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ocuments\Artigo Samylla\Densidade\"/>
    </mc:Choice>
  </mc:AlternateContent>
  <xr:revisionPtr revIDLastSave="0" documentId="13_ncr:1_{9481AAC3-25D8-4D79-B892-DE8F6F31FC4B}" xr6:coauthVersionLast="45" xr6:coauthVersionMax="45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Resumo Densidades" sheetId="1" r:id="rId1"/>
    <sheet name="Densidade celular" sheetId="2" r:id="rId2"/>
    <sheet name="Cél.por tricoma" sheetId="3" r:id="rId3"/>
    <sheet name="Médias dens por dia" sheetId="11" r:id="rId4"/>
    <sheet name="densidade" sheetId="14" r:id="rId5"/>
    <sheet name="índices de Diversidade" sheetId="12" r:id="rId6"/>
    <sheet name="Gráficos Densidades" sheetId="13" r:id="rId7"/>
    <sheet name="Gráfico de Remoção" sheetId="10" r:id="rId8"/>
    <sheet name="Calibração" sheetId="5" r:id="rId9"/>
    <sheet name="Concentração amostra - Densidad" sheetId="4" r:id="rId10"/>
    <sheet name="Biovolume - Considerações" sheetId="6" r:id="rId11"/>
    <sheet name="Comp. Largura Tricomas" sheetId="7" r:id="rId12"/>
    <sheet name="DATASET TRICOMAS CYANO" sheetId="8" r:id="rId13"/>
    <sheet name="Planilha1" sheetId="9" r:id="rId14"/>
  </sheets>
  <externalReferences>
    <externalReference r:id="rId15"/>
  </externalReferences>
  <definedNames>
    <definedName name="_xlnm._FilterDatabase" localSheetId="4" hidden="1">densidade!$A$1:$Q$1</definedName>
    <definedName name="_xlnm._FilterDatabase" localSheetId="0" hidden="1">'Resumo Densidades'!$K$1:$W$1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62" i="12" l="1"/>
  <c r="AY62" i="12"/>
  <c r="AI62" i="12"/>
  <c r="AA62" i="12"/>
  <c r="S62" i="12"/>
  <c r="K62" i="12"/>
  <c r="AX1" i="12"/>
  <c r="AP1" i="12"/>
  <c r="AH1" i="12"/>
  <c r="Z1" i="12"/>
  <c r="R1" i="12"/>
  <c r="I117" i="12" l="1"/>
  <c r="J117" i="12"/>
  <c r="Q117" i="12"/>
  <c r="R117" i="12"/>
  <c r="Y117" i="12"/>
  <c r="Z117" i="12"/>
  <c r="AG117" i="12"/>
  <c r="AH117" i="12"/>
  <c r="AO117" i="12"/>
  <c r="AP117" i="12"/>
  <c r="AW117" i="12"/>
  <c r="AX117" i="12"/>
  <c r="I118" i="12"/>
  <c r="J118" i="12"/>
  <c r="Q118" i="12"/>
  <c r="R118" i="12"/>
  <c r="Y118" i="12"/>
  <c r="Z118" i="12"/>
  <c r="AG118" i="12"/>
  <c r="AH118" i="12"/>
  <c r="AO118" i="12"/>
  <c r="AP118" i="12"/>
  <c r="AW118" i="12"/>
  <c r="AX118" i="12"/>
  <c r="I119" i="12"/>
  <c r="J119" i="12"/>
  <c r="Q119" i="12"/>
  <c r="R119" i="12"/>
  <c r="Y119" i="12"/>
  <c r="Z119" i="12"/>
  <c r="AG119" i="12"/>
  <c r="AH119" i="12"/>
  <c r="AO119" i="12"/>
  <c r="AP119" i="12"/>
  <c r="AW119" i="12"/>
  <c r="AX119" i="12"/>
  <c r="I120" i="12"/>
  <c r="J120" i="12"/>
  <c r="Q120" i="12"/>
  <c r="R120" i="12"/>
  <c r="Y120" i="12"/>
  <c r="Z120" i="12"/>
  <c r="AG120" i="12"/>
  <c r="AH120" i="12"/>
  <c r="AO120" i="12"/>
  <c r="AP120" i="12"/>
  <c r="AW120" i="12"/>
  <c r="AX120" i="12"/>
  <c r="I121" i="12"/>
  <c r="J121" i="12"/>
  <c r="Q121" i="12"/>
  <c r="R121" i="12"/>
  <c r="Y121" i="12"/>
  <c r="Z121" i="12"/>
  <c r="AG121" i="12"/>
  <c r="AH121" i="12"/>
  <c r="AO121" i="12"/>
  <c r="AP121" i="12"/>
  <c r="AW121" i="12"/>
  <c r="AX121" i="12"/>
  <c r="I122" i="12"/>
  <c r="J122" i="12"/>
  <c r="Q122" i="12"/>
  <c r="R122" i="12"/>
  <c r="Y122" i="12"/>
  <c r="Z122" i="12"/>
  <c r="AG122" i="12"/>
  <c r="AH122" i="12"/>
  <c r="AO122" i="12"/>
  <c r="AP122" i="12"/>
  <c r="AW122" i="12"/>
  <c r="AX122" i="12"/>
  <c r="I123" i="12"/>
  <c r="J123" i="12"/>
  <c r="Q123" i="12"/>
  <c r="R123" i="12"/>
  <c r="Y123" i="12"/>
  <c r="Z123" i="12"/>
  <c r="AG123" i="12"/>
  <c r="AH123" i="12"/>
  <c r="AO123" i="12"/>
  <c r="AP123" i="12"/>
  <c r="AW123" i="12"/>
  <c r="AX123" i="12"/>
  <c r="I124" i="12"/>
  <c r="J124" i="12"/>
  <c r="Q124" i="12"/>
  <c r="R124" i="12"/>
  <c r="Y124" i="12"/>
  <c r="Z124" i="12"/>
  <c r="AG124" i="12"/>
  <c r="AH124" i="12"/>
  <c r="AO124" i="12"/>
  <c r="AP124" i="12"/>
  <c r="AW124" i="12"/>
  <c r="AX124" i="12"/>
  <c r="I125" i="12"/>
  <c r="J125" i="12"/>
  <c r="Q125" i="12"/>
  <c r="R125" i="12"/>
  <c r="Y125" i="12"/>
  <c r="Z125" i="12"/>
  <c r="AG125" i="12"/>
  <c r="AH125" i="12"/>
  <c r="AO125" i="12"/>
  <c r="AP125" i="12"/>
  <c r="AW125" i="12"/>
  <c r="AX125" i="12"/>
  <c r="I126" i="12"/>
  <c r="J126" i="12"/>
  <c r="Q126" i="12"/>
  <c r="R126" i="12"/>
  <c r="Y126" i="12"/>
  <c r="Z126" i="12"/>
  <c r="AG126" i="12"/>
  <c r="AH126" i="12"/>
  <c r="AO126" i="12"/>
  <c r="AP126" i="12"/>
  <c r="AW126" i="12"/>
  <c r="AX126" i="12"/>
  <c r="I127" i="12"/>
  <c r="J127" i="12"/>
  <c r="Q127" i="12"/>
  <c r="R127" i="12"/>
  <c r="Y127" i="12"/>
  <c r="Z127" i="12"/>
  <c r="AG127" i="12"/>
  <c r="AH127" i="12"/>
  <c r="AO127" i="12"/>
  <c r="AP127" i="12"/>
  <c r="AW127" i="12"/>
  <c r="AX127" i="12"/>
  <c r="I128" i="12"/>
  <c r="J128" i="12"/>
  <c r="Q128" i="12"/>
  <c r="R128" i="12"/>
  <c r="Y128" i="12"/>
  <c r="Z128" i="12"/>
  <c r="AG128" i="12"/>
  <c r="AH128" i="12"/>
  <c r="AO128" i="12"/>
  <c r="AP128" i="12"/>
  <c r="AW128" i="12"/>
  <c r="AX128" i="12"/>
  <c r="I129" i="12"/>
  <c r="J129" i="12"/>
  <c r="Q129" i="12"/>
  <c r="R129" i="12"/>
  <c r="Y129" i="12"/>
  <c r="Z129" i="12"/>
  <c r="AG129" i="12"/>
  <c r="AH129" i="12"/>
  <c r="AO129" i="12"/>
  <c r="AP129" i="12"/>
  <c r="AW129" i="12"/>
  <c r="AX129" i="12"/>
  <c r="I130" i="12"/>
  <c r="J130" i="12"/>
  <c r="Q130" i="12"/>
  <c r="R130" i="12"/>
  <c r="Y130" i="12"/>
  <c r="Z130" i="12"/>
  <c r="AG130" i="12"/>
  <c r="AH130" i="12"/>
  <c r="AO130" i="12"/>
  <c r="AP130" i="12"/>
  <c r="AW130" i="12"/>
  <c r="AX130" i="12"/>
  <c r="I131" i="12"/>
  <c r="J131" i="12"/>
  <c r="Q131" i="12"/>
  <c r="R131" i="12"/>
  <c r="Y131" i="12"/>
  <c r="Z131" i="12"/>
  <c r="AG131" i="12"/>
  <c r="AH131" i="12"/>
  <c r="AO131" i="12"/>
  <c r="AP131" i="12"/>
  <c r="AW131" i="12"/>
  <c r="AX131" i="12"/>
  <c r="I132" i="12"/>
  <c r="J132" i="12"/>
  <c r="Q132" i="12"/>
  <c r="R132" i="12"/>
  <c r="Y132" i="12"/>
  <c r="Z132" i="12"/>
  <c r="AG132" i="12"/>
  <c r="AH132" i="12"/>
  <c r="AO132" i="12"/>
  <c r="AP132" i="12"/>
  <c r="AW132" i="12"/>
  <c r="AX132" i="12"/>
  <c r="I133" i="12"/>
  <c r="J133" i="12"/>
  <c r="Q133" i="12"/>
  <c r="R133" i="12"/>
  <c r="Y133" i="12"/>
  <c r="Z133" i="12"/>
  <c r="AG133" i="12"/>
  <c r="AH133" i="12"/>
  <c r="AO133" i="12"/>
  <c r="AP133" i="12"/>
  <c r="AW133" i="12"/>
  <c r="AX133" i="12"/>
  <c r="I134" i="12"/>
  <c r="J134" i="12"/>
  <c r="Q134" i="12"/>
  <c r="R134" i="12"/>
  <c r="Y134" i="12"/>
  <c r="Z134" i="12"/>
  <c r="AG134" i="12"/>
  <c r="AH134" i="12"/>
  <c r="AO134" i="12"/>
  <c r="AP134" i="12"/>
  <c r="AW134" i="12"/>
  <c r="AX134" i="12"/>
  <c r="I135" i="12"/>
  <c r="J135" i="12"/>
  <c r="Q135" i="12"/>
  <c r="R135" i="12"/>
  <c r="Y135" i="12"/>
  <c r="Z135" i="12"/>
  <c r="AG135" i="12"/>
  <c r="AH135" i="12"/>
  <c r="AO135" i="12"/>
  <c r="AP135" i="12"/>
  <c r="AW135" i="12"/>
  <c r="AX135" i="12"/>
  <c r="I136" i="12"/>
  <c r="J136" i="12"/>
  <c r="Q136" i="12"/>
  <c r="R136" i="12"/>
  <c r="Y136" i="12"/>
  <c r="Z136" i="12"/>
  <c r="AG136" i="12"/>
  <c r="AH136" i="12"/>
  <c r="AO136" i="12"/>
  <c r="AP136" i="12"/>
  <c r="AW136" i="12"/>
  <c r="AX136" i="12"/>
  <c r="I137" i="12"/>
  <c r="J137" i="12"/>
  <c r="Q137" i="12"/>
  <c r="R137" i="12"/>
  <c r="Y137" i="12"/>
  <c r="Z137" i="12"/>
  <c r="AG137" i="12"/>
  <c r="AH137" i="12"/>
  <c r="AO137" i="12"/>
  <c r="AP137" i="12"/>
  <c r="AW137" i="12"/>
  <c r="AX137" i="12"/>
  <c r="I138" i="12"/>
  <c r="J138" i="12"/>
  <c r="Q138" i="12"/>
  <c r="R138" i="12"/>
  <c r="Y138" i="12"/>
  <c r="Z138" i="12"/>
  <c r="AG138" i="12"/>
  <c r="AH138" i="12"/>
  <c r="AO138" i="12"/>
  <c r="AP138" i="12"/>
  <c r="AW138" i="12"/>
  <c r="AX138" i="12"/>
  <c r="I139" i="12"/>
  <c r="J139" i="12"/>
  <c r="Q139" i="12"/>
  <c r="R139" i="12"/>
  <c r="Y139" i="12"/>
  <c r="Z139" i="12"/>
  <c r="AG139" i="12"/>
  <c r="AH139" i="12"/>
  <c r="AO139" i="12"/>
  <c r="AP139" i="12"/>
  <c r="AW139" i="12"/>
  <c r="AX139" i="12"/>
  <c r="I80" i="12"/>
  <c r="J80" i="12"/>
  <c r="Q80" i="12"/>
  <c r="R80" i="12"/>
  <c r="Y80" i="12"/>
  <c r="Z80" i="12"/>
  <c r="AG80" i="12"/>
  <c r="AH80" i="12"/>
  <c r="AO80" i="12"/>
  <c r="AP80" i="12"/>
  <c r="AW80" i="12"/>
  <c r="AX80" i="12"/>
  <c r="I81" i="12"/>
  <c r="J81" i="12"/>
  <c r="Q81" i="12"/>
  <c r="R81" i="12"/>
  <c r="Y81" i="12"/>
  <c r="Z81" i="12"/>
  <c r="AG81" i="12"/>
  <c r="AH81" i="12"/>
  <c r="AO81" i="12"/>
  <c r="AP81" i="12"/>
  <c r="AW81" i="12"/>
  <c r="AX81" i="12"/>
  <c r="I82" i="12"/>
  <c r="J82" i="12"/>
  <c r="Q82" i="12"/>
  <c r="R82" i="12"/>
  <c r="Y82" i="12"/>
  <c r="Z82" i="12"/>
  <c r="AG82" i="12"/>
  <c r="AH82" i="12"/>
  <c r="AO82" i="12"/>
  <c r="AP82" i="12"/>
  <c r="AW82" i="12"/>
  <c r="AX82" i="12"/>
  <c r="I83" i="12"/>
  <c r="J83" i="12"/>
  <c r="Q83" i="12"/>
  <c r="R83" i="12"/>
  <c r="Y83" i="12"/>
  <c r="Z83" i="12"/>
  <c r="AG83" i="12"/>
  <c r="AH83" i="12"/>
  <c r="AO83" i="12"/>
  <c r="AP83" i="12"/>
  <c r="AW83" i="12"/>
  <c r="AX83" i="12"/>
  <c r="I84" i="12"/>
  <c r="J84" i="12"/>
  <c r="Q84" i="12"/>
  <c r="R84" i="12"/>
  <c r="Y84" i="12"/>
  <c r="Z84" i="12"/>
  <c r="AG84" i="12"/>
  <c r="AH84" i="12"/>
  <c r="AO84" i="12"/>
  <c r="AP84" i="12"/>
  <c r="AW84" i="12"/>
  <c r="AX84" i="12"/>
  <c r="I85" i="12"/>
  <c r="J85" i="12"/>
  <c r="Q85" i="12"/>
  <c r="R85" i="12"/>
  <c r="Y85" i="12"/>
  <c r="Z85" i="12"/>
  <c r="AG85" i="12"/>
  <c r="AH85" i="12"/>
  <c r="AO85" i="12"/>
  <c r="AP85" i="12"/>
  <c r="AW85" i="12"/>
  <c r="AX85" i="12"/>
  <c r="I86" i="12"/>
  <c r="J86" i="12"/>
  <c r="Q86" i="12"/>
  <c r="R86" i="12"/>
  <c r="Y86" i="12"/>
  <c r="Z86" i="12"/>
  <c r="AG86" i="12"/>
  <c r="AH86" i="12"/>
  <c r="AO86" i="12"/>
  <c r="AP86" i="12"/>
  <c r="AW86" i="12"/>
  <c r="AX86" i="12"/>
  <c r="I87" i="12"/>
  <c r="J87" i="12"/>
  <c r="Q87" i="12"/>
  <c r="R87" i="12"/>
  <c r="Y87" i="12"/>
  <c r="Z87" i="12"/>
  <c r="AG87" i="12"/>
  <c r="AH87" i="12"/>
  <c r="AO87" i="12"/>
  <c r="AP87" i="12"/>
  <c r="AW87" i="12"/>
  <c r="AX87" i="12"/>
  <c r="I88" i="12"/>
  <c r="J88" i="12"/>
  <c r="Q88" i="12"/>
  <c r="R88" i="12"/>
  <c r="Y88" i="12"/>
  <c r="Z88" i="12"/>
  <c r="AG88" i="12"/>
  <c r="AH88" i="12"/>
  <c r="AO88" i="12"/>
  <c r="AP88" i="12"/>
  <c r="AW88" i="12"/>
  <c r="AX88" i="12"/>
  <c r="I89" i="12"/>
  <c r="J89" i="12"/>
  <c r="Q89" i="12"/>
  <c r="R89" i="12"/>
  <c r="Y89" i="12"/>
  <c r="Z89" i="12"/>
  <c r="AG89" i="12"/>
  <c r="AH89" i="12"/>
  <c r="AO89" i="12"/>
  <c r="AP89" i="12"/>
  <c r="AW89" i="12"/>
  <c r="AX89" i="12"/>
  <c r="I90" i="12"/>
  <c r="J90" i="12"/>
  <c r="Q90" i="12"/>
  <c r="R90" i="12"/>
  <c r="Y90" i="12"/>
  <c r="Z90" i="12"/>
  <c r="AG90" i="12"/>
  <c r="AH90" i="12"/>
  <c r="AO90" i="12"/>
  <c r="AP90" i="12"/>
  <c r="AW90" i="12"/>
  <c r="AX90" i="12"/>
  <c r="I91" i="12"/>
  <c r="J91" i="12"/>
  <c r="Q91" i="12"/>
  <c r="R91" i="12"/>
  <c r="Y91" i="12"/>
  <c r="Z91" i="12"/>
  <c r="AG91" i="12"/>
  <c r="AH91" i="12"/>
  <c r="AO91" i="12"/>
  <c r="AP91" i="12"/>
  <c r="AW91" i="12"/>
  <c r="AX91" i="12"/>
  <c r="I92" i="12"/>
  <c r="J92" i="12"/>
  <c r="Q92" i="12"/>
  <c r="R92" i="12"/>
  <c r="Y92" i="12"/>
  <c r="Z92" i="12"/>
  <c r="AG92" i="12"/>
  <c r="AH92" i="12"/>
  <c r="AO92" i="12"/>
  <c r="AP92" i="12"/>
  <c r="AW92" i="12"/>
  <c r="AX92" i="12"/>
  <c r="I93" i="12"/>
  <c r="J93" i="12"/>
  <c r="Q93" i="12"/>
  <c r="R93" i="12"/>
  <c r="Y93" i="12"/>
  <c r="Z93" i="12"/>
  <c r="AG93" i="12"/>
  <c r="AH93" i="12"/>
  <c r="AO93" i="12"/>
  <c r="AP93" i="12"/>
  <c r="AW93" i="12"/>
  <c r="AX93" i="12"/>
  <c r="I94" i="12"/>
  <c r="J94" i="12"/>
  <c r="Q94" i="12"/>
  <c r="R94" i="12"/>
  <c r="Y94" i="12"/>
  <c r="Z94" i="12"/>
  <c r="AG94" i="12"/>
  <c r="AH94" i="12"/>
  <c r="AO94" i="12"/>
  <c r="AP94" i="12"/>
  <c r="AW94" i="12"/>
  <c r="AX94" i="12"/>
  <c r="I95" i="12"/>
  <c r="J95" i="12"/>
  <c r="Q95" i="12"/>
  <c r="R95" i="12"/>
  <c r="Y95" i="12"/>
  <c r="Z95" i="12"/>
  <c r="AG95" i="12"/>
  <c r="AH95" i="12"/>
  <c r="AO95" i="12"/>
  <c r="AP95" i="12"/>
  <c r="AW95" i="12"/>
  <c r="AX95" i="12"/>
  <c r="I96" i="12"/>
  <c r="J96" i="12"/>
  <c r="Q96" i="12"/>
  <c r="R96" i="12"/>
  <c r="Y96" i="12"/>
  <c r="Z96" i="12"/>
  <c r="AG96" i="12"/>
  <c r="AH96" i="12"/>
  <c r="AO96" i="12"/>
  <c r="AP96" i="12"/>
  <c r="AW96" i="12"/>
  <c r="AX96" i="12"/>
  <c r="I97" i="12"/>
  <c r="J97" i="12"/>
  <c r="Q97" i="12"/>
  <c r="R97" i="12"/>
  <c r="Y97" i="12"/>
  <c r="Z97" i="12"/>
  <c r="AG97" i="12"/>
  <c r="AH97" i="12"/>
  <c r="AO97" i="12"/>
  <c r="AP97" i="12"/>
  <c r="AW97" i="12"/>
  <c r="AX97" i="12"/>
  <c r="AA287" i="11"/>
  <c r="W287" i="11"/>
  <c r="S287" i="11"/>
  <c r="O287" i="11"/>
  <c r="K287" i="11"/>
  <c r="G287" i="11"/>
  <c r="C287" i="11"/>
  <c r="AA241" i="11"/>
  <c r="W241" i="11"/>
  <c r="S241" i="11"/>
  <c r="O241" i="11"/>
  <c r="K241" i="11"/>
  <c r="G241" i="11"/>
  <c r="C241" i="11"/>
  <c r="AA195" i="11"/>
  <c r="W195" i="11"/>
  <c r="S195" i="11"/>
  <c r="O195" i="11"/>
  <c r="K195" i="11"/>
  <c r="G195" i="11"/>
  <c r="C195" i="11"/>
  <c r="AA149" i="11"/>
  <c r="W149" i="11"/>
  <c r="S149" i="11"/>
  <c r="O149" i="11"/>
  <c r="K149" i="11"/>
  <c r="G149" i="11"/>
  <c r="C149" i="11"/>
  <c r="AA103" i="11"/>
  <c r="W103" i="11"/>
  <c r="S103" i="11"/>
  <c r="O103" i="11"/>
  <c r="K103" i="11"/>
  <c r="G103" i="11"/>
  <c r="C103" i="11"/>
  <c r="AA57" i="11"/>
  <c r="W57" i="11"/>
  <c r="S57" i="11"/>
  <c r="O57" i="11"/>
  <c r="K57" i="11"/>
  <c r="G57" i="11"/>
  <c r="C57" i="11"/>
  <c r="AB304" i="2" l="1"/>
  <c r="AB308" i="2"/>
  <c r="AB313" i="2"/>
  <c r="AB318" i="2"/>
  <c r="AB330" i="2"/>
  <c r="AB334" i="2"/>
  <c r="AB338" i="2"/>
  <c r="AB302" i="2"/>
  <c r="AG300" i="2"/>
  <c r="AF300" i="2"/>
  <c r="BY343" i="2"/>
  <c r="BN343" i="2"/>
  <c r="BC343" i="2"/>
  <c r="AR343" i="2"/>
  <c r="AG343" i="2"/>
  <c r="V343" i="2"/>
  <c r="K343" i="2"/>
  <c r="BT342" i="2"/>
  <c r="BU342" i="2" s="1"/>
  <c r="BI342" i="2"/>
  <c r="BJ342" i="2" s="1"/>
  <c r="AY342" i="2"/>
  <c r="U342" i="2"/>
  <c r="J342" i="2"/>
  <c r="H342" i="2"/>
  <c r="F342" i="2"/>
  <c r="G342" i="2" s="1"/>
  <c r="I342" i="2" s="1"/>
  <c r="K342" i="2" s="1"/>
  <c r="BU341" i="2"/>
  <c r="BT341" i="2"/>
  <c r="BI341" i="2"/>
  <c r="BJ341" i="2" s="1"/>
  <c r="AY341" i="2"/>
  <c r="U341" i="2"/>
  <c r="J341" i="2"/>
  <c r="H341" i="2"/>
  <c r="BT340" i="2"/>
  <c r="BU340" i="2" s="1"/>
  <c r="AY340" i="2"/>
  <c r="U340" i="2"/>
  <c r="J340" i="2"/>
  <c r="H340" i="2"/>
  <c r="F340" i="2"/>
  <c r="G340" i="2" s="1"/>
  <c r="AY339" i="2"/>
  <c r="U339" i="2"/>
  <c r="J339" i="2"/>
  <c r="H339" i="2"/>
  <c r="AY338" i="2"/>
  <c r="U338" i="2"/>
  <c r="J338" i="2"/>
  <c r="H338" i="2"/>
  <c r="AY337" i="2"/>
  <c r="AM337" i="2"/>
  <c r="AN337" i="2" s="1"/>
  <c r="U337" i="2"/>
  <c r="J337" i="2"/>
  <c r="H337" i="2"/>
  <c r="F337" i="2"/>
  <c r="G337" i="2" s="1"/>
  <c r="U336" i="2"/>
  <c r="J336" i="2"/>
  <c r="H336" i="2"/>
  <c r="BT335" i="2"/>
  <c r="BU335" i="2" s="1"/>
  <c r="AY335" i="2"/>
  <c r="U335" i="2"/>
  <c r="J335" i="2"/>
  <c r="H335" i="2"/>
  <c r="AY334" i="2"/>
  <c r="U334" i="2"/>
  <c r="J334" i="2"/>
  <c r="H334" i="2"/>
  <c r="AY333" i="2"/>
  <c r="U333" i="2"/>
  <c r="J333" i="2"/>
  <c r="H333" i="2"/>
  <c r="BI332" i="2"/>
  <c r="BJ332" i="2" s="1"/>
  <c r="AY332" i="2"/>
  <c r="U332" i="2"/>
  <c r="J332" i="2"/>
  <c r="H332" i="2"/>
  <c r="AY331" i="2"/>
  <c r="U331" i="2"/>
  <c r="J331" i="2"/>
  <c r="H331" i="2"/>
  <c r="AY330" i="2"/>
  <c r="U330" i="2"/>
  <c r="J330" i="2"/>
  <c r="H330" i="2"/>
  <c r="BU329" i="2"/>
  <c r="BT329" i="2"/>
  <c r="BI329" i="2"/>
  <c r="BJ329" i="2" s="1"/>
  <c r="AY329" i="2"/>
  <c r="U329" i="2"/>
  <c r="J329" i="2"/>
  <c r="H329" i="2"/>
  <c r="AY328" i="2"/>
  <c r="U328" i="2"/>
  <c r="J328" i="2"/>
  <c r="H328" i="2"/>
  <c r="BI327" i="2"/>
  <c r="BJ327" i="2" s="1"/>
  <c r="AY327" i="2"/>
  <c r="U327" i="2"/>
  <c r="J327" i="2"/>
  <c r="H327" i="2"/>
  <c r="AY326" i="2"/>
  <c r="U326" i="2"/>
  <c r="J326" i="2"/>
  <c r="H326" i="2"/>
  <c r="F326" i="2"/>
  <c r="G326" i="2" s="1"/>
  <c r="I326" i="2" s="1"/>
  <c r="K326" i="2" s="1"/>
  <c r="AY325" i="2"/>
  <c r="U325" i="2"/>
  <c r="J325" i="2"/>
  <c r="H325" i="2"/>
  <c r="AY324" i="2"/>
  <c r="U324" i="2"/>
  <c r="J324" i="2"/>
  <c r="H324" i="2"/>
  <c r="AY323" i="2"/>
  <c r="U323" i="2"/>
  <c r="J323" i="2"/>
  <c r="H323" i="2"/>
  <c r="F323" i="2"/>
  <c r="G323" i="2" s="1"/>
  <c r="I323" i="2" s="1"/>
  <c r="K323" i="2" s="1"/>
  <c r="BI322" i="2"/>
  <c r="BJ322" i="2" s="1"/>
  <c r="AY322" i="2"/>
  <c r="U322" i="2"/>
  <c r="J322" i="2"/>
  <c r="H322" i="2"/>
  <c r="AY321" i="2"/>
  <c r="AC321" i="2"/>
  <c r="U321" i="2"/>
  <c r="J321" i="2"/>
  <c r="H321" i="2"/>
  <c r="U320" i="2"/>
  <c r="J320" i="2"/>
  <c r="H320" i="2"/>
  <c r="BI319" i="2"/>
  <c r="BJ319" i="2" s="1"/>
  <c r="AY319" i="2"/>
  <c r="U319" i="2"/>
  <c r="J319" i="2"/>
  <c r="H319" i="2"/>
  <c r="BI318" i="2"/>
  <c r="BJ318" i="2" s="1"/>
  <c r="AY318" i="2"/>
  <c r="U318" i="2"/>
  <c r="J318" i="2"/>
  <c r="H318" i="2"/>
  <c r="AY317" i="2"/>
  <c r="U317" i="2"/>
  <c r="J317" i="2"/>
  <c r="H317" i="2"/>
  <c r="F317" i="2"/>
  <c r="G317" i="2" s="1"/>
  <c r="BI316" i="2"/>
  <c r="BJ316" i="2" s="1"/>
  <c r="AM316" i="2"/>
  <c r="AN316" i="2" s="1"/>
  <c r="U316" i="2"/>
  <c r="J316" i="2"/>
  <c r="H316" i="2"/>
  <c r="AY315" i="2"/>
  <c r="U315" i="2"/>
  <c r="J315" i="2"/>
  <c r="H315" i="2"/>
  <c r="AY314" i="2"/>
  <c r="U314" i="2"/>
  <c r="J314" i="2"/>
  <c r="H314" i="2"/>
  <c r="AY313" i="2"/>
  <c r="U313" i="2"/>
  <c r="J313" i="2"/>
  <c r="H313" i="2"/>
  <c r="BT312" i="2"/>
  <c r="BU312" i="2" s="1"/>
  <c r="AY312" i="2"/>
  <c r="U312" i="2"/>
  <c r="J312" i="2"/>
  <c r="H312" i="2"/>
  <c r="F312" i="2"/>
  <c r="G312" i="2" s="1"/>
  <c r="I312" i="2" s="1"/>
  <c r="K312" i="2" s="1"/>
  <c r="AY311" i="2"/>
  <c r="U311" i="2"/>
  <c r="J311" i="2"/>
  <c r="H311" i="2"/>
  <c r="AY310" i="2"/>
  <c r="U310" i="2"/>
  <c r="J310" i="2"/>
  <c r="H310" i="2"/>
  <c r="F310" i="2"/>
  <c r="G310" i="2" s="1"/>
  <c r="I310" i="2" s="1"/>
  <c r="K310" i="2" s="1"/>
  <c r="AY309" i="2"/>
  <c r="U309" i="2"/>
  <c r="J309" i="2"/>
  <c r="H309" i="2"/>
  <c r="F309" i="2"/>
  <c r="G309" i="2" s="1"/>
  <c r="I309" i="2" s="1"/>
  <c r="K309" i="2" s="1"/>
  <c r="AY308" i="2"/>
  <c r="U308" i="2"/>
  <c r="J308" i="2"/>
  <c r="H308" i="2"/>
  <c r="AY307" i="2"/>
  <c r="U307" i="2"/>
  <c r="J307" i="2"/>
  <c r="H307" i="2"/>
  <c r="AY306" i="2"/>
  <c r="U306" i="2"/>
  <c r="J306" i="2"/>
  <c r="H306" i="2"/>
  <c r="U305" i="2"/>
  <c r="J305" i="2"/>
  <c r="H305" i="2"/>
  <c r="BI304" i="2"/>
  <c r="BJ304" i="2" s="1"/>
  <c r="AY304" i="2"/>
  <c r="U304" i="2"/>
  <c r="R304" i="2"/>
  <c r="Q304" i="2"/>
  <c r="J304" i="2"/>
  <c r="H304" i="2"/>
  <c r="F304" i="2"/>
  <c r="G304" i="2" s="1"/>
  <c r="AY303" i="2"/>
  <c r="U303" i="2"/>
  <c r="J303" i="2"/>
  <c r="H303" i="2"/>
  <c r="F303" i="2"/>
  <c r="G303" i="2" s="1"/>
  <c r="AY302" i="2"/>
  <c r="U302" i="2"/>
  <c r="J302" i="2"/>
  <c r="H302" i="2"/>
  <c r="BY300" i="2"/>
  <c r="BX300" i="2"/>
  <c r="BU300" i="2"/>
  <c r="BN300" i="2"/>
  <c r="BM300" i="2"/>
  <c r="BJ300" i="2"/>
  <c r="BC300" i="2"/>
  <c r="BB300" i="2"/>
  <c r="AY300" i="2"/>
  <c r="AR300" i="2"/>
  <c r="AQ300" i="2"/>
  <c r="AN300" i="2"/>
  <c r="R300" i="2"/>
  <c r="K300" i="2"/>
  <c r="J300" i="2"/>
  <c r="G300" i="2"/>
  <c r="R1261" i="8"/>
  <c r="M1261" i="8"/>
  <c r="H1261" i="8"/>
  <c r="C1261" i="8"/>
  <c r="R1260" i="8"/>
  <c r="M1260" i="8"/>
  <c r="H1260" i="8"/>
  <c r="C1260" i="8"/>
  <c r="R1259" i="8"/>
  <c r="M1259" i="8"/>
  <c r="H1259" i="8"/>
  <c r="C1259" i="8"/>
  <c r="R1258" i="8"/>
  <c r="M1258" i="8"/>
  <c r="H1258" i="8"/>
  <c r="C1258" i="8"/>
  <c r="R1257" i="8"/>
  <c r="M1257" i="8"/>
  <c r="H1257" i="8"/>
  <c r="C1257" i="8"/>
  <c r="R1256" i="8"/>
  <c r="M1256" i="8"/>
  <c r="H1256" i="8"/>
  <c r="C1256" i="8"/>
  <c r="R1255" i="8"/>
  <c r="M1255" i="8"/>
  <c r="H1255" i="8"/>
  <c r="C1255" i="8"/>
  <c r="R1254" i="8"/>
  <c r="M1254" i="8"/>
  <c r="H1254" i="8"/>
  <c r="C1254" i="8"/>
  <c r="R1253" i="8"/>
  <c r="M1253" i="8"/>
  <c r="H1253" i="8"/>
  <c r="C1253" i="8"/>
  <c r="R1252" i="8"/>
  <c r="M1252" i="8"/>
  <c r="H1252" i="8"/>
  <c r="C1252" i="8"/>
  <c r="R1251" i="8"/>
  <c r="M1251" i="8"/>
  <c r="H1251" i="8"/>
  <c r="C1251" i="8"/>
  <c r="R1250" i="8"/>
  <c r="M1250" i="8"/>
  <c r="H1250" i="8"/>
  <c r="C1250" i="8"/>
  <c r="R1249" i="8"/>
  <c r="M1249" i="8"/>
  <c r="H1249" i="8"/>
  <c r="C1249" i="8"/>
  <c r="R1248" i="8"/>
  <c r="M1248" i="8"/>
  <c r="H1248" i="8"/>
  <c r="C1248" i="8"/>
  <c r="R1247" i="8"/>
  <c r="M1247" i="8"/>
  <c r="H1247" i="8"/>
  <c r="C1247" i="8"/>
  <c r="R1246" i="8"/>
  <c r="M1246" i="8"/>
  <c r="H1246" i="8"/>
  <c r="C1246" i="8"/>
  <c r="R1245" i="8"/>
  <c r="M1245" i="8"/>
  <c r="H1245" i="8"/>
  <c r="C1245" i="8"/>
  <c r="R1244" i="8"/>
  <c r="M1244" i="8"/>
  <c r="H1244" i="8"/>
  <c r="C1244" i="8"/>
  <c r="R1243" i="8"/>
  <c r="M1243" i="8"/>
  <c r="H1243" i="8"/>
  <c r="C1243" i="8"/>
  <c r="R1242" i="8"/>
  <c r="M1242" i="8"/>
  <c r="H1242" i="8"/>
  <c r="C1242" i="8"/>
  <c r="R1241" i="8"/>
  <c r="M1241" i="8"/>
  <c r="H1241" i="8"/>
  <c r="C1241" i="8"/>
  <c r="R1240" i="8"/>
  <c r="M1240" i="8"/>
  <c r="H1240" i="8"/>
  <c r="C1240" i="8"/>
  <c r="R1239" i="8"/>
  <c r="M1239" i="8"/>
  <c r="H1239" i="8"/>
  <c r="C1239" i="8"/>
  <c r="R1238" i="8"/>
  <c r="M1238" i="8"/>
  <c r="H1238" i="8"/>
  <c r="C1238" i="8"/>
  <c r="R1237" i="8"/>
  <c r="M1237" i="8"/>
  <c r="H1237" i="8"/>
  <c r="C1237" i="8"/>
  <c r="R1236" i="8"/>
  <c r="M1236" i="8"/>
  <c r="H1236" i="8"/>
  <c r="C1236" i="8"/>
  <c r="R1235" i="8"/>
  <c r="M1235" i="8"/>
  <c r="H1235" i="8"/>
  <c r="C1235" i="8"/>
  <c r="R1234" i="8"/>
  <c r="M1234" i="8"/>
  <c r="H1234" i="8"/>
  <c r="C1234" i="8"/>
  <c r="R1233" i="8"/>
  <c r="M1233" i="8"/>
  <c r="H1233" i="8"/>
  <c r="C1233" i="8"/>
  <c r="R1232" i="8"/>
  <c r="M1232" i="8"/>
  <c r="H1232" i="8"/>
  <c r="C1232" i="8"/>
  <c r="R1231" i="8"/>
  <c r="M1231" i="8"/>
  <c r="H1231" i="8"/>
  <c r="C1231" i="8"/>
  <c r="R1230" i="8"/>
  <c r="M1230" i="8"/>
  <c r="H1230" i="8"/>
  <c r="C1230" i="8"/>
  <c r="R1229" i="8"/>
  <c r="M1229" i="8"/>
  <c r="H1229" i="8"/>
  <c r="C1229" i="8"/>
  <c r="R1228" i="8"/>
  <c r="M1228" i="8"/>
  <c r="H1228" i="8"/>
  <c r="C1228" i="8"/>
  <c r="R1227" i="8"/>
  <c r="M1227" i="8"/>
  <c r="H1227" i="8"/>
  <c r="C1227" i="8"/>
  <c r="R1226" i="8"/>
  <c r="M1226" i="8"/>
  <c r="H1226" i="8"/>
  <c r="C1226" i="8"/>
  <c r="R1225" i="8"/>
  <c r="M1225" i="8"/>
  <c r="H1225" i="8"/>
  <c r="C1225" i="8"/>
  <c r="R1224" i="8"/>
  <c r="M1224" i="8"/>
  <c r="H1224" i="8"/>
  <c r="C1224" i="8"/>
  <c r="R1223" i="8"/>
  <c r="M1223" i="8"/>
  <c r="H1223" i="8"/>
  <c r="C1223" i="8"/>
  <c r="R1222" i="8"/>
  <c r="M1222" i="8"/>
  <c r="H1222" i="8"/>
  <c r="C1222" i="8"/>
  <c r="R1221" i="8"/>
  <c r="M1221" i="8"/>
  <c r="H1221" i="8"/>
  <c r="C1221" i="8"/>
  <c r="R1220" i="8"/>
  <c r="M1220" i="8"/>
  <c r="H1220" i="8"/>
  <c r="C1220" i="8"/>
  <c r="R1219" i="8"/>
  <c r="M1219" i="8"/>
  <c r="H1219" i="8"/>
  <c r="C1219" i="8"/>
  <c r="R1218" i="8"/>
  <c r="M1218" i="8"/>
  <c r="H1218" i="8"/>
  <c r="C1218" i="8"/>
  <c r="R1217" i="8"/>
  <c r="M1217" i="8"/>
  <c r="H1217" i="8"/>
  <c r="C1217" i="8"/>
  <c r="R1216" i="8"/>
  <c r="M1216" i="8"/>
  <c r="H1216" i="8"/>
  <c r="C1216" i="8"/>
  <c r="R1215" i="8"/>
  <c r="M1215" i="8"/>
  <c r="H1215" i="8"/>
  <c r="C1215" i="8"/>
  <c r="R1214" i="8"/>
  <c r="M1214" i="8"/>
  <c r="H1214" i="8"/>
  <c r="C1214" i="8"/>
  <c r="R1213" i="8"/>
  <c r="M1213" i="8"/>
  <c r="H1213" i="8"/>
  <c r="C1213" i="8"/>
  <c r="R1212" i="8"/>
  <c r="M1212" i="8"/>
  <c r="H1212" i="8"/>
  <c r="C1212" i="8"/>
  <c r="R1211" i="8"/>
  <c r="M1211" i="8"/>
  <c r="H1211" i="8"/>
  <c r="C1211" i="8"/>
  <c r="R1210" i="8"/>
  <c r="M1210" i="8"/>
  <c r="H1210" i="8"/>
  <c r="C1210" i="8"/>
  <c r="R1209" i="8"/>
  <c r="M1209" i="8"/>
  <c r="H1209" i="8"/>
  <c r="C1209" i="8"/>
  <c r="R1208" i="8"/>
  <c r="M1208" i="8"/>
  <c r="H1208" i="8"/>
  <c r="C1208" i="8"/>
  <c r="R1207" i="8"/>
  <c r="M1207" i="8"/>
  <c r="H1207" i="8"/>
  <c r="C1207" i="8"/>
  <c r="R1206" i="8"/>
  <c r="M1206" i="8"/>
  <c r="H1206" i="8"/>
  <c r="C1206" i="8"/>
  <c r="R1205" i="8"/>
  <c r="M1205" i="8"/>
  <c r="H1205" i="8"/>
  <c r="C1205" i="8"/>
  <c r="R1204" i="8"/>
  <c r="M1204" i="8"/>
  <c r="H1204" i="8"/>
  <c r="C1204" i="8"/>
  <c r="R1203" i="8"/>
  <c r="M1203" i="8"/>
  <c r="H1203" i="8"/>
  <c r="C1203" i="8"/>
  <c r="R1202" i="8"/>
  <c r="M1202" i="8"/>
  <c r="H1202" i="8"/>
  <c r="C1202" i="8"/>
  <c r="R1201" i="8"/>
  <c r="M1201" i="8"/>
  <c r="H1201" i="8"/>
  <c r="C1201" i="8"/>
  <c r="R1200" i="8"/>
  <c r="M1200" i="8"/>
  <c r="H1200" i="8"/>
  <c r="C1200" i="8"/>
  <c r="R1199" i="8"/>
  <c r="M1199" i="8"/>
  <c r="H1199" i="8"/>
  <c r="C1199" i="8"/>
  <c r="R1198" i="8"/>
  <c r="M1198" i="8"/>
  <c r="H1198" i="8"/>
  <c r="C1198" i="8"/>
  <c r="R1197" i="8"/>
  <c r="M1197" i="8"/>
  <c r="H1197" i="8"/>
  <c r="C1197" i="8"/>
  <c r="R1196" i="8"/>
  <c r="M1196" i="8"/>
  <c r="H1196" i="8"/>
  <c r="C1196" i="8"/>
  <c r="R1195" i="8"/>
  <c r="M1195" i="8"/>
  <c r="H1195" i="8"/>
  <c r="C1195" i="8"/>
  <c r="R1194" i="8"/>
  <c r="M1194" i="8"/>
  <c r="H1194" i="8"/>
  <c r="C1194" i="8"/>
  <c r="R1193" i="8"/>
  <c r="M1193" i="8"/>
  <c r="H1193" i="8"/>
  <c r="C1193" i="8"/>
  <c r="R1192" i="8"/>
  <c r="M1192" i="8"/>
  <c r="H1192" i="8"/>
  <c r="C1192" i="8"/>
  <c r="R1191" i="8"/>
  <c r="M1191" i="8"/>
  <c r="H1191" i="8"/>
  <c r="C1191" i="8"/>
  <c r="R1190" i="8"/>
  <c r="M1190" i="8"/>
  <c r="H1190" i="8"/>
  <c r="C1190" i="8"/>
  <c r="R1189" i="8"/>
  <c r="M1189" i="8"/>
  <c r="H1189" i="8"/>
  <c r="C1189" i="8"/>
  <c r="R1188" i="8"/>
  <c r="M1188" i="8"/>
  <c r="H1188" i="8"/>
  <c r="C1188" i="8"/>
  <c r="R1187" i="8"/>
  <c r="M1187" i="8"/>
  <c r="H1187" i="8"/>
  <c r="C1187" i="8"/>
  <c r="R1186" i="8"/>
  <c r="M1186" i="8"/>
  <c r="H1186" i="8"/>
  <c r="C1186" i="8"/>
  <c r="R1185" i="8"/>
  <c r="M1185" i="8"/>
  <c r="H1185" i="8"/>
  <c r="C1185" i="8"/>
  <c r="R1184" i="8"/>
  <c r="M1184" i="8"/>
  <c r="H1184" i="8"/>
  <c r="C1184" i="8"/>
  <c r="R1183" i="8"/>
  <c r="M1183" i="8"/>
  <c r="H1183" i="8"/>
  <c r="C1183" i="8"/>
  <c r="R1182" i="8"/>
  <c r="M1182" i="8"/>
  <c r="H1182" i="8"/>
  <c r="C1182" i="8"/>
  <c r="R1181" i="8"/>
  <c r="M1181" i="8"/>
  <c r="H1181" i="8"/>
  <c r="C1181" i="8"/>
  <c r="R1180" i="8"/>
  <c r="M1180" i="8"/>
  <c r="H1180" i="8"/>
  <c r="C1180" i="8"/>
  <c r="R1179" i="8"/>
  <c r="M1179" i="8"/>
  <c r="H1179" i="8"/>
  <c r="C1179" i="8"/>
  <c r="R1178" i="8"/>
  <c r="M1178" i="8"/>
  <c r="H1178" i="8"/>
  <c r="C1178" i="8"/>
  <c r="R1177" i="8"/>
  <c r="M1177" i="8"/>
  <c r="H1177" i="8"/>
  <c r="C1177" i="8"/>
  <c r="R1176" i="8"/>
  <c r="M1176" i="8"/>
  <c r="H1176" i="8"/>
  <c r="C1176" i="8"/>
  <c r="R1175" i="8"/>
  <c r="M1175" i="8"/>
  <c r="H1175" i="8"/>
  <c r="C1175" i="8"/>
  <c r="R1174" i="8"/>
  <c r="M1174" i="8"/>
  <c r="H1174" i="8"/>
  <c r="C1174" i="8"/>
  <c r="R1173" i="8"/>
  <c r="M1173" i="8"/>
  <c r="H1173" i="8"/>
  <c r="C1173" i="8"/>
  <c r="R1172" i="8"/>
  <c r="M1172" i="8"/>
  <c r="H1172" i="8"/>
  <c r="C1172" i="8"/>
  <c r="R1171" i="8"/>
  <c r="M1171" i="8"/>
  <c r="H1171" i="8"/>
  <c r="C1171" i="8"/>
  <c r="R1170" i="8"/>
  <c r="M1170" i="8"/>
  <c r="H1170" i="8"/>
  <c r="C1170" i="8"/>
  <c r="R1169" i="8"/>
  <c r="M1169" i="8"/>
  <c r="H1169" i="8"/>
  <c r="C1169" i="8"/>
  <c r="R1168" i="8"/>
  <c r="M1168" i="8"/>
  <c r="H1168" i="8"/>
  <c r="C1168" i="8"/>
  <c r="R1167" i="8"/>
  <c r="M1167" i="8"/>
  <c r="H1167" i="8"/>
  <c r="C1167" i="8"/>
  <c r="R1166" i="8"/>
  <c r="M1166" i="8"/>
  <c r="H1166" i="8"/>
  <c r="C1166" i="8"/>
  <c r="R1165" i="8"/>
  <c r="M1165" i="8"/>
  <c r="H1165" i="8"/>
  <c r="C1165" i="8"/>
  <c r="R1164" i="8"/>
  <c r="M1164" i="8"/>
  <c r="H1164" i="8"/>
  <c r="C1164" i="8"/>
  <c r="R1163" i="8"/>
  <c r="M1163" i="8"/>
  <c r="H1163" i="8"/>
  <c r="C1163" i="8"/>
  <c r="R1162" i="8"/>
  <c r="M1162" i="8"/>
  <c r="H1162" i="8"/>
  <c r="C1162" i="8"/>
  <c r="R1161" i="8"/>
  <c r="M1161" i="8"/>
  <c r="H1161" i="8"/>
  <c r="C1161" i="8"/>
  <c r="R1160" i="8"/>
  <c r="M1160" i="8"/>
  <c r="H1160" i="8"/>
  <c r="C1160" i="8"/>
  <c r="R1159" i="8"/>
  <c r="M1159" i="8"/>
  <c r="H1159" i="8"/>
  <c r="C1159" i="8"/>
  <c r="R1158" i="8"/>
  <c r="M1158" i="8"/>
  <c r="H1158" i="8"/>
  <c r="C1158" i="8"/>
  <c r="R1157" i="8"/>
  <c r="M1157" i="8"/>
  <c r="H1157" i="8"/>
  <c r="C1157" i="8"/>
  <c r="R1156" i="8"/>
  <c r="M1156" i="8"/>
  <c r="H1156" i="8"/>
  <c r="C1156" i="8"/>
  <c r="R1155" i="8"/>
  <c r="M1155" i="8"/>
  <c r="H1155" i="8"/>
  <c r="C1155" i="8"/>
  <c r="R1154" i="8"/>
  <c r="M1154" i="8"/>
  <c r="H1154" i="8"/>
  <c r="C1154" i="8"/>
  <c r="R1153" i="8"/>
  <c r="M1153" i="8"/>
  <c r="H1153" i="8"/>
  <c r="C1153" i="8"/>
  <c r="R1152" i="8"/>
  <c r="M1152" i="8"/>
  <c r="H1152" i="8"/>
  <c r="C1152" i="8"/>
  <c r="R1151" i="8"/>
  <c r="M1151" i="8"/>
  <c r="H1151" i="8"/>
  <c r="C1151" i="8"/>
  <c r="R1150" i="8"/>
  <c r="M1150" i="8"/>
  <c r="H1150" i="8"/>
  <c r="C1150" i="8"/>
  <c r="R1149" i="8"/>
  <c r="M1149" i="8"/>
  <c r="H1149" i="8"/>
  <c r="C1149" i="8"/>
  <c r="R1148" i="8"/>
  <c r="M1148" i="8"/>
  <c r="H1148" i="8"/>
  <c r="C1148" i="8"/>
  <c r="R1147" i="8"/>
  <c r="M1147" i="8"/>
  <c r="H1147" i="8"/>
  <c r="C1147" i="8"/>
  <c r="R1146" i="8"/>
  <c r="M1146" i="8"/>
  <c r="H1146" i="8"/>
  <c r="C1146" i="8"/>
  <c r="R1145" i="8"/>
  <c r="M1145" i="8"/>
  <c r="H1145" i="8"/>
  <c r="C1145" i="8"/>
  <c r="R1144" i="8"/>
  <c r="M1144" i="8"/>
  <c r="H1144" i="8"/>
  <c r="C1144" i="8"/>
  <c r="R1143" i="8"/>
  <c r="M1143" i="8"/>
  <c r="H1143" i="8"/>
  <c r="C1143" i="8"/>
  <c r="R1142" i="8"/>
  <c r="M1142" i="8"/>
  <c r="H1142" i="8"/>
  <c r="C1142" i="8"/>
  <c r="R1141" i="8"/>
  <c r="M1141" i="8"/>
  <c r="H1141" i="8"/>
  <c r="C1141" i="8"/>
  <c r="R1140" i="8"/>
  <c r="M1140" i="8"/>
  <c r="H1140" i="8"/>
  <c r="C1140" i="8"/>
  <c r="R1139" i="8"/>
  <c r="M1139" i="8"/>
  <c r="H1139" i="8"/>
  <c r="C1139" i="8"/>
  <c r="R1138" i="8"/>
  <c r="M1138" i="8"/>
  <c r="H1138" i="8"/>
  <c r="C1138" i="8"/>
  <c r="R1137" i="8"/>
  <c r="M1137" i="8"/>
  <c r="H1137" i="8"/>
  <c r="C1137" i="8"/>
  <c r="R1136" i="8"/>
  <c r="M1136" i="8"/>
  <c r="H1136" i="8"/>
  <c r="C1136" i="8"/>
  <c r="R1135" i="8"/>
  <c r="M1135" i="8"/>
  <c r="H1135" i="8"/>
  <c r="C1135" i="8"/>
  <c r="R1134" i="8"/>
  <c r="M1134" i="8"/>
  <c r="H1134" i="8"/>
  <c r="C1134" i="8"/>
  <c r="R1133" i="8"/>
  <c r="M1133" i="8"/>
  <c r="H1133" i="8"/>
  <c r="C1133" i="8"/>
  <c r="R1132" i="8"/>
  <c r="M1132" i="8"/>
  <c r="H1132" i="8"/>
  <c r="C1132" i="8"/>
  <c r="R1131" i="8"/>
  <c r="M1131" i="8"/>
  <c r="H1131" i="8"/>
  <c r="C1131" i="8"/>
  <c r="R1130" i="8"/>
  <c r="M1130" i="8"/>
  <c r="H1130" i="8"/>
  <c r="C1130" i="8"/>
  <c r="R1129" i="8"/>
  <c r="M1129" i="8"/>
  <c r="H1129" i="8"/>
  <c r="C1129" i="8"/>
  <c r="R1128" i="8"/>
  <c r="M1128" i="8"/>
  <c r="H1128" i="8"/>
  <c r="C1128" i="8"/>
  <c r="R1127" i="8"/>
  <c r="M1127" i="8"/>
  <c r="H1127" i="8"/>
  <c r="C1127" i="8"/>
  <c r="R1126" i="8"/>
  <c r="M1126" i="8"/>
  <c r="H1126" i="8"/>
  <c r="C1126" i="8"/>
  <c r="R1125" i="8"/>
  <c r="M1125" i="8"/>
  <c r="H1125" i="8"/>
  <c r="C1125" i="8"/>
  <c r="R1124" i="8"/>
  <c r="M1124" i="8"/>
  <c r="H1124" i="8"/>
  <c r="C1124" i="8"/>
  <c r="R1123" i="8"/>
  <c r="M1123" i="8"/>
  <c r="H1123" i="8"/>
  <c r="C1123" i="8"/>
  <c r="R1122" i="8"/>
  <c r="M1122" i="8"/>
  <c r="H1122" i="8"/>
  <c r="C1122" i="8"/>
  <c r="R1121" i="8"/>
  <c r="M1121" i="8"/>
  <c r="H1121" i="8"/>
  <c r="C1121" i="8"/>
  <c r="R1120" i="8"/>
  <c r="M1120" i="8"/>
  <c r="H1120" i="8"/>
  <c r="C1120" i="8"/>
  <c r="R1119" i="8"/>
  <c r="M1119" i="8"/>
  <c r="H1119" i="8"/>
  <c r="C1119" i="8"/>
  <c r="R1118" i="8"/>
  <c r="M1118" i="8"/>
  <c r="H1118" i="8"/>
  <c r="C1118" i="8"/>
  <c r="R1117" i="8"/>
  <c r="M1117" i="8"/>
  <c r="H1117" i="8"/>
  <c r="C1117" i="8"/>
  <c r="R1116" i="8"/>
  <c r="M1116" i="8"/>
  <c r="H1116" i="8"/>
  <c r="C1116" i="8"/>
  <c r="R1115" i="8"/>
  <c r="M1115" i="8"/>
  <c r="H1115" i="8"/>
  <c r="C1115" i="8"/>
  <c r="R1114" i="8"/>
  <c r="M1114" i="8"/>
  <c r="H1114" i="8"/>
  <c r="C1114" i="8"/>
  <c r="R1113" i="8"/>
  <c r="M1113" i="8"/>
  <c r="H1113" i="8"/>
  <c r="C1113" i="8"/>
  <c r="R1112" i="8"/>
  <c r="M1112" i="8"/>
  <c r="H1112" i="8"/>
  <c r="C1112" i="8"/>
  <c r="R1111" i="8"/>
  <c r="M1111" i="8"/>
  <c r="H1111" i="8"/>
  <c r="C1111" i="8"/>
  <c r="R1110" i="8"/>
  <c r="M1110" i="8"/>
  <c r="H1110" i="8"/>
  <c r="C1110" i="8"/>
  <c r="R1109" i="8"/>
  <c r="M1109" i="8"/>
  <c r="H1109" i="8"/>
  <c r="C1109" i="8"/>
  <c r="R1108" i="8"/>
  <c r="M1108" i="8"/>
  <c r="H1108" i="8"/>
  <c r="C1108" i="8"/>
  <c r="R1107" i="8"/>
  <c r="M1107" i="8"/>
  <c r="H1107" i="8"/>
  <c r="C1107" i="8"/>
  <c r="R1106" i="8"/>
  <c r="M1106" i="8"/>
  <c r="H1106" i="8"/>
  <c r="C1106" i="8"/>
  <c r="R1105" i="8"/>
  <c r="M1105" i="8"/>
  <c r="H1105" i="8"/>
  <c r="C1105" i="8"/>
  <c r="R1104" i="8"/>
  <c r="M1104" i="8"/>
  <c r="H1104" i="8"/>
  <c r="C1104" i="8"/>
  <c r="R1103" i="8"/>
  <c r="M1103" i="8"/>
  <c r="H1103" i="8"/>
  <c r="C1103" i="8"/>
  <c r="R1102" i="8"/>
  <c r="M1102" i="8"/>
  <c r="H1102" i="8"/>
  <c r="C1102" i="8"/>
  <c r="R1101" i="8"/>
  <c r="M1101" i="8"/>
  <c r="H1101" i="8"/>
  <c r="C1101" i="8"/>
  <c r="R1100" i="8"/>
  <c r="M1100" i="8"/>
  <c r="H1100" i="8"/>
  <c r="C1100" i="8"/>
  <c r="R1099" i="8"/>
  <c r="M1099" i="8"/>
  <c r="H1099" i="8"/>
  <c r="C1099" i="8"/>
  <c r="R1098" i="8"/>
  <c r="M1098" i="8"/>
  <c r="H1098" i="8"/>
  <c r="C1098" i="8"/>
  <c r="R1097" i="8"/>
  <c r="M1097" i="8"/>
  <c r="H1097" i="8"/>
  <c r="C1097" i="8"/>
  <c r="R1096" i="8"/>
  <c r="M1096" i="8"/>
  <c r="H1096" i="8"/>
  <c r="C1096" i="8"/>
  <c r="R1095" i="8"/>
  <c r="M1095" i="8"/>
  <c r="H1095" i="8"/>
  <c r="C1095" i="8"/>
  <c r="R1094" i="8"/>
  <c r="M1094" i="8"/>
  <c r="H1094" i="8"/>
  <c r="C1094" i="8"/>
  <c r="R1093" i="8"/>
  <c r="M1093" i="8"/>
  <c r="H1093" i="8"/>
  <c r="C1093" i="8"/>
  <c r="R1092" i="8"/>
  <c r="M1092" i="8"/>
  <c r="H1092" i="8"/>
  <c r="C1092" i="8"/>
  <c r="R1091" i="8"/>
  <c r="M1091" i="8"/>
  <c r="H1091" i="8"/>
  <c r="C1091" i="8"/>
  <c r="R1090" i="8"/>
  <c r="M1090" i="8"/>
  <c r="H1090" i="8"/>
  <c r="C1090" i="8"/>
  <c r="R1089" i="8"/>
  <c r="M1089" i="8"/>
  <c r="H1089" i="8"/>
  <c r="C1089" i="8"/>
  <c r="R1088" i="8"/>
  <c r="M1088" i="8"/>
  <c r="H1088" i="8"/>
  <c r="C1088" i="8"/>
  <c r="R1087" i="8"/>
  <c r="M1087" i="8"/>
  <c r="H1087" i="8"/>
  <c r="C1087" i="8"/>
  <c r="R1086" i="8"/>
  <c r="M1086" i="8"/>
  <c r="H1086" i="8"/>
  <c r="C1086" i="8"/>
  <c r="R1085" i="8"/>
  <c r="M1085" i="8"/>
  <c r="H1085" i="8"/>
  <c r="C1085" i="8"/>
  <c r="R1084" i="8"/>
  <c r="M1084" i="8"/>
  <c r="H1084" i="8"/>
  <c r="C1084" i="8"/>
  <c r="R1083" i="8"/>
  <c r="M1083" i="8"/>
  <c r="H1083" i="8"/>
  <c r="C1083" i="8"/>
  <c r="R1082" i="8"/>
  <c r="M1082" i="8"/>
  <c r="H1082" i="8"/>
  <c r="C1082" i="8"/>
  <c r="R1081" i="8"/>
  <c r="M1081" i="8"/>
  <c r="H1081" i="8"/>
  <c r="C1081" i="8"/>
  <c r="R1080" i="8"/>
  <c r="M1080" i="8"/>
  <c r="H1080" i="8"/>
  <c r="C1080" i="8"/>
  <c r="R1079" i="8"/>
  <c r="M1079" i="8"/>
  <c r="H1079" i="8"/>
  <c r="C1079" i="8"/>
  <c r="R1078" i="8"/>
  <c r="M1078" i="8"/>
  <c r="H1078" i="8"/>
  <c r="C1078" i="8"/>
  <c r="R1077" i="8"/>
  <c r="M1077" i="8"/>
  <c r="H1077" i="8"/>
  <c r="C1077" i="8"/>
  <c r="R1076" i="8"/>
  <c r="M1076" i="8"/>
  <c r="H1076" i="8"/>
  <c r="C1076" i="8"/>
  <c r="R1075" i="8"/>
  <c r="M1075" i="8"/>
  <c r="H1075" i="8"/>
  <c r="C1075" i="8"/>
  <c r="R1074" i="8"/>
  <c r="M1074" i="8"/>
  <c r="H1074" i="8"/>
  <c r="C1074" i="8"/>
  <c r="R1073" i="8"/>
  <c r="M1073" i="8"/>
  <c r="H1073" i="8"/>
  <c r="C1073" i="8"/>
  <c r="R1072" i="8"/>
  <c r="M1072" i="8"/>
  <c r="H1072" i="8"/>
  <c r="C1072" i="8"/>
  <c r="R1071" i="8"/>
  <c r="M1071" i="8"/>
  <c r="H1071" i="8"/>
  <c r="C1071" i="8"/>
  <c r="R1070" i="8"/>
  <c r="M1070" i="8"/>
  <c r="H1070" i="8"/>
  <c r="C1070" i="8"/>
  <c r="R1069" i="8"/>
  <c r="M1069" i="8"/>
  <c r="H1069" i="8"/>
  <c r="C1069" i="8"/>
  <c r="R1068" i="8"/>
  <c r="M1068" i="8"/>
  <c r="H1068" i="8"/>
  <c r="C1068" i="8"/>
  <c r="R1067" i="8"/>
  <c r="M1067" i="8"/>
  <c r="H1067" i="8"/>
  <c r="C1067" i="8"/>
  <c r="R1066" i="8"/>
  <c r="M1066" i="8"/>
  <c r="H1066" i="8"/>
  <c r="C1066" i="8"/>
  <c r="R1065" i="8"/>
  <c r="M1065" i="8"/>
  <c r="H1065" i="8"/>
  <c r="C1065" i="8"/>
  <c r="R1064" i="8"/>
  <c r="M1064" i="8"/>
  <c r="H1064" i="8"/>
  <c r="C1064" i="8"/>
  <c r="R1063" i="8"/>
  <c r="M1063" i="8"/>
  <c r="H1063" i="8"/>
  <c r="C1063" i="8"/>
  <c r="R1062" i="8"/>
  <c r="M1062" i="8"/>
  <c r="H1062" i="8"/>
  <c r="C1062" i="8"/>
  <c r="R1061" i="8"/>
  <c r="M1061" i="8"/>
  <c r="H1061" i="8"/>
  <c r="C1061" i="8"/>
  <c r="R1060" i="8"/>
  <c r="M1060" i="8"/>
  <c r="H1060" i="8"/>
  <c r="C1060" i="8"/>
  <c r="R1059" i="8"/>
  <c r="M1059" i="8"/>
  <c r="H1059" i="8"/>
  <c r="C1059" i="8"/>
  <c r="R1058" i="8"/>
  <c r="M1058" i="8"/>
  <c r="H1058" i="8"/>
  <c r="C1058" i="8"/>
  <c r="R1057" i="8"/>
  <c r="M1057" i="8"/>
  <c r="H1057" i="8"/>
  <c r="C1057" i="8"/>
  <c r="R1056" i="8"/>
  <c r="M1056" i="8"/>
  <c r="H1056" i="8"/>
  <c r="C1056" i="8"/>
  <c r="R1055" i="8"/>
  <c r="M1055" i="8"/>
  <c r="H1055" i="8"/>
  <c r="C1055" i="8"/>
  <c r="R1054" i="8"/>
  <c r="M1054" i="8"/>
  <c r="H1054" i="8"/>
  <c r="C1054" i="8"/>
  <c r="R1053" i="8"/>
  <c r="M1053" i="8"/>
  <c r="H1053" i="8"/>
  <c r="C1053" i="8"/>
  <c r="R1052" i="8"/>
  <c r="M1052" i="8"/>
  <c r="H1052" i="8"/>
  <c r="C1052" i="8"/>
  <c r="R1051" i="8"/>
  <c r="M1051" i="8"/>
  <c r="H1051" i="8"/>
  <c r="C1051" i="8"/>
  <c r="R1050" i="8"/>
  <c r="M1050" i="8"/>
  <c r="H1050" i="8"/>
  <c r="C1050" i="8"/>
  <c r="R1049" i="8"/>
  <c r="M1049" i="8"/>
  <c r="H1049" i="8"/>
  <c r="C1049" i="8"/>
  <c r="R1048" i="8"/>
  <c r="M1048" i="8"/>
  <c r="H1048" i="8"/>
  <c r="C1048" i="8"/>
  <c r="R1047" i="8"/>
  <c r="M1047" i="8"/>
  <c r="H1047" i="8"/>
  <c r="C1047" i="8"/>
  <c r="R1046" i="8"/>
  <c r="M1046" i="8"/>
  <c r="H1046" i="8"/>
  <c r="C1046" i="8"/>
  <c r="R1045" i="8"/>
  <c r="M1045" i="8"/>
  <c r="H1045" i="8"/>
  <c r="C1045" i="8"/>
  <c r="R1044" i="8"/>
  <c r="M1044" i="8"/>
  <c r="H1044" i="8"/>
  <c r="C1044" i="8"/>
  <c r="R1043" i="8"/>
  <c r="M1043" i="8"/>
  <c r="H1043" i="8"/>
  <c r="C1043" i="8"/>
  <c r="R1042" i="8"/>
  <c r="M1042" i="8"/>
  <c r="H1042" i="8"/>
  <c r="C1042" i="8"/>
  <c r="R1041" i="8"/>
  <c r="M1041" i="8"/>
  <c r="H1041" i="8"/>
  <c r="C1041" i="8"/>
  <c r="R1040" i="8"/>
  <c r="M1040" i="8"/>
  <c r="H1040" i="8"/>
  <c r="C1040" i="8"/>
  <c r="R1039" i="8"/>
  <c r="M1039" i="8"/>
  <c r="H1039" i="8"/>
  <c r="C1039" i="8"/>
  <c r="R1038" i="8"/>
  <c r="M1038" i="8"/>
  <c r="H1038" i="8"/>
  <c r="C1038" i="8"/>
  <c r="R1037" i="8"/>
  <c r="M1037" i="8"/>
  <c r="H1037" i="8"/>
  <c r="C1037" i="8"/>
  <c r="R1036" i="8"/>
  <c r="M1036" i="8"/>
  <c r="H1036" i="8"/>
  <c r="C1036" i="8"/>
  <c r="R1035" i="8"/>
  <c r="M1035" i="8"/>
  <c r="H1035" i="8"/>
  <c r="C1035" i="8"/>
  <c r="R1034" i="8"/>
  <c r="M1034" i="8"/>
  <c r="H1034" i="8"/>
  <c r="C1034" i="8"/>
  <c r="R1033" i="8"/>
  <c r="M1033" i="8"/>
  <c r="H1033" i="8"/>
  <c r="C1033" i="8"/>
  <c r="R1032" i="8"/>
  <c r="M1032" i="8"/>
  <c r="H1032" i="8"/>
  <c r="C1032" i="8"/>
  <c r="R1031" i="8"/>
  <c r="M1031" i="8"/>
  <c r="H1031" i="8"/>
  <c r="C1031" i="8"/>
  <c r="R1030" i="8"/>
  <c r="M1030" i="8"/>
  <c r="H1030" i="8"/>
  <c r="C1030" i="8"/>
  <c r="R1029" i="8"/>
  <c r="M1029" i="8"/>
  <c r="H1029" i="8"/>
  <c r="C1029" i="8"/>
  <c r="R1028" i="8"/>
  <c r="M1028" i="8"/>
  <c r="H1028" i="8"/>
  <c r="C1028" i="8"/>
  <c r="R1027" i="8"/>
  <c r="M1027" i="8"/>
  <c r="H1027" i="8"/>
  <c r="C1027" i="8"/>
  <c r="R1026" i="8"/>
  <c r="M1026" i="8"/>
  <c r="H1026" i="8"/>
  <c r="C1026" i="8"/>
  <c r="R1025" i="8"/>
  <c r="M1025" i="8"/>
  <c r="H1025" i="8"/>
  <c r="C1025" i="8"/>
  <c r="R1024" i="8"/>
  <c r="M1024" i="8"/>
  <c r="H1024" i="8"/>
  <c r="C1024" i="8"/>
  <c r="R1023" i="8"/>
  <c r="M1023" i="8"/>
  <c r="H1023" i="8"/>
  <c r="C1023" i="8"/>
  <c r="R1022" i="8"/>
  <c r="M1022" i="8"/>
  <c r="H1022" i="8"/>
  <c r="C1022" i="8"/>
  <c r="R1021" i="8"/>
  <c r="M1021" i="8"/>
  <c r="H1021" i="8"/>
  <c r="C1021" i="8"/>
  <c r="R1020" i="8"/>
  <c r="M1020" i="8"/>
  <c r="H1020" i="8"/>
  <c r="C1020" i="8"/>
  <c r="R1019" i="8"/>
  <c r="M1019" i="8"/>
  <c r="H1019" i="8"/>
  <c r="C1019" i="8"/>
  <c r="R1018" i="8"/>
  <c r="M1018" i="8"/>
  <c r="H1018" i="8"/>
  <c r="C1018" i="8"/>
  <c r="R1017" i="8"/>
  <c r="M1017" i="8"/>
  <c r="H1017" i="8"/>
  <c r="C1017" i="8"/>
  <c r="R1016" i="8"/>
  <c r="M1016" i="8"/>
  <c r="H1016" i="8"/>
  <c r="C1016" i="8"/>
  <c r="R1015" i="8"/>
  <c r="M1015" i="8"/>
  <c r="H1015" i="8"/>
  <c r="C1015" i="8"/>
  <c r="R1014" i="8"/>
  <c r="M1014" i="8"/>
  <c r="H1014" i="8"/>
  <c r="C1014" i="8"/>
  <c r="R1013" i="8"/>
  <c r="M1013" i="8"/>
  <c r="H1013" i="8"/>
  <c r="C1013" i="8"/>
  <c r="R1012" i="8"/>
  <c r="M1012" i="8"/>
  <c r="H1012" i="8"/>
  <c r="C1012" i="8"/>
  <c r="R1011" i="8"/>
  <c r="M1011" i="8"/>
  <c r="H1011" i="8"/>
  <c r="C1011" i="8"/>
  <c r="R1010" i="8"/>
  <c r="M1010" i="8"/>
  <c r="H1010" i="8"/>
  <c r="C1010" i="8"/>
  <c r="R1009" i="8"/>
  <c r="M1009" i="8"/>
  <c r="H1009" i="8"/>
  <c r="C1009" i="8"/>
  <c r="R1008" i="8"/>
  <c r="M1008" i="8"/>
  <c r="H1008" i="8"/>
  <c r="C1008" i="8"/>
  <c r="R1007" i="8"/>
  <c r="M1007" i="8"/>
  <c r="H1007" i="8"/>
  <c r="C1007" i="8"/>
  <c r="R1006" i="8"/>
  <c r="M1006" i="8"/>
  <c r="H1006" i="8"/>
  <c r="C1006" i="8"/>
  <c r="R1005" i="8"/>
  <c r="M1005" i="8"/>
  <c r="H1005" i="8"/>
  <c r="C1005" i="8"/>
  <c r="R1004" i="8"/>
  <c r="M1004" i="8"/>
  <c r="H1004" i="8"/>
  <c r="C1004" i="8"/>
  <c r="R1003" i="8"/>
  <c r="M1003" i="8"/>
  <c r="H1003" i="8"/>
  <c r="C1003" i="8"/>
  <c r="R1002" i="8"/>
  <c r="M1002" i="8"/>
  <c r="H1002" i="8"/>
  <c r="C1002" i="8"/>
  <c r="R1001" i="8"/>
  <c r="M1001" i="8"/>
  <c r="H1001" i="8"/>
  <c r="C1001" i="8"/>
  <c r="R1000" i="8"/>
  <c r="M1000" i="8"/>
  <c r="H1000" i="8"/>
  <c r="C1000" i="8"/>
  <c r="R999" i="8"/>
  <c r="M999" i="8"/>
  <c r="H999" i="8"/>
  <c r="C999" i="8"/>
  <c r="R998" i="8"/>
  <c r="M998" i="8"/>
  <c r="H998" i="8"/>
  <c r="C998" i="8"/>
  <c r="R997" i="8"/>
  <c r="M997" i="8"/>
  <c r="H997" i="8"/>
  <c r="C997" i="8"/>
  <c r="R996" i="8"/>
  <c r="M996" i="8"/>
  <c r="H996" i="8"/>
  <c r="C996" i="8"/>
  <c r="R995" i="8"/>
  <c r="M995" i="8"/>
  <c r="H995" i="8"/>
  <c r="C995" i="8"/>
  <c r="R994" i="8"/>
  <c r="M994" i="8"/>
  <c r="H994" i="8"/>
  <c r="C994" i="8"/>
  <c r="R993" i="8"/>
  <c r="M993" i="8"/>
  <c r="H993" i="8"/>
  <c r="C993" i="8"/>
  <c r="R992" i="8"/>
  <c r="M992" i="8"/>
  <c r="H992" i="8"/>
  <c r="C992" i="8"/>
  <c r="R991" i="8"/>
  <c r="M991" i="8"/>
  <c r="H991" i="8"/>
  <c r="C991" i="8"/>
  <c r="R990" i="8"/>
  <c r="M990" i="8"/>
  <c r="H990" i="8"/>
  <c r="C990" i="8"/>
  <c r="R989" i="8"/>
  <c r="M989" i="8"/>
  <c r="H989" i="8"/>
  <c r="C989" i="8"/>
  <c r="R988" i="8"/>
  <c r="M988" i="8"/>
  <c r="H988" i="8"/>
  <c r="C988" i="8"/>
  <c r="R987" i="8"/>
  <c r="M987" i="8"/>
  <c r="H987" i="8"/>
  <c r="C987" i="8"/>
  <c r="R986" i="8"/>
  <c r="M986" i="8"/>
  <c r="H986" i="8"/>
  <c r="C986" i="8"/>
  <c r="R985" i="8"/>
  <c r="M985" i="8"/>
  <c r="H985" i="8"/>
  <c r="C985" i="8"/>
  <c r="R984" i="8"/>
  <c r="M984" i="8"/>
  <c r="H984" i="8"/>
  <c r="C984" i="8"/>
  <c r="R983" i="8"/>
  <c r="M983" i="8"/>
  <c r="H983" i="8"/>
  <c r="C983" i="8"/>
  <c r="R982" i="8"/>
  <c r="M982" i="8"/>
  <c r="H982" i="8"/>
  <c r="C982" i="8"/>
  <c r="R981" i="8"/>
  <c r="M981" i="8"/>
  <c r="H981" i="8"/>
  <c r="C981" i="8"/>
  <c r="R980" i="8"/>
  <c r="M980" i="8"/>
  <c r="H980" i="8"/>
  <c r="C980" i="8"/>
  <c r="R979" i="8"/>
  <c r="M979" i="8"/>
  <c r="H979" i="8"/>
  <c r="C979" i="8"/>
  <c r="R978" i="8"/>
  <c r="M978" i="8"/>
  <c r="H978" i="8"/>
  <c r="C978" i="8"/>
  <c r="R977" i="8"/>
  <c r="M977" i="8"/>
  <c r="H977" i="8"/>
  <c r="C977" i="8"/>
  <c r="R976" i="8"/>
  <c r="M976" i="8"/>
  <c r="H976" i="8"/>
  <c r="C976" i="8"/>
  <c r="R975" i="8"/>
  <c r="M975" i="8"/>
  <c r="H975" i="8"/>
  <c r="C975" i="8"/>
  <c r="R974" i="8"/>
  <c r="M974" i="8"/>
  <c r="H974" i="8"/>
  <c r="C974" i="8"/>
  <c r="R973" i="8"/>
  <c r="M973" i="8"/>
  <c r="H973" i="8"/>
  <c r="C973" i="8"/>
  <c r="R972" i="8"/>
  <c r="M972" i="8"/>
  <c r="H972" i="8"/>
  <c r="C972" i="8"/>
  <c r="R971" i="8"/>
  <c r="M971" i="8"/>
  <c r="H971" i="8"/>
  <c r="C971" i="8"/>
  <c r="R970" i="8"/>
  <c r="M970" i="8"/>
  <c r="H970" i="8"/>
  <c r="C970" i="8"/>
  <c r="R969" i="8"/>
  <c r="M969" i="8"/>
  <c r="H969" i="8"/>
  <c r="C969" i="8"/>
  <c r="R968" i="8"/>
  <c r="M968" i="8"/>
  <c r="H968" i="8"/>
  <c r="C968" i="8"/>
  <c r="R967" i="8"/>
  <c r="M967" i="8"/>
  <c r="H967" i="8"/>
  <c r="C967" i="8"/>
  <c r="R966" i="8"/>
  <c r="M966" i="8"/>
  <c r="H966" i="8"/>
  <c r="C966" i="8"/>
  <c r="R965" i="8"/>
  <c r="M965" i="8"/>
  <c r="H965" i="8"/>
  <c r="C965" i="8"/>
  <c r="R964" i="8"/>
  <c r="M964" i="8"/>
  <c r="H964" i="8"/>
  <c r="C964" i="8"/>
  <c r="R963" i="8"/>
  <c r="M963" i="8"/>
  <c r="H963" i="8"/>
  <c r="C963" i="8"/>
  <c r="R962" i="8"/>
  <c r="M962" i="8"/>
  <c r="H962" i="8"/>
  <c r="C962" i="8"/>
  <c r="R961" i="8"/>
  <c r="M961" i="8"/>
  <c r="H961" i="8"/>
  <c r="C961" i="8"/>
  <c r="R960" i="8"/>
  <c r="M960" i="8"/>
  <c r="H960" i="8"/>
  <c r="C960" i="8"/>
  <c r="R959" i="8"/>
  <c r="M959" i="8"/>
  <c r="H959" i="8"/>
  <c r="C959" i="8"/>
  <c r="R958" i="8"/>
  <c r="M958" i="8"/>
  <c r="H958" i="8"/>
  <c r="C958" i="8"/>
  <c r="R957" i="8"/>
  <c r="M957" i="8"/>
  <c r="H957" i="8"/>
  <c r="C957" i="8"/>
  <c r="R956" i="8"/>
  <c r="M956" i="8"/>
  <c r="H956" i="8"/>
  <c r="C956" i="8"/>
  <c r="R955" i="8"/>
  <c r="M955" i="8"/>
  <c r="H955" i="8"/>
  <c r="C955" i="8"/>
  <c r="R954" i="8"/>
  <c r="M954" i="8"/>
  <c r="H954" i="8"/>
  <c r="C954" i="8"/>
  <c r="R953" i="8"/>
  <c r="M953" i="8"/>
  <c r="H953" i="8"/>
  <c r="C953" i="8"/>
  <c r="R952" i="8"/>
  <c r="M952" i="8"/>
  <c r="H952" i="8"/>
  <c r="C952" i="8"/>
  <c r="R951" i="8"/>
  <c r="M951" i="8"/>
  <c r="H951" i="8"/>
  <c r="C951" i="8"/>
  <c r="R950" i="8"/>
  <c r="M950" i="8"/>
  <c r="H950" i="8"/>
  <c r="C950" i="8"/>
  <c r="R949" i="8"/>
  <c r="M949" i="8"/>
  <c r="H949" i="8"/>
  <c r="C949" i="8"/>
  <c r="R948" i="8"/>
  <c r="M948" i="8"/>
  <c r="H948" i="8"/>
  <c r="C948" i="8"/>
  <c r="R947" i="8"/>
  <c r="M947" i="8"/>
  <c r="H947" i="8"/>
  <c r="C947" i="8"/>
  <c r="R946" i="8"/>
  <c r="M946" i="8"/>
  <c r="H946" i="8"/>
  <c r="C946" i="8"/>
  <c r="R945" i="8"/>
  <c r="M945" i="8"/>
  <c r="H945" i="8"/>
  <c r="C945" i="8"/>
  <c r="R944" i="8"/>
  <c r="M944" i="8"/>
  <c r="H944" i="8"/>
  <c r="C944" i="8"/>
  <c r="R943" i="8"/>
  <c r="M943" i="8"/>
  <c r="H943" i="8"/>
  <c r="C943" i="8"/>
  <c r="R942" i="8"/>
  <c r="M942" i="8"/>
  <c r="H942" i="8"/>
  <c r="C942" i="8"/>
  <c r="R941" i="8"/>
  <c r="M941" i="8"/>
  <c r="H941" i="8"/>
  <c r="C941" i="8"/>
  <c r="R940" i="8"/>
  <c r="M940" i="8"/>
  <c r="H940" i="8"/>
  <c r="C940" i="8"/>
  <c r="R939" i="8"/>
  <c r="M939" i="8"/>
  <c r="H939" i="8"/>
  <c r="C939" i="8"/>
  <c r="R938" i="8"/>
  <c r="M938" i="8"/>
  <c r="H938" i="8"/>
  <c r="C938" i="8"/>
  <c r="R937" i="8"/>
  <c r="M937" i="8"/>
  <c r="H937" i="8"/>
  <c r="C937" i="8"/>
  <c r="R936" i="8"/>
  <c r="M936" i="8"/>
  <c r="H936" i="8"/>
  <c r="C936" i="8"/>
  <c r="R935" i="8"/>
  <c r="M935" i="8"/>
  <c r="H935" i="8"/>
  <c r="C935" i="8"/>
  <c r="R934" i="8"/>
  <c r="M934" i="8"/>
  <c r="H934" i="8"/>
  <c r="C934" i="8"/>
  <c r="R933" i="8"/>
  <c r="M933" i="8"/>
  <c r="H933" i="8"/>
  <c r="C933" i="8"/>
  <c r="R932" i="8"/>
  <c r="M932" i="8"/>
  <c r="H932" i="8"/>
  <c r="C932" i="8"/>
  <c r="R931" i="8"/>
  <c r="M931" i="8"/>
  <c r="H931" i="8"/>
  <c r="C931" i="8"/>
  <c r="R930" i="8"/>
  <c r="M930" i="8"/>
  <c r="H930" i="8"/>
  <c r="C930" i="8"/>
  <c r="R929" i="8"/>
  <c r="M929" i="8"/>
  <c r="H929" i="8"/>
  <c r="C929" i="8"/>
  <c r="R928" i="8"/>
  <c r="M928" i="8"/>
  <c r="H928" i="8"/>
  <c r="C928" i="8"/>
  <c r="R927" i="8"/>
  <c r="M927" i="8"/>
  <c r="H927" i="8"/>
  <c r="C927" i="8"/>
  <c r="R926" i="8"/>
  <c r="M926" i="8"/>
  <c r="H926" i="8"/>
  <c r="C926" i="8"/>
  <c r="R925" i="8"/>
  <c r="M925" i="8"/>
  <c r="H925" i="8"/>
  <c r="C925" i="8"/>
  <c r="R924" i="8"/>
  <c r="M924" i="8"/>
  <c r="H924" i="8"/>
  <c r="C924" i="8"/>
  <c r="R923" i="8"/>
  <c r="M923" i="8"/>
  <c r="H923" i="8"/>
  <c r="C923" i="8"/>
  <c r="R922" i="8"/>
  <c r="M922" i="8"/>
  <c r="H922" i="8"/>
  <c r="C922" i="8"/>
  <c r="R921" i="8"/>
  <c r="M921" i="8"/>
  <c r="H921" i="8"/>
  <c r="C921" i="8"/>
  <c r="R920" i="8"/>
  <c r="M920" i="8"/>
  <c r="H920" i="8"/>
  <c r="C920" i="8"/>
  <c r="R919" i="8"/>
  <c r="M919" i="8"/>
  <c r="H919" i="8"/>
  <c r="C919" i="8"/>
  <c r="R918" i="8"/>
  <c r="M918" i="8"/>
  <c r="H918" i="8"/>
  <c r="C918" i="8"/>
  <c r="R917" i="8"/>
  <c r="M917" i="8"/>
  <c r="H917" i="8"/>
  <c r="C917" i="8"/>
  <c r="R916" i="8"/>
  <c r="M916" i="8"/>
  <c r="H916" i="8"/>
  <c r="C916" i="8"/>
  <c r="R915" i="8"/>
  <c r="M915" i="8"/>
  <c r="H915" i="8"/>
  <c r="C915" i="8"/>
  <c r="R914" i="8"/>
  <c r="M914" i="8"/>
  <c r="H914" i="8"/>
  <c r="C914" i="8"/>
  <c r="R913" i="8"/>
  <c r="M913" i="8"/>
  <c r="H913" i="8"/>
  <c r="C913" i="8"/>
  <c r="R912" i="8"/>
  <c r="M912" i="8"/>
  <c r="H912" i="8"/>
  <c r="C912" i="8"/>
  <c r="R911" i="8"/>
  <c r="M911" i="8"/>
  <c r="H911" i="8"/>
  <c r="C911" i="8"/>
  <c r="R910" i="8"/>
  <c r="M910" i="8"/>
  <c r="H910" i="8"/>
  <c r="C910" i="8"/>
  <c r="R909" i="8"/>
  <c r="M909" i="8"/>
  <c r="H909" i="8"/>
  <c r="C909" i="8"/>
  <c r="R908" i="8"/>
  <c r="M908" i="8"/>
  <c r="H908" i="8"/>
  <c r="C908" i="8"/>
  <c r="R907" i="8"/>
  <c r="M907" i="8"/>
  <c r="H907" i="8"/>
  <c r="C907" i="8"/>
  <c r="R906" i="8"/>
  <c r="M906" i="8"/>
  <c r="H906" i="8"/>
  <c r="C906" i="8"/>
  <c r="R905" i="8"/>
  <c r="M905" i="8"/>
  <c r="H905" i="8"/>
  <c r="C905" i="8"/>
  <c r="R904" i="8"/>
  <c r="M904" i="8"/>
  <c r="H904" i="8"/>
  <c r="C904" i="8"/>
  <c r="R903" i="8"/>
  <c r="M903" i="8"/>
  <c r="H903" i="8"/>
  <c r="C903" i="8"/>
  <c r="R902" i="8"/>
  <c r="M902" i="8"/>
  <c r="H902" i="8"/>
  <c r="C902" i="8"/>
  <c r="R901" i="8"/>
  <c r="M901" i="8"/>
  <c r="H901" i="8"/>
  <c r="C901" i="8"/>
  <c r="R900" i="8"/>
  <c r="M900" i="8"/>
  <c r="H900" i="8"/>
  <c r="C900" i="8"/>
  <c r="R899" i="8"/>
  <c r="M899" i="8"/>
  <c r="H899" i="8"/>
  <c r="C899" i="8"/>
  <c r="R898" i="8"/>
  <c r="M898" i="8"/>
  <c r="H898" i="8"/>
  <c r="C898" i="8"/>
  <c r="R897" i="8"/>
  <c r="M897" i="8"/>
  <c r="H897" i="8"/>
  <c r="C897" i="8"/>
  <c r="R896" i="8"/>
  <c r="M896" i="8"/>
  <c r="H896" i="8"/>
  <c r="C896" i="8"/>
  <c r="R895" i="8"/>
  <c r="M895" i="8"/>
  <c r="H895" i="8"/>
  <c r="C895" i="8"/>
  <c r="R894" i="8"/>
  <c r="M894" i="8"/>
  <c r="H894" i="8"/>
  <c r="C894" i="8"/>
  <c r="R893" i="8"/>
  <c r="M893" i="8"/>
  <c r="H893" i="8"/>
  <c r="C893" i="8"/>
  <c r="R892" i="8"/>
  <c r="M892" i="8"/>
  <c r="H892" i="8"/>
  <c r="C892" i="8"/>
  <c r="R891" i="8"/>
  <c r="M891" i="8"/>
  <c r="H891" i="8"/>
  <c r="C891" i="8"/>
  <c r="R890" i="8"/>
  <c r="M890" i="8"/>
  <c r="H890" i="8"/>
  <c r="C890" i="8"/>
  <c r="R889" i="8"/>
  <c r="M889" i="8"/>
  <c r="H889" i="8"/>
  <c r="C889" i="8"/>
  <c r="R888" i="8"/>
  <c r="M888" i="8"/>
  <c r="H888" i="8"/>
  <c r="C888" i="8"/>
  <c r="R887" i="8"/>
  <c r="M887" i="8"/>
  <c r="H887" i="8"/>
  <c r="C887" i="8"/>
  <c r="R886" i="8"/>
  <c r="M886" i="8"/>
  <c r="H886" i="8"/>
  <c r="C886" i="8"/>
  <c r="R885" i="8"/>
  <c r="M885" i="8"/>
  <c r="H885" i="8"/>
  <c r="C885" i="8"/>
  <c r="R884" i="8"/>
  <c r="M884" i="8"/>
  <c r="H884" i="8"/>
  <c r="C884" i="8"/>
  <c r="R883" i="8"/>
  <c r="M883" i="8"/>
  <c r="H883" i="8"/>
  <c r="C883" i="8"/>
  <c r="R882" i="8"/>
  <c r="M882" i="8"/>
  <c r="H882" i="8"/>
  <c r="C882" i="8"/>
  <c r="R881" i="8"/>
  <c r="M881" i="8"/>
  <c r="H881" i="8"/>
  <c r="C881" i="8"/>
  <c r="R880" i="8"/>
  <c r="M880" i="8"/>
  <c r="H880" i="8"/>
  <c r="C880" i="8"/>
  <c r="R879" i="8"/>
  <c r="M879" i="8"/>
  <c r="H879" i="8"/>
  <c r="C879" i="8"/>
  <c r="R878" i="8"/>
  <c r="M878" i="8"/>
  <c r="H878" i="8"/>
  <c r="C878" i="8"/>
  <c r="R877" i="8"/>
  <c r="M877" i="8"/>
  <c r="H877" i="8"/>
  <c r="C877" i="8"/>
  <c r="R876" i="8"/>
  <c r="M876" i="8"/>
  <c r="H876" i="8"/>
  <c r="C876" i="8"/>
  <c r="R875" i="8"/>
  <c r="M875" i="8"/>
  <c r="H875" i="8"/>
  <c r="C875" i="8"/>
  <c r="R874" i="8"/>
  <c r="M874" i="8"/>
  <c r="H874" i="8"/>
  <c r="C874" i="8"/>
  <c r="R873" i="8"/>
  <c r="M873" i="8"/>
  <c r="H873" i="8"/>
  <c r="C873" i="8"/>
  <c r="R872" i="8"/>
  <c r="M872" i="8"/>
  <c r="H872" i="8"/>
  <c r="C872" i="8"/>
  <c r="R871" i="8"/>
  <c r="M871" i="8"/>
  <c r="H871" i="8"/>
  <c r="C871" i="8"/>
  <c r="R870" i="8"/>
  <c r="M870" i="8"/>
  <c r="H870" i="8"/>
  <c r="C870" i="8"/>
  <c r="R869" i="8"/>
  <c r="M869" i="8"/>
  <c r="H869" i="8"/>
  <c r="C869" i="8"/>
  <c r="R868" i="8"/>
  <c r="M868" i="8"/>
  <c r="H868" i="8"/>
  <c r="C868" i="8"/>
  <c r="R867" i="8"/>
  <c r="M867" i="8"/>
  <c r="H867" i="8"/>
  <c r="C867" i="8"/>
  <c r="R866" i="8"/>
  <c r="M866" i="8"/>
  <c r="H866" i="8"/>
  <c r="C866" i="8"/>
  <c r="R865" i="8"/>
  <c r="M865" i="8"/>
  <c r="H865" i="8"/>
  <c r="C865" i="8"/>
  <c r="R864" i="8"/>
  <c r="M864" i="8"/>
  <c r="H864" i="8"/>
  <c r="C864" i="8"/>
  <c r="R863" i="8"/>
  <c r="M863" i="8"/>
  <c r="H863" i="8"/>
  <c r="C863" i="8"/>
  <c r="R862" i="8"/>
  <c r="M862" i="8"/>
  <c r="H862" i="8"/>
  <c r="C862" i="8"/>
  <c r="R861" i="8"/>
  <c r="M861" i="8"/>
  <c r="H861" i="8"/>
  <c r="C861" i="8"/>
  <c r="R860" i="8"/>
  <c r="M860" i="8"/>
  <c r="H860" i="8"/>
  <c r="C860" i="8"/>
  <c r="R859" i="8"/>
  <c r="M859" i="8"/>
  <c r="H859" i="8"/>
  <c r="C859" i="8"/>
  <c r="R858" i="8"/>
  <c r="M858" i="8"/>
  <c r="H858" i="8"/>
  <c r="C858" i="8"/>
  <c r="R857" i="8"/>
  <c r="M857" i="8"/>
  <c r="H857" i="8"/>
  <c r="C857" i="8"/>
  <c r="R856" i="8"/>
  <c r="M856" i="8"/>
  <c r="H856" i="8"/>
  <c r="C856" i="8"/>
  <c r="R855" i="8"/>
  <c r="M855" i="8"/>
  <c r="H855" i="8"/>
  <c r="C855" i="8"/>
  <c r="R854" i="8"/>
  <c r="M854" i="8"/>
  <c r="H854" i="8"/>
  <c r="C854" i="8"/>
  <c r="R853" i="8"/>
  <c r="M853" i="8"/>
  <c r="H853" i="8"/>
  <c r="C853" i="8"/>
  <c r="R852" i="8"/>
  <c r="M852" i="8"/>
  <c r="H852" i="8"/>
  <c r="C852" i="8"/>
  <c r="R851" i="8"/>
  <c r="M851" i="8"/>
  <c r="H851" i="8"/>
  <c r="C851" i="8"/>
  <c r="R850" i="8"/>
  <c r="M850" i="8"/>
  <c r="H850" i="8"/>
  <c r="C850" i="8"/>
  <c r="R849" i="8"/>
  <c r="M849" i="8"/>
  <c r="H849" i="8"/>
  <c r="C849" i="8"/>
  <c r="R848" i="8"/>
  <c r="M848" i="8"/>
  <c r="H848" i="8"/>
  <c r="C848" i="8"/>
  <c r="R847" i="8"/>
  <c r="M847" i="8"/>
  <c r="H847" i="8"/>
  <c r="C847" i="8"/>
  <c r="R846" i="8"/>
  <c r="M846" i="8"/>
  <c r="H846" i="8"/>
  <c r="C846" i="8"/>
  <c r="R845" i="8"/>
  <c r="M845" i="8"/>
  <c r="H845" i="8"/>
  <c r="C845" i="8"/>
  <c r="R844" i="8"/>
  <c r="M844" i="8"/>
  <c r="H844" i="8"/>
  <c r="C844" i="8"/>
  <c r="R843" i="8"/>
  <c r="M843" i="8"/>
  <c r="H843" i="8"/>
  <c r="C843" i="8"/>
  <c r="R842" i="8"/>
  <c r="M842" i="8"/>
  <c r="H842" i="8"/>
  <c r="C842" i="8"/>
  <c r="R841" i="8"/>
  <c r="M841" i="8"/>
  <c r="H841" i="8"/>
  <c r="C841" i="8"/>
  <c r="R840" i="8"/>
  <c r="M840" i="8"/>
  <c r="H840" i="8"/>
  <c r="C840" i="8"/>
  <c r="R839" i="8"/>
  <c r="M839" i="8"/>
  <c r="H839" i="8"/>
  <c r="C839" i="8"/>
  <c r="R838" i="8"/>
  <c r="M838" i="8"/>
  <c r="H838" i="8"/>
  <c r="C838" i="8"/>
  <c r="R837" i="8"/>
  <c r="M837" i="8"/>
  <c r="H837" i="8"/>
  <c r="C837" i="8"/>
  <c r="R836" i="8"/>
  <c r="M836" i="8"/>
  <c r="H836" i="8"/>
  <c r="C836" i="8"/>
  <c r="R835" i="8"/>
  <c r="M835" i="8"/>
  <c r="H835" i="8"/>
  <c r="C835" i="8"/>
  <c r="R834" i="8"/>
  <c r="M834" i="8"/>
  <c r="H834" i="8"/>
  <c r="C834" i="8"/>
  <c r="R833" i="8"/>
  <c r="M833" i="8"/>
  <c r="H833" i="8"/>
  <c r="C833" i="8"/>
  <c r="R832" i="8"/>
  <c r="M832" i="8"/>
  <c r="H832" i="8"/>
  <c r="C832" i="8"/>
  <c r="R831" i="8"/>
  <c r="M831" i="8"/>
  <c r="H831" i="8"/>
  <c r="C831" i="8"/>
  <c r="R830" i="8"/>
  <c r="M830" i="8"/>
  <c r="H830" i="8"/>
  <c r="C830" i="8"/>
  <c r="R829" i="8"/>
  <c r="M829" i="8"/>
  <c r="H829" i="8"/>
  <c r="C829" i="8"/>
  <c r="R828" i="8"/>
  <c r="M828" i="8"/>
  <c r="H828" i="8"/>
  <c r="C828" i="8"/>
  <c r="R827" i="8"/>
  <c r="M827" i="8"/>
  <c r="H827" i="8"/>
  <c r="C827" i="8"/>
  <c r="R826" i="8"/>
  <c r="M826" i="8"/>
  <c r="H826" i="8"/>
  <c r="C826" i="8"/>
  <c r="R825" i="8"/>
  <c r="M825" i="8"/>
  <c r="H825" i="8"/>
  <c r="C825" i="8"/>
  <c r="R824" i="8"/>
  <c r="M824" i="8"/>
  <c r="H824" i="8"/>
  <c r="C824" i="8"/>
  <c r="R823" i="8"/>
  <c r="M823" i="8"/>
  <c r="H823" i="8"/>
  <c r="C823" i="8"/>
  <c r="R822" i="8"/>
  <c r="M822" i="8"/>
  <c r="H822" i="8"/>
  <c r="C822" i="8"/>
  <c r="R821" i="8"/>
  <c r="M821" i="8"/>
  <c r="H821" i="8"/>
  <c r="C821" i="8"/>
  <c r="R820" i="8"/>
  <c r="M820" i="8"/>
  <c r="H820" i="8"/>
  <c r="C820" i="8"/>
  <c r="R819" i="8"/>
  <c r="M819" i="8"/>
  <c r="H819" i="8"/>
  <c r="C819" i="8"/>
  <c r="R818" i="8"/>
  <c r="M818" i="8"/>
  <c r="H818" i="8"/>
  <c r="C818" i="8"/>
  <c r="R817" i="8"/>
  <c r="M817" i="8"/>
  <c r="H817" i="8"/>
  <c r="C817" i="8"/>
  <c r="R816" i="8"/>
  <c r="M816" i="8"/>
  <c r="H816" i="8"/>
  <c r="C816" i="8"/>
  <c r="R815" i="8"/>
  <c r="M815" i="8"/>
  <c r="H815" i="8"/>
  <c r="C815" i="8"/>
  <c r="R814" i="8"/>
  <c r="M814" i="8"/>
  <c r="H814" i="8"/>
  <c r="C814" i="8"/>
  <c r="R813" i="8"/>
  <c r="M813" i="8"/>
  <c r="H813" i="8"/>
  <c r="C813" i="8"/>
  <c r="R812" i="8"/>
  <c r="M812" i="8"/>
  <c r="H812" i="8"/>
  <c r="C812" i="8"/>
  <c r="R811" i="8"/>
  <c r="M811" i="8"/>
  <c r="H811" i="8"/>
  <c r="C811" i="8"/>
  <c r="R810" i="8"/>
  <c r="M810" i="8"/>
  <c r="H810" i="8"/>
  <c r="C810" i="8"/>
  <c r="R809" i="8"/>
  <c r="M809" i="8"/>
  <c r="H809" i="8"/>
  <c r="C809" i="8"/>
  <c r="R808" i="8"/>
  <c r="M808" i="8"/>
  <c r="H808" i="8"/>
  <c r="C808" i="8"/>
  <c r="R807" i="8"/>
  <c r="M807" i="8"/>
  <c r="H807" i="8"/>
  <c r="C807" i="8"/>
  <c r="R806" i="8"/>
  <c r="M806" i="8"/>
  <c r="H806" i="8"/>
  <c r="C806" i="8"/>
  <c r="R805" i="8"/>
  <c r="M805" i="8"/>
  <c r="H805" i="8"/>
  <c r="C805" i="8"/>
  <c r="R804" i="8"/>
  <c r="M804" i="8"/>
  <c r="H804" i="8"/>
  <c r="C804" i="8"/>
  <c r="R803" i="8"/>
  <c r="M803" i="8"/>
  <c r="H803" i="8"/>
  <c r="C803" i="8"/>
  <c r="R802" i="8"/>
  <c r="M802" i="8"/>
  <c r="H802" i="8"/>
  <c r="C802" i="8"/>
  <c r="R801" i="8"/>
  <c r="M801" i="8"/>
  <c r="H801" i="8"/>
  <c r="C801" i="8"/>
  <c r="R800" i="8"/>
  <c r="M800" i="8"/>
  <c r="H800" i="8"/>
  <c r="C800" i="8"/>
  <c r="R799" i="8"/>
  <c r="M799" i="8"/>
  <c r="H799" i="8"/>
  <c r="C799" i="8"/>
  <c r="R798" i="8"/>
  <c r="M798" i="8"/>
  <c r="H798" i="8"/>
  <c r="C798" i="8"/>
  <c r="R797" i="8"/>
  <c r="M797" i="8"/>
  <c r="H797" i="8"/>
  <c r="C797" i="8"/>
  <c r="R796" i="8"/>
  <c r="M796" i="8"/>
  <c r="H796" i="8"/>
  <c r="C796" i="8"/>
  <c r="R795" i="8"/>
  <c r="M795" i="8"/>
  <c r="H795" i="8"/>
  <c r="C795" i="8"/>
  <c r="R794" i="8"/>
  <c r="M794" i="8"/>
  <c r="H794" i="8"/>
  <c r="C794" i="8"/>
  <c r="R793" i="8"/>
  <c r="M793" i="8"/>
  <c r="H793" i="8"/>
  <c r="C793" i="8"/>
  <c r="R792" i="8"/>
  <c r="M792" i="8"/>
  <c r="H792" i="8"/>
  <c r="C792" i="8"/>
  <c r="R791" i="8"/>
  <c r="M791" i="8"/>
  <c r="H791" i="8"/>
  <c r="C791" i="8"/>
  <c r="R790" i="8"/>
  <c r="M790" i="8"/>
  <c r="H790" i="8"/>
  <c r="C790" i="8"/>
  <c r="R789" i="8"/>
  <c r="M789" i="8"/>
  <c r="H789" i="8"/>
  <c r="C789" i="8"/>
  <c r="R788" i="8"/>
  <c r="M788" i="8"/>
  <c r="H788" i="8"/>
  <c r="C788" i="8"/>
  <c r="R787" i="8"/>
  <c r="M787" i="8"/>
  <c r="H787" i="8"/>
  <c r="C787" i="8"/>
  <c r="R786" i="8"/>
  <c r="M786" i="8"/>
  <c r="H786" i="8"/>
  <c r="C786" i="8"/>
  <c r="R785" i="8"/>
  <c r="M785" i="8"/>
  <c r="H785" i="8"/>
  <c r="C785" i="8"/>
  <c r="R784" i="8"/>
  <c r="M784" i="8"/>
  <c r="H784" i="8"/>
  <c r="C784" i="8"/>
  <c r="R783" i="8"/>
  <c r="M783" i="8"/>
  <c r="H783" i="8"/>
  <c r="C783" i="8"/>
  <c r="R782" i="8"/>
  <c r="M782" i="8"/>
  <c r="H782" i="8"/>
  <c r="C782" i="8"/>
  <c r="R781" i="8"/>
  <c r="M781" i="8"/>
  <c r="H781" i="8"/>
  <c r="C781" i="8"/>
  <c r="R780" i="8"/>
  <c r="M780" i="8"/>
  <c r="H780" i="8"/>
  <c r="C780" i="8"/>
  <c r="R779" i="8"/>
  <c r="M779" i="8"/>
  <c r="H779" i="8"/>
  <c r="C779" i="8"/>
  <c r="R778" i="8"/>
  <c r="M778" i="8"/>
  <c r="H778" i="8"/>
  <c r="C778" i="8"/>
  <c r="R777" i="8"/>
  <c r="M777" i="8"/>
  <c r="H777" i="8"/>
  <c r="C777" i="8"/>
  <c r="R776" i="8"/>
  <c r="M776" i="8"/>
  <c r="H776" i="8"/>
  <c r="C776" i="8"/>
  <c r="R775" i="8"/>
  <c r="M775" i="8"/>
  <c r="H775" i="8"/>
  <c r="C775" i="8"/>
  <c r="R774" i="8"/>
  <c r="M774" i="8"/>
  <c r="H774" i="8"/>
  <c r="C774" i="8"/>
  <c r="R773" i="8"/>
  <c r="M773" i="8"/>
  <c r="H773" i="8"/>
  <c r="C773" i="8"/>
  <c r="R772" i="8"/>
  <c r="M772" i="8"/>
  <c r="H772" i="8"/>
  <c r="C772" i="8"/>
  <c r="R771" i="8"/>
  <c r="M771" i="8"/>
  <c r="H771" i="8"/>
  <c r="C771" i="8"/>
  <c r="R770" i="8"/>
  <c r="M770" i="8"/>
  <c r="H770" i="8"/>
  <c r="C770" i="8"/>
  <c r="R769" i="8"/>
  <c r="M769" i="8"/>
  <c r="H769" i="8"/>
  <c r="C769" i="8"/>
  <c r="R768" i="8"/>
  <c r="M768" i="8"/>
  <c r="H768" i="8"/>
  <c r="C768" i="8"/>
  <c r="R767" i="8"/>
  <c r="M767" i="8"/>
  <c r="H767" i="8"/>
  <c r="C767" i="8"/>
  <c r="R766" i="8"/>
  <c r="M766" i="8"/>
  <c r="H766" i="8"/>
  <c r="C766" i="8"/>
  <c r="R765" i="8"/>
  <c r="M765" i="8"/>
  <c r="H765" i="8"/>
  <c r="C765" i="8"/>
  <c r="R764" i="8"/>
  <c r="M764" i="8"/>
  <c r="H764" i="8"/>
  <c r="C764" i="8"/>
  <c r="R763" i="8"/>
  <c r="M763" i="8"/>
  <c r="H763" i="8"/>
  <c r="C763" i="8"/>
  <c r="R762" i="8"/>
  <c r="M762" i="8"/>
  <c r="H762" i="8"/>
  <c r="C762" i="8"/>
  <c r="R761" i="8"/>
  <c r="M761" i="8"/>
  <c r="H761" i="8"/>
  <c r="C761" i="8"/>
  <c r="R760" i="8"/>
  <c r="M760" i="8"/>
  <c r="H760" i="8"/>
  <c r="C760" i="8"/>
  <c r="R759" i="8"/>
  <c r="M759" i="8"/>
  <c r="H759" i="8"/>
  <c r="C759" i="8"/>
  <c r="R758" i="8"/>
  <c r="M758" i="8"/>
  <c r="H758" i="8"/>
  <c r="C758" i="8"/>
  <c r="R757" i="8"/>
  <c r="M757" i="8"/>
  <c r="H757" i="8"/>
  <c r="C757" i="8"/>
  <c r="R756" i="8"/>
  <c r="M756" i="8"/>
  <c r="H756" i="8"/>
  <c r="C756" i="8"/>
  <c r="R755" i="8"/>
  <c r="M755" i="8"/>
  <c r="H755" i="8"/>
  <c r="C755" i="8"/>
  <c r="R754" i="8"/>
  <c r="M754" i="8"/>
  <c r="H754" i="8"/>
  <c r="C754" i="8"/>
  <c r="R753" i="8"/>
  <c r="M753" i="8"/>
  <c r="H753" i="8"/>
  <c r="C753" i="8"/>
  <c r="R752" i="8"/>
  <c r="M752" i="8"/>
  <c r="H752" i="8"/>
  <c r="C752" i="8"/>
  <c r="R751" i="8"/>
  <c r="M751" i="8"/>
  <c r="H751" i="8"/>
  <c r="C751" i="8"/>
  <c r="R750" i="8"/>
  <c r="M750" i="8"/>
  <c r="H750" i="8"/>
  <c r="C750" i="8"/>
  <c r="R749" i="8"/>
  <c r="M749" i="8"/>
  <c r="H749" i="8"/>
  <c r="C749" i="8"/>
  <c r="R748" i="8"/>
  <c r="M748" i="8"/>
  <c r="H748" i="8"/>
  <c r="C748" i="8"/>
  <c r="R747" i="8"/>
  <c r="M747" i="8"/>
  <c r="H747" i="8"/>
  <c r="C747" i="8"/>
  <c r="R746" i="8"/>
  <c r="M746" i="8"/>
  <c r="H746" i="8"/>
  <c r="C746" i="8"/>
  <c r="R745" i="8"/>
  <c r="M745" i="8"/>
  <c r="H745" i="8"/>
  <c r="C745" i="8"/>
  <c r="R744" i="8"/>
  <c r="M744" i="8"/>
  <c r="H744" i="8"/>
  <c r="C744" i="8"/>
  <c r="R743" i="8"/>
  <c r="M743" i="8"/>
  <c r="H743" i="8"/>
  <c r="C743" i="8"/>
  <c r="R742" i="8"/>
  <c r="M742" i="8"/>
  <c r="H742" i="8"/>
  <c r="C742" i="8"/>
  <c r="R741" i="8"/>
  <c r="M741" i="8"/>
  <c r="H741" i="8"/>
  <c r="C741" i="8"/>
  <c r="R740" i="8"/>
  <c r="M740" i="8"/>
  <c r="H740" i="8"/>
  <c r="C740" i="8"/>
  <c r="R739" i="8"/>
  <c r="M739" i="8"/>
  <c r="H739" i="8"/>
  <c r="C739" i="8"/>
  <c r="R738" i="8"/>
  <c r="M738" i="8"/>
  <c r="H738" i="8"/>
  <c r="C738" i="8"/>
  <c r="R737" i="8"/>
  <c r="M737" i="8"/>
  <c r="H737" i="8"/>
  <c r="C737" i="8"/>
  <c r="R736" i="8"/>
  <c r="M736" i="8"/>
  <c r="H736" i="8"/>
  <c r="C736" i="8"/>
  <c r="R735" i="8"/>
  <c r="M735" i="8"/>
  <c r="H735" i="8"/>
  <c r="C735" i="8"/>
  <c r="R734" i="8"/>
  <c r="M734" i="8"/>
  <c r="H734" i="8"/>
  <c r="C734" i="8"/>
  <c r="R733" i="8"/>
  <c r="M733" i="8"/>
  <c r="H733" i="8"/>
  <c r="C733" i="8"/>
  <c r="R732" i="8"/>
  <c r="M732" i="8"/>
  <c r="H732" i="8"/>
  <c r="C732" i="8"/>
  <c r="R731" i="8"/>
  <c r="M731" i="8"/>
  <c r="H731" i="8"/>
  <c r="C731" i="8"/>
  <c r="R730" i="8"/>
  <c r="M730" i="8"/>
  <c r="H730" i="8"/>
  <c r="C730" i="8"/>
  <c r="R729" i="8"/>
  <c r="M729" i="8"/>
  <c r="H729" i="8"/>
  <c r="C729" i="8"/>
  <c r="R728" i="8"/>
  <c r="M728" i="8"/>
  <c r="H728" i="8"/>
  <c r="C728" i="8"/>
  <c r="R727" i="8"/>
  <c r="M727" i="8"/>
  <c r="H727" i="8"/>
  <c r="C727" i="8"/>
  <c r="R726" i="8"/>
  <c r="M726" i="8"/>
  <c r="H726" i="8"/>
  <c r="C726" i="8"/>
  <c r="R725" i="8"/>
  <c r="M725" i="8"/>
  <c r="H725" i="8"/>
  <c r="C725" i="8"/>
  <c r="R724" i="8"/>
  <c r="M724" i="8"/>
  <c r="H724" i="8"/>
  <c r="C724" i="8"/>
  <c r="R723" i="8"/>
  <c r="M723" i="8"/>
  <c r="H723" i="8"/>
  <c r="C723" i="8"/>
  <c r="R722" i="8"/>
  <c r="M722" i="8"/>
  <c r="H722" i="8"/>
  <c r="C722" i="8"/>
  <c r="R721" i="8"/>
  <c r="M721" i="8"/>
  <c r="H721" i="8"/>
  <c r="C721" i="8"/>
  <c r="R720" i="8"/>
  <c r="M720" i="8"/>
  <c r="H720" i="8"/>
  <c r="C720" i="8"/>
  <c r="R719" i="8"/>
  <c r="M719" i="8"/>
  <c r="H719" i="8"/>
  <c r="C719" i="8"/>
  <c r="R718" i="8"/>
  <c r="M718" i="8"/>
  <c r="H718" i="8"/>
  <c r="C718" i="8"/>
  <c r="R717" i="8"/>
  <c r="M717" i="8"/>
  <c r="H717" i="8"/>
  <c r="C717" i="8"/>
  <c r="R716" i="8"/>
  <c r="M716" i="8"/>
  <c r="H716" i="8"/>
  <c r="C716" i="8"/>
  <c r="R715" i="8"/>
  <c r="M715" i="8"/>
  <c r="H715" i="8"/>
  <c r="C715" i="8"/>
  <c r="R714" i="8"/>
  <c r="M714" i="8"/>
  <c r="H714" i="8"/>
  <c r="C714" i="8"/>
  <c r="R713" i="8"/>
  <c r="M713" i="8"/>
  <c r="H713" i="8"/>
  <c r="C713" i="8"/>
  <c r="R712" i="8"/>
  <c r="M712" i="8"/>
  <c r="H712" i="8"/>
  <c r="C712" i="8"/>
  <c r="R711" i="8"/>
  <c r="M711" i="8"/>
  <c r="H711" i="8"/>
  <c r="C711" i="8"/>
  <c r="R710" i="8"/>
  <c r="M710" i="8"/>
  <c r="H710" i="8"/>
  <c r="C710" i="8"/>
  <c r="R709" i="8"/>
  <c r="M709" i="8"/>
  <c r="H709" i="8"/>
  <c r="C709" i="8"/>
  <c r="R708" i="8"/>
  <c r="M708" i="8"/>
  <c r="H708" i="8"/>
  <c r="C708" i="8"/>
  <c r="R707" i="8"/>
  <c r="M707" i="8"/>
  <c r="H707" i="8"/>
  <c r="C707" i="8"/>
  <c r="R706" i="8"/>
  <c r="M706" i="8"/>
  <c r="H706" i="8"/>
  <c r="C706" i="8"/>
  <c r="R705" i="8"/>
  <c r="M705" i="8"/>
  <c r="H705" i="8"/>
  <c r="C705" i="8"/>
  <c r="R704" i="8"/>
  <c r="M704" i="8"/>
  <c r="H704" i="8"/>
  <c r="C704" i="8"/>
  <c r="R703" i="8"/>
  <c r="M703" i="8"/>
  <c r="H703" i="8"/>
  <c r="C703" i="8"/>
  <c r="R702" i="8"/>
  <c r="M702" i="8"/>
  <c r="H702" i="8"/>
  <c r="C702" i="8"/>
  <c r="R701" i="8"/>
  <c r="M701" i="8"/>
  <c r="H701" i="8"/>
  <c r="C701" i="8"/>
  <c r="R700" i="8"/>
  <c r="M700" i="8"/>
  <c r="H700" i="8"/>
  <c r="C700" i="8"/>
  <c r="R699" i="8"/>
  <c r="M699" i="8"/>
  <c r="H699" i="8"/>
  <c r="C699" i="8"/>
  <c r="R698" i="8"/>
  <c r="M698" i="8"/>
  <c r="H698" i="8"/>
  <c r="C698" i="8"/>
  <c r="R697" i="8"/>
  <c r="M697" i="8"/>
  <c r="H697" i="8"/>
  <c r="C697" i="8"/>
  <c r="R696" i="8"/>
  <c r="M696" i="8"/>
  <c r="H696" i="8"/>
  <c r="C696" i="8"/>
  <c r="R695" i="8"/>
  <c r="M695" i="8"/>
  <c r="H695" i="8"/>
  <c r="C695" i="8"/>
  <c r="R694" i="8"/>
  <c r="M694" i="8"/>
  <c r="H694" i="8"/>
  <c r="C694" i="8"/>
  <c r="R693" i="8"/>
  <c r="M693" i="8"/>
  <c r="H693" i="8"/>
  <c r="C693" i="8"/>
  <c r="R692" i="8"/>
  <c r="M692" i="8"/>
  <c r="H692" i="8"/>
  <c r="C692" i="8"/>
  <c r="R691" i="8"/>
  <c r="M691" i="8"/>
  <c r="H691" i="8"/>
  <c r="C691" i="8"/>
  <c r="R690" i="8"/>
  <c r="M690" i="8"/>
  <c r="H690" i="8"/>
  <c r="C690" i="8"/>
  <c r="R689" i="8"/>
  <c r="M689" i="8"/>
  <c r="H689" i="8"/>
  <c r="C689" i="8"/>
  <c r="R688" i="8"/>
  <c r="M688" i="8"/>
  <c r="H688" i="8"/>
  <c r="C688" i="8"/>
  <c r="R687" i="8"/>
  <c r="M687" i="8"/>
  <c r="H687" i="8"/>
  <c r="C687" i="8"/>
  <c r="R686" i="8"/>
  <c r="M686" i="8"/>
  <c r="H686" i="8"/>
  <c r="C686" i="8"/>
  <c r="R685" i="8"/>
  <c r="M685" i="8"/>
  <c r="H685" i="8"/>
  <c r="C685" i="8"/>
  <c r="R684" i="8"/>
  <c r="M684" i="8"/>
  <c r="H684" i="8"/>
  <c r="C684" i="8"/>
  <c r="R683" i="8"/>
  <c r="M683" i="8"/>
  <c r="H683" i="8"/>
  <c r="C683" i="8"/>
  <c r="R682" i="8"/>
  <c r="M682" i="8"/>
  <c r="H682" i="8"/>
  <c r="C682" i="8"/>
  <c r="R681" i="8"/>
  <c r="M681" i="8"/>
  <c r="H681" i="8"/>
  <c r="C681" i="8"/>
  <c r="R680" i="8"/>
  <c r="M680" i="8"/>
  <c r="H680" i="8"/>
  <c r="C680" i="8"/>
  <c r="R679" i="8"/>
  <c r="M679" i="8"/>
  <c r="H679" i="8"/>
  <c r="C679" i="8"/>
  <c r="R678" i="8"/>
  <c r="M678" i="8"/>
  <c r="H678" i="8"/>
  <c r="C678" i="8"/>
  <c r="R677" i="8"/>
  <c r="M677" i="8"/>
  <c r="H677" i="8"/>
  <c r="C677" i="8"/>
  <c r="R676" i="8"/>
  <c r="M676" i="8"/>
  <c r="H676" i="8"/>
  <c r="C676" i="8"/>
  <c r="R675" i="8"/>
  <c r="M675" i="8"/>
  <c r="H675" i="8"/>
  <c r="C675" i="8"/>
  <c r="R674" i="8"/>
  <c r="M674" i="8"/>
  <c r="H674" i="8"/>
  <c r="C674" i="8"/>
  <c r="R673" i="8"/>
  <c r="M673" i="8"/>
  <c r="H673" i="8"/>
  <c r="C673" i="8"/>
  <c r="R672" i="8"/>
  <c r="M672" i="8"/>
  <c r="H672" i="8"/>
  <c r="C672" i="8"/>
  <c r="R671" i="8"/>
  <c r="M671" i="8"/>
  <c r="H671" i="8"/>
  <c r="C671" i="8"/>
  <c r="R670" i="8"/>
  <c r="M670" i="8"/>
  <c r="H670" i="8"/>
  <c r="C670" i="8"/>
  <c r="R669" i="8"/>
  <c r="M669" i="8"/>
  <c r="H669" i="8"/>
  <c r="C669" i="8"/>
  <c r="R668" i="8"/>
  <c r="M668" i="8"/>
  <c r="H668" i="8"/>
  <c r="C668" i="8"/>
  <c r="R667" i="8"/>
  <c r="M667" i="8"/>
  <c r="H667" i="8"/>
  <c r="C667" i="8"/>
  <c r="R666" i="8"/>
  <c r="M666" i="8"/>
  <c r="H666" i="8"/>
  <c r="C666" i="8"/>
  <c r="R665" i="8"/>
  <c r="M665" i="8"/>
  <c r="H665" i="8"/>
  <c r="C665" i="8"/>
  <c r="R664" i="8"/>
  <c r="M664" i="8"/>
  <c r="H664" i="8"/>
  <c r="C664" i="8"/>
  <c r="R663" i="8"/>
  <c r="M663" i="8"/>
  <c r="H663" i="8"/>
  <c r="C663" i="8"/>
  <c r="R662" i="8"/>
  <c r="M662" i="8"/>
  <c r="H662" i="8"/>
  <c r="C662" i="8"/>
  <c r="R661" i="8"/>
  <c r="M661" i="8"/>
  <c r="H661" i="8"/>
  <c r="C661" i="8"/>
  <c r="R660" i="8"/>
  <c r="M660" i="8"/>
  <c r="H660" i="8"/>
  <c r="C660" i="8"/>
  <c r="R659" i="8"/>
  <c r="M659" i="8"/>
  <c r="H659" i="8"/>
  <c r="C659" i="8"/>
  <c r="R658" i="8"/>
  <c r="M658" i="8"/>
  <c r="H658" i="8"/>
  <c r="C658" i="8"/>
  <c r="R657" i="8"/>
  <c r="M657" i="8"/>
  <c r="H657" i="8"/>
  <c r="C657" i="8"/>
  <c r="R656" i="8"/>
  <c r="M656" i="8"/>
  <c r="H656" i="8"/>
  <c r="C656" i="8"/>
  <c r="R655" i="8"/>
  <c r="M655" i="8"/>
  <c r="H655" i="8"/>
  <c r="C655" i="8"/>
  <c r="R654" i="8"/>
  <c r="M654" i="8"/>
  <c r="H654" i="8"/>
  <c r="C654" i="8"/>
  <c r="R653" i="8"/>
  <c r="M653" i="8"/>
  <c r="H653" i="8"/>
  <c r="C653" i="8"/>
  <c r="R652" i="8"/>
  <c r="M652" i="8"/>
  <c r="H652" i="8"/>
  <c r="C652" i="8"/>
  <c r="R651" i="8"/>
  <c r="M651" i="8"/>
  <c r="H651" i="8"/>
  <c r="C651" i="8"/>
  <c r="R650" i="8"/>
  <c r="M650" i="8"/>
  <c r="H650" i="8"/>
  <c r="C650" i="8"/>
  <c r="R649" i="8"/>
  <c r="M649" i="8"/>
  <c r="H649" i="8"/>
  <c r="C649" i="8"/>
  <c r="R648" i="8"/>
  <c r="M648" i="8"/>
  <c r="H648" i="8"/>
  <c r="C648" i="8"/>
  <c r="R647" i="8"/>
  <c r="M647" i="8"/>
  <c r="H647" i="8"/>
  <c r="C647" i="8"/>
  <c r="R646" i="8"/>
  <c r="M646" i="8"/>
  <c r="H646" i="8"/>
  <c r="C646" i="8"/>
  <c r="R645" i="8"/>
  <c r="M645" i="8"/>
  <c r="H645" i="8"/>
  <c r="C645" i="8"/>
  <c r="R644" i="8"/>
  <c r="M644" i="8"/>
  <c r="H644" i="8"/>
  <c r="C644" i="8"/>
  <c r="R643" i="8"/>
  <c r="M643" i="8"/>
  <c r="H643" i="8"/>
  <c r="C643" i="8"/>
  <c r="R642" i="8"/>
  <c r="M642" i="8"/>
  <c r="H642" i="8"/>
  <c r="C642" i="8"/>
  <c r="R641" i="8"/>
  <c r="M641" i="8"/>
  <c r="H641" i="8"/>
  <c r="C641" i="8"/>
  <c r="R640" i="8"/>
  <c r="M640" i="8"/>
  <c r="H640" i="8"/>
  <c r="C640" i="8"/>
  <c r="R639" i="8"/>
  <c r="M639" i="8"/>
  <c r="H639" i="8"/>
  <c r="C639" i="8"/>
  <c r="R638" i="8"/>
  <c r="M638" i="8"/>
  <c r="H638" i="8"/>
  <c r="C638" i="8"/>
  <c r="R637" i="8"/>
  <c r="M637" i="8"/>
  <c r="H637" i="8"/>
  <c r="C637" i="8"/>
  <c r="R636" i="8"/>
  <c r="M636" i="8"/>
  <c r="H636" i="8"/>
  <c r="C636" i="8"/>
  <c r="R635" i="8"/>
  <c r="M635" i="8"/>
  <c r="H635" i="8"/>
  <c r="C635" i="8"/>
  <c r="R634" i="8"/>
  <c r="M634" i="8"/>
  <c r="H634" i="8"/>
  <c r="C634" i="8"/>
  <c r="R633" i="8"/>
  <c r="M633" i="8"/>
  <c r="H633" i="8"/>
  <c r="C633" i="8"/>
  <c r="R632" i="8"/>
  <c r="M632" i="8"/>
  <c r="H632" i="8"/>
  <c r="C632" i="8"/>
  <c r="R631" i="8"/>
  <c r="M631" i="8"/>
  <c r="H631" i="8"/>
  <c r="C631" i="8"/>
  <c r="R630" i="8"/>
  <c r="M630" i="8"/>
  <c r="H630" i="8"/>
  <c r="C630" i="8"/>
  <c r="R629" i="8"/>
  <c r="M629" i="8"/>
  <c r="H629" i="8"/>
  <c r="C629" i="8"/>
  <c r="R628" i="8"/>
  <c r="M628" i="8"/>
  <c r="H628" i="8"/>
  <c r="C628" i="8"/>
  <c r="R627" i="8"/>
  <c r="M627" i="8"/>
  <c r="H627" i="8"/>
  <c r="C627" i="8"/>
  <c r="R626" i="8"/>
  <c r="M626" i="8"/>
  <c r="H626" i="8"/>
  <c r="C626" i="8"/>
  <c r="R625" i="8"/>
  <c r="M625" i="8"/>
  <c r="H625" i="8"/>
  <c r="C625" i="8"/>
  <c r="R624" i="8"/>
  <c r="M624" i="8"/>
  <c r="H624" i="8"/>
  <c r="C624" i="8"/>
  <c r="R623" i="8"/>
  <c r="M623" i="8"/>
  <c r="H623" i="8"/>
  <c r="C623" i="8"/>
  <c r="R622" i="8"/>
  <c r="M622" i="8"/>
  <c r="H622" i="8"/>
  <c r="C622" i="8"/>
  <c r="R621" i="8"/>
  <c r="M621" i="8"/>
  <c r="H621" i="8"/>
  <c r="C621" i="8"/>
  <c r="R620" i="8"/>
  <c r="M620" i="8"/>
  <c r="H620" i="8"/>
  <c r="C620" i="8"/>
  <c r="R619" i="8"/>
  <c r="M619" i="8"/>
  <c r="H619" i="8"/>
  <c r="C619" i="8"/>
  <c r="R618" i="8"/>
  <c r="M618" i="8"/>
  <c r="H618" i="8"/>
  <c r="C618" i="8"/>
  <c r="R617" i="8"/>
  <c r="M617" i="8"/>
  <c r="H617" i="8"/>
  <c r="C617" i="8"/>
  <c r="R616" i="8"/>
  <c r="M616" i="8"/>
  <c r="H616" i="8"/>
  <c r="C616" i="8"/>
  <c r="R615" i="8"/>
  <c r="M615" i="8"/>
  <c r="H615" i="8"/>
  <c r="C615" i="8"/>
  <c r="R614" i="8"/>
  <c r="M614" i="8"/>
  <c r="H614" i="8"/>
  <c r="C614" i="8"/>
  <c r="R613" i="8"/>
  <c r="M613" i="8"/>
  <c r="H613" i="8"/>
  <c r="C613" i="8"/>
  <c r="R612" i="8"/>
  <c r="M612" i="8"/>
  <c r="H612" i="8"/>
  <c r="C612" i="8"/>
  <c r="R611" i="8"/>
  <c r="M611" i="8"/>
  <c r="H611" i="8"/>
  <c r="C611" i="8"/>
  <c r="R610" i="8"/>
  <c r="M610" i="8"/>
  <c r="H610" i="8"/>
  <c r="C610" i="8"/>
  <c r="R609" i="8"/>
  <c r="M609" i="8"/>
  <c r="H609" i="8"/>
  <c r="C609" i="8"/>
  <c r="R608" i="8"/>
  <c r="M608" i="8"/>
  <c r="H608" i="8"/>
  <c r="C608" i="8"/>
  <c r="R607" i="8"/>
  <c r="M607" i="8"/>
  <c r="H607" i="8"/>
  <c r="C607" i="8"/>
  <c r="R606" i="8"/>
  <c r="M606" i="8"/>
  <c r="H606" i="8"/>
  <c r="C606" i="8"/>
  <c r="R605" i="8"/>
  <c r="M605" i="8"/>
  <c r="H605" i="8"/>
  <c r="C605" i="8"/>
  <c r="R604" i="8"/>
  <c r="M604" i="8"/>
  <c r="H604" i="8"/>
  <c r="C604" i="8"/>
  <c r="R603" i="8"/>
  <c r="M603" i="8"/>
  <c r="H603" i="8"/>
  <c r="C603" i="8"/>
  <c r="R602" i="8"/>
  <c r="M602" i="8"/>
  <c r="H602" i="8"/>
  <c r="C602" i="8"/>
  <c r="R601" i="8"/>
  <c r="M601" i="8"/>
  <c r="H601" i="8"/>
  <c r="C601" i="8"/>
  <c r="R600" i="8"/>
  <c r="M600" i="8"/>
  <c r="H600" i="8"/>
  <c r="C600" i="8"/>
  <c r="R599" i="8"/>
  <c r="M599" i="8"/>
  <c r="H599" i="8"/>
  <c r="C599" i="8"/>
  <c r="R598" i="8"/>
  <c r="M598" i="8"/>
  <c r="H598" i="8"/>
  <c r="C598" i="8"/>
  <c r="R597" i="8"/>
  <c r="M597" i="8"/>
  <c r="H597" i="8"/>
  <c r="C597" i="8"/>
  <c r="R596" i="8"/>
  <c r="M596" i="8"/>
  <c r="H596" i="8"/>
  <c r="C596" i="8"/>
  <c r="R595" i="8"/>
  <c r="M595" i="8"/>
  <c r="H595" i="8"/>
  <c r="C595" i="8"/>
  <c r="R594" i="8"/>
  <c r="M594" i="8"/>
  <c r="H594" i="8"/>
  <c r="C594" i="8"/>
  <c r="R593" i="8"/>
  <c r="M593" i="8"/>
  <c r="H593" i="8"/>
  <c r="C593" i="8"/>
  <c r="R592" i="8"/>
  <c r="M592" i="8"/>
  <c r="H592" i="8"/>
  <c r="C592" i="8"/>
  <c r="R591" i="8"/>
  <c r="M591" i="8"/>
  <c r="H591" i="8"/>
  <c r="C591" i="8"/>
  <c r="R590" i="8"/>
  <c r="M590" i="8"/>
  <c r="H590" i="8"/>
  <c r="C590" i="8"/>
  <c r="R589" i="8"/>
  <c r="M589" i="8"/>
  <c r="H589" i="8"/>
  <c r="C589" i="8"/>
  <c r="R588" i="8"/>
  <c r="M588" i="8"/>
  <c r="H588" i="8"/>
  <c r="C588" i="8"/>
  <c r="R587" i="8"/>
  <c r="M587" i="8"/>
  <c r="H587" i="8"/>
  <c r="C587" i="8"/>
  <c r="R586" i="8"/>
  <c r="M586" i="8"/>
  <c r="H586" i="8"/>
  <c r="C586" i="8"/>
  <c r="R585" i="8"/>
  <c r="M585" i="8"/>
  <c r="H585" i="8"/>
  <c r="C585" i="8"/>
  <c r="R584" i="8"/>
  <c r="M584" i="8"/>
  <c r="H584" i="8"/>
  <c r="C584" i="8"/>
  <c r="R583" i="8"/>
  <c r="M583" i="8"/>
  <c r="H583" i="8"/>
  <c r="C583" i="8"/>
  <c r="R582" i="8"/>
  <c r="M582" i="8"/>
  <c r="H582" i="8"/>
  <c r="C582" i="8"/>
  <c r="R581" i="8"/>
  <c r="M581" i="8"/>
  <c r="H581" i="8"/>
  <c r="C581" i="8"/>
  <c r="R580" i="8"/>
  <c r="M580" i="8"/>
  <c r="H580" i="8"/>
  <c r="C580" i="8"/>
  <c r="R579" i="8"/>
  <c r="M579" i="8"/>
  <c r="H579" i="8"/>
  <c r="C579" i="8"/>
  <c r="R578" i="8"/>
  <c r="M578" i="8"/>
  <c r="H578" i="8"/>
  <c r="C578" i="8"/>
  <c r="R577" i="8"/>
  <c r="M577" i="8"/>
  <c r="H577" i="8"/>
  <c r="C577" i="8"/>
  <c r="R576" i="8"/>
  <c r="M576" i="8"/>
  <c r="H576" i="8"/>
  <c r="C576" i="8"/>
  <c r="R575" i="8"/>
  <c r="M575" i="8"/>
  <c r="H575" i="8"/>
  <c r="C575" i="8"/>
  <c r="R574" i="8"/>
  <c r="M574" i="8"/>
  <c r="H574" i="8"/>
  <c r="C574" i="8"/>
  <c r="R573" i="8"/>
  <c r="M573" i="8"/>
  <c r="H573" i="8"/>
  <c r="C573" i="8"/>
  <c r="R572" i="8"/>
  <c r="M572" i="8"/>
  <c r="H572" i="8"/>
  <c r="C572" i="8"/>
  <c r="R571" i="8"/>
  <c r="M571" i="8"/>
  <c r="H571" i="8"/>
  <c r="C571" i="8"/>
  <c r="R570" i="8"/>
  <c r="M570" i="8"/>
  <c r="H570" i="8"/>
  <c r="C570" i="8"/>
  <c r="R569" i="8"/>
  <c r="M569" i="8"/>
  <c r="H569" i="8"/>
  <c r="C569" i="8"/>
  <c r="R568" i="8"/>
  <c r="M568" i="8"/>
  <c r="H568" i="8"/>
  <c r="C568" i="8"/>
  <c r="R567" i="8"/>
  <c r="M567" i="8"/>
  <c r="H567" i="8"/>
  <c r="C567" i="8"/>
  <c r="R566" i="8"/>
  <c r="M566" i="8"/>
  <c r="H566" i="8"/>
  <c r="C566" i="8"/>
  <c r="R565" i="8"/>
  <c r="M565" i="8"/>
  <c r="H565" i="8"/>
  <c r="C565" i="8"/>
  <c r="R564" i="8"/>
  <c r="M564" i="8"/>
  <c r="H564" i="8"/>
  <c r="C564" i="8"/>
  <c r="R563" i="8"/>
  <c r="M563" i="8"/>
  <c r="H563" i="8"/>
  <c r="C563" i="8"/>
  <c r="R562" i="8"/>
  <c r="M562" i="8"/>
  <c r="H562" i="8"/>
  <c r="C562" i="8"/>
  <c r="R561" i="8"/>
  <c r="M561" i="8"/>
  <c r="H561" i="8"/>
  <c r="C561" i="8"/>
  <c r="R560" i="8"/>
  <c r="M560" i="8"/>
  <c r="H560" i="8"/>
  <c r="C560" i="8"/>
  <c r="R559" i="8"/>
  <c r="M559" i="8"/>
  <c r="H559" i="8"/>
  <c r="C559" i="8"/>
  <c r="R558" i="8"/>
  <c r="M558" i="8"/>
  <c r="H558" i="8"/>
  <c r="C558" i="8"/>
  <c r="R557" i="8"/>
  <c r="M557" i="8"/>
  <c r="H557" i="8"/>
  <c r="C557" i="8"/>
  <c r="R556" i="8"/>
  <c r="M556" i="8"/>
  <c r="H556" i="8"/>
  <c r="C556" i="8"/>
  <c r="R555" i="8"/>
  <c r="M555" i="8"/>
  <c r="H555" i="8"/>
  <c r="C555" i="8"/>
  <c r="R554" i="8"/>
  <c r="M554" i="8"/>
  <c r="H554" i="8"/>
  <c r="C554" i="8"/>
  <c r="R553" i="8"/>
  <c r="M553" i="8"/>
  <c r="H553" i="8"/>
  <c r="C553" i="8"/>
  <c r="R552" i="8"/>
  <c r="M552" i="8"/>
  <c r="H552" i="8"/>
  <c r="C552" i="8"/>
  <c r="R551" i="8"/>
  <c r="M551" i="8"/>
  <c r="H551" i="8"/>
  <c r="C551" i="8"/>
  <c r="R550" i="8"/>
  <c r="M550" i="8"/>
  <c r="H550" i="8"/>
  <c r="C550" i="8"/>
  <c r="R549" i="8"/>
  <c r="M549" i="8"/>
  <c r="H549" i="8"/>
  <c r="C549" i="8"/>
  <c r="R548" i="8"/>
  <c r="M548" i="8"/>
  <c r="H548" i="8"/>
  <c r="C548" i="8"/>
  <c r="R547" i="8"/>
  <c r="M547" i="8"/>
  <c r="H547" i="8"/>
  <c r="C547" i="8"/>
  <c r="R546" i="8"/>
  <c r="M546" i="8"/>
  <c r="H546" i="8"/>
  <c r="C546" i="8"/>
  <c r="R545" i="8"/>
  <c r="M545" i="8"/>
  <c r="H545" i="8"/>
  <c r="C545" i="8"/>
  <c r="R544" i="8"/>
  <c r="M544" i="8"/>
  <c r="H544" i="8"/>
  <c r="C544" i="8"/>
  <c r="R543" i="8"/>
  <c r="M543" i="8"/>
  <c r="H543" i="8"/>
  <c r="C543" i="8"/>
  <c r="R542" i="8"/>
  <c r="M542" i="8"/>
  <c r="H542" i="8"/>
  <c r="C542" i="8"/>
  <c r="R541" i="8"/>
  <c r="M541" i="8"/>
  <c r="H541" i="8"/>
  <c r="C541" i="8"/>
  <c r="R540" i="8"/>
  <c r="M540" i="8"/>
  <c r="H540" i="8"/>
  <c r="C540" i="8"/>
  <c r="R539" i="8"/>
  <c r="M539" i="8"/>
  <c r="H539" i="8"/>
  <c r="C539" i="8"/>
  <c r="R538" i="8"/>
  <c r="M538" i="8"/>
  <c r="H538" i="8"/>
  <c r="C538" i="8"/>
  <c r="R537" i="8"/>
  <c r="M537" i="8"/>
  <c r="H537" i="8"/>
  <c r="C537" i="8"/>
  <c r="R536" i="8"/>
  <c r="M536" i="8"/>
  <c r="H536" i="8"/>
  <c r="C536" i="8"/>
  <c r="R535" i="8"/>
  <c r="M535" i="8"/>
  <c r="H535" i="8"/>
  <c r="C535" i="8"/>
  <c r="R534" i="8"/>
  <c r="M534" i="8"/>
  <c r="H534" i="8"/>
  <c r="C534" i="8"/>
  <c r="R533" i="8"/>
  <c r="M533" i="8"/>
  <c r="H533" i="8"/>
  <c r="C533" i="8"/>
  <c r="R532" i="8"/>
  <c r="M532" i="8"/>
  <c r="H532" i="8"/>
  <c r="C532" i="8"/>
  <c r="R531" i="8"/>
  <c r="M531" i="8"/>
  <c r="H531" i="8"/>
  <c r="C531" i="8"/>
  <c r="R530" i="8"/>
  <c r="M530" i="8"/>
  <c r="H530" i="8"/>
  <c r="C530" i="8"/>
  <c r="R529" i="8"/>
  <c r="M529" i="8"/>
  <c r="H529" i="8"/>
  <c r="C529" i="8"/>
  <c r="R528" i="8"/>
  <c r="M528" i="8"/>
  <c r="H528" i="8"/>
  <c r="C528" i="8"/>
  <c r="R527" i="8"/>
  <c r="M527" i="8"/>
  <c r="H527" i="8"/>
  <c r="C527" i="8"/>
  <c r="R526" i="8"/>
  <c r="M526" i="8"/>
  <c r="H526" i="8"/>
  <c r="C526" i="8"/>
  <c r="R525" i="8"/>
  <c r="M525" i="8"/>
  <c r="H525" i="8"/>
  <c r="C525" i="8"/>
  <c r="R524" i="8"/>
  <c r="M524" i="8"/>
  <c r="H524" i="8"/>
  <c r="C524" i="8"/>
  <c r="R523" i="8"/>
  <c r="M523" i="8"/>
  <c r="H523" i="8"/>
  <c r="C523" i="8"/>
  <c r="R522" i="8"/>
  <c r="M522" i="8"/>
  <c r="H522" i="8"/>
  <c r="C522" i="8"/>
  <c r="R521" i="8"/>
  <c r="M521" i="8"/>
  <c r="H521" i="8"/>
  <c r="C521" i="8"/>
  <c r="R520" i="8"/>
  <c r="M520" i="8"/>
  <c r="H520" i="8"/>
  <c r="C520" i="8"/>
  <c r="R519" i="8"/>
  <c r="M519" i="8"/>
  <c r="H519" i="8"/>
  <c r="C519" i="8"/>
  <c r="R518" i="8"/>
  <c r="M518" i="8"/>
  <c r="H518" i="8"/>
  <c r="C518" i="8"/>
  <c r="R517" i="8"/>
  <c r="M517" i="8"/>
  <c r="H517" i="8"/>
  <c r="C517" i="8"/>
  <c r="R516" i="8"/>
  <c r="M516" i="8"/>
  <c r="H516" i="8"/>
  <c r="C516" i="8"/>
  <c r="R515" i="8"/>
  <c r="M515" i="8"/>
  <c r="H515" i="8"/>
  <c r="C515" i="8"/>
  <c r="R514" i="8"/>
  <c r="M514" i="8"/>
  <c r="H514" i="8"/>
  <c r="C514" i="8"/>
  <c r="R513" i="8"/>
  <c r="M513" i="8"/>
  <c r="H513" i="8"/>
  <c r="C513" i="8"/>
  <c r="R512" i="8"/>
  <c r="M512" i="8"/>
  <c r="H512" i="8"/>
  <c r="C512" i="8"/>
  <c r="R511" i="8"/>
  <c r="M511" i="8"/>
  <c r="H511" i="8"/>
  <c r="C511" i="8"/>
  <c r="R510" i="8"/>
  <c r="M510" i="8"/>
  <c r="H510" i="8"/>
  <c r="C510" i="8"/>
  <c r="R509" i="8"/>
  <c r="M509" i="8"/>
  <c r="H509" i="8"/>
  <c r="C509" i="8"/>
  <c r="R508" i="8"/>
  <c r="M508" i="8"/>
  <c r="H508" i="8"/>
  <c r="C508" i="8"/>
  <c r="R507" i="8"/>
  <c r="M507" i="8"/>
  <c r="H507" i="8"/>
  <c r="C507" i="8"/>
  <c r="R506" i="8"/>
  <c r="M506" i="8"/>
  <c r="H506" i="8"/>
  <c r="C506" i="8"/>
  <c r="R505" i="8"/>
  <c r="M505" i="8"/>
  <c r="H505" i="8"/>
  <c r="C505" i="8"/>
  <c r="R504" i="8"/>
  <c r="M504" i="8"/>
  <c r="H504" i="8"/>
  <c r="C504" i="8"/>
  <c r="R503" i="8"/>
  <c r="M503" i="8"/>
  <c r="H503" i="8"/>
  <c r="C503" i="8"/>
  <c r="R502" i="8"/>
  <c r="M502" i="8"/>
  <c r="H502" i="8"/>
  <c r="C502" i="8"/>
  <c r="R501" i="8"/>
  <c r="M501" i="8"/>
  <c r="H501" i="8"/>
  <c r="C501" i="8"/>
  <c r="R500" i="8"/>
  <c r="M500" i="8"/>
  <c r="H500" i="8"/>
  <c r="C500" i="8"/>
  <c r="R499" i="8"/>
  <c r="M499" i="8"/>
  <c r="H499" i="8"/>
  <c r="C499" i="8"/>
  <c r="R498" i="8"/>
  <c r="M498" i="8"/>
  <c r="H498" i="8"/>
  <c r="C498" i="8"/>
  <c r="R497" i="8"/>
  <c r="M497" i="8"/>
  <c r="H497" i="8"/>
  <c r="C497" i="8"/>
  <c r="R496" i="8"/>
  <c r="M496" i="8"/>
  <c r="H496" i="8"/>
  <c r="C496" i="8"/>
  <c r="R495" i="8"/>
  <c r="M495" i="8"/>
  <c r="H495" i="8"/>
  <c r="C495" i="8"/>
  <c r="R494" i="8"/>
  <c r="M494" i="8"/>
  <c r="H494" i="8"/>
  <c r="C494" i="8"/>
  <c r="R493" i="8"/>
  <c r="M493" i="8"/>
  <c r="H493" i="8"/>
  <c r="C493" i="8"/>
  <c r="R492" i="8"/>
  <c r="M492" i="8"/>
  <c r="H492" i="8"/>
  <c r="C492" i="8"/>
  <c r="R491" i="8"/>
  <c r="M491" i="8"/>
  <c r="H491" i="8"/>
  <c r="C491" i="8"/>
  <c r="R490" i="8"/>
  <c r="M490" i="8"/>
  <c r="H490" i="8"/>
  <c r="C490" i="8"/>
  <c r="R489" i="8"/>
  <c r="M489" i="8"/>
  <c r="H489" i="8"/>
  <c r="C489" i="8"/>
  <c r="R488" i="8"/>
  <c r="M488" i="8"/>
  <c r="H488" i="8"/>
  <c r="C488" i="8"/>
  <c r="R487" i="8"/>
  <c r="M487" i="8"/>
  <c r="H487" i="8"/>
  <c r="C487" i="8"/>
  <c r="R486" i="8"/>
  <c r="M486" i="8"/>
  <c r="H486" i="8"/>
  <c r="C486" i="8"/>
  <c r="R485" i="8"/>
  <c r="M485" i="8"/>
  <c r="H485" i="8"/>
  <c r="C485" i="8"/>
  <c r="R484" i="8"/>
  <c r="M484" i="8"/>
  <c r="H484" i="8"/>
  <c r="C484" i="8"/>
  <c r="R483" i="8"/>
  <c r="M483" i="8"/>
  <c r="H483" i="8"/>
  <c r="C483" i="8"/>
  <c r="R482" i="8"/>
  <c r="M482" i="8"/>
  <c r="H482" i="8"/>
  <c r="C482" i="8"/>
  <c r="R481" i="8"/>
  <c r="M481" i="8"/>
  <c r="H481" i="8"/>
  <c r="C481" i="8"/>
  <c r="R480" i="8"/>
  <c r="M480" i="8"/>
  <c r="H480" i="8"/>
  <c r="C480" i="8"/>
  <c r="R479" i="8"/>
  <c r="M479" i="8"/>
  <c r="H479" i="8"/>
  <c r="C479" i="8"/>
  <c r="R478" i="8"/>
  <c r="M478" i="8"/>
  <c r="H478" i="8"/>
  <c r="C478" i="8"/>
  <c r="R477" i="8"/>
  <c r="M477" i="8"/>
  <c r="H477" i="8"/>
  <c r="C477" i="8"/>
  <c r="R476" i="8"/>
  <c r="M476" i="8"/>
  <c r="H476" i="8"/>
  <c r="C476" i="8"/>
  <c r="R475" i="8"/>
  <c r="M475" i="8"/>
  <c r="H475" i="8"/>
  <c r="C475" i="8"/>
  <c r="R474" i="8"/>
  <c r="M474" i="8"/>
  <c r="H474" i="8"/>
  <c r="C474" i="8"/>
  <c r="R473" i="8"/>
  <c r="M473" i="8"/>
  <c r="H473" i="8"/>
  <c r="C473" i="8"/>
  <c r="R472" i="8"/>
  <c r="M472" i="8"/>
  <c r="H472" i="8"/>
  <c r="C472" i="8"/>
  <c r="R471" i="8"/>
  <c r="M471" i="8"/>
  <c r="H471" i="8"/>
  <c r="C471" i="8"/>
  <c r="R470" i="8"/>
  <c r="M470" i="8"/>
  <c r="H470" i="8"/>
  <c r="C470" i="8"/>
  <c r="R469" i="8"/>
  <c r="M469" i="8"/>
  <c r="H469" i="8"/>
  <c r="C469" i="8"/>
  <c r="R468" i="8"/>
  <c r="M468" i="8"/>
  <c r="H468" i="8"/>
  <c r="C468" i="8"/>
  <c r="R467" i="8"/>
  <c r="M467" i="8"/>
  <c r="H467" i="8"/>
  <c r="C467" i="8"/>
  <c r="R466" i="8"/>
  <c r="M466" i="8"/>
  <c r="H466" i="8"/>
  <c r="C466" i="8"/>
  <c r="R465" i="8"/>
  <c r="M465" i="8"/>
  <c r="H465" i="8"/>
  <c r="C465" i="8"/>
  <c r="R464" i="8"/>
  <c r="M464" i="8"/>
  <c r="H464" i="8"/>
  <c r="C464" i="8"/>
  <c r="R463" i="8"/>
  <c r="M463" i="8"/>
  <c r="H463" i="8"/>
  <c r="C463" i="8"/>
  <c r="R462" i="8"/>
  <c r="M462" i="8"/>
  <c r="H462" i="8"/>
  <c r="C462" i="8"/>
  <c r="R461" i="8"/>
  <c r="M461" i="8"/>
  <c r="H461" i="8"/>
  <c r="C461" i="8"/>
  <c r="R460" i="8"/>
  <c r="M460" i="8"/>
  <c r="H460" i="8"/>
  <c r="C460" i="8"/>
  <c r="R459" i="8"/>
  <c r="M459" i="8"/>
  <c r="H459" i="8"/>
  <c r="C459" i="8"/>
  <c r="R458" i="8"/>
  <c r="M458" i="8"/>
  <c r="H458" i="8"/>
  <c r="C458" i="8"/>
  <c r="R457" i="8"/>
  <c r="M457" i="8"/>
  <c r="H457" i="8"/>
  <c r="C457" i="8"/>
  <c r="R456" i="8"/>
  <c r="M456" i="8"/>
  <c r="H456" i="8"/>
  <c r="C456" i="8"/>
  <c r="R455" i="8"/>
  <c r="M455" i="8"/>
  <c r="H455" i="8"/>
  <c r="C455" i="8"/>
  <c r="R454" i="8"/>
  <c r="M454" i="8"/>
  <c r="H454" i="8"/>
  <c r="C454" i="8"/>
  <c r="R453" i="8"/>
  <c r="M453" i="8"/>
  <c r="H453" i="8"/>
  <c r="C453" i="8"/>
  <c r="R452" i="8"/>
  <c r="M452" i="8"/>
  <c r="H452" i="8"/>
  <c r="C452" i="8"/>
  <c r="R451" i="8"/>
  <c r="M451" i="8"/>
  <c r="H451" i="8"/>
  <c r="C451" i="8"/>
  <c r="R450" i="8"/>
  <c r="M450" i="8"/>
  <c r="H450" i="8"/>
  <c r="C450" i="8"/>
  <c r="R449" i="8"/>
  <c r="M449" i="8"/>
  <c r="H449" i="8"/>
  <c r="C449" i="8"/>
  <c r="R448" i="8"/>
  <c r="M448" i="8"/>
  <c r="H448" i="8"/>
  <c r="C448" i="8"/>
  <c r="R447" i="8"/>
  <c r="M447" i="8"/>
  <c r="H447" i="8"/>
  <c r="C447" i="8"/>
  <c r="R446" i="8"/>
  <c r="M446" i="8"/>
  <c r="H446" i="8"/>
  <c r="C446" i="8"/>
  <c r="R445" i="8"/>
  <c r="M445" i="8"/>
  <c r="H445" i="8"/>
  <c r="C445" i="8"/>
  <c r="R444" i="8"/>
  <c r="M444" i="8"/>
  <c r="H444" i="8"/>
  <c r="C444" i="8"/>
  <c r="R443" i="8"/>
  <c r="M443" i="8"/>
  <c r="H443" i="8"/>
  <c r="C443" i="8"/>
  <c r="R442" i="8"/>
  <c r="M442" i="8"/>
  <c r="H442" i="8"/>
  <c r="C442" i="8"/>
  <c r="R441" i="8"/>
  <c r="M441" i="8"/>
  <c r="H441" i="8"/>
  <c r="C441" i="8"/>
  <c r="R440" i="8"/>
  <c r="M440" i="8"/>
  <c r="H440" i="8"/>
  <c r="C440" i="8"/>
  <c r="R439" i="8"/>
  <c r="M439" i="8"/>
  <c r="H439" i="8"/>
  <c r="C439" i="8"/>
  <c r="R438" i="8"/>
  <c r="M438" i="8"/>
  <c r="H438" i="8"/>
  <c r="C438" i="8"/>
  <c r="R437" i="8"/>
  <c r="M437" i="8"/>
  <c r="H437" i="8"/>
  <c r="C437" i="8"/>
  <c r="R436" i="8"/>
  <c r="M436" i="8"/>
  <c r="H436" i="8"/>
  <c r="C436" i="8"/>
  <c r="R435" i="8"/>
  <c r="M435" i="8"/>
  <c r="H435" i="8"/>
  <c r="C435" i="8"/>
  <c r="R434" i="8"/>
  <c r="M434" i="8"/>
  <c r="H434" i="8"/>
  <c r="C434" i="8"/>
  <c r="R433" i="8"/>
  <c r="M433" i="8"/>
  <c r="H433" i="8"/>
  <c r="C433" i="8"/>
  <c r="R432" i="8"/>
  <c r="M432" i="8"/>
  <c r="H432" i="8"/>
  <c r="C432" i="8"/>
  <c r="R431" i="8"/>
  <c r="M431" i="8"/>
  <c r="H431" i="8"/>
  <c r="C431" i="8"/>
  <c r="R430" i="8"/>
  <c r="M430" i="8"/>
  <c r="H430" i="8"/>
  <c r="C430" i="8"/>
  <c r="R429" i="8"/>
  <c r="M429" i="8"/>
  <c r="H429" i="8"/>
  <c r="C429" i="8"/>
  <c r="R428" i="8"/>
  <c r="M428" i="8"/>
  <c r="H428" i="8"/>
  <c r="C428" i="8"/>
  <c r="R427" i="8"/>
  <c r="M427" i="8"/>
  <c r="H427" i="8"/>
  <c r="C427" i="8"/>
  <c r="R426" i="8"/>
  <c r="M426" i="8"/>
  <c r="H426" i="8"/>
  <c r="C426" i="8"/>
  <c r="R425" i="8"/>
  <c r="M425" i="8"/>
  <c r="H425" i="8"/>
  <c r="C425" i="8"/>
  <c r="R424" i="8"/>
  <c r="M424" i="8"/>
  <c r="H424" i="8"/>
  <c r="C424" i="8"/>
  <c r="R423" i="8"/>
  <c r="M423" i="8"/>
  <c r="H423" i="8"/>
  <c r="C423" i="8"/>
  <c r="R422" i="8"/>
  <c r="M422" i="8"/>
  <c r="H422" i="8"/>
  <c r="C422" i="8"/>
  <c r="R421" i="8"/>
  <c r="M421" i="8"/>
  <c r="H421" i="8"/>
  <c r="C421" i="8"/>
  <c r="R420" i="8"/>
  <c r="M420" i="8"/>
  <c r="H420" i="8"/>
  <c r="C420" i="8"/>
  <c r="R419" i="8"/>
  <c r="M419" i="8"/>
  <c r="H419" i="8"/>
  <c r="C419" i="8"/>
  <c r="R418" i="8"/>
  <c r="M418" i="8"/>
  <c r="H418" i="8"/>
  <c r="C418" i="8"/>
  <c r="R417" i="8"/>
  <c r="M417" i="8"/>
  <c r="H417" i="8"/>
  <c r="C417" i="8"/>
  <c r="R416" i="8"/>
  <c r="M416" i="8"/>
  <c r="H416" i="8"/>
  <c r="C416" i="8"/>
  <c r="R415" i="8"/>
  <c r="M415" i="8"/>
  <c r="H415" i="8"/>
  <c r="C415" i="8"/>
  <c r="R414" i="8"/>
  <c r="M414" i="8"/>
  <c r="H414" i="8"/>
  <c r="C414" i="8"/>
  <c r="R413" i="8"/>
  <c r="M413" i="8"/>
  <c r="H413" i="8"/>
  <c r="C413" i="8"/>
  <c r="R412" i="8"/>
  <c r="M412" i="8"/>
  <c r="H412" i="8"/>
  <c r="C412" i="8"/>
  <c r="R411" i="8"/>
  <c r="M411" i="8"/>
  <c r="H411" i="8"/>
  <c r="C411" i="8"/>
  <c r="R410" i="8"/>
  <c r="M410" i="8"/>
  <c r="H410" i="8"/>
  <c r="C410" i="8"/>
  <c r="R409" i="8"/>
  <c r="M409" i="8"/>
  <c r="H409" i="8"/>
  <c r="C409" i="8"/>
  <c r="R408" i="8"/>
  <c r="M408" i="8"/>
  <c r="H408" i="8"/>
  <c r="C408" i="8"/>
  <c r="R407" i="8"/>
  <c r="M407" i="8"/>
  <c r="H407" i="8"/>
  <c r="C407" i="8"/>
  <c r="R406" i="8"/>
  <c r="M406" i="8"/>
  <c r="H406" i="8"/>
  <c r="C406" i="8"/>
  <c r="R405" i="8"/>
  <c r="M405" i="8"/>
  <c r="H405" i="8"/>
  <c r="C405" i="8"/>
  <c r="R404" i="8"/>
  <c r="M404" i="8"/>
  <c r="H404" i="8"/>
  <c r="C404" i="8"/>
  <c r="R403" i="8"/>
  <c r="M403" i="8"/>
  <c r="H403" i="8"/>
  <c r="C403" i="8"/>
  <c r="R402" i="8"/>
  <c r="M402" i="8"/>
  <c r="H402" i="8"/>
  <c r="C402" i="8"/>
  <c r="R401" i="8"/>
  <c r="M401" i="8"/>
  <c r="H401" i="8"/>
  <c r="C401" i="8"/>
  <c r="R400" i="8"/>
  <c r="M400" i="8"/>
  <c r="H400" i="8"/>
  <c r="C400" i="8"/>
  <c r="R399" i="8"/>
  <c r="M399" i="8"/>
  <c r="H399" i="8"/>
  <c r="C399" i="8"/>
  <c r="R398" i="8"/>
  <c r="M398" i="8"/>
  <c r="H398" i="8"/>
  <c r="C398" i="8"/>
  <c r="R397" i="8"/>
  <c r="M397" i="8"/>
  <c r="H397" i="8"/>
  <c r="C397" i="8"/>
  <c r="R396" i="8"/>
  <c r="M396" i="8"/>
  <c r="H396" i="8"/>
  <c r="C396" i="8"/>
  <c r="R395" i="8"/>
  <c r="M395" i="8"/>
  <c r="H395" i="8"/>
  <c r="C395" i="8"/>
  <c r="R394" i="8"/>
  <c r="M394" i="8"/>
  <c r="H394" i="8"/>
  <c r="C394" i="8"/>
  <c r="R393" i="8"/>
  <c r="M393" i="8"/>
  <c r="H393" i="8"/>
  <c r="C393" i="8"/>
  <c r="R392" i="8"/>
  <c r="M392" i="8"/>
  <c r="H392" i="8"/>
  <c r="C392" i="8"/>
  <c r="R391" i="8"/>
  <c r="M391" i="8"/>
  <c r="H391" i="8"/>
  <c r="C391" i="8"/>
  <c r="R390" i="8"/>
  <c r="M390" i="8"/>
  <c r="H390" i="8"/>
  <c r="C390" i="8"/>
  <c r="R389" i="8"/>
  <c r="M389" i="8"/>
  <c r="H389" i="8"/>
  <c r="C389" i="8"/>
  <c r="R388" i="8"/>
  <c r="M388" i="8"/>
  <c r="H388" i="8"/>
  <c r="C388" i="8"/>
  <c r="R387" i="8"/>
  <c r="M387" i="8"/>
  <c r="H387" i="8"/>
  <c r="C387" i="8"/>
  <c r="R386" i="8"/>
  <c r="M386" i="8"/>
  <c r="H386" i="8"/>
  <c r="C386" i="8"/>
  <c r="R385" i="8"/>
  <c r="M385" i="8"/>
  <c r="H385" i="8"/>
  <c r="C385" i="8"/>
  <c r="R384" i="8"/>
  <c r="M384" i="8"/>
  <c r="H384" i="8"/>
  <c r="C384" i="8"/>
  <c r="R383" i="8"/>
  <c r="M383" i="8"/>
  <c r="H383" i="8"/>
  <c r="C383" i="8"/>
  <c r="R382" i="8"/>
  <c r="M382" i="8"/>
  <c r="H382" i="8"/>
  <c r="C382" i="8"/>
  <c r="R381" i="8"/>
  <c r="M381" i="8"/>
  <c r="H381" i="8"/>
  <c r="C381" i="8"/>
  <c r="R380" i="8"/>
  <c r="M380" i="8"/>
  <c r="H380" i="8"/>
  <c r="C380" i="8"/>
  <c r="R379" i="8"/>
  <c r="M379" i="8"/>
  <c r="H379" i="8"/>
  <c r="C379" i="8"/>
  <c r="R378" i="8"/>
  <c r="M378" i="8"/>
  <c r="H378" i="8"/>
  <c r="C378" i="8"/>
  <c r="R377" i="8"/>
  <c r="M377" i="8"/>
  <c r="H377" i="8"/>
  <c r="C377" i="8"/>
  <c r="R376" i="8"/>
  <c r="M376" i="8"/>
  <c r="H376" i="8"/>
  <c r="C376" i="8"/>
  <c r="R375" i="8"/>
  <c r="M375" i="8"/>
  <c r="H375" i="8"/>
  <c r="C375" i="8"/>
  <c r="R374" i="8"/>
  <c r="M374" i="8"/>
  <c r="H374" i="8"/>
  <c r="C374" i="8"/>
  <c r="R373" i="8"/>
  <c r="M373" i="8"/>
  <c r="H373" i="8"/>
  <c r="C373" i="8"/>
  <c r="R372" i="8"/>
  <c r="M372" i="8"/>
  <c r="H372" i="8"/>
  <c r="C372" i="8"/>
  <c r="R371" i="8"/>
  <c r="M371" i="8"/>
  <c r="H371" i="8"/>
  <c r="C371" i="8"/>
  <c r="R370" i="8"/>
  <c r="M370" i="8"/>
  <c r="H370" i="8"/>
  <c r="C370" i="8"/>
  <c r="R369" i="8"/>
  <c r="M369" i="8"/>
  <c r="H369" i="8"/>
  <c r="C369" i="8"/>
  <c r="R368" i="8"/>
  <c r="M368" i="8"/>
  <c r="H368" i="8"/>
  <c r="C368" i="8"/>
  <c r="R367" i="8"/>
  <c r="M367" i="8"/>
  <c r="H367" i="8"/>
  <c r="C367" i="8"/>
  <c r="R366" i="8"/>
  <c r="M366" i="8"/>
  <c r="H366" i="8"/>
  <c r="C366" i="8"/>
  <c r="R365" i="8"/>
  <c r="M365" i="8"/>
  <c r="H365" i="8"/>
  <c r="C365" i="8"/>
  <c r="R364" i="8"/>
  <c r="M364" i="8"/>
  <c r="H364" i="8"/>
  <c r="C364" i="8"/>
  <c r="R363" i="8"/>
  <c r="M363" i="8"/>
  <c r="H363" i="8"/>
  <c r="C363" i="8"/>
  <c r="R362" i="8"/>
  <c r="M362" i="8"/>
  <c r="H362" i="8"/>
  <c r="C362" i="8"/>
  <c r="R361" i="8"/>
  <c r="M361" i="8"/>
  <c r="H361" i="8"/>
  <c r="C361" i="8"/>
  <c r="R360" i="8"/>
  <c r="M360" i="8"/>
  <c r="H360" i="8"/>
  <c r="C360" i="8"/>
  <c r="R359" i="8"/>
  <c r="M359" i="8"/>
  <c r="H359" i="8"/>
  <c r="C359" i="8"/>
  <c r="R358" i="8"/>
  <c r="M358" i="8"/>
  <c r="H358" i="8"/>
  <c r="C358" i="8"/>
  <c r="R357" i="8"/>
  <c r="M357" i="8"/>
  <c r="H357" i="8"/>
  <c r="C357" i="8"/>
  <c r="R356" i="8"/>
  <c r="M356" i="8"/>
  <c r="H356" i="8"/>
  <c r="C356" i="8"/>
  <c r="R355" i="8"/>
  <c r="M355" i="8"/>
  <c r="H355" i="8"/>
  <c r="C355" i="8"/>
  <c r="R354" i="8"/>
  <c r="M354" i="8"/>
  <c r="H354" i="8"/>
  <c r="C354" i="8"/>
  <c r="R353" i="8"/>
  <c r="M353" i="8"/>
  <c r="H353" i="8"/>
  <c r="C353" i="8"/>
  <c r="R352" i="8"/>
  <c r="M352" i="8"/>
  <c r="H352" i="8"/>
  <c r="C352" i="8"/>
  <c r="R351" i="8"/>
  <c r="M351" i="8"/>
  <c r="H351" i="8"/>
  <c r="C351" i="8"/>
  <c r="R350" i="8"/>
  <c r="M350" i="8"/>
  <c r="H350" i="8"/>
  <c r="C350" i="8"/>
  <c r="R349" i="8"/>
  <c r="M349" i="8"/>
  <c r="H349" i="8"/>
  <c r="C349" i="8"/>
  <c r="R348" i="8"/>
  <c r="M348" i="8"/>
  <c r="H348" i="8"/>
  <c r="C348" i="8"/>
  <c r="R347" i="8"/>
  <c r="M347" i="8"/>
  <c r="H347" i="8"/>
  <c r="C347" i="8"/>
  <c r="R346" i="8"/>
  <c r="M346" i="8"/>
  <c r="H346" i="8"/>
  <c r="C346" i="8"/>
  <c r="R345" i="8"/>
  <c r="M345" i="8"/>
  <c r="H345" i="8"/>
  <c r="C345" i="8"/>
  <c r="R344" i="8"/>
  <c r="M344" i="8"/>
  <c r="H344" i="8"/>
  <c r="C344" i="8"/>
  <c r="R343" i="8"/>
  <c r="M343" i="8"/>
  <c r="H343" i="8"/>
  <c r="C343" i="8"/>
  <c r="R342" i="8"/>
  <c r="M342" i="8"/>
  <c r="H342" i="8"/>
  <c r="C342" i="8"/>
  <c r="R341" i="8"/>
  <c r="M341" i="8"/>
  <c r="H341" i="8"/>
  <c r="C341" i="8"/>
  <c r="R340" i="8"/>
  <c r="M340" i="8"/>
  <c r="H340" i="8"/>
  <c r="C340" i="8"/>
  <c r="R339" i="8"/>
  <c r="M339" i="8"/>
  <c r="H339" i="8"/>
  <c r="C339" i="8"/>
  <c r="R338" i="8"/>
  <c r="M338" i="8"/>
  <c r="H338" i="8"/>
  <c r="C338" i="8"/>
  <c r="R337" i="8"/>
  <c r="M337" i="8"/>
  <c r="H337" i="8"/>
  <c r="C337" i="8"/>
  <c r="R336" i="8"/>
  <c r="M336" i="8"/>
  <c r="H336" i="8"/>
  <c r="C336" i="8"/>
  <c r="R335" i="8"/>
  <c r="M335" i="8"/>
  <c r="H335" i="8"/>
  <c r="C335" i="8"/>
  <c r="R334" i="8"/>
  <c r="M334" i="8"/>
  <c r="H334" i="8"/>
  <c r="C334" i="8"/>
  <c r="R333" i="8"/>
  <c r="M333" i="8"/>
  <c r="H333" i="8"/>
  <c r="C333" i="8"/>
  <c r="R332" i="8"/>
  <c r="M332" i="8"/>
  <c r="H332" i="8"/>
  <c r="C332" i="8"/>
  <c r="R331" i="8"/>
  <c r="M331" i="8"/>
  <c r="H331" i="8"/>
  <c r="C331" i="8"/>
  <c r="R330" i="8"/>
  <c r="M330" i="8"/>
  <c r="H330" i="8"/>
  <c r="C330" i="8"/>
  <c r="R329" i="8"/>
  <c r="M329" i="8"/>
  <c r="H329" i="8"/>
  <c r="C329" i="8"/>
  <c r="R328" i="8"/>
  <c r="M328" i="8"/>
  <c r="H328" i="8"/>
  <c r="C328" i="8"/>
  <c r="R327" i="8"/>
  <c r="M327" i="8"/>
  <c r="H327" i="8"/>
  <c r="C327" i="8"/>
  <c r="R326" i="8"/>
  <c r="M326" i="8"/>
  <c r="H326" i="8"/>
  <c r="C326" i="8"/>
  <c r="R325" i="8"/>
  <c r="M325" i="8"/>
  <c r="H325" i="8"/>
  <c r="C325" i="8"/>
  <c r="R324" i="8"/>
  <c r="M324" i="8"/>
  <c r="H324" i="8"/>
  <c r="C324" i="8"/>
  <c r="R323" i="8"/>
  <c r="M323" i="8"/>
  <c r="H323" i="8"/>
  <c r="C323" i="8"/>
  <c r="R322" i="8"/>
  <c r="M322" i="8"/>
  <c r="H322" i="8"/>
  <c r="C322" i="8"/>
  <c r="R321" i="8"/>
  <c r="M321" i="8"/>
  <c r="H321" i="8"/>
  <c r="C321" i="8"/>
  <c r="R320" i="8"/>
  <c r="M320" i="8"/>
  <c r="H320" i="8"/>
  <c r="C320" i="8"/>
  <c r="R319" i="8"/>
  <c r="M319" i="8"/>
  <c r="H319" i="8"/>
  <c r="C319" i="8"/>
  <c r="R318" i="8"/>
  <c r="M318" i="8"/>
  <c r="H318" i="8"/>
  <c r="C318" i="8"/>
  <c r="R317" i="8"/>
  <c r="M317" i="8"/>
  <c r="H317" i="8"/>
  <c r="C317" i="8"/>
  <c r="R316" i="8"/>
  <c r="M316" i="8"/>
  <c r="H316" i="8"/>
  <c r="C316" i="8"/>
  <c r="R315" i="8"/>
  <c r="M315" i="8"/>
  <c r="H315" i="8"/>
  <c r="C315" i="8"/>
  <c r="R314" i="8"/>
  <c r="M314" i="8"/>
  <c r="H314" i="8"/>
  <c r="C314" i="8"/>
  <c r="R313" i="8"/>
  <c r="M313" i="8"/>
  <c r="H313" i="8"/>
  <c r="C313" i="8"/>
  <c r="R312" i="8"/>
  <c r="M312" i="8"/>
  <c r="H312" i="8"/>
  <c r="C312" i="8"/>
  <c r="R311" i="8"/>
  <c r="M311" i="8"/>
  <c r="H311" i="8"/>
  <c r="C311" i="8"/>
  <c r="R310" i="8"/>
  <c r="M310" i="8"/>
  <c r="H310" i="8"/>
  <c r="C310" i="8"/>
  <c r="R309" i="8"/>
  <c r="M309" i="8"/>
  <c r="H309" i="8"/>
  <c r="C309" i="8"/>
  <c r="R308" i="8"/>
  <c r="M308" i="8"/>
  <c r="H308" i="8"/>
  <c r="C308" i="8"/>
  <c r="R307" i="8"/>
  <c r="M307" i="8"/>
  <c r="H307" i="8"/>
  <c r="C307" i="8"/>
  <c r="R306" i="8"/>
  <c r="M306" i="8"/>
  <c r="H306" i="8"/>
  <c r="C306" i="8"/>
  <c r="R305" i="8"/>
  <c r="M305" i="8"/>
  <c r="H305" i="8"/>
  <c r="C305" i="8"/>
  <c r="R304" i="8"/>
  <c r="M304" i="8"/>
  <c r="H304" i="8"/>
  <c r="C304" i="8"/>
  <c r="R303" i="8"/>
  <c r="M303" i="8"/>
  <c r="H303" i="8"/>
  <c r="C303" i="8"/>
  <c r="R302" i="8"/>
  <c r="M302" i="8"/>
  <c r="H302" i="8"/>
  <c r="C302" i="8"/>
  <c r="R301" i="8"/>
  <c r="M301" i="8"/>
  <c r="H301" i="8"/>
  <c r="C301" i="8"/>
  <c r="R300" i="8"/>
  <c r="M300" i="8"/>
  <c r="H300" i="8"/>
  <c r="C300" i="8"/>
  <c r="R299" i="8"/>
  <c r="M299" i="8"/>
  <c r="H299" i="8"/>
  <c r="C299" i="8"/>
  <c r="R298" i="8"/>
  <c r="M298" i="8"/>
  <c r="H298" i="8"/>
  <c r="C298" i="8"/>
  <c r="R297" i="8"/>
  <c r="M297" i="8"/>
  <c r="H297" i="8"/>
  <c r="C297" i="8"/>
  <c r="R296" i="8"/>
  <c r="M296" i="8"/>
  <c r="H296" i="8"/>
  <c r="C296" i="8"/>
  <c r="R295" i="8"/>
  <c r="M295" i="8"/>
  <c r="H295" i="8"/>
  <c r="C295" i="8"/>
  <c r="R294" i="8"/>
  <c r="M294" i="8"/>
  <c r="H294" i="8"/>
  <c r="C294" i="8"/>
  <c r="R293" i="8"/>
  <c r="M293" i="8"/>
  <c r="H293" i="8"/>
  <c r="C293" i="8"/>
  <c r="R292" i="8"/>
  <c r="M292" i="8"/>
  <c r="H292" i="8"/>
  <c r="C292" i="8"/>
  <c r="R291" i="8"/>
  <c r="M291" i="8"/>
  <c r="H291" i="8"/>
  <c r="C291" i="8"/>
  <c r="R290" i="8"/>
  <c r="M290" i="8"/>
  <c r="H290" i="8"/>
  <c r="C290" i="8"/>
  <c r="R289" i="8"/>
  <c r="M289" i="8"/>
  <c r="H289" i="8"/>
  <c r="C289" i="8"/>
  <c r="R288" i="8"/>
  <c r="M288" i="8"/>
  <c r="H288" i="8"/>
  <c r="C288" i="8"/>
  <c r="R287" i="8"/>
  <c r="M287" i="8"/>
  <c r="H287" i="8"/>
  <c r="C287" i="8"/>
  <c r="R286" i="8"/>
  <c r="M286" i="8"/>
  <c r="H286" i="8"/>
  <c r="C286" i="8"/>
  <c r="R285" i="8"/>
  <c r="M285" i="8"/>
  <c r="H285" i="8"/>
  <c r="C285" i="8"/>
  <c r="R284" i="8"/>
  <c r="M284" i="8"/>
  <c r="H284" i="8"/>
  <c r="C284" i="8"/>
  <c r="R283" i="8"/>
  <c r="M283" i="8"/>
  <c r="H283" i="8"/>
  <c r="C283" i="8"/>
  <c r="R282" i="8"/>
  <c r="M282" i="8"/>
  <c r="H282" i="8"/>
  <c r="C282" i="8"/>
  <c r="R281" i="8"/>
  <c r="M281" i="8"/>
  <c r="H281" i="8"/>
  <c r="C281" i="8"/>
  <c r="R280" i="8"/>
  <c r="M280" i="8"/>
  <c r="H280" i="8"/>
  <c r="C280" i="8"/>
  <c r="R279" i="8"/>
  <c r="M279" i="8"/>
  <c r="H279" i="8"/>
  <c r="C279" i="8"/>
  <c r="R278" i="8"/>
  <c r="M278" i="8"/>
  <c r="H278" i="8"/>
  <c r="C278" i="8"/>
  <c r="R277" i="8"/>
  <c r="M277" i="8"/>
  <c r="H277" i="8"/>
  <c r="C277" i="8"/>
  <c r="R276" i="8"/>
  <c r="M276" i="8"/>
  <c r="H276" i="8"/>
  <c r="C276" i="8"/>
  <c r="R275" i="8"/>
  <c r="M275" i="8"/>
  <c r="H275" i="8"/>
  <c r="C275" i="8"/>
  <c r="R274" i="8"/>
  <c r="M274" i="8"/>
  <c r="H274" i="8"/>
  <c r="C274" i="8"/>
  <c r="R273" i="8"/>
  <c r="M273" i="8"/>
  <c r="H273" i="8"/>
  <c r="C273" i="8"/>
  <c r="R272" i="8"/>
  <c r="M272" i="8"/>
  <c r="H272" i="8"/>
  <c r="C272" i="8"/>
  <c r="R271" i="8"/>
  <c r="M271" i="8"/>
  <c r="H271" i="8"/>
  <c r="C271" i="8"/>
  <c r="R270" i="8"/>
  <c r="M270" i="8"/>
  <c r="H270" i="8"/>
  <c r="C270" i="8"/>
  <c r="R269" i="8"/>
  <c r="M269" i="8"/>
  <c r="H269" i="8"/>
  <c r="C269" i="8"/>
  <c r="R268" i="8"/>
  <c r="M268" i="8"/>
  <c r="H268" i="8"/>
  <c r="C268" i="8"/>
  <c r="R267" i="8"/>
  <c r="M267" i="8"/>
  <c r="H267" i="8"/>
  <c r="C267" i="8"/>
  <c r="R266" i="8"/>
  <c r="M266" i="8"/>
  <c r="H266" i="8"/>
  <c r="C266" i="8"/>
  <c r="R265" i="8"/>
  <c r="M265" i="8"/>
  <c r="H265" i="8"/>
  <c r="C265" i="8"/>
  <c r="R264" i="8"/>
  <c r="M264" i="8"/>
  <c r="H264" i="8"/>
  <c r="C264" i="8"/>
  <c r="R263" i="8"/>
  <c r="M263" i="8"/>
  <c r="H263" i="8"/>
  <c r="C263" i="8"/>
  <c r="R262" i="8"/>
  <c r="M262" i="8"/>
  <c r="H262" i="8"/>
  <c r="C262" i="8"/>
  <c r="R261" i="8"/>
  <c r="M261" i="8"/>
  <c r="H261" i="8"/>
  <c r="C261" i="8"/>
  <c r="R260" i="8"/>
  <c r="M260" i="8"/>
  <c r="H260" i="8"/>
  <c r="C260" i="8"/>
  <c r="R259" i="8"/>
  <c r="M259" i="8"/>
  <c r="H259" i="8"/>
  <c r="C259" i="8"/>
  <c r="R258" i="8"/>
  <c r="M258" i="8"/>
  <c r="H258" i="8"/>
  <c r="C258" i="8"/>
  <c r="R257" i="8"/>
  <c r="M257" i="8"/>
  <c r="H257" i="8"/>
  <c r="C257" i="8"/>
  <c r="R256" i="8"/>
  <c r="M256" i="8"/>
  <c r="H256" i="8"/>
  <c r="C256" i="8"/>
  <c r="R255" i="8"/>
  <c r="M255" i="8"/>
  <c r="H255" i="8"/>
  <c r="C255" i="8"/>
  <c r="R254" i="8"/>
  <c r="M254" i="8"/>
  <c r="H254" i="8"/>
  <c r="C254" i="8"/>
  <c r="R253" i="8"/>
  <c r="M253" i="8"/>
  <c r="H253" i="8"/>
  <c r="C253" i="8"/>
  <c r="R252" i="8"/>
  <c r="M252" i="8"/>
  <c r="H252" i="8"/>
  <c r="C252" i="8"/>
  <c r="R251" i="8"/>
  <c r="M251" i="8"/>
  <c r="H251" i="8"/>
  <c r="C251" i="8"/>
  <c r="R250" i="8"/>
  <c r="M250" i="8"/>
  <c r="H250" i="8"/>
  <c r="C250" i="8"/>
  <c r="R249" i="8"/>
  <c r="M249" i="8"/>
  <c r="H249" i="8"/>
  <c r="C249" i="8"/>
  <c r="R248" i="8"/>
  <c r="M248" i="8"/>
  <c r="H248" i="8"/>
  <c r="C248" i="8"/>
  <c r="R247" i="8"/>
  <c r="M247" i="8"/>
  <c r="H247" i="8"/>
  <c r="C247" i="8"/>
  <c r="R246" i="8"/>
  <c r="M246" i="8"/>
  <c r="H246" i="8"/>
  <c r="C246" i="8"/>
  <c r="R245" i="8"/>
  <c r="M245" i="8"/>
  <c r="H245" i="8"/>
  <c r="C245" i="8"/>
  <c r="R244" i="8"/>
  <c r="M244" i="8"/>
  <c r="H244" i="8"/>
  <c r="C244" i="8"/>
  <c r="R243" i="8"/>
  <c r="M243" i="8"/>
  <c r="H243" i="8"/>
  <c r="C243" i="8"/>
  <c r="R242" i="8"/>
  <c r="M242" i="8"/>
  <c r="H242" i="8"/>
  <c r="C242" i="8"/>
  <c r="R241" i="8"/>
  <c r="M241" i="8"/>
  <c r="H241" i="8"/>
  <c r="C241" i="8"/>
  <c r="R240" i="8"/>
  <c r="M240" i="8"/>
  <c r="H240" i="8"/>
  <c r="C240" i="8"/>
  <c r="R239" i="8"/>
  <c r="M239" i="8"/>
  <c r="H239" i="8"/>
  <c r="C239" i="8"/>
  <c r="R238" i="8"/>
  <c r="M238" i="8"/>
  <c r="H238" i="8"/>
  <c r="C238" i="8"/>
  <c r="R237" i="8"/>
  <c r="M237" i="8"/>
  <c r="H237" i="8"/>
  <c r="C237" i="8"/>
  <c r="R236" i="8"/>
  <c r="M236" i="8"/>
  <c r="H236" i="8"/>
  <c r="C236" i="8"/>
  <c r="R235" i="8"/>
  <c r="M235" i="8"/>
  <c r="H235" i="8"/>
  <c r="C235" i="8"/>
  <c r="R234" i="8"/>
  <c r="M234" i="8"/>
  <c r="H234" i="8"/>
  <c r="C234" i="8"/>
  <c r="R233" i="8"/>
  <c r="M233" i="8"/>
  <c r="H233" i="8"/>
  <c r="C233" i="8"/>
  <c r="R232" i="8"/>
  <c r="M232" i="8"/>
  <c r="H232" i="8"/>
  <c r="C232" i="8"/>
  <c r="R231" i="8"/>
  <c r="M231" i="8"/>
  <c r="H231" i="8"/>
  <c r="C231" i="8"/>
  <c r="R230" i="8"/>
  <c r="M230" i="8"/>
  <c r="H230" i="8"/>
  <c r="C230" i="8"/>
  <c r="R229" i="8"/>
  <c r="M229" i="8"/>
  <c r="H229" i="8"/>
  <c r="C229" i="8"/>
  <c r="R228" i="8"/>
  <c r="M228" i="8"/>
  <c r="H228" i="8"/>
  <c r="C228" i="8"/>
  <c r="R227" i="8"/>
  <c r="M227" i="8"/>
  <c r="H227" i="8"/>
  <c r="C227" i="8"/>
  <c r="R226" i="8"/>
  <c r="M226" i="8"/>
  <c r="H226" i="8"/>
  <c r="C226" i="8"/>
  <c r="R225" i="8"/>
  <c r="M225" i="8"/>
  <c r="H225" i="8"/>
  <c r="C225" i="8"/>
  <c r="R224" i="8"/>
  <c r="M224" i="8"/>
  <c r="H224" i="8"/>
  <c r="C224" i="8"/>
  <c r="R223" i="8"/>
  <c r="M223" i="8"/>
  <c r="H223" i="8"/>
  <c r="C223" i="8"/>
  <c r="R222" i="8"/>
  <c r="M222" i="8"/>
  <c r="H222" i="8"/>
  <c r="C222" i="8"/>
  <c r="R221" i="8"/>
  <c r="M221" i="8"/>
  <c r="H221" i="8"/>
  <c r="C221" i="8"/>
  <c r="R220" i="8"/>
  <c r="M220" i="8"/>
  <c r="H220" i="8"/>
  <c r="C220" i="8"/>
  <c r="R219" i="8"/>
  <c r="M219" i="8"/>
  <c r="H219" i="8"/>
  <c r="C219" i="8"/>
  <c r="R218" i="8"/>
  <c r="M218" i="8"/>
  <c r="H218" i="8"/>
  <c r="C218" i="8"/>
  <c r="R217" i="8"/>
  <c r="M217" i="8"/>
  <c r="H217" i="8"/>
  <c r="C217" i="8"/>
  <c r="R216" i="8"/>
  <c r="M216" i="8"/>
  <c r="H216" i="8"/>
  <c r="C216" i="8"/>
  <c r="R215" i="8"/>
  <c r="M215" i="8"/>
  <c r="H215" i="8"/>
  <c r="C215" i="8"/>
  <c r="R214" i="8"/>
  <c r="M214" i="8"/>
  <c r="H214" i="8"/>
  <c r="C214" i="8"/>
  <c r="R213" i="8"/>
  <c r="M213" i="8"/>
  <c r="H213" i="8"/>
  <c r="C213" i="8"/>
  <c r="R212" i="8"/>
  <c r="M212" i="8"/>
  <c r="H212" i="8"/>
  <c r="C212" i="8"/>
  <c r="R211" i="8"/>
  <c r="M211" i="8"/>
  <c r="H211" i="8"/>
  <c r="C211" i="8"/>
  <c r="R210" i="8"/>
  <c r="M210" i="8"/>
  <c r="H210" i="8"/>
  <c r="C210" i="8"/>
  <c r="R209" i="8"/>
  <c r="M209" i="8"/>
  <c r="H209" i="8"/>
  <c r="C209" i="8"/>
  <c r="R208" i="8"/>
  <c r="M208" i="8"/>
  <c r="H208" i="8"/>
  <c r="C208" i="8"/>
  <c r="R207" i="8"/>
  <c r="M207" i="8"/>
  <c r="H207" i="8"/>
  <c r="C207" i="8"/>
  <c r="R206" i="8"/>
  <c r="M206" i="8"/>
  <c r="H206" i="8"/>
  <c r="C206" i="8"/>
  <c r="R205" i="8"/>
  <c r="M205" i="8"/>
  <c r="H205" i="8"/>
  <c r="C205" i="8"/>
  <c r="R204" i="8"/>
  <c r="M204" i="8"/>
  <c r="H204" i="8"/>
  <c r="C204" i="8"/>
  <c r="R203" i="8"/>
  <c r="M203" i="8"/>
  <c r="H203" i="8"/>
  <c r="C203" i="8"/>
  <c r="R202" i="8"/>
  <c r="M202" i="8"/>
  <c r="H202" i="8"/>
  <c r="C202" i="8"/>
  <c r="R201" i="8"/>
  <c r="M201" i="8"/>
  <c r="H201" i="8"/>
  <c r="C201" i="8"/>
  <c r="R200" i="8"/>
  <c r="M200" i="8"/>
  <c r="H200" i="8"/>
  <c r="C200" i="8"/>
  <c r="R199" i="8"/>
  <c r="M199" i="8"/>
  <c r="H199" i="8"/>
  <c r="C199" i="8"/>
  <c r="R198" i="8"/>
  <c r="M198" i="8"/>
  <c r="H198" i="8"/>
  <c r="C198" i="8"/>
  <c r="R197" i="8"/>
  <c r="M197" i="8"/>
  <c r="H197" i="8"/>
  <c r="C197" i="8"/>
  <c r="R196" i="8"/>
  <c r="M196" i="8"/>
  <c r="H196" i="8"/>
  <c r="C196" i="8"/>
  <c r="R195" i="8"/>
  <c r="M195" i="8"/>
  <c r="H195" i="8"/>
  <c r="C195" i="8"/>
  <c r="R194" i="8"/>
  <c r="M194" i="8"/>
  <c r="H194" i="8"/>
  <c r="C194" i="8"/>
  <c r="R193" i="8"/>
  <c r="M193" i="8"/>
  <c r="H193" i="8"/>
  <c r="C193" i="8"/>
  <c r="R192" i="8"/>
  <c r="M192" i="8"/>
  <c r="H192" i="8"/>
  <c r="C192" i="8"/>
  <c r="R191" i="8"/>
  <c r="M191" i="8"/>
  <c r="H191" i="8"/>
  <c r="C191" i="8"/>
  <c r="R190" i="8"/>
  <c r="M190" i="8"/>
  <c r="H190" i="8"/>
  <c r="C190" i="8"/>
  <c r="R189" i="8"/>
  <c r="M189" i="8"/>
  <c r="H189" i="8"/>
  <c r="C189" i="8"/>
  <c r="R188" i="8"/>
  <c r="M188" i="8"/>
  <c r="H188" i="8"/>
  <c r="C188" i="8"/>
  <c r="R187" i="8"/>
  <c r="M187" i="8"/>
  <c r="H187" i="8"/>
  <c r="C187" i="8"/>
  <c r="R186" i="8"/>
  <c r="M186" i="8"/>
  <c r="H186" i="8"/>
  <c r="C186" i="8"/>
  <c r="R185" i="8"/>
  <c r="M185" i="8"/>
  <c r="H185" i="8"/>
  <c r="C185" i="8"/>
  <c r="R184" i="8"/>
  <c r="M184" i="8"/>
  <c r="H184" i="8"/>
  <c r="C184" i="8"/>
  <c r="R183" i="8"/>
  <c r="M183" i="8"/>
  <c r="H183" i="8"/>
  <c r="C183" i="8"/>
  <c r="R182" i="8"/>
  <c r="M182" i="8"/>
  <c r="H182" i="8"/>
  <c r="C182" i="8"/>
  <c r="R181" i="8"/>
  <c r="M181" i="8"/>
  <c r="H181" i="8"/>
  <c r="C181" i="8"/>
  <c r="R180" i="8"/>
  <c r="M180" i="8"/>
  <c r="H180" i="8"/>
  <c r="C180" i="8"/>
  <c r="R179" i="8"/>
  <c r="M179" i="8"/>
  <c r="H179" i="8"/>
  <c r="C179" i="8"/>
  <c r="R178" i="8"/>
  <c r="M178" i="8"/>
  <c r="H178" i="8"/>
  <c r="C178" i="8"/>
  <c r="R177" i="8"/>
  <c r="M177" i="8"/>
  <c r="H177" i="8"/>
  <c r="C177" i="8"/>
  <c r="R176" i="8"/>
  <c r="M176" i="8"/>
  <c r="H176" i="8"/>
  <c r="C176" i="8"/>
  <c r="R175" i="8"/>
  <c r="M175" i="8"/>
  <c r="H175" i="8"/>
  <c r="C175" i="8"/>
  <c r="R174" i="8"/>
  <c r="M174" i="8"/>
  <c r="H174" i="8"/>
  <c r="C174" i="8"/>
  <c r="R173" i="8"/>
  <c r="M173" i="8"/>
  <c r="H173" i="8"/>
  <c r="C173" i="8"/>
  <c r="R172" i="8"/>
  <c r="M172" i="8"/>
  <c r="H172" i="8"/>
  <c r="C172" i="8"/>
  <c r="R171" i="8"/>
  <c r="M171" i="8"/>
  <c r="H171" i="8"/>
  <c r="C171" i="8"/>
  <c r="R170" i="8"/>
  <c r="M170" i="8"/>
  <c r="H170" i="8"/>
  <c r="C170" i="8"/>
  <c r="R169" i="8"/>
  <c r="M169" i="8"/>
  <c r="H169" i="8"/>
  <c r="C169" i="8"/>
  <c r="R168" i="8"/>
  <c r="M168" i="8"/>
  <c r="H168" i="8"/>
  <c r="C168" i="8"/>
  <c r="R167" i="8"/>
  <c r="M167" i="8"/>
  <c r="H167" i="8"/>
  <c r="C167" i="8"/>
  <c r="R166" i="8"/>
  <c r="M166" i="8"/>
  <c r="H166" i="8"/>
  <c r="C166" i="8"/>
  <c r="R165" i="8"/>
  <c r="M165" i="8"/>
  <c r="H165" i="8"/>
  <c r="C165" i="8"/>
  <c r="R164" i="8"/>
  <c r="M164" i="8"/>
  <c r="H164" i="8"/>
  <c r="C164" i="8"/>
  <c r="R163" i="8"/>
  <c r="M163" i="8"/>
  <c r="H163" i="8"/>
  <c r="C163" i="8"/>
  <c r="R162" i="8"/>
  <c r="M162" i="8"/>
  <c r="H162" i="8"/>
  <c r="C162" i="8"/>
  <c r="R161" i="8"/>
  <c r="M161" i="8"/>
  <c r="H161" i="8"/>
  <c r="C161" i="8"/>
  <c r="R160" i="8"/>
  <c r="M160" i="8"/>
  <c r="H160" i="8"/>
  <c r="C160" i="8"/>
  <c r="R159" i="8"/>
  <c r="M159" i="8"/>
  <c r="H159" i="8"/>
  <c r="C159" i="8"/>
  <c r="R158" i="8"/>
  <c r="M158" i="8"/>
  <c r="H158" i="8"/>
  <c r="C158" i="8"/>
  <c r="R157" i="8"/>
  <c r="M157" i="8"/>
  <c r="H157" i="8"/>
  <c r="C157" i="8"/>
  <c r="R156" i="8"/>
  <c r="M156" i="8"/>
  <c r="H156" i="8"/>
  <c r="C156" i="8"/>
  <c r="R155" i="8"/>
  <c r="M155" i="8"/>
  <c r="H155" i="8"/>
  <c r="C155" i="8"/>
  <c r="R154" i="8"/>
  <c r="M154" i="8"/>
  <c r="H154" i="8"/>
  <c r="C154" i="8"/>
  <c r="R153" i="8"/>
  <c r="M153" i="8"/>
  <c r="H153" i="8"/>
  <c r="C153" i="8"/>
  <c r="R152" i="8"/>
  <c r="M152" i="8"/>
  <c r="H152" i="8"/>
  <c r="C152" i="8"/>
  <c r="R151" i="8"/>
  <c r="M151" i="8"/>
  <c r="H151" i="8"/>
  <c r="C151" i="8"/>
  <c r="R150" i="8"/>
  <c r="M150" i="8"/>
  <c r="H150" i="8"/>
  <c r="C150" i="8"/>
  <c r="R149" i="8"/>
  <c r="M149" i="8"/>
  <c r="H149" i="8"/>
  <c r="C149" i="8"/>
  <c r="R148" i="8"/>
  <c r="M148" i="8"/>
  <c r="H148" i="8"/>
  <c r="C148" i="8"/>
  <c r="R147" i="8"/>
  <c r="M147" i="8"/>
  <c r="H147" i="8"/>
  <c r="C147" i="8"/>
  <c r="R146" i="8"/>
  <c r="M146" i="8"/>
  <c r="H146" i="8"/>
  <c r="C146" i="8"/>
  <c r="R145" i="8"/>
  <c r="M145" i="8"/>
  <c r="H145" i="8"/>
  <c r="C145" i="8"/>
  <c r="R144" i="8"/>
  <c r="M144" i="8"/>
  <c r="H144" i="8"/>
  <c r="C144" i="8"/>
  <c r="R143" i="8"/>
  <c r="M143" i="8"/>
  <c r="H143" i="8"/>
  <c r="C143" i="8"/>
  <c r="R142" i="8"/>
  <c r="M142" i="8"/>
  <c r="H142" i="8"/>
  <c r="C142" i="8"/>
  <c r="R141" i="8"/>
  <c r="M141" i="8"/>
  <c r="H141" i="8"/>
  <c r="C141" i="8"/>
  <c r="R140" i="8"/>
  <c r="M140" i="8"/>
  <c r="H140" i="8"/>
  <c r="C140" i="8"/>
  <c r="R139" i="8"/>
  <c r="M139" i="8"/>
  <c r="H139" i="8"/>
  <c r="C139" i="8"/>
  <c r="R138" i="8"/>
  <c r="M138" i="8"/>
  <c r="H138" i="8"/>
  <c r="C138" i="8"/>
  <c r="R137" i="8"/>
  <c r="M137" i="8"/>
  <c r="H137" i="8"/>
  <c r="C137" i="8"/>
  <c r="R136" i="8"/>
  <c r="M136" i="8"/>
  <c r="H136" i="8"/>
  <c r="C136" i="8"/>
  <c r="R135" i="8"/>
  <c r="M135" i="8"/>
  <c r="H135" i="8"/>
  <c r="C135" i="8"/>
  <c r="R134" i="8"/>
  <c r="M134" i="8"/>
  <c r="H134" i="8"/>
  <c r="C134" i="8"/>
  <c r="R133" i="8"/>
  <c r="M133" i="8"/>
  <c r="H133" i="8"/>
  <c r="C133" i="8"/>
  <c r="R132" i="8"/>
  <c r="M132" i="8"/>
  <c r="H132" i="8"/>
  <c r="C132" i="8"/>
  <c r="R131" i="8"/>
  <c r="M131" i="8"/>
  <c r="H131" i="8"/>
  <c r="C131" i="8"/>
  <c r="R130" i="8"/>
  <c r="M130" i="8"/>
  <c r="H130" i="8"/>
  <c r="C130" i="8"/>
  <c r="R129" i="8"/>
  <c r="M129" i="8"/>
  <c r="H129" i="8"/>
  <c r="C129" i="8"/>
  <c r="R128" i="8"/>
  <c r="M128" i="8"/>
  <c r="H128" i="8"/>
  <c r="C128" i="8"/>
  <c r="R127" i="8"/>
  <c r="M127" i="8"/>
  <c r="H127" i="8"/>
  <c r="C127" i="8"/>
  <c r="R126" i="8"/>
  <c r="M126" i="8"/>
  <c r="H126" i="8"/>
  <c r="C126" i="8"/>
  <c r="R125" i="8"/>
  <c r="M125" i="8"/>
  <c r="H125" i="8"/>
  <c r="C125" i="8"/>
  <c r="R124" i="8"/>
  <c r="M124" i="8"/>
  <c r="H124" i="8"/>
  <c r="C124" i="8"/>
  <c r="R123" i="8"/>
  <c r="M123" i="8"/>
  <c r="H123" i="8"/>
  <c r="C123" i="8"/>
  <c r="R122" i="8"/>
  <c r="M122" i="8"/>
  <c r="H122" i="8"/>
  <c r="C122" i="8"/>
  <c r="R121" i="8"/>
  <c r="M121" i="8"/>
  <c r="H121" i="8"/>
  <c r="C121" i="8"/>
  <c r="R120" i="8"/>
  <c r="M120" i="8"/>
  <c r="H120" i="8"/>
  <c r="C120" i="8"/>
  <c r="R119" i="8"/>
  <c r="M119" i="8"/>
  <c r="H119" i="8"/>
  <c r="C119" i="8"/>
  <c r="R118" i="8"/>
  <c r="M118" i="8"/>
  <c r="H118" i="8"/>
  <c r="C118" i="8"/>
  <c r="R117" i="8"/>
  <c r="M117" i="8"/>
  <c r="H117" i="8"/>
  <c r="C117" i="8"/>
  <c r="R116" i="8"/>
  <c r="M116" i="8"/>
  <c r="H116" i="8"/>
  <c r="C116" i="8"/>
  <c r="R115" i="8"/>
  <c r="M115" i="8"/>
  <c r="H115" i="8"/>
  <c r="C115" i="8"/>
  <c r="R114" i="8"/>
  <c r="M114" i="8"/>
  <c r="H114" i="8"/>
  <c r="C114" i="8"/>
  <c r="R113" i="8"/>
  <c r="M113" i="8"/>
  <c r="H113" i="8"/>
  <c r="C113" i="8"/>
  <c r="R112" i="8"/>
  <c r="M112" i="8"/>
  <c r="H112" i="8"/>
  <c r="C112" i="8"/>
  <c r="R111" i="8"/>
  <c r="M111" i="8"/>
  <c r="H111" i="8"/>
  <c r="C111" i="8"/>
  <c r="R110" i="8"/>
  <c r="M110" i="8"/>
  <c r="H110" i="8"/>
  <c r="C110" i="8"/>
  <c r="R109" i="8"/>
  <c r="M109" i="8"/>
  <c r="H109" i="8"/>
  <c r="C109" i="8"/>
  <c r="R108" i="8"/>
  <c r="M108" i="8"/>
  <c r="H108" i="8"/>
  <c r="C108" i="8"/>
  <c r="R107" i="8"/>
  <c r="M107" i="8"/>
  <c r="H107" i="8"/>
  <c r="C107" i="8"/>
  <c r="R106" i="8"/>
  <c r="M106" i="8"/>
  <c r="H106" i="8"/>
  <c r="C106" i="8"/>
  <c r="R105" i="8"/>
  <c r="M105" i="8"/>
  <c r="H105" i="8"/>
  <c r="C105" i="8"/>
  <c r="R104" i="8"/>
  <c r="M104" i="8"/>
  <c r="H104" i="8"/>
  <c r="C104" i="8"/>
  <c r="R103" i="8"/>
  <c r="M103" i="8"/>
  <c r="H103" i="8"/>
  <c r="C103" i="8"/>
  <c r="R102" i="8"/>
  <c r="M102" i="8"/>
  <c r="H102" i="8"/>
  <c r="C102" i="8"/>
  <c r="R101" i="8"/>
  <c r="M101" i="8"/>
  <c r="H101" i="8"/>
  <c r="C101" i="8"/>
  <c r="R100" i="8"/>
  <c r="M100" i="8"/>
  <c r="H100" i="8"/>
  <c r="C100" i="8"/>
  <c r="R99" i="8"/>
  <c r="M99" i="8"/>
  <c r="H99" i="8"/>
  <c r="C99" i="8"/>
  <c r="R98" i="8"/>
  <c r="M98" i="8"/>
  <c r="H98" i="8"/>
  <c r="C98" i="8"/>
  <c r="R97" i="8"/>
  <c r="M97" i="8"/>
  <c r="H97" i="8"/>
  <c r="C97" i="8"/>
  <c r="R96" i="8"/>
  <c r="M96" i="8"/>
  <c r="H96" i="8"/>
  <c r="C96" i="8"/>
  <c r="R95" i="8"/>
  <c r="M95" i="8"/>
  <c r="H95" i="8"/>
  <c r="C95" i="8"/>
  <c r="R94" i="8"/>
  <c r="M94" i="8"/>
  <c r="H94" i="8"/>
  <c r="C94" i="8"/>
  <c r="R93" i="8"/>
  <c r="M93" i="8"/>
  <c r="H93" i="8"/>
  <c r="C93" i="8"/>
  <c r="R92" i="8"/>
  <c r="M92" i="8"/>
  <c r="H92" i="8"/>
  <c r="C92" i="8"/>
  <c r="R91" i="8"/>
  <c r="M91" i="8"/>
  <c r="H91" i="8"/>
  <c r="C91" i="8"/>
  <c r="R90" i="8"/>
  <c r="M90" i="8"/>
  <c r="H90" i="8"/>
  <c r="C90" i="8"/>
  <c r="R89" i="8"/>
  <c r="M89" i="8"/>
  <c r="H89" i="8"/>
  <c r="C89" i="8"/>
  <c r="R88" i="8"/>
  <c r="M88" i="8"/>
  <c r="H88" i="8"/>
  <c r="C88" i="8"/>
  <c r="R87" i="8"/>
  <c r="M87" i="8"/>
  <c r="H87" i="8"/>
  <c r="C87" i="8"/>
  <c r="R86" i="8"/>
  <c r="M86" i="8"/>
  <c r="H86" i="8"/>
  <c r="C86" i="8"/>
  <c r="R85" i="8"/>
  <c r="M85" i="8"/>
  <c r="H85" i="8"/>
  <c r="C85" i="8"/>
  <c r="R84" i="8"/>
  <c r="M84" i="8"/>
  <c r="H84" i="8"/>
  <c r="C84" i="8"/>
  <c r="R83" i="8"/>
  <c r="M83" i="8"/>
  <c r="H83" i="8"/>
  <c r="C83" i="8"/>
  <c r="R82" i="8"/>
  <c r="M82" i="8"/>
  <c r="H82" i="8"/>
  <c r="C82" i="8"/>
  <c r="R81" i="8"/>
  <c r="M81" i="8"/>
  <c r="H81" i="8"/>
  <c r="C81" i="8"/>
  <c r="R80" i="8"/>
  <c r="M80" i="8"/>
  <c r="H80" i="8"/>
  <c r="C80" i="8"/>
  <c r="R79" i="8"/>
  <c r="M79" i="8"/>
  <c r="H79" i="8"/>
  <c r="C79" i="8"/>
  <c r="R78" i="8"/>
  <c r="M78" i="8"/>
  <c r="H78" i="8"/>
  <c r="C78" i="8"/>
  <c r="R77" i="8"/>
  <c r="M77" i="8"/>
  <c r="H77" i="8"/>
  <c r="C77" i="8"/>
  <c r="R76" i="8"/>
  <c r="M76" i="8"/>
  <c r="H76" i="8"/>
  <c r="C76" i="8"/>
  <c r="R75" i="8"/>
  <c r="M75" i="8"/>
  <c r="H75" i="8"/>
  <c r="C75" i="8"/>
  <c r="R74" i="8"/>
  <c r="M74" i="8"/>
  <c r="H74" i="8"/>
  <c r="C74" i="8"/>
  <c r="R73" i="8"/>
  <c r="M73" i="8"/>
  <c r="H73" i="8"/>
  <c r="C73" i="8"/>
  <c r="R72" i="8"/>
  <c r="M72" i="8"/>
  <c r="H72" i="8"/>
  <c r="C72" i="8"/>
  <c r="R71" i="8"/>
  <c r="M71" i="8"/>
  <c r="H71" i="8"/>
  <c r="C71" i="8"/>
  <c r="R70" i="8"/>
  <c r="M70" i="8"/>
  <c r="H70" i="8"/>
  <c r="C70" i="8"/>
  <c r="R69" i="8"/>
  <c r="M69" i="8"/>
  <c r="H69" i="8"/>
  <c r="C69" i="8"/>
  <c r="R68" i="8"/>
  <c r="M68" i="8"/>
  <c r="H68" i="8"/>
  <c r="C68" i="8"/>
  <c r="R67" i="8"/>
  <c r="M67" i="8"/>
  <c r="H67" i="8"/>
  <c r="C67" i="8"/>
  <c r="R66" i="8"/>
  <c r="M66" i="8"/>
  <c r="H66" i="8"/>
  <c r="C66" i="8"/>
  <c r="R65" i="8"/>
  <c r="M65" i="8"/>
  <c r="H65" i="8"/>
  <c r="C65" i="8"/>
  <c r="R64" i="8"/>
  <c r="M64" i="8"/>
  <c r="H64" i="8"/>
  <c r="C64" i="8"/>
  <c r="R63" i="8"/>
  <c r="M63" i="8"/>
  <c r="H63" i="8"/>
  <c r="C63" i="8"/>
  <c r="R62" i="8"/>
  <c r="M62" i="8"/>
  <c r="H62" i="8"/>
  <c r="C62" i="8"/>
  <c r="R61" i="8"/>
  <c r="M61" i="8"/>
  <c r="H61" i="8"/>
  <c r="C61" i="8"/>
  <c r="R60" i="8"/>
  <c r="M60" i="8"/>
  <c r="H60" i="8"/>
  <c r="C60" i="8"/>
  <c r="R59" i="8"/>
  <c r="M59" i="8"/>
  <c r="H59" i="8"/>
  <c r="C59" i="8"/>
  <c r="R58" i="8"/>
  <c r="M58" i="8"/>
  <c r="H58" i="8"/>
  <c r="C58" i="8"/>
  <c r="R57" i="8"/>
  <c r="M57" i="8"/>
  <c r="H57" i="8"/>
  <c r="C57" i="8"/>
  <c r="R56" i="8"/>
  <c r="M56" i="8"/>
  <c r="H56" i="8"/>
  <c r="C56" i="8"/>
  <c r="R55" i="8"/>
  <c r="M55" i="8"/>
  <c r="H55" i="8"/>
  <c r="C55" i="8"/>
  <c r="R54" i="8"/>
  <c r="M54" i="8"/>
  <c r="H54" i="8"/>
  <c r="C54" i="8"/>
  <c r="R53" i="8"/>
  <c r="M53" i="8"/>
  <c r="H53" i="8"/>
  <c r="C53" i="8"/>
  <c r="R52" i="8"/>
  <c r="M52" i="8"/>
  <c r="H52" i="8"/>
  <c r="C52" i="8"/>
  <c r="R51" i="8"/>
  <c r="M51" i="8"/>
  <c r="H51" i="8"/>
  <c r="C51" i="8"/>
  <c r="R50" i="8"/>
  <c r="M50" i="8"/>
  <c r="H50" i="8"/>
  <c r="C50" i="8"/>
  <c r="R49" i="8"/>
  <c r="M49" i="8"/>
  <c r="H49" i="8"/>
  <c r="C49" i="8"/>
  <c r="R48" i="8"/>
  <c r="M48" i="8"/>
  <c r="H48" i="8"/>
  <c r="C48" i="8"/>
  <c r="R47" i="8"/>
  <c r="M47" i="8"/>
  <c r="H47" i="8"/>
  <c r="C47" i="8"/>
  <c r="R46" i="8"/>
  <c r="M46" i="8"/>
  <c r="H46" i="8"/>
  <c r="C46" i="8"/>
  <c r="R45" i="8"/>
  <c r="M45" i="8"/>
  <c r="H45" i="8"/>
  <c r="C45" i="8"/>
  <c r="R44" i="8"/>
  <c r="M44" i="8"/>
  <c r="H44" i="8"/>
  <c r="C44" i="8"/>
  <c r="R43" i="8"/>
  <c r="M43" i="8"/>
  <c r="H43" i="8"/>
  <c r="C43" i="8"/>
  <c r="R42" i="8"/>
  <c r="M42" i="8"/>
  <c r="H42" i="8"/>
  <c r="C42" i="8"/>
  <c r="R41" i="8"/>
  <c r="M41" i="8"/>
  <c r="H41" i="8"/>
  <c r="C41" i="8"/>
  <c r="R40" i="8"/>
  <c r="M40" i="8"/>
  <c r="H40" i="8"/>
  <c r="C40" i="8"/>
  <c r="R39" i="8"/>
  <c r="M39" i="8"/>
  <c r="H39" i="8"/>
  <c r="C39" i="8"/>
  <c r="R38" i="8"/>
  <c r="M38" i="8"/>
  <c r="H38" i="8"/>
  <c r="C38" i="8"/>
  <c r="R37" i="8"/>
  <c r="M37" i="8"/>
  <c r="H37" i="8"/>
  <c r="C37" i="8"/>
  <c r="R36" i="8"/>
  <c r="M36" i="8"/>
  <c r="H36" i="8"/>
  <c r="C36" i="8"/>
  <c r="R35" i="8"/>
  <c r="M35" i="8"/>
  <c r="H35" i="8"/>
  <c r="C35" i="8"/>
  <c r="R34" i="8"/>
  <c r="M34" i="8"/>
  <c r="H34" i="8"/>
  <c r="C34" i="8"/>
  <c r="R33" i="8"/>
  <c r="M33" i="8"/>
  <c r="H33" i="8"/>
  <c r="C33" i="8"/>
  <c r="R32" i="8"/>
  <c r="M32" i="8"/>
  <c r="H32" i="8"/>
  <c r="C32" i="8"/>
  <c r="R31" i="8"/>
  <c r="M31" i="8"/>
  <c r="H31" i="8"/>
  <c r="C31" i="8"/>
  <c r="R30" i="8"/>
  <c r="M30" i="8"/>
  <c r="H30" i="8"/>
  <c r="C30" i="8"/>
  <c r="R29" i="8"/>
  <c r="M29" i="8"/>
  <c r="H29" i="8"/>
  <c r="C29" i="8"/>
  <c r="R28" i="8"/>
  <c r="M28" i="8"/>
  <c r="H28" i="8"/>
  <c r="C28" i="8"/>
  <c r="R27" i="8"/>
  <c r="M27" i="8"/>
  <c r="H27" i="8"/>
  <c r="C27" i="8"/>
  <c r="R26" i="8"/>
  <c r="M26" i="8"/>
  <c r="H26" i="8"/>
  <c r="C26" i="8"/>
  <c r="R25" i="8"/>
  <c r="M25" i="8"/>
  <c r="H25" i="8"/>
  <c r="C25" i="8"/>
  <c r="R24" i="8"/>
  <c r="M24" i="8"/>
  <c r="H24" i="8"/>
  <c r="C24" i="8"/>
  <c r="R23" i="8"/>
  <c r="M23" i="8"/>
  <c r="H23" i="8"/>
  <c r="C23" i="8"/>
  <c r="R22" i="8"/>
  <c r="M22" i="8"/>
  <c r="H22" i="8"/>
  <c r="C22" i="8"/>
  <c r="R21" i="8"/>
  <c r="M21" i="8"/>
  <c r="H21" i="8"/>
  <c r="C21" i="8"/>
  <c r="R20" i="8"/>
  <c r="M20" i="8"/>
  <c r="H20" i="8"/>
  <c r="C20" i="8"/>
  <c r="R19" i="8"/>
  <c r="M19" i="8"/>
  <c r="H19" i="8"/>
  <c r="C19" i="8"/>
  <c r="R18" i="8"/>
  <c r="M18" i="8"/>
  <c r="H18" i="8"/>
  <c r="C18" i="8"/>
  <c r="R17" i="8"/>
  <c r="M17" i="8"/>
  <c r="H17" i="8"/>
  <c r="C17" i="8"/>
  <c r="R16" i="8"/>
  <c r="M16" i="8"/>
  <c r="H16" i="8"/>
  <c r="C16" i="8"/>
  <c r="R15" i="8"/>
  <c r="M15" i="8"/>
  <c r="H15" i="8"/>
  <c r="C15" i="8"/>
  <c r="R14" i="8"/>
  <c r="M14" i="8"/>
  <c r="H14" i="8"/>
  <c r="C14" i="8"/>
  <c r="R13" i="8"/>
  <c r="M13" i="8"/>
  <c r="H13" i="8"/>
  <c r="C13" i="8"/>
  <c r="R12" i="8"/>
  <c r="M12" i="8"/>
  <c r="H12" i="8"/>
  <c r="C12" i="8"/>
  <c r="R11" i="8"/>
  <c r="M11" i="8"/>
  <c r="H11" i="8"/>
  <c r="C11" i="8"/>
  <c r="R10" i="8"/>
  <c r="M10" i="8"/>
  <c r="H10" i="8"/>
  <c r="C10" i="8"/>
  <c r="R9" i="8"/>
  <c r="M9" i="8"/>
  <c r="H9" i="8"/>
  <c r="C9" i="8"/>
  <c r="R8" i="8"/>
  <c r="M8" i="8"/>
  <c r="H8" i="8"/>
  <c r="C8" i="8"/>
  <c r="R7" i="8"/>
  <c r="M7" i="8"/>
  <c r="H7" i="8"/>
  <c r="C7" i="8"/>
  <c r="R6" i="8"/>
  <c r="M6" i="8"/>
  <c r="H6" i="8"/>
  <c r="C6" i="8"/>
  <c r="R5" i="8"/>
  <c r="M5" i="8"/>
  <c r="H5" i="8"/>
  <c r="C5" i="8"/>
  <c r="R4" i="8"/>
  <c r="M4" i="8"/>
  <c r="H4" i="8"/>
  <c r="C4" i="8"/>
  <c r="R3" i="8"/>
  <c r="M3" i="8"/>
  <c r="H3" i="8"/>
  <c r="C3" i="8"/>
  <c r="R2" i="8"/>
  <c r="M2" i="8"/>
  <c r="H2" i="8"/>
  <c r="C2" i="8"/>
  <c r="IJ76" i="7"/>
  <c r="II76" i="7"/>
  <c r="IH76" i="7"/>
  <c r="IG76" i="7"/>
  <c r="IF76" i="7"/>
  <c r="IE76" i="7"/>
  <c r="ID76" i="7"/>
  <c r="IC76" i="7"/>
  <c r="IB76" i="7"/>
  <c r="IA76" i="7"/>
  <c r="HZ76" i="7"/>
  <c r="HY76" i="7"/>
  <c r="HX76" i="7"/>
  <c r="HW76" i="7"/>
  <c r="HV76" i="7"/>
  <c r="HU76" i="7"/>
  <c r="HT76" i="7"/>
  <c r="HS76" i="7"/>
  <c r="HR76" i="7"/>
  <c r="HQ76" i="7"/>
  <c r="HP76" i="7"/>
  <c r="HO76" i="7"/>
  <c r="HN76" i="7"/>
  <c r="HM76" i="7"/>
  <c r="HL76" i="7"/>
  <c r="HK76" i="7"/>
  <c r="HJ76" i="7"/>
  <c r="HI76" i="7"/>
  <c r="HH76" i="7"/>
  <c r="HG76" i="7"/>
  <c r="HF76" i="7"/>
  <c r="HA76" i="7"/>
  <c r="GZ76" i="7"/>
  <c r="GY76" i="7"/>
  <c r="GX76" i="7"/>
  <c r="GW76" i="7"/>
  <c r="GV76" i="7"/>
  <c r="GU76" i="7"/>
  <c r="GT76" i="7"/>
  <c r="GS76" i="7"/>
  <c r="GR76" i="7"/>
  <c r="GQ76" i="7"/>
  <c r="GP76" i="7"/>
  <c r="GO76" i="7"/>
  <c r="GN76" i="7"/>
  <c r="GM76" i="7"/>
  <c r="GL76" i="7"/>
  <c r="GK76" i="7"/>
  <c r="GJ76" i="7"/>
  <c r="GI76" i="7"/>
  <c r="GH76" i="7"/>
  <c r="GG76" i="7"/>
  <c r="GF76" i="7"/>
  <c r="GE76" i="7"/>
  <c r="GD76" i="7"/>
  <c r="GC76" i="7"/>
  <c r="GB76" i="7"/>
  <c r="GA76" i="7"/>
  <c r="FZ76" i="7"/>
  <c r="FY76" i="7"/>
  <c r="FX76" i="7"/>
  <c r="FW76" i="7"/>
  <c r="FR76" i="7"/>
  <c r="FQ76" i="7"/>
  <c r="FP76" i="7"/>
  <c r="FO76" i="7"/>
  <c r="FN76" i="7"/>
  <c r="FM76" i="7"/>
  <c r="FL76" i="7"/>
  <c r="FK76" i="7"/>
  <c r="FJ76" i="7"/>
  <c r="FI76" i="7"/>
  <c r="FH76" i="7"/>
  <c r="FG76" i="7"/>
  <c r="FF76" i="7"/>
  <c r="FE76" i="7"/>
  <c r="FD76" i="7"/>
  <c r="FC76" i="7"/>
  <c r="FB76" i="7"/>
  <c r="FA76" i="7"/>
  <c r="EZ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IJ75" i="7"/>
  <c r="II75" i="7"/>
  <c r="IH75" i="7"/>
  <c r="IG75" i="7"/>
  <c r="IF75" i="7"/>
  <c r="IE75" i="7"/>
  <c r="ID75" i="7"/>
  <c r="IC75" i="7"/>
  <c r="IB75" i="7"/>
  <c r="IA75" i="7"/>
  <c r="HZ75" i="7"/>
  <c r="HY75" i="7"/>
  <c r="HX75" i="7"/>
  <c r="HW75" i="7"/>
  <c r="HV75" i="7"/>
  <c r="HU75" i="7"/>
  <c r="HT75" i="7"/>
  <c r="HS75" i="7"/>
  <c r="HR75" i="7"/>
  <c r="HQ75" i="7"/>
  <c r="HP75" i="7"/>
  <c r="HO75" i="7"/>
  <c r="HN75" i="7"/>
  <c r="HM75" i="7"/>
  <c r="HL75" i="7"/>
  <c r="HK75" i="7"/>
  <c r="HJ75" i="7"/>
  <c r="HI75" i="7"/>
  <c r="HH75" i="7"/>
  <c r="HG75" i="7"/>
  <c r="HF75" i="7"/>
  <c r="HA75" i="7"/>
  <c r="GZ75" i="7"/>
  <c r="GY75" i="7"/>
  <c r="GX75" i="7"/>
  <c r="GW75" i="7"/>
  <c r="GV75" i="7"/>
  <c r="GU75" i="7"/>
  <c r="GT75" i="7"/>
  <c r="GS75" i="7"/>
  <c r="GR75" i="7"/>
  <c r="GQ75" i="7"/>
  <c r="GP75" i="7"/>
  <c r="GO75" i="7"/>
  <c r="GN75" i="7"/>
  <c r="GM75" i="7"/>
  <c r="GL75" i="7"/>
  <c r="GK75" i="7"/>
  <c r="GJ75" i="7"/>
  <c r="GI75" i="7"/>
  <c r="GH75" i="7"/>
  <c r="GG75" i="7"/>
  <c r="GF75" i="7"/>
  <c r="GE75" i="7"/>
  <c r="GD75" i="7"/>
  <c r="GC75" i="7"/>
  <c r="GB75" i="7"/>
  <c r="GA75" i="7"/>
  <c r="FZ75" i="7"/>
  <c r="FY75" i="7"/>
  <c r="FX75" i="7"/>
  <c r="FW75" i="7"/>
  <c r="FR75" i="7"/>
  <c r="FQ75" i="7"/>
  <c r="FP75" i="7"/>
  <c r="FO75" i="7"/>
  <c r="FN75" i="7"/>
  <c r="FM75" i="7"/>
  <c r="FL75" i="7"/>
  <c r="FK75" i="7"/>
  <c r="FJ75" i="7"/>
  <c r="FI75" i="7"/>
  <c r="FH75" i="7"/>
  <c r="FG75" i="7"/>
  <c r="FF75" i="7"/>
  <c r="FE75" i="7"/>
  <c r="FD75" i="7"/>
  <c r="FC75" i="7"/>
  <c r="FB75" i="7"/>
  <c r="FA75" i="7"/>
  <c r="EZ75" i="7"/>
  <c r="EY75" i="7"/>
  <c r="EX75" i="7"/>
  <c r="EW75" i="7"/>
  <c r="EV75" i="7"/>
  <c r="EU75" i="7"/>
  <c r="ET75" i="7"/>
  <c r="ES75" i="7"/>
  <c r="ER75" i="7"/>
  <c r="EQ75" i="7"/>
  <c r="EP75" i="7"/>
  <c r="EO75" i="7"/>
  <c r="EN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IJ62" i="7"/>
  <c r="HA62" i="7"/>
  <c r="FR62" i="7"/>
  <c r="EI62" i="7"/>
  <c r="CZ62" i="7"/>
  <c r="BQ62" i="7"/>
  <c r="AH62" i="7"/>
  <c r="IJ61" i="7"/>
  <c r="HA61" i="7"/>
  <c r="FR61" i="7"/>
  <c r="EI61" i="7"/>
  <c r="CZ61" i="7"/>
  <c r="BQ61" i="7"/>
  <c r="AH61" i="7"/>
  <c r="IJ55" i="7"/>
  <c r="HA55" i="7"/>
  <c r="FR55" i="7"/>
  <c r="EI55" i="7"/>
  <c r="CZ55" i="7"/>
  <c r="BQ55" i="7"/>
  <c r="AH55" i="7"/>
  <c r="IJ54" i="7"/>
  <c r="HA54" i="7"/>
  <c r="FR54" i="7"/>
  <c r="EI54" i="7"/>
  <c r="CZ54" i="7"/>
  <c r="BQ54" i="7"/>
  <c r="AH54" i="7"/>
  <c r="IJ48" i="7"/>
  <c r="HA48" i="7"/>
  <c r="FR48" i="7"/>
  <c r="EI48" i="7"/>
  <c r="CZ48" i="7"/>
  <c r="IJ47" i="7"/>
  <c r="HA47" i="7"/>
  <c r="FR47" i="7"/>
  <c r="EI47" i="7"/>
  <c r="CZ47" i="7"/>
  <c r="IJ41" i="7"/>
  <c r="HA41" i="7"/>
  <c r="FR41" i="7"/>
  <c r="EI41" i="7"/>
  <c r="CZ41" i="7"/>
  <c r="BQ41" i="7"/>
  <c r="AH41" i="7"/>
  <c r="IJ40" i="7"/>
  <c r="HA40" i="7"/>
  <c r="FR40" i="7"/>
  <c r="EI40" i="7"/>
  <c r="CZ40" i="7"/>
  <c r="BQ40" i="7"/>
  <c r="AH40" i="7"/>
  <c r="IJ34" i="7"/>
  <c r="HA34" i="7"/>
  <c r="FR34" i="7"/>
  <c r="EI34" i="7"/>
  <c r="CZ34" i="7"/>
  <c r="IJ33" i="7"/>
  <c r="HA33" i="7"/>
  <c r="FR33" i="7"/>
  <c r="EI33" i="7"/>
  <c r="CZ33" i="7"/>
  <c r="IJ27" i="7"/>
  <c r="HA27" i="7"/>
  <c r="FR27" i="7"/>
  <c r="EI27" i="7"/>
  <c r="CZ27" i="7"/>
  <c r="BQ27" i="7"/>
  <c r="AH27" i="7"/>
  <c r="IJ26" i="7"/>
  <c r="HA26" i="7"/>
  <c r="FR26" i="7"/>
  <c r="EI26" i="7"/>
  <c r="CZ26" i="7"/>
  <c r="BQ26" i="7"/>
  <c r="AH26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IJ20" i="7"/>
  <c r="HA20" i="7"/>
  <c r="FR20" i="7"/>
  <c r="EI20" i="7"/>
  <c r="CZ20" i="7"/>
  <c r="BQ20" i="7"/>
  <c r="AH20" i="7"/>
  <c r="IJ19" i="7"/>
  <c r="HA19" i="7"/>
  <c r="FR19" i="7"/>
  <c r="EI19" i="7"/>
  <c r="CZ19" i="7"/>
  <c r="BQ19" i="7"/>
  <c r="AH19" i="7"/>
  <c r="IJ13" i="7"/>
  <c r="HA13" i="7"/>
  <c r="FR13" i="7"/>
  <c r="EI13" i="7"/>
  <c r="CZ13" i="7"/>
  <c r="BQ13" i="7"/>
  <c r="AH13" i="7"/>
  <c r="IJ12" i="7"/>
  <c r="HA12" i="7"/>
  <c r="FR12" i="7"/>
  <c r="EI12" i="7"/>
  <c r="CZ12" i="7"/>
  <c r="BQ12" i="7"/>
  <c r="AH12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IJ6" i="7"/>
  <c r="HA6" i="7"/>
  <c r="FR6" i="7"/>
  <c r="EI6" i="7"/>
  <c r="CZ6" i="7"/>
  <c r="BQ6" i="7"/>
  <c r="AH6" i="7"/>
  <c r="AH8" i="7" s="1"/>
  <c r="IJ5" i="7"/>
  <c r="HA5" i="7"/>
  <c r="FR5" i="7"/>
  <c r="EI5" i="7"/>
  <c r="CZ5" i="7"/>
  <c r="BQ5" i="7"/>
  <c r="AH5" i="7"/>
  <c r="B3" i="5"/>
  <c r="C5" i="5" s="1"/>
  <c r="M5" i="5" s="1"/>
  <c r="H43" i="5" s="1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GP322" i="3"/>
  <c r="FI322" i="3"/>
  <c r="EB322" i="3"/>
  <c r="CU322" i="3"/>
  <c r="BN322" i="3"/>
  <c r="BI340" i="2" s="1"/>
  <c r="BJ340" i="2" s="1"/>
  <c r="AG322" i="3"/>
  <c r="GP321" i="3"/>
  <c r="BT939" i="2" s="1"/>
  <c r="BU939" i="2" s="1"/>
  <c r="FI321" i="3"/>
  <c r="EB321" i="3"/>
  <c r="CU321" i="3"/>
  <c r="BN321" i="3"/>
  <c r="BI339" i="2" s="1"/>
  <c r="BJ339" i="2" s="1"/>
  <c r="AG321" i="3"/>
  <c r="GP320" i="3"/>
  <c r="FI320" i="3"/>
  <c r="EB320" i="3"/>
  <c r="CU320" i="3"/>
  <c r="BN320" i="3"/>
  <c r="BI338" i="2" s="1"/>
  <c r="BJ338" i="2" s="1"/>
  <c r="AG320" i="3"/>
  <c r="GP319" i="3"/>
  <c r="FI319" i="3"/>
  <c r="EB319" i="3"/>
  <c r="CU319" i="3"/>
  <c r="BN319" i="3"/>
  <c r="AG319" i="3"/>
  <c r="GP318" i="3"/>
  <c r="FI318" i="3"/>
  <c r="EB318" i="3"/>
  <c r="CU318" i="3"/>
  <c r="BN318" i="3"/>
  <c r="BI336" i="2" s="1"/>
  <c r="BJ336" i="2" s="1"/>
  <c r="AG318" i="3"/>
  <c r="GP317" i="3"/>
  <c r="FI317" i="3"/>
  <c r="EB317" i="3"/>
  <c r="CU317" i="3"/>
  <c r="BN317" i="3"/>
  <c r="AG317" i="3"/>
  <c r="GP316" i="3"/>
  <c r="FI316" i="3"/>
  <c r="EB316" i="3"/>
  <c r="CU316" i="3"/>
  <c r="BN316" i="3"/>
  <c r="BI334" i="2" s="1"/>
  <c r="BJ334" i="2" s="1"/>
  <c r="AG316" i="3"/>
  <c r="GP315" i="3"/>
  <c r="BT885" i="2" s="1"/>
  <c r="BU885" i="2" s="1"/>
  <c r="FI315" i="3"/>
  <c r="EB315" i="3"/>
  <c r="CU315" i="3"/>
  <c r="BN315" i="3"/>
  <c r="BI333" i="2" s="1"/>
  <c r="BJ333" i="2" s="1"/>
  <c r="AG315" i="3"/>
  <c r="GP314" i="3"/>
  <c r="FI314" i="3"/>
  <c r="EB314" i="3"/>
  <c r="CU314" i="3"/>
  <c r="BN314" i="3"/>
  <c r="AG314" i="3"/>
  <c r="GP313" i="3"/>
  <c r="FI313" i="3"/>
  <c r="EB313" i="3"/>
  <c r="CU313" i="3"/>
  <c r="BN313" i="3"/>
  <c r="BI331" i="2" s="1"/>
  <c r="BJ331" i="2" s="1"/>
  <c r="AG313" i="3"/>
  <c r="GP312" i="3"/>
  <c r="FI312" i="3"/>
  <c r="EB312" i="3"/>
  <c r="CU312" i="3"/>
  <c r="BN312" i="3"/>
  <c r="BI330" i="2" s="1"/>
  <c r="BJ330" i="2" s="1"/>
  <c r="AG312" i="3"/>
  <c r="GP311" i="3"/>
  <c r="BT881" i="2" s="1"/>
  <c r="BU881" i="2" s="1"/>
  <c r="FI311" i="3"/>
  <c r="EB311" i="3"/>
  <c r="CU311" i="3"/>
  <c r="BN311" i="3"/>
  <c r="AG311" i="3"/>
  <c r="GP310" i="3"/>
  <c r="FI310" i="3"/>
  <c r="EB310" i="3"/>
  <c r="CU310" i="3"/>
  <c r="BN310" i="3"/>
  <c r="BI328" i="2" s="1"/>
  <c r="BJ328" i="2" s="1"/>
  <c r="AG310" i="3"/>
  <c r="GP309" i="3"/>
  <c r="FI309" i="3"/>
  <c r="EB309" i="3"/>
  <c r="CU309" i="3"/>
  <c r="BN309" i="3"/>
  <c r="AG309" i="3"/>
  <c r="GP308" i="3"/>
  <c r="FI308" i="3"/>
  <c r="EB308" i="3"/>
  <c r="CU308" i="3"/>
  <c r="BN308" i="3"/>
  <c r="BI326" i="2" s="1"/>
  <c r="BJ326" i="2" s="1"/>
  <c r="AG308" i="3"/>
  <c r="GP307" i="3"/>
  <c r="BT925" i="2" s="1"/>
  <c r="BU925" i="2" s="1"/>
  <c r="FI307" i="3"/>
  <c r="EB307" i="3"/>
  <c r="CU307" i="3"/>
  <c r="BN307" i="3"/>
  <c r="AG307" i="3"/>
  <c r="GP306" i="3"/>
  <c r="FI306" i="3"/>
  <c r="EB306" i="3"/>
  <c r="CU306" i="3"/>
  <c r="BN306" i="3"/>
  <c r="BI324" i="2" s="1"/>
  <c r="BJ324" i="2" s="1"/>
  <c r="AG306" i="3"/>
  <c r="GP305" i="3"/>
  <c r="BT923" i="2" s="1"/>
  <c r="FI305" i="3"/>
  <c r="EB305" i="3"/>
  <c r="CU305" i="3"/>
  <c r="BN305" i="3"/>
  <c r="AG305" i="3"/>
  <c r="GP304" i="3"/>
  <c r="FI304" i="3"/>
  <c r="EB304" i="3"/>
  <c r="CU304" i="3"/>
  <c r="BN304" i="3"/>
  <c r="AG304" i="3"/>
  <c r="GP303" i="3"/>
  <c r="FI303" i="3"/>
  <c r="EB303" i="3"/>
  <c r="CU303" i="3"/>
  <c r="BN303" i="3"/>
  <c r="AG303" i="3"/>
  <c r="GP302" i="3"/>
  <c r="FI302" i="3"/>
  <c r="EB302" i="3"/>
  <c r="CU302" i="3"/>
  <c r="BN302" i="3"/>
  <c r="BI320" i="2" s="1"/>
  <c r="BJ320" i="2" s="1"/>
  <c r="AG302" i="3"/>
  <c r="GP301" i="3"/>
  <c r="BT871" i="2" s="1"/>
  <c r="BU871" i="2" s="1"/>
  <c r="FI301" i="3"/>
  <c r="EB301" i="3"/>
  <c r="CU301" i="3"/>
  <c r="BN301" i="3"/>
  <c r="AG301" i="3"/>
  <c r="GP300" i="3"/>
  <c r="FI300" i="3"/>
  <c r="EB300" i="3"/>
  <c r="CU300" i="3"/>
  <c r="BN300" i="3"/>
  <c r="AG300" i="3"/>
  <c r="GP299" i="3"/>
  <c r="FI299" i="3"/>
  <c r="EB299" i="3"/>
  <c r="CU299" i="3"/>
  <c r="BN299" i="3"/>
  <c r="BI317" i="2" s="1"/>
  <c r="BJ317" i="2" s="1"/>
  <c r="AG299" i="3"/>
  <c r="GP298" i="3"/>
  <c r="FI298" i="3"/>
  <c r="EB298" i="3"/>
  <c r="CU298" i="3"/>
  <c r="BN298" i="3"/>
  <c r="AG298" i="3"/>
  <c r="GP297" i="3"/>
  <c r="FI297" i="3"/>
  <c r="EB297" i="3"/>
  <c r="CU297" i="3"/>
  <c r="BN297" i="3"/>
  <c r="BI315" i="2" s="1"/>
  <c r="BJ315" i="2" s="1"/>
  <c r="AG297" i="3"/>
  <c r="GP296" i="3"/>
  <c r="FI296" i="3"/>
  <c r="EB296" i="3"/>
  <c r="CU296" i="3"/>
  <c r="BN296" i="3"/>
  <c r="BI314" i="2" s="1"/>
  <c r="BJ314" i="2" s="1"/>
  <c r="AG296" i="3"/>
  <c r="GP295" i="3"/>
  <c r="BT865" i="2" s="1"/>
  <c r="BU865" i="2" s="1"/>
  <c r="FI295" i="3"/>
  <c r="EB295" i="3"/>
  <c r="CU295" i="3"/>
  <c r="BN295" i="3"/>
  <c r="AG295" i="3"/>
  <c r="GP294" i="3"/>
  <c r="FI294" i="3"/>
  <c r="EB294" i="3"/>
  <c r="CU294" i="3"/>
  <c r="BN294" i="3"/>
  <c r="BI312" i="2" s="1"/>
  <c r="BJ312" i="2" s="1"/>
  <c r="AG294" i="3"/>
  <c r="GP293" i="3"/>
  <c r="FI293" i="3"/>
  <c r="EB293" i="3"/>
  <c r="CU293" i="3"/>
  <c r="BN293" i="3"/>
  <c r="AG293" i="3"/>
  <c r="GP292" i="3"/>
  <c r="FI292" i="3"/>
  <c r="EB292" i="3"/>
  <c r="CU292" i="3"/>
  <c r="BN292" i="3"/>
  <c r="BI310" i="2" s="1"/>
  <c r="BJ310" i="2" s="1"/>
  <c r="AG292" i="3"/>
  <c r="GP291" i="3"/>
  <c r="FI291" i="3"/>
  <c r="EB291" i="3"/>
  <c r="CU291" i="3"/>
  <c r="BN291" i="3"/>
  <c r="AG291" i="3"/>
  <c r="GP290" i="3"/>
  <c r="FI290" i="3"/>
  <c r="EB290" i="3"/>
  <c r="CU290" i="3"/>
  <c r="BN290" i="3"/>
  <c r="BI308" i="2" s="1"/>
  <c r="BJ308" i="2" s="1"/>
  <c r="AG290" i="3"/>
  <c r="GP289" i="3"/>
  <c r="BT907" i="2" s="1"/>
  <c r="BU907" i="2" s="1"/>
  <c r="FI289" i="3"/>
  <c r="EB289" i="3"/>
  <c r="CU289" i="3"/>
  <c r="BN289" i="3"/>
  <c r="AG289" i="3"/>
  <c r="GP288" i="3"/>
  <c r="FI288" i="3"/>
  <c r="EB288" i="3"/>
  <c r="CU288" i="3"/>
  <c r="BN288" i="3"/>
  <c r="BI306" i="2" s="1"/>
  <c r="BJ306" i="2" s="1"/>
  <c r="AG288" i="3"/>
  <c r="GP287" i="3"/>
  <c r="FI287" i="3"/>
  <c r="EB287" i="3"/>
  <c r="CU287" i="3"/>
  <c r="BN287" i="3"/>
  <c r="AG287" i="3"/>
  <c r="GP286" i="3"/>
  <c r="FI286" i="3"/>
  <c r="EB286" i="3"/>
  <c r="CU286" i="3"/>
  <c r="BN286" i="3"/>
  <c r="AG286" i="3"/>
  <c r="GP285" i="3"/>
  <c r="BT807" i="2" s="1"/>
  <c r="FI285" i="3"/>
  <c r="EB285" i="3"/>
  <c r="CU285" i="3"/>
  <c r="BN285" i="3"/>
  <c r="AG285" i="3"/>
  <c r="GP284" i="3"/>
  <c r="FI284" i="3"/>
  <c r="EB284" i="3"/>
  <c r="CU284" i="3"/>
  <c r="BN284" i="3"/>
  <c r="BI302" i="2" s="1"/>
  <c r="BJ302" i="2" s="1"/>
  <c r="AG284" i="3"/>
  <c r="GP283" i="3"/>
  <c r="BT805" i="2" s="1"/>
  <c r="BU805" i="2" s="1"/>
  <c r="FI283" i="3"/>
  <c r="EB283" i="3"/>
  <c r="CU283" i="3"/>
  <c r="BN283" i="3"/>
  <c r="BT255" i="2" s="1"/>
  <c r="BT207" i="2" s="1"/>
  <c r="BU207" i="2" s="1"/>
  <c r="AG283" i="3"/>
  <c r="GP282" i="3"/>
  <c r="FI282" i="3"/>
  <c r="EB282" i="3"/>
  <c r="CU282" i="3"/>
  <c r="BN282" i="3"/>
  <c r="AG282" i="3"/>
  <c r="GP276" i="3"/>
  <c r="BI844" i="2" s="1"/>
  <c r="FI276" i="3"/>
  <c r="EB276" i="3"/>
  <c r="CU276" i="3"/>
  <c r="BN276" i="3"/>
  <c r="AG276" i="3"/>
  <c r="GP275" i="3"/>
  <c r="FI275" i="3"/>
  <c r="EB275" i="3"/>
  <c r="CU275" i="3"/>
  <c r="BN275" i="3"/>
  <c r="AG275" i="3"/>
  <c r="GP274" i="3"/>
  <c r="FI274" i="3"/>
  <c r="EB274" i="3"/>
  <c r="CU274" i="3"/>
  <c r="BN274" i="3"/>
  <c r="BI244" i="2" s="1"/>
  <c r="BJ244" i="2" s="1"/>
  <c r="AG274" i="3"/>
  <c r="GP273" i="3"/>
  <c r="FI273" i="3"/>
  <c r="EB273" i="3"/>
  <c r="CU273" i="3"/>
  <c r="BN273" i="3"/>
  <c r="AG273" i="3"/>
  <c r="GP272" i="3"/>
  <c r="BI888" i="2" s="1"/>
  <c r="BJ888" i="2" s="1"/>
  <c r="FI272" i="3"/>
  <c r="EB272" i="3"/>
  <c r="CU272" i="3"/>
  <c r="BN272" i="3"/>
  <c r="AG272" i="3"/>
  <c r="GP271" i="3"/>
  <c r="FI271" i="3"/>
  <c r="EB271" i="3"/>
  <c r="CU271" i="3"/>
  <c r="BN271" i="3"/>
  <c r="AG271" i="3"/>
  <c r="GP270" i="3"/>
  <c r="BI886" i="2" s="1"/>
  <c r="BJ886" i="2" s="1"/>
  <c r="FI270" i="3"/>
  <c r="EB270" i="3"/>
  <c r="CU270" i="3"/>
  <c r="BN270" i="3"/>
  <c r="BI240" i="2" s="1"/>
  <c r="BJ240" i="2" s="1"/>
  <c r="AG270" i="3"/>
  <c r="GP269" i="3"/>
  <c r="FI269" i="3"/>
  <c r="EB269" i="3"/>
  <c r="CU269" i="3"/>
  <c r="BN269" i="3"/>
  <c r="AG269" i="3"/>
  <c r="GP268" i="3"/>
  <c r="FI268" i="3"/>
  <c r="EB268" i="3"/>
  <c r="CU268" i="3"/>
  <c r="BN268" i="3"/>
  <c r="AG268" i="3"/>
  <c r="GP267" i="3"/>
  <c r="FI267" i="3"/>
  <c r="EB267" i="3"/>
  <c r="CU267" i="3"/>
  <c r="BN267" i="3"/>
  <c r="AG267" i="3"/>
  <c r="GP266" i="3"/>
  <c r="BI882" i="2" s="1"/>
  <c r="BJ882" i="2" s="1"/>
  <c r="FI266" i="3"/>
  <c r="EB266" i="3"/>
  <c r="CU266" i="3"/>
  <c r="BN266" i="3"/>
  <c r="AG266" i="3"/>
  <c r="GP265" i="3"/>
  <c r="FI265" i="3"/>
  <c r="EB265" i="3"/>
  <c r="CU265" i="3"/>
  <c r="BN265" i="3"/>
  <c r="AG265" i="3"/>
  <c r="GP264" i="3"/>
  <c r="FI264" i="3"/>
  <c r="EB264" i="3"/>
  <c r="CU264" i="3"/>
  <c r="BN264" i="3"/>
  <c r="AG264" i="3"/>
  <c r="GP263" i="3"/>
  <c r="FI263" i="3"/>
  <c r="EB263" i="3"/>
  <c r="CU263" i="3"/>
  <c r="BN263" i="3"/>
  <c r="AG263" i="3"/>
  <c r="GP262" i="3"/>
  <c r="BI878" i="2" s="1"/>
  <c r="BJ878" i="2" s="1"/>
  <c r="FI262" i="3"/>
  <c r="EB262" i="3"/>
  <c r="CU262" i="3"/>
  <c r="BN262" i="3"/>
  <c r="AG262" i="3"/>
  <c r="GP261" i="3"/>
  <c r="FI261" i="3"/>
  <c r="EB261" i="3"/>
  <c r="CU261" i="3"/>
  <c r="BN261" i="3"/>
  <c r="AG261" i="3"/>
  <c r="GP260" i="3"/>
  <c r="FI260" i="3"/>
  <c r="EB260" i="3"/>
  <c r="CU260" i="3"/>
  <c r="BN260" i="3"/>
  <c r="BI230" i="2" s="1"/>
  <c r="BJ230" i="2" s="1"/>
  <c r="AG260" i="3"/>
  <c r="GP259" i="3"/>
  <c r="FI259" i="3"/>
  <c r="EB259" i="3"/>
  <c r="CU259" i="3"/>
  <c r="BN259" i="3"/>
  <c r="AG259" i="3"/>
  <c r="GP258" i="3"/>
  <c r="BI826" i="2" s="1"/>
  <c r="FI258" i="3"/>
  <c r="EB258" i="3"/>
  <c r="CU258" i="3"/>
  <c r="BN258" i="3"/>
  <c r="BI228" i="2" s="1"/>
  <c r="BJ228" i="2" s="1"/>
  <c r="AG258" i="3"/>
  <c r="GP257" i="3"/>
  <c r="FI257" i="3"/>
  <c r="EB257" i="3"/>
  <c r="CU257" i="3"/>
  <c r="BN257" i="3"/>
  <c r="AG257" i="3"/>
  <c r="GP256" i="3"/>
  <c r="FI256" i="3"/>
  <c r="EB256" i="3"/>
  <c r="CU256" i="3"/>
  <c r="BN256" i="3"/>
  <c r="AG256" i="3"/>
  <c r="GP255" i="3"/>
  <c r="FI255" i="3"/>
  <c r="EB255" i="3"/>
  <c r="CU255" i="3"/>
  <c r="BN255" i="3"/>
  <c r="AG255" i="3"/>
  <c r="GP254" i="3"/>
  <c r="BI870" i="2" s="1"/>
  <c r="FI254" i="3"/>
  <c r="EB254" i="3"/>
  <c r="CU254" i="3"/>
  <c r="BN254" i="3"/>
  <c r="BI224" i="2" s="1"/>
  <c r="BJ224" i="2" s="1"/>
  <c r="AG254" i="3"/>
  <c r="GP253" i="3"/>
  <c r="FI253" i="3"/>
  <c r="EB253" i="3"/>
  <c r="CU253" i="3"/>
  <c r="BN253" i="3"/>
  <c r="AG253" i="3"/>
  <c r="GP252" i="3"/>
  <c r="FI252" i="3"/>
  <c r="EB252" i="3"/>
  <c r="CU252" i="3"/>
  <c r="BN252" i="3"/>
  <c r="BI270" i="2" s="1"/>
  <c r="BJ270" i="2" s="1"/>
  <c r="AG252" i="3"/>
  <c r="GP251" i="3"/>
  <c r="FI251" i="3"/>
  <c r="EB251" i="3"/>
  <c r="CU251" i="3"/>
  <c r="BN251" i="3"/>
  <c r="AG251" i="3"/>
  <c r="GP250" i="3"/>
  <c r="BI866" i="2" s="1"/>
  <c r="BJ866" i="2" s="1"/>
  <c r="FI250" i="3"/>
  <c r="EB250" i="3"/>
  <c r="CU250" i="3"/>
  <c r="BN250" i="3"/>
  <c r="AG250" i="3"/>
  <c r="GP249" i="3"/>
  <c r="FI249" i="3"/>
  <c r="EB249" i="3"/>
  <c r="CU249" i="3"/>
  <c r="BN249" i="3"/>
  <c r="AG249" i="3"/>
  <c r="GP248" i="3"/>
  <c r="BI864" i="2" s="1"/>
  <c r="FI248" i="3"/>
  <c r="EB248" i="3"/>
  <c r="CU248" i="3"/>
  <c r="BN248" i="3"/>
  <c r="BI266" i="2" s="1"/>
  <c r="BJ266" i="2" s="1"/>
  <c r="AG248" i="3"/>
  <c r="GP247" i="3"/>
  <c r="FI247" i="3"/>
  <c r="EB247" i="3"/>
  <c r="CU247" i="3"/>
  <c r="BN247" i="3"/>
  <c r="AG247" i="3"/>
  <c r="GP246" i="3"/>
  <c r="FI246" i="3"/>
  <c r="EB246" i="3"/>
  <c r="CU246" i="3"/>
  <c r="BN246" i="3"/>
  <c r="AG246" i="3"/>
  <c r="GP245" i="3"/>
  <c r="FI245" i="3"/>
  <c r="EB245" i="3"/>
  <c r="CU245" i="3"/>
  <c r="BN245" i="3"/>
  <c r="AG245" i="3"/>
  <c r="GP244" i="3"/>
  <c r="FI244" i="3"/>
  <c r="EB244" i="3"/>
  <c r="CU244" i="3"/>
  <c r="BN244" i="3"/>
  <c r="AG244" i="3"/>
  <c r="GP243" i="3"/>
  <c r="FI243" i="3"/>
  <c r="EB243" i="3"/>
  <c r="CU243" i="3"/>
  <c r="BN243" i="3"/>
  <c r="AG243" i="3"/>
  <c r="GP242" i="3"/>
  <c r="FI242" i="3"/>
  <c r="EB242" i="3"/>
  <c r="CU242" i="3"/>
  <c r="BN242" i="3"/>
  <c r="AG242" i="3"/>
  <c r="GP241" i="3"/>
  <c r="FI241" i="3"/>
  <c r="EB241" i="3"/>
  <c r="CU241" i="3"/>
  <c r="BN241" i="3"/>
  <c r="AG241" i="3"/>
  <c r="GP240" i="3"/>
  <c r="FI240" i="3"/>
  <c r="EB240" i="3"/>
  <c r="CU240" i="3"/>
  <c r="BN240" i="3"/>
  <c r="AG240" i="3"/>
  <c r="GP239" i="3"/>
  <c r="FI239" i="3"/>
  <c r="EB239" i="3"/>
  <c r="CU239" i="3"/>
  <c r="BN239" i="3"/>
  <c r="AG239" i="3"/>
  <c r="GP238" i="3"/>
  <c r="FI238" i="3"/>
  <c r="EB238" i="3"/>
  <c r="CU238" i="3"/>
  <c r="BN238" i="3"/>
  <c r="BI208" i="2" s="1"/>
  <c r="BJ208" i="2" s="1"/>
  <c r="AG238" i="3"/>
  <c r="GP237" i="3"/>
  <c r="FI237" i="3"/>
  <c r="EB237" i="3"/>
  <c r="CU237" i="3"/>
  <c r="BN237" i="3"/>
  <c r="AG237" i="3"/>
  <c r="GP236" i="3"/>
  <c r="BI804" i="2" s="1"/>
  <c r="BJ804" i="2" s="1"/>
  <c r="FI236" i="3"/>
  <c r="EB236" i="3"/>
  <c r="CU236" i="3"/>
  <c r="BN236" i="3"/>
  <c r="AG236" i="3"/>
  <c r="GP230" i="3"/>
  <c r="FI230" i="3"/>
  <c r="EY368" i="3" s="1"/>
  <c r="EB230" i="3"/>
  <c r="CU230" i="3"/>
  <c r="BN230" i="3"/>
  <c r="BD368" i="3" s="1"/>
  <c r="AG230" i="3"/>
  <c r="W368" i="3" s="1"/>
  <c r="GP229" i="3"/>
  <c r="AX891" i="2" s="1"/>
  <c r="AY891" i="2" s="1"/>
  <c r="FI229" i="3"/>
  <c r="EB229" i="3"/>
  <c r="CU229" i="3"/>
  <c r="CK367" i="3" s="1"/>
  <c r="BN229" i="3"/>
  <c r="AG229" i="3"/>
  <c r="GP228" i="3"/>
  <c r="FI228" i="3"/>
  <c r="EY366" i="3" s="1"/>
  <c r="EB228" i="3"/>
  <c r="CU228" i="3"/>
  <c r="BN228" i="3"/>
  <c r="AG228" i="3"/>
  <c r="W366" i="3" s="1"/>
  <c r="GP227" i="3"/>
  <c r="AX889" i="2" s="1"/>
  <c r="AY889" i="2" s="1"/>
  <c r="FI227" i="3"/>
  <c r="EB227" i="3"/>
  <c r="CU227" i="3"/>
  <c r="CK365" i="3" s="1"/>
  <c r="BN227" i="3"/>
  <c r="AG227" i="3"/>
  <c r="GP226" i="3"/>
  <c r="FI226" i="3"/>
  <c r="EY364" i="3" s="1"/>
  <c r="EB226" i="3"/>
  <c r="CU226" i="3"/>
  <c r="BN226" i="3"/>
  <c r="AG226" i="3"/>
  <c r="W364" i="3" s="1"/>
  <c r="GP225" i="3"/>
  <c r="AX839" i="2" s="1"/>
  <c r="FI225" i="3"/>
  <c r="EB225" i="3"/>
  <c r="CU225" i="3"/>
  <c r="CK363" i="3" s="1"/>
  <c r="BN225" i="3"/>
  <c r="BD363" i="3" s="1"/>
  <c r="AG225" i="3"/>
  <c r="GP224" i="3"/>
  <c r="FI224" i="3"/>
  <c r="EY362" i="3" s="1"/>
  <c r="EB224" i="3"/>
  <c r="DR362" i="3" s="1"/>
  <c r="CU224" i="3"/>
  <c r="BN224" i="3"/>
  <c r="BD362" i="3" s="1"/>
  <c r="AG224" i="3"/>
  <c r="W362" i="3" s="1"/>
  <c r="GP223" i="3"/>
  <c r="FI223" i="3"/>
  <c r="EB223" i="3"/>
  <c r="CU223" i="3"/>
  <c r="CK361" i="3" s="1"/>
  <c r="BN223" i="3"/>
  <c r="AG223" i="3"/>
  <c r="GP222" i="3"/>
  <c r="FI222" i="3"/>
  <c r="EY360" i="3" s="1"/>
  <c r="EB222" i="3"/>
  <c r="CU222" i="3"/>
  <c r="BN222" i="3"/>
  <c r="AG222" i="3"/>
  <c r="W360" i="3" s="1"/>
  <c r="GP221" i="3"/>
  <c r="AX931" i="2" s="1"/>
  <c r="AY931" i="2" s="1"/>
  <c r="FI221" i="3"/>
  <c r="EB221" i="3"/>
  <c r="CU221" i="3"/>
  <c r="CK359" i="3" s="1"/>
  <c r="BN221" i="3"/>
  <c r="AG221" i="3"/>
  <c r="GP220" i="3"/>
  <c r="FI220" i="3"/>
  <c r="EY358" i="3" s="1"/>
  <c r="EB220" i="3"/>
  <c r="CU220" i="3"/>
  <c r="BN220" i="3"/>
  <c r="AG220" i="3"/>
  <c r="W358" i="3" s="1"/>
  <c r="GP219" i="3"/>
  <c r="AX929" i="2" s="1"/>
  <c r="AY929" i="2" s="1"/>
  <c r="FI219" i="3"/>
  <c r="EB219" i="3"/>
  <c r="CU219" i="3"/>
  <c r="CK357" i="3" s="1"/>
  <c r="BN219" i="3"/>
  <c r="AG219" i="3"/>
  <c r="GP218" i="3"/>
  <c r="FI218" i="3"/>
  <c r="EY356" i="3" s="1"/>
  <c r="EB218" i="3"/>
  <c r="CU218" i="3"/>
  <c r="BN218" i="3"/>
  <c r="AG218" i="3"/>
  <c r="W356" i="3" s="1"/>
  <c r="GP217" i="3"/>
  <c r="GF355" i="3" s="1"/>
  <c r="FI217" i="3"/>
  <c r="EY355" i="3" s="1"/>
  <c r="EB217" i="3"/>
  <c r="CU217" i="3"/>
  <c r="CK355" i="3" s="1"/>
  <c r="BN217" i="3"/>
  <c r="BD355" i="3" s="1"/>
  <c r="AG217" i="3"/>
  <c r="W355" i="3" s="1"/>
  <c r="GP216" i="3"/>
  <c r="FI216" i="3"/>
  <c r="EY354" i="3" s="1"/>
  <c r="EB216" i="3"/>
  <c r="CU216" i="3"/>
  <c r="BN216" i="3"/>
  <c r="AG216" i="3"/>
  <c r="W354" i="3" s="1"/>
  <c r="GP215" i="3"/>
  <c r="FI215" i="3"/>
  <c r="EB215" i="3"/>
  <c r="CU215" i="3"/>
  <c r="CK353" i="3" s="1"/>
  <c r="BN215" i="3"/>
  <c r="AG215" i="3"/>
  <c r="GP214" i="3"/>
  <c r="FI214" i="3"/>
  <c r="EY352" i="3" s="1"/>
  <c r="EB214" i="3"/>
  <c r="CU214" i="3"/>
  <c r="BN214" i="3"/>
  <c r="AG214" i="3"/>
  <c r="W352" i="3" s="1"/>
  <c r="GP213" i="3"/>
  <c r="AX827" i="2" s="1"/>
  <c r="AY827" i="2" s="1"/>
  <c r="FI213" i="3"/>
  <c r="EB213" i="3"/>
  <c r="CU213" i="3"/>
  <c r="CK351" i="3" s="1"/>
  <c r="BN213" i="3"/>
  <c r="AG213" i="3"/>
  <c r="GP212" i="3"/>
  <c r="GF350" i="3" s="1"/>
  <c r="FI212" i="3"/>
  <c r="EY350" i="3" s="1"/>
  <c r="EB212" i="3"/>
  <c r="CU212" i="3"/>
  <c r="BN212" i="3"/>
  <c r="AG212" i="3"/>
  <c r="W350" i="3" s="1"/>
  <c r="GP211" i="3"/>
  <c r="AX873" i="2" s="1"/>
  <c r="AY873" i="2" s="1"/>
  <c r="FI211" i="3"/>
  <c r="EB211" i="3"/>
  <c r="CU211" i="3"/>
  <c r="CK349" i="3" s="1"/>
  <c r="BN211" i="3"/>
  <c r="AG211" i="3"/>
  <c r="GP210" i="3"/>
  <c r="GF348" i="3" s="1"/>
  <c r="FI210" i="3"/>
  <c r="EY348" i="3" s="1"/>
  <c r="EB210" i="3"/>
  <c r="CU210" i="3"/>
  <c r="BN210" i="3"/>
  <c r="AG210" i="3"/>
  <c r="W348" i="3" s="1"/>
  <c r="GP209" i="3"/>
  <c r="AX823" i="2" s="1"/>
  <c r="AY823" i="2" s="1"/>
  <c r="FI209" i="3"/>
  <c r="EB209" i="3"/>
  <c r="CU209" i="3"/>
  <c r="BN209" i="3"/>
  <c r="AG209" i="3"/>
  <c r="GP208" i="3"/>
  <c r="FI208" i="3"/>
  <c r="EY347" i="3" s="1"/>
  <c r="EB208" i="3"/>
  <c r="DR347" i="3" s="1"/>
  <c r="CU208" i="3"/>
  <c r="BN208" i="3"/>
  <c r="BD347" i="3" s="1"/>
  <c r="AG208" i="3"/>
  <c r="W347" i="3" s="1"/>
  <c r="GP207" i="3"/>
  <c r="AX821" i="2" s="1"/>
  <c r="AY821" i="2" s="1"/>
  <c r="FI207" i="3"/>
  <c r="EB207" i="3"/>
  <c r="CU207" i="3"/>
  <c r="CK346" i="3" s="1"/>
  <c r="BN207" i="3"/>
  <c r="AG207" i="3"/>
  <c r="GP206" i="3"/>
  <c r="FI206" i="3"/>
  <c r="EY345" i="3" s="1"/>
  <c r="EB206" i="3"/>
  <c r="CU206" i="3"/>
  <c r="BN206" i="3"/>
  <c r="AG206" i="3"/>
  <c r="W345" i="3" s="1"/>
  <c r="GP205" i="3"/>
  <c r="AX819" i="2" s="1"/>
  <c r="FI205" i="3"/>
  <c r="EB205" i="3"/>
  <c r="CU205" i="3"/>
  <c r="CK344" i="3" s="1"/>
  <c r="BN205" i="3"/>
  <c r="AG205" i="3"/>
  <c r="GP204" i="3"/>
  <c r="FI204" i="3"/>
  <c r="EY343" i="3" s="1"/>
  <c r="EB204" i="3"/>
  <c r="CU204" i="3"/>
  <c r="BN204" i="3"/>
  <c r="BD343" i="3" s="1"/>
  <c r="AG204" i="3"/>
  <c r="W343" i="3" s="1"/>
  <c r="GP203" i="3"/>
  <c r="FI203" i="3"/>
  <c r="EB203" i="3"/>
  <c r="CU203" i="3"/>
  <c r="CK342" i="3" s="1"/>
  <c r="BN203" i="3"/>
  <c r="AG203" i="3"/>
  <c r="GP202" i="3"/>
  <c r="FI202" i="3"/>
  <c r="EY341" i="3" s="1"/>
  <c r="EB202" i="3"/>
  <c r="CU202" i="3"/>
  <c r="BN202" i="3"/>
  <c r="AG202" i="3"/>
  <c r="W341" i="3" s="1"/>
  <c r="GP201" i="3"/>
  <c r="FI201" i="3"/>
  <c r="EB201" i="3"/>
  <c r="CU201" i="3"/>
  <c r="CK340" i="3" s="1"/>
  <c r="BN201" i="3"/>
  <c r="AG201" i="3"/>
  <c r="GP200" i="3"/>
  <c r="GF339" i="3" s="1"/>
  <c r="FI200" i="3"/>
  <c r="EY339" i="3" s="1"/>
  <c r="EB200" i="3"/>
  <c r="CU200" i="3"/>
  <c r="CK339" i="3" s="1"/>
  <c r="BN200" i="3"/>
  <c r="BD339" i="3" s="1"/>
  <c r="AG200" i="3"/>
  <c r="W339" i="3" s="1"/>
  <c r="GP199" i="3"/>
  <c r="GF338" i="3" s="1"/>
  <c r="FI199" i="3"/>
  <c r="EY338" i="3" s="1"/>
  <c r="EB199" i="3"/>
  <c r="CU199" i="3"/>
  <c r="CK338" i="3" s="1"/>
  <c r="BN199" i="3"/>
  <c r="AG199" i="3"/>
  <c r="GP198" i="3"/>
  <c r="FI198" i="3"/>
  <c r="EY337" i="3" s="1"/>
  <c r="EB198" i="3"/>
  <c r="CU198" i="3"/>
  <c r="BN198" i="3"/>
  <c r="AG198" i="3"/>
  <c r="W337" i="3" s="1"/>
  <c r="GP197" i="3"/>
  <c r="FI197" i="3"/>
  <c r="EB197" i="3"/>
  <c r="CU197" i="3"/>
  <c r="CK336" i="3" s="1"/>
  <c r="BN197" i="3"/>
  <c r="AG197" i="3"/>
  <c r="GP196" i="3"/>
  <c r="FI196" i="3"/>
  <c r="EY335" i="3" s="1"/>
  <c r="EB196" i="3"/>
  <c r="CU196" i="3"/>
  <c r="BN196" i="3"/>
  <c r="AG196" i="3"/>
  <c r="W335" i="3" s="1"/>
  <c r="GP195" i="3"/>
  <c r="AX905" i="2" s="1"/>
  <c r="AY905" i="2" s="1"/>
  <c r="FI195" i="3"/>
  <c r="EB195" i="3"/>
  <c r="CU195" i="3"/>
  <c r="CK334" i="3" s="1"/>
  <c r="BN195" i="3"/>
  <c r="AG195" i="3"/>
  <c r="GP194" i="3"/>
  <c r="FI194" i="3"/>
  <c r="EY333" i="3" s="1"/>
  <c r="EB194" i="3"/>
  <c r="CU194" i="3"/>
  <c r="BN194" i="3"/>
  <c r="AG194" i="3"/>
  <c r="W333" i="3" s="1"/>
  <c r="GP193" i="3"/>
  <c r="FI193" i="3"/>
  <c r="EB193" i="3"/>
  <c r="CU193" i="3"/>
  <c r="CK332" i="3" s="1"/>
  <c r="BN193" i="3"/>
  <c r="BD332" i="3" s="1"/>
  <c r="AG193" i="3"/>
  <c r="GP192" i="3"/>
  <c r="FI192" i="3"/>
  <c r="EY331" i="3" s="1"/>
  <c r="EB192" i="3"/>
  <c r="CU192" i="3"/>
  <c r="BN192" i="3"/>
  <c r="AG192" i="3"/>
  <c r="W331" i="3" s="1"/>
  <c r="GP191" i="3"/>
  <c r="FI191" i="3"/>
  <c r="EB191" i="3"/>
  <c r="CU191" i="3"/>
  <c r="CK330" i="3" s="1"/>
  <c r="BN191" i="3"/>
  <c r="AG191" i="3"/>
  <c r="GP190" i="3"/>
  <c r="FI190" i="3"/>
  <c r="EY329" i="3" s="1"/>
  <c r="EB190" i="3"/>
  <c r="CU190" i="3"/>
  <c r="BN190" i="3"/>
  <c r="AG190" i="3"/>
  <c r="W329" i="3" s="1"/>
  <c r="GP184" i="3"/>
  <c r="FI184" i="3"/>
  <c r="EB184" i="3"/>
  <c r="CU184" i="3"/>
  <c r="BN184" i="3"/>
  <c r="AG184" i="3"/>
  <c r="GP183" i="3"/>
  <c r="FI183" i="3"/>
  <c r="EB183" i="3"/>
  <c r="CU183" i="3"/>
  <c r="BN183" i="3"/>
  <c r="AG183" i="3"/>
  <c r="GP182" i="3"/>
  <c r="AM890" i="2" s="1"/>
  <c r="AN890" i="2" s="1"/>
  <c r="FI182" i="3"/>
  <c r="EB182" i="3"/>
  <c r="CU182" i="3"/>
  <c r="BN182" i="3"/>
  <c r="AG182" i="3"/>
  <c r="GP181" i="3"/>
  <c r="FI181" i="3"/>
  <c r="EB181" i="3"/>
  <c r="CU181" i="3"/>
  <c r="BN181" i="3"/>
  <c r="AG181" i="3"/>
  <c r="GP180" i="3"/>
  <c r="AM840" i="2" s="1"/>
  <c r="AN840" i="2" s="1"/>
  <c r="FI180" i="3"/>
  <c r="EB180" i="3"/>
  <c r="CU180" i="3"/>
  <c r="BN180" i="3"/>
  <c r="AM242" i="2" s="1"/>
  <c r="AM290" i="2" s="1"/>
  <c r="AG180" i="3"/>
  <c r="GP179" i="3"/>
  <c r="FI179" i="3"/>
  <c r="EB179" i="3"/>
  <c r="CU179" i="3"/>
  <c r="BN179" i="3"/>
  <c r="AG179" i="3"/>
  <c r="GP178" i="3"/>
  <c r="AM886" i="2" s="1"/>
  <c r="AN886" i="2" s="1"/>
  <c r="FI178" i="3"/>
  <c r="EB178" i="3"/>
  <c r="CU178" i="3"/>
  <c r="BN178" i="3"/>
  <c r="AG178" i="3"/>
  <c r="GP177" i="3"/>
  <c r="FI177" i="3"/>
  <c r="EB177" i="3"/>
  <c r="CU177" i="3"/>
  <c r="BN177" i="3"/>
  <c r="AG177" i="3"/>
  <c r="GP176" i="3"/>
  <c r="FI176" i="3"/>
  <c r="EB176" i="3"/>
  <c r="CU176" i="3"/>
  <c r="BN176" i="3"/>
  <c r="AM238" i="2" s="1"/>
  <c r="AG176" i="3"/>
  <c r="GP175" i="3"/>
  <c r="FI175" i="3"/>
  <c r="EB175" i="3"/>
  <c r="CU175" i="3"/>
  <c r="BN175" i="3"/>
  <c r="AG175" i="3"/>
  <c r="GP174" i="3"/>
  <c r="AM882" i="2" s="1"/>
  <c r="AN882" i="2" s="1"/>
  <c r="FI174" i="3"/>
  <c r="EB174" i="3"/>
  <c r="CU174" i="3"/>
  <c r="BN174" i="3"/>
  <c r="AG174" i="3"/>
  <c r="GP173" i="3"/>
  <c r="FI173" i="3"/>
  <c r="EB173" i="3"/>
  <c r="CU173" i="3"/>
  <c r="BN173" i="3"/>
  <c r="AG173" i="3"/>
  <c r="GP172" i="3"/>
  <c r="FI172" i="3"/>
  <c r="EB172" i="3"/>
  <c r="CU172" i="3"/>
  <c r="BN172" i="3"/>
  <c r="AM234" i="2" s="1"/>
  <c r="AM282" i="2" s="1"/>
  <c r="AG172" i="3"/>
  <c r="GP171" i="3"/>
  <c r="FI171" i="3"/>
  <c r="EB171" i="3"/>
  <c r="CU171" i="3"/>
  <c r="BN171" i="3"/>
  <c r="AG171" i="3"/>
  <c r="GP170" i="3"/>
  <c r="AM830" i="2" s="1"/>
  <c r="AN830" i="2" s="1"/>
  <c r="FI170" i="3"/>
  <c r="EB170" i="3"/>
  <c r="CU170" i="3"/>
  <c r="BN170" i="3"/>
  <c r="AM232" i="2" s="1"/>
  <c r="AG170" i="3"/>
  <c r="GP169" i="3"/>
  <c r="FI169" i="3"/>
  <c r="EB169" i="3"/>
  <c r="CU169" i="3"/>
  <c r="BN169" i="3"/>
  <c r="AG169" i="3"/>
  <c r="GP168" i="3"/>
  <c r="AM828" i="2" s="1"/>
  <c r="AN828" i="2" s="1"/>
  <c r="FI168" i="3"/>
  <c r="EB168" i="3"/>
  <c r="CU168" i="3"/>
  <c r="BN168" i="3"/>
  <c r="AM230" i="2" s="1"/>
  <c r="AM278" i="2" s="1"/>
  <c r="AG168" i="3"/>
  <c r="GP167" i="3"/>
  <c r="FI167" i="3"/>
  <c r="EB167" i="3"/>
  <c r="CU167" i="3"/>
  <c r="BN167" i="3"/>
  <c r="AG167" i="3"/>
  <c r="GP166" i="3"/>
  <c r="AM874" i="2" s="1"/>
  <c r="FI166" i="3"/>
  <c r="EB166" i="3"/>
  <c r="CU166" i="3"/>
  <c r="BN166" i="3"/>
  <c r="AM228" i="2" s="1"/>
  <c r="AM276" i="2" s="1"/>
  <c r="AG166" i="3"/>
  <c r="GP165" i="3"/>
  <c r="FI165" i="3"/>
  <c r="EB165" i="3"/>
  <c r="CU165" i="3"/>
  <c r="BN165" i="3"/>
  <c r="AG165" i="3"/>
  <c r="GP164" i="3"/>
  <c r="FI164" i="3"/>
  <c r="EB164" i="3"/>
  <c r="CU164" i="3"/>
  <c r="BN164" i="3"/>
  <c r="AM226" i="2" s="1"/>
  <c r="AM274" i="2" s="1"/>
  <c r="AG164" i="3"/>
  <c r="GP163" i="3"/>
  <c r="FI163" i="3"/>
  <c r="EB163" i="3"/>
  <c r="CU163" i="3"/>
  <c r="BN163" i="3"/>
  <c r="AG163" i="3"/>
  <c r="GP162" i="3"/>
  <c r="AM870" i="2" s="1"/>
  <c r="AN870" i="2" s="1"/>
  <c r="FI162" i="3"/>
  <c r="EB162" i="3"/>
  <c r="CU162" i="3"/>
  <c r="BN162" i="3"/>
  <c r="AM224" i="2" s="1"/>
  <c r="AM272" i="2" s="1"/>
  <c r="AM320" i="2" s="1"/>
  <c r="AG162" i="3"/>
  <c r="GP161" i="3"/>
  <c r="FI161" i="3"/>
  <c r="EB161" i="3"/>
  <c r="CU161" i="3"/>
  <c r="BN161" i="3"/>
  <c r="AG161" i="3"/>
  <c r="GP160" i="3"/>
  <c r="FI160" i="3"/>
  <c r="EB160" i="3"/>
  <c r="CU160" i="3"/>
  <c r="BN160" i="3"/>
  <c r="AM222" i="2" s="1"/>
  <c r="AM270" i="2" s="1"/>
  <c r="AG160" i="3"/>
  <c r="GP159" i="3"/>
  <c r="FI159" i="3"/>
  <c r="EB159" i="3"/>
  <c r="CU159" i="3"/>
  <c r="BN159" i="3"/>
  <c r="AG159" i="3"/>
  <c r="GP158" i="3"/>
  <c r="AM866" i="2" s="1"/>
  <c r="AN866" i="2" s="1"/>
  <c r="FI158" i="3"/>
  <c r="EB158" i="3"/>
  <c r="CU158" i="3"/>
  <c r="BN158" i="3"/>
  <c r="AM220" i="2" s="1"/>
  <c r="AG158" i="3"/>
  <c r="GP157" i="3"/>
  <c r="FI157" i="3"/>
  <c r="EB157" i="3"/>
  <c r="CU157" i="3"/>
  <c r="BN157" i="3"/>
  <c r="AG157" i="3"/>
  <c r="GP156" i="3"/>
  <c r="AM864" i="2" s="1"/>
  <c r="AN864" i="2" s="1"/>
  <c r="FI156" i="3"/>
  <c r="EB156" i="3"/>
  <c r="CU156" i="3"/>
  <c r="BN156" i="3"/>
  <c r="AM218" i="2" s="1"/>
  <c r="AM266" i="2" s="1"/>
  <c r="AG156" i="3"/>
  <c r="GP155" i="3"/>
  <c r="FI155" i="3"/>
  <c r="EB155" i="3"/>
  <c r="CU155" i="3"/>
  <c r="BN155" i="3"/>
  <c r="AG155" i="3"/>
  <c r="GP154" i="3"/>
  <c r="AM862" i="2" s="1"/>
  <c r="FI154" i="3"/>
  <c r="EB154" i="3"/>
  <c r="CU154" i="3"/>
  <c r="BN154" i="3"/>
  <c r="AG154" i="3"/>
  <c r="GP153" i="3"/>
  <c r="FI153" i="3"/>
  <c r="EB153" i="3"/>
  <c r="CU153" i="3"/>
  <c r="BN153" i="3"/>
  <c r="AG153" i="3"/>
  <c r="GP152" i="3"/>
  <c r="AM812" i="2" s="1"/>
  <c r="AN812" i="2" s="1"/>
  <c r="FI152" i="3"/>
  <c r="EB152" i="3"/>
  <c r="CU152" i="3"/>
  <c r="BN152" i="3"/>
  <c r="AG152" i="3"/>
  <c r="GP151" i="3"/>
  <c r="FI151" i="3"/>
  <c r="EB151" i="3"/>
  <c r="CU151" i="3"/>
  <c r="BN151" i="3"/>
  <c r="AG151" i="3"/>
  <c r="GP150" i="3"/>
  <c r="FI150" i="3"/>
  <c r="EB150" i="3"/>
  <c r="CU150" i="3"/>
  <c r="BN150" i="3"/>
  <c r="AG150" i="3"/>
  <c r="GP149" i="3"/>
  <c r="FI149" i="3"/>
  <c r="EB149" i="3"/>
  <c r="CU149" i="3"/>
  <c r="BN149" i="3"/>
  <c r="AG149" i="3"/>
  <c r="GP148" i="3"/>
  <c r="FI148" i="3"/>
  <c r="EB148" i="3"/>
  <c r="CU148" i="3"/>
  <c r="BN148" i="3"/>
  <c r="AM210" i="2" s="1"/>
  <c r="AM258" i="2" s="1"/>
  <c r="AN258" i="2" s="1"/>
  <c r="AG148" i="3"/>
  <c r="GP147" i="3"/>
  <c r="FI147" i="3"/>
  <c r="EB147" i="3"/>
  <c r="CU147" i="3"/>
  <c r="BN147" i="3"/>
  <c r="AG147" i="3"/>
  <c r="GP146" i="3"/>
  <c r="FI146" i="3"/>
  <c r="EB146" i="3"/>
  <c r="CU146" i="3"/>
  <c r="BN146" i="3"/>
  <c r="AM208" i="2" s="1"/>
  <c r="AM256" i="2" s="1"/>
  <c r="AG146" i="3"/>
  <c r="GP145" i="3"/>
  <c r="FI145" i="3"/>
  <c r="EB145" i="3"/>
  <c r="CU145" i="3"/>
  <c r="BN145" i="3"/>
  <c r="AG145" i="3"/>
  <c r="GP144" i="3"/>
  <c r="FI144" i="3"/>
  <c r="EB144" i="3"/>
  <c r="CU144" i="3"/>
  <c r="BN144" i="3"/>
  <c r="AM206" i="2" s="1"/>
  <c r="AG144" i="3"/>
  <c r="GP138" i="3"/>
  <c r="FI138" i="3"/>
  <c r="EB138" i="3"/>
  <c r="CU138" i="3"/>
  <c r="BN138" i="3"/>
  <c r="AG138" i="3"/>
  <c r="GP137" i="3"/>
  <c r="AB843" i="2" s="1"/>
  <c r="AC843" i="2" s="1"/>
  <c r="FI137" i="3"/>
  <c r="EB137" i="3"/>
  <c r="CU137" i="3"/>
  <c r="BN137" i="3"/>
  <c r="AG137" i="3"/>
  <c r="GP136" i="3"/>
  <c r="FI136" i="3"/>
  <c r="EB136" i="3"/>
  <c r="CU136" i="3"/>
  <c r="BN136" i="3"/>
  <c r="AB340" i="2" s="1"/>
  <c r="AG136" i="3"/>
  <c r="GP135" i="3"/>
  <c r="AB889" i="2" s="1"/>
  <c r="AC889" i="2" s="1"/>
  <c r="FI135" i="3"/>
  <c r="EB135" i="3"/>
  <c r="CU135" i="3"/>
  <c r="BN135" i="3"/>
  <c r="AG135" i="3"/>
  <c r="GP134" i="3"/>
  <c r="FI134" i="3"/>
  <c r="EB134" i="3"/>
  <c r="CU134" i="3"/>
  <c r="BN134" i="3"/>
  <c r="AG134" i="3"/>
  <c r="GP133" i="3"/>
  <c r="AB887" i="2" s="1"/>
  <c r="AC887" i="2" s="1"/>
  <c r="FI133" i="3"/>
  <c r="EB133" i="3"/>
  <c r="CU133" i="3"/>
  <c r="BN133" i="3"/>
  <c r="AB337" i="2" s="1"/>
  <c r="AG133" i="3"/>
  <c r="GP132" i="3"/>
  <c r="FI132" i="3"/>
  <c r="EB132" i="3"/>
  <c r="CU132" i="3"/>
  <c r="BN132" i="3"/>
  <c r="AB336" i="2" s="1"/>
  <c r="AG132" i="3"/>
  <c r="GP131" i="3"/>
  <c r="FI131" i="3"/>
  <c r="EB131" i="3"/>
  <c r="CU131" i="3"/>
  <c r="BN131" i="3"/>
  <c r="AG131" i="3"/>
  <c r="GP130" i="3"/>
  <c r="FI130" i="3"/>
  <c r="EB130" i="3"/>
  <c r="CU130" i="3"/>
  <c r="BN130" i="3"/>
  <c r="AG130" i="3"/>
  <c r="GP129" i="3"/>
  <c r="AB883" i="2" s="1"/>
  <c r="AC883" i="2" s="1"/>
  <c r="FI129" i="3"/>
  <c r="EB129" i="3"/>
  <c r="CU129" i="3"/>
  <c r="BN129" i="3"/>
  <c r="AG129" i="3"/>
  <c r="GP128" i="3"/>
  <c r="FI128" i="3"/>
  <c r="EB128" i="3"/>
  <c r="CU128" i="3"/>
  <c r="BN128" i="3"/>
  <c r="AB332" i="2" s="1"/>
  <c r="AG128" i="3"/>
  <c r="GP127" i="3"/>
  <c r="AB881" i="2" s="1"/>
  <c r="AC881" i="2" s="1"/>
  <c r="FI127" i="3"/>
  <c r="EB127" i="3"/>
  <c r="CU127" i="3"/>
  <c r="BN127" i="3"/>
  <c r="AG127" i="3"/>
  <c r="GP126" i="3"/>
  <c r="FI126" i="3"/>
  <c r="EB126" i="3"/>
  <c r="CU126" i="3"/>
  <c r="BN126" i="3"/>
  <c r="AG126" i="3"/>
  <c r="GP125" i="3"/>
  <c r="FI125" i="3"/>
  <c r="EB125" i="3"/>
  <c r="CU125" i="3"/>
  <c r="BN125" i="3"/>
  <c r="AG125" i="3"/>
  <c r="GP124" i="3"/>
  <c r="FI124" i="3"/>
  <c r="EB124" i="3"/>
  <c r="CU124" i="3"/>
  <c r="BN124" i="3"/>
  <c r="AB328" i="2" s="1"/>
  <c r="AG124" i="3"/>
  <c r="GP123" i="3"/>
  <c r="FI123" i="3"/>
  <c r="EB123" i="3"/>
  <c r="CU123" i="3"/>
  <c r="BN123" i="3"/>
  <c r="AB327" i="2" s="1"/>
  <c r="AG123" i="3"/>
  <c r="GP122" i="3"/>
  <c r="FI122" i="3"/>
  <c r="EB122" i="3"/>
  <c r="CU122" i="3"/>
  <c r="BN122" i="3"/>
  <c r="AB326" i="2" s="1"/>
  <c r="AG122" i="3"/>
  <c r="GP121" i="3"/>
  <c r="AB827" i="2" s="1"/>
  <c r="FI121" i="3"/>
  <c r="EB121" i="3"/>
  <c r="CU121" i="3"/>
  <c r="BN121" i="3"/>
  <c r="AB325" i="2" s="1"/>
  <c r="AG121" i="3"/>
  <c r="GP120" i="3"/>
  <c r="FI120" i="3"/>
  <c r="EB120" i="3"/>
  <c r="CU120" i="3"/>
  <c r="BN120" i="3"/>
  <c r="AB324" i="2" s="1"/>
  <c r="AG120" i="3"/>
  <c r="GP119" i="3"/>
  <c r="FI119" i="3"/>
  <c r="EB119" i="3"/>
  <c r="CU119" i="3"/>
  <c r="BN119" i="3"/>
  <c r="AG119" i="3"/>
  <c r="GP118" i="3"/>
  <c r="FI118" i="3"/>
  <c r="EB118" i="3"/>
  <c r="CU118" i="3"/>
  <c r="BN118" i="3"/>
  <c r="AG118" i="3"/>
  <c r="GP117" i="3"/>
  <c r="AB871" i="2" s="1"/>
  <c r="AC871" i="2" s="1"/>
  <c r="FI117" i="3"/>
  <c r="EB117" i="3"/>
  <c r="CU117" i="3"/>
  <c r="BN117" i="3"/>
  <c r="AG117" i="3"/>
  <c r="GP116" i="3"/>
  <c r="FI116" i="3"/>
  <c r="EB116" i="3"/>
  <c r="CU116" i="3"/>
  <c r="BN116" i="3"/>
  <c r="AG116" i="3"/>
  <c r="GP115" i="3"/>
  <c r="FI115" i="3"/>
  <c r="EB115" i="3"/>
  <c r="CU115" i="3"/>
  <c r="BN115" i="3"/>
  <c r="AG115" i="3"/>
  <c r="GP114" i="3"/>
  <c r="FI114" i="3"/>
  <c r="EB114" i="3"/>
  <c r="CU114" i="3"/>
  <c r="BN114" i="3"/>
  <c r="AG114" i="3"/>
  <c r="GP113" i="3"/>
  <c r="AB867" i="2" s="1"/>
  <c r="FI113" i="3"/>
  <c r="EB113" i="3"/>
  <c r="CU113" i="3"/>
  <c r="BN113" i="3"/>
  <c r="AB317" i="2" s="1"/>
  <c r="AG113" i="3"/>
  <c r="GP112" i="3"/>
  <c r="FI112" i="3"/>
  <c r="EB112" i="3"/>
  <c r="CU112" i="3"/>
  <c r="BN112" i="3"/>
  <c r="AG112" i="3"/>
  <c r="GP111" i="3"/>
  <c r="FI111" i="3"/>
  <c r="EB111" i="3"/>
  <c r="CU111" i="3"/>
  <c r="BN111" i="3"/>
  <c r="AB315" i="2" s="1"/>
  <c r="AG111" i="3"/>
  <c r="GP110" i="3"/>
  <c r="FI110" i="3"/>
  <c r="EB110" i="3"/>
  <c r="CU110" i="3"/>
  <c r="BN110" i="3"/>
  <c r="AB314" i="2" s="1"/>
  <c r="AG110" i="3"/>
  <c r="GP109" i="3"/>
  <c r="FI109" i="3"/>
  <c r="EB109" i="3"/>
  <c r="CU109" i="3"/>
  <c r="BN109" i="3"/>
  <c r="AG109" i="3"/>
  <c r="GP108" i="3"/>
  <c r="FI108" i="3"/>
  <c r="EB108" i="3"/>
  <c r="CU108" i="3"/>
  <c r="BN108" i="3"/>
  <c r="AG108" i="3"/>
  <c r="GP107" i="3"/>
  <c r="AB861" i="2" s="1"/>
  <c r="AC861" i="2" s="1"/>
  <c r="FI107" i="3"/>
  <c r="EB107" i="3"/>
  <c r="CU107" i="3"/>
  <c r="BN107" i="3"/>
  <c r="AG107" i="3"/>
  <c r="GP106" i="3"/>
  <c r="FI106" i="3"/>
  <c r="EB106" i="3"/>
  <c r="CU106" i="3"/>
  <c r="BN106" i="3"/>
  <c r="AB310" i="2" s="1"/>
  <c r="AG106" i="3"/>
  <c r="GP105" i="3"/>
  <c r="FI105" i="3"/>
  <c r="EB105" i="3"/>
  <c r="CU105" i="3"/>
  <c r="BN105" i="3"/>
  <c r="AG105" i="3"/>
  <c r="GP104" i="3"/>
  <c r="FI104" i="3"/>
  <c r="EB104" i="3"/>
  <c r="CU104" i="3"/>
  <c r="BN104" i="3"/>
  <c r="AG104" i="3"/>
  <c r="GP103" i="3"/>
  <c r="AB857" i="2" s="1"/>
  <c r="AC857" i="2" s="1"/>
  <c r="FI103" i="3"/>
  <c r="EB103" i="3"/>
  <c r="CU103" i="3"/>
  <c r="BN103" i="3"/>
  <c r="AG103" i="3"/>
  <c r="GP102" i="3"/>
  <c r="FI102" i="3"/>
  <c r="EB102" i="3"/>
  <c r="CU102" i="3"/>
  <c r="BN102" i="3"/>
  <c r="AB306" i="2" s="1"/>
  <c r="AG102" i="3"/>
  <c r="GP101" i="3"/>
  <c r="AB855" i="2" s="1"/>
  <c r="AC855" i="2" s="1"/>
  <c r="FI101" i="3"/>
  <c r="EB101" i="3"/>
  <c r="CU101" i="3"/>
  <c r="BN101" i="3"/>
  <c r="AB305" i="2" s="1"/>
  <c r="AG101" i="3"/>
  <c r="GP100" i="3"/>
  <c r="FI100" i="3"/>
  <c r="EB100" i="3"/>
  <c r="CU100" i="3"/>
  <c r="BN100" i="3"/>
  <c r="AG100" i="3"/>
  <c r="GP99" i="3"/>
  <c r="AB805" i="2" s="1"/>
  <c r="AC805" i="2" s="1"/>
  <c r="FI99" i="3"/>
  <c r="EB99" i="3"/>
  <c r="CU99" i="3"/>
  <c r="BN99" i="3"/>
  <c r="AG99" i="3"/>
  <c r="GP98" i="3"/>
  <c r="FI98" i="3"/>
  <c r="EB98" i="3"/>
  <c r="CU98" i="3"/>
  <c r="BN98" i="3"/>
  <c r="AG98" i="3"/>
  <c r="GP92" i="3"/>
  <c r="FI92" i="3"/>
  <c r="EO368" i="3" s="1"/>
  <c r="EB92" i="3"/>
  <c r="CU92" i="3"/>
  <c r="CA368" i="3" s="1"/>
  <c r="BN92" i="3"/>
  <c r="Q246" i="2" s="1"/>
  <c r="Q294" i="2" s="1"/>
  <c r="AG92" i="3"/>
  <c r="M368" i="3" s="1"/>
  <c r="GP91" i="3"/>
  <c r="FI91" i="3"/>
  <c r="EO367" i="3" s="1"/>
  <c r="EB91" i="3"/>
  <c r="CU91" i="3"/>
  <c r="BN91" i="3"/>
  <c r="AG91" i="3"/>
  <c r="M367" i="3" s="1"/>
  <c r="GP90" i="3"/>
  <c r="FI90" i="3"/>
  <c r="EB90" i="3"/>
  <c r="CU90" i="3"/>
  <c r="CA366" i="3" s="1"/>
  <c r="BN90" i="3"/>
  <c r="Q244" i="2" s="1"/>
  <c r="Q292" i="2" s="1"/>
  <c r="AG90" i="3"/>
  <c r="GP89" i="3"/>
  <c r="FI89" i="3"/>
  <c r="EO365" i="3" s="1"/>
  <c r="EB89" i="3"/>
  <c r="CU89" i="3"/>
  <c r="BN89" i="3"/>
  <c r="AG89" i="3"/>
  <c r="M365" i="3" s="1"/>
  <c r="GP88" i="3"/>
  <c r="FI88" i="3"/>
  <c r="EB88" i="3"/>
  <c r="CU88" i="3"/>
  <c r="CA364" i="3" s="1"/>
  <c r="BN88" i="3"/>
  <c r="Q242" i="2" s="1"/>
  <c r="Q290" i="2" s="1"/>
  <c r="AG88" i="3"/>
  <c r="GP87" i="3"/>
  <c r="FI87" i="3"/>
  <c r="EO363" i="3" s="1"/>
  <c r="EB87" i="3"/>
  <c r="CU87" i="3"/>
  <c r="BN87" i="3"/>
  <c r="AG87" i="3"/>
  <c r="M363" i="3" s="1"/>
  <c r="GP86" i="3"/>
  <c r="Q838" i="2" s="1"/>
  <c r="R838" i="2" s="1"/>
  <c r="FI86" i="3"/>
  <c r="EB86" i="3"/>
  <c r="CU86" i="3"/>
  <c r="CA362" i="3" s="1"/>
  <c r="BN86" i="3"/>
  <c r="Q240" i="2" s="1"/>
  <c r="Q288" i="2" s="1"/>
  <c r="AG86" i="3"/>
  <c r="GP85" i="3"/>
  <c r="FI85" i="3"/>
  <c r="EO361" i="3" s="1"/>
  <c r="EB85" i="3"/>
  <c r="CU85" i="3"/>
  <c r="BN85" i="3"/>
  <c r="AG85" i="3"/>
  <c r="M361" i="3" s="1"/>
  <c r="GP84" i="3"/>
  <c r="Q836" i="2" s="1"/>
  <c r="R836" i="2" s="1"/>
  <c r="FI84" i="3"/>
  <c r="EB84" i="3"/>
  <c r="CU84" i="3"/>
  <c r="CA360" i="3" s="1"/>
  <c r="BN84" i="3"/>
  <c r="AG84" i="3"/>
  <c r="GP83" i="3"/>
  <c r="FI83" i="3"/>
  <c r="EO359" i="3" s="1"/>
  <c r="EB83" i="3"/>
  <c r="CU83" i="3"/>
  <c r="BN83" i="3"/>
  <c r="AG83" i="3"/>
  <c r="M359" i="3" s="1"/>
  <c r="GP82" i="3"/>
  <c r="Q834" i="2" s="1"/>
  <c r="R834" i="2" s="1"/>
  <c r="FI82" i="3"/>
  <c r="EB82" i="3"/>
  <c r="CU82" i="3"/>
  <c r="CA358" i="3" s="1"/>
  <c r="BN82" i="3"/>
  <c r="Q236" i="2" s="1"/>
  <c r="Q284" i="2" s="1"/>
  <c r="AG82" i="3"/>
  <c r="GP81" i="3"/>
  <c r="FI81" i="3"/>
  <c r="EO357" i="3" s="1"/>
  <c r="EB81" i="3"/>
  <c r="CU81" i="3"/>
  <c r="BN81" i="3"/>
  <c r="AG81" i="3"/>
  <c r="M357" i="3" s="1"/>
  <c r="GP80" i="3"/>
  <c r="Q832" i="2" s="1"/>
  <c r="R832" i="2" s="1"/>
  <c r="FI80" i="3"/>
  <c r="EB80" i="3"/>
  <c r="CU80" i="3"/>
  <c r="CA356" i="3" s="1"/>
  <c r="BN80" i="3"/>
  <c r="Q234" i="2" s="1"/>
  <c r="Q282" i="2" s="1"/>
  <c r="AG80" i="3"/>
  <c r="GP79" i="3"/>
  <c r="FV355" i="3" s="1"/>
  <c r="FI79" i="3"/>
  <c r="EO355" i="3" s="1"/>
  <c r="EB79" i="3"/>
  <c r="CU79" i="3"/>
  <c r="CA355" i="3" s="1"/>
  <c r="BN79" i="3"/>
  <c r="AT355" i="3" s="1"/>
  <c r="AG79" i="3"/>
  <c r="M355" i="3" s="1"/>
  <c r="GP78" i="3"/>
  <c r="FI78" i="3"/>
  <c r="EB78" i="3"/>
  <c r="CU78" i="3"/>
  <c r="CA354" i="3" s="1"/>
  <c r="BN78" i="3"/>
  <c r="Q232" i="2" s="1"/>
  <c r="AG78" i="3"/>
  <c r="GP77" i="3"/>
  <c r="FI77" i="3"/>
  <c r="EO353" i="3" s="1"/>
  <c r="EB77" i="3"/>
  <c r="CU77" i="3"/>
  <c r="BN77" i="3"/>
  <c r="AG77" i="3"/>
  <c r="M353" i="3" s="1"/>
  <c r="GP76" i="3"/>
  <c r="FI76" i="3"/>
  <c r="EB76" i="3"/>
  <c r="CU76" i="3"/>
  <c r="CA352" i="3" s="1"/>
  <c r="BN76" i="3"/>
  <c r="AG76" i="3"/>
  <c r="GP75" i="3"/>
  <c r="FV351" i="3" s="1"/>
  <c r="FI75" i="3"/>
  <c r="EO351" i="3" s="1"/>
  <c r="EB75" i="3"/>
  <c r="CU75" i="3"/>
  <c r="BN75" i="3"/>
  <c r="AG75" i="3"/>
  <c r="M351" i="3" s="1"/>
  <c r="GP74" i="3"/>
  <c r="Q874" i="2" s="1"/>
  <c r="R874" i="2" s="1"/>
  <c r="FI74" i="3"/>
  <c r="EB74" i="3"/>
  <c r="CU74" i="3"/>
  <c r="CA350" i="3" s="1"/>
  <c r="BN74" i="3"/>
  <c r="AG74" i="3"/>
  <c r="GP73" i="3"/>
  <c r="FI73" i="3"/>
  <c r="EO349" i="3" s="1"/>
  <c r="EB73" i="3"/>
  <c r="CU73" i="3"/>
  <c r="BN73" i="3"/>
  <c r="AG73" i="3"/>
  <c r="M349" i="3" s="1"/>
  <c r="GP72" i="3"/>
  <c r="Q824" i="2" s="1"/>
  <c r="R824" i="2" s="1"/>
  <c r="FI72" i="3"/>
  <c r="EB72" i="3"/>
  <c r="CU72" i="3"/>
  <c r="CA348" i="3" s="1"/>
  <c r="BN72" i="3"/>
  <c r="AG72" i="3"/>
  <c r="M348" i="3" s="1"/>
  <c r="GP71" i="3"/>
  <c r="FI71" i="3"/>
  <c r="EB71" i="3"/>
  <c r="CU71" i="3"/>
  <c r="BN71" i="3"/>
  <c r="AG71" i="3"/>
  <c r="GP70" i="3"/>
  <c r="Q822" i="2" s="1"/>
  <c r="R822" i="2" s="1"/>
  <c r="FI70" i="3"/>
  <c r="EB70" i="3"/>
  <c r="CU70" i="3"/>
  <c r="CA347" i="3" s="1"/>
  <c r="BN70" i="3"/>
  <c r="Q224" i="2" s="1"/>
  <c r="AG70" i="3"/>
  <c r="M347" i="3" s="1"/>
  <c r="GP69" i="3"/>
  <c r="FI69" i="3"/>
  <c r="EO346" i="3" s="1"/>
  <c r="EB69" i="3"/>
  <c r="CU69" i="3"/>
  <c r="BN69" i="3"/>
  <c r="AG69" i="3"/>
  <c r="M346" i="3" s="1"/>
  <c r="GP68" i="3"/>
  <c r="Q820" i="2" s="1"/>
  <c r="R820" i="2" s="1"/>
  <c r="FI68" i="3"/>
  <c r="EB68" i="3"/>
  <c r="CU68" i="3"/>
  <c r="CA345" i="3" s="1"/>
  <c r="BN68" i="3"/>
  <c r="Q222" i="2" s="1"/>
  <c r="Q270" i="2" s="1"/>
  <c r="AG68" i="3"/>
  <c r="GP67" i="3"/>
  <c r="FI67" i="3"/>
  <c r="EO344" i="3" s="1"/>
  <c r="EB67" i="3"/>
  <c r="CU67" i="3"/>
  <c r="BN67" i="3"/>
  <c r="AG67" i="3"/>
  <c r="M344" i="3" s="1"/>
  <c r="GP66" i="3"/>
  <c r="FI66" i="3"/>
  <c r="EB66" i="3"/>
  <c r="CU66" i="3"/>
  <c r="CA343" i="3" s="1"/>
  <c r="BN66" i="3"/>
  <c r="AT343" i="3" s="1"/>
  <c r="AG66" i="3"/>
  <c r="M343" i="3" s="1"/>
  <c r="GP65" i="3"/>
  <c r="FI65" i="3"/>
  <c r="EO342" i="3" s="1"/>
  <c r="EB65" i="3"/>
  <c r="CU65" i="3"/>
  <c r="BN65" i="3"/>
  <c r="AG65" i="3"/>
  <c r="M342" i="3" s="1"/>
  <c r="GP64" i="3"/>
  <c r="Q816" i="2" s="1"/>
  <c r="R816" i="2" s="1"/>
  <c r="FI64" i="3"/>
  <c r="EB64" i="3"/>
  <c r="CU64" i="3"/>
  <c r="CA341" i="3" s="1"/>
  <c r="BN64" i="3"/>
  <c r="Q218" i="2" s="1"/>
  <c r="Q266" i="2" s="1"/>
  <c r="AG64" i="3"/>
  <c r="GP63" i="3"/>
  <c r="FI63" i="3"/>
  <c r="EO340" i="3" s="1"/>
  <c r="EB63" i="3"/>
  <c r="CU63" i="3"/>
  <c r="BN63" i="3"/>
  <c r="AG63" i="3"/>
  <c r="M340" i="3" s="1"/>
  <c r="GP62" i="3"/>
  <c r="FV339" i="3" s="1"/>
  <c r="FI62" i="3"/>
  <c r="EO339" i="3" s="1"/>
  <c r="EB62" i="3"/>
  <c r="CU62" i="3"/>
  <c r="CA339" i="3" s="1"/>
  <c r="BN62" i="3"/>
  <c r="AG62" i="3"/>
  <c r="M339" i="3" s="1"/>
  <c r="GP61" i="3"/>
  <c r="FI61" i="3"/>
  <c r="EO338" i="3" s="1"/>
  <c r="EB61" i="3"/>
  <c r="CU61" i="3"/>
  <c r="BN61" i="3"/>
  <c r="AG61" i="3"/>
  <c r="M338" i="3" s="1"/>
  <c r="GP60" i="3"/>
  <c r="FI60" i="3"/>
  <c r="EB60" i="3"/>
  <c r="CU60" i="3"/>
  <c r="CA337" i="3" s="1"/>
  <c r="BN60" i="3"/>
  <c r="Q214" i="2" s="1"/>
  <c r="Q262" i="2" s="1"/>
  <c r="AG60" i="3"/>
  <c r="GP59" i="3"/>
  <c r="FI59" i="3"/>
  <c r="EO336" i="3" s="1"/>
  <c r="EB59" i="3"/>
  <c r="CU59" i="3"/>
  <c r="BN59" i="3"/>
  <c r="AG59" i="3"/>
  <c r="M336" i="3" s="1"/>
  <c r="GP58" i="3"/>
  <c r="FV335" i="3" s="1"/>
  <c r="FI58" i="3"/>
  <c r="EB58" i="3"/>
  <c r="CU58" i="3"/>
  <c r="CA335" i="3" s="1"/>
  <c r="BN58" i="3"/>
  <c r="AT335" i="3" s="1"/>
  <c r="AG58" i="3"/>
  <c r="GP57" i="3"/>
  <c r="FI57" i="3"/>
  <c r="EO334" i="3" s="1"/>
  <c r="EB57" i="3"/>
  <c r="DH334" i="3" s="1"/>
  <c r="CU57" i="3"/>
  <c r="BN57" i="3"/>
  <c r="AG57" i="3"/>
  <c r="M334" i="3" s="1"/>
  <c r="GP56" i="3"/>
  <c r="FI56" i="3"/>
  <c r="EB56" i="3"/>
  <c r="CU56" i="3"/>
  <c r="CA333" i="3" s="1"/>
  <c r="BN56" i="3"/>
  <c r="AG56" i="3"/>
  <c r="GP55" i="3"/>
  <c r="FI55" i="3"/>
  <c r="EO332" i="3" s="1"/>
  <c r="EB55" i="3"/>
  <c r="CU55" i="3"/>
  <c r="CA332" i="3" s="1"/>
  <c r="BN55" i="3"/>
  <c r="AT332" i="3" s="1"/>
  <c r="AG55" i="3"/>
  <c r="M332" i="3" s="1"/>
  <c r="GP54" i="3"/>
  <c r="Q854" i="2" s="1"/>
  <c r="R854" i="2" s="1"/>
  <c r="FI54" i="3"/>
  <c r="EB54" i="3"/>
  <c r="CU54" i="3"/>
  <c r="CA331" i="3" s="1"/>
  <c r="BN54" i="3"/>
  <c r="AT331" i="3" s="1"/>
  <c r="AG54" i="3"/>
  <c r="GP53" i="3"/>
  <c r="FV330" i="3" s="1"/>
  <c r="FI53" i="3"/>
  <c r="EO330" i="3" s="1"/>
  <c r="EB53" i="3"/>
  <c r="CU53" i="3"/>
  <c r="BN53" i="3"/>
  <c r="AG53" i="3"/>
  <c r="M330" i="3" s="1"/>
  <c r="GP52" i="3"/>
  <c r="Q804" i="2" s="1"/>
  <c r="R804" i="2" s="1"/>
  <c r="FI52" i="3"/>
  <c r="EB52" i="3"/>
  <c r="CU52" i="3"/>
  <c r="CA329" i="3" s="1"/>
  <c r="BN52" i="3"/>
  <c r="AG52" i="3"/>
  <c r="GP46" i="3"/>
  <c r="FL368" i="3" s="1"/>
  <c r="GP368" i="3" s="1"/>
  <c r="FI46" i="3"/>
  <c r="EE368" i="3" s="1"/>
  <c r="FI368" i="3" s="1"/>
  <c r="EB46" i="3"/>
  <c r="CX368" i="3" s="1"/>
  <c r="CU46" i="3"/>
  <c r="BQ368" i="3" s="1"/>
  <c r="BN46" i="3"/>
  <c r="AJ368" i="3" s="1"/>
  <c r="BN368" i="3" s="1"/>
  <c r="AG46" i="3"/>
  <c r="C368" i="3" s="1"/>
  <c r="AG368" i="3" s="1"/>
  <c r="GP45" i="3"/>
  <c r="FI45" i="3"/>
  <c r="EE367" i="3" s="1"/>
  <c r="EB45" i="3"/>
  <c r="CX367" i="3" s="1"/>
  <c r="CU45" i="3"/>
  <c r="BQ367" i="3" s="1"/>
  <c r="BN45" i="3"/>
  <c r="AJ367" i="3" s="1"/>
  <c r="AG45" i="3"/>
  <c r="C367" i="3" s="1"/>
  <c r="GP44" i="3"/>
  <c r="FL366" i="3" s="1"/>
  <c r="FI44" i="3"/>
  <c r="EE366" i="3" s="1"/>
  <c r="EB44" i="3"/>
  <c r="CX366" i="3" s="1"/>
  <c r="CU44" i="3"/>
  <c r="BQ366" i="3" s="1"/>
  <c r="BN44" i="3"/>
  <c r="AJ366" i="3" s="1"/>
  <c r="AG44" i="3"/>
  <c r="C366" i="3" s="1"/>
  <c r="GP43" i="3"/>
  <c r="F889" i="2" s="1"/>
  <c r="G889" i="2" s="1"/>
  <c r="FI43" i="3"/>
  <c r="EE365" i="3" s="1"/>
  <c r="EB43" i="3"/>
  <c r="CX365" i="3" s="1"/>
  <c r="CU43" i="3"/>
  <c r="BQ365" i="3" s="1"/>
  <c r="BN43" i="3"/>
  <c r="AJ365" i="3" s="1"/>
  <c r="AG43" i="3"/>
  <c r="C365" i="3" s="1"/>
  <c r="GP42" i="3"/>
  <c r="FL364" i="3" s="1"/>
  <c r="FI42" i="3"/>
  <c r="EE364" i="3" s="1"/>
  <c r="EB42" i="3"/>
  <c r="CX364" i="3" s="1"/>
  <c r="CU42" i="3"/>
  <c r="BQ364" i="3" s="1"/>
  <c r="BN42" i="3"/>
  <c r="AJ364" i="3" s="1"/>
  <c r="AG42" i="3"/>
  <c r="C364" i="3" s="1"/>
  <c r="GP41" i="3"/>
  <c r="FI41" i="3"/>
  <c r="EE363" i="3" s="1"/>
  <c r="EB41" i="3"/>
  <c r="CX363" i="3" s="1"/>
  <c r="CU41" i="3"/>
  <c r="BQ363" i="3" s="1"/>
  <c r="CU363" i="3" s="1"/>
  <c r="BN41" i="3"/>
  <c r="AJ363" i="3" s="1"/>
  <c r="BN363" i="3" s="1"/>
  <c r="AG41" i="3"/>
  <c r="C363" i="3" s="1"/>
  <c r="AG363" i="3" s="1"/>
  <c r="GP40" i="3"/>
  <c r="FL362" i="3" s="1"/>
  <c r="FI40" i="3"/>
  <c r="EE362" i="3" s="1"/>
  <c r="EB40" i="3"/>
  <c r="CX362" i="3" s="1"/>
  <c r="CU40" i="3"/>
  <c r="BQ362" i="3" s="1"/>
  <c r="BN40" i="3"/>
  <c r="AJ362" i="3" s="1"/>
  <c r="AG40" i="3"/>
  <c r="C362" i="3" s="1"/>
  <c r="GP39" i="3"/>
  <c r="FL361" i="3" s="1"/>
  <c r="FI39" i="3"/>
  <c r="EE361" i="3" s="1"/>
  <c r="EB39" i="3"/>
  <c r="CX361" i="3" s="1"/>
  <c r="CU39" i="3"/>
  <c r="BQ361" i="3" s="1"/>
  <c r="BN39" i="3"/>
  <c r="AJ361" i="3" s="1"/>
  <c r="AG39" i="3"/>
  <c r="C361" i="3" s="1"/>
  <c r="GP38" i="3"/>
  <c r="FL360" i="3" s="1"/>
  <c r="FI38" i="3"/>
  <c r="EE360" i="3" s="1"/>
  <c r="EB38" i="3"/>
  <c r="CX360" i="3" s="1"/>
  <c r="CU38" i="3"/>
  <c r="BQ360" i="3" s="1"/>
  <c r="BN38" i="3"/>
  <c r="AJ360" i="3" s="1"/>
  <c r="AG38" i="3"/>
  <c r="C360" i="3" s="1"/>
  <c r="GP37" i="3"/>
  <c r="FI37" i="3"/>
  <c r="EE359" i="3" s="1"/>
  <c r="EB37" i="3"/>
  <c r="CX359" i="3" s="1"/>
  <c r="CU37" i="3"/>
  <c r="BQ359" i="3" s="1"/>
  <c r="BN37" i="3"/>
  <c r="AJ359" i="3" s="1"/>
  <c r="AG37" i="3"/>
  <c r="C359" i="3" s="1"/>
  <c r="GP36" i="3"/>
  <c r="FL358" i="3" s="1"/>
  <c r="FI36" i="3"/>
  <c r="EE358" i="3" s="1"/>
  <c r="EB36" i="3"/>
  <c r="CX358" i="3" s="1"/>
  <c r="CU36" i="3"/>
  <c r="BQ358" i="3" s="1"/>
  <c r="BN36" i="3"/>
  <c r="AJ358" i="3" s="1"/>
  <c r="AG36" i="3"/>
  <c r="C358" i="3" s="1"/>
  <c r="GP35" i="3"/>
  <c r="FI35" i="3"/>
  <c r="EE357" i="3" s="1"/>
  <c r="EB35" i="3"/>
  <c r="CX357" i="3" s="1"/>
  <c r="CU35" i="3"/>
  <c r="BQ357" i="3" s="1"/>
  <c r="BN35" i="3"/>
  <c r="AJ357" i="3" s="1"/>
  <c r="AG35" i="3"/>
  <c r="C357" i="3" s="1"/>
  <c r="GP34" i="3"/>
  <c r="FL356" i="3" s="1"/>
  <c r="FI34" i="3"/>
  <c r="EE356" i="3" s="1"/>
  <c r="EB34" i="3"/>
  <c r="CX356" i="3" s="1"/>
  <c r="CU34" i="3"/>
  <c r="BQ356" i="3" s="1"/>
  <c r="BN34" i="3"/>
  <c r="AJ356" i="3" s="1"/>
  <c r="AG34" i="3"/>
  <c r="C356" i="3" s="1"/>
  <c r="GP33" i="3"/>
  <c r="FL355" i="3" s="1"/>
  <c r="GP355" i="3" s="1"/>
  <c r="FI33" i="3"/>
  <c r="EE355" i="3" s="1"/>
  <c r="EB33" i="3"/>
  <c r="CX355" i="3" s="1"/>
  <c r="CU33" i="3"/>
  <c r="BQ355" i="3" s="1"/>
  <c r="CU355" i="3" s="1"/>
  <c r="BN33" i="3"/>
  <c r="AJ355" i="3" s="1"/>
  <c r="BN355" i="3" s="1"/>
  <c r="BT327" i="2" s="1"/>
  <c r="BU327" i="2" s="1"/>
  <c r="AG33" i="3"/>
  <c r="C355" i="3" s="1"/>
  <c r="GP32" i="3"/>
  <c r="FL354" i="3" s="1"/>
  <c r="FI32" i="3"/>
  <c r="EE354" i="3" s="1"/>
  <c r="EB32" i="3"/>
  <c r="CX354" i="3" s="1"/>
  <c r="CU32" i="3"/>
  <c r="BQ354" i="3" s="1"/>
  <c r="BN32" i="3"/>
  <c r="AJ354" i="3" s="1"/>
  <c r="AG32" i="3"/>
  <c r="C354" i="3" s="1"/>
  <c r="GP31" i="3"/>
  <c r="FL353" i="3" s="1"/>
  <c r="FI31" i="3"/>
  <c r="EE353" i="3" s="1"/>
  <c r="EB31" i="3"/>
  <c r="CX353" i="3" s="1"/>
  <c r="CU31" i="3"/>
  <c r="BQ353" i="3" s="1"/>
  <c r="BN31" i="3"/>
  <c r="AJ353" i="3" s="1"/>
  <c r="AG31" i="3"/>
  <c r="C353" i="3" s="1"/>
  <c r="GP30" i="3"/>
  <c r="FL352" i="3" s="1"/>
  <c r="FI30" i="3"/>
  <c r="EE352" i="3" s="1"/>
  <c r="EB30" i="3"/>
  <c r="CX352" i="3" s="1"/>
  <c r="CU30" i="3"/>
  <c r="BQ352" i="3" s="1"/>
  <c r="BN30" i="3"/>
  <c r="AJ352" i="3" s="1"/>
  <c r="AG30" i="3"/>
  <c r="C352" i="3" s="1"/>
  <c r="GP29" i="3"/>
  <c r="F827" i="2" s="1"/>
  <c r="G827" i="2" s="1"/>
  <c r="FI29" i="3"/>
  <c r="EE351" i="3" s="1"/>
  <c r="EB29" i="3"/>
  <c r="CX351" i="3" s="1"/>
  <c r="CU29" i="3"/>
  <c r="BQ351" i="3" s="1"/>
  <c r="BN29" i="3"/>
  <c r="AJ351" i="3" s="1"/>
  <c r="AG29" i="3"/>
  <c r="C351" i="3" s="1"/>
  <c r="GP28" i="3"/>
  <c r="FL350" i="3" s="1"/>
  <c r="GP350" i="3" s="1"/>
  <c r="FI28" i="3"/>
  <c r="EE350" i="3" s="1"/>
  <c r="EB28" i="3"/>
  <c r="CX350" i="3" s="1"/>
  <c r="CU28" i="3"/>
  <c r="BQ350" i="3" s="1"/>
  <c r="BN28" i="3"/>
  <c r="AJ350" i="3" s="1"/>
  <c r="AG28" i="3"/>
  <c r="C350" i="3" s="1"/>
  <c r="GP27" i="3"/>
  <c r="FI27" i="3"/>
  <c r="EE349" i="3" s="1"/>
  <c r="EB27" i="3"/>
  <c r="CX349" i="3" s="1"/>
  <c r="CU27" i="3"/>
  <c r="BQ349" i="3" s="1"/>
  <c r="BN27" i="3"/>
  <c r="AJ349" i="3" s="1"/>
  <c r="AG27" i="3"/>
  <c r="C349" i="3" s="1"/>
  <c r="GP26" i="3"/>
  <c r="FL348" i="3" s="1"/>
  <c r="FI26" i="3"/>
  <c r="EE348" i="3" s="1"/>
  <c r="EB26" i="3"/>
  <c r="CX348" i="3" s="1"/>
  <c r="CU26" i="3"/>
  <c r="BQ348" i="3" s="1"/>
  <c r="BN26" i="3"/>
  <c r="AJ348" i="3" s="1"/>
  <c r="AG26" i="3"/>
  <c r="C348" i="3" s="1"/>
  <c r="GP25" i="3"/>
  <c r="FI25" i="3"/>
  <c r="EB25" i="3"/>
  <c r="CU25" i="3"/>
  <c r="BN25" i="3"/>
  <c r="AG25" i="3"/>
  <c r="GP24" i="3"/>
  <c r="FL347" i="3" s="1"/>
  <c r="GP347" i="3" s="1"/>
  <c r="FI24" i="3"/>
  <c r="EE347" i="3" s="1"/>
  <c r="EB24" i="3"/>
  <c r="CX347" i="3" s="1"/>
  <c r="CU24" i="3"/>
  <c r="BQ347" i="3" s="1"/>
  <c r="BN24" i="3"/>
  <c r="AJ347" i="3" s="1"/>
  <c r="AG24" i="3"/>
  <c r="C347" i="3" s="1"/>
  <c r="GP23" i="3"/>
  <c r="FL346" i="3" s="1"/>
  <c r="FI23" i="3"/>
  <c r="EE346" i="3" s="1"/>
  <c r="EB23" i="3"/>
  <c r="CX346" i="3" s="1"/>
  <c r="CU23" i="3"/>
  <c r="BQ346" i="3" s="1"/>
  <c r="BN23" i="3"/>
  <c r="AJ346" i="3" s="1"/>
  <c r="AG23" i="3"/>
  <c r="C346" i="3" s="1"/>
  <c r="GP22" i="3"/>
  <c r="FL345" i="3" s="1"/>
  <c r="FI22" i="3"/>
  <c r="EE345" i="3" s="1"/>
  <c r="EB22" i="3"/>
  <c r="CX345" i="3" s="1"/>
  <c r="CU22" i="3"/>
  <c r="BQ345" i="3" s="1"/>
  <c r="BN22" i="3"/>
  <c r="AJ345" i="3" s="1"/>
  <c r="AG22" i="3"/>
  <c r="C345" i="3" s="1"/>
  <c r="GP21" i="3"/>
  <c r="FI21" i="3"/>
  <c r="EE344" i="3" s="1"/>
  <c r="EB21" i="3"/>
  <c r="CX344" i="3" s="1"/>
  <c r="CU21" i="3"/>
  <c r="BQ344" i="3" s="1"/>
  <c r="BN21" i="3"/>
  <c r="AJ344" i="3" s="1"/>
  <c r="AG21" i="3"/>
  <c r="C344" i="3" s="1"/>
  <c r="GP20" i="3"/>
  <c r="FL343" i="3" s="1"/>
  <c r="FI20" i="3"/>
  <c r="EE343" i="3" s="1"/>
  <c r="EB20" i="3"/>
  <c r="CX343" i="3" s="1"/>
  <c r="CU20" i="3"/>
  <c r="BQ343" i="3" s="1"/>
  <c r="CU343" i="3" s="1"/>
  <c r="BN20" i="3"/>
  <c r="AJ343" i="3" s="1"/>
  <c r="BN343" i="3" s="1"/>
  <c r="BT315" i="2" s="1"/>
  <c r="BU315" i="2" s="1"/>
  <c r="AG20" i="3"/>
  <c r="C343" i="3" s="1"/>
  <c r="GP19" i="3"/>
  <c r="FL342" i="3" s="1"/>
  <c r="FI19" i="3"/>
  <c r="EE342" i="3" s="1"/>
  <c r="EB19" i="3"/>
  <c r="CX342" i="3" s="1"/>
  <c r="CU19" i="3"/>
  <c r="BQ342" i="3" s="1"/>
  <c r="BN19" i="3"/>
  <c r="AJ342" i="3" s="1"/>
  <c r="AG19" i="3"/>
  <c r="C342" i="3" s="1"/>
  <c r="GP18" i="3"/>
  <c r="FL341" i="3" s="1"/>
  <c r="FI18" i="3"/>
  <c r="EE341" i="3" s="1"/>
  <c r="EB18" i="3"/>
  <c r="CX341" i="3" s="1"/>
  <c r="CU18" i="3"/>
  <c r="BQ341" i="3" s="1"/>
  <c r="BN18" i="3"/>
  <c r="AJ341" i="3" s="1"/>
  <c r="AG18" i="3"/>
  <c r="C341" i="3" s="1"/>
  <c r="GP17" i="3"/>
  <c r="FL340" i="3" s="1"/>
  <c r="FI17" i="3"/>
  <c r="EE340" i="3" s="1"/>
  <c r="EB17" i="3"/>
  <c r="CX340" i="3" s="1"/>
  <c r="CU17" i="3"/>
  <c r="BQ340" i="3" s="1"/>
  <c r="BN17" i="3"/>
  <c r="AJ340" i="3" s="1"/>
  <c r="AG17" i="3"/>
  <c r="C340" i="3" s="1"/>
  <c r="GP16" i="3"/>
  <c r="FL339" i="3" s="1"/>
  <c r="GP339" i="3" s="1"/>
  <c r="FI16" i="3"/>
  <c r="EE339" i="3" s="1"/>
  <c r="FI339" i="3" s="1"/>
  <c r="EB16" i="3"/>
  <c r="CX339" i="3" s="1"/>
  <c r="C381" i="3" s="1"/>
  <c r="CU16" i="3"/>
  <c r="BQ339" i="3" s="1"/>
  <c r="CU339" i="3" s="1"/>
  <c r="BN16" i="3"/>
  <c r="AJ339" i="3" s="1"/>
  <c r="BN339" i="3" s="1"/>
  <c r="BT311" i="2" s="1"/>
  <c r="BU311" i="2" s="1"/>
  <c r="AG16" i="3"/>
  <c r="C339" i="3" s="1"/>
  <c r="AG339" i="3" s="1"/>
  <c r="GP15" i="3"/>
  <c r="FI15" i="3"/>
  <c r="EE338" i="3" s="1"/>
  <c r="EB15" i="3"/>
  <c r="CX338" i="3" s="1"/>
  <c r="CU15" i="3"/>
  <c r="BQ338" i="3" s="1"/>
  <c r="AS15" i="3"/>
  <c r="BN15" i="3" s="1"/>
  <c r="AJ338" i="3" s="1"/>
  <c r="AG15" i="3"/>
  <c r="C338" i="3" s="1"/>
  <c r="GP14" i="3"/>
  <c r="FL337" i="3" s="1"/>
  <c r="FI14" i="3"/>
  <c r="EE337" i="3" s="1"/>
  <c r="EB14" i="3"/>
  <c r="CX337" i="3" s="1"/>
  <c r="CU14" i="3"/>
  <c r="BQ337" i="3" s="1"/>
  <c r="BN14" i="3"/>
  <c r="AJ337" i="3" s="1"/>
  <c r="AG14" i="3"/>
  <c r="C337" i="3" s="1"/>
  <c r="GP13" i="3"/>
  <c r="FL336" i="3" s="1"/>
  <c r="FI13" i="3"/>
  <c r="EE336" i="3" s="1"/>
  <c r="EB13" i="3"/>
  <c r="CX336" i="3" s="1"/>
  <c r="CU13" i="3"/>
  <c r="BQ336" i="3" s="1"/>
  <c r="BN13" i="3"/>
  <c r="AJ336" i="3" s="1"/>
  <c r="AG13" i="3"/>
  <c r="C336" i="3" s="1"/>
  <c r="GP12" i="3"/>
  <c r="FL335" i="3" s="1"/>
  <c r="FI12" i="3"/>
  <c r="EE335" i="3" s="1"/>
  <c r="EB12" i="3"/>
  <c r="CX335" i="3" s="1"/>
  <c r="CU12" i="3"/>
  <c r="BQ335" i="3" s="1"/>
  <c r="BN12" i="3"/>
  <c r="AJ335" i="3" s="1"/>
  <c r="AG12" i="3"/>
  <c r="C335" i="3" s="1"/>
  <c r="GP11" i="3"/>
  <c r="FI11" i="3"/>
  <c r="EE334" i="3" s="1"/>
  <c r="EB11" i="3"/>
  <c r="CX334" i="3" s="1"/>
  <c r="CU11" i="3"/>
  <c r="BQ334" i="3" s="1"/>
  <c r="BN11" i="3"/>
  <c r="AJ334" i="3" s="1"/>
  <c r="AG11" i="3"/>
  <c r="C334" i="3" s="1"/>
  <c r="GP10" i="3"/>
  <c r="FL333" i="3" s="1"/>
  <c r="FI10" i="3"/>
  <c r="EE333" i="3" s="1"/>
  <c r="EB10" i="3"/>
  <c r="CX333" i="3" s="1"/>
  <c r="CU10" i="3"/>
  <c r="BQ333" i="3" s="1"/>
  <c r="BN10" i="3"/>
  <c r="AJ333" i="3" s="1"/>
  <c r="AG10" i="3"/>
  <c r="C333" i="3" s="1"/>
  <c r="GP9" i="3"/>
  <c r="FI9" i="3"/>
  <c r="EE332" i="3" s="1"/>
  <c r="EB9" i="3"/>
  <c r="CX332" i="3" s="1"/>
  <c r="CU9" i="3"/>
  <c r="BQ332" i="3" s="1"/>
  <c r="CU332" i="3" s="1"/>
  <c r="BN9" i="3"/>
  <c r="AJ332" i="3" s="1"/>
  <c r="BN332" i="3" s="1"/>
  <c r="BT304" i="2" s="1"/>
  <c r="BU304" i="2" s="1"/>
  <c r="AG9" i="3"/>
  <c r="C332" i="3" s="1"/>
  <c r="GP8" i="3"/>
  <c r="FL331" i="3" s="1"/>
  <c r="FI8" i="3"/>
  <c r="EE331" i="3" s="1"/>
  <c r="EB8" i="3"/>
  <c r="CX331" i="3" s="1"/>
  <c r="CU8" i="3"/>
  <c r="BQ331" i="3" s="1"/>
  <c r="BN8" i="3"/>
  <c r="AJ331" i="3" s="1"/>
  <c r="AG8" i="3"/>
  <c r="C331" i="3" s="1"/>
  <c r="GP7" i="3"/>
  <c r="F805" i="2" s="1"/>
  <c r="G805" i="2" s="1"/>
  <c r="FI7" i="3"/>
  <c r="EE330" i="3" s="1"/>
  <c r="EB7" i="3"/>
  <c r="CX330" i="3" s="1"/>
  <c r="CU7" i="3"/>
  <c r="BQ330" i="3" s="1"/>
  <c r="BN7" i="3"/>
  <c r="AJ330" i="3" s="1"/>
  <c r="AG7" i="3"/>
  <c r="C330" i="3" s="1"/>
  <c r="GP6" i="3"/>
  <c r="FL329" i="3" s="1"/>
  <c r="FI6" i="3"/>
  <c r="EE329" i="3" s="1"/>
  <c r="EB6" i="3"/>
  <c r="CX329" i="3" s="1"/>
  <c r="CU6" i="3"/>
  <c r="BQ329" i="3" s="1"/>
  <c r="BN6" i="3"/>
  <c r="AJ329" i="3" s="1"/>
  <c r="AG6" i="3"/>
  <c r="C329" i="3" s="1"/>
  <c r="BY295" i="2"/>
  <c r="BN295" i="2"/>
  <c r="BC295" i="2"/>
  <c r="AR295" i="2"/>
  <c r="AG295" i="2"/>
  <c r="V295" i="2"/>
  <c r="K295" i="2"/>
  <c r="AY294" i="2"/>
  <c r="U294" i="2"/>
  <c r="J294" i="2"/>
  <c r="H294" i="2"/>
  <c r="BT293" i="2"/>
  <c r="BI293" i="2"/>
  <c r="BJ293" i="2" s="1"/>
  <c r="AY293" i="2"/>
  <c r="U293" i="2"/>
  <c r="J293" i="2"/>
  <c r="H293" i="2"/>
  <c r="BT292" i="2"/>
  <c r="BU292" i="2" s="1"/>
  <c r="BI292" i="2"/>
  <c r="BJ292" i="2" s="1"/>
  <c r="AY292" i="2"/>
  <c r="U292" i="2"/>
  <c r="J292" i="2"/>
  <c r="H292" i="2"/>
  <c r="BI291" i="2"/>
  <c r="BJ291" i="2" s="1"/>
  <c r="AY291" i="2"/>
  <c r="U291" i="2"/>
  <c r="J291" i="2"/>
  <c r="H291" i="2"/>
  <c r="BT290" i="2"/>
  <c r="BI290" i="2"/>
  <c r="BJ290" i="2" s="1"/>
  <c r="AY290" i="2"/>
  <c r="U290" i="2"/>
  <c r="J290" i="2"/>
  <c r="H290" i="2"/>
  <c r="BI289" i="2"/>
  <c r="BJ289" i="2" s="1"/>
  <c r="AY289" i="2"/>
  <c r="U289" i="2"/>
  <c r="J289" i="2"/>
  <c r="H289" i="2"/>
  <c r="BT288" i="2"/>
  <c r="BU288" i="2" s="1"/>
  <c r="BI288" i="2"/>
  <c r="BJ288" i="2" s="1"/>
  <c r="U288" i="2"/>
  <c r="J288" i="2"/>
  <c r="H288" i="2"/>
  <c r="BT287" i="2"/>
  <c r="BI287" i="2"/>
  <c r="BJ287" i="2" s="1"/>
  <c r="AY287" i="2"/>
  <c r="U287" i="2"/>
  <c r="J287" i="2"/>
  <c r="H287" i="2"/>
  <c r="BT286" i="2"/>
  <c r="BT238" i="2" s="1"/>
  <c r="BU238" i="2" s="1"/>
  <c r="AY286" i="2"/>
  <c r="U286" i="2"/>
  <c r="J286" i="2"/>
  <c r="H286" i="2"/>
  <c r="BT285" i="2"/>
  <c r="BI285" i="2"/>
  <c r="BJ285" i="2" s="1"/>
  <c r="AY285" i="2"/>
  <c r="U285" i="2"/>
  <c r="J285" i="2"/>
  <c r="H285" i="2"/>
  <c r="BT284" i="2"/>
  <c r="BU284" i="2" s="1"/>
  <c r="AY284" i="2"/>
  <c r="U284" i="2"/>
  <c r="J284" i="2"/>
  <c r="H284" i="2"/>
  <c r="BT283" i="2"/>
  <c r="BI283" i="2"/>
  <c r="BJ283" i="2" s="1"/>
  <c r="AY283" i="2"/>
  <c r="U283" i="2"/>
  <c r="J283" i="2"/>
  <c r="H283" i="2"/>
  <c r="BT282" i="2"/>
  <c r="BT234" i="2" s="1"/>
  <c r="BU234" i="2" s="1"/>
  <c r="AY282" i="2"/>
  <c r="U282" i="2"/>
  <c r="J282" i="2"/>
  <c r="H282" i="2"/>
  <c r="AY281" i="2"/>
  <c r="U281" i="2"/>
  <c r="P281" i="2"/>
  <c r="J281" i="2"/>
  <c r="H281" i="2"/>
  <c r="BT280" i="2"/>
  <c r="BI280" i="2"/>
  <c r="BJ280" i="2" s="1"/>
  <c r="AY280" i="2"/>
  <c r="U280" i="2"/>
  <c r="J280" i="2"/>
  <c r="H280" i="2"/>
  <c r="BI279" i="2"/>
  <c r="BJ279" i="2" s="1"/>
  <c r="AY279" i="2"/>
  <c r="U279" i="2"/>
  <c r="J279" i="2"/>
  <c r="H279" i="2"/>
  <c r="BT278" i="2"/>
  <c r="BI278" i="2"/>
  <c r="BJ278" i="2" s="1"/>
  <c r="AY278" i="2"/>
  <c r="U278" i="2"/>
  <c r="J278" i="2"/>
  <c r="H278" i="2"/>
  <c r="BI277" i="2"/>
  <c r="BJ277" i="2" s="1"/>
  <c r="AY277" i="2"/>
  <c r="U277" i="2"/>
  <c r="J277" i="2"/>
  <c r="H277" i="2"/>
  <c r="BT276" i="2"/>
  <c r="BU276" i="2" s="1"/>
  <c r="BI276" i="2"/>
  <c r="BJ276" i="2" s="1"/>
  <c r="AY276" i="2"/>
  <c r="U276" i="2"/>
  <c r="J276" i="2"/>
  <c r="H276" i="2"/>
  <c r="BI275" i="2"/>
  <c r="BJ275" i="2" s="1"/>
  <c r="AY275" i="2"/>
  <c r="U275" i="2"/>
  <c r="J275" i="2"/>
  <c r="H275" i="2"/>
  <c r="BT274" i="2"/>
  <c r="AY274" i="2"/>
  <c r="U274" i="2"/>
  <c r="J274" i="2"/>
  <c r="H274" i="2"/>
  <c r="BT273" i="2"/>
  <c r="BI273" i="2"/>
  <c r="BJ273" i="2" s="1"/>
  <c r="AY273" i="2"/>
  <c r="AM273" i="2"/>
  <c r="AB273" i="2"/>
  <c r="AC273" i="2" s="1"/>
  <c r="U273" i="2"/>
  <c r="Q273" i="2"/>
  <c r="J273" i="2"/>
  <c r="H273" i="2"/>
  <c r="BT272" i="2"/>
  <c r="BI272" i="2"/>
  <c r="BJ272" i="2" s="1"/>
  <c r="U272" i="2"/>
  <c r="J272" i="2"/>
  <c r="H272" i="2"/>
  <c r="BT271" i="2"/>
  <c r="BI271" i="2"/>
  <c r="BJ271" i="2" s="1"/>
  <c r="AY271" i="2"/>
  <c r="U271" i="2"/>
  <c r="J271" i="2"/>
  <c r="H271" i="2"/>
  <c r="BT270" i="2"/>
  <c r="BU270" i="2" s="1"/>
  <c r="AY270" i="2"/>
  <c r="U270" i="2"/>
  <c r="J270" i="2"/>
  <c r="H270" i="2"/>
  <c r="BT269" i="2"/>
  <c r="BI269" i="2"/>
  <c r="BJ269" i="2" s="1"/>
  <c r="AY269" i="2"/>
  <c r="U269" i="2"/>
  <c r="J269" i="2"/>
  <c r="H269" i="2"/>
  <c r="BT268" i="2"/>
  <c r="BU268" i="2" s="1"/>
  <c r="U268" i="2"/>
  <c r="J268" i="2"/>
  <c r="H268" i="2"/>
  <c r="BI267" i="2"/>
  <c r="BJ267" i="2" s="1"/>
  <c r="AY267" i="2"/>
  <c r="U267" i="2"/>
  <c r="J267" i="2"/>
  <c r="H267" i="2"/>
  <c r="BT266" i="2"/>
  <c r="BU266" i="2" s="1"/>
  <c r="AY266" i="2"/>
  <c r="U266" i="2"/>
  <c r="J266" i="2"/>
  <c r="H266" i="2"/>
  <c r="BI265" i="2"/>
  <c r="BJ265" i="2" s="1"/>
  <c r="AY265" i="2"/>
  <c r="U265" i="2"/>
  <c r="J265" i="2"/>
  <c r="H265" i="2"/>
  <c r="AY264" i="2"/>
  <c r="U264" i="2"/>
  <c r="J264" i="2"/>
  <c r="H264" i="2"/>
  <c r="BI263" i="2"/>
  <c r="BJ263" i="2" s="1"/>
  <c r="AY263" i="2"/>
  <c r="U263" i="2"/>
  <c r="J263" i="2"/>
  <c r="H263" i="2"/>
  <c r="BT262" i="2"/>
  <c r="BU262" i="2" s="1"/>
  <c r="AY262" i="2"/>
  <c r="U262" i="2"/>
  <c r="J262" i="2"/>
  <c r="H262" i="2"/>
  <c r="BI261" i="2"/>
  <c r="BJ261" i="2" s="1"/>
  <c r="AY261" i="2"/>
  <c r="U261" i="2"/>
  <c r="J261" i="2"/>
  <c r="H261" i="2"/>
  <c r="BT260" i="2"/>
  <c r="AY260" i="2"/>
  <c r="U260" i="2"/>
  <c r="J260" i="2"/>
  <c r="H260" i="2"/>
  <c r="BI259" i="2"/>
  <c r="BJ259" i="2" s="1"/>
  <c r="AY259" i="2"/>
  <c r="U259" i="2"/>
  <c r="J259" i="2"/>
  <c r="H259" i="2"/>
  <c r="BT258" i="2"/>
  <c r="AY258" i="2"/>
  <c r="U258" i="2"/>
  <c r="J258" i="2"/>
  <c r="H258" i="2"/>
  <c r="BI257" i="2"/>
  <c r="BJ257" i="2" s="1"/>
  <c r="U257" i="2"/>
  <c r="J257" i="2"/>
  <c r="H257" i="2"/>
  <c r="BT256" i="2"/>
  <c r="BI256" i="2"/>
  <c r="BJ256" i="2" s="1"/>
  <c r="AY256" i="2"/>
  <c r="U256" i="2"/>
  <c r="J256" i="2"/>
  <c r="H256" i="2"/>
  <c r="BI255" i="2"/>
  <c r="BJ255" i="2" s="1"/>
  <c r="AY255" i="2"/>
  <c r="U255" i="2"/>
  <c r="J255" i="2"/>
  <c r="H255" i="2"/>
  <c r="BT254" i="2"/>
  <c r="BU254" i="2" s="1"/>
  <c r="BI254" i="2"/>
  <c r="BJ254" i="2" s="1"/>
  <c r="AY254" i="2"/>
  <c r="U254" i="2"/>
  <c r="J254" i="2"/>
  <c r="H254" i="2"/>
  <c r="BY252" i="2"/>
  <c r="BY204" i="2" s="1"/>
  <c r="BX252" i="2"/>
  <c r="BN252" i="2"/>
  <c r="BM252" i="2"/>
  <c r="BJ252" i="2"/>
  <c r="BC252" i="2"/>
  <c r="BB252" i="2"/>
  <c r="AY252" i="2"/>
  <c r="AR252" i="2"/>
  <c r="AQ252" i="2"/>
  <c r="AA252" i="2"/>
  <c r="K252" i="2"/>
  <c r="J252" i="2"/>
  <c r="G252" i="2"/>
  <c r="BY247" i="2"/>
  <c r="AB59" i="11" s="1"/>
  <c r="BN247" i="2"/>
  <c r="X59" i="11" s="1"/>
  <c r="BC247" i="2"/>
  <c r="AR247" i="2"/>
  <c r="AG247" i="2"/>
  <c r="L59" i="11" s="1"/>
  <c r="V247" i="2"/>
  <c r="H59" i="11" s="1"/>
  <c r="K247" i="2"/>
  <c r="AY246" i="2"/>
  <c r="AM246" i="2"/>
  <c r="AM294" i="2" s="1"/>
  <c r="AM342" i="2" s="1"/>
  <c r="AB246" i="2"/>
  <c r="AB294" i="2" s="1"/>
  <c r="U246" i="2"/>
  <c r="J246" i="2"/>
  <c r="H246" i="2"/>
  <c r="F246" i="2"/>
  <c r="F294" i="2" s="1"/>
  <c r="G294" i="2" s="1"/>
  <c r="BI245" i="2"/>
  <c r="BJ245" i="2" s="1"/>
  <c r="AY245" i="2"/>
  <c r="AM245" i="2"/>
  <c r="AM293" i="2" s="1"/>
  <c r="U245" i="2"/>
  <c r="Q245" i="2"/>
  <c r="Q293" i="2" s="1"/>
  <c r="J245" i="2"/>
  <c r="H245" i="2"/>
  <c r="F245" i="2"/>
  <c r="F293" i="2" s="1"/>
  <c r="BT244" i="2"/>
  <c r="BU244" i="2" s="1"/>
  <c r="AY244" i="2"/>
  <c r="AM244" i="2"/>
  <c r="AM292" i="2" s="1"/>
  <c r="AB244" i="2"/>
  <c r="U244" i="2"/>
  <c r="J244" i="2"/>
  <c r="H244" i="2"/>
  <c r="F244" i="2"/>
  <c r="F292" i="2" s="1"/>
  <c r="G292" i="2" s="1"/>
  <c r="BI243" i="2"/>
  <c r="BJ243" i="2" s="1"/>
  <c r="AY243" i="2"/>
  <c r="AM243" i="2"/>
  <c r="U243" i="2"/>
  <c r="Q243" i="2"/>
  <c r="Q291" i="2" s="1"/>
  <c r="J243" i="2"/>
  <c r="H243" i="2"/>
  <c r="F243" i="2"/>
  <c r="BI242" i="2"/>
  <c r="BJ242" i="2" s="1"/>
  <c r="AY242" i="2"/>
  <c r="AB242" i="2"/>
  <c r="AB290" i="2" s="1"/>
  <c r="U242" i="2"/>
  <c r="J242" i="2"/>
  <c r="H242" i="2"/>
  <c r="F242" i="2"/>
  <c r="F290" i="2" s="1"/>
  <c r="BI241" i="2"/>
  <c r="BJ241" i="2" s="1"/>
  <c r="AY241" i="2"/>
  <c r="AM241" i="2"/>
  <c r="AM289" i="2" s="1"/>
  <c r="AN289" i="2" s="1"/>
  <c r="AB241" i="2"/>
  <c r="AB289" i="2" s="1"/>
  <c r="U241" i="2"/>
  <c r="Q241" i="2"/>
  <c r="Q289" i="2" s="1"/>
  <c r="J241" i="2"/>
  <c r="H241" i="2"/>
  <c r="F241" i="2"/>
  <c r="F289" i="2" s="1"/>
  <c r="G289" i="2" s="1"/>
  <c r="I289" i="2" s="1"/>
  <c r="K289" i="2" s="1"/>
  <c r="AM240" i="2"/>
  <c r="AM288" i="2" s="1"/>
  <c r="AB240" i="2"/>
  <c r="AB288" i="2" s="1"/>
  <c r="U240" i="2"/>
  <c r="J240" i="2"/>
  <c r="H240" i="2"/>
  <c r="F240" i="2"/>
  <c r="F288" i="2" s="1"/>
  <c r="G288" i="2" s="1"/>
  <c r="BI239" i="2"/>
  <c r="BJ239" i="2" s="1"/>
  <c r="AY239" i="2"/>
  <c r="AM239" i="2"/>
  <c r="AM287" i="2" s="1"/>
  <c r="U239" i="2"/>
  <c r="Q239" i="2"/>
  <c r="Q287" i="2" s="1"/>
  <c r="J239" i="2"/>
  <c r="H239" i="2"/>
  <c r="F239" i="2"/>
  <c r="AY238" i="2"/>
  <c r="AB238" i="2"/>
  <c r="AB286" i="2" s="1"/>
  <c r="U238" i="2"/>
  <c r="Q238" i="2"/>
  <c r="J238" i="2"/>
  <c r="H238" i="2"/>
  <c r="F238" i="2"/>
  <c r="F286" i="2" s="1"/>
  <c r="G286" i="2" s="1"/>
  <c r="BI237" i="2"/>
  <c r="BJ237" i="2" s="1"/>
  <c r="AY237" i="2"/>
  <c r="AM237" i="2"/>
  <c r="AM285" i="2" s="1"/>
  <c r="U237" i="2"/>
  <c r="Q237" i="2"/>
  <c r="Q285" i="2" s="1"/>
  <c r="J237" i="2"/>
  <c r="H237" i="2"/>
  <c r="F237" i="2"/>
  <c r="F285" i="2" s="1"/>
  <c r="BT236" i="2"/>
  <c r="BU236" i="2" s="1"/>
  <c r="AY236" i="2"/>
  <c r="AM236" i="2"/>
  <c r="AM284" i="2" s="1"/>
  <c r="AN284" i="2" s="1"/>
  <c r="AB236" i="2"/>
  <c r="U236" i="2"/>
  <c r="J236" i="2"/>
  <c r="H236" i="2"/>
  <c r="F236" i="2"/>
  <c r="F284" i="2" s="1"/>
  <c r="G284" i="2" s="1"/>
  <c r="BI235" i="2"/>
  <c r="BJ235" i="2" s="1"/>
  <c r="AY235" i="2"/>
  <c r="AM235" i="2"/>
  <c r="AM283" i="2" s="1"/>
  <c r="U235" i="2"/>
  <c r="Q235" i="2"/>
  <c r="Q283" i="2" s="1"/>
  <c r="R283" i="2" s="1"/>
  <c r="J235" i="2"/>
  <c r="H235" i="2"/>
  <c r="F235" i="2"/>
  <c r="AY234" i="2"/>
  <c r="AL234" i="2"/>
  <c r="AB234" i="2"/>
  <c r="AB282" i="2" s="1"/>
  <c r="AA234" i="2"/>
  <c r="U234" i="2"/>
  <c r="J234" i="2"/>
  <c r="H234" i="2"/>
  <c r="F234" i="2"/>
  <c r="F282" i="2" s="1"/>
  <c r="G282" i="2" s="1"/>
  <c r="AY233" i="2"/>
  <c r="AL233" i="2"/>
  <c r="U233" i="2"/>
  <c r="J233" i="2"/>
  <c r="H233" i="2"/>
  <c r="F233" i="2"/>
  <c r="F281" i="2" s="1"/>
  <c r="G281" i="2" s="1"/>
  <c r="I281" i="2" s="1"/>
  <c r="K281" i="2" s="1"/>
  <c r="BI232" i="2"/>
  <c r="BJ232" i="2" s="1"/>
  <c r="AY232" i="2"/>
  <c r="AB232" i="2"/>
  <c r="AB280" i="2" s="1"/>
  <c r="U232" i="2"/>
  <c r="J232" i="2"/>
  <c r="H232" i="2"/>
  <c r="F232" i="2"/>
  <c r="F280" i="2" s="1"/>
  <c r="BI231" i="2"/>
  <c r="BJ231" i="2" s="1"/>
  <c r="AY231" i="2"/>
  <c r="AM231" i="2"/>
  <c r="AM279" i="2" s="1"/>
  <c r="AB231" i="2"/>
  <c r="U231" i="2"/>
  <c r="Q231" i="2"/>
  <c r="Q279" i="2" s="1"/>
  <c r="J231" i="2"/>
  <c r="H231" i="2"/>
  <c r="F231" i="2"/>
  <c r="F279" i="2" s="1"/>
  <c r="G279" i="2" s="1"/>
  <c r="I279" i="2" s="1"/>
  <c r="K279" i="2" s="1"/>
  <c r="AY230" i="2"/>
  <c r="AB230" i="2"/>
  <c r="U230" i="2"/>
  <c r="Q230" i="2"/>
  <c r="Q278" i="2" s="1"/>
  <c r="J230" i="2"/>
  <c r="H230" i="2"/>
  <c r="F230" i="2"/>
  <c r="F278" i="2" s="1"/>
  <c r="G278" i="2" s="1"/>
  <c r="BI229" i="2"/>
  <c r="BJ229" i="2" s="1"/>
  <c r="AY229" i="2"/>
  <c r="AM229" i="2"/>
  <c r="AB229" i="2"/>
  <c r="AB277" i="2" s="1"/>
  <c r="U229" i="2"/>
  <c r="Q229" i="2"/>
  <c r="J229" i="2"/>
  <c r="H229" i="2"/>
  <c r="F229" i="2"/>
  <c r="F277" i="2" s="1"/>
  <c r="G277" i="2" s="1"/>
  <c r="AY228" i="2"/>
  <c r="AB228" i="2"/>
  <c r="AB276" i="2" s="1"/>
  <c r="U228" i="2"/>
  <c r="Q228" i="2"/>
  <c r="Q276" i="2" s="1"/>
  <c r="J228" i="2"/>
  <c r="H228" i="2"/>
  <c r="F228" i="2"/>
  <c r="F276" i="2" s="1"/>
  <c r="G276" i="2" s="1"/>
  <c r="BI227" i="2"/>
  <c r="BJ227" i="2" s="1"/>
  <c r="AY227" i="2"/>
  <c r="AM227" i="2"/>
  <c r="AM275" i="2" s="1"/>
  <c r="U227" i="2"/>
  <c r="Q227" i="2"/>
  <c r="Q275" i="2" s="1"/>
  <c r="J227" i="2"/>
  <c r="H227" i="2"/>
  <c r="F227" i="2"/>
  <c r="F275" i="2" s="1"/>
  <c r="G275" i="2" s="1"/>
  <c r="I275" i="2" s="1"/>
  <c r="K275" i="2" s="1"/>
  <c r="AY226" i="2"/>
  <c r="U226" i="2"/>
  <c r="Q226" i="2"/>
  <c r="Q274" i="2" s="1"/>
  <c r="J226" i="2"/>
  <c r="H226" i="2"/>
  <c r="F226" i="2"/>
  <c r="BI225" i="2"/>
  <c r="BJ225" i="2" s="1"/>
  <c r="AY225" i="2"/>
  <c r="AL225" i="2"/>
  <c r="AN225" i="2" s="1"/>
  <c r="AC225" i="2"/>
  <c r="U225" i="2"/>
  <c r="R225" i="2"/>
  <c r="J225" i="2"/>
  <c r="H225" i="2"/>
  <c r="G225" i="2"/>
  <c r="F225" i="2"/>
  <c r="F273" i="2" s="1"/>
  <c r="G273" i="2" s="1"/>
  <c r="I273" i="2" s="1"/>
  <c r="K273" i="2" s="1"/>
  <c r="AB224" i="2"/>
  <c r="U224" i="2"/>
  <c r="J224" i="2"/>
  <c r="H224" i="2"/>
  <c r="F224" i="2"/>
  <c r="F272" i="2" s="1"/>
  <c r="G272" i="2" s="1"/>
  <c r="BI223" i="2"/>
  <c r="BJ223" i="2" s="1"/>
  <c r="AY223" i="2"/>
  <c r="AM223" i="2"/>
  <c r="AM271" i="2" s="1"/>
  <c r="U223" i="2"/>
  <c r="Q223" i="2"/>
  <c r="Q271" i="2" s="1"/>
  <c r="J223" i="2"/>
  <c r="H223" i="2"/>
  <c r="F223" i="2"/>
  <c r="F271" i="2" s="1"/>
  <c r="G271" i="2" s="1"/>
  <c r="BT222" i="2"/>
  <c r="BU222" i="2" s="1"/>
  <c r="BI222" i="2"/>
  <c r="BJ222" i="2" s="1"/>
  <c r="AY222" i="2"/>
  <c r="AB222" i="2"/>
  <c r="U222" i="2"/>
  <c r="J222" i="2"/>
  <c r="H222" i="2"/>
  <c r="F222" i="2"/>
  <c r="F270" i="2" s="1"/>
  <c r="G270" i="2" s="1"/>
  <c r="BI221" i="2"/>
  <c r="BJ221" i="2" s="1"/>
  <c r="AY221" i="2"/>
  <c r="AM221" i="2"/>
  <c r="AM269" i="2" s="1"/>
  <c r="AB221" i="2"/>
  <c r="AB269" i="2" s="1"/>
  <c r="U221" i="2"/>
  <c r="Q221" i="2"/>
  <c r="Q269" i="2" s="1"/>
  <c r="R269" i="2" s="1"/>
  <c r="J221" i="2"/>
  <c r="H221" i="2"/>
  <c r="F221" i="2"/>
  <c r="F269" i="2" s="1"/>
  <c r="G269" i="2" s="1"/>
  <c r="BT220" i="2"/>
  <c r="BU220" i="2" s="1"/>
  <c r="AB220" i="2"/>
  <c r="AB268" i="2" s="1"/>
  <c r="U220" i="2"/>
  <c r="J220" i="2"/>
  <c r="H220" i="2"/>
  <c r="F220" i="2"/>
  <c r="F268" i="2" s="1"/>
  <c r="G268" i="2" s="1"/>
  <c r="I268" i="2" s="1"/>
  <c r="K268" i="2" s="1"/>
  <c r="BI219" i="2"/>
  <c r="BJ219" i="2" s="1"/>
  <c r="AY219" i="2"/>
  <c r="AM219" i="2"/>
  <c r="AM267" i="2" s="1"/>
  <c r="AB219" i="2"/>
  <c r="U219" i="2"/>
  <c r="Q219" i="2"/>
  <c r="Q267" i="2" s="1"/>
  <c r="J219" i="2"/>
  <c r="H219" i="2"/>
  <c r="F219" i="2"/>
  <c r="F267" i="2" s="1"/>
  <c r="G267" i="2" s="1"/>
  <c r="BT218" i="2"/>
  <c r="BU218" i="2" s="1"/>
  <c r="BI218" i="2"/>
  <c r="BJ218" i="2" s="1"/>
  <c r="AY218" i="2"/>
  <c r="AB218" i="2"/>
  <c r="U218" i="2"/>
  <c r="J218" i="2"/>
  <c r="H218" i="2"/>
  <c r="F218" i="2"/>
  <c r="F266" i="2" s="1"/>
  <c r="BI217" i="2"/>
  <c r="BJ217" i="2" s="1"/>
  <c r="AY217" i="2"/>
  <c r="AM217" i="2"/>
  <c r="AB217" i="2"/>
  <c r="AB265" i="2" s="1"/>
  <c r="AC265" i="2" s="1"/>
  <c r="U217" i="2"/>
  <c r="Q217" i="2"/>
  <c r="J217" i="2"/>
  <c r="H217" i="2"/>
  <c r="F217" i="2"/>
  <c r="F265" i="2" s="1"/>
  <c r="G265" i="2" s="1"/>
  <c r="AY216" i="2"/>
  <c r="AM216" i="2"/>
  <c r="AM264" i="2" s="1"/>
  <c r="AM312" i="2" s="1"/>
  <c r="AB216" i="2"/>
  <c r="U216" i="2"/>
  <c r="J216" i="2"/>
  <c r="H216" i="2"/>
  <c r="F216" i="2"/>
  <c r="F264" i="2" s="1"/>
  <c r="G264" i="2" s="1"/>
  <c r="BI215" i="2"/>
  <c r="BJ215" i="2" s="1"/>
  <c r="AY215" i="2"/>
  <c r="AM215" i="2"/>
  <c r="AM263" i="2" s="1"/>
  <c r="U215" i="2"/>
  <c r="Q215" i="2"/>
  <c r="Q263" i="2" s="1"/>
  <c r="J215" i="2"/>
  <c r="H215" i="2"/>
  <c r="G215" i="2"/>
  <c r="F215" i="2"/>
  <c r="F263" i="2" s="1"/>
  <c r="G263" i="2" s="1"/>
  <c r="AY214" i="2"/>
  <c r="AM214" i="2"/>
  <c r="AM262" i="2" s="1"/>
  <c r="AN262" i="2" s="1"/>
  <c r="AB214" i="2"/>
  <c r="AB262" i="2" s="1"/>
  <c r="U214" i="2"/>
  <c r="J214" i="2"/>
  <c r="H214" i="2"/>
  <c r="F214" i="2"/>
  <c r="F262" i="2" s="1"/>
  <c r="G262" i="2" s="1"/>
  <c r="I262" i="2" s="1"/>
  <c r="BI213" i="2"/>
  <c r="BJ213" i="2" s="1"/>
  <c r="AY213" i="2"/>
  <c r="AN213" i="2"/>
  <c r="AM213" i="2"/>
  <c r="AM261" i="2" s="1"/>
  <c r="AN261" i="2" s="1"/>
  <c r="U213" i="2"/>
  <c r="Q213" i="2"/>
  <c r="Q261" i="2" s="1"/>
  <c r="R261" i="2" s="1"/>
  <c r="J213" i="2"/>
  <c r="H213" i="2"/>
  <c r="F213" i="2"/>
  <c r="F261" i="2" s="1"/>
  <c r="G261" i="2" s="1"/>
  <c r="AY212" i="2"/>
  <c r="AM212" i="2"/>
  <c r="AM260" i="2" s="1"/>
  <c r="AL212" i="2"/>
  <c r="AB212" i="2"/>
  <c r="AB260" i="2" s="1"/>
  <c r="AC260" i="2" s="1"/>
  <c r="U212" i="2"/>
  <c r="Q212" i="2"/>
  <c r="Q260" i="2" s="1"/>
  <c r="J212" i="2"/>
  <c r="H212" i="2"/>
  <c r="F212" i="2"/>
  <c r="BI211" i="2"/>
  <c r="BJ211" i="2" s="1"/>
  <c r="AY211" i="2"/>
  <c r="AM211" i="2"/>
  <c r="AM259" i="2" s="1"/>
  <c r="U211" i="2"/>
  <c r="Q211" i="2"/>
  <c r="Q259" i="2" s="1"/>
  <c r="R259" i="2" s="1"/>
  <c r="J211" i="2"/>
  <c r="H211" i="2"/>
  <c r="F211" i="2"/>
  <c r="F259" i="2" s="1"/>
  <c r="AY210" i="2"/>
  <c r="AB210" i="2"/>
  <c r="AB258" i="2" s="1"/>
  <c r="U210" i="2"/>
  <c r="J210" i="2"/>
  <c r="H210" i="2"/>
  <c r="F210" i="2"/>
  <c r="F258" i="2" s="1"/>
  <c r="G258" i="2" s="1"/>
  <c r="I258" i="2" s="1"/>
  <c r="BI209" i="2"/>
  <c r="BJ209" i="2" s="1"/>
  <c r="U209" i="2"/>
  <c r="J209" i="2"/>
  <c r="H209" i="2"/>
  <c r="F209" i="2"/>
  <c r="F257" i="2" s="1"/>
  <c r="AY208" i="2"/>
  <c r="AB208" i="2"/>
  <c r="U208" i="2"/>
  <c r="J208" i="2"/>
  <c r="H208" i="2"/>
  <c r="G208" i="2"/>
  <c r="F208" i="2"/>
  <c r="F256" i="2" s="1"/>
  <c r="G256" i="2" s="1"/>
  <c r="BI207" i="2"/>
  <c r="BJ207" i="2" s="1"/>
  <c r="AY207" i="2"/>
  <c r="AM207" i="2"/>
  <c r="AM255" i="2" s="1"/>
  <c r="U207" i="2"/>
  <c r="Q207" i="2"/>
  <c r="Q255" i="2" s="1"/>
  <c r="J207" i="2"/>
  <c r="H207" i="2"/>
  <c r="F207" i="2"/>
  <c r="F255" i="2" s="1"/>
  <c r="G255" i="2" s="1"/>
  <c r="BI206" i="2"/>
  <c r="BJ206" i="2" s="1"/>
  <c r="AY206" i="2"/>
  <c r="AF206" i="2"/>
  <c r="AB206" i="2"/>
  <c r="AB254" i="2" s="1"/>
  <c r="AC254" i="2" s="1"/>
  <c r="U206" i="2"/>
  <c r="J206" i="2"/>
  <c r="H206" i="2"/>
  <c r="F206" i="2"/>
  <c r="BX204" i="2"/>
  <c r="BN204" i="2"/>
  <c r="BM204" i="2"/>
  <c r="BC204" i="2"/>
  <c r="BB204" i="2"/>
  <c r="AY204" i="2"/>
  <c r="AR204" i="2"/>
  <c r="AQ204" i="2"/>
  <c r="AG204" i="2"/>
  <c r="AG252" i="2" s="1"/>
  <c r="AF204" i="2"/>
  <c r="AF252" i="2" s="1"/>
  <c r="V204" i="2"/>
  <c r="V252" i="2" s="1"/>
  <c r="V300" i="2" s="1"/>
  <c r="U204" i="2"/>
  <c r="U252" i="2" s="1"/>
  <c r="U300" i="2" s="1"/>
  <c r="K204" i="2"/>
  <c r="J204" i="2"/>
  <c r="G204" i="2"/>
  <c r="BY941" i="2"/>
  <c r="BN941" i="2"/>
  <c r="BC941" i="2"/>
  <c r="AR941" i="2"/>
  <c r="AG941" i="2"/>
  <c r="V941" i="2"/>
  <c r="K941" i="2"/>
  <c r="BT940" i="2"/>
  <c r="BU940" i="2" s="1"/>
  <c r="AX940" i="2"/>
  <c r="AY940" i="2" s="1"/>
  <c r="AQ940" i="2"/>
  <c r="AN940" i="2"/>
  <c r="G940" i="2"/>
  <c r="BJ939" i="2"/>
  <c r="AX939" i="2"/>
  <c r="AY939" i="2" s="1"/>
  <c r="AQ939" i="2"/>
  <c r="AN939" i="2"/>
  <c r="AC939" i="2"/>
  <c r="R939" i="2"/>
  <c r="G939" i="2"/>
  <c r="BT938" i="2"/>
  <c r="BU938" i="2" s="1"/>
  <c r="BJ938" i="2"/>
  <c r="AX938" i="2"/>
  <c r="AY938" i="2" s="1"/>
  <c r="AQ938" i="2"/>
  <c r="AN938" i="2"/>
  <c r="AC938" i="2"/>
  <c r="R938" i="2"/>
  <c r="G938" i="2"/>
  <c r="BJ937" i="2"/>
  <c r="AX937" i="2"/>
  <c r="AY937" i="2" s="1"/>
  <c r="AQ937" i="2"/>
  <c r="AN937" i="2"/>
  <c r="AC937" i="2"/>
  <c r="R937" i="2"/>
  <c r="G937" i="2"/>
  <c r="BT936" i="2"/>
  <c r="BU936" i="2" s="1"/>
  <c r="BJ936" i="2"/>
  <c r="AX936" i="2"/>
  <c r="AY936" i="2" s="1"/>
  <c r="AQ936" i="2"/>
  <c r="AN936" i="2"/>
  <c r="AC936" i="2"/>
  <c r="R936" i="2"/>
  <c r="G936" i="2"/>
  <c r="BJ935" i="2"/>
  <c r="AX935" i="2"/>
  <c r="AY935" i="2" s="1"/>
  <c r="AQ935" i="2"/>
  <c r="AN935" i="2"/>
  <c r="AC935" i="2"/>
  <c r="R935" i="2"/>
  <c r="G935" i="2"/>
  <c r="BT934" i="2"/>
  <c r="BU934" i="2" s="1"/>
  <c r="BJ934" i="2"/>
  <c r="AX934" i="2"/>
  <c r="AY934" i="2" s="1"/>
  <c r="AQ934" i="2"/>
  <c r="AN934" i="2"/>
  <c r="AC934" i="2"/>
  <c r="R934" i="2"/>
  <c r="G934" i="2"/>
  <c r="BT933" i="2"/>
  <c r="BU933" i="2" s="1"/>
  <c r="BJ933" i="2"/>
  <c r="AQ933" i="2"/>
  <c r="AN933" i="2"/>
  <c r="AC933" i="2"/>
  <c r="R933" i="2"/>
  <c r="G933" i="2"/>
  <c r="BT932" i="2"/>
  <c r="BU932" i="2" s="1"/>
  <c r="BJ932" i="2"/>
  <c r="AX932" i="2"/>
  <c r="AY932" i="2" s="1"/>
  <c r="AQ932" i="2"/>
  <c r="AN932" i="2"/>
  <c r="AC932" i="2"/>
  <c r="R932" i="2"/>
  <c r="G932" i="2"/>
  <c r="BT931" i="2"/>
  <c r="BU931" i="2" s="1"/>
  <c r="BJ931" i="2"/>
  <c r="AQ931" i="2"/>
  <c r="AN931" i="2"/>
  <c r="AC931" i="2"/>
  <c r="R931" i="2"/>
  <c r="G931" i="2"/>
  <c r="BT930" i="2"/>
  <c r="BU930" i="2" s="1"/>
  <c r="BJ930" i="2"/>
  <c r="AX930" i="2"/>
  <c r="AY930" i="2" s="1"/>
  <c r="AQ930" i="2"/>
  <c r="AN930" i="2"/>
  <c r="AC930" i="2"/>
  <c r="R930" i="2"/>
  <c r="G930" i="2"/>
  <c r="BT929" i="2"/>
  <c r="BU929" i="2" s="1"/>
  <c r="BJ929" i="2"/>
  <c r="AQ929" i="2"/>
  <c r="AN929" i="2"/>
  <c r="AC929" i="2"/>
  <c r="R929" i="2"/>
  <c r="G929" i="2"/>
  <c r="BT928" i="2"/>
  <c r="BS928" i="2"/>
  <c r="BJ928" i="2"/>
  <c r="AX928" i="2"/>
  <c r="AW928" i="2"/>
  <c r="AQ928" i="2"/>
  <c r="AN928" i="2"/>
  <c r="AC928" i="2"/>
  <c r="R928" i="2"/>
  <c r="G928" i="2"/>
  <c r="BS927" i="2"/>
  <c r="BJ927" i="2"/>
  <c r="AQ927" i="2"/>
  <c r="AN927" i="2"/>
  <c r="AC927" i="2"/>
  <c r="R927" i="2"/>
  <c r="G927" i="2"/>
  <c r="BT926" i="2"/>
  <c r="BU926" i="2" s="1"/>
  <c r="BJ926" i="2"/>
  <c r="AX926" i="2"/>
  <c r="AY926" i="2" s="1"/>
  <c r="AQ926" i="2"/>
  <c r="AN926" i="2"/>
  <c r="AC926" i="2"/>
  <c r="R926" i="2"/>
  <c r="G926" i="2"/>
  <c r="BJ925" i="2"/>
  <c r="AX925" i="2"/>
  <c r="AY925" i="2" s="1"/>
  <c r="AQ925" i="2"/>
  <c r="AN925" i="2"/>
  <c r="AC925" i="2"/>
  <c r="R925" i="2"/>
  <c r="G925" i="2"/>
  <c r="BT924" i="2"/>
  <c r="BU924" i="2" s="1"/>
  <c r="BJ924" i="2"/>
  <c r="AX924" i="2"/>
  <c r="AY924" i="2" s="1"/>
  <c r="AQ924" i="2"/>
  <c r="AN924" i="2"/>
  <c r="AC924" i="2"/>
  <c r="R924" i="2"/>
  <c r="G924" i="2"/>
  <c r="BJ923" i="2"/>
  <c r="AX923" i="2"/>
  <c r="AY923" i="2" s="1"/>
  <c r="AQ923" i="2"/>
  <c r="AN923" i="2"/>
  <c r="AC923" i="2"/>
  <c r="G923" i="2"/>
  <c r="BT922" i="2"/>
  <c r="AX922" i="2"/>
  <c r="AQ922" i="2"/>
  <c r="R922" i="2"/>
  <c r="G922" i="2"/>
  <c r="BJ921" i="2"/>
  <c r="AX921" i="2"/>
  <c r="AY921" i="2" s="1"/>
  <c r="AQ921" i="2"/>
  <c r="AN921" i="2"/>
  <c r="AC921" i="2"/>
  <c r="R921" i="2"/>
  <c r="G921" i="2"/>
  <c r="BJ920" i="2"/>
  <c r="AQ920" i="2"/>
  <c r="AN920" i="2"/>
  <c r="AC920" i="2"/>
  <c r="R920" i="2"/>
  <c r="G920" i="2"/>
  <c r="BT919" i="2"/>
  <c r="BU919" i="2" s="1"/>
  <c r="BJ919" i="2"/>
  <c r="AX919" i="2"/>
  <c r="AY919" i="2" s="1"/>
  <c r="AQ919" i="2"/>
  <c r="AN919" i="2"/>
  <c r="AC919" i="2"/>
  <c r="R919" i="2"/>
  <c r="G919" i="2"/>
  <c r="BT918" i="2"/>
  <c r="BU918" i="2" s="1"/>
  <c r="AX918" i="2"/>
  <c r="AY918" i="2" s="1"/>
  <c r="AQ918" i="2"/>
  <c r="AN918" i="2"/>
  <c r="AC918" i="2"/>
  <c r="R918" i="2"/>
  <c r="G918" i="2"/>
  <c r="BJ917" i="2"/>
  <c r="AX917" i="2"/>
  <c r="AY917" i="2" s="1"/>
  <c r="AQ917" i="2"/>
  <c r="AN917" i="2"/>
  <c r="AC917" i="2"/>
  <c r="R917" i="2"/>
  <c r="G917" i="2"/>
  <c r="BT916" i="2"/>
  <c r="BU916" i="2" s="1"/>
  <c r="BJ916" i="2"/>
  <c r="AX916" i="2"/>
  <c r="AY916" i="2" s="1"/>
  <c r="AQ916" i="2"/>
  <c r="AN916" i="2"/>
  <c r="AC916" i="2"/>
  <c r="R916" i="2"/>
  <c r="G916" i="2"/>
  <c r="BJ915" i="2"/>
  <c r="AX915" i="2"/>
  <c r="AY915" i="2" s="1"/>
  <c r="AQ915" i="2"/>
  <c r="AN915" i="2"/>
  <c r="R915" i="2"/>
  <c r="G915" i="2"/>
  <c r="BT914" i="2"/>
  <c r="BU914" i="2" s="1"/>
  <c r="BJ914" i="2"/>
  <c r="AX914" i="2"/>
  <c r="AY914" i="2" s="1"/>
  <c r="AQ914" i="2"/>
  <c r="AN914" i="2"/>
  <c r="AC914" i="2"/>
  <c r="R914" i="2"/>
  <c r="G914" i="2"/>
  <c r="BT913" i="2"/>
  <c r="BU913" i="2" s="1"/>
  <c r="BJ913" i="2"/>
  <c r="AQ913" i="2"/>
  <c r="AN913" i="2"/>
  <c r="AC913" i="2"/>
  <c r="R913" i="2"/>
  <c r="G913" i="2"/>
  <c r="BT912" i="2"/>
  <c r="BS912" i="2"/>
  <c r="BJ912" i="2"/>
  <c r="AX912" i="2"/>
  <c r="AW912" i="2"/>
  <c r="AY912" i="2" s="1"/>
  <c r="AQ912" i="2"/>
  <c r="AN912" i="2"/>
  <c r="AC912" i="2"/>
  <c r="R912" i="2"/>
  <c r="G912" i="2"/>
  <c r="BJ911" i="2"/>
  <c r="AQ911" i="2"/>
  <c r="AN911" i="2"/>
  <c r="AC911" i="2"/>
  <c r="R911" i="2"/>
  <c r="G911" i="2"/>
  <c r="BT910" i="2"/>
  <c r="AX910" i="2"/>
  <c r="AQ910" i="2"/>
  <c r="G910" i="2"/>
  <c r="BT909" i="2"/>
  <c r="AX909" i="2"/>
  <c r="AQ909" i="2"/>
  <c r="AN909" i="2"/>
  <c r="AC909" i="2"/>
  <c r="R909" i="2"/>
  <c r="G909" i="2"/>
  <c r="BT908" i="2"/>
  <c r="BU908" i="2" s="1"/>
  <c r="BJ908" i="2"/>
  <c r="AX908" i="2"/>
  <c r="AY908" i="2" s="1"/>
  <c r="AQ908" i="2"/>
  <c r="AN908" i="2"/>
  <c r="AC908" i="2"/>
  <c r="R908" i="2"/>
  <c r="G908" i="2"/>
  <c r="BJ907" i="2"/>
  <c r="AX907" i="2"/>
  <c r="AY907" i="2" s="1"/>
  <c r="AQ907" i="2"/>
  <c r="AN907" i="2"/>
  <c r="AC907" i="2"/>
  <c r="R907" i="2"/>
  <c r="G907" i="2"/>
  <c r="BT906" i="2"/>
  <c r="BU906" i="2" s="1"/>
  <c r="BJ906" i="2"/>
  <c r="AX906" i="2"/>
  <c r="AY906" i="2" s="1"/>
  <c r="AQ906" i="2"/>
  <c r="AN906" i="2"/>
  <c r="AC906" i="2"/>
  <c r="R906" i="2"/>
  <c r="G906" i="2"/>
  <c r="BT905" i="2"/>
  <c r="BU905" i="2" s="1"/>
  <c r="BJ905" i="2"/>
  <c r="AQ905" i="2"/>
  <c r="AN905" i="2"/>
  <c r="AC905" i="2"/>
  <c r="R905" i="2"/>
  <c r="G905" i="2"/>
  <c r="BT904" i="2"/>
  <c r="BU904" i="2" s="1"/>
  <c r="BJ904" i="2"/>
  <c r="AX904" i="2"/>
  <c r="AY904" i="2" s="1"/>
  <c r="AQ904" i="2"/>
  <c r="AN904" i="2"/>
  <c r="AC904" i="2"/>
  <c r="R904" i="2"/>
  <c r="G904" i="2"/>
  <c r="BJ903" i="2"/>
  <c r="AQ903" i="2"/>
  <c r="AN903" i="2"/>
  <c r="AC903" i="2"/>
  <c r="R903" i="2"/>
  <c r="G903" i="2"/>
  <c r="BT902" i="2"/>
  <c r="BU902" i="2" s="1"/>
  <c r="BJ902" i="2"/>
  <c r="AX902" i="2"/>
  <c r="AY902" i="2" s="1"/>
  <c r="AQ902" i="2"/>
  <c r="AN902" i="2"/>
  <c r="AC902" i="2"/>
  <c r="R902" i="2"/>
  <c r="G902" i="2"/>
  <c r="BT901" i="2"/>
  <c r="BU901" i="2" s="1"/>
  <c r="AX901" i="2"/>
  <c r="AY901" i="2" s="1"/>
  <c r="AQ901" i="2"/>
  <c r="AN901" i="2"/>
  <c r="AC901" i="2"/>
  <c r="R901" i="2"/>
  <c r="G901" i="2"/>
  <c r="BT900" i="2"/>
  <c r="BU900" i="2" s="1"/>
  <c r="BJ900" i="2"/>
  <c r="AY900" i="2"/>
  <c r="AX900" i="2"/>
  <c r="AQ900" i="2"/>
  <c r="AN900" i="2"/>
  <c r="AC900" i="2"/>
  <c r="R900" i="2"/>
  <c r="G900" i="2"/>
  <c r="J899" i="2"/>
  <c r="BY898" i="2"/>
  <c r="BX898" i="2"/>
  <c r="BN898" i="2"/>
  <c r="BM898" i="2"/>
  <c r="BJ898" i="2"/>
  <c r="BC898" i="2"/>
  <c r="BB898" i="2"/>
  <c r="AQ898" i="2"/>
  <c r="AN898" i="2"/>
  <c r="AG898" i="2"/>
  <c r="AF898" i="2"/>
  <c r="AC898" i="2"/>
  <c r="V898" i="2"/>
  <c r="U898" i="2"/>
  <c r="R898" i="2"/>
  <c r="G898" i="2"/>
  <c r="H935" i="2" s="1"/>
  <c r="BY893" i="2"/>
  <c r="AB243" i="11" s="1"/>
  <c r="BN893" i="2"/>
  <c r="BC893" i="2"/>
  <c r="AR893" i="2"/>
  <c r="AG893" i="2"/>
  <c r="V893" i="2"/>
  <c r="K893" i="2"/>
  <c r="BT892" i="2"/>
  <c r="BI892" i="2"/>
  <c r="AX892" i="2"/>
  <c r="AY892" i="2" s="1"/>
  <c r="AQ892" i="2"/>
  <c r="AM892" i="2"/>
  <c r="AN892" i="2" s="1"/>
  <c r="AB892" i="2"/>
  <c r="F892" i="2"/>
  <c r="BT891" i="2"/>
  <c r="BU891" i="2" s="1"/>
  <c r="BI891" i="2"/>
  <c r="BJ891" i="2" s="1"/>
  <c r="AQ891" i="2"/>
  <c r="AM891" i="2"/>
  <c r="AN891" i="2" s="1"/>
  <c r="AB891" i="2"/>
  <c r="AC891" i="2" s="1"/>
  <c r="Q891" i="2"/>
  <c r="R891" i="2" s="1"/>
  <c r="BT890" i="2"/>
  <c r="BU890" i="2" s="1"/>
  <c r="BI890" i="2"/>
  <c r="BJ890" i="2" s="1"/>
  <c r="AX890" i="2"/>
  <c r="AY890" i="2" s="1"/>
  <c r="AQ890" i="2"/>
  <c r="AB890" i="2"/>
  <c r="AC890" i="2" s="1"/>
  <c r="F890" i="2"/>
  <c r="G890" i="2" s="1"/>
  <c r="BT889" i="2"/>
  <c r="BU889" i="2" s="1"/>
  <c r="BI889" i="2"/>
  <c r="BJ889" i="2" s="1"/>
  <c r="AQ889" i="2"/>
  <c r="AM889" i="2"/>
  <c r="AN889" i="2" s="1"/>
  <c r="Q889" i="2"/>
  <c r="R889" i="2" s="1"/>
  <c r="BT888" i="2"/>
  <c r="BU888" i="2" s="1"/>
  <c r="AX888" i="2"/>
  <c r="AY888" i="2" s="1"/>
  <c r="AQ888" i="2"/>
  <c r="AB888" i="2"/>
  <c r="AC888" i="2" s="1"/>
  <c r="F888" i="2"/>
  <c r="G888" i="2" s="1"/>
  <c r="BI887" i="2"/>
  <c r="BJ887" i="2" s="1"/>
  <c r="AX887" i="2"/>
  <c r="AY887" i="2" s="1"/>
  <c r="AQ887" i="2"/>
  <c r="AM887" i="2"/>
  <c r="AN887" i="2" s="1"/>
  <c r="Q887" i="2"/>
  <c r="R887" i="2" s="1"/>
  <c r="F887" i="2"/>
  <c r="G887" i="2" s="1"/>
  <c r="BT886" i="2"/>
  <c r="BU886" i="2" s="1"/>
  <c r="AX886" i="2"/>
  <c r="AY886" i="2" s="1"/>
  <c r="AQ886" i="2"/>
  <c r="AB886" i="2"/>
  <c r="AC886" i="2" s="1"/>
  <c r="Q886" i="2"/>
  <c r="R886" i="2" s="1"/>
  <c r="F886" i="2"/>
  <c r="G886" i="2" s="1"/>
  <c r="BI885" i="2"/>
  <c r="BJ885" i="2" s="1"/>
  <c r="AX885" i="2"/>
  <c r="AY885" i="2" s="1"/>
  <c r="AQ885" i="2"/>
  <c r="AM885" i="2"/>
  <c r="AN885" i="2" s="1"/>
  <c r="Q885" i="2"/>
  <c r="R885" i="2" s="1"/>
  <c r="F885" i="2"/>
  <c r="G885" i="2" s="1"/>
  <c r="BT884" i="2"/>
  <c r="BU884" i="2" s="1"/>
  <c r="AX884" i="2"/>
  <c r="AY884" i="2" s="1"/>
  <c r="AQ884" i="2"/>
  <c r="AB884" i="2"/>
  <c r="AC884" i="2" s="1"/>
  <c r="Q884" i="2"/>
  <c r="R884" i="2" s="1"/>
  <c r="F884" i="2"/>
  <c r="G884" i="2" s="1"/>
  <c r="BI883" i="2"/>
  <c r="BJ883" i="2" s="1"/>
  <c r="AX883" i="2"/>
  <c r="AY883" i="2" s="1"/>
  <c r="AQ883" i="2"/>
  <c r="AM883" i="2"/>
  <c r="AN883" i="2" s="1"/>
  <c r="Q883" i="2"/>
  <c r="R883" i="2" s="1"/>
  <c r="F883" i="2"/>
  <c r="G883" i="2" s="1"/>
  <c r="BT882" i="2"/>
  <c r="BU882" i="2" s="1"/>
  <c r="AX882" i="2"/>
  <c r="AY882" i="2" s="1"/>
  <c r="AQ882" i="2"/>
  <c r="AB882" i="2"/>
  <c r="AC882" i="2" s="1"/>
  <c r="Q882" i="2"/>
  <c r="R882" i="2" s="1"/>
  <c r="F882" i="2"/>
  <c r="G882" i="2" s="1"/>
  <c r="BI881" i="2"/>
  <c r="BJ881" i="2" s="1"/>
  <c r="AX881" i="2"/>
  <c r="AY881" i="2" s="1"/>
  <c r="AQ881" i="2"/>
  <c r="AM881" i="2"/>
  <c r="AN881" i="2" s="1"/>
  <c r="Q881" i="2"/>
  <c r="R881" i="2" s="1"/>
  <c r="F881" i="2"/>
  <c r="G881" i="2" s="1"/>
  <c r="BT880" i="2"/>
  <c r="BU880" i="2" s="1"/>
  <c r="BH880" i="2"/>
  <c r="AX880" i="2"/>
  <c r="AY880" i="2" s="1"/>
  <c r="AQ880" i="2"/>
  <c r="AB880" i="2"/>
  <c r="AC880" i="2" s="1"/>
  <c r="Q880" i="2"/>
  <c r="R880" i="2" s="1"/>
  <c r="F880" i="2"/>
  <c r="G880" i="2" s="1"/>
  <c r="AQ879" i="2"/>
  <c r="AM879" i="2"/>
  <c r="AN879" i="2" s="1"/>
  <c r="BT878" i="2"/>
  <c r="BU878" i="2" s="1"/>
  <c r="AX878" i="2"/>
  <c r="AY878" i="2" s="1"/>
  <c r="AQ878" i="2"/>
  <c r="AB878" i="2"/>
  <c r="AC878" i="2" s="1"/>
  <c r="F878" i="2"/>
  <c r="G878" i="2" s="1"/>
  <c r="BT877" i="2"/>
  <c r="BU877" i="2" s="1"/>
  <c r="BI877" i="2"/>
  <c r="BJ877" i="2" s="1"/>
  <c r="AQ877" i="2"/>
  <c r="AM877" i="2"/>
  <c r="AN877" i="2" s="1"/>
  <c r="Q877" i="2"/>
  <c r="R877" i="2" s="1"/>
  <c r="BT876" i="2"/>
  <c r="BU876" i="2" s="1"/>
  <c r="AX876" i="2"/>
  <c r="AY876" i="2" s="1"/>
  <c r="AQ876" i="2"/>
  <c r="AB876" i="2"/>
  <c r="AC876" i="2" s="1"/>
  <c r="F876" i="2"/>
  <c r="G876" i="2" s="1"/>
  <c r="BT875" i="2"/>
  <c r="BI875" i="2"/>
  <c r="BJ875" i="2" s="1"/>
  <c r="AX875" i="2"/>
  <c r="AY875" i="2" s="1"/>
  <c r="AQ875" i="2"/>
  <c r="Q875" i="2"/>
  <c r="BT874" i="2"/>
  <c r="BI874" i="2"/>
  <c r="AX874" i="2"/>
  <c r="AQ874" i="2"/>
  <c r="AB874" i="2"/>
  <c r="F874" i="2"/>
  <c r="BT873" i="2"/>
  <c r="BU873" i="2" s="1"/>
  <c r="BI873" i="2"/>
  <c r="BJ873" i="2" s="1"/>
  <c r="AQ873" i="2"/>
  <c r="AM873" i="2"/>
  <c r="AN873" i="2" s="1"/>
  <c r="AB873" i="2"/>
  <c r="AC873" i="2" s="1"/>
  <c r="Q873" i="2"/>
  <c r="R873" i="2" s="1"/>
  <c r="BI872" i="2"/>
  <c r="BJ872" i="2" s="1"/>
  <c r="AQ872" i="2"/>
  <c r="AB872" i="2"/>
  <c r="AC872" i="2" s="1"/>
  <c r="F872" i="2"/>
  <c r="G872" i="2" s="1"/>
  <c r="BI871" i="2"/>
  <c r="BJ871" i="2" s="1"/>
  <c r="AX871" i="2"/>
  <c r="AY871" i="2" s="1"/>
  <c r="AQ871" i="2"/>
  <c r="AN871" i="2"/>
  <c r="Q871" i="2"/>
  <c r="R871" i="2" s="1"/>
  <c r="F871" i="2"/>
  <c r="G871" i="2" s="1"/>
  <c r="BT870" i="2"/>
  <c r="AX870" i="2"/>
  <c r="AY870" i="2" s="1"/>
  <c r="AQ870" i="2"/>
  <c r="AB870" i="2"/>
  <c r="AC870" i="2" s="1"/>
  <c r="F870" i="2"/>
  <c r="BI869" i="2"/>
  <c r="BJ869" i="2" s="1"/>
  <c r="AX869" i="2"/>
  <c r="AY869" i="2" s="1"/>
  <c r="AQ869" i="2"/>
  <c r="AM869" i="2"/>
  <c r="AN869" i="2" s="1"/>
  <c r="Q869" i="2"/>
  <c r="R869" i="2" s="1"/>
  <c r="F869" i="2"/>
  <c r="G869" i="2" s="1"/>
  <c r="BT868" i="2"/>
  <c r="BU868" i="2" s="1"/>
  <c r="AX868" i="2"/>
  <c r="AY868" i="2" s="1"/>
  <c r="AQ868" i="2"/>
  <c r="AB868" i="2"/>
  <c r="AC868" i="2" s="1"/>
  <c r="F868" i="2"/>
  <c r="G868" i="2" s="1"/>
  <c r="BI867" i="2"/>
  <c r="BJ867" i="2" s="1"/>
  <c r="AX867" i="2"/>
  <c r="AY867" i="2" s="1"/>
  <c r="AQ867" i="2"/>
  <c r="AM867" i="2"/>
  <c r="AN867" i="2" s="1"/>
  <c r="Q867" i="2"/>
  <c r="R867" i="2" s="1"/>
  <c r="F867" i="2"/>
  <c r="G867" i="2" s="1"/>
  <c r="BT866" i="2"/>
  <c r="BU866" i="2" s="1"/>
  <c r="AX866" i="2"/>
  <c r="AY866" i="2" s="1"/>
  <c r="AQ866" i="2"/>
  <c r="AC866" i="2"/>
  <c r="AB866" i="2"/>
  <c r="F866" i="2"/>
  <c r="G866" i="2" s="1"/>
  <c r="BJ865" i="2"/>
  <c r="BI865" i="2"/>
  <c r="AQ865" i="2"/>
  <c r="AM865" i="2"/>
  <c r="AN865" i="2" s="1"/>
  <c r="Q865" i="2"/>
  <c r="R865" i="2" s="1"/>
  <c r="BT864" i="2"/>
  <c r="BU864" i="2" s="1"/>
  <c r="BH864" i="2"/>
  <c r="AX864" i="2"/>
  <c r="AY864" i="2" s="1"/>
  <c r="AQ864" i="2"/>
  <c r="AB864" i="2"/>
  <c r="AC864" i="2" s="1"/>
  <c r="Q864" i="2"/>
  <c r="R864" i="2" s="1"/>
  <c r="F864" i="2"/>
  <c r="G864" i="2" s="1"/>
  <c r="BI863" i="2"/>
  <c r="BJ863" i="2" s="1"/>
  <c r="AX863" i="2"/>
  <c r="AY863" i="2" s="1"/>
  <c r="AQ863" i="2"/>
  <c r="AM863" i="2"/>
  <c r="AN863" i="2" s="1"/>
  <c r="Q863" i="2"/>
  <c r="R863" i="2" s="1"/>
  <c r="F863" i="2"/>
  <c r="G863" i="2" s="1"/>
  <c r="BT862" i="2"/>
  <c r="AX862" i="2"/>
  <c r="AQ862" i="2"/>
  <c r="AB862" i="2"/>
  <c r="Q862" i="2"/>
  <c r="F862" i="2"/>
  <c r="BI861" i="2"/>
  <c r="AX861" i="2"/>
  <c r="AQ861" i="2"/>
  <c r="AM861" i="2"/>
  <c r="AN861" i="2" s="1"/>
  <c r="Q861" i="2"/>
  <c r="R861" i="2" s="1"/>
  <c r="F861" i="2"/>
  <c r="BT860" i="2"/>
  <c r="BU860" i="2" s="1"/>
  <c r="BJ860" i="2"/>
  <c r="BI860" i="2"/>
  <c r="AX860" i="2"/>
  <c r="AY860" i="2" s="1"/>
  <c r="AQ860" i="2"/>
  <c r="AM860" i="2"/>
  <c r="AN860" i="2" s="1"/>
  <c r="AB860" i="2"/>
  <c r="AC860" i="2" s="1"/>
  <c r="F860" i="2"/>
  <c r="G860" i="2" s="1"/>
  <c r="BT859" i="2"/>
  <c r="BU859" i="2" s="1"/>
  <c r="BI859" i="2"/>
  <c r="BJ859" i="2" s="1"/>
  <c r="AQ859" i="2"/>
  <c r="AM859" i="2"/>
  <c r="AN859" i="2" s="1"/>
  <c r="Q859" i="2"/>
  <c r="R859" i="2" s="1"/>
  <c r="F859" i="2"/>
  <c r="G859" i="2" s="1"/>
  <c r="BT858" i="2"/>
  <c r="BU858" i="2" s="1"/>
  <c r="AX858" i="2"/>
  <c r="AY858" i="2" s="1"/>
  <c r="AQ858" i="2"/>
  <c r="AB858" i="2"/>
  <c r="AC858" i="2" s="1"/>
  <c r="F858" i="2"/>
  <c r="G858" i="2" s="1"/>
  <c r="BI857" i="2"/>
  <c r="BJ857" i="2" s="1"/>
  <c r="AX857" i="2"/>
  <c r="AY857" i="2" s="1"/>
  <c r="AQ857" i="2"/>
  <c r="AM857" i="2"/>
  <c r="AN857" i="2" s="1"/>
  <c r="Q857" i="2"/>
  <c r="R857" i="2" s="1"/>
  <c r="BT856" i="2"/>
  <c r="BU856" i="2" s="1"/>
  <c r="BI856" i="2"/>
  <c r="BJ856" i="2" s="1"/>
  <c r="AX856" i="2"/>
  <c r="AY856" i="2" s="1"/>
  <c r="AQ856" i="2"/>
  <c r="AM856" i="2"/>
  <c r="AN856" i="2" s="1"/>
  <c r="AB856" i="2"/>
  <c r="AC856" i="2" s="1"/>
  <c r="F856" i="2"/>
  <c r="G856" i="2" s="1"/>
  <c r="AQ855" i="2"/>
  <c r="AM855" i="2"/>
  <c r="AN855" i="2" s="1"/>
  <c r="Q855" i="2"/>
  <c r="R855" i="2" s="1"/>
  <c r="BT854" i="2"/>
  <c r="BU854" i="2" s="1"/>
  <c r="BI854" i="2"/>
  <c r="BJ854" i="2" s="1"/>
  <c r="AX854" i="2"/>
  <c r="AY854" i="2" s="1"/>
  <c r="AQ854" i="2"/>
  <c r="AM854" i="2"/>
  <c r="AN854" i="2" s="1"/>
  <c r="AB854" i="2"/>
  <c r="AC854" i="2" s="1"/>
  <c r="F854" i="2"/>
  <c r="G854" i="2" s="1"/>
  <c r="BT853" i="2"/>
  <c r="BU853" i="2" s="1"/>
  <c r="BI853" i="2"/>
  <c r="AQ853" i="2"/>
  <c r="AM853" i="2"/>
  <c r="AN853" i="2" s="1"/>
  <c r="AB853" i="2"/>
  <c r="AC853" i="2" s="1"/>
  <c r="BT852" i="2"/>
  <c r="BU852" i="2" s="1"/>
  <c r="BI852" i="2"/>
  <c r="BJ852" i="2" s="1"/>
  <c r="AX852" i="2"/>
  <c r="AY852" i="2" s="1"/>
  <c r="AQ852" i="2"/>
  <c r="AB852" i="2"/>
  <c r="AC852" i="2" s="1"/>
  <c r="Q852" i="2"/>
  <c r="R852" i="2" s="1"/>
  <c r="F852" i="2"/>
  <c r="G852" i="2" s="1"/>
  <c r="BY850" i="2"/>
  <c r="BX850" i="2"/>
  <c r="BN850" i="2"/>
  <c r="BM850" i="2"/>
  <c r="BC850" i="2"/>
  <c r="BB850" i="2"/>
  <c r="AQ850" i="2"/>
  <c r="AG850" i="2"/>
  <c r="AF844" i="2" s="1"/>
  <c r="AF850" i="2"/>
  <c r="V850" i="2"/>
  <c r="U850" i="2"/>
  <c r="BY845" i="2"/>
  <c r="BN845" i="2"/>
  <c r="X243" i="11" s="1"/>
  <c r="BC845" i="2"/>
  <c r="T243" i="11" s="1"/>
  <c r="AR845" i="2"/>
  <c r="AG845" i="2"/>
  <c r="L243" i="11" s="1"/>
  <c r="V845" i="2"/>
  <c r="H243" i="11" s="1"/>
  <c r="K845" i="2"/>
  <c r="D243" i="11" s="1"/>
  <c r="BT844" i="2"/>
  <c r="AX844" i="2"/>
  <c r="AY844" i="2" s="1"/>
  <c r="AQ844" i="2"/>
  <c r="AM844" i="2"/>
  <c r="AB844" i="2"/>
  <c r="F844" i="2"/>
  <c r="BT843" i="2"/>
  <c r="BU843" i="2" s="1"/>
  <c r="BJ843" i="2"/>
  <c r="BI843" i="2"/>
  <c r="AX843" i="2"/>
  <c r="AY843" i="2" s="1"/>
  <c r="AQ843" i="2"/>
  <c r="AN843" i="2"/>
  <c r="AM843" i="2"/>
  <c r="R843" i="2"/>
  <c r="Q843" i="2"/>
  <c r="BT842" i="2"/>
  <c r="BU842" i="2" s="1"/>
  <c r="BI842" i="2"/>
  <c r="BJ842" i="2" s="1"/>
  <c r="AX842" i="2"/>
  <c r="AY842" i="2" s="1"/>
  <c r="AQ842" i="2"/>
  <c r="AM842" i="2"/>
  <c r="AN842" i="2" s="1"/>
  <c r="AF842" i="2"/>
  <c r="AB842" i="2"/>
  <c r="AC842" i="2" s="1"/>
  <c r="G842" i="2"/>
  <c r="F842" i="2"/>
  <c r="BI841" i="2"/>
  <c r="BJ841" i="2" s="1"/>
  <c r="AX841" i="2"/>
  <c r="AY841" i="2" s="1"/>
  <c r="AQ841" i="2"/>
  <c r="AM841" i="2"/>
  <c r="AN841" i="2" s="1"/>
  <c r="AF841" i="2"/>
  <c r="AB841" i="2"/>
  <c r="AC841" i="2" s="1"/>
  <c r="Q841" i="2"/>
  <c r="R841" i="2" s="1"/>
  <c r="BT840" i="2"/>
  <c r="BU840" i="2" s="1"/>
  <c r="BI840" i="2"/>
  <c r="BJ840" i="2" s="1"/>
  <c r="AX840" i="2"/>
  <c r="AY840" i="2" s="1"/>
  <c r="AQ840" i="2"/>
  <c r="AF840" i="2"/>
  <c r="AB840" i="2"/>
  <c r="AC840" i="2" s="1"/>
  <c r="F840" i="2"/>
  <c r="G840" i="2" s="1"/>
  <c r="BT839" i="2"/>
  <c r="BU839" i="2" s="1"/>
  <c r="BI839" i="2"/>
  <c r="AQ839" i="2"/>
  <c r="AM839" i="2"/>
  <c r="AN839" i="2" s="1"/>
  <c r="AB839" i="2"/>
  <c r="AC839" i="2" s="1"/>
  <c r="Q839" i="2"/>
  <c r="R839" i="2" s="1"/>
  <c r="BT838" i="2"/>
  <c r="BU838" i="2" s="1"/>
  <c r="BI838" i="2"/>
  <c r="BJ838" i="2" s="1"/>
  <c r="AX838" i="2"/>
  <c r="AY838" i="2" s="1"/>
  <c r="AQ838" i="2"/>
  <c r="AF838" i="2"/>
  <c r="AB838" i="2"/>
  <c r="AC838" i="2" s="1"/>
  <c r="F838" i="2"/>
  <c r="G838" i="2" s="1"/>
  <c r="BT837" i="2"/>
  <c r="BU837" i="2" s="1"/>
  <c r="BI837" i="2"/>
  <c r="BJ837" i="2" s="1"/>
  <c r="AQ837" i="2"/>
  <c r="AM837" i="2"/>
  <c r="AN837" i="2" s="1"/>
  <c r="AF837" i="2"/>
  <c r="Q837" i="2"/>
  <c r="R837" i="2" s="1"/>
  <c r="F837" i="2"/>
  <c r="G837" i="2" s="1"/>
  <c r="BT836" i="2"/>
  <c r="BU836" i="2" s="1"/>
  <c r="AX836" i="2"/>
  <c r="AY836" i="2" s="1"/>
  <c r="AQ836" i="2"/>
  <c r="AF836" i="2"/>
  <c r="AB836" i="2"/>
  <c r="AC836" i="2" s="1"/>
  <c r="F836" i="2"/>
  <c r="G836" i="2" s="1"/>
  <c r="BI835" i="2"/>
  <c r="BJ835" i="2" s="1"/>
  <c r="AX835" i="2"/>
  <c r="AY835" i="2" s="1"/>
  <c r="AQ835" i="2"/>
  <c r="AM835" i="2"/>
  <c r="AN835" i="2" s="1"/>
  <c r="AC835" i="2"/>
  <c r="AB835" i="2"/>
  <c r="Q835" i="2"/>
  <c r="R835" i="2" s="1"/>
  <c r="BT834" i="2"/>
  <c r="BU834" i="2" s="1"/>
  <c r="BI834" i="2"/>
  <c r="BJ834" i="2" s="1"/>
  <c r="AX834" i="2"/>
  <c r="AY834" i="2" s="1"/>
  <c r="AQ834" i="2"/>
  <c r="AM834" i="2"/>
  <c r="AN834" i="2" s="1"/>
  <c r="AF834" i="2"/>
  <c r="AB834" i="2"/>
  <c r="AC834" i="2" s="1"/>
  <c r="F834" i="2"/>
  <c r="G834" i="2" s="1"/>
  <c r="BT833" i="2"/>
  <c r="BU833" i="2" s="1"/>
  <c r="BI833" i="2"/>
  <c r="BJ833" i="2" s="1"/>
  <c r="AX833" i="2"/>
  <c r="AY833" i="2" s="1"/>
  <c r="AQ833" i="2"/>
  <c r="AM833" i="2"/>
  <c r="AN833" i="2" s="1"/>
  <c r="AF833" i="2"/>
  <c r="AB833" i="2"/>
  <c r="AA833" i="2"/>
  <c r="Q833" i="2"/>
  <c r="R833" i="2" s="1"/>
  <c r="BU832" i="2"/>
  <c r="BT832" i="2"/>
  <c r="AX832" i="2"/>
  <c r="AY832" i="2" s="1"/>
  <c r="AQ832" i="2"/>
  <c r="AF832" i="2"/>
  <c r="AB832" i="2"/>
  <c r="AA832" i="2"/>
  <c r="F832" i="2"/>
  <c r="G832" i="2" s="1"/>
  <c r="AQ831" i="2"/>
  <c r="AM831" i="2"/>
  <c r="AN831" i="2" s="1"/>
  <c r="AF831" i="2"/>
  <c r="AA831" i="2"/>
  <c r="BT830" i="2"/>
  <c r="BU830" i="2" s="1"/>
  <c r="BI830" i="2"/>
  <c r="BJ830" i="2" s="1"/>
  <c r="AX830" i="2"/>
  <c r="AY830" i="2" s="1"/>
  <c r="AQ830" i="2"/>
  <c r="AB830" i="2"/>
  <c r="AC830" i="2" s="1"/>
  <c r="F830" i="2"/>
  <c r="G830" i="2" s="1"/>
  <c r="BT829" i="2"/>
  <c r="BU829" i="2" s="1"/>
  <c r="BI829" i="2"/>
  <c r="BJ829" i="2" s="1"/>
  <c r="AQ829" i="2"/>
  <c r="AM829" i="2"/>
  <c r="AN829" i="2" s="1"/>
  <c r="AF829" i="2"/>
  <c r="Q829" i="2"/>
  <c r="R829" i="2" s="1"/>
  <c r="F829" i="2"/>
  <c r="G829" i="2" s="1"/>
  <c r="BT828" i="2"/>
  <c r="BU828" i="2" s="1"/>
  <c r="AX828" i="2"/>
  <c r="AY828" i="2" s="1"/>
  <c r="AQ828" i="2"/>
  <c r="AF828" i="2"/>
  <c r="AC828" i="2"/>
  <c r="AB828" i="2"/>
  <c r="F828" i="2"/>
  <c r="G828" i="2" s="1"/>
  <c r="BT827" i="2"/>
  <c r="BI827" i="2"/>
  <c r="BJ827" i="2" s="1"/>
  <c r="AQ827" i="2"/>
  <c r="AM827" i="2"/>
  <c r="AF827" i="2"/>
  <c r="Q827" i="2"/>
  <c r="BT826" i="2"/>
  <c r="AX826" i="2"/>
  <c r="AQ826" i="2"/>
  <c r="AF826" i="2"/>
  <c r="AB826" i="2"/>
  <c r="Q826" i="2"/>
  <c r="R826" i="2" s="1"/>
  <c r="F826" i="2"/>
  <c r="BI825" i="2"/>
  <c r="BJ825" i="2" s="1"/>
  <c r="AX825" i="2"/>
  <c r="AY825" i="2" s="1"/>
  <c r="AQ825" i="2"/>
  <c r="AM825" i="2"/>
  <c r="AN825" i="2" s="1"/>
  <c r="AF825" i="2"/>
  <c r="AB825" i="2"/>
  <c r="AC825" i="2" s="1"/>
  <c r="Q825" i="2"/>
  <c r="R825" i="2" s="1"/>
  <c r="BI824" i="2"/>
  <c r="BJ824" i="2" s="1"/>
  <c r="AQ824" i="2"/>
  <c r="AF824" i="2"/>
  <c r="AB824" i="2"/>
  <c r="AC824" i="2" s="1"/>
  <c r="AA824" i="2"/>
  <c r="F824" i="2"/>
  <c r="G824" i="2" s="1"/>
  <c r="BT823" i="2"/>
  <c r="BU823" i="2" s="1"/>
  <c r="BI823" i="2"/>
  <c r="BJ823" i="2" s="1"/>
  <c r="AQ823" i="2"/>
  <c r="AN823" i="2"/>
  <c r="AF823" i="2"/>
  <c r="AC823" i="2"/>
  <c r="Q823" i="2"/>
  <c r="R823" i="2" s="1"/>
  <c r="F823" i="2"/>
  <c r="G823" i="2" s="1"/>
  <c r="BT822" i="2"/>
  <c r="AX822" i="2"/>
  <c r="AY822" i="2" s="1"/>
  <c r="AQ822" i="2"/>
  <c r="AM822" i="2"/>
  <c r="AN822" i="2" s="1"/>
  <c r="AF822" i="2"/>
  <c r="AB822" i="2"/>
  <c r="AC822" i="2" s="1"/>
  <c r="F822" i="2"/>
  <c r="BT821" i="2"/>
  <c r="BU821" i="2" s="1"/>
  <c r="BI821" i="2"/>
  <c r="BJ821" i="2" s="1"/>
  <c r="AQ821" i="2"/>
  <c r="AM821" i="2"/>
  <c r="AN821" i="2" s="1"/>
  <c r="AF821" i="2"/>
  <c r="Q821" i="2"/>
  <c r="R821" i="2" s="1"/>
  <c r="F821" i="2"/>
  <c r="G821" i="2" s="1"/>
  <c r="BT820" i="2"/>
  <c r="BU820" i="2" s="1"/>
  <c r="AX820" i="2"/>
  <c r="AY820" i="2" s="1"/>
  <c r="AQ820" i="2"/>
  <c r="AF820" i="2"/>
  <c r="AB820" i="2"/>
  <c r="AC820" i="2" s="1"/>
  <c r="F820" i="2"/>
  <c r="G820" i="2" s="1"/>
  <c r="BT819" i="2"/>
  <c r="BU819" i="2" s="1"/>
  <c r="BI819" i="2"/>
  <c r="AQ819" i="2"/>
  <c r="AM819" i="2"/>
  <c r="AN819" i="2" s="1"/>
  <c r="AF819" i="2"/>
  <c r="Q819" i="2"/>
  <c r="R819" i="2" s="1"/>
  <c r="BT818" i="2"/>
  <c r="BU818" i="2" s="1"/>
  <c r="BI818" i="2"/>
  <c r="BJ818" i="2" s="1"/>
  <c r="AX818" i="2"/>
  <c r="AY818" i="2" s="1"/>
  <c r="AQ818" i="2"/>
  <c r="AM818" i="2"/>
  <c r="AN818" i="2" s="1"/>
  <c r="AF818" i="2"/>
  <c r="AB818" i="2"/>
  <c r="AC818" i="2" s="1"/>
  <c r="F818" i="2"/>
  <c r="G818" i="2" s="1"/>
  <c r="BT817" i="2"/>
  <c r="BU817" i="2" s="1"/>
  <c r="BI817" i="2"/>
  <c r="BJ817" i="2" s="1"/>
  <c r="AQ817" i="2"/>
  <c r="AM817" i="2"/>
  <c r="AN817" i="2" s="1"/>
  <c r="AF817" i="2"/>
  <c r="Q817" i="2"/>
  <c r="R817" i="2" s="1"/>
  <c r="F817" i="2"/>
  <c r="G817" i="2" s="1"/>
  <c r="BT816" i="2"/>
  <c r="BU816" i="2" s="1"/>
  <c r="BI816" i="2"/>
  <c r="BJ816" i="2" s="1"/>
  <c r="AX816" i="2"/>
  <c r="AY816" i="2" s="1"/>
  <c r="AQ816" i="2"/>
  <c r="AF816" i="2"/>
  <c r="AB816" i="2"/>
  <c r="AA816" i="2"/>
  <c r="G816" i="2"/>
  <c r="F816" i="2"/>
  <c r="BJ815" i="2"/>
  <c r="BI815" i="2"/>
  <c r="AQ815" i="2"/>
  <c r="AM815" i="2"/>
  <c r="AN815" i="2" s="1"/>
  <c r="AF815" i="2"/>
  <c r="Q815" i="2"/>
  <c r="R815" i="2" s="1"/>
  <c r="F815" i="2"/>
  <c r="G815" i="2" s="1"/>
  <c r="BT814" i="2"/>
  <c r="AX814" i="2"/>
  <c r="AQ814" i="2"/>
  <c r="AM814" i="2"/>
  <c r="AF814" i="2"/>
  <c r="AB814" i="2"/>
  <c r="F814" i="2"/>
  <c r="BI813" i="2"/>
  <c r="AX813" i="2"/>
  <c r="AQ813" i="2"/>
  <c r="AM813" i="2"/>
  <c r="AN813" i="2" s="1"/>
  <c r="AF813" i="2"/>
  <c r="AB813" i="2"/>
  <c r="AC813" i="2" s="1"/>
  <c r="Q813" i="2"/>
  <c r="R813" i="2" s="1"/>
  <c r="BT812" i="2"/>
  <c r="BU812" i="2" s="1"/>
  <c r="BI812" i="2"/>
  <c r="BJ812" i="2" s="1"/>
  <c r="AX812" i="2"/>
  <c r="AY812" i="2" s="1"/>
  <c r="AQ812" i="2"/>
  <c r="AF812" i="2"/>
  <c r="AB812" i="2"/>
  <c r="AC812" i="2" s="1"/>
  <c r="F812" i="2"/>
  <c r="G812" i="2" s="1"/>
  <c r="BT811" i="2"/>
  <c r="BU811" i="2" s="1"/>
  <c r="BI811" i="2"/>
  <c r="BJ811" i="2" s="1"/>
  <c r="AQ811" i="2"/>
  <c r="AM811" i="2"/>
  <c r="AN811" i="2" s="1"/>
  <c r="AF811" i="2"/>
  <c r="Q811" i="2"/>
  <c r="R811" i="2" s="1"/>
  <c r="F811" i="2"/>
  <c r="G811" i="2" s="1"/>
  <c r="BT810" i="2"/>
  <c r="BU810" i="2" s="1"/>
  <c r="AX810" i="2"/>
  <c r="AY810" i="2" s="1"/>
  <c r="AQ810" i="2"/>
  <c r="AF810" i="2"/>
  <c r="AB810" i="2"/>
  <c r="AC810" i="2" s="1"/>
  <c r="F810" i="2"/>
  <c r="G810" i="2" s="1"/>
  <c r="BI809" i="2"/>
  <c r="BJ809" i="2" s="1"/>
  <c r="AX809" i="2"/>
  <c r="AY809" i="2" s="1"/>
  <c r="AQ809" i="2"/>
  <c r="AM809" i="2"/>
  <c r="AN809" i="2" s="1"/>
  <c r="AF809" i="2"/>
  <c r="AB809" i="2"/>
  <c r="AC809" i="2" s="1"/>
  <c r="Q809" i="2"/>
  <c r="R809" i="2" s="1"/>
  <c r="BT808" i="2"/>
  <c r="BU808" i="2" s="1"/>
  <c r="BI808" i="2"/>
  <c r="BJ808" i="2" s="1"/>
  <c r="AY808" i="2"/>
  <c r="AX808" i="2"/>
  <c r="AQ808" i="2"/>
  <c r="AM808" i="2"/>
  <c r="AN808" i="2" s="1"/>
  <c r="AF808" i="2"/>
  <c r="AB808" i="2"/>
  <c r="AC808" i="2" s="1"/>
  <c r="Q808" i="2"/>
  <c r="R808" i="2" s="1"/>
  <c r="F808" i="2"/>
  <c r="G808" i="2" s="1"/>
  <c r="BI807" i="2"/>
  <c r="AX807" i="2"/>
  <c r="AQ807" i="2"/>
  <c r="AM807" i="2"/>
  <c r="AN807" i="2" s="1"/>
  <c r="AF807" i="2"/>
  <c r="Q807" i="2"/>
  <c r="R807" i="2" s="1"/>
  <c r="BT806" i="2"/>
  <c r="BU806" i="2" s="1"/>
  <c r="BJ806" i="2"/>
  <c r="BI806" i="2"/>
  <c r="AX806" i="2"/>
  <c r="AY806" i="2" s="1"/>
  <c r="AQ806" i="2"/>
  <c r="AM806" i="2"/>
  <c r="AN806" i="2" s="1"/>
  <c r="AF806" i="2"/>
  <c r="AB806" i="2"/>
  <c r="AC806" i="2" s="1"/>
  <c r="Q806" i="2"/>
  <c r="R806" i="2" s="1"/>
  <c r="F806" i="2"/>
  <c r="G806" i="2" s="1"/>
  <c r="AQ805" i="2"/>
  <c r="AM805" i="2"/>
  <c r="AN805" i="2" s="1"/>
  <c r="AF805" i="2"/>
  <c r="Q805" i="2"/>
  <c r="BT804" i="2"/>
  <c r="BU804" i="2" s="1"/>
  <c r="AY804" i="2"/>
  <c r="AX804" i="2"/>
  <c r="AQ804" i="2"/>
  <c r="AF804" i="2"/>
  <c r="AB804" i="2"/>
  <c r="AC804" i="2" s="1"/>
  <c r="F804" i="2"/>
  <c r="G804" i="2" s="1"/>
  <c r="BY802" i="2"/>
  <c r="BX802" i="2"/>
  <c r="BN802" i="2"/>
  <c r="BM802" i="2"/>
  <c r="BC802" i="2"/>
  <c r="BB802" i="2"/>
  <c r="V802" i="2"/>
  <c r="U802" i="2"/>
  <c r="K802" i="2"/>
  <c r="K850" i="2" s="1"/>
  <c r="K898" i="2" s="1"/>
  <c r="J802" i="2"/>
  <c r="BY792" i="2"/>
  <c r="BN792" i="2"/>
  <c r="BC792" i="2"/>
  <c r="AR792" i="2"/>
  <c r="AG792" i="2"/>
  <c r="V792" i="2"/>
  <c r="K792" i="2"/>
  <c r="D197" i="11" s="1"/>
  <c r="BU791" i="2"/>
  <c r="BJ791" i="2"/>
  <c r="AY791" i="2"/>
  <c r="BU790" i="2"/>
  <c r="BJ790" i="2"/>
  <c r="AY790" i="2"/>
  <c r="BU789" i="2"/>
  <c r="BJ789" i="2"/>
  <c r="AY789" i="2"/>
  <c r="BU788" i="2"/>
  <c r="BJ788" i="2"/>
  <c r="AY788" i="2"/>
  <c r="BU787" i="2"/>
  <c r="BJ787" i="2"/>
  <c r="AY787" i="2"/>
  <c r="BU786" i="2"/>
  <c r="BJ786" i="2"/>
  <c r="AY786" i="2"/>
  <c r="BU785" i="2"/>
  <c r="BJ785" i="2"/>
  <c r="AY785" i="2"/>
  <c r="BU784" i="2"/>
  <c r="BJ784" i="2"/>
  <c r="AY784" i="2"/>
  <c r="BU783" i="2"/>
  <c r="BJ783" i="2"/>
  <c r="AY783" i="2"/>
  <c r="BU782" i="2"/>
  <c r="BJ782" i="2"/>
  <c r="AY782" i="2"/>
  <c r="BU781" i="2"/>
  <c r="BJ781" i="2"/>
  <c r="AY781" i="2"/>
  <c r="BU780" i="2"/>
  <c r="BJ780" i="2"/>
  <c r="AY780" i="2"/>
  <c r="BU779" i="2"/>
  <c r="BJ779" i="2"/>
  <c r="AY779" i="2"/>
  <c r="BU778" i="2"/>
  <c r="BJ778" i="2"/>
  <c r="AY778" i="2"/>
  <c r="BU777" i="2"/>
  <c r="BJ777" i="2"/>
  <c r="AY777" i="2"/>
  <c r="BU776" i="2"/>
  <c r="BJ776" i="2"/>
  <c r="AY776" i="2"/>
  <c r="BU775" i="2"/>
  <c r="BJ775" i="2"/>
  <c r="AY775" i="2"/>
  <c r="BU774" i="2"/>
  <c r="BJ774" i="2"/>
  <c r="AY774" i="2"/>
  <c r="BU773" i="2"/>
  <c r="BJ773" i="2"/>
  <c r="AY773" i="2"/>
  <c r="BU772" i="2"/>
  <c r="BJ772" i="2"/>
  <c r="AY772" i="2"/>
  <c r="BU771" i="2"/>
  <c r="BJ771" i="2"/>
  <c r="AY771" i="2"/>
  <c r="BU770" i="2"/>
  <c r="BJ770" i="2"/>
  <c r="AY770" i="2"/>
  <c r="BU769" i="2"/>
  <c r="BJ769" i="2"/>
  <c r="AY769" i="2"/>
  <c r="BU768" i="2"/>
  <c r="BJ768" i="2"/>
  <c r="AY768" i="2"/>
  <c r="BU767" i="2"/>
  <c r="BJ767" i="2"/>
  <c r="AY767" i="2"/>
  <c r="BU766" i="2"/>
  <c r="BJ766" i="2"/>
  <c r="AY766" i="2"/>
  <c r="BU765" i="2"/>
  <c r="BJ765" i="2"/>
  <c r="AY765" i="2"/>
  <c r="BU764" i="2"/>
  <c r="BJ764" i="2"/>
  <c r="AY764" i="2"/>
  <c r="BU763" i="2"/>
  <c r="BJ763" i="2"/>
  <c r="AY763" i="2"/>
  <c r="BU762" i="2"/>
  <c r="BJ762" i="2"/>
  <c r="AY762" i="2"/>
  <c r="BU761" i="2"/>
  <c r="BJ761" i="2"/>
  <c r="AY761" i="2"/>
  <c r="BU760" i="2"/>
  <c r="BJ760" i="2"/>
  <c r="AY760" i="2"/>
  <c r="BU759" i="2"/>
  <c r="BJ759" i="2"/>
  <c r="AY759" i="2"/>
  <c r="BU758" i="2"/>
  <c r="BJ758" i="2"/>
  <c r="AY758" i="2"/>
  <c r="BU757" i="2"/>
  <c r="BJ757" i="2"/>
  <c r="AY757" i="2"/>
  <c r="BU756" i="2"/>
  <c r="BJ756" i="2"/>
  <c r="AY756" i="2"/>
  <c r="BU755" i="2"/>
  <c r="BJ755" i="2"/>
  <c r="AY755" i="2"/>
  <c r="BU754" i="2"/>
  <c r="BJ754" i="2"/>
  <c r="AY754" i="2"/>
  <c r="BU753" i="2"/>
  <c r="BJ753" i="2"/>
  <c r="AY753" i="2"/>
  <c r="BU752" i="2"/>
  <c r="BJ752" i="2"/>
  <c r="AY752" i="2"/>
  <c r="BU751" i="2"/>
  <c r="BJ751" i="2"/>
  <c r="AY751" i="2"/>
  <c r="BU749" i="2"/>
  <c r="BJ749" i="2"/>
  <c r="AY749" i="2"/>
  <c r="AN749" i="2"/>
  <c r="AC749" i="2"/>
  <c r="R749" i="2"/>
  <c r="K749" i="2"/>
  <c r="J749" i="2"/>
  <c r="BY744" i="2"/>
  <c r="BN744" i="2"/>
  <c r="BC744" i="2"/>
  <c r="AR744" i="2"/>
  <c r="AG744" i="2"/>
  <c r="V744" i="2"/>
  <c r="K744" i="2"/>
  <c r="BT743" i="2"/>
  <c r="BU743" i="2" s="1"/>
  <c r="BI743" i="2"/>
  <c r="BJ743" i="2" s="1"/>
  <c r="BT742" i="2"/>
  <c r="BU742" i="2" s="1"/>
  <c r="BI742" i="2"/>
  <c r="BJ742" i="2" s="1"/>
  <c r="AX742" i="2"/>
  <c r="AY742" i="2" s="1"/>
  <c r="BT741" i="2"/>
  <c r="BU741" i="2" s="1"/>
  <c r="BI741" i="2"/>
  <c r="BJ741" i="2" s="1"/>
  <c r="AX741" i="2"/>
  <c r="AY741" i="2" s="1"/>
  <c r="BT740" i="2"/>
  <c r="BU740" i="2" s="1"/>
  <c r="BI740" i="2"/>
  <c r="BJ740" i="2" s="1"/>
  <c r="AX740" i="2"/>
  <c r="AY740" i="2" s="1"/>
  <c r="BT739" i="2"/>
  <c r="BU739" i="2" s="1"/>
  <c r="BI739" i="2"/>
  <c r="BJ739" i="2" s="1"/>
  <c r="AX739" i="2"/>
  <c r="AY739" i="2" s="1"/>
  <c r="BT738" i="2"/>
  <c r="BU738" i="2" s="1"/>
  <c r="BI738" i="2"/>
  <c r="BJ738" i="2" s="1"/>
  <c r="AX738" i="2"/>
  <c r="AY738" i="2" s="1"/>
  <c r="BU737" i="2"/>
  <c r="AX737" i="2"/>
  <c r="BT736" i="2"/>
  <c r="BU736" i="2" s="1"/>
  <c r="BI736" i="2"/>
  <c r="BJ736" i="2" s="1"/>
  <c r="AX736" i="2"/>
  <c r="AY736" i="2" s="1"/>
  <c r="BT735" i="2"/>
  <c r="BU735" i="2" s="1"/>
  <c r="BI735" i="2"/>
  <c r="BJ735" i="2" s="1"/>
  <c r="AX735" i="2"/>
  <c r="AY735" i="2" s="1"/>
  <c r="BT734" i="2"/>
  <c r="BU734" i="2" s="1"/>
  <c r="BI734" i="2"/>
  <c r="BJ734" i="2" s="1"/>
  <c r="AX734" i="2"/>
  <c r="AY734" i="2" s="1"/>
  <c r="BT733" i="2"/>
  <c r="BU733" i="2" s="1"/>
  <c r="BI733" i="2"/>
  <c r="BJ733" i="2" s="1"/>
  <c r="AX733" i="2"/>
  <c r="AY733" i="2" s="1"/>
  <c r="BT732" i="2"/>
  <c r="BU732" i="2" s="1"/>
  <c r="BI732" i="2"/>
  <c r="BJ732" i="2" s="1"/>
  <c r="AX732" i="2"/>
  <c r="AY732" i="2" s="1"/>
  <c r="AL732" i="2"/>
  <c r="BT731" i="2"/>
  <c r="BU731" i="2" s="1"/>
  <c r="BI731" i="2"/>
  <c r="BJ731" i="2" s="1"/>
  <c r="AX731" i="2"/>
  <c r="AY731" i="2" s="1"/>
  <c r="AL731" i="2"/>
  <c r="BI730" i="2"/>
  <c r="BJ730" i="2" s="1"/>
  <c r="BT729" i="2"/>
  <c r="BU729" i="2" s="1"/>
  <c r="BI729" i="2"/>
  <c r="BJ729" i="2" s="1"/>
  <c r="AX729" i="2"/>
  <c r="AY729" i="2" s="1"/>
  <c r="BT728" i="2"/>
  <c r="BU728" i="2" s="1"/>
  <c r="BI728" i="2"/>
  <c r="BJ728" i="2" s="1"/>
  <c r="AX728" i="2"/>
  <c r="AY728" i="2" s="1"/>
  <c r="BT727" i="2"/>
  <c r="BU727" i="2" s="1"/>
  <c r="BI727" i="2"/>
  <c r="BJ727" i="2" s="1"/>
  <c r="AX727" i="2"/>
  <c r="AY727" i="2" s="1"/>
  <c r="BT726" i="2"/>
  <c r="BU726" i="2" s="1"/>
  <c r="BJ726" i="2"/>
  <c r="AX726" i="2"/>
  <c r="AY726" i="2" s="1"/>
  <c r="BU725" i="2"/>
  <c r="BJ725" i="2"/>
  <c r="AX725" i="2"/>
  <c r="BT724" i="2"/>
  <c r="BU724" i="2" s="1"/>
  <c r="BI724" i="2"/>
  <c r="BJ724" i="2" s="1"/>
  <c r="AX724" i="2"/>
  <c r="AY724" i="2" s="1"/>
  <c r="BT723" i="2"/>
  <c r="BU723" i="2" s="1"/>
  <c r="BI723" i="2"/>
  <c r="BJ723" i="2" s="1"/>
  <c r="AX723" i="2"/>
  <c r="AY723" i="2" s="1"/>
  <c r="AL723" i="2"/>
  <c r="BT722" i="2"/>
  <c r="BU722" i="2" s="1"/>
  <c r="BI722" i="2"/>
  <c r="BJ722" i="2" s="1"/>
  <c r="AX722" i="2"/>
  <c r="AY722" i="2" s="1"/>
  <c r="BU721" i="2"/>
  <c r="AX721" i="2"/>
  <c r="BT720" i="2"/>
  <c r="BU720" i="2" s="1"/>
  <c r="BI720" i="2"/>
  <c r="BJ720" i="2" s="1"/>
  <c r="AX720" i="2"/>
  <c r="AY720" i="2" s="1"/>
  <c r="BT719" i="2"/>
  <c r="BU719" i="2" s="1"/>
  <c r="BI719" i="2"/>
  <c r="BJ719" i="2" s="1"/>
  <c r="AX719" i="2"/>
  <c r="AY719" i="2" s="1"/>
  <c r="BU718" i="2"/>
  <c r="BT718" i="2"/>
  <c r="BI718" i="2"/>
  <c r="BJ718" i="2" s="1"/>
  <c r="AX718" i="2"/>
  <c r="AY718" i="2" s="1"/>
  <c r="BT717" i="2"/>
  <c r="BU717" i="2" s="1"/>
  <c r="BI717" i="2"/>
  <c r="BJ717" i="2" s="1"/>
  <c r="AX717" i="2"/>
  <c r="AY717" i="2" s="1"/>
  <c r="BT716" i="2"/>
  <c r="BU716" i="2" s="1"/>
  <c r="BI716" i="2"/>
  <c r="BJ716" i="2" s="1"/>
  <c r="AX716" i="2"/>
  <c r="AY716" i="2" s="1"/>
  <c r="BT715" i="2"/>
  <c r="BU715" i="2" s="1"/>
  <c r="BI715" i="2"/>
  <c r="BJ715" i="2" s="1"/>
  <c r="AY715" i="2"/>
  <c r="AX715" i="2"/>
  <c r="BT714" i="2"/>
  <c r="BU714" i="2" s="1"/>
  <c r="BI714" i="2"/>
  <c r="BJ714" i="2" s="1"/>
  <c r="AX714" i="2"/>
  <c r="AY714" i="2" s="1"/>
  <c r="BU713" i="2"/>
  <c r="BJ713" i="2"/>
  <c r="AX713" i="2"/>
  <c r="BU712" i="2"/>
  <c r="BJ712" i="2"/>
  <c r="AX712" i="2"/>
  <c r="BT711" i="2"/>
  <c r="BU711" i="2" s="1"/>
  <c r="BI711" i="2"/>
  <c r="BJ711" i="2" s="1"/>
  <c r="AX711" i="2"/>
  <c r="AY711" i="2" s="1"/>
  <c r="BT710" i="2"/>
  <c r="BU710" i="2" s="1"/>
  <c r="BI710" i="2"/>
  <c r="BJ710" i="2" s="1"/>
  <c r="AX710" i="2"/>
  <c r="AY710" i="2" s="1"/>
  <c r="BT709" i="2"/>
  <c r="BU709" i="2" s="1"/>
  <c r="BI709" i="2"/>
  <c r="BJ709" i="2" s="1"/>
  <c r="AX709" i="2"/>
  <c r="AY709" i="2" s="1"/>
  <c r="BT708" i="2"/>
  <c r="BU708" i="2" s="1"/>
  <c r="BI708" i="2"/>
  <c r="BJ708" i="2" s="1"/>
  <c r="AX708" i="2"/>
  <c r="AY708" i="2" s="1"/>
  <c r="BU707" i="2"/>
  <c r="BJ707" i="2"/>
  <c r="AX707" i="2"/>
  <c r="AY707" i="2" s="1"/>
  <c r="BT706" i="2"/>
  <c r="BU706" i="2" s="1"/>
  <c r="AY706" i="2"/>
  <c r="AX706" i="2"/>
  <c r="BT705" i="2"/>
  <c r="BU705" i="2" s="1"/>
  <c r="BI705" i="2"/>
  <c r="BJ705" i="2" s="1"/>
  <c r="AX705" i="2"/>
  <c r="AY705" i="2" s="1"/>
  <c r="BT704" i="2"/>
  <c r="BU704" i="2" s="1"/>
  <c r="BI704" i="2"/>
  <c r="BJ704" i="2" s="1"/>
  <c r="AX704" i="2"/>
  <c r="AY704" i="2" s="1"/>
  <c r="BU703" i="2"/>
  <c r="BI703" i="2"/>
  <c r="BJ703" i="2" s="1"/>
  <c r="AX703" i="2"/>
  <c r="AY703" i="2" s="1"/>
  <c r="K701" i="2"/>
  <c r="J701" i="2"/>
  <c r="BY696" i="2"/>
  <c r="AB197" i="11" s="1"/>
  <c r="BT696" i="2"/>
  <c r="BN696" i="2"/>
  <c r="X197" i="11" s="1"/>
  <c r="BC696" i="2"/>
  <c r="T197" i="11" s="1"/>
  <c r="AR696" i="2"/>
  <c r="P197" i="11" s="1"/>
  <c r="AG696" i="2"/>
  <c r="L197" i="11" s="1"/>
  <c r="V696" i="2"/>
  <c r="H197" i="11" s="1"/>
  <c r="K696" i="2"/>
  <c r="BT695" i="2"/>
  <c r="BU695" i="2" s="1"/>
  <c r="BI695" i="2"/>
  <c r="BJ695" i="2" s="1"/>
  <c r="AX695" i="2"/>
  <c r="AM695" i="2"/>
  <c r="AM743" i="2" s="1"/>
  <c r="AB695" i="2"/>
  <c r="Q695" i="2"/>
  <c r="Q743" i="2" s="1"/>
  <c r="Q791" i="2" s="1"/>
  <c r="F695" i="2"/>
  <c r="F743" i="2" s="1"/>
  <c r="BT694" i="2"/>
  <c r="BU694" i="2" s="1"/>
  <c r="BI694" i="2"/>
  <c r="BJ694" i="2" s="1"/>
  <c r="AX694" i="2"/>
  <c r="AY694" i="2" s="1"/>
  <c r="AM694" i="2"/>
  <c r="AM742" i="2" s="1"/>
  <c r="AB694" i="2"/>
  <c r="AB742" i="2" s="1"/>
  <c r="Q694" i="2"/>
  <c r="Q742" i="2" s="1"/>
  <c r="F694" i="2"/>
  <c r="F742" i="2" s="1"/>
  <c r="BT693" i="2"/>
  <c r="BU693" i="2" s="1"/>
  <c r="BI693" i="2"/>
  <c r="BJ693" i="2" s="1"/>
  <c r="AX693" i="2"/>
  <c r="AY693" i="2" s="1"/>
  <c r="AM693" i="2"/>
  <c r="AM741" i="2" s="1"/>
  <c r="AB693" i="2"/>
  <c r="AB741" i="2" s="1"/>
  <c r="Q693" i="2"/>
  <c r="Q741" i="2" s="1"/>
  <c r="F693" i="2"/>
  <c r="F741" i="2" s="1"/>
  <c r="BT692" i="2"/>
  <c r="BU692" i="2" s="1"/>
  <c r="BI692" i="2"/>
  <c r="BJ692" i="2" s="1"/>
  <c r="AX692" i="2"/>
  <c r="AY692" i="2" s="1"/>
  <c r="AM692" i="2"/>
  <c r="AM740" i="2" s="1"/>
  <c r="AB692" i="2"/>
  <c r="AB740" i="2" s="1"/>
  <c r="Q692" i="2"/>
  <c r="Q740" i="2" s="1"/>
  <c r="F692" i="2"/>
  <c r="F740" i="2" s="1"/>
  <c r="BT691" i="2"/>
  <c r="BU691" i="2" s="1"/>
  <c r="BI691" i="2"/>
  <c r="BJ691" i="2" s="1"/>
  <c r="AX691" i="2"/>
  <c r="AY691" i="2" s="1"/>
  <c r="AM691" i="2"/>
  <c r="AM739" i="2" s="1"/>
  <c r="AB691" i="2"/>
  <c r="AB739" i="2" s="1"/>
  <c r="Q691" i="2"/>
  <c r="Q739" i="2" s="1"/>
  <c r="F691" i="2"/>
  <c r="F739" i="2" s="1"/>
  <c r="BU690" i="2"/>
  <c r="BI690" i="2"/>
  <c r="BJ690" i="2" s="1"/>
  <c r="AX690" i="2"/>
  <c r="AY690" i="2" s="1"/>
  <c r="AM690" i="2"/>
  <c r="AM738" i="2" s="1"/>
  <c r="AB690" i="2"/>
  <c r="Q690" i="2"/>
  <c r="Q738" i="2" s="1"/>
  <c r="F690" i="2"/>
  <c r="BU689" i="2"/>
  <c r="BI689" i="2"/>
  <c r="AX689" i="2"/>
  <c r="AM689" i="2"/>
  <c r="AM737" i="2" s="1"/>
  <c r="AB689" i="2"/>
  <c r="AB737" i="2" s="1"/>
  <c r="Q689" i="2"/>
  <c r="Q737" i="2" s="1"/>
  <c r="F689" i="2"/>
  <c r="F737" i="2" s="1"/>
  <c r="BT688" i="2"/>
  <c r="BU688" i="2" s="1"/>
  <c r="BI688" i="2"/>
  <c r="BJ688" i="2" s="1"/>
  <c r="AX688" i="2"/>
  <c r="AY688" i="2" s="1"/>
  <c r="AM688" i="2"/>
  <c r="AM736" i="2" s="1"/>
  <c r="AB688" i="2"/>
  <c r="AB736" i="2" s="1"/>
  <c r="Q688" i="2"/>
  <c r="Q736" i="2" s="1"/>
  <c r="F688" i="2"/>
  <c r="F736" i="2" s="1"/>
  <c r="BT687" i="2"/>
  <c r="BU687" i="2" s="1"/>
  <c r="BI687" i="2"/>
  <c r="BJ687" i="2" s="1"/>
  <c r="AX687" i="2"/>
  <c r="AY687" i="2" s="1"/>
  <c r="AM687" i="2"/>
  <c r="AM735" i="2" s="1"/>
  <c r="AB687" i="2"/>
  <c r="AB735" i="2" s="1"/>
  <c r="Q687" i="2"/>
  <c r="Q735" i="2" s="1"/>
  <c r="F687" i="2"/>
  <c r="F735" i="2" s="1"/>
  <c r="BT686" i="2"/>
  <c r="BU686" i="2" s="1"/>
  <c r="BI686" i="2"/>
  <c r="BJ686" i="2" s="1"/>
  <c r="AX686" i="2"/>
  <c r="AY686" i="2" s="1"/>
  <c r="AM686" i="2"/>
  <c r="AM734" i="2" s="1"/>
  <c r="AB686" i="2"/>
  <c r="AB734" i="2" s="1"/>
  <c r="Q686" i="2"/>
  <c r="Q734" i="2" s="1"/>
  <c r="F686" i="2"/>
  <c r="F734" i="2" s="1"/>
  <c r="BT685" i="2"/>
  <c r="BU685" i="2" s="1"/>
  <c r="BI685" i="2"/>
  <c r="BJ685" i="2" s="1"/>
  <c r="AX685" i="2"/>
  <c r="AY685" i="2" s="1"/>
  <c r="AM685" i="2"/>
  <c r="AM733" i="2" s="1"/>
  <c r="AB685" i="2"/>
  <c r="AB733" i="2" s="1"/>
  <c r="Q685" i="2"/>
  <c r="Q733" i="2" s="1"/>
  <c r="F685" i="2"/>
  <c r="F733" i="2" s="1"/>
  <c r="BT684" i="2"/>
  <c r="BU684" i="2" s="1"/>
  <c r="BI684" i="2"/>
  <c r="BJ684" i="2" s="1"/>
  <c r="AX684" i="2"/>
  <c r="AY684" i="2" s="1"/>
  <c r="AM684" i="2"/>
  <c r="AM732" i="2" s="1"/>
  <c r="AB684" i="2"/>
  <c r="AB732" i="2" s="1"/>
  <c r="Q684" i="2"/>
  <c r="Q732" i="2" s="1"/>
  <c r="F684" i="2"/>
  <c r="F732" i="2" s="1"/>
  <c r="BT683" i="2"/>
  <c r="BU683" i="2" s="1"/>
  <c r="BI683" i="2"/>
  <c r="BJ683" i="2" s="1"/>
  <c r="AX683" i="2"/>
  <c r="AY683" i="2" s="1"/>
  <c r="AM683" i="2"/>
  <c r="AM731" i="2" s="1"/>
  <c r="AB683" i="2"/>
  <c r="AB731" i="2" s="1"/>
  <c r="Q683" i="2"/>
  <c r="Q731" i="2" s="1"/>
  <c r="F683" i="2"/>
  <c r="F731" i="2" s="1"/>
  <c r="BI682" i="2"/>
  <c r="BJ682" i="2" s="1"/>
  <c r="AM682" i="2"/>
  <c r="AM730" i="2" s="1"/>
  <c r="F682" i="2"/>
  <c r="F730" i="2" s="1"/>
  <c r="BT681" i="2"/>
  <c r="BU681" i="2" s="1"/>
  <c r="BI681" i="2"/>
  <c r="BJ681" i="2" s="1"/>
  <c r="AX681" i="2"/>
  <c r="AY681" i="2" s="1"/>
  <c r="AM681" i="2"/>
  <c r="AM729" i="2" s="1"/>
  <c r="AB681" i="2"/>
  <c r="AB729" i="2" s="1"/>
  <c r="Q681" i="2"/>
  <c r="Q729" i="2" s="1"/>
  <c r="F681" i="2"/>
  <c r="F729" i="2" s="1"/>
  <c r="BT680" i="2"/>
  <c r="BU680" i="2" s="1"/>
  <c r="BI680" i="2"/>
  <c r="BJ680" i="2" s="1"/>
  <c r="AX680" i="2"/>
  <c r="AY680" i="2" s="1"/>
  <c r="AM680" i="2"/>
  <c r="AM728" i="2" s="1"/>
  <c r="AB680" i="2"/>
  <c r="AB728" i="2" s="1"/>
  <c r="Q680" i="2"/>
  <c r="Q728" i="2" s="1"/>
  <c r="F680" i="2"/>
  <c r="F728" i="2" s="1"/>
  <c r="BT679" i="2"/>
  <c r="BU679" i="2" s="1"/>
  <c r="BI679" i="2"/>
  <c r="BJ679" i="2" s="1"/>
  <c r="AX679" i="2"/>
  <c r="AY679" i="2" s="1"/>
  <c r="AM679" i="2"/>
  <c r="AM727" i="2" s="1"/>
  <c r="AB679" i="2"/>
  <c r="AB727" i="2" s="1"/>
  <c r="Q679" i="2"/>
  <c r="Q727" i="2" s="1"/>
  <c r="F679" i="2"/>
  <c r="F727" i="2" s="1"/>
  <c r="BT678" i="2"/>
  <c r="BU678" i="2" s="1"/>
  <c r="BI678" i="2"/>
  <c r="AX678" i="2"/>
  <c r="AY678" i="2" s="1"/>
  <c r="AM678" i="2"/>
  <c r="AB678" i="2"/>
  <c r="AB726" i="2" s="1"/>
  <c r="Q678" i="2"/>
  <c r="Q726" i="2" s="1"/>
  <c r="Q774" i="2" s="1"/>
  <c r="F678" i="2"/>
  <c r="F726" i="2" s="1"/>
  <c r="BU677" i="2"/>
  <c r="BI677" i="2"/>
  <c r="AX677" i="2"/>
  <c r="AM677" i="2"/>
  <c r="AM725" i="2" s="1"/>
  <c r="AM773" i="2" s="1"/>
  <c r="AB677" i="2"/>
  <c r="AB725" i="2" s="1"/>
  <c r="AB773" i="2" s="1"/>
  <c r="Q677" i="2"/>
  <c r="F677" i="2"/>
  <c r="F725" i="2" s="1"/>
  <c r="BT676" i="2"/>
  <c r="BU676" i="2" s="1"/>
  <c r="BI676" i="2"/>
  <c r="BJ676" i="2" s="1"/>
  <c r="AX676" i="2"/>
  <c r="AY676" i="2" s="1"/>
  <c r="AM676" i="2"/>
  <c r="AB676" i="2"/>
  <c r="Q676" i="2"/>
  <c r="Q724" i="2" s="1"/>
  <c r="F676" i="2"/>
  <c r="BT675" i="2"/>
  <c r="BU675" i="2" s="1"/>
  <c r="BI675" i="2"/>
  <c r="BJ675" i="2" s="1"/>
  <c r="AX675" i="2"/>
  <c r="AY675" i="2" s="1"/>
  <c r="AM675" i="2"/>
  <c r="AC675" i="2"/>
  <c r="AB675" i="2"/>
  <c r="AB723" i="2" s="1"/>
  <c r="Q675" i="2"/>
  <c r="F675" i="2"/>
  <c r="F723" i="2" s="1"/>
  <c r="BT674" i="2"/>
  <c r="BU674" i="2" s="1"/>
  <c r="BI674" i="2"/>
  <c r="BJ674" i="2" s="1"/>
  <c r="AX674" i="2"/>
  <c r="AY674" i="2" s="1"/>
  <c r="AN674" i="2"/>
  <c r="AM674" i="2"/>
  <c r="AM722" i="2" s="1"/>
  <c r="AB674" i="2"/>
  <c r="Q674" i="2"/>
  <c r="Q722" i="2" s="1"/>
  <c r="F674" i="2"/>
  <c r="BU673" i="2"/>
  <c r="BI673" i="2"/>
  <c r="AM673" i="2"/>
  <c r="AB673" i="2"/>
  <c r="AB721" i="2" s="1"/>
  <c r="Q673" i="2"/>
  <c r="F673" i="2"/>
  <c r="F721" i="2" s="1"/>
  <c r="BT672" i="2"/>
  <c r="BU672" i="2" s="1"/>
  <c r="BI672" i="2"/>
  <c r="BJ672" i="2" s="1"/>
  <c r="AX672" i="2"/>
  <c r="AY672" i="2" s="1"/>
  <c r="AM672" i="2"/>
  <c r="AM720" i="2" s="1"/>
  <c r="AB672" i="2"/>
  <c r="Q672" i="2"/>
  <c r="Q720" i="2" s="1"/>
  <c r="F672" i="2"/>
  <c r="BT671" i="2"/>
  <c r="BU671" i="2" s="1"/>
  <c r="BI671" i="2"/>
  <c r="BJ671" i="2" s="1"/>
  <c r="AX671" i="2"/>
  <c r="AY671" i="2" s="1"/>
  <c r="AM671" i="2"/>
  <c r="AB671" i="2"/>
  <c r="Q671" i="2"/>
  <c r="F671" i="2"/>
  <c r="F719" i="2" s="1"/>
  <c r="BT670" i="2"/>
  <c r="BU670" i="2" s="1"/>
  <c r="BI670" i="2"/>
  <c r="BJ670" i="2" s="1"/>
  <c r="AX670" i="2"/>
  <c r="AY670" i="2" s="1"/>
  <c r="AM670" i="2"/>
  <c r="AM718" i="2" s="1"/>
  <c r="AB670" i="2"/>
  <c r="Q670" i="2"/>
  <c r="Q718" i="2" s="1"/>
  <c r="F670" i="2"/>
  <c r="BT669" i="2"/>
  <c r="BU669" i="2" s="1"/>
  <c r="BI669" i="2"/>
  <c r="BJ669" i="2" s="1"/>
  <c r="AX669" i="2"/>
  <c r="AY669" i="2" s="1"/>
  <c r="AM669" i="2"/>
  <c r="AB669" i="2"/>
  <c r="AB717" i="2" s="1"/>
  <c r="Q669" i="2"/>
  <c r="F669" i="2"/>
  <c r="BT668" i="2"/>
  <c r="BU668" i="2" s="1"/>
  <c r="BI668" i="2"/>
  <c r="BJ668" i="2" s="1"/>
  <c r="AX668" i="2"/>
  <c r="AY668" i="2" s="1"/>
  <c r="AM668" i="2"/>
  <c r="AM716" i="2" s="1"/>
  <c r="AB668" i="2"/>
  <c r="Q668" i="2"/>
  <c r="Q716" i="2" s="1"/>
  <c r="F668" i="2"/>
  <c r="BU667" i="2"/>
  <c r="BT667" i="2"/>
  <c r="BI667" i="2"/>
  <c r="BJ667" i="2" s="1"/>
  <c r="AX667" i="2"/>
  <c r="AY667" i="2" s="1"/>
  <c r="AM667" i="2"/>
  <c r="AB667" i="2"/>
  <c r="AB715" i="2" s="1"/>
  <c r="Q667" i="2"/>
  <c r="F667" i="2"/>
  <c r="F715" i="2" s="1"/>
  <c r="BT666" i="2"/>
  <c r="BU666" i="2" s="1"/>
  <c r="BI666" i="2"/>
  <c r="BJ666" i="2" s="1"/>
  <c r="AX666" i="2"/>
  <c r="AY666" i="2" s="1"/>
  <c r="AM666" i="2"/>
  <c r="AM714" i="2" s="1"/>
  <c r="AB666" i="2"/>
  <c r="Q666" i="2"/>
  <c r="Q714" i="2" s="1"/>
  <c r="F666" i="2"/>
  <c r="BU665" i="2"/>
  <c r="BI665" i="2"/>
  <c r="AX665" i="2"/>
  <c r="AM665" i="2"/>
  <c r="AM713" i="2" s="1"/>
  <c r="AM761" i="2" s="1"/>
  <c r="AB665" i="2"/>
  <c r="AB713" i="2" s="1"/>
  <c r="AB761" i="2" s="1"/>
  <c r="Q665" i="2"/>
  <c r="F665" i="2"/>
  <c r="F713" i="2" s="1"/>
  <c r="F761" i="2" s="1"/>
  <c r="BU664" i="2"/>
  <c r="BI664" i="2"/>
  <c r="AX664" i="2"/>
  <c r="AB664" i="2"/>
  <c r="AB712" i="2" s="1"/>
  <c r="AB760" i="2" s="1"/>
  <c r="Q664" i="2"/>
  <c r="Q712" i="2" s="1"/>
  <c r="Q760" i="2" s="1"/>
  <c r="F664" i="2"/>
  <c r="F712" i="2" s="1"/>
  <c r="BT663" i="2"/>
  <c r="BU663" i="2" s="1"/>
  <c r="BI663" i="2"/>
  <c r="BJ663" i="2" s="1"/>
  <c r="AX663" i="2"/>
  <c r="AY663" i="2" s="1"/>
  <c r="AM663" i="2"/>
  <c r="AB663" i="2"/>
  <c r="AB711" i="2" s="1"/>
  <c r="Q663" i="2"/>
  <c r="F663" i="2"/>
  <c r="F711" i="2" s="1"/>
  <c r="BT662" i="2"/>
  <c r="BU662" i="2" s="1"/>
  <c r="BI662" i="2"/>
  <c r="BJ662" i="2" s="1"/>
  <c r="AX662" i="2"/>
  <c r="AY662" i="2" s="1"/>
  <c r="AM662" i="2"/>
  <c r="AM710" i="2" s="1"/>
  <c r="AB662" i="2"/>
  <c r="Q662" i="2"/>
  <c r="Q710" i="2" s="1"/>
  <c r="F662" i="2"/>
  <c r="BT661" i="2"/>
  <c r="BU661" i="2" s="1"/>
  <c r="BI661" i="2"/>
  <c r="BJ661" i="2" s="1"/>
  <c r="AX661" i="2"/>
  <c r="AY661" i="2" s="1"/>
  <c r="AM661" i="2"/>
  <c r="AB661" i="2"/>
  <c r="AB709" i="2" s="1"/>
  <c r="Q661" i="2"/>
  <c r="F661" i="2"/>
  <c r="F709" i="2" s="1"/>
  <c r="BT660" i="2"/>
  <c r="BU660" i="2" s="1"/>
  <c r="BI660" i="2"/>
  <c r="BJ660" i="2" s="1"/>
  <c r="AX660" i="2"/>
  <c r="AY660" i="2" s="1"/>
  <c r="AM660" i="2"/>
  <c r="AM708" i="2" s="1"/>
  <c r="AB660" i="2"/>
  <c r="Q660" i="2"/>
  <c r="Q708" i="2" s="1"/>
  <c r="F660" i="2"/>
  <c r="BI659" i="2"/>
  <c r="AX659" i="2"/>
  <c r="AY659" i="2" s="1"/>
  <c r="AM659" i="2"/>
  <c r="AM707" i="2" s="1"/>
  <c r="AB659" i="2"/>
  <c r="AB707" i="2" s="1"/>
  <c r="Q659" i="2"/>
  <c r="Q707" i="2" s="1"/>
  <c r="F659" i="2"/>
  <c r="F707" i="2" s="1"/>
  <c r="BT658" i="2"/>
  <c r="BU658" i="2" s="1"/>
  <c r="BI658" i="2"/>
  <c r="AX658" i="2"/>
  <c r="AY658" i="2" s="1"/>
  <c r="AM658" i="2"/>
  <c r="AB658" i="2"/>
  <c r="AB706" i="2" s="1"/>
  <c r="Q658" i="2"/>
  <c r="F658" i="2"/>
  <c r="F706" i="2" s="1"/>
  <c r="BT657" i="2"/>
  <c r="BU657" i="2" s="1"/>
  <c r="BI657" i="2"/>
  <c r="BJ657" i="2" s="1"/>
  <c r="AX657" i="2"/>
  <c r="AY657" i="2" s="1"/>
  <c r="AM657" i="2"/>
  <c r="AM705" i="2" s="1"/>
  <c r="AB657" i="2"/>
  <c r="Q657" i="2"/>
  <c r="Q705" i="2" s="1"/>
  <c r="F657" i="2"/>
  <c r="BT656" i="2"/>
  <c r="BU656" i="2" s="1"/>
  <c r="BI656" i="2"/>
  <c r="BJ656" i="2" s="1"/>
  <c r="AX656" i="2"/>
  <c r="AY656" i="2" s="1"/>
  <c r="AM656" i="2"/>
  <c r="AB656" i="2"/>
  <c r="AB704" i="2" s="1"/>
  <c r="Q656" i="2"/>
  <c r="F656" i="2"/>
  <c r="F704" i="2" s="1"/>
  <c r="BU655" i="2"/>
  <c r="BI655" i="2"/>
  <c r="BJ655" i="2" s="1"/>
  <c r="AX655" i="2"/>
  <c r="AY655" i="2" s="1"/>
  <c r="AM655" i="2"/>
  <c r="AM703" i="2" s="1"/>
  <c r="AB655" i="2"/>
  <c r="AC655" i="2" s="1"/>
  <c r="Q655" i="2"/>
  <c r="Q703" i="2" s="1"/>
  <c r="F655" i="2"/>
  <c r="G655" i="2" s="1"/>
  <c r="BY653" i="2"/>
  <c r="BY701" i="2" s="1"/>
  <c r="BX653" i="2"/>
  <c r="BX701" i="2" s="1"/>
  <c r="BN653" i="2"/>
  <c r="BN701" i="2" s="1"/>
  <c r="BM653" i="2"/>
  <c r="BC653" i="2"/>
  <c r="BC701" i="2" s="1"/>
  <c r="BB653" i="2"/>
  <c r="AR653" i="2"/>
  <c r="AR701" i="2" s="1"/>
  <c r="AQ653" i="2"/>
  <c r="AG653" i="2"/>
  <c r="AG701" i="2" s="1"/>
  <c r="AF653" i="2"/>
  <c r="AF701" i="2" s="1"/>
  <c r="V653" i="2"/>
  <c r="V701" i="2" s="1"/>
  <c r="U653" i="2"/>
  <c r="K653" i="2"/>
  <c r="J653" i="2"/>
  <c r="BY643" i="2"/>
  <c r="BN643" i="2"/>
  <c r="AG643" i="2"/>
  <c r="V643" i="2"/>
  <c r="K643" i="2"/>
  <c r="AY642" i="2"/>
  <c r="BA642" i="2" s="1"/>
  <c r="AN642" i="2"/>
  <c r="AP642" i="2" s="1"/>
  <c r="AC642" i="2"/>
  <c r="AE642" i="2" s="1"/>
  <c r="Q642" i="2"/>
  <c r="R642" i="2" s="1"/>
  <c r="T642" i="2" s="1"/>
  <c r="F642" i="2"/>
  <c r="G642" i="2" s="1"/>
  <c r="BX641" i="2"/>
  <c r="BV641" i="2"/>
  <c r="BU641" i="2"/>
  <c r="BM641" i="2"/>
  <c r="BK641" i="2"/>
  <c r="BJ641" i="2"/>
  <c r="AZ641" i="2"/>
  <c r="AY641" i="2"/>
  <c r="BA641" i="2" s="1"/>
  <c r="AO641" i="2"/>
  <c r="AN641" i="2"/>
  <c r="AD641" i="2"/>
  <c r="AC641" i="2"/>
  <c r="AE641" i="2" s="1"/>
  <c r="S641" i="2"/>
  <c r="F641" i="2"/>
  <c r="G641" i="2" s="1"/>
  <c r="BX640" i="2"/>
  <c r="BW640" i="2"/>
  <c r="BU640" i="2"/>
  <c r="BM640" i="2"/>
  <c r="BJ640" i="2"/>
  <c r="BL640" i="2" s="1"/>
  <c r="AY640" i="2"/>
  <c r="BA640" i="2" s="1"/>
  <c r="AN640" i="2"/>
  <c r="AP640" i="2" s="1"/>
  <c r="AC640" i="2"/>
  <c r="AE640" i="2" s="1"/>
  <c r="Q640" i="2"/>
  <c r="R640" i="2" s="1"/>
  <c r="T640" i="2" s="1"/>
  <c r="G640" i="2"/>
  <c r="F640" i="2"/>
  <c r="BX639" i="2"/>
  <c r="BV639" i="2"/>
  <c r="BW639" i="2" s="1"/>
  <c r="BU639" i="2"/>
  <c r="BM639" i="2"/>
  <c r="BK639" i="2"/>
  <c r="BJ639" i="2"/>
  <c r="BL639" i="2" s="1"/>
  <c r="AZ639" i="2"/>
  <c r="AY639" i="2"/>
  <c r="BA639" i="2" s="1"/>
  <c r="AO639" i="2"/>
  <c r="AN639" i="2"/>
  <c r="AD639" i="2"/>
  <c r="AC639" i="2"/>
  <c r="AE639" i="2" s="1"/>
  <c r="S639" i="2"/>
  <c r="Q639" i="2"/>
  <c r="R639" i="2" s="1"/>
  <c r="F639" i="2"/>
  <c r="G639" i="2" s="1"/>
  <c r="BX638" i="2"/>
  <c r="BU638" i="2"/>
  <c r="BW638" i="2" s="1"/>
  <c r="BM638" i="2"/>
  <c r="BJ638" i="2"/>
  <c r="BL638" i="2" s="1"/>
  <c r="BA638" i="2"/>
  <c r="AY638" i="2"/>
  <c r="AN638" i="2"/>
  <c r="AP638" i="2" s="1"/>
  <c r="AC638" i="2"/>
  <c r="AE638" i="2" s="1"/>
  <c r="Q638" i="2"/>
  <c r="R638" i="2" s="1"/>
  <c r="T638" i="2" s="1"/>
  <c r="F638" i="2"/>
  <c r="G638" i="2" s="1"/>
  <c r="BX637" i="2"/>
  <c r="BU637" i="2"/>
  <c r="BW637" i="2" s="1"/>
  <c r="BM637" i="2"/>
  <c r="BJ637" i="2"/>
  <c r="BL637" i="2" s="1"/>
  <c r="BA637" i="2"/>
  <c r="AY637" i="2"/>
  <c r="AN637" i="2"/>
  <c r="AP637" i="2" s="1"/>
  <c r="AE637" i="2"/>
  <c r="AC637" i="2"/>
  <c r="Q637" i="2"/>
  <c r="R637" i="2" s="1"/>
  <c r="T637" i="2" s="1"/>
  <c r="BX636" i="2"/>
  <c r="BU636" i="2"/>
  <c r="BW636" i="2" s="1"/>
  <c r="BM636" i="2"/>
  <c r="BJ636" i="2"/>
  <c r="BL636" i="2" s="1"/>
  <c r="BN636" i="2" s="1"/>
  <c r="AX636" i="2"/>
  <c r="AY636" i="2" s="1"/>
  <c r="BA636" i="2" s="1"/>
  <c r="AM636" i="2"/>
  <c r="AN636" i="2" s="1"/>
  <c r="AP636" i="2" s="1"/>
  <c r="AB636" i="2"/>
  <c r="AC636" i="2" s="1"/>
  <c r="AE636" i="2" s="1"/>
  <c r="BX635" i="2"/>
  <c r="BU635" i="2"/>
  <c r="BW635" i="2" s="1"/>
  <c r="BM635" i="2"/>
  <c r="BJ635" i="2"/>
  <c r="BL635" i="2" s="1"/>
  <c r="AY635" i="2"/>
  <c r="BA635" i="2" s="1"/>
  <c r="AN635" i="2"/>
  <c r="AP635" i="2" s="1"/>
  <c r="AC635" i="2"/>
  <c r="AE635" i="2" s="1"/>
  <c r="F635" i="2"/>
  <c r="G635" i="2" s="1"/>
  <c r="BX634" i="2"/>
  <c r="BW634" i="2"/>
  <c r="BU634" i="2"/>
  <c r="BM634" i="2"/>
  <c r="BJ634" i="2"/>
  <c r="BL634" i="2" s="1"/>
  <c r="AY634" i="2"/>
  <c r="BA634" i="2" s="1"/>
  <c r="AN634" i="2"/>
  <c r="AP634" i="2" s="1"/>
  <c r="AC634" i="2"/>
  <c r="AE634" i="2" s="1"/>
  <c r="Q634" i="2"/>
  <c r="R634" i="2" s="1"/>
  <c r="T634" i="2" s="1"/>
  <c r="F634" i="2"/>
  <c r="G634" i="2" s="1"/>
  <c r="BX633" i="2"/>
  <c r="BU633" i="2"/>
  <c r="BW633" i="2" s="1"/>
  <c r="BM633" i="2"/>
  <c r="BJ633" i="2"/>
  <c r="BL633" i="2" s="1"/>
  <c r="AY633" i="2"/>
  <c r="BA633" i="2" s="1"/>
  <c r="AN633" i="2"/>
  <c r="AP633" i="2" s="1"/>
  <c r="AC633" i="2"/>
  <c r="AE633" i="2" s="1"/>
  <c r="R633" i="2"/>
  <c r="T633" i="2" s="1"/>
  <c r="Q633" i="2"/>
  <c r="F633" i="2"/>
  <c r="G633" i="2" s="1"/>
  <c r="BX632" i="2"/>
  <c r="BV632" i="2"/>
  <c r="BU632" i="2"/>
  <c r="BM632" i="2"/>
  <c r="BK632" i="2"/>
  <c r="BJ632" i="2"/>
  <c r="AZ632" i="2"/>
  <c r="AX632" i="2"/>
  <c r="AY632" i="2" s="1"/>
  <c r="AO632" i="2"/>
  <c r="AM632" i="2"/>
  <c r="AN632" i="2" s="1"/>
  <c r="AD632" i="2"/>
  <c r="AB632" i="2"/>
  <c r="AC632" i="2" s="1"/>
  <c r="AE632" i="2" s="1"/>
  <c r="S632" i="2"/>
  <c r="Q632" i="2"/>
  <c r="R632" i="2" s="1"/>
  <c r="BX631" i="2"/>
  <c r="BV631" i="2"/>
  <c r="BU631" i="2"/>
  <c r="BW631" i="2" s="1"/>
  <c r="BY631" i="2" s="1"/>
  <c r="BM631" i="2"/>
  <c r="BK631" i="2"/>
  <c r="BJ631" i="2"/>
  <c r="AZ631" i="2"/>
  <c r="AX631" i="2"/>
  <c r="AY631" i="2" s="1"/>
  <c r="AO631" i="2"/>
  <c r="AM631" i="2"/>
  <c r="AN631" i="2" s="1"/>
  <c r="AP631" i="2" s="1"/>
  <c r="AD631" i="2"/>
  <c r="AB631" i="2"/>
  <c r="AC631" i="2" s="1"/>
  <c r="S631" i="2"/>
  <c r="E631" i="2"/>
  <c r="BX630" i="2"/>
  <c r="BV630" i="2"/>
  <c r="BU630" i="2"/>
  <c r="BM630" i="2"/>
  <c r="BK630" i="2"/>
  <c r="BJ630" i="2"/>
  <c r="AZ630" i="2"/>
  <c r="AX630" i="2"/>
  <c r="AY630" i="2" s="1"/>
  <c r="AO630" i="2"/>
  <c r="AM630" i="2"/>
  <c r="AN630" i="2" s="1"/>
  <c r="AD630" i="2"/>
  <c r="AB630" i="2"/>
  <c r="AC630" i="2" s="1"/>
  <c r="S630" i="2"/>
  <c r="E630" i="2"/>
  <c r="BX629" i="2"/>
  <c r="BV629" i="2"/>
  <c r="BW629" i="2" s="1"/>
  <c r="BU629" i="2"/>
  <c r="BM629" i="2"/>
  <c r="BK629" i="2"/>
  <c r="BJ629" i="2"/>
  <c r="AZ629" i="2"/>
  <c r="AX629" i="2"/>
  <c r="AY629" i="2" s="1"/>
  <c r="AO629" i="2"/>
  <c r="AM629" i="2"/>
  <c r="AN629" i="2" s="1"/>
  <c r="AD629" i="2"/>
  <c r="AB629" i="2"/>
  <c r="AC629" i="2" s="1"/>
  <c r="S629" i="2"/>
  <c r="E629" i="2"/>
  <c r="BX628" i="2"/>
  <c r="BV628" i="2"/>
  <c r="BU628" i="2"/>
  <c r="BM628" i="2"/>
  <c r="BK628" i="2"/>
  <c r="BJ628" i="2"/>
  <c r="AZ628" i="2"/>
  <c r="BA628" i="2" s="1"/>
  <c r="AY628" i="2"/>
  <c r="AO628" i="2"/>
  <c r="AN628" i="2"/>
  <c r="AD628" i="2"/>
  <c r="AC628" i="2"/>
  <c r="S628" i="2"/>
  <c r="F628" i="2"/>
  <c r="E628" i="2"/>
  <c r="G628" i="2" s="1"/>
  <c r="BX627" i="2"/>
  <c r="BV627" i="2"/>
  <c r="BU627" i="2"/>
  <c r="BM627" i="2"/>
  <c r="BK627" i="2"/>
  <c r="BL627" i="2" s="1"/>
  <c r="BJ627" i="2"/>
  <c r="AZ627" i="2"/>
  <c r="AY627" i="2"/>
  <c r="AO627" i="2"/>
  <c r="AN627" i="2"/>
  <c r="AD627" i="2"/>
  <c r="AC627" i="2"/>
  <c r="S627" i="2"/>
  <c r="T627" i="2" s="1"/>
  <c r="Q627" i="2"/>
  <c r="R627" i="2" s="1"/>
  <c r="F627" i="2"/>
  <c r="E627" i="2"/>
  <c r="BX626" i="2"/>
  <c r="BU626" i="2"/>
  <c r="BW626" i="2" s="1"/>
  <c r="BM626" i="2"/>
  <c r="BJ626" i="2"/>
  <c r="BL626" i="2" s="1"/>
  <c r="AY626" i="2"/>
  <c r="BA626" i="2" s="1"/>
  <c r="AN626" i="2"/>
  <c r="AP626" i="2" s="1"/>
  <c r="AC626" i="2"/>
  <c r="AE626" i="2" s="1"/>
  <c r="Q626" i="2"/>
  <c r="R626" i="2" s="1"/>
  <c r="T626" i="2" s="1"/>
  <c r="F626" i="2"/>
  <c r="E626" i="2"/>
  <c r="BX625" i="2"/>
  <c r="BV625" i="2"/>
  <c r="BU625" i="2"/>
  <c r="BM625" i="2"/>
  <c r="BK625" i="2"/>
  <c r="BJ625" i="2"/>
  <c r="AZ625" i="2"/>
  <c r="AX625" i="2"/>
  <c r="AY625" i="2" s="1"/>
  <c r="AO625" i="2"/>
  <c r="AM625" i="2"/>
  <c r="AN625" i="2" s="1"/>
  <c r="AD625" i="2"/>
  <c r="AB625" i="2"/>
  <c r="AC625" i="2" s="1"/>
  <c r="S625" i="2"/>
  <c r="Q625" i="2"/>
  <c r="R625" i="2" s="1"/>
  <c r="BX624" i="2"/>
  <c r="BV624" i="2"/>
  <c r="BU624" i="2"/>
  <c r="BM624" i="2"/>
  <c r="BK624" i="2"/>
  <c r="BJ624" i="2"/>
  <c r="AZ624" i="2"/>
  <c r="AX624" i="2"/>
  <c r="AY624" i="2" s="1"/>
  <c r="AO624" i="2"/>
  <c r="AM624" i="2"/>
  <c r="AN624" i="2" s="1"/>
  <c r="AD624" i="2"/>
  <c r="AB624" i="2"/>
  <c r="AC624" i="2" s="1"/>
  <c r="S624" i="2"/>
  <c r="BX623" i="2"/>
  <c r="BU623" i="2"/>
  <c r="BW623" i="2" s="1"/>
  <c r="BM623" i="2"/>
  <c r="BJ623" i="2"/>
  <c r="BL623" i="2" s="1"/>
  <c r="AY623" i="2"/>
  <c r="BA623" i="2" s="1"/>
  <c r="AN623" i="2"/>
  <c r="AP623" i="2" s="1"/>
  <c r="AC623" i="2"/>
  <c r="AE623" i="2" s="1"/>
  <c r="F623" i="2"/>
  <c r="G623" i="2" s="1"/>
  <c r="BX622" i="2"/>
  <c r="BV622" i="2"/>
  <c r="BU622" i="2"/>
  <c r="BM622" i="2"/>
  <c r="BK622" i="2"/>
  <c r="BJ622" i="2"/>
  <c r="BL622" i="2" s="1"/>
  <c r="AZ622" i="2"/>
  <c r="AX622" i="2"/>
  <c r="AY622" i="2" s="1"/>
  <c r="BA622" i="2" s="1"/>
  <c r="AO622" i="2"/>
  <c r="AM622" i="2"/>
  <c r="AN622" i="2" s="1"/>
  <c r="AD622" i="2"/>
  <c r="AB622" i="2"/>
  <c r="AC622" i="2" s="1"/>
  <c r="AE622" i="2" s="1"/>
  <c r="S622" i="2"/>
  <c r="Q622" i="2"/>
  <c r="R622" i="2" s="1"/>
  <c r="E622" i="2"/>
  <c r="BX621" i="2"/>
  <c r="BV621" i="2"/>
  <c r="BU621" i="2"/>
  <c r="BM621" i="2"/>
  <c r="BK621" i="2"/>
  <c r="BJ621" i="2"/>
  <c r="BL621" i="2" s="1"/>
  <c r="AZ621" i="2"/>
  <c r="AY621" i="2"/>
  <c r="AO621" i="2"/>
  <c r="AN621" i="2"/>
  <c r="AP621" i="2" s="1"/>
  <c r="AD621" i="2"/>
  <c r="AC621" i="2"/>
  <c r="S621" i="2"/>
  <c r="F621" i="2"/>
  <c r="E621" i="2"/>
  <c r="G621" i="2" s="1"/>
  <c r="BX620" i="2"/>
  <c r="BU620" i="2"/>
  <c r="BW620" i="2" s="1"/>
  <c r="BM620" i="2"/>
  <c r="BJ620" i="2"/>
  <c r="BL620" i="2" s="1"/>
  <c r="AX620" i="2"/>
  <c r="AY620" i="2" s="1"/>
  <c r="BA620" i="2" s="1"/>
  <c r="AM620" i="2"/>
  <c r="AN620" i="2" s="1"/>
  <c r="AP620" i="2" s="1"/>
  <c r="AB620" i="2"/>
  <c r="AC620" i="2" s="1"/>
  <c r="AE620" i="2" s="1"/>
  <c r="Q620" i="2"/>
  <c r="R620" i="2" s="1"/>
  <c r="T620" i="2" s="1"/>
  <c r="BX619" i="2"/>
  <c r="BU619" i="2"/>
  <c r="BW619" i="2" s="1"/>
  <c r="BM619" i="2"/>
  <c r="BJ619" i="2"/>
  <c r="BL619" i="2" s="1"/>
  <c r="AY619" i="2"/>
  <c r="BA619" i="2" s="1"/>
  <c r="AN619" i="2"/>
  <c r="AP619" i="2" s="1"/>
  <c r="AC619" i="2"/>
  <c r="AE619" i="2" s="1"/>
  <c r="G619" i="2"/>
  <c r="F619" i="2"/>
  <c r="BX618" i="2"/>
  <c r="BV618" i="2"/>
  <c r="BU618" i="2"/>
  <c r="BM618" i="2"/>
  <c r="BK618" i="2"/>
  <c r="BJ618" i="2"/>
  <c r="BL618" i="2" s="1"/>
  <c r="AZ618" i="2"/>
  <c r="AX618" i="2"/>
  <c r="AY618" i="2" s="1"/>
  <c r="AO618" i="2"/>
  <c r="AM618" i="2"/>
  <c r="AN618" i="2" s="1"/>
  <c r="AD618" i="2"/>
  <c r="AB618" i="2"/>
  <c r="AC618" i="2" s="1"/>
  <c r="S618" i="2"/>
  <c r="Q618" i="2"/>
  <c r="R618" i="2" s="1"/>
  <c r="BX617" i="2"/>
  <c r="BV617" i="2"/>
  <c r="BU617" i="2"/>
  <c r="BM617" i="2"/>
  <c r="BK617" i="2"/>
  <c r="BJ617" i="2"/>
  <c r="AZ617" i="2"/>
  <c r="AX617" i="2"/>
  <c r="AY617" i="2" s="1"/>
  <c r="AO617" i="2"/>
  <c r="AM617" i="2"/>
  <c r="AN617" i="2" s="1"/>
  <c r="AP617" i="2" s="1"/>
  <c r="AD617" i="2"/>
  <c r="AB617" i="2"/>
  <c r="AC617" i="2" s="1"/>
  <c r="AE617" i="2" s="1"/>
  <c r="S617" i="2"/>
  <c r="AX616" i="2"/>
  <c r="AY616" i="2" s="1"/>
  <c r="BA616" i="2" s="1"/>
  <c r="AM616" i="2"/>
  <c r="AN616" i="2" s="1"/>
  <c r="AP616" i="2" s="1"/>
  <c r="AB616" i="2"/>
  <c r="AC616" i="2" s="1"/>
  <c r="AE616" i="2" s="1"/>
  <c r="BX615" i="2"/>
  <c r="BU615" i="2"/>
  <c r="BW615" i="2" s="1"/>
  <c r="BM615" i="2"/>
  <c r="BJ615" i="2"/>
  <c r="BL615" i="2" s="1"/>
  <c r="BN615" i="2" s="1"/>
  <c r="BA615" i="2"/>
  <c r="AY615" i="2"/>
  <c r="AN615" i="2"/>
  <c r="AP615" i="2" s="1"/>
  <c r="AC615" i="2"/>
  <c r="AE615" i="2" s="1"/>
  <c r="F615" i="2"/>
  <c r="G615" i="2" s="1"/>
  <c r="BX614" i="2"/>
  <c r="BV614" i="2"/>
  <c r="BU614" i="2"/>
  <c r="BM614" i="2"/>
  <c r="BK614" i="2"/>
  <c r="BJ614" i="2"/>
  <c r="AZ614" i="2"/>
  <c r="AX614" i="2"/>
  <c r="AY614" i="2" s="1"/>
  <c r="AO614" i="2"/>
  <c r="AM614" i="2"/>
  <c r="AN614" i="2" s="1"/>
  <c r="AD614" i="2"/>
  <c r="AB614" i="2"/>
  <c r="AC614" i="2" s="1"/>
  <c r="S614" i="2"/>
  <c r="Q614" i="2"/>
  <c r="R614" i="2" s="1"/>
  <c r="E614" i="2"/>
  <c r="BX613" i="2"/>
  <c r="BU613" i="2"/>
  <c r="BW613" i="2" s="1"/>
  <c r="BM613" i="2"/>
  <c r="BJ613" i="2"/>
  <c r="BL613" i="2" s="1"/>
  <c r="AY613" i="2"/>
  <c r="BA613" i="2" s="1"/>
  <c r="AN613" i="2"/>
  <c r="AP613" i="2" s="1"/>
  <c r="AC613" i="2"/>
  <c r="AE613" i="2" s="1"/>
  <c r="G613" i="2"/>
  <c r="BX612" i="2"/>
  <c r="BU612" i="2"/>
  <c r="BW612" i="2" s="1"/>
  <c r="BM612" i="2"/>
  <c r="BL612" i="2"/>
  <c r="BJ612" i="2"/>
  <c r="AY612" i="2"/>
  <c r="BA612" i="2" s="1"/>
  <c r="AP612" i="2"/>
  <c r="AN612" i="2"/>
  <c r="AC612" i="2"/>
  <c r="AE612" i="2" s="1"/>
  <c r="Q612" i="2"/>
  <c r="R612" i="2" s="1"/>
  <c r="T612" i="2" s="1"/>
  <c r="T611" i="2"/>
  <c r="F611" i="2"/>
  <c r="G611" i="2" s="1"/>
  <c r="BX610" i="2"/>
  <c r="BV610" i="2"/>
  <c r="BU610" i="2"/>
  <c r="BM610" i="2"/>
  <c r="BK610" i="2"/>
  <c r="BJ610" i="2"/>
  <c r="AZ610" i="2"/>
  <c r="AX610" i="2"/>
  <c r="AY610" i="2" s="1"/>
  <c r="AO610" i="2"/>
  <c r="AM610" i="2"/>
  <c r="AN610" i="2" s="1"/>
  <c r="AD610" i="2"/>
  <c r="AB610" i="2"/>
  <c r="AC610" i="2" s="1"/>
  <c r="S610" i="2"/>
  <c r="BX609" i="2"/>
  <c r="BV609" i="2"/>
  <c r="BU609" i="2"/>
  <c r="BM609" i="2"/>
  <c r="BK609" i="2"/>
  <c r="BJ609" i="2"/>
  <c r="AZ609" i="2"/>
  <c r="AY609" i="2"/>
  <c r="AO609" i="2"/>
  <c r="AN609" i="2"/>
  <c r="AD609" i="2"/>
  <c r="AC609" i="2"/>
  <c r="S609" i="2"/>
  <c r="R609" i="2"/>
  <c r="E609" i="2"/>
  <c r="G609" i="2" s="1"/>
  <c r="BX608" i="2"/>
  <c r="BV608" i="2"/>
  <c r="BU608" i="2"/>
  <c r="BM608" i="2"/>
  <c r="BK608" i="2"/>
  <c r="BJ608" i="2"/>
  <c r="AZ608" i="2"/>
  <c r="AY608" i="2"/>
  <c r="AO608" i="2"/>
  <c r="AN608" i="2"/>
  <c r="AD608" i="2"/>
  <c r="AC608" i="2"/>
  <c r="AE608" i="2" s="1"/>
  <c r="S608" i="2"/>
  <c r="R608" i="2"/>
  <c r="E608" i="2"/>
  <c r="G608" i="2" s="1"/>
  <c r="BX607" i="2"/>
  <c r="BV607" i="2"/>
  <c r="BU607" i="2"/>
  <c r="BM607" i="2"/>
  <c r="BK607" i="2"/>
  <c r="BJ607" i="2"/>
  <c r="AZ607" i="2"/>
  <c r="AY607" i="2"/>
  <c r="AO607" i="2"/>
  <c r="AN607" i="2"/>
  <c r="AD607" i="2"/>
  <c r="AC607" i="2"/>
  <c r="S607" i="2"/>
  <c r="R607" i="2"/>
  <c r="E607" i="2"/>
  <c r="G607" i="2" s="1"/>
  <c r="BX606" i="2"/>
  <c r="BV606" i="2"/>
  <c r="BU606" i="2"/>
  <c r="BM606" i="2"/>
  <c r="BK606" i="2"/>
  <c r="BJ606" i="2"/>
  <c r="BL606" i="2" s="1"/>
  <c r="AZ606" i="2"/>
  <c r="AY606" i="2"/>
  <c r="AO606" i="2"/>
  <c r="AN606" i="2"/>
  <c r="AP606" i="2" s="1"/>
  <c r="AD606" i="2"/>
  <c r="AC606" i="2"/>
  <c r="S606" i="2"/>
  <c r="R606" i="2"/>
  <c r="T606" i="2" s="1"/>
  <c r="G606" i="2"/>
  <c r="BX605" i="2"/>
  <c r="BV605" i="2"/>
  <c r="BU605" i="2"/>
  <c r="BM605" i="2"/>
  <c r="BK605" i="2"/>
  <c r="BJ605" i="2"/>
  <c r="AZ605" i="2"/>
  <c r="AX605" i="2"/>
  <c r="AY605" i="2" s="1"/>
  <c r="AO605" i="2"/>
  <c r="AM605" i="2"/>
  <c r="AN605" i="2" s="1"/>
  <c r="AD605" i="2"/>
  <c r="AB605" i="2"/>
  <c r="AC605" i="2" s="1"/>
  <c r="AE605" i="2" s="1"/>
  <c r="S605" i="2"/>
  <c r="E605" i="2"/>
  <c r="BX604" i="2"/>
  <c r="BU604" i="2"/>
  <c r="BM604" i="2"/>
  <c r="BJ604" i="2"/>
  <c r="AX604" i="2"/>
  <c r="AY604" i="2" s="1"/>
  <c r="BA604" i="2" s="1"/>
  <c r="AM604" i="2"/>
  <c r="AN604" i="2" s="1"/>
  <c r="AP604" i="2" s="1"/>
  <c r="AB604" i="2"/>
  <c r="AC604" i="2" s="1"/>
  <c r="AE604" i="2" s="1"/>
  <c r="BX603" i="2"/>
  <c r="BV603" i="2"/>
  <c r="BU603" i="2"/>
  <c r="BW604" i="2" s="1"/>
  <c r="BM603" i="2"/>
  <c r="BK603" i="2"/>
  <c r="BJ603" i="2"/>
  <c r="BL604" i="2" s="1"/>
  <c r="AZ603" i="2"/>
  <c r="AX603" i="2"/>
  <c r="AY603" i="2" s="1"/>
  <c r="AO603" i="2"/>
  <c r="AM603" i="2"/>
  <c r="AN603" i="2" s="1"/>
  <c r="AD603" i="2"/>
  <c r="AB603" i="2"/>
  <c r="AC603" i="2" s="1"/>
  <c r="AE603" i="2" s="1"/>
  <c r="S603" i="2"/>
  <c r="E603" i="2"/>
  <c r="BX602" i="2"/>
  <c r="BU602" i="2"/>
  <c r="BM602" i="2"/>
  <c r="BJ602" i="2"/>
  <c r="BL603" i="2" s="1"/>
  <c r="AX602" i="2"/>
  <c r="AY602" i="2" s="1"/>
  <c r="BA602" i="2" s="1"/>
  <c r="AM602" i="2"/>
  <c r="AN602" i="2" s="1"/>
  <c r="AP602" i="2" s="1"/>
  <c r="AB602" i="2"/>
  <c r="AC602" i="2" s="1"/>
  <c r="AE602" i="2" s="1"/>
  <c r="E602" i="2"/>
  <c r="BX601" i="2"/>
  <c r="BW601" i="2"/>
  <c r="BU601" i="2"/>
  <c r="BW602" i="2" s="1"/>
  <c r="BM601" i="2"/>
  <c r="BL601" i="2"/>
  <c r="BN601" i="2" s="1"/>
  <c r="BJ601" i="2"/>
  <c r="BL602" i="2" s="1"/>
  <c r="AX601" i="2"/>
  <c r="AY601" i="2" s="1"/>
  <c r="BA601" i="2" s="1"/>
  <c r="AM601" i="2"/>
  <c r="AN601" i="2" s="1"/>
  <c r="AP601" i="2" s="1"/>
  <c r="AB601" i="2"/>
  <c r="AC601" i="2" s="1"/>
  <c r="AE601" i="2" s="1"/>
  <c r="E601" i="2"/>
  <c r="BU599" i="2"/>
  <c r="BJ599" i="2"/>
  <c r="AY599" i="2"/>
  <c r="AR599" i="2"/>
  <c r="AQ599" i="2"/>
  <c r="AN599" i="2"/>
  <c r="AG599" i="2"/>
  <c r="AF599" i="2"/>
  <c r="AC599" i="2"/>
  <c r="V599" i="2"/>
  <c r="U599" i="2"/>
  <c r="R599" i="2"/>
  <c r="BA598" i="2"/>
  <c r="BC643" i="2" s="1"/>
  <c r="BY594" i="2"/>
  <c r="AB151" i="11" s="1"/>
  <c r="BN594" i="2"/>
  <c r="X151" i="11" s="1"/>
  <c r="BC594" i="2"/>
  <c r="T151" i="11" s="1"/>
  <c r="AR594" i="2"/>
  <c r="P151" i="11" s="1"/>
  <c r="AG594" i="2"/>
  <c r="L151" i="11" s="1"/>
  <c r="V594" i="2"/>
  <c r="H151" i="11" s="1"/>
  <c r="K594" i="2"/>
  <c r="D151" i="11" s="1"/>
  <c r="BX593" i="2"/>
  <c r="G593" i="2"/>
  <c r="BX592" i="2"/>
  <c r="AY592" i="2"/>
  <c r="AX592" i="2"/>
  <c r="AM592" i="2"/>
  <c r="AN592" i="2" s="1"/>
  <c r="AB592" i="2"/>
  <c r="AC592" i="2" s="1"/>
  <c r="Q592" i="2"/>
  <c r="R592" i="2" s="1"/>
  <c r="G592" i="2"/>
  <c r="BX591" i="2"/>
  <c r="AX591" i="2"/>
  <c r="AY591" i="2" s="1"/>
  <c r="AM591" i="2"/>
  <c r="AN591" i="2" s="1"/>
  <c r="AB591" i="2"/>
  <c r="AC591" i="2" s="1"/>
  <c r="Q591" i="2"/>
  <c r="R591" i="2" s="1"/>
  <c r="G591" i="2"/>
  <c r="BX590" i="2"/>
  <c r="AX590" i="2"/>
  <c r="AY590" i="2" s="1"/>
  <c r="AM590" i="2"/>
  <c r="AN590" i="2" s="1"/>
  <c r="AB590" i="2"/>
  <c r="AC590" i="2" s="1"/>
  <c r="R590" i="2"/>
  <c r="Q590" i="2"/>
  <c r="G590" i="2"/>
  <c r="BX589" i="2"/>
  <c r="AX589" i="2"/>
  <c r="AY589" i="2" s="1"/>
  <c r="AM589" i="2"/>
  <c r="AN589" i="2" s="1"/>
  <c r="AB589" i="2"/>
  <c r="AC589" i="2" s="1"/>
  <c r="Q589" i="2"/>
  <c r="R589" i="2" s="1"/>
  <c r="G589" i="2"/>
  <c r="BX588" i="2"/>
  <c r="F588" i="2"/>
  <c r="F637" i="2" s="1"/>
  <c r="G637" i="2" s="1"/>
  <c r="BX587" i="2"/>
  <c r="AX587" i="2"/>
  <c r="AY587" i="2" s="1"/>
  <c r="F587" i="2"/>
  <c r="F636" i="2" s="1"/>
  <c r="G636" i="2" s="1"/>
  <c r="BX586" i="2"/>
  <c r="AX586" i="2"/>
  <c r="AY586" i="2" s="1"/>
  <c r="AM586" i="2"/>
  <c r="AN586" i="2" s="1"/>
  <c r="AB586" i="2"/>
  <c r="AC586" i="2" s="1"/>
  <c r="Q586" i="2"/>
  <c r="R586" i="2" s="1"/>
  <c r="G586" i="2"/>
  <c r="BX585" i="2"/>
  <c r="AX585" i="2"/>
  <c r="AY585" i="2" s="1"/>
  <c r="AM585" i="2"/>
  <c r="AN585" i="2" s="1"/>
  <c r="AB585" i="2"/>
  <c r="AC585" i="2" s="1"/>
  <c r="Q585" i="2"/>
  <c r="R585" i="2" s="1"/>
  <c r="G585" i="2"/>
  <c r="BX584" i="2"/>
  <c r="AX584" i="2"/>
  <c r="AY584" i="2" s="1"/>
  <c r="AN584" i="2"/>
  <c r="AM584" i="2"/>
  <c r="AB584" i="2"/>
  <c r="AC584" i="2" s="1"/>
  <c r="Q584" i="2"/>
  <c r="R584" i="2" s="1"/>
  <c r="G584" i="2"/>
  <c r="BX583" i="2"/>
  <c r="F583" i="2"/>
  <c r="BX582" i="2"/>
  <c r="BS582" i="2"/>
  <c r="AW582" i="2"/>
  <c r="F582" i="2"/>
  <c r="E582" i="2"/>
  <c r="BX581" i="2"/>
  <c r="AW581" i="2"/>
  <c r="F581" i="2"/>
  <c r="E581" i="2"/>
  <c r="BX580" i="2"/>
  <c r="F580" i="2"/>
  <c r="F629" i="2" s="1"/>
  <c r="G629" i="2" s="1"/>
  <c r="E580" i="2"/>
  <c r="BX579" i="2"/>
  <c r="AX579" i="2"/>
  <c r="AY579" i="2" s="1"/>
  <c r="AM579" i="2"/>
  <c r="AN579" i="2" s="1"/>
  <c r="AB579" i="2"/>
  <c r="AC579" i="2" s="1"/>
  <c r="Q579" i="2"/>
  <c r="R579" i="2" s="1"/>
  <c r="G579" i="2"/>
  <c r="BX578" i="2"/>
  <c r="AX578" i="2"/>
  <c r="AY578" i="2" s="1"/>
  <c r="AN578" i="2"/>
  <c r="AM578" i="2"/>
  <c r="AB578" i="2"/>
  <c r="AC578" i="2" s="1"/>
  <c r="Q578" i="2"/>
  <c r="R578" i="2" s="1"/>
  <c r="G578" i="2"/>
  <c r="BX577" i="2"/>
  <c r="AX577" i="2"/>
  <c r="AY577" i="2" s="1"/>
  <c r="AM577" i="2"/>
  <c r="AN577" i="2" s="1"/>
  <c r="AB577" i="2"/>
  <c r="AC577" i="2" s="1"/>
  <c r="Q577" i="2"/>
  <c r="R577" i="2" s="1"/>
  <c r="G577" i="2"/>
  <c r="BX576" i="2"/>
  <c r="F576" i="2"/>
  <c r="F625" i="2" s="1"/>
  <c r="G625" i="2" s="1"/>
  <c r="BX575" i="2"/>
  <c r="F575" i="2"/>
  <c r="F624" i="2" s="1"/>
  <c r="G624" i="2" s="1"/>
  <c r="BX574" i="2"/>
  <c r="AX574" i="2"/>
  <c r="AY574" i="2" s="1"/>
  <c r="AM574" i="2"/>
  <c r="AN574" i="2" s="1"/>
  <c r="AB574" i="2"/>
  <c r="AC574" i="2" s="1"/>
  <c r="Q574" i="2"/>
  <c r="R574" i="2" s="1"/>
  <c r="G574" i="2"/>
  <c r="BX573" i="2"/>
  <c r="BS573" i="2"/>
  <c r="AW573" i="2"/>
  <c r="F573" i="2"/>
  <c r="E573" i="2"/>
  <c r="BX572" i="2"/>
  <c r="BT572" i="2"/>
  <c r="BU572" i="2" s="1"/>
  <c r="BJ572" i="2"/>
  <c r="AX572" i="2"/>
  <c r="AY572" i="2" s="1"/>
  <c r="AM572" i="2"/>
  <c r="AN572" i="2" s="1"/>
  <c r="AB572" i="2"/>
  <c r="AC572" i="2" s="1"/>
  <c r="Q572" i="2"/>
  <c r="R572" i="2" s="1"/>
  <c r="G572" i="2"/>
  <c r="BX571" i="2"/>
  <c r="AX571" i="2"/>
  <c r="AY571" i="2" s="1"/>
  <c r="F571" i="2"/>
  <c r="F620" i="2" s="1"/>
  <c r="G620" i="2" s="1"/>
  <c r="BX570" i="2"/>
  <c r="AY570" i="2"/>
  <c r="AX570" i="2"/>
  <c r="AM570" i="2"/>
  <c r="AN570" i="2" s="1"/>
  <c r="AB570" i="2"/>
  <c r="AC570" i="2" s="1"/>
  <c r="Q570" i="2"/>
  <c r="R570" i="2" s="1"/>
  <c r="G570" i="2"/>
  <c r="BX569" i="2"/>
  <c r="F569" i="2"/>
  <c r="F618" i="2" s="1"/>
  <c r="G618" i="2" s="1"/>
  <c r="BX568" i="2"/>
  <c r="F568" i="2"/>
  <c r="BX567" i="2"/>
  <c r="F567" i="2"/>
  <c r="F616" i="2" s="1"/>
  <c r="G616" i="2" s="1"/>
  <c r="BX566" i="2"/>
  <c r="AX566" i="2"/>
  <c r="AY566" i="2" s="1"/>
  <c r="AM566" i="2"/>
  <c r="AN566" i="2" s="1"/>
  <c r="AB566" i="2"/>
  <c r="AC566" i="2" s="1"/>
  <c r="Q566" i="2"/>
  <c r="R566" i="2" s="1"/>
  <c r="G566" i="2"/>
  <c r="BX565" i="2"/>
  <c r="BS565" i="2"/>
  <c r="AW565" i="2"/>
  <c r="F565" i="2"/>
  <c r="F614" i="2" s="1"/>
  <c r="E565" i="2"/>
  <c r="BX564" i="2"/>
  <c r="AX564" i="2"/>
  <c r="AY564" i="2" s="1"/>
  <c r="AM564" i="2"/>
  <c r="AN564" i="2" s="1"/>
  <c r="AB564" i="2"/>
  <c r="AC564" i="2" s="1"/>
  <c r="Q564" i="2"/>
  <c r="R564" i="2" s="1"/>
  <c r="G564" i="2"/>
  <c r="BX563" i="2"/>
  <c r="F563" i="2"/>
  <c r="BX562" i="2"/>
  <c r="F562" i="2"/>
  <c r="F610" i="2" s="1"/>
  <c r="G610" i="2" s="1"/>
  <c r="BX561" i="2"/>
  <c r="AY561" i="2"/>
  <c r="AN561" i="2"/>
  <c r="AC561" i="2"/>
  <c r="R561" i="2"/>
  <c r="G561" i="2"/>
  <c r="BX560" i="2"/>
  <c r="AY560" i="2"/>
  <c r="AN560" i="2"/>
  <c r="AC560" i="2"/>
  <c r="R560" i="2"/>
  <c r="G560" i="2"/>
  <c r="BX559" i="2"/>
  <c r="AY559" i="2"/>
  <c r="AN559" i="2"/>
  <c r="AC559" i="2"/>
  <c r="R559" i="2"/>
  <c r="G559" i="2"/>
  <c r="BX558" i="2"/>
  <c r="AY558" i="2"/>
  <c r="AN558" i="2"/>
  <c r="AC558" i="2"/>
  <c r="R558" i="2"/>
  <c r="G558" i="2"/>
  <c r="BX557" i="2"/>
  <c r="F557" i="2"/>
  <c r="BX556" i="2"/>
  <c r="F556" i="2"/>
  <c r="G556" i="2" s="1"/>
  <c r="E556" i="2"/>
  <c r="BX555" i="2"/>
  <c r="F555" i="2"/>
  <c r="E555" i="2"/>
  <c r="BX554" i="2"/>
  <c r="F554" i="2"/>
  <c r="F602" i="2" s="1"/>
  <c r="E554" i="2"/>
  <c r="BX553" i="2"/>
  <c r="F553" i="2"/>
  <c r="G553" i="2" s="1"/>
  <c r="AR551" i="2"/>
  <c r="AQ625" i="2" s="1"/>
  <c r="AQ551" i="2"/>
  <c r="AG551" i="2"/>
  <c r="AF551" i="2"/>
  <c r="V551" i="2"/>
  <c r="U551" i="2"/>
  <c r="K551" i="2"/>
  <c r="J551" i="2"/>
  <c r="BY546" i="2"/>
  <c r="BN546" i="2"/>
  <c r="BC546" i="2"/>
  <c r="AR546" i="2"/>
  <c r="AG546" i="2"/>
  <c r="V546" i="2"/>
  <c r="K546" i="2"/>
  <c r="BX545" i="2"/>
  <c r="BT545" i="2"/>
  <c r="BT593" i="2" s="1"/>
  <c r="AX545" i="2"/>
  <c r="AM545" i="2"/>
  <c r="AM593" i="2" s="1"/>
  <c r="AN593" i="2" s="1"/>
  <c r="AC545" i="2"/>
  <c r="AB545" i="2"/>
  <c r="AB593" i="2" s="1"/>
  <c r="AC593" i="2" s="1"/>
  <c r="Q545" i="2"/>
  <c r="Q641" i="2" s="1"/>
  <c r="R641" i="2" s="1"/>
  <c r="F545" i="2"/>
  <c r="G545" i="2" s="1"/>
  <c r="BX544" i="2"/>
  <c r="BT544" i="2"/>
  <c r="BI544" i="2"/>
  <c r="AY544" i="2"/>
  <c r="AN544" i="2"/>
  <c r="AC544" i="2"/>
  <c r="R544" i="2"/>
  <c r="G544" i="2"/>
  <c r="BX543" i="2"/>
  <c r="BT543" i="2"/>
  <c r="BI543" i="2"/>
  <c r="BJ543" i="2" s="1"/>
  <c r="AY543" i="2"/>
  <c r="AN543" i="2"/>
  <c r="AC543" i="2"/>
  <c r="R543" i="2"/>
  <c r="G543" i="2"/>
  <c r="BX542" i="2"/>
  <c r="BT542" i="2"/>
  <c r="BI542" i="2"/>
  <c r="AY542" i="2"/>
  <c r="AN542" i="2"/>
  <c r="AC542" i="2"/>
  <c r="R542" i="2"/>
  <c r="G542" i="2"/>
  <c r="BX541" i="2"/>
  <c r="BT541" i="2"/>
  <c r="BU541" i="2" s="1"/>
  <c r="BI541" i="2"/>
  <c r="AY541" i="2"/>
  <c r="AN541" i="2"/>
  <c r="AC541" i="2"/>
  <c r="R541" i="2"/>
  <c r="G541" i="2"/>
  <c r="BX540" i="2"/>
  <c r="BT540" i="2"/>
  <c r="BI540" i="2"/>
  <c r="BI588" i="2" s="1"/>
  <c r="BJ588" i="2" s="1"/>
  <c r="AY540" i="2"/>
  <c r="AX540" i="2"/>
  <c r="AX588" i="2" s="1"/>
  <c r="AY588" i="2" s="1"/>
  <c r="AM540" i="2"/>
  <c r="AM588" i="2" s="1"/>
  <c r="AN588" i="2" s="1"/>
  <c r="AB540" i="2"/>
  <c r="AB588" i="2" s="1"/>
  <c r="AC588" i="2" s="1"/>
  <c r="Q540" i="2"/>
  <c r="Q636" i="2" s="1"/>
  <c r="R636" i="2" s="1"/>
  <c r="T636" i="2" s="1"/>
  <c r="F540" i="2"/>
  <c r="E540" i="2"/>
  <c r="BX539" i="2"/>
  <c r="BT539" i="2"/>
  <c r="BU539" i="2" s="1"/>
  <c r="BI539" i="2"/>
  <c r="AY539" i="2"/>
  <c r="AM539" i="2"/>
  <c r="AM587" i="2" s="1"/>
  <c r="AN587" i="2" s="1"/>
  <c r="AB539" i="2"/>
  <c r="AB587" i="2" s="1"/>
  <c r="AC587" i="2" s="1"/>
  <c r="Q539" i="2"/>
  <c r="Q635" i="2" s="1"/>
  <c r="R635" i="2" s="1"/>
  <c r="T635" i="2" s="1"/>
  <c r="F539" i="2"/>
  <c r="G539" i="2" s="1"/>
  <c r="BX538" i="2"/>
  <c r="BT538" i="2"/>
  <c r="BT586" i="2" s="1"/>
  <c r="BU586" i="2" s="1"/>
  <c r="BI538" i="2"/>
  <c r="AY538" i="2"/>
  <c r="AN538" i="2"/>
  <c r="AC538" i="2"/>
  <c r="R538" i="2"/>
  <c r="G538" i="2"/>
  <c r="BX537" i="2"/>
  <c r="BT537" i="2"/>
  <c r="BT585" i="2" s="1"/>
  <c r="BU585" i="2" s="1"/>
  <c r="BI537" i="2"/>
  <c r="BJ537" i="2" s="1"/>
  <c r="AY537" i="2"/>
  <c r="AN537" i="2"/>
  <c r="AC537" i="2"/>
  <c r="R537" i="2"/>
  <c r="G537" i="2"/>
  <c r="BX536" i="2"/>
  <c r="BT536" i="2"/>
  <c r="BI536" i="2"/>
  <c r="BI584" i="2" s="1"/>
  <c r="BJ584" i="2" s="1"/>
  <c r="AY536" i="2"/>
  <c r="AN536" i="2"/>
  <c r="AC536" i="2"/>
  <c r="R536" i="2"/>
  <c r="G536" i="2"/>
  <c r="BX535" i="2"/>
  <c r="BT535" i="2"/>
  <c r="BI535" i="2"/>
  <c r="AX535" i="2"/>
  <c r="AY535" i="2" s="1"/>
  <c r="AM535" i="2"/>
  <c r="AB535" i="2"/>
  <c r="AC535" i="2" s="1"/>
  <c r="Q535" i="2"/>
  <c r="F535" i="2"/>
  <c r="G535" i="2" s="1"/>
  <c r="BX534" i="2"/>
  <c r="BT534" i="2"/>
  <c r="BT582" i="2" s="1"/>
  <c r="BI534" i="2"/>
  <c r="BI582" i="2" s="1"/>
  <c r="BJ582" i="2" s="1"/>
  <c r="AX534" i="2"/>
  <c r="AX582" i="2" s="1"/>
  <c r="AM534" i="2"/>
  <c r="AM582" i="2" s="1"/>
  <c r="AN582" i="2" s="1"/>
  <c r="AB534" i="2"/>
  <c r="AB582" i="2" s="1"/>
  <c r="AC582" i="2" s="1"/>
  <c r="Q534" i="2"/>
  <c r="Q630" i="2" s="1"/>
  <c r="R630" i="2" s="1"/>
  <c r="F534" i="2"/>
  <c r="E534" i="2"/>
  <c r="BX533" i="2"/>
  <c r="BT533" i="2"/>
  <c r="BU533" i="2" s="1"/>
  <c r="BI533" i="2"/>
  <c r="AX533" i="2"/>
  <c r="AY533" i="2" s="1"/>
  <c r="AM533" i="2"/>
  <c r="AB533" i="2"/>
  <c r="AC533" i="2" s="1"/>
  <c r="Q533" i="2"/>
  <c r="F533" i="2"/>
  <c r="E533" i="2"/>
  <c r="BX532" i="2"/>
  <c r="BT532" i="2"/>
  <c r="BT580" i="2" s="1"/>
  <c r="BU580" i="2" s="1"/>
  <c r="BI532" i="2"/>
  <c r="BI580" i="2" s="1"/>
  <c r="BJ580" i="2" s="1"/>
  <c r="AX532" i="2"/>
  <c r="AX580" i="2" s="1"/>
  <c r="AY580" i="2" s="1"/>
  <c r="AM532" i="2"/>
  <c r="AM580" i="2" s="1"/>
  <c r="AN580" i="2" s="1"/>
  <c r="AB532" i="2"/>
  <c r="AB580" i="2" s="1"/>
  <c r="AC580" i="2" s="1"/>
  <c r="Q532" i="2"/>
  <c r="Q628" i="2" s="1"/>
  <c r="R628" i="2" s="1"/>
  <c r="F532" i="2"/>
  <c r="G532" i="2" s="1"/>
  <c r="BX531" i="2"/>
  <c r="BT531" i="2"/>
  <c r="BI531" i="2"/>
  <c r="AY531" i="2"/>
  <c r="AN531" i="2"/>
  <c r="AC531" i="2"/>
  <c r="R531" i="2"/>
  <c r="G531" i="2"/>
  <c r="BX530" i="2"/>
  <c r="BT530" i="2"/>
  <c r="BI530" i="2"/>
  <c r="BI578" i="2" s="1"/>
  <c r="BJ578" i="2" s="1"/>
  <c r="AY530" i="2"/>
  <c r="AN530" i="2"/>
  <c r="AC530" i="2"/>
  <c r="R530" i="2"/>
  <c r="G530" i="2"/>
  <c r="BX529" i="2"/>
  <c r="BT529" i="2"/>
  <c r="BI529" i="2"/>
  <c r="AY529" i="2"/>
  <c r="AN529" i="2"/>
  <c r="AC529" i="2"/>
  <c r="R529" i="2"/>
  <c r="G529" i="2"/>
  <c r="BX528" i="2"/>
  <c r="BT528" i="2"/>
  <c r="BT576" i="2" s="1"/>
  <c r="BU576" i="2" s="1"/>
  <c r="BI528" i="2"/>
  <c r="AX528" i="2"/>
  <c r="AX576" i="2" s="1"/>
  <c r="AY576" i="2" s="1"/>
  <c r="AM528" i="2"/>
  <c r="AB528" i="2"/>
  <c r="AB576" i="2" s="1"/>
  <c r="AC576" i="2" s="1"/>
  <c r="Q528" i="2"/>
  <c r="F528" i="2"/>
  <c r="G528" i="2" s="1"/>
  <c r="BX527" i="2"/>
  <c r="BT527" i="2"/>
  <c r="BI527" i="2"/>
  <c r="AX527" i="2"/>
  <c r="AM527" i="2"/>
  <c r="AB527" i="2"/>
  <c r="Q527" i="2"/>
  <c r="F527" i="2"/>
  <c r="G527" i="2" s="1"/>
  <c r="BX526" i="2"/>
  <c r="BT526" i="2"/>
  <c r="BI526" i="2"/>
  <c r="AY526" i="2"/>
  <c r="AN526" i="2"/>
  <c r="AC526" i="2"/>
  <c r="R526" i="2"/>
  <c r="G526" i="2"/>
  <c r="BX525" i="2"/>
  <c r="BT525" i="2"/>
  <c r="BI525" i="2"/>
  <c r="AX525" i="2"/>
  <c r="AM525" i="2"/>
  <c r="AB525" i="2"/>
  <c r="Q525" i="2"/>
  <c r="F525" i="2"/>
  <c r="E525" i="2"/>
  <c r="BX524" i="2"/>
  <c r="BU524" i="2"/>
  <c r="BJ524" i="2"/>
  <c r="AY524" i="2"/>
  <c r="AN524" i="2"/>
  <c r="AC524" i="2"/>
  <c r="R524" i="2"/>
  <c r="E524" i="2"/>
  <c r="G524" i="2" s="1"/>
  <c r="BX523" i="2"/>
  <c r="BT523" i="2"/>
  <c r="BT571" i="2" s="1"/>
  <c r="BU571" i="2" s="1"/>
  <c r="BI523" i="2"/>
  <c r="BI571" i="2" s="1"/>
  <c r="BJ571" i="2" s="1"/>
  <c r="AY523" i="2"/>
  <c r="AM523" i="2"/>
  <c r="AM571" i="2" s="1"/>
  <c r="AN571" i="2" s="1"/>
  <c r="AB523" i="2"/>
  <c r="Q523" i="2"/>
  <c r="R523" i="2" s="1"/>
  <c r="F523" i="2"/>
  <c r="G523" i="2" s="1"/>
  <c r="BX522" i="2"/>
  <c r="BT522" i="2"/>
  <c r="BT570" i="2" s="1"/>
  <c r="BU570" i="2" s="1"/>
  <c r="BI522" i="2"/>
  <c r="AY522" i="2"/>
  <c r="AN522" i="2"/>
  <c r="AC522" i="2"/>
  <c r="R522" i="2"/>
  <c r="G522" i="2"/>
  <c r="BX521" i="2"/>
  <c r="BT521" i="2"/>
  <c r="BT569" i="2" s="1"/>
  <c r="BU569" i="2" s="1"/>
  <c r="BI521" i="2"/>
  <c r="BI569" i="2" s="1"/>
  <c r="BJ569" i="2" s="1"/>
  <c r="AX521" i="2"/>
  <c r="AX569" i="2" s="1"/>
  <c r="AY569" i="2" s="1"/>
  <c r="AM521" i="2"/>
  <c r="AB521" i="2"/>
  <c r="AB569" i="2" s="1"/>
  <c r="AC569" i="2" s="1"/>
  <c r="R521" i="2"/>
  <c r="Q521" i="2"/>
  <c r="Q617" i="2" s="1"/>
  <c r="R617" i="2" s="1"/>
  <c r="F521" i="2"/>
  <c r="G521" i="2" s="1"/>
  <c r="BX520" i="2"/>
  <c r="BU520" i="2"/>
  <c r="BT520" i="2"/>
  <c r="BT568" i="2" s="1"/>
  <c r="BU568" i="2" s="1"/>
  <c r="BI520" i="2"/>
  <c r="BI568" i="2" s="1"/>
  <c r="BJ568" i="2" s="1"/>
  <c r="AX520" i="2"/>
  <c r="AM520" i="2"/>
  <c r="AM568" i="2" s="1"/>
  <c r="AN568" i="2" s="1"/>
  <c r="AB520" i="2"/>
  <c r="AB568" i="2" s="1"/>
  <c r="AC568" i="2" s="1"/>
  <c r="Q520" i="2"/>
  <c r="F520" i="2"/>
  <c r="G520" i="2" s="1"/>
  <c r="BX519" i="2"/>
  <c r="BT519" i="2"/>
  <c r="BT567" i="2" s="1"/>
  <c r="BU567" i="2" s="1"/>
  <c r="BI519" i="2"/>
  <c r="AX519" i="2"/>
  <c r="AX567" i="2" s="1"/>
  <c r="AY567" i="2" s="1"/>
  <c r="AM519" i="2"/>
  <c r="AM567" i="2" s="1"/>
  <c r="AN567" i="2" s="1"/>
  <c r="AB519" i="2"/>
  <c r="AB567" i="2" s="1"/>
  <c r="AC567" i="2" s="1"/>
  <c r="Q519" i="2"/>
  <c r="F519" i="2"/>
  <c r="G519" i="2" s="1"/>
  <c r="BX518" i="2"/>
  <c r="BT518" i="2"/>
  <c r="BI518" i="2"/>
  <c r="BI566" i="2" s="1"/>
  <c r="BJ566" i="2" s="1"/>
  <c r="AY518" i="2"/>
  <c r="AN518" i="2"/>
  <c r="AC518" i="2"/>
  <c r="R518" i="2"/>
  <c r="G518" i="2"/>
  <c r="BX517" i="2"/>
  <c r="BT517" i="2"/>
  <c r="BI517" i="2"/>
  <c r="AX517" i="2"/>
  <c r="AM517" i="2"/>
  <c r="AB517" i="2"/>
  <c r="AB565" i="2" s="1"/>
  <c r="AC565" i="2" s="1"/>
  <c r="Q517" i="2"/>
  <c r="F517" i="2"/>
  <c r="E517" i="2"/>
  <c r="BX516" i="2"/>
  <c r="BT516" i="2"/>
  <c r="BI516" i="2"/>
  <c r="BI564" i="2" s="1"/>
  <c r="BJ564" i="2" s="1"/>
  <c r="AY516" i="2"/>
  <c r="AN516" i="2"/>
  <c r="AC516" i="2"/>
  <c r="R516" i="2"/>
  <c r="G516" i="2"/>
  <c r="BX515" i="2"/>
  <c r="BT515" i="2"/>
  <c r="BI515" i="2"/>
  <c r="AX515" i="2"/>
  <c r="AM515" i="2"/>
  <c r="AB515" i="2"/>
  <c r="Q515" i="2"/>
  <c r="F515" i="2"/>
  <c r="G515" i="2" s="1"/>
  <c r="BX514" i="2"/>
  <c r="BT514" i="2"/>
  <c r="BI514" i="2"/>
  <c r="AX514" i="2"/>
  <c r="AM514" i="2"/>
  <c r="AM562" i="2" s="1"/>
  <c r="AN562" i="2" s="1"/>
  <c r="AB514" i="2"/>
  <c r="Q514" i="2"/>
  <c r="F514" i="2"/>
  <c r="G514" i="2" s="1"/>
  <c r="BX513" i="2"/>
  <c r="BT513" i="2"/>
  <c r="BT561" i="2" s="1"/>
  <c r="BU561" i="2" s="1"/>
  <c r="BI513" i="2"/>
  <c r="AY513" i="2"/>
  <c r="AN513" i="2"/>
  <c r="AC513" i="2"/>
  <c r="R513" i="2"/>
  <c r="G513" i="2"/>
  <c r="BX512" i="2"/>
  <c r="BT512" i="2"/>
  <c r="BT560" i="2" s="1"/>
  <c r="BU560" i="2" s="1"/>
  <c r="BI512" i="2"/>
  <c r="BI560" i="2" s="1"/>
  <c r="BJ560" i="2" s="1"/>
  <c r="AY512" i="2"/>
  <c r="AN512" i="2"/>
  <c r="AC512" i="2"/>
  <c r="R512" i="2"/>
  <c r="G512" i="2"/>
  <c r="BX511" i="2"/>
  <c r="BT511" i="2"/>
  <c r="BI511" i="2"/>
  <c r="BI559" i="2" s="1"/>
  <c r="BJ559" i="2" s="1"/>
  <c r="AY511" i="2"/>
  <c r="AN511" i="2"/>
  <c r="AC511" i="2"/>
  <c r="R511" i="2"/>
  <c r="G511" i="2"/>
  <c r="BX510" i="2"/>
  <c r="BT510" i="2"/>
  <c r="BT558" i="2" s="1"/>
  <c r="BU558" i="2" s="1"/>
  <c r="BI510" i="2"/>
  <c r="BI558" i="2" s="1"/>
  <c r="BJ558" i="2" s="1"/>
  <c r="AY510" i="2"/>
  <c r="AN510" i="2"/>
  <c r="AC510" i="2"/>
  <c r="R510" i="2"/>
  <c r="G510" i="2"/>
  <c r="BX509" i="2"/>
  <c r="BT509" i="2"/>
  <c r="BI509" i="2"/>
  <c r="AX509" i="2"/>
  <c r="AX557" i="2" s="1"/>
  <c r="AY557" i="2" s="1"/>
  <c r="AM509" i="2"/>
  <c r="AB509" i="2"/>
  <c r="AB557" i="2" s="1"/>
  <c r="AC557" i="2" s="1"/>
  <c r="Q509" i="2"/>
  <c r="F509" i="2"/>
  <c r="E509" i="2"/>
  <c r="BX508" i="2"/>
  <c r="BT508" i="2"/>
  <c r="BI508" i="2"/>
  <c r="BI556" i="2" s="1"/>
  <c r="AX508" i="2"/>
  <c r="AX556" i="2" s="1"/>
  <c r="AY556" i="2" s="1"/>
  <c r="AM508" i="2"/>
  <c r="AM556" i="2" s="1"/>
  <c r="AN556" i="2" s="1"/>
  <c r="AB508" i="2"/>
  <c r="Q508" i="2"/>
  <c r="F508" i="2"/>
  <c r="E508" i="2"/>
  <c r="BX507" i="2"/>
  <c r="BT507" i="2"/>
  <c r="BI507" i="2"/>
  <c r="BI555" i="2" s="1"/>
  <c r="BJ554" i="2" s="1"/>
  <c r="AX507" i="2"/>
  <c r="AM507" i="2"/>
  <c r="AM555" i="2" s="1"/>
  <c r="AN555" i="2" s="1"/>
  <c r="AB507" i="2"/>
  <c r="Q507" i="2"/>
  <c r="F507" i="2"/>
  <c r="G507" i="2" s="1"/>
  <c r="BX506" i="2"/>
  <c r="BT506" i="2"/>
  <c r="BI506" i="2"/>
  <c r="AX506" i="2"/>
  <c r="AX554" i="2" s="1"/>
  <c r="AY554" i="2" s="1"/>
  <c r="AM506" i="2"/>
  <c r="AB506" i="2"/>
  <c r="AB554" i="2" s="1"/>
  <c r="AC554" i="2" s="1"/>
  <c r="Q506" i="2"/>
  <c r="F506" i="2"/>
  <c r="G506" i="2" s="1"/>
  <c r="BX505" i="2"/>
  <c r="BT505" i="2"/>
  <c r="BT553" i="2" s="1"/>
  <c r="BI505" i="2"/>
  <c r="BI553" i="2" s="1"/>
  <c r="AX505" i="2"/>
  <c r="AM505" i="2"/>
  <c r="AN505" i="2" s="1"/>
  <c r="AB505" i="2"/>
  <c r="Q505" i="2"/>
  <c r="F505" i="2"/>
  <c r="G505" i="2" s="1"/>
  <c r="BN503" i="2"/>
  <c r="BN551" i="2" s="1"/>
  <c r="BM503" i="2"/>
  <c r="BC503" i="2"/>
  <c r="BC551" i="2" s="1"/>
  <c r="BB503" i="2"/>
  <c r="AR503" i="2"/>
  <c r="AQ503" i="2"/>
  <c r="AG503" i="2"/>
  <c r="AF503" i="2"/>
  <c r="V503" i="2"/>
  <c r="U503" i="2"/>
  <c r="K503" i="2"/>
  <c r="K599" i="2" s="1"/>
  <c r="J503" i="2"/>
  <c r="BY492" i="2"/>
  <c r="BN492" i="2"/>
  <c r="BC492" i="2"/>
  <c r="T105" i="11" s="1"/>
  <c r="AR492" i="2"/>
  <c r="AG492" i="2"/>
  <c r="V492" i="2"/>
  <c r="K492" i="2"/>
  <c r="BT491" i="2"/>
  <c r="BU491" i="2" s="1"/>
  <c r="AB491" i="2"/>
  <c r="Q491" i="2"/>
  <c r="AB490" i="2"/>
  <c r="AC490" i="2" s="1"/>
  <c r="Q490" i="2"/>
  <c r="R490" i="2" s="1"/>
  <c r="AB489" i="2"/>
  <c r="AC489" i="2" s="1"/>
  <c r="Q489" i="2"/>
  <c r="R489" i="2" s="1"/>
  <c r="AB488" i="2"/>
  <c r="AC488" i="2" s="1"/>
  <c r="Q488" i="2"/>
  <c r="R488" i="2" s="1"/>
  <c r="AC487" i="2"/>
  <c r="AB487" i="2"/>
  <c r="Q487" i="2"/>
  <c r="R487" i="2" s="1"/>
  <c r="AB486" i="2"/>
  <c r="AC486" i="2" s="1"/>
  <c r="R486" i="2"/>
  <c r="Q486" i="2"/>
  <c r="AB485" i="2"/>
  <c r="AC485" i="2" s="1"/>
  <c r="Q485" i="2"/>
  <c r="R485" i="2" s="1"/>
  <c r="AB484" i="2"/>
  <c r="AC484" i="2" s="1"/>
  <c r="Q484" i="2"/>
  <c r="R484" i="2" s="1"/>
  <c r="AB483" i="2"/>
  <c r="AC483" i="2" s="1"/>
  <c r="Q483" i="2"/>
  <c r="R483" i="2" s="1"/>
  <c r="AB482" i="2"/>
  <c r="AC482" i="2" s="1"/>
  <c r="Q482" i="2"/>
  <c r="R482" i="2" s="1"/>
  <c r="AB481" i="2"/>
  <c r="AC481" i="2" s="1"/>
  <c r="Q481" i="2"/>
  <c r="R481" i="2" s="1"/>
  <c r="AB480" i="2"/>
  <c r="AC480" i="2" s="1"/>
  <c r="Q480" i="2"/>
  <c r="R480" i="2" s="1"/>
  <c r="AC479" i="2"/>
  <c r="AB479" i="2"/>
  <c r="Q479" i="2"/>
  <c r="P479" i="2"/>
  <c r="P478" i="2"/>
  <c r="AB477" i="2"/>
  <c r="AC477" i="2" s="1"/>
  <c r="Q477" i="2"/>
  <c r="R477" i="2" s="1"/>
  <c r="AB476" i="2"/>
  <c r="AC476" i="2" s="1"/>
  <c r="Q476" i="2"/>
  <c r="R476" i="2" s="1"/>
  <c r="AB475" i="2"/>
  <c r="AC475" i="2" s="1"/>
  <c r="Q475" i="2"/>
  <c r="R475" i="2" s="1"/>
  <c r="AB474" i="2"/>
  <c r="AC474" i="2" s="1"/>
  <c r="Q474" i="2"/>
  <c r="R474" i="2" s="1"/>
  <c r="AB473" i="2"/>
  <c r="AC473" i="2" s="1"/>
  <c r="Q473" i="2"/>
  <c r="R473" i="2" s="1"/>
  <c r="AB472" i="2"/>
  <c r="AC472" i="2" s="1"/>
  <c r="Q472" i="2"/>
  <c r="R472" i="2" s="1"/>
  <c r="AB471" i="2"/>
  <c r="AC471" i="2" s="1"/>
  <c r="Q471" i="2"/>
  <c r="P471" i="2"/>
  <c r="AB470" i="2"/>
  <c r="AC470" i="2" s="1"/>
  <c r="Q470" i="2"/>
  <c r="R470" i="2" s="1"/>
  <c r="AB469" i="2"/>
  <c r="AC469" i="2" s="1"/>
  <c r="Q469" i="2"/>
  <c r="R469" i="2" s="1"/>
  <c r="AB468" i="2"/>
  <c r="AC468" i="2" s="1"/>
  <c r="Q468" i="2"/>
  <c r="R468" i="2" s="1"/>
  <c r="AB467" i="2"/>
  <c r="AC467" i="2" s="1"/>
  <c r="Q467" i="2"/>
  <c r="R467" i="2" s="1"/>
  <c r="AC466" i="2"/>
  <c r="AB466" i="2"/>
  <c r="Q466" i="2"/>
  <c r="R466" i="2" s="1"/>
  <c r="Q465" i="2"/>
  <c r="R465" i="2" s="1"/>
  <c r="AB464" i="2"/>
  <c r="AC464" i="2" s="1"/>
  <c r="Q464" i="2"/>
  <c r="R464" i="2" s="1"/>
  <c r="AB463" i="2"/>
  <c r="AC463" i="2" s="1"/>
  <c r="Q463" i="2"/>
  <c r="P463" i="2"/>
  <c r="AB462" i="2"/>
  <c r="AC462" i="2" s="1"/>
  <c r="Q462" i="2"/>
  <c r="R462" i="2" s="1"/>
  <c r="Q461" i="2"/>
  <c r="AB460" i="2"/>
  <c r="AC460" i="2" s="1"/>
  <c r="Q460" i="2"/>
  <c r="R460" i="2" s="1"/>
  <c r="AB459" i="2"/>
  <c r="AC459" i="2" s="1"/>
  <c r="Q459" i="2"/>
  <c r="R459" i="2" s="1"/>
  <c r="AB458" i="2"/>
  <c r="AC458" i="2" s="1"/>
  <c r="Q458" i="2"/>
  <c r="R458" i="2" s="1"/>
  <c r="AB457" i="2"/>
  <c r="AC457" i="2" s="1"/>
  <c r="Q457" i="2"/>
  <c r="R457" i="2" s="1"/>
  <c r="AB456" i="2"/>
  <c r="AC456" i="2" s="1"/>
  <c r="Q456" i="2"/>
  <c r="R456" i="2" s="1"/>
  <c r="AB455" i="2"/>
  <c r="AC455" i="2" s="1"/>
  <c r="Q455" i="2"/>
  <c r="R455" i="2" s="1"/>
  <c r="AB454" i="2"/>
  <c r="AC454" i="2" s="1"/>
  <c r="AB453" i="2"/>
  <c r="AC453" i="2" s="1"/>
  <c r="Q453" i="2"/>
  <c r="R453" i="2" s="1"/>
  <c r="AB452" i="2"/>
  <c r="AC452" i="2" s="1"/>
  <c r="Q452" i="2"/>
  <c r="R452" i="2" s="1"/>
  <c r="AB451" i="2"/>
  <c r="AC451" i="2" s="1"/>
  <c r="Q451" i="2"/>
  <c r="R451" i="2" s="1"/>
  <c r="BY449" i="2"/>
  <c r="BX449" i="2"/>
  <c r="BC449" i="2"/>
  <c r="BB449" i="2"/>
  <c r="AR449" i="2"/>
  <c r="AQ449" i="2"/>
  <c r="AG449" i="2"/>
  <c r="AF449" i="2"/>
  <c r="K449" i="2"/>
  <c r="J449" i="2"/>
  <c r="BY444" i="2"/>
  <c r="AB105" i="11" s="1"/>
  <c r="BN444" i="2"/>
  <c r="X105" i="11" s="1"/>
  <c r="BC444" i="2"/>
  <c r="AR444" i="2"/>
  <c r="P105" i="11" s="1"/>
  <c r="AG444" i="2"/>
  <c r="L105" i="11" s="1"/>
  <c r="V444" i="2"/>
  <c r="H105" i="11" s="1"/>
  <c r="K444" i="2"/>
  <c r="D105" i="11" s="1"/>
  <c r="BT443" i="2"/>
  <c r="BU443" i="2" s="1"/>
  <c r="BI443" i="2"/>
  <c r="BI491" i="2" s="1"/>
  <c r="BJ491" i="2" s="1"/>
  <c r="AX443" i="2"/>
  <c r="AB443" i="2"/>
  <c r="Q443" i="2"/>
  <c r="F443" i="2"/>
  <c r="F491" i="2" s="1"/>
  <c r="G491" i="2" s="1"/>
  <c r="BT442" i="2"/>
  <c r="BI442" i="2"/>
  <c r="BI490" i="2" s="1"/>
  <c r="BJ490" i="2" s="1"/>
  <c r="AX442" i="2"/>
  <c r="AX490" i="2" s="1"/>
  <c r="AY490" i="2" s="1"/>
  <c r="AM442" i="2"/>
  <c r="AM490" i="2" s="1"/>
  <c r="AN490" i="2" s="1"/>
  <c r="AB442" i="2"/>
  <c r="AC442" i="2" s="1"/>
  <c r="Q442" i="2"/>
  <c r="R442" i="2" s="1"/>
  <c r="F442" i="2"/>
  <c r="BT441" i="2"/>
  <c r="BT489" i="2" s="1"/>
  <c r="BU489" i="2" s="1"/>
  <c r="BI441" i="2"/>
  <c r="AX441" i="2"/>
  <c r="AX489" i="2" s="1"/>
  <c r="AY489" i="2" s="1"/>
  <c r="AM441" i="2"/>
  <c r="AM489" i="2" s="1"/>
  <c r="AN489" i="2" s="1"/>
  <c r="AB441" i="2"/>
  <c r="AC441" i="2" s="1"/>
  <c r="Q441" i="2"/>
  <c r="R441" i="2" s="1"/>
  <c r="F441" i="2"/>
  <c r="F489" i="2" s="1"/>
  <c r="G489" i="2" s="1"/>
  <c r="BT440" i="2"/>
  <c r="BI440" i="2"/>
  <c r="BI488" i="2" s="1"/>
  <c r="BJ488" i="2" s="1"/>
  <c r="AX440" i="2"/>
  <c r="AM440" i="2"/>
  <c r="AM488" i="2" s="1"/>
  <c r="AN488" i="2" s="1"/>
  <c r="AB440" i="2"/>
  <c r="AC440" i="2" s="1"/>
  <c r="Q440" i="2"/>
  <c r="R440" i="2" s="1"/>
  <c r="F440" i="2"/>
  <c r="BT439" i="2"/>
  <c r="BT487" i="2" s="1"/>
  <c r="BU487" i="2" s="1"/>
  <c r="BI439" i="2"/>
  <c r="BI487" i="2" s="1"/>
  <c r="BJ487" i="2" s="1"/>
  <c r="AX439" i="2"/>
  <c r="AX487" i="2" s="1"/>
  <c r="AY487" i="2" s="1"/>
  <c r="AM439" i="2"/>
  <c r="AB439" i="2"/>
  <c r="AC439" i="2" s="1"/>
  <c r="Q439" i="2"/>
  <c r="R439" i="2" s="1"/>
  <c r="F439" i="2"/>
  <c r="F487" i="2" s="1"/>
  <c r="G487" i="2" s="1"/>
  <c r="BT438" i="2"/>
  <c r="BI438" i="2"/>
  <c r="BI486" i="2" s="1"/>
  <c r="BJ486" i="2" s="1"/>
  <c r="AX438" i="2"/>
  <c r="AX486" i="2" s="1"/>
  <c r="AY486" i="2" s="1"/>
  <c r="AM438" i="2"/>
  <c r="AM486" i="2" s="1"/>
  <c r="AN486" i="2" s="1"/>
  <c r="AB438" i="2"/>
  <c r="AC438" i="2" s="1"/>
  <c r="Q438" i="2"/>
  <c r="R438" i="2" s="1"/>
  <c r="BT437" i="2"/>
  <c r="BT485" i="2" s="1"/>
  <c r="BU485" i="2" s="1"/>
  <c r="AX437" i="2"/>
  <c r="AX485" i="2" s="1"/>
  <c r="AY485" i="2" s="1"/>
  <c r="AM437" i="2"/>
  <c r="AM485" i="2" s="1"/>
  <c r="AN485" i="2" s="1"/>
  <c r="AB437" i="2"/>
  <c r="AC437" i="2" s="1"/>
  <c r="Q437" i="2"/>
  <c r="R437" i="2" s="1"/>
  <c r="F437" i="2"/>
  <c r="F485" i="2" s="1"/>
  <c r="G485" i="2" s="1"/>
  <c r="BT436" i="2"/>
  <c r="BT484" i="2" s="1"/>
  <c r="BU484" i="2" s="1"/>
  <c r="BI436" i="2"/>
  <c r="BI484" i="2" s="1"/>
  <c r="BJ484" i="2" s="1"/>
  <c r="AX436" i="2"/>
  <c r="AM436" i="2"/>
  <c r="AM484" i="2" s="1"/>
  <c r="AN484" i="2" s="1"/>
  <c r="AB436" i="2"/>
  <c r="AC436" i="2" s="1"/>
  <c r="Q436" i="2"/>
  <c r="R436" i="2" s="1"/>
  <c r="F436" i="2"/>
  <c r="BT435" i="2"/>
  <c r="BT483" i="2" s="1"/>
  <c r="BU483" i="2" s="1"/>
  <c r="BI435" i="2"/>
  <c r="AX435" i="2"/>
  <c r="AX483" i="2" s="1"/>
  <c r="AY483" i="2" s="1"/>
  <c r="AM435" i="2"/>
  <c r="AB435" i="2"/>
  <c r="AC435" i="2" s="1"/>
  <c r="Q435" i="2"/>
  <c r="R435" i="2" s="1"/>
  <c r="F435" i="2"/>
  <c r="F483" i="2" s="1"/>
  <c r="G483" i="2" s="1"/>
  <c r="BT434" i="2"/>
  <c r="BI434" i="2"/>
  <c r="BI482" i="2" s="1"/>
  <c r="BJ482" i="2" s="1"/>
  <c r="AX434" i="2"/>
  <c r="AX482" i="2" s="1"/>
  <c r="AY482" i="2" s="1"/>
  <c r="AM434" i="2"/>
  <c r="AM482" i="2" s="1"/>
  <c r="AN482" i="2" s="1"/>
  <c r="AB434" i="2"/>
  <c r="AC434" i="2" s="1"/>
  <c r="Q434" i="2"/>
  <c r="R434" i="2" s="1"/>
  <c r="F434" i="2"/>
  <c r="F482" i="2" s="1"/>
  <c r="G482" i="2" s="1"/>
  <c r="BT433" i="2"/>
  <c r="BT481" i="2" s="1"/>
  <c r="BU481" i="2" s="1"/>
  <c r="BI433" i="2"/>
  <c r="AX433" i="2"/>
  <c r="AX481" i="2" s="1"/>
  <c r="AY481" i="2" s="1"/>
  <c r="AM433" i="2"/>
  <c r="AM481" i="2" s="1"/>
  <c r="AN481" i="2" s="1"/>
  <c r="AB433" i="2"/>
  <c r="AC433" i="2" s="1"/>
  <c r="Q433" i="2"/>
  <c r="R433" i="2" s="1"/>
  <c r="F433" i="2"/>
  <c r="F481" i="2" s="1"/>
  <c r="G481" i="2" s="1"/>
  <c r="BT432" i="2"/>
  <c r="BT480" i="2" s="1"/>
  <c r="BU480" i="2" s="1"/>
  <c r="BI432" i="2"/>
  <c r="BI480" i="2" s="1"/>
  <c r="BJ480" i="2" s="1"/>
  <c r="AX432" i="2"/>
  <c r="AX480" i="2" s="1"/>
  <c r="AY480" i="2" s="1"/>
  <c r="AM432" i="2"/>
  <c r="AM480" i="2" s="1"/>
  <c r="AN480" i="2" s="1"/>
  <c r="AB432" i="2"/>
  <c r="AC432" i="2" s="1"/>
  <c r="Q432" i="2"/>
  <c r="R432" i="2" s="1"/>
  <c r="F432" i="2"/>
  <c r="F480" i="2" s="1"/>
  <c r="G480" i="2" s="1"/>
  <c r="BT431" i="2"/>
  <c r="BT479" i="2" s="1"/>
  <c r="BU479" i="2" s="1"/>
  <c r="BI431" i="2"/>
  <c r="BI479" i="2" s="1"/>
  <c r="BJ479" i="2" s="1"/>
  <c r="AX431" i="2"/>
  <c r="AX479" i="2" s="1"/>
  <c r="AY479" i="2" s="1"/>
  <c r="AM431" i="2"/>
  <c r="AM479" i="2" s="1"/>
  <c r="AN479" i="2" s="1"/>
  <c r="AB431" i="2"/>
  <c r="AC431" i="2" s="1"/>
  <c r="Q431" i="2"/>
  <c r="R431" i="2" s="1"/>
  <c r="F431" i="2"/>
  <c r="F479" i="2" s="1"/>
  <c r="G479" i="2" s="1"/>
  <c r="BT429" i="2"/>
  <c r="BT477" i="2" s="1"/>
  <c r="BU477" i="2" s="1"/>
  <c r="BI429" i="2"/>
  <c r="BI477" i="2" s="1"/>
  <c r="BJ477" i="2" s="1"/>
  <c r="AX429" i="2"/>
  <c r="AX477" i="2" s="1"/>
  <c r="AY477" i="2" s="1"/>
  <c r="AM429" i="2"/>
  <c r="AM477" i="2" s="1"/>
  <c r="AN477" i="2" s="1"/>
  <c r="AB429" i="2"/>
  <c r="AC429" i="2" s="1"/>
  <c r="Q429" i="2"/>
  <c r="R429" i="2" s="1"/>
  <c r="F429" i="2"/>
  <c r="F477" i="2" s="1"/>
  <c r="G477" i="2" s="1"/>
  <c r="BT428" i="2"/>
  <c r="BT476" i="2" s="1"/>
  <c r="BU476" i="2" s="1"/>
  <c r="BI428" i="2"/>
  <c r="BI476" i="2" s="1"/>
  <c r="BJ476" i="2" s="1"/>
  <c r="AX428" i="2"/>
  <c r="AX476" i="2" s="1"/>
  <c r="AY476" i="2" s="1"/>
  <c r="AM428" i="2"/>
  <c r="AM476" i="2" s="1"/>
  <c r="AN476" i="2" s="1"/>
  <c r="AB428" i="2"/>
  <c r="AC428" i="2" s="1"/>
  <c r="Q428" i="2"/>
  <c r="R428" i="2" s="1"/>
  <c r="F428" i="2"/>
  <c r="F476" i="2" s="1"/>
  <c r="G476" i="2" s="1"/>
  <c r="BT427" i="2"/>
  <c r="BT475" i="2" s="1"/>
  <c r="BU475" i="2" s="1"/>
  <c r="BI427" i="2"/>
  <c r="BI475" i="2" s="1"/>
  <c r="BJ475" i="2" s="1"/>
  <c r="AX427" i="2"/>
  <c r="AX475" i="2" s="1"/>
  <c r="AY475" i="2" s="1"/>
  <c r="AM427" i="2"/>
  <c r="AM475" i="2" s="1"/>
  <c r="AN475" i="2" s="1"/>
  <c r="AB427" i="2"/>
  <c r="AC427" i="2" s="1"/>
  <c r="Q427" i="2"/>
  <c r="R427" i="2" s="1"/>
  <c r="F427" i="2"/>
  <c r="F475" i="2" s="1"/>
  <c r="G475" i="2" s="1"/>
  <c r="BT426" i="2"/>
  <c r="BT474" i="2" s="1"/>
  <c r="BU474" i="2" s="1"/>
  <c r="AX426" i="2"/>
  <c r="AX474" i="2" s="1"/>
  <c r="AY474" i="2" s="1"/>
  <c r="AM426" i="2"/>
  <c r="AM474" i="2" s="1"/>
  <c r="AN474" i="2" s="1"/>
  <c r="AB426" i="2"/>
  <c r="AC426" i="2" s="1"/>
  <c r="Q426" i="2"/>
  <c r="R426" i="2" s="1"/>
  <c r="F426" i="2"/>
  <c r="F474" i="2" s="1"/>
  <c r="G474" i="2" s="1"/>
  <c r="AX425" i="2"/>
  <c r="AX473" i="2" s="1"/>
  <c r="AY473" i="2" s="1"/>
  <c r="AM425" i="2"/>
  <c r="AM473" i="2" s="1"/>
  <c r="AN473" i="2" s="1"/>
  <c r="AB425" i="2"/>
  <c r="AC425" i="2" s="1"/>
  <c r="Q425" i="2"/>
  <c r="R425" i="2" s="1"/>
  <c r="F425" i="2"/>
  <c r="F473" i="2" s="1"/>
  <c r="G473" i="2" s="1"/>
  <c r="BT424" i="2"/>
  <c r="BT472" i="2" s="1"/>
  <c r="BU472" i="2" s="1"/>
  <c r="BI424" i="2"/>
  <c r="BI472" i="2" s="1"/>
  <c r="BJ472" i="2" s="1"/>
  <c r="AX424" i="2"/>
  <c r="AX472" i="2" s="1"/>
  <c r="AY472" i="2" s="1"/>
  <c r="AM424" i="2"/>
  <c r="AM472" i="2" s="1"/>
  <c r="AN472" i="2" s="1"/>
  <c r="AB424" i="2"/>
  <c r="AC424" i="2" s="1"/>
  <c r="Q424" i="2"/>
  <c r="R424" i="2" s="1"/>
  <c r="F424" i="2"/>
  <c r="F472" i="2" s="1"/>
  <c r="G472" i="2" s="1"/>
  <c r="BT423" i="2"/>
  <c r="BT471" i="2" s="1"/>
  <c r="BU471" i="2" s="1"/>
  <c r="BI423" i="2"/>
  <c r="BI471" i="2" s="1"/>
  <c r="BJ471" i="2" s="1"/>
  <c r="AX423" i="2"/>
  <c r="AX471" i="2" s="1"/>
  <c r="AY471" i="2" s="1"/>
  <c r="AM423" i="2"/>
  <c r="AM471" i="2" s="1"/>
  <c r="AN471" i="2" s="1"/>
  <c r="AB423" i="2"/>
  <c r="AC423" i="2" s="1"/>
  <c r="Q423" i="2"/>
  <c r="R423" i="2" s="1"/>
  <c r="F423" i="2"/>
  <c r="F471" i="2" s="1"/>
  <c r="G471" i="2" s="1"/>
  <c r="BT422" i="2"/>
  <c r="BT470" i="2" s="1"/>
  <c r="BU470" i="2" s="1"/>
  <c r="BI422" i="2"/>
  <c r="BI470" i="2" s="1"/>
  <c r="BJ470" i="2" s="1"/>
  <c r="AX422" i="2"/>
  <c r="AX470" i="2" s="1"/>
  <c r="AY470" i="2" s="1"/>
  <c r="AM422" i="2"/>
  <c r="AM470" i="2" s="1"/>
  <c r="AN470" i="2" s="1"/>
  <c r="AB422" i="2"/>
  <c r="AC422" i="2" s="1"/>
  <c r="Q422" i="2"/>
  <c r="R422" i="2" s="1"/>
  <c r="F422" i="2"/>
  <c r="F470" i="2" s="1"/>
  <c r="G470" i="2" s="1"/>
  <c r="AM421" i="2"/>
  <c r="AM469" i="2" s="1"/>
  <c r="AN469" i="2" s="1"/>
  <c r="AB421" i="2"/>
  <c r="AC421" i="2" s="1"/>
  <c r="Q421" i="2"/>
  <c r="R421" i="2" s="1"/>
  <c r="BT420" i="2"/>
  <c r="BT468" i="2" s="1"/>
  <c r="BU468" i="2" s="1"/>
  <c r="BI420" i="2"/>
  <c r="BI468" i="2" s="1"/>
  <c r="BJ468" i="2" s="1"/>
  <c r="AX420" i="2"/>
  <c r="AX468" i="2" s="1"/>
  <c r="AY468" i="2" s="1"/>
  <c r="AM420" i="2"/>
  <c r="AM468" i="2" s="1"/>
  <c r="AN468" i="2" s="1"/>
  <c r="AB420" i="2"/>
  <c r="AC420" i="2" s="1"/>
  <c r="Q420" i="2"/>
  <c r="R420" i="2" s="1"/>
  <c r="F420" i="2"/>
  <c r="F468" i="2" s="1"/>
  <c r="G468" i="2" s="1"/>
  <c r="BT419" i="2"/>
  <c r="BT467" i="2" s="1"/>
  <c r="BU467" i="2" s="1"/>
  <c r="BI419" i="2"/>
  <c r="BI467" i="2" s="1"/>
  <c r="BJ467" i="2" s="1"/>
  <c r="AX419" i="2"/>
  <c r="AX467" i="2" s="1"/>
  <c r="AY467" i="2" s="1"/>
  <c r="AM419" i="2"/>
  <c r="AM467" i="2" s="1"/>
  <c r="AN467" i="2" s="1"/>
  <c r="AB419" i="2"/>
  <c r="AC419" i="2" s="1"/>
  <c r="Q419" i="2"/>
  <c r="R419" i="2" s="1"/>
  <c r="F419" i="2"/>
  <c r="F467" i="2" s="1"/>
  <c r="G467" i="2" s="1"/>
  <c r="BT418" i="2"/>
  <c r="BT466" i="2" s="1"/>
  <c r="BU466" i="2" s="1"/>
  <c r="BI418" i="2"/>
  <c r="BI466" i="2" s="1"/>
  <c r="BJ466" i="2" s="1"/>
  <c r="AX418" i="2"/>
  <c r="AX466" i="2" s="1"/>
  <c r="AY466" i="2" s="1"/>
  <c r="AM418" i="2"/>
  <c r="AM466" i="2" s="1"/>
  <c r="AN466" i="2" s="1"/>
  <c r="AB418" i="2"/>
  <c r="AC418" i="2" s="1"/>
  <c r="Q418" i="2"/>
  <c r="R418" i="2" s="1"/>
  <c r="F418" i="2"/>
  <c r="F466" i="2" s="1"/>
  <c r="G466" i="2" s="1"/>
  <c r="BT417" i="2"/>
  <c r="BT465" i="2" s="1"/>
  <c r="BU465" i="2" s="1"/>
  <c r="AX417" i="2"/>
  <c r="AX465" i="2" s="1"/>
  <c r="AY465" i="2" s="1"/>
  <c r="AM417" i="2"/>
  <c r="AM465" i="2" s="1"/>
  <c r="AN465" i="2" s="1"/>
  <c r="AB417" i="2"/>
  <c r="Q417" i="2"/>
  <c r="R417" i="2" s="1"/>
  <c r="BT416" i="2"/>
  <c r="BT464" i="2" s="1"/>
  <c r="BU464" i="2" s="1"/>
  <c r="BI416" i="2"/>
  <c r="BI464" i="2" s="1"/>
  <c r="BJ464" i="2" s="1"/>
  <c r="AX416" i="2"/>
  <c r="AX464" i="2" s="1"/>
  <c r="AY464" i="2" s="1"/>
  <c r="AM416" i="2"/>
  <c r="AB416" i="2"/>
  <c r="AC416" i="2" s="1"/>
  <c r="Q416" i="2"/>
  <c r="R416" i="2" s="1"/>
  <c r="F416" i="2"/>
  <c r="F464" i="2" s="1"/>
  <c r="G464" i="2" s="1"/>
  <c r="BT415" i="2"/>
  <c r="BT463" i="2" s="1"/>
  <c r="BU463" i="2" s="1"/>
  <c r="BI415" i="2"/>
  <c r="BI463" i="2" s="1"/>
  <c r="BJ463" i="2" s="1"/>
  <c r="AX415" i="2"/>
  <c r="AX463" i="2" s="1"/>
  <c r="AY463" i="2" s="1"/>
  <c r="AM415" i="2"/>
  <c r="AM463" i="2" s="1"/>
  <c r="AN463" i="2" s="1"/>
  <c r="AB415" i="2"/>
  <c r="AC415" i="2" s="1"/>
  <c r="Q415" i="2"/>
  <c r="R415" i="2" s="1"/>
  <c r="F415" i="2"/>
  <c r="BT414" i="2"/>
  <c r="BT462" i="2" s="1"/>
  <c r="BU462" i="2" s="1"/>
  <c r="BI414" i="2"/>
  <c r="BI462" i="2" s="1"/>
  <c r="BJ462" i="2" s="1"/>
  <c r="AX414" i="2"/>
  <c r="AX462" i="2" s="1"/>
  <c r="AY462" i="2" s="1"/>
  <c r="AM414" i="2"/>
  <c r="AM462" i="2" s="1"/>
  <c r="AN462" i="2" s="1"/>
  <c r="AB414" i="2"/>
  <c r="AC414" i="2" s="1"/>
  <c r="Q414" i="2"/>
  <c r="R414" i="2" s="1"/>
  <c r="F414" i="2"/>
  <c r="F462" i="2" s="1"/>
  <c r="G462" i="2" s="1"/>
  <c r="AB413" i="2"/>
  <c r="Q413" i="2"/>
  <c r="F413" i="2"/>
  <c r="F461" i="2" s="1"/>
  <c r="G461" i="2" s="1"/>
  <c r="BT412" i="2"/>
  <c r="BI412" i="2"/>
  <c r="BI460" i="2" s="1"/>
  <c r="BJ460" i="2" s="1"/>
  <c r="AX412" i="2"/>
  <c r="AX460" i="2" s="1"/>
  <c r="AY460" i="2" s="1"/>
  <c r="AM412" i="2"/>
  <c r="AM460" i="2" s="1"/>
  <c r="AN460" i="2" s="1"/>
  <c r="AB412" i="2"/>
  <c r="AC412" i="2" s="1"/>
  <c r="Q412" i="2"/>
  <c r="R412" i="2" s="1"/>
  <c r="G412" i="2"/>
  <c r="F412" i="2"/>
  <c r="F460" i="2" s="1"/>
  <c r="G460" i="2" s="1"/>
  <c r="BT411" i="2"/>
  <c r="BT459" i="2" s="1"/>
  <c r="BU459" i="2" s="1"/>
  <c r="BI411" i="2"/>
  <c r="BI459" i="2" s="1"/>
  <c r="BJ459" i="2" s="1"/>
  <c r="AX411" i="2"/>
  <c r="AX459" i="2" s="1"/>
  <c r="AY459" i="2" s="1"/>
  <c r="AM411" i="2"/>
  <c r="AM459" i="2" s="1"/>
  <c r="AN459" i="2" s="1"/>
  <c r="AB411" i="2"/>
  <c r="AC411" i="2" s="1"/>
  <c r="Q411" i="2"/>
  <c r="R411" i="2" s="1"/>
  <c r="F411" i="2"/>
  <c r="F459" i="2" s="1"/>
  <c r="G459" i="2" s="1"/>
  <c r="BT410" i="2"/>
  <c r="BT458" i="2" s="1"/>
  <c r="BU458" i="2" s="1"/>
  <c r="BI410" i="2"/>
  <c r="BI458" i="2" s="1"/>
  <c r="BJ458" i="2" s="1"/>
  <c r="AX410" i="2"/>
  <c r="AM410" i="2"/>
  <c r="AM458" i="2" s="1"/>
  <c r="AN458" i="2" s="1"/>
  <c r="AB410" i="2"/>
  <c r="AC410" i="2" s="1"/>
  <c r="Q410" i="2"/>
  <c r="R410" i="2" s="1"/>
  <c r="G410" i="2"/>
  <c r="F410" i="2"/>
  <c r="F458" i="2" s="1"/>
  <c r="G458" i="2" s="1"/>
  <c r="BT409" i="2"/>
  <c r="BT457" i="2" s="1"/>
  <c r="BU457" i="2" s="1"/>
  <c r="BI409" i="2"/>
  <c r="BI457" i="2" s="1"/>
  <c r="BJ457" i="2" s="1"/>
  <c r="AX409" i="2"/>
  <c r="AX457" i="2" s="1"/>
  <c r="AY457" i="2" s="1"/>
  <c r="AM409" i="2"/>
  <c r="AM457" i="2" s="1"/>
  <c r="AN457" i="2" s="1"/>
  <c r="AB409" i="2"/>
  <c r="AC409" i="2" s="1"/>
  <c r="Q409" i="2"/>
  <c r="R409" i="2" s="1"/>
  <c r="F409" i="2"/>
  <c r="F457" i="2" s="1"/>
  <c r="G457" i="2" s="1"/>
  <c r="BT408" i="2"/>
  <c r="BT456" i="2" s="1"/>
  <c r="BU456" i="2" s="1"/>
  <c r="BI408" i="2"/>
  <c r="BI456" i="2" s="1"/>
  <c r="BJ456" i="2" s="1"/>
  <c r="AX408" i="2"/>
  <c r="AX456" i="2" s="1"/>
  <c r="AY456" i="2" s="1"/>
  <c r="AM408" i="2"/>
  <c r="AM456" i="2" s="1"/>
  <c r="AN456" i="2" s="1"/>
  <c r="AB408" i="2"/>
  <c r="AC408" i="2" s="1"/>
  <c r="Q408" i="2"/>
  <c r="R408" i="2" s="1"/>
  <c r="F408" i="2"/>
  <c r="F456" i="2" s="1"/>
  <c r="G456" i="2" s="1"/>
  <c r="BI407" i="2"/>
  <c r="BI455" i="2" s="1"/>
  <c r="BJ455" i="2" s="1"/>
  <c r="AX407" i="2"/>
  <c r="AX455" i="2" s="1"/>
  <c r="AY455" i="2" s="1"/>
  <c r="AM407" i="2"/>
  <c r="AM455" i="2" s="1"/>
  <c r="AN455" i="2" s="1"/>
  <c r="AB407" i="2"/>
  <c r="AC407" i="2" s="1"/>
  <c r="Q407" i="2"/>
  <c r="R407" i="2" s="1"/>
  <c r="F407" i="2"/>
  <c r="F455" i="2" s="1"/>
  <c r="G455" i="2" s="1"/>
  <c r="AM406" i="2"/>
  <c r="AM454" i="2" s="1"/>
  <c r="AN454" i="2" s="1"/>
  <c r="AB406" i="2"/>
  <c r="AC406" i="2" s="1"/>
  <c r="BT405" i="2"/>
  <c r="BT453" i="2" s="1"/>
  <c r="BU453" i="2" s="1"/>
  <c r="BI405" i="2"/>
  <c r="BI453" i="2" s="1"/>
  <c r="BJ452" i="2" s="1"/>
  <c r="AX405" i="2"/>
  <c r="AX453" i="2" s="1"/>
  <c r="AY453" i="2" s="1"/>
  <c r="AM405" i="2"/>
  <c r="AM453" i="2" s="1"/>
  <c r="AN453" i="2" s="1"/>
  <c r="AB405" i="2"/>
  <c r="AC405" i="2" s="1"/>
  <c r="Q405" i="2"/>
  <c r="R405" i="2" s="1"/>
  <c r="F405" i="2"/>
  <c r="F453" i="2" s="1"/>
  <c r="G453" i="2" s="1"/>
  <c r="BT404" i="2"/>
  <c r="BT452" i="2" s="1"/>
  <c r="BU452" i="2" s="1"/>
  <c r="BI404" i="2"/>
  <c r="BI452" i="2" s="1"/>
  <c r="BJ451" i="2" s="1"/>
  <c r="AX404" i="2"/>
  <c r="AX452" i="2" s="1"/>
  <c r="AY452" i="2" s="1"/>
  <c r="AM404" i="2"/>
  <c r="AM452" i="2" s="1"/>
  <c r="AN452" i="2" s="1"/>
  <c r="AB404" i="2"/>
  <c r="AC404" i="2" s="1"/>
  <c r="Q404" i="2"/>
  <c r="R404" i="2" s="1"/>
  <c r="F404" i="2"/>
  <c r="F452" i="2" s="1"/>
  <c r="G452" i="2" s="1"/>
  <c r="BT403" i="2"/>
  <c r="BT451" i="2" s="1"/>
  <c r="BU451" i="2" s="1"/>
  <c r="BI403" i="2"/>
  <c r="BI451" i="2" s="1"/>
  <c r="AX403" i="2"/>
  <c r="AX451" i="2" s="1"/>
  <c r="AY451" i="2" s="1"/>
  <c r="AM403" i="2"/>
  <c r="AM451" i="2" s="1"/>
  <c r="AN451" i="2" s="1"/>
  <c r="AB403" i="2"/>
  <c r="AC403" i="2" s="1"/>
  <c r="Q403" i="2"/>
  <c r="R403" i="2" s="1"/>
  <c r="F403" i="2"/>
  <c r="F451" i="2" s="1"/>
  <c r="G451" i="2" s="1"/>
  <c r="BY401" i="2"/>
  <c r="BX401" i="2"/>
  <c r="BN401" i="2"/>
  <c r="BN449" i="2" s="1"/>
  <c r="BM401" i="2"/>
  <c r="BC401" i="2"/>
  <c r="BB401" i="2"/>
  <c r="AR401" i="2"/>
  <c r="AQ401" i="2"/>
  <c r="AG401" i="2"/>
  <c r="AF401" i="2"/>
  <c r="V401" i="2"/>
  <c r="V449" i="2" s="1"/>
  <c r="U401" i="2"/>
  <c r="U422" i="2" s="1"/>
  <c r="K401" i="2"/>
  <c r="J401" i="2"/>
  <c r="BY396" i="2"/>
  <c r="BN396" i="2"/>
  <c r="BC396" i="2"/>
  <c r="AR396" i="2"/>
  <c r="AG396" i="2"/>
  <c r="V396" i="2"/>
  <c r="K396" i="2"/>
  <c r="BU395" i="2"/>
  <c r="BJ395" i="2"/>
  <c r="AY395" i="2"/>
  <c r="AN395" i="2"/>
  <c r="AC395" i="2"/>
  <c r="R395" i="2"/>
  <c r="G395" i="2"/>
  <c r="BU394" i="2"/>
  <c r="BJ394" i="2"/>
  <c r="AY394" i="2"/>
  <c r="AN394" i="2"/>
  <c r="AC394" i="2"/>
  <c r="R394" i="2"/>
  <c r="G394" i="2"/>
  <c r="BU393" i="2"/>
  <c r="BJ393" i="2"/>
  <c r="AY393" i="2"/>
  <c r="AN393" i="2"/>
  <c r="AC393" i="2"/>
  <c r="R393" i="2"/>
  <c r="G393" i="2"/>
  <c r="BU392" i="2"/>
  <c r="BJ392" i="2"/>
  <c r="AY392" i="2"/>
  <c r="AN392" i="2"/>
  <c r="AC392" i="2"/>
  <c r="R392" i="2"/>
  <c r="G392" i="2"/>
  <c r="BU391" i="2"/>
  <c r="BJ391" i="2"/>
  <c r="AY391" i="2"/>
  <c r="AN391" i="2"/>
  <c r="AC391" i="2"/>
  <c r="R391" i="2"/>
  <c r="G391" i="2"/>
  <c r="BU390" i="2"/>
  <c r="BJ390" i="2"/>
  <c r="AY390" i="2"/>
  <c r="AN390" i="2"/>
  <c r="AC390" i="2"/>
  <c r="R390" i="2"/>
  <c r="G390" i="2"/>
  <c r="BT389" i="2"/>
  <c r="AM389" i="2"/>
  <c r="AC389" i="2"/>
  <c r="Q389" i="2"/>
  <c r="G389" i="2"/>
  <c r="BU388" i="2"/>
  <c r="BJ388" i="2"/>
  <c r="AY388" i="2"/>
  <c r="AN388" i="2"/>
  <c r="AC388" i="2"/>
  <c r="R388" i="2"/>
  <c r="G388" i="2"/>
  <c r="BU387" i="2"/>
  <c r="BJ387" i="2"/>
  <c r="AY387" i="2"/>
  <c r="AN387" i="2"/>
  <c r="AC387" i="2"/>
  <c r="R387" i="2"/>
  <c r="G387" i="2"/>
  <c r="BU386" i="2"/>
  <c r="BJ386" i="2"/>
  <c r="AY386" i="2"/>
  <c r="AN386" i="2"/>
  <c r="AC386" i="2"/>
  <c r="R386" i="2"/>
  <c r="G386" i="2"/>
  <c r="BT385" i="2"/>
  <c r="BU385" i="2" s="1"/>
  <c r="BI385" i="2"/>
  <c r="BJ385" i="2" s="1"/>
  <c r="AX385" i="2"/>
  <c r="AY385" i="2" s="1"/>
  <c r="AM385" i="2"/>
  <c r="AN385" i="2" s="1"/>
  <c r="AB385" i="2"/>
  <c r="AC385" i="2" s="1"/>
  <c r="Q385" i="2"/>
  <c r="R385" i="2" s="1"/>
  <c r="F385" i="2"/>
  <c r="G385" i="2" s="1"/>
  <c r="BT384" i="2"/>
  <c r="BU384" i="2" s="1"/>
  <c r="BI384" i="2"/>
  <c r="BJ384" i="2" s="1"/>
  <c r="AX384" i="2"/>
  <c r="AY384" i="2" s="1"/>
  <c r="AM384" i="2"/>
  <c r="AN384" i="2" s="1"/>
  <c r="AB384" i="2"/>
  <c r="AC384" i="2" s="1"/>
  <c r="Q384" i="2"/>
  <c r="R384" i="2" s="1"/>
  <c r="F384" i="2"/>
  <c r="G384" i="2" s="1"/>
  <c r="BT383" i="2"/>
  <c r="BU383" i="2" s="1"/>
  <c r="BI383" i="2"/>
  <c r="BJ383" i="2" s="1"/>
  <c r="AX383" i="2"/>
  <c r="AY383" i="2" s="1"/>
  <c r="AM383" i="2"/>
  <c r="AN383" i="2" s="1"/>
  <c r="AB383" i="2"/>
  <c r="AC383" i="2" s="1"/>
  <c r="Q383" i="2"/>
  <c r="R383" i="2" s="1"/>
  <c r="F383" i="2"/>
  <c r="G383" i="2" s="1"/>
  <c r="AX382" i="2"/>
  <c r="BU381" i="2"/>
  <c r="BJ381" i="2"/>
  <c r="AY381" i="2"/>
  <c r="AN381" i="2"/>
  <c r="AC381" i="2"/>
  <c r="R381" i="2"/>
  <c r="G381" i="2"/>
  <c r="BU380" i="2"/>
  <c r="BJ380" i="2"/>
  <c r="AY380" i="2"/>
  <c r="AN380" i="2"/>
  <c r="AC380" i="2"/>
  <c r="R380" i="2"/>
  <c r="G380" i="2"/>
  <c r="BU379" i="2"/>
  <c r="BJ379" i="2"/>
  <c r="AY379" i="2"/>
  <c r="AN379" i="2"/>
  <c r="AC379" i="2"/>
  <c r="R379" i="2"/>
  <c r="G379" i="2"/>
  <c r="BT378" i="2"/>
  <c r="BU378" i="2" s="1"/>
  <c r="BI378" i="2"/>
  <c r="AX378" i="2"/>
  <c r="AY378" i="2" s="1"/>
  <c r="AM378" i="2"/>
  <c r="AN378" i="2" s="1"/>
  <c r="AB378" i="2"/>
  <c r="AC378" i="2" s="1"/>
  <c r="Q378" i="2"/>
  <c r="R378" i="2" s="1"/>
  <c r="F378" i="2"/>
  <c r="G378" i="2" s="1"/>
  <c r="BT377" i="2"/>
  <c r="BI377" i="2"/>
  <c r="AX377" i="2"/>
  <c r="AY377" i="2" s="1"/>
  <c r="AM377" i="2"/>
  <c r="AN377" i="2" s="1"/>
  <c r="AB377" i="2"/>
  <c r="AC377" i="2" s="1"/>
  <c r="Q377" i="2"/>
  <c r="R377" i="2" s="1"/>
  <c r="F377" i="2"/>
  <c r="G377" i="2" s="1"/>
  <c r="BU376" i="2"/>
  <c r="BJ376" i="2"/>
  <c r="AY376" i="2"/>
  <c r="AN376" i="2"/>
  <c r="AC376" i="2"/>
  <c r="R376" i="2"/>
  <c r="G376" i="2"/>
  <c r="BT375" i="2"/>
  <c r="BU375" i="2" s="1"/>
  <c r="BI375" i="2"/>
  <c r="BJ375" i="2" s="1"/>
  <c r="AX375" i="2"/>
  <c r="AY375" i="2" s="1"/>
  <c r="AM375" i="2"/>
  <c r="AN375" i="2" s="1"/>
  <c r="AB375" i="2"/>
  <c r="AC375" i="2" s="1"/>
  <c r="Q375" i="2"/>
  <c r="R375" i="2" s="1"/>
  <c r="F375" i="2"/>
  <c r="G375" i="2" s="1"/>
  <c r="BU374" i="2"/>
  <c r="BJ374" i="2"/>
  <c r="AY374" i="2"/>
  <c r="AN374" i="2"/>
  <c r="AC374" i="2"/>
  <c r="R374" i="2"/>
  <c r="G374" i="2"/>
  <c r="BT373" i="2"/>
  <c r="BI373" i="2"/>
  <c r="AX373" i="2"/>
  <c r="AM373" i="2"/>
  <c r="AC373" i="2"/>
  <c r="Q373" i="2"/>
  <c r="G373" i="2"/>
  <c r="BU372" i="2"/>
  <c r="BJ372" i="2"/>
  <c r="AY372" i="2"/>
  <c r="AN372" i="2"/>
  <c r="AC372" i="2"/>
  <c r="R372" i="2"/>
  <c r="G372" i="2"/>
  <c r="BT371" i="2"/>
  <c r="BU371" i="2" s="1"/>
  <c r="BI371" i="2"/>
  <c r="BJ371" i="2" s="1"/>
  <c r="AX371" i="2"/>
  <c r="AY371" i="2" s="1"/>
  <c r="AM371" i="2"/>
  <c r="AN371" i="2" s="1"/>
  <c r="AB371" i="2"/>
  <c r="AC371" i="2" s="1"/>
  <c r="Q371" i="2"/>
  <c r="R371" i="2" s="1"/>
  <c r="F371" i="2"/>
  <c r="G371" i="2" s="1"/>
  <c r="BT370" i="2"/>
  <c r="BU370" i="2" s="1"/>
  <c r="BI370" i="2"/>
  <c r="BJ370" i="2" s="1"/>
  <c r="AX370" i="2"/>
  <c r="AY370" i="2" s="1"/>
  <c r="AM370" i="2"/>
  <c r="AN370" i="2" s="1"/>
  <c r="AB370" i="2"/>
  <c r="AC370" i="2" s="1"/>
  <c r="Q370" i="2"/>
  <c r="R370" i="2" s="1"/>
  <c r="F370" i="2"/>
  <c r="G370" i="2" s="1"/>
  <c r="BT369" i="2"/>
  <c r="BU369" i="2" s="1"/>
  <c r="BI369" i="2"/>
  <c r="AX369" i="2"/>
  <c r="AY369" i="2" s="1"/>
  <c r="AM369" i="2"/>
  <c r="AN369" i="2" s="1"/>
  <c r="AC369" i="2"/>
  <c r="Q369" i="2"/>
  <c r="R369" i="2" s="1"/>
  <c r="G369" i="2"/>
  <c r="BU368" i="2"/>
  <c r="BJ368" i="2"/>
  <c r="AY368" i="2"/>
  <c r="AN368" i="2"/>
  <c r="AC368" i="2"/>
  <c r="R368" i="2"/>
  <c r="G368" i="2"/>
  <c r="BT367" i="2"/>
  <c r="BU367" i="2" s="1"/>
  <c r="BI367" i="2"/>
  <c r="BJ367" i="2" s="1"/>
  <c r="AX367" i="2"/>
  <c r="AY367" i="2" s="1"/>
  <c r="AM367" i="2"/>
  <c r="AN367" i="2" s="1"/>
  <c r="AB367" i="2"/>
  <c r="AC367" i="2" s="1"/>
  <c r="Q367" i="2"/>
  <c r="R367" i="2" s="1"/>
  <c r="F367" i="2"/>
  <c r="G367" i="2" s="1"/>
  <c r="BU366" i="2"/>
  <c r="BJ366" i="2"/>
  <c r="AY366" i="2"/>
  <c r="AN366" i="2"/>
  <c r="AC366" i="2"/>
  <c r="R366" i="2"/>
  <c r="G366" i="2"/>
  <c r="BU365" i="2"/>
  <c r="BJ365" i="2"/>
  <c r="AY365" i="2"/>
  <c r="AN365" i="2"/>
  <c r="AC365" i="2"/>
  <c r="R365" i="2"/>
  <c r="G365" i="2"/>
  <c r="BT364" i="2"/>
  <c r="BU364" i="2" s="1"/>
  <c r="BI364" i="2"/>
  <c r="BJ364" i="2" s="1"/>
  <c r="AX364" i="2"/>
  <c r="AY364" i="2" s="1"/>
  <c r="AM364" i="2"/>
  <c r="AN364" i="2" s="1"/>
  <c r="AB364" i="2"/>
  <c r="AC364" i="2" s="1"/>
  <c r="Q364" i="2"/>
  <c r="R364" i="2" s="1"/>
  <c r="F364" i="2"/>
  <c r="G364" i="2" s="1"/>
  <c r="BU363" i="2"/>
  <c r="BJ363" i="2"/>
  <c r="AY363" i="2"/>
  <c r="AN363" i="2"/>
  <c r="AC363" i="2"/>
  <c r="R363" i="2"/>
  <c r="G363" i="2"/>
  <c r="BU362" i="2"/>
  <c r="BJ362" i="2"/>
  <c r="AY362" i="2"/>
  <c r="AN362" i="2"/>
  <c r="AC362" i="2"/>
  <c r="R362" i="2"/>
  <c r="G362" i="2"/>
  <c r="BU361" i="2"/>
  <c r="BJ361" i="2"/>
  <c r="AY361" i="2"/>
  <c r="AN361" i="2"/>
  <c r="AC361" i="2"/>
  <c r="R361" i="2"/>
  <c r="G361" i="2"/>
  <c r="BU360" i="2"/>
  <c r="BJ360" i="2"/>
  <c r="AY360" i="2"/>
  <c r="AN360" i="2"/>
  <c r="AC360" i="2"/>
  <c r="R360" i="2"/>
  <c r="G360" i="2"/>
  <c r="BT359" i="2"/>
  <c r="BI359" i="2"/>
  <c r="BJ359" i="2" s="1"/>
  <c r="AX359" i="2"/>
  <c r="AY359" i="2" s="1"/>
  <c r="AM359" i="2"/>
  <c r="AN359" i="2" s="1"/>
  <c r="AB359" i="2"/>
  <c r="AC359" i="2" s="1"/>
  <c r="Q359" i="2"/>
  <c r="R359" i="2" s="1"/>
  <c r="F359" i="2"/>
  <c r="G359" i="2" s="1"/>
  <c r="BT358" i="2"/>
  <c r="BI358" i="2"/>
  <c r="AX358" i="2"/>
  <c r="AM358" i="2"/>
  <c r="AC358" i="2"/>
  <c r="Q358" i="2"/>
  <c r="G358" i="2"/>
  <c r="BT357" i="2"/>
  <c r="BU357" i="2" s="1"/>
  <c r="BI357" i="2"/>
  <c r="BJ357" i="2" s="1"/>
  <c r="AX357" i="2"/>
  <c r="AY357" i="2" s="1"/>
  <c r="AM357" i="2"/>
  <c r="AN357" i="2" s="1"/>
  <c r="AB357" i="2"/>
  <c r="AC357" i="2" s="1"/>
  <c r="R357" i="2"/>
  <c r="Q357" i="2"/>
  <c r="F357" i="2"/>
  <c r="G357" i="2" s="1"/>
  <c r="BT356" i="2"/>
  <c r="BU356" i="2" s="1"/>
  <c r="BI356" i="2"/>
  <c r="BJ356" i="2" s="1"/>
  <c r="AX356" i="2"/>
  <c r="AY356" i="2" s="1"/>
  <c r="AM356" i="2"/>
  <c r="AN356" i="2" s="1"/>
  <c r="AB356" i="2"/>
  <c r="AC356" i="2" s="1"/>
  <c r="Q356" i="2"/>
  <c r="R356" i="2" s="1"/>
  <c r="F356" i="2"/>
  <c r="G356" i="2" s="1"/>
  <c r="BT355" i="2"/>
  <c r="BU355" i="2" s="1"/>
  <c r="BI355" i="2"/>
  <c r="BJ355" i="2" s="1"/>
  <c r="AX355" i="2"/>
  <c r="AY355" i="2" s="1"/>
  <c r="AM355" i="2"/>
  <c r="AN355" i="2" s="1"/>
  <c r="AB355" i="2"/>
  <c r="AC355" i="2" s="1"/>
  <c r="Q355" i="2"/>
  <c r="R355" i="2" s="1"/>
  <c r="F355" i="2"/>
  <c r="G355" i="2" s="1"/>
  <c r="BY353" i="2"/>
  <c r="BX353" i="2"/>
  <c r="BN353" i="2"/>
  <c r="BM353" i="2"/>
  <c r="BJ353" i="2"/>
  <c r="BC353" i="2"/>
  <c r="BB353" i="2"/>
  <c r="AR353" i="2"/>
  <c r="AQ353" i="2"/>
  <c r="AQ395" i="2" s="1"/>
  <c r="AN353" i="2"/>
  <c r="AG353" i="2"/>
  <c r="AF353" i="2"/>
  <c r="V353" i="2"/>
  <c r="U353" i="2"/>
  <c r="K353" i="2"/>
  <c r="J353" i="2"/>
  <c r="J392" i="2" s="1"/>
  <c r="BY199" i="2"/>
  <c r="BN199" i="2"/>
  <c r="BC199" i="2"/>
  <c r="AR199" i="2"/>
  <c r="AG199" i="2"/>
  <c r="V199" i="2"/>
  <c r="K199" i="2"/>
  <c r="BU198" i="2"/>
  <c r="BJ198" i="2"/>
  <c r="BL198" i="2" s="1"/>
  <c r="AY198" i="2"/>
  <c r="AN198" i="2"/>
  <c r="AC198" i="2"/>
  <c r="Q198" i="2"/>
  <c r="R198" i="2" s="1"/>
  <c r="F198" i="2"/>
  <c r="G198" i="2" s="1"/>
  <c r="BU197" i="2"/>
  <c r="BK197" i="2"/>
  <c r="BJ197" i="2"/>
  <c r="AY197" i="2"/>
  <c r="AN197" i="2"/>
  <c r="AC197" i="2"/>
  <c r="Q197" i="2"/>
  <c r="R197" i="2" s="1"/>
  <c r="F197" i="2"/>
  <c r="G197" i="2" s="1"/>
  <c r="BU196" i="2"/>
  <c r="BJ196" i="2"/>
  <c r="BL196" i="2" s="1"/>
  <c r="AY196" i="2"/>
  <c r="AN196" i="2"/>
  <c r="AC196" i="2"/>
  <c r="Q196" i="2"/>
  <c r="R196" i="2" s="1"/>
  <c r="F196" i="2"/>
  <c r="G196" i="2" s="1"/>
  <c r="BU195" i="2"/>
  <c r="BK195" i="2"/>
  <c r="BJ195" i="2"/>
  <c r="AY195" i="2"/>
  <c r="AN195" i="2"/>
  <c r="AC195" i="2"/>
  <c r="Q195" i="2"/>
  <c r="R195" i="2" s="1"/>
  <c r="F195" i="2"/>
  <c r="G195" i="2" s="1"/>
  <c r="BU194" i="2"/>
  <c r="BJ194" i="2"/>
  <c r="BL194" i="2" s="1"/>
  <c r="AY194" i="2"/>
  <c r="AN194" i="2"/>
  <c r="AC194" i="2"/>
  <c r="Q194" i="2"/>
  <c r="R194" i="2" s="1"/>
  <c r="F194" i="2"/>
  <c r="G194" i="2" s="1"/>
  <c r="BU193" i="2"/>
  <c r="BJ193" i="2"/>
  <c r="BL193" i="2" s="1"/>
  <c r="AY193" i="2"/>
  <c r="AC193" i="2"/>
  <c r="F193" i="2"/>
  <c r="G193" i="2" s="1"/>
  <c r="BT192" i="2"/>
  <c r="BU192" i="2" s="1"/>
  <c r="BI192" i="2"/>
  <c r="BJ192" i="2" s="1"/>
  <c r="BL192" i="2" s="1"/>
  <c r="AX192" i="2"/>
  <c r="AM192" i="2"/>
  <c r="AN192" i="2" s="1"/>
  <c r="AB192" i="2"/>
  <c r="AC192" i="2" s="1"/>
  <c r="BU191" i="2"/>
  <c r="BJ191" i="2"/>
  <c r="BL191" i="2" s="1"/>
  <c r="AY191" i="2"/>
  <c r="AN191" i="2"/>
  <c r="AB191" i="2"/>
  <c r="AC191" i="2" s="1"/>
  <c r="Q191" i="2"/>
  <c r="R191" i="2" s="1"/>
  <c r="F191" i="2"/>
  <c r="G191" i="2" s="1"/>
  <c r="BU190" i="2"/>
  <c r="BJ190" i="2"/>
  <c r="BL190" i="2" s="1"/>
  <c r="AY190" i="2"/>
  <c r="AN190" i="2"/>
  <c r="AB190" i="2"/>
  <c r="AC190" i="2" s="1"/>
  <c r="Q190" i="2"/>
  <c r="R190" i="2" s="1"/>
  <c r="F190" i="2"/>
  <c r="G190" i="2" s="1"/>
  <c r="BU189" i="2"/>
  <c r="BJ189" i="2"/>
  <c r="BL189" i="2" s="1"/>
  <c r="AY189" i="2"/>
  <c r="AN189" i="2"/>
  <c r="AB189" i="2"/>
  <c r="AC189" i="2" s="1"/>
  <c r="Q189" i="2"/>
  <c r="R189" i="2" s="1"/>
  <c r="F189" i="2"/>
  <c r="G189" i="2" s="1"/>
  <c r="BT188" i="2"/>
  <c r="BU188" i="2" s="1"/>
  <c r="BK188" i="2"/>
  <c r="BI188" i="2"/>
  <c r="BJ188" i="2" s="1"/>
  <c r="AX188" i="2"/>
  <c r="AY188" i="2" s="1"/>
  <c r="AM188" i="2"/>
  <c r="AN188" i="2" s="1"/>
  <c r="AB188" i="2"/>
  <c r="AC188" i="2" s="1"/>
  <c r="BT187" i="2"/>
  <c r="BU187" i="2" s="1"/>
  <c r="BK187" i="2"/>
  <c r="BI187" i="2"/>
  <c r="BJ187" i="2" s="1"/>
  <c r="AX187" i="2"/>
  <c r="AY187" i="2" s="1"/>
  <c r="AM187" i="2"/>
  <c r="AN187" i="2" s="1"/>
  <c r="AB187" i="2"/>
  <c r="AC187" i="2" s="1"/>
  <c r="BT186" i="2"/>
  <c r="BU186" i="2" s="1"/>
  <c r="BK186" i="2"/>
  <c r="BI186" i="2"/>
  <c r="BJ186" i="2" s="1"/>
  <c r="AX186" i="2"/>
  <c r="AY186" i="2" s="1"/>
  <c r="AM186" i="2"/>
  <c r="AN186" i="2" s="1"/>
  <c r="AB186" i="2"/>
  <c r="AC186" i="2" s="1"/>
  <c r="BT185" i="2"/>
  <c r="BU185" i="2" s="1"/>
  <c r="BK185" i="2"/>
  <c r="BI185" i="2"/>
  <c r="BJ185" i="2" s="1"/>
  <c r="BU184" i="2"/>
  <c r="BK184" i="2"/>
  <c r="BJ184" i="2"/>
  <c r="AY184" i="2"/>
  <c r="AN184" i="2"/>
  <c r="AB184" i="2"/>
  <c r="AC184" i="2" s="1"/>
  <c r="Q184" i="2"/>
  <c r="R184" i="2" s="1"/>
  <c r="F184" i="2"/>
  <c r="G184" i="2" s="1"/>
  <c r="BU183" i="2"/>
  <c r="BK183" i="2"/>
  <c r="BJ183" i="2"/>
  <c r="AY183" i="2"/>
  <c r="AN183" i="2"/>
  <c r="AB183" i="2"/>
  <c r="AC183" i="2" s="1"/>
  <c r="Q183" i="2"/>
  <c r="R183" i="2" s="1"/>
  <c r="F183" i="2"/>
  <c r="G183" i="2" s="1"/>
  <c r="BU182" i="2"/>
  <c r="BJ182" i="2"/>
  <c r="BL182" i="2" s="1"/>
  <c r="AY182" i="2"/>
  <c r="AB182" i="2"/>
  <c r="AC182" i="2" s="1"/>
  <c r="Q182" i="2"/>
  <c r="R182" i="2" s="1"/>
  <c r="F182" i="2"/>
  <c r="G182" i="2" s="1"/>
  <c r="BT181" i="2"/>
  <c r="BU181" i="2" s="1"/>
  <c r="BK181" i="2"/>
  <c r="BI181" i="2"/>
  <c r="BJ181" i="2" s="1"/>
  <c r="AX181" i="2"/>
  <c r="AY181" i="2" s="1"/>
  <c r="AM181" i="2"/>
  <c r="AN181" i="2" s="1"/>
  <c r="AB181" i="2"/>
  <c r="AC181" i="2" s="1"/>
  <c r="BT180" i="2"/>
  <c r="BU180" i="2" s="1"/>
  <c r="BK180" i="2"/>
  <c r="BI180" i="2"/>
  <c r="BJ180" i="2" s="1"/>
  <c r="AX180" i="2"/>
  <c r="AY180" i="2" s="1"/>
  <c r="AM180" i="2"/>
  <c r="AN180" i="2" s="1"/>
  <c r="AB180" i="2"/>
  <c r="AC180" i="2" s="1"/>
  <c r="BU179" i="2"/>
  <c r="BJ179" i="2"/>
  <c r="BL179" i="2" s="1"/>
  <c r="AY179" i="2"/>
  <c r="AN179" i="2"/>
  <c r="AC179" i="2"/>
  <c r="Q179" i="2"/>
  <c r="R179" i="2" s="1"/>
  <c r="F179" i="2"/>
  <c r="G179" i="2" s="1"/>
  <c r="BT178" i="2"/>
  <c r="BU178" i="2" s="1"/>
  <c r="BK178" i="2"/>
  <c r="BI178" i="2"/>
  <c r="BJ178" i="2" s="1"/>
  <c r="AX178" i="2"/>
  <c r="AY178" i="2" s="1"/>
  <c r="AM178" i="2"/>
  <c r="AN178" i="2" s="1"/>
  <c r="BU177" i="2"/>
  <c r="BK177" i="2"/>
  <c r="BJ177" i="2"/>
  <c r="AY177" i="2"/>
  <c r="AN177" i="2"/>
  <c r="AC177" i="2"/>
  <c r="Q177" i="2"/>
  <c r="R177" i="2" s="1"/>
  <c r="F177" i="2"/>
  <c r="G177" i="2" s="1"/>
  <c r="BT176" i="2"/>
  <c r="BU176" i="2" s="1"/>
  <c r="BI176" i="2"/>
  <c r="BJ176" i="2" s="1"/>
  <c r="BL176" i="2" s="1"/>
  <c r="AX176" i="2"/>
  <c r="AM176" i="2"/>
  <c r="AB176" i="2"/>
  <c r="BU175" i="2"/>
  <c r="BJ175" i="2"/>
  <c r="BL175" i="2" s="1"/>
  <c r="AY175" i="2"/>
  <c r="AN175" i="2"/>
  <c r="AC175" i="2"/>
  <c r="Q175" i="2"/>
  <c r="R175" i="2" s="1"/>
  <c r="F175" i="2"/>
  <c r="G175" i="2" s="1"/>
  <c r="BT174" i="2"/>
  <c r="BU174" i="2" s="1"/>
  <c r="BK174" i="2"/>
  <c r="BI174" i="2"/>
  <c r="BJ174" i="2" s="1"/>
  <c r="AX174" i="2"/>
  <c r="AY174" i="2" s="1"/>
  <c r="AM174" i="2"/>
  <c r="AN174" i="2" s="1"/>
  <c r="AB174" i="2"/>
  <c r="AC174" i="2" s="1"/>
  <c r="BT173" i="2"/>
  <c r="BU173" i="2" s="1"/>
  <c r="BK173" i="2"/>
  <c r="BI173" i="2"/>
  <c r="BJ173" i="2" s="1"/>
  <c r="AX173" i="2"/>
  <c r="AY173" i="2" s="1"/>
  <c r="AM173" i="2"/>
  <c r="AN173" i="2" s="1"/>
  <c r="AB173" i="2"/>
  <c r="AC173" i="2" s="1"/>
  <c r="BT172" i="2"/>
  <c r="BU172" i="2" s="1"/>
  <c r="BI172" i="2"/>
  <c r="BJ172" i="2" s="1"/>
  <c r="BL172" i="2" s="1"/>
  <c r="AX172" i="2"/>
  <c r="AM172" i="2"/>
  <c r="AB172" i="2"/>
  <c r="Q172" i="2"/>
  <c r="R172" i="2" s="1"/>
  <c r="F172" i="2"/>
  <c r="G172" i="2" s="1"/>
  <c r="BU171" i="2"/>
  <c r="BJ171" i="2"/>
  <c r="BL171" i="2" s="1"/>
  <c r="AY171" i="2"/>
  <c r="AN171" i="2"/>
  <c r="AC171" i="2"/>
  <c r="Q171" i="2"/>
  <c r="R171" i="2" s="1"/>
  <c r="F171" i="2"/>
  <c r="G171" i="2" s="1"/>
  <c r="BT170" i="2"/>
  <c r="BU170" i="2" s="1"/>
  <c r="BK170" i="2"/>
  <c r="BI170" i="2"/>
  <c r="BJ170" i="2" s="1"/>
  <c r="BL170" i="2" s="1"/>
  <c r="AX170" i="2"/>
  <c r="AY170" i="2" s="1"/>
  <c r="AM170" i="2"/>
  <c r="AN170" i="2" s="1"/>
  <c r="AB170" i="2"/>
  <c r="AC170" i="2" s="1"/>
  <c r="BU169" i="2"/>
  <c r="BJ169" i="2"/>
  <c r="BL169" i="2" s="1"/>
  <c r="AY169" i="2"/>
  <c r="AN169" i="2"/>
  <c r="AC169" i="2"/>
  <c r="Q169" i="2"/>
  <c r="R169" i="2" s="1"/>
  <c r="F169" i="2"/>
  <c r="G169" i="2" s="1"/>
  <c r="BU168" i="2"/>
  <c r="BJ168" i="2"/>
  <c r="BL168" i="2" s="1"/>
  <c r="AY168" i="2"/>
  <c r="AN168" i="2"/>
  <c r="AC168" i="2"/>
  <c r="Q168" i="2"/>
  <c r="R168" i="2" s="1"/>
  <c r="F168" i="2"/>
  <c r="G168" i="2" s="1"/>
  <c r="BT167" i="2"/>
  <c r="BU167" i="2" s="1"/>
  <c r="BK167" i="2"/>
  <c r="BI167" i="2"/>
  <c r="BJ167" i="2" s="1"/>
  <c r="BL167" i="2" s="1"/>
  <c r="AX167" i="2"/>
  <c r="AY167" i="2" s="1"/>
  <c r="AM167" i="2"/>
  <c r="AN167" i="2" s="1"/>
  <c r="AB167" i="2"/>
  <c r="AC167" i="2" s="1"/>
  <c r="BU166" i="2"/>
  <c r="BK166" i="2"/>
  <c r="BJ166" i="2"/>
  <c r="AY166" i="2"/>
  <c r="AN166" i="2"/>
  <c r="AC166" i="2"/>
  <c r="Q166" i="2"/>
  <c r="R166" i="2" s="1"/>
  <c r="F166" i="2"/>
  <c r="G166" i="2" s="1"/>
  <c r="BU165" i="2"/>
  <c r="BK165" i="2"/>
  <c r="BJ165" i="2"/>
  <c r="BL165" i="2" s="1"/>
  <c r="AY165" i="2"/>
  <c r="AN165" i="2"/>
  <c r="AC165" i="2"/>
  <c r="Q165" i="2"/>
  <c r="R165" i="2" s="1"/>
  <c r="F165" i="2"/>
  <c r="G165" i="2" s="1"/>
  <c r="BU164" i="2"/>
  <c r="BK164" i="2"/>
  <c r="BJ164" i="2"/>
  <c r="AY164" i="2"/>
  <c r="AN164" i="2"/>
  <c r="AC164" i="2"/>
  <c r="Q164" i="2"/>
  <c r="R164" i="2" s="1"/>
  <c r="F164" i="2"/>
  <c r="G164" i="2" s="1"/>
  <c r="BU163" i="2"/>
  <c r="BK163" i="2"/>
  <c r="BJ163" i="2"/>
  <c r="AY163" i="2"/>
  <c r="AN163" i="2"/>
  <c r="AC163" i="2"/>
  <c r="Q163" i="2"/>
  <c r="R163" i="2" s="1"/>
  <c r="F163" i="2"/>
  <c r="G163" i="2" s="1"/>
  <c r="BT162" i="2"/>
  <c r="BU162" i="2" s="1"/>
  <c r="BK162" i="2"/>
  <c r="BI162" i="2"/>
  <c r="BJ162" i="2" s="1"/>
  <c r="AX162" i="2"/>
  <c r="AY162" i="2" s="1"/>
  <c r="AM162" i="2"/>
  <c r="AN162" i="2" s="1"/>
  <c r="AB162" i="2"/>
  <c r="AC162" i="2" s="1"/>
  <c r="BT161" i="2"/>
  <c r="BU161" i="2" s="1"/>
  <c r="BI161" i="2"/>
  <c r="BJ161" i="2" s="1"/>
  <c r="BL161" i="2" s="1"/>
  <c r="AX161" i="2"/>
  <c r="AM161" i="2"/>
  <c r="AC161" i="2"/>
  <c r="Q161" i="2"/>
  <c r="R161" i="2" s="1"/>
  <c r="BT160" i="2"/>
  <c r="BU160" i="2" s="1"/>
  <c r="BK160" i="2"/>
  <c r="BI160" i="2"/>
  <c r="BJ160" i="2" s="1"/>
  <c r="AX160" i="2"/>
  <c r="AY160" i="2" s="1"/>
  <c r="AN160" i="2"/>
  <c r="AM160" i="2"/>
  <c r="AB160" i="2"/>
  <c r="AC160" i="2" s="1"/>
  <c r="Q160" i="2"/>
  <c r="R160" i="2" s="1"/>
  <c r="BT159" i="2"/>
  <c r="BU159" i="2" s="1"/>
  <c r="BI159" i="2"/>
  <c r="BJ159" i="2" s="1"/>
  <c r="BL159" i="2" s="1"/>
  <c r="AX159" i="2"/>
  <c r="AY159" i="2" s="1"/>
  <c r="AM159" i="2"/>
  <c r="AN159" i="2" s="1"/>
  <c r="AB159" i="2"/>
  <c r="AC159" i="2" s="1"/>
  <c r="BT158" i="2"/>
  <c r="BU158" i="2" s="1"/>
  <c r="BI158" i="2"/>
  <c r="BJ158" i="2" s="1"/>
  <c r="BL158" i="2" s="1"/>
  <c r="AX158" i="2"/>
  <c r="AY158" i="2" s="1"/>
  <c r="AM158" i="2"/>
  <c r="AN158" i="2" s="1"/>
  <c r="AB158" i="2"/>
  <c r="AC158" i="2" s="1"/>
  <c r="Q158" i="2"/>
  <c r="R158" i="2" s="1"/>
  <c r="BY156" i="2"/>
  <c r="BX156" i="2"/>
  <c r="BN156" i="2"/>
  <c r="BM156" i="2"/>
  <c r="BJ156" i="2"/>
  <c r="BC156" i="2"/>
  <c r="BB156" i="2"/>
  <c r="AR156" i="2"/>
  <c r="AQ156" i="2"/>
  <c r="AG156" i="2"/>
  <c r="AF156" i="2"/>
  <c r="AA156" i="2"/>
  <c r="V156" i="2"/>
  <c r="U156" i="2"/>
  <c r="K156" i="2"/>
  <c r="J156" i="2"/>
  <c r="J197" i="2" s="1"/>
  <c r="BY151" i="2"/>
  <c r="BN151" i="2"/>
  <c r="BC151" i="2"/>
  <c r="AR151" i="2"/>
  <c r="AG151" i="2"/>
  <c r="V151" i="2"/>
  <c r="K151" i="2"/>
  <c r="D59" i="11" s="1"/>
  <c r="BU150" i="2"/>
  <c r="BJ150" i="2"/>
  <c r="AY150" i="2"/>
  <c r="AN150" i="2"/>
  <c r="AC150" i="2"/>
  <c r="R150" i="2"/>
  <c r="G150" i="2"/>
  <c r="BU149" i="2"/>
  <c r="BJ149" i="2"/>
  <c r="AY149" i="2"/>
  <c r="AN149" i="2"/>
  <c r="AC149" i="2"/>
  <c r="R149" i="2"/>
  <c r="G149" i="2"/>
  <c r="BU148" i="2"/>
  <c r="BJ148" i="2"/>
  <c r="AY148" i="2"/>
  <c r="AN148" i="2"/>
  <c r="AC148" i="2"/>
  <c r="R148" i="2"/>
  <c r="G148" i="2"/>
  <c r="BU147" i="2"/>
  <c r="BJ147" i="2"/>
  <c r="AY147" i="2"/>
  <c r="AN147" i="2"/>
  <c r="AC147" i="2"/>
  <c r="R147" i="2"/>
  <c r="G147" i="2"/>
  <c r="BU146" i="2"/>
  <c r="BJ146" i="2"/>
  <c r="AY146" i="2"/>
  <c r="AN146" i="2"/>
  <c r="AC146" i="2"/>
  <c r="R146" i="2"/>
  <c r="G146" i="2"/>
  <c r="BJ145" i="2"/>
  <c r="AY145" i="2"/>
  <c r="AN145" i="2"/>
  <c r="AC145" i="2"/>
  <c r="G145" i="2"/>
  <c r="BJ144" i="2"/>
  <c r="AY144" i="2"/>
  <c r="AM144" i="2"/>
  <c r="AN144" i="2" s="1"/>
  <c r="Q144" i="2"/>
  <c r="Q192" i="2" s="1"/>
  <c r="R192" i="2" s="1"/>
  <c r="F144" i="2"/>
  <c r="F192" i="2" s="1"/>
  <c r="G192" i="2" s="1"/>
  <c r="BU143" i="2"/>
  <c r="BJ143" i="2"/>
  <c r="AY143" i="2"/>
  <c r="AN143" i="2"/>
  <c r="AC143" i="2"/>
  <c r="R143" i="2"/>
  <c r="G143" i="2"/>
  <c r="BU142" i="2"/>
  <c r="BJ142" i="2"/>
  <c r="AY142" i="2"/>
  <c r="AN142" i="2"/>
  <c r="AC142" i="2"/>
  <c r="R142" i="2"/>
  <c r="G142" i="2"/>
  <c r="BU141" i="2"/>
  <c r="BJ141" i="2"/>
  <c r="AY141" i="2"/>
  <c r="AN141" i="2"/>
  <c r="AC141" i="2"/>
  <c r="R141" i="2"/>
  <c r="G141" i="2"/>
  <c r="BT140" i="2"/>
  <c r="BU140" i="2" s="1"/>
  <c r="BI140" i="2"/>
  <c r="BJ140" i="2" s="1"/>
  <c r="AX140" i="2"/>
  <c r="AY140" i="2" s="1"/>
  <c r="AM140" i="2"/>
  <c r="AN140" i="2" s="1"/>
  <c r="AC140" i="2"/>
  <c r="AB140" i="2"/>
  <c r="AC139" i="2" s="1"/>
  <c r="Q140" i="2"/>
  <c r="Q188" i="2" s="1"/>
  <c r="R188" i="2" s="1"/>
  <c r="F140" i="2"/>
  <c r="F188" i="2" s="1"/>
  <c r="G188" i="2" s="1"/>
  <c r="BT139" i="2"/>
  <c r="BU139" i="2" s="1"/>
  <c r="BI139" i="2"/>
  <c r="BJ139" i="2" s="1"/>
  <c r="AX139" i="2"/>
  <c r="AY139" i="2" s="1"/>
  <c r="AM139" i="2"/>
  <c r="AN139" i="2" s="1"/>
  <c r="AB139" i="2"/>
  <c r="AC138" i="2" s="1"/>
  <c r="Q139" i="2"/>
  <c r="Q187" i="2" s="1"/>
  <c r="R187" i="2" s="1"/>
  <c r="F139" i="2"/>
  <c r="F187" i="2" s="1"/>
  <c r="G187" i="2" s="1"/>
  <c r="BT138" i="2"/>
  <c r="BU138" i="2" s="1"/>
  <c r="BI138" i="2"/>
  <c r="BJ138" i="2" s="1"/>
  <c r="AX138" i="2"/>
  <c r="AY138" i="2" s="1"/>
  <c r="AM138" i="2"/>
  <c r="AN138" i="2" s="1"/>
  <c r="AB138" i="2"/>
  <c r="AC137" i="2" s="1"/>
  <c r="Q138" i="2"/>
  <c r="Q186" i="2" s="1"/>
  <c r="R186" i="2" s="1"/>
  <c r="F138" i="2"/>
  <c r="F186" i="2" s="1"/>
  <c r="G186" i="2" s="1"/>
  <c r="BU136" i="2"/>
  <c r="BJ136" i="2"/>
  <c r="AY136" i="2"/>
  <c r="AN136" i="2"/>
  <c r="R136" i="2"/>
  <c r="G136" i="2"/>
  <c r="BU135" i="2"/>
  <c r="BJ135" i="2"/>
  <c r="AY135" i="2"/>
  <c r="AN135" i="2"/>
  <c r="AC135" i="2"/>
  <c r="R135" i="2"/>
  <c r="G135" i="2"/>
  <c r="BU134" i="2"/>
  <c r="BJ134" i="2"/>
  <c r="AY134" i="2"/>
  <c r="AN134" i="2"/>
  <c r="AC134" i="2"/>
  <c r="R134" i="2"/>
  <c r="G134" i="2"/>
  <c r="BT133" i="2"/>
  <c r="BU133" i="2" s="1"/>
  <c r="BI133" i="2"/>
  <c r="BJ133" i="2" s="1"/>
  <c r="AX133" i="2"/>
  <c r="AY133" i="2" s="1"/>
  <c r="AM133" i="2"/>
  <c r="AN133" i="2" s="1"/>
  <c r="AC133" i="2"/>
  <c r="AB133" i="2"/>
  <c r="AC132" i="2" s="1"/>
  <c r="Q133" i="2"/>
  <c r="Q181" i="2" s="1"/>
  <c r="R181" i="2" s="1"/>
  <c r="F133" i="2"/>
  <c r="F181" i="2" s="1"/>
  <c r="G181" i="2" s="1"/>
  <c r="BT132" i="2"/>
  <c r="BU132" i="2" s="1"/>
  <c r="BI132" i="2"/>
  <c r="BJ132" i="2" s="1"/>
  <c r="AY132" i="2"/>
  <c r="AX132" i="2"/>
  <c r="AM132" i="2"/>
  <c r="AN132" i="2" s="1"/>
  <c r="AB132" i="2"/>
  <c r="Q132" i="2"/>
  <c r="R132" i="2" s="1"/>
  <c r="F132" i="2"/>
  <c r="F180" i="2" s="1"/>
  <c r="G180" i="2" s="1"/>
  <c r="BU131" i="2"/>
  <c r="BJ131" i="2"/>
  <c r="AY131" i="2"/>
  <c r="AN131" i="2"/>
  <c r="AC131" i="2"/>
  <c r="R131" i="2"/>
  <c r="G131" i="2"/>
  <c r="BT130" i="2"/>
  <c r="BU130" i="2" s="1"/>
  <c r="BJ130" i="2"/>
  <c r="AX130" i="2"/>
  <c r="AY130" i="2" s="1"/>
  <c r="AM130" i="2"/>
  <c r="AN130" i="2" s="1"/>
  <c r="AC130" i="2"/>
  <c r="Q130" i="2"/>
  <c r="Q178" i="2" s="1"/>
  <c r="R178" i="2" s="1"/>
  <c r="F130" i="2"/>
  <c r="F178" i="2" s="1"/>
  <c r="G178" i="2" s="1"/>
  <c r="BU129" i="2"/>
  <c r="BJ129" i="2"/>
  <c r="AY129" i="2"/>
  <c r="AN129" i="2"/>
  <c r="R129" i="2"/>
  <c r="G129" i="2"/>
  <c r="BU128" i="2"/>
  <c r="BJ128" i="2"/>
  <c r="AY128" i="2"/>
  <c r="AN128" i="2"/>
  <c r="AC128" i="2"/>
  <c r="Q128" i="2"/>
  <c r="Q176" i="2" s="1"/>
  <c r="R176" i="2" s="1"/>
  <c r="F128" i="2"/>
  <c r="F176" i="2" s="1"/>
  <c r="G176" i="2" s="1"/>
  <c r="BU127" i="2"/>
  <c r="BJ127" i="2"/>
  <c r="AY127" i="2"/>
  <c r="AN127" i="2"/>
  <c r="AC127" i="2"/>
  <c r="R127" i="2"/>
  <c r="G127" i="2"/>
  <c r="BT126" i="2"/>
  <c r="BU126" i="2" s="1"/>
  <c r="BI126" i="2"/>
  <c r="BJ126" i="2" s="1"/>
  <c r="AX126" i="2"/>
  <c r="AY126" i="2" s="1"/>
  <c r="AM126" i="2"/>
  <c r="AN126" i="2" s="1"/>
  <c r="AC126" i="2"/>
  <c r="AB126" i="2"/>
  <c r="Q126" i="2"/>
  <c r="Q174" i="2" s="1"/>
  <c r="R174" i="2" s="1"/>
  <c r="F126" i="2"/>
  <c r="F174" i="2" s="1"/>
  <c r="G174" i="2" s="1"/>
  <c r="BU125" i="2"/>
  <c r="BT125" i="2"/>
  <c r="BI125" i="2"/>
  <c r="BJ125" i="2" s="1"/>
  <c r="AX125" i="2"/>
  <c r="AY125" i="2" s="1"/>
  <c r="AM125" i="2"/>
  <c r="AN125" i="2" s="1"/>
  <c r="AC125" i="2"/>
  <c r="AB125" i="2"/>
  <c r="AC124" i="2" s="1"/>
  <c r="Q125" i="2"/>
  <c r="Q173" i="2" s="1"/>
  <c r="R173" i="2" s="1"/>
  <c r="F125" i="2"/>
  <c r="F173" i="2" s="1"/>
  <c r="G173" i="2" s="1"/>
  <c r="BT124" i="2"/>
  <c r="BU124" i="2" s="1"/>
  <c r="BJ124" i="2"/>
  <c r="AY124" i="2"/>
  <c r="AN124" i="2"/>
  <c r="R124" i="2"/>
  <c r="G124" i="2"/>
  <c r="BU123" i="2"/>
  <c r="BJ123" i="2"/>
  <c r="AY123" i="2"/>
  <c r="AN123" i="2"/>
  <c r="R123" i="2"/>
  <c r="G123" i="2"/>
  <c r="BT122" i="2"/>
  <c r="BU122" i="2" s="1"/>
  <c r="BI122" i="2"/>
  <c r="BJ122" i="2" s="1"/>
  <c r="AX122" i="2"/>
  <c r="AY122" i="2" s="1"/>
  <c r="AM122" i="2"/>
  <c r="AN122" i="2" s="1"/>
  <c r="AC122" i="2"/>
  <c r="AB122" i="2"/>
  <c r="AC121" i="2" s="1"/>
  <c r="Q122" i="2"/>
  <c r="Q170" i="2" s="1"/>
  <c r="R170" i="2" s="1"/>
  <c r="F122" i="2"/>
  <c r="F170" i="2" s="1"/>
  <c r="G170" i="2" s="1"/>
  <c r="BU121" i="2"/>
  <c r="BJ121" i="2"/>
  <c r="AY121" i="2"/>
  <c r="AN121" i="2"/>
  <c r="R121" i="2"/>
  <c r="G121" i="2"/>
  <c r="BU120" i="2"/>
  <c r="BJ120" i="2"/>
  <c r="AY120" i="2"/>
  <c r="AN120" i="2"/>
  <c r="AC120" i="2"/>
  <c r="R120" i="2"/>
  <c r="G120" i="2"/>
  <c r="BT119" i="2"/>
  <c r="BU119" i="2" s="1"/>
  <c r="BI119" i="2"/>
  <c r="BJ119" i="2" s="1"/>
  <c r="AX119" i="2"/>
  <c r="AY119" i="2" s="1"/>
  <c r="AM119" i="2"/>
  <c r="AN119" i="2" s="1"/>
  <c r="AC119" i="2"/>
  <c r="AB119" i="2"/>
  <c r="AC118" i="2" s="1"/>
  <c r="Q119" i="2"/>
  <c r="Q167" i="2" s="1"/>
  <c r="R167" i="2" s="1"/>
  <c r="F119" i="2"/>
  <c r="F167" i="2" s="1"/>
  <c r="G167" i="2" s="1"/>
  <c r="BU118" i="2"/>
  <c r="BJ118" i="2"/>
  <c r="AY118" i="2"/>
  <c r="AN118" i="2"/>
  <c r="R118" i="2"/>
  <c r="G118" i="2"/>
  <c r="BU117" i="2"/>
  <c r="BJ117" i="2"/>
  <c r="AY117" i="2"/>
  <c r="AN117" i="2"/>
  <c r="AC117" i="2"/>
  <c r="R117" i="2"/>
  <c r="G117" i="2"/>
  <c r="BU116" i="2"/>
  <c r="BJ116" i="2"/>
  <c r="AY116" i="2"/>
  <c r="AN116" i="2"/>
  <c r="AC116" i="2"/>
  <c r="R116" i="2"/>
  <c r="G116" i="2"/>
  <c r="BU115" i="2"/>
  <c r="BJ115" i="2"/>
  <c r="AY115" i="2"/>
  <c r="AN115" i="2"/>
  <c r="AC115" i="2"/>
  <c r="R115" i="2"/>
  <c r="G115" i="2"/>
  <c r="BT114" i="2"/>
  <c r="BU114" i="2" s="1"/>
  <c r="BI114" i="2"/>
  <c r="BJ114" i="2" s="1"/>
  <c r="AX114" i="2"/>
  <c r="AY114" i="2" s="1"/>
  <c r="AM114" i="2"/>
  <c r="AN114" i="2" s="1"/>
  <c r="AC114" i="2"/>
  <c r="AB114" i="2"/>
  <c r="Q114" i="2"/>
  <c r="Q162" i="2" s="1"/>
  <c r="R162" i="2" s="1"/>
  <c r="F114" i="2"/>
  <c r="F162" i="2" s="1"/>
  <c r="G162" i="2" s="1"/>
  <c r="AY113" i="2"/>
  <c r="AC113" i="2"/>
  <c r="AB113" i="2"/>
  <c r="AC112" i="2" s="1"/>
  <c r="R113" i="2"/>
  <c r="F113" i="2"/>
  <c r="F161" i="2" s="1"/>
  <c r="G161" i="2" s="1"/>
  <c r="BT112" i="2"/>
  <c r="BU112" i="2" s="1"/>
  <c r="BI112" i="2"/>
  <c r="BJ112" i="2" s="1"/>
  <c r="AX112" i="2"/>
  <c r="AY112" i="2" s="1"/>
  <c r="AM112" i="2"/>
  <c r="AN112" i="2" s="1"/>
  <c r="AB112" i="2"/>
  <c r="AC111" i="2" s="1"/>
  <c r="R112" i="2"/>
  <c r="F112" i="2"/>
  <c r="F160" i="2" s="1"/>
  <c r="G160" i="2" s="1"/>
  <c r="BT111" i="2"/>
  <c r="BU111" i="2" s="1"/>
  <c r="BI111" i="2"/>
  <c r="BJ111" i="2" s="1"/>
  <c r="AX111" i="2"/>
  <c r="AY111" i="2" s="1"/>
  <c r="AM111" i="2"/>
  <c r="AN111" i="2" s="1"/>
  <c r="AB111" i="2"/>
  <c r="AC110" i="2" s="1"/>
  <c r="Q111" i="2"/>
  <c r="Q159" i="2" s="1"/>
  <c r="R159" i="2" s="1"/>
  <c r="F111" i="2"/>
  <c r="G111" i="2" s="1"/>
  <c r="BT110" i="2"/>
  <c r="BU110" i="2" s="1"/>
  <c r="BI110" i="2"/>
  <c r="BJ110" i="2" s="1"/>
  <c r="AX110" i="2"/>
  <c r="AY110" i="2" s="1"/>
  <c r="AM110" i="2"/>
  <c r="AN110" i="2" s="1"/>
  <c r="AB110" i="2"/>
  <c r="R110" i="2"/>
  <c r="F110" i="2"/>
  <c r="F158" i="2" s="1"/>
  <c r="G158" i="2" s="1"/>
  <c r="BY108" i="2"/>
  <c r="BX108" i="2"/>
  <c r="BN108" i="2"/>
  <c r="BM108" i="2"/>
  <c r="BM110" i="2" s="1"/>
  <c r="BC108" i="2"/>
  <c r="BB108" i="2"/>
  <c r="AR108" i="2"/>
  <c r="AQ108" i="2"/>
  <c r="AQ146" i="2" s="1"/>
  <c r="AG108" i="2"/>
  <c r="AF108" i="2"/>
  <c r="V108" i="2"/>
  <c r="U108" i="2"/>
  <c r="R108" i="2"/>
  <c r="K108" i="2"/>
  <c r="J108" i="2"/>
  <c r="BY98" i="2"/>
  <c r="BN98" i="2"/>
  <c r="BC98" i="2"/>
  <c r="AR98" i="2"/>
  <c r="AG98" i="2"/>
  <c r="V98" i="2"/>
  <c r="K98" i="2"/>
  <c r="BU97" i="2"/>
  <c r="BJ97" i="2"/>
  <c r="BB97" i="2"/>
  <c r="AY97" i="2"/>
  <c r="AQ97" i="2"/>
  <c r="AN97" i="2"/>
  <c r="AC97" i="2"/>
  <c r="R97" i="2"/>
  <c r="G97" i="2"/>
  <c r="BU96" i="2"/>
  <c r="BJ96" i="2"/>
  <c r="BB96" i="2"/>
  <c r="AY96" i="2"/>
  <c r="AQ96" i="2"/>
  <c r="AN96" i="2"/>
  <c r="AC96" i="2"/>
  <c r="R96" i="2"/>
  <c r="G96" i="2"/>
  <c r="BU95" i="2"/>
  <c r="BJ95" i="2"/>
  <c r="BB95" i="2"/>
  <c r="AY95" i="2"/>
  <c r="AQ95" i="2"/>
  <c r="AN95" i="2"/>
  <c r="AC95" i="2"/>
  <c r="R95" i="2"/>
  <c r="G95" i="2"/>
  <c r="BU94" i="2"/>
  <c r="BJ94" i="2"/>
  <c r="BB94" i="2"/>
  <c r="AY94" i="2"/>
  <c r="AQ94" i="2"/>
  <c r="AN94" i="2"/>
  <c r="AC94" i="2"/>
  <c r="R94" i="2"/>
  <c r="G94" i="2"/>
  <c r="BU93" i="2"/>
  <c r="BJ93" i="2"/>
  <c r="BB93" i="2"/>
  <c r="AY93" i="2"/>
  <c r="AQ93" i="2"/>
  <c r="AN93" i="2"/>
  <c r="AC93" i="2"/>
  <c r="R93" i="2"/>
  <c r="G93" i="2"/>
  <c r="BU92" i="2"/>
  <c r="BJ92" i="2"/>
  <c r="BB92" i="2"/>
  <c r="AY92" i="2"/>
  <c r="AQ92" i="2"/>
  <c r="AN92" i="2"/>
  <c r="AC92" i="2"/>
  <c r="R92" i="2"/>
  <c r="G92" i="2"/>
  <c r="BU91" i="2"/>
  <c r="BJ91" i="2"/>
  <c r="BB91" i="2"/>
  <c r="AX91" i="2"/>
  <c r="AY91" i="2" s="1"/>
  <c r="AQ91" i="2"/>
  <c r="AC91" i="2"/>
  <c r="Q91" i="2"/>
  <c r="R91" i="2" s="1"/>
  <c r="F91" i="2"/>
  <c r="G91" i="2" s="1"/>
  <c r="BU90" i="2"/>
  <c r="BJ90" i="2"/>
  <c r="BB90" i="2"/>
  <c r="AY90" i="2"/>
  <c r="AQ90" i="2"/>
  <c r="AN90" i="2"/>
  <c r="AC90" i="2"/>
  <c r="R90" i="2"/>
  <c r="G90" i="2"/>
  <c r="BU89" i="2"/>
  <c r="BJ89" i="2"/>
  <c r="BB89" i="2"/>
  <c r="AY89" i="2"/>
  <c r="AQ89" i="2"/>
  <c r="AN89" i="2"/>
  <c r="AC89" i="2"/>
  <c r="R89" i="2"/>
  <c r="G89" i="2"/>
  <c r="BU88" i="2"/>
  <c r="BJ88" i="2"/>
  <c r="BB88" i="2"/>
  <c r="AY88" i="2"/>
  <c r="AQ88" i="2"/>
  <c r="AN88" i="2"/>
  <c r="AC88" i="2"/>
  <c r="R88" i="2"/>
  <c r="G88" i="2"/>
  <c r="BT87" i="2"/>
  <c r="BU87" i="2" s="1"/>
  <c r="BI87" i="2"/>
  <c r="BJ87" i="2" s="1"/>
  <c r="BB87" i="2"/>
  <c r="AX87" i="2"/>
  <c r="AY87" i="2" s="1"/>
  <c r="AQ87" i="2"/>
  <c r="AM87" i="2"/>
  <c r="AN87" i="2" s="1"/>
  <c r="AB87" i="2"/>
  <c r="AC87" i="2" s="1"/>
  <c r="Q87" i="2"/>
  <c r="R87" i="2" s="1"/>
  <c r="F87" i="2"/>
  <c r="G87" i="2" s="1"/>
  <c r="BT86" i="2"/>
  <c r="BU86" i="2" s="1"/>
  <c r="BI86" i="2"/>
  <c r="BJ86" i="2" s="1"/>
  <c r="BB86" i="2"/>
  <c r="AX86" i="2"/>
  <c r="AY86" i="2" s="1"/>
  <c r="AQ86" i="2"/>
  <c r="AM86" i="2"/>
  <c r="AN86" i="2" s="1"/>
  <c r="AB86" i="2"/>
  <c r="AC86" i="2" s="1"/>
  <c r="Q86" i="2"/>
  <c r="R86" i="2" s="1"/>
  <c r="F86" i="2"/>
  <c r="G86" i="2" s="1"/>
  <c r="BT85" i="2"/>
  <c r="BU85" i="2" s="1"/>
  <c r="BI85" i="2"/>
  <c r="BJ85" i="2" s="1"/>
  <c r="BB85" i="2"/>
  <c r="AX85" i="2"/>
  <c r="AY85" i="2" s="1"/>
  <c r="AQ85" i="2"/>
  <c r="AM85" i="2"/>
  <c r="AN85" i="2" s="1"/>
  <c r="AB85" i="2"/>
  <c r="AC85" i="2" s="1"/>
  <c r="Q85" i="2"/>
  <c r="R85" i="2" s="1"/>
  <c r="F85" i="2"/>
  <c r="G85" i="2" s="1"/>
  <c r="BB84" i="2"/>
  <c r="AQ84" i="2"/>
  <c r="F84" i="2"/>
  <c r="G84" i="2" s="1"/>
  <c r="BU83" i="2"/>
  <c r="BJ83" i="2"/>
  <c r="BB83" i="2"/>
  <c r="AY83" i="2"/>
  <c r="AQ83" i="2"/>
  <c r="AN83" i="2"/>
  <c r="AC83" i="2"/>
  <c r="R83" i="2"/>
  <c r="G83" i="2"/>
  <c r="BU82" i="2"/>
  <c r="BJ82" i="2"/>
  <c r="BB82" i="2"/>
  <c r="AY82" i="2"/>
  <c r="AQ82" i="2"/>
  <c r="AN82" i="2"/>
  <c r="AC82" i="2"/>
  <c r="R82" i="2"/>
  <c r="G82" i="2"/>
  <c r="BU81" i="2"/>
  <c r="BJ81" i="2"/>
  <c r="BB81" i="2"/>
  <c r="AY81" i="2"/>
  <c r="AQ81" i="2"/>
  <c r="AN81" i="2"/>
  <c r="AC81" i="2"/>
  <c r="R81" i="2"/>
  <c r="G81" i="2"/>
  <c r="BT80" i="2"/>
  <c r="BU80" i="2" s="1"/>
  <c r="BB80" i="2"/>
  <c r="AY80" i="2"/>
  <c r="AX80" i="2"/>
  <c r="AQ80" i="2"/>
  <c r="AM80" i="2"/>
  <c r="AN80" i="2" s="1"/>
  <c r="AC80" i="2"/>
  <c r="Q80" i="2"/>
  <c r="R80" i="2" s="1"/>
  <c r="F80" i="2"/>
  <c r="G80" i="2" s="1"/>
  <c r="BT79" i="2"/>
  <c r="BU79" i="2" s="1"/>
  <c r="BI79" i="2"/>
  <c r="BJ79" i="2" s="1"/>
  <c r="BB79" i="2"/>
  <c r="AX79" i="2"/>
  <c r="AY79" i="2" s="1"/>
  <c r="AQ79" i="2"/>
  <c r="AM79" i="2"/>
  <c r="AN79" i="2" s="1"/>
  <c r="AB79" i="2"/>
  <c r="AC79" i="2" s="1"/>
  <c r="Q79" i="2"/>
  <c r="R79" i="2" s="1"/>
  <c r="F79" i="2"/>
  <c r="G79" i="2" s="1"/>
  <c r="BU78" i="2"/>
  <c r="BJ78" i="2"/>
  <c r="BB78" i="2"/>
  <c r="AY78" i="2"/>
  <c r="AQ78" i="2"/>
  <c r="AN78" i="2"/>
  <c r="AC78" i="2"/>
  <c r="R78" i="2"/>
  <c r="G78" i="2"/>
  <c r="BT77" i="2"/>
  <c r="BU77" i="2" s="1"/>
  <c r="BB77" i="2"/>
  <c r="AX77" i="2"/>
  <c r="AY77" i="2" s="1"/>
  <c r="AQ77" i="2"/>
  <c r="AN77" i="2"/>
  <c r="AM77" i="2"/>
  <c r="F77" i="2"/>
  <c r="G77" i="2" s="1"/>
  <c r="BU76" i="2"/>
  <c r="BJ76" i="2"/>
  <c r="BB76" i="2"/>
  <c r="AY76" i="2"/>
  <c r="AQ76" i="2"/>
  <c r="AN76" i="2"/>
  <c r="AC76" i="2"/>
  <c r="R76" i="2"/>
  <c r="G76" i="2"/>
  <c r="BU75" i="2"/>
  <c r="BJ75" i="2"/>
  <c r="BB75" i="2"/>
  <c r="AY75" i="2"/>
  <c r="AQ75" i="2"/>
  <c r="AM75" i="2"/>
  <c r="AC75" i="2"/>
  <c r="R75" i="2"/>
  <c r="F75" i="2"/>
  <c r="G75" i="2" s="1"/>
  <c r="BU74" i="2"/>
  <c r="BJ74" i="2"/>
  <c r="BB74" i="2"/>
  <c r="AY74" i="2"/>
  <c r="AQ74" i="2"/>
  <c r="AN74" i="2"/>
  <c r="AC74" i="2"/>
  <c r="R74" i="2"/>
  <c r="G74" i="2"/>
  <c r="BT73" i="2"/>
  <c r="BU73" i="2" s="1"/>
  <c r="BI73" i="2"/>
  <c r="BJ73" i="2" s="1"/>
  <c r="BB73" i="2"/>
  <c r="AX73" i="2"/>
  <c r="AY73" i="2" s="1"/>
  <c r="AQ73" i="2"/>
  <c r="AM73" i="2"/>
  <c r="AN73" i="2" s="1"/>
  <c r="AB73" i="2"/>
  <c r="AC73" i="2" s="1"/>
  <c r="Q73" i="2"/>
  <c r="R73" i="2" s="1"/>
  <c r="F73" i="2"/>
  <c r="G73" i="2" s="1"/>
  <c r="BT72" i="2"/>
  <c r="BU72" i="2" s="1"/>
  <c r="BI72" i="2"/>
  <c r="BJ72" i="2" s="1"/>
  <c r="BB72" i="2"/>
  <c r="AX72" i="2"/>
  <c r="AY72" i="2" s="1"/>
  <c r="AQ72" i="2"/>
  <c r="AM72" i="2"/>
  <c r="AN72" i="2" s="1"/>
  <c r="AB72" i="2"/>
  <c r="AC72" i="2" s="1"/>
  <c r="Q72" i="2"/>
  <c r="R72" i="2" s="1"/>
  <c r="F72" i="2"/>
  <c r="G72" i="2" s="1"/>
  <c r="BI71" i="2"/>
  <c r="BJ71" i="2" s="1"/>
  <c r="BB71" i="2"/>
  <c r="AY71" i="2"/>
  <c r="AQ71" i="2"/>
  <c r="AM71" i="2"/>
  <c r="AN71" i="2" s="1"/>
  <c r="AC71" i="2"/>
  <c r="R71" i="2"/>
  <c r="G71" i="2"/>
  <c r="BU70" i="2"/>
  <c r="BJ70" i="2"/>
  <c r="BB70" i="2"/>
  <c r="AY70" i="2"/>
  <c r="AQ70" i="2"/>
  <c r="AN70" i="2"/>
  <c r="AC70" i="2"/>
  <c r="R70" i="2"/>
  <c r="G70" i="2"/>
  <c r="BT69" i="2"/>
  <c r="BU69" i="2" s="1"/>
  <c r="BI69" i="2"/>
  <c r="BJ69" i="2" s="1"/>
  <c r="BB69" i="2"/>
  <c r="AX69" i="2"/>
  <c r="AY69" i="2" s="1"/>
  <c r="AQ69" i="2"/>
  <c r="AM69" i="2"/>
  <c r="AN69" i="2" s="1"/>
  <c r="AB69" i="2"/>
  <c r="AC69" i="2" s="1"/>
  <c r="Q69" i="2"/>
  <c r="R69" i="2" s="1"/>
  <c r="F69" i="2"/>
  <c r="G69" i="2" s="1"/>
  <c r="BU68" i="2"/>
  <c r="BJ68" i="2"/>
  <c r="BB68" i="2"/>
  <c r="AY68" i="2"/>
  <c r="AQ68" i="2"/>
  <c r="AN68" i="2"/>
  <c r="AC68" i="2"/>
  <c r="R68" i="2"/>
  <c r="G68" i="2"/>
  <c r="BU67" i="2"/>
  <c r="BJ67" i="2"/>
  <c r="BB67" i="2"/>
  <c r="AY67" i="2"/>
  <c r="AQ67" i="2"/>
  <c r="AN67" i="2"/>
  <c r="AC67" i="2"/>
  <c r="R67" i="2"/>
  <c r="G67" i="2"/>
  <c r="BT66" i="2"/>
  <c r="BU66" i="2" s="1"/>
  <c r="BJ66" i="2"/>
  <c r="BB66" i="2"/>
  <c r="AX66" i="2"/>
  <c r="AY66" i="2" s="1"/>
  <c r="AQ66" i="2"/>
  <c r="AM66" i="2"/>
  <c r="AN66" i="2" s="1"/>
  <c r="AB66" i="2"/>
  <c r="AC66" i="2" s="1"/>
  <c r="Q66" i="2"/>
  <c r="R66" i="2" s="1"/>
  <c r="F66" i="2"/>
  <c r="G66" i="2" s="1"/>
  <c r="BU65" i="2"/>
  <c r="BJ65" i="2"/>
  <c r="BB65" i="2"/>
  <c r="AY65" i="2"/>
  <c r="AQ65" i="2"/>
  <c r="AN65" i="2"/>
  <c r="AC65" i="2"/>
  <c r="R65" i="2"/>
  <c r="G65" i="2"/>
  <c r="BU64" i="2"/>
  <c r="BJ64" i="2"/>
  <c r="BB64" i="2"/>
  <c r="AY64" i="2"/>
  <c r="AQ64" i="2"/>
  <c r="AN64" i="2"/>
  <c r="AC64" i="2"/>
  <c r="R64" i="2"/>
  <c r="G64" i="2"/>
  <c r="BU63" i="2"/>
  <c r="BJ63" i="2"/>
  <c r="BB63" i="2"/>
  <c r="AY63" i="2"/>
  <c r="AQ63" i="2"/>
  <c r="AN63" i="2"/>
  <c r="AC63" i="2"/>
  <c r="R63" i="2"/>
  <c r="G63" i="2"/>
  <c r="BU62" i="2"/>
  <c r="BJ62" i="2"/>
  <c r="BB62" i="2"/>
  <c r="AY62" i="2"/>
  <c r="AQ62" i="2"/>
  <c r="AN62" i="2"/>
  <c r="AC62" i="2"/>
  <c r="R62" i="2"/>
  <c r="G62" i="2"/>
  <c r="BT61" i="2"/>
  <c r="BU61" i="2" s="1"/>
  <c r="BI61" i="2"/>
  <c r="BJ61" i="2" s="1"/>
  <c r="BB61" i="2"/>
  <c r="AX61" i="2"/>
  <c r="AY61" i="2" s="1"/>
  <c r="AQ61" i="2"/>
  <c r="AM61" i="2"/>
  <c r="AN61" i="2" s="1"/>
  <c r="AB61" i="2"/>
  <c r="AC61" i="2" s="1"/>
  <c r="Q61" i="2"/>
  <c r="R61" i="2" s="1"/>
  <c r="F61" i="2"/>
  <c r="G61" i="2" s="1"/>
  <c r="BU60" i="2"/>
  <c r="BI60" i="2"/>
  <c r="BJ60" i="2" s="1"/>
  <c r="BB60" i="2"/>
  <c r="AX60" i="2"/>
  <c r="AY60" i="2" s="1"/>
  <c r="AQ60" i="2"/>
  <c r="AM60" i="2"/>
  <c r="AN60" i="2" s="1"/>
  <c r="AC60" i="2"/>
  <c r="R60" i="2"/>
  <c r="F60" i="2"/>
  <c r="G60" i="2" s="1"/>
  <c r="BU59" i="2"/>
  <c r="BT59" i="2"/>
  <c r="BI59" i="2"/>
  <c r="BJ59" i="2" s="1"/>
  <c r="BB59" i="2"/>
  <c r="AX59" i="2"/>
  <c r="AY59" i="2" s="1"/>
  <c r="AQ59" i="2"/>
  <c r="AM59" i="2"/>
  <c r="AN59" i="2" s="1"/>
  <c r="AB59" i="2"/>
  <c r="AC59" i="2" s="1"/>
  <c r="Q59" i="2"/>
  <c r="R59" i="2" s="1"/>
  <c r="F59" i="2"/>
  <c r="G59" i="2" s="1"/>
  <c r="BT58" i="2"/>
  <c r="BU58" i="2" s="1"/>
  <c r="BI58" i="2"/>
  <c r="BJ58" i="2" s="1"/>
  <c r="BB58" i="2"/>
  <c r="AX58" i="2"/>
  <c r="AY58" i="2" s="1"/>
  <c r="AQ58" i="2"/>
  <c r="AM58" i="2"/>
  <c r="AN58" i="2" s="1"/>
  <c r="AB58" i="2"/>
  <c r="AC58" i="2" s="1"/>
  <c r="Q58" i="2"/>
  <c r="R58" i="2" s="1"/>
  <c r="F58" i="2"/>
  <c r="G58" i="2" s="1"/>
  <c r="BT57" i="2"/>
  <c r="BU57" i="2" s="1"/>
  <c r="BI57" i="2"/>
  <c r="BJ57" i="2" s="1"/>
  <c r="BB57" i="2"/>
  <c r="AX57" i="2"/>
  <c r="AY57" i="2" s="1"/>
  <c r="AQ57" i="2"/>
  <c r="AM57" i="2"/>
  <c r="AN57" i="2" s="1"/>
  <c r="AB57" i="2"/>
  <c r="AC57" i="2" s="1"/>
  <c r="Q57" i="2"/>
  <c r="R57" i="2" s="1"/>
  <c r="BY55" i="2"/>
  <c r="BX55" i="2"/>
  <c r="BN55" i="2"/>
  <c r="BM55" i="2"/>
  <c r="AY55" i="2"/>
  <c r="AG55" i="2"/>
  <c r="AF55" i="2"/>
  <c r="V55" i="2"/>
  <c r="U55" i="2"/>
  <c r="U63" i="2" s="1"/>
  <c r="K55" i="2"/>
  <c r="J55" i="2"/>
  <c r="BY50" i="2"/>
  <c r="BN50" i="2"/>
  <c r="BC50" i="2"/>
  <c r="AR50" i="2"/>
  <c r="AG50" i="2"/>
  <c r="V50" i="2"/>
  <c r="K50" i="2"/>
  <c r="BU49" i="2"/>
  <c r="BJ49" i="2"/>
  <c r="AY49" i="2"/>
  <c r="AN49" i="2"/>
  <c r="AC49" i="2"/>
  <c r="R49" i="2"/>
  <c r="BU48" i="2"/>
  <c r="BJ48" i="2"/>
  <c r="AY48" i="2"/>
  <c r="AN48" i="2"/>
  <c r="AC48" i="2"/>
  <c r="R48" i="2"/>
  <c r="F48" i="2"/>
  <c r="G48" i="2" s="1"/>
  <c r="BU47" i="2"/>
  <c r="BJ47" i="2"/>
  <c r="AY47" i="2"/>
  <c r="AN47" i="2"/>
  <c r="AC47" i="2"/>
  <c r="R47" i="2"/>
  <c r="F47" i="2"/>
  <c r="G47" i="2" s="1"/>
  <c r="BU46" i="2"/>
  <c r="BJ46" i="2"/>
  <c r="AY46" i="2"/>
  <c r="AN46" i="2"/>
  <c r="AC46" i="2"/>
  <c r="R46" i="2"/>
  <c r="F46" i="2"/>
  <c r="G46" i="2" s="1"/>
  <c r="BU45" i="2"/>
  <c r="BJ45" i="2"/>
  <c r="AY45" i="2"/>
  <c r="AN45" i="2"/>
  <c r="AC45" i="2"/>
  <c r="R45" i="2"/>
  <c r="F45" i="2"/>
  <c r="G45" i="2" s="1"/>
  <c r="BU44" i="2"/>
  <c r="AY44" i="2"/>
  <c r="AN44" i="2"/>
  <c r="AC44" i="2"/>
  <c r="R44" i="2"/>
  <c r="F44" i="2"/>
  <c r="BU43" i="2"/>
  <c r="BJ43" i="2"/>
  <c r="AX43" i="2"/>
  <c r="AY43" i="2" s="1"/>
  <c r="AC43" i="2"/>
  <c r="Q43" i="2"/>
  <c r="R43" i="2" s="1"/>
  <c r="F43" i="2"/>
  <c r="G43" i="2" s="1"/>
  <c r="BU42" i="2"/>
  <c r="BJ42" i="2"/>
  <c r="AY42" i="2"/>
  <c r="AN42" i="2"/>
  <c r="AC42" i="2"/>
  <c r="R42" i="2"/>
  <c r="F42" i="2"/>
  <c r="G42" i="2" s="1"/>
  <c r="BU41" i="2"/>
  <c r="BJ41" i="2"/>
  <c r="AY41" i="2"/>
  <c r="AN41" i="2"/>
  <c r="AC41" i="2"/>
  <c r="R41" i="2"/>
  <c r="F41" i="2"/>
  <c r="G41" i="2" s="1"/>
  <c r="BU40" i="2"/>
  <c r="BJ40" i="2"/>
  <c r="AY40" i="2"/>
  <c r="AN40" i="2"/>
  <c r="AC40" i="2"/>
  <c r="R40" i="2"/>
  <c r="F40" i="2"/>
  <c r="G40" i="2" s="1"/>
  <c r="BT39" i="2"/>
  <c r="BU39" i="2" s="1"/>
  <c r="BI39" i="2"/>
  <c r="BJ39" i="2" s="1"/>
  <c r="AX39" i="2"/>
  <c r="AY39" i="2" s="1"/>
  <c r="AM39" i="2"/>
  <c r="AN39" i="2" s="1"/>
  <c r="AB39" i="2"/>
  <c r="AC39" i="2" s="1"/>
  <c r="Q39" i="2"/>
  <c r="R39" i="2" s="1"/>
  <c r="F39" i="2"/>
  <c r="G39" i="2" s="1"/>
  <c r="BT38" i="2"/>
  <c r="BU38" i="2" s="1"/>
  <c r="BI38" i="2"/>
  <c r="BJ38" i="2" s="1"/>
  <c r="AX38" i="2"/>
  <c r="AY38" i="2" s="1"/>
  <c r="AM38" i="2"/>
  <c r="AN38" i="2" s="1"/>
  <c r="AB38" i="2"/>
  <c r="AC38" i="2" s="1"/>
  <c r="Q38" i="2"/>
  <c r="R38" i="2" s="1"/>
  <c r="F38" i="2"/>
  <c r="G38" i="2" s="1"/>
  <c r="BT37" i="2"/>
  <c r="BU37" i="2" s="1"/>
  <c r="BI37" i="2"/>
  <c r="BJ37" i="2" s="1"/>
  <c r="AY37" i="2"/>
  <c r="AX37" i="2"/>
  <c r="AM37" i="2"/>
  <c r="AN37" i="2" s="1"/>
  <c r="AB37" i="2"/>
  <c r="AC37" i="2" s="1"/>
  <c r="Q37" i="2"/>
  <c r="R37" i="2" s="1"/>
  <c r="F37" i="2"/>
  <c r="G37" i="2" s="1"/>
  <c r="F36" i="2"/>
  <c r="G36" i="2" s="1"/>
  <c r="BU35" i="2"/>
  <c r="BJ35" i="2"/>
  <c r="AY35" i="2"/>
  <c r="AN35" i="2"/>
  <c r="AC35" i="2"/>
  <c r="R35" i="2"/>
  <c r="F35" i="2"/>
  <c r="G35" i="2" s="1"/>
  <c r="BU34" i="2"/>
  <c r="BJ34" i="2"/>
  <c r="AY34" i="2"/>
  <c r="AN34" i="2"/>
  <c r="AC34" i="2"/>
  <c r="R34" i="2"/>
  <c r="F34" i="2"/>
  <c r="G34" i="2" s="1"/>
  <c r="BU33" i="2"/>
  <c r="BJ33" i="2"/>
  <c r="AY33" i="2"/>
  <c r="AN33" i="2"/>
  <c r="AC33" i="2"/>
  <c r="R33" i="2"/>
  <c r="F33" i="2"/>
  <c r="G33" i="2" s="1"/>
  <c r="BT32" i="2"/>
  <c r="BU32" i="2" s="1"/>
  <c r="AX32" i="2"/>
  <c r="AY32" i="2" s="1"/>
  <c r="AM32" i="2"/>
  <c r="AN32" i="2" s="1"/>
  <c r="F32" i="2"/>
  <c r="G32" i="2" s="1"/>
  <c r="BT31" i="2"/>
  <c r="BU31" i="2" s="1"/>
  <c r="BI31" i="2"/>
  <c r="BJ31" i="2" s="1"/>
  <c r="AX31" i="2"/>
  <c r="AY31" i="2" s="1"/>
  <c r="AM31" i="2"/>
  <c r="AN31" i="2" s="1"/>
  <c r="AB31" i="2"/>
  <c r="AC31" i="2" s="1"/>
  <c r="Q31" i="2"/>
  <c r="R31" i="2" s="1"/>
  <c r="F31" i="2"/>
  <c r="G31" i="2" s="1"/>
  <c r="BU30" i="2"/>
  <c r="BJ30" i="2"/>
  <c r="AY30" i="2"/>
  <c r="AN30" i="2"/>
  <c r="AC30" i="2"/>
  <c r="R30" i="2"/>
  <c r="F30" i="2"/>
  <c r="G30" i="2" s="1"/>
  <c r="BT29" i="2"/>
  <c r="BU29" i="2" s="1"/>
  <c r="AX29" i="2"/>
  <c r="AY29" i="2" s="1"/>
  <c r="AM29" i="2"/>
  <c r="AN29" i="2" s="1"/>
  <c r="F29" i="2"/>
  <c r="G29" i="2" s="1"/>
  <c r="BU28" i="2"/>
  <c r="BJ28" i="2"/>
  <c r="AY28" i="2"/>
  <c r="AN28" i="2"/>
  <c r="AC28" i="2"/>
  <c r="R28" i="2"/>
  <c r="G28" i="2"/>
  <c r="BU27" i="2"/>
  <c r="BJ27" i="2"/>
  <c r="AY27" i="2"/>
  <c r="AN27" i="2"/>
  <c r="AC27" i="2"/>
  <c r="R27" i="2"/>
  <c r="F27" i="2"/>
  <c r="G27" i="2" s="1"/>
  <c r="BU26" i="2"/>
  <c r="BJ26" i="2"/>
  <c r="AY26" i="2"/>
  <c r="AN26" i="2"/>
  <c r="AC26" i="2"/>
  <c r="R26" i="2"/>
  <c r="F26" i="2"/>
  <c r="G26" i="2" s="1"/>
  <c r="BT25" i="2"/>
  <c r="BU25" i="2" s="1"/>
  <c r="BI25" i="2"/>
  <c r="BJ25" i="2" s="1"/>
  <c r="AX25" i="2"/>
  <c r="AY25" i="2" s="1"/>
  <c r="AM25" i="2"/>
  <c r="AN25" i="2" s="1"/>
  <c r="AB25" i="2"/>
  <c r="AC25" i="2" s="1"/>
  <c r="Q25" i="2"/>
  <c r="R25" i="2" s="1"/>
  <c r="F25" i="2"/>
  <c r="G25" i="2" s="1"/>
  <c r="BT24" i="2"/>
  <c r="BU24" i="2" s="1"/>
  <c r="BI24" i="2"/>
  <c r="BJ24" i="2" s="1"/>
  <c r="AX24" i="2"/>
  <c r="AY24" i="2" s="1"/>
  <c r="AM24" i="2"/>
  <c r="AN24" i="2" s="1"/>
  <c r="AB24" i="2"/>
  <c r="AC24" i="2" s="1"/>
  <c r="Q24" i="2"/>
  <c r="R24" i="2" s="1"/>
  <c r="F24" i="2"/>
  <c r="G24" i="2" s="1"/>
  <c r="BJ23" i="2"/>
  <c r="AY23" i="2"/>
  <c r="AN23" i="2"/>
  <c r="AC23" i="2"/>
  <c r="R23" i="2"/>
  <c r="F23" i="2"/>
  <c r="G23" i="2" s="1"/>
  <c r="BU22" i="2"/>
  <c r="BJ22" i="2"/>
  <c r="AY22" i="2"/>
  <c r="AN22" i="2"/>
  <c r="AC22" i="2"/>
  <c r="R22" i="2"/>
  <c r="F22" i="2"/>
  <c r="G22" i="2" s="1"/>
  <c r="BT21" i="2"/>
  <c r="BU21" i="2" s="1"/>
  <c r="BI21" i="2"/>
  <c r="BJ21" i="2" s="1"/>
  <c r="AX21" i="2"/>
  <c r="AY21" i="2" s="1"/>
  <c r="AM21" i="2"/>
  <c r="AN21" i="2" s="1"/>
  <c r="AB21" i="2"/>
  <c r="AC21" i="2" s="1"/>
  <c r="Q21" i="2"/>
  <c r="R21" i="2" s="1"/>
  <c r="F21" i="2"/>
  <c r="G21" i="2" s="1"/>
  <c r="BU20" i="2"/>
  <c r="BJ20" i="2"/>
  <c r="AY20" i="2"/>
  <c r="AN20" i="2"/>
  <c r="AC20" i="2"/>
  <c r="R20" i="2"/>
  <c r="F20" i="2"/>
  <c r="G20" i="2" s="1"/>
  <c r="BU19" i="2"/>
  <c r="BJ19" i="2"/>
  <c r="AY19" i="2"/>
  <c r="AN19" i="2"/>
  <c r="AC19" i="2"/>
  <c r="R19" i="2"/>
  <c r="G19" i="2"/>
  <c r="BT18" i="2"/>
  <c r="BU18" i="2" s="1"/>
  <c r="AX18" i="2"/>
  <c r="AY18" i="2" s="1"/>
  <c r="AM18" i="2"/>
  <c r="AN18" i="2" s="1"/>
  <c r="AB18" i="2"/>
  <c r="AC18" i="2" s="1"/>
  <c r="Q18" i="2"/>
  <c r="R18" i="2" s="1"/>
  <c r="F18" i="2"/>
  <c r="G18" i="2" s="1"/>
  <c r="BU17" i="2"/>
  <c r="BJ17" i="2"/>
  <c r="AY17" i="2"/>
  <c r="AN17" i="2"/>
  <c r="AC17" i="2"/>
  <c r="R17" i="2"/>
  <c r="F17" i="2"/>
  <c r="G17" i="2" s="1"/>
  <c r="BU16" i="2"/>
  <c r="BJ16" i="2"/>
  <c r="AY16" i="2"/>
  <c r="AN16" i="2"/>
  <c r="AC16" i="2"/>
  <c r="R16" i="2"/>
  <c r="F16" i="2"/>
  <c r="G16" i="2" s="1"/>
  <c r="BU15" i="2"/>
  <c r="BJ15" i="2"/>
  <c r="AY15" i="2"/>
  <c r="AN15" i="2"/>
  <c r="AC15" i="2"/>
  <c r="R15" i="2"/>
  <c r="F15" i="2"/>
  <c r="G15" i="2" s="1"/>
  <c r="BU14" i="2"/>
  <c r="BJ14" i="2"/>
  <c r="AY14" i="2"/>
  <c r="AN14" i="2"/>
  <c r="AC14" i="2"/>
  <c r="R14" i="2"/>
  <c r="F14" i="2"/>
  <c r="G14" i="2" s="1"/>
  <c r="BT13" i="2"/>
  <c r="BU13" i="2" s="1"/>
  <c r="BI13" i="2"/>
  <c r="BJ13" i="2" s="1"/>
  <c r="AY13" i="2"/>
  <c r="AX13" i="2"/>
  <c r="AM13" i="2"/>
  <c r="AN13" i="2" s="1"/>
  <c r="AB13" i="2"/>
  <c r="AC13" i="2" s="1"/>
  <c r="Q13" i="2"/>
  <c r="R13" i="2" s="1"/>
  <c r="F13" i="2"/>
  <c r="G13" i="2" s="1"/>
  <c r="BU12" i="2"/>
  <c r="BI12" i="2"/>
  <c r="BJ12" i="2" s="1"/>
  <c r="AX12" i="2"/>
  <c r="AY12" i="2" s="1"/>
  <c r="AM12" i="2"/>
  <c r="AN12" i="2" s="1"/>
  <c r="AC12" i="2"/>
  <c r="R12" i="2"/>
  <c r="F12" i="2"/>
  <c r="G12" i="2" s="1"/>
  <c r="BT11" i="2"/>
  <c r="BU11" i="2" s="1"/>
  <c r="BI11" i="2"/>
  <c r="BJ11" i="2" s="1"/>
  <c r="AX11" i="2"/>
  <c r="AY11" i="2" s="1"/>
  <c r="AM11" i="2"/>
  <c r="AN11" i="2" s="1"/>
  <c r="AB11" i="2"/>
  <c r="AC11" i="2" s="1"/>
  <c r="Q11" i="2"/>
  <c r="R11" i="2" s="1"/>
  <c r="F11" i="2"/>
  <c r="G11" i="2" s="1"/>
  <c r="BU10" i="2"/>
  <c r="BT10" i="2"/>
  <c r="BI10" i="2"/>
  <c r="BJ10" i="2" s="1"/>
  <c r="AX10" i="2"/>
  <c r="AY10" i="2" s="1"/>
  <c r="AM10" i="2"/>
  <c r="AN10" i="2" s="1"/>
  <c r="AB10" i="2"/>
  <c r="AC10" i="2" s="1"/>
  <c r="Q10" i="2"/>
  <c r="R10" i="2" s="1"/>
  <c r="F10" i="2"/>
  <c r="G10" i="2" s="1"/>
  <c r="BT9" i="2"/>
  <c r="BU9" i="2" s="1"/>
  <c r="BI9" i="2"/>
  <c r="BJ9" i="2" s="1"/>
  <c r="AX9" i="2"/>
  <c r="AY9" i="2" s="1"/>
  <c r="AM9" i="2"/>
  <c r="AN9" i="2" s="1"/>
  <c r="AB9" i="2"/>
  <c r="AC9" i="2" s="1"/>
  <c r="Q9" i="2"/>
  <c r="R9" i="2" s="1"/>
  <c r="F9" i="2"/>
  <c r="G9" i="2" s="1"/>
  <c r="BY7" i="2"/>
  <c r="BX7" i="2"/>
  <c r="BN7" i="2"/>
  <c r="BM7" i="2"/>
  <c r="BC7" i="2"/>
  <c r="BB7" i="2"/>
  <c r="AR7" i="2"/>
  <c r="AQ7" i="2"/>
  <c r="AQ10" i="2" s="1"/>
  <c r="AG7" i="2"/>
  <c r="AF7" i="2"/>
  <c r="V7" i="2"/>
  <c r="U7" i="2"/>
  <c r="K7" i="2"/>
  <c r="J7" i="2"/>
  <c r="B2" i="1"/>
  <c r="G112" i="2" l="1"/>
  <c r="BX360" i="2"/>
  <c r="BT460" i="2"/>
  <c r="BU460" i="2" s="1"/>
  <c r="BU412" i="2"/>
  <c r="G434" i="2"/>
  <c r="BI483" i="2"/>
  <c r="BJ483" i="2" s="1"/>
  <c r="BJ435" i="2"/>
  <c r="AX593" i="2"/>
  <c r="AY593" i="2" s="1"/>
  <c r="AY545" i="2"/>
  <c r="G627" i="2"/>
  <c r="AE627" i="2"/>
  <c r="F463" i="2"/>
  <c r="G463" i="2" s="1"/>
  <c r="G415" i="2"/>
  <c r="J111" i="2"/>
  <c r="AF161" i="2"/>
  <c r="BT557" i="2"/>
  <c r="BU557" i="2" s="1"/>
  <c r="BU509" i="2"/>
  <c r="BW618" i="2"/>
  <c r="BY618" i="2" s="1"/>
  <c r="T622" i="2"/>
  <c r="F490" i="2"/>
  <c r="G490" i="2" s="1"/>
  <c r="G442" i="2"/>
  <c r="BL160" i="2"/>
  <c r="BL166" i="2"/>
  <c r="BL184" i="2"/>
  <c r="BL186" i="2"/>
  <c r="BL197" i="2"/>
  <c r="AF360" i="2"/>
  <c r="BU415" i="2"/>
  <c r="AM464" i="2"/>
  <c r="AN464" i="2" s="1"/>
  <c r="AN416" i="2"/>
  <c r="BL610" i="2"/>
  <c r="AM286" i="2"/>
  <c r="AN238" i="2"/>
  <c r="U517" i="2"/>
  <c r="BM522" i="2"/>
  <c r="BM570" i="2" s="1"/>
  <c r="AP605" i="2"/>
  <c r="BL605" i="2"/>
  <c r="BW605" i="2"/>
  <c r="AE607" i="2"/>
  <c r="BA618" i="2"/>
  <c r="G266" i="2"/>
  <c r="F314" i="2"/>
  <c r="G314" i="2" s="1"/>
  <c r="I314" i="2" s="1"/>
  <c r="F283" i="2"/>
  <c r="G235" i="2"/>
  <c r="G285" i="2"/>
  <c r="F333" i="2"/>
  <c r="G333" i="2" s="1"/>
  <c r="Q321" i="2"/>
  <c r="R321" i="2" s="1"/>
  <c r="R273" i="2"/>
  <c r="BU293" i="2"/>
  <c r="BT245" i="2"/>
  <c r="BU245" i="2" s="1"/>
  <c r="BL631" i="2"/>
  <c r="G664" i="2"/>
  <c r="R670" i="2"/>
  <c r="AB267" i="2"/>
  <c r="AC219" i="2"/>
  <c r="G280" i="2"/>
  <c r="F328" i="2"/>
  <c r="G328" i="2" s="1"/>
  <c r="F318" i="2"/>
  <c r="G318" i="2" s="1"/>
  <c r="I318" i="2" s="1"/>
  <c r="K318" i="2" s="1"/>
  <c r="AN672" i="2"/>
  <c r="R690" i="2"/>
  <c r="AB807" i="2"/>
  <c r="AC807" i="2" s="1"/>
  <c r="Q810" i="2"/>
  <c r="R810" i="2" s="1"/>
  <c r="Q814" i="2"/>
  <c r="AM816" i="2"/>
  <c r="AN816" i="2" s="1"/>
  <c r="AM826" i="2"/>
  <c r="AM838" i="2"/>
  <c r="AN838" i="2" s="1"/>
  <c r="Q858" i="2"/>
  <c r="R858" i="2" s="1"/>
  <c r="F865" i="2"/>
  <c r="G865" i="2" s="1"/>
  <c r="Q868" i="2"/>
  <c r="R868" i="2" s="1"/>
  <c r="Q870" i="2"/>
  <c r="R870" i="2" s="1"/>
  <c r="Q872" i="2"/>
  <c r="R872" i="2" s="1"/>
  <c r="AM876" i="2"/>
  <c r="AN876" i="2" s="1"/>
  <c r="F877" i="2"/>
  <c r="G877" i="2" s="1"/>
  <c r="AM878" i="2"/>
  <c r="AN878" i="2" s="1"/>
  <c r="AM888" i="2"/>
  <c r="AN888" i="2" s="1"/>
  <c r="G257" i="2"/>
  <c r="I257" i="2" s="1"/>
  <c r="K257" i="2" s="1"/>
  <c r="F305" i="2"/>
  <c r="G305" i="2" s="1"/>
  <c r="I305" i="2" s="1"/>
  <c r="K305" i="2" s="1"/>
  <c r="AB209" i="2"/>
  <c r="AB257" i="2" s="1"/>
  <c r="G259" i="2"/>
  <c r="F307" i="2"/>
  <c r="G307" i="2" s="1"/>
  <c r="G293" i="2"/>
  <c r="F341" i="2"/>
  <c r="G341" i="2" s="1"/>
  <c r="I341" i="2" s="1"/>
  <c r="K341" i="2" s="1"/>
  <c r="AH21" i="7"/>
  <c r="AH22" i="7"/>
  <c r="R471" i="2"/>
  <c r="BW603" i="2"/>
  <c r="BN606" i="2"/>
  <c r="AP607" i="2"/>
  <c r="BA609" i="2"/>
  <c r="BW617" i="2"/>
  <c r="BY617" i="2" s="1"/>
  <c r="G626" i="2"/>
  <c r="BW627" i="2"/>
  <c r="BL630" i="2"/>
  <c r="BN630" i="2" s="1"/>
  <c r="BL632" i="2"/>
  <c r="BN632" i="2" s="1"/>
  <c r="BY638" i="2"/>
  <c r="BL641" i="2"/>
  <c r="Q286" i="2"/>
  <c r="R238" i="2"/>
  <c r="G290" i="2"/>
  <c r="F338" i="2"/>
  <c r="G338" i="2" s="1"/>
  <c r="I338" i="2" s="1"/>
  <c r="K338" i="2" s="1"/>
  <c r="AM321" i="2"/>
  <c r="AN321" i="2" s="1"/>
  <c r="AN273" i="2"/>
  <c r="FL330" i="3"/>
  <c r="GP330" i="3" s="1"/>
  <c r="F853" i="2"/>
  <c r="G853" i="2" s="1"/>
  <c r="FL332" i="3"/>
  <c r="F807" i="2"/>
  <c r="G807" i="2" s="1"/>
  <c r="F855" i="2"/>
  <c r="G855" i="2" s="1"/>
  <c r="FL334" i="3"/>
  <c r="F857" i="2"/>
  <c r="G857" i="2" s="1"/>
  <c r="F809" i="2"/>
  <c r="G809" i="2" s="1"/>
  <c r="FL338" i="3"/>
  <c r="GP338" i="3" s="1"/>
  <c r="F813" i="2"/>
  <c r="FL344" i="3"/>
  <c r="GP344" i="3" s="1"/>
  <c r="F819" i="2"/>
  <c r="G819" i="2" s="1"/>
  <c r="FL349" i="3"/>
  <c r="F873" i="2"/>
  <c r="G873" i="2" s="1"/>
  <c r="F825" i="2"/>
  <c r="G825" i="2" s="1"/>
  <c r="FL351" i="3"/>
  <c r="GP351" i="3" s="1"/>
  <c r="F875" i="2"/>
  <c r="G875" i="2" s="1"/>
  <c r="FL357" i="3"/>
  <c r="F833" i="2"/>
  <c r="G833" i="2" s="1"/>
  <c r="FL359" i="3"/>
  <c r="F835" i="2"/>
  <c r="G835" i="2" s="1"/>
  <c r="FL363" i="3"/>
  <c r="F839" i="2"/>
  <c r="G839" i="2" s="1"/>
  <c r="FL365" i="3"/>
  <c r="F841" i="2"/>
  <c r="G841" i="2" s="1"/>
  <c r="FL367" i="3"/>
  <c r="F891" i="2"/>
  <c r="G891" i="2" s="1"/>
  <c r="F843" i="2"/>
  <c r="G843" i="2" s="1"/>
  <c r="AT329" i="3"/>
  <c r="Q206" i="2"/>
  <c r="Q254" i="2" s="1"/>
  <c r="Q302" i="2" s="1"/>
  <c r="AT333" i="3"/>
  <c r="Q210" i="2"/>
  <c r="Q258" i="2" s="1"/>
  <c r="FV333" i="3"/>
  <c r="Q856" i="2"/>
  <c r="R856" i="2" s="1"/>
  <c r="R262" i="2"/>
  <c r="Q310" i="2"/>
  <c r="R310" i="2" s="1"/>
  <c r="Q812" i="2"/>
  <c r="R812" i="2" s="1"/>
  <c r="Q860" i="2"/>
  <c r="R860" i="2" s="1"/>
  <c r="AT339" i="3"/>
  <c r="Q216" i="2"/>
  <c r="Q264" i="2" s="1"/>
  <c r="Q312" i="2" s="1"/>
  <c r="FV343" i="3"/>
  <c r="Q866" i="2"/>
  <c r="R866" i="2" s="1"/>
  <c r="Q818" i="2"/>
  <c r="R818" i="2" s="1"/>
  <c r="Q828" i="2"/>
  <c r="R828" i="2" s="1"/>
  <c r="Q876" i="2"/>
  <c r="R876" i="2" s="1"/>
  <c r="Q830" i="2"/>
  <c r="R830" i="2" s="1"/>
  <c r="Q878" i="2"/>
  <c r="R878" i="2" s="1"/>
  <c r="Q840" i="2"/>
  <c r="R840" i="2" s="1"/>
  <c r="Q888" i="2"/>
  <c r="R888" i="2" s="1"/>
  <c r="Q890" i="2"/>
  <c r="R890" i="2" s="1"/>
  <c r="Q842" i="2"/>
  <c r="R842" i="2" s="1"/>
  <c r="FV368" i="3"/>
  <c r="Q892" i="2"/>
  <c r="Q844" i="2"/>
  <c r="AB207" i="2"/>
  <c r="AB303" i="2"/>
  <c r="AB307" i="2"/>
  <c r="AB211" i="2"/>
  <c r="AB259" i="2" s="1"/>
  <c r="AB309" i="2"/>
  <c r="AB213" i="2"/>
  <c r="AB261" i="2" s="1"/>
  <c r="AC261" i="2" s="1"/>
  <c r="AB859" i="2"/>
  <c r="AC859" i="2" s="1"/>
  <c r="AB811" i="2"/>
  <c r="AC811" i="2" s="1"/>
  <c r="AB311" i="2"/>
  <c r="AB215" i="2"/>
  <c r="AB815" i="2"/>
  <c r="AC815" i="2" s="1"/>
  <c r="AB863" i="2"/>
  <c r="AC863" i="2" s="1"/>
  <c r="AB865" i="2"/>
  <c r="AC865" i="2" s="1"/>
  <c r="AB817" i="2"/>
  <c r="AC817" i="2" s="1"/>
  <c r="AB319" i="2"/>
  <c r="AB223" i="2"/>
  <c r="AB271" i="2" s="1"/>
  <c r="AC271" i="2" s="1"/>
  <c r="AB869" i="2"/>
  <c r="AC869" i="2" s="1"/>
  <c r="AB821" i="2"/>
  <c r="AC821" i="2" s="1"/>
  <c r="AB227" i="2"/>
  <c r="AB323" i="2"/>
  <c r="AB877" i="2"/>
  <c r="AC877" i="2" s="1"/>
  <c r="AB829" i="2"/>
  <c r="AC829" i="2" s="1"/>
  <c r="AB331" i="2"/>
  <c r="AB235" i="2"/>
  <c r="AB333" i="2"/>
  <c r="AB237" i="2"/>
  <c r="AB285" i="2" s="1"/>
  <c r="AB335" i="2"/>
  <c r="AB239" i="2"/>
  <c r="AB287" i="2" s="1"/>
  <c r="AB885" i="2"/>
  <c r="AC885" i="2" s="1"/>
  <c r="AB837" i="2"/>
  <c r="AC837" i="2" s="1"/>
  <c r="AB339" i="2"/>
  <c r="AB243" i="2"/>
  <c r="AB291" i="2" s="1"/>
  <c r="AB341" i="2"/>
  <c r="AB245" i="2"/>
  <c r="AB293" i="2" s="1"/>
  <c r="AM852" i="2"/>
  <c r="AN852" i="2" s="1"/>
  <c r="AM804" i="2"/>
  <c r="AN804" i="2" s="1"/>
  <c r="AM858" i="2"/>
  <c r="AN858" i="2" s="1"/>
  <c r="AM810" i="2"/>
  <c r="AN810" i="2" s="1"/>
  <c r="AM868" i="2"/>
  <c r="AN868" i="2" s="1"/>
  <c r="AM820" i="2"/>
  <c r="AN820" i="2" s="1"/>
  <c r="AM832" i="2"/>
  <c r="AN832" i="2" s="1"/>
  <c r="AM880" i="2"/>
  <c r="AN880" i="2" s="1"/>
  <c r="AM884" i="2"/>
  <c r="AN884" i="2" s="1"/>
  <c r="AM836" i="2"/>
  <c r="AN836" i="2" s="1"/>
  <c r="AX853" i="2"/>
  <c r="AY853" i="2" s="1"/>
  <c r="AX805" i="2"/>
  <c r="AY805" i="2" s="1"/>
  <c r="AX903" i="2"/>
  <c r="AY903" i="2" s="1"/>
  <c r="AX855" i="2"/>
  <c r="AX859" i="2"/>
  <c r="AY859" i="2" s="1"/>
  <c r="AX811" i="2"/>
  <c r="AY811" i="2" s="1"/>
  <c r="AX911" i="2"/>
  <c r="AY911" i="2" s="1"/>
  <c r="AX815" i="2"/>
  <c r="AY815" i="2" s="1"/>
  <c r="AX913" i="2"/>
  <c r="AY913" i="2" s="1"/>
  <c r="AX865" i="2"/>
  <c r="AY865" i="2" s="1"/>
  <c r="AX817" i="2"/>
  <c r="AY817" i="2" s="1"/>
  <c r="AX829" i="2"/>
  <c r="AY829" i="2" s="1"/>
  <c r="AX877" i="2"/>
  <c r="AY877" i="2" s="1"/>
  <c r="AX933" i="2"/>
  <c r="AY933" i="2" s="1"/>
  <c r="AX837" i="2"/>
  <c r="AY837" i="2" s="1"/>
  <c r="BI258" i="2"/>
  <c r="BJ258" i="2" s="1"/>
  <c r="BI210" i="2"/>
  <c r="BJ210" i="2" s="1"/>
  <c r="BI260" i="2"/>
  <c r="BJ260" i="2" s="1"/>
  <c r="BI212" i="2"/>
  <c r="BJ212" i="2" s="1"/>
  <c r="BI858" i="2"/>
  <c r="BJ858" i="2" s="1"/>
  <c r="BI810" i="2"/>
  <c r="BJ810" i="2" s="1"/>
  <c r="BI262" i="2"/>
  <c r="BJ262" i="2" s="1"/>
  <c r="BI214" i="2"/>
  <c r="BJ214" i="2" s="1"/>
  <c r="BI264" i="2"/>
  <c r="BJ264" i="2" s="1"/>
  <c r="BI216" i="2"/>
  <c r="BJ216" i="2" s="1"/>
  <c r="BI814" i="2"/>
  <c r="BI862" i="2"/>
  <c r="BI868" i="2"/>
  <c r="BJ868" i="2" s="1"/>
  <c r="BI820" i="2"/>
  <c r="BJ820" i="2" s="1"/>
  <c r="BI876" i="2"/>
  <c r="BJ876" i="2" s="1"/>
  <c r="BI828" i="2"/>
  <c r="BJ828" i="2" s="1"/>
  <c r="BI234" i="2"/>
  <c r="BJ234" i="2" s="1"/>
  <c r="BI282" i="2"/>
  <c r="BJ282" i="2" s="1"/>
  <c r="BI832" i="2"/>
  <c r="BJ832" i="2" s="1"/>
  <c r="BI880" i="2"/>
  <c r="BI236" i="2"/>
  <c r="BJ236" i="2" s="1"/>
  <c r="BI284" i="2"/>
  <c r="BJ284" i="2" s="1"/>
  <c r="BI238" i="2"/>
  <c r="BJ238" i="2" s="1"/>
  <c r="BI286" i="2"/>
  <c r="BJ286" i="2" s="1"/>
  <c r="BI884" i="2"/>
  <c r="BJ884" i="2" s="1"/>
  <c r="BI836" i="2"/>
  <c r="BJ836" i="2" s="1"/>
  <c r="BI246" i="2"/>
  <c r="BJ246" i="2" s="1"/>
  <c r="BI294" i="2"/>
  <c r="BJ294" i="2" s="1"/>
  <c r="BI303" i="2"/>
  <c r="BJ303" i="2" s="1"/>
  <c r="BT257" i="2"/>
  <c r="BT209" i="2" s="1"/>
  <c r="BU209" i="2" s="1"/>
  <c r="BI305" i="2"/>
  <c r="BJ305" i="2" s="1"/>
  <c r="BT259" i="2"/>
  <c r="BT857" i="2"/>
  <c r="BU857" i="2" s="1"/>
  <c r="BT809" i="2"/>
  <c r="BU809" i="2" s="1"/>
  <c r="BT261" i="2"/>
  <c r="BU261" i="2" s="1"/>
  <c r="BI307" i="2"/>
  <c r="BJ307" i="2" s="1"/>
  <c r="BI309" i="2"/>
  <c r="BJ309" i="2" s="1"/>
  <c r="BT263" i="2"/>
  <c r="BT861" i="2"/>
  <c r="BT813" i="2"/>
  <c r="BI311" i="2"/>
  <c r="BJ311" i="2" s="1"/>
  <c r="BT265" i="2"/>
  <c r="BT863" i="2"/>
  <c r="BU863" i="2" s="1"/>
  <c r="BT911" i="2"/>
  <c r="BU911" i="2" s="1"/>
  <c r="BT815" i="2"/>
  <c r="BU815" i="2" s="1"/>
  <c r="BI313" i="2"/>
  <c r="BJ313" i="2" s="1"/>
  <c r="BT267" i="2"/>
  <c r="BT915" i="2"/>
  <c r="BU915" i="2" s="1"/>
  <c r="BT867" i="2"/>
  <c r="BU867" i="2" s="1"/>
  <c r="BT917" i="2"/>
  <c r="BU917" i="2" s="1"/>
  <c r="BT869" i="2"/>
  <c r="BU869" i="2" s="1"/>
  <c r="BT275" i="2"/>
  <c r="BI321" i="2"/>
  <c r="BJ321" i="2" s="1"/>
  <c r="BT825" i="2"/>
  <c r="BU825" i="2" s="1"/>
  <c r="BT921" i="2"/>
  <c r="BU921" i="2" s="1"/>
  <c r="BI323" i="2"/>
  <c r="BJ323" i="2" s="1"/>
  <c r="BT277" i="2"/>
  <c r="BT279" i="2"/>
  <c r="BI325" i="2"/>
  <c r="BJ325" i="2" s="1"/>
  <c r="BT883" i="2"/>
  <c r="BU883" i="2" s="1"/>
  <c r="BT835" i="2"/>
  <c r="BU835" i="2" s="1"/>
  <c r="BI335" i="2"/>
  <c r="BJ335" i="2" s="1"/>
  <c r="BT289" i="2"/>
  <c r="BT887" i="2"/>
  <c r="BU887" i="2" s="1"/>
  <c r="BT935" i="2"/>
  <c r="BU935" i="2" s="1"/>
  <c r="BI337" i="2"/>
  <c r="BJ337" i="2" s="1"/>
  <c r="BT291" i="2"/>
  <c r="BT841" i="2"/>
  <c r="BU841" i="2" s="1"/>
  <c r="BT937" i="2"/>
  <c r="BU937" i="2" s="1"/>
  <c r="I276" i="2"/>
  <c r="K276" i="2" s="1"/>
  <c r="FI329" i="3"/>
  <c r="CU334" i="3"/>
  <c r="CU338" i="3"/>
  <c r="FI343" i="3"/>
  <c r="FI347" i="3"/>
  <c r="FI358" i="3"/>
  <c r="CU361" i="3"/>
  <c r="W385" i="3"/>
  <c r="AH7" i="7"/>
  <c r="I304" i="2"/>
  <c r="F306" i="2"/>
  <c r="G306" i="2" s="1"/>
  <c r="F315" i="2"/>
  <c r="G315" i="2" s="1"/>
  <c r="I328" i="2"/>
  <c r="K328" i="2" s="1"/>
  <c r="F329" i="2"/>
  <c r="G329" i="2" s="1"/>
  <c r="F332" i="2"/>
  <c r="G332" i="2" s="1"/>
  <c r="F336" i="2"/>
  <c r="G336" i="2" s="1"/>
  <c r="G216" i="2"/>
  <c r="G227" i="2"/>
  <c r="BT228" i="2"/>
  <c r="BU228" i="2" s="1"/>
  <c r="I284" i="2"/>
  <c r="G240" i="2"/>
  <c r="BT240" i="2"/>
  <c r="BU240" i="2" s="1"/>
  <c r="I292" i="2"/>
  <c r="K292" i="2" s="1"/>
  <c r="I294" i="2"/>
  <c r="BN329" i="3"/>
  <c r="BN331" i="3"/>
  <c r="BT303" i="2" s="1"/>
  <c r="BU303" i="2" s="1"/>
  <c r="EB334" i="3"/>
  <c r="DH329" i="3"/>
  <c r="AT330" i="3"/>
  <c r="DH331" i="3"/>
  <c r="FV332" i="3"/>
  <c r="DH333" i="3"/>
  <c r="AT334" i="3"/>
  <c r="FV334" i="3"/>
  <c r="DH335" i="3"/>
  <c r="AT336" i="3"/>
  <c r="FV336" i="3"/>
  <c r="DH337" i="3"/>
  <c r="AT338" i="3"/>
  <c r="FV338" i="3"/>
  <c r="DH339" i="3"/>
  <c r="AT340" i="3"/>
  <c r="FV340" i="3"/>
  <c r="DH341" i="3"/>
  <c r="AT342" i="3"/>
  <c r="FV342" i="3"/>
  <c r="DH343" i="3"/>
  <c r="AT344" i="3"/>
  <c r="FV344" i="3"/>
  <c r="DH345" i="3"/>
  <c r="AT346" i="3"/>
  <c r="FV346" i="3"/>
  <c r="DH347" i="3"/>
  <c r="EB347" i="3" s="1"/>
  <c r="DH348" i="3"/>
  <c r="AT349" i="3"/>
  <c r="FV349" i="3"/>
  <c r="DH350" i="3"/>
  <c r="AT351" i="3"/>
  <c r="DH352" i="3"/>
  <c r="AT353" i="3"/>
  <c r="FV353" i="3"/>
  <c r="DH354" i="3"/>
  <c r="DH356" i="3"/>
  <c r="AT357" i="3"/>
  <c r="M392" i="3" s="1"/>
  <c r="FV357" i="3"/>
  <c r="DH358" i="3"/>
  <c r="AT359" i="3"/>
  <c r="FV359" i="3"/>
  <c r="DH360" i="3"/>
  <c r="AT361" i="3"/>
  <c r="FV361" i="3"/>
  <c r="DH362" i="3"/>
  <c r="AT363" i="3"/>
  <c r="FV363" i="3"/>
  <c r="DH364" i="3"/>
  <c r="AT365" i="3"/>
  <c r="FV365" i="3"/>
  <c r="DH366" i="3"/>
  <c r="AT367" i="3"/>
  <c r="FV367" i="3"/>
  <c r="DH368" i="3"/>
  <c r="BD329" i="3"/>
  <c r="GF329" i="3"/>
  <c r="DR330" i="3"/>
  <c r="BD331" i="3"/>
  <c r="W377" i="3" s="1"/>
  <c r="GF331" i="3"/>
  <c r="DR332" i="3"/>
  <c r="W378" i="3" s="1"/>
  <c r="BD333" i="3"/>
  <c r="BN333" i="3" s="1"/>
  <c r="BT305" i="2" s="1"/>
  <c r="BU305" i="2" s="1"/>
  <c r="GF333" i="3"/>
  <c r="GP333" i="3" s="1"/>
  <c r="DR334" i="3"/>
  <c r="BD335" i="3"/>
  <c r="BN335" i="3" s="1"/>
  <c r="BT307" i="2" s="1"/>
  <c r="BU307" i="2" s="1"/>
  <c r="GF335" i="3"/>
  <c r="GP335" i="3" s="1"/>
  <c r="DR336" i="3"/>
  <c r="BD337" i="3"/>
  <c r="GF337" i="3"/>
  <c r="DR338" i="3"/>
  <c r="DR340" i="3"/>
  <c r="BD341" i="3"/>
  <c r="GF341" i="3"/>
  <c r="DR342" i="3"/>
  <c r="GF343" i="3"/>
  <c r="GP343" i="3" s="1"/>
  <c r="DR344" i="3"/>
  <c r="BD345" i="3"/>
  <c r="GF345" i="3"/>
  <c r="DR346" i="3"/>
  <c r="GF347" i="3"/>
  <c r="BD348" i="3"/>
  <c r="DR349" i="3"/>
  <c r="BD350" i="3"/>
  <c r="DR351" i="3"/>
  <c r="BD352" i="3"/>
  <c r="GF352" i="3"/>
  <c r="DR353" i="3"/>
  <c r="BD354" i="3"/>
  <c r="GF354" i="3"/>
  <c r="DR355" i="3"/>
  <c r="W390" i="3" s="1"/>
  <c r="BD356" i="3"/>
  <c r="GF356" i="3"/>
  <c r="DR357" i="3"/>
  <c r="BD358" i="3"/>
  <c r="W393" i="3" s="1"/>
  <c r="GF358" i="3"/>
  <c r="DR359" i="3"/>
  <c r="BD360" i="3"/>
  <c r="GF360" i="3"/>
  <c r="DR361" i="3"/>
  <c r="GF362" i="3"/>
  <c r="W394" i="3" s="1"/>
  <c r="BI437" i="2" s="1"/>
  <c r="DR363" i="3"/>
  <c r="BD364" i="3"/>
  <c r="GF364" i="3"/>
  <c r="DR365" i="3"/>
  <c r="BD366" i="3"/>
  <c r="GF366" i="3"/>
  <c r="DR367" i="3"/>
  <c r="GF368" i="3"/>
  <c r="B5" i="5"/>
  <c r="K5" i="5" s="1"/>
  <c r="I306" i="2"/>
  <c r="K306" i="2" s="1"/>
  <c r="F311" i="2"/>
  <c r="G311" i="2" s="1"/>
  <c r="F313" i="2"/>
  <c r="G313" i="2" s="1"/>
  <c r="I315" i="2"/>
  <c r="K315" i="2" s="1"/>
  <c r="F316" i="2"/>
  <c r="G316" i="2" s="1"/>
  <c r="I316" i="2" s="1"/>
  <c r="K316" i="2" s="1"/>
  <c r="F319" i="2"/>
  <c r="G319" i="2" s="1"/>
  <c r="F324" i="2"/>
  <c r="G324" i="2" s="1"/>
  <c r="F327" i="2"/>
  <c r="G327" i="2" s="1"/>
  <c r="I327" i="2" s="1"/>
  <c r="K327" i="2" s="1"/>
  <c r="I340" i="2"/>
  <c r="K340" i="2" s="1"/>
  <c r="BB839" i="2"/>
  <c r="R213" i="2"/>
  <c r="G219" i="2"/>
  <c r="I219" i="2" s="1"/>
  <c r="K219" i="2" s="1"/>
  <c r="G221" i="2"/>
  <c r="G231" i="2"/>
  <c r="FI330" i="3"/>
  <c r="AG334" i="3"/>
  <c r="FI336" i="3"/>
  <c r="FI338" i="3"/>
  <c r="FI340" i="3"/>
  <c r="FI344" i="3"/>
  <c r="CU347" i="3"/>
  <c r="CU350" i="3"/>
  <c r="FI351" i="3"/>
  <c r="FI353" i="3"/>
  <c r="FI355" i="3"/>
  <c r="FI357" i="3"/>
  <c r="CU360" i="3"/>
  <c r="FI363" i="3"/>
  <c r="CU366" i="3"/>
  <c r="CU368" i="3"/>
  <c r="M329" i="3"/>
  <c r="AG329" i="3" s="1"/>
  <c r="EO329" i="3"/>
  <c r="CA330" i="3"/>
  <c r="CU330" i="3" s="1"/>
  <c r="M331" i="3"/>
  <c r="EO331" i="3"/>
  <c r="FI331" i="3" s="1"/>
  <c r="M333" i="3"/>
  <c r="EO333" i="3"/>
  <c r="FI333" i="3" s="1"/>
  <c r="CA334" i="3"/>
  <c r="M335" i="3"/>
  <c r="AG335" i="3" s="1"/>
  <c r="EO335" i="3"/>
  <c r="FI335" i="3" s="1"/>
  <c r="CA336" i="3"/>
  <c r="CU336" i="3" s="1"/>
  <c r="M337" i="3"/>
  <c r="EO337" i="3"/>
  <c r="CA338" i="3"/>
  <c r="CA340" i="3"/>
  <c r="CU340" i="3" s="1"/>
  <c r="M341" i="3"/>
  <c r="EO341" i="3"/>
  <c r="FI341" i="3" s="1"/>
  <c r="CA342" i="3"/>
  <c r="CU342" i="3" s="1"/>
  <c r="EO343" i="3"/>
  <c r="CA344" i="3"/>
  <c r="CU344" i="3" s="1"/>
  <c r="M345" i="3"/>
  <c r="EO345" i="3"/>
  <c r="FI345" i="3" s="1"/>
  <c r="CA346" i="3"/>
  <c r="CU346" i="3" s="1"/>
  <c r="EO347" i="3"/>
  <c r="EO348" i="3"/>
  <c r="CA349" i="3"/>
  <c r="CU349" i="3" s="1"/>
  <c r="M350" i="3"/>
  <c r="EO350" i="3"/>
  <c r="FI350" i="3" s="1"/>
  <c r="CA351" i="3"/>
  <c r="CU351" i="3" s="1"/>
  <c r="M352" i="3"/>
  <c r="AG352" i="3" s="1"/>
  <c r="EO352" i="3"/>
  <c r="FI352" i="3" s="1"/>
  <c r="CA353" i="3"/>
  <c r="CU353" i="3" s="1"/>
  <c r="M354" i="3"/>
  <c r="AG354" i="3" s="1"/>
  <c r="EO354" i="3"/>
  <c r="FI354" i="3" s="1"/>
  <c r="M356" i="3"/>
  <c r="EO356" i="3"/>
  <c r="FI356" i="3" s="1"/>
  <c r="CA357" i="3"/>
  <c r="CU357" i="3" s="1"/>
  <c r="M358" i="3"/>
  <c r="EO358" i="3"/>
  <c r="CA359" i="3"/>
  <c r="CU359" i="3" s="1"/>
  <c r="M360" i="3"/>
  <c r="AG360" i="3" s="1"/>
  <c r="EO360" i="3"/>
  <c r="FI360" i="3" s="1"/>
  <c r="CA361" i="3"/>
  <c r="M362" i="3"/>
  <c r="EO362" i="3"/>
  <c r="FI362" i="3" s="1"/>
  <c r="CA363" i="3"/>
  <c r="M364" i="3"/>
  <c r="AG364" i="3" s="1"/>
  <c r="EO364" i="3"/>
  <c r="FI364" i="3" s="1"/>
  <c r="CA365" i="3"/>
  <c r="CU365" i="3" s="1"/>
  <c r="M366" i="3"/>
  <c r="AG366" i="3" s="1"/>
  <c r="EO366" i="3"/>
  <c r="FI366" i="3" s="1"/>
  <c r="CA367" i="3"/>
  <c r="CU367" i="3" s="1"/>
  <c r="CK329" i="3"/>
  <c r="CU329" i="3" s="1"/>
  <c r="W330" i="3"/>
  <c r="EY330" i="3"/>
  <c r="CK331" i="3"/>
  <c r="CU331" i="3" s="1"/>
  <c r="W332" i="3"/>
  <c r="EY332" i="3"/>
  <c r="FI332" i="3" s="1"/>
  <c r="CK333" i="3"/>
  <c r="CU333" i="3" s="1"/>
  <c r="W334" i="3"/>
  <c r="EY334" i="3"/>
  <c r="FI334" i="3" s="1"/>
  <c r="CK335" i="3"/>
  <c r="CU335" i="3" s="1"/>
  <c r="W336" i="3"/>
  <c r="AG336" i="3" s="1"/>
  <c r="EY336" i="3"/>
  <c r="CK337" i="3"/>
  <c r="CU337" i="3" s="1"/>
  <c r="W338" i="3"/>
  <c r="W340" i="3"/>
  <c r="AG340" i="3" s="1"/>
  <c r="EY340" i="3"/>
  <c r="CK341" i="3"/>
  <c r="CU341" i="3" s="1"/>
  <c r="W342" i="3"/>
  <c r="AG342" i="3" s="1"/>
  <c r="EY342" i="3"/>
  <c r="FI342" i="3" s="1"/>
  <c r="CK343" i="3"/>
  <c r="W344" i="3"/>
  <c r="EY344" i="3"/>
  <c r="CK345" i="3"/>
  <c r="CU345" i="3" s="1"/>
  <c r="W346" i="3"/>
  <c r="AG346" i="3" s="1"/>
  <c r="EY346" i="3"/>
  <c r="FI346" i="3" s="1"/>
  <c r="CK347" i="3"/>
  <c r="CK348" i="3"/>
  <c r="CU348" i="3" s="1"/>
  <c r="W349" i="3"/>
  <c r="AG349" i="3" s="1"/>
  <c r="EY349" i="3"/>
  <c r="FI349" i="3" s="1"/>
  <c r="CK350" i="3"/>
  <c r="W351" i="3"/>
  <c r="EY351" i="3"/>
  <c r="CK352" i="3"/>
  <c r="CU352" i="3" s="1"/>
  <c r="W353" i="3"/>
  <c r="AG353" i="3" s="1"/>
  <c r="EY353" i="3"/>
  <c r="CK354" i="3"/>
  <c r="CU354" i="3" s="1"/>
  <c r="CK356" i="3"/>
  <c r="CU356" i="3" s="1"/>
  <c r="W357" i="3"/>
  <c r="EY357" i="3"/>
  <c r="CK358" i="3"/>
  <c r="CU358" i="3" s="1"/>
  <c r="W359" i="3"/>
  <c r="AG359" i="3" s="1"/>
  <c r="EY359" i="3"/>
  <c r="FI359" i="3" s="1"/>
  <c r="CK360" i="3"/>
  <c r="W361" i="3"/>
  <c r="AG361" i="3" s="1"/>
  <c r="EY361" i="3"/>
  <c r="FI361" i="3" s="1"/>
  <c r="CK362" i="3"/>
  <c r="CU362" i="3" s="1"/>
  <c r="W363" i="3"/>
  <c r="EY363" i="3"/>
  <c r="CK364" i="3"/>
  <c r="CU364" i="3" s="1"/>
  <c r="W365" i="3"/>
  <c r="AG365" i="3" s="1"/>
  <c r="EY365" i="3"/>
  <c r="FI365" i="3" s="1"/>
  <c r="CK366" i="3"/>
  <c r="W367" i="3"/>
  <c r="AG367" i="3" s="1"/>
  <c r="EY367" i="3"/>
  <c r="FI367" i="3" s="1"/>
  <c r="CK368" i="3"/>
  <c r="F320" i="2"/>
  <c r="G320" i="2" s="1"/>
  <c r="I320" i="2" s="1"/>
  <c r="F321" i="2"/>
  <c r="G321" i="2" s="1"/>
  <c r="I321" i="2" s="1"/>
  <c r="K321" i="2" s="1"/>
  <c r="F325" i="2"/>
  <c r="G325" i="2" s="1"/>
  <c r="I325" i="2" s="1"/>
  <c r="K325" i="2" s="1"/>
  <c r="F330" i="2"/>
  <c r="G330" i="2" s="1"/>
  <c r="F334" i="2"/>
  <c r="G334" i="2" s="1"/>
  <c r="U110" i="2"/>
  <c r="BB141" i="2"/>
  <c r="BX144" i="2"/>
  <c r="U193" i="2"/>
  <c r="BB309" i="2"/>
  <c r="BL162" i="2"/>
  <c r="AX458" i="2"/>
  <c r="AY458" i="2" s="1"/>
  <c r="AY410" i="2"/>
  <c r="AY509" i="2"/>
  <c r="BU510" i="2"/>
  <c r="BJ512" i="2"/>
  <c r="AM711" i="2"/>
  <c r="AN663" i="2"/>
  <c r="AC669" i="2"/>
  <c r="AM724" i="2"/>
  <c r="AN676" i="2"/>
  <c r="Q272" i="2"/>
  <c r="R224" i="2"/>
  <c r="BU258" i="2"/>
  <c r="BT210" i="2"/>
  <c r="BU210" i="2" s="1"/>
  <c r="BU283" i="2"/>
  <c r="BT235" i="2"/>
  <c r="BU235" i="2" s="1"/>
  <c r="AM306" i="2"/>
  <c r="AN306" i="2" s="1"/>
  <c r="I337" i="2"/>
  <c r="K337" i="2" s="1"/>
  <c r="AF23" i="2"/>
  <c r="BX22" i="2"/>
  <c r="BL163" i="2"/>
  <c r="BL173" i="2"/>
  <c r="BL180" i="2"/>
  <c r="AX491" i="2"/>
  <c r="AY491" i="2" s="1"/>
  <c r="AY443" i="2"/>
  <c r="BT588" i="2"/>
  <c r="BU588" i="2" s="1"/>
  <c r="BU540" i="2"/>
  <c r="F717" i="2"/>
  <c r="G669" i="2"/>
  <c r="R674" i="2"/>
  <c r="G675" i="2"/>
  <c r="AC245" i="2"/>
  <c r="BU272" i="2"/>
  <c r="BT224" i="2"/>
  <c r="BU224" i="2" s="1"/>
  <c r="BU274" i="2"/>
  <c r="BT226" i="2"/>
  <c r="BU226" i="2" s="1"/>
  <c r="BU290" i="2"/>
  <c r="BT242" i="2"/>
  <c r="BU242" i="2" s="1"/>
  <c r="Q331" i="2"/>
  <c r="R331" i="2" s="1"/>
  <c r="BU436" i="2"/>
  <c r="BJ439" i="2"/>
  <c r="BT488" i="2"/>
  <c r="BU488" i="2" s="1"/>
  <c r="BU440" i="2"/>
  <c r="U564" i="2"/>
  <c r="AQ579" i="2"/>
  <c r="BA605" i="2"/>
  <c r="AP618" i="2"/>
  <c r="BT206" i="2"/>
  <c r="BU206" i="2" s="1"/>
  <c r="AC286" i="2"/>
  <c r="AC334" i="2"/>
  <c r="AF304" i="2"/>
  <c r="BL177" i="2"/>
  <c r="BL188" i="2"/>
  <c r="J471" i="2"/>
  <c r="AF427" i="2"/>
  <c r="BB478" i="2"/>
  <c r="BX469" i="2"/>
  <c r="BU410" i="2"/>
  <c r="AB719" i="2"/>
  <c r="AC671" i="2"/>
  <c r="AB743" i="2"/>
  <c r="AC695" i="2"/>
  <c r="I307" i="2"/>
  <c r="K307" i="2" s="1"/>
  <c r="AC832" i="2"/>
  <c r="I256" i="2"/>
  <c r="I263" i="2"/>
  <c r="K263" i="2" s="1"/>
  <c r="I265" i="2"/>
  <c r="I272" i="2"/>
  <c r="K272" i="2" s="1"/>
  <c r="I282" i="2"/>
  <c r="K282" i="2" s="1"/>
  <c r="AM310" i="2"/>
  <c r="AN310" i="2" s="1"/>
  <c r="I330" i="2"/>
  <c r="K330" i="2" s="1"/>
  <c r="BM420" i="2"/>
  <c r="T630" i="2"/>
  <c r="J581" i="2"/>
  <c r="G576" i="2"/>
  <c r="BW606" i="2"/>
  <c r="T607" i="2"/>
  <c r="BL607" i="2"/>
  <c r="BN607" i="2" s="1"/>
  <c r="BN610" i="2"/>
  <c r="BA617" i="2"/>
  <c r="AE625" i="2"/>
  <c r="AP628" i="2"/>
  <c r="BA629" i="2"/>
  <c r="BN631" i="2"/>
  <c r="BW632" i="2"/>
  <c r="BY632" i="2" s="1"/>
  <c r="BY636" i="2"/>
  <c r="BM655" i="2"/>
  <c r="R668" i="2"/>
  <c r="AN670" i="2"/>
  <c r="R676" i="2"/>
  <c r="AF302" i="2"/>
  <c r="I208" i="2"/>
  <c r="K208" i="2" s="1"/>
  <c r="R214" i="2"/>
  <c r="AN214" i="2"/>
  <c r="I286" i="2"/>
  <c r="K286" i="2" s="1"/>
  <c r="I303" i="2"/>
  <c r="K303" i="2" s="1"/>
  <c r="AC308" i="2"/>
  <c r="I313" i="2"/>
  <c r="K313" i="2" s="1"/>
  <c r="I319" i="2"/>
  <c r="K319" i="2" s="1"/>
  <c r="AC319" i="2"/>
  <c r="I333" i="2"/>
  <c r="I334" i="2"/>
  <c r="K334" i="2" s="1"/>
  <c r="AQ342" i="2"/>
  <c r="AQ340" i="2"/>
  <c r="AQ335" i="2"/>
  <c r="AQ339" i="2"/>
  <c r="AQ338" i="2"/>
  <c r="AQ333" i="2"/>
  <c r="AQ336" i="2"/>
  <c r="AQ330" i="2"/>
  <c r="AQ327" i="2"/>
  <c r="AQ329" i="2"/>
  <c r="AQ326" i="2"/>
  <c r="AQ334" i="2"/>
  <c r="AQ332" i="2"/>
  <c r="AQ322" i="2"/>
  <c r="AQ314" i="2"/>
  <c r="AQ337" i="2"/>
  <c r="AQ328" i="2"/>
  <c r="AQ325" i="2"/>
  <c r="AQ321" i="2"/>
  <c r="AQ320" i="2"/>
  <c r="AQ319" i="2"/>
  <c r="AQ341" i="2"/>
  <c r="AQ315" i="2"/>
  <c r="AQ309" i="2"/>
  <c r="AQ304" i="2"/>
  <c r="AQ323" i="2"/>
  <c r="AQ318" i="2"/>
  <c r="AQ311" i="2"/>
  <c r="AQ308" i="2"/>
  <c r="AQ303" i="2"/>
  <c r="AQ324" i="2"/>
  <c r="AQ316" i="2"/>
  <c r="AQ306" i="2"/>
  <c r="AQ305" i="2"/>
  <c r="AQ317" i="2"/>
  <c r="AQ302" i="2"/>
  <c r="AQ331" i="2"/>
  <c r="AQ313" i="2"/>
  <c r="AQ312" i="2"/>
  <c r="AQ310" i="2"/>
  <c r="AQ307" i="2"/>
  <c r="BJ409" i="2"/>
  <c r="AN433" i="2"/>
  <c r="AN441" i="2"/>
  <c r="AF555" i="2"/>
  <c r="AQ553" i="2"/>
  <c r="AQ569" i="2"/>
  <c r="BI585" i="2"/>
  <c r="BJ585" i="2" s="1"/>
  <c r="BT589" i="2"/>
  <c r="BU589" i="2" s="1"/>
  <c r="BN618" i="2"/>
  <c r="BN621" i="2"/>
  <c r="BN641" i="2"/>
  <c r="G667" i="2"/>
  <c r="R258" i="2"/>
  <c r="Q306" i="2"/>
  <c r="R306" i="2" s="1"/>
  <c r="AC259" i="2"/>
  <c r="AC307" i="2"/>
  <c r="R260" i="2"/>
  <c r="Q308" i="2"/>
  <c r="R308" i="2" s="1"/>
  <c r="AN260" i="2"/>
  <c r="AM308" i="2"/>
  <c r="AN308" i="2" s="1"/>
  <c r="AC262" i="2"/>
  <c r="AC310" i="2"/>
  <c r="AN263" i="2"/>
  <c r="AM311" i="2"/>
  <c r="AN311" i="2" s="1"/>
  <c r="I216" i="2"/>
  <c r="K216" i="2" s="1"/>
  <c r="AN266" i="2"/>
  <c r="AM314" i="2"/>
  <c r="AN314" i="2" s="1"/>
  <c r="R267" i="2"/>
  <c r="Q315" i="2"/>
  <c r="R315" i="2" s="1"/>
  <c r="AN267" i="2"/>
  <c r="AM315" i="2"/>
  <c r="AN315" i="2" s="1"/>
  <c r="AC221" i="2"/>
  <c r="AC277" i="2"/>
  <c r="AC325" i="2"/>
  <c r="AN278" i="2"/>
  <c r="AM326" i="2"/>
  <c r="AN326" i="2" s="1"/>
  <c r="I231" i="2"/>
  <c r="K231" i="2" s="1"/>
  <c r="Q280" i="2"/>
  <c r="R232" i="2"/>
  <c r="BU282" i="2"/>
  <c r="BB306" i="2"/>
  <c r="U10" i="2"/>
  <c r="BM10" i="2"/>
  <c r="J62" i="2"/>
  <c r="BX94" i="2"/>
  <c r="R119" i="2"/>
  <c r="G132" i="2"/>
  <c r="G144" i="2"/>
  <c r="AF338" i="2"/>
  <c r="AF333" i="2"/>
  <c r="AF342" i="2"/>
  <c r="AF341" i="2"/>
  <c r="AF337" i="2"/>
  <c r="AF336" i="2"/>
  <c r="AF340" i="2"/>
  <c r="AF335" i="2"/>
  <c r="AF332" i="2"/>
  <c r="AF334" i="2"/>
  <c r="AF331" i="2"/>
  <c r="AF328" i="2"/>
  <c r="AF339" i="2"/>
  <c r="AF324" i="2"/>
  <c r="AF318" i="2"/>
  <c r="AF330" i="2"/>
  <c r="AF329" i="2"/>
  <c r="AF323" i="2"/>
  <c r="AF317" i="2"/>
  <c r="AF316" i="2"/>
  <c r="AF315" i="2"/>
  <c r="AF322" i="2"/>
  <c r="AF320" i="2"/>
  <c r="AF319" i="2"/>
  <c r="AF307" i="2"/>
  <c r="AF321" i="2"/>
  <c r="AF310" i="2"/>
  <c r="AF306" i="2"/>
  <c r="AF305" i="2"/>
  <c r="AF326" i="2"/>
  <c r="AF325" i="2"/>
  <c r="AF314" i="2"/>
  <c r="AF312" i="2"/>
  <c r="AF311" i="2"/>
  <c r="AF303" i="2"/>
  <c r="AF327" i="2"/>
  <c r="AF313" i="2"/>
  <c r="AF309" i="2"/>
  <c r="AF308" i="2"/>
  <c r="BM341" i="2"/>
  <c r="BM337" i="2"/>
  <c r="BM342" i="2"/>
  <c r="BM340" i="2"/>
  <c r="BM336" i="2"/>
  <c r="BM339" i="2"/>
  <c r="BM334" i="2"/>
  <c r="BM335" i="2"/>
  <c r="BM331" i="2"/>
  <c r="BM328" i="2"/>
  <c r="BM333" i="2"/>
  <c r="BM330" i="2"/>
  <c r="BM327" i="2"/>
  <c r="BM329" i="2"/>
  <c r="BM323" i="2"/>
  <c r="BM317" i="2"/>
  <c r="BM315" i="2"/>
  <c r="BM326" i="2"/>
  <c r="BM322" i="2"/>
  <c r="BM316" i="2"/>
  <c r="BM314" i="2"/>
  <c r="BM332" i="2"/>
  <c r="BM310" i="2"/>
  <c r="BM306" i="2"/>
  <c r="BM325" i="2"/>
  <c r="BM324" i="2"/>
  <c r="BM320" i="2"/>
  <c r="BM312" i="2"/>
  <c r="BM311" i="2"/>
  <c r="BM309" i="2"/>
  <c r="BM305" i="2"/>
  <c r="BM304" i="2"/>
  <c r="BM319" i="2"/>
  <c r="BM318" i="2"/>
  <c r="BM308" i="2"/>
  <c r="BM307" i="2"/>
  <c r="BM338" i="2"/>
  <c r="BM321" i="2"/>
  <c r="BL174" i="2"/>
  <c r="BL185" i="2"/>
  <c r="AF368" i="2"/>
  <c r="BM361" i="2"/>
  <c r="BJ411" i="2"/>
  <c r="BJ414" i="2"/>
  <c r="AF523" i="2"/>
  <c r="BB511" i="2"/>
  <c r="G508" i="2"/>
  <c r="AC517" i="2"/>
  <c r="BJ521" i="2"/>
  <c r="AN523" i="2"/>
  <c r="BU523" i="2"/>
  <c r="AC532" i="2"/>
  <c r="AY532" i="2"/>
  <c r="BU532" i="2"/>
  <c r="AC534" i="2"/>
  <c r="AY534" i="2"/>
  <c r="BU534" i="2"/>
  <c r="AC539" i="2"/>
  <c r="AC540" i="2"/>
  <c r="G588" i="2"/>
  <c r="BY603" i="2"/>
  <c r="BW609" i="2"/>
  <c r="BY612" i="2"/>
  <c r="BY613" i="2"/>
  <c r="BY615" i="2"/>
  <c r="T618" i="2"/>
  <c r="BY620" i="2"/>
  <c r="AP622" i="2"/>
  <c r="BW622" i="2"/>
  <c r="BN623" i="2"/>
  <c r="BY627" i="2"/>
  <c r="BY633" i="2"/>
  <c r="BN637" i="2"/>
  <c r="AN690" i="2"/>
  <c r="AN259" i="2"/>
  <c r="AM307" i="2"/>
  <c r="AN307" i="2" s="1"/>
  <c r="R263" i="2"/>
  <c r="Q311" i="2"/>
  <c r="R311" i="2" s="1"/>
  <c r="R274" i="2"/>
  <c r="Q322" i="2"/>
  <c r="R322" i="2" s="1"/>
  <c r="AC323" i="2"/>
  <c r="AC276" i="2"/>
  <c r="AC324" i="2"/>
  <c r="R278" i="2"/>
  <c r="Q326" i="2"/>
  <c r="R326" i="2" s="1"/>
  <c r="AB279" i="2"/>
  <c r="AC231" i="2"/>
  <c r="AC282" i="2"/>
  <c r="AC330" i="2"/>
  <c r="AN285" i="2"/>
  <c r="AM333" i="2"/>
  <c r="AN333" i="2" s="1"/>
  <c r="BU269" i="2"/>
  <c r="BT221" i="2"/>
  <c r="BU221" i="2" s="1"/>
  <c r="BU271" i="2"/>
  <c r="BT223" i="2"/>
  <c r="BU223" i="2" s="1"/>
  <c r="BM303" i="2"/>
  <c r="AC309" i="2"/>
  <c r="AQ13" i="2"/>
  <c r="BB339" i="2"/>
  <c r="BB334" i="2"/>
  <c r="BB338" i="2"/>
  <c r="BB341" i="2"/>
  <c r="BB337" i="2"/>
  <c r="BB342" i="2"/>
  <c r="BB333" i="2"/>
  <c r="BB329" i="2"/>
  <c r="BB332" i="2"/>
  <c r="BB340" i="2"/>
  <c r="BB328" i="2"/>
  <c r="BB327" i="2"/>
  <c r="BB325" i="2"/>
  <c r="BB321" i="2"/>
  <c r="BB319" i="2"/>
  <c r="BB313" i="2"/>
  <c r="BB311" i="2"/>
  <c r="BB335" i="2"/>
  <c r="BB331" i="2"/>
  <c r="BB324" i="2"/>
  <c r="BB320" i="2"/>
  <c r="BB318" i="2"/>
  <c r="BB330" i="2"/>
  <c r="BB323" i="2"/>
  <c r="BB316" i="2"/>
  <c r="BB308" i="2"/>
  <c r="BB303" i="2"/>
  <c r="BB326" i="2"/>
  <c r="BB314" i="2"/>
  <c r="BB312" i="2"/>
  <c r="BB307" i="2"/>
  <c r="BB302" i="2"/>
  <c r="BB322" i="2"/>
  <c r="BB317" i="2"/>
  <c r="BB336" i="2"/>
  <c r="BB310" i="2"/>
  <c r="BB305" i="2"/>
  <c r="BB304" i="2"/>
  <c r="AN411" i="2"/>
  <c r="AY412" i="2"/>
  <c r="AN414" i="2"/>
  <c r="AY415" i="2"/>
  <c r="BJ416" i="2"/>
  <c r="AY434" i="2"/>
  <c r="AY442" i="2"/>
  <c r="R545" i="2"/>
  <c r="AN545" i="2"/>
  <c r="BU545" i="2"/>
  <c r="G562" i="2"/>
  <c r="BY602" i="2"/>
  <c r="BN605" i="2"/>
  <c r="T625" i="2"/>
  <c r="AP625" i="2"/>
  <c r="BN627" i="2"/>
  <c r="AP629" i="2"/>
  <c r="AN666" i="2"/>
  <c r="G671" i="2"/>
  <c r="R672" i="2"/>
  <c r="AC673" i="2"/>
  <c r="G677" i="2"/>
  <c r="AC833" i="2"/>
  <c r="AF843" i="2"/>
  <c r="AF839" i="2"/>
  <c r="AF835" i="2"/>
  <c r="AF830" i="2"/>
  <c r="AN255" i="2"/>
  <c r="AM303" i="2"/>
  <c r="AN303" i="2" s="1"/>
  <c r="AC257" i="2"/>
  <c r="AC305" i="2"/>
  <c r="AN271" i="2"/>
  <c r="AM319" i="2"/>
  <c r="AN319" i="2" s="1"/>
  <c r="R276" i="2"/>
  <c r="Q324" i="2"/>
  <c r="R324" i="2" s="1"/>
  <c r="AN276" i="2"/>
  <c r="AM324" i="2"/>
  <c r="AN324" i="2" s="1"/>
  <c r="AC280" i="2"/>
  <c r="AC328" i="2"/>
  <c r="R282" i="2"/>
  <c r="Q330" i="2"/>
  <c r="R330" i="2" s="1"/>
  <c r="R294" i="2"/>
  <c r="Q342" i="2"/>
  <c r="R342" i="2" s="1"/>
  <c r="BT243" i="2"/>
  <c r="BU243" i="2" s="1"/>
  <c r="BU291" i="2"/>
  <c r="BM302" i="2"/>
  <c r="BM313" i="2"/>
  <c r="BM97" i="2"/>
  <c r="J141" i="2"/>
  <c r="U116" i="2"/>
  <c r="R111" i="2"/>
  <c r="R138" i="2"/>
  <c r="R144" i="2"/>
  <c r="BX194" i="2"/>
  <c r="BX339" i="2"/>
  <c r="BX334" i="2"/>
  <c r="BX338" i="2"/>
  <c r="BX341" i="2"/>
  <c r="BX337" i="2"/>
  <c r="BX342" i="2"/>
  <c r="BX329" i="2"/>
  <c r="BX326" i="2"/>
  <c r="BX335" i="2"/>
  <c r="BX332" i="2"/>
  <c r="BX336" i="2"/>
  <c r="BX330" i="2"/>
  <c r="BX327" i="2"/>
  <c r="BX325" i="2"/>
  <c r="BX321" i="2"/>
  <c r="BX319" i="2"/>
  <c r="BX313" i="2"/>
  <c r="BX311" i="2"/>
  <c r="BX340" i="2"/>
  <c r="BX333" i="2"/>
  <c r="BX328" i="2"/>
  <c r="BX324" i="2"/>
  <c r="BX320" i="2"/>
  <c r="BX318" i="2"/>
  <c r="BX315" i="2"/>
  <c r="BX312" i="2"/>
  <c r="BX308" i="2"/>
  <c r="BX303" i="2"/>
  <c r="BX331" i="2"/>
  <c r="BX323" i="2"/>
  <c r="BX316" i="2"/>
  <c r="BX307" i="2"/>
  <c r="BX302" i="2"/>
  <c r="BX314" i="2"/>
  <c r="BX309" i="2"/>
  <c r="BX306" i="2"/>
  <c r="BX322" i="2"/>
  <c r="BX317" i="2"/>
  <c r="BX310" i="2"/>
  <c r="BX305" i="2"/>
  <c r="BX304" i="2"/>
  <c r="BL183" i="2"/>
  <c r="BL187" i="2"/>
  <c r="BL195" i="2"/>
  <c r="U361" i="2"/>
  <c r="BB391" i="2"/>
  <c r="BX362" i="2"/>
  <c r="AN437" i="2"/>
  <c r="AY438" i="2"/>
  <c r="AY508" i="2"/>
  <c r="BM509" i="2"/>
  <c r="BM557" i="2" s="1"/>
  <c r="AN519" i="2"/>
  <c r="AC520" i="2"/>
  <c r="BU522" i="2"/>
  <c r="G525" i="2"/>
  <c r="R532" i="2"/>
  <c r="AN532" i="2"/>
  <c r="BJ532" i="2"/>
  <c r="G533" i="2"/>
  <c r="R534" i="2"/>
  <c r="AN534" i="2"/>
  <c r="BJ534" i="2"/>
  <c r="BU537" i="2"/>
  <c r="R539" i="2"/>
  <c r="AN539" i="2"/>
  <c r="R540" i="2"/>
  <c r="AN540" i="2"/>
  <c r="BJ540" i="2"/>
  <c r="BN602" i="2"/>
  <c r="AE606" i="2"/>
  <c r="BW607" i="2"/>
  <c r="T608" i="2"/>
  <c r="AP608" i="2"/>
  <c r="BY609" i="2"/>
  <c r="AP610" i="2"/>
  <c r="BN612" i="2"/>
  <c r="BN613" i="2"/>
  <c r="BN620" i="2"/>
  <c r="BW621" i="2"/>
  <c r="BY623" i="2"/>
  <c r="BY629" i="2"/>
  <c r="AE630" i="2"/>
  <c r="BA630" i="2"/>
  <c r="BA631" i="2"/>
  <c r="AP632" i="2"/>
  <c r="BN633" i="2"/>
  <c r="BY634" i="2"/>
  <c r="BN639" i="2"/>
  <c r="BY639" i="2"/>
  <c r="R666" i="2"/>
  <c r="AC667" i="2"/>
  <c r="AN668" i="2"/>
  <c r="G673" i="2"/>
  <c r="U804" i="2"/>
  <c r="BM804" i="2"/>
  <c r="R255" i="2"/>
  <c r="Q303" i="2"/>
  <c r="R303" i="2" s="1"/>
  <c r="AN256" i="2"/>
  <c r="AM304" i="2"/>
  <c r="AN304" i="2" s="1"/>
  <c r="AB263" i="2"/>
  <c r="AC215" i="2"/>
  <c r="AC269" i="2"/>
  <c r="AC317" i="2"/>
  <c r="AN270" i="2"/>
  <c r="AM318" i="2"/>
  <c r="AN318" i="2" s="1"/>
  <c r="R271" i="2"/>
  <c r="Q319" i="2"/>
  <c r="R319" i="2" s="1"/>
  <c r="R275" i="2"/>
  <c r="Q323" i="2"/>
  <c r="R323" i="2" s="1"/>
  <c r="AN275" i="2"/>
  <c r="AM323" i="2"/>
  <c r="AN323" i="2" s="1"/>
  <c r="R228" i="2"/>
  <c r="AN228" i="2"/>
  <c r="AM280" i="2"/>
  <c r="AN232" i="2"/>
  <c r="R293" i="2"/>
  <c r="Q341" i="2"/>
  <c r="R341" i="2" s="1"/>
  <c r="AN293" i="2"/>
  <c r="AM341" i="2"/>
  <c r="AN341" i="2" s="1"/>
  <c r="R246" i="2"/>
  <c r="BU255" i="2"/>
  <c r="BU257" i="2"/>
  <c r="BU287" i="2"/>
  <c r="BT239" i="2"/>
  <c r="BU239" i="2" s="1"/>
  <c r="BB315" i="2"/>
  <c r="I278" i="2"/>
  <c r="I280" i="2"/>
  <c r="K280" i="2" s="1"/>
  <c r="AC288" i="2"/>
  <c r="AC336" i="2"/>
  <c r="R290" i="2"/>
  <c r="Q338" i="2"/>
  <c r="R338" i="2" s="1"/>
  <c r="AN290" i="2"/>
  <c r="AM338" i="2"/>
  <c r="AN338" i="2" s="1"/>
  <c r="R291" i="2"/>
  <c r="Q339" i="2"/>
  <c r="R339" i="2" s="1"/>
  <c r="Q307" i="2"/>
  <c r="R307" i="2" s="1"/>
  <c r="AC313" i="2"/>
  <c r="Q317" i="2"/>
  <c r="R317" i="2" s="1"/>
  <c r="AC258" i="2"/>
  <c r="AC306" i="2"/>
  <c r="I215" i="2"/>
  <c r="K215" i="2" s="1"/>
  <c r="R266" i="2"/>
  <c r="Q314" i="2"/>
  <c r="R314" i="2" s="1"/>
  <c r="AN269" i="2"/>
  <c r="AM317" i="2"/>
  <c r="AN317" i="2" s="1"/>
  <c r="R270" i="2"/>
  <c r="Q318" i="2"/>
  <c r="R318" i="2" s="1"/>
  <c r="I271" i="2"/>
  <c r="K271" i="2" s="1"/>
  <c r="AB283" i="2"/>
  <c r="AC235" i="2"/>
  <c r="AC285" i="2"/>
  <c r="AC333" i="2"/>
  <c r="AC287" i="2"/>
  <c r="AC335" i="2"/>
  <c r="AN288" i="2"/>
  <c r="AM336" i="2"/>
  <c r="AN336" i="2" s="1"/>
  <c r="AC289" i="2"/>
  <c r="AC337" i="2"/>
  <c r="I290" i="2"/>
  <c r="K290" i="2" s="1"/>
  <c r="R242" i="2"/>
  <c r="AN242" i="2"/>
  <c r="BU260" i="2"/>
  <c r="BT212" i="2"/>
  <c r="BU212" i="2" s="1"/>
  <c r="BU286" i="2"/>
  <c r="I317" i="2"/>
  <c r="K317" i="2" s="1"/>
  <c r="K304" i="2"/>
  <c r="I311" i="2"/>
  <c r="K311" i="2" s="1"/>
  <c r="K314" i="2"/>
  <c r="K320" i="2"/>
  <c r="I324" i="2"/>
  <c r="K324" i="2" s="1"/>
  <c r="AN282" i="2"/>
  <c r="AM330" i="2"/>
  <c r="AN330" i="2" s="1"/>
  <c r="R285" i="2"/>
  <c r="Q333" i="2"/>
  <c r="R333" i="2" s="1"/>
  <c r="AN287" i="2"/>
  <c r="AM335" i="2"/>
  <c r="AN335" i="2" s="1"/>
  <c r="R288" i="2"/>
  <c r="Q336" i="2"/>
  <c r="R336" i="2" s="1"/>
  <c r="AC291" i="2"/>
  <c r="AC339" i="2"/>
  <c r="AN292" i="2"/>
  <c r="AM340" i="2"/>
  <c r="AN340" i="2" s="1"/>
  <c r="AM332" i="2"/>
  <c r="AN332" i="2" s="1"/>
  <c r="BJ864" i="2"/>
  <c r="I259" i="2"/>
  <c r="K259" i="2" s="1"/>
  <c r="AN212" i="2"/>
  <c r="BT213" i="2"/>
  <c r="BU213" i="2" s="1"/>
  <c r="BT214" i="2"/>
  <c r="BU214" i="2" s="1"/>
  <c r="I264" i="2"/>
  <c r="K264" i="2" s="1"/>
  <c r="I266" i="2"/>
  <c r="K266" i="2" s="1"/>
  <c r="AC267" i="2"/>
  <c r="AC315" i="2"/>
  <c r="I221" i="2"/>
  <c r="I270" i="2"/>
  <c r="K270" i="2" s="1"/>
  <c r="R272" i="2"/>
  <c r="Q320" i="2"/>
  <c r="R320" i="2" s="1"/>
  <c r="I225" i="2"/>
  <c r="K225" i="2" s="1"/>
  <c r="AN274" i="2"/>
  <c r="AM322" i="2"/>
  <c r="AN322" i="2" s="1"/>
  <c r="I227" i="2"/>
  <c r="K227" i="2" s="1"/>
  <c r="R279" i="2"/>
  <c r="Q327" i="2"/>
  <c r="R327" i="2" s="1"/>
  <c r="AN279" i="2"/>
  <c r="AM327" i="2"/>
  <c r="AN327" i="2" s="1"/>
  <c r="AN234" i="2"/>
  <c r="AN283" i="2"/>
  <c r="AM331" i="2"/>
  <c r="AN331" i="2" s="1"/>
  <c r="R284" i="2"/>
  <c r="Q332" i="2"/>
  <c r="R332" i="2" s="1"/>
  <c r="I285" i="2"/>
  <c r="R286" i="2"/>
  <c r="Q334" i="2"/>
  <c r="R334" i="2" s="1"/>
  <c r="AN286" i="2"/>
  <c r="AM334" i="2"/>
  <c r="AN334" i="2" s="1"/>
  <c r="R287" i="2"/>
  <c r="Q335" i="2"/>
  <c r="R335" i="2" s="1"/>
  <c r="I240" i="2"/>
  <c r="R289" i="2"/>
  <c r="Q337" i="2"/>
  <c r="R337" i="2" s="1"/>
  <c r="AC290" i="2"/>
  <c r="AC338" i="2"/>
  <c r="R292" i="2"/>
  <c r="Q340" i="2"/>
  <c r="R340" i="2" s="1"/>
  <c r="AC293" i="2"/>
  <c r="AC341" i="2"/>
  <c r="AC302" i="2"/>
  <c r="Q309" i="2"/>
  <c r="R309" i="2" s="1"/>
  <c r="AM309" i="2"/>
  <c r="AN309" i="2" s="1"/>
  <c r="I329" i="2"/>
  <c r="K329" i="2" s="1"/>
  <c r="K333" i="2"/>
  <c r="I332" i="2"/>
  <c r="K332" i="2" s="1"/>
  <c r="I336" i="2"/>
  <c r="K336" i="2" s="1"/>
  <c r="BM63" i="2"/>
  <c r="J25" i="2"/>
  <c r="AF49" i="2"/>
  <c r="BB25" i="2"/>
  <c r="BX49" i="2"/>
  <c r="J96" i="2"/>
  <c r="AF94" i="2"/>
  <c r="U57" i="2"/>
  <c r="U59" i="2"/>
  <c r="BX9" i="2"/>
  <c r="BM57" i="2"/>
  <c r="J58" i="2"/>
  <c r="BM59" i="2"/>
  <c r="J60" i="2"/>
  <c r="BX11" i="2"/>
  <c r="U42" i="2"/>
  <c r="AQ44" i="2"/>
  <c r="BM42" i="2"/>
  <c r="AF9" i="2"/>
  <c r="AF11" i="2"/>
  <c r="AF12" i="2"/>
  <c r="U97" i="2"/>
  <c r="BM60" i="2"/>
  <c r="AF144" i="2"/>
  <c r="BM116" i="2"/>
  <c r="G110" i="2"/>
  <c r="AF111" i="2"/>
  <c r="BX111" i="2"/>
  <c r="G113" i="2"/>
  <c r="R122" i="2"/>
  <c r="G125" i="2"/>
  <c r="G130" i="2"/>
  <c r="R133" i="2"/>
  <c r="G139" i="2"/>
  <c r="AF193" i="2"/>
  <c r="BM198" i="2"/>
  <c r="BM158" i="2"/>
  <c r="AF159" i="2"/>
  <c r="BL164" i="2"/>
  <c r="AF165" i="2"/>
  <c r="BX165" i="2"/>
  <c r="AF175" i="2"/>
  <c r="AF176" i="2"/>
  <c r="J178" i="2"/>
  <c r="U179" i="2"/>
  <c r="BX179" i="2"/>
  <c r="BM180" i="2"/>
  <c r="BN180" i="2" s="1"/>
  <c r="AF181" i="2"/>
  <c r="U183" i="2"/>
  <c r="BB392" i="2"/>
  <c r="AF365" i="2"/>
  <c r="AF369" i="2"/>
  <c r="BX178" i="2"/>
  <c r="U180" i="2"/>
  <c r="BX182" i="2"/>
  <c r="AF184" i="2"/>
  <c r="BX184" i="2"/>
  <c r="J186" i="2"/>
  <c r="U393" i="2"/>
  <c r="U379" i="2"/>
  <c r="U383" i="2"/>
  <c r="BX394" i="2"/>
  <c r="BX380" i="2"/>
  <c r="BX384" i="2"/>
  <c r="BX382" i="2"/>
  <c r="BX365" i="2"/>
  <c r="BX374" i="2"/>
  <c r="U375" i="2"/>
  <c r="BB111" i="2"/>
  <c r="R126" i="2"/>
  <c r="G128" i="2"/>
  <c r="R140" i="2"/>
  <c r="U159" i="2"/>
  <c r="BB178" i="2"/>
  <c r="J159" i="2"/>
  <c r="J164" i="2"/>
  <c r="BM166" i="2"/>
  <c r="BN166" i="2" s="1"/>
  <c r="AF178" i="2"/>
  <c r="J181" i="2"/>
  <c r="U182" i="2"/>
  <c r="J184" i="2"/>
  <c r="U185" i="2"/>
  <c r="BX368" i="2"/>
  <c r="U376" i="2"/>
  <c r="G114" i="2"/>
  <c r="BX158" i="2"/>
  <c r="U166" i="2"/>
  <c r="AF168" i="2"/>
  <c r="AF169" i="2"/>
  <c r="BM171" i="2"/>
  <c r="BX181" i="2"/>
  <c r="BM185" i="2"/>
  <c r="BN185" i="2" s="1"/>
  <c r="AF186" i="2"/>
  <c r="J391" i="2"/>
  <c r="AF394" i="2"/>
  <c r="AF384" i="2"/>
  <c r="AF380" i="2"/>
  <c r="AF374" i="2"/>
  <c r="BM393" i="2"/>
  <c r="BM377" i="2"/>
  <c r="BM378" i="2"/>
  <c r="BM375" i="2"/>
  <c r="BM373" i="2"/>
  <c r="BM383" i="2"/>
  <c r="BM379" i="2"/>
  <c r="BM376" i="2"/>
  <c r="AF359" i="2"/>
  <c r="AF362" i="2"/>
  <c r="U373" i="2"/>
  <c r="G403" i="2"/>
  <c r="AY403" i="2"/>
  <c r="BU403" i="2"/>
  <c r="AN404" i="2"/>
  <c r="BJ404" i="2"/>
  <c r="G405" i="2"/>
  <c r="AY405" i="2"/>
  <c r="BU405" i="2"/>
  <c r="AN406" i="2"/>
  <c r="G407" i="2"/>
  <c r="AY407" i="2"/>
  <c r="G408" i="2"/>
  <c r="AY408" i="2"/>
  <c r="BU408" i="2"/>
  <c r="AN409" i="2"/>
  <c r="U413" i="2"/>
  <c r="AF419" i="2"/>
  <c r="U420" i="2"/>
  <c r="BX423" i="2"/>
  <c r="BT482" i="2"/>
  <c r="BU482" i="2" s="1"/>
  <c r="BU434" i="2"/>
  <c r="AX488" i="2"/>
  <c r="AY488" i="2" s="1"/>
  <c r="AY440" i="2"/>
  <c r="BT490" i="2"/>
  <c r="BU490" i="2" s="1"/>
  <c r="BU442" i="2"/>
  <c r="BJ506" i="2"/>
  <c r="AY507" i="2"/>
  <c r="AX555" i="2"/>
  <c r="AY555" i="2" s="1"/>
  <c r="BI562" i="2"/>
  <c r="BJ562" i="2" s="1"/>
  <c r="BJ514" i="2"/>
  <c r="BT565" i="2"/>
  <c r="BU565" i="2" s="1"/>
  <c r="BU517" i="2"/>
  <c r="BT566" i="2"/>
  <c r="BU566" i="2" s="1"/>
  <c r="BU518" i="2"/>
  <c r="BI567" i="2"/>
  <c r="BJ567" i="2" s="1"/>
  <c r="BJ519" i="2"/>
  <c r="AX568" i="2"/>
  <c r="AY568" i="2" s="1"/>
  <c r="AY520" i="2"/>
  <c r="AM573" i="2"/>
  <c r="AN573" i="2" s="1"/>
  <c r="AN525" i="2"/>
  <c r="U529" i="2"/>
  <c r="BI577" i="2"/>
  <c r="BJ577" i="2" s="1"/>
  <c r="BJ529" i="2"/>
  <c r="BI579" i="2"/>
  <c r="BJ579" i="2" s="1"/>
  <c r="BJ531" i="2"/>
  <c r="BT583" i="2"/>
  <c r="BU583" i="2" s="1"/>
  <c r="BU535" i="2"/>
  <c r="J593" i="2"/>
  <c r="AF601" i="2"/>
  <c r="J566" i="2"/>
  <c r="AB583" i="2"/>
  <c r="AC583" i="2" s="1"/>
  <c r="BI591" i="2"/>
  <c r="BJ591" i="2" s="1"/>
  <c r="F604" i="2"/>
  <c r="G604" i="2" s="1"/>
  <c r="BY605" i="2"/>
  <c r="AE618" i="2"/>
  <c r="AE629" i="2"/>
  <c r="BN634" i="2"/>
  <c r="Q704" i="2"/>
  <c r="R656" i="2"/>
  <c r="AB705" i="2"/>
  <c r="AC657" i="2"/>
  <c r="AM706" i="2"/>
  <c r="AN658" i="2"/>
  <c r="AB708" i="2"/>
  <c r="AC660" i="2"/>
  <c r="AM709" i="2"/>
  <c r="AN661" i="2"/>
  <c r="F710" i="2"/>
  <c r="G662" i="2"/>
  <c r="Q711" i="2"/>
  <c r="R663" i="2"/>
  <c r="AB738" i="2"/>
  <c r="AC690" i="2"/>
  <c r="AF441" i="2"/>
  <c r="AF425" i="2"/>
  <c r="AF423" i="2"/>
  <c r="BX419" i="2"/>
  <c r="AF421" i="2"/>
  <c r="AM483" i="2"/>
  <c r="AN483" i="2" s="1"/>
  <c r="AN435" i="2"/>
  <c r="BI485" i="2"/>
  <c r="BJ485" i="2" s="1"/>
  <c r="BJ437" i="2"/>
  <c r="BT486" i="2"/>
  <c r="BU486" i="2" s="1"/>
  <c r="BU438" i="2"/>
  <c r="J527" i="2"/>
  <c r="J523" i="2"/>
  <c r="J511" i="2"/>
  <c r="J507" i="2"/>
  <c r="J514" i="2"/>
  <c r="J512" i="2"/>
  <c r="J505" i="2"/>
  <c r="BB527" i="2"/>
  <c r="BB526" i="2"/>
  <c r="BB514" i="2"/>
  <c r="BB536" i="2"/>
  <c r="BB507" i="2"/>
  <c r="BT554" i="2"/>
  <c r="BU553" i="2" s="1"/>
  <c r="BU505" i="2"/>
  <c r="AB556" i="2"/>
  <c r="AC556" i="2" s="1"/>
  <c r="AC508" i="2"/>
  <c r="BB512" i="2"/>
  <c r="AF514" i="2"/>
  <c r="AB563" i="2"/>
  <c r="AC563" i="2" s="1"/>
  <c r="AC515" i="2"/>
  <c r="BT563" i="2"/>
  <c r="BU563" i="2" s="1"/>
  <c r="BU515" i="2"/>
  <c r="BT564" i="2"/>
  <c r="BU564" i="2" s="1"/>
  <c r="BU516" i="2"/>
  <c r="AM569" i="2"/>
  <c r="AN569" i="2" s="1"/>
  <c r="AN521" i="2"/>
  <c r="AX573" i="2"/>
  <c r="AY525" i="2"/>
  <c r="BT577" i="2"/>
  <c r="BU577" i="2" s="1"/>
  <c r="BU529" i="2"/>
  <c r="BT579" i="2"/>
  <c r="BU579" i="2" s="1"/>
  <c r="BU531" i="2"/>
  <c r="AM583" i="2"/>
  <c r="AN583" i="2" s="1"/>
  <c r="AN535" i="2"/>
  <c r="BM541" i="2"/>
  <c r="BM589" i="2" s="1"/>
  <c r="BI590" i="2"/>
  <c r="BJ590" i="2" s="1"/>
  <c r="BJ542" i="2"/>
  <c r="BI592" i="2"/>
  <c r="BJ592" i="2" s="1"/>
  <c r="BJ544" i="2"/>
  <c r="AF636" i="2"/>
  <c r="AF619" i="2"/>
  <c r="F612" i="2"/>
  <c r="G612" i="2" s="1"/>
  <c r="G563" i="2"/>
  <c r="AF581" i="2"/>
  <c r="AX583" i="2"/>
  <c r="AY583" i="2" s="1"/>
  <c r="BN603" i="2"/>
  <c r="AF603" i="2"/>
  <c r="AQ616" i="2"/>
  <c r="AB714" i="2"/>
  <c r="AC666" i="2"/>
  <c r="AM715" i="2"/>
  <c r="AN667" i="2"/>
  <c r="F720" i="2"/>
  <c r="G672" i="2"/>
  <c r="Q721" i="2"/>
  <c r="R673" i="2"/>
  <c r="AM726" i="2"/>
  <c r="AN678" i="2"/>
  <c r="J431" i="2"/>
  <c r="AF405" i="2"/>
  <c r="BB431" i="2"/>
  <c r="BX405" i="2"/>
  <c r="AN403" i="2"/>
  <c r="BJ403" i="2"/>
  <c r="G404" i="2"/>
  <c r="AY404" i="2"/>
  <c r="BU404" i="2"/>
  <c r="AN405" i="2"/>
  <c r="AN407" i="2"/>
  <c r="BJ407" i="2"/>
  <c r="AN408" i="2"/>
  <c r="BJ408" i="2"/>
  <c r="G409" i="2"/>
  <c r="AY409" i="2"/>
  <c r="BU409" i="2"/>
  <c r="AN410" i="2"/>
  <c r="BJ410" i="2"/>
  <c r="G411" i="2"/>
  <c r="AY411" i="2"/>
  <c r="BU411" i="2"/>
  <c r="AN412" i="2"/>
  <c r="BJ412" i="2"/>
  <c r="G413" i="2"/>
  <c r="U418" i="2"/>
  <c r="BX425" i="2"/>
  <c r="BI481" i="2"/>
  <c r="BJ481" i="2" s="1"/>
  <c r="BJ433" i="2"/>
  <c r="F484" i="2"/>
  <c r="G484" i="2" s="1"/>
  <c r="G436" i="2"/>
  <c r="AM487" i="2"/>
  <c r="AN487" i="2" s="1"/>
  <c r="AN439" i="2"/>
  <c r="BI489" i="2"/>
  <c r="BJ489" i="2" s="1"/>
  <c r="BJ441" i="2"/>
  <c r="R505" i="2"/>
  <c r="Q601" i="2"/>
  <c r="R601" i="2" s="1"/>
  <c r="T601" i="2" s="1"/>
  <c r="BB505" i="2"/>
  <c r="AF507" i="2"/>
  <c r="BT556" i="2"/>
  <c r="BU508" i="2"/>
  <c r="AX565" i="2"/>
  <c r="AY517" i="2"/>
  <c r="AF522" i="2"/>
  <c r="Q621" i="2"/>
  <c r="R621" i="2" s="1"/>
  <c r="T621" i="2" s="1"/>
  <c r="R525" i="2"/>
  <c r="BI573" i="2"/>
  <c r="BJ573" i="2" s="1"/>
  <c r="BJ525" i="2"/>
  <c r="J526" i="2"/>
  <c r="BT590" i="2"/>
  <c r="BU590" i="2" s="1"/>
  <c r="BU542" i="2"/>
  <c r="BT592" i="2"/>
  <c r="BU592" i="2" s="1"/>
  <c r="BU544" i="2"/>
  <c r="F605" i="2"/>
  <c r="G605" i="2" s="1"/>
  <c r="G557" i="2"/>
  <c r="AF568" i="2"/>
  <c r="AF573" i="2"/>
  <c r="AF577" i="2"/>
  <c r="AF582" i="2"/>
  <c r="AQ591" i="2"/>
  <c r="AG601" i="2"/>
  <c r="BY622" i="2"/>
  <c r="AQ638" i="2"/>
  <c r="AR638" i="2" s="1"/>
  <c r="AM704" i="2"/>
  <c r="AN656" i="2"/>
  <c r="F705" i="2"/>
  <c r="G657" i="2"/>
  <c r="Q706" i="2"/>
  <c r="R658" i="2"/>
  <c r="F708" i="2"/>
  <c r="G660" i="2"/>
  <c r="Q709" i="2"/>
  <c r="R661" i="2"/>
  <c r="AB710" i="2"/>
  <c r="AC662" i="2"/>
  <c r="U468" i="2"/>
  <c r="U426" i="2"/>
  <c r="U424" i="2"/>
  <c r="BM466" i="2"/>
  <c r="BM426" i="2"/>
  <c r="G414" i="2"/>
  <c r="AY414" i="2"/>
  <c r="BU414" i="2"/>
  <c r="AN415" i="2"/>
  <c r="BJ415" i="2"/>
  <c r="G416" i="2"/>
  <c r="AY416" i="2"/>
  <c r="BU416" i="2"/>
  <c r="AF417" i="2"/>
  <c r="BX417" i="2"/>
  <c r="BM418" i="2"/>
  <c r="BX421" i="2"/>
  <c r="BM422" i="2"/>
  <c r="BM424" i="2"/>
  <c r="AX484" i="2"/>
  <c r="AY484" i="2" s="1"/>
  <c r="AY436" i="2"/>
  <c r="F488" i="2"/>
  <c r="G488" i="2" s="1"/>
  <c r="G440" i="2"/>
  <c r="U515" i="2"/>
  <c r="U527" i="2"/>
  <c r="U518" i="2"/>
  <c r="U516" i="2"/>
  <c r="U506" i="2"/>
  <c r="AQ544" i="2"/>
  <c r="AQ515" i="2"/>
  <c r="AQ537" i="2"/>
  <c r="BM517" i="2"/>
  <c r="BM565" i="2" s="1"/>
  <c r="BM515" i="2"/>
  <c r="BM563" i="2" s="1"/>
  <c r="BM506" i="2"/>
  <c r="BM554" i="2" s="1"/>
  <c r="BM513" i="2"/>
  <c r="BM561" i="2" s="1"/>
  <c r="BU507" i="2"/>
  <c r="U509" i="2"/>
  <c r="U510" i="2"/>
  <c r="AX563" i="2"/>
  <c r="AY563" i="2" s="1"/>
  <c r="AY515" i="2"/>
  <c r="Q615" i="2"/>
  <c r="R615" i="2" s="1"/>
  <c r="T615" i="2" s="1"/>
  <c r="R519" i="2"/>
  <c r="AC525" i="2"/>
  <c r="AB573" i="2"/>
  <c r="AC573" i="2" s="1"/>
  <c r="BT573" i="2"/>
  <c r="BU525" i="2"/>
  <c r="Q631" i="2"/>
  <c r="R631" i="2" s="1"/>
  <c r="T631" i="2" s="1"/>
  <c r="R535" i="2"/>
  <c r="BI583" i="2"/>
  <c r="BJ583" i="2" s="1"/>
  <c r="BJ535" i="2"/>
  <c r="J536" i="2"/>
  <c r="AF558" i="2"/>
  <c r="AQ561" i="2"/>
  <c r="AQ564" i="2"/>
  <c r="AQ567" i="2"/>
  <c r="AQ572" i="2"/>
  <c r="AQ585" i="2"/>
  <c r="AQ602" i="2"/>
  <c r="AG603" i="2"/>
  <c r="AF606" i="2"/>
  <c r="AG606" i="2" s="1"/>
  <c r="BY606" i="2"/>
  <c r="AF607" i="2"/>
  <c r="AG607" i="2" s="1"/>
  <c r="BY607" i="2"/>
  <c r="AF608" i="2"/>
  <c r="AG608" i="2" s="1"/>
  <c r="T632" i="2"/>
  <c r="BY637" i="2"/>
  <c r="BU259" i="2"/>
  <c r="BT211" i="2"/>
  <c r="BU211" i="2" s="1"/>
  <c r="BU273" i="2"/>
  <c r="BT225" i="2"/>
  <c r="BU225" i="2" s="1"/>
  <c r="R479" i="2"/>
  <c r="G517" i="2"/>
  <c r="T617" i="2"/>
  <c r="G534" i="2"/>
  <c r="T641" i="2"/>
  <c r="AF566" i="2"/>
  <c r="G580" i="2"/>
  <c r="AF583" i="2"/>
  <c r="AP598" i="2"/>
  <c r="AR643" i="2" s="1"/>
  <c r="BY601" i="2"/>
  <c r="AP603" i="2"/>
  <c r="BN604" i="2"/>
  <c r="BA606" i="2"/>
  <c r="BA608" i="2"/>
  <c r="BW608" i="2"/>
  <c r="BY608" i="2" s="1"/>
  <c r="T609" i="2"/>
  <c r="AP609" i="2"/>
  <c r="BL609" i="2"/>
  <c r="BN609" i="2" s="1"/>
  <c r="AE610" i="2"/>
  <c r="BA610" i="2"/>
  <c r="T614" i="2"/>
  <c r="AP614" i="2"/>
  <c r="BL614" i="2"/>
  <c r="BN614" i="2" s="1"/>
  <c r="BW614" i="2"/>
  <c r="BN619" i="2"/>
  <c r="BA621" i="2"/>
  <c r="AP624" i="2"/>
  <c r="BL624" i="2"/>
  <c r="BN624" i="2" s="1"/>
  <c r="BW624" i="2"/>
  <c r="BY624" i="2" s="1"/>
  <c r="BL625" i="2"/>
  <c r="BN625" i="2" s="1"/>
  <c r="BW625" i="2"/>
  <c r="BY626" i="2"/>
  <c r="BA627" i="2"/>
  <c r="AE628" i="2"/>
  <c r="BL628" i="2"/>
  <c r="BN628" i="2" s="1"/>
  <c r="BW628" i="2"/>
  <c r="BN635" i="2"/>
  <c r="BN638" i="2"/>
  <c r="AP639" i="2"/>
  <c r="BY640" i="2"/>
  <c r="AP641" i="2"/>
  <c r="U693" i="2"/>
  <c r="AQ693" i="2"/>
  <c r="BM693" i="2"/>
  <c r="F714" i="2"/>
  <c r="G666" i="2"/>
  <c r="Q715" i="2"/>
  <c r="R667" i="2"/>
  <c r="AB716" i="2"/>
  <c r="AC668" i="2"/>
  <c r="AM717" i="2"/>
  <c r="AN669" i="2"/>
  <c r="AB722" i="2"/>
  <c r="AC674" i="2"/>
  <c r="AM723" i="2"/>
  <c r="AM771" i="2" s="1"/>
  <c r="AN771" i="2" s="1"/>
  <c r="AN675" i="2"/>
  <c r="F738" i="2"/>
  <c r="G690" i="2"/>
  <c r="AB255" i="2"/>
  <c r="AC207" i="2"/>
  <c r="AM265" i="2"/>
  <c r="AN217" i="2"/>
  <c r="AB278" i="2"/>
  <c r="AC230" i="2"/>
  <c r="BY621" i="2"/>
  <c r="BN622" i="2"/>
  <c r="BN640" i="2"/>
  <c r="F716" i="2"/>
  <c r="G668" i="2"/>
  <c r="Q717" i="2"/>
  <c r="R669" i="2"/>
  <c r="AB718" i="2"/>
  <c r="AB766" i="2" s="1"/>
  <c r="AC766" i="2" s="1"/>
  <c r="AC670" i="2"/>
  <c r="AM719" i="2"/>
  <c r="AN671" i="2"/>
  <c r="F722" i="2"/>
  <c r="G674" i="2"/>
  <c r="Q723" i="2"/>
  <c r="R675" i="2"/>
  <c r="AB724" i="2"/>
  <c r="AC676" i="2"/>
  <c r="J843" i="2"/>
  <c r="J805" i="2"/>
  <c r="R463" i="2"/>
  <c r="G509" i="2"/>
  <c r="T628" i="2"/>
  <c r="G540" i="2"/>
  <c r="AF638" i="2"/>
  <c r="AG638" i="2" s="1"/>
  <c r="G554" i="2"/>
  <c r="G555" i="2"/>
  <c r="G565" i="2"/>
  <c r="AB581" i="2"/>
  <c r="AC581" i="2" s="1"/>
  <c r="AF589" i="2"/>
  <c r="AF593" i="2"/>
  <c r="BA603" i="2"/>
  <c r="BA607" i="2"/>
  <c r="BL608" i="2"/>
  <c r="BN608" i="2" s="1"/>
  <c r="AE609" i="2"/>
  <c r="BW610" i="2"/>
  <c r="BY610" i="2" s="1"/>
  <c r="BY644" i="2" s="1"/>
  <c r="BA614" i="2"/>
  <c r="BL617" i="2"/>
  <c r="AE621" i="2"/>
  <c r="AE624" i="2"/>
  <c r="BA625" i="2"/>
  <c r="BN626" i="2"/>
  <c r="AP627" i="2"/>
  <c r="AF628" i="2"/>
  <c r="BL629" i="2"/>
  <c r="BN629" i="2" s="1"/>
  <c r="BW630" i="2"/>
  <c r="BY630" i="2" s="1"/>
  <c r="AE631" i="2"/>
  <c r="BA632" i="2"/>
  <c r="BY635" i="2"/>
  <c r="T639" i="2"/>
  <c r="BW641" i="2"/>
  <c r="BY641" i="2" s="1"/>
  <c r="BB695" i="2"/>
  <c r="U655" i="2"/>
  <c r="G656" i="2"/>
  <c r="AC656" i="2"/>
  <c r="R657" i="2"/>
  <c r="AN657" i="2"/>
  <c r="G658" i="2"/>
  <c r="AC658" i="2"/>
  <c r="R660" i="2"/>
  <c r="AN660" i="2"/>
  <c r="G661" i="2"/>
  <c r="AC661" i="2"/>
  <c r="R662" i="2"/>
  <c r="AN662" i="2"/>
  <c r="G663" i="2"/>
  <c r="AC663" i="2"/>
  <c r="F718" i="2"/>
  <c r="F766" i="2" s="1"/>
  <c r="G766" i="2" s="1"/>
  <c r="G670" i="2"/>
  <c r="Q719" i="2"/>
  <c r="Q767" i="2" s="1"/>
  <c r="R767" i="2" s="1"/>
  <c r="R671" i="2"/>
  <c r="AB720" i="2"/>
  <c r="AC672" i="2"/>
  <c r="AM721" i="2"/>
  <c r="AN673" i="2"/>
  <c r="F724" i="2"/>
  <c r="G676" i="2"/>
  <c r="Q725" i="2"/>
  <c r="R677" i="2"/>
  <c r="BB805" i="2"/>
  <c r="Q265" i="2"/>
  <c r="R217" i="2"/>
  <c r="AB266" i="2"/>
  <c r="AC218" i="2"/>
  <c r="AB270" i="2"/>
  <c r="AC222" i="2"/>
  <c r="AM291" i="2"/>
  <c r="AN243" i="2"/>
  <c r="BU256" i="2"/>
  <c r="BT208" i="2"/>
  <c r="BU208" i="2" s="1"/>
  <c r="BT231" i="2"/>
  <c r="BU231" i="2" s="1"/>
  <c r="BU279" i="2"/>
  <c r="AC678" i="2"/>
  <c r="AN695" i="2"/>
  <c r="J716" i="2"/>
  <c r="J791" i="2"/>
  <c r="U842" i="2"/>
  <c r="BU928" i="2"/>
  <c r="AM254" i="2"/>
  <c r="AN206" i="2"/>
  <c r="AB256" i="2"/>
  <c r="AC208" i="2"/>
  <c r="F260" i="2"/>
  <c r="G212" i="2"/>
  <c r="I212" i="2" s="1"/>
  <c r="K212" i="2" s="1"/>
  <c r="F274" i="2"/>
  <c r="G226" i="2"/>
  <c r="AM277" i="2"/>
  <c r="AN229" i="2"/>
  <c r="F287" i="2"/>
  <c r="G239" i="2"/>
  <c r="I239" i="2" s="1"/>
  <c r="K239" i="2" s="1"/>
  <c r="BU263" i="2"/>
  <c r="BT215" i="2"/>
  <c r="BU215" i="2" s="1"/>
  <c r="BU265" i="2"/>
  <c r="BT217" i="2"/>
  <c r="BU217" i="2" s="1"/>
  <c r="BT241" i="2"/>
  <c r="BU241" i="2" s="1"/>
  <c r="BU289" i="2"/>
  <c r="AC816" i="2"/>
  <c r="AY928" i="2"/>
  <c r="F254" i="2"/>
  <c r="G206" i="2"/>
  <c r="I206" i="2" s="1"/>
  <c r="K206" i="2" s="1"/>
  <c r="Q277" i="2"/>
  <c r="R229" i="2"/>
  <c r="AB284" i="2"/>
  <c r="AC236" i="2"/>
  <c r="F291" i="2"/>
  <c r="G243" i="2"/>
  <c r="AB292" i="2"/>
  <c r="AC244" i="2"/>
  <c r="BT230" i="2"/>
  <c r="BU230" i="2" s="1"/>
  <c r="BU278" i="2"/>
  <c r="BU280" i="2"/>
  <c r="BT232" i="2"/>
  <c r="BU232" i="2" s="1"/>
  <c r="BU285" i="2"/>
  <c r="BT237" i="2"/>
  <c r="BU237" i="2" s="1"/>
  <c r="U855" i="2"/>
  <c r="BJ880" i="2"/>
  <c r="AF254" i="2"/>
  <c r="K265" i="2"/>
  <c r="I269" i="2"/>
  <c r="K269" i="2" s="1"/>
  <c r="I277" i="2"/>
  <c r="K277" i="2" s="1"/>
  <c r="I288" i="2"/>
  <c r="K288" i="2" s="1"/>
  <c r="I255" i="2"/>
  <c r="K255" i="2" s="1"/>
  <c r="I261" i="2"/>
  <c r="K261" i="2" s="1"/>
  <c r="K262" i="2"/>
  <c r="K221" i="2"/>
  <c r="I226" i="2"/>
  <c r="K226" i="2" s="1"/>
  <c r="K278" i="2"/>
  <c r="K284" i="2"/>
  <c r="K240" i="2"/>
  <c r="I243" i="2"/>
  <c r="K243" i="2" s="1"/>
  <c r="I293" i="2"/>
  <c r="K293" i="2" s="1"/>
  <c r="K294" i="2"/>
  <c r="AF855" i="2"/>
  <c r="BU912" i="2"/>
  <c r="G207" i="2"/>
  <c r="I207" i="2" s="1"/>
  <c r="K207" i="2" s="1"/>
  <c r="K256" i="2"/>
  <c r="K258" i="2"/>
  <c r="R210" i="2"/>
  <c r="AN210" i="2"/>
  <c r="R211" i="2"/>
  <c r="AN211" i="2"/>
  <c r="AC212" i="2"/>
  <c r="G218" i="2"/>
  <c r="I218" i="2" s="1"/>
  <c r="K218" i="2" s="1"/>
  <c r="I267" i="2"/>
  <c r="K267" i="2" s="1"/>
  <c r="G222" i="2"/>
  <c r="I222" i="2" s="1"/>
  <c r="K222" i="2" s="1"/>
  <c r="R223" i="2"/>
  <c r="AN223" i="2"/>
  <c r="G230" i="2"/>
  <c r="I230" i="2" s="1"/>
  <c r="K230" i="2" s="1"/>
  <c r="G234" i="2"/>
  <c r="I234" i="2" s="1"/>
  <c r="K234" i="2" s="1"/>
  <c r="I235" i="2"/>
  <c r="K235" i="2" s="1"/>
  <c r="G236" i="2"/>
  <c r="I236" i="2" s="1"/>
  <c r="K236" i="2" s="1"/>
  <c r="K285" i="2"/>
  <c r="R237" i="2"/>
  <c r="AN237" i="2"/>
  <c r="AC239" i="2"/>
  <c r="R241" i="2"/>
  <c r="AN241" i="2"/>
  <c r="AC243" i="2"/>
  <c r="G244" i="2"/>
  <c r="I244" i="2" s="1"/>
  <c r="K244" i="2" s="1"/>
  <c r="U15" i="2"/>
  <c r="U16" i="2"/>
  <c r="U17" i="2"/>
  <c r="BM17" i="2"/>
  <c r="U9" i="2"/>
  <c r="AQ9" i="2"/>
  <c r="BM9" i="2"/>
  <c r="J10" i="2"/>
  <c r="AF10" i="2"/>
  <c r="BB10" i="2"/>
  <c r="BX10" i="2"/>
  <c r="U11" i="2"/>
  <c r="AQ11" i="2"/>
  <c r="BM11" i="2"/>
  <c r="J12" i="2"/>
  <c r="AQ12" i="2"/>
  <c r="BM12" i="2"/>
  <c r="AQ14" i="2"/>
  <c r="AQ15" i="2"/>
  <c r="AQ16" i="2"/>
  <c r="AQ17" i="2"/>
  <c r="AF19" i="2"/>
  <c r="BX19" i="2"/>
  <c r="AF20" i="2"/>
  <c r="BX20" i="2"/>
  <c r="U21" i="2"/>
  <c r="AQ21" i="2"/>
  <c r="BM21" i="2"/>
  <c r="J22" i="2"/>
  <c r="BB22" i="2"/>
  <c r="J23" i="2"/>
  <c r="BB23" i="2"/>
  <c r="AQ26" i="2"/>
  <c r="AQ27" i="2"/>
  <c r="J28" i="2"/>
  <c r="BB28" i="2"/>
  <c r="J29" i="2"/>
  <c r="AF29" i="2"/>
  <c r="BB29" i="2"/>
  <c r="BX29" i="2"/>
  <c r="AF30" i="2"/>
  <c r="BX30" i="2"/>
  <c r="U31" i="2"/>
  <c r="AQ31" i="2"/>
  <c r="BM31" i="2"/>
  <c r="J32" i="2"/>
  <c r="AF32" i="2"/>
  <c r="BB32" i="2"/>
  <c r="BX32" i="2"/>
  <c r="AF33" i="2"/>
  <c r="BX33" i="2"/>
  <c r="AF34" i="2"/>
  <c r="BX34" i="2"/>
  <c r="AF35" i="2"/>
  <c r="BX35" i="2"/>
  <c r="U36" i="2"/>
  <c r="AQ36" i="2"/>
  <c r="BM36" i="2"/>
  <c r="J37" i="2"/>
  <c r="AF37" i="2"/>
  <c r="BB37" i="2"/>
  <c r="BX37" i="2"/>
  <c r="U38" i="2"/>
  <c r="AQ38" i="2"/>
  <c r="BM38" i="2"/>
  <c r="J39" i="2"/>
  <c r="AF39" i="2"/>
  <c r="BB39" i="2"/>
  <c r="BX39" i="2"/>
  <c r="AF40" i="2"/>
  <c r="BX40" i="2"/>
  <c r="AF41" i="2"/>
  <c r="BX41" i="2"/>
  <c r="AF42" i="2"/>
  <c r="BX42" i="2"/>
  <c r="U43" i="2"/>
  <c r="J44" i="2"/>
  <c r="BB44" i="2"/>
  <c r="AQ45" i="2"/>
  <c r="AQ46" i="2"/>
  <c r="AQ47" i="2"/>
  <c r="AQ48" i="2"/>
  <c r="AQ49" i="2"/>
  <c r="F57" i="2"/>
  <c r="G57" i="2" s="1"/>
  <c r="J57" i="2"/>
  <c r="AF57" i="2"/>
  <c r="BX57" i="2"/>
  <c r="U58" i="2"/>
  <c r="BM58" i="2"/>
  <c r="J59" i="2"/>
  <c r="AF59" i="2"/>
  <c r="BX59" i="2"/>
  <c r="AF60" i="2"/>
  <c r="AF62" i="2"/>
  <c r="BX62" i="2"/>
  <c r="J64" i="2"/>
  <c r="U65" i="2"/>
  <c r="BM65" i="2"/>
  <c r="BM66" i="2"/>
  <c r="U67" i="2"/>
  <c r="BM67" i="2"/>
  <c r="AF68" i="2"/>
  <c r="BX68" i="2"/>
  <c r="U69" i="2"/>
  <c r="BM69" i="2"/>
  <c r="U70" i="2"/>
  <c r="BM70" i="2"/>
  <c r="AF71" i="2"/>
  <c r="J74" i="2"/>
  <c r="J75" i="2"/>
  <c r="U76" i="2"/>
  <c r="BM76" i="2"/>
  <c r="J78" i="2"/>
  <c r="J79" i="2"/>
  <c r="AF79" i="2"/>
  <c r="BX79" i="2"/>
  <c r="U80" i="2"/>
  <c r="AF81" i="2"/>
  <c r="BX81" i="2"/>
  <c r="J83" i="2"/>
  <c r="J84" i="2"/>
  <c r="AF84" i="2"/>
  <c r="BX84" i="2"/>
  <c r="U85" i="2"/>
  <c r="BM85" i="2"/>
  <c r="J86" i="2"/>
  <c r="AF86" i="2"/>
  <c r="BX86" i="2"/>
  <c r="U87" i="2"/>
  <c r="BM87" i="2"/>
  <c r="U88" i="2"/>
  <c r="BM88" i="2"/>
  <c r="AF89" i="2"/>
  <c r="BX89" i="2"/>
  <c r="AF91" i="2"/>
  <c r="U92" i="2"/>
  <c r="BM92" i="2"/>
  <c r="AF93" i="2"/>
  <c r="BX93" i="2"/>
  <c r="J95" i="2"/>
  <c r="U96" i="2"/>
  <c r="BM96" i="2"/>
  <c r="AF97" i="2"/>
  <c r="BX97" i="2"/>
  <c r="U147" i="2"/>
  <c r="U145" i="2"/>
  <c r="U148" i="2"/>
  <c r="U149" i="2"/>
  <c r="U144" i="2"/>
  <c r="BM147" i="2"/>
  <c r="BM148" i="2"/>
  <c r="BM149" i="2"/>
  <c r="AF110" i="2"/>
  <c r="BB110" i="2"/>
  <c r="BX110" i="2"/>
  <c r="U111" i="2"/>
  <c r="AQ111" i="2"/>
  <c r="BM111" i="2"/>
  <c r="J112" i="2"/>
  <c r="AF113" i="2"/>
  <c r="R114" i="2"/>
  <c r="AF115" i="2"/>
  <c r="BX115" i="2"/>
  <c r="AQ116" i="2"/>
  <c r="J117" i="2"/>
  <c r="BB117" i="2"/>
  <c r="U118" i="2"/>
  <c r="BM118" i="2"/>
  <c r="G119" i="2"/>
  <c r="J120" i="2"/>
  <c r="BB120" i="2"/>
  <c r="U121" i="2"/>
  <c r="BM121" i="2"/>
  <c r="G122" i="2"/>
  <c r="J123" i="2"/>
  <c r="BB123" i="2"/>
  <c r="U124" i="2"/>
  <c r="BB124" i="2"/>
  <c r="R125" i="2"/>
  <c r="G126" i="2"/>
  <c r="J127" i="2"/>
  <c r="BB127" i="2"/>
  <c r="J128" i="2"/>
  <c r="AQ128" i="2"/>
  <c r="J129" i="2"/>
  <c r="BB129" i="2"/>
  <c r="J130" i="2"/>
  <c r="AF130" i="2"/>
  <c r="BB130" i="2"/>
  <c r="J131" i="2"/>
  <c r="BB131" i="2"/>
  <c r="J132" i="2"/>
  <c r="AF132" i="2"/>
  <c r="BB132" i="2"/>
  <c r="BX132" i="2"/>
  <c r="U133" i="2"/>
  <c r="AQ133" i="2"/>
  <c r="BM133" i="2"/>
  <c r="U134" i="2"/>
  <c r="BM134" i="2"/>
  <c r="AF135" i="2"/>
  <c r="BX135" i="2"/>
  <c r="AQ136" i="2"/>
  <c r="G138" i="2"/>
  <c r="R139" i="2"/>
  <c r="G140" i="2"/>
  <c r="U142" i="2"/>
  <c r="BM142" i="2"/>
  <c r="BM143" i="2"/>
  <c r="BX145" i="2"/>
  <c r="BX147" i="2"/>
  <c r="BM150" i="2"/>
  <c r="BB191" i="2"/>
  <c r="BN158" i="2"/>
  <c r="F159" i="2"/>
  <c r="G159" i="2" s="1"/>
  <c r="BB159" i="2"/>
  <c r="BN171" i="2"/>
  <c r="BL181" i="2"/>
  <c r="U12" i="2"/>
  <c r="BX12" i="2"/>
  <c r="U13" i="2"/>
  <c r="BM13" i="2"/>
  <c r="J14" i="2"/>
  <c r="BB14" i="2"/>
  <c r="J15" i="2"/>
  <c r="BB15" i="2"/>
  <c r="J16" i="2"/>
  <c r="BB16" i="2"/>
  <c r="J17" i="2"/>
  <c r="BB17" i="2"/>
  <c r="J18" i="2"/>
  <c r="AF18" i="2"/>
  <c r="BB18" i="2"/>
  <c r="BX18" i="2"/>
  <c r="AQ19" i="2"/>
  <c r="AQ20" i="2"/>
  <c r="U22" i="2"/>
  <c r="BM22" i="2"/>
  <c r="U23" i="2"/>
  <c r="BM23" i="2"/>
  <c r="J24" i="2"/>
  <c r="AF24" i="2"/>
  <c r="BB24" i="2"/>
  <c r="BX24" i="2"/>
  <c r="U25" i="2"/>
  <c r="AQ25" i="2"/>
  <c r="BM25" i="2"/>
  <c r="J26" i="2"/>
  <c r="BB26" i="2"/>
  <c r="J27" i="2"/>
  <c r="BB27" i="2"/>
  <c r="U28" i="2"/>
  <c r="BM28" i="2"/>
  <c r="AQ30" i="2"/>
  <c r="AQ33" i="2"/>
  <c r="AQ34" i="2"/>
  <c r="AQ35" i="2"/>
  <c r="AQ40" i="2"/>
  <c r="AQ41" i="2"/>
  <c r="AQ42" i="2"/>
  <c r="AF43" i="2"/>
  <c r="BB43" i="2"/>
  <c r="U44" i="2"/>
  <c r="J45" i="2"/>
  <c r="BB45" i="2"/>
  <c r="J46" i="2"/>
  <c r="BB46" i="2"/>
  <c r="J47" i="2"/>
  <c r="BB47" i="2"/>
  <c r="J48" i="2"/>
  <c r="BB48" i="2"/>
  <c r="J49" i="2"/>
  <c r="BB49" i="2"/>
  <c r="J61" i="2"/>
  <c r="AF61" i="2"/>
  <c r="BX61" i="2"/>
  <c r="J63" i="2"/>
  <c r="U64" i="2"/>
  <c r="BM64" i="2"/>
  <c r="AF65" i="2"/>
  <c r="BX65" i="2"/>
  <c r="U66" i="2"/>
  <c r="AF67" i="2"/>
  <c r="BX67" i="2"/>
  <c r="AF70" i="2"/>
  <c r="BX70" i="2"/>
  <c r="BM71" i="2"/>
  <c r="J72" i="2"/>
  <c r="AF72" i="2"/>
  <c r="BX72" i="2"/>
  <c r="U73" i="2"/>
  <c r="BM73" i="2"/>
  <c r="U74" i="2"/>
  <c r="BM74" i="2"/>
  <c r="U75" i="2"/>
  <c r="BM75" i="2"/>
  <c r="AF76" i="2"/>
  <c r="BX76" i="2"/>
  <c r="U77" i="2"/>
  <c r="BM77" i="2"/>
  <c r="U78" i="2"/>
  <c r="BM78" i="2"/>
  <c r="AF80" i="2"/>
  <c r="BX80" i="2"/>
  <c r="J82" i="2"/>
  <c r="U83" i="2"/>
  <c r="BM83" i="2"/>
  <c r="AF88" i="2"/>
  <c r="BX88" i="2"/>
  <c r="J90" i="2"/>
  <c r="J91" i="2"/>
  <c r="BM91" i="2"/>
  <c r="AF92" i="2"/>
  <c r="BX92" i="2"/>
  <c r="J94" i="2"/>
  <c r="U95" i="2"/>
  <c r="BM95" i="2"/>
  <c r="AF96" i="2"/>
  <c r="BX96" i="2"/>
  <c r="J150" i="2"/>
  <c r="J146" i="2"/>
  <c r="J144" i="2"/>
  <c r="J148" i="2"/>
  <c r="J145" i="2"/>
  <c r="BB150" i="2"/>
  <c r="BB146" i="2"/>
  <c r="BB145" i="2"/>
  <c r="BB147" i="2"/>
  <c r="BB148" i="2"/>
  <c r="BB144" i="2"/>
  <c r="J110" i="2"/>
  <c r="U112" i="2"/>
  <c r="AQ112" i="2"/>
  <c r="BM112" i="2"/>
  <c r="J113" i="2"/>
  <c r="BM113" i="2"/>
  <c r="J114" i="2"/>
  <c r="AF114" i="2"/>
  <c r="BB114" i="2"/>
  <c r="BX114" i="2"/>
  <c r="AQ115" i="2"/>
  <c r="J116" i="2"/>
  <c r="BB116" i="2"/>
  <c r="U117" i="2"/>
  <c r="BM117" i="2"/>
  <c r="AF118" i="2"/>
  <c r="BX118" i="2"/>
  <c r="U119" i="2"/>
  <c r="AQ119" i="2"/>
  <c r="BM119" i="2"/>
  <c r="U120" i="2"/>
  <c r="BM120" i="2"/>
  <c r="AF121" i="2"/>
  <c r="BX121" i="2"/>
  <c r="U122" i="2"/>
  <c r="AQ122" i="2"/>
  <c r="BM122" i="2"/>
  <c r="U123" i="2"/>
  <c r="BM123" i="2"/>
  <c r="BM124" i="2"/>
  <c r="J125" i="2"/>
  <c r="AF125" i="2"/>
  <c r="BB125" i="2"/>
  <c r="BX125" i="2"/>
  <c r="U126" i="2"/>
  <c r="AQ126" i="2"/>
  <c r="BM126" i="2"/>
  <c r="U127" i="2"/>
  <c r="BM127" i="2"/>
  <c r="BB128" i="2"/>
  <c r="U129" i="2"/>
  <c r="BM129" i="2"/>
  <c r="BM130" i="2"/>
  <c r="U131" i="2"/>
  <c r="BM131" i="2"/>
  <c r="AF134" i="2"/>
  <c r="BX134" i="2"/>
  <c r="AQ135" i="2"/>
  <c r="J136" i="2"/>
  <c r="BB136" i="2"/>
  <c r="J137" i="2"/>
  <c r="AF137" i="2"/>
  <c r="BB137" i="2"/>
  <c r="BX137" i="2"/>
  <c r="U138" i="2"/>
  <c r="AQ138" i="2"/>
  <c r="BM138" i="2"/>
  <c r="J139" i="2"/>
  <c r="AF139" i="2"/>
  <c r="BB139" i="2"/>
  <c r="BX139" i="2"/>
  <c r="U140" i="2"/>
  <c r="AQ140" i="2"/>
  <c r="BM140" i="2"/>
  <c r="U141" i="2"/>
  <c r="BM141" i="2"/>
  <c r="AF142" i="2"/>
  <c r="BX142" i="2"/>
  <c r="AQ144" i="2"/>
  <c r="BM145" i="2"/>
  <c r="J147" i="2"/>
  <c r="BB189" i="2"/>
  <c r="BB188" i="2"/>
  <c r="BB186" i="2"/>
  <c r="BB183" i="2"/>
  <c r="BB163" i="2"/>
  <c r="BB172" i="2"/>
  <c r="BL178" i="2"/>
  <c r="Q180" i="2"/>
  <c r="R180" i="2" s="1"/>
  <c r="J11" i="2"/>
  <c r="BB11" i="2"/>
  <c r="BB12" i="2"/>
  <c r="J19" i="2"/>
  <c r="BB19" i="2"/>
  <c r="J20" i="2"/>
  <c r="BB20" i="2"/>
  <c r="J21" i="2"/>
  <c r="AF21" i="2"/>
  <c r="BB21" i="2"/>
  <c r="BX21" i="2"/>
  <c r="AF22" i="2"/>
  <c r="U26" i="2"/>
  <c r="BM26" i="2"/>
  <c r="U27" i="2"/>
  <c r="BM27" i="2"/>
  <c r="AF28" i="2"/>
  <c r="BX28" i="2"/>
  <c r="U29" i="2"/>
  <c r="AQ29" i="2"/>
  <c r="BM29" i="2"/>
  <c r="J30" i="2"/>
  <c r="BB30" i="2"/>
  <c r="J31" i="2"/>
  <c r="AF31" i="2"/>
  <c r="BB31" i="2"/>
  <c r="BX31" i="2"/>
  <c r="U32" i="2"/>
  <c r="AQ32" i="2"/>
  <c r="BM32" i="2"/>
  <c r="J33" i="2"/>
  <c r="BB33" i="2"/>
  <c r="J34" i="2"/>
  <c r="BB34" i="2"/>
  <c r="J35" i="2"/>
  <c r="BB35" i="2"/>
  <c r="J36" i="2"/>
  <c r="AF36" i="2"/>
  <c r="BB36" i="2"/>
  <c r="BX36" i="2"/>
  <c r="U37" i="2"/>
  <c r="AQ37" i="2"/>
  <c r="BM37" i="2"/>
  <c r="J38" i="2"/>
  <c r="AF38" i="2"/>
  <c r="BB38" i="2"/>
  <c r="BX38" i="2"/>
  <c r="U39" i="2"/>
  <c r="AQ39" i="2"/>
  <c r="BM39" i="2"/>
  <c r="J40" i="2"/>
  <c r="BB40" i="2"/>
  <c r="J41" i="2"/>
  <c r="BB41" i="2"/>
  <c r="J42" i="2"/>
  <c r="BB42" i="2"/>
  <c r="J43" i="2"/>
  <c r="BM43" i="2"/>
  <c r="AF44" i="2"/>
  <c r="BM44" i="2"/>
  <c r="U45" i="2"/>
  <c r="BM45" i="2"/>
  <c r="U46" i="2"/>
  <c r="BM46" i="2"/>
  <c r="U47" i="2"/>
  <c r="BM47" i="2"/>
  <c r="U48" i="2"/>
  <c r="BM48" i="2"/>
  <c r="U49" i="2"/>
  <c r="BM49" i="2"/>
  <c r="AF58" i="2"/>
  <c r="BX58" i="2"/>
  <c r="AF64" i="2"/>
  <c r="BX64" i="2"/>
  <c r="BX66" i="2"/>
  <c r="J68" i="2"/>
  <c r="J69" i="2"/>
  <c r="AF69" i="2"/>
  <c r="BX69" i="2"/>
  <c r="J71" i="2"/>
  <c r="AF74" i="2"/>
  <c r="BX74" i="2"/>
  <c r="AF75" i="2"/>
  <c r="BX75" i="2"/>
  <c r="AF78" i="2"/>
  <c r="BX78" i="2"/>
  <c r="U79" i="2"/>
  <c r="BM79" i="2"/>
  <c r="J80" i="2"/>
  <c r="J81" i="2"/>
  <c r="U82" i="2"/>
  <c r="BM82" i="2"/>
  <c r="AF83" i="2"/>
  <c r="BX83" i="2"/>
  <c r="U84" i="2"/>
  <c r="BM84" i="2"/>
  <c r="J85" i="2"/>
  <c r="AF85" i="2"/>
  <c r="BX85" i="2"/>
  <c r="U86" i="2"/>
  <c r="BM86" i="2"/>
  <c r="J87" i="2"/>
  <c r="AF87" i="2"/>
  <c r="BX87" i="2"/>
  <c r="J89" i="2"/>
  <c r="U90" i="2"/>
  <c r="BM90" i="2"/>
  <c r="BX91" i="2"/>
  <c r="J93" i="2"/>
  <c r="U94" i="2"/>
  <c r="BM94" i="2"/>
  <c r="AF95" i="2"/>
  <c r="BX95" i="2"/>
  <c r="J97" i="2"/>
  <c r="AQ149" i="2"/>
  <c r="AQ150" i="2"/>
  <c r="AQ147" i="2"/>
  <c r="AQ110" i="2"/>
  <c r="U113" i="2"/>
  <c r="AQ113" i="2"/>
  <c r="J115" i="2"/>
  <c r="BB115" i="2"/>
  <c r="AF117" i="2"/>
  <c r="BX117" i="2"/>
  <c r="AQ118" i="2"/>
  <c r="AF120" i="2"/>
  <c r="BX120" i="2"/>
  <c r="AQ121" i="2"/>
  <c r="AF123" i="2"/>
  <c r="BX123" i="2"/>
  <c r="AF124" i="2"/>
  <c r="AF127" i="2"/>
  <c r="BX127" i="2"/>
  <c r="U128" i="2"/>
  <c r="BM128" i="2"/>
  <c r="AF129" i="2"/>
  <c r="BX129" i="2"/>
  <c r="U130" i="2"/>
  <c r="AQ130" i="2"/>
  <c r="AF131" i="2"/>
  <c r="BX131" i="2"/>
  <c r="U132" i="2"/>
  <c r="AQ132" i="2"/>
  <c r="BM132" i="2"/>
  <c r="J133" i="2"/>
  <c r="AF133" i="2"/>
  <c r="BB133" i="2"/>
  <c r="BX133" i="2"/>
  <c r="AQ134" i="2"/>
  <c r="J135" i="2"/>
  <c r="BB135" i="2"/>
  <c r="U136" i="2"/>
  <c r="BM136" i="2"/>
  <c r="AF141" i="2"/>
  <c r="BX141" i="2"/>
  <c r="AQ142" i="2"/>
  <c r="J143" i="2"/>
  <c r="U146" i="2"/>
  <c r="AQ148" i="2"/>
  <c r="J149" i="2"/>
  <c r="AQ291" i="2"/>
  <c r="AQ286" i="2"/>
  <c r="AQ290" i="2"/>
  <c r="AQ285" i="2"/>
  <c r="AQ281" i="2"/>
  <c r="AQ278" i="2"/>
  <c r="AQ293" i="2"/>
  <c r="AQ294" i="2"/>
  <c r="AQ292" i="2"/>
  <c r="AQ289" i="2"/>
  <c r="AQ279" i="2"/>
  <c r="AQ274" i="2"/>
  <c r="AQ277" i="2"/>
  <c r="AQ273" i="2"/>
  <c r="AQ272" i="2"/>
  <c r="AQ271" i="2"/>
  <c r="AQ288" i="2"/>
  <c r="AQ287" i="2"/>
  <c r="AQ284" i="2"/>
  <c r="AQ283" i="2"/>
  <c r="AQ276" i="2"/>
  <c r="AQ270" i="2"/>
  <c r="AQ282" i="2"/>
  <c r="AQ280" i="2"/>
  <c r="AQ275" i="2"/>
  <c r="AQ269" i="2"/>
  <c r="AQ267" i="2"/>
  <c r="AQ261" i="2"/>
  <c r="AQ256" i="2"/>
  <c r="AQ242" i="2"/>
  <c r="AQ268" i="2"/>
  <c r="AQ266" i="2"/>
  <c r="AQ260" i="2"/>
  <c r="AQ255" i="2"/>
  <c r="AQ245" i="2"/>
  <c r="AQ241" i="2"/>
  <c r="AQ240" i="2"/>
  <c r="AQ265" i="2"/>
  <c r="AQ263" i="2"/>
  <c r="AQ259" i="2"/>
  <c r="AQ254" i="2"/>
  <c r="AQ246" i="2"/>
  <c r="AQ244" i="2"/>
  <c r="AQ264" i="2"/>
  <c r="AQ262" i="2"/>
  <c r="AQ258" i="2"/>
  <c r="AQ257" i="2"/>
  <c r="AQ243" i="2"/>
  <c r="AQ239" i="2"/>
  <c r="AQ235" i="2"/>
  <c r="AQ233" i="2"/>
  <c r="AQ230" i="2"/>
  <c r="AQ226" i="2"/>
  <c r="AQ221" i="2"/>
  <c r="AQ220" i="2"/>
  <c r="AQ218" i="2"/>
  <c r="AQ215" i="2"/>
  <c r="AQ207" i="2"/>
  <c r="AQ238" i="2"/>
  <c r="AQ234" i="2"/>
  <c r="AQ229" i="2"/>
  <c r="AQ225" i="2"/>
  <c r="AQ217" i="2"/>
  <c r="AQ214" i="2"/>
  <c r="AQ211" i="2"/>
  <c r="AQ206" i="2"/>
  <c r="AQ237" i="2"/>
  <c r="AQ232" i="2"/>
  <c r="AQ228" i="2"/>
  <c r="AQ223" i="2"/>
  <c r="AQ216" i="2"/>
  <c r="AQ213" i="2"/>
  <c r="AQ210" i="2"/>
  <c r="AQ209" i="2"/>
  <c r="AQ236" i="2"/>
  <c r="AQ231" i="2"/>
  <c r="AQ227" i="2"/>
  <c r="AQ224" i="2"/>
  <c r="AQ222" i="2"/>
  <c r="AQ219" i="2"/>
  <c r="AQ212" i="2"/>
  <c r="AQ208" i="2"/>
  <c r="AQ197" i="2"/>
  <c r="AQ196" i="2"/>
  <c r="AQ192" i="2"/>
  <c r="AQ189" i="2"/>
  <c r="AQ183" i="2"/>
  <c r="AQ177" i="2"/>
  <c r="AQ173" i="2"/>
  <c r="AQ172" i="2"/>
  <c r="AQ171" i="2"/>
  <c r="AQ170" i="2"/>
  <c r="AQ163" i="2"/>
  <c r="AQ162" i="2"/>
  <c r="AQ161" i="2"/>
  <c r="AQ160" i="2"/>
  <c r="AQ195" i="2"/>
  <c r="AQ194" i="2"/>
  <c r="AQ193" i="2"/>
  <c r="AQ188" i="2"/>
  <c r="AQ186" i="2"/>
  <c r="AQ182" i="2"/>
  <c r="AQ181" i="2"/>
  <c r="AQ179" i="2"/>
  <c r="AQ178" i="2"/>
  <c r="AQ166" i="2"/>
  <c r="AQ159" i="2"/>
  <c r="AQ191" i="2"/>
  <c r="AQ184" i="2"/>
  <c r="AQ176" i="2"/>
  <c r="AQ175" i="2"/>
  <c r="AQ174" i="2"/>
  <c r="AQ169" i="2"/>
  <c r="AQ168" i="2"/>
  <c r="AQ167" i="2"/>
  <c r="AQ165" i="2"/>
  <c r="AQ158" i="2"/>
  <c r="AQ198" i="2"/>
  <c r="AQ190" i="2"/>
  <c r="AQ187" i="2"/>
  <c r="AQ185" i="2"/>
  <c r="BB177" i="2"/>
  <c r="BN198" i="2"/>
  <c r="J9" i="2"/>
  <c r="BB9" i="2"/>
  <c r="U14" i="2"/>
  <c r="BM14" i="2"/>
  <c r="BM15" i="2"/>
  <c r="BM16" i="2"/>
  <c r="J13" i="2"/>
  <c r="AF13" i="2"/>
  <c r="BB13" i="2"/>
  <c r="BX13" i="2"/>
  <c r="AF14" i="2"/>
  <c r="BX14" i="2"/>
  <c r="AF15" i="2"/>
  <c r="BX15" i="2"/>
  <c r="AF16" i="2"/>
  <c r="BX16" i="2"/>
  <c r="AF17" i="2"/>
  <c r="BX17" i="2"/>
  <c r="U18" i="2"/>
  <c r="AQ18" i="2"/>
  <c r="BM18" i="2"/>
  <c r="U19" i="2"/>
  <c r="BM19" i="2"/>
  <c r="U20" i="2"/>
  <c r="BM20" i="2"/>
  <c r="AQ22" i="2"/>
  <c r="AQ23" i="2"/>
  <c r="BX23" i="2"/>
  <c r="U24" i="2"/>
  <c r="AQ24" i="2"/>
  <c r="BM24" i="2"/>
  <c r="AF25" i="2"/>
  <c r="BX25" i="2"/>
  <c r="AF26" i="2"/>
  <c r="BX26" i="2"/>
  <c r="AF27" i="2"/>
  <c r="BX27" i="2"/>
  <c r="AQ28" i="2"/>
  <c r="U30" i="2"/>
  <c r="BM30" i="2"/>
  <c r="U33" i="2"/>
  <c r="BM33" i="2"/>
  <c r="U34" i="2"/>
  <c r="BM34" i="2"/>
  <c r="U35" i="2"/>
  <c r="BM35" i="2"/>
  <c r="U40" i="2"/>
  <c r="BM40" i="2"/>
  <c r="U41" i="2"/>
  <c r="BM41" i="2"/>
  <c r="AQ43" i="2"/>
  <c r="BX43" i="2"/>
  <c r="BX44" i="2"/>
  <c r="AF45" i="2"/>
  <c r="BX45" i="2"/>
  <c r="AF46" i="2"/>
  <c r="BX46" i="2"/>
  <c r="AF47" i="2"/>
  <c r="BX47" i="2"/>
  <c r="AF48" i="2"/>
  <c r="BX48" i="2"/>
  <c r="U60" i="2"/>
  <c r="BX60" i="2"/>
  <c r="U61" i="2"/>
  <c r="BM61" i="2"/>
  <c r="U62" i="2"/>
  <c r="BM62" i="2"/>
  <c r="AF63" i="2"/>
  <c r="BX63" i="2"/>
  <c r="J65" i="2"/>
  <c r="J66" i="2"/>
  <c r="AF66" i="2"/>
  <c r="J67" i="2"/>
  <c r="U68" i="2"/>
  <c r="BM68" i="2"/>
  <c r="J70" i="2"/>
  <c r="U71" i="2"/>
  <c r="BX71" i="2"/>
  <c r="U72" i="2"/>
  <c r="BM72" i="2"/>
  <c r="J73" i="2"/>
  <c r="AF73" i="2"/>
  <c r="BX73" i="2"/>
  <c r="J76" i="2"/>
  <c r="J77" i="2"/>
  <c r="AF77" i="2"/>
  <c r="BX77" i="2"/>
  <c r="BM80" i="2"/>
  <c r="U81" i="2"/>
  <c r="BM81" i="2"/>
  <c r="AF82" i="2"/>
  <c r="BX82" i="2"/>
  <c r="J88" i="2"/>
  <c r="U89" i="2"/>
  <c r="BM89" i="2"/>
  <c r="AF90" i="2"/>
  <c r="BX90" i="2"/>
  <c r="U91" i="2"/>
  <c r="J92" i="2"/>
  <c r="U93" i="2"/>
  <c r="BM93" i="2"/>
  <c r="AF148" i="2"/>
  <c r="AF149" i="2"/>
  <c r="AF150" i="2"/>
  <c r="AF146" i="2"/>
  <c r="AF145" i="2"/>
  <c r="AF143" i="2"/>
  <c r="BX148" i="2"/>
  <c r="BX149" i="2"/>
  <c r="BX150" i="2"/>
  <c r="BX146" i="2"/>
  <c r="BX143" i="2"/>
  <c r="AF112" i="2"/>
  <c r="BB112" i="2"/>
  <c r="BX112" i="2"/>
  <c r="BB113" i="2"/>
  <c r="BX113" i="2"/>
  <c r="U114" i="2"/>
  <c r="AQ114" i="2"/>
  <c r="BM114" i="2"/>
  <c r="U115" i="2"/>
  <c r="BM115" i="2"/>
  <c r="AF116" i="2"/>
  <c r="BX116" i="2"/>
  <c r="AQ117" i="2"/>
  <c r="J118" i="2"/>
  <c r="BB118" i="2"/>
  <c r="J119" i="2"/>
  <c r="AF119" i="2"/>
  <c r="BB119" i="2"/>
  <c r="BX119" i="2"/>
  <c r="AQ120" i="2"/>
  <c r="J121" i="2"/>
  <c r="BB121" i="2"/>
  <c r="J122" i="2"/>
  <c r="AF122" i="2"/>
  <c r="BB122" i="2"/>
  <c r="BX122" i="2"/>
  <c r="AQ123" i="2"/>
  <c r="J124" i="2"/>
  <c r="AQ124" i="2"/>
  <c r="BX124" i="2"/>
  <c r="U125" i="2"/>
  <c r="AQ125" i="2"/>
  <c r="BM125" i="2"/>
  <c r="J126" i="2"/>
  <c r="AF126" i="2"/>
  <c r="BB126" i="2"/>
  <c r="BX126" i="2"/>
  <c r="AQ127" i="2"/>
  <c r="R128" i="2"/>
  <c r="AF128" i="2"/>
  <c r="BX128" i="2"/>
  <c r="AQ129" i="2"/>
  <c r="R130" i="2"/>
  <c r="BX130" i="2"/>
  <c r="AQ131" i="2"/>
  <c r="G133" i="2"/>
  <c r="J134" i="2"/>
  <c r="BB134" i="2"/>
  <c r="U135" i="2"/>
  <c r="BM135" i="2"/>
  <c r="AF136" i="2"/>
  <c r="BX136" i="2"/>
  <c r="U137" i="2"/>
  <c r="AQ137" i="2"/>
  <c r="BM137" i="2"/>
  <c r="J138" i="2"/>
  <c r="AF138" i="2"/>
  <c r="BB138" i="2"/>
  <c r="BX138" i="2"/>
  <c r="U139" i="2"/>
  <c r="AQ139" i="2"/>
  <c r="BM139" i="2"/>
  <c r="J140" i="2"/>
  <c r="AF140" i="2"/>
  <c r="BB140" i="2"/>
  <c r="BX140" i="2"/>
  <c r="AQ141" i="2"/>
  <c r="J142" i="2"/>
  <c r="BB142" i="2"/>
  <c r="U143" i="2"/>
  <c r="AQ143" i="2"/>
  <c r="BB143" i="2"/>
  <c r="BM144" i="2"/>
  <c r="AQ145" i="2"/>
  <c r="BM146" i="2"/>
  <c r="AF147" i="2"/>
  <c r="BB149" i="2"/>
  <c r="U150" i="2"/>
  <c r="BB161" i="2"/>
  <c r="AQ164" i="2"/>
  <c r="BB171" i="2"/>
  <c r="AQ180" i="2"/>
  <c r="BB181" i="2"/>
  <c r="BX186" i="2"/>
  <c r="U187" i="2"/>
  <c r="BM187" i="2"/>
  <c r="BN187" i="2" s="1"/>
  <c r="J188" i="2"/>
  <c r="AF188" i="2"/>
  <c r="BX188" i="2"/>
  <c r="U189" i="2"/>
  <c r="BM189" i="2"/>
  <c r="BN189" i="2" s="1"/>
  <c r="J191" i="2"/>
  <c r="AF191" i="2"/>
  <c r="BB192" i="2"/>
  <c r="BX193" i="2"/>
  <c r="U194" i="2"/>
  <c r="U195" i="2"/>
  <c r="BM195" i="2"/>
  <c r="BN195" i="2" s="1"/>
  <c r="BB196" i="2"/>
  <c r="BM196" i="2"/>
  <c r="BN196" i="2" s="1"/>
  <c r="BB197" i="2"/>
  <c r="J198" i="2"/>
  <c r="J358" i="2"/>
  <c r="BB358" i="2"/>
  <c r="J359" i="2"/>
  <c r="BB359" i="2"/>
  <c r="J360" i="2"/>
  <c r="BB360" i="2"/>
  <c r="AQ363" i="2"/>
  <c r="AQ366" i="2"/>
  <c r="BB369" i="2"/>
  <c r="J372" i="2"/>
  <c r="BB372" i="2"/>
  <c r="AQ375" i="2"/>
  <c r="AQ381" i="2"/>
  <c r="BB382" i="2"/>
  <c r="AQ383" i="2"/>
  <c r="J384" i="2"/>
  <c r="BB384" i="2"/>
  <c r="U385" i="2"/>
  <c r="AQ385" i="2"/>
  <c r="BM385" i="2"/>
  <c r="U386" i="2"/>
  <c r="BM386" i="2"/>
  <c r="AF387" i="2"/>
  <c r="BX387" i="2"/>
  <c r="AQ388" i="2"/>
  <c r="J389" i="2"/>
  <c r="BX389" i="2"/>
  <c r="AQ390" i="2"/>
  <c r="U392" i="2"/>
  <c r="BM392" i="2"/>
  <c r="AF393" i="2"/>
  <c r="BX393" i="2"/>
  <c r="AQ394" i="2"/>
  <c r="J395" i="2"/>
  <c r="BB395" i="2"/>
  <c r="AQ491" i="2"/>
  <c r="AQ490" i="2"/>
  <c r="AQ488" i="2"/>
  <c r="AQ486" i="2"/>
  <c r="AQ484" i="2"/>
  <c r="AQ482" i="2"/>
  <c r="AQ480" i="2"/>
  <c r="AQ477" i="2"/>
  <c r="AQ475" i="2"/>
  <c r="AQ473" i="2"/>
  <c r="AQ471" i="2"/>
  <c r="AQ462" i="2"/>
  <c r="AQ478" i="2"/>
  <c r="AQ469" i="2"/>
  <c r="AQ467" i="2"/>
  <c r="AQ465" i="2"/>
  <c r="AQ463" i="2"/>
  <c r="AQ459" i="2"/>
  <c r="AQ489" i="2"/>
  <c r="AQ487" i="2"/>
  <c r="AQ485" i="2"/>
  <c r="AQ483" i="2"/>
  <c r="AQ481" i="2"/>
  <c r="AQ479" i="2"/>
  <c r="AQ476" i="2"/>
  <c r="AQ474" i="2"/>
  <c r="AQ472" i="2"/>
  <c r="BB417" i="2"/>
  <c r="AQ418" i="2"/>
  <c r="J419" i="2"/>
  <c r="BB419" i="2"/>
  <c r="AQ420" i="2"/>
  <c r="J421" i="2"/>
  <c r="BB421" i="2"/>
  <c r="AQ422" i="2"/>
  <c r="J423" i="2"/>
  <c r="BB423" i="2"/>
  <c r="AQ424" i="2"/>
  <c r="J425" i="2"/>
  <c r="BB425" i="2"/>
  <c r="AQ426" i="2"/>
  <c r="J427" i="2"/>
  <c r="BB427" i="2"/>
  <c r="BX427" i="2"/>
  <c r="U428" i="2"/>
  <c r="AQ428" i="2"/>
  <c r="BM428" i="2"/>
  <c r="J429" i="2"/>
  <c r="AF429" i="2"/>
  <c r="BB429" i="2"/>
  <c r="BX429" i="2"/>
  <c r="U430" i="2"/>
  <c r="AQ430" i="2"/>
  <c r="BM430" i="2"/>
  <c r="AF431" i="2"/>
  <c r="BX431" i="2"/>
  <c r="U432" i="2"/>
  <c r="AQ432" i="2"/>
  <c r="BM432" i="2"/>
  <c r="J433" i="2"/>
  <c r="AF433" i="2"/>
  <c r="BB433" i="2"/>
  <c r="BX433" i="2"/>
  <c r="U434" i="2"/>
  <c r="AQ434" i="2"/>
  <c r="BM434" i="2"/>
  <c r="J435" i="2"/>
  <c r="AF435" i="2"/>
  <c r="BB435" i="2"/>
  <c r="BX435" i="2"/>
  <c r="U436" i="2"/>
  <c r="AQ436" i="2"/>
  <c r="BM436" i="2"/>
  <c r="J437" i="2"/>
  <c r="AF437" i="2"/>
  <c r="BB437" i="2"/>
  <c r="BX437" i="2"/>
  <c r="U438" i="2"/>
  <c r="AQ438" i="2"/>
  <c r="BM438" i="2"/>
  <c r="J439" i="2"/>
  <c r="AF439" i="2"/>
  <c r="BB439" i="2"/>
  <c r="BX439" i="2"/>
  <c r="U440" i="2"/>
  <c r="AQ440" i="2"/>
  <c r="BM440" i="2"/>
  <c r="J441" i="2"/>
  <c r="BB441" i="2"/>
  <c r="BX441" i="2"/>
  <c r="U442" i="2"/>
  <c r="AQ442" i="2"/>
  <c r="BM442" i="2"/>
  <c r="J443" i="2"/>
  <c r="AQ443" i="2"/>
  <c r="BM443" i="2"/>
  <c r="U458" i="2"/>
  <c r="J459" i="2"/>
  <c r="BB459" i="2"/>
  <c r="U460" i="2"/>
  <c r="AQ460" i="2"/>
  <c r="J461" i="2"/>
  <c r="U461" i="2"/>
  <c r="BM461" i="2"/>
  <c r="AQ470" i="2"/>
  <c r="AB553" i="2"/>
  <c r="AC553" i="2" s="1"/>
  <c r="AC505" i="2"/>
  <c r="AX553" i="2"/>
  <c r="AY553" i="2" s="1"/>
  <c r="AY505" i="2"/>
  <c r="BT559" i="2"/>
  <c r="BU559" i="2" s="1"/>
  <c r="BU511" i="2"/>
  <c r="BT562" i="2"/>
  <c r="BU562" i="2" s="1"/>
  <c r="BU514" i="2"/>
  <c r="Q613" i="2"/>
  <c r="R613" i="2" s="1"/>
  <c r="T613" i="2" s="1"/>
  <c r="Q565" i="2"/>
  <c r="R565" i="2" s="1"/>
  <c r="R517" i="2"/>
  <c r="AB571" i="2"/>
  <c r="AC571" i="2" s="1"/>
  <c r="AC523" i="2"/>
  <c r="Q624" i="2"/>
  <c r="R624" i="2" s="1"/>
  <c r="T624" i="2" s="1"/>
  <c r="Q576" i="2"/>
  <c r="R576" i="2" s="1"/>
  <c r="R528" i="2"/>
  <c r="BI576" i="2"/>
  <c r="BJ576" i="2" s="1"/>
  <c r="BJ528" i="2"/>
  <c r="AF293" i="2"/>
  <c r="AF289" i="2"/>
  <c r="AF288" i="2"/>
  <c r="AF292" i="2"/>
  <c r="AF287" i="2"/>
  <c r="AF283" i="2"/>
  <c r="AF280" i="2"/>
  <c r="AF291" i="2"/>
  <c r="AF294" i="2"/>
  <c r="AF290" i="2"/>
  <c r="AF286" i="2"/>
  <c r="AF279" i="2"/>
  <c r="AF276" i="2"/>
  <c r="AF270" i="2"/>
  <c r="AF285" i="2"/>
  <c r="AF275" i="2"/>
  <c r="AF269" i="2"/>
  <c r="AF268" i="2"/>
  <c r="AF281" i="2"/>
  <c r="AF274" i="2"/>
  <c r="AF272" i="2"/>
  <c r="AF284" i="2"/>
  <c r="AF282" i="2"/>
  <c r="AF278" i="2"/>
  <c r="AF277" i="2"/>
  <c r="AF273" i="2"/>
  <c r="AF271" i="2"/>
  <c r="AF265" i="2"/>
  <c r="AF264" i="2"/>
  <c r="AF263" i="2"/>
  <c r="AF259" i="2"/>
  <c r="AF244" i="2"/>
  <c r="AF262" i="2"/>
  <c r="AF258" i="2"/>
  <c r="AF257" i="2"/>
  <c r="AF243" i="2"/>
  <c r="AF267" i="2"/>
  <c r="AF261" i="2"/>
  <c r="AF256" i="2"/>
  <c r="AF242" i="2"/>
  <c r="AF266" i="2"/>
  <c r="AF260" i="2"/>
  <c r="AF255" i="2"/>
  <c r="AF246" i="2"/>
  <c r="AF245" i="2"/>
  <c r="AF241" i="2"/>
  <c r="AF237" i="2"/>
  <c r="AF234" i="2"/>
  <c r="AF232" i="2"/>
  <c r="AF228" i="2"/>
  <c r="AF224" i="2"/>
  <c r="AF223" i="2"/>
  <c r="AF213" i="2"/>
  <c r="AF210" i="2"/>
  <c r="AF209" i="2"/>
  <c r="AF236" i="2"/>
  <c r="AF231" i="2"/>
  <c r="AF227" i="2"/>
  <c r="AF222" i="2"/>
  <c r="AF220" i="2"/>
  <c r="AF219" i="2"/>
  <c r="AF208" i="2"/>
  <c r="AF240" i="2"/>
  <c r="AF239" i="2"/>
  <c r="AF235" i="2"/>
  <c r="AF230" i="2"/>
  <c r="AF226" i="2"/>
  <c r="AF221" i="2"/>
  <c r="AF218" i="2"/>
  <c r="AF215" i="2"/>
  <c r="AF212" i="2"/>
  <c r="AF207" i="2"/>
  <c r="AF238" i="2"/>
  <c r="AF233" i="2"/>
  <c r="AF229" i="2"/>
  <c r="AF225" i="2"/>
  <c r="AF217" i="2"/>
  <c r="AF216" i="2"/>
  <c r="AF214" i="2"/>
  <c r="AF211" i="2"/>
  <c r="BX294" i="2"/>
  <c r="BX293" i="2"/>
  <c r="BX290" i="2"/>
  <c r="BX289" i="2"/>
  <c r="BX284" i="2"/>
  <c r="BX277" i="2"/>
  <c r="BX292" i="2"/>
  <c r="BX291" i="2"/>
  <c r="BX285" i="2"/>
  <c r="BX283" i="2"/>
  <c r="BX273" i="2"/>
  <c r="BX271" i="2"/>
  <c r="BX282" i="2"/>
  <c r="BX281" i="2"/>
  <c r="BX280" i="2"/>
  <c r="BX276" i="2"/>
  <c r="BX272" i="2"/>
  <c r="BX270" i="2"/>
  <c r="BX279" i="2"/>
  <c r="BX278" i="2"/>
  <c r="BX275" i="2"/>
  <c r="BX269" i="2"/>
  <c r="BX267" i="2"/>
  <c r="BX288" i="2"/>
  <c r="BX287" i="2"/>
  <c r="BX286" i="2"/>
  <c r="BX274" i="2"/>
  <c r="BX266" i="2"/>
  <c r="BX260" i="2"/>
  <c r="BX255" i="2"/>
  <c r="BX245" i="2"/>
  <c r="BX241" i="2"/>
  <c r="BX268" i="2"/>
  <c r="BX265" i="2"/>
  <c r="BX263" i="2"/>
  <c r="BX259" i="2"/>
  <c r="BX254" i="2"/>
  <c r="BX246" i="2"/>
  <c r="BX244" i="2"/>
  <c r="BX240" i="2"/>
  <c r="BX264" i="2"/>
  <c r="BX262" i="2"/>
  <c r="BX258" i="2"/>
  <c r="BX243" i="2"/>
  <c r="BX261" i="2"/>
  <c r="BX257" i="2"/>
  <c r="BX256" i="2"/>
  <c r="BX242" i="2"/>
  <c r="BX238" i="2"/>
  <c r="BX234" i="2"/>
  <c r="BX229" i="2"/>
  <c r="BX225" i="2"/>
  <c r="BX220" i="2"/>
  <c r="BX217" i="2"/>
  <c r="BX214" i="2"/>
  <c r="BX211" i="2"/>
  <c r="BX206" i="2"/>
  <c r="BX237" i="2"/>
  <c r="BX232" i="2"/>
  <c r="BX228" i="2"/>
  <c r="BX223" i="2"/>
  <c r="BX216" i="2"/>
  <c r="BX213" i="2"/>
  <c r="BX210" i="2"/>
  <c r="BX239" i="2"/>
  <c r="BX236" i="2"/>
  <c r="BX231" i="2"/>
  <c r="BX227" i="2"/>
  <c r="BX222" i="2"/>
  <c r="BX219" i="2"/>
  <c r="BX212" i="2"/>
  <c r="BX209" i="2"/>
  <c r="BX208" i="2"/>
  <c r="BX235" i="2"/>
  <c r="BX233" i="2"/>
  <c r="BX230" i="2"/>
  <c r="BX226" i="2"/>
  <c r="BX224" i="2"/>
  <c r="BX221" i="2"/>
  <c r="BX218" i="2"/>
  <c r="BX215" i="2"/>
  <c r="BX207" i="2"/>
  <c r="U158" i="2"/>
  <c r="BM159" i="2"/>
  <c r="BN159" i="2" s="1"/>
  <c r="J160" i="2"/>
  <c r="AF160" i="2"/>
  <c r="BB160" i="2"/>
  <c r="BX160" i="2"/>
  <c r="U161" i="2"/>
  <c r="BM161" i="2"/>
  <c r="BN161" i="2" s="1"/>
  <c r="J162" i="2"/>
  <c r="AF162" i="2"/>
  <c r="BB162" i="2"/>
  <c r="BX162" i="2"/>
  <c r="U163" i="2"/>
  <c r="BM163" i="2"/>
  <c r="BN163" i="2" s="1"/>
  <c r="BB164" i="2"/>
  <c r="J165" i="2"/>
  <c r="AF166" i="2"/>
  <c r="BX166" i="2"/>
  <c r="U167" i="2"/>
  <c r="BM167" i="2"/>
  <c r="BN167" i="2" s="1"/>
  <c r="J168" i="2"/>
  <c r="J169" i="2"/>
  <c r="J170" i="2"/>
  <c r="AF170" i="2"/>
  <c r="BB170" i="2"/>
  <c r="BX170" i="2"/>
  <c r="U171" i="2"/>
  <c r="BX171" i="2"/>
  <c r="U172" i="2"/>
  <c r="BM172" i="2"/>
  <c r="BN172" i="2" s="1"/>
  <c r="J173" i="2"/>
  <c r="AF173" i="2"/>
  <c r="BB173" i="2"/>
  <c r="BX173" i="2"/>
  <c r="U174" i="2"/>
  <c r="BM174" i="2"/>
  <c r="BN174" i="2" s="1"/>
  <c r="J175" i="2"/>
  <c r="J176" i="2"/>
  <c r="BX176" i="2"/>
  <c r="U177" i="2"/>
  <c r="BM177" i="2"/>
  <c r="BN177" i="2" s="1"/>
  <c r="AF179" i="2"/>
  <c r="BM183" i="2"/>
  <c r="BN183" i="2" s="1"/>
  <c r="BX189" i="2"/>
  <c r="U190" i="2"/>
  <c r="BB190" i="2"/>
  <c r="BM190" i="2"/>
  <c r="BN190" i="2" s="1"/>
  <c r="J192" i="2"/>
  <c r="AF192" i="2"/>
  <c r="BM192" i="2"/>
  <c r="BN192" i="2" s="1"/>
  <c r="J193" i="2"/>
  <c r="AF194" i="2"/>
  <c r="AF195" i="2"/>
  <c r="BX195" i="2"/>
  <c r="U196" i="2"/>
  <c r="BX196" i="2"/>
  <c r="U197" i="2"/>
  <c r="BM197" i="2"/>
  <c r="BN197" i="2" s="1"/>
  <c r="BB198" i="2"/>
  <c r="U355" i="2"/>
  <c r="AQ355" i="2"/>
  <c r="BM355" i="2"/>
  <c r="J356" i="2"/>
  <c r="AF356" i="2"/>
  <c r="BB356" i="2"/>
  <c r="BX356" i="2"/>
  <c r="U357" i="2"/>
  <c r="AQ357" i="2"/>
  <c r="BM357" i="2"/>
  <c r="U358" i="2"/>
  <c r="BM358" i="2"/>
  <c r="U360" i="2"/>
  <c r="BM360" i="2"/>
  <c r="AF361" i="2"/>
  <c r="BX361" i="2"/>
  <c r="AQ362" i="2"/>
  <c r="J363" i="2"/>
  <c r="BB363" i="2"/>
  <c r="J364" i="2"/>
  <c r="AF364" i="2"/>
  <c r="BB364" i="2"/>
  <c r="BX364" i="2"/>
  <c r="AQ365" i="2"/>
  <c r="J366" i="2"/>
  <c r="BB366" i="2"/>
  <c r="J367" i="2"/>
  <c r="AF367" i="2"/>
  <c r="BB367" i="2"/>
  <c r="BX367" i="2"/>
  <c r="AQ368" i="2"/>
  <c r="J369" i="2"/>
  <c r="BM369" i="2"/>
  <c r="J370" i="2"/>
  <c r="AF370" i="2"/>
  <c r="BB370" i="2"/>
  <c r="BX370" i="2"/>
  <c r="U371" i="2"/>
  <c r="AQ371" i="2"/>
  <c r="BM371" i="2"/>
  <c r="U372" i="2"/>
  <c r="BM372" i="2"/>
  <c r="AF373" i="2"/>
  <c r="BX373" i="2"/>
  <c r="AQ374" i="2"/>
  <c r="AF376" i="2"/>
  <c r="BX376" i="2"/>
  <c r="U377" i="2"/>
  <c r="AQ377" i="2"/>
  <c r="BX377" i="2"/>
  <c r="U378" i="2"/>
  <c r="AQ378" i="2"/>
  <c r="AF379" i="2"/>
  <c r="BX379" i="2"/>
  <c r="AQ380" i="2"/>
  <c r="J381" i="2"/>
  <c r="BB381" i="2"/>
  <c r="J382" i="2"/>
  <c r="AF382" i="2"/>
  <c r="AF386" i="2"/>
  <c r="BX386" i="2"/>
  <c r="AQ387" i="2"/>
  <c r="J388" i="2"/>
  <c r="BB388" i="2"/>
  <c r="U389" i="2"/>
  <c r="BB389" i="2"/>
  <c r="J390" i="2"/>
  <c r="BB390" i="2"/>
  <c r="U391" i="2"/>
  <c r="BM391" i="2"/>
  <c r="AF392" i="2"/>
  <c r="BX392" i="2"/>
  <c r="AQ393" i="2"/>
  <c r="J394" i="2"/>
  <c r="BB394" i="2"/>
  <c r="U395" i="2"/>
  <c r="BM395" i="2"/>
  <c r="AF489" i="2"/>
  <c r="AF487" i="2"/>
  <c r="AF485" i="2"/>
  <c r="AF483" i="2"/>
  <c r="AF481" i="2"/>
  <c r="AF479" i="2"/>
  <c r="AF476" i="2"/>
  <c r="AF474" i="2"/>
  <c r="AF472" i="2"/>
  <c r="AF461" i="2"/>
  <c r="AF470" i="2"/>
  <c r="AF468" i="2"/>
  <c r="AF466" i="2"/>
  <c r="AF464" i="2"/>
  <c r="AF460" i="2"/>
  <c r="AF458" i="2"/>
  <c r="AF491" i="2"/>
  <c r="AF490" i="2"/>
  <c r="AF488" i="2"/>
  <c r="AF486" i="2"/>
  <c r="AF484" i="2"/>
  <c r="AF482" i="2"/>
  <c r="AF480" i="2"/>
  <c r="AF477" i="2"/>
  <c r="AF475" i="2"/>
  <c r="AF473" i="2"/>
  <c r="AF471" i="2"/>
  <c r="BX489" i="2"/>
  <c r="BX487" i="2"/>
  <c r="BX485" i="2"/>
  <c r="BX483" i="2"/>
  <c r="BX481" i="2"/>
  <c r="BX479" i="2"/>
  <c r="BX476" i="2"/>
  <c r="BX474" i="2"/>
  <c r="BX472" i="2"/>
  <c r="BX461" i="2"/>
  <c r="BX470" i="2"/>
  <c r="BX468" i="2"/>
  <c r="BX466" i="2"/>
  <c r="BX464" i="2"/>
  <c r="BX460" i="2"/>
  <c r="BX458" i="2"/>
  <c r="BX491" i="2"/>
  <c r="BX490" i="2"/>
  <c r="BX488" i="2"/>
  <c r="BX486" i="2"/>
  <c r="BX484" i="2"/>
  <c r="BX482" i="2"/>
  <c r="BX480" i="2"/>
  <c r="BX477" i="2"/>
  <c r="BX475" i="2"/>
  <c r="BX473" i="2"/>
  <c r="BX471" i="2"/>
  <c r="U403" i="2"/>
  <c r="AQ403" i="2"/>
  <c r="BM403" i="2"/>
  <c r="J404" i="2"/>
  <c r="AF404" i="2"/>
  <c r="BB404" i="2"/>
  <c r="BX404" i="2"/>
  <c r="U405" i="2"/>
  <c r="AQ405" i="2"/>
  <c r="BM405" i="2"/>
  <c r="J406" i="2"/>
  <c r="AF406" i="2"/>
  <c r="BB406" i="2"/>
  <c r="BX406" i="2"/>
  <c r="U407" i="2"/>
  <c r="AQ407" i="2"/>
  <c r="BM407" i="2"/>
  <c r="J408" i="2"/>
  <c r="AF408" i="2"/>
  <c r="BB408" i="2"/>
  <c r="BX408" i="2"/>
  <c r="U409" i="2"/>
  <c r="AQ409" i="2"/>
  <c r="BM409" i="2"/>
  <c r="J410" i="2"/>
  <c r="AF410" i="2"/>
  <c r="BB410" i="2"/>
  <c r="BX410" i="2"/>
  <c r="U411" i="2"/>
  <c r="AQ411" i="2"/>
  <c r="BM411" i="2"/>
  <c r="J412" i="2"/>
  <c r="AF412" i="2"/>
  <c r="BB412" i="2"/>
  <c r="BX412" i="2"/>
  <c r="AF413" i="2"/>
  <c r="BB413" i="2"/>
  <c r="BX413" i="2"/>
  <c r="U414" i="2"/>
  <c r="AQ414" i="2"/>
  <c r="BM414" i="2"/>
  <c r="J415" i="2"/>
  <c r="AF415" i="2"/>
  <c r="BB415" i="2"/>
  <c r="BX415" i="2"/>
  <c r="U416" i="2"/>
  <c r="AQ416" i="2"/>
  <c r="BM416" i="2"/>
  <c r="J417" i="2"/>
  <c r="AY417" i="2"/>
  <c r="BU417" i="2"/>
  <c r="AN418" i="2"/>
  <c r="BJ418" i="2"/>
  <c r="G419" i="2"/>
  <c r="AY419" i="2"/>
  <c r="BU419" i="2"/>
  <c r="AN420" i="2"/>
  <c r="BJ420" i="2"/>
  <c r="AN422" i="2"/>
  <c r="BJ422" i="2"/>
  <c r="G423" i="2"/>
  <c r="AY423" i="2"/>
  <c r="BU423" i="2"/>
  <c r="AN424" i="2"/>
  <c r="BJ424" i="2"/>
  <c r="G425" i="2"/>
  <c r="AY425" i="2"/>
  <c r="AN426" i="2"/>
  <c r="G427" i="2"/>
  <c r="AY427" i="2"/>
  <c r="BU427" i="2"/>
  <c r="AN428" i="2"/>
  <c r="BJ428" i="2"/>
  <c r="G429" i="2"/>
  <c r="AY429" i="2"/>
  <c r="BU429" i="2"/>
  <c r="G431" i="2"/>
  <c r="AY431" i="2"/>
  <c r="BU431" i="2"/>
  <c r="AN432" i="2"/>
  <c r="BJ432" i="2"/>
  <c r="G433" i="2"/>
  <c r="AY433" i="2"/>
  <c r="BU433" i="2"/>
  <c r="AN434" i="2"/>
  <c r="BJ434" i="2"/>
  <c r="G435" i="2"/>
  <c r="AY435" i="2"/>
  <c r="BU435" i="2"/>
  <c r="AN436" i="2"/>
  <c r="BJ436" i="2"/>
  <c r="G437" i="2"/>
  <c r="AY437" i="2"/>
  <c r="BU437" i="2"/>
  <c r="AN438" i="2"/>
  <c r="BJ438" i="2"/>
  <c r="G439" i="2"/>
  <c r="AY439" i="2"/>
  <c r="BU439" i="2"/>
  <c r="AN440" i="2"/>
  <c r="BJ440" i="2"/>
  <c r="G441" i="2"/>
  <c r="AY441" i="2"/>
  <c r="BU441" i="2"/>
  <c r="AN442" i="2"/>
  <c r="BJ442" i="2"/>
  <c r="G443" i="2"/>
  <c r="U443" i="2"/>
  <c r="BJ443" i="2"/>
  <c r="U451" i="2"/>
  <c r="AQ451" i="2"/>
  <c r="BM451" i="2"/>
  <c r="J452" i="2"/>
  <c r="AF452" i="2"/>
  <c r="BB452" i="2"/>
  <c r="BX452" i="2"/>
  <c r="U453" i="2"/>
  <c r="AQ453" i="2"/>
  <c r="BM453" i="2"/>
  <c r="J454" i="2"/>
  <c r="AF454" i="2"/>
  <c r="BB454" i="2"/>
  <c r="BX454" i="2"/>
  <c r="U455" i="2"/>
  <c r="AQ455" i="2"/>
  <c r="BM455" i="2"/>
  <c r="J456" i="2"/>
  <c r="AF456" i="2"/>
  <c r="BB456" i="2"/>
  <c r="BX456" i="2"/>
  <c r="U457" i="2"/>
  <c r="AQ457" i="2"/>
  <c r="BM457" i="2"/>
  <c r="AF462" i="2"/>
  <c r="BX462" i="2"/>
  <c r="BB463" i="2"/>
  <c r="U464" i="2"/>
  <c r="AQ464" i="2"/>
  <c r="J465" i="2"/>
  <c r="AF465" i="2"/>
  <c r="BX465" i="2"/>
  <c r="BB467" i="2"/>
  <c r="AQ468" i="2"/>
  <c r="J469" i="2"/>
  <c r="BB469" i="2"/>
  <c r="BX478" i="2"/>
  <c r="AF505" i="2"/>
  <c r="Q602" i="2"/>
  <c r="R602" i="2" s="1"/>
  <c r="T602" i="2" s="1"/>
  <c r="Q554" i="2"/>
  <c r="R554" i="2" s="1"/>
  <c r="R506" i="2"/>
  <c r="AM554" i="2"/>
  <c r="AN554" i="2" s="1"/>
  <c r="AN506" i="2"/>
  <c r="BI554" i="2"/>
  <c r="BJ553" i="2" s="1"/>
  <c r="BJ505" i="2"/>
  <c r="Q557" i="2"/>
  <c r="R557" i="2" s="1"/>
  <c r="Q605" i="2"/>
  <c r="R605" i="2" s="1"/>
  <c r="T605" i="2" s="1"/>
  <c r="R509" i="2"/>
  <c r="AM557" i="2"/>
  <c r="AN557" i="2" s="1"/>
  <c r="AN509" i="2"/>
  <c r="AF513" i="2"/>
  <c r="Q563" i="2"/>
  <c r="R563" i="2" s="1"/>
  <c r="Q611" i="2"/>
  <c r="R515" i="2"/>
  <c r="AM565" i="2"/>
  <c r="AN565" i="2" s="1"/>
  <c r="AN517" i="2"/>
  <c r="BI570" i="2"/>
  <c r="BJ570" i="2" s="1"/>
  <c r="BJ522" i="2"/>
  <c r="AM575" i="2"/>
  <c r="AN575" i="2" s="1"/>
  <c r="AN527" i="2"/>
  <c r="BT575" i="2"/>
  <c r="BU575" i="2" s="1"/>
  <c r="BU527" i="2"/>
  <c r="BI586" i="2"/>
  <c r="BJ586" i="2" s="1"/>
  <c r="BJ538" i="2"/>
  <c r="U555" i="2"/>
  <c r="U641" i="2"/>
  <c r="V641" i="2" s="1"/>
  <c r="U611" i="2"/>
  <c r="U585" i="2"/>
  <c r="U572" i="2"/>
  <c r="U567" i="2"/>
  <c r="U553" i="2"/>
  <c r="U579" i="2"/>
  <c r="U569" i="2"/>
  <c r="U559" i="2"/>
  <c r="F617" i="2"/>
  <c r="G617" i="2" s="1"/>
  <c r="G568" i="2"/>
  <c r="F622" i="2"/>
  <c r="G622" i="2" s="1"/>
  <c r="G573" i="2"/>
  <c r="BM293" i="2"/>
  <c r="BM292" i="2"/>
  <c r="BM288" i="2"/>
  <c r="BM287" i="2"/>
  <c r="BM291" i="2"/>
  <c r="BM286" i="2"/>
  <c r="BM282" i="2"/>
  <c r="BM279" i="2"/>
  <c r="BM290" i="2"/>
  <c r="BM294" i="2"/>
  <c r="BM289" i="2"/>
  <c r="BM285" i="2"/>
  <c r="BM277" i="2"/>
  <c r="BM275" i="2"/>
  <c r="BM269" i="2"/>
  <c r="BM283" i="2"/>
  <c r="BM281" i="2"/>
  <c r="BM274" i="2"/>
  <c r="BM268" i="2"/>
  <c r="BM284" i="2"/>
  <c r="BM280" i="2"/>
  <c r="BM278" i="2"/>
  <c r="BM273" i="2"/>
  <c r="BM271" i="2"/>
  <c r="BM276" i="2"/>
  <c r="BM272" i="2"/>
  <c r="BM270" i="2"/>
  <c r="BM267" i="2"/>
  <c r="BM264" i="2"/>
  <c r="BM262" i="2"/>
  <c r="BM258" i="2"/>
  <c r="BM243" i="2"/>
  <c r="BM261" i="2"/>
  <c r="BM257" i="2"/>
  <c r="BM256" i="2"/>
  <c r="BM242" i="2"/>
  <c r="BM266" i="2"/>
  <c r="BM260" i="2"/>
  <c r="BM255" i="2"/>
  <c r="BM245" i="2"/>
  <c r="BM241" i="2"/>
  <c r="BM265" i="2"/>
  <c r="BM263" i="2"/>
  <c r="BM259" i="2"/>
  <c r="BM254" i="2"/>
  <c r="BM246" i="2"/>
  <c r="BM244" i="2"/>
  <c r="BM236" i="2"/>
  <c r="BM231" i="2"/>
  <c r="BM227" i="2"/>
  <c r="BM222" i="2"/>
  <c r="BM219" i="2"/>
  <c r="BM212" i="2"/>
  <c r="BM209" i="2"/>
  <c r="BM208" i="2"/>
  <c r="BM240" i="2"/>
  <c r="BM235" i="2"/>
  <c r="BM233" i="2"/>
  <c r="BM230" i="2"/>
  <c r="BM226" i="2"/>
  <c r="BM224" i="2"/>
  <c r="BM221" i="2"/>
  <c r="BM218" i="2"/>
  <c r="BM215" i="2"/>
  <c r="BM207" i="2"/>
  <c r="BM238" i="2"/>
  <c r="BM234" i="2"/>
  <c r="BM229" i="2"/>
  <c r="BM225" i="2"/>
  <c r="BM220" i="2"/>
  <c r="BM217" i="2"/>
  <c r="BM214" i="2"/>
  <c r="BM211" i="2"/>
  <c r="BM206" i="2"/>
  <c r="BM239" i="2"/>
  <c r="BM237" i="2"/>
  <c r="BM232" i="2"/>
  <c r="BM228" i="2"/>
  <c r="BM223" i="2"/>
  <c r="BM216" i="2"/>
  <c r="BM213" i="2"/>
  <c r="BM210" i="2"/>
  <c r="AF163" i="2"/>
  <c r="BX163" i="2"/>
  <c r="U164" i="2"/>
  <c r="BM164" i="2"/>
  <c r="BN164" i="2" s="1"/>
  <c r="BB165" i="2"/>
  <c r="J166" i="2"/>
  <c r="BB168" i="2"/>
  <c r="BM168" i="2"/>
  <c r="BN168" i="2" s="1"/>
  <c r="BB169" i="2"/>
  <c r="BM169" i="2"/>
  <c r="BN169" i="2" s="1"/>
  <c r="AF171" i="2"/>
  <c r="AF172" i="2"/>
  <c r="BB175" i="2"/>
  <c r="BM175" i="2"/>
  <c r="BN175" i="2" s="1"/>
  <c r="BB176" i="2"/>
  <c r="AF177" i="2"/>
  <c r="BX177" i="2"/>
  <c r="U178" i="2"/>
  <c r="BM178" i="2"/>
  <c r="J179" i="2"/>
  <c r="J180" i="2"/>
  <c r="AF180" i="2"/>
  <c r="BB180" i="2"/>
  <c r="BX180" i="2"/>
  <c r="U181" i="2"/>
  <c r="BM181" i="2"/>
  <c r="J182" i="2"/>
  <c r="AF182" i="2"/>
  <c r="J183" i="2"/>
  <c r="AF183" i="2"/>
  <c r="BX183" i="2"/>
  <c r="U184" i="2"/>
  <c r="BB184" i="2"/>
  <c r="J185" i="2"/>
  <c r="AF185" i="2"/>
  <c r="BB185" i="2"/>
  <c r="BX185" i="2"/>
  <c r="U186" i="2"/>
  <c r="BM186" i="2"/>
  <c r="BN186" i="2" s="1"/>
  <c r="J187" i="2"/>
  <c r="AF187" i="2"/>
  <c r="BB187" i="2"/>
  <c r="BX187" i="2"/>
  <c r="U188" i="2"/>
  <c r="BM188" i="2"/>
  <c r="BN188" i="2" s="1"/>
  <c r="J189" i="2"/>
  <c r="AF189" i="2"/>
  <c r="BX190" i="2"/>
  <c r="U191" i="2"/>
  <c r="BM191" i="2"/>
  <c r="BN191" i="2" s="1"/>
  <c r="J194" i="2"/>
  <c r="J195" i="2"/>
  <c r="AF196" i="2"/>
  <c r="AF197" i="2"/>
  <c r="BX197" i="2"/>
  <c r="U198" i="2"/>
  <c r="BX198" i="2"/>
  <c r="AF358" i="2"/>
  <c r="BX358" i="2"/>
  <c r="U359" i="2"/>
  <c r="AQ359" i="2"/>
  <c r="BM359" i="2"/>
  <c r="AQ361" i="2"/>
  <c r="J362" i="2"/>
  <c r="BB362" i="2"/>
  <c r="U363" i="2"/>
  <c r="BM363" i="2"/>
  <c r="J365" i="2"/>
  <c r="BB365" i="2"/>
  <c r="U366" i="2"/>
  <c r="BM366" i="2"/>
  <c r="J368" i="2"/>
  <c r="BB368" i="2"/>
  <c r="AQ369" i="2"/>
  <c r="AF372" i="2"/>
  <c r="BX372" i="2"/>
  <c r="AQ373" i="2"/>
  <c r="J374" i="2"/>
  <c r="BB374" i="2"/>
  <c r="J375" i="2"/>
  <c r="AF375" i="2"/>
  <c r="BB375" i="2"/>
  <c r="BX375" i="2"/>
  <c r="AQ376" i="2"/>
  <c r="BX378" i="2"/>
  <c r="AQ379" i="2"/>
  <c r="J380" i="2"/>
  <c r="BB380" i="2"/>
  <c r="U381" i="2"/>
  <c r="BM381" i="2"/>
  <c r="BM382" i="2"/>
  <c r="J383" i="2"/>
  <c r="AF383" i="2"/>
  <c r="BB383" i="2"/>
  <c r="BX383" i="2"/>
  <c r="U384" i="2"/>
  <c r="AQ384" i="2"/>
  <c r="BM384" i="2"/>
  <c r="J385" i="2"/>
  <c r="AF385" i="2"/>
  <c r="BB385" i="2"/>
  <c r="BX385" i="2"/>
  <c r="AQ386" i="2"/>
  <c r="J387" i="2"/>
  <c r="BB387" i="2"/>
  <c r="U388" i="2"/>
  <c r="BM388" i="2"/>
  <c r="AF389" i="2"/>
  <c r="U390" i="2"/>
  <c r="BM390" i="2"/>
  <c r="AF391" i="2"/>
  <c r="BX391" i="2"/>
  <c r="AQ392" i="2"/>
  <c r="J393" i="2"/>
  <c r="BB393" i="2"/>
  <c r="U394" i="2"/>
  <c r="BM394" i="2"/>
  <c r="AF395" i="2"/>
  <c r="BX395" i="2"/>
  <c r="U490" i="2"/>
  <c r="U488" i="2"/>
  <c r="U486" i="2"/>
  <c r="U484" i="2"/>
  <c r="U482" i="2"/>
  <c r="U480" i="2"/>
  <c r="U477" i="2"/>
  <c r="U475" i="2"/>
  <c r="U473" i="2"/>
  <c r="U471" i="2"/>
  <c r="U462" i="2"/>
  <c r="U478" i="2"/>
  <c r="U469" i="2"/>
  <c r="U467" i="2"/>
  <c r="U465" i="2"/>
  <c r="U463" i="2"/>
  <c r="U459" i="2"/>
  <c r="U489" i="2"/>
  <c r="U487" i="2"/>
  <c r="U485" i="2"/>
  <c r="U483" i="2"/>
  <c r="U481" i="2"/>
  <c r="U479" i="2"/>
  <c r="U476" i="2"/>
  <c r="U474" i="2"/>
  <c r="U472" i="2"/>
  <c r="BM491" i="2"/>
  <c r="BM490" i="2"/>
  <c r="BM488" i="2"/>
  <c r="BM486" i="2"/>
  <c r="BM484" i="2"/>
  <c r="BM482" i="2"/>
  <c r="BM480" i="2"/>
  <c r="BM477" i="2"/>
  <c r="BM475" i="2"/>
  <c r="BM473" i="2"/>
  <c r="BM471" i="2"/>
  <c r="BM462" i="2"/>
  <c r="BM478" i="2"/>
  <c r="BM469" i="2"/>
  <c r="BM467" i="2"/>
  <c r="BM465" i="2"/>
  <c r="BM463" i="2"/>
  <c r="BM459" i="2"/>
  <c r="BM489" i="2"/>
  <c r="BM487" i="2"/>
  <c r="BM485" i="2"/>
  <c r="BM483" i="2"/>
  <c r="BM481" i="2"/>
  <c r="BM479" i="2"/>
  <c r="BM476" i="2"/>
  <c r="BM474" i="2"/>
  <c r="BM472" i="2"/>
  <c r="AQ417" i="2"/>
  <c r="BM417" i="2"/>
  <c r="J418" i="2"/>
  <c r="AF418" i="2"/>
  <c r="BB418" i="2"/>
  <c r="BX418" i="2"/>
  <c r="U419" i="2"/>
  <c r="AQ419" i="2"/>
  <c r="BM419" i="2"/>
  <c r="J420" i="2"/>
  <c r="AF420" i="2"/>
  <c r="BB420" i="2"/>
  <c r="BX420" i="2"/>
  <c r="U421" i="2"/>
  <c r="AQ421" i="2"/>
  <c r="BM421" i="2"/>
  <c r="J422" i="2"/>
  <c r="AF422" i="2"/>
  <c r="BB422" i="2"/>
  <c r="BX422" i="2"/>
  <c r="U423" i="2"/>
  <c r="AQ423" i="2"/>
  <c r="BM423" i="2"/>
  <c r="J424" i="2"/>
  <c r="AF424" i="2"/>
  <c r="BB424" i="2"/>
  <c r="BX424" i="2"/>
  <c r="U425" i="2"/>
  <c r="AQ425" i="2"/>
  <c r="BM425" i="2"/>
  <c r="J426" i="2"/>
  <c r="AF426" i="2"/>
  <c r="BB426" i="2"/>
  <c r="BX426" i="2"/>
  <c r="U427" i="2"/>
  <c r="AQ427" i="2"/>
  <c r="BM427" i="2"/>
  <c r="J428" i="2"/>
  <c r="AF428" i="2"/>
  <c r="BB428" i="2"/>
  <c r="BX428" i="2"/>
  <c r="U429" i="2"/>
  <c r="AQ429" i="2"/>
  <c r="BM429" i="2"/>
  <c r="J430" i="2"/>
  <c r="AF430" i="2"/>
  <c r="BB430" i="2"/>
  <c r="BX430" i="2"/>
  <c r="U431" i="2"/>
  <c r="AQ431" i="2"/>
  <c r="BM431" i="2"/>
  <c r="J432" i="2"/>
  <c r="AF432" i="2"/>
  <c r="BB432" i="2"/>
  <c r="BX432" i="2"/>
  <c r="U433" i="2"/>
  <c r="AQ433" i="2"/>
  <c r="BM433" i="2"/>
  <c r="J434" i="2"/>
  <c r="AF434" i="2"/>
  <c r="BB434" i="2"/>
  <c r="BX434" i="2"/>
  <c r="U435" i="2"/>
  <c r="AQ435" i="2"/>
  <c r="BM435" i="2"/>
  <c r="J436" i="2"/>
  <c r="AF436" i="2"/>
  <c r="BB436" i="2"/>
  <c r="BX436" i="2"/>
  <c r="U437" i="2"/>
  <c r="AQ437" i="2"/>
  <c r="BM437" i="2"/>
  <c r="J438" i="2"/>
  <c r="AF438" i="2"/>
  <c r="BB438" i="2"/>
  <c r="BX438" i="2"/>
  <c r="U439" i="2"/>
  <c r="AQ439" i="2"/>
  <c r="BM439" i="2"/>
  <c r="J440" i="2"/>
  <c r="AF440" i="2"/>
  <c r="BB440" i="2"/>
  <c r="BX440" i="2"/>
  <c r="U441" i="2"/>
  <c r="AQ441" i="2"/>
  <c r="BM441" i="2"/>
  <c r="J442" i="2"/>
  <c r="AF442" i="2"/>
  <c r="BB442" i="2"/>
  <c r="BX442" i="2"/>
  <c r="AF443" i="2"/>
  <c r="BB443" i="2"/>
  <c r="BX443" i="2"/>
  <c r="U449" i="2"/>
  <c r="BM449" i="2"/>
  <c r="AQ458" i="2"/>
  <c r="AF459" i="2"/>
  <c r="BX459" i="2"/>
  <c r="BM460" i="2"/>
  <c r="AQ461" i="2"/>
  <c r="J462" i="2"/>
  <c r="BM468" i="2"/>
  <c r="AF469" i="2"/>
  <c r="AQ505" i="2"/>
  <c r="AQ508" i="2"/>
  <c r="AQ506" i="2"/>
  <c r="AQ509" i="2"/>
  <c r="BI557" i="2"/>
  <c r="BJ557" i="2" s="1"/>
  <c r="BJ509" i="2"/>
  <c r="AQ512" i="2"/>
  <c r="BI561" i="2"/>
  <c r="BJ561" i="2" s="1"/>
  <c r="BJ513" i="2"/>
  <c r="AM563" i="2"/>
  <c r="AN563" i="2" s="1"/>
  <c r="AN515" i="2"/>
  <c r="AQ517" i="2"/>
  <c r="BI565" i="2"/>
  <c r="BJ565" i="2" s="1"/>
  <c r="BJ517" i="2"/>
  <c r="BT574" i="2"/>
  <c r="BU574" i="2" s="1"/>
  <c r="BU526" i="2"/>
  <c r="AM576" i="2"/>
  <c r="AN576" i="2" s="1"/>
  <c r="AN528" i="2"/>
  <c r="BB294" i="2"/>
  <c r="BB290" i="2"/>
  <c r="BB293" i="2"/>
  <c r="BB289" i="2"/>
  <c r="BB284" i="2"/>
  <c r="BB277" i="2"/>
  <c r="BB292" i="2"/>
  <c r="BB291" i="2"/>
  <c r="BB288" i="2"/>
  <c r="BB279" i="2"/>
  <c r="BB273" i="2"/>
  <c r="BB271" i="2"/>
  <c r="BB285" i="2"/>
  <c r="BB283" i="2"/>
  <c r="BB276" i="2"/>
  <c r="BB272" i="2"/>
  <c r="BB270" i="2"/>
  <c r="BB287" i="2"/>
  <c r="BB281" i="2"/>
  <c r="BB280" i="2"/>
  <c r="BB275" i="2"/>
  <c r="BB269" i="2"/>
  <c r="BB267" i="2"/>
  <c r="BB286" i="2"/>
  <c r="BB282" i="2"/>
  <c r="BB278" i="2"/>
  <c r="BB274" i="2"/>
  <c r="BB266" i="2"/>
  <c r="BB260" i="2"/>
  <c r="BB255" i="2"/>
  <c r="BB245" i="2"/>
  <c r="BB241" i="2"/>
  <c r="BB265" i="2"/>
  <c r="BB263" i="2"/>
  <c r="BB259" i="2"/>
  <c r="BB254" i="2"/>
  <c r="BB246" i="2"/>
  <c r="BB244" i="2"/>
  <c r="BB240" i="2"/>
  <c r="BB264" i="2"/>
  <c r="BB262" i="2"/>
  <c r="BB258" i="2"/>
  <c r="BB243" i="2"/>
  <c r="BB268" i="2"/>
  <c r="BB261" i="2"/>
  <c r="BB257" i="2"/>
  <c r="BB256" i="2"/>
  <c r="BB242" i="2"/>
  <c r="BB238" i="2"/>
  <c r="BB234" i="2"/>
  <c r="BB229" i="2"/>
  <c r="BB225" i="2"/>
  <c r="BB220" i="2"/>
  <c r="BB217" i="2"/>
  <c r="BB214" i="2"/>
  <c r="BB211" i="2"/>
  <c r="BB206" i="2"/>
  <c r="BB237" i="2"/>
  <c r="BB232" i="2"/>
  <c r="BB228" i="2"/>
  <c r="BB223" i="2"/>
  <c r="BB216" i="2"/>
  <c r="BB213" i="2"/>
  <c r="BB210" i="2"/>
  <c r="BB236" i="2"/>
  <c r="BB231" i="2"/>
  <c r="BB227" i="2"/>
  <c r="BB222" i="2"/>
  <c r="BB219" i="2"/>
  <c r="BB212" i="2"/>
  <c r="BB209" i="2"/>
  <c r="BB208" i="2"/>
  <c r="BB239" i="2"/>
  <c r="BB235" i="2"/>
  <c r="BB233" i="2"/>
  <c r="BB230" i="2"/>
  <c r="BB226" i="2"/>
  <c r="BB224" i="2"/>
  <c r="BB221" i="2"/>
  <c r="BB218" i="2"/>
  <c r="BB215" i="2"/>
  <c r="BB207" i="2"/>
  <c r="J158" i="2"/>
  <c r="AF158" i="2"/>
  <c r="BB158" i="2"/>
  <c r="BX159" i="2"/>
  <c r="U160" i="2"/>
  <c r="BM160" i="2"/>
  <c r="BN160" i="2" s="1"/>
  <c r="J161" i="2"/>
  <c r="BX161" i="2"/>
  <c r="U162" i="2"/>
  <c r="BM162" i="2"/>
  <c r="BN162" i="2" s="1"/>
  <c r="J163" i="2"/>
  <c r="AF164" i="2"/>
  <c r="BX164" i="2"/>
  <c r="U165" i="2"/>
  <c r="BM165" i="2"/>
  <c r="BN165" i="2" s="1"/>
  <c r="BB166" i="2"/>
  <c r="J167" i="2"/>
  <c r="AF167" i="2"/>
  <c r="BB167" i="2"/>
  <c r="BX167" i="2"/>
  <c r="U168" i="2"/>
  <c r="BX168" i="2"/>
  <c r="U169" i="2"/>
  <c r="BX169" i="2"/>
  <c r="U170" i="2"/>
  <c r="BM170" i="2"/>
  <c r="BN170" i="2" s="1"/>
  <c r="J171" i="2"/>
  <c r="J172" i="2"/>
  <c r="BX172" i="2"/>
  <c r="U173" i="2"/>
  <c r="BM173" i="2"/>
  <c r="BN173" i="2" s="1"/>
  <c r="J174" i="2"/>
  <c r="AF174" i="2"/>
  <c r="BB174" i="2"/>
  <c r="BX174" i="2"/>
  <c r="U175" i="2"/>
  <c r="BX175" i="2"/>
  <c r="U176" i="2"/>
  <c r="BM176" i="2"/>
  <c r="BN176" i="2" s="1"/>
  <c r="J177" i="2"/>
  <c r="BB179" i="2"/>
  <c r="BM179" i="2"/>
  <c r="BN179" i="2" s="1"/>
  <c r="BB182" i="2"/>
  <c r="BM182" i="2"/>
  <c r="BN182" i="2" s="1"/>
  <c r="BM184" i="2"/>
  <c r="BN184" i="2" s="1"/>
  <c r="J190" i="2"/>
  <c r="AF190" i="2"/>
  <c r="BX191" i="2"/>
  <c r="U192" i="2"/>
  <c r="BX192" i="2"/>
  <c r="BB193" i="2"/>
  <c r="BM193" i="2"/>
  <c r="BN193" i="2" s="1"/>
  <c r="BB194" i="2"/>
  <c r="BM194" i="2"/>
  <c r="BN194" i="2" s="1"/>
  <c r="BB195" i="2"/>
  <c r="J196" i="2"/>
  <c r="AF198" i="2"/>
  <c r="J355" i="2"/>
  <c r="AF355" i="2"/>
  <c r="BB355" i="2"/>
  <c r="BX355" i="2"/>
  <c r="U356" i="2"/>
  <c r="AQ356" i="2"/>
  <c r="BM356" i="2"/>
  <c r="J357" i="2"/>
  <c r="AF357" i="2"/>
  <c r="BB357" i="2"/>
  <c r="BX357" i="2"/>
  <c r="AQ358" i="2"/>
  <c r="BX359" i="2"/>
  <c r="AQ360" i="2"/>
  <c r="J361" i="2"/>
  <c r="BB361" i="2"/>
  <c r="U362" i="2"/>
  <c r="BM362" i="2"/>
  <c r="AF363" i="2"/>
  <c r="BX363" i="2"/>
  <c r="U364" i="2"/>
  <c r="AQ364" i="2"/>
  <c r="BM364" i="2"/>
  <c r="U365" i="2"/>
  <c r="BM365" i="2"/>
  <c r="AF366" i="2"/>
  <c r="BX366" i="2"/>
  <c r="U367" i="2"/>
  <c r="AQ367" i="2"/>
  <c r="BM367" i="2"/>
  <c r="U368" i="2"/>
  <c r="BM368" i="2"/>
  <c r="U369" i="2"/>
  <c r="BX369" i="2"/>
  <c r="U370" i="2"/>
  <c r="AQ370" i="2"/>
  <c r="BM370" i="2"/>
  <c r="J371" i="2"/>
  <c r="AF371" i="2"/>
  <c r="BB371" i="2"/>
  <c r="BX371" i="2"/>
  <c r="AQ372" i="2"/>
  <c r="J373" i="2"/>
  <c r="BB373" i="2"/>
  <c r="U374" i="2"/>
  <c r="BM374" i="2"/>
  <c r="J376" i="2"/>
  <c r="BB376" i="2"/>
  <c r="J377" i="2"/>
  <c r="AF377" i="2"/>
  <c r="BB377" i="2"/>
  <c r="J378" i="2"/>
  <c r="AF378" i="2"/>
  <c r="BB378" i="2"/>
  <c r="J379" i="2"/>
  <c r="BB379" i="2"/>
  <c r="U380" i="2"/>
  <c r="BM380" i="2"/>
  <c r="AF381" i="2"/>
  <c r="BX381" i="2"/>
  <c r="U382" i="2"/>
  <c r="AQ382" i="2"/>
  <c r="J386" i="2"/>
  <c r="BB386" i="2"/>
  <c r="U387" i="2"/>
  <c r="BM387" i="2"/>
  <c r="AF388" i="2"/>
  <c r="BX388" i="2"/>
  <c r="AQ389" i="2"/>
  <c r="BM389" i="2"/>
  <c r="AF390" i="2"/>
  <c r="BX390" i="2"/>
  <c r="AQ391" i="2"/>
  <c r="J491" i="2"/>
  <c r="J489" i="2"/>
  <c r="J487" i="2"/>
  <c r="J485" i="2"/>
  <c r="J483" i="2"/>
  <c r="J481" i="2"/>
  <c r="J478" i="2"/>
  <c r="J476" i="2"/>
  <c r="J474" i="2"/>
  <c r="J472" i="2"/>
  <c r="J463" i="2"/>
  <c r="J479" i="2"/>
  <c r="J470" i="2"/>
  <c r="J468" i="2"/>
  <c r="J466" i="2"/>
  <c r="J464" i="2"/>
  <c r="J460" i="2"/>
  <c r="J458" i="2"/>
  <c r="J490" i="2"/>
  <c r="J488" i="2"/>
  <c r="J486" i="2"/>
  <c r="J484" i="2"/>
  <c r="J482" i="2"/>
  <c r="J480" i="2"/>
  <c r="J477" i="2"/>
  <c r="J475" i="2"/>
  <c r="J473" i="2"/>
  <c r="BB489" i="2"/>
  <c r="BB487" i="2"/>
  <c r="BB485" i="2"/>
  <c r="BB483" i="2"/>
  <c r="BB481" i="2"/>
  <c r="BB479" i="2"/>
  <c r="BB476" i="2"/>
  <c r="BB474" i="2"/>
  <c r="BB472" i="2"/>
  <c r="BB461" i="2"/>
  <c r="BB470" i="2"/>
  <c r="BB468" i="2"/>
  <c r="BB466" i="2"/>
  <c r="BB464" i="2"/>
  <c r="BB460" i="2"/>
  <c r="BB458" i="2"/>
  <c r="BB491" i="2"/>
  <c r="BB490" i="2"/>
  <c r="BB488" i="2"/>
  <c r="BB486" i="2"/>
  <c r="BB484" i="2"/>
  <c r="BB482" i="2"/>
  <c r="BB480" i="2"/>
  <c r="BB477" i="2"/>
  <c r="BB475" i="2"/>
  <c r="BB473" i="2"/>
  <c r="BB471" i="2"/>
  <c r="J403" i="2"/>
  <c r="AF403" i="2"/>
  <c r="BB403" i="2"/>
  <c r="BX403" i="2"/>
  <c r="U404" i="2"/>
  <c r="AQ404" i="2"/>
  <c r="BM404" i="2"/>
  <c r="J405" i="2"/>
  <c r="BB405" i="2"/>
  <c r="U406" i="2"/>
  <c r="AQ406" i="2"/>
  <c r="BM406" i="2"/>
  <c r="J407" i="2"/>
  <c r="AF407" i="2"/>
  <c r="BB407" i="2"/>
  <c r="BX407" i="2"/>
  <c r="U408" i="2"/>
  <c r="AQ408" i="2"/>
  <c r="BM408" i="2"/>
  <c r="J409" i="2"/>
  <c r="AF409" i="2"/>
  <c r="BB409" i="2"/>
  <c r="BX409" i="2"/>
  <c r="U410" i="2"/>
  <c r="AQ410" i="2"/>
  <c r="BM410" i="2"/>
  <c r="J411" i="2"/>
  <c r="AF411" i="2"/>
  <c r="BB411" i="2"/>
  <c r="BX411" i="2"/>
  <c r="U412" i="2"/>
  <c r="AQ412" i="2"/>
  <c r="BM412" i="2"/>
  <c r="J413" i="2"/>
  <c r="AQ413" i="2"/>
  <c r="BM413" i="2"/>
  <c r="J414" i="2"/>
  <c r="AF414" i="2"/>
  <c r="BB414" i="2"/>
  <c r="BX414" i="2"/>
  <c r="U415" i="2"/>
  <c r="AQ415" i="2"/>
  <c r="BM415" i="2"/>
  <c r="J416" i="2"/>
  <c r="AF416" i="2"/>
  <c r="BB416" i="2"/>
  <c r="BX416" i="2"/>
  <c r="U417" i="2"/>
  <c r="AN417" i="2"/>
  <c r="G418" i="2"/>
  <c r="AY418" i="2"/>
  <c r="BU418" i="2"/>
  <c r="AN419" i="2"/>
  <c r="BJ419" i="2"/>
  <c r="G420" i="2"/>
  <c r="AY420" i="2"/>
  <c r="BU420" i="2"/>
  <c r="AN421" i="2"/>
  <c r="G422" i="2"/>
  <c r="AY422" i="2"/>
  <c r="BU422" i="2"/>
  <c r="AN423" i="2"/>
  <c r="BJ423" i="2"/>
  <c r="G424" i="2"/>
  <c r="AY424" i="2"/>
  <c r="BU424" i="2"/>
  <c r="AN425" i="2"/>
  <c r="G426" i="2"/>
  <c r="AY426" i="2"/>
  <c r="BU426" i="2"/>
  <c r="AN427" i="2"/>
  <c r="BJ427" i="2"/>
  <c r="G428" i="2"/>
  <c r="AY428" i="2"/>
  <c r="BU428" i="2"/>
  <c r="AN429" i="2"/>
  <c r="BJ429" i="2"/>
  <c r="AN431" i="2"/>
  <c r="BJ431" i="2"/>
  <c r="G432" i="2"/>
  <c r="AY432" i="2"/>
  <c r="BU432" i="2"/>
  <c r="J451" i="2"/>
  <c r="AF451" i="2"/>
  <c r="BB451" i="2"/>
  <c r="BX451" i="2"/>
  <c r="U452" i="2"/>
  <c r="AQ452" i="2"/>
  <c r="BM452" i="2"/>
  <c r="J453" i="2"/>
  <c r="AF453" i="2"/>
  <c r="BB453" i="2"/>
  <c r="BX453" i="2"/>
  <c r="U454" i="2"/>
  <c r="AQ454" i="2"/>
  <c r="BM454" i="2"/>
  <c r="J455" i="2"/>
  <c r="AF455" i="2"/>
  <c r="BB455" i="2"/>
  <c r="BX455" i="2"/>
  <c r="U456" i="2"/>
  <c r="AQ456" i="2"/>
  <c r="BM456" i="2"/>
  <c r="J457" i="2"/>
  <c r="AF457" i="2"/>
  <c r="BB457" i="2"/>
  <c r="BX457" i="2"/>
  <c r="BM458" i="2"/>
  <c r="BB462" i="2"/>
  <c r="AF463" i="2"/>
  <c r="BX463" i="2"/>
  <c r="BM464" i="2"/>
  <c r="BB465" i="2"/>
  <c r="U466" i="2"/>
  <c r="AQ466" i="2"/>
  <c r="J467" i="2"/>
  <c r="AF467" i="2"/>
  <c r="BX467" i="2"/>
  <c r="U470" i="2"/>
  <c r="BM470" i="2"/>
  <c r="AF478" i="2"/>
  <c r="U491" i="2"/>
  <c r="AF545" i="2"/>
  <c r="AF544" i="2"/>
  <c r="AF539" i="2"/>
  <c r="AF537" i="2"/>
  <c r="AF535" i="2"/>
  <c r="AF532" i="2"/>
  <c r="AF531" i="2"/>
  <c r="AF543" i="2"/>
  <c r="AF536" i="2"/>
  <c r="AF533" i="2"/>
  <c r="AF530" i="2"/>
  <c r="AF528" i="2"/>
  <c r="AF542" i="2"/>
  <c r="AF540" i="2"/>
  <c r="AF534" i="2"/>
  <c r="AF529" i="2"/>
  <c r="AF525" i="2"/>
  <c r="AF538" i="2"/>
  <c r="AF527" i="2"/>
  <c r="AF524" i="2"/>
  <c r="AF520" i="2"/>
  <c r="AF512" i="2"/>
  <c r="AF508" i="2"/>
  <c r="AF541" i="2"/>
  <c r="AF526" i="2"/>
  <c r="AF517" i="2"/>
  <c r="AF515" i="2"/>
  <c r="AF511" i="2"/>
  <c r="AF509" i="2"/>
  <c r="AF506" i="2"/>
  <c r="AF521" i="2"/>
  <c r="AF519" i="2"/>
  <c r="AF518" i="2"/>
  <c r="AF516" i="2"/>
  <c r="AF510" i="2"/>
  <c r="AB555" i="2"/>
  <c r="AC555" i="2" s="1"/>
  <c r="AC507" i="2"/>
  <c r="BT555" i="2"/>
  <c r="BU554" i="2" s="1"/>
  <c r="BU506" i="2"/>
  <c r="AB562" i="2"/>
  <c r="AC562" i="2" s="1"/>
  <c r="AC514" i="2"/>
  <c r="AX562" i="2"/>
  <c r="AY562" i="2" s="1"/>
  <c r="AY514" i="2"/>
  <c r="BI563" i="2"/>
  <c r="BJ563" i="2" s="1"/>
  <c r="BJ515" i="2"/>
  <c r="F631" i="2"/>
  <c r="G582" i="2"/>
  <c r="U591" i="2"/>
  <c r="U541" i="2"/>
  <c r="U540" i="2"/>
  <c r="U538" i="2"/>
  <c r="U534" i="2"/>
  <c r="U526" i="2"/>
  <c r="U525" i="2"/>
  <c r="U544" i="2"/>
  <c r="U537" i="2"/>
  <c r="U531" i="2"/>
  <c r="U545" i="2"/>
  <c r="U543" i="2"/>
  <c r="U539" i="2"/>
  <c r="U536" i="2"/>
  <c r="U535" i="2"/>
  <c r="U532" i="2"/>
  <c r="U530" i="2"/>
  <c r="U524" i="2"/>
  <c r="BM551" i="2"/>
  <c r="BM544" i="2"/>
  <c r="BM592" i="2" s="1"/>
  <c r="BM540" i="2"/>
  <c r="BM588" i="2" s="1"/>
  <c r="BM537" i="2"/>
  <c r="BM585" i="2" s="1"/>
  <c r="BM534" i="2"/>
  <c r="BM582" i="2" s="1"/>
  <c r="BM531" i="2"/>
  <c r="BM579" i="2" s="1"/>
  <c r="BM525" i="2"/>
  <c r="BM573" i="2" s="1"/>
  <c r="BM543" i="2"/>
  <c r="BM591" i="2" s="1"/>
  <c r="BM536" i="2"/>
  <c r="BM584" i="2" s="1"/>
  <c r="BM530" i="2"/>
  <c r="BM578" i="2" s="1"/>
  <c r="BM527" i="2"/>
  <c r="BM575" i="2" s="1"/>
  <c r="BM545" i="2"/>
  <c r="BM593" i="2" s="1"/>
  <c r="BM542" i="2"/>
  <c r="BM590" i="2" s="1"/>
  <c r="BM535" i="2"/>
  <c r="BM583" i="2" s="1"/>
  <c r="BM532" i="2"/>
  <c r="BM580" i="2" s="1"/>
  <c r="BM529" i="2"/>
  <c r="BM577" i="2" s="1"/>
  <c r="BM524" i="2"/>
  <c r="BM572" i="2" s="1"/>
  <c r="Q604" i="2"/>
  <c r="R604" i="2" s="1"/>
  <c r="T604" i="2" s="1"/>
  <c r="Q556" i="2"/>
  <c r="R556" i="2" s="1"/>
  <c r="U508" i="2"/>
  <c r="BJ555" i="2"/>
  <c r="BJ556" i="2"/>
  <c r="BM508" i="2"/>
  <c r="BM556" i="2" s="1"/>
  <c r="BM510" i="2"/>
  <c r="BM558" i="2" s="1"/>
  <c r="U511" i="2"/>
  <c r="AQ513" i="2"/>
  <c r="BM516" i="2"/>
  <c r="BM564" i="2" s="1"/>
  <c r="BM518" i="2"/>
  <c r="BM566" i="2" s="1"/>
  <c r="J519" i="2"/>
  <c r="BB519" i="2"/>
  <c r="Q616" i="2"/>
  <c r="R616" i="2" s="1"/>
  <c r="T616" i="2" s="1"/>
  <c r="Q568" i="2"/>
  <c r="R568" i="2" s="1"/>
  <c r="U520" i="2"/>
  <c r="AQ520" i="2"/>
  <c r="BM520" i="2"/>
  <c r="BM568" i="2" s="1"/>
  <c r="J521" i="2"/>
  <c r="BB521" i="2"/>
  <c r="AQ522" i="2"/>
  <c r="BM523" i="2"/>
  <c r="BM571" i="2" s="1"/>
  <c r="J524" i="2"/>
  <c r="BB524" i="2"/>
  <c r="BI574" i="2"/>
  <c r="BJ574" i="2" s="1"/>
  <c r="BJ526" i="2"/>
  <c r="AB575" i="2"/>
  <c r="AC575" i="2" s="1"/>
  <c r="AC527" i="2"/>
  <c r="U528" i="2"/>
  <c r="AQ528" i="2"/>
  <c r="BM528" i="2"/>
  <c r="BM576" i="2" s="1"/>
  <c r="BM538" i="2"/>
  <c r="BM586" i="2" s="1"/>
  <c r="BT591" i="2"/>
  <c r="BU591" i="2" s="1"/>
  <c r="BU543" i="2"/>
  <c r="U791" i="2"/>
  <c r="U788" i="2"/>
  <c r="U784" i="2"/>
  <c r="U780" i="2"/>
  <c r="U776" i="2"/>
  <c r="U771" i="2"/>
  <c r="U767" i="2"/>
  <c r="U763" i="2"/>
  <c r="U761" i="2"/>
  <c r="U760" i="2"/>
  <c r="U757" i="2"/>
  <c r="U753" i="2"/>
  <c r="U790" i="2"/>
  <c r="U789" i="2"/>
  <c r="U785" i="2"/>
  <c r="U781" i="2"/>
  <c r="U777" i="2"/>
  <c r="U772" i="2"/>
  <c r="U768" i="2"/>
  <c r="U764" i="2"/>
  <c r="U758" i="2"/>
  <c r="U754" i="2"/>
  <c r="U786" i="2"/>
  <c r="U782" i="2"/>
  <c r="U778" i="2"/>
  <c r="U774" i="2"/>
  <c r="U773" i="2"/>
  <c r="U769" i="2"/>
  <c r="U765" i="2"/>
  <c r="U759" i="2"/>
  <c r="U755" i="2"/>
  <c r="U751" i="2"/>
  <c r="U787" i="2"/>
  <c r="U783" i="2"/>
  <c r="U779" i="2"/>
  <c r="U775" i="2"/>
  <c r="U770" i="2"/>
  <c r="U766" i="2"/>
  <c r="U762" i="2"/>
  <c r="U756" i="2"/>
  <c r="U752" i="2"/>
  <c r="J694" i="2"/>
  <c r="J692" i="2"/>
  <c r="J688" i="2"/>
  <c r="J686" i="2"/>
  <c r="J684" i="2"/>
  <c r="J682" i="2"/>
  <c r="J680" i="2"/>
  <c r="J659" i="2"/>
  <c r="J642" i="2"/>
  <c r="J640" i="2"/>
  <c r="J638" i="2"/>
  <c r="J635" i="2"/>
  <c r="J629" i="2"/>
  <c r="J627" i="2"/>
  <c r="J626" i="2"/>
  <c r="J623" i="2"/>
  <c r="J622" i="2"/>
  <c r="J619" i="2"/>
  <c r="J618" i="2"/>
  <c r="J617" i="2"/>
  <c r="J676" i="2"/>
  <c r="J674" i="2"/>
  <c r="J673" i="2"/>
  <c r="J671" i="2"/>
  <c r="J669" i="2"/>
  <c r="J667" i="2"/>
  <c r="J663" i="2"/>
  <c r="J661" i="2"/>
  <c r="J658" i="2"/>
  <c r="J656" i="2"/>
  <c r="J641" i="2"/>
  <c r="J639" i="2"/>
  <c r="J636" i="2"/>
  <c r="J625" i="2"/>
  <c r="J624" i="2"/>
  <c r="J620" i="2"/>
  <c r="J615" i="2"/>
  <c r="J614" i="2"/>
  <c r="J613" i="2"/>
  <c r="J695" i="2"/>
  <c r="J693" i="2"/>
  <c r="J691" i="2"/>
  <c r="J689" i="2"/>
  <c r="J687" i="2"/>
  <c r="J685" i="2"/>
  <c r="J683" i="2"/>
  <c r="J681" i="2"/>
  <c r="J679" i="2"/>
  <c r="J678" i="2"/>
  <c r="J655" i="2"/>
  <c r="J633" i="2"/>
  <c r="J632" i="2"/>
  <c r="J631" i="2"/>
  <c r="J628" i="2"/>
  <c r="J621" i="2"/>
  <c r="J616" i="2"/>
  <c r="J690" i="2"/>
  <c r="J677" i="2"/>
  <c r="J675" i="2"/>
  <c r="J672" i="2"/>
  <c r="J670" i="2"/>
  <c r="J668" i="2"/>
  <c r="J666" i="2"/>
  <c r="J665" i="2"/>
  <c r="J664" i="2"/>
  <c r="J662" i="2"/>
  <c r="J660" i="2"/>
  <c r="J657" i="2"/>
  <c r="J634" i="2"/>
  <c r="J612" i="2"/>
  <c r="J609" i="2"/>
  <c r="J605" i="2"/>
  <c r="J592" i="2"/>
  <c r="J588" i="2"/>
  <c r="J586" i="2"/>
  <c r="J576" i="2"/>
  <c r="J574" i="2"/>
  <c r="J570" i="2"/>
  <c r="J562" i="2"/>
  <c r="J559" i="2"/>
  <c r="J556" i="2"/>
  <c r="J637" i="2"/>
  <c r="J630" i="2"/>
  <c r="J608" i="2"/>
  <c r="J607" i="2"/>
  <c r="J606" i="2"/>
  <c r="J601" i="2"/>
  <c r="J591" i="2"/>
  <c r="J585" i="2"/>
  <c r="J579" i="2"/>
  <c r="J572" i="2"/>
  <c r="J569" i="2"/>
  <c r="J567" i="2"/>
  <c r="J564" i="2"/>
  <c r="J558" i="2"/>
  <c r="J553" i="2"/>
  <c r="J611" i="2"/>
  <c r="J610" i="2"/>
  <c r="J602" i="2"/>
  <c r="J590" i="2"/>
  <c r="J587" i="2"/>
  <c r="J584" i="2"/>
  <c r="J580" i="2"/>
  <c r="J578" i="2"/>
  <c r="J575" i="2"/>
  <c r="J571" i="2"/>
  <c r="J565" i="2"/>
  <c r="J563" i="2"/>
  <c r="J561" i="2"/>
  <c r="J557" i="2"/>
  <c r="J554" i="2"/>
  <c r="AM553" i="2"/>
  <c r="AN553" i="2" s="1"/>
  <c r="J560" i="2"/>
  <c r="J568" i="2"/>
  <c r="Q569" i="2"/>
  <c r="R569" i="2" s="1"/>
  <c r="J573" i="2"/>
  <c r="J582" i="2"/>
  <c r="F632" i="2"/>
  <c r="G632" i="2" s="1"/>
  <c r="G583" i="2"/>
  <c r="J589" i="2"/>
  <c r="BY604" i="2"/>
  <c r="J604" i="2"/>
  <c r="J599" i="2"/>
  <c r="J545" i="2"/>
  <c r="J542" i="2"/>
  <c r="J535" i="2"/>
  <c r="J532" i="2"/>
  <c r="J529" i="2"/>
  <c r="J541" i="2"/>
  <c r="J538" i="2"/>
  <c r="J533" i="2"/>
  <c r="J528" i="2"/>
  <c r="J544" i="2"/>
  <c r="J540" i="2"/>
  <c r="J537" i="2"/>
  <c r="J534" i="2"/>
  <c r="J531" i="2"/>
  <c r="J525" i="2"/>
  <c r="BB545" i="2"/>
  <c r="BB542" i="2"/>
  <c r="BB535" i="2"/>
  <c r="BB532" i="2"/>
  <c r="BB529" i="2"/>
  <c r="BB541" i="2"/>
  <c r="BB539" i="2"/>
  <c r="BB538" i="2"/>
  <c r="BB533" i="2"/>
  <c r="BB528" i="2"/>
  <c r="BB544" i="2"/>
  <c r="BB540" i="2"/>
  <c r="BB537" i="2"/>
  <c r="BB534" i="2"/>
  <c r="BB531" i="2"/>
  <c r="BB525" i="2"/>
  <c r="U505" i="2"/>
  <c r="BM505" i="2"/>
  <c r="BM553" i="2" s="1"/>
  <c r="J506" i="2"/>
  <c r="BB506" i="2"/>
  <c r="Q603" i="2"/>
  <c r="R603" i="2" s="1"/>
  <c r="T603" i="2" s="1"/>
  <c r="Q555" i="2"/>
  <c r="R555" i="2" s="1"/>
  <c r="U507" i="2"/>
  <c r="AQ507" i="2"/>
  <c r="BM507" i="2"/>
  <c r="BM555" i="2" s="1"/>
  <c r="R508" i="2"/>
  <c r="AN508" i="2"/>
  <c r="BJ508" i="2"/>
  <c r="J509" i="2"/>
  <c r="BB509" i="2"/>
  <c r="AQ510" i="2"/>
  <c r="BJ510" i="2"/>
  <c r="BM511" i="2"/>
  <c r="BM559" i="2" s="1"/>
  <c r="U512" i="2"/>
  <c r="BU512" i="2"/>
  <c r="J513" i="2"/>
  <c r="BB513" i="2"/>
  <c r="Q610" i="2"/>
  <c r="R610" i="2" s="1"/>
  <c r="T610" i="2" s="1"/>
  <c r="Q562" i="2"/>
  <c r="R562" i="2" s="1"/>
  <c r="U514" i="2"/>
  <c r="AQ514" i="2"/>
  <c r="BM514" i="2"/>
  <c r="BM562" i="2" s="1"/>
  <c r="J515" i="2"/>
  <c r="BB515" i="2"/>
  <c r="AQ516" i="2"/>
  <c r="BJ516" i="2"/>
  <c r="J517" i="2"/>
  <c r="BB517" i="2"/>
  <c r="AQ518" i="2"/>
  <c r="BJ518" i="2"/>
  <c r="AC519" i="2"/>
  <c r="AY519" i="2"/>
  <c r="BU519" i="2"/>
  <c r="R520" i="2"/>
  <c r="AN520" i="2"/>
  <c r="BJ520" i="2"/>
  <c r="AC521" i="2"/>
  <c r="AY521" i="2"/>
  <c r="BU521" i="2"/>
  <c r="J522" i="2"/>
  <c r="BB522" i="2"/>
  <c r="Q619" i="2"/>
  <c r="R619" i="2" s="1"/>
  <c r="T619" i="2" s="1"/>
  <c r="Q571" i="2"/>
  <c r="R571" i="2" s="1"/>
  <c r="U523" i="2"/>
  <c r="AQ523" i="2"/>
  <c r="BJ523" i="2"/>
  <c r="Q623" i="2"/>
  <c r="R623" i="2" s="1"/>
  <c r="T623" i="2" s="1"/>
  <c r="Q575" i="2"/>
  <c r="R575" i="2" s="1"/>
  <c r="R527" i="2"/>
  <c r="AQ527" i="2"/>
  <c r="BI575" i="2"/>
  <c r="BJ575" i="2" s="1"/>
  <c r="BJ527" i="2"/>
  <c r="BT578" i="2"/>
  <c r="BU578" i="2" s="1"/>
  <c r="BU530" i="2"/>
  <c r="Q629" i="2"/>
  <c r="R629" i="2" s="1"/>
  <c r="T629" i="2" s="1"/>
  <c r="Q581" i="2"/>
  <c r="R581" i="2" s="1"/>
  <c r="R533" i="2"/>
  <c r="AM581" i="2"/>
  <c r="AN581" i="2" s="1"/>
  <c r="AN533" i="2"/>
  <c r="BI581" i="2"/>
  <c r="BJ581" i="2" s="1"/>
  <c r="BJ533" i="2"/>
  <c r="J539" i="2"/>
  <c r="BI587" i="2"/>
  <c r="BJ587" i="2" s="1"/>
  <c r="BJ539" i="2"/>
  <c r="J543" i="2"/>
  <c r="BB543" i="2"/>
  <c r="BB551" i="2"/>
  <c r="Q553" i="2"/>
  <c r="R553" i="2" s="1"/>
  <c r="Q567" i="2"/>
  <c r="R567" i="2" s="1"/>
  <c r="AY573" i="2"/>
  <c r="BU573" i="2"/>
  <c r="AY582" i="2"/>
  <c r="BU582" i="2"/>
  <c r="J583" i="2"/>
  <c r="G602" i="2"/>
  <c r="F603" i="2"/>
  <c r="G603" i="2" s="1"/>
  <c r="AQ543" i="2"/>
  <c r="AQ540" i="2"/>
  <c r="AQ536" i="2"/>
  <c r="AQ534" i="2"/>
  <c r="AQ530" i="2"/>
  <c r="AQ525" i="2"/>
  <c r="AQ524" i="2"/>
  <c r="AQ542" i="2"/>
  <c r="AQ529" i="2"/>
  <c r="AQ545" i="2"/>
  <c r="AQ541" i="2"/>
  <c r="AQ539" i="2"/>
  <c r="AQ538" i="2"/>
  <c r="AQ535" i="2"/>
  <c r="AQ532" i="2"/>
  <c r="AQ526" i="2"/>
  <c r="AC506" i="2"/>
  <c r="AY506" i="2"/>
  <c r="R507" i="2"/>
  <c r="AN507" i="2"/>
  <c r="BJ507" i="2"/>
  <c r="J508" i="2"/>
  <c r="BB508" i="2"/>
  <c r="AC509" i="2"/>
  <c r="J510" i="2"/>
  <c r="BB510" i="2"/>
  <c r="AQ511" i="2"/>
  <c r="BJ511" i="2"/>
  <c r="BM512" i="2"/>
  <c r="BM560" i="2" s="1"/>
  <c r="U513" i="2"/>
  <c r="BU513" i="2"/>
  <c r="R514" i="2"/>
  <c r="AN514" i="2"/>
  <c r="J516" i="2"/>
  <c r="BB516" i="2"/>
  <c r="J518" i="2"/>
  <c r="BB518" i="2"/>
  <c r="U519" i="2"/>
  <c r="AQ519" i="2"/>
  <c r="BM519" i="2"/>
  <c r="BM567" i="2" s="1"/>
  <c r="J520" i="2"/>
  <c r="BB520" i="2"/>
  <c r="U521" i="2"/>
  <c r="AQ521" i="2"/>
  <c r="BM521" i="2"/>
  <c r="BM569" i="2" s="1"/>
  <c r="U522" i="2"/>
  <c r="BB523" i="2"/>
  <c r="BM526" i="2"/>
  <c r="BM574" i="2" s="1"/>
  <c r="AX575" i="2"/>
  <c r="AY575" i="2" s="1"/>
  <c r="AY527" i="2"/>
  <c r="J530" i="2"/>
  <c r="BB530" i="2"/>
  <c r="AQ531" i="2"/>
  <c r="U533" i="2"/>
  <c r="AQ533" i="2"/>
  <c r="BM533" i="2"/>
  <c r="BM581" i="2" s="1"/>
  <c r="BT584" i="2"/>
  <c r="BU584" i="2" s="1"/>
  <c r="BU536" i="2"/>
  <c r="BM539" i="2"/>
  <c r="BM587" i="2" s="1"/>
  <c r="BI589" i="2"/>
  <c r="BJ589" i="2" s="1"/>
  <c r="BJ541" i="2"/>
  <c r="U542" i="2"/>
  <c r="U638" i="2"/>
  <c r="V638" i="2" s="1"/>
  <c r="J555" i="2"/>
  <c r="AY565" i="2"/>
  <c r="J577" i="2"/>
  <c r="F630" i="2"/>
  <c r="G630" i="2" s="1"/>
  <c r="G581" i="2"/>
  <c r="AR602" i="2"/>
  <c r="J603" i="2"/>
  <c r="AQ632" i="2"/>
  <c r="AR632" i="2" s="1"/>
  <c r="AQ631" i="2"/>
  <c r="AR631" i="2" s="1"/>
  <c r="AQ627" i="2"/>
  <c r="AR627" i="2" s="1"/>
  <c r="AQ615" i="2"/>
  <c r="AR615" i="2" s="1"/>
  <c r="AQ613" i="2"/>
  <c r="AR613" i="2" s="1"/>
  <c r="AQ641" i="2"/>
  <c r="AR641" i="2" s="1"/>
  <c r="AQ639" i="2"/>
  <c r="AR639" i="2" s="1"/>
  <c r="AQ633" i="2"/>
  <c r="AR633" i="2" s="1"/>
  <c r="AQ630" i="2"/>
  <c r="AQ637" i="2"/>
  <c r="AR637" i="2" s="1"/>
  <c r="AQ636" i="2"/>
  <c r="AR636" i="2" s="1"/>
  <c r="AQ634" i="2"/>
  <c r="AQ629" i="2"/>
  <c r="AR629" i="2" s="1"/>
  <c r="AQ628" i="2"/>
  <c r="AR628" i="2" s="1"/>
  <c r="AQ622" i="2"/>
  <c r="AR622" i="2" s="1"/>
  <c r="AQ621" i="2"/>
  <c r="AR621" i="2" s="1"/>
  <c r="AQ620" i="2"/>
  <c r="AR620" i="2" s="1"/>
  <c r="AQ618" i="2"/>
  <c r="AR618" i="2" s="1"/>
  <c r="AQ617" i="2"/>
  <c r="AR617" i="2" s="1"/>
  <c r="AQ612" i="2"/>
  <c r="AR612" i="2" s="1"/>
  <c r="AQ642" i="2"/>
  <c r="AR642" i="2" s="1"/>
  <c r="AF554" i="2"/>
  <c r="U556" i="2"/>
  <c r="AQ556" i="2"/>
  <c r="AF557" i="2"/>
  <c r="AQ558" i="2"/>
  <c r="AF559" i="2"/>
  <c r="U560" i="2"/>
  <c r="U562" i="2"/>
  <c r="AQ562" i="2"/>
  <c r="AF563" i="2"/>
  <c r="AF565" i="2"/>
  <c r="U570" i="2"/>
  <c r="AQ570" i="2"/>
  <c r="AF571" i="2"/>
  <c r="U574" i="2"/>
  <c r="AQ574" i="2"/>
  <c r="AF575" i="2"/>
  <c r="U576" i="2"/>
  <c r="AQ576" i="2"/>
  <c r="AF578" i="2"/>
  <c r="AF580" i="2"/>
  <c r="AX581" i="2"/>
  <c r="AY581" i="2" s="1"/>
  <c r="BT581" i="2"/>
  <c r="BU581" i="2" s="1"/>
  <c r="AF584" i="2"/>
  <c r="U586" i="2"/>
  <c r="AQ586" i="2"/>
  <c r="AF587" i="2"/>
  <c r="BT587" i="2"/>
  <c r="BU587" i="2" s="1"/>
  <c r="Q588" i="2"/>
  <c r="R588" i="2" s="1"/>
  <c r="U588" i="2"/>
  <c r="AQ588" i="2"/>
  <c r="AF590" i="2"/>
  <c r="U592" i="2"/>
  <c r="AQ592" i="2"/>
  <c r="AQ601" i="2"/>
  <c r="AR601" i="2" s="1"/>
  <c r="U604" i="2"/>
  <c r="U605" i="2"/>
  <c r="AQ605" i="2"/>
  <c r="AR605" i="2" s="1"/>
  <c r="AQ606" i="2"/>
  <c r="AR606" i="2" s="1"/>
  <c r="AQ607" i="2"/>
  <c r="AR607" i="2" s="1"/>
  <c r="AQ608" i="2"/>
  <c r="AR608" i="2" s="1"/>
  <c r="U610" i="2"/>
  <c r="AF623" i="2"/>
  <c r="AG623" i="2" s="1"/>
  <c r="U624" i="2"/>
  <c r="AF626" i="2"/>
  <c r="AG626" i="2" s="1"/>
  <c r="AR634" i="2"/>
  <c r="U635" i="2"/>
  <c r="V635" i="2" s="1"/>
  <c r="AQ635" i="2"/>
  <c r="AR635" i="2" s="1"/>
  <c r="AQ640" i="2"/>
  <c r="AR640" i="2" s="1"/>
  <c r="Q752" i="2"/>
  <c r="R752" i="2" s="1"/>
  <c r="R704" i="2"/>
  <c r="AM752" i="2"/>
  <c r="AN752" i="2" s="1"/>
  <c r="AN704" i="2"/>
  <c r="F753" i="2"/>
  <c r="G753" i="2" s="1"/>
  <c r="G705" i="2"/>
  <c r="AB753" i="2"/>
  <c r="AC753" i="2" s="1"/>
  <c r="AC705" i="2"/>
  <c r="Q754" i="2"/>
  <c r="R754" i="2" s="1"/>
  <c r="R706" i="2"/>
  <c r="AM754" i="2"/>
  <c r="AN754" i="2" s="1"/>
  <c r="AN706" i="2"/>
  <c r="AB755" i="2"/>
  <c r="AC755" i="2" s="1"/>
  <c r="AC707" i="2"/>
  <c r="F756" i="2"/>
  <c r="G756" i="2" s="1"/>
  <c r="G708" i="2"/>
  <c r="AB756" i="2"/>
  <c r="AC756" i="2" s="1"/>
  <c r="AC708" i="2"/>
  <c r="Q757" i="2"/>
  <c r="R757" i="2" s="1"/>
  <c r="R709" i="2"/>
  <c r="AM757" i="2"/>
  <c r="AN757" i="2" s="1"/>
  <c r="AN709" i="2"/>
  <c r="F758" i="2"/>
  <c r="G758" i="2" s="1"/>
  <c r="G710" i="2"/>
  <c r="AB758" i="2"/>
  <c r="AC758" i="2" s="1"/>
  <c r="AC710" i="2"/>
  <c r="Q759" i="2"/>
  <c r="R759" i="2" s="1"/>
  <c r="R711" i="2"/>
  <c r="AM759" i="2"/>
  <c r="AN759" i="2" s="1"/>
  <c r="AN711" i="2"/>
  <c r="F760" i="2"/>
  <c r="G760" i="2" s="1"/>
  <c r="G712" i="2"/>
  <c r="Q762" i="2"/>
  <c r="R762" i="2" s="1"/>
  <c r="R714" i="2"/>
  <c r="AM762" i="2"/>
  <c r="AN762" i="2" s="1"/>
  <c r="AN714" i="2"/>
  <c r="F763" i="2"/>
  <c r="G763" i="2" s="1"/>
  <c r="G715" i="2"/>
  <c r="AB763" i="2"/>
  <c r="AC763" i="2" s="1"/>
  <c r="AC715" i="2"/>
  <c r="Q764" i="2"/>
  <c r="R764" i="2" s="1"/>
  <c r="R716" i="2"/>
  <c r="AM764" i="2"/>
  <c r="AN764" i="2" s="1"/>
  <c r="AN716" i="2"/>
  <c r="F765" i="2"/>
  <c r="G765" i="2" s="1"/>
  <c r="G717" i="2"/>
  <c r="AB765" i="2"/>
  <c r="AC765" i="2" s="1"/>
  <c r="AC717" i="2"/>
  <c r="Q766" i="2"/>
  <c r="R766" i="2" s="1"/>
  <c r="R718" i="2"/>
  <c r="AM766" i="2"/>
  <c r="AN766" i="2" s="1"/>
  <c r="AN718" i="2"/>
  <c r="F767" i="2"/>
  <c r="G767" i="2" s="1"/>
  <c r="G719" i="2"/>
  <c r="AF629" i="2"/>
  <c r="AG629" i="2" s="1"/>
  <c r="AF622" i="2"/>
  <c r="AG622" i="2" s="1"/>
  <c r="AF618" i="2"/>
  <c r="AG618" i="2" s="1"/>
  <c r="AF617" i="2"/>
  <c r="AG617" i="2" s="1"/>
  <c r="AF616" i="2"/>
  <c r="AG616" i="2" s="1"/>
  <c r="AF615" i="2"/>
  <c r="AG615" i="2" s="1"/>
  <c r="AF613" i="2"/>
  <c r="AG613" i="2" s="1"/>
  <c r="AF633" i="2"/>
  <c r="AF627" i="2"/>
  <c r="AG627" i="2" s="1"/>
  <c r="AF625" i="2"/>
  <c r="AG625" i="2" s="1"/>
  <c r="AF624" i="2"/>
  <c r="AF614" i="2"/>
  <c r="AF641" i="2"/>
  <c r="AG641" i="2" s="1"/>
  <c r="AF639" i="2"/>
  <c r="AG639" i="2" s="1"/>
  <c r="AF637" i="2"/>
  <c r="AG637" i="2" s="1"/>
  <c r="AF634" i="2"/>
  <c r="AG634" i="2" s="1"/>
  <c r="AF632" i="2"/>
  <c r="AG632" i="2" s="1"/>
  <c r="AF631" i="2"/>
  <c r="AG631" i="2" s="1"/>
  <c r="AF612" i="2"/>
  <c r="AG612" i="2" s="1"/>
  <c r="AF642" i="2"/>
  <c r="AG642" i="2" s="1"/>
  <c r="AF553" i="2"/>
  <c r="AQ555" i="2"/>
  <c r="AQ559" i="2"/>
  <c r="AF560" i="2"/>
  <c r="U561" i="2"/>
  <c r="AF564" i="2"/>
  <c r="U566" i="2"/>
  <c r="AQ566" i="2"/>
  <c r="AF567" i="2"/>
  <c r="U568" i="2"/>
  <c r="AQ568" i="2"/>
  <c r="AF569" i="2"/>
  <c r="G571" i="2"/>
  <c r="AF572" i="2"/>
  <c r="Q573" i="2"/>
  <c r="R573" i="2" s="1"/>
  <c r="U573" i="2"/>
  <c r="AQ573" i="2"/>
  <c r="G575" i="2"/>
  <c r="U577" i="2"/>
  <c r="AQ577" i="2"/>
  <c r="AF579" i="2"/>
  <c r="U581" i="2"/>
  <c r="AQ581" i="2"/>
  <c r="Q582" i="2"/>
  <c r="R582" i="2" s="1"/>
  <c r="U582" i="2"/>
  <c r="AQ582" i="2"/>
  <c r="Q583" i="2"/>
  <c r="R583" i="2" s="1"/>
  <c r="U583" i="2"/>
  <c r="AQ583" i="2"/>
  <c r="AF585" i="2"/>
  <c r="G587" i="2"/>
  <c r="U589" i="2"/>
  <c r="AQ589" i="2"/>
  <c r="AF591" i="2"/>
  <c r="Q593" i="2"/>
  <c r="R593" i="2" s="1"/>
  <c r="U593" i="2"/>
  <c r="AQ593" i="2"/>
  <c r="F601" i="2"/>
  <c r="G601" i="2" s="1"/>
  <c r="U602" i="2"/>
  <c r="U603" i="2"/>
  <c r="AQ603" i="2"/>
  <c r="AR603" i="2" s="1"/>
  <c r="AF604" i="2"/>
  <c r="AG604" i="2" s="1"/>
  <c r="AF609" i="2"/>
  <c r="AG609" i="2" s="1"/>
  <c r="AF610" i="2"/>
  <c r="AG610" i="2" s="1"/>
  <c r="AQ610" i="2"/>
  <c r="AR610" i="2" s="1"/>
  <c r="G614" i="2"/>
  <c r="U614" i="2"/>
  <c r="V614" i="2" s="1"/>
  <c r="BY614" i="2"/>
  <c r="U619" i="2"/>
  <c r="AQ619" i="2"/>
  <c r="AR619" i="2" s="1"/>
  <c r="AF620" i="2"/>
  <c r="AG620" i="2" s="1"/>
  <c r="AG624" i="2"/>
  <c r="AQ624" i="2"/>
  <c r="AR624" i="2" s="1"/>
  <c r="AR625" i="2"/>
  <c r="AG628" i="2"/>
  <c r="BY628" i="2"/>
  <c r="AF630" i="2"/>
  <c r="AG630" i="2" s="1"/>
  <c r="AF640" i="2"/>
  <c r="AG640" i="2" s="1"/>
  <c r="BN644" i="2"/>
  <c r="AM751" i="2"/>
  <c r="AN751" i="2" s="1"/>
  <c r="AN703" i="2"/>
  <c r="AM755" i="2"/>
  <c r="AN755" i="2" s="1"/>
  <c r="AN707" i="2"/>
  <c r="AC528" i="2"/>
  <c r="AY528" i="2"/>
  <c r="BU528" i="2"/>
  <c r="BJ530" i="2"/>
  <c r="BJ536" i="2"/>
  <c r="BU538" i="2"/>
  <c r="U636" i="2"/>
  <c r="V636" i="2" s="1"/>
  <c r="U632" i="2"/>
  <c r="V632" i="2" s="1"/>
  <c r="U631" i="2"/>
  <c r="V631" i="2" s="1"/>
  <c r="U628" i="2"/>
  <c r="V628" i="2" s="1"/>
  <c r="U621" i="2"/>
  <c r="V621" i="2" s="1"/>
  <c r="U620" i="2"/>
  <c r="V620" i="2" s="1"/>
  <c r="U615" i="2"/>
  <c r="V615" i="2" s="1"/>
  <c r="U613" i="2"/>
  <c r="U609" i="2"/>
  <c r="V609" i="2" s="1"/>
  <c r="U633" i="2"/>
  <c r="V633" i="2" s="1"/>
  <c r="U630" i="2"/>
  <c r="V630" i="2" s="1"/>
  <c r="U616" i="2"/>
  <c r="U637" i="2"/>
  <c r="V637" i="2" s="1"/>
  <c r="U634" i="2"/>
  <c r="V634" i="2" s="1"/>
  <c r="U629" i="2"/>
  <c r="U627" i="2"/>
  <c r="V627" i="2" s="1"/>
  <c r="U622" i="2"/>
  <c r="V622" i="2" s="1"/>
  <c r="U618" i="2"/>
  <c r="V618" i="2" s="1"/>
  <c r="U617" i="2"/>
  <c r="V617" i="2" s="1"/>
  <c r="U612" i="2"/>
  <c r="V612" i="2" s="1"/>
  <c r="U642" i="2"/>
  <c r="V642" i="2" s="1"/>
  <c r="U554" i="2"/>
  <c r="AQ554" i="2"/>
  <c r="AF556" i="2"/>
  <c r="U557" i="2"/>
  <c r="AQ557" i="2"/>
  <c r="U558" i="2"/>
  <c r="AQ560" i="2"/>
  <c r="AF561" i="2"/>
  <c r="AF562" i="2"/>
  <c r="U563" i="2"/>
  <c r="AQ563" i="2"/>
  <c r="U565" i="2"/>
  <c r="AQ565" i="2"/>
  <c r="G567" i="2"/>
  <c r="G569" i="2"/>
  <c r="AF570" i="2"/>
  <c r="U571" i="2"/>
  <c r="AQ571" i="2"/>
  <c r="AF574" i="2"/>
  <c r="U575" i="2"/>
  <c r="AQ575" i="2"/>
  <c r="AF576" i="2"/>
  <c r="U578" i="2"/>
  <c r="AQ578" i="2"/>
  <c r="Q580" i="2"/>
  <c r="R580" i="2" s="1"/>
  <c r="U580" i="2"/>
  <c r="AQ580" i="2"/>
  <c r="U584" i="2"/>
  <c r="AQ584" i="2"/>
  <c r="AF586" i="2"/>
  <c r="Q587" i="2"/>
  <c r="R587" i="2" s="1"/>
  <c r="U587" i="2"/>
  <c r="AQ587" i="2"/>
  <c r="AF588" i="2"/>
  <c r="U590" i="2"/>
  <c r="AQ590" i="2"/>
  <c r="AF592" i="2"/>
  <c r="U601" i="2"/>
  <c r="V601" i="2" s="1"/>
  <c r="AF602" i="2"/>
  <c r="AG602" i="2" s="1"/>
  <c r="AQ604" i="2"/>
  <c r="AR604" i="2" s="1"/>
  <c r="AF605" i="2"/>
  <c r="AG605" i="2" s="1"/>
  <c r="U606" i="2"/>
  <c r="V606" i="2" s="1"/>
  <c r="U607" i="2"/>
  <c r="V607" i="2" s="1"/>
  <c r="U608" i="2"/>
  <c r="V608" i="2" s="1"/>
  <c r="AQ609" i="2"/>
  <c r="AR609" i="2" s="1"/>
  <c r="V611" i="2"/>
  <c r="AE614" i="2"/>
  <c r="AQ614" i="2"/>
  <c r="AR614" i="2" s="1"/>
  <c r="AR616" i="2"/>
  <c r="BN617" i="2"/>
  <c r="AG619" i="2"/>
  <c r="BY619" i="2"/>
  <c r="AF621" i="2"/>
  <c r="AG621" i="2" s="1"/>
  <c r="U623" i="2"/>
  <c r="AQ623" i="2"/>
  <c r="AR623" i="2" s="1"/>
  <c r="BA624" i="2"/>
  <c r="U625" i="2"/>
  <c r="V625" i="2" s="1"/>
  <c r="BY625" i="2"/>
  <c r="U626" i="2"/>
  <c r="V626" i="2" s="1"/>
  <c r="AQ626" i="2"/>
  <c r="AR626" i="2" s="1"/>
  <c r="AP630" i="2"/>
  <c r="G631" i="2"/>
  <c r="AG633" i="2"/>
  <c r="AF635" i="2"/>
  <c r="AG635" i="2" s="1"/>
  <c r="AG636" i="2"/>
  <c r="U639" i="2"/>
  <c r="V639" i="2" s="1"/>
  <c r="U640" i="2"/>
  <c r="V640" i="2" s="1"/>
  <c r="Q751" i="2"/>
  <c r="R751" i="2" s="1"/>
  <c r="R703" i="2"/>
  <c r="F752" i="2"/>
  <c r="G752" i="2" s="1"/>
  <c r="G704" i="2"/>
  <c r="AB752" i="2"/>
  <c r="AC752" i="2" s="1"/>
  <c r="AC704" i="2"/>
  <c r="Q753" i="2"/>
  <c r="R753" i="2" s="1"/>
  <c r="R705" i="2"/>
  <c r="AM753" i="2"/>
  <c r="AN753" i="2" s="1"/>
  <c r="AN705" i="2"/>
  <c r="F754" i="2"/>
  <c r="G754" i="2" s="1"/>
  <c r="G706" i="2"/>
  <c r="AB754" i="2"/>
  <c r="AC754" i="2" s="1"/>
  <c r="AC706" i="2"/>
  <c r="F755" i="2"/>
  <c r="G755" i="2" s="1"/>
  <c r="G707" i="2"/>
  <c r="Q756" i="2"/>
  <c r="R756" i="2" s="1"/>
  <c r="R708" i="2"/>
  <c r="AM756" i="2"/>
  <c r="AN756" i="2" s="1"/>
  <c r="AN708" i="2"/>
  <c r="F757" i="2"/>
  <c r="G757" i="2" s="1"/>
  <c r="G709" i="2"/>
  <c r="AB757" i="2"/>
  <c r="AC757" i="2" s="1"/>
  <c r="AC709" i="2"/>
  <c r="Q758" i="2"/>
  <c r="R758" i="2" s="1"/>
  <c r="R710" i="2"/>
  <c r="AM758" i="2"/>
  <c r="AN758" i="2" s="1"/>
  <c r="AN710" i="2"/>
  <c r="F759" i="2"/>
  <c r="G759" i="2" s="1"/>
  <c r="G711" i="2"/>
  <c r="AB759" i="2"/>
  <c r="AC759" i="2" s="1"/>
  <c r="AC711" i="2"/>
  <c r="F762" i="2"/>
  <c r="G762" i="2" s="1"/>
  <c r="G714" i="2"/>
  <c r="AB762" i="2"/>
  <c r="AC762" i="2" s="1"/>
  <c r="AC714" i="2"/>
  <c r="Q763" i="2"/>
  <c r="R763" i="2" s="1"/>
  <c r="R715" i="2"/>
  <c r="AM763" i="2"/>
  <c r="AN763" i="2" s="1"/>
  <c r="AN715" i="2"/>
  <c r="F764" i="2"/>
  <c r="G764" i="2" s="1"/>
  <c r="G716" i="2"/>
  <c r="AB764" i="2"/>
  <c r="AC764" i="2" s="1"/>
  <c r="AC716" i="2"/>
  <c r="Q765" i="2"/>
  <c r="R765" i="2" s="1"/>
  <c r="R717" i="2"/>
  <c r="AM765" i="2"/>
  <c r="AN765" i="2" s="1"/>
  <c r="AN717" i="2"/>
  <c r="AF790" i="2"/>
  <c r="AF786" i="2"/>
  <c r="AF782" i="2"/>
  <c r="AF778" i="2"/>
  <c r="AF774" i="2"/>
  <c r="AF769" i="2"/>
  <c r="AF765" i="2"/>
  <c r="AF759" i="2"/>
  <c r="AF755" i="2"/>
  <c r="AF751" i="2"/>
  <c r="AF741" i="2"/>
  <c r="AF739" i="2"/>
  <c r="AF736" i="2"/>
  <c r="AF734" i="2"/>
  <c r="AF731" i="2"/>
  <c r="AF729" i="2"/>
  <c r="AF727" i="2"/>
  <c r="AF722" i="2"/>
  <c r="AF721" i="2"/>
  <c r="AF719" i="2"/>
  <c r="AF787" i="2"/>
  <c r="AF783" i="2"/>
  <c r="AF779" i="2"/>
  <c r="AF775" i="2"/>
  <c r="AF773" i="2"/>
  <c r="AF770" i="2"/>
  <c r="AF766" i="2"/>
  <c r="AF762" i="2"/>
  <c r="AF756" i="2"/>
  <c r="AF752" i="2"/>
  <c r="AF743" i="2"/>
  <c r="AF732" i="2"/>
  <c r="AF726" i="2"/>
  <c r="AF791" i="2"/>
  <c r="AF788" i="2"/>
  <c r="AF784" i="2"/>
  <c r="AF780" i="2"/>
  <c r="AF776" i="2"/>
  <c r="AF771" i="2"/>
  <c r="AF767" i="2"/>
  <c r="AF763" i="2"/>
  <c r="AF757" i="2"/>
  <c r="AF753" i="2"/>
  <c r="AF742" i="2"/>
  <c r="AF740" i="2"/>
  <c r="AF738" i="2"/>
  <c r="AF737" i="2"/>
  <c r="AF735" i="2"/>
  <c r="AF733" i="2"/>
  <c r="AF730" i="2"/>
  <c r="AF728" i="2"/>
  <c r="AF725" i="2"/>
  <c r="AF723" i="2"/>
  <c r="AF720" i="2"/>
  <c r="AF718" i="2"/>
  <c r="AF789" i="2"/>
  <c r="AF785" i="2"/>
  <c r="AF781" i="2"/>
  <c r="AF777" i="2"/>
  <c r="AF772" i="2"/>
  <c r="AF768" i="2"/>
  <c r="AF764" i="2"/>
  <c r="AF761" i="2"/>
  <c r="AF760" i="2"/>
  <c r="AF758" i="2"/>
  <c r="AF754" i="2"/>
  <c r="AF724" i="2"/>
  <c r="AF715" i="2"/>
  <c r="AF713" i="2"/>
  <c r="AF712" i="2"/>
  <c r="AF711" i="2"/>
  <c r="AF709" i="2"/>
  <c r="AF706" i="2"/>
  <c r="AF704" i="2"/>
  <c r="AF717" i="2"/>
  <c r="AF703" i="2"/>
  <c r="AF716" i="2"/>
  <c r="AF714" i="2"/>
  <c r="AF710" i="2"/>
  <c r="AF708" i="2"/>
  <c r="AF707" i="2"/>
  <c r="AF705" i="2"/>
  <c r="BX791" i="2"/>
  <c r="BX787" i="2"/>
  <c r="BX783" i="2"/>
  <c r="BX779" i="2"/>
  <c r="BX775" i="2"/>
  <c r="BX770" i="2"/>
  <c r="BX766" i="2"/>
  <c r="BX762" i="2"/>
  <c r="BX756" i="2"/>
  <c r="BX752" i="2"/>
  <c r="BX741" i="2"/>
  <c r="BX739" i="2"/>
  <c r="BX737" i="2"/>
  <c r="BX736" i="2"/>
  <c r="BX734" i="2"/>
  <c r="BX732" i="2"/>
  <c r="BX729" i="2"/>
  <c r="BX727" i="2"/>
  <c r="BX722" i="2"/>
  <c r="BX719" i="2"/>
  <c r="BX788" i="2"/>
  <c r="BX784" i="2"/>
  <c r="BX780" i="2"/>
  <c r="BX776" i="2"/>
  <c r="BX773" i="2"/>
  <c r="BX771" i="2"/>
  <c r="BX767" i="2"/>
  <c r="BX763" i="2"/>
  <c r="BX757" i="2"/>
  <c r="BX753" i="2"/>
  <c r="BX743" i="2"/>
  <c r="BX723" i="2"/>
  <c r="BX789" i="2"/>
  <c r="BX785" i="2"/>
  <c r="BX781" i="2"/>
  <c r="BX777" i="2"/>
  <c r="BX772" i="2"/>
  <c r="BX768" i="2"/>
  <c r="BX764" i="2"/>
  <c r="BX758" i="2"/>
  <c r="BX754" i="2"/>
  <c r="BX742" i="2"/>
  <c r="BX740" i="2"/>
  <c r="BX738" i="2"/>
  <c r="BX735" i="2"/>
  <c r="BX733" i="2"/>
  <c r="BX730" i="2"/>
  <c r="BX728" i="2"/>
  <c r="BX726" i="2"/>
  <c r="BX725" i="2"/>
  <c r="BX721" i="2"/>
  <c r="BX720" i="2"/>
  <c r="BX718" i="2"/>
  <c r="BX790" i="2"/>
  <c r="BX786" i="2"/>
  <c r="BX782" i="2"/>
  <c r="BX778" i="2"/>
  <c r="BX774" i="2"/>
  <c r="BX769" i="2"/>
  <c r="BX765" i="2"/>
  <c r="BX761" i="2"/>
  <c r="BX760" i="2"/>
  <c r="BX759" i="2"/>
  <c r="BX755" i="2"/>
  <c r="BX751" i="2"/>
  <c r="BX731" i="2"/>
  <c r="BX724" i="2"/>
  <c r="BX715" i="2"/>
  <c r="BX713" i="2"/>
  <c r="BX712" i="2"/>
  <c r="BX711" i="2"/>
  <c r="BX709" i="2"/>
  <c r="BX707" i="2"/>
  <c r="BX706" i="2"/>
  <c r="BX704" i="2"/>
  <c r="BX717" i="2"/>
  <c r="BX716" i="2"/>
  <c r="BX714" i="2"/>
  <c r="BX710" i="2"/>
  <c r="BX708" i="2"/>
  <c r="BX705" i="2"/>
  <c r="BX703" i="2"/>
  <c r="Q755" i="2"/>
  <c r="R755" i="2" s="1"/>
  <c r="R707" i="2"/>
  <c r="R655" i="2"/>
  <c r="AN655" i="2"/>
  <c r="BX655" i="2"/>
  <c r="U656" i="2"/>
  <c r="AQ656" i="2"/>
  <c r="BM656" i="2"/>
  <c r="AF657" i="2"/>
  <c r="BB657" i="2"/>
  <c r="BX657" i="2"/>
  <c r="U658" i="2"/>
  <c r="AQ658" i="2"/>
  <c r="G659" i="2"/>
  <c r="AC659" i="2"/>
  <c r="BM659" i="2"/>
  <c r="AF660" i="2"/>
  <c r="BB660" i="2"/>
  <c r="BX660" i="2"/>
  <c r="U661" i="2"/>
  <c r="AQ661" i="2"/>
  <c r="BM661" i="2"/>
  <c r="AF662" i="2"/>
  <c r="BB662" i="2"/>
  <c r="BX662" i="2"/>
  <c r="U663" i="2"/>
  <c r="AQ663" i="2"/>
  <c r="BM663" i="2"/>
  <c r="AQ664" i="2"/>
  <c r="BB665" i="2"/>
  <c r="AF666" i="2"/>
  <c r="BB666" i="2"/>
  <c r="BX666" i="2"/>
  <c r="U667" i="2"/>
  <c r="AQ667" i="2"/>
  <c r="BM667" i="2"/>
  <c r="AF668" i="2"/>
  <c r="BB668" i="2"/>
  <c r="BX668" i="2"/>
  <c r="U669" i="2"/>
  <c r="AQ669" i="2"/>
  <c r="BM669" i="2"/>
  <c r="AF670" i="2"/>
  <c r="BB670" i="2"/>
  <c r="BX670" i="2"/>
  <c r="U671" i="2"/>
  <c r="AM767" i="2"/>
  <c r="AN767" i="2" s="1"/>
  <c r="AN719" i="2"/>
  <c r="AQ671" i="2"/>
  <c r="BM671" i="2"/>
  <c r="G720" i="2"/>
  <c r="F768" i="2"/>
  <c r="G768" i="2" s="1"/>
  <c r="AC720" i="2"/>
  <c r="AB768" i="2"/>
  <c r="AC768" i="2" s="1"/>
  <c r="AF672" i="2"/>
  <c r="BB672" i="2"/>
  <c r="BX672" i="2"/>
  <c r="R721" i="2"/>
  <c r="Q769" i="2"/>
  <c r="R769" i="2" s="1"/>
  <c r="U673" i="2"/>
  <c r="AN721" i="2"/>
  <c r="AM769" i="2"/>
  <c r="AN769" i="2" s="1"/>
  <c r="AQ673" i="2"/>
  <c r="BX673" i="2"/>
  <c r="R722" i="2"/>
  <c r="Q770" i="2"/>
  <c r="R770" i="2" s="1"/>
  <c r="U674" i="2"/>
  <c r="AN722" i="2"/>
  <c r="AM770" i="2"/>
  <c r="AN770" i="2" s="1"/>
  <c r="AQ674" i="2"/>
  <c r="BM674" i="2"/>
  <c r="G723" i="2"/>
  <c r="F771" i="2"/>
  <c r="G771" i="2" s="1"/>
  <c r="AC723" i="2"/>
  <c r="AB771" i="2"/>
  <c r="AC771" i="2" s="1"/>
  <c r="AF675" i="2"/>
  <c r="BB675" i="2"/>
  <c r="BX675" i="2"/>
  <c r="R724" i="2"/>
  <c r="Q772" i="2"/>
  <c r="R772" i="2" s="1"/>
  <c r="U676" i="2"/>
  <c r="AN724" i="2"/>
  <c r="AM772" i="2"/>
  <c r="AN772" i="2" s="1"/>
  <c r="AQ676" i="2"/>
  <c r="BM676" i="2"/>
  <c r="F773" i="2"/>
  <c r="G773" i="2" s="1"/>
  <c r="G725" i="2"/>
  <c r="AQ677" i="2"/>
  <c r="AB774" i="2"/>
  <c r="AC774" i="2" s="1"/>
  <c r="AC726" i="2"/>
  <c r="AF678" i="2"/>
  <c r="BB678" i="2"/>
  <c r="R679" i="2"/>
  <c r="AN679" i="2"/>
  <c r="G680" i="2"/>
  <c r="AC680" i="2"/>
  <c r="R681" i="2"/>
  <c r="AN681" i="2"/>
  <c r="G682" i="2"/>
  <c r="R683" i="2"/>
  <c r="AN683" i="2"/>
  <c r="G684" i="2"/>
  <c r="AC684" i="2"/>
  <c r="R685" i="2"/>
  <c r="AN685" i="2"/>
  <c r="G686" i="2"/>
  <c r="AC686" i="2"/>
  <c r="R687" i="2"/>
  <c r="AN687" i="2"/>
  <c r="G688" i="2"/>
  <c r="AC688" i="2"/>
  <c r="R689" i="2"/>
  <c r="AN689" i="2"/>
  <c r="BB689" i="2"/>
  <c r="F786" i="2"/>
  <c r="G786" i="2" s="1"/>
  <c r="G738" i="2"/>
  <c r="AB786" i="2"/>
  <c r="AC786" i="2" s="1"/>
  <c r="AC738" i="2"/>
  <c r="AF690" i="2"/>
  <c r="BB690" i="2"/>
  <c r="R691" i="2"/>
  <c r="AN691" i="2"/>
  <c r="G692" i="2"/>
  <c r="AC692" i="2"/>
  <c r="R693" i="2"/>
  <c r="AN693" i="2"/>
  <c r="G694" i="2"/>
  <c r="AC694" i="2"/>
  <c r="AB791" i="2"/>
  <c r="AC791" i="2" s="1"/>
  <c r="AC743" i="2"/>
  <c r="AF695" i="2"/>
  <c r="U701" i="2"/>
  <c r="BM701" i="2"/>
  <c r="J705" i="2"/>
  <c r="J707" i="2"/>
  <c r="J708" i="2"/>
  <c r="J710" i="2"/>
  <c r="J712" i="2"/>
  <c r="J714" i="2"/>
  <c r="AC718" i="2"/>
  <c r="R719" i="2"/>
  <c r="AF655" i="2"/>
  <c r="BB655" i="2"/>
  <c r="BX658" i="2"/>
  <c r="U659" i="2"/>
  <c r="AQ659" i="2"/>
  <c r="U664" i="2"/>
  <c r="BB664" i="2"/>
  <c r="U665" i="2"/>
  <c r="BM665" i="2"/>
  <c r="BB677" i="2"/>
  <c r="F774" i="2"/>
  <c r="G774" i="2" s="1"/>
  <c r="G726" i="2"/>
  <c r="BM678" i="2"/>
  <c r="F775" i="2"/>
  <c r="G775" i="2" s="1"/>
  <c r="G727" i="2"/>
  <c r="AB775" i="2"/>
  <c r="AC775" i="2" s="1"/>
  <c r="AC727" i="2"/>
  <c r="AF679" i="2"/>
  <c r="BB679" i="2"/>
  <c r="BX679" i="2"/>
  <c r="Q776" i="2"/>
  <c r="R776" i="2" s="1"/>
  <c r="R728" i="2"/>
  <c r="U680" i="2"/>
  <c r="AM776" i="2"/>
  <c r="AN776" i="2" s="1"/>
  <c r="AN728" i="2"/>
  <c r="AQ680" i="2"/>
  <c r="BM680" i="2"/>
  <c r="F777" i="2"/>
  <c r="G777" i="2" s="1"/>
  <c r="G729" i="2"/>
  <c r="AB777" i="2"/>
  <c r="AC777" i="2" s="1"/>
  <c r="AC729" i="2"/>
  <c r="AF681" i="2"/>
  <c r="BB681" i="2"/>
  <c r="BX681" i="2"/>
  <c r="U682" i="2"/>
  <c r="AM778" i="2"/>
  <c r="AN778" i="2" s="1"/>
  <c r="AN730" i="2"/>
  <c r="AQ682" i="2"/>
  <c r="BM682" i="2"/>
  <c r="F779" i="2"/>
  <c r="G779" i="2" s="1"/>
  <c r="G731" i="2"/>
  <c r="AB779" i="2"/>
  <c r="AC779" i="2" s="1"/>
  <c r="AC731" i="2"/>
  <c r="AF683" i="2"/>
  <c r="BB683" i="2"/>
  <c r="BX683" i="2"/>
  <c r="Q780" i="2"/>
  <c r="R780" i="2" s="1"/>
  <c r="R732" i="2"/>
  <c r="U684" i="2"/>
  <c r="AM780" i="2"/>
  <c r="AN780" i="2" s="1"/>
  <c r="AN732" i="2"/>
  <c r="AQ684" i="2"/>
  <c r="BM684" i="2"/>
  <c r="G733" i="2"/>
  <c r="F781" i="2"/>
  <c r="G781" i="2" s="1"/>
  <c r="AC733" i="2"/>
  <c r="AB781" i="2"/>
  <c r="AC781" i="2" s="1"/>
  <c r="AF685" i="2"/>
  <c r="BB685" i="2"/>
  <c r="BX685" i="2"/>
  <c r="R734" i="2"/>
  <c r="Q782" i="2"/>
  <c r="R782" i="2" s="1"/>
  <c r="U686" i="2"/>
  <c r="AN734" i="2"/>
  <c r="AM782" i="2"/>
  <c r="AN782" i="2" s="1"/>
  <c r="AQ686" i="2"/>
  <c r="BM686" i="2"/>
  <c r="F783" i="2"/>
  <c r="G783" i="2" s="1"/>
  <c r="G735" i="2"/>
  <c r="AB783" i="2"/>
  <c r="AC783" i="2" s="1"/>
  <c r="AC735" i="2"/>
  <c r="AF687" i="2"/>
  <c r="BB687" i="2"/>
  <c r="BX687" i="2"/>
  <c r="Q784" i="2"/>
  <c r="R784" i="2" s="1"/>
  <c r="R736" i="2"/>
  <c r="U688" i="2"/>
  <c r="AM784" i="2"/>
  <c r="AN784" i="2" s="1"/>
  <c r="AN736" i="2"/>
  <c r="AQ688" i="2"/>
  <c r="BM688" i="2"/>
  <c r="G737" i="2"/>
  <c r="F785" i="2"/>
  <c r="G785" i="2" s="1"/>
  <c r="AC737" i="2"/>
  <c r="AB785" i="2"/>
  <c r="AC785" i="2" s="1"/>
  <c r="AF689" i="2"/>
  <c r="BM689" i="2"/>
  <c r="F787" i="2"/>
  <c r="G787" i="2" s="1"/>
  <c r="G739" i="2"/>
  <c r="AB787" i="2"/>
  <c r="AC787" i="2" s="1"/>
  <c r="AC739" i="2"/>
  <c r="AF691" i="2"/>
  <c r="BB691" i="2"/>
  <c r="BX691" i="2"/>
  <c r="Q788" i="2"/>
  <c r="R788" i="2" s="1"/>
  <c r="R740" i="2"/>
  <c r="U692" i="2"/>
  <c r="AM788" i="2"/>
  <c r="AN788" i="2" s="1"/>
  <c r="AN740" i="2"/>
  <c r="AQ692" i="2"/>
  <c r="BM692" i="2"/>
  <c r="F789" i="2"/>
  <c r="G789" i="2" s="1"/>
  <c r="G741" i="2"/>
  <c r="AB789" i="2"/>
  <c r="AC789" i="2" s="1"/>
  <c r="AC741" i="2"/>
  <c r="AF693" i="2"/>
  <c r="BB693" i="2"/>
  <c r="BX693" i="2"/>
  <c r="Q790" i="2"/>
  <c r="R790" i="2" s="1"/>
  <c r="R742" i="2"/>
  <c r="U694" i="2"/>
  <c r="AM790" i="2"/>
  <c r="AN790" i="2" s="1"/>
  <c r="AN742" i="2"/>
  <c r="AQ694" i="2"/>
  <c r="BM694" i="2"/>
  <c r="F791" i="2"/>
  <c r="G791" i="2" s="1"/>
  <c r="G743" i="2"/>
  <c r="BM695" i="2"/>
  <c r="J743" i="2"/>
  <c r="J741" i="2"/>
  <c r="J739" i="2"/>
  <c r="J736" i="2"/>
  <c r="J734" i="2"/>
  <c r="J731" i="2"/>
  <c r="J729" i="2"/>
  <c r="J727" i="2"/>
  <c r="J726" i="2"/>
  <c r="J722" i="2"/>
  <c r="J721" i="2"/>
  <c r="J732" i="2"/>
  <c r="J725" i="2"/>
  <c r="J742" i="2"/>
  <c r="J740" i="2"/>
  <c r="J738" i="2"/>
  <c r="J737" i="2"/>
  <c r="J735" i="2"/>
  <c r="J733" i="2"/>
  <c r="J730" i="2"/>
  <c r="J728" i="2"/>
  <c r="J723" i="2"/>
  <c r="J720" i="2"/>
  <c r="J718" i="2"/>
  <c r="J724" i="2"/>
  <c r="BB701" i="2"/>
  <c r="F703" i="2"/>
  <c r="J703" i="2"/>
  <c r="AB703" i="2"/>
  <c r="AF656" i="2"/>
  <c r="BB656" i="2"/>
  <c r="BX656" i="2"/>
  <c r="U657" i="2"/>
  <c r="AQ657" i="2"/>
  <c r="BM657" i="2"/>
  <c r="AF658" i="2"/>
  <c r="BB658" i="2"/>
  <c r="R659" i="2"/>
  <c r="AN659" i="2"/>
  <c r="BX659" i="2"/>
  <c r="U660" i="2"/>
  <c r="AQ660" i="2"/>
  <c r="BM660" i="2"/>
  <c r="AF661" i="2"/>
  <c r="BB661" i="2"/>
  <c r="BX661" i="2"/>
  <c r="U662" i="2"/>
  <c r="AQ662" i="2"/>
  <c r="BM662" i="2"/>
  <c r="AF663" i="2"/>
  <c r="BB663" i="2"/>
  <c r="BX663" i="2"/>
  <c r="AF664" i="2"/>
  <c r="BM664" i="2"/>
  <c r="AF665" i="2"/>
  <c r="BX665" i="2"/>
  <c r="U666" i="2"/>
  <c r="AQ666" i="2"/>
  <c r="BM666" i="2"/>
  <c r="AF667" i="2"/>
  <c r="BB667" i="2"/>
  <c r="BX667" i="2"/>
  <c r="U668" i="2"/>
  <c r="AQ668" i="2"/>
  <c r="BM668" i="2"/>
  <c r="AF669" i="2"/>
  <c r="BB669" i="2"/>
  <c r="BX669" i="2"/>
  <c r="U670" i="2"/>
  <c r="AQ670" i="2"/>
  <c r="BM670" i="2"/>
  <c r="AB767" i="2"/>
  <c r="AC767" i="2" s="1"/>
  <c r="AC719" i="2"/>
  <c r="AF671" i="2"/>
  <c r="BB671" i="2"/>
  <c r="BX671" i="2"/>
  <c r="Q768" i="2"/>
  <c r="R768" i="2" s="1"/>
  <c r="R720" i="2"/>
  <c r="U672" i="2"/>
  <c r="AM768" i="2"/>
  <c r="AN768" i="2" s="1"/>
  <c r="AN720" i="2"/>
  <c r="AQ672" i="2"/>
  <c r="BM672" i="2"/>
  <c r="F769" i="2"/>
  <c r="G769" i="2" s="1"/>
  <c r="G721" i="2"/>
  <c r="AB769" i="2"/>
  <c r="AC769" i="2" s="1"/>
  <c r="AC721" i="2"/>
  <c r="AF673" i="2"/>
  <c r="BB673" i="2"/>
  <c r="F770" i="2"/>
  <c r="G770" i="2" s="1"/>
  <c r="G722" i="2"/>
  <c r="AB770" i="2"/>
  <c r="AC770" i="2" s="1"/>
  <c r="AC722" i="2"/>
  <c r="AF674" i="2"/>
  <c r="BB674" i="2"/>
  <c r="BX674" i="2"/>
  <c r="Q771" i="2"/>
  <c r="R771" i="2" s="1"/>
  <c r="R723" i="2"/>
  <c r="U675" i="2"/>
  <c r="AQ675" i="2"/>
  <c r="BM675" i="2"/>
  <c r="G724" i="2"/>
  <c r="F772" i="2"/>
  <c r="G772" i="2" s="1"/>
  <c r="AC724" i="2"/>
  <c r="AB772" i="2"/>
  <c r="AC772" i="2" s="1"/>
  <c r="AF676" i="2"/>
  <c r="BB676" i="2"/>
  <c r="BX676" i="2"/>
  <c r="Q773" i="2"/>
  <c r="R773" i="2" s="1"/>
  <c r="R725" i="2"/>
  <c r="U677" i="2"/>
  <c r="BM677" i="2"/>
  <c r="G678" i="2"/>
  <c r="U678" i="2"/>
  <c r="AM774" i="2"/>
  <c r="AN774" i="2" s="1"/>
  <c r="AN726" i="2"/>
  <c r="AQ678" i="2"/>
  <c r="G679" i="2"/>
  <c r="AC679" i="2"/>
  <c r="R680" i="2"/>
  <c r="AN680" i="2"/>
  <c r="G681" i="2"/>
  <c r="AC681" i="2"/>
  <c r="AN682" i="2"/>
  <c r="G683" i="2"/>
  <c r="AC683" i="2"/>
  <c r="R684" i="2"/>
  <c r="AN684" i="2"/>
  <c r="G685" i="2"/>
  <c r="AC685" i="2"/>
  <c r="R686" i="2"/>
  <c r="AN686" i="2"/>
  <c r="G687" i="2"/>
  <c r="AC687" i="2"/>
  <c r="R688" i="2"/>
  <c r="AN688" i="2"/>
  <c r="G689" i="2"/>
  <c r="AC689" i="2"/>
  <c r="BX689" i="2"/>
  <c r="Q786" i="2"/>
  <c r="R786" i="2" s="1"/>
  <c r="R738" i="2"/>
  <c r="U690" i="2"/>
  <c r="AM786" i="2"/>
  <c r="AN786" i="2" s="1"/>
  <c r="AN738" i="2"/>
  <c r="AQ690" i="2"/>
  <c r="BM690" i="2"/>
  <c r="G691" i="2"/>
  <c r="AC691" i="2"/>
  <c r="R692" i="2"/>
  <c r="AN692" i="2"/>
  <c r="G693" i="2"/>
  <c r="AC693" i="2"/>
  <c r="R694" i="2"/>
  <c r="AN694" i="2"/>
  <c r="G695" i="2"/>
  <c r="U695" i="2"/>
  <c r="AM791" i="2"/>
  <c r="AN791" i="2" s="1"/>
  <c r="AN743" i="2"/>
  <c r="AQ695" i="2"/>
  <c r="AQ701" i="2"/>
  <c r="J704" i="2"/>
  <c r="J706" i="2"/>
  <c r="J709" i="2"/>
  <c r="J711" i="2"/>
  <c r="J715" i="2"/>
  <c r="J717" i="2"/>
  <c r="G718" i="2"/>
  <c r="AN723" i="2"/>
  <c r="AQ655" i="2"/>
  <c r="BM658" i="2"/>
  <c r="AF659" i="2"/>
  <c r="BB659" i="2"/>
  <c r="BX664" i="2"/>
  <c r="AQ665" i="2"/>
  <c r="BM673" i="2"/>
  <c r="AF677" i="2"/>
  <c r="BX677" i="2"/>
  <c r="BX678" i="2"/>
  <c r="R727" i="2"/>
  <c r="Q775" i="2"/>
  <c r="R775" i="2" s="1"/>
  <c r="U679" i="2"/>
  <c r="AN727" i="2"/>
  <c r="AM775" i="2"/>
  <c r="AN775" i="2" s="1"/>
  <c r="AQ679" i="2"/>
  <c r="BM679" i="2"/>
  <c r="G728" i="2"/>
  <c r="F776" i="2"/>
  <c r="G776" i="2" s="1"/>
  <c r="AC728" i="2"/>
  <c r="AB776" i="2"/>
  <c r="AC776" i="2" s="1"/>
  <c r="AF680" i="2"/>
  <c r="BB680" i="2"/>
  <c r="BX680" i="2"/>
  <c r="Q777" i="2"/>
  <c r="R777" i="2" s="1"/>
  <c r="R729" i="2"/>
  <c r="U681" i="2"/>
  <c r="AM777" i="2"/>
  <c r="AN777" i="2" s="1"/>
  <c r="AN729" i="2"/>
  <c r="AQ681" i="2"/>
  <c r="BM681" i="2"/>
  <c r="F778" i="2"/>
  <c r="G778" i="2" s="1"/>
  <c r="G730" i="2"/>
  <c r="AF682" i="2"/>
  <c r="BB682" i="2"/>
  <c r="BX682" i="2"/>
  <c r="R731" i="2"/>
  <c r="Q779" i="2"/>
  <c r="R779" i="2" s="1"/>
  <c r="U683" i="2"/>
  <c r="AN731" i="2"/>
  <c r="AM779" i="2"/>
  <c r="AN779" i="2" s="1"/>
  <c r="AQ683" i="2"/>
  <c r="BM683" i="2"/>
  <c r="G732" i="2"/>
  <c r="F780" i="2"/>
  <c r="G780" i="2" s="1"/>
  <c r="AC732" i="2"/>
  <c r="AB780" i="2"/>
  <c r="AC780" i="2" s="1"/>
  <c r="AF684" i="2"/>
  <c r="BB684" i="2"/>
  <c r="BX684" i="2"/>
  <c r="Q781" i="2"/>
  <c r="R781" i="2" s="1"/>
  <c r="R733" i="2"/>
  <c r="U685" i="2"/>
  <c r="AM781" i="2"/>
  <c r="AN781" i="2" s="1"/>
  <c r="AN733" i="2"/>
  <c r="AQ685" i="2"/>
  <c r="BM685" i="2"/>
  <c r="F782" i="2"/>
  <c r="G782" i="2" s="1"/>
  <c r="G734" i="2"/>
  <c r="AB782" i="2"/>
  <c r="AC782" i="2" s="1"/>
  <c r="AC734" i="2"/>
  <c r="AF686" i="2"/>
  <c r="BB686" i="2"/>
  <c r="BX686" i="2"/>
  <c r="Q783" i="2"/>
  <c r="R783" i="2" s="1"/>
  <c r="R735" i="2"/>
  <c r="U687" i="2"/>
  <c r="AM783" i="2"/>
  <c r="AN783" i="2" s="1"/>
  <c r="AN735" i="2"/>
  <c r="AQ687" i="2"/>
  <c r="BM687" i="2"/>
  <c r="F784" i="2"/>
  <c r="G784" i="2" s="1"/>
  <c r="G736" i="2"/>
  <c r="AB784" i="2"/>
  <c r="AC784" i="2" s="1"/>
  <c r="AC736" i="2"/>
  <c r="AF688" i="2"/>
  <c r="BB688" i="2"/>
  <c r="BX688" i="2"/>
  <c r="Q785" i="2"/>
  <c r="R785" i="2" s="1"/>
  <c r="R737" i="2"/>
  <c r="U689" i="2"/>
  <c r="AM785" i="2"/>
  <c r="AN785" i="2" s="1"/>
  <c r="AN737" i="2"/>
  <c r="AQ689" i="2"/>
  <c r="BX690" i="2"/>
  <c r="R739" i="2"/>
  <c r="Q787" i="2"/>
  <c r="R787" i="2" s="1"/>
  <c r="U691" i="2"/>
  <c r="AN739" i="2"/>
  <c r="AM787" i="2"/>
  <c r="AN787" i="2" s="1"/>
  <c r="AQ691" i="2"/>
  <c r="BM691" i="2"/>
  <c r="G740" i="2"/>
  <c r="F788" i="2"/>
  <c r="G788" i="2" s="1"/>
  <c r="AC740" i="2"/>
  <c r="AB788" i="2"/>
  <c r="AC788" i="2" s="1"/>
  <c r="AF692" i="2"/>
  <c r="BB692" i="2"/>
  <c r="BX692" i="2"/>
  <c r="Q789" i="2"/>
  <c r="R789" i="2" s="1"/>
  <c r="R741" i="2"/>
  <c r="AM789" i="2"/>
  <c r="AN789" i="2" s="1"/>
  <c r="AN741" i="2"/>
  <c r="F790" i="2"/>
  <c r="G790" i="2" s="1"/>
  <c r="G742" i="2"/>
  <c r="AB790" i="2"/>
  <c r="AC790" i="2" s="1"/>
  <c r="AC742" i="2"/>
  <c r="AF694" i="2"/>
  <c r="BB694" i="2"/>
  <c r="BX694" i="2"/>
  <c r="BX695" i="2"/>
  <c r="J713" i="2"/>
  <c r="J719" i="2"/>
  <c r="J754" i="2"/>
  <c r="J758" i="2"/>
  <c r="J764" i="2"/>
  <c r="J768" i="2"/>
  <c r="J772" i="2"/>
  <c r="J774" i="2"/>
  <c r="J777" i="2"/>
  <c r="J781" i="2"/>
  <c r="J785" i="2"/>
  <c r="J789" i="2"/>
  <c r="J753" i="2"/>
  <c r="J757" i="2"/>
  <c r="J761" i="2"/>
  <c r="J763" i="2"/>
  <c r="J767" i="2"/>
  <c r="J771" i="2"/>
  <c r="J776" i="2"/>
  <c r="J780" i="2"/>
  <c r="J784" i="2"/>
  <c r="J788" i="2"/>
  <c r="J752" i="2"/>
  <c r="J756" i="2"/>
  <c r="J760" i="2"/>
  <c r="J762" i="2"/>
  <c r="J766" i="2"/>
  <c r="J770" i="2"/>
  <c r="J775" i="2"/>
  <c r="J779" i="2"/>
  <c r="J783" i="2"/>
  <c r="J787" i="2"/>
  <c r="J790" i="2"/>
  <c r="BX939" i="2"/>
  <c r="BX938" i="2"/>
  <c r="BX940" i="2"/>
  <c r="BX937" i="2"/>
  <c r="BX934" i="2"/>
  <c r="BX930" i="2"/>
  <c r="BX925" i="2"/>
  <c r="BX918" i="2"/>
  <c r="BX917" i="2"/>
  <c r="BX912" i="2"/>
  <c r="BX910" i="2"/>
  <c r="BX905" i="2"/>
  <c r="BX901" i="2"/>
  <c r="BX900" i="2"/>
  <c r="BX892" i="2"/>
  <c r="BX936" i="2"/>
  <c r="BX933" i="2"/>
  <c r="BX929" i="2"/>
  <c r="BX927" i="2"/>
  <c r="BX924" i="2"/>
  <c r="BX922" i="2"/>
  <c r="BX921" i="2"/>
  <c r="BX916" i="2"/>
  <c r="BX908" i="2"/>
  <c r="BX904" i="2"/>
  <c r="BX891" i="2"/>
  <c r="BX889" i="2"/>
  <c r="BX887" i="2"/>
  <c r="BX932" i="2"/>
  <c r="BX928" i="2"/>
  <c r="BX923" i="2"/>
  <c r="BX920" i="2"/>
  <c r="BX915" i="2"/>
  <c r="BX914" i="2"/>
  <c r="BX907" i="2"/>
  <c r="BX903" i="2"/>
  <c r="BX935" i="2"/>
  <c r="BX931" i="2"/>
  <c r="BX926" i="2"/>
  <c r="BX919" i="2"/>
  <c r="BX913" i="2"/>
  <c r="BX911" i="2"/>
  <c r="BX909" i="2"/>
  <c r="BX906" i="2"/>
  <c r="BX902" i="2"/>
  <c r="BX890" i="2"/>
  <c r="BX888" i="2"/>
  <c r="BX879" i="2"/>
  <c r="BX870" i="2"/>
  <c r="BX866" i="2"/>
  <c r="BX864" i="2"/>
  <c r="BX861" i="2"/>
  <c r="BX859" i="2"/>
  <c r="BX857" i="2"/>
  <c r="BX855" i="2"/>
  <c r="BX886" i="2"/>
  <c r="BX884" i="2"/>
  <c r="BX882" i="2"/>
  <c r="BX880" i="2"/>
  <c r="BX878" i="2"/>
  <c r="BX876" i="2"/>
  <c r="BX872" i="2"/>
  <c r="BX868" i="2"/>
  <c r="BX862" i="2"/>
  <c r="BX865" i="2"/>
  <c r="BX860" i="2"/>
  <c r="BX858" i="2"/>
  <c r="BX856" i="2"/>
  <c r="BX885" i="2"/>
  <c r="BX883" i="2"/>
  <c r="BX881" i="2"/>
  <c r="BX877" i="2"/>
  <c r="BX875" i="2"/>
  <c r="BX874" i="2"/>
  <c r="BX873" i="2"/>
  <c r="BX871" i="2"/>
  <c r="BX869" i="2"/>
  <c r="BX867" i="2"/>
  <c r="BX863" i="2"/>
  <c r="BX854" i="2"/>
  <c r="BX844" i="2"/>
  <c r="BX843" i="2"/>
  <c r="BX841" i="2"/>
  <c r="BX839" i="2"/>
  <c r="BX838" i="2"/>
  <c r="BX836" i="2"/>
  <c r="BX834" i="2"/>
  <c r="BX831" i="2"/>
  <c r="BX823" i="2"/>
  <c r="BX822" i="2"/>
  <c r="BX821" i="2"/>
  <c r="BX819" i="2"/>
  <c r="BX818" i="2"/>
  <c r="BX816" i="2"/>
  <c r="BX813" i="2"/>
  <c r="BX811" i="2"/>
  <c r="BX809" i="2"/>
  <c r="BX807" i="2"/>
  <c r="BX853" i="2"/>
  <c r="BX852" i="2"/>
  <c r="BX832" i="2"/>
  <c r="BX829" i="2"/>
  <c r="BX827" i="2"/>
  <c r="BX824" i="2"/>
  <c r="BX814" i="2"/>
  <c r="BX805" i="2"/>
  <c r="BX842" i="2"/>
  <c r="BX840" i="2"/>
  <c r="BX837" i="2"/>
  <c r="BX835" i="2"/>
  <c r="BX833" i="2"/>
  <c r="BX820" i="2"/>
  <c r="BX817" i="2"/>
  <c r="BX812" i="2"/>
  <c r="BX810" i="2"/>
  <c r="BX808" i="2"/>
  <c r="BX804" i="2"/>
  <c r="BX830" i="2"/>
  <c r="BX828" i="2"/>
  <c r="BX826" i="2"/>
  <c r="BX825" i="2"/>
  <c r="BX815" i="2"/>
  <c r="BX806" i="2"/>
  <c r="J751" i="2"/>
  <c r="J755" i="2"/>
  <c r="J759" i="2"/>
  <c r="J765" i="2"/>
  <c r="J769" i="2"/>
  <c r="J773" i="2"/>
  <c r="J778" i="2"/>
  <c r="J782" i="2"/>
  <c r="J786" i="2"/>
  <c r="BM938" i="2"/>
  <c r="BM940" i="2"/>
  <c r="BM937" i="2"/>
  <c r="BM936" i="2"/>
  <c r="BM939" i="2"/>
  <c r="BM932" i="2"/>
  <c r="BM927" i="2"/>
  <c r="BM920" i="2"/>
  <c r="BM915" i="2"/>
  <c r="BM914" i="2"/>
  <c r="BM909" i="2"/>
  <c r="BM907" i="2"/>
  <c r="BM903" i="2"/>
  <c r="BM935" i="2"/>
  <c r="BM931" i="2"/>
  <c r="BM928" i="2"/>
  <c r="BM926" i="2"/>
  <c r="BM919" i="2"/>
  <c r="BM913" i="2"/>
  <c r="BM911" i="2"/>
  <c r="BM910" i="2"/>
  <c r="BM906" i="2"/>
  <c r="BM902" i="2"/>
  <c r="BM892" i="2"/>
  <c r="BM890" i="2"/>
  <c r="BM888" i="2"/>
  <c r="BM934" i="2"/>
  <c r="BM930" i="2"/>
  <c r="BM925" i="2"/>
  <c r="BM922" i="2"/>
  <c r="BM918" i="2"/>
  <c r="BM917" i="2"/>
  <c r="BM905" i="2"/>
  <c r="BM901" i="2"/>
  <c r="BM900" i="2"/>
  <c r="BM933" i="2"/>
  <c r="BM929" i="2"/>
  <c r="BM924" i="2"/>
  <c r="BM923" i="2"/>
  <c r="BM921" i="2"/>
  <c r="BM916" i="2"/>
  <c r="BM912" i="2"/>
  <c r="BM908" i="2"/>
  <c r="BM904" i="2"/>
  <c r="BM891" i="2"/>
  <c r="BM889" i="2"/>
  <c r="BM887" i="2"/>
  <c r="BM875" i="2"/>
  <c r="BM874" i="2"/>
  <c r="BM865" i="2"/>
  <c r="BM860" i="2"/>
  <c r="BM858" i="2"/>
  <c r="BM856" i="2"/>
  <c r="BM885" i="2"/>
  <c r="BM883" i="2"/>
  <c r="BM881" i="2"/>
  <c r="BM877" i="2"/>
  <c r="BM873" i="2"/>
  <c r="BM871" i="2"/>
  <c r="BM870" i="2"/>
  <c r="BM869" i="2"/>
  <c r="BM867" i="2"/>
  <c r="BM863" i="2"/>
  <c r="BM861" i="2"/>
  <c r="BM879" i="2"/>
  <c r="BM866" i="2"/>
  <c r="BM864" i="2"/>
  <c r="BM862" i="2"/>
  <c r="BM859" i="2"/>
  <c r="BM857" i="2"/>
  <c r="BM855" i="2"/>
  <c r="BM886" i="2"/>
  <c r="BM884" i="2"/>
  <c r="BM882" i="2"/>
  <c r="BM880" i="2"/>
  <c r="BM878" i="2"/>
  <c r="BM876" i="2"/>
  <c r="BM872" i="2"/>
  <c r="BM868" i="2"/>
  <c r="U805" i="2"/>
  <c r="BM805" i="2"/>
  <c r="J806" i="2"/>
  <c r="BB806" i="2"/>
  <c r="U807" i="2"/>
  <c r="U813" i="2"/>
  <c r="J814" i="2"/>
  <c r="BB814" i="2"/>
  <c r="J815" i="2"/>
  <c r="BB815" i="2"/>
  <c r="U816" i="2"/>
  <c r="BB819" i="2"/>
  <c r="J822" i="2"/>
  <c r="BB822" i="2"/>
  <c r="BM824" i="2"/>
  <c r="J825" i="2"/>
  <c r="BB825" i="2"/>
  <c r="J828" i="2"/>
  <c r="BB828" i="2"/>
  <c r="U829" i="2"/>
  <c r="BM829" i="2"/>
  <c r="J830" i="2"/>
  <c r="BB830" i="2"/>
  <c r="U831" i="2"/>
  <c r="BM832" i="2"/>
  <c r="J833" i="2"/>
  <c r="J844" i="2"/>
  <c r="J850" i="2"/>
  <c r="U854" i="2"/>
  <c r="BM854" i="2"/>
  <c r="BB939" i="2"/>
  <c r="BB940" i="2"/>
  <c r="BB938" i="2"/>
  <c r="BB937" i="2"/>
  <c r="BB933" i="2"/>
  <c r="BB929" i="2"/>
  <c r="BB924" i="2"/>
  <c r="BB923" i="2"/>
  <c r="BB921" i="2"/>
  <c r="BB916" i="2"/>
  <c r="BB912" i="2"/>
  <c r="BB909" i="2"/>
  <c r="BB908" i="2"/>
  <c r="BB904" i="2"/>
  <c r="BB932" i="2"/>
  <c r="BB927" i="2"/>
  <c r="BB920" i="2"/>
  <c r="BB915" i="2"/>
  <c r="BB914" i="2"/>
  <c r="BB910" i="2"/>
  <c r="BB907" i="2"/>
  <c r="BB903" i="2"/>
  <c r="BB891" i="2"/>
  <c r="BB889" i="2"/>
  <c r="BB887" i="2"/>
  <c r="BB935" i="2"/>
  <c r="BB931" i="2"/>
  <c r="BB928" i="2"/>
  <c r="BB926" i="2"/>
  <c r="BB922" i="2"/>
  <c r="BB919" i="2"/>
  <c r="BB918" i="2"/>
  <c r="BB913" i="2"/>
  <c r="BB911" i="2"/>
  <c r="BB906" i="2"/>
  <c r="BB902" i="2"/>
  <c r="BB901" i="2"/>
  <c r="BB892" i="2"/>
  <c r="BB936" i="2"/>
  <c r="BB934" i="2"/>
  <c r="BB930" i="2"/>
  <c r="BB925" i="2"/>
  <c r="BB917" i="2"/>
  <c r="BB905" i="2"/>
  <c r="BB900" i="2"/>
  <c r="BB890" i="2"/>
  <c r="BB888" i="2"/>
  <c r="BB879" i="2"/>
  <c r="BB866" i="2"/>
  <c r="BB859" i="2"/>
  <c r="BB857" i="2"/>
  <c r="BB855" i="2"/>
  <c r="BB886" i="2"/>
  <c r="BB884" i="2"/>
  <c r="BB882" i="2"/>
  <c r="BB878" i="2"/>
  <c r="BB876" i="2"/>
  <c r="BB874" i="2"/>
  <c r="BB872" i="2"/>
  <c r="BB868" i="2"/>
  <c r="BB864" i="2"/>
  <c r="BB880" i="2"/>
  <c r="BB875" i="2"/>
  <c r="BB870" i="2"/>
  <c r="BB865" i="2"/>
  <c r="BB861" i="2"/>
  <c r="BB860" i="2"/>
  <c r="BB858" i="2"/>
  <c r="BB856" i="2"/>
  <c r="BB853" i="2"/>
  <c r="BB885" i="2"/>
  <c r="BB883" i="2"/>
  <c r="BB881" i="2"/>
  <c r="BB877" i="2"/>
  <c r="BB873" i="2"/>
  <c r="BB871" i="2"/>
  <c r="BB869" i="2"/>
  <c r="BB867" i="2"/>
  <c r="BB863" i="2"/>
  <c r="BB862" i="2"/>
  <c r="J804" i="2"/>
  <c r="BB804" i="2"/>
  <c r="BB807" i="2"/>
  <c r="J808" i="2"/>
  <c r="BB808" i="2"/>
  <c r="U809" i="2"/>
  <c r="BM809" i="2"/>
  <c r="J810" i="2"/>
  <c r="BB810" i="2"/>
  <c r="U811" i="2"/>
  <c r="BM811" i="2"/>
  <c r="J812" i="2"/>
  <c r="BB812" i="2"/>
  <c r="BB813" i="2"/>
  <c r="U814" i="2"/>
  <c r="BM814" i="2"/>
  <c r="BM816" i="2"/>
  <c r="J817" i="2"/>
  <c r="BB817" i="2"/>
  <c r="U818" i="2"/>
  <c r="BM818" i="2"/>
  <c r="J819" i="2"/>
  <c r="BM819" i="2"/>
  <c r="J820" i="2"/>
  <c r="BB820" i="2"/>
  <c r="U821" i="2"/>
  <c r="BM821" i="2"/>
  <c r="J823" i="2"/>
  <c r="BM823" i="2"/>
  <c r="J824" i="2"/>
  <c r="J826" i="2"/>
  <c r="BM827" i="2"/>
  <c r="BM831" i="2"/>
  <c r="J832" i="2"/>
  <c r="BB833" i="2"/>
  <c r="U834" i="2"/>
  <c r="BM834" i="2"/>
  <c r="J835" i="2"/>
  <c r="BB835" i="2"/>
  <c r="U836" i="2"/>
  <c r="BM836" i="2"/>
  <c r="J837" i="2"/>
  <c r="BB837" i="2"/>
  <c r="U838" i="2"/>
  <c r="BM838" i="2"/>
  <c r="J839" i="2"/>
  <c r="BM839" i="2"/>
  <c r="J840" i="2"/>
  <c r="BB840" i="2"/>
  <c r="U841" i="2"/>
  <c r="BM841" i="2"/>
  <c r="J842" i="2"/>
  <c r="BB842" i="2"/>
  <c r="U843" i="2"/>
  <c r="BM843" i="2"/>
  <c r="U844" i="2"/>
  <c r="BB844" i="2"/>
  <c r="U852" i="2"/>
  <c r="BM852" i="2"/>
  <c r="BB854" i="2"/>
  <c r="U806" i="2"/>
  <c r="BM806" i="2"/>
  <c r="J807" i="2"/>
  <c r="BM807" i="2"/>
  <c r="J813" i="2"/>
  <c r="BM813" i="2"/>
  <c r="U815" i="2"/>
  <c r="BM815" i="2"/>
  <c r="J816" i="2"/>
  <c r="U822" i="2"/>
  <c r="BM822" i="2"/>
  <c r="BB824" i="2"/>
  <c r="U825" i="2"/>
  <c r="BM825" i="2"/>
  <c r="BB826" i="2"/>
  <c r="J827" i="2"/>
  <c r="U828" i="2"/>
  <c r="BM828" i="2"/>
  <c r="J829" i="2"/>
  <c r="BB829" i="2"/>
  <c r="U830" i="2"/>
  <c r="BM830" i="2"/>
  <c r="J831" i="2"/>
  <c r="BB832" i="2"/>
  <c r="U833" i="2"/>
  <c r="BM844" i="2"/>
  <c r="AF940" i="2"/>
  <c r="AF938" i="2"/>
  <c r="AF937" i="2"/>
  <c r="AF939" i="2"/>
  <c r="AF936" i="2"/>
  <c r="AF932" i="2"/>
  <c r="AF927" i="2"/>
  <c r="AF920" i="2"/>
  <c r="AF915" i="2"/>
  <c r="AF914" i="2"/>
  <c r="AF912" i="2"/>
  <c r="AF907" i="2"/>
  <c r="AF903" i="2"/>
  <c r="AF935" i="2"/>
  <c r="AF931" i="2"/>
  <c r="AF926" i="2"/>
  <c r="AF919" i="2"/>
  <c r="AF918" i="2"/>
  <c r="AF913" i="2"/>
  <c r="AF911" i="2"/>
  <c r="AF906" i="2"/>
  <c r="AF902" i="2"/>
  <c r="AF901" i="2"/>
  <c r="AF891" i="2"/>
  <c r="AF889" i="2"/>
  <c r="AF887" i="2"/>
  <c r="AF934" i="2"/>
  <c r="AF930" i="2"/>
  <c r="AF928" i="2"/>
  <c r="AF925" i="2"/>
  <c r="AF917" i="2"/>
  <c r="AF910" i="2"/>
  <c r="AF909" i="2"/>
  <c r="AF905" i="2"/>
  <c r="AF900" i="2"/>
  <c r="AF892" i="2"/>
  <c r="AF933" i="2"/>
  <c r="AF929" i="2"/>
  <c r="AF924" i="2"/>
  <c r="AF923" i="2"/>
  <c r="AF922" i="2"/>
  <c r="AF921" i="2"/>
  <c r="AF916" i="2"/>
  <c r="AF908" i="2"/>
  <c r="AF904" i="2"/>
  <c r="AF890" i="2"/>
  <c r="AF888" i="2"/>
  <c r="AF866" i="2"/>
  <c r="AF859" i="2"/>
  <c r="AF857" i="2"/>
  <c r="AF886" i="2"/>
  <c r="AF884" i="2"/>
  <c r="AF882" i="2"/>
  <c r="AF878" i="2"/>
  <c r="AF876" i="2"/>
  <c r="AF872" i="2"/>
  <c r="AF868" i="2"/>
  <c r="AF864" i="2"/>
  <c r="AF862" i="2"/>
  <c r="AF861" i="2"/>
  <c r="AF880" i="2"/>
  <c r="AF875" i="2"/>
  <c r="AF871" i="2"/>
  <c r="AF870" i="2"/>
  <c r="AF865" i="2"/>
  <c r="AF860" i="2"/>
  <c r="AF858" i="2"/>
  <c r="AF856" i="2"/>
  <c r="AF853" i="2"/>
  <c r="AF885" i="2"/>
  <c r="AF883" i="2"/>
  <c r="AF881" i="2"/>
  <c r="AF879" i="2"/>
  <c r="AF877" i="2"/>
  <c r="AF874" i="2"/>
  <c r="AF873" i="2"/>
  <c r="AF869" i="2"/>
  <c r="AF867" i="2"/>
  <c r="AF863" i="2"/>
  <c r="U808" i="2"/>
  <c r="BM808" i="2"/>
  <c r="J809" i="2"/>
  <c r="BB809" i="2"/>
  <c r="U810" i="2"/>
  <c r="BM810" i="2"/>
  <c r="J811" i="2"/>
  <c r="BB811" i="2"/>
  <c r="U812" i="2"/>
  <c r="BM812" i="2"/>
  <c r="BB816" i="2"/>
  <c r="U817" i="2"/>
  <c r="BM817" i="2"/>
  <c r="J818" i="2"/>
  <c r="BB818" i="2"/>
  <c r="U819" i="2"/>
  <c r="U820" i="2"/>
  <c r="BM820" i="2"/>
  <c r="J821" i="2"/>
  <c r="BB821" i="2"/>
  <c r="U823" i="2"/>
  <c r="BB823" i="2"/>
  <c r="U824" i="2"/>
  <c r="U826" i="2"/>
  <c r="BM826" i="2"/>
  <c r="U827" i="2"/>
  <c r="BB827" i="2"/>
  <c r="BB831" i="2"/>
  <c r="U832" i="2"/>
  <c r="BM833" i="2"/>
  <c r="J834" i="2"/>
  <c r="BB834" i="2"/>
  <c r="U835" i="2"/>
  <c r="BM835" i="2"/>
  <c r="J836" i="2"/>
  <c r="BB836" i="2"/>
  <c r="U837" i="2"/>
  <c r="BM837" i="2"/>
  <c r="J838" i="2"/>
  <c r="BB838" i="2"/>
  <c r="U839" i="2"/>
  <c r="U840" i="2"/>
  <c r="BM840" i="2"/>
  <c r="J841" i="2"/>
  <c r="BB841" i="2"/>
  <c r="BM842" i="2"/>
  <c r="BB843" i="2"/>
  <c r="U940" i="2"/>
  <c r="U939" i="2"/>
  <c r="U938" i="2"/>
  <c r="U937" i="2"/>
  <c r="U933" i="2"/>
  <c r="U929" i="2"/>
  <c r="U924" i="2"/>
  <c r="U923" i="2"/>
  <c r="U921" i="2"/>
  <c r="U916" i="2"/>
  <c r="U915" i="2"/>
  <c r="U908" i="2"/>
  <c r="U904" i="2"/>
  <c r="U936" i="2"/>
  <c r="U932" i="2"/>
  <c r="U927" i="2"/>
  <c r="U920" i="2"/>
  <c r="U914" i="2"/>
  <c r="U912" i="2"/>
  <c r="U907" i="2"/>
  <c r="U903" i="2"/>
  <c r="U890" i="2"/>
  <c r="U888" i="2"/>
  <c r="U935" i="2"/>
  <c r="U931" i="2"/>
  <c r="U926" i="2"/>
  <c r="U919" i="2"/>
  <c r="U918" i="2"/>
  <c r="U913" i="2"/>
  <c r="U911" i="2"/>
  <c r="U910" i="2"/>
  <c r="U906" i="2"/>
  <c r="U902" i="2"/>
  <c r="U901" i="2"/>
  <c r="U934" i="2"/>
  <c r="U930" i="2"/>
  <c r="U928" i="2"/>
  <c r="U925" i="2"/>
  <c r="U922" i="2"/>
  <c r="U917" i="2"/>
  <c r="U909" i="2"/>
  <c r="U905" i="2"/>
  <c r="U900" i="2"/>
  <c r="U892" i="2"/>
  <c r="U891" i="2"/>
  <c r="U889" i="2"/>
  <c r="U887" i="2"/>
  <c r="U880" i="2"/>
  <c r="U875" i="2"/>
  <c r="U874" i="2"/>
  <c r="U871" i="2"/>
  <c r="U870" i="2"/>
  <c r="U867" i="2"/>
  <c r="U865" i="2"/>
  <c r="U860" i="2"/>
  <c r="U858" i="2"/>
  <c r="U856" i="2"/>
  <c r="U853" i="2"/>
  <c r="U885" i="2"/>
  <c r="U883" i="2"/>
  <c r="U881" i="2"/>
  <c r="U879" i="2"/>
  <c r="U877" i="2"/>
  <c r="U873" i="2"/>
  <c r="U869" i="2"/>
  <c r="U863" i="2"/>
  <c r="U866" i="2"/>
  <c r="U862" i="2"/>
  <c r="U859" i="2"/>
  <c r="U857" i="2"/>
  <c r="U886" i="2"/>
  <c r="U884" i="2"/>
  <c r="U882" i="2"/>
  <c r="U878" i="2"/>
  <c r="U876" i="2"/>
  <c r="U872" i="2"/>
  <c r="U868" i="2"/>
  <c r="U864" i="2"/>
  <c r="U861" i="2"/>
  <c r="AF852" i="2"/>
  <c r="BB852" i="2"/>
  <c r="BM853" i="2"/>
  <c r="AF854" i="2"/>
  <c r="I935" i="2"/>
  <c r="H904" i="2"/>
  <c r="I904" i="2" s="1"/>
  <c r="H908" i="2"/>
  <c r="I908" i="2" s="1"/>
  <c r="H915" i="2"/>
  <c r="I915" i="2" s="1"/>
  <c r="H916" i="2"/>
  <c r="I916" i="2" s="1"/>
  <c r="H921" i="2"/>
  <c r="I921" i="2" s="1"/>
  <c r="H924" i="2"/>
  <c r="I924" i="2" s="1"/>
  <c r="H929" i="2"/>
  <c r="I929" i="2" s="1"/>
  <c r="H933" i="2"/>
  <c r="I933" i="2" s="1"/>
  <c r="H900" i="2"/>
  <c r="I900" i="2" s="1"/>
  <c r="H905" i="2"/>
  <c r="I905" i="2" s="1"/>
  <c r="H909" i="2"/>
  <c r="I909" i="2" s="1"/>
  <c r="H917" i="2"/>
  <c r="I917" i="2" s="1"/>
  <c r="H922" i="2"/>
  <c r="I922" i="2" s="1"/>
  <c r="H923" i="2"/>
  <c r="I923" i="2" s="1"/>
  <c r="H925" i="2"/>
  <c r="I925" i="2" s="1"/>
  <c r="H928" i="2"/>
  <c r="I928" i="2" s="1"/>
  <c r="H930" i="2"/>
  <c r="I930" i="2" s="1"/>
  <c r="H934" i="2"/>
  <c r="I934" i="2" s="1"/>
  <c r="H901" i="2"/>
  <c r="I901" i="2" s="1"/>
  <c r="H902" i="2"/>
  <c r="I902" i="2" s="1"/>
  <c r="H906" i="2"/>
  <c r="I906" i="2" s="1"/>
  <c r="H911" i="2"/>
  <c r="I911" i="2" s="1"/>
  <c r="H913" i="2"/>
  <c r="I913" i="2" s="1"/>
  <c r="H918" i="2"/>
  <c r="I918" i="2" s="1"/>
  <c r="H919" i="2"/>
  <c r="I919" i="2" s="1"/>
  <c r="H926" i="2"/>
  <c r="I926" i="2" s="1"/>
  <c r="H931" i="2"/>
  <c r="I931" i="2" s="1"/>
  <c r="H937" i="2"/>
  <c r="I937" i="2" s="1"/>
  <c r="H940" i="2"/>
  <c r="I940" i="2" s="1"/>
  <c r="H939" i="2"/>
  <c r="I939" i="2" s="1"/>
  <c r="H903" i="2"/>
  <c r="I903" i="2" s="1"/>
  <c r="H907" i="2"/>
  <c r="I907" i="2" s="1"/>
  <c r="H910" i="2"/>
  <c r="I910" i="2" s="1"/>
  <c r="H912" i="2"/>
  <c r="I912" i="2" s="1"/>
  <c r="H914" i="2"/>
  <c r="I914" i="2" s="1"/>
  <c r="H920" i="2"/>
  <c r="I920" i="2" s="1"/>
  <c r="H927" i="2"/>
  <c r="I927" i="2" s="1"/>
  <c r="H932" i="2"/>
  <c r="I932" i="2" s="1"/>
  <c r="H936" i="2"/>
  <c r="I936" i="2" s="1"/>
  <c r="H938" i="2"/>
  <c r="I938" i="2" s="1"/>
  <c r="R207" i="2"/>
  <c r="AN207" i="2"/>
  <c r="G209" i="2"/>
  <c r="I209" i="2" s="1"/>
  <c r="K209" i="2" s="1"/>
  <c r="AC209" i="2"/>
  <c r="G210" i="2"/>
  <c r="I210" i="2" s="1"/>
  <c r="K210" i="2" s="1"/>
  <c r="AC210" i="2"/>
  <c r="R212" i="2"/>
  <c r="G213" i="2"/>
  <c r="I213" i="2" s="1"/>
  <c r="K213" i="2" s="1"/>
  <c r="AC213" i="2"/>
  <c r="R215" i="2"/>
  <c r="AN215" i="2"/>
  <c r="R218" i="2"/>
  <c r="AN218" i="2"/>
  <c r="G220" i="2"/>
  <c r="I220" i="2" s="1"/>
  <c r="K220" i="2" s="1"/>
  <c r="R221" i="2"/>
  <c r="AN221" i="2"/>
  <c r="G223" i="2"/>
  <c r="I223" i="2" s="1"/>
  <c r="K223" i="2" s="1"/>
  <c r="AC223" i="2"/>
  <c r="R226" i="2"/>
  <c r="AN226" i="2"/>
  <c r="G228" i="2"/>
  <c r="I228" i="2" s="1"/>
  <c r="K228" i="2" s="1"/>
  <c r="AC228" i="2"/>
  <c r="R230" i="2"/>
  <c r="AN230" i="2"/>
  <c r="G232" i="2"/>
  <c r="I232" i="2" s="1"/>
  <c r="K232" i="2" s="1"/>
  <c r="AC232" i="2"/>
  <c r="AC234" i="2"/>
  <c r="R235" i="2"/>
  <c r="AN235" i="2"/>
  <c r="G237" i="2"/>
  <c r="I237" i="2" s="1"/>
  <c r="K237" i="2" s="1"/>
  <c r="AC237" i="2"/>
  <c r="R239" i="2"/>
  <c r="AN239" i="2"/>
  <c r="AC240" i="2"/>
  <c r="G241" i="2"/>
  <c r="I241" i="2" s="1"/>
  <c r="K241" i="2" s="1"/>
  <c r="AC206" i="2"/>
  <c r="AN208" i="2"/>
  <c r="G211" i="2"/>
  <c r="I211" i="2" s="1"/>
  <c r="K211" i="2" s="1"/>
  <c r="AC211" i="2"/>
  <c r="G214" i="2"/>
  <c r="I214" i="2" s="1"/>
  <c r="K214" i="2" s="1"/>
  <c r="AC214" i="2"/>
  <c r="G217" i="2"/>
  <c r="I217" i="2" s="1"/>
  <c r="K217" i="2" s="1"/>
  <c r="AC217" i="2"/>
  <c r="R219" i="2"/>
  <c r="AN219" i="2"/>
  <c r="R222" i="2"/>
  <c r="AN222" i="2"/>
  <c r="G224" i="2"/>
  <c r="I224" i="2" s="1"/>
  <c r="K224" i="2" s="1"/>
  <c r="R227" i="2"/>
  <c r="AN227" i="2"/>
  <c r="G229" i="2"/>
  <c r="I229" i="2" s="1"/>
  <c r="K229" i="2" s="1"/>
  <c r="AC229" i="2"/>
  <c r="R231" i="2"/>
  <c r="AN231" i="2"/>
  <c r="G233" i="2"/>
  <c r="I233" i="2" s="1"/>
  <c r="K233" i="2" s="1"/>
  <c r="R234" i="2"/>
  <c r="R236" i="2"/>
  <c r="AN236" i="2"/>
  <c r="G238" i="2"/>
  <c r="I238" i="2" s="1"/>
  <c r="K238" i="2" s="1"/>
  <c r="AC238" i="2"/>
  <c r="AC241" i="2"/>
  <c r="R243" i="2"/>
  <c r="G245" i="2"/>
  <c r="I245" i="2" s="1"/>
  <c r="K245" i="2" s="1"/>
  <c r="G242" i="2"/>
  <c r="I242" i="2" s="1"/>
  <c r="K242" i="2" s="1"/>
  <c r="AC242" i="2"/>
  <c r="R244" i="2"/>
  <c r="AN244" i="2"/>
  <c r="G246" i="2"/>
  <c r="I246" i="2" s="1"/>
  <c r="K246" i="2" s="1"/>
  <c r="R240" i="2"/>
  <c r="AN240" i="2"/>
  <c r="R245" i="2"/>
  <c r="AN245" i="2"/>
  <c r="M390" i="3"/>
  <c r="AB329" i="2" s="1"/>
  <c r="C376" i="3"/>
  <c r="AG330" i="3"/>
  <c r="C378" i="3"/>
  <c r="AG332" i="3"/>
  <c r="C380" i="3"/>
  <c r="AG338" i="3"/>
  <c r="C384" i="3"/>
  <c r="AG344" i="3"/>
  <c r="C389" i="3"/>
  <c r="AG351" i="3"/>
  <c r="C390" i="3"/>
  <c r="AG355" i="3"/>
  <c r="AG357" i="3"/>
  <c r="C392" i="3"/>
  <c r="M378" i="3"/>
  <c r="C377" i="3"/>
  <c r="AG331" i="3"/>
  <c r="C379" i="3"/>
  <c r="AG333" i="3"/>
  <c r="AG341" i="3"/>
  <c r="C382" i="3"/>
  <c r="C383" i="3"/>
  <c r="AG343" i="3"/>
  <c r="C385" i="3"/>
  <c r="AG345" i="3"/>
  <c r="C386" i="3"/>
  <c r="AG347" i="3"/>
  <c r="C387" i="3"/>
  <c r="AG348" i="3"/>
  <c r="C388" i="3"/>
  <c r="AG350" i="3"/>
  <c r="C391" i="3"/>
  <c r="AG356" i="3"/>
  <c r="C393" i="3"/>
  <c r="AG358" i="3"/>
  <c r="C394" i="3"/>
  <c r="AG362" i="3"/>
  <c r="M384" i="3"/>
  <c r="C395" i="3"/>
  <c r="W381" i="3"/>
  <c r="M381" i="3"/>
  <c r="M386" i="3"/>
  <c r="M379" i="3"/>
  <c r="W387" i="3"/>
  <c r="C375" i="3"/>
  <c r="AG337" i="3"/>
  <c r="FI337" i="3"/>
  <c r="AG381" i="3"/>
  <c r="EB362" i="3"/>
  <c r="M396" i="3"/>
  <c r="C396" i="3"/>
  <c r="FV329" i="3"/>
  <c r="GP329" i="3" s="1"/>
  <c r="DH330" i="3"/>
  <c r="M376" i="3" s="1"/>
  <c r="Q853" i="2" s="1"/>
  <c r="R853" i="2" s="1"/>
  <c r="FV331" i="3"/>
  <c r="M377" i="3" s="1"/>
  <c r="DH332" i="3"/>
  <c r="EB332" i="3" s="1"/>
  <c r="DH336" i="3"/>
  <c r="EB336" i="3" s="1"/>
  <c r="AT337" i="3"/>
  <c r="BN337" i="3" s="1"/>
  <c r="BT309" i="2" s="1"/>
  <c r="BU309" i="2" s="1"/>
  <c r="FV337" i="3"/>
  <c r="GP337" i="3" s="1"/>
  <c r="DH338" i="3"/>
  <c r="EB338" i="3" s="1"/>
  <c r="DH340" i="3"/>
  <c r="EB340" i="3" s="1"/>
  <c r="AT341" i="3"/>
  <c r="BN341" i="3" s="1"/>
  <c r="BT313" i="2" s="1"/>
  <c r="BU313" i="2" s="1"/>
  <c r="FV341" i="3"/>
  <c r="GP341" i="3" s="1"/>
  <c r="DH342" i="3"/>
  <c r="EB342" i="3" s="1"/>
  <c r="DH344" i="3"/>
  <c r="EB344" i="3" s="1"/>
  <c r="AT345" i="3"/>
  <c r="BN345" i="3" s="1"/>
  <c r="BT317" i="2" s="1"/>
  <c r="BU317" i="2" s="1"/>
  <c r="FV345" i="3"/>
  <c r="GP345" i="3" s="1"/>
  <c r="DH346" i="3"/>
  <c r="EB346" i="3" s="1"/>
  <c r="AT347" i="3"/>
  <c r="BN347" i="3" s="1"/>
  <c r="BT319" i="2" s="1"/>
  <c r="BU319" i="2" s="1"/>
  <c r="FV347" i="3"/>
  <c r="AT348" i="3"/>
  <c r="BN348" i="3" s="1"/>
  <c r="BT320" i="2" s="1"/>
  <c r="BU320" i="2" s="1"/>
  <c r="FV348" i="3"/>
  <c r="GP348" i="3" s="1"/>
  <c r="DH349" i="3"/>
  <c r="EB349" i="3" s="1"/>
  <c r="AT350" i="3"/>
  <c r="M388" i="3" s="1"/>
  <c r="FV350" i="3"/>
  <c r="DH351" i="3"/>
  <c r="EB351" i="3" s="1"/>
  <c r="AT352" i="3"/>
  <c r="BN352" i="3" s="1"/>
  <c r="BT324" i="2" s="1"/>
  <c r="BU324" i="2" s="1"/>
  <c r="FV352" i="3"/>
  <c r="GP352" i="3" s="1"/>
  <c r="DH353" i="3"/>
  <c r="EB353" i="3" s="1"/>
  <c r="AT354" i="3"/>
  <c r="BN354" i="3" s="1"/>
  <c r="BT326" i="2" s="1"/>
  <c r="BU326" i="2" s="1"/>
  <c r="FV354" i="3"/>
  <c r="GP354" i="3" s="1"/>
  <c r="DH355" i="3"/>
  <c r="EB355" i="3" s="1"/>
  <c r="AT356" i="3"/>
  <c r="M391" i="3" s="1"/>
  <c r="FV356" i="3"/>
  <c r="GP356" i="3" s="1"/>
  <c r="DH357" i="3"/>
  <c r="EB357" i="3" s="1"/>
  <c r="AT358" i="3"/>
  <c r="BN358" i="3" s="1"/>
  <c r="BT330" i="2" s="1"/>
  <c r="BU330" i="2" s="1"/>
  <c r="FV358" i="3"/>
  <c r="GP358" i="3" s="1"/>
  <c r="DH359" i="3"/>
  <c r="EB359" i="3" s="1"/>
  <c r="AT360" i="3"/>
  <c r="BN360" i="3" s="1"/>
  <c r="BT332" i="2" s="1"/>
  <c r="BU332" i="2" s="1"/>
  <c r="FV360" i="3"/>
  <c r="GP360" i="3" s="1"/>
  <c r="DH361" i="3"/>
  <c r="EB361" i="3" s="1"/>
  <c r="AT362" i="3"/>
  <c r="M394" i="3" s="1"/>
  <c r="FV362" i="3"/>
  <c r="GP362" i="3" s="1"/>
  <c r="DH363" i="3"/>
  <c r="EB363" i="3" s="1"/>
  <c r="AT364" i="3"/>
  <c r="BN364" i="3" s="1"/>
  <c r="BT336" i="2" s="1"/>
  <c r="BU336" i="2" s="1"/>
  <c r="FV364" i="3"/>
  <c r="GP364" i="3" s="1"/>
  <c r="DH365" i="3"/>
  <c r="EB365" i="3" s="1"/>
  <c r="AT366" i="3"/>
  <c r="BN366" i="3" s="1"/>
  <c r="BT338" i="2" s="1"/>
  <c r="BU338" i="2" s="1"/>
  <c r="FV366" i="3"/>
  <c r="GP366" i="3" s="1"/>
  <c r="DH367" i="3"/>
  <c r="EB367" i="3" s="1"/>
  <c r="AT368" i="3"/>
  <c r="DR329" i="3"/>
  <c r="EB329" i="3" s="1"/>
  <c r="BD330" i="3"/>
  <c r="BN330" i="3" s="1"/>
  <c r="BT302" i="2" s="1"/>
  <c r="BU302" i="2" s="1"/>
  <c r="GF330" i="3"/>
  <c r="DR331" i="3"/>
  <c r="EB331" i="3" s="1"/>
  <c r="GF332" i="3"/>
  <c r="GP332" i="3" s="1"/>
  <c r="DR333" i="3"/>
  <c r="W379" i="3" s="1"/>
  <c r="BD334" i="3"/>
  <c r="BN334" i="3" s="1"/>
  <c r="BT306" i="2" s="1"/>
  <c r="BU306" i="2" s="1"/>
  <c r="GF334" i="3"/>
  <c r="GP334" i="3" s="1"/>
  <c r="DR335" i="3"/>
  <c r="EB335" i="3" s="1"/>
  <c r="BD336" i="3"/>
  <c r="BN336" i="3" s="1"/>
  <c r="BT308" i="2" s="1"/>
  <c r="BU308" i="2" s="1"/>
  <c r="GF336" i="3"/>
  <c r="GP336" i="3" s="1"/>
  <c r="DR337" i="3"/>
  <c r="EB337" i="3" s="1"/>
  <c r="BD338" i="3"/>
  <c r="W380" i="3" s="1"/>
  <c r="DR339" i="3"/>
  <c r="EB339" i="3" s="1"/>
  <c r="BD340" i="3"/>
  <c r="BN340" i="3" s="1"/>
  <c r="GF340" i="3"/>
  <c r="GP340" i="3" s="1"/>
  <c r="DR341" i="3"/>
  <c r="EB341" i="3" s="1"/>
  <c r="BD342" i="3"/>
  <c r="BN342" i="3" s="1"/>
  <c r="BT314" i="2" s="1"/>
  <c r="BU314" i="2" s="1"/>
  <c r="GF342" i="3"/>
  <c r="GP342" i="3" s="1"/>
  <c r="DR343" i="3"/>
  <c r="EB343" i="3" s="1"/>
  <c r="BD344" i="3"/>
  <c r="W384" i="3" s="1"/>
  <c r="GF344" i="3"/>
  <c r="DR345" i="3"/>
  <c r="EB345" i="3" s="1"/>
  <c r="BD346" i="3"/>
  <c r="BN346" i="3" s="1"/>
  <c r="BT318" i="2" s="1"/>
  <c r="BU318" i="2" s="1"/>
  <c r="GF346" i="3"/>
  <c r="GP346" i="3" s="1"/>
  <c r="DR348" i="3"/>
  <c r="EB348" i="3" s="1"/>
  <c r="BD349" i="3"/>
  <c r="BN349" i="3" s="1"/>
  <c r="BT321" i="2" s="1"/>
  <c r="BU321" i="2" s="1"/>
  <c r="GF349" i="3"/>
  <c r="GP349" i="3" s="1"/>
  <c r="DR350" i="3"/>
  <c r="W388" i="3" s="1"/>
  <c r="BD351" i="3"/>
  <c r="W389" i="3" s="1"/>
  <c r="GF351" i="3"/>
  <c r="DR352" i="3"/>
  <c r="EB352" i="3" s="1"/>
  <c r="BD353" i="3"/>
  <c r="BN353" i="3" s="1"/>
  <c r="BT325" i="2" s="1"/>
  <c r="BU325" i="2" s="1"/>
  <c r="GF353" i="3"/>
  <c r="GP353" i="3" s="1"/>
  <c r="DR354" i="3"/>
  <c r="EB354" i="3" s="1"/>
  <c r="DR356" i="3"/>
  <c r="EB356" i="3" s="1"/>
  <c r="BD357" i="3"/>
  <c r="BN357" i="3" s="1"/>
  <c r="GF357" i="3"/>
  <c r="GP357" i="3" s="1"/>
  <c r="DR358" i="3"/>
  <c r="EB358" i="3" s="1"/>
  <c r="BD359" i="3"/>
  <c r="BN359" i="3" s="1"/>
  <c r="BT331" i="2" s="1"/>
  <c r="BU331" i="2" s="1"/>
  <c r="GF359" i="3"/>
  <c r="GP359" i="3" s="1"/>
  <c r="DR360" i="3"/>
  <c r="EB360" i="3" s="1"/>
  <c r="BD361" i="3"/>
  <c r="BN361" i="3" s="1"/>
  <c r="BT333" i="2" s="1"/>
  <c r="BU333" i="2" s="1"/>
  <c r="GF361" i="3"/>
  <c r="GP361" i="3" s="1"/>
  <c r="GF363" i="3"/>
  <c r="GP363" i="3" s="1"/>
  <c r="DR364" i="3"/>
  <c r="EB364" i="3" s="1"/>
  <c r="BD365" i="3"/>
  <c r="BN365" i="3" s="1"/>
  <c r="BT337" i="2" s="1"/>
  <c r="BU337" i="2" s="1"/>
  <c r="GF365" i="3"/>
  <c r="GP365" i="3" s="1"/>
  <c r="DR366" i="3"/>
  <c r="EB366" i="3" s="1"/>
  <c r="BD367" i="3"/>
  <c r="BN367" i="3" s="1"/>
  <c r="BT339" i="2" s="1"/>
  <c r="BU339" i="2" s="1"/>
  <c r="GF367" i="3"/>
  <c r="GP367" i="3" s="1"/>
  <c r="DR368" i="3"/>
  <c r="EB368" i="3" s="1"/>
  <c r="E33" i="5"/>
  <c r="K43" i="5"/>
  <c r="G43" i="5"/>
  <c r="C43" i="5"/>
  <c r="K33" i="5"/>
  <c r="G33" i="5"/>
  <c r="C33" i="5"/>
  <c r="J43" i="5"/>
  <c r="F43" i="5"/>
  <c r="B43" i="5"/>
  <c r="J33" i="5"/>
  <c r="F33" i="5"/>
  <c r="B33" i="5"/>
  <c r="E43" i="5"/>
  <c r="I33" i="5"/>
  <c r="BJ802" i="2" s="1"/>
  <c r="D43" i="5"/>
  <c r="H33" i="5"/>
  <c r="D33" i="5"/>
  <c r="AC300" i="2" s="1"/>
  <c r="I43" i="5"/>
  <c r="I38" i="5"/>
  <c r="E38" i="5"/>
  <c r="I28" i="5"/>
  <c r="E28" i="5"/>
  <c r="H38" i="5"/>
  <c r="D38" i="5"/>
  <c r="H28" i="5"/>
  <c r="D28" i="5"/>
  <c r="G38" i="5"/>
  <c r="K28" i="5"/>
  <c r="C28" i="5"/>
  <c r="F38" i="5"/>
  <c r="J28" i="5"/>
  <c r="B28" i="5"/>
  <c r="J38" i="5"/>
  <c r="AD305" i="2" l="1"/>
  <c r="AD309" i="2"/>
  <c r="AD313" i="2"/>
  <c r="AD317" i="2"/>
  <c r="AD321" i="2"/>
  <c r="AD325" i="2"/>
  <c r="AD329" i="2"/>
  <c r="AD333" i="2"/>
  <c r="AD337" i="2"/>
  <c r="AD341" i="2"/>
  <c r="AD306" i="2"/>
  <c r="AD310" i="2"/>
  <c r="AD314" i="2"/>
  <c r="AD318" i="2"/>
  <c r="AD322" i="2"/>
  <c r="AD326" i="2"/>
  <c r="AD330" i="2"/>
  <c r="AD334" i="2"/>
  <c r="AD338" i="2"/>
  <c r="AD342" i="2"/>
  <c r="AD303" i="2"/>
  <c r="AD307" i="2"/>
  <c r="AD311" i="2"/>
  <c r="AD315" i="2"/>
  <c r="AD319" i="2"/>
  <c r="AD323" i="2"/>
  <c r="AD327" i="2"/>
  <c r="AD331" i="2"/>
  <c r="AD335" i="2"/>
  <c r="AD339" i="2"/>
  <c r="AD302" i="2"/>
  <c r="AD304" i="2"/>
  <c r="AD320" i="2"/>
  <c r="AD336" i="2"/>
  <c r="AD308" i="2"/>
  <c r="AD324" i="2"/>
  <c r="AD340" i="2"/>
  <c r="AD312" i="2"/>
  <c r="AD328" i="2"/>
  <c r="AD316" i="2"/>
  <c r="AD332" i="2"/>
  <c r="AM443" i="2"/>
  <c r="AB342" i="2"/>
  <c r="AC342" i="2" s="1"/>
  <c r="AB272" i="2"/>
  <c r="AC272" i="2" s="1"/>
  <c r="AB320" i="2"/>
  <c r="AC320" i="2" s="1"/>
  <c r="W382" i="3"/>
  <c r="W375" i="3"/>
  <c r="AJ381" i="3"/>
  <c r="AB312" i="2"/>
  <c r="AC312" i="2" s="1"/>
  <c r="G254" i="2"/>
  <c r="I254" i="2" s="1"/>
  <c r="K254" i="2" s="1"/>
  <c r="F302" i="2"/>
  <c r="G302" i="2" s="1"/>
  <c r="I302" i="2" s="1"/>
  <c r="K302" i="2" s="1"/>
  <c r="G260" i="2"/>
  <c r="I260" i="2" s="1"/>
  <c r="K260" i="2" s="1"/>
  <c r="F308" i="2"/>
  <c r="G308" i="2" s="1"/>
  <c r="I308" i="2" s="1"/>
  <c r="K308" i="2" s="1"/>
  <c r="W391" i="3"/>
  <c r="BU277" i="2"/>
  <c r="BT229" i="2"/>
  <c r="BU229" i="2" s="1"/>
  <c r="M387" i="3"/>
  <c r="FI348" i="3"/>
  <c r="BI281" i="2"/>
  <c r="BJ281" i="2" s="1"/>
  <c r="BI233" i="2"/>
  <c r="BJ233" i="2" s="1"/>
  <c r="BT927" i="2"/>
  <c r="BU927" i="2" s="1"/>
  <c r="AX879" i="2"/>
  <c r="AX831" i="2"/>
  <c r="AY831" i="2" s="1"/>
  <c r="BI831" i="2"/>
  <c r="BJ831" i="2" s="1"/>
  <c r="BT730" i="2"/>
  <c r="BU730" i="2" s="1"/>
  <c r="BT430" i="2"/>
  <c r="BT281" i="2"/>
  <c r="BT682" i="2"/>
  <c r="BU682" i="2" s="1"/>
  <c r="BT879" i="2"/>
  <c r="BU879" i="2" s="1"/>
  <c r="AX730" i="2"/>
  <c r="AY730" i="2" s="1"/>
  <c r="AX927" i="2"/>
  <c r="AY927" i="2" s="1"/>
  <c r="BI879" i="2"/>
  <c r="BJ879" i="2" s="1"/>
  <c r="BT831" i="2"/>
  <c r="BU831" i="2" s="1"/>
  <c r="AX682" i="2"/>
  <c r="AY682" i="2" s="1"/>
  <c r="BI382" i="2"/>
  <c r="BJ382" i="2" s="1"/>
  <c r="AX185" i="2"/>
  <c r="AY185" i="2" s="1"/>
  <c r="AX137" i="2"/>
  <c r="AY137" i="2" s="1"/>
  <c r="AX84" i="2"/>
  <c r="BI430" i="2"/>
  <c r="BT137" i="2"/>
  <c r="BU137" i="2" s="1"/>
  <c r="BI36" i="2"/>
  <c r="BT382" i="2"/>
  <c r="BU382" i="2" s="1"/>
  <c r="AX430" i="2"/>
  <c r="BI137" i="2"/>
  <c r="BJ137" i="2" s="1"/>
  <c r="AX36" i="2"/>
  <c r="AY36" i="2" s="1"/>
  <c r="AZ332" i="2"/>
  <c r="BA332" i="2" s="1"/>
  <c r="BC332" i="2" s="1"/>
  <c r="AZ329" i="2"/>
  <c r="BA329" i="2" s="1"/>
  <c r="AZ327" i="2"/>
  <c r="BA327" i="2" s="1"/>
  <c r="AZ319" i="2"/>
  <c r="BA319" i="2" s="1"/>
  <c r="BC319" i="2" s="1"/>
  <c r="AZ318" i="2"/>
  <c r="BA318" i="2" s="1"/>
  <c r="BC318" i="2" s="1"/>
  <c r="AZ304" i="2"/>
  <c r="BA304" i="2" s="1"/>
  <c r="BC304" i="2" s="1"/>
  <c r="AZ342" i="2"/>
  <c r="BA342" i="2" s="1"/>
  <c r="BC342" i="2" s="1"/>
  <c r="AZ341" i="2"/>
  <c r="BA341" i="2" s="1"/>
  <c r="BC341" i="2" s="1"/>
  <c r="AZ340" i="2"/>
  <c r="BA340" i="2" s="1"/>
  <c r="BC340" i="2" s="1"/>
  <c r="AZ337" i="2"/>
  <c r="BA337" i="2" s="1"/>
  <c r="BC337" i="2" s="1"/>
  <c r="AZ335" i="2"/>
  <c r="BA335" i="2" s="1"/>
  <c r="BC335" i="2" s="1"/>
  <c r="AZ326" i="2"/>
  <c r="BA326" i="2" s="1"/>
  <c r="AZ323" i="2"/>
  <c r="BA323" i="2" s="1"/>
  <c r="AZ315" i="2"/>
  <c r="BA315" i="2" s="1"/>
  <c r="BC315" i="2" s="1"/>
  <c r="AZ314" i="2"/>
  <c r="BA314" i="2" s="1"/>
  <c r="BC314" i="2" s="1"/>
  <c r="AZ312" i="2"/>
  <c r="BA312" i="2" s="1"/>
  <c r="BC312" i="2" s="1"/>
  <c r="AZ310" i="2"/>
  <c r="BA310" i="2" s="1"/>
  <c r="BC310" i="2" s="1"/>
  <c r="AZ306" i="2"/>
  <c r="BA306" i="2" s="1"/>
  <c r="BC306" i="2" s="1"/>
  <c r="AZ305" i="2"/>
  <c r="BA305" i="2" s="1"/>
  <c r="BC305" i="2" s="1"/>
  <c r="AZ336" i="2"/>
  <c r="BA336" i="2" s="1"/>
  <c r="BC336" i="2" s="1"/>
  <c r="AZ328" i="2"/>
  <c r="BA328" i="2" s="1"/>
  <c r="BC328" i="2" s="1"/>
  <c r="AZ325" i="2"/>
  <c r="BA325" i="2" s="1"/>
  <c r="BC325" i="2" s="1"/>
  <c r="AZ322" i="2"/>
  <c r="BA322" i="2" s="1"/>
  <c r="BC322" i="2" s="1"/>
  <c r="AZ317" i="2"/>
  <c r="BA317" i="2" s="1"/>
  <c r="BC317" i="2" s="1"/>
  <c r="AZ316" i="2"/>
  <c r="BA316" i="2" s="1"/>
  <c r="BC316" i="2" s="1"/>
  <c r="AZ309" i="2"/>
  <c r="BA309" i="2" s="1"/>
  <c r="BC309" i="2" s="1"/>
  <c r="AZ303" i="2"/>
  <c r="BA303" i="2" s="1"/>
  <c r="BC303" i="2" s="1"/>
  <c r="AZ334" i="2"/>
  <c r="BA334" i="2" s="1"/>
  <c r="BC334" i="2" s="1"/>
  <c r="AZ331" i="2"/>
  <c r="BA331" i="2" s="1"/>
  <c r="BC331" i="2" s="1"/>
  <c r="AZ321" i="2"/>
  <c r="BA321" i="2" s="1"/>
  <c r="BC321" i="2" s="1"/>
  <c r="AZ313" i="2"/>
  <c r="BA313" i="2" s="1"/>
  <c r="AZ311" i="2"/>
  <c r="BA311" i="2" s="1"/>
  <c r="BC311" i="2" s="1"/>
  <c r="AZ308" i="2"/>
  <c r="BA308" i="2" s="1"/>
  <c r="BC308" i="2" s="1"/>
  <c r="AZ302" i="2"/>
  <c r="BA302" i="2" s="1"/>
  <c r="AZ333" i="2"/>
  <c r="BA333" i="2" s="1"/>
  <c r="BC333" i="2" s="1"/>
  <c r="AZ330" i="2"/>
  <c r="BA330" i="2" s="1"/>
  <c r="BC330" i="2" s="1"/>
  <c r="AZ307" i="2"/>
  <c r="BA307" i="2" s="1"/>
  <c r="BC307" i="2" s="1"/>
  <c r="AZ339" i="2"/>
  <c r="BA339" i="2" s="1"/>
  <c r="BC339" i="2" s="1"/>
  <c r="AZ338" i="2"/>
  <c r="BA338" i="2" s="1"/>
  <c r="BC338" i="2" s="1"/>
  <c r="AZ324" i="2"/>
  <c r="BA324" i="2" s="1"/>
  <c r="BC324" i="2" s="1"/>
  <c r="AZ320" i="2"/>
  <c r="BA320" i="2" s="1"/>
  <c r="BC320" i="2" s="1"/>
  <c r="AR630" i="2"/>
  <c r="G291" i="2"/>
  <c r="I291" i="2" s="1"/>
  <c r="K291" i="2" s="1"/>
  <c r="F339" i="2"/>
  <c r="G339" i="2" s="1"/>
  <c r="I339" i="2" s="1"/>
  <c r="K339" i="2" s="1"/>
  <c r="G287" i="2"/>
  <c r="I287" i="2" s="1"/>
  <c r="K287" i="2" s="1"/>
  <c r="F335" i="2"/>
  <c r="G335" i="2" s="1"/>
  <c r="I335" i="2" s="1"/>
  <c r="K335" i="2" s="1"/>
  <c r="G274" i="2"/>
  <c r="I274" i="2" s="1"/>
  <c r="K274" i="2" s="1"/>
  <c r="F322" i="2"/>
  <c r="G322" i="2" s="1"/>
  <c r="I322" i="2" s="1"/>
  <c r="K322" i="2" s="1"/>
  <c r="BC302" i="2"/>
  <c r="BC323" i="2"/>
  <c r="BC313" i="2"/>
  <c r="BC327" i="2"/>
  <c r="BC329" i="2"/>
  <c r="C38" i="5"/>
  <c r="B38" i="5"/>
  <c r="G28" i="5"/>
  <c r="K38" i="5"/>
  <c r="F28" i="5"/>
  <c r="BT406" i="2"/>
  <c r="BT903" i="2"/>
  <c r="BU903" i="2" s="1"/>
  <c r="BT855" i="2"/>
  <c r="BU855" i="2" s="1"/>
  <c r="BI855" i="2"/>
  <c r="BJ855" i="2" s="1"/>
  <c r="BI706" i="2"/>
  <c r="BJ706" i="2" s="1"/>
  <c r="BI406" i="2"/>
  <c r="BT113" i="2"/>
  <c r="BU113" i="2" s="1"/>
  <c r="AX406" i="2"/>
  <c r="BI113" i="2"/>
  <c r="BJ113" i="2" s="1"/>
  <c r="M383" i="3"/>
  <c r="BU275" i="2"/>
  <c r="BT227" i="2"/>
  <c r="BU227" i="2" s="1"/>
  <c r="AB275" i="2"/>
  <c r="AC275" i="2" s="1"/>
  <c r="AC227" i="2"/>
  <c r="BU267" i="2"/>
  <c r="BT219" i="2"/>
  <c r="BU219" i="2" s="1"/>
  <c r="G283" i="2"/>
  <c r="I283" i="2" s="1"/>
  <c r="K283" i="2" s="1"/>
  <c r="F331" i="2"/>
  <c r="G331" i="2" s="1"/>
  <c r="I331" i="2" s="1"/>
  <c r="K331" i="2" s="1"/>
  <c r="BC326" i="2"/>
  <c r="K344" i="2"/>
  <c r="AC292" i="2"/>
  <c r="AC340" i="2"/>
  <c r="AC284" i="2"/>
  <c r="AC332" i="2"/>
  <c r="AN277" i="2"/>
  <c r="AM325" i="2"/>
  <c r="AN325" i="2" s="1"/>
  <c r="AN254" i="2"/>
  <c r="AM302" i="2"/>
  <c r="AN302" i="2" s="1"/>
  <c r="AN291" i="2"/>
  <c r="AM339" i="2"/>
  <c r="AN339" i="2" s="1"/>
  <c r="AC266" i="2"/>
  <c r="AC314" i="2"/>
  <c r="AC263" i="2"/>
  <c r="AC311" i="2"/>
  <c r="R280" i="2"/>
  <c r="Q328" i="2"/>
  <c r="R328" i="2" s="1"/>
  <c r="AN265" i="2"/>
  <c r="AM313" i="2"/>
  <c r="AN313" i="2" s="1"/>
  <c r="AC279" i="2"/>
  <c r="AC327" i="2"/>
  <c r="R277" i="2"/>
  <c r="Q325" i="2"/>
  <c r="R325" i="2" s="1"/>
  <c r="AC256" i="2"/>
  <c r="AC304" i="2"/>
  <c r="AC270" i="2"/>
  <c r="AC318" i="2"/>
  <c r="R265" i="2"/>
  <c r="Q313" i="2"/>
  <c r="R313" i="2" s="1"/>
  <c r="AC283" i="2"/>
  <c r="AC331" i="2"/>
  <c r="AN280" i="2"/>
  <c r="AM328" i="2"/>
  <c r="AN328" i="2" s="1"/>
  <c r="AC278" i="2"/>
  <c r="AC326" i="2"/>
  <c r="AC255" i="2"/>
  <c r="AC303" i="2"/>
  <c r="K248" i="2"/>
  <c r="AG614" i="2"/>
  <c r="AG644" i="2" s="1"/>
  <c r="K296" i="2"/>
  <c r="BU555" i="2"/>
  <c r="BU556" i="2"/>
  <c r="BT659" i="2"/>
  <c r="BU659" i="2" s="1"/>
  <c r="BT407" i="2"/>
  <c r="Q256" i="2"/>
  <c r="R256" i="2" s="1"/>
  <c r="Q208" i="2"/>
  <c r="R208" i="2" s="1"/>
  <c r="AR644" i="2"/>
  <c r="BI425" i="2"/>
  <c r="BT425" i="2"/>
  <c r="AZ292" i="2"/>
  <c r="BA292" i="2" s="1"/>
  <c r="BC292" i="2" s="1"/>
  <c r="AZ288" i="2"/>
  <c r="BA288" i="2" s="1"/>
  <c r="BC288" i="2" s="1"/>
  <c r="AZ287" i="2"/>
  <c r="BA287" i="2" s="1"/>
  <c r="BC287" i="2" s="1"/>
  <c r="AZ294" i="2"/>
  <c r="BA294" i="2" s="1"/>
  <c r="BC294" i="2" s="1"/>
  <c r="AZ291" i="2"/>
  <c r="BA291" i="2" s="1"/>
  <c r="BC291" i="2" s="1"/>
  <c r="AZ286" i="2"/>
  <c r="BA286" i="2" s="1"/>
  <c r="BC286" i="2" s="1"/>
  <c r="AZ282" i="2"/>
  <c r="BA282" i="2" s="1"/>
  <c r="BC282" i="2" s="1"/>
  <c r="AZ279" i="2"/>
  <c r="BA279" i="2" s="1"/>
  <c r="BC279" i="2" s="1"/>
  <c r="AZ290" i="2"/>
  <c r="BA290" i="2" s="1"/>
  <c r="BC290" i="2" s="1"/>
  <c r="AZ293" i="2"/>
  <c r="BA293" i="2" s="1"/>
  <c r="BC293" i="2" s="1"/>
  <c r="AZ289" i="2"/>
  <c r="BA289" i="2" s="1"/>
  <c r="BC289" i="2" s="1"/>
  <c r="AZ284" i="2"/>
  <c r="BA284" i="2" s="1"/>
  <c r="BC284" i="2" s="1"/>
  <c r="AZ280" i="2"/>
  <c r="BA280" i="2" s="1"/>
  <c r="BC280" i="2" s="1"/>
  <c r="AZ278" i="2"/>
  <c r="BA278" i="2" s="1"/>
  <c r="BC278" i="2" s="1"/>
  <c r="AZ275" i="2"/>
  <c r="BA275" i="2" s="1"/>
  <c r="BC275" i="2" s="1"/>
  <c r="AZ269" i="2"/>
  <c r="BA269" i="2" s="1"/>
  <c r="BC269" i="2" s="1"/>
  <c r="AZ274" i="2"/>
  <c r="BA274" i="2" s="1"/>
  <c r="BC274" i="2" s="1"/>
  <c r="AZ268" i="2"/>
  <c r="BA268" i="2" s="1"/>
  <c r="BC268" i="2" s="1"/>
  <c r="AZ285" i="2"/>
  <c r="BA285" i="2" s="1"/>
  <c r="BC285" i="2" s="1"/>
  <c r="AZ277" i="2"/>
  <c r="BA277" i="2" s="1"/>
  <c r="BC277" i="2" s="1"/>
  <c r="AZ273" i="2"/>
  <c r="BA273" i="2" s="1"/>
  <c r="BC273" i="2" s="1"/>
  <c r="AZ271" i="2"/>
  <c r="BA271" i="2" s="1"/>
  <c r="BC271" i="2" s="1"/>
  <c r="AZ283" i="2"/>
  <c r="BA283" i="2" s="1"/>
  <c r="BC283" i="2" s="1"/>
  <c r="AZ281" i="2"/>
  <c r="BA281" i="2" s="1"/>
  <c r="BC281" i="2" s="1"/>
  <c r="AZ276" i="2"/>
  <c r="BA276" i="2" s="1"/>
  <c r="BC276" i="2" s="1"/>
  <c r="AZ272" i="2"/>
  <c r="BA272" i="2" s="1"/>
  <c r="BC272" i="2" s="1"/>
  <c r="AZ270" i="2"/>
  <c r="BA270" i="2" s="1"/>
  <c r="BC270" i="2" s="1"/>
  <c r="AZ264" i="2"/>
  <c r="BA264" i="2" s="1"/>
  <c r="BC264" i="2" s="1"/>
  <c r="AZ262" i="2"/>
  <c r="BA262" i="2" s="1"/>
  <c r="BC262" i="2" s="1"/>
  <c r="AZ258" i="2"/>
  <c r="BA258" i="2" s="1"/>
  <c r="BC258" i="2" s="1"/>
  <c r="AZ243" i="2"/>
  <c r="BA243" i="2" s="1"/>
  <c r="BC243" i="2" s="1"/>
  <c r="AZ261" i="2"/>
  <c r="BA261" i="2" s="1"/>
  <c r="BC261" i="2" s="1"/>
  <c r="AZ257" i="2"/>
  <c r="BA257" i="2" s="1"/>
  <c r="BC257" i="2" s="1"/>
  <c r="AZ256" i="2"/>
  <c r="BA256" i="2" s="1"/>
  <c r="BC256" i="2" s="1"/>
  <c r="AZ242" i="2"/>
  <c r="BA242" i="2" s="1"/>
  <c r="BC242" i="2" s="1"/>
  <c r="AZ267" i="2"/>
  <c r="BA267" i="2" s="1"/>
  <c r="BC267" i="2" s="1"/>
  <c r="AZ266" i="2"/>
  <c r="BA266" i="2" s="1"/>
  <c r="BC266" i="2" s="1"/>
  <c r="AZ260" i="2"/>
  <c r="BA260" i="2" s="1"/>
  <c r="BC260" i="2" s="1"/>
  <c r="AZ255" i="2"/>
  <c r="BA255" i="2" s="1"/>
  <c r="BC255" i="2" s="1"/>
  <c r="BU252" i="2"/>
  <c r="R252" i="2"/>
  <c r="AZ245" i="2"/>
  <c r="BA245" i="2" s="1"/>
  <c r="BC245" i="2" s="1"/>
  <c r="AZ265" i="2"/>
  <c r="BA265" i="2" s="1"/>
  <c r="BC265" i="2" s="1"/>
  <c r="AZ263" i="2"/>
  <c r="BA263" i="2" s="1"/>
  <c r="BC263" i="2" s="1"/>
  <c r="AZ259" i="2"/>
  <c r="BA259" i="2" s="1"/>
  <c r="BC259" i="2" s="1"/>
  <c r="AZ254" i="2"/>
  <c r="BA254" i="2" s="1"/>
  <c r="BC254" i="2" s="1"/>
  <c r="AZ246" i="2"/>
  <c r="BA246" i="2" s="1"/>
  <c r="BC246" i="2" s="1"/>
  <c r="AZ244" i="2"/>
  <c r="BA244" i="2" s="1"/>
  <c r="BC244" i="2" s="1"/>
  <c r="AZ236" i="2"/>
  <c r="BA236" i="2" s="1"/>
  <c r="BC236" i="2" s="1"/>
  <c r="AZ231" i="2"/>
  <c r="BA231" i="2" s="1"/>
  <c r="BC231" i="2" s="1"/>
  <c r="AZ227" i="2"/>
  <c r="BA227" i="2" s="1"/>
  <c r="BC227" i="2" s="1"/>
  <c r="AZ222" i="2"/>
  <c r="BA222" i="2" s="1"/>
  <c r="BC222" i="2" s="1"/>
  <c r="AZ219" i="2"/>
  <c r="BA219" i="2" s="1"/>
  <c r="BC219" i="2" s="1"/>
  <c r="AZ212" i="2"/>
  <c r="BA212" i="2" s="1"/>
  <c r="BC212" i="2" s="1"/>
  <c r="AZ209" i="2"/>
  <c r="BA209" i="2" s="1"/>
  <c r="BC209" i="2" s="1"/>
  <c r="AZ208" i="2"/>
  <c r="BA208" i="2" s="1"/>
  <c r="BC208" i="2" s="1"/>
  <c r="R204" i="2"/>
  <c r="AZ240" i="2"/>
  <c r="BA240" i="2" s="1"/>
  <c r="BC240" i="2" s="1"/>
  <c r="AZ239" i="2"/>
  <c r="BA239" i="2" s="1"/>
  <c r="BC239" i="2" s="1"/>
  <c r="AZ235" i="2"/>
  <c r="BA235" i="2" s="1"/>
  <c r="BC235" i="2" s="1"/>
  <c r="AZ233" i="2"/>
  <c r="BA233" i="2" s="1"/>
  <c r="BC233" i="2" s="1"/>
  <c r="AZ230" i="2"/>
  <c r="BA230" i="2" s="1"/>
  <c r="BC230" i="2" s="1"/>
  <c r="AZ226" i="2"/>
  <c r="BA226" i="2" s="1"/>
  <c r="BC226" i="2" s="1"/>
  <c r="AZ224" i="2"/>
  <c r="BA224" i="2" s="1"/>
  <c r="BC224" i="2" s="1"/>
  <c r="AZ221" i="2"/>
  <c r="BA221" i="2" s="1"/>
  <c r="BC221" i="2" s="1"/>
  <c r="AZ218" i="2"/>
  <c r="BA218" i="2" s="1"/>
  <c r="BC218" i="2" s="1"/>
  <c r="AZ215" i="2"/>
  <c r="BA215" i="2" s="1"/>
  <c r="BC215" i="2" s="1"/>
  <c r="AZ207" i="2"/>
  <c r="BA207" i="2" s="1"/>
  <c r="BC207" i="2" s="1"/>
  <c r="AZ238" i="2"/>
  <c r="BA238" i="2" s="1"/>
  <c r="BC238" i="2" s="1"/>
  <c r="AZ234" i="2"/>
  <c r="BA234" i="2" s="1"/>
  <c r="BC234" i="2" s="1"/>
  <c r="AZ229" i="2"/>
  <c r="BA229" i="2" s="1"/>
  <c r="BC229" i="2" s="1"/>
  <c r="AZ225" i="2"/>
  <c r="BA225" i="2" s="1"/>
  <c r="BC225" i="2" s="1"/>
  <c r="AZ220" i="2"/>
  <c r="BA220" i="2" s="1"/>
  <c r="BC220" i="2" s="1"/>
  <c r="AZ217" i="2"/>
  <c r="BA217" i="2" s="1"/>
  <c r="BC217" i="2" s="1"/>
  <c r="AZ214" i="2"/>
  <c r="BA214" i="2" s="1"/>
  <c r="BC214" i="2" s="1"/>
  <c r="AZ211" i="2"/>
  <c r="BA211" i="2" s="1"/>
  <c r="BC211" i="2" s="1"/>
  <c r="AZ206" i="2"/>
  <c r="BA206" i="2" s="1"/>
  <c r="BC206" i="2" s="1"/>
  <c r="AZ241" i="2"/>
  <c r="BA241" i="2" s="1"/>
  <c r="BC241" i="2" s="1"/>
  <c r="AZ237" i="2"/>
  <c r="BA237" i="2" s="1"/>
  <c r="BC237" i="2" s="1"/>
  <c r="AZ232" i="2"/>
  <c r="BA232" i="2" s="1"/>
  <c r="BC232" i="2" s="1"/>
  <c r="AZ228" i="2"/>
  <c r="BA228" i="2" s="1"/>
  <c r="BC228" i="2" s="1"/>
  <c r="AZ223" i="2"/>
  <c r="BA223" i="2" s="1"/>
  <c r="BC223" i="2" s="1"/>
  <c r="AZ216" i="2"/>
  <c r="BA216" i="2" s="1"/>
  <c r="BC216" i="2" s="1"/>
  <c r="AZ213" i="2"/>
  <c r="BA213" i="2" s="1"/>
  <c r="BC213" i="2" s="1"/>
  <c r="AZ210" i="2"/>
  <c r="BA210" i="2" s="1"/>
  <c r="BC210" i="2" s="1"/>
  <c r="AY701" i="2"/>
  <c r="AY653" i="2"/>
  <c r="AY551" i="2"/>
  <c r="BJ551" i="2"/>
  <c r="BU551" i="2"/>
  <c r="AC503" i="2"/>
  <c r="AN401" i="2"/>
  <c r="H394" i="2"/>
  <c r="I394" i="2" s="1"/>
  <c r="K394" i="2" s="1"/>
  <c r="H390" i="2"/>
  <c r="I390" i="2" s="1"/>
  <c r="K390" i="2" s="1"/>
  <c r="H388" i="2"/>
  <c r="I388" i="2" s="1"/>
  <c r="K388" i="2" s="1"/>
  <c r="H382" i="2"/>
  <c r="H381" i="2"/>
  <c r="I381" i="2" s="1"/>
  <c r="K381" i="2" s="1"/>
  <c r="H370" i="2"/>
  <c r="I370" i="2" s="1"/>
  <c r="K370" i="2" s="1"/>
  <c r="H369" i="2"/>
  <c r="I369" i="2" s="1"/>
  <c r="K369" i="2" s="1"/>
  <c r="H367" i="2"/>
  <c r="I367" i="2" s="1"/>
  <c r="K367" i="2" s="1"/>
  <c r="H366" i="2"/>
  <c r="I366" i="2" s="1"/>
  <c r="K366" i="2" s="1"/>
  <c r="H364" i="2"/>
  <c r="I364" i="2" s="1"/>
  <c r="K364" i="2" s="1"/>
  <c r="H363" i="2"/>
  <c r="I363" i="2" s="1"/>
  <c r="K363" i="2" s="1"/>
  <c r="H356" i="2"/>
  <c r="I356" i="2" s="1"/>
  <c r="K356" i="2" s="1"/>
  <c r="AZ198" i="2"/>
  <c r="BA198" i="2" s="1"/>
  <c r="BC198" i="2" s="1"/>
  <c r="T101" i="11" s="1"/>
  <c r="AZ190" i="2"/>
  <c r="BA190" i="2" s="1"/>
  <c r="BC190" i="2" s="1"/>
  <c r="T93" i="11" s="1"/>
  <c r="AZ173" i="2"/>
  <c r="BA173" i="2" s="1"/>
  <c r="BC173" i="2" s="1"/>
  <c r="T76" i="11" s="1"/>
  <c r="AZ170" i="2"/>
  <c r="BA170" i="2" s="1"/>
  <c r="BC170" i="2" s="1"/>
  <c r="T73" i="11" s="1"/>
  <c r="AZ164" i="2"/>
  <c r="BA164" i="2" s="1"/>
  <c r="BC164" i="2" s="1"/>
  <c r="T67" i="11" s="1"/>
  <c r="AZ162" i="2"/>
  <c r="BA162" i="2" s="1"/>
  <c r="BC162" i="2" s="1"/>
  <c r="T65" i="11" s="1"/>
  <c r="AZ160" i="2"/>
  <c r="BA160" i="2" s="1"/>
  <c r="BC160" i="2" s="1"/>
  <c r="T63" i="11" s="1"/>
  <c r="BV150" i="2"/>
  <c r="BW150" i="2" s="1"/>
  <c r="BY150" i="2" s="1"/>
  <c r="AZ148" i="2"/>
  <c r="BA148" i="2" s="1"/>
  <c r="BC148" i="2" s="1"/>
  <c r="S99" i="11" s="1"/>
  <c r="U99" i="11" s="1"/>
  <c r="AJ57" i="12" s="1"/>
  <c r="AJ138" i="12" s="1"/>
  <c r="BV146" i="2"/>
  <c r="BW146" i="2" s="1"/>
  <c r="BY146" i="2" s="1"/>
  <c r="AZ144" i="2"/>
  <c r="BA144" i="2" s="1"/>
  <c r="BC144" i="2" s="1"/>
  <c r="S95" i="11" s="1"/>
  <c r="AY449" i="2"/>
  <c r="AY401" i="2"/>
  <c r="H395" i="2"/>
  <c r="I395" i="2" s="1"/>
  <c r="K395" i="2" s="1"/>
  <c r="H391" i="2"/>
  <c r="I391" i="2" s="1"/>
  <c r="K391" i="2" s="1"/>
  <c r="H389" i="2"/>
  <c r="I389" i="2" s="1"/>
  <c r="K389" i="2" s="1"/>
  <c r="H384" i="2"/>
  <c r="I384" i="2" s="1"/>
  <c r="K384" i="2" s="1"/>
  <c r="H372" i="2"/>
  <c r="I372" i="2" s="1"/>
  <c r="K372" i="2" s="1"/>
  <c r="H360" i="2"/>
  <c r="I360" i="2" s="1"/>
  <c r="K360" i="2" s="1"/>
  <c r="H359" i="2"/>
  <c r="I359" i="2" s="1"/>
  <c r="K359" i="2" s="1"/>
  <c r="H358" i="2"/>
  <c r="I358" i="2" s="1"/>
  <c r="K358" i="2" s="1"/>
  <c r="G353" i="2"/>
  <c r="AZ197" i="2"/>
  <c r="BA197" i="2" s="1"/>
  <c r="BC197" i="2" s="1"/>
  <c r="T100" i="11" s="1"/>
  <c r="AZ196" i="2"/>
  <c r="BA196" i="2" s="1"/>
  <c r="BC196" i="2" s="1"/>
  <c r="T99" i="11" s="1"/>
  <c r="AZ192" i="2"/>
  <c r="BA192" i="2" s="1"/>
  <c r="BC192" i="2" s="1"/>
  <c r="T95" i="11" s="1"/>
  <c r="AZ189" i="2"/>
  <c r="BA189" i="2" s="1"/>
  <c r="BC189" i="2" s="1"/>
  <c r="T92" i="11" s="1"/>
  <c r="AZ188" i="2"/>
  <c r="BA188" i="2" s="1"/>
  <c r="BC188" i="2" s="1"/>
  <c r="T91" i="11" s="1"/>
  <c r="AZ186" i="2"/>
  <c r="BA186" i="2" s="1"/>
  <c r="BC186" i="2" s="1"/>
  <c r="T89" i="11" s="1"/>
  <c r="AZ183" i="2"/>
  <c r="BA183" i="2" s="1"/>
  <c r="BC183" i="2" s="1"/>
  <c r="T86" i="11" s="1"/>
  <c r="AZ181" i="2"/>
  <c r="BA181" i="2" s="1"/>
  <c r="BC181" i="2" s="1"/>
  <c r="T84" i="11" s="1"/>
  <c r="AZ178" i="2"/>
  <c r="BA178" i="2" s="1"/>
  <c r="BC178" i="2" s="1"/>
  <c r="T81" i="11" s="1"/>
  <c r="AZ177" i="2"/>
  <c r="BA177" i="2" s="1"/>
  <c r="BC177" i="2" s="1"/>
  <c r="T80" i="11" s="1"/>
  <c r="AZ172" i="2"/>
  <c r="BA172" i="2" s="1"/>
  <c r="BC172" i="2" s="1"/>
  <c r="T75" i="11" s="1"/>
  <c r="AZ171" i="2"/>
  <c r="BA171" i="2" s="1"/>
  <c r="BC171" i="2" s="1"/>
  <c r="T74" i="11" s="1"/>
  <c r="AZ163" i="2"/>
  <c r="BA163" i="2" s="1"/>
  <c r="BC163" i="2" s="1"/>
  <c r="T66" i="11" s="1"/>
  <c r="AZ161" i="2"/>
  <c r="BA161" i="2" s="1"/>
  <c r="BC161" i="2" s="1"/>
  <c r="T64" i="11" s="1"/>
  <c r="AZ159" i="2"/>
  <c r="BA159" i="2" s="1"/>
  <c r="BC159" i="2" s="1"/>
  <c r="T62" i="11" s="1"/>
  <c r="AY156" i="2"/>
  <c r="AZ149" i="2"/>
  <c r="BA149" i="2" s="1"/>
  <c r="BC149" i="2" s="1"/>
  <c r="S100" i="11" s="1"/>
  <c r="U100" i="11" s="1"/>
  <c r="AJ58" i="12" s="1"/>
  <c r="AJ139" i="12" s="1"/>
  <c r="BV147" i="2"/>
  <c r="BW147" i="2" s="1"/>
  <c r="BY147" i="2" s="1"/>
  <c r="H392" i="2"/>
  <c r="I392" i="2" s="1"/>
  <c r="K392" i="2" s="1"/>
  <c r="H386" i="2"/>
  <c r="I386" i="2" s="1"/>
  <c r="K386" i="2" s="1"/>
  <c r="H379" i="2"/>
  <c r="I379" i="2" s="1"/>
  <c r="K379" i="2" s="1"/>
  <c r="H378" i="2"/>
  <c r="I378" i="2" s="1"/>
  <c r="K378" i="2" s="1"/>
  <c r="H377" i="2"/>
  <c r="I377" i="2" s="1"/>
  <c r="K377" i="2" s="1"/>
  <c r="H376" i="2"/>
  <c r="I376" i="2" s="1"/>
  <c r="K376" i="2" s="1"/>
  <c r="H373" i="2"/>
  <c r="I373" i="2" s="1"/>
  <c r="K373" i="2" s="1"/>
  <c r="H371" i="2"/>
  <c r="I371" i="2" s="1"/>
  <c r="K371" i="2" s="1"/>
  <c r="H361" i="2"/>
  <c r="I361" i="2" s="1"/>
  <c r="K361" i="2" s="1"/>
  <c r="H357" i="2"/>
  <c r="I357" i="2" s="1"/>
  <c r="K357" i="2" s="1"/>
  <c r="H355" i="2"/>
  <c r="I355" i="2" s="1"/>
  <c r="K355" i="2" s="1"/>
  <c r="AZ195" i="2"/>
  <c r="BA195" i="2" s="1"/>
  <c r="BC195" i="2" s="1"/>
  <c r="T98" i="11" s="1"/>
  <c r="AZ194" i="2"/>
  <c r="BA194" i="2" s="1"/>
  <c r="BC194" i="2" s="1"/>
  <c r="T97" i="11" s="1"/>
  <c r="AZ193" i="2"/>
  <c r="BA193" i="2" s="1"/>
  <c r="BC193" i="2" s="1"/>
  <c r="T96" i="11" s="1"/>
  <c r="AZ182" i="2"/>
  <c r="BA182" i="2" s="1"/>
  <c r="BC182" i="2" s="1"/>
  <c r="T85" i="11" s="1"/>
  <c r="AZ179" i="2"/>
  <c r="BA179" i="2" s="1"/>
  <c r="BC179" i="2" s="1"/>
  <c r="T82" i="11" s="1"/>
  <c r="AZ174" i="2"/>
  <c r="BA174" i="2" s="1"/>
  <c r="BC174" i="2" s="1"/>
  <c r="T77" i="11" s="1"/>
  <c r="AZ167" i="2"/>
  <c r="BA167" i="2" s="1"/>
  <c r="BC167" i="2" s="1"/>
  <c r="T70" i="11" s="1"/>
  <c r="AZ166" i="2"/>
  <c r="BA166" i="2" s="1"/>
  <c r="BC166" i="2" s="1"/>
  <c r="T69" i="11" s="1"/>
  <c r="AZ158" i="2"/>
  <c r="BA158" i="2" s="1"/>
  <c r="BC158" i="2" s="1"/>
  <c r="T61" i="11" s="1"/>
  <c r="AZ150" i="2"/>
  <c r="BA150" i="2" s="1"/>
  <c r="BC150" i="2" s="1"/>
  <c r="S101" i="11" s="1"/>
  <c r="U101" i="11" s="1"/>
  <c r="AJ59" i="12" s="1"/>
  <c r="AJ97" i="12" s="1"/>
  <c r="BV148" i="2"/>
  <c r="BW148" i="2" s="1"/>
  <c r="BY148" i="2" s="1"/>
  <c r="AZ146" i="2"/>
  <c r="BA146" i="2" s="1"/>
  <c r="BC146" i="2" s="1"/>
  <c r="S97" i="11" s="1"/>
  <c r="AZ145" i="2"/>
  <c r="BA145" i="2" s="1"/>
  <c r="BC145" i="2" s="1"/>
  <c r="S96" i="11" s="1"/>
  <c r="AZ143" i="2"/>
  <c r="BA143" i="2" s="1"/>
  <c r="BC143" i="2" s="1"/>
  <c r="S94" i="11" s="1"/>
  <c r="AC449" i="2"/>
  <c r="H393" i="2"/>
  <c r="I393" i="2" s="1"/>
  <c r="K393" i="2" s="1"/>
  <c r="H387" i="2"/>
  <c r="I387" i="2" s="1"/>
  <c r="K387" i="2" s="1"/>
  <c r="H385" i="2"/>
  <c r="I385" i="2" s="1"/>
  <c r="K385" i="2" s="1"/>
  <c r="H383" i="2"/>
  <c r="I383" i="2" s="1"/>
  <c r="K383" i="2" s="1"/>
  <c r="H380" i="2"/>
  <c r="I380" i="2" s="1"/>
  <c r="K380" i="2" s="1"/>
  <c r="H375" i="2"/>
  <c r="I375" i="2" s="1"/>
  <c r="K375" i="2" s="1"/>
  <c r="H374" i="2"/>
  <c r="I374" i="2" s="1"/>
  <c r="K374" i="2" s="1"/>
  <c r="H368" i="2"/>
  <c r="I368" i="2" s="1"/>
  <c r="K368" i="2" s="1"/>
  <c r="H365" i="2"/>
  <c r="I365" i="2" s="1"/>
  <c r="K365" i="2" s="1"/>
  <c r="H362" i="2"/>
  <c r="I362" i="2" s="1"/>
  <c r="K362" i="2" s="1"/>
  <c r="AZ191" i="2"/>
  <c r="BA191" i="2" s="1"/>
  <c r="BC191" i="2" s="1"/>
  <c r="T94" i="11" s="1"/>
  <c r="AZ187" i="2"/>
  <c r="BA187" i="2" s="1"/>
  <c r="BC187" i="2" s="1"/>
  <c r="T90" i="11" s="1"/>
  <c r="AZ185" i="2"/>
  <c r="BA185" i="2" s="1"/>
  <c r="BC185" i="2" s="1"/>
  <c r="T88" i="11" s="1"/>
  <c r="AZ184" i="2"/>
  <c r="BA184" i="2" s="1"/>
  <c r="BC184" i="2" s="1"/>
  <c r="T87" i="11" s="1"/>
  <c r="AZ175" i="2"/>
  <c r="BA175" i="2" s="1"/>
  <c r="BC175" i="2" s="1"/>
  <c r="T78" i="11" s="1"/>
  <c r="AZ169" i="2"/>
  <c r="BA169" i="2" s="1"/>
  <c r="BC169" i="2" s="1"/>
  <c r="T72" i="11" s="1"/>
  <c r="AZ168" i="2"/>
  <c r="BA168" i="2" s="1"/>
  <c r="BC168" i="2" s="1"/>
  <c r="T71" i="11" s="1"/>
  <c r="BV149" i="2"/>
  <c r="BW149" i="2" s="1"/>
  <c r="BY149" i="2" s="1"/>
  <c r="BV145" i="2"/>
  <c r="BV142" i="2"/>
  <c r="BW142" i="2" s="1"/>
  <c r="BY142" i="2" s="1"/>
  <c r="BV139" i="2"/>
  <c r="BW139" i="2" s="1"/>
  <c r="BY139" i="2" s="1"/>
  <c r="AZ139" i="2"/>
  <c r="BA139" i="2" s="1"/>
  <c r="BC139" i="2" s="1"/>
  <c r="S90" i="11" s="1"/>
  <c r="BV137" i="2"/>
  <c r="BW137" i="2" s="1"/>
  <c r="BY137" i="2" s="1"/>
  <c r="AZ137" i="2"/>
  <c r="BA137" i="2" s="1"/>
  <c r="BC137" i="2" s="1"/>
  <c r="S88" i="11" s="1"/>
  <c r="U88" i="11" s="1"/>
  <c r="AJ46" i="12" s="1"/>
  <c r="AJ92" i="12" s="1"/>
  <c r="AZ136" i="2"/>
  <c r="BA136" i="2" s="1"/>
  <c r="BC136" i="2" s="1"/>
  <c r="S87" i="11" s="1"/>
  <c r="U87" i="11" s="1"/>
  <c r="AJ45" i="12" s="1"/>
  <c r="AJ131" i="12" s="1"/>
  <c r="BV134" i="2"/>
  <c r="BW134" i="2" s="1"/>
  <c r="BY134" i="2" s="1"/>
  <c r="AZ128" i="2"/>
  <c r="BA128" i="2" s="1"/>
  <c r="BC128" i="2" s="1"/>
  <c r="S79" i="11" s="1"/>
  <c r="BV125" i="2"/>
  <c r="BW125" i="2" s="1"/>
  <c r="BY125" i="2" s="1"/>
  <c r="AZ125" i="2"/>
  <c r="BA125" i="2" s="1"/>
  <c r="BC125" i="2" s="1"/>
  <c r="S76" i="11" s="1"/>
  <c r="U76" i="11" s="1"/>
  <c r="AJ34" i="12" s="1"/>
  <c r="AJ125" i="12" s="1"/>
  <c r="BV121" i="2"/>
  <c r="BW121" i="2" s="1"/>
  <c r="BY121" i="2" s="1"/>
  <c r="BV118" i="2"/>
  <c r="BW118" i="2" s="1"/>
  <c r="BY118" i="2" s="1"/>
  <c r="AZ116" i="2"/>
  <c r="BA116" i="2" s="1"/>
  <c r="BC116" i="2" s="1"/>
  <c r="S67" i="11" s="1"/>
  <c r="U67" i="11" s="1"/>
  <c r="AJ25" i="12" s="1"/>
  <c r="AJ120" i="12" s="1"/>
  <c r="BV114" i="2"/>
  <c r="BW114" i="2" s="1"/>
  <c r="BY114" i="2" s="1"/>
  <c r="AZ114" i="2"/>
  <c r="BA114" i="2" s="1"/>
  <c r="BC114" i="2" s="1"/>
  <c r="S65" i="11" s="1"/>
  <c r="U65" i="11" s="1"/>
  <c r="AJ23" i="12" s="1"/>
  <c r="AJ118" i="12" s="1"/>
  <c r="BV96" i="2"/>
  <c r="BW96" i="2" s="1"/>
  <c r="BY96" i="2" s="1"/>
  <c r="AB54" i="11" s="1"/>
  <c r="BV92" i="2"/>
  <c r="BW92" i="2" s="1"/>
  <c r="BY92" i="2" s="1"/>
  <c r="AB50" i="11" s="1"/>
  <c r="BV88" i="2"/>
  <c r="BW88" i="2" s="1"/>
  <c r="BY88" i="2" s="1"/>
  <c r="AB46" i="11" s="1"/>
  <c r="BV80" i="2"/>
  <c r="BW80" i="2" s="1"/>
  <c r="BY80" i="2" s="1"/>
  <c r="AB38" i="11" s="1"/>
  <c r="BV76" i="2"/>
  <c r="BW76" i="2" s="1"/>
  <c r="BY76" i="2" s="1"/>
  <c r="AB34" i="11" s="1"/>
  <c r="BV72" i="2"/>
  <c r="BW72" i="2" s="1"/>
  <c r="BY72" i="2" s="1"/>
  <c r="AB30" i="11" s="1"/>
  <c r="BV70" i="2"/>
  <c r="BW70" i="2" s="1"/>
  <c r="BY70" i="2" s="1"/>
  <c r="AB28" i="11" s="1"/>
  <c r="BV67" i="2"/>
  <c r="BW67" i="2" s="1"/>
  <c r="BY67" i="2" s="1"/>
  <c r="AB25" i="11" s="1"/>
  <c r="BV65" i="2"/>
  <c r="BW65" i="2" s="1"/>
  <c r="BY65" i="2" s="1"/>
  <c r="AB23" i="11" s="1"/>
  <c r="BV61" i="2"/>
  <c r="BW61" i="2" s="1"/>
  <c r="BY61" i="2" s="1"/>
  <c r="AB19" i="11" s="1"/>
  <c r="AD43" i="2"/>
  <c r="AE43" i="2" s="1"/>
  <c r="AG43" i="2" s="1"/>
  <c r="K49" i="11" s="1"/>
  <c r="BV24" i="2"/>
  <c r="BW24" i="2" s="1"/>
  <c r="BY24" i="2" s="1"/>
  <c r="AA30" i="11" s="1"/>
  <c r="AD24" i="2"/>
  <c r="AE24" i="2" s="1"/>
  <c r="AG24" i="2" s="1"/>
  <c r="K30" i="11" s="1"/>
  <c r="BV18" i="2"/>
  <c r="BW18" i="2" s="1"/>
  <c r="BY18" i="2" s="1"/>
  <c r="AA24" i="11" s="1"/>
  <c r="AD18" i="2"/>
  <c r="AE18" i="2" s="1"/>
  <c r="AG18" i="2" s="1"/>
  <c r="K24" i="11" s="1"/>
  <c r="BV12" i="2"/>
  <c r="BW12" i="2" s="1"/>
  <c r="BY12" i="2" s="1"/>
  <c r="AA18" i="11" s="1"/>
  <c r="BU7" i="2"/>
  <c r="AC7" i="2"/>
  <c r="AZ165" i="2"/>
  <c r="BA165" i="2" s="1"/>
  <c r="BC165" i="2" s="1"/>
  <c r="T68" i="11" s="1"/>
  <c r="BV143" i="2"/>
  <c r="BW143" i="2" s="1"/>
  <c r="BY143" i="2" s="1"/>
  <c r="AZ141" i="2"/>
  <c r="BA141" i="2" s="1"/>
  <c r="BC141" i="2" s="1"/>
  <c r="S92" i="11" s="1"/>
  <c r="U92" i="11" s="1"/>
  <c r="AJ50" i="12" s="1"/>
  <c r="AJ133" i="12" s="1"/>
  <c r="BV135" i="2"/>
  <c r="BW135" i="2" s="1"/>
  <c r="BY135" i="2" s="1"/>
  <c r="BV132" i="2"/>
  <c r="BW132" i="2" s="1"/>
  <c r="BY132" i="2" s="1"/>
  <c r="AZ132" i="2"/>
  <c r="BA132" i="2" s="1"/>
  <c r="BC132" i="2" s="1"/>
  <c r="S83" i="11" s="1"/>
  <c r="AZ131" i="2"/>
  <c r="BA131" i="2" s="1"/>
  <c r="BC131" i="2" s="1"/>
  <c r="S82" i="11" s="1"/>
  <c r="U82" i="11" s="1"/>
  <c r="AJ40" i="12" s="1"/>
  <c r="AJ128" i="12" s="1"/>
  <c r="AZ130" i="2"/>
  <c r="BA130" i="2" s="1"/>
  <c r="BC130" i="2" s="1"/>
  <c r="S81" i="11" s="1"/>
  <c r="U81" i="11" s="1"/>
  <c r="AJ39" i="12" s="1"/>
  <c r="AJ89" i="12" s="1"/>
  <c r="AZ129" i="2"/>
  <c r="BA129" i="2" s="1"/>
  <c r="BC129" i="2" s="1"/>
  <c r="S80" i="11" s="1"/>
  <c r="U80" i="11" s="1"/>
  <c r="AJ38" i="12" s="1"/>
  <c r="AJ127" i="12" s="1"/>
  <c r="AZ127" i="2"/>
  <c r="BA127" i="2" s="1"/>
  <c r="BC127" i="2" s="1"/>
  <c r="S78" i="11" s="1"/>
  <c r="U78" i="11" s="1"/>
  <c r="AJ36" i="12" s="1"/>
  <c r="AJ126" i="12" s="1"/>
  <c r="AZ124" i="2"/>
  <c r="BA124" i="2" s="1"/>
  <c r="BC124" i="2" s="1"/>
  <c r="S75" i="11" s="1"/>
  <c r="U75" i="11" s="1"/>
  <c r="AJ33" i="12" s="1"/>
  <c r="AJ86" i="12" s="1"/>
  <c r="AZ123" i="2"/>
  <c r="BA123" i="2" s="1"/>
  <c r="BC123" i="2" s="1"/>
  <c r="S74" i="11" s="1"/>
  <c r="U74" i="11" s="1"/>
  <c r="AJ32" i="12" s="1"/>
  <c r="AJ124" i="12" s="1"/>
  <c r="AZ120" i="2"/>
  <c r="BA120" i="2" s="1"/>
  <c r="BC120" i="2" s="1"/>
  <c r="S71" i="11" s="1"/>
  <c r="U71" i="11" s="1"/>
  <c r="AJ29" i="12" s="1"/>
  <c r="AJ84" i="12" s="1"/>
  <c r="AZ117" i="2"/>
  <c r="BA117" i="2" s="1"/>
  <c r="BC117" i="2" s="1"/>
  <c r="S68" i="11" s="1"/>
  <c r="U68" i="11" s="1"/>
  <c r="AJ26" i="12" s="1"/>
  <c r="AJ121" i="12" s="1"/>
  <c r="BV115" i="2"/>
  <c r="BW115" i="2" s="1"/>
  <c r="BY115" i="2" s="1"/>
  <c r="BV110" i="2"/>
  <c r="BW110" i="2" s="1"/>
  <c r="BY110" i="2" s="1"/>
  <c r="AZ110" i="2"/>
  <c r="BA110" i="2" s="1"/>
  <c r="BC110" i="2" s="1"/>
  <c r="S61" i="11" s="1"/>
  <c r="U61" i="11" s="1"/>
  <c r="BU108" i="2"/>
  <c r="BV97" i="2"/>
  <c r="BW97" i="2" s="1"/>
  <c r="BY97" i="2" s="1"/>
  <c r="AB55" i="11" s="1"/>
  <c r="BV93" i="2"/>
  <c r="BW93" i="2" s="1"/>
  <c r="BY93" i="2" s="1"/>
  <c r="AB51" i="11" s="1"/>
  <c r="BV89" i="2"/>
  <c r="BW89" i="2" s="1"/>
  <c r="BY89" i="2" s="1"/>
  <c r="AB47" i="11" s="1"/>
  <c r="BV86" i="2"/>
  <c r="BW86" i="2" s="1"/>
  <c r="BY86" i="2" s="1"/>
  <c r="AB44" i="11" s="1"/>
  <c r="BV84" i="2"/>
  <c r="BV81" i="2"/>
  <c r="BW81" i="2" s="1"/>
  <c r="BY81" i="2" s="1"/>
  <c r="AB39" i="11" s="1"/>
  <c r="BV79" i="2"/>
  <c r="BW79" i="2" s="1"/>
  <c r="BY79" i="2" s="1"/>
  <c r="AB37" i="11" s="1"/>
  <c r="BV68" i="2"/>
  <c r="BW68" i="2" s="1"/>
  <c r="BY68" i="2" s="1"/>
  <c r="AB26" i="11" s="1"/>
  <c r="BV62" i="2"/>
  <c r="BW62" i="2" s="1"/>
  <c r="BY62" i="2" s="1"/>
  <c r="AB20" i="11" s="1"/>
  <c r="BV59" i="2"/>
  <c r="BW59" i="2" s="1"/>
  <c r="BY59" i="2" s="1"/>
  <c r="AB17" i="11" s="1"/>
  <c r="BV57" i="2"/>
  <c r="BW57" i="2" s="1"/>
  <c r="BY57" i="2" s="1"/>
  <c r="AB15" i="11" s="1"/>
  <c r="BV42" i="2"/>
  <c r="BW42" i="2" s="1"/>
  <c r="BY42" i="2" s="1"/>
  <c r="AA48" i="11" s="1"/>
  <c r="AD42" i="2"/>
  <c r="AE42" i="2" s="1"/>
  <c r="AG42" i="2" s="1"/>
  <c r="K48" i="11" s="1"/>
  <c r="BV41" i="2"/>
  <c r="BW41" i="2" s="1"/>
  <c r="BY41" i="2" s="1"/>
  <c r="AA47" i="11" s="1"/>
  <c r="AC47" i="11" s="1"/>
  <c r="AD41" i="2"/>
  <c r="AE41" i="2" s="1"/>
  <c r="AG41" i="2" s="1"/>
  <c r="K47" i="11" s="1"/>
  <c r="BV40" i="2"/>
  <c r="BW40" i="2" s="1"/>
  <c r="BY40" i="2" s="1"/>
  <c r="AA46" i="11" s="1"/>
  <c r="AC46" i="11" s="1"/>
  <c r="AD40" i="2"/>
  <c r="AE40" i="2" s="1"/>
  <c r="AG40" i="2" s="1"/>
  <c r="K46" i="11" s="1"/>
  <c r="BV39" i="2"/>
  <c r="BW39" i="2" s="1"/>
  <c r="BY39" i="2" s="1"/>
  <c r="AA45" i="11" s="1"/>
  <c r="AD39" i="2"/>
  <c r="AE39" i="2" s="1"/>
  <c r="AG39" i="2" s="1"/>
  <c r="K45" i="11" s="1"/>
  <c r="BV37" i="2"/>
  <c r="BW37" i="2" s="1"/>
  <c r="BY37" i="2" s="1"/>
  <c r="AA43" i="11" s="1"/>
  <c r="AD37" i="2"/>
  <c r="AE37" i="2" s="1"/>
  <c r="AG37" i="2" s="1"/>
  <c r="K43" i="11" s="1"/>
  <c r="BV35" i="2"/>
  <c r="BW35" i="2" s="1"/>
  <c r="BY35" i="2" s="1"/>
  <c r="AA41" i="11" s="1"/>
  <c r="AD35" i="2"/>
  <c r="AE35" i="2" s="1"/>
  <c r="AG35" i="2" s="1"/>
  <c r="K41" i="11" s="1"/>
  <c r="BV34" i="2"/>
  <c r="BW34" i="2" s="1"/>
  <c r="BY34" i="2" s="1"/>
  <c r="AA40" i="11" s="1"/>
  <c r="AD34" i="2"/>
  <c r="AE34" i="2" s="1"/>
  <c r="AG34" i="2" s="1"/>
  <c r="K40" i="11" s="1"/>
  <c r="BV33" i="2"/>
  <c r="BW33" i="2" s="1"/>
  <c r="BY33" i="2" s="1"/>
  <c r="AA39" i="11" s="1"/>
  <c r="AC39" i="11" s="1"/>
  <c r="AD33" i="2"/>
  <c r="AE33" i="2" s="1"/>
  <c r="AG33" i="2" s="1"/>
  <c r="K39" i="11" s="1"/>
  <c r="BV32" i="2"/>
  <c r="BW32" i="2" s="1"/>
  <c r="BY32" i="2" s="1"/>
  <c r="AA38" i="11" s="1"/>
  <c r="AC38" i="11" s="1"/>
  <c r="AD32" i="2"/>
  <c r="BV30" i="2"/>
  <c r="BW30" i="2" s="1"/>
  <c r="BY30" i="2" s="1"/>
  <c r="AA36" i="11" s="1"/>
  <c r="AD30" i="2"/>
  <c r="AE30" i="2" s="1"/>
  <c r="AG30" i="2" s="1"/>
  <c r="K36" i="11" s="1"/>
  <c r="BV29" i="2"/>
  <c r="BW29" i="2" s="1"/>
  <c r="BY29" i="2" s="1"/>
  <c r="AA35" i="11" s="1"/>
  <c r="AD29" i="2"/>
  <c r="BV20" i="2"/>
  <c r="BW20" i="2" s="1"/>
  <c r="BY20" i="2" s="1"/>
  <c r="AA26" i="11" s="1"/>
  <c r="AC26" i="11" s="1"/>
  <c r="AD20" i="2"/>
  <c r="AE20" i="2" s="1"/>
  <c r="AG20" i="2" s="1"/>
  <c r="K26" i="11" s="1"/>
  <c r="BV19" i="2"/>
  <c r="BW19" i="2" s="1"/>
  <c r="BY19" i="2" s="1"/>
  <c r="AA25" i="11" s="1"/>
  <c r="AC25" i="11" s="1"/>
  <c r="AD19" i="2"/>
  <c r="AE19" i="2" s="1"/>
  <c r="AG19" i="2" s="1"/>
  <c r="K25" i="11" s="1"/>
  <c r="AZ180" i="2"/>
  <c r="BA180" i="2" s="1"/>
  <c r="BC180" i="2" s="1"/>
  <c r="T83" i="11" s="1"/>
  <c r="BV144" i="2"/>
  <c r="AZ142" i="2"/>
  <c r="BA142" i="2" s="1"/>
  <c r="BC142" i="2" s="1"/>
  <c r="S93" i="11" s="1"/>
  <c r="U93" i="11" s="1"/>
  <c r="AJ51" i="12" s="1"/>
  <c r="AJ134" i="12" s="1"/>
  <c r="BV140" i="2"/>
  <c r="BW140" i="2" s="1"/>
  <c r="BY140" i="2" s="1"/>
  <c r="AZ140" i="2"/>
  <c r="BA140" i="2" s="1"/>
  <c r="BC140" i="2" s="1"/>
  <c r="S91" i="11" s="1"/>
  <c r="U91" i="11" s="1"/>
  <c r="AJ49" i="12" s="1"/>
  <c r="AJ132" i="12" s="1"/>
  <c r="BV138" i="2"/>
  <c r="BW138" i="2" s="1"/>
  <c r="BY138" i="2" s="1"/>
  <c r="AZ138" i="2"/>
  <c r="BA138" i="2" s="1"/>
  <c r="BC138" i="2" s="1"/>
  <c r="S89" i="11" s="1"/>
  <c r="U89" i="11" s="1"/>
  <c r="AJ47" i="12" s="1"/>
  <c r="AJ93" i="12" s="1"/>
  <c r="BV136" i="2"/>
  <c r="BW136" i="2" s="1"/>
  <c r="BY136" i="2" s="1"/>
  <c r="AZ134" i="2"/>
  <c r="BA134" i="2" s="1"/>
  <c r="BC134" i="2" s="1"/>
  <c r="S85" i="11" s="1"/>
  <c r="U85" i="11" s="1"/>
  <c r="AJ43" i="12" s="1"/>
  <c r="AJ129" i="12" s="1"/>
  <c r="BV130" i="2"/>
  <c r="BW130" i="2" s="1"/>
  <c r="BY130" i="2" s="1"/>
  <c r="BV128" i="2"/>
  <c r="BW128" i="2" s="1"/>
  <c r="BY128" i="2" s="1"/>
  <c r="BV126" i="2"/>
  <c r="BW126" i="2" s="1"/>
  <c r="BY126" i="2" s="1"/>
  <c r="AZ126" i="2"/>
  <c r="BA126" i="2" s="1"/>
  <c r="BC126" i="2" s="1"/>
  <c r="S77" i="11" s="1"/>
  <c r="U77" i="11" s="1"/>
  <c r="AJ35" i="12" s="1"/>
  <c r="AJ87" i="12" s="1"/>
  <c r="BV124" i="2"/>
  <c r="BW124" i="2" s="1"/>
  <c r="BY124" i="2" s="1"/>
  <c r="BV122" i="2"/>
  <c r="BW122" i="2" s="1"/>
  <c r="BY122" i="2" s="1"/>
  <c r="AZ122" i="2"/>
  <c r="BA122" i="2" s="1"/>
  <c r="BC122" i="2" s="1"/>
  <c r="S73" i="11" s="1"/>
  <c r="U73" i="11" s="1"/>
  <c r="AJ31" i="12" s="1"/>
  <c r="AJ85" i="12" s="1"/>
  <c r="AZ121" i="2"/>
  <c r="BA121" i="2" s="1"/>
  <c r="BC121" i="2" s="1"/>
  <c r="S72" i="11" s="1"/>
  <c r="U72" i="11" s="1"/>
  <c r="AJ30" i="12" s="1"/>
  <c r="AJ123" i="12" s="1"/>
  <c r="BV119" i="2"/>
  <c r="BW119" i="2" s="1"/>
  <c r="BY119" i="2" s="1"/>
  <c r="AZ119" i="2"/>
  <c r="BA119" i="2" s="1"/>
  <c r="BC119" i="2" s="1"/>
  <c r="S70" i="11" s="1"/>
  <c r="U70" i="11" s="1"/>
  <c r="AJ28" i="12" s="1"/>
  <c r="AJ83" i="12" s="1"/>
  <c r="AZ118" i="2"/>
  <c r="BA118" i="2" s="1"/>
  <c r="BC118" i="2" s="1"/>
  <c r="S69" i="11" s="1"/>
  <c r="U69" i="11" s="1"/>
  <c r="AJ27" i="12" s="1"/>
  <c r="AJ122" i="12" s="1"/>
  <c r="BV116" i="2"/>
  <c r="BW116" i="2" s="1"/>
  <c r="BY116" i="2" s="1"/>
  <c r="BV113" i="2"/>
  <c r="BW113" i="2" s="1"/>
  <c r="BY113" i="2" s="1"/>
  <c r="AZ113" i="2"/>
  <c r="BA113" i="2" s="1"/>
  <c r="BC113" i="2" s="1"/>
  <c r="S64" i="11" s="1"/>
  <c r="U64" i="11" s="1"/>
  <c r="AJ22" i="12" s="1"/>
  <c r="AJ82" i="12" s="1"/>
  <c r="BV112" i="2"/>
  <c r="BW112" i="2" s="1"/>
  <c r="BY112" i="2" s="1"/>
  <c r="AZ112" i="2"/>
  <c r="BA112" i="2" s="1"/>
  <c r="BC112" i="2" s="1"/>
  <c r="S63" i="11" s="1"/>
  <c r="U63" i="11" s="1"/>
  <c r="AJ21" i="12" s="1"/>
  <c r="AJ81" i="12" s="1"/>
  <c r="BV94" i="2"/>
  <c r="BW94" i="2" s="1"/>
  <c r="BY94" i="2" s="1"/>
  <c r="AB52" i="11" s="1"/>
  <c r="BV90" i="2"/>
  <c r="BW90" i="2" s="1"/>
  <c r="BY90" i="2" s="1"/>
  <c r="AB48" i="11" s="1"/>
  <c r="BV82" i="2"/>
  <c r="BW82" i="2" s="1"/>
  <c r="BY82" i="2" s="1"/>
  <c r="AB40" i="11" s="1"/>
  <c r="BV77" i="2"/>
  <c r="BW77" i="2" s="1"/>
  <c r="BY77" i="2" s="1"/>
  <c r="AB35" i="11" s="1"/>
  <c r="BV73" i="2"/>
  <c r="BW73" i="2" s="1"/>
  <c r="BY73" i="2" s="1"/>
  <c r="AB31" i="11" s="1"/>
  <c r="BV71" i="2"/>
  <c r="BV63" i="2"/>
  <c r="BW63" i="2" s="1"/>
  <c r="BY63" i="2" s="1"/>
  <c r="AB21" i="11" s="1"/>
  <c r="BV60" i="2"/>
  <c r="BW60" i="2" s="1"/>
  <c r="BY60" i="2" s="1"/>
  <c r="AB18" i="11" s="1"/>
  <c r="BU55" i="2"/>
  <c r="AC55" i="2"/>
  <c r="BV49" i="2"/>
  <c r="BW49" i="2" s="1"/>
  <c r="BY49" i="2" s="1"/>
  <c r="AA55" i="11" s="1"/>
  <c r="AC55" i="11" s="1"/>
  <c r="AD49" i="2"/>
  <c r="AE49" i="2" s="1"/>
  <c r="AG49" i="2" s="1"/>
  <c r="K55" i="11" s="1"/>
  <c r="BV48" i="2"/>
  <c r="BW48" i="2" s="1"/>
  <c r="BY48" i="2" s="1"/>
  <c r="AA54" i="11" s="1"/>
  <c r="AC54" i="11" s="1"/>
  <c r="AD48" i="2"/>
  <c r="AE48" i="2" s="1"/>
  <c r="AG48" i="2" s="1"/>
  <c r="K54" i="11" s="1"/>
  <c r="BV47" i="2"/>
  <c r="BW47" i="2" s="1"/>
  <c r="BY47" i="2" s="1"/>
  <c r="AA53" i="11" s="1"/>
  <c r="AD47" i="2"/>
  <c r="AE47" i="2" s="1"/>
  <c r="AG47" i="2" s="1"/>
  <c r="K53" i="11" s="1"/>
  <c r="BV46" i="2"/>
  <c r="BW46" i="2" s="1"/>
  <c r="BY46" i="2" s="1"/>
  <c r="AA52" i="11" s="1"/>
  <c r="AC52" i="11" s="1"/>
  <c r="AD46" i="2"/>
  <c r="AE46" i="2" s="1"/>
  <c r="AG46" i="2" s="1"/>
  <c r="K52" i="11" s="1"/>
  <c r="BV45" i="2"/>
  <c r="BW45" i="2" s="1"/>
  <c r="BY45" i="2" s="1"/>
  <c r="AA51" i="11" s="1"/>
  <c r="AC51" i="11" s="1"/>
  <c r="AD45" i="2"/>
  <c r="AE45" i="2" s="1"/>
  <c r="AG45" i="2" s="1"/>
  <c r="K51" i="11" s="1"/>
  <c r="BV44" i="2"/>
  <c r="BW44" i="2" s="1"/>
  <c r="BY44" i="2" s="1"/>
  <c r="AA50" i="11" s="1"/>
  <c r="AC50" i="11" s="1"/>
  <c r="BV43" i="2"/>
  <c r="BW43" i="2" s="1"/>
  <c r="BY43" i="2" s="1"/>
  <c r="AA49" i="11" s="1"/>
  <c r="BV27" i="2"/>
  <c r="BW27" i="2" s="1"/>
  <c r="BY27" i="2" s="1"/>
  <c r="AA33" i="11" s="1"/>
  <c r="AC33" i="11" s="1"/>
  <c r="AD27" i="2"/>
  <c r="AE27" i="2" s="1"/>
  <c r="AG27" i="2" s="1"/>
  <c r="K33" i="11" s="1"/>
  <c r="BV26" i="2"/>
  <c r="BW26" i="2" s="1"/>
  <c r="BY26" i="2" s="1"/>
  <c r="AA32" i="11" s="1"/>
  <c r="AD26" i="2"/>
  <c r="AE26" i="2" s="1"/>
  <c r="AG26" i="2" s="1"/>
  <c r="K32" i="11" s="1"/>
  <c r="BV25" i="2"/>
  <c r="BW25" i="2" s="1"/>
  <c r="BY25" i="2" s="1"/>
  <c r="AA31" i="11" s="1"/>
  <c r="AC31" i="11" s="1"/>
  <c r="AD25" i="2"/>
  <c r="AE25" i="2" s="1"/>
  <c r="AG25" i="2" s="1"/>
  <c r="K31" i="11" s="1"/>
  <c r="BV23" i="2"/>
  <c r="BV17" i="2"/>
  <c r="BW17" i="2" s="1"/>
  <c r="BY17" i="2" s="1"/>
  <c r="AA23" i="11" s="1"/>
  <c r="AC23" i="11" s="1"/>
  <c r="AD17" i="2"/>
  <c r="AE17" i="2" s="1"/>
  <c r="AG17" i="2" s="1"/>
  <c r="K23" i="11" s="1"/>
  <c r="BV16" i="2"/>
  <c r="BW16" i="2" s="1"/>
  <c r="BY16" i="2" s="1"/>
  <c r="AA22" i="11" s="1"/>
  <c r="AC22" i="11" s="1"/>
  <c r="AD16" i="2"/>
  <c r="AE16" i="2" s="1"/>
  <c r="AG16" i="2" s="1"/>
  <c r="K22" i="11" s="1"/>
  <c r="BV15" i="2"/>
  <c r="BW15" i="2" s="1"/>
  <c r="BY15" i="2" s="1"/>
  <c r="AA21" i="11" s="1"/>
  <c r="AD15" i="2"/>
  <c r="AE15" i="2" s="1"/>
  <c r="AG15" i="2" s="1"/>
  <c r="K21" i="11" s="1"/>
  <c r="BV14" i="2"/>
  <c r="BW14" i="2" s="1"/>
  <c r="BY14" i="2" s="1"/>
  <c r="AA20" i="11" s="1"/>
  <c r="AC20" i="11" s="1"/>
  <c r="AD14" i="2"/>
  <c r="AE14" i="2" s="1"/>
  <c r="AG14" i="2" s="1"/>
  <c r="K20" i="11" s="1"/>
  <c r="BV13" i="2"/>
  <c r="BW13" i="2" s="1"/>
  <c r="BY13" i="2" s="1"/>
  <c r="AA19" i="11" s="1"/>
  <c r="AC19" i="11" s="1"/>
  <c r="AD13" i="2"/>
  <c r="AE13" i="2" s="1"/>
  <c r="AG13" i="2" s="1"/>
  <c r="K19" i="11" s="1"/>
  <c r="AZ176" i="2"/>
  <c r="BA176" i="2" s="1"/>
  <c r="BC176" i="2" s="1"/>
  <c r="T79" i="11" s="1"/>
  <c r="AZ147" i="2"/>
  <c r="BA147" i="2" s="1"/>
  <c r="BC147" i="2" s="1"/>
  <c r="S98" i="11" s="1"/>
  <c r="U98" i="11" s="1"/>
  <c r="AJ56" i="12" s="1"/>
  <c r="AJ137" i="12" s="1"/>
  <c r="BV141" i="2"/>
  <c r="BW141" i="2" s="1"/>
  <c r="BY141" i="2" s="1"/>
  <c r="AZ135" i="2"/>
  <c r="BA135" i="2" s="1"/>
  <c r="BC135" i="2" s="1"/>
  <c r="S86" i="11" s="1"/>
  <c r="U86" i="11" s="1"/>
  <c r="AJ44" i="12" s="1"/>
  <c r="AJ130" i="12" s="1"/>
  <c r="BV133" i="2"/>
  <c r="BW133" i="2" s="1"/>
  <c r="BY133" i="2" s="1"/>
  <c r="AZ133" i="2"/>
  <c r="BA133" i="2" s="1"/>
  <c r="BC133" i="2" s="1"/>
  <c r="S84" i="11" s="1"/>
  <c r="U84" i="11" s="1"/>
  <c r="AJ42" i="12" s="1"/>
  <c r="AJ91" i="12" s="1"/>
  <c r="BV131" i="2"/>
  <c r="BW131" i="2" s="1"/>
  <c r="BY131" i="2" s="1"/>
  <c r="BV129" i="2"/>
  <c r="BW129" i="2" s="1"/>
  <c r="BY129" i="2" s="1"/>
  <c r="BV127" i="2"/>
  <c r="BW127" i="2" s="1"/>
  <c r="BY127" i="2" s="1"/>
  <c r="BV123" i="2"/>
  <c r="BW123" i="2" s="1"/>
  <c r="BY123" i="2" s="1"/>
  <c r="BV120" i="2"/>
  <c r="BW120" i="2" s="1"/>
  <c r="BY120" i="2" s="1"/>
  <c r="BV117" i="2"/>
  <c r="BW117" i="2" s="1"/>
  <c r="BY117" i="2" s="1"/>
  <c r="AZ115" i="2"/>
  <c r="BA115" i="2" s="1"/>
  <c r="BC115" i="2" s="1"/>
  <c r="S66" i="11" s="1"/>
  <c r="U66" i="11" s="1"/>
  <c r="AJ24" i="12" s="1"/>
  <c r="AJ119" i="12" s="1"/>
  <c r="BV111" i="2"/>
  <c r="BW111" i="2" s="1"/>
  <c r="BY111" i="2" s="1"/>
  <c r="AZ111" i="2"/>
  <c r="BA111" i="2" s="1"/>
  <c r="BC111" i="2" s="1"/>
  <c r="S62" i="11" s="1"/>
  <c r="U62" i="11" s="1"/>
  <c r="AJ20" i="12" s="1"/>
  <c r="AJ80" i="12" s="1"/>
  <c r="AY108" i="2"/>
  <c r="BV95" i="2"/>
  <c r="BW95" i="2" s="1"/>
  <c r="BY95" i="2" s="1"/>
  <c r="AB53" i="11" s="1"/>
  <c r="BV91" i="2"/>
  <c r="BW91" i="2" s="1"/>
  <c r="BY91" i="2" s="1"/>
  <c r="AB49" i="11" s="1"/>
  <c r="BV87" i="2"/>
  <c r="BW87" i="2" s="1"/>
  <c r="BY87" i="2" s="1"/>
  <c r="AB45" i="11" s="1"/>
  <c r="BV85" i="2"/>
  <c r="BW85" i="2" s="1"/>
  <c r="BY85" i="2" s="1"/>
  <c r="AB43" i="11" s="1"/>
  <c r="BV83" i="2"/>
  <c r="BW83" i="2" s="1"/>
  <c r="BY83" i="2" s="1"/>
  <c r="AB41" i="11" s="1"/>
  <c r="BV78" i="2"/>
  <c r="BW78" i="2" s="1"/>
  <c r="BY78" i="2" s="1"/>
  <c r="AB36" i="11" s="1"/>
  <c r="BV75" i="2"/>
  <c r="BW75" i="2" s="1"/>
  <c r="BY75" i="2" s="1"/>
  <c r="AB33" i="11" s="1"/>
  <c r="BV74" i="2"/>
  <c r="BW74" i="2" s="1"/>
  <c r="BY74" i="2" s="1"/>
  <c r="AB32" i="11" s="1"/>
  <c r="BV69" i="2"/>
  <c r="BW69" i="2" s="1"/>
  <c r="BY69" i="2" s="1"/>
  <c r="AB27" i="11" s="1"/>
  <c r="BV66" i="2"/>
  <c r="BW66" i="2" s="1"/>
  <c r="BY66" i="2" s="1"/>
  <c r="AB24" i="11" s="1"/>
  <c r="BV64" i="2"/>
  <c r="BW64" i="2" s="1"/>
  <c r="BY64" i="2" s="1"/>
  <c r="AB22" i="11" s="1"/>
  <c r="BV58" i="2"/>
  <c r="BW58" i="2" s="1"/>
  <c r="BY58" i="2" s="1"/>
  <c r="AB16" i="11" s="1"/>
  <c r="AD44" i="2"/>
  <c r="AE44" i="2" s="1"/>
  <c r="AG44" i="2" s="1"/>
  <c r="K50" i="11" s="1"/>
  <c r="BV38" i="2"/>
  <c r="BW38" i="2" s="1"/>
  <c r="BY38" i="2" s="1"/>
  <c r="AA44" i="11" s="1"/>
  <c r="AC44" i="11" s="1"/>
  <c r="AD38" i="2"/>
  <c r="AE38" i="2" s="1"/>
  <c r="AG38" i="2" s="1"/>
  <c r="K44" i="11" s="1"/>
  <c r="BV36" i="2"/>
  <c r="AD36" i="2"/>
  <c r="BV31" i="2"/>
  <c r="BW31" i="2" s="1"/>
  <c r="BY31" i="2" s="1"/>
  <c r="AA37" i="11" s="1"/>
  <c r="AC37" i="11" s="1"/>
  <c r="AD31" i="2"/>
  <c r="AE31" i="2" s="1"/>
  <c r="AG31" i="2" s="1"/>
  <c r="K37" i="11" s="1"/>
  <c r="BV28" i="2"/>
  <c r="BW28" i="2" s="1"/>
  <c r="BY28" i="2" s="1"/>
  <c r="AA34" i="11" s="1"/>
  <c r="AC34" i="11" s="1"/>
  <c r="AD28" i="2"/>
  <c r="AE28" i="2" s="1"/>
  <c r="AG28" i="2" s="1"/>
  <c r="K34" i="11" s="1"/>
  <c r="AD23" i="2"/>
  <c r="AE23" i="2" s="1"/>
  <c r="AG23" i="2" s="1"/>
  <c r="K29" i="11" s="1"/>
  <c r="BV22" i="2"/>
  <c r="BW22" i="2" s="1"/>
  <c r="BY22" i="2" s="1"/>
  <c r="AA28" i="11" s="1"/>
  <c r="AC28" i="11" s="1"/>
  <c r="AD22" i="2"/>
  <c r="AE22" i="2" s="1"/>
  <c r="AG22" i="2" s="1"/>
  <c r="K28" i="11" s="1"/>
  <c r="BV21" i="2"/>
  <c r="BW21" i="2" s="1"/>
  <c r="BY21" i="2" s="1"/>
  <c r="AA27" i="11" s="1"/>
  <c r="AC27" i="11" s="1"/>
  <c r="AD21" i="2"/>
  <c r="AE21" i="2" s="1"/>
  <c r="AG21" i="2" s="1"/>
  <c r="K27" i="11" s="1"/>
  <c r="AD12" i="2"/>
  <c r="AE12" i="2" s="1"/>
  <c r="AG12" i="2" s="1"/>
  <c r="K18" i="11" s="1"/>
  <c r="BV11" i="2"/>
  <c r="BW11" i="2" s="1"/>
  <c r="BY11" i="2" s="1"/>
  <c r="AA17" i="11" s="1"/>
  <c r="AC17" i="11" s="1"/>
  <c r="AD11" i="2"/>
  <c r="AE11" i="2" s="1"/>
  <c r="AG11" i="2" s="1"/>
  <c r="K17" i="11" s="1"/>
  <c r="BV9" i="2"/>
  <c r="BW9" i="2" s="1"/>
  <c r="BY9" i="2" s="1"/>
  <c r="AA15" i="11" s="1"/>
  <c r="AC15" i="11" s="1"/>
  <c r="AD9" i="2"/>
  <c r="AE9" i="2" s="1"/>
  <c r="AG9" i="2" s="1"/>
  <c r="K15" i="11" s="1"/>
  <c r="BV10" i="2"/>
  <c r="BW10" i="2" s="1"/>
  <c r="BY10" i="2" s="1"/>
  <c r="AA16" i="11" s="1"/>
  <c r="AC16" i="11" s="1"/>
  <c r="AD10" i="2"/>
  <c r="AE10" i="2" s="1"/>
  <c r="AG10" i="2" s="1"/>
  <c r="K16" i="11" s="1"/>
  <c r="AO393" i="2"/>
  <c r="AP393" i="2" s="1"/>
  <c r="AR393" i="2" s="1"/>
  <c r="AD392" i="2"/>
  <c r="AE392" i="2" s="1"/>
  <c r="AG392" i="2" s="1"/>
  <c r="AO387" i="2"/>
  <c r="AP387" i="2" s="1"/>
  <c r="AR387" i="2" s="1"/>
  <c r="AD386" i="2"/>
  <c r="AE386" i="2" s="1"/>
  <c r="AG386" i="2" s="1"/>
  <c r="AD382" i="2"/>
  <c r="AO380" i="2"/>
  <c r="AP380" i="2" s="1"/>
  <c r="AR380" i="2" s="1"/>
  <c r="AD379" i="2"/>
  <c r="AE379" i="2" s="1"/>
  <c r="AG379" i="2" s="1"/>
  <c r="AO378" i="2"/>
  <c r="AP378" i="2" s="1"/>
  <c r="AR378" i="2" s="1"/>
  <c r="AO377" i="2"/>
  <c r="AP377" i="2" s="1"/>
  <c r="AR377" i="2" s="1"/>
  <c r="AD376" i="2"/>
  <c r="AE376" i="2" s="1"/>
  <c r="AG376" i="2" s="1"/>
  <c r="AO374" i="2"/>
  <c r="AP374" i="2" s="1"/>
  <c r="AR374" i="2" s="1"/>
  <c r="AD373" i="2"/>
  <c r="AE373" i="2" s="1"/>
  <c r="AG373" i="2" s="1"/>
  <c r="AO371" i="2"/>
  <c r="AP371" i="2" s="1"/>
  <c r="AR371" i="2" s="1"/>
  <c r="AD370" i="2"/>
  <c r="AE370" i="2" s="1"/>
  <c r="AG370" i="2" s="1"/>
  <c r="AO368" i="2"/>
  <c r="AP368" i="2" s="1"/>
  <c r="AR368" i="2" s="1"/>
  <c r="AD367" i="2"/>
  <c r="AE367" i="2" s="1"/>
  <c r="AG367" i="2" s="1"/>
  <c r="AO365" i="2"/>
  <c r="AP365" i="2" s="1"/>
  <c r="AR365" i="2" s="1"/>
  <c r="AD364" i="2"/>
  <c r="AE364" i="2" s="1"/>
  <c r="AG364" i="2" s="1"/>
  <c r="AO362" i="2"/>
  <c r="AP362" i="2" s="1"/>
  <c r="AR362" i="2" s="1"/>
  <c r="AD361" i="2"/>
  <c r="AE361" i="2" s="1"/>
  <c r="AG361" i="2" s="1"/>
  <c r="AO357" i="2"/>
  <c r="AP357" i="2" s="1"/>
  <c r="AR357" i="2" s="1"/>
  <c r="AD356" i="2"/>
  <c r="AE356" i="2" s="1"/>
  <c r="AG356" i="2" s="1"/>
  <c r="AO355" i="2"/>
  <c r="AP355" i="2" s="1"/>
  <c r="AR355" i="2" s="1"/>
  <c r="AO394" i="2"/>
  <c r="AP394" i="2" s="1"/>
  <c r="AR394" i="2" s="1"/>
  <c r="AD393" i="2"/>
  <c r="AE393" i="2" s="1"/>
  <c r="AG393" i="2" s="1"/>
  <c r="AO390" i="2"/>
  <c r="AP390" i="2" s="1"/>
  <c r="AR390" i="2" s="1"/>
  <c r="AO388" i="2"/>
  <c r="AP388" i="2" s="1"/>
  <c r="AR388" i="2" s="1"/>
  <c r="AD387" i="2"/>
  <c r="AE387" i="2" s="1"/>
  <c r="AG387" i="2" s="1"/>
  <c r="AO385" i="2"/>
  <c r="AP385" i="2" s="1"/>
  <c r="AR385" i="2" s="1"/>
  <c r="AD384" i="2"/>
  <c r="AE384" i="2" s="1"/>
  <c r="AG384" i="2" s="1"/>
  <c r="AO383" i="2"/>
  <c r="AP383" i="2" s="1"/>
  <c r="AR383" i="2" s="1"/>
  <c r="AO381" i="2"/>
  <c r="AP381" i="2" s="1"/>
  <c r="AR381" i="2" s="1"/>
  <c r="AD380" i="2"/>
  <c r="AE380" i="2" s="1"/>
  <c r="AG380" i="2" s="1"/>
  <c r="AO375" i="2"/>
  <c r="AP375" i="2" s="1"/>
  <c r="AR375" i="2" s="1"/>
  <c r="AD374" i="2"/>
  <c r="AE374" i="2" s="1"/>
  <c r="AG374" i="2" s="1"/>
  <c r="AD369" i="2"/>
  <c r="AE369" i="2" s="1"/>
  <c r="AG369" i="2" s="1"/>
  <c r="AD368" i="2"/>
  <c r="AE368" i="2" s="1"/>
  <c r="AG368" i="2" s="1"/>
  <c r="AO366" i="2"/>
  <c r="AP366" i="2" s="1"/>
  <c r="AR366" i="2" s="1"/>
  <c r="AD365" i="2"/>
  <c r="AE365" i="2" s="1"/>
  <c r="AG365" i="2" s="1"/>
  <c r="AO363" i="2"/>
  <c r="AP363" i="2" s="1"/>
  <c r="AR363" i="2" s="1"/>
  <c r="AD362" i="2"/>
  <c r="AE362" i="2" s="1"/>
  <c r="AG362" i="2" s="1"/>
  <c r="AD359" i="2"/>
  <c r="AE359" i="2" s="1"/>
  <c r="AG359" i="2" s="1"/>
  <c r="AO395" i="2"/>
  <c r="AP395" i="2" s="1"/>
  <c r="AR395" i="2" s="1"/>
  <c r="AD394" i="2"/>
  <c r="AE394" i="2" s="1"/>
  <c r="AG394" i="2" s="1"/>
  <c r="AO391" i="2"/>
  <c r="AP391" i="2" s="1"/>
  <c r="AR391" i="2" s="1"/>
  <c r="AD390" i="2"/>
  <c r="AE390" i="2" s="1"/>
  <c r="AG390" i="2" s="1"/>
  <c r="AO389" i="2"/>
  <c r="AP389" i="2" s="1"/>
  <c r="AR389" i="2" s="1"/>
  <c r="AD388" i="2"/>
  <c r="AE388" i="2" s="1"/>
  <c r="AG388" i="2" s="1"/>
  <c r="AO382" i="2"/>
  <c r="AD381" i="2"/>
  <c r="AE381" i="2" s="1"/>
  <c r="AG381" i="2" s="1"/>
  <c r="AD378" i="2"/>
  <c r="AE378" i="2" s="1"/>
  <c r="AG378" i="2" s="1"/>
  <c r="AD377" i="2"/>
  <c r="AE377" i="2" s="1"/>
  <c r="AG377" i="2" s="1"/>
  <c r="AO372" i="2"/>
  <c r="AP372" i="2" s="1"/>
  <c r="AR372" i="2" s="1"/>
  <c r="AD371" i="2"/>
  <c r="AE371" i="2" s="1"/>
  <c r="AG371" i="2" s="1"/>
  <c r="AO370" i="2"/>
  <c r="AP370" i="2" s="1"/>
  <c r="AR370" i="2" s="1"/>
  <c r="AO367" i="2"/>
  <c r="AP367" i="2" s="1"/>
  <c r="AR367" i="2" s="1"/>
  <c r="AD366" i="2"/>
  <c r="AE366" i="2" s="1"/>
  <c r="AG366" i="2" s="1"/>
  <c r="AO364" i="2"/>
  <c r="AP364" i="2" s="1"/>
  <c r="AR364" i="2" s="1"/>
  <c r="AD363" i="2"/>
  <c r="AE363" i="2" s="1"/>
  <c r="AG363" i="2" s="1"/>
  <c r="AO360" i="2"/>
  <c r="AP360" i="2" s="1"/>
  <c r="AR360" i="2" s="1"/>
  <c r="AO358" i="2"/>
  <c r="AP358" i="2" s="1"/>
  <c r="AR358" i="2" s="1"/>
  <c r="AD357" i="2"/>
  <c r="AE357" i="2" s="1"/>
  <c r="AG357" i="2" s="1"/>
  <c r="AO356" i="2"/>
  <c r="AP356" i="2" s="1"/>
  <c r="AR356" i="2" s="1"/>
  <c r="AD355" i="2"/>
  <c r="AE355" i="2" s="1"/>
  <c r="AG355" i="2" s="1"/>
  <c r="AD395" i="2"/>
  <c r="AE395" i="2" s="1"/>
  <c r="AG395" i="2" s="1"/>
  <c r="AO392" i="2"/>
  <c r="AP392" i="2" s="1"/>
  <c r="AR392" i="2" s="1"/>
  <c r="AD391" i="2"/>
  <c r="AE391" i="2" s="1"/>
  <c r="AG391" i="2" s="1"/>
  <c r="AD389" i="2"/>
  <c r="AE389" i="2" s="1"/>
  <c r="AG389" i="2" s="1"/>
  <c r="AO386" i="2"/>
  <c r="AP386" i="2" s="1"/>
  <c r="AR386" i="2" s="1"/>
  <c r="AD385" i="2"/>
  <c r="AE385" i="2" s="1"/>
  <c r="AG385" i="2" s="1"/>
  <c r="AO384" i="2"/>
  <c r="AP384" i="2" s="1"/>
  <c r="AR384" i="2" s="1"/>
  <c r="AD383" i="2"/>
  <c r="AE383" i="2" s="1"/>
  <c r="AG383" i="2" s="1"/>
  <c r="AO379" i="2"/>
  <c r="AP379" i="2" s="1"/>
  <c r="AR379" i="2" s="1"/>
  <c r="AO376" i="2"/>
  <c r="AP376" i="2" s="1"/>
  <c r="AR376" i="2" s="1"/>
  <c r="AD375" i="2"/>
  <c r="AE375" i="2" s="1"/>
  <c r="AG375" i="2" s="1"/>
  <c r="AO373" i="2"/>
  <c r="AP373" i="2" s="1"/>
  <c r="AR373" i="2" s="1"/>
  <c r="AD372" i="2"/>
  <c r="AE372" i="2" s="1"/>
  <c r="AG372" i="2" s="1"/>
  <c r="AO369" i="2"/>
  <c r="AP369" i="2" s="1"/>
  <c r="AR369" i="2" s="1"/>
  <c r="AO361" i="2"/>
  <c r="AP361" i="2" s="1"/>
  <c r="AR361" i="2" s="1"/>
  <c r="AD360" i="2"/>
  <c r="AE360" i="2" s="1"/>
  <c r="AG360" i="2" s="1"/>
  <c r="AO359" i="2"/>
  <c r="AP359" i="2" s="1"/>
  <c r="AR359" i="2" s="1"/>
  <c r="AD358" i="2"/>
  <c r="AE358" i="2" s="1"/>
  <c r="AG358" i="2" s="1"/>
  <c r="AC353" i="2"/>
  <c r="AY898" i="2"/>
  <c r="G802" i="2"/>
  <c r="G749" i="2"/>
  <c r="BJ653" i="2"/>
  <c r="G701" i="2"/>
  <c r="G653" i="2"/>
  <c r="AN449" i="2"/>
  <c r="BV392" i="2"/>
  <c r="BW392" i="2" s="1"/>
  <c r="BY392" i="2" s="1"/>
  <c r="BV386" i="2"/>
  <c r="BW386" i="2" s="1"/>
  <c r="BY386" i="2" s="1"/>
  <c r="BV379" i="2"/>
  <c r="BW379" i="2" s="1"/>
  <c r="BY379" i="2" s="1"/>
  <c r="BV377" i="2"/>
  <c r="BW377" i="2" s="1"/>
  <c r="BY377" i="2" s="1"/>
  <c r="BV376" i="2"/>
  <c r="BW376" i="2" s="1"/>
  <c r="BY376" i="2" s="1"/>
  <c r="BV373" i="2"/>
  <c r="BW373" i="2" s="1"/>
  <c r="BY373" i="2" s="1"/>
  <c r="BV370" i="2"/>
  <c r="BW370" i="2" s="1"/>
  <c r="BY370" i="2" s="1"/>
  <c r="BV367" i="2"/>
  <c r="BW367" i="2" s="1"/>
  <c r="BY367" i="2" s="1"/>
  <c r="BV364" i="2"/>
  <c r="BW364" i="2" s="1"/>
  <c r="BY364" i="2" s="1"/>
  <c r="BV361" i="2"/>
  <c r="BW361" i="2" s="1"/>
  <c r="BY361" i="2" s="1"/>
  <c r="BV356" i="2"/>
  <c r="BW356" i="2" s="1"/>
  <c r="BY356" i="2" s="1"/>
  <c r="H193" i="2"/>
  <c r="I193" i="2" s="1"/>
  <c r="K193" i="2" s="1"/>
  <c r="D96" i="11" s="1"/>
  <c r="H192" i="2"/>
  <c r="I192" i="2" s="1"/>
  <c r="K192" i="2" s="1"/>
  <c r="D95" i="11" s="1"/>
  <c r="H176" i="2"/>
  <c r="I176" i="2" s="1"/>
  <c r="K176" i="2" s="1"/>
  <c r="D79" i="11" s="1"/>
  <c r="H175" i="2"/>
  <c r="I175" i="2" s="1"/>
  <c r="K175" i="2" s="1"/>
  <c r="D78" i="11" s="1"/>
  <c r="H173" i="2"/>
  <c r="I173" i="2" s="1"/>
  <c r="K173" i="2" s="1"/>
  <c r="D76" i="11" s="1"/>
  <c r="H170" i="2"/>
  <c r="I170" i="2" s="1"/>
  <c r="K170" i="2" s="1"/>
  <c r="D73" i="11" s="1"/>
  <c r="H169" i="2"/>
  <c r="I169" i="2" s="1"/>
  <c r="K169" i="2" s="1"/>
  <c r="D72" i="11" s="1"/>
  <c r="H168" i="2"/>
  <c r="I168" i="2" s="1"/>
  <c r="K168" i="2" s="1"/>
  <c r="D71" i="11" s="1"/>
  <c r="H165" i="2"/>
  <c r="I165" i="2" s="1"/>
  <c r="K165" i="2" s="1"/>
  <c r="D68" i="11" s="1"/>
  <c r="H162" i="2"/>
  <c r="I162" i="2" s="1"/>
  <c r="K162" i="2" s="1"/>
  <c r="D65" i="11" s="1"/>
  <c r="H160" i="2"/>
  <c r="I160" i="2" s="1"/>
  <c r="K160" i="2" s="1"/>
  <c r="D63" i="11" s="1"/>
  <c r="H148" i="2"/>
  <c r="I148" i="2" s="1"/>
  <c r="K148" i="2" s="1"/>
  <c r="C99" i="11" s="1"/>
  <c r="H145" i="2"/>
  <c r="I145" i="2" s="1"/>
  <c r="K145" i="2" s="1"/>
  <c r="C96" i="11" s="1"/>
  <c r="E96" i="11" s="1"/>
  <c r="G449" i="2"/>
  <c r="G401" i="2"/>
  <c r="BV393" i="2"/>
  <c r="BW393" i="2" s="1"/>
  <c r="BY393" i="2" s="1"/>
  <c r="BV389" i="2"/>
  <c r="BW389" i="2" s="1"/>
  <c r="BY389" i="2" s="1"/>
  <c r="BV387" i="2"/>
  <c r="BW387" i="2" s="1"/>
  <c r="BY387" i="2" s="1"/>
  <c r="BV384" i="2"/>
  <c r="BW384" i="2" s="1"/>
  <c r="BY384" i="2" s="1"/>
  <c r="BV382" i="2"/>
  <c r="BW382" i="2" s="1"/>
  <c r="BY382" i="2" s="1"/>
  <c r="BV380" i="2"/>
  <c r="BW380" i="2" s="1"/>
  <c r="BY380" i="2" s="1"/>
  <c r="BV374" i="2"/>
  <c r="BW374" i="2" s="1"/>
  <c r="BY374" i="2" s="1"/>
  <c r="BV368" i="2"/>
  <c r="BW368" i="2" s="1"/>
  <c r="BY368" i="2" s="1"/>
  <c r="BV365" i="2"/>
  <c r="BW365" i="2" s="1"/>
  <c r="BY365" i="2" s="1"/>
  <c r="BV362" i="2"/>
  <c r="BW362" i="2" s="1"/>
  <c r="BY362" i="2" s="1"/>
  <c r="H198" i="2"/>
  <c r="I198" i="2" s="1"/>
  <c r="K198" i="2" s="1"/>
  <c r="D101" i="11" s="1"/>
  <c r="H191" i="2"/>
  <c r="I191" i="2" s="1"/>
  <c r="K191" i="2" s="1"/>
  <c r="D94" i="11" s="1"/>
  <c r="H188" i="2"/>
  <c r="I188" i="2" s="1"/>
  <c r="K188" i="2" s="1"/>
  <c r="D91" i="11" s="1"/>
  <c r="H186" i="2"/>
  <c r="I186" i="2" s="1"/>
  <c r="K186" i="2" s="1"/>
  <c r="D89" i="11" s="1"/>
  <c r="H184" i="2"/>
  <c r="I184" i="2" s="1"/>
  <c r="K184" i="2" s="1"/>
  <c r="D87" i="11" s="1"/>
  <c r="H181" i="2"/>
  <c r="I181" i="2" s="1"/>
  <c r="K181" i="2" s="1"/>
  <c r="D84" i="11" s="1"/>
  <c r="H178" i="2"/>
  <c r="I178" i="2" s="1"/>
  <c r="K178" i="2" s="1"/>
  <c r="D81" i="11" s="1"/>
  <c r="H164" i="2"/>
  <c r="I164" i="2" s="1"/>
  <c r="K164" i="2" s="1"/>
  <c r="D67" i="11" s="1"/>
  <c r="H159" i="2"/>
  <c r="H149" i="2"/>
  <c r="I149" i="2" s="1"/>
  <c r="K149" i="2" s="1"/>
  <c r="C100" i="11" s="1"/>
  <c r="BV394" i="2"/>
  <c r="BW394" i="2" s="1"/>
  <c r="BY394" i="2" s="1"/>
  <c r="BV390" i="2"/>
  <c r="BW390" i="2" s="1"/>
  <c r="BY390" i="2" s="1"/>
  <c r="BV388" i="2"/>
  <c r="BW388" i="2" s="1"/>
  <c r="BY388" i="2" s="1"/>
  <c r="BV381" i="2"/>
  <c r="BW381" i="2" s="1"/>
  <c r="BY381" i="2" s="1"/>
  <c r="BV371" i="2"/>
  <c r="BW371" i="2" s="1"/>
  <c r="BY371" i="2" s="1"/>
  <c r="BV369" i="2"/>
  <c r="BW369" i="2" s="1"/>
  <c r="BY369" i="2" s="1"/>
  <c r="BV366" i="2"/>
  <c r="BW366" i="2" s="1"/>
  <c r="BY366" i="2" s="1"/>
  <c r="BV363" i="2"/>
  <c r="BW363" i="2" s="1"/>
  <c r="BY363" i="2" s="1"/>
  <c r="BV359" i="2"/>
  <c r="BW359" i="2" s="1"/>
  <c r="BY359" i="2" s="1"/>
  <c r="BV357" i="2"/>
  <c r="BW357" i="2" s="1"/>
  <c r="BY357" i="2" s="1"/>
  <c r="BV355" i="2"/>
  <c r="BW355" i="2" s="1"/>
  <c r="BY355" i="2" s="1"/>
  <c r="H197" i="2"/>
  <c r="I197" i="2" s="1"/>
  <c r="K197" i="2" s="1"/>
  <c r="D100" i="11" s="1"/>
  <c r="H196" i="2"/>
  <c r="I196" i="2" s="1"/>
  <c r="K196" i="2" s="1"/>
  <c r="D99" i="11" s="1"/>
  <c r="H190" i="2"/>
  <c r="I190" i="2" s="1"/>
  <c r="K190" i="2" s="1"/>
  <c r="D93" i="11" s="1"/>
  <c r="H177" i="2"/>
  <c r="I177" i="2" s="1"/>
  <c r="K177" i="2" s="1"/>
  <c r="D80" i="11" s="1"/>
  <c r="H174" i="2"/>
  <c r="I174" i="2" s="1"/>
  <c r="K174" i="2" s="1"/>
  <c r="D77" i="11" s="1"/>
  <c r="H172" i="2"/>
  <c r="I172" i="2" s="1"/>
  <c r="K172" i="2" s="1"/>
  <c r="D75" i="11" s="1"/>
  <c r="H171" i="2"/>
  <c r="I171" i="2" s="1"/>
  <c r="K171" i="2" s="1"/>
  <c r="D74" i="11" s="1"/>
  <c r="H167" i="2"/>
  <c r="I167" i="2" s="1"/>
  <c r="K167" i="2" s="1"/>
  <c r="D70" i="11" s="1"/>
  <c r="H163" i="2"/>
  <c r="I163" i="2" s="1"/>
  <c r="K163" i="2" s="1"/>
  <c r="D66" i="11" s="1"/>
  <c r="H161" i="2"/>
  <c r="I161" i="2" s="1"/>
  <c r="K161" i="2" s="1"/>
  <c r="D64" i="11" s="1"/>
  <c r="H158" i="2"/>
  <c r="I158" i="2" s="1"/>
  <c r="K158" i="2" s="1"/>
  <c r="D61" i="11" s="1"/>
  <c r="G156" i="2"/>
  <c r="H150" i="2"/>
  <c r="I150" i="2" s="1"/>
  <c r="K150" i="2" s="1"/>
  <c r="C101" i="11" s="1"/>
  <c r="E101" i="11" s="1"/>
  <c r="H146" i="2"/>
  <c r="I146" i="2" s="1"/>
  <c r="K146" i="2" s="1"/>
  <c r="C97" i="11" s="1"/>
  <c r="H144" i="2"/>
  <c r="I144" i="2" s="1"/>
  <c r="K144" i="2" s="1"/>
  <c r="C95" i="11" s="1"/>
  <c r="BU401" i="2"/>
  <c r="BV395" i="2"/>
  <c r="BW395" i="2" s="1"/>
  <c r="BY395" i="2" s="1"/>
  <c r="BV391" i="2"/>
  <c r="BW391" i="2" s="1"/>
  <c r="BY391" i="2" s="1"/>
  <c r="BV385" i="2"/>
  <c r="BW385" i="2" s="1"/>
  <c r="BY385" i="2" s="1"/>
  <c r="BV383" i="2"/>
  <c r="BW383" i="2" s="1"/>
  <c r="BY383" i="2" s="1"/>
  <c r="BV378" i="2"/>
  <c r="BW378" i="2" s="1"/>
  <c r="BY378" i="2" s="1"/>
  <c r="BV375" i="2"/>
  <c r="BW375" i="2" s="1"/>
  <c r="BY375" i="2" s="1"/>
  <c r="BV372" i="2"/>
  <c r="BW372" i="2" s="1"/>
  <c r="BY372" i="2" s="1"/>
  <c r="BV360" i="2"/>
  <c r="BW360" i="2" s="1"/>
  <c r="BY360" i="2" s="1"/>
  <c r="BV358" i="2"/>
  <c r="BW358" i="2" s="1"/>
  <c r="BY358" i="2" s="1"/>
  <c r="BU353" i="2"/>
  <c r="H195" i="2"/>
  <c r="I195" i="2" s="1"/>
  <c r="K195" i="2" s="1"/>
  <c r="D98" i="11" s="1"/>
  <c r="H194" i="2"/>
  <c r="I194" i="2" s="1"/>
  <c r="K194" i="2" s="1"/>
  <c r="D97" i="11" s="1"/>
  <c r="H189" i="2"/>
  <c r="I189" i="2" s="1"/>
  <c r="K189" i="2" s="1"/>
  <c r="D92" i="11" s="1"/>
  <c r="H187" i="2"/>
  <c r="I187" i="2" s="1"/>
  <c r="K187" i="2" s="1"/>
  <c r="D90" i="11" s="1"/>
  <c r="H185" i="2"/>
  <c r="H183" i="2"/>
  <c r="I183" i="2" s="1"/>
  <c r="K183" i="2" s="1"/>
  <c r="D86" i="11" s="1"/>
  <c r="H139" i="2"/>
  <c r="I139" i="2" s="1"/>
  <c r="K139" i="2" s="1"/>
  <c r="C90" i="11" s="1"/>
  <c r="E90" i="11" s="1"/>
  <c r="H137" i="2"/>
  <c r="H136" i="2"/>
  <c r="I136" i="2" s="1"/>
  <c r="K136" i="2" s="1"/>
  <c r="C87" i="11" s="1"/>
  <c r="H125" i="2"/>
  <c r="I125" i="2" s="1"/>
  <c r="K125" i="2" s="1"/>
  <c r="C76" i="11" s="1"/>
  <c r="E76" i="11" s="1"/>
  <c r="H116" i="2"/>
  <c r="I116" i="2" s="1"/>
  <c r="K116" i="2" s="1"/>
  <c r="C67" i="11" s="1"/>
  <c r="E67" i="11" s="1"/>
  <c r="H114" i="2"/>
  <c r="I114" i="2" s="1"/>
  <c r="K114" i="2" s="1"/>
  <c r="C65" i="11" s="1"/>
  <c r="H113" i="2"/>
  <c r="I113" i="2" s="1"/>
  <c r="K113" i="2" s="1"/>
  <c r="C64" i="11" s="1"/>
  <c r="E64" i="11" s="1"/>
  <c r="H110" i="2"/>
  <c r="I110" i="2" s="1"/>
  <c r="K110" i="2" s="1"/>
  <c r="C61" i="11" s="1"/>
  <c r="E61" i="11" s="1"/>
  <c r="AZ49" i="2"/>
  <c r="BA49" i="2" s="1"/>
  <c r="BC49" i="2" s="1"/>
  <c r="S55" i="11" s="1"/>
  <c r="AZ48" i="2"/>
  <c r="BA48" i="2" s="1"/>
  <c r="BC48" i="2" s="1"/>
  <c r="S54" i="11" s="1"/>
  <c r="AZ47" i="2"/>
  <c r="BA47" i="2" s="1"/>
  <c r="BC47" i="2" s="1"/>
  <c r="S53" i="11" s="1"/>
  <c r="AZ46" i="2"/>
  <c r="BA46" i="2" s="1"/>
  <c r="BC46" i="2" s="1"/>
  <c r="S52" i="11" s="1"/>
  <c r="AZ45" i="2"/>
  <c r="BA45" i="2" s="1"/>
  <c r="BC45" i="2" s="1"/>
  <c r="S51" i="11" s="1"/>
  <c r="AZ43" i="2"/>
  <c r="BA43" i="2" s="1"/>
  <c r="BC43" i="2" s="1"/>
  <c r="S49" i="11" s="1"/>
  <c r="BK28" i="2"/>
  <c r="BL28" i="2" s="1"/>
  <c r="BN28" i="2" s="1"/>
  <c r="W34" i="11" s="1"/>
  <c r="AZ27" i="2"/>
  <c r="BA27" i="2" s="1"/>
  <c r="BC27" i="2" s="1"/>
  <c r="S33" i="11" s="1"/>
  <c r="AZ26" i="2"/>
  <c r="BA26" i="2" s="1"/>
  <c r="BC26" i="2" s="1"/>
  <c r="S32" i="11" s="1"/>
  <c r="BK25" i="2"/>
  <c r="BL25" i="2" s="1"/>
  <c r="BN25" i="2" s="1"/>
  <c r="W31" i="11" s="1"/>
  <c r="AZ24" i="2"/>
  <c r="BA24" i="2" s="1"/>
  <c r="BC24" i="2" s="1"/>
  <c r="S30" i="11" s="1"/>
  <c r="BK23" i="2"/>
  <c r="BL23" i="2" s="1"/>
  <c r="BN23" i="2" s="1"/>
  <c r="W29" i="11" s="1"/>
  <c r="BK22" i="2"/>
  <c r="BL22" i="2" s="1"/>
  <c r="BN22" i="2" s="1"/>
  <c r="W28" i="11" s="1"/>
  <c r="AZ18" i="2"/>
  <c r="BA18" i="2" s="1"/>
  <c r="BC18" i="2" s="1"/>
  <c r="S24" i="11" s="1"/>
  <c r="AZ17" i="2"/>
  <c r="BA17" i="2" s="1"/>
  <c r="BC17" i="2" s="1"/>
  <c r="S23" i="11" s="1"/>
  <c r="AZ16" i="2"/>
  <c r="BA16" i="2" s="1"/>
  <c r="BC16" i="2" s="1"/>
  <c r="S22" i="11" s="1"/>
  <c r="AZ15" i="2"/>
  <c r="BA15" i="2" s="1"/>
  <c r="BC15" i="2" s="1"/>
  <c r="S21" i="11" s="1"/>
  <c r="AZ14" i="2"/>
  <c r="BA14" i="2" s="1"/>
  <c r="BC14" i="2" s="1"/>
  <c r="S20" i="11" s="1"/>
  <c r="BK13" i="2"/>
  <c r="BL13" i="2" s="1"/>
  <c r="BN13" i="2" s="1"/>
  <c r="W19" i="11" s="1"/>
  <c r="BK11" i="2"/>
  <c r="BL11" i="2" s="1"/>
  <c r="BN11" i="2" s="1"/>
  <c r="W17" i="11" s="1"/>
  <c r="AZ10" i="2"/>
  <c r="BA10" i="2" s="1"/>
  <c r="BC10" i="2" s="1"/>
  <c r="S16" i="11" s="1"/>
  <c r="H179" i="2"/>
  <c r="I179" i="2" s="1"/>
  <c r="K179" i="2" s="1"/>
  <c r="D82" i="11" s="1"/>
  <c r="H141" i="2"/>
  <c r="I141" i="2" s="1"/>
  <c r="K141" i="2" s="1"/>
  <c r="C92" i="11" s="1"/>
  <c r="H132" i="2"/>
  <c r="I132" i="2" s="1"/>
  <c r="K132" i="2" s="1"/>
  <c r="C83" i="11" s="1"/>
  <c r="H131" i="2"/>
  <c r="I131" i="2" s="1"/>
  <c r="K131" i="2" s="1"/>
  <c r="C82" i="11" s="1"/>
  <c r="E82" i="11" s="1"/>
  <c r="H130" i="2"/>
  <c r="I130" i="2" s="1"/>
  <c r="K130" i="2" s="1"/>
  <c r="C81" i="11" s="1"/>
  <c r="E81" i="11" s="1"/>
  <c r="H129" i="2"/>
  <c r="I129" i="2" s="1"/>
  <c r="K129" i="2" s="1"/>
  <c r="C80" i="11" s="1"/>
  <c r="H128" i="2"/>
  <c r="I128" i="2" s="1"/>
  <c r="K128" i="2" s="1"/>
  <c r="C79" i="11" s="1"/>
  <c r="E79" i="11" s="1"/>
  <c r="H127" i="2"/>
  <c r="I127" i="2" s="1"/>
  <c r="K127" i="2" s="1"/>
  <c r="C78" i="11" s="1"/>
  <c r="E78" i="11" s="1"/>
  <c r="H123" i="2"/>
  <c r="I123" i="2" s="1"/>
  <c r="K123" i="2" s="1"/>
  <c r="C74" i="11" s="1"/>
  <c r="E74" i="11" s="1"/>
  <c r="H120" i="2"/>
  <c r="I120" i="2" s="1"/>
  <c r="K120" i="2" s="1"/>
  <c r="C71" i="11" s="1"/>
  <c r="E71" i="11" s="1"/>
  <c r="H117" i="2"/>
  <c r="I117" i="2" s="1"/>
  <c r="K117" i="2" s="1"/>
  <c r="C68" i="11" s="1"/>
  <c r="E68" i="11" s="1"/>
  <c r="H112" i="2"/>
  <c r="I112" i="2" s="1"/>
  <c r="K112" i="2" s="1"/>
  <c r="C63" i="11" s="1"/>
  <c r="E63" i="11" s="1"/>
  <c r="AZ44" i="2"/>
  <c r="BA44" i="2" s="1"/>
  <c r="BC44" i="2" s="1"/>
  <c r="S50" i="11" s="1"/>
  <c r="AZ39" i="2"/>
  <c r="BA39" i="2" s="1"/>
  <c r="BC39" i="2" s="1"/>
  <c r="S45" i="11" s="1"/>
  <c r="BK38" i="2"/>
  <c r="BL38" i="2" s="1"/>
  <c r="BN38" i="2" s="1"/>
  <c r="W44" i="11" s="1"/>
  <c r="AZ37" i="2"/>
  <c r="BA37" i="2" s="1"/>
  <c r="BC37" i="2" s="1"/>
  <c r="S43" i="11" s="1"/>
  <c r="BK36" i="2"/>
  <c r="AZ32" i="2"/>
  <c r="BA32" i="2" s="1"/>
  <c r="BC32" i="2" s="1"/>
  <c r="S38" i="11" s="1"/>
  <c r="BK31" i="2"/>
  <c r="BL31" i="2" s="1"/>
  <c r="BN31" i="2" s="1"/>
  <c r="W37" i="11" s="1"/>
  <c r="AZ29" i="2"/>
  <c r="BA29" i="2" s="1"/>
  <c r="BC29" i="2" s="1"/>
  <c r="S35" i="11" s="1"/>
  <c r="AZ28" i="2"/>
  <c r="BA28" i="2" s="1"/>
  <c r="BC28" i="2" s="1"/>
  <c r="S34" i="11" s="1"/>
  <c r="AZ23" i="2"/>
  <c r="BA23" i="2" s="1"/>
  <c r="BC23" i="2" s="1"/>
  <c r="S29" i="11" s="1"/>
  <c r="AZ22" i="2"/>
  <c r="BA22" i="2" s="1"/>
  <c r="BC22" i="2" s="1"/>
  <c r="S28" i="11" s="1"/>
  <c r="BK21" i="2"/>
  <c r="BL21" i="2" s="1"/>
  <c r="BN21" i="2" s="1"/>
  <c r="W27" i="11" s="1"/>
  <c r="BK9" i="2"/>
  <c r="BL9" i="2" s="1"/>
  <c r="BN9" i="2" s="1"/>
  <c r="W15" i="11" s="1"/>
  <c r="H182" i="2"/>
  <c r="I182" i="2" s="1"/>
  <c r="K182" i="2" s="1"/>
  <c r="D85" i="11" s="1"/>
  <c r="H166" i="2"/>
  <c r="I166" i="2" s="1"/>
  <c r="K166" i="2" s="1"/>
  <c r="D69" i="11" s="1"/>
  <c r="H142" i="2"/>
  <c r="I142" i="2" s="1"/>
  <c r="K142" i="2" s="1"/>
  <c r="C93" i="11" s="1"/>
  <c r="E93" i="11" s="1"/>
  <c r="H140" i="2"/>
  <c r="H138" i="2"/>
  <c r="H134" i="2"/>
  <c r="I134" i="2" s="1"/>
  <c r="K134" i="2" s="1"/>
  <c r="C85" i="11" s="1"/>
  <c r="E85" i="11" s="1"/>
  <c r="H126" i="2"/>
  <c r="H124" i="2"/>
  <c r="I124" i="2" s="1"/>
  <c r="K124" i="2" s="1"/>
  <c r="C75" i="11" s="1"/>
  <c r="E75" i="11" s="1"/>
  <c r="H122" i="2"/>
  <c r="H121" i="2"/>
  <c r="I121" i="2" s="1"/>
  <c r="K121" i="2" s="1"/>
  <c r="C72" i="11" s="1"/>
  <c r="E72" i="11" s="1"/>
  <c r="H119" i="2"/>
  <c r="I119" i="2" s="1"/>
  <c r="K119" i="2" s="1"/>
  <c r="C70" i="11" s="1"/>
  <c r="E70" i="11" s="1"/>
  <c r="H118" i="2"/>
  <c r="I118" i="2" s="1"/>
  <c r="K118" i="2" s="1"/>
  <c r="C69" i="11" s="1"/>
  <c r="BK42" i="2"/>
  <c r="BL42" i="2" s="1"/>
  <c r="BN42" i="2" s="1"/>
  <c r="W48" i="11" s="1"/>
  <c r="BK41" i="2"/>
  <c r="BL41" i="2" s="1"/>
  <c r="BN41" i="2" s="1"/>
  <c r="W47" i="11" s="1"/>
  <c r="BK40" i="2"/>
  <c r="BL40" i="2" s="1"/>
  <c r="BN40" i="2" s="1"/>
  <c r="W46" i="11" s="1"/>
  <c r="BK35" i="2"/>
  <c r="BL35" i="2" s="1"/>
  <c r="BN35" i="2" s="1"/>
  <c r="W41" i="11" s="1"/>
  <c r="BK34" i="2"/>
  <c r="BL34" i="2" s="1"/>
  <c r="BN34" i="2" s="1"/>
  <c r="W40" i="11" s="1"/>
  <c r="BK33" i="2"/>
  <c r="BL33" i="2" s="1"/>
  <c r="BN33" i="2" s="1"/>
  <c r="W39" i="11" s="1"/>
  <c r="BK30" i="2"/>
  <c r="BL30" i="2" s="1"/>
  <c r="BN30" i="2" s="1"/>
  <c r="W36" i="11" s="1"/>
  <c r="AZ25" i="2"/>
  <c r="BA25" i="2" s="1"/>
  <c r="BC25" i="2" s="1"/>
  <c r="S31" i="11" s="1"/>
  <c r="BK24" i="2"/>
  <c r="BL24" i="2" s="1"/>
  <c r="BN24" i="2" s="1"/>
  <c r="W30" i="11" s="1"/>
  <c r="BK20" i="2"/>
  <c r="BL20" i="2" s="1"/>
  <c r="BN20" i="2" s="1"/>
  <c r="W26" i="11" s="1"/>
  <c r="BK19" i="2"/>
  <c r="BL19" i="2" s="1"/>
  <c r="BN19" i="2" s="1"/>
  <c r="W25" i="11" s="1"/>
  <c r="BK18" i="2"/>
  <c r="AZ13" i="2"/>
  <c r="BA13" i="2" s="1"/>
  <c r="BC13" i="2" s="1"/>
  <c r="S19" i="11" s="1"/>
  <c r="AY7" i="2"/>
  <c r="H180" i="2"/>
  <c r="I180" i="2" s="1"/>
  <c r="K180" i="2" s="1"/>
  <c r="D83" i="11" s="1"/>
  <c r="H147" i="2"/>
  <c r="I147" i="2" s="1"/>
  <c r="K147" i="2" s="1"/>
  <c r="C98" i="11" s="1"/>
  <c r="E98" i="11" s="1"/>
  <c r="H143" i="2"/>
  <c r="I143" i="2" s="1"/>
  <c r="K143" i="2" s="1"/>
  <c r="C94" i="11" s="1"/>
  <c r="E94" i="11" s="1"/>
  <c r="H135" i="2"/>
  <c r="I135" i="2" s="1"/>
  <c r="K135" i="2" s="1"/>
  <c r="C86" i="11" s="1"/>
  <c r="E86" i="11" s="1"/>
  <c r="H133" i="2"/>
  <c r="H115" i="2"/>
  <c r="I115" i="2" s="1"/>
  <c r="K115" i="2" s="1"/>
  <c r="C66" i="11" s="1"/>
  <c r="E66" i="11" s="1"/>
  <c r="H111" i="2"/>
  <c r="I111" i="2" s="1"/>
  <c r="K111" i="2" s="1"/>
  <c r="C62" i="11" s="1"/>
  <c r="G108" i="2"/>
  <c r="BK49" i="2"/>
  <c r="BL49" i="2" s="1"/>
  <c r="BN49" i="2" s="1"/>
  <c r="W55" i="11" s="1"/>
  <c r="BK48" i="2"/>
  <c r="BL48" i="2" s="1"/>
  <c r="BN48" i="2" s="1"/>
  <c r="W54" i="11" s="1"/>
  <c r="BK47" i="2"/>
  <c r="BL47" i="2" s="1"/>
  <c r="BN47" i="2" s="1"/>
  <c r="W53" i="11" s="1"/>
  <c r="BK46" i="2"/>
  <c r="BL46" i="2" s="1"/>
  <c r="BN46" i="2" s="1"/>
  <c r="W52" i="11" s="1"/>
  <c r="BK45" i="2"/>
  <c r="BL45" i="2" s="1"/>
  <c r="BN45" i="2" s="1"/>
  <c r="W51" i="11" s="1"/>
  <c r="BK44" i="2"/>
  <c r="BK43" i="2"/>
  <c r="BL43" i="2" s="1"/>
  <c r="BN43" i="2" s="1"/>
  <c r="W49" i="11" s="1"/>
  <c r="AZ42" i="2"/>
  <c r="BA42" i="2" s="1"/>
  <c r="BC42" i="2" s="1"/>
  <c r="S48" i="11" s="1"/>
  <c r="AZ41" i="2"/>
  <c r="BA41" i="2" s="1"/>
  <c r="BC41" i="2" s="1"/>
  <c r="S47" i="11" s="1"/>
  <c r="AZ40" i="2"/>
  <c r="BA40" i="2" s="1"/>
  <c r="BC40" i="2" s="1"/>
  <c r="S46" i="11" s="1"/>
  <c r="BK39" i="2"/>
  <c r="BL39" i="2" s="1"/>
  <c r="BN39" i="2" s="1"/>
  <c r="W45" i="11" s="1"/>
  <c r="AZ38" i="2"/>
  <c r="BA38" i="2" s="1"/>
  <c r="BC38" i="2" s="1"/>
  <c r="S44" i="11" s="1"/>
  <c r="BK37" i="2"/>
  <c r="BL37" i="2" s="1"/>
  <c r="BN37" i="2" s="1"/>
  <c r="W43" i="11" s="1"/>
  <c r="AZ36" i="2"/>
  <c r="BA36" i="2" s="1"/>
  <c r="BC36" i="2" s="1"/>
  <c r="S42" i="11" s="1"/>
  <c r="AZ35" i="2"/>
  <c r="BA35" i="2" s="1"/>
  <c r="BC35" i="2" s="1"/>
  <c r="S41" i="11" s="1"/>
  <c r="AZ34" i="2"/>
  <c r="BA34" i="2" s="1"/>
  <c r="BC34" i="2" s="1"/>
  <c r="S40" i="11" s="1"/>
  <c r="AZ33" i="2"/>
  <c r="BA33" i="2" s="1"/>
  <c r="BC33" i="2" s="1"/>
  <c r="S39" i="11" s="1"/>
  <c r="BK32" i="2"/>
  <c r="AZ31" i="2"/>
  <c r="BA31" i="2" s="1"/>
  <c r="BC31" i="2" s="1"/>
  <c r="S37" i="11" s="1"/>
  <c r="AZ30" i="2"/>
  <c r="BA30" i="2" s="1"/>
  <c r="BC30" i="2" s="1"/>
  <c r="S36" i="11" s="1"/>
  <c r="BK29" i="2"/>
  <c r="BK27" i="2"/>
  <c r="BL27" i="2" s="1"/>
  <c r="BN27" i="2" s="1"/>
  <c r="W33" i="11" s="1"/>
  <c r="BK26" i="2"/>
  <c r="BL26" i="2" s="1"/>
  <c r="BN26" i="2" s="1"/>
  <c r="W32" i="11" s="1"/>
  <c r="AZ21" i="2"/>
  <c r="BA21" i="2" s="1"/>
  <c r="BC21" i="2" s="1"/>
  <c r="S27" i="11" s="1"/>
  <c r="AZ20" i="2"/>
  <c r="BA20" i="2" s="1"/>
  <c r="BC20" i="2" s="1"/>
  <c r="S26" i="11" s="1"/>
  <c r="AZ19" i="2"/>
  <c r="BA19" i="2" s="1"/>
  <c r="BC19" i="2" s="1"/>
  <c r="S25" i="11" s="1"/>
  <c r="BK17" i="2"/>
  <c r="BL17" i="2" s="1"/>
  <c r="BN17" i="2" s="1"/>
  <c r="W23" i="11" s="1"/>
  <c r="BK16" i="2"/>
  <c r="BL16" i="2" s="1"/>
  <c r="BN16" i="2" s="1"/>
  <c r="W22" i="11" s="1"/>
  <c r="BK15" i="2"/>
  <c r="BL15" i="2" s="1"/>
  <c r="BN15" i="2" s="1"/>
  <c r="W21" i="11" s="1"/>
  <c r="BK14" i="2"/>
  <c r="BL14" i="2" s="1"/>
  <c r="BN14" i="2" s="1"/>
  <c r="W20" i="11" s="1"/>
  <c r="AZ12" i="2"/>
  <c r="BA12" i="2" s="1"/>
  <c r="BC12" i="2" s="1"/>
  <c r="S18" i="11" s="1"/>
  <c r="AZ11" i="2"/>
  <c r="BA11" i="2" s="1"/>
  <c r="BC11" i="2" s="1"/>
  <c r="S17" i="11" s="1"/>
  <c r="BK10" i="2"/>
  <c r="BL10" i="2" s="1"/>
  <c r="BN10" i="2" s="1"/>
  <c r="W16" i="11" s="1"/>
  <c r="AZ9" i="2"/>
  <c r="BA9" i="2" s="1"/>
  <c r="BC9" i="2" s="1"/>
  <c r="S15" i="11" s="1"/>
  <c r="BJ7" i="2"/>
  <c r="BK12" i="2"/>
  <c r="BL12" i="2" s="1"/>
  <c r="BN12" i="2" s="1"/>
  <c r="W18" i="11" s="1"/>
  <c r="W376" i="3"/>
  <c r="BI805" i="2" s="1"/>
  <c r="BJ805" i="2" s="1"/>
  <c r="M385" i="3"/>
  <c r="M375" i="3"/>
  <c r="AJ375" i="3" s="1"/>
  <c r="BT264" i="2"/>
  <c r="BI413" i="2"/>
  <c r="AX413" i="2"/>
  <c r="W383" i="3"/>
  <c r="AG383" i="3" s="1"/>
  <c r="M380" i="3"/>
  <c r="AM664" i="2" s="1"/>
  <c r="AJ388" i="3"/>
  <c r="AG388" i="3"/>
  <c r="AJ386" i="3"/>
  <c r="AG386" i="3"/>
  <c r="F421" i="2"/>
  <c r="F417" i="2"/>
  <c r="AJ379" i="3"/>
  <c r="AG379" i="3"/>
  <c r="EB333" i="3"/>
  <c r="AJ390" i="3"/>
  <c r="AG390" i="3"/>
  <c r="F879" i="2"/>
  <c r="G879" i="2" s="1"/>
  <c r="F831" i="2"/>
  <c r="G831" i="2" s="1"/>
  <c r="F430" i="2"/>
  <c r="F382" i="2"/>
  <c r="G382" i="2" s="1"/>
  <c r="I382" i="2" s="1"/>
  <c r="K382" i="2" s="1"/>
  <c r="F137" i="2"/>
  <c r="AJ384" i="3"/>
  <c r="AG384" i="3"/>
  <c r="AB819" i="2"/>
  <c r="AC819" i="2" s="1"/>
  <c r="AG378" i="3"/>
  <c r="AJ378" i="3"/>
  <c r="F406" i="2"/>
  <c r="GP331" i="3"/>
  <c r="F751" i="2"/>
  <c r="G751" i="2" s="1"/>
  <c r="G703" i="2"/>
  <c r="V616" i="2"/>
  <c r="V605" i="2"/>
  <c r="AC252" i="2"/>
  <c r="AC204" i="2"/>
  <c r="G503" i="2"/>
  <c r="AM43" i="2"/>
  <c r="AN43" i="2" s="1"/>
  <c r="AM91" i="2"/>
  <c r="AN91" i="2" s="1"/>
  <c r="BN351" i="3"/>
  <c r="BT323" i="2" s="1"/>
  <c r="BU323" i="2" s="1"/>
  <c r="BN344" i="3"/>
  <c r="BT316" i="2" s="1"/>
  <c r="BU316" i="2" s="1"/>
  <c r="W392" i="3"/>
  <c r="AG392" i="3" s="1"/>
  <c r="M393" i="3"/>
  <c r="AJ393" i="3" s="1"/>
  <c r="M382" i="3"/>
  <c r="AG382" i="3" s="1"/>
  <c r="M389" i="3"/>
  <c r="BN338" i="3"/>
  <c r="BT310" i="2" s="1"/>
  <c r="BU310" i="2" s="1"/>
  <c r="AJ392" i="3"/>
  <c r="BN356" i="3"/>
  <c r="BT328" i="2" s="1"/>
  <c r="BU328" i="2" s="1"/>
  <c r="EB330" i="3"/>
  <c r="BB790" i="2"/>
  <c r="BB789" i="2"/>
  <c r="BB785" i="2"/>
  <c r="BB781" i="2"/>
  <c r="BB777" i="2"/>
  <c r="BB772" i="2"/>
  <c r="BB768" i="2"/>
  <c r="BB764" i="2"/>
  <c r="BB758" i="2"/>
  <c r="BB754" i="2"/>
  <c r="BB741" i="2"/>
  <c r="BB739" i="2"/>
  <c r="BB736" i="2"/>
  <c r="BB734" i="2"/>
  <c r="BB732" i="2"/>
  <c r="BB729" i="2"/>
  <c r="BB727" i="2"/>
  <c r="BB725" i="2"/>
  <c r="BB722" i="2"/>
  <c r="BB719" i="2"/>
  <c r="BB791" i="2"/>
  <c r="BB786" i="2"/>
  <c r="BB782" i="2"/>
  <c r="BB778" i="2"/>
  <c r="BB774" i="2"/>
  <c r="BB769" i="2"/>
  <c r="BB765" i="2"/>
  <c r="BB761" i="2"/>
  <c r="BB760" i="2"/>
  <c r="BB759" i="2"/>
  <c r="BB755" i="2"/>
  <c r="BB751" i="2"/>
  <c r="BB743" i="2"/>
  <c r="BB726" i="2"/>
  <c r="BB723" i="2"/>
  <c r="BB721" i="2"/>
  <c r="BB787" i="2"/>
  <c r="BB783" i="2"/>
  <c r="BB779" i="2"/>
  <c r="BB775" i="2"/>
  <c r="BB770" i="2"/>
  <c r="BB766" i="2"/>
  <c r="BB762" i="2"/>
  <c r="BB756" i="2"/>
  <c r="BB752" i="2"/>
  <c r="BB742" i="2"/>
  <c r="BB740" i="2"/>
  <c r="BB738" i="2"/>
  <c r="BB735" i="2"/>
  <c r="BB733" i="2"/>
  <c r="BB730" i="2"/>
  <c r="BB728" i="2"/>
  <c r="BB720" i="2"/>
  <c r="BB718" i="2"/>
  <c r="BB788" i="2"/>
  <c r="BB784" i="2"/>
  <c r="BB780" i="2"/>
  <c r="BB776" i="2"/>
  <c r="BB773" i="2"/>
  <c r="BB771" i="2"/>
  <c r="BB767" i="2"/>
  <c r="BB763" i="2"/>
  <c r="BB757" i="2"/>
  <c r="BB753" i="2"/>
  <c r="BB737" i="2"/>
  <c r="BB731" i="2"/>
  <c r="BB724" i="2"/>
  <c r="BB717" i="2"/>
  <c r="BB715" i="2"/>
  <c r="BB711" i="2"/>
  <c r="BB709" i="2"/>
  <c r="BB706" i="2"/>
  <c r="BB704" i="2"/>
  <c r="BB703" i="2"/>
  <c r="BB716" i="2"/>
  <c r="BB714" i="2"/>
  <c r="BB713" i="2"/>
  <c r="BB712" i="2"/>
  <c r="BB710" i="2"/>
  <c r="BB708" i="2"/>
  <c r="BB707" i="2"/>
  <c r="BB705" i="2"/>
  <c r="BM790" i="2"/>
  <c r="BM786" i="2"/>
  <c r="BM782" i="2"/>
  <c r="BM778" i="2"/>
  <c r="BM774" i="2"/>
  <c r="BM769" i="2"/>
  <c r="BM765" i="2"/>
  <c r="BM761" i="2"/>
  <c r="BM760" i="2"/>
  <c r="BM759" i="2"/>
  <c r="BM755" i="2"/>
  <c r="BM751" i="2"/>
  <c r="BM742" i="2"/>
  <c r="BM740" i="2"/>
  <c r="BM738" i="2"/>
  <c r="BM735" i="2"/>
  <c r="BM733" i="2"/>
  <c r="BM730" i="2"/>
  <c r="BM728" i="2"/>
  <c r="BM726" i="2"/>
  <c r="BM720" i="2"/>
  <c r="BM791" i="2"/>
  <c r="BM787" i="2"/>
  <c r="BM783" i="2"/>
  <c r="BM779" i="2"/>
  <c r="BM775" i="2"/>
  <c r="BM770" i="2"/>
  <c r="BM766" i="2"/>
  <c r="BM762" i="2"/>
  <c r="BM756" i="2"/>
  <c r="BM752" i="2"/>
  <c r="BM737" i="2"/>
  <c r="BM731" i="2"/>
  <c r="BM724" i="2"/>
  <c r="BM788" i="2"/>
  <c r="BM784" i="2"/>
  <c r="BM780" i="2"/>
  <c r="BM776" i="2"/>
  <c r="BM773" i="2"/>
  <c r="BM771" i="2"/>
  <c r="BM767" i="2"/>
  <c r="BM763" i="2"/>
  <c r="BM757" i="2"/>
  <c r="BM753" i="2"/>
  <c r="BM741" i="2"/>
  <c r="BM739" i="2"/>
  <c r="BM736" i="2"/>
  <c r="BM734" i="2"/>
  <c r="BM732" i="2"/>
  <c r="BM729" i="2"/>
  <c r="BM727" i="2"/>
  <c r="BM722" i="2"/>
  <c r="BM719" i="2"/>
  <c r="BM717" i="2"/>
  <c r="BM789" i="2"/>
  <c r="BM785" i="2"/>
  <c r="BM781" i="2"/>
  <c r="BM777" i="2"/>
  <c r="BM772" i="2"/>
  <c r="BM768" i="2"/>
  <c r="BM764" i="2"/>
  <c r="BM758" i="2"/>
  <c r="BM754" i="2"/>
  <c r="BM743" i="2"/>
  <c r="BM725" i="2"/>
  <c r="BM723" i="2"/>
  <c r="BM721" i="2"/>
  <c r="BM703" i="2"/>
  <c r="BM716" i="2"/>
  <c r="BM714" i="2"/>
  <c r="BM710" i="2"/>
  <c r="BM708" i="2"/>
  <c r="BM705" i="2"/>
  <c r="BM713" i="2"/>
  <c r="BM712" i="2"/>
  <c r="BM707" i="2"/>
  <c r="BM718" i="2"/>
  <c r="BM715" i="2"/>
  <c r="BM711" i="2"/>
  <c r="BM709" i="2"/>
  <c r="BM706" i="2"/>
  <c r="BM704" i="2"/>
  <c r="BB641" i="2"/>
  <c r="BC641" i="2" s="1"/>
  <c r="BB639" i="2"/>
  <c r="BC639" i="2" s="1"/>
  <c r="BB629" i="2"/>
  <c r="BC629" i="2" s="1"/>
  <c r="BB622" i="2"/>
  <c r="BC622" i="2" s="1"/>
  <c r="BB618" i="2"/>
  <c r="BC618" i="2" s="1"/>
  <c r="BB617" i="2"/>
  <c r="BC617" i="2" s="1"/>
  <c r="BB615" i="2"/>
  <c r="BC615" i="2" s="1"/>
  <c r="BB613" i="2"/>
  <c r="BC613" i="2" s="1"/>
  <c r="BB636" i="2"/>
  <c r="BC636" i="2" s="1"/>
  <c r="BB633" i="2"/>
  <c r="BC633" i="2" s="1"/>
  <c r="BB628" i="2"/>
  <c r="BC628" i="2" s="1"/>
  <c r="BB625" i="2"/>
  <c r="BC625" i="2" s="1"/>
  <c r="BB624" i="2"/>
  <c r="BC624" i="2" s="1"/>
  <c r="BB621" i="2"/>
  <c r="BC621" i="2" s="1"/>
  <c r="BB620" i="2"/>
  <c r="BC620" i="2" s="1"/>
  <c r="BB614" i="2"/>
  <c r="BC614" i="2" s="1"/>
  <c r="BB637" i="2"/>
  <c r="BC637" i="2" s="1"/>
  <c r="BB634" i="2"/>
  <c r="BC634" i="2" s="1"/>
  <c r="BB632" i="2"/>
  <c r="BC632" i="2" s="1"/>
  <c r="BB631" i="2"/>
  <c r="BC631" i="2" s="1"/>
  <c r="BB616" i="2"/>
  <c r="BC616" i="2" s="1"/>
  <c r="BB612" i="2"/>
  <c r="BC612" i="2" s="1"/>
  <c r="BB642" i="2"/>
  <c r="BC642" i="2" s="1"/>
  <c r="BB638" i="2"/>
  <c r="BC638" i="2" s="1"/>
  <c r="BB635" i="2"/>
  <c r="BC635" i="2" s="1"/>
  <c r="BB630" i="2"/>
  <c r="BC630" i="2" s="1"/>
  <c r="BB605" i="2"/>
  <c r="BC605" i="2" s="1"/>
  <c r="BB592" i="2"/>
  <c r="BB588" i="2"/>
  <c r="BB586" i="2"/>
  <c r="BB576" i="2"/>
  <c r="BB574" i="2"/>
  <c r="BB570" i="2"/>
  <c r="BB562" i="2"/>
  <c r="BB559" i="2"/>
  <c r="BB556" i="2"/>
  <c r="BB610" i="2"/>
  <c r="BC610" i="2" s="1"/>
  <c r="BB608" i="2"/>
  <c r="BC608" i="2" s="1"/>
  <c r="BB607" i="2"/>
  <c r="BC607" i="2" s="1"/>
  <c r="BB606" i="2"/>
  <c r="BC606" i="2" s="1"/>
  <c r="BB601" i="2"/>
  <c r="BC601" i="2" s="1"/>
  <c r="BB591" i="2"/>
  <c r="BB585" i="2"/>
  <c r="BB579" i="2"/>
  <c r="BB572" i="2"/>
  <c r="BB569" i="2"/>
  <c r="BB567" i="2"/>
  <c r="BB565" i="2"/>
  <c r="BB564" i="2"/>
  <c r="BB558" i="2"/>
  <c r="BB553" i="2"/>
  <c r="BB626" i="2"/>
  <c r="BC626" i="2" s="1"/>
  <c r="BB623" i="2"/>
  <c r="BC623" i="2" s="1"/>
  <c r="BB602" i="2"/>
  <c r="BC602" i="2" s="1"/>
  <c r="BB590" i="2"/>
  <c r="BB587" i="2"/>
  <c r="BB584" i="2"/>
  <c r="BB582" i="2"/>
  <c r="BB581" i="2"/>
  <c r="BB580" i="2"/>
  <c r="BB578" i="2"/>
  <c r="BB575" i="2"/>
  <c r="BB573" i="2"/>
  <c r="BB571" i="2"/>
  <c r="BB563" i="2"/>
  <c r="BB561" i="2"/>
  <c r="BB557" i="2"/>
  <c r="BB554" i="2"/>
  <c r="BB627" i="2"/>
  <c r="BC627" i="2" s="1"/>
  <c r="BB577" i="2"/>
  <c r="BB568" i="2"/>
  <c r="BB593" i="2"/>
  <c r="BB640" i="2"/>
  <c r="BC640" i="2" s="1"/>
  <c r="BB619" i="2"/>
  <c r="BC619" i="2" s="1"/>
  <c r="BB609" i="2"/>
  <c r="BC609" i="2" s="1"/>
  <c r="BB589" i="2"/>
  <c r="BB560" i="2"/>
  <c r="BB555" i="2"/>
  <c r="BB604" i="2"/>
  <c r="BC604" i="2" s="1"/>
  <c r="BB603" i="2"/>
  <c r="BC603" i="2" s="1"/>
  <c r="BB583" i="2"/>
  <c r="BB566" i="2"/>
  <c r="V619" i="2"/>
  <c r="V610" i="2"/>
  <c r="V604" i="2"/>
  <c r="V624" i="2"/>
  <c r="BN181" i="2"/>
  <c r="I159" i="2"/>
  <c r="K159" i="2" s="1"/>
  <c r="D62" i="11" s="1"/>
  <c r="I140" i="2"/>
  <c r="K140" i="2" s="1"/>
  <c r="C91" i="11" s="1"/>
  <c r="E91" i="11" s="1"/>
  <c r="I126" i="2"/>
  <c r="K126" i="2" s="1"/>
  <c r="C77" i="11" s="1"/>
  <c r="E77" i="11" s="1"/>
  <c r="AN252" i="2"/>
  <c r="AN204" i="2"/>
  <c r="BK843" i="2"/>
  <c r="BL843" i="2" s="1"/>
  <c r="BN843" i="2" s="1"/>
  <c r="W284" i="11" s="1"/>
  <c r="BK841" i="2"/>
  <c r="BL841" i="2" s="1"/>
  <c r="BN841" i="2" s="1"/>
  <c r="W282" i="11" s="1"/>
  <c r="BK839" i="2"/>
  <c r="BL839" i="2" s="1"/>
  <c r="BN839" i="2" s="1"/>
  <c r="W280" i="11" s="1"/>
  <c r="BK838" i="2"/>
  <c r="BL838" i="2" s="1"/>
  <c r="BN838" i="2" s="1"/>
  <c r="W279" i="11" s="1"/>
  <c r="BK836" i="2"/>
  <c r="BL836" i="2" s="1"/>
  <c r="BN836" i="2" s="1"/>
  <c r="W277" i="11" s="1"/>
  <c r="BK834" i="2"/>
  <c r="BL834" i="2" s="1"/>
  <c r="BN834" i="2" s="1"/>
  <c r="W275" i="11" s="1"/>
  <c r="BK831" i="2"/>
  <c r="BL831" i="2" s="1"/>
  <c r="BN831" i="2" s="1"/>
  <c r="W272" i="11" s="1"/>
  <c r="BK827" i="2"/>
  <c r="BL827" i="2" s="1"/>
  <c r="BN827" i="2" s="1"/>
  <c r="W268" i="11" s="1"/>
  <c r="BK823" i="2"/>
  <c r="BL823" i="2" s="1"/>
  <c r="BN823" i="2" s="1"/>
  <c r="W264" i="11" s="1"/>
  <c r="BK821" i="2"/>
  <c r="BL821" i="2" s="1"/>
  <c r="BN821" i="2" s="1"/>
  <c r="W262" i="11" s="1"/>
  <c r="BK819" i="2"/>
  <c r="BL819" i="2" s="1"/>
  <c r="BN819" i="2" s="1"/>
  <c r="W260" i="11" s="1"/>
  <c r="BK818" i="2"/>
  <c r="BL818" i="2" s="1"/>
  <c r="BN818" i="2" s="1"/>
  <c r="W259" i="11" s="1"/>
  <c r="BK816" i="2"/>
  <c r="BL816" i="2" s="1"/>
  <c r="BN816" i="2" s="1"/>
  <c r="W257" i="11" s="1"/>
  <c r="BK814" i="2"/>
  <c r="BL814" i="2" s="1"/>
  <c r="BN814" i="2" s="1"/>
  <c r="W255" i="11" s="1"/>
  <c r="BK811" i="2"/>
  <c r="BL811" i="2" s="1"/>
  <c r="BN811" i="2" s="1"/>
  <c r="W252" i="11" s="1"/>
  <c r="BK809" i="2"/>
  <c r="BL809" i="2" s="1"/>
  <c r="BN809" i="2" s="1"/>
  <c r="W250" i="11" s="1"/>
  <c r="BK832" i="2"/>
  <c r="BL832" i="2" s="1"/>
  <c r="BN832" i="2" s="1"/>
  <c r="W273" i="11" s="1"/>
  <c r="BK829" i="2"/>
  <c r="BL829" i="2" s="1"/>
  <c r="BN829" i="2" s="1"/>
  <c r="W270" i="11" s="1"/>
  <c r="BK824" i="2"/>
  <c r="BL824" i="2" s="1"/>
  <c r="BN824" i="2" s="1"/>
  <c r="W265" i="11" s="1"/>
  <c r="BK805" i="2"/>
  <c r="BK842" i="2"/>
  <c r="BL842" i="2" s="1"/>
  <c r="BN842" i="2" s="1"/>
  <c r="W283" i="11" s="1"/>
  <c r="BK840" i="2"/>
  <c r="BL840" i="2" s="1"/>
  <c r="BN840" i="2" s="1"/>
  <c r="W281" i="11" s="1"/>
  <c r="BK837" i="2"/>
  <c r="BL837" i="2" s="1"/>
  <c r="BN837" i="2" s="1"/>
  <c r="W278" i="11" s="1"/>
  <c r="BK835" i="2"/>
  <c r="BL835" i="2" s="1"/>
  <c r="BN835" i="2" s="1"/>
  <c r="W276" i="11" s="1"/>
  <c r="BK833" i="2"/>
  <c r="BL833" i="2" s="1"/>
  <c r="BN833" i="2" s="1"/>
  <c r="W274" i="11" s="1"/>
  <c r="BK826" i="2"/>
  <c r="BL826" i="2" s="1"/>
  <c r="BN826" i="2" s="1"/>
  <c r="W267" i="11" s="1"/>
  <c r="BK820" i="2"/>
  <c r="BL820" i="2" s="1"/>
  <c r="BN820" i="2" s="1"/>
  <c r="W261" i="11" s="1"/>
  <c r="BK817" i="2"/>
  <c r="BL817" i="2" s="1"/>
  <c r="BN817" i="2" s="1"/>
  <c r="W258" i="11" s="1"/>
  <c r="BK812" i="2"/>
  <c r="BL812" i="2" s="1"/>
  <c r="BN812" i="2" s="1"/>
  <c r="W253" i="11" s="1"/>
  <c r="BK810" i="2"/>
  <c r="BL810" i="2" s="1"/>
  <c r="BN810" i="2" s="1"/>
  <c r="W251" i="11" s="1"/>
  <c r="BK808" i="2"/>
  <c r="BL808" i="2" s="1"/>
  <c r="BN808" i="2" s="1"/>
  <c r="W249" i="11" s="1"/>
  <c r="BK804" i="2"/>
  <c r="BL804" i="2" s="1"/>
  <c r="BN804" i="2" s="1"/>
  <c r="W245" i="11" s="1"/>
  <c r="BK844" i="2"/>
  <c r="BL844" i="2" s="1"/>
  <c r="BN844" i="2" s="1"/>
  <c r="W285" i="11" s="1"/>
  <c r="BK830" i="2"/>
  <c r="BL830" i="2" s="1"/>
  <c r="BN830" i="2" s="1"/>
  <c r="W271" i="11" s="1"/>
  <c r="BK828" i="2"/>
  <c r="BL828" i="2" s="1"/>
  <c r="BN828" i="2" s="1"/>
  <c r="W269" i="11" s="1"/>
  <c r="BK825" i="2"/>
  <c r="BL825" i="2" s="1"/>
  <c r="BN825" i="2" s="1"/>
  <c r="W266" i="11" s="1"/>
  <c r="BK822" i="2"/>
  <c r="BK815" i="2"/>
  <c r="BL815" i="2" s="1"/>
  <c r="BN815" i="2" s="1"/>
  <c r="W256" i="11" s="1"/>
  <c r="BK813" i="2"/>
  <c r="BL813" i="2" s="1"/>
  <c r="BN813" i="2" s="1"/>
  <c r="W254" i="11" s="1"/>
  <c r="BK807" i="2"/>
  <c r="BL807" i="2" s="1"/>
  <c r="BN807" i="2" s="1"/>
  <c r="W248" i="11" s="1"/>
  <c r="BK806" i="2"/>
  <c r="BL806" i="2" s="1"/>
  <c r="BN806" i="2" s="1"/>
  <c r="W247" i="11" s="1"/>
  <c r="BJ204" i="2"/>
  <c r="BU204" i="2"/>
  <c r="BU898" i="2"/>
  <c r="R850" i="2"/>
  <c r="BU802" i="2"/>
  <c r="AC802" i="2"/>
  <c r="BJ850" i="2"/>
  <c r="AC850" i="2"/>
  <c r="BU850" i="2"/>
  <c r="AN850" i="2"/>
  <c r="R802" i="2"/>
  <c r="AN802" i="2"/>
  <c r="R701" i="2"/>
  <c r="R653" i="2"/>
  <c r="BU701" i="2"/>
  <c r="AC701" i="2"/>
  <c r="BU653" i="2"/>
  <c r="AC653" i="2"/>
  <c r="AN701" i="2"/>
  <c r="AN653" i="2"/>
  <c r="G551" i="2"/>
  <c r="G599" i="2"/>
  <c r="R551" i="2"/>
  <c r="AC551" i="2"/>
  <c r="AN551" i="2"/>
  <c r="BU503" i="2"/>
  <c r="AN503" i="2"/>
  <c r="AY503" i="2"/>
  <c r="BK395" i="2"/>
  <c r="BL395" i="2" s="1"/>
  <c r="BN395" i="2" s="1"/>
  <c r="AZ394" i="2"/>
  <c r="BA394" i="2" s="1"/>
  <c r="BC394" i="2" s="1"/>
  <c r="BK391" i="2"/>
  <c r="BL391" i="2" s="1"/>
  <c r="BN391" i="2" s="1"/>
  <c r="AZ390" i="2"/>
  <c r="BA390" i="2" s="1"/>
  <c r="BC390" i="2" s="1"/>
  <c r="AZ389" i="2"/>
  <c r="AZ388" i="2"/>
  <c r="BA388" i="2" s="1"/>
  <c r="BC388" i="2" s="1"/>
  <c r="AZ381" i="2"/>
  <c r="BA381" i="2" s="1"/>
  <c r="BC381" i="2" s="1"/>
  <c r="BK372" i="2"/>
  <c r="BL372" i="2" s="1"/>
  <c r="BN372" i="2" s="1"/>
  <c r="BK371" i="2"/>
  <c r="BL371" i="2" s="1"/>
  <c r="BN371" i="2" s="1"/>
  <c r="AZ370" i="2"/>
  <c r="BA370" i="2" s="1"/>
  <c r="BC370" i="2" s="1"/>
  <c r="BK369" i="2"/>
  <c r="BL369" i="2" s="1"/>
  <c r="BN369" i="2" s="1"/>
  <c r="AZ367" i="2"/>
  <c r="BA367" i="2" s="1"/>
  <c r="BC367" i="2" s="1"/>
  <c r="AZ366" i="2"/>
  <c r="BA366" i="2" s="1"/>
  <c r="BC366" i="2" s="1"/>
  <c r="AZ364" i="2"/>
  <c r="BA364" i="2" s="1"/>
  <c r="BC364" i="2" s="1"/>
  <c r="AZ363" i="2"/>
  <c r="BA363" i="2" s="1"/>
  <c r="BC363" i="2" s="1"/>
  <c r="BK360" i="2"/>
  <c r="BL360" i="2" s="1"/>
  <c r="BN360" i="2" s="1"/>
  <c r="BK358" i="2"/>
  <c r="BL358" i="2" s="1"/>
  <c r="BN358" i="2" s="1"/>
  <c r="BK357" i="2"/>
  <c r="BL357" i="2" s="1"/>
  <c r="BN357" i="2" s="1"/>
  <c r="AZ356" i="2"/>
  <c r="BA356" i="2" s="1"/>
  <c r="BC356" i="2" s="1"/>
  <c r="BK355" i="2"/>
  <c r="BL355" i="2" s="1"/>
  <c r="BN355" i="2" s="1"/>
  <c r="BK149" i="2"/>
  <c r="BL149" i="2" s="1"/>
  <c r="BN149" i="2" s="1"/>
  <c r="AZ395" i="2"/>
  <c r="BA395" i="2" s="1"/>
  <c r="BC395" i="2" s="1"/>
  <c r="BK392" i="2"/>
  <c r="BL392" i="2" s="1"/>
  <c r="BN392" i="2" s="1"/>
  <c r="AZ391" i="2"/>
  <c r="BA391" i="2" s="1"/>
  <c r="BC391" i="2" s="1"/>
  <c r="BK386" i="2"/>
  <c r="BL386" i="2" s="1"/>
  <c r="BN386" i="2" s="1"/>
  <c r="BK385" i="2"/>
  <c r="BL385" i="2" s="1"/>
  <c r="BN385" i="2" s="1"/>
  <c r="AZ384" i="2"/>
  <c r="BA384" i="2" s="1"/>
  <c r="BC384" i="2" s="1"/>
  <c r="BK383" i="2"/>
  <c r="BL383" i="2" s="1"/>
  <c r="BN383" i="2" s="1"/>
  <c r="AZ382" i="2"/>
  <c r="BA382" i="2" s="1"/>
  <c r="BC382" i="2" s="1"/>
  <c r="BK379" i="2"/>
  <c r="BL379" i="2" s="1"/>
  <c r="BN379" i="2" s="1"/>
  <c r="BK378" i="2"/>
  <c r="BL378" i="2" s="1"/>
  <c r="BN378" i="2" s="1"/>
  <c r="BK377" i="2"/>
  <c r="BL377" i="2" s="1"/>
  <c r="BN377" i="2" s="1"/>
  <c r="BK376" i="2"/>
  <c r="BL376" i="2" s="1"/>
  <c r="BN376" i="2" s="1"/>
  <c r="BK375" i="2"/>
  <c r="BL375" i="2" s="1"/>
  <c r="BN375" i="2" s="1"/>
  <c r="BK373" i="2"/>
  <c r="BL373" i="2" s="1"/>
  <c r="BN373" i="2" s="1"/>
  <c r="AZ372" i="2"/>
  <c r="BA372" i="2" s="1"/>
  <c r="BC372" i="2" s="1"/>
  <c r="AZ369" i="2"/>
  <c r="BA369" i="2" s="1"/>
  <c r="BC369" i="2" s="1"/>
  <c r="BK361" i="2"/>
  <c r="BL361" i="2" s="1"/>
  <c r="BN361" i="2" s="1"/>
  <c r="AZ360" i="2"/>
  <c r="BA360" i="2" s="1"/>
  <c r="BC360" i="2" s="1"/>
  <c r="AZ359" i="2"/>
  <c r="BA359" i="2" s="1"/>
  <c r="BC359" i="2" s="1"/>
  <c r="AZ358" i="2"/>
  <c r="BA358" i="2" s="1"/>
  <c r="BC358" i="2" s="1"/>
  <c r="AY353" i="2"/>
  <c r="BK150" i="2"/>
  <c r="BL150" i="2" s="1"/>
  <c r="BN150" i="2" s="1"/>
  <c r="BJ503" i="2"/>
  <c r="R449" i="2"/>
  <c r="R401" i="2"/>
  <c r="BK393" i="2"/>
  <c r="BL393" i="2" s="1"/>
  <c r="BN393" i="2" s="1"/>
  <c r="AZ392" i="2"/>
  <c r="BA392" i="2" s="1"/>
  <c r="BC392" i="2" s="1"/>
  <c r="BK389" i="2"/>
  <c r="BK387" i="2"/>
  <c r="BL387" i="2" s="1"/>
  <c r="BN387" i="2" s="1"/>
  <c r="AZ386" i="2"/>
  <c r="BA386" i="2" s="1"/>
  <c r="BC386" i="2" s="1"/>
  <c r="BK380" i="2"/>
  <c r="BL380" i="2" s="1"/>
  <c r="BN380" i="2" s="1"/>
  <c r="AZ379" i="2"/>
  <c r="BA379" i="2" s="1"/>
  <c r="BC379" i="2" s="1"/>
  <c r="AZ378" i="2"/>
  <c r="BA378" i="2" s="1"/>
  <c r="BC378" i="2" s="1"/>
  <c r="AZ377" i="2"/>
  <c r="BA377" i="2" s="1"/>
  <c r="BC377" i="2" s="1"/>
  <c r="AZ376" i="2"/>
  <c r="BA376" i="2" s="1"/>
  <c r="BC376" i="2" s="1"/>
  <c r="BK374" i="2"/>
  <c r="BL374" i="2" s="1"/>
  <c r="BN374" i="2" s="1"/>
  <c r="AZ373" i="2"/>
  <c r="BA373" i="2" s="1"/>
  <c r="BC373" i="2" s="1"/>
  <c r="AZ371" i="2"/>
  <c r="BA371" i="2" s="1"/>
  <c r="BC371" i="2" s="1"/>
  <c r="BK370" i="2"/>
  <c r="BL370" i="2" s="1"/>
  <c r="BN370" i="2" s="1"/>
  <c r="BK368" i="2"/>
  <c r="BL368" i="2" s="1"/>
  <c r="BN368" i="2" s="1"/>
  <c r="BK367" i="2"/>
  <c r="BL367" i="2" s="1"/>
  <c r="BN367" i="2" s="1"/>
  <c r="BK365" i="2"/>
  <c r="BL365" i="2" s="1"/>
  <c r="BN365" i="2" s="1"/>
  <c r="BK364" i="2"/>
  <c r="BL364" i="2" s="1"/>
  <c r="BN364" i="2" s="1"/>
  <c r="BK362" i="2"/>
  <c r="BL362" i="2" s="1"/>
  <c r="BN362" i="2" s="1"/>
  <c r="AZ361" i="2"/>
  <c r="BA361" i="2" s="1"/>
  <c r="BC361" i="2" s="1"/>
  <c r="AZ357" i="2"/>
  <c r="BA357" i="2" s="1"/>
  <c r="BC357" i="2" s="1"/>
  <c r="BK356" i="2"/>
  <c r="BL356" i="2" s="1"/>
  <c r="BN356" i="2" s="1"/>
  <c r="AZ355" i="2"/>
  <c r="BA355" i="2" s="1"/>
  <c r="BC355" i="2" s="1"/>
  <c r="BK147" i="2"/>
  <c r="BL147" i="2" s="1"/>
  <c r="BN147" i="2" s="1"/>
  <c r="R503" i="2"/>
  <c r="AC401" i="2"/>
  <c r="BK394" i="2"/>
  <c r="BL394" i="2" s="1"/>
  <c r="BN394" i="2" s="1"/>
  <c r="AZ393" i="2"/>
  <c r="BA393" i="2" s="1"/>
  <c r="BC393" i="2" s="1"/>
  <c r="BK390" i="2"/>
  <c r="BL390" i="2" s="1"/>
  <c r="BN390" i="2" s="1"/>
  <c r="BK388" i="2"/>
  <c r="BL388" i="2" s="1"/>
  <c r="BN388" i="2" s="1"/>
  <c r="AZ387" i="2"/>
  <c r="BA387" i="2" s="1"/>
  <c r="BC387" i="2" s="1"/>
  <c r="AZ385" i="2"/>
  <c r="BA385" i="2" s="1"/>
  <c r="BC385" i="2" s="1"/>
  <c r="BK384" i="2"/>
  <c r="BL384" i="2" s="1"/>
  <c r="BN384" i="2" s="1"/>
  <c r="AZ383" i="2"/>
  <c r="BA383" i="2" s="1"/>
  <c r="BC383" i="2" s="1"/>
  <c r="BK382" i="2"/>
  <c r="BL382" i="2" s="1"/>
  <c r="BN382" i="2" s="1"/>
  <c r="BK381" i="2"/>
  <c r="BL381" i="2" s="1"/>
  <c r="BN381" i="2" s="1"/>
  <c r="AZ380" i="2"/>
  <c r="BA380" i="2" s="1"/>
  <c r="BC380" i="2" s="1"/>
  <c r="AZ375" i="2"/>
  <c r="BA375" i="2" s="1"/>
  <c r="BC375" i="2" s="1"/>
  <c r="AZ374" i="2"/>
  <c r="BA374" i="2" s="1"/>
  <c r="BC374" i="2" s="1"/>
  <c r="AZ368" i="2"/>
  <c r="BA368" i="2" s="1"/>
  <c r="BC368" i="2" s="1"/>
  <c r="BK366" i="2"/>
  <c r="BL366" i="2" s="1"/>
  <c r="BN366" i="2" s="1"/>
  <c r="AZ365" i="2"/>
  <c r="BA365" i="2" s="1"/>
  <c r="BC365" i="2" s="1"/>
  <c r="BK363" i="2"/>
  <c r="BL363" i="2" s="1"/>
  <c r="BN363" i="2" s="1"/>
  <c r="AZ362" i="2"/>
  <c r="BA362" i="2" s="1"/>
  <c r="BC362" i="2" s="1"/>
  <c r="BK359" i="2"/>
  <c r="BL359" i="2" s="1"/>
  <c r="BN359" i="2" s="1"/>
  <c r="BK141" i="2"/>
  <c r="BL141" i="2" s="1"/>
  <c r="BN141" i="2" s="1"/>
  <c r="BK140" i="2"/>
  <c r="BL140" i="2" s="1"/>
  <c r="BN140" i="2" s="1"/>
  <c r="BK138" i="2"/>
  <c r="BL138" i="2" s="1"/>
  <c r="BN138" i="2" s="1"/>
  <c r="BK131" i="2"/>
  <c r="BL131" i="2" s="1"/>
  <c r="BN131" i="2" s="1"/>
  <c r="BK130" i="2"/>
  <c r="BL130" i="2" s="1"/>
  <c r="BN130" i="2" s="1"/>
  <c r="BK129" i="2"/>
  <c r="BL129" i="2" s="1"/>
  <c r="BN129" i="2" s="1"/>
  <c r="BK127" i="2"/>
  <c r="BL127" i="2" s="1"/>
  <c r="BN127" i="2" s="1"/>
  <c r="BK126" i="2"/>
  <c r="BL126" i="2" s="1"/>
  <c r="BN126" i="2" s="1"/>
  <c r="BK124" i="2"/>
  <c r="BL124" i="2" s="1"/>
  <c r="BN124" i="2" s="1"/>
  <c r="BK123" i="2"/>
  <c r="BL123" i="2" s="1"/>
  <c r="BN123" i="2" s="1"/>
  <c r="BK122" i="2"/>
  <c r="BL122" i="2" s="1"/>
  <c r="BN122" i="2" s="1"/>
  <c r="BK120" i="2"/>
  <c r="BL120" i="2" s="1"/>
  <c r="BN120" i="2" s="1"/>
  <c r="BK119" i="2"/>
  <c r="BL119" i="2" s="1"/>
  <c r="BN119" i="2" s="1"/>
  <c r="BK117" i="2"/>
  <c r="BL117" i="2" s="1"/>
  <c r="BN117" i="2" s="1"/>
  <c r="BK113" i="2"/>
  <c r="BL113" i="2" s="1"/>
  <c r="BN113" i="2" s="1"/>
  <c r="BK112" i="2"/>
  <c r="BL112" i="2" s="1"/>
  <c r="BN112" i="2" s="1"/>
  <c r="BJ108" i="2"/>
  <c r="BK148" i="2"/>
  <c r="BL148" i="2" s="1"/>
  <c r="BN148" i="2" s="1"/>
  <c r="BK146" i="2"/>
  <c r="BL146" i="2" s="1"/>
  <c r="BN146" i="2" s="1"/>
  <c r="BK144" i="2"/>
  <c r="BL144" i="2" s="1"/>
  <c r="BN144" i="2" s="1"/>
  <c r="BK143" i="2"/>
  <c r="BL143" i="2" s="1"/>
  <c r="BN143" i="2" s="1"/>
  <c r="BK142" i="2"/>
  <c r="BL142" i="2" s="1"/>
  <c r="BN142" i="2" s="1"/>
  <c r="BK134" i="2"/>
  <c r="BL134" i="2" s="1"/>
  <c r="BN134" i="2" s="1"/>
  <c r="BK133" i="2"/>
  <c r="BL133" i="2" s="1"/>
  <c r="BN133" i="2" s="1"/>
  <c r="BK121" i="2"/>
  <c r="BL121" i="2" s="1"/>
  <c r="BN121" i="2" s="1"/>
  <c r="BK118" i="2"/>
  <c r="BL118" i="2" s="1"/>
  <c r="BN118" i="2" s="1"/>
  <c r="BK111" i="2"/>
  <c r="BL111" i="2" s="1"/>
  <c r="BN111" i="2" s="1"/>
  <c r="BK139" i="2"/>
  <c r="BL139" i="2" s="1"/>
  <c r="BN139" i="2" s="1"/>
  <c r="BK137" i="2"/>
  <c r="BL137" i="2" s="1"/>
  <c r="BN137" i="2" s="1"/>
  <c r="BK135" i="2"/>
  <c r="BL135" i="2" s="1"/>
  <c r="BN135" i="2" s="1"/>
  <c r="BK125" i="2"/>
  <c r="BL125" i="2" s="1"/>
  <c r="BN125" i="2" s="1"/>
  <c r="BK115" i="2"/>
  <c r="BL115" i="2" s="1"/>
  <c r="BN115" i="2" s="1"/>
  <c r="BK114" i="2"/>
  <c r="BL114" i="2" s="1"/>
  <c r="BN114" i="2" s="1"/>
  <c r="BK145" i="2"/>
  <c r="BL145" i="2" s="1"/>
  <c r="BN145" i="2" s="1"/>
  <c r="BK136" i="2"/>
  <c r="BL136" i="2" s="1"/>
  <c r="BN136" i="2" s="1"/>
  <c r="BK132" i="2"/>
  <c r="BL132" i="2" s="1"/>
  <c r="BN132" i="2" s="1"/>
  <c r="BK128" i="2"/>
  <c r="BL128" i="2" s="1"/>
  <c r="BN128" i="2" s="1"/>
  <c r="BK116" i="2"/>
  <c r="BL116" i="2" s="1"/>
  <c r="BN116" i="2" s="1"/>
  <c r="BK110" i="2"/>
  <c r="BL110" i="2" s="1"/>
  <c r="BN110" i="2" s="1"/>
  <c r="S149" i="2"/>
  <c r="T149" i="2" s="1"/>
  <c r="V149" i="2" s="1"/>
  <c r="S144" i="2"/>
  <c r="T144" i="2" s="1"/>
  <c r="V144" i="2" s="1"/>
  <c r="S150" i="2"/>
  <c r="T150" i="2" s="1"/>
  <c r="V150" i="2" s="1"/>
  <c r="S147" i="2"/>
  <c r="T147" i="2" s="1"/>
  <c r="V147" i="2" s="1"/>
  <c r="S145" i="2"/>
  <c r="S141" i="2"/>
  <c r="T141" i="2" s="1"/>
  <c r="V141" i="2" s="1"/>
  <c r="S140" i="2"/>
  <c r="T140" i="2" s="1"/>
  <c r="V140" i="2" s="1"/>
  <c r="S138" i="2"/>
  <c r="T138" i="2" s="1"/>
  <c r="V138" i="2" s="1"/>
  <c r="S131" i="2"/>
  <c r="T131" i="2" s="1"/>
  <c r="V131" i="2" s="1"/>
  <c r="S129" i="2"/>
  <c r="T129" i="2" s="1"/>
  <c r="V129" i="2" s="1"/>
  <c r="S127" i="2"/>
  <c r="T127" i="2" s="1"/>
  <c r="V127" i="2" s="1"/>
  <c r="S126" i="2"/>
  <c r="T126" i="2" s="1"/>
  <c r="V126" i="2" s="1"/>
  <c r="S123" i="2"/>
  <c r="T123" i="2" s="1"/>
  <c r="V123" i="2" s="1"/>
  <c r="S122" i="2"/>
  <c r="T122" i="2" s="1"/>
  <c r="V122" i="2" s="1"/>
  <c r="S120" i="2"/>
  <c r="T120" i="2" s="1"/>
  <c r="V120" i="2" s="1"/>
  <c r="S119" i="2"/>
  <c r="T119" i="2" s="1"/>
  <c r="V119" i="2" s="1"/>
  <c r="S117" i="2"/>
  <c r="T117" i="2" s="1"/>
  <c r="V117" i="2" s="1"/>
  <c r="S112" i="2"/>
  <c r="T112" i="2" s="1"/>
  <c r="V112" i="2" s="1"/>
  <c r="R156" i="2"/>
  <c r="S142" i="2"/>
  <c r="T142" i="2" s="1"/>
  <c r="V142" i="2" s="1"/>
  <c r="S134" i="2"/>
  <c r="T134" i="2" s="1"/>
  <c r="V134" i="2" s="1"/>
  <c r="S133" i="2"/>
  <c r="T133" i="2" s="1"/>
  <c r="V133" i="2" s="1"/>
  <c r="S124" i="2"/>
  <c r="T124" i="2" s="1"/>
  <c r="V124" i="2" s="1"/>
  <c r="S121" i="2"/>
  <c r="T121" i="2" s="1"/>
  <c r="V121" i="2" s="1"/>
  <c r="S118" i="2"/>
  <c r="T118" i="2" s="1"/>
  <c r="V118" i="2" s="1"/>
  <c r="S111" i="2"/>
  <c r="T111" i="2" s="1"/>
  <c r="V111" i="2" s="1"/>
  <c r="S146" i="2"/>
  <c r="T146" i="2" s="1"/>
  <c r="V146" i="2" s="1"/>
  <c r="S143" i="2"/>
  <c r="T143" i="2" s="1"/>
  <c r="V143" i="2" s="1"/>
  <c r="S139" i="2"/>
  <c r="S137" i="2"/>
  <c r="S135" i="2"/>
  <c r="T135" i="2" s="1"/>
  <c r="V135" i="2" s="1"/>
  <c r="S125" i="2"/>
  <c r="S115" i="2"/>
  <c r="T115" i="2" s="1"/>
  <c r="V115" i="2" s="1"/>
  <c r="S114" i="2"/>
  <c r="T114" i="2" s="1"/>
  <c r="V114" i="2" s="1"/>
  <c r="S148" i="2"/>
  <c r="T148" i="2" s="1"/>
  <c r="V148" i="2" s="1"/>
  <c r="S136" i="2"/>
  <c r="T136" i="2" s="1"/>
  <c r="V136" i="2" s="1"/>
  <c r="S132" i="2"/>
  <c r="T132" i="2" s="1"/>
  <c r="V132" i="2" s="1"/>
  <c r="S130" i="2"/>
  <c r="T130" i="2" s="1"/>
  <c r="V130" i="2" s="1"/>
  <c r="S128" i="2"/>
  <c r="T128" i="2" s="1"/>
  <c r="V128" i="2" s="1"/>
  <c r="S116" i="2"/>
  <c r="T116" i="2" s="1"/>
  <c r="V116" i="2" s="1"/>
  <c r="S113" i="2"/>
  <c r="T113" i="2" s="1"/>
  <c r="V113" i="2" s="1"/>
  <c r="S110" i="2"/>
  <c r="T110" i="2" s="1"/>
  <c r="V110" i="2" s="1"/>
  <c r="G850" i="2"/>
  <c r="AY850" i="2"/>
  <c r="AY802" i="2"/>
  <c r="BJ701" i="2"/>
  <c r="BK489" i="2"/>
  <c r="BL489" i="2" s="1"/>
  <c r="BN489" i="2" s="1"/>
  <c r="X145" i="11" s="1"/>
  <c r="BK487" i="2"/>
  <c r="BL487" i="2" s="1"/>
  <c r="BN487" i="2" s="1"/>
  <c r="X143" i="11" s="1"/>
  <c r="BK485" i="2"/>
  <c r="BL485" i="2" s="1"/>
  <c r="BN485" i="2" s="1"/>
  <c r="X141" i="11" s="1"/>
  <c r="BK483" i="2"/>
  <c r="BL483" i="2" s="1"/>
  <c r="BN483" i="2" s="1"/>
  <c r="X139" i="11" s="1"/>
  <c r="BK481" i="2"/>
  <c r="BL481" i="2" s="1"/>
  <c r="BN481" i="2" s="1"/>
  <c r="X137" i="11" s="1"/>
  <c r="BK479" i="2"/>
  <c r="BL479" i="2" s="1"/>
  <c r="BN479" i="2" s="1"/>
  <c r="X135" i="11" s="1"/>
  <c r="BK476" i="2"/>
  <c r="BL476" i="2" s="1"/>
  <c r="BN476" i="2" s="1"/>
  <c r="X132" i="11" s="1"/>
  <c r="BK474" i="2"/>
  <c r="BK472" i="2"/>
  <c r="BL472" i="2" s="1"/>
  <c r="BN472" i="2" s="1"/>
  <c r="X128" i="11" s="1"/>
  <c r="BK461" i="2"/>
  <c r="BK470" i="2"/>
  <c r="BL470" i="2" s="1"/>
  <c r="BN470" i="2" s="1"/>
  <c r="X126" i="11" s="1"/>
  <c r="BK468" i="2"/>
  <c r="BL468" i="2" s="1"/>
  <c r="BN468" i="2" s="1"/>
  <c r="X124" i="11" s="1"/>
  <c r="BK466" i="2"/>
  <c r="BL466" i="2" s="1"/>
  <c r="BN466" i="2" s="1"/>
  <c r="X122" i="11" s="1"/>
  <c r="BK464" i="2"/>
  <c r="BL464" i="2" s="1"/>
  <c r="BN464" i="2" s="1"/>
  <c r="X120" i="11" s="1"/>
  <c r="BK460" i="2"/>
  <c r="BL460" i="2" s="1"/>
  <c r="BN460" i="2" s="1"/>
  <c r="X116" i="11" s="1"/>
  <c r="BK458" i="2"/>
  <c r="BL458" i="2" s="1"/>
  <c r="BN458" i="2" s="1"/>
  <c r="X114" i="11" s="1"/>
  <c r="BK491" i="2"/>
  <c r="BL491" i="2" s="1"/>
  <c r="BN491" i="2" s="1"/>
  <c r="X147" i="11" s="1"/>
  <c r="BK490" i="2"/>
  <c r="BL490" i="2" s="1"/>
  <c r="BN490" i="2" s="1"/>
  <c r="X146" i="11" s="1"/>
  <c r="BK488" i="2"/>
  <c r="BL488" i="2" s="1"/>
  <c r="BN488" i="2" s="1"/>
  <c r="X144" i="11" s="1"/>
  <c r="BK486" i="2"/>
  <c r="BL486" i="2" s="1"/>
  <c r="BN486" i="2" s="1"/>
  <c r="X142" i="11" s="1"/>
  <c r="BK484" i="2"/>
  <c r="BL484" i="2" s="1"/>
  <c r="BN484" i="2" s="1"/>
  <c r="X140" i="11" s="1"/>
  <c r="BK482" i="2"/>
  <c r="BL482" i="2" s="1"/>
  <c r="BN482" i="2" s="1"/>
  <c r="X138" i="11" s="1"/>
  <c r="BK480" i="2"/>
  <c r="BL480" i="2" s="1"/>
  <c r="BN480" i="2" s="1"/>
  <c r="X136" i="11" s="1"/>
  <c r="BK477" i="2"/>
  <c r="BL477" i="2" s="1"/>
  <c r="BN477" i="2" s="1"/>
  <c r="X133" i="11" s="1"/>
  <c r="BK475" i="2"/>
  <c r="BL475" i="2" s="1"/>
  <c r="BN475" i="2" s="1"/>
  <c r="X131" i="11" s="1"/>
  <c r="BK473" i="2"/>
  <c r="BK471" i="2"/>
  <c r="BL471" i="2" s="1"/>
  <c r="BN471" i="2" s="1"/>
  <c r="X127" i="11" s="1"/>
  <c r="BK478" i="2"/>
  <c r="BK467" i="2"/>
  <c r="BL467" i="2" s="1"/>
  <c r="BN467" i="2" s="1"/>
  <c r="X123" i="11" s="1"/>
  <c r="BK463" i="2"/>
  <c r="BL463" i="2" s="1"/>
  <c r="BN463" i="2" s="1"/>
  <c r="X119" i="11" s="1"/>
  <c r="BK457" i="2"/>
  <c r="BL457" i="2" s="1"/>
  <c r="BN457" i="2" s="1"/>
  <c r="X113" i="11" s="1"/>
  <c r="BK455" i="2"/>
  <c r="BL455" i="2" s="1"/>
  <c r="BN455" i="2" s="1"/>
  <c r="X111" i="11" s="1"/>
  <c r="BK453" i="2"/>
  <c r="BK416" i="2"/>
  <c r="BL416" i="2" s="1"/>
  <c r="BN416" i="2" s="1"/>
  <c r="W120" i="11" s="1"/>
  <c r="Y120" i="11" s="1"/>
  <c r="AS32" i="12" s="1"/>
  <c r="AS124" i="12" s="1"/>
  <c r="BK414" i="2"/>
  <c r="BL414" i="2" s="1"/>
  <c r="BN414" i="2" s="1"/>
  <c r="W118" i="11" s="1"/>
  <c r="BK411" i="2"/>
  <c r="BL411" i="2" s="1"/>
  <c r="BN411" i="2" s="1"/>
  <c r="W115" i="11" s="1"/>
  <c r="BK409" i="2"/>
  <c r="BL409" i="2" s="1"/>
  <c r="BN409" i="2" s="1"/>
  <c r="W113" i="11" s="1"/>
  <c r="BK407" i="2"/>
  <c r="BL407" i="2" s="1"/>
  <c r="BN407" i="2" s="1"/>
  <c r="W111" i="11" s="1"/>
  <c r="Y111" i="11" s="1"/>
  <c r="AS23" i="12" s="1"/>
  <c r="AS118" i="12" s="1"/>
  <c r="BK405" i="2"/>
  <c r="BK403" i="2"/>
  <c r="BL403" i="2" s="1"/>
  <c r="BN403" i="2" s="1"/>
  <c r="W107" i="11" s="1"/>
  <c r="BV196" i="2"/>
  <c r="BW196" i="2" s="1"/>
  <c r="BY196" i="2" s="1"/>
  <c r="BV195" i="2"/>
  <c r="BW195" i="2" s="1"/>
  <c r="BY195" i="2" s="1"/>
  <c r="BV189" i="2"/>
  <c r="BW189" i="2" s="1"/>
  <c r="BY189" i="2" s="1"/>
  <c r="BV176" i="2"/>
  <c r="BW176" i="2" s="1"/>
  <c r="BY176" i="2" s="1"/>
  <c r="BV173" i="2"/>
  <c r="BW173" i="2" s="1"/>
  <c r="BY173" i="2" s="1"/>
  <c r="BV171" i="2"/>
  <c r="BW171" i="2" s="1"/>
  <c r="BY171" i="2" s="1"/>
  <c r="BV170" i="2"/>
  <c r="BW170" i="2" s="1"/>
  <c r="BY170" i="2" s="1"/>
  <c r="BV166" i="2"/>
  <c r="BW166" i="2" s="1"/>
  <c r="BY166" i="2" s="1"/>
  <c r="BV162" i="2"/>
  <c r="BW162" i="2" s="1"/>
  <c r="BY162" i="2" s="1"/>
  <c r="BV160" i="2"/>
  <c r="BW160" i="2" s="1"/>
  <c r="BY160" i="2" s="1"/>
  <c r="BK469" i="2"/>
  <c r="BK459" i="2"/>
  <c r="BL459" i="2" s="1"/>
  <c r="BN459" i="2" s="1"/>
  <c r="X115" i="11" s="1"/>
  <c r="BK443" i="2"/>
  <c r="BL443" i="2" s="1"/>
  <c r="BN443" i="2" s="1"/>
  <c r="W147" i="11" s="1"/>
  <c r="Y147" i="11" s="1"/>
  <c r="AS59" i="12" s="1"/>
  <c r="AS97" i="12" s="1"/>
  <c r="BK442" i="2"/>
  <c r="BL442" i="2" s="1"/>
  <c r="BN442" i="2" s="1"/>
  <c r="W146" i="11" s="1"/>
  <c r="Y146" i="11" s="1"/>
  <c r="AS58" i="12" s="1"/>
  <c r="AS139" i="12" s="1"/>
  <c r="BK440" i="2"/>
  <c r="BK438" i="2"/>
  <c r="BK436" i="2"/>
  <c r="BL436" i="2" s="1"/>
  <c r="BN436" i="2" s="1"/>
  <c r="W140" i="11" s="1"/>
  <c r="Y140" i="11" s="1"/>
  <c r="AS52" i="12" s="1"/>
  <c r="AS135" i="12" s="1"/>
  <c r="BK434" i="2"/>
  <c r="BL434" i="2" s="1"/>
  <c r="BN434" i="2" s="1"/>
  <c r="W138" i="11" s="1"/>
  <c r="Y138" i="11" s="1"/>
  <c r="AS50" i="12" s="1"/>
  <c r="AS133" i="12" s="1"/>
  <c r="BK432" i="2"/>
  <c r="BK430" i="2"/>
  <c r="BK428" i="2"/>
  <c r="BL428" i="2" s="1"/>
  <c r="BN428" i="2" s="1"/>
  <c r="W132" i="11" s="1"/>
  <c r="BK426" i="2"/>
  <c r="BK424" i="2"/>
  <c r="BK422" i="2"/>
  <c r="BL422" i="2" s="1"/>
  <c r="BN422" i="2" s="1"/>
  <c r="W126" i="11" s="1"/>
  <c r="BK420" i="2"/>
  <c r="BL420" i="2" s="1"/>
  <c r="BN420" i="2" s="1"/>
  <c r="W124" i="11" s="1"/>
  <c r="Y124" i="11" s="1"/>
  <c r="AS36" i="12" s="1"/>
  <c r="AS126" i="12" s="1"/>
  <c r="BK418" i="2"/>
  <c r="BV194" i="2"/>
  <c r="BW194" i="2" s="1"/>
  <c r="BY194" i="2" s="1"/>
  <c r="BV193" i="2"/>
  <c r="BW193" i="2" s="1"/>
  <c r="BY193" i="2" s="1"/>
  <c r="BV188" i="2"/>
  <c r="BW188" i="2" s="1"/>
  <c r="BY188" i="2" s="1"/>
  <c r="BV186" i="2"/>
  <c r="BW186" i="2" s="1"/>
  <c r="BY186" i="2" s="1"/>
  <c r="BV184" i="2"/>
  <c r="BW184" i="2" s="1"/>
  <c r="BY184" i="2" s="1"/>
  <c r="BV182" i="2"/>
  <c r="BW182" i="2" s="1"/>
  <c r="BY182" i="2" s="1"/>
  <c r="BV181" i="2"/>
  <c r="BW181" i="2" s="1"/>
  <c r="BY181" i="2" s="1"/>
  <c r="BV179" i="2"/>
  <c r="BW179" i="2" s="1"/>
  <c r="BY179" i="2" s="1"/>
  <c r="BV178" i="2"/>
  <c r="BW178" i="2" s="1"/>
  <c r="BY178" i="2" s="1"/>
  <c r="BV165" i="2"/>
  <c r="BW165" i="2" s="1"/>
  <c r="BY165" i="2" s="1"/>
  <c r="BK465" i="2"/>
  <c r="BK462" i="2"/>
  <c r="BL462" i="2" s="1"/>
  <c r="BN462" i="2" s="1"/>
  <c r="X118" i="11" s="1"/>
  <c r="BK456" i="2"/>
  <c r="BL456" i="2" s="1"/>
  <c r="BN456" i="2" s="1"/>
  <c r="X112" i="11" s="1"/>
  <c r="BK454" i="2"/>
  <c r="BK452" i="2"/>
  <c r="BL452" i="2" s="1"/>
  <c r="BN452" i="2" s="1"/>
  <c r="X108" i="11" s="1"/>
  <c r="BJ449" i="2"/>
  <c r="BK451" i="2" s="1"/>
  <c r="BL451" i="2" s="1"/>
  <c r="BN451" i="2" s="1"/>
  <c r="X107" i="11" s="1"/>
  <c r="BK415" i="2"/>
  <c r="BL415" i="2" s="1"/>
  <c r="BN415" i="2" s="1"/>
  <c r="W119" i="11" s="1"/>
  <c r="Y119" i="11" s="1"/>
  <c r="AS31" i="12" s="1"/>
  <c r="AS85" i="12" s="1"/>
  <c r="BK413" i="2"/>
  <c r="BK412" i="2"/>
  <c r="BL412" i="2" s="1"/>
  <c r="BN412" i="2" s="1"/>
  <c r="W116" i="11" s="1"/>
  <c r="BK410" i="2"/>
  <c r="BL410" i="2" s="1"/>
  <c r="BN410" i="2" s="1"/>
  <c r="W114" i="11" s="1"/>
  <c r="Y114" i="11" s="1"/>
  <c r="AS26" i="12" s="1"/>
  <c r="AS121" i="12" s="1"/>
  <c r="BK408" i="2"/>
  <c r="BL408" i="2" s="1"/>
  <c r="BN408" i="2" s="1"/>
  <c r="W112" i="11" s="1"/>
  <c r="Y112" i="11" s="1"/>
  <c r="AS24" i="12" s="1"/>
  <c r="AS119" i="12" s="1"/>
  <c r="BK406" i="2"/>
  <c r="BK404" i="2"/>
  <c r="BL404" i="2" s="1"/>
  <c r="BN404" i="2" s="1"/>
  <c r="W108" i="11" s="1"/>
  <c r="Y108" i="11" s="1"/>
  <c r="AS20" i="12" s="1"/>
  <c r="AS80" i="12" s="1"/>
  <c r="BJ401" i="2"/>
  <c r="BV192" i="2"/>
  <c r="BW192" i="2" s="1"/>
  <c r="BY192" i="2" s="1"/>
  <c r="BV191" i="2"/>
  <c r="BW191" i="2" s="1"/>
  <c r="BY191" i="2" s="1"/>
  <c r="BV175" i="2"/>
  <c r="BW175" i="2" s="1"/>
  <c r="BY175" i="2" s="1"/>
  <c r="BV174" i="2"/>
  <c r="BW174" i="2" s="1"/>
  <c r="BY174" i="2" s="1"/>
  <c r="BV172" i="2"/>
  <c r="BW172" i="2" s="1"/>
  <c r="BY172" i="2" s="1"/>
  <c r="BV169" i="2"/>
  <c r="BW169" i="2" s="1"/>
  <c r="BY169" i="2" s="1"/>
  <c r="BV168" i="2"/>
  <c r="BW168" i="2" s="1"/>
  <c r="BY168" i="2" s="1"/>
  <c r="BV167" i="2"/>
  <c r="BW167" i="2" s="1"/>
  <c r="BY167" i="2" s="1"/>
  <c r="BV164" i="2"/>
  <c r="BW164" i="2" s="1"/>
  <c r="BY164" i="2" s="1"/>
  <c r="BV161" i="2"/>
  <c r="BW161" i="2" s="1"/>
  <c r="BY161" i="2" s="1"/>
  <c r="BV159" i="2"/>
  <c r="BW159" i="2" s="1"/>
  <c r="BY159" i="2" s="1"/>
  <c r="BK441" i="2"/>
  <c r="BL441" i="2" s="1"/>
  <c r="BN441" i="2" s="1"/>
  <c r="W145" i="11" s="1"/>
  <c r="Y145" i="11" s="1"/>
  <c r="AS57" i="12" s="1"/>
  <c r="AS138" i="12" s="1"/>
  <c r="BK439" i="2"/>
  <c r="BL439" i="2" s="1"/>
  <c r="BN439" i="2" s="1"/>
  <c r="W143" i="11" s="1"/>
  <c r="Y143" i="11" s="1"/>
  <c r="AS55" i="12" s="1"/>
  <c r="AS136" i="12" s="1"/>
  <c r="BK437" i="2"/>
  <c r="BL437" i="2" s="1"/>
  <c r="BN437" i="2" s="1"/>
  <c r="W141" i="11" s="1"/>
  <c r="BK435" i="2"/>
  <c r="BL435" i="2" s="1"/>
  <c r="BN435" i="2" s="1"/>
  <c r="W139" i="11" s="1"/>
  <c r="Y139" i="11" s="1"/>
  <c r="AS51" i="12" s="1"/>
  <c r="AS134" i="12" s="1"/>
  <c r="BK433" i="2"/>
  <c r="BL433" i="2" s="1"/>
  <c r="BN433" i="2" s="1"/>
  <c r="W137" i="11" s="1"/>
  <c r="Y137" i="11" s="1"/>
  <c r="AS49" i="12" s="1"/>
  <c r="AS132" i="12" s="1"/>
  <c r="BK431" i="2"/>
  <c r="BL431" i="2" s="1"/>
  <c r="BN431" i="2" s="1"/>
  <c r="W135" i="11" s="1"/>
  <c r="Y135" i="11" s="1"/>
  <c r="AS47" i="12" s="1"/>
  <c r="AS93" i="12" s="1"/>
  <c r="BK429" i="2"/>
  <c r="BK427" i="2"/>
  <c r="BL427" i="2" s="1"/>
  <c r="BN427" i="2" s="1"/>
  <c r="W131" i="11" s="1"/>
  <c r="Y131" i="11" s="1"/>
  <c r="AS43" i="12" s="1"/>
  <c r="AS129" i="12" s="1"/>
  <c r="BK425" i="2"/>
  <c r="BK423" i="2"/>
  <c r="BL423" i="2" s="1"/>
  <c r="BN423" i="2" s="1"/>
  <c r="W127" i="11" s="1"/>
  <c r="Y127" i="11" s="1"/>
  <c r="AS39" i="12" s="1"/>
  <c r="AS89" i="12" s="1"/>
  <c r="BK421" i="2"/>
  <c r="BK419" i="2"/>
  <c r="BL419" i="2" s="1"/>
  <c r="BN419" i="2" s="1"/>
  <c r="W123" i="11" s="1"/>
  <c r="Y123" i="11" s="1"/>
  <c r="AS35" i="12" s="1"/>
  <c r="AS87" i="12" s="1"/>
  <c r="BK417" i="2"/>
  <c r="BV198" i="2"/>
  <c r="BW198" i="2" s="1"/>
  <c r="BY198" i="2" s="1"/>
  <c r="BV197" i="2"/>
  <c r="BW197" i="2" s="1"/>
  <c r="BY197" i="2" s="1"/>
  <c r="BV190" i="2"/>
  <c r="BW190" i="2" s="1"/>
  <c r="BY190" i="2" s="1"/>
  <c r="BV187" i="2"/>
  <c r="BW187" i="2" s="1"/>
  <c r="BY187" i="2" s="1"/>
  <c r="BV185" i="2"/>
  <c r="BW185" i="2" s="1"/>
  <c r="BY185" i="2" s="1"/>
  <c r="BV183" i="2"/>
  <c r="BW183" i="2" s="1"/>
  <c r="BY183" i="2" s="1"/>
  <c r="BV177" i="2"/>
  <c r="BW177" i="2" s="1"/>
  <c r="BY177" i="2" s="1"/>
  <c r="BV158" i="2"/>
  <c r="BW158" i="2" s="1"/>
  <c r="BY158" i="2" s="1"/>
  <c r="AO97" i="2"/>
  <c r="AP97" i="2" s="1"/>
  <c r="AR97" i="2" s="1"/>
  <c r="P55" i="11" s="1"/>
  <c r="BK95" i="2"/>
  <c r="BL95" i="2" s="1"/>
  <c r="BN95" i="2" s="1"/>
  <c r="X53" i="11" s="1"/>
  <c r="AZ94" i="2"/>
  <c r="BA94" i="2" s="1"/>
  <c r="BC94" i="2" s="1"/>
  <c r="T52" i="11" s="1"/>
  <c r="H94" i="2"/>
  <c r="I94" i="2" s="1"/>
  <c r="K94" i="2" s="1"/>
  <c r="D52" i="11" s="1"/>
  <c r="AO93" i="2"/>
  <c r="AP93" i="2" s="1"/>
  <c r="AR93" i="2" s="1"/>
  <c r="P51" i="11" s="1"/>
  <c r="BK91" i="2"/>
  <c r="BL91" i="2" s="1"/>
  <c r="BN91" i="2" s="1"/>
  <c r="X49" i="11" s="1"/>
  <c r="H91" i="2"/>
  <c r="I91" i="2" s="1"/>
  <c r="K91" i="2" s="1"/>
  <c r="D49" i="11" s="1"/>
  <c r="AZ90" i="2"/>
  <c r="BA90" i="2" s="1"/>
  <c r="BC90" i="2" s="1"/>
  <c r="T48" i="11" s="1"/>
  <c r="H90" i="2"/>
  <c r="I90" i="2" s="1"/>
  <c r="K90" i="2" s="1"/>
  <c r="D48" i="11" s="1"/>
  <c r="AO89" i="2"/>
  <c r="AP89" i="2" s="1"/>
  <c r="AR89" i="2" s="1"/>
  <c r="P47" i="11" s="1"/>
  <c r="BK83" i="2"/>
  <c r="BL83" i="2" s="1"/>
  <c r="BN83" i="2" s="1"/>
  <c r="X41" i="11" s="1"/>
  <c r="AZ82" i="2"/>
  <c r="BA82" i="2" s="1"/>
  <c r="BC82" i="2" s="1"/>
  <c r="T40" i="11" s="1"/>
  <c r="H82" i="2"/>
  <c r="I82" i="2" s="1"/>
  <c r="K82" i="2" s="1"/>
  <c r="D40" i="11" s="1"/>
  <c r="AO81" i="2"/>
  <c r="AP81" i="2" s="1"/>
  <c r="AR81" i="2" s="1"/>
  <c r="P39" i="11" s="1"/>
  <c r="AZ80" i="2"/>
  <c r="BA80" i="2" s="1"/>
  <c r="BC80" i="2" s="1"/>
  <c r="T38" i="11" s="1"/>
  <c r="BK78" i="2"/>
  <c r="BL78" i="2" s="1"/>
  <c r="BN78" i="2" s="1"/>
  <c r="X36" i="11" s="1"/>
  <c r="BK77" i="2"/>
  <c r="AO77" i="2"/>
  <c r="AP77" i="2" s="1"/>
  <c r="AR77" i="2" s="1"/>
  <c r="P35" i="11" s="1"/>
  <c r="BK75" i="2"/>
  <c r="BL75" i="2" s="1"/>
  <c r="BN75" i="2" s="1"/>
  <c r="X33" i="11" s="1"/>
  <c r="BK74" i="2"/>
  <c r="BL74" i="2" s="1"/>
  <c r="BN74" i="2" s="1"/>
  <c r="X32" i="11" s="1"/>
  <c r="BK73" i="2"/>
  <c r="BL73" i="2" s="1"/>
  <c r="BN73" i="2" s="1"/>
  <c r="X31" i="11" s="1"/>
  <c r="AO73" i="2"/>
  <c r="AP73" i="2" s="1"/>
  <c r="AR73" i="2" s="1"/>
  <c r="P31" i="11" s="1"/>
  <c r="AZ72" i="2"/>
  <c r="BA72" i="2" s="1"/>
  <c r="BC72" i="2" s="1"/>
  <c r="T30" i="11" s="1"/>
  <c r="H72" i="2"/>
  <c r="I72" i="2" s="1"/>
  <c r="K72" i="2" s="1"/>
  <c r="D30" i="11" s="1"/>
  <c r="BK71" i="2"/>
  <c r="BL71" i="2" s="1"/>
  <c r="BN71" i="2" s="1"/>
  <c r="X29" i="11" s="1"/>
  <c r="AO68" i="2"/>
  <c r="AP68" i="2" s="1"/>
  <c r="AR68" i="2" s="1"/>
  <c r="P26" i="11" s="1"/>
  <c r="AO66" i="2"/>
  <c r="AP66" i="2" s="1"/>
  <c r="AR66" i="2" s="1"/>
  <c r="P24" i="11" s="1"/>
  <c r="BK64" i="2"/>
  <c r="BL64" i="2" s="1"/>
  <c r="BN64" i="2" s="1"/>
  <c r="X22" i="11" s="1"/>
  <c r="AZ63" i="2"/>
  <c r="BA63" i="2" s="1"/>
  <c r="BC63" i="2" s="1"/>
  <c r="T21" i="11" s="1"/>
  <c r="H63" i="2"/>
  <c r="I63" i="2" s="1"/>
  <c r="K63" i="2" s="1"/>
  <c r="D21" i="11" s="1"/>
  <c r="AO62" i="2"/>
  <c r="AP62" i="2" s="1"/>
  <c r="AR62" i="2" s="1"/>
  <c r="P20" i="11" s="1"/>
  <c r="AZ61" i="2"/>
  <c r="BA61" i="2" s="1"/>
  <c r="BC61" i="2" s="1"/>
  <c r="T19" i="11" s="1"/>
  <c r="H61" i="2"/>
  <c r="I61" i="2" s="1"/>
  <c r="K61" i="2" s="1"/>
  <c r="D19" i="11" s="1"/>
  <c r="G55" i="2"/>
  <c r="AO42" i="2"/>
  <c r="AP42" i="2" s="1"/>
  <c r="AR42" i="2" s="1"/>
  <c r="O48" i="11" s="1"/>
  <c r="AO41" i="2"/>
  <c r="AP41" i="2" s="1"/>
  <c r="AR41" i="2" s="1"/>
  <c r="O47" i="11" s="1"/>
  <c r="Q47" i="11" s="1"/>
  <c r="AA51" i="12" s="1"/>
  <c r="AA134" i="12" s="1"/>
  <c r="AO40" i="2"/>
  <c r="AP40" i="2" s="1"/>
  <c r="AR40" i="2" s="1"/>
  <c r="O46" i="11" s="1"/>
  <c r="Q46" i="11" s="1"/>
  <c r="AA50" i="12" s="1"/>
  <c r="AA133" i="12" s="1"/>
  <c r="AO35" i="2"/>
  <c r="AP35" i="2" s="1"/>
  <c r="AR35" i="2" s="1"/>
  <c r="O41" i="11" s="1"/>
  <c r="AO34" i="2"/>
  <c r="AP34" i="2" s="1"/>
  <c r="AR34" i="2" s="1"/>
  <c r="O40" i="11" s="1"/>
  <c r="AO33" i="2"/>
  <c r="AP33" i="2" s="1"/>
  <c r="AR33" i="2" s="1"/>
  <c r="O39" i="11" s="1"/>
  <c r="Q39" i="11" s="1"/>
  <c r="AA43" i="12" s="1"/>
  <c r="AA129" i="12" s="1"/>
  <c r="AO30" i="2"/>
  <c r="AP30" i="2" s="1"/>
  <c r="AR30" i="2" s="1"/>
  <c r="O36" i="11" s="1"/>
  <c r="Q36" i="11" s="1"/>
  <c r="AA40" i="12" s="1"/>
  <c r="AA128" i="12" s="1"/>
  <c r="AO25" i="2"/>
  <c r="AP25" i="2" s="1"/>
  <c r="AR25" i="2" s="1"/>
  <c r="O31" i="11" s="1"/>
  <c r="Q31" i="11" s="1"/>
  <c r="AA35" i="12" s="1"/>
  <c r="AA87" i="12" s="1"/>
  <c r="AO20" i="2"/>
  <c r="AP20" i="2" s="1"/>
  <c r="AR20" i="2" s="1"/>
  <c r="O26" i="11" s="1"/>
  <c r="Q26" i="11" s="1"/>
  <c r="AA30" i="12" s="1"/>
  <c r="AA123" i="12" s="1"/>
  <c r="AO19" i="2"/>
  <c r="AP19" i="2" s="1"/>
  <c r="AR19" i="2" s="1"/>
  <c r="O25" i="11" s="1"/>
  <c r="Q25" i="11" s="1"/>
  <c r="AA29" i="12" s="1"/>
  <c r="AA84" i="12" s="1"/>
  <c r="AO13" i="2"/>
  <c r="AP13" i="2" s="1"/>
  <c r="AR13" i="2" s="1"/>
  <c r="O19" i="11" s="1"/>
  <c r="Q19" i="11" s="1"/>
  <c r="AA23" i="12" s="1"/>
  <c r="AA118" i="12" s="1"/>
  <c r="BV180" i="2"/>
  <c r="BW180" i="2" s="1"/>
  <c r="BY180" i="2" s="1"/>
  <c r="BV163" i="2"/>
  <c r="BW163" i="2" s="1"/>
  <c r="BY163" i="2" s="1"/>
  <c r="BK96" i="2"/>
  <c r="BL96" i="2" s="1"/>
  <c r="BN96" i="2" s="1"/>
  <c r="X54" i="11" s="1"/>
  <c r="AZ95" i="2"/>
  <c r="BA95" i="2" s="1"/>
  <c r="BC95" i="2" s="1"/>
  <c r="T53" i="11" s="1"/>
  <c r="H95" i="2"/>
  <c r="I95" i="2" s="1"/>
  <c r="K95" i="2" s="1"/>
  <c r="D53" i="11" s="1"/>
  <c r="AO94" i="2"/>
  <c r="AP94" i="2" s="1"/>
  <c r="AR94" i="2" s="1"/>
  <c r="P52" i="11" s="1"/>
  <c r="BK92" i="2"/>
  <c r="BL92" i="2" s="1"/>
  <c r="BN92" i="2" s="1"/>
  <c r="X50" i="11" s="1"/>
  <c r="AZ91" i="2"/>
  <c r="BA91" i="2" s="1"/>
  <c r="BC91" i="2" s="1"/>
  <c r="T49" i="11" s="1"/>
  <c r="AO90" i="2"/>
  <c r="AP90" i="2" s="1"/>
  <c r="AR90" i="2" s="1"/>
  <c r="P48" i="11" s="1"/>
  <c r="BK88" i="2"/>
  <c r="BL88" i="2" s="1"/>
  <c r="BN88" i="2" s="1"/>
  <c r="X46" i="11" s="1"/>
  <c r="BK87" i="2"/>
  <c r="BL87" i="2" s="1"/>
  <c r="BN87" i="2" s="1"/>
  <c r="X45" i="11" s="1"/>
  <c r="AO87" i="2"/>
  <c r="AP87" i="2" s="1"/>
  <c r="AR87" i="2" s="1"/>
  <c r="P45" i="11" s="1"/>
  <c r="AZ86" i="2"/>
  <c r="BA86" i="2" s="1"/>
  <c r="BC86" i="2" s="1"/>
  <c r="T44" i="11" s="1"/>
  <c r="H86" i="2"/>
  <c r="I86" i="2" s="1"/>
  <c r="K86" i="2" s="1"/>
  <c r="D44" i="11" s="1"/>
  <c r="BK85" i="2"/>
  <c r="BL85" i="2" s="1"/>
  <c r="BN85" i="2" s="1"/>
  <c r="X43" i="11" s="1"/>
  <c r="AO85" i="2"/>
  <c r="AP85" i="2" s="1"/>
  <c r="AR85" i="2" s="1"/>
  <c r="P43" i="11" s="1"/>
  <c r="AZ84" i="2"/>
  <c r="H84" i="2"/>
  <c r="I84" i="2" s="1"/>
  <c r="K84" i="2" s="1"/>
  <c r="D42" i="11" s="1"/>
  <c r="AZ83" i="2"/>
  <c r="BA83" i="2" s="1"/>
  <c r="BC83" i="2" s="1"/>
  <c r="T41" i="11" s="1"/>
  <c r="H83" i="2"/>
  <c r="I83" i="2" s="1"/>
  <c r="K83" i="2" s="1"/>
  <c r="D41" i="11" s="1"/>
  <c r="AO82" i="2"/>
  <c r="AP82" i="2" s="1"/>
  <c r="AR82" i="2" s="1"/>
  <c r="P40" i="11" s="1"/>
  <c r="AZ79" i="2"/>
  <c r="BA79" i="2" s="1"/>
  <c r="BC79" i="2" s="1"/>
  <c r="T37" i="11" s="1"/>
  <c r="H79" i="2"/>
  <c r="I79" i="2" s="1"/>
  <c r="K79" i="2" s="1"/>
  <c r="D37" i="11" s="1"/>
  <c r="AZ78" i="2"/>
  <c r="BA78" i="2" s="1"/>
  <c r="BC78" i="2" s="1"/>
  <c r="T36" i="11" s="1"/>
  <c r="H78" i="2"/>
  <c r="I78" i="2" s="1"/>
  <c r="K78" i="2" s="1"/>
  <c r="D36" i="11" s="1"/>
  <c r="BK76" i="2"/>
  <c r="BL76" i="2" s="1"/>
  <c r="BN76" i="2" s="1"/>
  <c r="X34" i="11" s="1"/>
  <c r="AZ75" i="2"/>
  <c r="BA75" i="2" s="1"/>
  <c r="BC75" i="2" s="1"/>
  <c r="T33" i="11" s="1"/>
  <c r="H75" i="2"/>
  <c r="I75" i="2" s="1"/>
  <c r="K75" i="2" s="1"/>
  <c r="D33" i="11" s="1"/>
  <c r="AZ74" i="2"/>
  <c r="BA74" i="2" s="1"/>
  <c r="BC74" i="2" s="1"/>
  <c r="T32" i="11" s="1"/>
  <c r="H74" i="2"/>
  <c r="I74" i="2" s="1"/>
  <c r="K74" i="2" s="1"/>
  <c r="D32" i="11" s="1"/>
  <c r="BK70" i="2"/>
  <c r="BL70" i="2" s="1"/>
  <c r="BN70" i="2" s="1"/>
  <c r="X28" i="11" s="1"/>
  <c r="BK69" i="2"/>
  <c r="BL69" i="2" s="1"/>
  <c r="BN69" i="2" s="1"/>
  <c r="X27" i="11" s="1"/>
  <c r="AO69" i="2"/>
  <c r="AP69" i="2" s="1"/>
  <c r="AR69" i="2" s="1"/>
  <c r="P27" i="11" s="1"/>
  <c r="BK67" i="2"/>
  <c r="BL67" i="2" s="1"/>
  <c r="BN67" i="2" s="1"/>
  <c r="X25" i="11" s="1"/>
  <c r="BK66" i="2"/>
  <c r="BL66" i="2" s="1"/>
  <c r="BN66" i="2" s="1"/>
  <c r="X24" i="11" s="1"/>
  <c r="BK65" i="2"/>
  <c r="BL65" i="2" s="1"/>
  <c r="BN65" i="2" s="1"/>
  <c r="X23" i="11" s="1"/>
  <c r="AZ64" i="2"/>
  <c r="BA64" i="2" s="1"/>
  <c r="BC64" i="2" s="1"/>
  <c r="T22" i="11" s="1"/>
  <c r="H64" i="2"/>
  <c r="I64" i="2" s="1"/>
  <c r="K64" i="2" s="1"/>
  <c r="D22" i="11" s="1"/>
  <c r="AO63" i="2"/>
  <c r="AP63" i="2" s="1"/>
  <c r="AR63" i="2" s="1"/>
  <c r="P21" i="11" s="1"/>
  <c r="AZ60" i="2"/>
  <c r="BA60" i="2" s="1"/>
  <c r="BC60" i="2" s="1"/>
  <c r="T18" i="11" s="1"/>
  <c r="AZ59" i="2"/>
  <c r="BA59" i="2" s="1"/>
  <c r="BC59" i="2" s="1"/>
  <c r="T17" i="11" s="1"/>
  <c r="H59" i="2"/>
  <c r="I59" i="2" s="1"/>
  <c r="K59" i="2" s="1"/>
  <c r="D17" i="11" s="1"/>
  <c r="BK58" i="2"/>
  <c r="BL58" i="2" s="1"/>
  <c r="BN58" i="2" s="1"/>
  <c r="X16" i="11" s="1"/>
  <c r="AO58" i="2"/>
  <c r="AP58" i="2" s="1"/>
  <c r="AR58" i="2" s="1"/>
  <c r="P16" i="11" s="1"/>
  <c r="AZ57" i="2"/>
  <c r="BA57" i="2" s="1"/>
  <c r="BC57" i="2" s="1"/>
  <c r="T15" i="11" s="1"/>
  <c r="H57" i="2"/>
  <c r="I57" i="2" s="1"/>
  <c r="K57" i="2" s="1"/>
  <c r="D15" i="11" s="1"/>
  <c r="BJ55" i="2"/>
  <c r="AO49" i="2"/>
  <c r="AP49" i="2" s="1"/>
  <c r="AR49" i="2" s="1"/>
  <c r="O55" i="11" s="1"/>
  <c r="Q55" i="11" s="1"/>
  <c r="AA59" i="12" s="1"/>
  <c r="AA97" i="12" s="1"/>
  <c r="AO48" i="2"/>
  <c r="AP48" i="2" s="1"/>
  <c r="AR48" i="2" s="1"/>
  <c r="O54" i="11" s="1"/>
  <c r="AO47" i="2"/>
  <c r="AP47" i="2" s="1"/>
  <c r="AR47" i="2" s="1"/>
  <c r="O53" i="11" s="1"/>
  <c r="AO46" i="2"/>
  <c r="AP46" i="2" s="1"/>
  <c r="AR46" i="2" s="1"/>
  <c r="O52" i="11" s="1"/>
  <c r="Q52" i="11" s="1"/>
  <c r="AA56" i="12" s="1"/>
  <c r="AA137" i="12" s="1"/>
  <c r="AO45" i="2"/>
  <c r="AP45" i="2" s="1"/>
  <c r="AR45" i="2" s="1"/>
  <c r="O51" i="11" s="1"/>
  <c r="Q51" i="11" s="1"/>
  <c r="AA55" i="12" s="1"/>
  <c r="AA136" i="12" s="1"/>
  <c r="AO38" i="2"/>
  <c r="AP38" i="2" s="1"/>
  <c r="AR38" i="2" s="1"/>
  <c r="O44" i="11" s="1"/>
  <c r="AO36" i="2"/>
  <c r="AO31" i="2"/>
  <c r="AP31" i="2" s="1"/>
  <c r="AR31" i="2" s="1"/>
  <c r="O37" i="11" s="1"/>
  <c r="AO27" i="2"/>
  <c r="AP27" i="2" s="1"/>
  <c r="AR27" i="2" s="1"/>
  <c r="O33" i="11" s="1"/>
  <c r="AO26" i="2"/>
  <c r="AP26" i="2" s="1"/>
  <c r="AR26" i="2" s="1"/>
  <c r="O32" i="11" s="1"/>
  <c r="AO21" i="2"/>
  <c r="AP21" i="2" s="1"/>
  <c r="AR21" i="2" s="1"/>
  <c r="O27" i="11" s="1"/>
  <c r="Q27" i="11" s="1"/>
  <c r="AA31" i="12" s="1"/>
  <c r="AA85" i="12" s="1"/>
  <c r="AO16" i="2"/>
  <c r="AP16" i="2" s="1"/>
  <c r="AR16" i="2" s="1"/>
  <c r="O22" i="11" s="1"/>
  <c r="AO14" i="2"/>
  <c r="AP14" i="2" s="1"/>
  <c r="AR14" i="2" s="1"/>
  <c r="O20" i="11" s="1"/>
  <c r="Q20" i="11" s="1"/>
  <c r="AA24" i="12" s="1"/>
  <c r="AA119" i="12" s="1"/>
  <c r="AO12" i="2"/>
  <c r="AP12" i="2" s="1"/>
  <c r="AR12" i="2" s="1"/>
  <c r="O18" i="11" s="1"/>
  <c r="AO9" i="2"/>
  <c r="AP9" i="2" s="1"/>
  <c r="AR9" i="2" s="1"/>
  <c r="O15" i="11" s="1"/>
  <c r="BU156" i="2"/>
  <c r="BK97" i="2"/>
  <c r="BL97" i="2" s="1"/>
  <c r="BN97" i="2" s="1"/>
  <c r="X55" i="11" s="1"/>
  <c r="AZ96" i="2"/>
  <c r="BA96" i="2" s="1"/>
  <c r="BC96" i="2" s="1"/>
  <c r="T54" i="11" s="1"/>
  <c r="H96" i="2"/>
  <c r="I96" i="2" s="1"/>
  <c r="K96" i="2" s="1"/>
  <c r="D54" i="11" s="1"/>
  <c r="AO95" i="2"/>
  <c r="AP95" i="2" s="1"/>
  <c r="AR95" i="2" s="1"/>
  <c r="P53" i="11" s="1"/>
  <c r="BK93" i="2"/>
  <c r="BL93" i="2" s="1"/>
  <c r="BN93" i="2" s="1"/>
  <c r="X51" i="11" s="1"/>
  <c r="AZ92" i="2"/>
  <c r="BA92" i="2" s="1"/>
  <c r="BC92" i="2" s="1"/>
  <c r="T50" i="11" s="1"/>
  <c r="H92" i="2"/>
  <c r="I92" i="2" s="1"/>
  <c r="K92" i="2" s="1"/>
  <c r="D50" i="11" s="1"/>
  <c r="BK89" i="2"/>
  <c r="BL89" i="2" s="1"/>
  <c r="BN89" i="2" s="1"/>
  <c r="X47" i="11" s="1"/>
  <c r="AZ88" i="2"/>
  <c r="BA88" i="2" s="1"/>
  <c r="BC88" i="2" s="1"/>
  <c r="T46" i="11" s="1"/>
  <c r="H88" i="2"/>
  <c r="I88" i="2" s="1"/>
  <c r="K88" i="2" s="1"/>
  <c r="D46" i="11" s="1"/>
  <c r="AO83" i="2"/>
  <c r="AP83" i="2" s="1"/>
  <c r="AR83" i="2" s="1"/>
  <c r="P41" i="11" s="1"/>
  <c r="BK81" i="2"/>
  <c r="BL81" i="2" s="1"/>
  <c r="BN81" i="2" s="1"/>
  <c r="X39" i="11" s="1"/>
  <c r="BK80" i="2"/>
  <c r="AO80" i="2"/>
  <c r="AP80" i="2" s="1"/>
  <c r="AR80" i="2" s="1"/>
  <c r="P38" i="11" s="1"/>
  <c r="AO78" i="2"/>
  <c r="AP78" i="2" s="1"/>
  <c r="AR78" i="2" s="1"/>
  <c r="P36" i="11" s="1"/>
  <c r="AZ77" i="2"/>
  <c r="BA77" i="2" s="1"/>
  <c r="BC77" i="2" s="1"/>
  <c r="T35" i="11" s="1"/>
  <c r="H77" i="2"/>
  <c r="I77" i="2" s="1"/>
  <c r="K77" i="2" s="1"/>
  <c r="D35" i="11" s="1"/>
  <c r="AZ76" i="2"/>
  <c r="BA76" i="2" s="1"/>
  <c r="BC76" i="2" s="1"/>
  <c r="T34" i="11" s="1"/>
  <c r="H76" i="2"/>
  <c r="I76" i="2" s="1"/>
  <c r="K76" i="2" s="1"/>
  <c r="D34" i="11" s="1"/>
  <c r="AO75" i="2"/>
  <c r="AP75" i="2" s="1"/>
  <c r="AR75" i="2" s="1"/>
  <c r="P33" i="11" s="1"/>
  <c r="AO74" i="2"/>
  <c r="AP74" i="2" s="1"/>
  <c r="AR74" i="2" s="1"/>
  <c r="P32" i="11" s="1"/>
  <c r="AZ73" i="2"/>
  <c r="BA73" i="2" s="1"/>
  <c r="BC73" i="2" s="1"/>
  <c r="T31" i="11" s="1"/>
  <c r="H73" i="2"/>
  <c r="I73" i="2" s="1"/>
  <c r="K73" i="2" s="1"/>
  <c r="D31" i="11" s="1"/>
  <c r="BK72" i="2"/>
  <c r="BL72" i="2" s="1"/>
  <c r="BN72" i="2" s="1"/>
  <c r="X30" i="11" s="1"/>
  <c r="AO72" i="2"/>
  <c r="AP72" i="2" s="1"/>
  <c r="AR72" i="2" s="1"/>
  <c r="P30" i="11" s="1"/>
  <c r="AZ71" i="2"/>
  <c r="BA71" i="2" s="1"/>
  <c r="BC71" i="2" s="1"/>
  <c r="T29" i="11" s="1"/>
  <c r="AZ70" i="2"/>
  <c r="BA70" i="2" s="1"/>
  <c r="BC70" i="2" s="1"/>
  <c r="T28" i="11" s="1"/>
  <c r="H70" i="2"/>
  <c r="I70" i="2" s="1"/>
  <c r="K70" i="2" s="1"/>
  <c r="D28" i="11" s="1"/>
  <c r="BK68" i="2"/>
  <c r="BL68" i="2" s="1"/>
  <c r="BN68" i="2" s="1"/>
  <c r="X26" i="11" s="1"/>
  <c r="AZ67" i="2"/>
  <c r="BA67" i="2" s="1"/>
  <c r="BC67" i="2" s="1"/>
  <c r="T25" i="11" s="1"/>
  <c r="H67" i="2"/>
  <c r="I67" i="2" s="1"/>
  <c r="K67" i="2" s="1"/>
  <c r="D25" i="11" s="1"/>
  <c r="AZ66" i="2"/>
  <c r="BA66" i="2" s="1"/>
  <c r="BC66" i="2" s="1"/>
  <c r="T24" i="11" s="1"/>
  <c r="H66" i="2"/>
  <c r="I66" i="2" s="1"/>
  <c r="K66" i="2" s="1"/>
  <c r="D24" i="11" s="1"/>
  <c r="AZ65" i="2"/>
  <c r="BA65" i="2" s="1"/>
  <c r="BC65" i="2" s="1"/>
  <c r="T23" i="11" s="1"/>
  <c r="H65" i="2"/>
  <c r="I65" i="2" s="1"/>
  <c r="K65" i="2" s="1"/>
  <c r="D23" i="11" s="1"/>
  <c r="AO64" i="2"/>
  <c r="AP64" i="2" s="1"/>
  <c r="AR64" i="2" s="1"/>
  <c r="P22" i="11" s="1"/>
  <c r="BK62" i="2"/>
  <c r="BL62" i="2" s="1"/>
  <c r="BN62" i="2" s="1"/>
  <c r="X20" i="11" s="1"/>
  <c r="BK61" i="2"/>
  <c r="BL61" i="2" s="1"/>
  <c r="BN61" i="2" s="1"/>
  <c r="X19" i="11" s="1"/>
  <c r="AO61" i="2"/>
  <c r="AP61" i="2" s="1"/>
  <c r="AR61" i="2" s="1"/>
  <c r="P19" i="11" s="1"/>
  <c r="AO44" i="2"/>
  <c r="AP44" i="2" s="1"/>
  <c r="AR44" i="2" s="1"/>
  <c r="O50" i="11" s="1"/>
  <c r="Q50" i="11" s="1"/>
  <c r="AA54" i="12" s="1"/>
  <c r="AA96" i="12" s="1"/>
  <c r="AO43" i="2"/>
  <c r="AO28" i="2"/>
  <c r="AP28" i="2" s="1"/>
  <c r="AR28" i="2" s="1"/>
  <c r="O34" i="11" s="1"/>
  <c r="AO24" i="2"/>
  <c r="AP24" i="2" s="1"/>
  <c r="AR24" i="2" s="1"/>
  <c r="O30" i="11" s="1"/>
  <c r="AO23" i="2"/>
  <c r="AP23" i="2" s="1"/>
  <c r="AR23" i="2" s="1"/>
  <c r="O29" i="11" s="1"/>
  <c r="Q29" i="11" s="1"/>
  <c r="AA33" i="12" s="1"/>
  <c r="AA86" i="12" s="1"/>
  <c r="AO22" i="2"/>
  <c r="AP22" i="2" s="1"/>
  <c r="AR22" i="2" s="1"/>
  <c r="O28" i="11" s="1"/>
  <c r="AO18" i="2"/>
  <c r="AP18" i="2" s="1"/>
  <c r="AR18" i="2" s="1"/>
  <c r="O24" i="11" s="1"/>
  <c r="Q24" i="11" s="1"/>
  <c r="AA28" i="12" s="1"/>
  <c r="AA83" i="12" s="1"/>
  <c r="G7" i="2"/>
  <c r="AZ97" i="2"/>
  <c r="BA97" i="2" s="1"/>
  <c r="BC97" i="2" s="1"/>
  <c r="T55" i="11" s="1"/>
  <c r="H97" i="2"/>
  <c r="I97" i="2" s="1"/>
  <c r="K97" i="2" s="1"/>
  <c r="D55" i="11" s="1"/>
  <c r="AO96" i="2"/>
  <c r="AP96" i="2" s="1"/>
  <c r="AR96" i="2" s="1"/>
  <c r="P54" i="11" s="1"/>
  <c r="BK94" i="2"/>
  <c r="BL94" i="2" s="1"/>
  <c r="BN94" i="2" s="1"/>
  <c r="X52" i="11" s="1"/>
  <c r="AZ93" i="2"/>
  <c r="BA93" i="2" s="1"/>
  <c r="BC93" i="2" s="1"/>
  <c r="T51" i="11" s="1"/>
  <c r="H93" i="2"/>
  <c r="I93" i="2" s="1"/>
  <c r="K93" i="2" s="1"/>
  <c r="D51" i="11" s="1"/>
  <c r="AO92" i="2"/>
  <c r="AP92" i="2" s="1"/>
  <c r="AR92" i="2" s="1"/>
  <c r="P50" i="11" s="1"/>
  <c r="AO91" i="2"/>
  <c r="BK90" i="2"/>
  <c r="BL90" i="2" s="1"/>
  <c r="BN90" i="2" s="1"/>
  <c r="X48" i="11" s="1"/>
  <c r="AZ89" i="2"/>
  <c r="BA89" i="2" s="1"/>
  <c r="BC89" i="2" s="1"/>
  <c r="T47" i="11" s="1"/>
  <c r="H89" i="2"/>
  <c r="I89" i="2" s="1"/>
  <c r="K89" i="2" s="1"/>
  <c r="D47" i="11" s="1"/>
  <c r="AO88" i="2"/>
  <c r="AP88" i="2" s="1"/>
  <c r="AR88" i="2" s="1"/>
  <c r="P46" i="11" s="1"/>
  <c r="AZ87" i="2"/>
  <c r="BA87" i="2" s="1"/>
  <c r="BC87" i="2" s="1"/>
  <c r="T45" i="11" s="1"/>
  <c r="H87" i="2"/>
  <c r="I87" i="2" s="1"/>
  <c r="K87" i="2" s="1"/>
  <c r="D45" i="11" s="1"/>
  <c r="BK86" i="2"/>
  <c r="BL86" i="2" s="1"/>
  <c r="BN86" i="2" s="1"/>
  <c r="X44" i="11" s="1"/>
  <c r="AO86" i="2"/>
  <c r="AP86" i="2" s="1"/>
  <c r="AR86" i="2" s="1"/>
  <c r="P44" i="11" s="1"/>
  <c r="AZ85" i="2"/>
  <c r="BA85" i="2" s="1"/>
  <c r="BC85" i="2" s="1"/>
  <c r="T43" i="11" s="1"/>
  <c r="H85" i="2"/>
  <c r="I85" i="2" s="1"/>
  <c r="K85" i="2" s="1"/>
  <c r="D43" i="11" s="1"/>
  <c r="BK84" i="2"/>
  <c r="AO84" i="2"/>
  <c r="BK82" i="2"/>
  <c r="BL82" i="2" s="1"/>
  <c r="BN82" i="2" s="1"/>
  <c r="X40" i="11" s="1"/>
  <c r="AZ81" i="2"/>
  <c r="BA81" i="2" s="1"/>
  <c r="BC81" i="2" s="1"/>
  <c r="T39" i="11" s="1"/>
  <c r="H81" i="2"/>
  <c r="I81" i="2" s="1"/>
  <c r="K81" i="2" s="1"/>
  <c r="D39" i="11" s="1"/>
  <c r="H80" i="2"/>
  <c r="I80" i="2" s="1"/>
  <c r="K80" i="2" s="1"/>
  <c r="D38" i="11" s="1"/>
  <c r="BK79" i="2"/>
  <c r="BL79" i="2" s="1"/>
  <c r="BN79" i="2" s="1"/>
  <c r="X37" i="11" s="1"/>
  <c r="AO79" i="2"/>
  <c r="AP79" i="2" s="1"/>
  <c r="AR79" i="2" s="1"/>
  <c r="P37" i="11" s="1"/>
  <c r="AO76" i="2"/>
  <c r="AP76" i="2" s="1"/>
  <c r="AR76" i="2" s="1"/>
  <c r="P34" i="11" s="1"/>
  <c r="AO71" i="2"/>
  <c r="AP71" i="2" s="1"/>
  <c r="AR71" i="2" s="1"/>
  <c r="P29" i="11" s="1"/>
  <c r="H71" i="2"/>
  <c r="I71" i="2" s="1"/>
  <c r="K71" i="2" s="1"/>
  <c r="D29" i="11" s="1"/>
  <c r="AO70" i="2"/>
  <c r="AP70" i="2" s="1"/>
  <c r="AR70" i="2" s="1"/>
  <c r="P28" i="11" s="1"/>
  <c r="AZ69" i="2"/>
  <c r="BA69" i="2" s="1"/>
  <c r="BC69" i="2" s="1"/>
  <c r="T27" i="11" s="1"/>
  <c r="H69" i="2"/>
  <c r="I69" i="2" s="1"/>
  <c r="K69" i="2" s="1"/>
  <c r="D27" i="11" s="1"/>
  <c r="AZ68" i="2"/>
  <c r="BA68" i="2" s="1"/>
  <c r="BC68" i="2" s="1"/>
  <c r="T26" i="11" s="1"/>
  <c r="H68" i="2"/>
  <c r="I68" i="2" s="1"/>
  <c r="K68" i="2" s="1"/>
  <c r="D26" i="11" s="1"/>
  <c r="AO67" i="2"/>
  <c r="AP67" i="2" s="1"/>
  <c r="AR67" i="2" s="1"/>
  <c r="P25" i="11" s="1"/>
  <c r="AO65" i="2"/>
  <c r="AP65" i="2" s="1"/>
  <c r="AR65" i="2" s="1"/>
  <c r="P23" i="11" s="1"/>
  <c r="BK63" i="2"/>
  <c r="BL63" i="2" s="1"/>
  <c r="BN63" i="2" s="1"/>
  <c r="X21" i="11" s="1"/>
  <c r="AZ62" i="2"/>
  <c r="BA62" i="2" s="1"/>
  <c r="BC62" i="2" s="1"/>
  <c r="T20" i="11" s="1"/>
  <c r="H62" i="2"/>
  <c r="I62" i="2" s="1"/>
  <c r="K62" i="2" s="1"/>
  <c r="D20" i="11" s="1"/>
  <c r="BK60" i="2"/>
  <c r="BL60" i="2" s="1"/>
  <c r="BN60" i="2" s="1"/>
  <c r="X18" i="11" s="1"/>
  <c r="AO60" i="2"/>
  <c r="AP60" i="2" s="1"/>
  <c r="AR60" i="2" s="1"/>
  <c r="P18" i="11" s="1"/>
  <c r="H60" i="2"/>
  <c r="I60" i="2" s="1"/>
  <c r="K60" i="2" s="1"/>
  <c r="D18" i="11" s="1"/>
  <c r="BK59" i="2"/>
  <c r="BL59" i="2" s="1"/>
  <c r="BN59" i="2" s="1"/>
  <c r="X17" i="11" s="1"/>
  <c r="AO59" i="2"/>
  <c r="AP59" i="2" s="1"/>
  <c r="AR59" i="2" s="1"/>
  <c r="P17" i="11" s="1"/>
  <c r="AZ58" i="2"/>
  <c r="BA58" i="2" s="1"/>
  <c r="BC58" i="2" s="1"/>
  <c r="T16" i="11" s="1"/>
  <c r="H58" i="2"/>
  <c r="I58" i="2" s="1"/>
  <c r="K58" i="2" s="1"/>
  <c r="D16" i="11" s="1"/>
  <c r="BK57" i="2"/>
  <c r="BL57" i="2" s="1"/>
  <c r="BN57" i="2" s="1"/>
  <c r="X15" i="11" s="1"/>
  <c r="AO57" i="2"/>
  <c r="AP57" i="2" s="1"/>
  <c r="AR57" i="2" s="1"/>
  <c r="P15" i="11" s="1"/>
  <c r="AN55" i="2"/>
  <c r="AO39" i="2"/>
  <c r="AP39" i="2" s="1"/>
  <c r="AR39" i="2" s="1"/>
  <c r="O45" i="11" s="1"/>
  <c r="Q45" i="11" s="1"/>
  <c r="AA49" i="12" s="1"/>
  <c r="AA132" i="12" s="1"/>
  <c r="AO37" i="2"/>
  <c r="AP37" i="2" s="1"/>
  <c r="AR37" i="2" s="1"/>
  <c r="O43" i="11" s="1"/>
  <c r="AO32" i="2"/>
  <c r="AP32" i="2" s="1"/>
  <c r="AR32" i="2" s="1"/>
  <c r="O38" i="11" s="1"/>
  <c r="Q38" i="11" s="1"/>
  <c r="AA42" i="12" s="1"/>
  <c r="AA91" i="12" s="1"/>
  <c r="AO29" i="2"/>
  <c r="AP29" i="2" s="1"/>
  <c r="AR29" i="2" s="1"/>
  <c r="O35" i="11" s="1"/>
  <c r="Q35" i="11" s="1"/>
  <c r="AA39" i="12" s="1"/>
  <c r="AA89" i="12" s="1"/>
  <c r="AO10" i="2"/>
  <c r="AP10" i="2" s="1"/>
  <c r="AR10" i="2" s="1"/>
  <c r="O16" i="11" s="1"/>
  <c r="Q16" i="11" s="1"/>
  <c r="AA20" i="12" s="1"/>
  <c r="AA80" i="12" s="1"/>
  <c r="AO17" i="2"/>
  <c r="AP17" i="2" s="1"/>
  <c r="AR17" i="2" s="1"/>
  <c r="O23" i="11" s="1"/>
  <c r="Q23" i="11" s="1"/>
  <c r="AA27" i="12" s="1"/>
  <c r="AA122" i="12" s="1"/>
  <c r="AO15" i="2"/>
  <c r="AP15" i="2" s="1"/>
  <c r="AR15" i="2" s="1"/>
  <c r="O21" i="11" s="1"/>
  <c r="AO11" i="2"/>
  <c r="AP11" i="2" s="1"/>
  <c r="AR11" i="2" s="1"/>
  <c r="O17" i="11" s="1"/>
  <c r="Q17" i="11" s="1"/>
  <c r="AA21" i="12" s="1"/>
  <c r="AA81" i="12" s="1"/>
  <c r="AN7" i="2"/>
  <c r="BI426" i="2"/>
  <c r="BI80" i="2"/>
  <c r="BJ80" i="2" s="1"/>
  <c r="BI32" i="2"/>
  <c r="BJ32" i="2" s="1"/>
  <c r="BL32" i="2" s="1"/>
  <c r="BN32" i="2" s="1"/>
  <c r="W38" i="11" s="1"/>
  <c r="AG396" i="3"/>
  <c r="AJ396" i="3"/>
  <c r="F49" i="2"/>
  <c r="G49" i="2" s="1"/>
  <c r="EB350" i="3"/>
  <c r="BI274" i="2"/>
  <c r="BJ274" i="2" s="1"/>
  <c r="BI226" i="2"/>
  <c r="BJ226" i="2" s="1"/>
  <c r="AX920" i="2"/>
  <c r="AY920" i="2" s="1"/>
  <c r="BT920" i="2"/>
  <c r="BU920" i="2" s="1"/>
  <c r="BT872" i="2"/>
  <c r="BU872" i="2" s="1"/>
  <c r="AX872" i="2"/>
  <c r="AY872" i="2" s="1"/>
  <c r="BT824" i="2"/>
  <c r="BU824" i="2" s="1"/>
  <c r="AX824" i="2"/>
  <c r="AY824" i="2" s="1"/>
  <c r="BI29" i="2"/>
  <c r="BJ29" i="2" s="1"/>
  <c r="BL29" i="2" s="1"/>
  <c r="BN29" i="2" s="1"/>
  <c r="W35" i="11" s="1"/>
  <c r="Y35" i="11" s="1"/>
  <c r="AQ39" i="12" s="1"/>
  <c r="AQ89" i="12" s="1"/>
  <c r="BI77" i="2"/>
  <c r="BJ77" i="2" s="1"/>
  <c r="BL77" i="2" s="1"/>
  <c r="BN77" i="2" s="1"/>
  <c r="X35" i="11" s="1"/>
  <c r="BN362" i="3"/>
  <c r="BT334" i="2" s="1"/>
  <c r="BU334" i="2" s="1"/>
  <c r="AJ394" i="3"/>
  <c r="AG394" i="3"/>
  <c r="AG391" i="3"/>
  <c r="AJ391" i="3"/>
  <c r="AG387" i="3"/>
  <c r="AJ387" i="3"/>
  <c r="AJ385" i="3"/>
  <c r="AG385" i="3"/>
  <c r="AJ377" i="3"/>
  <c r="AG377" i="3"/>
  <c r="AJ389" i="3"/>
  <c r="AG389" i="3"/>
  <c r="AG380" i="3"/>
  <c r="AJ376" i="3"/>
  <c r="AG376" i="3"/>
  <c r="BN350" i="3"/>
  <c r="BT322" i="2" s="1"/>
  <c r="BU322" i="2" s="1"/>
  <c r="AB751" i="2"/>
  <c r="AC751" i="2" s="1"/>
  <c r="AC703" i="2"/>
  <c r="U742" i="2"/>
  <c r="U740" i="2"/>
  <c r="U738" i="2"/>
  <c r="U737" i="2"/>
  <c r="U735" i="2"/>
  <c r="U733" i="2"/>
  <c r="U730" i="2"/>
  <c r="U728" i="2"/>
  <c r="U723" i="2"/>
  <c r="U720" i="2"/>
  <c r="U724" i="2"/>
  <c r="U741" i="2"/>
  <c r="U739" i="2"/>
  <c r="U736" i="2"/>
  <c r="U734" i="2"/>
  <c r="U731" i="2"/>
  <c r="U729" i="2"/>
  <c r="U727" i="2"/>
  <c r="U722" i="2"/>
  <c r="U721" i="2"/>
  <c r="U719" i="2"/>
  <c r="U743" i="2"/>
  <c r="U732" i="2"/>
  <c r="U726" i="2"/>
  <c r="U725" i="2"/>
  <c r="U718" i="2"/>
  <c r="U703" i="2"/>
  <c r="U716" i="2"/>
  <c r="U714" i="2"/>
  <c r="U710" i="2"/>
  <c r="U708" i="2"/>
  <c r="U707" i="2"/>
  <c r="U705" i="2"/>
  <c r="U713" i="2"/>
  <c r="U712" i="2"/>
  <c r="U717" i="2"/>
  <c r="U715" i="2"/>
  <c r="U711" i="2"/>
  <c r="U709" i="2"/>
  <c r="U706" i="2"/>
  <c r="U704" i="2"/>
  <c r="V629" i="2"/>
  <c r="V623" i="2"/>
  <c r="BL429" i="2"/>
  <c r="BN429" i="2" s="1"/>
  <c r="W133" i="11" s="1"/>
  <c r="Y133" i="11" s="1"/>
  <c r="AS45" i="12" s="1"/>
  <c r="AS131" i="12" s="1"/>
  <c r="BL440" i="2"/>
  <c r="BN440" i="2" s="1"/>
  <c r="W144" i="11" s="1"/>
  <c r="Y144" i="11" s="1"/>
  <c r="AS56" i="12" s="1"/>
  <c r="AS137" i="12" s="1"/>
  <c r="BL432" i="2"/>
  <c r="BN432" i="2" s="1"/>
  <c r="W136" i="11" s="1"/>
  <c r="Y136" i="11" s="1"/>
  <c r="AS48" i="12" s="1"/>
  <c r="AS94" i="12" s="1"/>
  <c r="I133" i="2"/>
  <c r="K133" i="2" s="1"/>
  <c r="C84" i="11" s="1"/>
  <c r="E84" i="11" s="1"/>
  <c r="BN178" i="2"/>
  <c r="BN200" i="2"/>
  <c r="H6" i="1" s="1"/>
  <c r="T139" i="2"/>
  <c r="V139" i="2" s="1"/>
  <c r="T125" i="2"/>
  <c r="V125" i="2" s="1"/>
  <c r="BU449" i="2"/>
  <c r="S95" i="2"/>
  <c r="T95" i="2" s="1"/>
  <c r="V95" i="2" s="1"/>
  <c r="H53" i="11" s="1"/>
  <c r="S83" i="2"/>
  <c r="T83" i="2" s="1"/>
  <c r="V83" i="2" s="1"/>
  <c r="H41" i="11" s="1"/>
  <c r="S78" i="2"/>
  <c r="T78" i="2" s="1"/>
  <c r="V78" i="2" s="1"/>
  <c r="H36" i="11" s="1"/>
  <c r="S77" i="2"/>
  <c r="S75" i="2"/>
  <c r="T75" i="2" s="1"/>
  <c r="V75" i="2" s="1"/>
  <c r="H33" i="11" s="1"/>
  <c r="S74" i="2"/>
  <c r="T74" i="2" s="1"/>
  <c r="V74" i="2" s="1"/>
  <c r="H32" i="11" s="1"/>
  <c r="S73" i="2"/>
  <c r="T73" i="2" s="1"/>
  <c r="V73" i="2" s="1"/>
  <c r="H31" i="11" s="1"/>
  <c r="S66" i="2"/>
  <c r="T66" i="2" s="1"/>
  <c r="V66" i="2" s="1"/>
  <c r="H24" i="11" s="1"/>
  <c r="S64" i="2"/>
  <c r="T64" i="2" s="1"/>
  <c r="V64" i="2" s="1"/>
  <c r="H22" i="11" s="1"/>
  <c r="S44" i="2"/>
  <c r="T44" i="2" s="1"/>
  <c r="V44" i="2" s="1"/>
  <c r="G50" i="11" s="1"/>
  <c r="S28" i="2"/>
  <c r="T28" i="2" s="1"/>
  <c r="V28" i="2" s="1"/>
  <c r="G34" i="11" s="1"/>
  <c r="S25" i="2"/>
  <c r="T25" i="2" s="1"/>
  <c r="V25" i="2" s="1"/>
  <c r="G31" i="11" s="1"/>
  <c r="I31" i="11" s="1"/>
  <c r="S23" i="2"/>
  <c r="T23" i="2" s="1"/>
  <c r="V23" i="2" s="1"/>
  <c r="G29" i="11" s="1"/>
  <c r="I29" i="11" s="1"/>
  <c r="S22" i="2"/>
  <c r="T22" i="2" s="1"/>
  <c r="V22" i="2" s="1"/>
  <c r="G28" i="11" s="1"/>
  <c r="S13" i="2"/>
  <c r="T13" i="2" s="1"/>
  <c r="V13" i="2" s="1"/>
  <c r="G19" i="11" s="1"/>
  <c r="S12" i="2"/>
  <c r="T12" i="2" s="1"/>
  <c r="V12" i="2" s="1"/>
  <c r="G18" i="11" s="1"/>
  <c r="I18" i="11" s="1"/>
  <c r="S11" i="2"/>
  <c r="T11" i="2" s="1"/>
  <c r="V11" i="2" s="1"/>
  <c r="G17" i="11" s="1"/>
  <c r="I17" i="11" s="1"/>
  <c r="S96" i="2"/>
  <c r="T96" i="2" s="1"/>
  <c r="V96" i="2" s="1"/>
  <c r="H54" i="11" s="1"/>
  <c r="S92" i="2"/>
  <c r="T92" i="2" s="1"/>
  <c r="V92" i="2" s="1"/>
  <c r="H50" i="11" s="1"/>
  <c r="S88" i="2"/>
  <c r="T88" i="2" s="1"/>
  <c r="V88" i="2" s="1"/>
  <c r="H46" i="11" s="1"/>
  <c r="S87" i="2"/>
  <c r="T87" i="2" s="1"/>
  <c r="V87" i="2" s="1"/>
  <c r="H45" i="11" s="1"/>
  <c r="S85" i="2"/>
  <c r="T85" i="2" s="1"/>
  <c r="V85" i="2" s="1"/>
  <c r="H43" i="11" s="1"/>
  <c r="S80" i="2"/>
  <c r="T80" i="2" s="1"/>
  <c r="V80" i="2" s="1"/>
  <c r="H38" i="11" s="1"/>
  <c r="S76" i="2"/>
  <c r="T76" i="2" s="1"/>
  <c r="V76" i="2" s="1"/>
  <c r="H34" i="11" s="1"/>
  <c r="S70" i="2"/>
  <c r="T70" i="2" s="1"/>
  <c r="V70" i="2" s="1"/>
  <c r="H28" i="11" s="1"/>
  <c r="S69" i="2"/>
  <c r="T69" i="2" s="1"/>
  <c r="V69" i="2" s="1"/>
  <c r="H27" i="11" s="1"/>
  <c r="S67" i="2"/>
  <c r="T67" i="2" s="1"/>
  <c r="V67" i="2" s="1"/>
  <c r="H25" i="11" s="1"/>
  <c r="S65" i="2"/>
  <c r="T65" i="2" s="1"/>
  <c r="V65" i="2" s="1"/>
  <c r="H23" i="11" s="1"/>
  <c r="S58" i="2"/>
  <c r="T58" i="2" s="1"/>
  <c r="V58" i="2" s="1"/>
  <c r="H16" i="11" s="1"/>
  <c r="R55" i="2"/>
  <c r="S43" i="2"/>
  <c r="T43" i="2" s="1"/>
  <c r="V43" i="2" s="1"/>
  <c r="G49" i="11" s="1"/>
  <c r="S38" i="2"/>
  <c r="T38" i="2" s="1"/>
  <c r="V38" i="2" s="1"/>
  <c r="G44" i="11" s="1"/>
  <c r="S36" i="2"/>
  <c r="S31" i="2"/>
  <c r="T31" i="2" s="1"/>
  <c r="V31" i="2" s="1"/>
  <c r="G37" i="11" s="1"/>
  <c r="S21" i="2"/>
  <c r="T21" i="2" s="1"/>
  <c r="V21" i="2" s="1"/>
  <c r="G27" i="11" s="1"/>
  <c r="I27" i="11" s="1"/>
  <c r="S9" i="2"/>
  <c r="T9" i="2" s="1"/>
  <c r="V9" i="2" s="1"/>
  <c r="G15" i="11" s="1"/>
  <c r="I15" i="11" s="1"/>
  <c r="S97" i="2"/>
  <c r="T97" i="2" s="1"/>
  <c r="V97" i="2" s="1"/>
  <c r="H55" i="11" s="1"/>
  <c r="S93" i="2"/>
  <c r="T93" i="2" s="1"/>
  <c r="V93" i="2" s="1"/>
  <c r="H51" i="11" s="1"/>
  <c r="S91" i="2"/>
  <c r="T91" i="2" s="1"/>
  <c r="V91" i="2" s="1"/>
  <c r="H49" i="11" s="1"/>
  <c r="S89" i="2"/>
  <c r="T89" i="2" s="1"/>
  <c r="V89" i="2" s="1"/>
  <c r="H47" i="11" s="1"/>
  <c r="S81" i="2"/>
  <c r="T81" i="2" s="1"/>
  <c r="V81" i="2" s="1"/>
  <c r="H39" i="11" s="1"/>
  <c r="S72" i="2"/>
  <c r="T72" i="2" s="1"/>
  <c r="V72" i="2" s="1"/>
  <c r="H30" i="11" s="1"/>
  <c r="S71" i="2"/>
  <c r="T71" i="2" s="1"/>
  <c r="V71" i="2" s="1"/>
  <c r="H29" i="11" s="1"/>
  <c r="S68" i="2"/>
  <c r="T68" i="2" s="1"/>
  <c r="V68" i="2" s="1"/>
  <c r="H26" i="11" s="1"/>
  <c r="S62" i="2"/>
  <c r="T62" i="2" s="1"/>
  <c r="V62" i="2" s="1"/>
  <c r="H20" i="11" s="1"/>
  <c r="S61" i="2"/>
  <c r="T61" i="2" s="1"/>
  <c r="V61" i="2" s="1"/>
  <c r="H19" i="11" s="1"/>
  <c r="S60" i="2"/>
  <c r="T60" i="2" s="1"/>
  <c r="V60" i="2" s="1"/>
  <c r="H18" i="11" s="1"/>
  <c r="S42" i="2"/>
  <c r="T42" i="2" s="1"/>
  <c r="V42" i="2" s="1"/>
  <c r="G48" i="11" s="1"/>
  <c r="S41" i="2"/>
  <c r="T41" i="2" s="1"/>
  <c r="V41" i="2" s="1"/>
  <c r="G47" i="11" s="1"/>
  <c r="I47" i="11" s="1"/>
  <c r="S40" i="2"/>
  <c r="T40" i="2" s="1"/>
  <c r="V40" i="2" s="1"/>
  <c r="G46" i="11" s="1"/>
  <c r="S35" i="2"/>
  <c r="T35" i="2" s="1"/>
  <c r="V35" i="2" s="1"/>
  <c r="G41" i="11" s="1"/>
  <c r="I41" i="11" s="1"/>
  <c r="S34" i="2"/>
  <c r="T34" i="2" s="1"/>
  <c r="V34" i="2" s="1"/>
  <c r="G40" i="11" s="1"/>
  <c r="I40" i="11" s="1"/>
  <c r="S33" i="2"/>
  <c r="T33" i="2" s="1"/>
  <c r="V33" i="2" s="1"/>
  <c r="G39" i="11" s="1"/>
  <c r="I39" i="11" s="1"/>
  <c r="S30" i="2"/>
  <c r="T30" i="2" s="1"/>
  <c r="V30" i="2" s="1"/>
  <c r="G36" i="11" s="1"/>
  <c r="I36" i="11" s="1"/>
  <c r="S24" i="2"/>
  <c r="T24" i="2" s="1"/>
  <c r="V24" i="2" s="1"/>
  <c r="G30" i="11" s="1"/>
  <c r="I30" i="11" s="1"/>
  <c r="S20" i="2"/>
  <c r="T20" i="2" s="1"/>
  <c r="V20" i="2" s="1"/>
  <c r="G26" i="11" s="1"/>
  <c r="I26" i="11" s="1"/>
  <c r="S19" i="2"/>
  <c r="T19" i="2" s="1"/>
  <c r="V19" i="2" s="1"/>
  <c r="G25" i="11" s="1"/>
  <c r="I25" i="11" s="1"/>
  <c r="S18" i="2"/>
  <c r="T18" i="2" s="1"/>
  <c r="V18" i="2" s="1"/>
  <c r="G24" i="11" s="1"/>
  <c r="S94" i="2"/>
  <c r="T94" i="2" s="1"/>
  <c r="V94" i="2" s="1"/>
  <c r="H52" i="11" s="1"/>
  <c r="S90" i="2"/>
  <c r="T90" i="2" s="1"/>
  <c r="V90" i="2" s="1"/>
  <c r="H48" i="11" s="1"/>
  <c r="S86" i="2"/>
  <c r="T86" i="2" s="1"/>
  <c r="V86" i="2" s="1"/>
  <c r="H44" i="11" s="1"/>
  <c r="S84" i="2"/>
  <c r="S82" i="2"/>
  <c r="T82" i="2" s="1"/>
  <c r="V82" i="2" s="1"/>
  <c r="H40" i="11" s="1"/>
  <c r="S79" i="2"/>
  <c r="T79" i="2" s="1"/>
  <c r="V79" i="2" s="1"/>
  <c r="H37" i="11" s="1"/>
  <c r="S63" i="2"/>
  <c r="T63" i="2" s="1"/>
  <c r="V63" i="2" s="1"/>
  <c r="H21" i="11" s="1"/>
  <c r="S59" i="2"/>
  <c r="T59" i="2" s="1"/>
  <c r="V59" i="2" s="1"/>
  <c r="H17" i="11" s="1"/>
  <c r="S57" i="2"/>
  <c r="T57" i="2" s="1"/>
  <c r="V57" i="2" s="1"/>
  <c r="H15" i="11" s="1"/>
  <c r="S49" i="2"/>
  <c r="T49" i="2" s="1"/>
  <c r="V49" i="2" s="1"/>
  <c r="G55" i="11" s="1"/>
  <c r="S48" i="2"/>
  <c r="T48" i="2" s="1"/>
  <c r="V48" i="2" s="1"/>
  <c r="G54" i="11" s="1"/>
  <c r="I54" i="11" s="1"/>
  <c r="S47" i="2"/>
  <c r="T47" i="2" s="1"/>
  <c r="V47" i="2" s="1"/>
  <c r="G53" i="11" s="1"/>
  <c r="S46" i="2"/>
  <c r="T46" i="2" s="1"/>
  <c r="V46" i="2" s="1"/>
  <c r="G52" i="11" s="1"/>
  <c r="I52" i="11" s="1"/>
  <c r="S45" i="2"/>
  <c r="T45" i="2" s="1"/>
  <c r="V45" i="2" s="1"/>
  <c r="G51" i="11" s="1"/>
  <c r="I51" i="11" s="1"/>
  <c r="S39" i="2"/>
  <c r="T39" i="2" s="1"/>
  <c r="V39" i="2" s="1"/>
  <c r="G45" i="11" s="1"/>
  <c r="I45" i="11" s="1"/>
  <c r="S37" i="2"/>
  <c r="T37" i="2" s="1"/>
  <c r="V37" i="2" s="1"/>
  <c r="G43" i="11" s="1"/>
  <c r="I43" i="11" s="1"/>
  <c r="S32" i="2"/>
  <c r="S29" i="2"/>
  <c r="S27" i="2"/>
  <c r="T27" i="2" s="1"/>
  <c r="V27" i="2" s="1"/>
  <c r="G33" i="11" s="1"/>
  <c r="I33" i="11" s="1"/>
  <c r="S26" i="2"/>
  <c r="T26" i="2" s="1"/>
  <c r="V26" i="2" s="1"/>
  <c r="G32" i="11" s="1"/>
  <c r="I32" i="11" s="1"/>
  <c r="S17" i="2"/>
  <c r="T17" i="2" s="1"/>
  <c r="V17" i="2" s="1"/>
  <c r="G23" i="11" s="1"/>
  <c r="S16" i="2"/>
  <c r="T16" i="2" s="1"/>
  <c r="V16" i="2" s="1"/>
  <c r="G22" i="11" s="1"/>
  <c r="I22" i="11" s="1"/>
  <c r="S15" i="2"/>
  <c r="T15" i="2" s="1"/>
  <c r="V15" i="2" s="1"/>
  <c r="G21" i="11" s="1"/>
  <c r="I21" i="11" s="1"/>
  <c r="S14" i="2"/>
  <c r="T14" i="2" s="1"/>
  <c r="V14" i="2" s="1"/>
  <c r="G20" i="11" s="1"/>
  <c r="S10" i="2"/>
  <c r="T10" i="2" s="1"/>
  <c r="V10" i="2" s="1"/>
  <c r="G16" i="11" s="1"/>
  <c r="R7" i="2"/>
  <c r="BT413" i="2"/>
  <c r="BI18" i="2"/>
  <c r="BJ18" i="2" s="1"/>
  <c r="BL18" i="2" s="1"/>
  <c r="BN18" i="2" s="1"/>
  <c r="W24" i="11" s="1"/>
  <c r="Y24" i="11" s="1"/>
  <c r="AQ28" i="12" s="1"/>
  <c r="AQ83" i="12" s="1"/>
  <c r="W395" i="3"/>
  <c r="M395" i="3"/>
  <c r="AG395" i="3" s="1"/>
  <c r="AM491" i="2"/>
  <c r="AN491" i="2" s="1"/>
  <c r="AN443" i="2"/>
  <c r="AB264" i="2"/>
  <c r="AC264" i="2" s="1"/>
  <c r="Q713" i="2"/>
  <c r="AB461" i="2"/>
  <c r="AC461" i="2" s="1"/>
  <c r="AM413" i="2"/>
  <c r="AJ395" i="3"/>
  <c r="F438" i="2"/>
  <c r="AM209" i="2"/>
  <c r="Q209" i="2"/>
  <c r="Q454" i="2"/>
  <c r="R454" i="2" s="1"/>
  <c r="Q406" i="2"/>
  <c r="R406" i="2" s="1"/>
  <c r="AM113" i="2"/>
  <c r="AN113" i="2" s="1"/>
  <c r="AM233" i="2"/>
  <c r="Q233" i="2"/>
  <c r="AB233" i="2"/>
  <c r="Q879" i="2"/>
  <c r="R879" i="2" s="1"/>
  <c r="AB879" i="2"/>
  <c r="AC879" i="2" s="1"/>
  <c r="AB831" i="2"/>
  <c r="AC831" i="2" s="1"/>
  <c r="Q831" i="2"/>
  <c r="R831" i="2" s="1"/>
  <c r="Q730" i="2"/>
  <c r="AB730" i="2"/>
  <c r="AB682" i="2"/>
  <c r="AC682" i="2" s="1"/>
  <c r="Q682" i="2"/>
  <c r="R682" i="2" s="1"/>
  <c r="Q478" i="2"/>
  <c r="R478" i="2" s="1"/>
  <c r="AM382" i="2"/>
  <c r="AN382" i="2" s="1"/>
  <c r="AP382" i="2" s="1"/>
  <c r="AR382" i="2" s="1"/>
  <c r="Q382" i="2"/>
  <c r="R382" i="2" s="1"/>
  <c r="AB478" i="2"/>
  <c r="AB185" i="2"/>
  <c r="AB382" i="2"/>
  <c r="AC382" i="2" s="1"/>
  <c r="AE382" i="2" s="1"/>
  <c r="AG382" i="2" s="1"/>
  <c r="AM430" i="2"/>
  <c r="Q430" i="2"/>
  <c r="R430" i="2" s="1"/>
  <c r="AM137" i="2"/>
  <c r="AN137" i="2" s="1"/>
  <c r="Q137" i="2"/>
  <c r="Q84" i="2"/>
  <c r="AB36" i="2"/>
  <c r="AB137" i="2"/>
  <c r="AC136" i="2" s="1"/>
  <c r="Q36" i="2"/>
  <c r="R36" i="2" s="1"/>
  <c r="J940" i="2"/>
  <c r="K940" i="2" s="1"/>
  <c r="J939" i="2"/>
  <c r="K939" i="2" s="1"/>
  <c r="J938" i="2"/>
  <c r="K938" i="2" s="1"/>
  <c r="J937" i="2"/>
  <c r="K937" i="2" s="1"/>
  <c r="J934" i="2"/>
  <c r="K934" i="2" s="1"/>
  <c r="J930" i="2"/>
  <c r="K930" i="2" s="1"/>
  <c r="J928" i="2"/>
  <c r="K928" i="2" s="1"/>
  <c r="J925" i="2"/>
  <c r="K925" i="2" s="1"/>
  <c r="J923" i="2"/>
  <c r="K923" i="2" s="1"/>
  <c r="J922" i="2"/>
  <c r="K922" i="2" s="1"/>
  <c r="J917" i="2"/>
  <c r="K917" i="2" s="1"/>
  <c r="J909" i="2"/>
  <c r="K909" i="2" s="1"/>
  <c r="J905" i="2"/>
  <c r="K905" i="2" s="1"/>
  <c r="J900" i="2"/>
  <c r="K900" i="2" s="1"/>
  <c r="J892" i="2"/>
  <c r="J933" i="2"/>
  <c r="K933" i="2" s="1"/>
  <c r="J929" i="2"/>
  <c r="K929" i="2" s="1"/>
  <c r="J924" i="2"/>
  <c r="K924" i="2" s="1"/>
  <c r="J921" i="2"/>
  <c r="K921" i="2" s="1"/>
  <c r="J916" i="2"/>
  <c r="K916" i="2" s="1"/>
  <c r="J915" i="2"/>
  <c r="K915" i="2" s="1"/>
  <c r="J908" i="2"/>
  <c r="K908" i="2" s="1"/>
  <c r="J904" i="2"/>
  <c r="K904" i="2" s="1"/>
  <c r="J891" i="2"/>
  <c r="J889" i="2"/>
  <c r="J936" i="2"/>
  <c r="K936" i="2" s="1"/>
  <c r="J932" i="2"/>
  <c r="K932" i="2" s="1"/>
  <c r="J927" i="2"/>
  <c r="K927" i="2" s="1"/>
  <c r="J920" i="2"/>
  <c r="K920" i="2" s="1"/>
  <c r="J914" i="2"/>
  <c r="K914" i="2" s="1"/>
  <c r="J912" i="2"/>
  <c r="K912" i="2" s="1"/>
  <c r="J910" i="2"/>
  <c r="K910" i="2" s="1"/>
  <c r="J907" i="2"/>
  <c r="K907" i="2" s="1"/>
  <c r="J903" i="2"/>
  <c r="K903" i="2" s="1"/>
  <c r="J935" i="2"/>
  <c r="K935" i="2" s="1"/>
  <c r="J931" i="2"/>
  <c r="K931" i="2" s="1"/>
  <c r="J926" i="2"/>
  <c r="K926" i="2" s="1"/>
  <c r="J919" i="2"/>
  <c r="K919" i="2" s="1"/>
  <c r="J918" i="2"/>
  <c r="K918" i="2" s="1"/>
  <c r="J913" i="2"/>
  <c r="K913" i="2" s="1"/>
  <c r="J911" i="2"/>
  <c r="K911" i="2" s="1"/>
  <c r="J906" i="2"/>
  <c r="K906" i="2" s="1"/>
  <c r="J902" i="2"/>
  <c r="K902" i="2" s="1"/>
  <c r="J901" i="2"/>
  <c r="K901" i="2" s="1"/>
  <c r="J898" i="2"/>
  <c r="J890" i="2"/>
  <c r="J888" i="2"/>
  <c r="J866" i="2"/>
  <c r="J859" i="2"/>
  <c r="J857" i="2"/>
  <c r="J886" i="2"/>
  <c r="J884" i="2"/>
  <c r="J882" i="2"/>
  <c r="J878" i="2"/>
  <c r="J876" i="2"/>
  <c r="J875" i="2"/>
  <c r="J872" i="2"/>
  <c r="J868" i="2"/>
  <c r="J864" i="2"/>
  <c r="J861" i="2"/>
  <c r="J880" i="2"/>
  <c r="J874" i="2"/>
  <c r="J871" i="2"/>
  <c r="J870" i="2"/>
  <c r="J867" i="2"/>
  <c r="J865" i="2"/>
  <c r="J860" i="2"/>
  <c r="J858" i="2"/>
  <c r="J856" i="2"/>
  <c r="J853" i="2"/>
  <c r="J887" i="2"/>
  <c r="J885" i="2"/>
  <c r="J883" i="2"/>
  <c r="J881" i="2"/>
  <c r="J879" i="2"/>
  <c r="J877" i="2"/>
  <c r="J873" i="2"/>
  <c r="J869" i="2"/>
  <c r="J863" i="2"/>
  <c r="J862" i="2"/>
  <c r="J852" i="2"/>
  <c r="J855" i="2"/>
  <c r="J854" i="2"/>
  <c r="AQ791" i="2"/>
  <c r="AQ788" i="2"/>
  <c r="AQ784" i="2"/>
  <c r="AQ780" i="2"/>
  <c r="AQ776" i="2"/>
  <c r="AQ773" i="2"/>
  <c r="AQ771" i="2"/>
  <c r="AQ767" i="2"/>
  <c r="AQ763" i="2"/>
  <c r="AQ757" i="2"/>
  <c r="AQ753" i="2"/>
  <c r="AQ742" i="2"/>
  <c r="AQ740" i="2"/>
  <c r="AQ738" i="2"/>
  <c r="AQ737" i="2"/>
  <c r="AQ735" i="2"/>
  <c r="AQ733" i="2"/>
  <c r="AQ730" i="2"/>
  <c r="AQ728" i="2"/>
  <c r="AQ720" i="2"/>
  <c r="AQ789" i="2"/>
  <c r="AQ785" i="2"/>
  <c r="AQ781" i="2"/>
  <c r="AQ777" i="2"/>
  <c r="AQ772" i="2"/>
  <c r="AQ768" i="2"/>
  <c r="AQ764" i="2"/>
  <c r="AQ758" i="2"/>
  <c r="AQ754" i="2"/>
  <c r="AQ731" i="2"/>
  <c r="AQ725" i="2"/>
  <c r="AQ724" i="2"/>
  <c r="AQ786" i="2"/>
  <c r="AQ782" i="2"/>
  <c r="AQ778" i="2"/>
  <c r="AQ774" i="2"/>
  <c r="AQ769" i="2"/>
  <c r="AQ765" i="2"/>
  <c r="AQ761" i="2"/>
  <c r="AQ760" i="2"/>
  <c r="AQ759" i="2"/>
  <c r="AQ755" i="2"/>
  <c r="AQ751" i="2"/>
  <c r="AQ741" i="2"/>
  <c r="AQ739" i="2"/>
  <c r="AQ736" i="2"/>
  <c r="AQ734" i="2"/>
  <c r="AQ732" i="2"/>
  <c r="AQ729" i="2"/>
  <c r="AQ727" i="2"/>
  <c r="AQ722" i="2"/>
  <c r="AQ721" i="2"/>
  <c r="AQ719" i="2"/>
  <c r="AQ790" i="2"/>
  <c r="AQ787" i="2"/>
  <c r="AQ783" i="2"/>
  <c r="AQ779" i="2"/>
  <c r="AQ775" i="2"/>
  <c r="AQ770" i="2"/>
  <c r="AQ766" i="2"/>
  <c r="AQ762" i="2"/>
  <c r="AQ756" i="2"/>
  <c r="AQ752" i="2"/>
  <c r="AQ743" i="2"/>
  <c r="AQ726" i="2"/>
  <c r="AQ723" i="2"/>
  <c r="AQ713" i="2"/>
  <c r="AQ712" i="2"/>
  <c r="AQ703" i="2"/>
  <c r="AQ716" i="2"/>
  <c r="AQ714" i="2"/>
  <c r="AQ710" i="2"/>
  <c r="AQ708" i="2"/>
  <c r="AQ707" i="2"/>
  <c r="AQ705" i="2"/>
  <c r="AQ718" i="2"/>
  <c r="AQ717" i="2"/>
  <c r="AQ715" i="2"/>
  <c r="AQ711" i="2"/>
  <c r="AQ709" i="2"/>
  <c r="AQ706" i="2"/>
  <c r="AQ704" i="2"/>
  <c r="V603" i="2"/>
  <c r="V602" i="2"/>
  <c r="BL438" i="2"/>
  <c r="BN438" i="2" s="1"/>
  <c r="W142" i="11" s="1"/>
  <c r="Y142" i="11" s="1"/>
  <c r="AS54" i="12" s="1"/>
  <c r="AS96" i="12" s="1"/>
  <c r="BL424" i="2"/>
  <c r="BN424" i="2" s="1"/>
  <c r="W128" i="11" s="1"/>
  <c r="Y128" i="11" s="1"/>
  <c r="AS40" i="12" s="1"/>
  <c r="AS128" i="12" s="1"/>
  <c r="BL418" i="2"/>
  <c r="BN418" i="2" s="1"/>
  <c r="W122" i="11" s="1"/>
  <c r="Y122" i="11" s="1"/>
  <c r="AS34" i="12" s="1"/>
  <c r="AS125" i="12" s="1"/>
  <c r="V613" i="2"/>
  <c r="I138" i="2"/>
  <c r="K138" i="2" s="1"/>
  <c r="C89" i="11" s="1"/>
  <c r="E89" i="11" s="1"/>
  <c r="I122" i="2"/>
  <c r="K122" i="2" s="1"/>
  <c r="C73" i="11" s="1"/>
  <c r="E73" i="11" s="1"/>
  <c r="BC344" i="2" l="1"/>
  <c r="K49" i="12"/>
  <c r="K132" i="12" s="1"/>
  <c r="K29" i="12"/>
  <c r="K84" i="12" s="1"/>
  <c r="K26" i="12"/>
  <c r="K121" i="12" s="1"/>
  <c r="I55" i="11"/>
  <c r="K30" i="12"/>
  <c r="K123" i="12" s="1"/>
  <c r="I20" i="11"/>
  <c r="K36" i="12"/>
  <c r="K126" i="12" s="1"/>
  <c r="K47" i="12"/>
  <c r="K93" i="12" s="1"/>
  <c r="I53" i="11"/>
  <c r="I24" i="11"/>
  <c r="K40" i="12"/>
  <c r="K128" i="12" s="1"/>
  <c r="I46" i="11"/>
  <c r="I37" i="11"/>
  <c r="I28" i="11"/>
  <c r="I50" i="11"/>
  <c r="D42" i="12"/>
  <c r="D91" i="12" s="1"/>
  <c r="AF83" i="11"/>
  <c r="Q43" i="11"/>
  <c r="AA47" i="12" s="1"/>
  <c r="AA93" i="12" s="1"/>
  <c r="Q34" i="11"/>
  <c r="AA38" i="12" s="1"/>
  <c r="AA127" i="12" s="1"/>
  <c r="Q18" i="11"/>
  <c r="AA22" i="12" s="1"/>
  <c r="AA82" i="12" s="1"/>
  <c r="Q32" i="11"/>
  <c r="AA36" i="12" s="1"/>
  <c r="AA126" i="12" s="1"/>
  <c r="Q44" i="11"/>
  <c r="AA48" i="12" s="1"/>
  <c r="AA94" i="12" s="1"/>
  <c r="Q54" i="11"/>
  <c r="AA58" i="12" s="1"/>
  <c r="AA139" i="12" s="1"/>
  <c r="Q41" i="11"/>
  <c r="AA45" i="12" s="1"/>
  <c r="AA131" i="12" s="1"/>
  <c r="Y141" i="11"/>
  <c r="AS53" i="12" s="1"/>
  <c r="AS95" i="12" s="1"/>
  <c r="Y126" i="11"/>
  <c r="AS38" i="12" s="1"/>
  <c r="AS127" i="12" s="1"/>
  <c r="Y107" i="11"/>
  <c r="Y115" i="11"/>
  <c r="AS27" i="12" s="1"/>
  <c r="AS122" i="12" s="1"/>
  <c r="U15" i="11"/>
  <c r="Y20" i="11"/>
  <c r="AQ24" i="12" s="1"/>
  <c r="AQ119" i="12" s="1"/>
  <c r="U25" i="11"/>
  <c r="AI29" i="12" s="1"/>
  <c r="AI84" i="12" s="1"/>
  <c r="Y33" i="11"/>
  <c r="AQ37" i="12" s="1"/>
  <c r="AQ88" i="12" s="1"/>
  <c r="U46" i="11"/>
  <c r="AI50" i="12" s="1"/>
  <c r="AI133" i="12" s="1"/>
  <c r="Y54" i="11"/>
  <c r="AQ58" i="12" s="1"/>
  <c r="AQ139" i="12" s="1"/>
  <c r="D24" i="12"/>
  <c r="D119" i="12" s="1"/>
  <c r="AF65" i="11"/>
  <c r="D56" i="12"/>
  <c r="D137" i="12" s="1"/>
  <c r="AF97" i="11"/>
  <c r="U31" i="11"/>
  <c r="AI35" i="12" s="1"/>
  <c r="AI87" i="12" s="1"/>
  <c r="Y41" i="11"/>
  <c r="AQ45" i="12" s="1"/>
  <c r="AQ131" i="12" s="1"/>
  <c r="E69" i="11"/>
  <c r="D33" i="12"/>
  <c r="D86" i="12" s="1"/>
  <c r="AF74" i="11"/>
  <c r="Y15" i="11"/>
  <c r="U34" i="11"/>
  <c r="AI38" i="12" s="1"/>
  <c r="AI127" i="12" s="1"/>
  <c r="U50" i="11"/>
  <c r="AI54" i="12" s="1"/>
  <c r="AI96" i="12" s="1"/>
  <c r="D32" i="12"/>
  <c r="D124" i="12" s="1"/>
  <c r="AF73" i="11"/>
  <c r="AF80" i="11"/>
  <c r="D39" i="12"/>
  <c r="D89" i="12" s="1"/>
  <c r="U20" i="11"/>
  <c r="AI24" i="12" s="1"/>
  <c r="AI119" i="12" s="1"/>
  <c r="U24" i="11"/>
  <c r="AI28" i="12" s="1"/>
  <c r="AI83" i="12" s="1"/>
  <c r="Y31" i="11"/>
  <c r="AQ35" i="12" s="1"/>
  <c r="AQ87" i="12" s="1"/>
  <c r="U49" i="11"/>
  <c r="AI53" i="12" s="1"/>
  <c r="AI95" i="12" s="1"/>
  <c r="U54" i="11"/>
  <c r="AI58" i="12" s="1"/>
  <c r="AI139" i="12" s="1"/>
  <c r="E65" i="11"/>
  <c r="E97" i="11"/>
  <c r="E99" i="11"/>
  <c r="AH14" i="11"/>
  <c r="AY19" i="12"/>
  <c r="AY117" i="12" s="1"/>
  <c r="AY41" i="12"/>
  <c r="AY90" i="12" s="1"/>
  <c r="AY48" i="12"/>
  <c r="AY94" i="12" s="1"/>
  <c r="AC32" i="11"/>
  <c r="AY54" i="12"/>
  <c r="AY96" i="12" s="1"/>
  <c r="AY56" i="12"/>
  <c r="AY137" i="12" s="1"/>
  <c r="AY58" i="12"/>
  <c r="AY139" i="12" s="1"/>
  <c r="AH53" i="11"/>
  <c r="AJ19" i="12"/>
  <c r="AJ117" i="12" s="1"/>
  <c r="U97" i="11"/>
  <c r="AJ55" i="12" s="1"/>
  <c r="AJ136" i="12" s="1"/>
  <c r="U95" i="11"/>
  <c r="AJ53" i="12" s="1"/>
  <c r="AJ95" i="12" s="1"/>
  <c r="AX454" i="2"/>
  <c r="AY454" i="2" s="1"/>
  <c r="AY406" i="2"/>
  <c r="AD150" i="2"/>
  <c r="AE150" i="2" s="1"/>
  <c r="AG150" i="2" s="1"/>
  <c r="AD146" i="2"/>
  <c r="AE146" i="2" s="1"/>
  <c r="AG146" i="2" s="1"/>
  <c r="AD145" i="2"/>
  <c r="AE145" i="2" s="1"/>
  <c r="AG145" i="2" s="1"/>
  <c r="AD142" i="2"/>
  <c r="AE142" i="2" s="1"/>
  <c r="AG142" i="2" s="1"/>
  <c r="AD139" i="2"/>
  <c r="AE139" i="2" s="1"/>
  <c r="AG139" i="2" s="1"/>
  <c r="AD136" i="2"/>
  <c r="AE136" i="2" s="1"/>
  <c r="AG136" i="2" s="1"/>
  <c r="AD135" i="2"/>
  <c r="AE135" i="2" s="1"/>
  <c r="AG135" i="2" s="1"/>
  <c r="AD133" i="2"/>
  <c r="AE133" i="2" s="1"/>
  <c r="AG133" i="2" s="1"/>
  <c r="AD129" i="2"/>
  <c r="AD128" i="2"/>
  <c r="AE128" i="2" s="1"/>
  <c r="AG128" i="2" s="1"/>
  <c r="AD123" i="2"/>
  <c r="AD122" i="2"/>
  <c r="AE122" i="2" s="1"/>
  <c r="AG122" i="2" s="1"/>
  <c r="AD114" i="2"/>
  <c r="AE114" i="2" s="1"/>
  <c r="AG114" i="2" s="1"/>
  <c r="AD144" i="2"/>
  <c r="AD132" i="2"/>
  <c r="AE132" i="2" s="1"/>
  <c r="AG132" i="2" s="1"/>
  <c r="AD124" i="2"/>
  <c r="AE124" i="2" s="1"/>
  <c r="AG124" i="2" s="1"/>
  <c r="AD149" i="2"/>
  <c r="AE149" i="2" s="1"/>
  <c r="AG149" i="2" s="1"/>
  <c r="AD141" i="2"/>
  <c r="AE141" i="2" s="1"/>
  <c r="AG141" i="2" s="1"/>
  <c r="AD138" i="2"/>
  <c r="AE138" i="2" s="1"/>
  <c r="AG138" i="2" s="1"/>
  <c r="AD134" i="2"/>
  <c r="AE134" i="2" s="1"/>
  <c r="AG134" i="2" s="1"/>
  <c r="AD131" i="2"/>
  <c r="AE131" i="2" s="1"/>
  <c r="AG131" i="2" s="1"/>
  <c r="AD127" i="2"/>
  <c r="AE127" i="2" s="1"/>
  <c r="AG127" i="2" s="1"/>
  <c r="AD125" i="2"/>
  <c r="AE125" i="2" s="1"/>
  <c r="AG125" i="2" s="1"/>
  <c r="AD118" i="2"/>
  <c r="AE118" i="2" s="1"/>
  <c r="AG118" i="2" s="1"/>
  <c r="AD117" i="2"/>
  <c r="AE117" i="2" s="1"/>
  <c r="AG117" i="2" s="1"/>
  <c r="AD113" i="2"/>
  <c r="AE113" i="2" s="1"/>
  <c r="AG113" i="2" s="1"/>
  <c r="AD111" i="2"/>
  <c r="AE111" i="2" s="1"/>
  <c r="AG111" i="2" s="1"/>
  <c r="AC108" i="2"/>
  <c r="AC156" i="2" s="1"/>
  <c r="AD147" i="2"/>
  <c r="AE147" i="2" s="1"/>
  <c r="AG147" i="2" s="1"/>
  <c r="AD143" i="2"/>
  <c r="AE143" i="2" s="1"/>
  <c r="AG143" i="2" s="1"/>
  <c r="AD115" i="2"/>
  <c r="AE115" i="2" s="1"/>
  <c r="AG115" i="2" s="1"/>
  <c r="AD148" i="2"/>
  <c r="AE148" i="2" s="1"/>
  <c r="AG148" i="2" s="1"/>
  <c r="AD140" i="2"/>
  <c r="AE140" i="2" s="1"/>
  <c r="AG140" i="2" s="1"/>
  <c r="AD137" i="2"/>
  <c r="AE137" i="2" s="1"/>
  <c r="AG137" i="2" s="1"/>
  <c r="AD130" i="2"/>
  <c r="AE130" i="2" s="1"/>
  <c r="AG130" i="2" s="1"/>
  <c r="AD126" i="2"/>
  <c r="AE126" i="2" s="1"/>
  <c r="AG126" i="2" s="1"/>
  <c r="AD121" i="2"/>
  <c r="AE121" i="2" s="1"/>
  <c r="AG121" i="2" s="1"/>
  <c r="AD120" i="2"/>
  <c r="AE120" i="2" s="1"/>
  <c r="AG120" i="2" s="1"/>
  <c r="AD116" i="2"/>
  <c r="AE116" i="2" s="1"/>
  <c r="AG116" i="2" s="1"/>
  <c r="AD110" i="2"/>
  <c r="AE110" i="2" s="1"/>
  <c r="AG110" i="2" s="1"/>
  <c r="AD119" i="2"/>
  <c r="AE119" i="2" s="1"/>
  <c r="AG119" i="2" s="1"/>
  <c r="AD112" i="2"/>
  <c r="AE112" i="2" s="1"/>
  <c r="AG112" i="2" s="1"/>
  <c r="BI84" i="2"/>
  <c r="AY84" i="2"/>
  <c r="BA84" i="2" s="1"/>
  <c r="BC84" i="2" s="1"/>
  <c r="BU430" i="2"/>
  <c r="BT478" i="2"/>
  <c r="BU478" i="2" s="1"/>
  <c r="K58" i="12"/>
  <c r="K139" i="12" s="1"/>
  <c r="K43" i="12"/>
  <c r="K129" i="12" s="1"/>
  <c r="K51" i="12"/>
  <c r="K134" i="12" s="1"/>
  <c r="K21" i="12"/>
  <c r="K81" i="12" s="1"/>
  <c r="K33" i="12"/>
  <c r="K86" i="12" s="1"/>
  <c r="Q28" i="11"/>
  <c r="AA32" i="12" s="1"/>
  <c r="AA124" i="12" s="1"/>
  <c r="Q33" i="11"/>
  <c r="AA37" i="12" s="1"/>
  <c r="AA88" i="12" s="1"/>
  <c r="Y118" i="11"/>
  <c r="AS30" i="12" s="1"/>
  <c r="AS123" i="12" s="1"/>
  <c r="Y16" i="11"/>
  <c r="AQ20" i="12" s="1"/>
  <c r="AQ80" i="12" s="1"/>
  <c r="Y21" i="11"/>
  <c r="AQ25" i="12" s="1"/>
  <c r="AQ120" i="12" s="1"/>
  <c r="U26" i="11"/>
  <c r="AI30" i="12" s="1"/>
  <c r="AI123" i="12" s="1"/>
  <c r="U39" i="11"/>
  <c r="AI43" i="12" s="1"/>
  <c r="AI129" i="12" s="1"/>
  <c r="Y43" i="11"/>
  <c r="AQ47" i="12" s="1"/>
  <c r="AQ93" i="12" s="1"/>
  <c r="U47" i="11"/>
  <c r="AI51" i="12" s="1"/>
  <c r="AI134" i="12" s="1"/>
  <c r="Y51" i="11"/>
  <c r="AQ55" i="12" s="1"/>
  <c r="AQ136" i="12" s="1"/>
  <c r="Y55" i="11"/>
  <c r="AQ59" i="12" s="1"/>
  <c r="AQ97" i="12" s="1"/>
  <c r="Y25" i="11"/>
  <c r="AQ29" i="12" s="1"/>
  <c r="AQ84" i="12" s="1"/>
  <c r="Y36" i="11"/>
  <c r="AQ40" i="12" s="1"/>
  <c r="AQ128" i="12" s="1"/>
  <c r="Y46" i="11"/>
  <c r="AQ50" i="12" s="1"/>
  <c r="AQ133" i="12" s="1"/>
  <c r="AF69" i="11"/>
  <c r="D28" i="12"/>
  <c r="D83" i="12" s="1"/>
  <c r="D51" i="12"/>
  <c r="D134" i="12" s="1"/>
  <c r="AF92" i="11"/>
  <c r="Y27" i="11"/>
  <c r="AQ31" i="12" s="1"/>
  <c r="AQ85" i="12" s="1"/>
  <c r="U35" i="11"/>
  <c r="AI39" i="12" s="1"/>
  <c r="AI89" i="12" s="1"/>
  <c r="U43" i="11"/>
  <c r="AI47" i="12" s="1"/>
  <c r="AI93" i="12" s="1"/>
  <c r="D21" i="12"/>
  <c r="D81" i="12" s="1"/>
  <c r="AF62" i="11"/>
  <c r="D36" i="12"/>
  <c r="D126" i="12" s="1"/>
  <c r="AF77" i="11"/>
  <c r="AF81" i="11"/>
  <c r="D40" i="12"/>
  <c r="D128" i="12" s="1"/>
  <c r="U16" i="11"/>
  <c r="AI20" i="12" s="1"/>
  <c r="AI80" i="12" s="1"/>
  <c r="U21" i="11"/>
  <c r="AI25" i="12" s="1"/>
  <c r="AI120" i="12" s="1"/>
  <c r="Y28" i="11"/>
  <c r="AQ32" i="12" s="1"/>
  <c r="AQ124" i="12" s="1"/>
  <c r="U32" i="11"/>
  <c r="AI36" i="12" s="1"/>
  <c r="AI126" i="12" s="1"/>
  <c r="U51" i="11"/>
  <c r="AI55" i="12" s="1"/>
  <c r="AI136" i="12" s="1"/>
  <c r="U55" i="11"/>
  <c r="AI59" i="12" s="1"/>
  <c r="AI97" i="12" s="1"/>
  <c r="D25" i="12"/>
  <c r="D120" i="12" s="1"/>
  <c r="AF66" i="11"/>
  <c r="D48" i="12"/>
  <c r="D94" i="12" s="1"/>
  <c r="AF89" i="11"/>
  <c r="D59" i="12"/>
  <c r="D97" i="12" s="1"/>
  <c r="AF100" i="11"/>
  <c r="E100" i="11"/>
  <c r="AY31" i="12"/>
  <c r="AY85" i="12" s="1"/>
  <c r="AH19" i="11"/>
  <c r="AY24" i="12"/>
  <c r="AY119" i="12" s="1"/>
  <c r="AY26" i="12"/>
  <c r="AY121" i="12" s="1"/>
  <c r="AY30" i="12"/>
  <c r="AY123" i="12" s="1"/>
  <c r="AC36" i="11"/>
  <c r="AY43" i="12"/>
  <c r="AY129" i="12" s="1"/>
  <c r="AC41" i="11"/>
  <c r="AC45" i="11"/>
  <c r="AY51" i="12"/>
  <c r="AY134" i="12" s="1"/>
  <c r="AC24" i="11"/>
  <c r="BJ36" i="2"/>
  <c r="BL36" i="2" s="1"/>
  <c r="BN36" i="2" s="1"/>
  <c r="W42" i="11" s="1"/>
  <c r="BT36" i="2"/>
  <c r="BU36" i="2" s="1"/>
  <c r="AM872" i="2"/>
  <c r="AN872" i="2" s="1"/>
  <c r="AM824" i="2"/>
  <c r="AN824" i="2" s="1"/>
  <c r="AB226" i="2"/>
  <c r="AB322" i="2"/>
  <c r="AC322" i="2" s="1"/>
  <c r="AB130" i="2"/>
  <c r="AC129" i="2" s="1"/>
  <c r="AE129" i="2" s="1"/>
  <c r="AG129" i="2" s="1"/>
  <c r="AB178" i="2"/>
  <c r="AC178" i="2" s="1"/>
  <c r="Q77" i="2"/>
  <c r="Q29" i="2"/>
  <c r="K25" i="12"/>
  <c r="K120" i="12" s="1"/>
  <c r="I48" i="11"/>
  <c r="I44" i="11"/>
  <c r="K35" i="12"/>
  <c r="K87" i="12" s="1"/>
  <c r="Q22" i="11"/>
  <c r="AA26" i="12" s="1"/>
  <c r="AA121" i="12" s="1"/>
  <c r="Q37" i="11"/>
  <c r="AA41" i="12" s="1"/>
  <c r="AA90" i="12" s="1"/>
  <c r="AF76" i="11"/>
  <c r="D35" i="12"/>
  <c r="D87" i="12" s="1"/>
  <c r="Y18" i="11"/>
  <c r="AQ22" i="12" s="1"/>
  <c r="AQ82" i="12" s="1"/>
  <c r="U17" i="11"/>
  <c r="AI21" i="12" s="1"/>
  <c r="AI81" i="12" s="1"/>
  <c r="Y22" i="11"/>
  <c r="AQ26" i="12" s="1"/>
  <c r="AQ121" i="12" s="1"/>
  <c r="U27" i="11"/>
  <c r="AI31" i="12" s="1"/>
  <c r="AI85" i="12" s="1"/>
  <c r="U36" i="11"/>
  <c r="AI40" i="12" s="1"/>
  <c r="AI128" i="12" s="1"/>
  <c r="U40" i="11"/>
  <c r="AI44" i="12" s="1"/>
  <c r="AI130" i="12" s="1"/>
  <c r="U44" i="11"/>
  <c r="AI48" i="12" s="1"/>
  <c r="AI94" i="12" s="1"/>
  <c r="U48" i="11"/>
  <c r="AI52" i="12" s="1"/>
  <c r="AI135" i="12" s="1"/>
  <c r="Y52" i="11"/>
  <c r="AQ56" i="12" s="1"/>
  <c r="AQ137" i="12" s="1"/>
  <c r="D44" i="12"/>
  <c r="D130" i="12" s="1"/>
  <c r="AF85" i="11"/>
  <c r="Y26" i="11"/>
  <c r="AQ30" i="12" s="1"/>
  <c r="AQ123" i="12" s="1"/>
  <c r="Y39" i="11"/>
  <c r="AQ43" i="12" s="1"/>
  <c r="AQ129" i="12" s="1"/>
  <c r="Y47" i="11"/>
  <c r="AQ51" i="12" s="1"/>
  <c r="AQ134" i="12" s="1"/>
  <c r="D30" i="12"/>
  <c r="D123" i="12" s="1"/>
  <c r="AF71" i="11"/>
  <c r="D43" i="12"/>
  <c r="D129" i="12" s="1"/>
  <c r="AF84" i="11"/>
  <c r="U28" i="11"/>
  <c r="AI32" i="12" s="1"/>
  <c r="AI124" i="12" s="1"/>
  <c r="Y37" i="11"/>
  <c r="AQ41" i="12" s="1"/>
  <c r="AQ90" i="12" s="1"/>
  <c r="Y44" i="11"/>
  <c r="AQ48" i="12" s="1"/>
  <c r="AQ94" i="12" s="1"/>
  <c r="D26" i="12"/>
  <c r="D121" i="12" s="1"/>
  <c r="AF67" i="11"/>
  <c r="D37" i="12"/>
  <c r="D88" i="12" s="1"/>
  <c r="AF78" i="11"/>
  <c r="E83" i="11"/>
  <c r="Y17" i="11"/>
  <c r="AQ21" i="12" s="1"/>
  <c r="AQ81" i="12" s="1"/>
  <c r="U22" i="11"/>
  <c r="AI26" i="12" s="1"/>
  <c r="AI121" i="12" s="1"/>
  <c r="Y29" i="11"/>
  <c r="AQ33" i="12" s="1"/>
  <c r="AQ86" i="12" s="1"/>
  <c r="U33" i="11"/>
  <c r="AI37" i="12" s="1"/>
  <c r="AI88" i="12" s="1"/>
  <c r="U52" i="11"/>
  <c r="AI56" i="12" s="1"/>
  <c r="AI137" i="12" s="1"/>
  <c r="D19" i="12"/>
  <c r="D117" i="12" s="1"/>
  <c r="AF60" i="11"/>
  <c r="D34" i="12"/>
  <c r="D125" i="12" s="1"/>
  <c r="AF75" i="11"/>
  <c r="AH15" i="11"/>
  <c r="AY20" i="12"/>
  <c r="AY80" i="12" s="1"/>
  <c r="AH16" i="11"/>
  <c r="AY21" i="12"/>
  <c r="AY81" i="12" s="1"/>
  <c r="AY38" i="12"/>
  <c r="AY127" i="12" s="1"/>
  <c r="BW36" i="2"/>
  <c r="BY36" i="2" s="1"/>
  <c r="AA42" i="11" s="1"/>
  <c r="AH30" i="11"/>
  <c r="AY35" i="12"/>
  <c r="AY87" i="12" s="1"/>
  <c r="AH32" i="11"/>
  <c r="AY37" i="12"/>
  <c r="AY88" i="12" s="1"/>
  <c r="AY55" i="12"/>
  <c r="AY136" i="12" s="1"/>
  <c r="AH50" i="11"/>
  <c r="AC53" i="11"/>
  <c r="AY59" i="12"/>
  <c r="AY97" i="12" s="1"/>
  <c r="AH54" i="11"/>
  <c r="U79" i="11"/>
  <c r="AJ37" i="12" s="1"/>
  <c r="AJ88" i="12" s="1"/>
  <c r="U94" i="11"/>
  <c r="AJ52" i="12" s="1"/>
  <c r="AJ135" i="12" s="1"/>
  <c r="AB316" i="2"/>
  <c r="AC316" i="2" s="1"/>
  <c r="AM268" i="2"/>
  <c r="AN268" i="2" s="1"/>
  <c r="Q220" i="2"/>
  <c r="AB124" i="2"/>
  <c r="AC123" i="2" s="1"/>
  <c r="AE123" i="2" s="1"/>
  <c r="AG123" i="2" s="1"/>
  <c r="AB465" i="2"/>
  <c r="AC465" i="2" s="1"/>
  <c r="BI454" i="2"/>
  <c r="BJ406" i="2"/>
  <c r="BL406" i="2" s="1"/>
  <c r="BN406" i="2" s="1"/>
  <c r="W110" i="11" s="1"/>
  <c r="BJ405" i="2"/>
  <c r="BL405" i="2" s="1"/>
  <c r="BN405" i="2" s="1"/>
  <c r="W109" i="11" s="1"/>
  <c r="S395" i="2"/>
  <c r="T395" i="2" s="1"/>
  <c r="V395" i="2" s="1"/>
  <c r="S394" i="2"/>
  <c r="T394" i="2" s="1"/>
  <c r="V394" i="2" s="1"/>
  <c r="S393" i="2"/>
  <c r="T393" i="2" s="1"/>
  <c r="V393" i="2" s="1"/>
  <c r="S392" i="2"/>
  <c r="T392" i="2" s="1"/>
  <c r="V392" i="2" s="1"/>
  <c r="S391" i="2"/>
  <c r="T391" i="2" s="1"/>
  <c r="V391" i="2" s="1"/>
  <c r="S390" i="2"/>
  <c r="T390" i="2" s="1"/>
  <c r="V390" i="2" s="1"/>
  <c r="S382" i="2"/>
  <c r="T382" i="2" s="1"/>
  <c r="V382" i="2" s="1"/>
  <c r="V397" i="2" s="1"/>
  <c r="D12" i="1" s="1"/>
  <c r="S369" i="2"/>
  <c r="T369" i="2" s="1"/>
  <c r="V369" i="2" s="1"/>
  <c r="S368" i="2"/>
  <c r="T368" i="2" s="1"/>
  <c r="V368" i="2" s="1"/>
  <c r="S367" i="2"/>
  <c r="T367" i="2" s="1"/>
  <c r="V367" i="2" s="1"/>
  <c r="S366" i="2"/>
  <c r="T366" i="2" s="1"/>
  <c r="V366" i="2" s="1"/>
  <c r="S365" i="2"/>
  <c r="T365" i="2" s="1"/>
  <c r="V365" i="2" s="1"/>
  <c r="S364" i="2"/>
  <c r="T364" i="2" s="1"/>
  <c r="V364" i="2" s="1"/>
  <c r="S363" i="2"/>
  <c r="T363" i="2" s="1"/>
  <c r="V363" i="2" s="1"/>
  <c r="S362" i="2"/>
  <c r="T362" i="2" s="1"/>
  <c r="V362" i="2" s="1"/>
  <c r="S361" i="2"/>
  <c r="T361" i="2" s="1"/>
  <c r="V361" i="2" s="1"/>
  <c r="S360" i="2"/>
  <c r="T360" i="2" s="1"/>
  <c r="V360" i="2" s="1"/>
  <c r="S359" i="2"/>
  <c r="T359" i="2" s="1"/>
  <c r="V359" i="2" s="1"/>
  <c r="S358" i="2"/>
  <c r="T358" i="2" s="1"/>
  <c r="V358" i="2" s="1"/>
  <c r="S357" i="2"/>
  <c r="T357" i="2" s="1"/>
  <c r="V357" i="2" s="1"/>
  <c r="S389" i="2"/>
  <c r="T389" i="2" s="1"/>
  <c r="V389" i="2" s="1"/>
  <c r="S388" i="2"/>
  <c r="T388" i="2" s="1"/>
  <c r="V388" i="2" s="1"/>
  <c r="S387" i="2"/>
  <c r="T387" i="2" s="1"/>
  <c r="V387" i="2" s="1"/>
  <c r="S386" i="2"/>
  <c r="T386" i="2" s="1"/>
  <c r="V386" i="2" s="1"/>
  <c r="S385" i="2"/>
  <c r="T385" i="2" s="1"/>
  <c r="V385" i="2" s="1"/>
  <c r="S384" i="2"/>
  <c r="T384" i="2" s="1"/>
  <c r="V384" i="2" s="1"/>
  <c r="S383" i="2"/>
  <c r="T383" i="2" s="1"/>
  <c r="V383" i="2" s="1"/>
  <c r="R353" i="2"/>
  <c r="AO188" i="2"/>
  <c r="AP188" i="2" s="1"/>
  <c r="AR188" i="2" s="1"/>
  <c r="AO179" i="2"/>
  <c r="AP179" i="2" s="1"/>
  <c r="AR179" i="2" s="1"/>
  <c r="AO177" i="2"/>
  <c r="AP177" i="2" s="1"/>
  <c r="AR177" i="2" s="1"/>
  <c r="AO176" i="2"/>
  <c r="AP176" i="2" s="1"/>
  <c r="AR176" i="2" s="1"/>
  <c r="AO167" i="2"/>
  <c r="AP167" i="2" s="1"/>
  <c r="AR167" i="2" s="1"/>
  <c r="AO165" i="2"/>
  <c r="AP165" i="2" s="1"/>
  <c r="AR165" i="2" s="1"/>
  <c r="AN156" i="2"/>
  <c r="AO148" i="2"/>
  <c r="AP148" i="2" s="1"/>
  <c r="AR148" i="2" s="1"/>
  <c r="AO140" i="2"/>
  <c r="AP140" i="2" s="1"/>
  <c r="AR140" i="2" s="1"/>
  <c r="AO130" i="2"/>
  <c r="AP130" i="2" s="1"/>
  <c r="AR130" i="2" s="1"/>
  <c r="AO126" i="2"/>
  <c r="AP126" i="2" s="1"/>
  <c r="AR126" i="2" s="1"/>
  <c r="AO121" i="2"/>
  <c r="AP121" i="2" s="1"/>
  <c r="AR121" i="2" s="1"/>
  <c r="AO120" i="2"/>
  <c r="AP120" i="2" s="1"/>
  <c r="AR120" i="2" s="1"/>
  <c r="AO116" i="2"/>
  <c r="AP116" i="2" s="1"/>
  <c r="AR116" i="2" s="1"/>
  <c r="AO113" i="2"/>
  <c r="AP113" i="2" s="1"/>
  <c r="AR113" i="2" s="1"/>
  <c r="AR152" i="2" s="1"/>
  <c r="F5" i="1" s="1"/>
  <c r="AO110" i="2"/>
  <c r="AP110" i="2" s="1"/>
  <c r="AR110" i="2" s="1"/>
  <c r="S380" i="2"/>
  <c r="T380" i="2" s="1"/>
  <c r="V380" i="2" s="1"/>
  <c r="S373" i="2"/>
  <c r="T373" i="2" s="1"/>
  <c r="V373" i="2" s="1"/>
  <c r="AO195" i="2"/>
  <c r="AP195" i="2" s="1"/>
  <c r="AR195" i="2" s="1"/>
  <c r="AO191" i="2"/>
  <c r="AP191" i="2" s="1"/>
  <c r="AR191" i="2" s="1"/>
  <c r="AO187" i="2"/>
  <c r="AP187" i="2" s="1"/>
  <c r="AR187" i="2" s="1"/>
  <c r="AO183" i="2"/>
  <c r="AP183" i="2" s="1"/>
  <c r="AR183" i="2" s="1"/>
  <c r="AO182" i="2"/>
  <c r="AP182" i="2" s="1"/>
  <c r="AR182" i="2" s="1"/>
  <c r="AO181" i="2"/>
  <c r="AP181" i="2" s="1"/>
  <c r="AR181" i="2" s="1"/>
  <c r="AO174" i="2"/>
  <c r="AP174" i="2" s="1"/>
  <c r="AR174" i="2" s="1"/>
  <c r="AO173" i="2"/>
  <c r="AP173" i="2" s="1"/>
  <c r="AR173" i="2" s="1"/>
  <c r="AO111" i="2"/>
  <c r="AP111" i="2" s="1"/>
  <c r="AR111" i="2" s="1"/>
  <c r="AO198" i="2"/>
  <c r="AP198" i="2" s="1"/>
  <c r="AR198" i="2" s="1"/>
  <c r="AO192" i="2"/>
  <c r="AP192" i="2" s="1"/>
  <c r="AR192" i="2" s="1"/>
  <c r="AO185" i="2"/>
  <c r="AO178" i="2"/>
  <c r="AP178" i="2" s="1"/>
  <c r="AR178" i="2" s="1"/>
  <c r="AO172" i="2"/>
  <c r="AP172" i="2" s="1"/>
  <c r="AR172" i="2" s="1"/>
  <c r="AO171" i="2"/>
  <c r="AP171" i="2" s="1"/>
  <c r="AR171" i="2" s="1"/>
  <c r="AO169" i="2"/>
  <c r="AP169" i="2" s="1"/>
  <c r="AR169" i="2" s="1"/>
  <c r="AO164" i="2"/>
  <c r="AP164" i="2" s="1"/>
  <c r="AR164" i="2" s="1"/>
  <c r="AO161" i="2"/>
  <c r="AP161" i="2" s="1"/>
  <c r="AR161" i="2" s="1"/>
  <c r="AO147" i="2"/>
  <c r="AP147" i="2" s="1"/>
  <c r="AR147" i="2" s="1"/>
  <c r="AO144" i="2"/>
  <c r="AP144" i="2" s="1"/>
  <c r="AR144" i="2" s="1"/>
  <c r="AO143" i="2"/>
  <c r="AP143" i="2" s="1"/>
  <c r="AR143" i="2" s="1"/>
  <c r="AO137" i="2"/>
  <c r="AP137" i="2" s="1"/>
  <c r="AR137" i="2" s="1"/>
  <c r="AO133" i="2"/>
  <c r="AP133" i="2" s="1"/>
  <c r="AR133" i="2" s="1"/>
  <c r="AO132" i="2"/>
  <c r="AP132" i="2" s="1"/>
  <c r="AR132" i="2" s="1"/>
  <c r="AO124" i="2"/>
  <c r="AP124" i="2" s="1"/>
  <c r="AR124" i="2" s="1"/>
  <c r="AO119" i="2"/>
  <c r="AP119" i="2" s="1"/>
  <c r="AR119" i="2" s="1"/>
  <c r="AO115" i="2"/>
  <c r="AP115" i="2" s="1"/>
  <c r="AR115" i="2" s="1"/>
  <c r="AO112" i="2"/>
  <c r="AP112" i="2" s="1"/>
  <c r="AR112" i="2" s="1"/>
  <c r="S378" i="2"/>
  <c r="T378" i="2" s="1"/>
  <c r="V378" i="2" s="1"/>
  <c r="S377" i="2"/>
  <c r="T377" i="2" s="1"/>
  <c r="V377" i="2" s="1"/>
  <c r="S376" i="2"/>
  <c r="T376" i="2" s="1"/>
  <c r="V376" i="2" s="1"/>
  <c r="S375" i="2"/>
  <c r="T375" i="2" s="1"/>
  <c r="V375" i="2" s="1"/>
  <c r="S374" i="2"/>
  <c r="T374" i="2" s="1"/>
  <c r="V374" i="2" s="1"/>
  <c r="S372" i="2"/>
  <c r="T372" i="2" s="1"/>
  <c r="V372" i="2" s="1"/>
  <c r="S371" i="2"/>
  <c r="T371" i="2" s="1"/>
  <c r="V371" i="2" s="1"/>
  <c r="S370" i="2"/>
  <c r="T370" i="2" s="1"/>
  <c r="V370" i="2" s="1"/>
  <c r="AO193" i="2"/>
  <c r="AO190" i="2"/>
  <c r="AP190" i="2" s="1"/>
  <c r="AR190" i="2" s="1"/>
  <c r="AO162" i="2"/>
  <c r="AP162" i="2" s="1"/>
  <c r="AR162" i="2" s="1"/>
  <c r="AO159" i="2"/>
  <c r="AP159" i="2" s="1"/>
  <c r="AR159" i="2" s="1"/>
  <c r="AO149" i="2"/>
  <c r="AP149" i="2" s="1"/>
  <c r="AR149" i="2" s="1"/>
  <c r="AO134" i="2"/>
  <c r="AP134" i="2" s="1"/>
  <c r="AR134" i="2" s="1"/>
  <c r="AO131" i="2"/>
  <c r="AP131" i="2" s="1"/>
  <c r="AR131" i="2" s="1"/>
  <c r="AO127" i="2"/>
  <c r="AP127" i="2" s="1"/>
  <c r="AR127" i="2" s="1"/>
  <c r="AO125" i="2"/>
  <c r="AP125" i="2" s="1"/>
  <c r="AR125" i="2" s="1"/>
  <c r="AO197" i="2"/>
  <c r="AP197" i="2" s="1"/>
  <c r="AR197" i="2" s="1"/>
  <c r="AO196" i="2"/>
  <c r="AP196" i="2" s="1"/>
  <c r="AR196" i="2" s="1"/>
  <c r="AO186" i="2"/>
  <c r="AP186" i="2" s="1"/>
  <c r="AR186" i="2" s="1"/>
  <c r="AO184" i="2"/>
  <c r="AP184" i="2" s="1"/>
  <c r="AR184" i="2" s="1"/>
  <c r="AO180" i="2"/>
  <c r="AP180" i="2" s="1"/>
  <c r="AR180" i="2" s="1"/>
  <c r="AO175" i="2"/>
  <c r="AP175" i="2" s="1"/>
  <c r="AR175" i="2" s="1"/>
  <c r="AO168" i="2"/>
  <c r="AP168" i="2" s="1"/>
  <c r="AR168" i="2" s="1"/>
  <c r="AO163" i="2"/>
  <c r="AP163" i="2" s="1"/>
  <c r="AR163" i="2" s="1"/>
  <c r="AO160" i="2"/>
  <c r="AP160" i="2" s="1"/>
  <c r="AR160" i="2" s="1"/>
  <c r="AO158" i="2"/>
  <c r="AP158" i="2" s="1"/>
  <c r="AR158" i="2" s="1"/>
  <c r="AO150" i="2"/>
  <c r="AP150" i="2" s="1"/>
  <c r="AR150" i="2" s="1"/>
  <c r="AO146" i="2"/>
  <c r="AP146" i="2" s="1"/>
  <c r="AR146" i="2" s="1"/>
  <c r="AO145" i="2"/>
  <c r="AP145" i="2" s="1"/>
  <c r="AR145" i="2" s="1"/>
  <c r="AO142" i="2"/>
  <c r="AP142" i="2" s="1"/>
  <c r="AR142" i="2" s="1"/>
  <c r="AO139" i="2"/>
  <c r="AP139" i="2" s="1"/>
  <c r="AR139" i="2" s="1"/>
  <c r="AO136" i="2"/>
  <c r="AP136" i="2" s="1"/>
  <c r="AR136" i="2" s="1"/>
  <c r="AO135" i="2"/>
  <c r="AP135" i="2" s="1"/>
  <c r="AR135" i="2" s="1"/>
  <c r="AO129" i="2"/>
  <c r="AP129" i="2" s="1"/>
  <c r="AR129" i="2" s="1"/>
  <c r="AO128" i="2"/>
  <c r="AP128" i="2" s="1"/>
  <c r="AR128" i="2" s="1"/>
  <c r="AO123" i="2"/>
  <c r="AP123" i="2" s="1"/>
  <c r="AR123" i="2" s="1"/>
  <c r="AO122" i="2"/>
  <c r="AP122" i="2" s="1"/>
  <c r="AR122" i="2" s="1"/>
  <c r="AO114" i="2"/>
  <c r="AP114" i="2" s="1"/>
  <c r="AR114" i="2" s="1"/>
  <c r="AN108" i="2"/>
  <c r="S381" i="2"/>
  <c r="T381" i="2" s="1"/>
  <c r="V381" i="2" s="1"/>
  <c r="S379" i="2"/>
  <c r="T379" i="2" s="1"/>
  <c r="V379" i="2" s="1"/>
  <c r="S356" i="2"/>
  <c r="T356" i="2" s="1"/>
  <c r="V356" i="2" s="1"/>
  <c r="S355" i="2"/>
  <c r="T355" i="2" s="1"/>
  <c r="V355" i="2" s="1"/>
  <c r="AO194" i="2"/>
  <c r="AP194" i="2" s="1"/>
  <c r="AR194" i="2" s="1"/>
  <c r="AO189" i="2"/>
  <c r="AP189" i="2" s="1"/>
  <c r="AR189" i="2" s="1"/>
  <c r="AO170" i="2"/>
  <c r="AP170" i="2" s="1"/>
  <c r="AR170" i="2" s="1"/>
  <c r="AO166" i="2"/>
  <c r="AP166" i="2" s="1"/>
  <c r="AR166" i="2" s="1"/>
  <c r="AO141" i="2"/>
  <c r="AP141" i="2" s="1"/>
  <c r="AR141" i="2" s="1"/>
  <c r="AO138" i="2"/>
  <c r="AP138" i="2" s="1"/>
  <c r="AR138" i="2" s="1"/>
  <c r="AO118" i="2"/>
  <c r="AP118" i="2" s="1"/>
  <c r="AR118" i="2" s="1"/>
  <c r="AO117" i="2"/>
  <c r="AP117" i="2" s="1"/>
  <c r="AR117" i="2" s="1"/>
  <c r="D31" i="12"/>
  <c r="D85" i="12" s="1"/>
  <c r="AF72" i="11"/>
  <c r="K37" i="12"/>
  <c r="K88" i="12" s="1"/>
  <c r="D47" i="12"/>
  <c r="D93" i="12" s="1"/>
  <c r="AF88" i="11"/>
  <c r="K55" i="12"/>
  <c r="K136" i="12" s="1"/>
  <c r="K44" i="12"/>
  <c r="K130" i="12" s="1"/>
  <c r="K19" i="12"/>
  <c r="K117" i="12" s="1"/>
  <c r="K22" i="12"/>
  <c r="K82" i="12" s="1"/>
  <c r="T36" i="2"/>
  <c r="V36" i="2" s="1"/>
  <c r="G42" i="11" s="1"/>
  <c r="I16" i="11"/>
  <c r="I23" i="11"/>
  <c r="K56" i="12"/>
  <c r="K137" i="12" s="1"/>
  <c r="K34" i="12"/>
  <c r="K125" i="12" s="1"/>
  <c r="K45" i="12"/>
  <c r="K131" i="12" s="1"/>
  <c r="K31" i="12"/>
  <c r="K85" i="12" s="1"/>
  <c r="I49" i="11"/>
  <c r="I19" i="11"/>
  <c r="I34" i="11"/>
  <c r="BL80" i="2"/>
  <c r="BN80" i="2" s="1"/>
  <c r="X38" i="11" s="1"/>
  <c r="Y38" i="11" s="1"/>
  <c r="Q21" i="11"/>
  <c r="AA25" i="12" s="1"/>
  <c r="AA120" i="12" s="1"/>
  <c r="Q30" i="11"/>
  <c r="AA34" i="12" s="1"/>
  <c r="AA125" i="12" s="1"/>
  <c r="Q15" i="11"/>
  <c r="Q53" i="11"/>
  <c r="AA57" i="12" s="1"/>
  <c r="AA138" i="12" s="1"/>
  <c r="Q40" i="11"/>
  <c r="AA44" i="12" s="1"/>
  <c r="AA130" i="12" s="1"/>
  <c r="Q48" i="11"/>
  <c r="AA52" i="12" s="1"/>
  <c r="AA135" i="12" s="1"/>
  <c r="Y116" i="11"/>
  <c r="AS28" i="12" s="1"/>
  <c r="AS83" i="12" s="1"/>
  <c r="Y132" i="11"/>
  <c r="AS44" i="12" s="1"/>
  <c r="AS130" i="12" s="1"/>
  <c r="Y113" i="11"/>
  <c r="AS25" i="12" s="1"/>
  <c r="AS120" i="12" s="1"/>
  <c r="D49" i="12"/>
  <c r="D132" i="12" s="1"/>
  <c r="AF90" i="11"/>
  <c r="U18" i="11"/>
  <c r="AI22" i="12" s="1"/>
  <c r="AI82" i="12" s="1"/>
  <c r="Y23" i="11"/>
  <c r="AQ27" i="12" s="1"/>
  <c r="AQ122" i="12" s="1"/>
  <c r="Y32" i="11"/>
  <c r="AQ36" i="12" s="1"/>
  <c r="AQ126" i="12" s="1"/>
  <c r="U37" i="11"/>
  <c r="AI41" i="12" s="1"/>
  <c r="AI90" i="12" s="1"/>
  <c r="U41" i="11"/>
  <c r="AI45" i="12" s="1"/>
  <c r="AI131" i="12" s="1"/>
  <c r="Y45" i="11"/>
  <c r="AQ49" i="12" s="1"/>
  <c r="AQ132" i="12" s="1"/>
  <c r="Y49" i="11"/>
  <c r="AQ53" i="12" s="1"/>
  <c r="AQ95" i="12" s="1"/>
  <c r="Y53" i="11"/>
  <c r="AQ57" i="12" s="1"/>
  <c r="AQ138" i="12" s="1"/>
  <c r="E62" i="11"/>
  <c r="D52" i="12"/>
  <c r="D135" i="12" s="1"/>
  <c r="AF93" i="11"/>
  <c r="U19" i="11"/>
  <c r="AI23" i="12" s="1"/>
  <c r="AI118" i="12" s="1"/>
  <c r="Y30" i="11"/>
  <c r="AQ34" i="12" s="1"/>
  <c r="AQ125" i="12" s="1"/>
  <c r="Y40" i="11"/>
  <c r="AQ44" i="12" s="1"/>
  <c r="AQ130" i="12" s="1"/>
  <c r="Y48" i="11"/>
  <c r="AQ52" i="12" s="1"/>
  <c r="AQ135" i="12" s="1"/>
  <c r="U29" i="11"/>
  <c r="AI33" i="12" s="1"/>
  <c r="AI86" i="12" s="1"/>
  <c r="U38" i="11"/>
  <c r="AI42" i="12" s="1"/>
  <c r="AI91" i="12" s="1"/>
  <c r="U45" i="11"/>
  <c r="AI49" i="12" s="1"/>
  <c r="AI132" i="12" s="1"/>
  <c r="D29" i="12"/>
  <c r="D84" i="12" s="1"/>
  <c r="AF70" i="11"/>
  <c r="E80" i="11"/>
  <c r="E92" i="11"/>
  <c r="Y19" i="11"/>
  <c r="AQ23" i="12" s="1"/>
  <c r="AQ118" i="12" s="1"/>
  <c r="U23" i="11"/>
  <c r="AI27" i="12" s="1"/>
  <c r="AI122" i="12" s="1"/>
  <c r="U30" i="11"/>
  <c r="AI34" i="12" s="1"/>
  <c r="AI125" i="12" s="1"/>
  <c r="Y34" i="11"/>
  <c r="AQ38" i="12" s="1"/>
  <c r="AQ127" i="12" s="1"/>
  <c r="U53" i="11"/>
  <c r="AI57" i="12" s="1"/>
  <c r="AI138" i="12" s="1"/>
  <c r="D22" i="12"/>
  <c r="D82" i="12" s="1"/>
  <c r="AF63" i="11"/>
  <c r="E87" i="11"/>
  <c r="E95" i="11"/>
  <c r="D54" i="12"/>
  <c r="D96" i="12" s="1"/>
  <c r="AF95" i="11"/>
  <c r="AH27" i="11"/>
  <c r="AY32" i="12"/>
  <c r="AY124" i="12" s="1"/>
  <c r="AY23" i="12"/>
  <c r="AY118" i="12" s="1"/>
  <c r="AC21" i="11"/>
  <c r="AH22" i="11"/>
  <c r="AY27" i="12"/>
  <c r="AY122" i="12" s="1"/>
  <c r="AC49" i="11"/>
  <c r="AH24" i="11"/>
  <c r="AY29" i="12"/>
  <c r="AY84" i="12" s="1"/>
  <c r="AC35" i="11"/>
  <c r="AY42" i="12"/>
  <c r="AY91" i="12" s="1"/>
  <c r="AC40" i="11"/>
  <c r="AC43" i="11"/>
  <c r="AH45" i="11"/>
  <c r="AY50" i="12"/>
  <c r="AY133" i="12" s="1"/>
  <c r="AC48" i="11"/>
  <c r="U83" i="11"/>
  <c r="AJ41" i="12" s="1"/>
  <c r="AJ90" i="12" s="1"/>
  <c r="AC18" i="11"/>
  <c r="AC30" i="11"/>
  <c r="U90" i="11"/>
  <c r="AJ48" i="12" s="1"/>
  <c r="AJ94" i="12" s="1"/>
  <c r="U96" i="11"/>
  <c r="AJ54" i="12" s="1"/>
  <c r="AJ96" i="12" s="1"/>
  <c r="BT454" i="2"/>
  <c r="BU454" i="2" s="1"/>
  <c r="BU406" i="2"/>
  <c r="AY430" i="2"/>
  <c r="AX478" i="2"/>
  <c r="AY478" i="2" s="1"/>
  <c r="BI478" i="2"/>
  <c r="BJ478" i="2" s="1"/>
  <c r="BL478" i="2" s="1"/>
  <c r="BN478" i="2" s="1"/>
  <c r="X134" i="11" s="1"/>
  <c r="BJ430" i="2"/>
  <c r="BL430" i="2" s="1"/>
  <c r="BN430" i="2" s="1"/>
  <c r="W134" i="11" s="1"/>
  <c r="BU281" i="2"/>
  <c r="BT233" i="2"/>
  <c r="BU233" i="2" s="1"/>
  <c r="BK339" i="2"/>
  <c r="BL339" i="2" s="1"/>
  <c r="BN339" i="2" s="1"/>
  <c r="BK334" i="2"/>
  <c r="BL334" i="2" s="1"/>
  <c r="BN334" i="2" s="1"/>
  <c r="BK338" i="2"/>
  <c r="BL338" i="2" s="1"/>
  <c r="BN338" i="2" s="1"/>
  <c r="BK341" i="2"/>
  <c r="BL341" i="2" s="1"/>
  <c r="BN341" i="2" s="1"/>
  <c r="BK337" i="2"/>
  <c r="BL337" i="2" s="1"/>
  <c r="BN337" i="2" s="1"/>
  <c r="BK340" i="2"/>
  <c r="BL340" i="2" s="1"/>
  <c r="BN340" i="2" s="1"/>
  <c r="BK336" i="2"/>
  <c r="BL336" i="2" s="1"/>
  <c r="BN336" i="2" s="1"/>
  <c r="BK329" i="2"/>
  <c r="BL329" i="2" s="1"/>
  <c r="BN329" i="2" s="1"/>
  <c r="BK335" i="2"/>
  <c r="BL335" i="2" s="1"/>
  <c r="BN335" i="2" s="1"/>
  <c r="BK332" i="2"/>
  <c r="BL332" i="2" s="1"/>
  <c r="BN332" i="2" s="1"/>
  <c r="BK342" i="2"/>
  <c r="BL342" i="2" s="1"/>
  <c r="BN342" i="2" s="1"/>
  <c r="BK333" i="2"/>
  <c r="BL333" i="2" s="1"/>
  <c r="BN333" i="2" s="1"/>
  <c r="BK330" i="2"/>
  <c r="BL330" i="2" s="1"/>
  <c r="BN330" i="2" s="1"/>
  <c r="BK327" i="2"/>
  <c r="BL327" i="2" s="1"/>
  <c r="BN327" i="2" s="1"/>
  <c r="BK325" i="2"/>
  <c r="BL325" i="2" s="1"/>
  <c r="BN325" i="2" s="1"/>
  <c r="BK321" i="2"/>
  <c r="BL321" i="2" s="1"/>
  <c r="BN321" i="2" s="1"/>
  <c r="BK319" i="2"/>
  <c r="BL319" i="2" s="1"/>
  <c r="BN319" i="2" s="1"/>
  <c r="BK313" i="2"/>
  <c r="BL313" i="2" s="1"/>
  <c r="BN313" i="2" s="1"/>
  <c r="BK311" i="2"/>
  <c r="BL311" i="2" s="1"/>
  <c r="BN311" i="2" s="1"/>
  <c r="BK328" i="2"/>
  <c r="BL328" i="2" s="1"/>
  <c r="BN328" i="2" s="1"/>
  <c r="BK324" i="2"/>
  <c r="BL324" i="2" s="1"/>
  <c r="BN324" i="2" s="1"/>
  <c r="BK320" i="2"/>
  <c r="BL320" i="2" s="1"/>
  <c r="BN320" i="2" s="1"/>
  <c r="BK318" i="2"/>
  <c r="BL318" i="2" s="1"/>
  <c r="BN318" i="2" s="1"/>
  <c r="BK331" i="2"/>
  <c r="BL331" i="2" s="1"/>
  <c r="BN331" i="2" s="1"/>
  <c r="BK315" i="2"/>
  <c r="BL315" i="2" s="1"/>
  <c r="BN315" i="2" s="1"/>
  <c r="BK308" i="2"/>
  <c r="BL308" i="2" s="1"/>
  <c r="BN308" i="2" s="1"/>
  <c r="BK303" i="2"/>
  <c r="BL303" i="2" s="1"/>
  <c r="BN303" i="2" s="1"/>
  <c r="BK323" i="2"/>
  <c r="BL323" i="2" s="1"/>
  <c r="BN323" i="2" s="1"/>
  <c r="BK316" i="2"/>
  <c r="BL316" i="2" s="1"/>
  <c r="BN316" i="2" s="1"/>
  <c r="BK307" i="2"/>
  <c r="BL307" i="2" s="1"/>
  <c r="BN307" i="2" s="1"/>
  <c r="BK302" i="2"/>
  <c r="BL302" i="2" s="1"/>
  <c r="BN302" i="2" s="1"/>
  <c r="BK326" i="2"/>
  <c r="BL326" i="2" s="1"/>
  <c r="BN326" i="2" s="1"/>
  <c r="BK312" i="2"/>
  <c r="BL312" i="2" s="1"/>
  <c r="BN312" i="2" s="1"/>
  <c r="BK309" i="2"/>
  <c r="BL309" i="2" s="1"/>
  <c r="BN309" i="2" s="1"/>
  <c r="BK306" i="2"/>
  <c r="BL306" i="2" s="1"/>
  <c r="BN306" i="2" s="1"/>
  <c r="BK317" i="2"/>
  <c r="BL317" i="2" s="1"/>
  <c r="BN317" i="2" s="1"/>
  <c r="BK322" i="2"/>
  <c r="BL322" i="2" s="1"/>
  <c r="BN322" i="2" s="1"/>
  <c r="BK310" i="2"/>
  <c r="BL310" i="2" s="1"/>
  <c r="BN310" i="2" s="1"/>
  <c r="BK305" i="2"/>
  <c r="BL305" i="2" s="1"/>
  <c r="BN305" i="2" s="1"/>
  <c r="BK304" i="2"/>
  <c r="BL304" i="2" s="1"/>
  <c r="BN304" i="2" s="1"/>
  <c r="BK314" i="2"/>
  <c r="BL314" i="2" s="1"/>
  <c r="BN314" i="2" s="1"/>
  <c r="BV341" i="2"/>
  <c r="BW341" i="2" s="1"/>
  <c r="BY341" i="2" s="1"/>
  <c r="BV337" i="2"/>
  <c r="BW337" i="2" s="1"/>
  <c r="BY337" i="2" s="1"/>
  <c r="BV342" i="2"/>
  <c r="BW342" i="2" s="1"/>
  <c r="BY342" i="2" s="1"/>
  <c r="BV340" i="2"/>
  <c r="BW340" i="2" s="1"/>
  <c r="BY340" i="2" s="1"/>
  <c r="BV336" i="2"/>
  <c r="BW336" i="2" s="1"/>
  <c r="BY336" i="2" s="1"/>
  <c r="BV339" i="2"/>
  <c r="BW339" i="2" s="1"/>
  <c r="BY339" i="2" s="1"/>
  <c r="BV334" i="2"/>
  <c r="BW334" i="2" s="1"/>
  <c r="BY334" i="2" s="1"/>
  <c r="BV331" i="2"/>
  <c r="BW331" i="2" s="1"/>
  <c r="BY331" i="2" s="1"/>
  <c r="BV328" i="2"/>
  <c r="BW328" i="2" s="1"/>
  <c r="BY328" i="2" s="1"/>
  <c r="BV338" i="2"/>
  <c r="BW338" i="2" s="1"/>
  <c r="BY338" i="2" s="1"/>
  <c r="BV330" i="2"/>
  <c r="BW330" i="2" s="1"/>
  <c r="BY330" i="2" s="1"/>
  <c r="BV327" i="2"/>
  <c r="BW327" i="2" s="1"/>
  <c r="BY327" i="2" s="1"/>
  <c r="BV323" i="2"/>
  <c r="BW323" i="2" s="1"/>
  <c r="BY323" i="2" s="1"/>
  <c r="BV317" i="2"/>
  <c r="BW317" i="2" s="1"/>
  <c r="BY317" i="2" s="1"/>
  <c r="BV315" i="2"/>
  <c r="BW315" i="2" s="1"/>
  <c r="BY315" i="2" s="1"/>
  <c r="BV329" i="2"/>
  <c r="BW329" i="2" s="1"/>
  <c r="BY329" i="2" s="1"/>
  <c r="BV322" i="2"/>
  <c r="BW322" i="2" s="1"/>
  <c r="BY322" i="2" s="1"/>
  <c r="BV316" i="2"/>
  <c r="BW316" i="2" s="1"/>
  <c r="BY316" i="2" s="1"/>
  <c r="BV314" i="2"/>
  <c r="BW314" i="2" s="1"/>
  <c r="BY314" i="2" s="1"/>
  <c r="BV335" i="2"/>
  <c r="BW335" i="2" s="1"/>
  <c r="BY335" i="2" s="1"/>
  <c r="BV321" i="2"/>
  <c r="BW321" i="2" s="1"/>
  <c r="BY321" i="2" s="1"/>
  <c r="BV319" i="2"/>
  <c r="BW319" i="2" s="1"/>
  <c r="BY319" i="2" s="1"/>
  <c r="BV318" i="2"/>
  <c r="BW318" i="2" s="1"/>
  <c r="BY318" i="2" s="1"/>
  <c r="BV310" i="2"/>
  <c r="BW310" i="2" s="1"/>
  <c r="BY310" i="2" s="1"/>
  <c r="BV306" i="2"/>
  <c r="BW306" i="2" s="1"/>
  <c r="BY306" i="2" s="1"/>
  <c r="BV311" i="2"/>
  <c r="BW311" i="2" s="1"/>
  <c r="BY311" i="2" s="1"/>
  <c r="BV309" i="2"/>
  <c r="BW309" i="2" s="1"/>
  <c r="BY309" i="2" s="1"/>
  <c r="BV305" i="2"/>
  <c r="BW305" i="2" s="1"/>
  <c r="BY305" i="2" s="1"/>
  <c r="BV304" i="2"/>
  <c r="BW304" i="2" s="1"/>
  <c r="BY304" i="2" s="1"/>
  <c r="BV326" i="2"/>
  <c r="BW326" i="2" s="1"/>
  <c r="BY326" i="2" s="1"/>
  <c r="BV325" i="2"/>
  <c r="BW325" i="2" s="1"/>
  <c r="BY325" i="2" s="1"/>
  <c r="BV313" i="2"/>
  <c r="BW313" i="2" s="1"/>
  <c r="BY313" i="2" s="1"/>
  <c r="BV303" i="2"/>
  <c r="BW303" i="2" s="1"/>
  <c r="BY303" i="2" s="1"/>
  <c r="BV302" i="2"/>
  <c r="BW302" i="2" s="1"/>
  <c r="BY302" i="2" s="1"/>
  <c r="BV324" i="2"/>
  <c r="BW324" i="2" s="1"/>
  <c r="BY324" i="2" s="1"/>
  <c r="BV308" i="2"/>
  <c r="BW308" i="2" s="1"/>
  <c r="BY308" i="2" s="1"/>
  <c r="BV307" i="2"/>
  <c r="BW307" i="2" s="1"/>
  <c r="BY307" i="2" s="1"/>
  <c r="BV333" i="2"/>
  <c r="BW333" i="2" s="1"/>
  <c r="BY333" i="2" s="1"/>
  <c r="BV312" i="2"/>
  <c r="BW312" i="2" s="1"/>
  <c r="BY312" i="2" s="1"/>
  <c r="BV332" i="2"/>
  <c r="BW332" i="2" s="1"/>
  <c r="BY332" i="2" s="1"/>
  <c r="BV320" i="2"/>
  <c r="BW320" i="2" s="1"/>
  <c r="BY320" i="2" s="1"/>
  <c r="AE340" i="2"/>
  <c r="AG340" i="2" s="1"/>
  <c r="AE335" i="2"/>
  <c r="AG335" i="2" s="1"/>
  <c r="AE339" i="2"/>
  <c r="AG339" i="2" s="1"/>
  <c r="AE338" i="2"/>
  <c r="AG338" i="2" s="1"/>
  <c r="AE333" i="2"/>
  <c r="AG333" i="2" s="1"/>
  <c r="AE341" i="2"/>
  <c r="AG341" i="2" s="1"/>
  <c r="AE337" i="2"/>
  <c r="AG337" i="2" s="1"/>
  <c r="AE330" i="2"/>
  <c r="AG330" i="2" s="1"/>
  <c r="AE327" i="2"/>
  <c r="AG327" i="2" s="1"/>
  <c r="AE342" i="2"/>
  <c r="AG342" i="2" s="1"/>
  <c r="AE326" i="2"/>
  <c r="AG326" i="2" s="1"/>
  <c r="AE322" i="2"/>
  <c r="AG322" i="2" s="1"/>
  <c r="AE320" i="2"/>
  <c r="AG320" i="2" s="1"/>
  <c r="AE336" i="2"/>
  <c r="AG336" i="2" s="1"/>
  <c r="AE328" i="2"/>
  <c r="AG328" i="2" s="1"/>
  <c r="AE325" i="2"/>
  <c r="AG325" i="2" s="1"/>
  <c r="AE321" i="2"/>
  <c r="AG321" i="2" s="1"/>
  <c r="AE319" i="2"/>
  <c r="AG319" i="2" s="1"/>
  <c r="AE315" i="2"/>
  <c r="AG315" i="2" s="1"/>
  <c r="AE313" i="2"/>
  <c r="AG313" i="2" s="1"/>
  <c r="AE309" i="2"/>
  <c r="AG309" i="2" s="1"/>
  <c r="AE334" i="2"/>
  <c r="AG334" i="2" s="1"/>
  <c r="AE323" i="2"/>
  <c r="AG323" i="2" s="1"/>
  <c r="AE318" i="2"/>
  <c r="AG318" i="2" s="1"/>
  <c r="AE308" i="2"/>
  <c r="AG308" i="2" s="1"/>
  <c r="AE303" i="2"/>
  <c r="AG303" i="2" s="1"/>
  <c r="AE306" i="2"/>
  <c r="AG306" i="2" s="1"/>
  <c r="AE305" i="2"/>
  <c r="AG305" i="2" s="1"/>
  <c r="AE312" i="2"/>
  <c r="AG312" i="2" s="1"/>
  <c r="AE302" i="2"/>
  <c r="AG302" i="2" s="1"/>
  <c r="AE324" i="2"/>
  <c r="AG324" i="2" s="1"/>
  <c r="AE310" i="2"/>
  <c r="AG310" i="2" s="1"/>
  <c r="AE307" i="2"/>
  <c r="AG307" i="2" s="1"/>
  <c r="AE317" i="2"/>
  <c r="AG317" i="2" s="1"/>
  <c r="AE316" i="2"/>
  <c r="AG316" i="2" s="1"/>
  <c r="AE331" i="2"/>
  <c r="AG331" i="2" s="1"/>
  <c r="AE304" i="2"/>
  <c r="AG304" i="2" s="1"/>
  <c r="AO338" i="2"/>
  <c r="AP338" i="2" s="1"/>
  <c r="AR338" i="2" s="1"/>
  <c r="AO333" i="2"/>
  <c r="AP333" i="2" s="1"/>
  <c r="AR333" i="2" s="1"/>
  <c r="AO341" i="2"/>
  <c r="AP341" i="2" s="1"/>
  <c r="AR341" i="2" s="1"/>
  <c r="AO337" i="2"/>
  <c r="AP337" i="2" s="1"/>
  <c r="AR337" i="2" s="1"/>
  <c r="AO336" i="2"/>
  <c r="AP336" i="2" s="1"/>
  <c r="AR336" i="2" s="1"/>
  <c r="AO342" i="2"/>
  <c r="AP342" i="2" s="1"/>
  <c r="AR342" i="2" s="1"/>
  <c r="AO340" i="2"/>
  <c r="AP340" i="2" s="1"/>
  <c r="AR340" i="2" s="1"/>
  <c r="AO335" i="2"/>
  <c r="AP335" i="2" s="1"/>
  <c r="AR335" i="2" s="1"/>
  <c r="AO332" i="2"/>
  <c r="AP332" i="2" s="1"/>
  <c r="AR332" i="2" s="1"/>
  <c r="AO339" i="2"/>
  <c r="AP339" i="2" s="1"/>
  <c r="AR339" i="2" s="1"/>
  <c r="AO331" i="2"/>
  <c r="AP331" i="2" s="1"/>
  <c r="AR331" i="2" s="1"/>
  <c r="AO328" i="2"/>
  <c r="AP328" i="2" s="1"/>
  <c r="AR328" i="2" s="1"/>
  <c r="AO327" i="2"/>
  <c r="AP327" i="2" s="1"/>
  <c r="AR327" i="2" s="1"/>
  <c r="AO324" i="2"/>
  <c r="AP324" i="2" s="1"/>
  <c r="AR324" i="2" s="1"/>
  <c r="AO318" i="2"/>
  <c r="AP318" i="2" s="1"/>
  <c r="AR318" i="2" s="1"/>
  <c r="AO312" i="2"/>
  <c r="AP312" i="2" s="1"/>
  <c r="AR312" i="2" s="1"/>
  <c r="AO334" i="2"/>
  <c r="AP334" i="2" s="1"/>
  <c r="AR334" i="2" s="1"/>
  <c r="AO323" i="2"/>
  <c r="AP323" i="2" s="1"/>
  <c r="AR323" i="2" s="1"/>
  <c r="AO317" i="2"/>
  <c r="AP317" i="2" s="1"/>
  <c r="AR317" i="2" s="1"/>
  <c r="AO316" i="2"/>
  <c r="AP316" i="2" s="1"/>
  <c r="AR316" i="2" s="1"/>
  <c r="AO315" i="2"/>
  <c r="AP315" i="2" s="1"/>
  <c r="AR315" i="2" s="1"/>
  <c r="AO330" i="2"/>
  <c r="AP330" i="2" s="1"/>
  <c r="AR330" i="2" s="1"/>
  <c r="AO329" i="2"/>
  <c r="AO325" i="2"/>
  <c r="AP325" i="2" s="1"/>
  <c r="AR325" i="2" s="1"/>
  <c r="AO313" i="2"/>
  <c r="AP313" i="2" s="1"/>
  <c r="AR313" i="2" s="1"/>
  <c r="AO307" i="2"/>
  <c r="AP307" i="2" s="1"/>
  <c r="AR307" i="2" s="1"/>
  <c r="AO302" i="2"/>
  <c r="AO326" i="2"/>
  <c r="AP326" i="2" s="1"/>
  <c r="AR326" i="2" s="1"/>
  <c r="AO314" i="2"/>
  <c r="AP314" i="2" s="1"/>
  <c r="AR314" i="2" s="1"/>
  <c r="AO310" i="2"/>
  <c r="AP310" i="2" s="1"/>
  <c r="AR310" i="2" s="1"/>
  <c r="AO306" i="2"/>
  <c r="AP306" i="2" s="1"/>
  <c r="AR306" i="2" s="1"/>
  <c r="AO305" i="2"/>
  <c r="AO321" i="2"/>
  <c r="AP321" i="2" s="1"/>
  <c r="AR321" i="2" s="1"/>
  <c r="AO320" i="2"/>
  <c r="AP320" i="2" s="1"/>
  <c r="AR320" i="2" s="1"/>
  <c r="AO319" i="2"/>
  <c r="AP319" i="2" s="1"/>
  <c r="AR319" i="2" s="1"/>
  <c r="AO304" i="2"/>
  <c r="AP304" i="2" s="1"/>
  <c r="AR304" i="2" s="1"/>
  <c r="AO303" i="2"/>
  <c r="AP303" i="2" s="1"/>
  <c r="AR303" i="2" s="1"/>
  <c r="AO322" i="2"/>
  <c r="AP322" i="2" s="1"/>
  <c r="AR322" i="2" s="1"/>
  <c r="AO311" i="2"/>
  <c r="AP311" i="2" s="1"/>
  <c r="AR311" i="2" s="1"/>
  <c r="AO309" i="2"/>
  <c r="AP309" i="2" s="1"/>
  <c r="AR309" i="2" s="1"/>
  <c r="AO308" i="2"/>
  <c r="AP308" i="2" s="1"/>
  <c r="AR308" i="2" s="1"/>
  <c r="S342" i="2"/>
  <c r="T342" i="2" s="1"/>
  <c r="V342" i="2" s="1"/>
  <c r="S338" i="2"/>
  <c r="T338" i="2" s="1"/>
  <c r="V338" i="2" s="1"/>
  <c r="S341" i="2"/>
  <c r="T341" i="2" s="1"/>
  <c r="V341" i="2" s="1"/>
  <c r="S337" i="2"/>
  <c r="T337" i="2" s="1"/>
  <c r="V337" i="2" s="1"/>
  <c r="S340" i="2"/>
  <c r="T340" i="2" s="1"/>
  <c r="V340" i="2" s="1"/>
  <c r="S335" i="2"/>
  <c r="T335" i="2" s="1"/>
  <c r="V335" i="2" s="1"/>
  <c r="S336" i="2"/>
  <c r="T336" i="2" s="1"/>
  <c r="V336" i="2" s="1"/>
  <c r="S333" i="2"/>
  <c r="T333" i="2" s="1"/>
  <c r="V333" i="2" s="1"/>
  <c r="S332" i="2"/>
  <c r="T332" i="2" s="1"/>
  <c r="V332" i="2" s="1"/>
  <c r="S339" i="2"/>
  <c r="T339" i="2" s="1"/>
  <c r="V339" i="2" s="1"/>
  <c r="S334" i="2"/>
  <c r="T334" i="2" s="1"/>
  <c r="V334" i="2" s="1"/>
  <c r="S331" i="2"/>
  <c r="T331" i="2" s="1"/>
  <c r="V331" i="2" s="1"/>
  <c r="S328" i="2"/>
  <c r="T328" i="2" s="1"/>
  <c r="V328" i="2" s="1"/>
  <c r="S324" i="2"/>
  <c r="T324" i="2" s="1"/>
  <c r="V324" i="2" s="1"/>
  <c r="S318" i="2"/>
  <c r="T318" i="2" s="1"/>
  <c r="V318" i="2" s="1"/>
  <c r="S316" i="2"/>
  <c r="S323" i="2"/>
  <c r="T323" i="2" s="1"/>
  <c r="V323" i="2" s="1"/>
  <c r="S317" i="2"/>
  <c r="T317" i="2" s="1"/>
  <c r="V317" i="2" s="1"/>
  <c r="S315" i="2"/>
  <c r="T315" i="2" s="1"/>
  <c r="V315" i="2" s="1"/>
  <c r="S330" i="2"/>
  <c r="T330" i="2" s="1"/>
  <c r="V330" i="2" s="1"/>
  <c r="S329" i="2"/>
  <c r="S314" i="2"/>
  <c r="T314" i="2" s="1"/>
  <c r="V314" i="2" s="1"/>
  <c r="S312" i="2"/>
  <c r="T312" i="2" s="1"/>
  <c r="V312" i="2" s="1"/>
  <c r="S311" i="2"/>
  <c r="T311" i="2" s="1"/>
  <c r="V311" i="2" s="1"/>
  <c r="S307" i="2"/>
  <c r="T307" i="2" s="1"/>
  <c r="V307" i="2" s="1"/>
  <c r="S302" i="2"/>
  <c r="T302" i="2" s="1"/>
  <c r="V302" i="2" s="1"/>
  <c r="S322" i="2"/>
  <c r="T322" i="2" s="1"/>
  <c r="V322" i="2" s="1"/>
  <c r="S320" i="2"/>
  <c r="T320" i="2" s="1"/>
  <c r="V320" i="2" s="1"/>
  <c r="S319" i="2"/>
  <c r="T319" i="2" s="1"/>
  <c r="V319" i="2" s="1"/>
  <c r="S313" i="2"/>
  <c r="T313" i="2" s="1"/>
  <c r="V313" i="2" s="1"/>
  <c r="S310" i="2"/>
  <c r="T310" i="2" s="1"/>
  <c r="V310" i="2" s="1"/>
  <c r="S306" i="2"/>
  <c r="T306" i="2" s="1"/>
  <c r="V306" i="2" s="1"/>
  <c r="S305" i="2"/>
  <c r="S325" i="2"/>
  <c r="T325" i="2" s="1"/>
  <c r="V325" i="2" s="1"/>
  <c r="S304" i="2"/>
  <c r="T304" i="2" s="1"/>
  <c r="V304" i="2" s="1"/>
  <c r="S321" i="2"/>
  <c r="T321" i="2" s="1"/>
  <c r="V321" i="2" s="1"/>
  <c r="S303" i="2"/>
  <c r="T303" i="2" s="1"/>
  <c r="V303" i="2" s="1"/>
  <c r="S309" i="2"/>
  <c r="T309" i="2" s="1"/>
  <c r="V309" i="2" s="1"/>
  <c r="S308" i="2"/>
  <c r="T308" i="2" s="1"/>
  <c r="V308" i="2" s="1"/>
  <c r="S327" i="2"/>
  <c r="T327" i="2" s="1"/>
  <c r="V327" i="2" s="1"/>
  <c r="S326" i="2"/>
  <c r="T326" i="2" s="1"/>
  <c r="V326" i="2" s="1"/>
  <c r="AE311" i="2"/>
  <c r="AG311" i="2" s="1"/>
  <c r="AE314" i="2"/>
  <c r="AG314" i="2" s="1"/>
  <c r="AP302" i="2"/>
  <c r="AR302" i="2" s="1"/>
  <c r="AE332" i="2"/>
  <c r="AG332" i="2" s="1"/>
  <c r="K99" i="2"/>
  <c r="C3" i="1" s="1"/>
  <c r="Q281" i="2"/>
  <c r="R233" i="2"/>
  <c r="S489" i="2"/>
  <c r="T489" i="2" s="1"/>
  <c r="V489" i="2" s="1"/>
  <c r="H145" i="11" s="1"/>
  <c r="S487" i="2"/>
  <c r="T487" i="2" s="1"/>
  <c r="V487" i="2" s="1"/>
  <c r="H143" i="11" s="1"/>
  <c r="S485" i="2"/>
  <c r="T485" i="2" s="1"/>
  <c r="V485" i="2" s="1"/>
  <c r="H141" i="11" s="1"/>
  <c r="S483" i="2"/>
  <c r="T483" i="2" s="1"/>
  <c r="V483" i="2" s="1"/>
  <c r="H139" i="11" s="1"/>
  <c r="S481" i="2"/>
  <c r="T481" i="2" s="1"/>
  <c r="V481" i="2" s="1"/>
  <c r="H137" i="11" s="1"/>
  <c r="S479" i="2"/>
  <c r="T479" i="2" s="1"/>
  <c r="V479" i="2" s="1"/>
  <c r="H135" i="11" s="1"/>
  <c r="S476" i="2"/>
  <c r="T476" i="2" s="1"/>
  <c r="V476" i="2" s="1"/>
  <c r="H132" i="11" s="1"/>
  <c r="S474" i="2"/>
  <c r="T474" i="2" s="1"/>
  <c r="V474" i="2" s="1"/>
  <c r="H130" i="11" s="1"/>
  <c r="S472" i="2"/>
  <c r="T472" i="2" s="1"/>
  <c r="V472" i="2" s="1"/>
  <c r="H128" i="11" s="1"/>
  <c r="S461" i="2"/>
  <c r="T461" i="2" s="1"/>
  <c r="V461" i="2" s="1"/>
  <c r="H117" i="11" s="1"/>
  <c r="S491" i="2"/>
  <c r="T491" i="2" s="1"/>
  <c r="V491" i="2" s="1"/>
  <c r="H147" i="11" s="1"/>
  <c r="S470" i="2"/>
  <c r="T470" i="2" s="1"/>
  <c r="V470" i="2" s="1"/>
  <c r="H126" i="11" s="1"/>
  <c r="S468" i="2"/>
  <c r="T468" i="2" s="1"/>
  <c r="V468" i="2" s="1"/>
  <c r="H124" i="11" s="1"/>
  <c r="S466" i="2"/>
  <c r="T466" i="2" s="1"/>
  <c r="V466" i="2" s="1"/>
  <c r="H122" i="11" s="1"/>
  <c r="S464" i="2"/>
  <c r="T464" i="2" s="1"/>
  <c r="V464" i="2" s="1"/>
  <c r="H120" i="11" s="1"/>
  <c r="S460" i="2"/>
  <c r="T460" i="2" s="1"/>
  <c r="V460" i="2" s="1"/>
  <c r="H116" i="11" s="1"/>
  <c r="S458" i="2"/>
  <c r="T458" i="2" s="1"/>
  <c r="V458" i="2" s="1"/>
  <c r="H114" i="11" s="1"/>
  <c r="S490" i="2"/>
  <c r="T490" i="2" s="1"/>
  <c r="V490" i="2" s="1"/>
  <c r="H146" i="11" s="1"/>
  <c r="S488" i="2"/>
  <c r="T488" i="2" s="1"/>
  <c r="V488" i="2" s="1"/>
  <c r="H144" i="11" s="1"/>
  <c r="S486" i="2"/>
  <c r="T486" i="2" s="1"/>
  <c r="V486" i="2" s="1"/>
  <c r="H142" i="11" s="1"/>
  <c r="S484" i="2"/>
  <c r="T484" i="2" s="1"/>
  <c r="V484" i="2" s="1"/>
  <c r="H140" i="11" s="1"/>
  <c r="S482" i="2"/>
  <c r="T482" i="2" s="1"/>
  <c r="V482" i="2" s="1"/>
  <c r="H138" i="11" s="1"/>
  <c r="S480" i="2"/>
  <c r="T480" i="2" s="1"/>
  <c r="V480" i="2" s="1"/>
  <c r="H136" i="11" s="1"/>
  <c r="S477" i="2"/>
  <c r="T477" i="2" s="1"/>
  <c r="V477" i="2" s="1"/>
  <c r="H133" i="11" s="1"/>
  <c r="S475" i="2"/>
  <c r="T475" i="2" s="1"/>
  <c r="V475" i="2" s="1"/>
  <c r="H131" i="11" s="1"/>
  <c r="S473" i="2"/>
  <c r="T473" i="2" s="1"/>
  <c r="V473" i="2" s="1"/>
  <c r="H129" i="11" s="1"/>
  <c r="S471" i="2"/>
  <c r="T471" i="2" s="1"/>
  <c r="V471" i="2" s="1"/>
  <c r="H127" i="11" s="1"/>
  <c r="S467" i="2"/>
  <c r="T467" i="2" s="1"/>
  <c r="V467" i="2" s="1"/>
  <c r="H123" i="11" s="1"/>
  <c r="S463" i="2"/>
  <c r="T463" i="2" s="1"/>
  <c r="V463" i="2" s="1"/>
  <c r="H119" i="11" s="1"/>
  <c r="S457" i="2"/>
  <c r="T457" i="2" s="1"/>
  <c r="V457" i="2" s="1"/>
  <c r="H113" i="11" s="1"/>
  <c r="S455" i="2"/>
  <c r="T455" i="2" s="1"/>
  <c r="V455" i="2" s="1"/>
  <c r="H111" i="11" s="1"/>
  <c r="S453" i="2"/>
  <c r="T453" i="2" s="1"/>
  <c r="V453" i="2" s="1"/>
  <c r="H109" i="11" s="1"/>
  <c r="S451" i="2"/>
  <c r="T451" i="2" s="1"/>
  <c r="V451" i="2" s="1"/>
  <c r="H107" i="11" s="1"/>
  <c r="S478" i="2"/>
  <c r="S465" i="2"/>
  <c r="T465" i="2" s="1"/>
  <c r="V465" i="2" s="1"/>
  <c r="H121" i="11" s="1"/>
  <c r="S462" i="2"/>
  <c r="T462" i="2" s="1"/>
  <c r="V462" i="2" s="1"/>
  <c r="H118" i="11" s="1"/>
  <c r="S456" i="2"/>
  <c r="T456" i="2" s="1"/>
  <c r="V456" i="2" s="1"/>
  <c r="H112" i="11" s="1"/>
  <c r="S454" i="2"/>
  <c r="S452" i="2"/>
  <c r="T452" i="2" s="1"/>
  <c r="V452" i="2" s="1"/>
  <c r="H108" i="11" s="1"/>
  <c r="S469" i="2"/>
  <c r="T469" i="2" s="1"/>
  <c r="V469" i="2" s="1"/>
  <c r="H125" i="11" s="1"/>
  <c r="S459" i="2"/>
  <c r="T459" i="2" s="1"/>
  <c r="V459" i="2" s="1"/>
  <c r="H115" i="11" s="1"/>
  <c r="AO592" i="2"/>
  <c r="AP592" i="2" s="1"/>
  <c r="AR592" i="2" s="1"/>
  <c r="P192" i="11" s="1"/>
  <c r="AO588" i="2"/>
  <c r="AP588" i="2" s="1"/>
  <c r="AR588" i="2" s="1"/>
  <c r="P188" i="11" s="1"/>
  <c r="AO586" i="2"/>
  <c r="AP586" i="2" s="1"/>
  <c r="AR586" i="2" s="1"/>
  <c r="P186" i="11" s="1"/>
  <c r="AO576" i="2"/>
  <c r="AP576" i="2" s="1"/>
  <c r="AR576" i="2" s="1"/>
  <c r="P176" i="11" s="1"/>
  <c r="AO574" i="2"/>
  <c r="AP574" i="2" s="1"/>
  <c r="AR574" i="2" s="1"/>
  <c r="P174" i="11" s="1"/>
  <c r="AO570" i="2"/>
  <c r="AP570" i="2" s="1"/>
  <c r="AR570" i="2" s="1"/>
  <c r="P170" i="11" s="1"/>
  <c r="AO562" i="2"/>
  <c r="AP562" i="2" s="1"/>
  <c r="AR562" i="2" s="1"/>
  <c r="P162" i="11" s="1"/>
  <c r="AO558" i="2"/>
  <c r="AP558" i="2" s="1"/>
  <c r="AR558" i="2" s="1"/>
  <c r="P158" i="11" s="1"/>
  <c r="AO556" i="2"/>
  <c r="AP556" i="2" s="1"/>
  <c r="AR556" i="2" s="1"/>
  <c r="P156" i="11" s="1"/>
  <c r="AO591" i="2"/>
  <c r="AP591" i="2" s="1"/>
  <c r="AR591" i="2" s="1"/>
  <c r="P191" i="11" s="1"/>
  <c r="AO585" i="2"/>
  <c r="AP585" i="2" s="1"/>
  <c r="AR585" i="2" s="1"/>
  <c r="P185" i="11" s="1"/>
  <c r="AO579" i="2"/>
  <c r="AP579" i="2" s="1"/>
  <c r="AR579" i="2" s="1"/>
  <c r="P179" i="11" s="1"/>
  <c r="AO572" i="2"/>
  <c r="AP572" i="2" s="1"/>
  <c r="AR572" i="2" s="1"/>
  <c r="P172" i="11" s="1"/>
  <c r="AO569" i="2"/>
  <c r="AP569" i="2" s="1"/>
  <c r="AR569" i="2" s="1"/>
  <c r="P169" i="11" s="1"/>
  <c r="AO567" i="2"/>
  <c r="AP567" i="2" s="1"/>
  <c r="AR567" i="2" s="1"/>
  <c r="P167" i="11" s="1"/>
  <c r="AO564" i="2"/>
  <c r="AP564" i="2" s="1"/>
  <c r="AR564" i="2" s="1"/>
  <c r="P164" i="11" s="1"/>
  <c r="AO561" i="2"/>
  <c r="AP561" i="2" s="1"/>
  <c r="AR561" i="2" s="1"/>
  <c r="P161" i="11" s="1"/>
  <c r="AO553" i="2"/>
  <c r="AP553" i="2" s="1"/>
  <c r="AR553" i="2" s="1"/>
  <c r="P153" i="11" s="1"/>
  <c r="AO590" i="2"/>
  <c r="AP590" i="2" s="1"/>
  <c r="AR590" i="2" s="1"/>
  <c r="P190" i="11" s="1"/>
  <c r="AO587" i="2"/>
  <c r="AP587" i="2" s="1"/>
  <c r="AR587" i="2" s="1"/>
  <c r="P187" i="11" s="1"/>
  <c r="AO584" i="2"/>
  <c r="AP584" i="2" s="1"/>
  <c r="AR584" i="2" s="1"/>
  <c r="P184" i="11" s="1"/>
  <c r="AO580" i="2"/>
  <c r="AP580" i="2" s="1"/>
  <c r="AR580" i="2" s="1"/>
  <c r="P180" i="11" s="1"/>
  <c r="AO578" i="2"/>
  <c r="AP578" i="2" s="1"/>
  <c r="AR578" i="2" s="1"/>
  <c r="P178" i="11" s="1"/>
  <c r="AO575" i="2"/>
  <c r="AP575" i="2" s="1"/>
  <c r="AR575" i="2" s="1"/>
  <c r="P175" i="11" s="1"/>
  <c r="AO571" i="2"/>
  <c r="AP571" i="2" s="1"/>
  <c r="AR571" i="2" s="1"/>
  <c r="P171" i="11" s="1"/>
  <c r="AO565" i="2"/>
  <c r="AP565" i="2" s="1"/>
  <c r="AR565" i="2" s="1"/>
  <c r="P165" i="11" s="1"/>
  <c r="AO563" i="2"/>
  <c r="AP563" i="2" s="1"/>
  <c r="AR563" i="2" s="1"/>
  <c r="P163" i="11" s="1"/>
  <c r="AO560" i="2"/>
  <c r="AP560" i="2" s="1"/>
  <c r="AR560" i="2" s="1"/>
  <c r="P160" i="11" s="1"/>
  <c r="AO557" i="2"/>
  <c r="AP557" i="2" s="1"/>
  <c r="AR557" i="2" s="1"/>
  <c r="P157" i="11" s="1"/>
  <c r="AO554" i="2"/>
  <c r="AP554" i="2" s="1"/>
  <c r="AR554" i="2" s="1"/>
  <c r="P154" i="11" s="1"/>
  <c r="AO589" i="2"/>
  <c r="AP589" i="2" s="1"/>
  <c r="AR589" i="2" s="1"/>
  <c r="P189" i="11" s="1"/>
  <c r="AO555" i="2"/>
  <c r="AP555" i="2" s="1"/>
  <c r="AR555" i="2" s="1"/>
  <c r="P155" i="11" s="1"/>
  <c r="AO583" i="2"/>
  <c r="AP583" i="2" s="1"/>
  <c r="AR583" i="2" s="1"/>
  <c r="P183" i="11" s="1"/>
  <c r="AO566" i="2"/>
  <c r="AP566" i="2" s="1"/>
  <c r="AR566" i="2" s="1"/>
  <c r="P166" i="11" s="1"/>
  <c r="AO582" i="2"/>
  <c r="AP582" i="2" s="1"/>
  <c r="AR582" i="2" s="1"/>
  <c r="P182" i="11" s="1"/>
  <c r="AO577" i="2"/>
  <c r="AP577" i="2" s="1"/>
  <c r="AR577" i="2" s="1"/>
  <c r="P177" i="11" s="1"/>
  <c r="AO573" i="2"/>
  <c r="AP573" i="2" s="1"/>
  <c r="AR573" i="2" s="1"/>
  <c r="P173" i="11" s="1"/>
  <c r="AO568" i="2"/>
  <c r="AP568" i="2" s="1"/>
  <c r="AR568" i="2" s="1"/>
  <c r="P168" i="11" s="1"/>
  <c r="AO559" i="2"/>
  <c r="AP559" i="2" s="1"/>
  <c r="AR559" i="2" s="1"/>
  <c r="P159" i="11" s="1"/>
  <c r="AO581" i="2"/>
  <c r="AP581" i="2" s="1"/>
  <c r="AR581" i="2" s="1"/>
  <c r="P181" i="11" s="1"/>
  <c r="AO593" i="2"/>
  <c r="AP593" i="2" s="1"/>
  <c r="AR593" i="2" s="1"/>
  <c r="P193" i="11" s="1"/>
  <c r="BV938" i="2"/>
  <c r="BW938" i="2" s="1"/>
  <c r="BY938" i="2" s="1"/>
  <c r="AB283" i="11" s="1"/>
  <c r="BV940" i="2"/>
  <c r="BW940" i="2" s="1"/>
  <c r="BY940" i="2" s="1"/>
  <c r="AB285" i="11" s="1"/>
  <c r="BV937" i="2"/>
  <c r="BW937" i="2" s="1"/>
  <c r="BY937" i="2" s="1"/>
  <c r="AB282" i="11" s="1"/>
  <c r="BV936" i="2"/>
  <c r="BW936" i="2" s="1"/>
  <c r="BY936" i="2" s="1"/>
  <c r="AB281" i="11" s="1"/>
  <c r="BV939" i="2"/>
  <c r="BW939" i="2" s="1"/>
  <c r="BY939" i="2" s="1"/>
  <c r="AB284" i="11" s="1"/>
  <c r="BV932" i="2"/>
  <c r="BW932" i="2" s="1"/>
  <c r="BY932" i="2" s="1"/>
  <c r="AB277" i="11" s="1"/>
  <c r="BV928" i="2"/>
  <c r="BW928" i="2" s="1"/>
  <c r="BY928" i="2" s="1"/>
  <c r="AB273" i="11" s="1"/>
  <c r="BV923" i="2"/>
  <c r="BW923" i="2" s="1"/>
  <c r="BY923" i="2" s="1"/>
  <c r="AB268" i="11" s="1"/>
  <c r="BV920" i="2"/>
  <c r="BV915" i="2"/>
  <c r="BW915" i="2" s="1"/>
  <c r="BY915" i="2" s="1"/>
  <c r="AB260" i="11" s="1"/>
  <c r="BV914" i="2"/>
  <c r="BW914" i="2" s="1"/>
  <c r="BY914" i="2" s="1"/>
  <c r="AB259" i="11" s="1"/>
  <c r="BV907" i="2"/>
  <c r="BW907" i="2" s="1"/>
  <c r="BY907" i="2" s="1"/>
  <c r="AB252" i="11" s="1"/>
  <c r="BV903" i="2"/>
  <c r="BW903" i="2" s="1"/>
  <c r="BY903" i="2" s="1"/>
  <c r="AB248" i="11" s="1"/>
  <c r="BV935" i="2"/>
  <c r="BW935" i="2" s="1"/>
  <c r="BY935" i="2" s="1"/>
  <c r="AB280" i="11" s="1"/>
  <c r="BV931" i="2"/>
  <c r="BW931" i="2" s="1"/>
  <c r="BY931" i="2" s="1"/>
  <c r="AB276" i="11" s="1"/>
  <c r="BV926" i="2"/>
  <c r="BW926" i="2" s="1"/>
  <c r="BY926" i="2" s="1"/>
  <c r="AB271" i="11" s="1"/>
  <c r="BV919" i="2"/>
  <c r="BW919" i="2" s="1"/>
  <c r="BY919" i="2" s="1"/>
  <c r="AB264" i="11" s="1"/>
  <c r="BV913" i="2"/>
  <c r="BW913" i="2" s="1"/>
  <c r="BY913" i="2" s="1"/>
  <c r="AB258" i="11" s="1"/>
  <c r="BV911" i="2"/>
  <c r="BW911" i="2" s="1"/>
  <c r="BY911" i="2" s="1"/>
  <c r="AB256" i="11" s="1"/>
  <c r="BV909" i="2"/>
  <c r="BW909" i="2" s="1"/>
  <c r="BY909" i="2" s="1"/>
  <c r="AB254" i="11" s="1"/>
  <c r="BV906" i="2"/>
  <c r="BW906" i="2" s="1"/>
  <c r="BY906" i="2" s="1"/>
  <c r="AB251" i="11" s="1"/>
  <c r="BV902" i="2"/>
  <c r="BW902" i="2" s="1"/>
  <c r="BY902" i="2" s="1"/>
  <c r="AB247" i="11" s="1"/>
  <c r="BV890" i="2"/>
  <c r="BW890" i="2" s="1"/>
  <c r="BY890" i="2" s="1"/>
  <c r="AA283" i="11" s="1"/>
  <c r="BV888" i="2"/>
  <c r="BW888" i="2" s="1"/>
  <c r="BY888" i="2" s="1"/>
  <c r="AA281" i="11" s="1"/>
  <c r="AC281" i="11" s="1"/>
  <c r="BV934" i="2"/>
  <c r="BW934" i="2" s="1"/>
  <c r="BY934" i="2" s="1"/>
  <c r="AB279" i="11" s="1"/>
  <c r="BV930" i="2"/>
  <c r="BW930" i="2" s="1"/>
  <c r="BY930" i="2" s="1"/>
  <c r="AB275" i="11" s="1"/>
  <c r="BV925" i="2"/>
  <c r="BW925" i="2" s="1"/>
  <c r="BY925" i="2" s="1"/>
  <c r="AB270" i="11" s="1"/>
  <c r="BV918" i="2"/>
  <c r="BW918" i="2" s="1"/>
  <c r="BY918" i="2" s="1"/>
  <c r="AB263" i="11" s="1"/>
  <c r="BV917" i="2"/>
  <c r="BW917" i="2" s="1"/>
  <c r="BY917" i="2" s="1"/>
  <c r="AB262" i="11" s="1"/>
  <c r="BV912" i="2"/>
  <c r="BW912" i="2" s="1"/>
  <c r="BY912" i="2" s="1"/>
  <c r="AB257" i="11" s="1"/>
  <c r="BV910" i="2"/>
  <c r="BW910" i="2" s="1"/>
  <c r="BY910" i="2" s="1"/>
  <c r="AB255" i="11" s="1"/>
  <c r="BV905" i="2"/>
  <c r="BW905" i="2" s="1"/>
  <c r="BY905" i="2" s="1"/>
  <c r="AB250" i="11" s="1"/>
  <c r="BV901" i="2"/>
  <c r="BW901" i="2" s="1"/>
  <c r="BY901" i="2" s="1"/>
  <c r="AB246" i="11" s="1"/>
  <c r="BV892" i="2"/>
  <c r="BW892" i="2" s="1"/>
  <c r="BY892" i="2" s="1"/>
  <c r="AA285" i="11" s="1"/>
  <c r="AC285" i="11" s="1"/>
  <c r="BV933" i="2"/>
  <c r="BW933" i="2" s="1"/>
  <c r="BY933" i="2" s="1"/>
  <c r="AB278" i="11" s="1"/>
  <c r="BV929" i="2"/>
  <c r="BW929" i="2" s="1"/>
  <c r="BY929" i="2" s="1"/>
  <c r="AB274" i="11" s="1"/>
  <c r="BV927" i="2"/>
  <c r="BW927" i="2" s="1"/>
  <c r="BY927" i="2" s="1"/>
  <c r="AB272" i="11" s="1"/>
  <c r="BV924" i="2"/>
  <c r="BW924" i="2" s="1"/>
  <c r="BY924" i="2" s="1"/>
  <c r="AB269" i="11" s="1"/>
  <c r="BV922" i="2"/>
  <c r="BW922" i="2" s="1"/>
  <c r="BY922" i="2" s="1"/>
  <c r="AB267" i="11" s="1"/>
  <c r="BV921" i="2"/>
  <c r="BW921" i="2" s="1"/>
  <c r="BY921" i="2" s="1"/>
  <c r="AB266" i="11" s="1"/>
  <c r="BV916" i="2"/>
  <c r="BW916" i="2" s="1"/>
  <c r="BY916" i="2" s="1"/>
  <c r="AB261" i="11" s="1"/>
  <c r="BV908" i="2"/>
  <c r="BW908" i="2" s="1"/>
  <c r="BY908" i="2" s="1"/>
  <c r="AB253" i="11" s="1"/>
  <c r="BV904" i="2"/>
  <c r="BW904" i="2" s="1"/>
  <c r="BY904" i="2" s="1"/>
  <c r="AB249" i="11" s="1"/>
  <c r="BV891" i="2"/>
  <c r="BW891" i="2" s="1"/>
  <c r="BY891" i="2" s="1"/>
  <c r="AA284" i="11" s="1"/>
  <c r="BV889" i="2"/>
  <c r="BW889" i="2" s="1"/>
  <c r="BY889" i="2" s="1"/>
  <c r="AA282" i="11" s="1"/>
  <c r="AC282" i="11" s="1"/>
  <c r="BV887" i="2"/>
  <c r="BW887" i="2" s="1"/>
  <c r="BY887" i="2" s="1"/>
  <c r="AA280" i="11" s="1"/>
  <c r="AC280" i="11" s="1"/>
  <c r="BV865" i="2"/>
  <c r="BW865" i="2" s="1"/>
  <c r="BY865" i="2" s="1"/>
  <c r="AA258" i="11" s="1"/>
  <c r="BV860" i="2"/>
  <c r="BW860" i="2" s="1"/>
  <c r="BY860" i="2" s="1"/>
  <c r="AA253" i="11" s="1"/>
  <c r="BV858" i="2"/>
  <c r="BW858" i="2" s="1"/>
  <c r="BY858" i="2" s="1"/>
  <c r="AA251" i="11" s="1"/>
  <c r="AC251" i="11" s="1"/>
  <c r="BV856" i="2"/>
  <c r="BW856" i="2" s="1"/>
  <c r="BY856" i="2" s="1"/>
  <c r="AA249" i="11" s="1"/>
  <c r="AC249" i="11" s="1"/>
  <c r="BV885" i="2"/>
  <c r="BW885" i="2" s="1"/>
  <c r="BY885" i="2" s="1"/>
  <c r="AA278" i="11" s="1"/>
  <c r="AC278" i="11" s="1"/>
  <c r="BV883" i="2"/>
  <c r="BW883" i="2" s="1"/>
  <c r="BY883" i="2" s="1"/>
  <c r="AA276" i="11" s="1"/>
  <c r="AC276" i="11" s="1"/>
  <c r="BV881" i="2"/>
  <c r="BW881" i="2" s="1"/>
  <c r="BY881" i="2" s="1"/>
  <c r="AA274" i="11" s="1"/>
  <c r="AC274" i="11" s="1"/>
  <c r="BV877" i="2"/>
  <c r="BW877" i="2" s="1"/>
  <c r="BY877" i="2" s="1"/>
  <c r="AA270" i="11" s="1"/>
  <c r="AC270" i="11" s="1"/>
  <c r="BV875" i="2"/>
  <c r="BW875" i="2" s="1"/>
  <c r="BY875" i="2" s="1"/>
  <c r="AA268" i="11" s="1"/>
  <c r="AC268" i="11" s="1"/>
  <c r="BV874" i="2"/>
  <c r="BW874" i="2" s="1"/>
  <c r="BY874" i="2" s="1"/>
  <c r="AA267" i="11" s="1"/>
  <c r="AC267" i="11" s="1"/>
  <c r="BV873" i="2"/>
  <c r="BW873" i="2" s="1"/>
  <c r="BY873" i="2" s="1"/>
  <c r="AA266" i="11" s="1"/>
  <c r="AC266" i="11" s="1"/>
  <c r="BV871" i="2"/>
  <c r="BW871" i="2" s="1"/>
  <c r="BY871" i="2" s="1"/>
  <c r="AA264" i="11" s="1"/>
  <c r="AC264" i="11" s="1"/>
  <c r="BV869" i="2"/>
  <c r="BW869" i="2" s="1"/>
  <c r="BY869" i="2" s="1"/>
  <c r="AA262" i="11" s="1"/>
  <c r="BV867" i="2"/>
  <c r="BW867" i="2" s="1"/>
  <c r="BY867" i="2" s="1"/>
  <c r="AA260" i="11" s="1"/>
  <c r="AC260" i="11" s="1"/>
  <c r="BV863" i="2"/>
  <c r="BW863" i="2" s="1"/>
  <c r="BY863" i="2" s="1"/>
  <c r="AA256" i="11" s="1"/>
  <c r="AC256" i="11" s="1"/>
  <c r="BV879" i="2"/>
  <c r="BW879" i="2" s="1"/>
  <c r="BY879" i="2" s="1"/>
  <c r="AA272" i="11" s="1"/>
  <c r="AC272" i="11" s="1"/>
  <c r="BV870" i="2"/>
  <c r="BW870" i="2" s="1"/>
  <c r="BY870" i="2" s="1"/>
  <c r="AA263" i="11" s="1"/>
  <c r="AC263" i="11" s="1"/>
  <c r="BV866" i="2"/>
  <c r="BW866" i="2" s="1"/>
  <c r="BY866" i="2" s="1"/>
  <c r="AA259" i="11" s="1"/>
  <c r="AC259" i="11" s="1"/>
  <c r="BV864" i="2"/>
  <c r="BW864" i="2" s="1"/>
  <c r="BY864" i="2" s="1"/>
  <c r="AA257" i="11" s="1"/>
  <c r="AC257" i="11" s="1"/>
  <c r="BV861" i="2"/>
  <c r="BW861" i="2" s="1"/>
  <c r="BY861" i="2" s="1"/>
  <c r="AA254" i="11" s="1"/>
  <c r="AC254" i="11" s="1"/>
  <c r="BV859" i="2"/>
  <c r="BW859" i="2" s="1"/>
  <c r="BY859" i="2" s="1"/>
  <c r="AA252" i="11" s="1"/>
  <c r="AC252" i="11" s="1"/>
  <c r="BV857" i="2"/>
  <c r="BW857" i="2" s="1"/>
  <c r="BY857" i="2" s="1"/>
  <c r="AA250" i="11" s="1"/>
  <c r="AC250" i="11" s="1"/>
  <c r="BV855" i="2"/>
  <c r="BW855" i="2" s="1"/>
  <c r="BY855" i="2" s="1"/>
  <c r="AA248" i="11" s="1"/>
  <c r="AC248" i="11" s="1"/>
  <c r="BV886" i="2"/>
  <c r="BW886" i="2" s="1"/>
  <c r="BY886" i="2" s="1"/>
  <c r="AA279" i="11" s="1"/>
  <c r="AC279" i="11" s="1"/>
  <c r="BV884" i="2"/>
  <c r="BW884" i="2" s="1"/>
  <c r="BY884" i="2" s="1"/>
  <c r="AA277" i="11" s="1"/>
  <c r="AC277" i="11" s="1"/>
  <c r="BV882" i="2"/>
  <c r="BW882" i="2" s="1"/>
  <c r="BY882" i="2" s="1"/>
  <c r="AA275" i="11" s="1"/>
  <c r="AC275" i="11" s="1"/>
  <c r="BV880" i="2"/>
  <c r="BW880" i="2" s="1"/>
  <c r="BY880" i="2" s="1"/>
  <c r="AA273" i="11" s="1"/>
  <c r="AC273" i="11" s="1"/>
  <c r="BV878" i="2"/>
  <c r="BW878" i="2" s="1"/>
  <c r="BY878" i="2" s="1"/>
  <c r="AA271" i="11" s="1"/>
  <c r="AC271" i="11" s="1"/>
  <c r="BV876" i="2"/>
  <c r="BW876" i="2" s="1"/>
  <c r="BY876" i="2" s="1"/>
  <c r="AA269" i="11" s="1"/>
  <c r="AC269" i="11" s="1"/>
  <c r="BV872" i="2"/>
  <c r="BV868" i="2"/>
  <c r="BW868" i="2" s="1"/>
  <c r="BY868" i="2" s="1"/>
  <c r="AA261" i="11" s="1"/>
  <c r="AC261" i="11" s="1"/>
  <c r="BV862" i="2"/>
  <c r="BW862" i="2" s="1"/>
  <c r="BY862" i="2" s="1"/>
  <c r="AA255" i="11" s="1"/>
  <c r="AC255" i="11" s="1"/>
  <c r="BV854" i="2"/>
  <c r="BW854" i="2" s="1"/>
  <c r="BY854" i="2" s="1"/>
  <c r="AA247" i="11" s="1"/>
  <c r="AC247" i="11" s="1"/>
  <c r="BV853" i="2"/>
  <c r="BW853" i="2" s="1"/>
  <c r="BY853" i="2" s="1"/>
  <c r="AA246" i="11" s="1"/>
  <c r="AC246" i="11" s="1"/>
  <c r="BV790" i="2"/>
  <c r="BW790" i="2" s="1"/>
  <c r="BY790" i="2" s="1"/>
  <c r="BV789" i="2"/>
  <c r="BW789" i="2" s="1"/>
  <c r="BY789" i="2" s="1"/>
  <c r="BV785" i="2"/>
  <c r="BW785" i="2" s="1"/>
  <c r="BY785" i="2" s="1"/>
  <c r="BV781" i="2"/>
  <c r="BW781" i="2" s="1"/>
  <c r="BY781" i="2" s="1"/>
  <c r="BV777" i="2"/>
  <c r="BW777" i="2" s="1"/>
  <c r="BY777" i="2" s="1"/>
  <c r="BV772" i="2"/>
  <c r="BW772" i="2" s="1"/>
  <c r="BY772" i="2" s="1"/>
  <c r="BV768" i="2"/>
  <c r="BW768" i="2" s="1"/>
  <c r="BY768" i="2" s="1"/>
  <c r="BV764" i="2"/>
  <c r="BW764" i="2" s="1"/>
  <c r="BY764" i="2" s="1"/>
  <c r="BV758" i="2"/>
  <c r="BW758" i="2" s="1"/>
  <c r="BY758" i="2" s="1"/>
  <c r="BV754" i="2"/>
  <c r="BW754" i="2" s="1"/>
  <c r="BY754" i="2" s="1"/>
  <c r="BV742" i="2"/>
  <c r="BW742" i="2" s="1"/>
  <c r="BY742" i="2" s="1"/>
  <c r="AB238" i="11" s="1"/>
  <c r="BV740" i="2"/>
  <c r="BW740" i="2" s="1"/>
  <c r="BY740" i="2" s="1"/>
  <c r="AB236" i="11" s="1"/>
  <c r="BV738" i="2"/>
  <c r="BW738" i="2" s="1"/>
  <c r="BY738" i="2" s="1"/>
  <c r="AB234" i="11" s="1"/>
  <c r="BV735" i="2"/>
  <c r="BW735" i="2" s="1"/>
  <c r="BY735" i="2" s="1"/>
  <c r="AB231" i="11" s="1"/>
  <c r="BV733" i="2"/>
  <c r="BW733" i="2" s="1"/>
  <c r="BY733" i="2" s="1"/>
  <c r="AB229" i="11" s="1"/>
  <c r="BV730" i="2"/>
  <c r="BW730" i="2" s="1"/>
  <c r="BY730" i="2" s="1"/>
  <c r="AB226" i="11" s="1"/>
  <c r="BV728" i="2"/>
  <c r="BW728" i="2" s="1"/>
  <c r="BY728" i="2" s="1"/>
  <c r="AB224" i="11" s="1"/>
  <c r="BV726" i="2"/>
  <c r="BW726" i="2" s="1"/>
  <c r="BY726" i="2" s="1"/>
  <c r="AB222" i="11" s="1"/>
  <c r="BV725" i="2"/>
  <c r="BW725" i="2" s="1"/>
  <c r="BY725" i="2" s="1"/>
  <c r="AB221" i="11" s="1"/>
  <c r="BV721" i="2"/>
  <c r="BW721" i="2" s="1"/>
  <c r="BY721" i="2" s="1"/>
  <c r="AB217" i="11" s="1"/>
  <c r="BV720" i="2"/>
  <c r="BW720" i="2" s="1"/>
  <c r="BY720" i="2" s="1"/>
  <c r="AB216" i="11" s="1"/>
  <c r="BV786" i="2"/>
  <c r="BW786" i="2" s="1"/>
  <c r="BY786" i="2" s="1"/>
  <c r="BV782" i="2"/>
  <c r="BW782" i="2" s="1"/>
  <c r="BY782" i="2" s="1"/>
  <c r="BV778" i="2"/>
  <c r="BW778" i="2" s="1"/>
  <c r="BY778" i="2" s="1"/>
  <c r="BV774" i="2"/>
  <c r="BW774" i="2" s="1"/>
  <c r="BY774" i="2" s="1"/>
  <c r="BV769" i="2"/>
  <c r="BW769" i="2" s="1"/>
  <c r="BY769" i="2" s="1"/>
  <c r="BV765" i="2"/>
  <c r="BW765" i="2" s="1"/>
  <c r="BY765" i="2" s="1"/>
  <c r="BV761" i="2"/>
  <c r="BW761" i="2" s="1"/>
  <c r="BY761" i="2" s="1"/>
  <c r="BV760" i="2"/>
  <c r="BW760" i="2" s="1"/>
  <c r="BY760" i="2" s="1"/>
  <c r="BV759" i="2"/>
  <c r="BW759" i="2" s="1"/>
  <c r="BY759" i="2" s="1"/>
  <c r="BV755" i="2"/>
  <c r="BW755" i="2" s="1"/>
  <c r="BY755" i="2" s="1"/>
  <c r="BV731" i="2"/>
  <c r="BW731" i="2" s="1"/>
  <c r="BY731" i="2" s="1"/>
  <c r="AB227" i="11" s="1"/>
  <c r="BV724" i="2"/>
  <c r="BW724" i="2" s="1"/>
  <c r="BY724" i="2" s="1"/>
  <c r="AB220" i="11" s="1"/>
  <c r="BV787" i="2"/>
  <c r="BW787" i="2" s="1"/>
  <c r="BY787" i="2" s="1"/>
  <c r="BV783" i="2"/>
  <c r="BW783" i="2" s="1"/>
  <c r="BY783" i="2" s="1"/>
  <c r="BV779" i="2"/>
  <c r="BW779" i="2" s="1"/>
  <c r="BY779" i="2" s="1"/>
  <c r="BV775" i="2"/>
  <c r="BW775" i="2" s="1"/>
  <c r="BY775" i="2" s="1"/>
  <c r="BV770" i="2"/>
  <c r="BW770" i="2" s="1"/>
  <c r="BY770" i="2" s="1"/>
  <c r="BV766" i="2"/>
  <c r="BW766" i="2" s="1"/>
  <c r="BY766" i="2" s="1"/>
  <c r="BV762" i="2"/>
  <c r="BW762" i="2" s="1"/>
  <c r="BY762" i="2" s="1"/>
  <c r="BV756" i="2"/>
  <c r="BW756" i="2" s="1"/>
  <c r="BY756" i="2" s="1"/>
  <c r="BV752" i="2"/>
  <c r="BW752" i="2" s="1"/>
  <c r="BY752" i="2" s="1"/>
  <c r="BV741" i="2"/>
  <c r="BW741" i="2" s="1"/>
  <c r="BY741" i="2" s="1"/>
  <c r="AB237" i="11" s="1"/>
  <c r="BV739" i="2"/>
  <c r="BW739" i="2" s="1"/>
  <c r="BY739" i="2" s="1"/>
  <c r="AB235" i="11" s="1"/>
  <c r="BV737" i="2"/>
  <c r="BW737" i="2" s="1"/>
  <c r="BY737" i="2" s="1"/>
  <c r="AB233" i="11" s="1"/>
  <c r="BV736" i="2"/>
  <c r="BW736" i="2" s="1"/>
  <c r="BY736" i="2" s="1"/>
  <c r="AB232" i="11" s="1"/>
  <c r="BV734" i="2"/>
  <c r="BW734" i="2" s="1"/>
  <c r="BY734" i="2" s="1"/>
  <c r="AB230" i="11" s="1"/>
  <c r="BV732" i="2"/>
  <c r="BW732" i="2" s="1"/>
  <c r="BY732" i="2" s="1"/>
  <c r="AB228" i="11" s="1"/>
  <c r="BV729" i="2"/>
  <c r="BW729" i="2" s="1"/>
  <c r="BY729" i="2" s="1"/>
  <c r="AB225" i="11" s="1"/>
  <c r="BV727" i="2"/>
  <c r="BW727" i="2" s="1"/>
  <c r="BY727" i="2" s="1"/>
  <c r="AB223" i="11" s="1"/>
  <c r="BV722" i="2"/>
  <c r="BW722" i="2" s="1"/>
  <c r="BY722" i="2" s="1"/>
  <c r="AB218" i="11" s="1"/>
  <c r="BV719" i="2"/>
  <c r="BW719" i="2" s="1"/>
  <c r="BY719" i="2" s="1"/>
  <c r="AB215" i="11" s="1"/>
  <c r="BV717" i="2"/>
  <c r="BW717" i="2" s="1"/>
  <c r="BY717" i="2" s="1"/>
  <c r="AB213" i="11" s="1"/>
  <c r="BV791" i="2"/>
  <c r="BW791" i="2" s="1"/>
  <c r="BY791" i="2" s="1"/>
  <c r="BV788" i="2"/>
  <c r="BW788" i="2" s="1"/>
  <c r="BY788" i="2" s="1"/>
  <c r="BV784" i="2"/>
  <c r="BW784" i="2" s="1"/>
  <c r="BY784" i="2" s="1"/>
  <c r="BV780" i="2"/>
  <c r="BW780" i="2" s="1"/>
  <c r="BY780" i="2" s="1"/>
  <c r="BV776" i="2"/>
  <c r="BW776" i="2" s="1"/>
  <c r="BY776" i="2" s="1"/>
  <c r="BV773" i="2"/>
  <c r="BW773" i="2" s="1"/>
  <c r="BY773" i="2" s="1"/>
  <c r="BV771" i="2"/>
  <c r="BW771" i="2" s="1"/>
  <c r="BY771" i="2" s="1"/>
  <c r="BV767" i="2"/>
  <c r="BW767" i="2" s="1"/>
  <c r="BY767" i="2" s="1"/>
  <c r="BV763" i="2"/>
  <c r="BW763" i="2" s="1"/>
  <c r="BY763" i="2" s="1"/>
  <c r="BV757" i="2"/>
  <c r="BW757" i="2" s="1"/>
  <c r="BY757" i="2" s="1"/>
  <c r="BV753" i="2"/>
  <c r="BW753" i="2" s="1"/>
  <c r="BY753" i="2" s="1"/>
  <c r="BV743" i="2"/>
  <c r="BW743" i="2" s="1"/>
  <c r="BY743" i="2" s="1"/>
  <c r="AB239" i="11" s="1"/>
  <c r="BV723" i="2"/>
  <c r="BW723" i="2" s="1"/>
  <c r="BY723" i="2" s="1"/>
  <c r="AB219" i="11" s="1"/>
  <c r="BV718" i="2"/>
  <c r="BW718" i="2" s="1"/>
  <c r="BY718" i="2" s="1"/>
  <c r="AB214" i="11" s="1"/>
  <c r="H633" i="2"/>
  <c r="I633" i="2" s="1"/>
  <c r="K633" i="2" s="1"/>
  <c r="D185" i="11" s="1"/>
  <c r="H632" i="2"/>
  <c r="I632" i="2" s="1"/>
  <c r="K632" i="2" s="1"/>
  <c r="D184" i="11" s="1"/>
  <c r="H631" i="2"/>
  <c r="I631" i="2" s="1"/>
  <c r="K631" i="2" s="1"/>
  <c r="D183" i="11" s="1"/>
  <c r="H628" i="2"/>
  <c r="I628" i="2" s="1"/>
  <c r="K628" i="2" s="1"/>
  <c r="D180" i="11" s="1"/>
  <c r="H621" i="2"/>
  <c r="I621" i="2" s="1"/>
  <c r="K621" i="2" s="1"/>
  <c r="D173" i="11" s="1"/>
  <c r="H616" i="2"/>
  <c r="I616" i="2" s="1"/>
  <c r="K616" i="2" s="1"/>
  <c r="D168" i="11" s="1"/>
  <c r="BV716" i="2"/>
  <c r="BW716" i="2" s="1"/>
  <c r="BY716" i="2" s="1"/>
  <c r="AB212" i="11" s="1"/>
  <c r="BV714" i="2"/>
  <c r="BW714" i="2" s="1"/>
  <c r="BY714" i="2" s="1"/>
  <c r="AB210" i="11" s="1"/>
  <c r="BV710" i="2"/>
  <c r="BW710" i="2" s="1"/>
  <c r="BY710" i="2" s="1"/>
  <c r="AB206" i="11" s="1"/>
  <c r="BV708" i="2"/>
  <c r="BW708" i="2" s="1"/>
  <c r="BY708" i="2" s="1"/>
  <c r="AB204" i="11" s="1"/>
  <c r="BV705" i="2"/>
  <c r="BW705" i="2" s="1"/>
  <c r="BY705" i="2" s="1"/>
  <c r="AB201" i="11" s="1"/>
  <c r="H637" i="2"/>
  <c r="I637" i="2" s="1"/>
  <c r="K637" i="2" s="1"/>
  <c r="D189" i="11" s="1"/>
  <c r="H634" i="2"/>
  <c r="I634" i="2" s="1"/>
  <c r="K634" i="2" s="1"/>
  <c r="D186" i="11" s="1"/>
  <c r="H630" i="2"/>
  <c r="I630" i="2" s="1"/>
  <c r="K630" i="2" s="1"/>
  <c r="D182" i="11" s="1"/>
  <c r="H642" i="2"/>
  <c r="I642" i="2" s="1"/>
  <c r="K642" i="2" s="1"/>
  <c r="H640" i="2"/>
  <c r="I640" i="2" s="1"/>
  <c r="K640" i="2" s="1"/>
  <c r="D192" i="11" s="1"/>
  <c r="H638" i="2"/>
  <c r="I638" i="2" s="1"/>
  <c r="K638" i="2" s="1"/>
  <c r="D190" i="11" s="1"/>
  <c r="H635" i="2"/>
  <c r="I635" i="2" s="1"/>
  <c r="K635" i="2" s="1"/>
  <c r="D187" i="11" s="1"/>
  <c r="H629" i="2"/>
  <c r="I629" i="2" s="1"/>
  <c r="K629" i="2" s="1"/>
  <c r="D181" i="11" s="1"/>
  <c r="H627" i="2"/>
  <c r="I627" i="2" s="1"/>
  <c r="K627" i="2" s="1"/>
  <c r="D179" i="11" s="1"/>
  <c r="H626" i="2"/>
  <c r="I626" i="2" s="1"/>
  <c r="K626" i="2" s="1"/>
  <c r="D178" i="11" s="1"/>
  <c r="H623" i="2"/>
  <c r="I623" i="2" s="1"/>
  <c r="K623" i="2" s="1"/>
  <c r="D175" i="11" s="1"/>
  <c r="H622" i="2"/>
  <c r="I622" i="2" s="1"/>
  <c r="K622" i="2" s="1"/>
  <c r="D174" i="11" s="1"/>
  <c r="H619" i="2"/>
  <c r="I619" i="2" s="1"/>
  <c r="K619" i="2" s="1"/>
  <c r="D171" i="11" s="1"/>
  <c r="H618" i="2"/>
  <c r="I618" i="2" s="1"/>
  <c r="K618" i="2" s="1"/>
  <c r="D170" i="11" s="1"/>
  <c r="H617" i="2"/>
  <c r="I617" i="2" s="1"/>
  <c r="K617" i="2" s="1"/>
  <c r="D169" i="11" s="1"/>
  <c r="BV715" i="2"/>
  <c r="BW715" i="2" s="1"/>
  <c r="BY715" i="2" s="1"/>
  <c r="AB211" i="11" s="1"/>
  <c r="BV713" i="2"/>
  <c r="BW713" i="2" s="1"/>
  <c r="BY713" i="2" s="1"/>
  <c r="AB209" i="11" s="1"/>
  <c r="BV712" i="2"/>
  <c r="BW712" i="2" s="1"/>
  <c r="BY712" i="2" s="1"/>
  <c r="AB208" i="11" s="1"/>
  <c r="BV711" i="2"/>
  <c r="BW711" i="2" s="1"/>
  <c r="BY711" i="2" s="1"/>
  <c r="AB207" i="11" s="1"/>
  <c r="BV709" i="2"/>
  <c r="BW709" i="2" s="1"/>
  <c r="BY709" i="2" s="1"/>
  <c r="AB205" i="11" s="1"/>
  <c r="BV707" i="2"/>
  <c r="BW707" i="2" s="1"/>
  <c r="BY707" i="2" s="1"/>
  <c r="AB203" i="11" s="1"/>
  <c r="BV706" i="2"/>
  <c r="BW706" i="2" s="1"/>
  <c r="BY706" i="2" s="1"/>
  <c r="AB202" i="11" s="1"/>
  <c r="BV704" i="2"/>
  <c r="BW704" i="2" s="1"/>
  <c r="BY704" i="2" s="1"/>
  <c r="AB200" i="11" s="1"/>
  <c r="H614" i="2"/>
  <c r="I614" i="2" s="1"/>
  <c r="K614" i="2" s="1"/>
  <c r="D166" i="11" s="1"/>
  <c r="H610" i="2"/>
  <c r="I610" i="2" s="1"/>
  <c r="K610" i="2" s="1"/>
  <c r="D162" i="11" s="1"/>
  <c r="H602" i="2"/>
  <c r="I602" i="2" s="1"/>
  <c r="K602" i="2" s="1"/>
  <c r="D154" i="11" s="1"/>
  <c r="H590" i="2"/>
  <c r="I590" i="2" s="1"/>
  <c r="K590" i="2" s="1"/>
  <c r="C190" i="11" s="1"/>
  <c r="E190" i="11" s="1"/>
  <c r="H587" i="2"/>
  <c r="I587" i="2" s="1"/>
  <c r="K587" i="2" s="1"/>
  <c r="C187" i="11" s="1"/>
  <c r="E187" i="11" s="1"/>
  <c r="H584" i="2"/>
  <c r="I584" i="2" s="1"/>
  <c r="K584" i="2" s="1"/>
  <c r="C184" i="11" s="1"/>
  <c r="E184" i="11" s="1"/>
  <c r="H580" i="2"/>
  <c r="I580" i="2" s="1"/>
  <c r="K580" i="2" s="1"/>
  <c r="C180" i="11" s="1"/>
  <c r="E180" i="11" s="1"/>
  <c r="H578" i="2"/>
  <c r="I578" i="2" s="1"/>
  <c r="K578" i="2" s="1"/>
  <c r="C178" i="11" s="1"/>
  <c r="E178" i="11" s="1"/>
  <c r="H575" i="2"/>
  <c r="I575" i="2" s="1"/>
  <c r="K575" i="2" s="1"/>
  <c r="C175" i="11" s="1"/>
  <c r="E175" i="11" s="1"/>
  <c r="H571" i="2"/>
  <c r="I571" i="2" s="1"/>
  <c r="K571" i="2" s="1"/>
  <c r="C171" i="11" s="1"/>
  <c r="E171" i="11" s="1"/>
  <c r="H565" i="2"/>
  <c r="I565" i="2" s="1"/>
  <c r="K565" i="2" s="1"/>
  <c r="C165" i="11" s="1"/>
  <c r="H563" i="2"/>
  <c r="I563" i="2" s="1"/>
  <c r="K563" i="2" s="1"/>
  <c r="C163" i="11" s="1"/>
  <c r="H561" i="2"/>
  <c r="I561" i="2" s="1"/>
  <c r="K561" i="2" s="1"/>
  <c r="C161" i="11" s="1"/>
  <c r="H557" i="2"/>
  <c r="I557" i="2" s="1"/>
  <c r="K557" i="2" s="1"/>
  <c r="C157" i="11" s="1"/>
  <c r="H554" i="2"/>
  <c r="I554" i="2" s="1"/>
  <c r="K554" i="2" s="1"/>
  <c r="C154" i="11" s="1"/>
  <c r="E154" i="11" s="1"/>
  <c r="H624" i="2"/>
  <c r="I624" i="2" s="1"/>
  <c r="K624" i="2" s="1"/>
  <c r="D176" i="11" s="1"/>
  <c r="H615" i="2"/>
  <c r="I615" i="2" s="1"/>
  <c r="K615" i="2" s="1"/>
  <c r="D167" i="11" s="1"/>
  <c r="H613" i="2"/>
  <c r="I613" i="2" s="1"/>
  <c r="K613" i="2" s="1"/>
  <c r="D165" i="11" s="1"/>
  <c r="H612" i="2"/>
  <c r="I612" i="2" s="1"/>
  <c r="K612" i="2" s="1"/>
  <c r="D164" i="11" s="1"/>
  <c r="H604" i="2"/>
  <c r="I604" i="2" s="1"/>
  <c r="K604" i="2" s="1"/>
  <c r="D156" i="11" s="1"/>
  <c r="H603" i="2"/>
  <c r="I603" i="2" s="1"/>
  <c r="K603" i="2" s="1"/>
  <c r="D155" i="11" s="1"/>
  <c r="H593" i="2"/>
  <c r="I593" i="2" s="1"/>
  <c r="K593" i="2" s="1"/>
  <c r="C193" i="11" s="1"/>
  <c r="H589" i="2"/>
  <c r="I589" i="2" s="1"/>
  <c r="K589" i="2" s="1"/>
  <c r="C189" i="11" s="1"/>
  <c r="E189" i="11" s="1"/>
  <c r="H583" i="2"/>
  <c r="I583" i="2" s="1"/>
  <c r="K583" i="2" s="1"/>
  <c r="C183" i="11" s="1"/>
  <c r="E183" i="11" s="1"/>
  <c r="H582" i="2"/>
  <c r="I582" i="2" s="1"/>
  <c r="K582" i="2" s="1"/>
  <c r="C182" i="11" s="1"/>
  <c r="E182" i="11" s="1"/>
  <c r="H581" i="2"/>
  <c r="I581" i="2" s="1"/>
  <c r="K581" i="2" s="1"/>
  <c r="C181" i="11" s="1"/>
  <c r="E181" i="11" s="1"/>
  <c r="H577" i="2"/>
  <c r="I577" i="2" s="1"/>
  <c r="K577" i="2" s="1"/>
  <c r="C177" i="11" s="1"/>
  <c r="H573" i="2"/>
  <c r="I573" i="2" s="1"/>
  <c r="K573" i="2" s="1"/>
  <c r="C173" i="11" s="1"/>
  <c r="E173" i="11" s="1"/>
  <c r="H568" i="2"/>
  <c r="I568" i="2" s="1"/>
  <c r="K568" i="2" s="1"/>
  <c r="C168" i="11" s="1"/>
  <c r="E168" i="11" s="1"/>
  <c r="H566" i="2"/>
  <c r="I566" i="2" s="1"/>
  <c r="K566" i="2" s="1"/>
  <c r="C166" i="11" s="1"/>
  <c r="E166" i="11" s="1"/>
  <c r="H560" i="2"/>
  <c r="I560" i="2" s="1"/>
  <c r="K560" i="2" s="1"/>
  <c r="C160" i="11" s="1"/>
  <c r="H555" i="2"/>
  <c r="I555" i="2" s="1"/>
  <c r="K555" i="2" s="1"/>
  <c r="C155" i="11" s="1"/>
  <c r="E155" i="11" s="1"/>
  <c r="H641" i="2"/>
  <c r="I641" i="2" s="1"/>
  <c r="K641" i="2" s="1"/>
  <c r="D193" i="11" s="1"/>
  <c r="H620" i="2"/>
  <c r="I620" i="2" s="1"/>
  <c r="K620" i="2" s="1"/>
  <c r="D172" i="11" s="1"/>
  <c r="H609" i="2"/>
  <c r="I609" i="2" s="1"/>
  <c r="K609" i="2" s="1"/>
  <c r="D161" i="11" s="1"/>
  <c r="H605" i="2"/>
  <c r="I605" i="2" s="1"/>
  <c r="K605" i="2" s="1"/>
  <c r="D157" i="11" s="1"/>
  <c r="H592" i="2"/>
  <c r="I592" i="2" s="1"/>
  <c r="K592" i="2" s="1"/>
  <c r="C192" i="11" s="1"/>
  <c r="E192" i="11" s="1"/>
  <c r="H588" i="2"/>
  <c r="I588" i="2" s="1"/>
  <c r="K588" i="2" s="1"/>
  <c r="C188" i="11" s="1"/>
  <c r="H586" i="2"/>
  <c r="I586" i="2" s="1"/>
  <c r="K586" i="2" s="1"/>
  <c r="C186" i="11" s="1"/>
  <c r="E186" i="11" s="1"/>
  <c r="H576" i="2"/>
  <c r="I576" i="2" s="1"/>
  <c r="K576" i="2" s="1"/>
  <c r="C176" i="11" s="1"/>
  <c r="E176" i="11" s="1"/>
  <c r="H574" i="2"/>
  <c r="I574" i="2" s="1"/>
  <c r="K574" i="2" s="1"/>
  <c r="C174" i="11" s="1"/>
  <c r="E174" i="11" s="1"/>
  <c r="H570" i="2"/>
  <c r="I570" i="2" s="1"/>
  <c r="K570" i="2" s="1"/>
  <c r="C170" i="11" s="1"/>
  <c r="E170" i="11" s="1"/>
  <c r="H562" i="2"/>
  <c r="I562" i="2" s="1"/>
  <c r="K562" i="2" s="1"/>
  <c r="C162" i="11" s="1"/>
  <c r="E162" i="11" s="1"/>
  <c r="H559" i="2"/>
  <c r="I559" i="2" s="1"/>
  <c r="K559" i="2" s="1"/>
  <c r="C159" i="11" s="1"/>
  <c r="E159" i="11" s="1"/>
  <c r="H556" i="2"/>
  <c r="I556" i="2" s="1"/>
  <c r="K556" i="2" s="1"/>
  <c r="C156" i="11" s="1"/>
  <c r="E156" i="11" s="1"/>
  <c r="H639" i="2"/>
  <c r="I639" i="2" s="1"/>
  <c r="K639" i="2" s="1"/>
  <c r="D191" i="11" s="1"/>
  <c r="H636" i="2"/>
  <c r="I636" i="2" s="1"/>
  <c r="K636" i="2" s="1"/>
  <c r="D188" i="11" s="1"/>
  <c r="H625" i="2"/>
  <c r="I625" i="2" s="1"/>
  <c r="K625" i="2" s="1"/>
  <c r="D177" i="11" s="1"/>
  <c r="H601" i="2"/>
  <c r="I601" i="2" s="1"/>
  <c r="K601" i="2" s="1"/>
  <c r="D153" i="11" s="1"/>
  <c r="H591" i="2"/>
  <c r="I591" i="2" s="1"/>
  <c r="K591" i="2" s="1"/>
  <c r="C191" i="11" s="1"/>
  <c r="E191" i="11" s="1"/>
  <c r="H564" i="2"/>
  <c r="I564" i="2" s="1"/>
  <c r="K564" i="2" s="1"/>
  <c r="C164" i="11" s="1"/>
  <c r="E164" i="11" s="1"/>
  <c r="H611" i="2"/>
  <c r="I611" i="2" s="1"/>
  <c r="K611" i="2" s="1"/>
  <c r="D163" i="11" s="1"/>
  <c r="H608" i="2"/>
  <c r="I608" i="2" s="1"/>
  <c r="K608" i="2" s="1"/>
  <c r="D160" i="11" s="1"/>
  <c r="H607" i="2"/>
  <c r="I607" i="2" s="1"/>
  <c r="K607" i="2" s="1"/>
  <c r="D159" i="11" s="1"/>
  <c r="H606" i="2"/>
  <c r="I606" i="2" s="1"/>
  <c r="K606" i="2" s="1"/>
  <c r="D158" i="11" s="1"/>
  <c r="H585" i="2"/>
  <c r="I585" i="2" s="1"/>
  <c r="K585" i="2" s="1"/>
  <c r="C185" i="11" s="1"/>
  <c r="E185" i="11" s="1"/>
  <c r="H572" i="2"/>
  <c r="I572" i="2" s="1"/>
  <c r="K572" i="2" s="1"/>
  <c r="C172" i="11" s="1"/>
  <c r="E172" i="11" s="1"/>
  <c r="H567" i="2"/>
  <c r="I567" i="2" s="1"/>
  <c r="K567" i="2" s="1"/>
  <c r="C167" i="11" s="1"/>
  <c r="E167" i="11" s="1"/>
  <c r="H558" i="2"/>
  <c r="I558" i="2" s="1"/>
  <c r="K558" i="2" s="1"/>
  <c r="C158" i="11" s="1"/>
  <c r="E158" i="11" s="1"/>
  <c r="H553" i="2"/>
  <c r="I553" i="2" s="1"/>
  <c r="K553" i="2" s="1"/>
  <c r="H569" i="2"/>
  <c r="I569" i="2" s="1"/>
  <c r="K569" i="2" s="1"/>
  <c r="C169" i="11" s="1"/>
  <c r="E169" i="11" s="1"/>
  <c r="H579" i="2"/>
  <c r="I579" i="2" s="1"/>
  <c r="K579" i="2" s="1"/>
  <c r="C179" i="11" s="1"/>
  <c r="E179" i="11" s="1"/>
  <c r="BV842" i="2"/>
  <c r="BW842" i="2" s="1"/>
  <c r="BY842" i="2" s="1"/>
  <c r="BV840" i="2"/>
  <c r="BW840" i="2" s="1"/>
  <c r="BY840" i="2" s="1"/>
  <c r="BV837" i="2"/>
  <c r="BW837" i="2" s="1"/>
  <c r="BY837" i="2" s="1"/>
  <c r="BV835" i="2"/>
  <c r="BW835" i="2" s="1"/>
  <c r="BY835" i="2" s="1"/>
  <c r="BV833" i="2"/>
  <c r="BW833" i="2" s="1"/>
  <c r="BY833" i="2" s="1"/>
  <c r="BV820" i="2"/>
  <c r="BW820" i="2" s="1"/>
  <c r="BY820" i="2" s="1"/>
  <c r="BV817" i="2"/>
  <c r="BW817" i="2" s="1"/>
  <c r="BY817" i="2" s="1"/>
  <c r="BV812" i="2"/>
  <c r="BW812" i="2" s="1"/>
  <c r="BY812" i="2" s="1"/>
  <c r="BV810" i="2"/>
  <c r="BW810" i="2" s="1"/>
  <c r="BY810" i="2" s="1"/>
  <c r="BV808" i="2"/>
  <c r="BW808" i="2" s="1"/>
  <c r="BY808" i="2" s="1"/>
  <c r="BV830" i="2"/>
  <c r="BW830" i="2" s="1"/>
  <c r="BY830" i="2" s="1"/>
  <c r="BV828" i="2"/>
  <c r="BW828" i="2" s="1"/>
  <c r="BY828" i="2" s="1"/>
  <c r="BV826" i="2"/>
  <c r="BW826" i="2" s="1"/>
  <c r="BY826" i="2" s="1"/>
  <c r="BV825" i="2"/>
  <c r="BW825" i="2" s="1"/>
  <c r="BY825" i="2" s="1"/>
  <c r="BV815" i="2"/>
  <c r="BW815" i="2" s="1"/>
  <c r="BY815" i="2" s="1"/>
  <c r="BV806" i="2"/>
  <c r="BW806" i="2" s="1"/>
  <c r="BY806" i="2" s="1"/>
  <c r="BV844" i="2"/>
  <c r="BW844" i="2" s="1"/>
  <c r="BY844" i="2" s="1"/>
  <c r="BV843" i="2"/>
  <c r="BW843" i="2" s="1"/>
  <c r="BY843" i="2" s="1"/>
  <c r="BV841" i="2"/>
  <c r="BW841" i="2" s="1"/>
  <c r="BY841" i="2" s="1"/>
  <c r="BV839" i="2"/>
  <c r="BW839" i="2" s="1"/>
  <c r="BY839" i="2" s="1"/>
  <c r="BV838" i="2"/>
  <c r="BW838" i="2" s="1"/>
  <c r="BY838" i="2" s="1"/>
  <c r="BV836" i="2"/>
  <c r="BW836" i="2" s="1"/>
  <c r="BY836" i="2" s="1"/>
  <c r="BV834" i="2"/>
  <c r="BW834" i="2" s="1"/>
  <c r="BY834" i="2" s="1"/>
  <c r="BV831" i="2"/>
  <c r="BW831" i="2" s="1"/>
  <c r="BY831" i="2" s="1"/>
  <c r="BV823" i="2"/>
  <c r="BW823" i="2" s="1"/>
  <c r="BY823" i="2" s="1"/>
  <c r="BV822" i="2"/>
  <c r="BW822" i="2" s="1"/>
  <c r="BY822" i="2" s="1"/>
  <c r="BV821" i="2"/>
  <c r="BW821" i="2" s="1"/>
  <c r="BY821" i="2" s="1"/>
  <c r="BV819" i="2"/>
  <c r="BW819" i="2" s="1"/>
  <c r="BY819" i="2" s="1"/>
  <c r="BV818" i="2"/>
  <c r="BW818" i="2" s="1"/>
  <c r="BY818" i="2" s="1"/>
  <c r="BV816" i="2"/>
  <c r="BW816" i="2" s="1"/>
  <c r="BY816" i="2" s="1"/>
  <c r="BV813" i="2"/>
  <c r="BW813" i="2" s="1"/>
  <c r="BY813" i="2" s="1"/>
  <c r="BV811" i="2"/>
  <c r="BW811" i="2" s="1"/>
  <c r="BY811" i="2" s="1"/>
  <c r="BV809" i="2"/>
  <c r="BW809" i="2" s="1"/>
  <c r="BY809" i="2" s="1"/>
  <c r="BV807" i="2"/>
  <c r="BW807" i="2" s="1"/>
  <c r="BY807" i="2" s="1"/>
  <c r="BV832" i="2"/>
  <c r="BW832" i="2" s="1"/>
  <c r="BY832" i="2" s="1"/>
  <c r="BV829" i="2"/>
  <c r="BW829" i="2" s="1"/>
  <c r="BY829" i="2" s="1"/>
  <c r="BV827" i="2"/>
  <c r="BW827" i="2" s="1"/>
  <c r="BY827" i="2" s="1"/>
  <c r="BV824" i="2"/>
  <c r="BV814" i="2"/>
  <c r="BW814" i="2" s="1"/>
  <c r="BY814" i="2" s="1"/>
  <c r="BV805" i="2"/>
  <c r="BW805" i="2" s="1"/>
  <c r="BY805" i="2" s="1"/>
  <c r="BV804" i="2"/>
  <c r="BW804" i="2" s="1"/>
  <c r="BY804" i="2" s="1"/>
  <c r="BV693" i="2"/>
  <c r="BW693" i="2" s="1"/>
  <c r="BY693" i="2" s="1"/>
  <c r="AA237" i="11" s="1"/>
  <c r="AC237" i="11" s="1"/>
  <c r="BV691" i="2"/>
  <c r="BW691" i="2" s="1"/>
  <c r="BY691" i="2" s="1"/>
  <c r="AA235" i="11" s="1"/>
  <c r="AC235" i="11" s="1"/>
  <c r="BV687" i="2"/>
  <c r="BW687" i="2" s="1"/>
  <c r="BY687" i="2" s="1"/>
  <c r="AA231" i="11" s="1"/>
  <c r="AC231" i="11" s="1"/>
  <c r="BV685" i="2"/>
  <c r="BW685" i="2" s="1"/>
  <c r="BY685" i="2" s="1"/>
  <c r="AA229" i="11" s="1"/>
  <c r="AC229" i="11" s="1"/>
  <c r="BV683" i="2"/>
  <c r="BW683" i="2" s="1"/>
  <c r="BY683" i="2" s="1"/>
  <c r="AA227" i="11" s="1"/>
  <c r="AC227" i="11" s="1"/>
  <c r="BV681" i="2"/>
  <c r="BW681" i="2" s="1"/>
  <c r="BY681" i="2" s="1"/>
  <c r="AA225" i="11" s="1"/>
  <c r="AC225" i="11" s="1"/>
  <c r="BV679" i="2"/>
  <c r="BW679" i="2" s="1"/>
  <c r="BY679" i="2" s="1"/>
  <c r="AA223" i="11" s="1"/>
  <c r="AC223" i="11" s="1"/>
  <c r="BV658" i="2"/>
  <c r="BW658" i="2" s="1"/>
  <c r="BY658" i="2" s="1"/>
  <c r="AA202" i="11" s="1"/>
  <c r="AC202" i="11" s="1"/>
  <c r="BV675" i="2"/>
  <c r="BW675" i="2" s="1"/>
  <c r="BY675" i="2" s="1"/>
  <c r="AA219" i="11" s="1"/>
  <c r="AC219" i="11" s="1"/>
  <c r="BV673" i="2"/>
  <c r="BW673" i="2" s="1"/>
  <c r="BY673" i="2" s="1"/>
  <c r="AA217" i="11" s="1"/>
  <c r="AC217" i="11" s="1"/>
  <c r="BV672" i="2"/>
  <c r="BW672" i="2" s="1"/>
  <c r="BY672" i="2" s="1"/>
  <c r="AA216" i="11" s="1"/>
  <c r="AC216" i="11" s="1"/>
  <c r="BV670" i="2"/>
  <c r="BW670" i="2" s="1"/>
  <c r="BY670" i="2" s="1"/>
  <c r="AA214" i="11" s="1"/>
  <c r="AC214" i="11" s="1"/>
  <c r="BV668" i="2"/>
  <c r="BW668" i="2" s="1"/>
  <c r="BY668" i="2" s="1"/>
  <c r="AA212" i="11" s="1"/>
  <c r="AC212" i="11" s="1"/>
  <c r="BV666" i="2"/>
  <c r="BW666" i="2" s="1"/>
  <c r="BY666" i="2" s="1"/>
  <c r="AA210" i="11" s="1"/>
  <c r="AC210" i="11" s="1"/>
  <c r="BV662" i="2"/>
  <c r="BW662" i="2" s="1"/>
  <c r="BY662" i="2" s="1"/>
  <c r="AA206" i="11" s="1"/>
  <c r="AC206" i="11" s="1"/>
  <c r="BV660" i="2"/>
  <c r="BW660" i="2" s="1"/>
  <c r="BY660" i="2" s="1"/>
  <c r="AA204" i="11" s="1"/>
  <c r="AC204" i="11" s="1"/>
  <c r="BV657" i="2"/>
  <c r="BW657" i="2" s="1"/>
  <c r="BY657" i="2" s="1"/>
  <c r="AA201" i="11" s="1"/>
  <c r="AC201" i="11" s="1"/>
  <c r="BV655" i="2"/>
  <c r="BW655" i="2" s="1"/>
  <c r="BY655" i="2" s="1"/>
  <c r="AA199" i="11" s="1"/>
  <c r="BV695" i="2"/>
  <c r="BW695" i="2" s="1"/>
  <c r="BY695" i="2" s="1"/>
  <c r="AA239" i="11" s="1"/>
  <c r="AC239" i="11" s="1"/>
  <c r="BV694" i="2"/>
  <c r="BW694" i="2" s="1"/>
  <c r="BY694" i="2" s="1"/>
  <c r="AA238" i="11" s="1"/>
  <c r="AC238" i="11" s="1"/>
  <c r="BV692" i="2"/>
  <c r="BW692" i="2" s="1"/>
  <c r="BY692" i="2" s="1"/>
  <c r="AA236" i="11" s="1"/>
  <c r="AC236" i="11" s="1"/>
  <c r="BV690" i="2"/>
  <c r="BW690" i="2" s="1"/>
  <c r="BY690" i="2" s="1"/>
  <c r="AA234" i="11" s="1"/>
  <c r="AC234" i="11" s="1"/>
  <c r="BV688" i="2"/>
  <c r="BW688" i="2" s="1"/>
  <c r="BY688" i="2" s="1"/>
  <c r="AA232" i="11" s="1"/>
  <c r="AC232" i="11" s="1"/>
  <c r="BV686" i="2"/>
  <c r="BW686" i="2" s="1"/>
  <c r="BY686" i="2" s="1"/>
  <c r="AA230" i="11" s="1"/>
  <c r="AC230" i="11" s="1"/>
  <c r="BV684" i="2"/>
  <c r="BW684" i="2" s="1"/>
  <c r="BY684" i="2" s="1"/>
  <c r="AA228" i="11" s="1"/>
  <c r="AC228" i="11" s="1"/>
  <c r="BV682" i="2"/>
  <c r="BW682" i="2" s="1"/>
  <c r="BY682" i="2" s="1"/>
  <c r="AA226" i="11" s="1"/>
  <c r="AC226" i="11" s="1"/>
  <c r="BV680" i="2"/>
  <c r="BW680" i="2" s="1"/>
  <c r="BY680" i="2" s="1"/>
  <c r="AA224" i="11" s="1"/>
  <c r="AC224" i="11" s="1"/>
  <c r="BV678" i="2"/>
  <c r="BW678" i="2" s="1"/>
  <c r="BY678" i="2" s="1"/>
  <c r="AA222" i="11" s="1"/>
  <c r="AC222" i="11" s="1"/>
  <c r="BV677" i="2"/>
  <c r="BW677" i="2" s="1"/>
  <c r="BY677" i="2" s="1"/>
  <c r="AA221" i="11" s="1"/>
  <c r="AC221" i="11" s="1"/>
  <c r="BV664" i="2"/>
  <c r="BW664" i="2" s="1"/>
  <c r="BY664" i="2" s="1"/>
  <c r="AA208" i="11" s="1"/>
  <c r="AC208" i="11" s="1"/>
  <c r="BV689" i="2"/>
  <c r="BW689" i="2" s="1"/>
  <c r="BY689" i="2" s="1"/>
  <c r="AA233" i="11" s="1"/>
  <c r="AC233" i="11" s="1"/>
  <c r="BV676" i="2"/>
  <c r="BW676" i="2" s="1"/>
  <c r="BY676" i="2" s="1"/>
  <c r="AA220" i="11" s="1"/>
  <c r="AC220" i="11" s="1"/>
  <c r="BV674" i="2"/>
  <c r="BW674" i="2" s="1"/>
  <c r="BY674" i="2" s="1"/>
  <c r="AA218" i="11" s="1"/>
  <c r="AC218" i="11" s="1"/>
  <c r="BV671" i="2"/>
  <c r="BW671" i="2" s="1"/>
  <c r="BY671" i="2" s="1"/>
  <c r="AA215" i="11" s="1"/>
  <c r="AC215" i="11" s="1"/>
  <c r="BV669" i="2"/>
  <c r="BW669" i="2" s="1"/>
  <c r="BY669" i="2" s="1"/>
  <c r="AA213" i="11" s="1"/>
  <c r="AC213" i="11" s="1"/>
  <c r="BV667" i="2"/>
  <c r="BW667" i="2" s="1"/>
  <c r="BY667" i="2" s="1"/>
  <c r="AA211" i="11" s="1"/>
  <c r="AC211" i="11" s="1"/>
  <c r="BV665" i="2"/>
  <c r="BW665" i="2" s="1"/>
  <c r="BY665" i="2" s="1"/>
  <c r="AA209" i="11" s="1"/>
  <c r="AC209" i="11" s="1"/>
  <c r="BV663" i="2"/>
  <c r="BW663" i="2" s="1"/>
  <c r="BY663" i="2" s="1"/>
  <c r="AA207" i="11" s="1"/>
  <c r="AC207" i="11" s="1"/>
  <c r="BV661" i="2"/>
  <c r="BW661" i="2" s="1"/>
  <c r="BY661" i="2" s="1"/>
  <c r="AA205" i="11" s="1"/>
  <c r="AC205" i="11" s="1"/>
  <c r="BV659" i="2"/>
  <c r="BV656" i="2"/>
  <c r="BW656" i="2" s="1"/>
  <c r="BY656" i="2" s="1"/>
  <c r="AA200" i="11" s="1"/>
  <c r="AC200" i="11" s="1"/>
  <c r="S940" i="2"/>
  <c r="T940" i="2" s="1"/>
  <c r="V940" i="2" s="1"/>
  <c r="S939" i="2"/>
  <c r="T939" i="2" s="1"/>
  <c r="V939" i="2" s="1"/>
  <c r="S938" i="2"/>
  <c r="T938" i="2" s="1"/>
  <c r="V938" i="2" s="1"/>
  <c r="S935" i="2"/>
  <c r="T935" i="2" s="1"/>
  <c r="V935" i="2" s="1"/>
  <c r="S931" i="2"/>
  <c r="T931" i="2" s="1"/>
  <c r="V931" i="2" s="1"/>
  <c r="S926" i="2"/>
  <c r="T926" i="2" s="1"/>
  <c r="V926" i="2" s="1"/>
  <c r="S919" i="2"/>
  <c r="T919" i="2" s="1"/>
  <c r="V919" i="2" s="1"/>
  <c r="S918" i="2"/>
  <c r="T918" i="2" s="1"/>
  <c r="V918" i="2" s="1"/>
  <c r="S913" i="2"/>
  <c r="T913" i="2" s="1"/>
  <c r="V913" i="2" s="1"/>
  <c r="S911" i="2"/>
  <c r="T911" i="2" s="1"/>
  <c r="V911" i="2" s="1"/>
  <c r="S910" i="2"/>
  <c r="T910" i="2" s="1"/>
  <c r="V910" i="2" s="1"/>
  <c r="S906" i="2"/>
  <c r="T906" i="2" s="1"/>
  <c r="V906" i="2" s="1"/>
  <c r="S902" i="2"/>
  <c r="T902" i="2" s="1"/>
  <c r="V902" i="2" s="1"/>
  <c r="S901" i="2"/>
  <c r="T901" i="2" s="1"/>
  <c r="V901" i="2" s="1"/>
  <c r="S937" i="2"/>
  <c r="T937" i="2" s="1"/>
  <c r="V937" i="2" s="1"/>
  <c r="S934" i="2"/>
  <c r="T934" i="2" s="1"/>
  <c r="V934" i="2" s="1"/>
  <c r="S930" i="2"/>
  <c r="T930" i="2" s="1"/>
  <c r="V930" i="2" s="1"/>
  <c r="S928" i="2"/>
  <c r="T928" i="2" s="1"/>
  <c r="V928" i="2" s="1"/>
  <c r="S925" i="2"/>
  <c r="T925" i="2" s="1"/>
  <c r="V925" i="2" s="1"/>
  <c r="S922" i="2"/>
  <c r="T922" i="2" s="1"/>
  <c r="V922" i="2" s="1"/>
  <c r="S917" i="2"/>
  <c r="T917" i="2" s="1"/>
  <c r="V917" i="2" s="1"/>
  <c r="S909" i="2"/>
  <c r="T909" i="2" s="1"/>
  <c r="V909" i="2" s="1"/>
  <c r="S905" i="2"/>
  <c r="T905" i="2" s="1"/>
  <c r="V905" i="2" s="1"/>
  <c r="S900" i="2"/>
  <c r="T900" i="2" s="1"/>
  <c r="V900" i="2" s="1"/>
  <c r="S892" i="2"/>
  <c r="T892" i="2" s="1"/>
  <c r="V892" i="2" s="1"/>
  <c r="H285" i="11" s="1"/>
  <c r="S891" i="2"/>
  <c r="T891" i="2" s="1"/>
  <c r="V891" i="2" s="1"/>
  <c r="H284" i="11" s="1"/>
  <c r="S889" i="2"/>
  <c r="T889" i="2" s="1"/>
  <c r="V889" i="2" s="1"/>
  <c r="H282" i="11" s="1"/>
  <c r="S887" i="2"/>
  <c r="T887" i="2" s="1"/>
  <c r="V887" i="2" s="1"/>
  <c r="H280" i="11" s="1"/>
  <c r="S933" i="2"/>
  <c r="T933" i="2" s="1"/>
  <c r="V933" i="2" s="1"/>
  <c r="S929" i="2"/>
  <c r="T929" i="2" s="1"/>
  <c r="V929" i="2" s="1"/>
  <c r="S924" i="2"/>
  <c r="T924" i="2" s="1"/>
  <c r="V924" i="2" s="1"/>
  <c r="S923" i="2"/>
  <c r="T923" i="2" s="1"/>
  <c r="V923" i="2" s="1"/>
  <c r="S921" i="2"/>
  <c r="T921" i="2" s="1"/>
  <c r="V921" i="2" s="1"/>
  <c r="S916" i="2"/>
  <c r="T916" i="2" s="1"/>
  <c r="V916" i="2" s="1"/>
  <c r="S915" i="2"/>
  <c r="T915" i="2" s="1"/>
  <c r="V915" i="2" s="1"/>
  <c r="S908" i="2"/>
  <c r="T908" i="2" s="1"/>
  <c r="V908" i="2" s="1"/>
  <c r="S904" i="2"/>
  <c r="T904" i="2" s="1"/>
  <c r="V904" i="2" s="1"/>
  <c r="S936" i="2"/>
  <c r="T936" i="2" s="1"/>
  <c r="V936" i="2" s="1"/>
  <c r="S932" i="2"/>
  <c r="T932" i="2" s="1"/>
  <c r="V932" i="2" s="1"/>
  <c r="S927" i="2"/>
  <c r="T927" i="2" s="1"/>
  <c r="V927" i="2" s="1"/>
  <c r="S920" i="2"/>
  <c r="T920" i="2" s="1"/>
  <c r="V920" i="2" s="1"/>
  <c r="S914" i="2"/>
  <c r="T914" i="2" s="1"/>
  <c r="V914" i="2" s="1"/>
  <c r="S912" i="2"/>
  <c r="T912" i="2" s="1"/>
  <c r="V912" i="2" s="1"/>
  <c r="S907" i="2"/>
  <c r="T907" i="2" s="1"/>
  <c r="V907" i="2" s="1"/>
  <c r="S903" i="2"/>
  <c r="T903" i="2" s="1"/>
  <c r="V903" i="2" s="1"/>
  <c r="S890" i="2"/>
  <c r="T890" i="2" s="1"/>
  <c r="V890" i="2" s="1"/>
  <c r="H283" i="11" s="1"/>
  <c r="S888" i="2"/>
  <c r="T888" i="2" s="1"/>
  <c r="V888" i="2" s="1"/>
  <c r="H281" i="11" s="1"/>
  <c r="S866" i="2"/>
  <c r="T866" i="2" s="1"/>
  <c r="V866" i="2" s="1"/>
  <c r="H259" i="11" s="1"/>
  <c r="S862" i="2"/>
  <c r="T862" i="2" s="1"/>
  <c r="V862" i="2" s="1"/>
  <c r="H255" i="11" s="1"/>
  <c r="S859" i="2"/>
  <c r="T859" i="2" s="1"/>
  <c r="V859" i="2" s="1"/>
  <c r="H252" i="11" s="1"/>
  <c r="S857" i="2"/>
  <c r="T857" i="2" s="1"/>
  <c r="V857" i="2" s="1"/>
  <c r="H250" i="11" s="1"/>
  <c r="S886" i="2"/>
  <c r="T886" i="2" s="1"/>
  <c r="V886" i="2" s="1"/>
  <c r="H279" i="11" s="1"/>
  <c r="S884" i="2"/>
  <c r="T884" i="2" s="1"/>
  <c r="V884" i="2" s="1"/>
  <c r="H277" i="11" s="1"/>
  <c r="S882" i="2"/>
  <c r="T882" i="2" s="1"/>
  <c r="V882" i="2" s="1"/>
  <c r="H275" i="11" s="1"/>
  <c r="S878" i="2"/>
  <c r="T878" i="2" s="1"/>
  <c r="V878" i="2" s="1"/>
  <c r="H271" i="11" s="1"/>
  <c r="S876" i="2"/>
  <c r="T876" i="2" s="1"/>
  <c r="V876" i="2" s="1"/>
  <c r="H269" i="11" s="1"/>
  <c r="S872" i="2"/>
  <c r="T872" i="2" s="1"/>
  <c r="V872" i="2" s="1"/>
  <c r="H265" i="11" s="1"/>
  <c r="S868" i="2"/>
  <c r="T868" i="2" s="1"/>
  <c r="V868" i="2" s="1"/>
  <c r="H261" i="11" s="1"/>
  <c r="S864" i="2"/>
  <c r="T864" i="2" s="1"/>
  <c r="V864" i="2" s="1"/>
  <c r="H257" i="11" s="1"/>
  <c r="S861" i="2"/>
  <c r="T861" i="2" s="1"/>
  <c r="V861" i="2" s="1"/>
  <c r="H254" i="11" s="1"/>
  <c r="S880" i="2"/>
  <c r="T880" i="2" s="1"/>
  <c r="V880" i="2" s="1"/>
  <c r="H273" i="11" s="1"/>
  <c r="S875" i="2"/>
  <c r="T875" i="2" s="1"/>
  <c r="V875" i="2" s="1"/>
  <c r="H268" i="11" s="1"/>
  <c r="S874" i="2"/>
  <c r="T874" i="2" s="1"/>
  <c r="V874" i="2" s="1"/>
  <c r="H267" i="11" s="1"/>
  <c r="S871" i="2"/>
  <c r="T871" i="2" s="1"/>
  <c r="V871" i="2" s="1"/>
  <c r="H264" i="11" s="1"/>
  <c r="S870" i="2"/>
  <c r="T870" i="2" s="1"/>
  <c r="V870" i="2" s="1"/>
  <c r="H263" i="11" s="1"/>
  <c r="S867" i="2"/>
  <c r="T867" i="2" s="1"/>
  <c r="V867" i="2" s="1"/>
  <c r="H260" i="11" s="1"/>
  <c r="S865" i="2"/>
  <c r="T865" i="2" s="1"/>
  <c r="V865" i="2" s="1"/>
  <c r="H258" i="11" s="1"/>
  <c r="S860" i="2"/>
  <c r="T860" i="2" s="1"/>
  <c r="V860" i="2" s="1"/>
  <c r="H253" i="11" s="1"/>
  <c r="S858" i="2"/>
  <c r="T858" i="2" s="1"/>
  <c r="V858" i="2" s="1"/>
  <c r="H251" i="11" s="1"/>
  <c r="S856" i="2"/>
  <c r="T856" i="2" s="1"/>
  <c r="V856" i="2" s="1"/>
  <c r="H249" i="11" s="1"/>
  <c r="S853" i="2"/>
  <c r="T853" i="2" s="1"/>
  <c r="V853" i="2" s="1"/>
  <c r="H246" i="11" s="1"/>
  <c r="S885" i="2"/>
  <c r="T885" i="2" s="1"/>
  <c r="V885" i="2" s="1"/>
  <c r="H278" i="11" s="1"/>
  <c r="S883" i="2"/>
  <c r="T883" i="2" s="1"/>
  <c r="V883" i="2" s="1"/>
  <c r="H276" i="11" s="1"/>
  <c r="S881" i="2"/>
  <c r="T881" i="2" s="1"/>
  <c r="V881" i="2" s="1"/>
  <c r="H274" i="11" s="1"/>
  <c r="S879" i="2"/>
  <c r="S877" i="2"/>
  <c r="T877" i="2" s="1"/>
  <c r="V877" i="2" s="1"/>
  <c r="H270" i="11" s="1"/>
  <c r="S873" i="2"/>
  <c r="T873" i="2" s="1"/>
  <c r="V873" i="2" s="1"/>
  <c r="H266" i="11" s="1"/>
  <c r="S869" i="2"/>
  <c r="T869" i="2" s="1"/>
  <c r="V869" i="2" s="1"/>
  <c r="H262" i="11" s="1"/>
  <c r="S863" i="2"/>
  <c r="T863" i="2" s="1"/>
  <c r="V863" i="2" s="1"/>
  <c r="H256" i="11" s="1"/>
  <c r="S854" i="2"/>
  <c r="T854" i="2" s="1"/>
  <c r="V854" i="2" s="1"/>
  <c r="H247" i="11" s="1"/>
  <c r="S852" i="2"/>
  <c r="T852" i="2" s="1"/>
  <c r="V852" i="2" s="1"/>
  <c r="H245" i="11" s="1"/>
  <c r="S790" i="2"/>
  <c r="T790" i="2" s="1"/>
  <c r="V790" i="2" s="1"/>
  <c r="S855" i="2"/>
  <c r="T855" i="2" s="1"/>
  <c r="V855" i="2" s="1"/>
  <c r="H248" i="11" s="1"/>
  <c r="S786" i="2"/>
  <c r="T786" i="2" s="1"/>
  <c r="V786" i="2" s="1"/>
  <c r="S782" i="2"/>
  <c r="T782" i="2" s="1"/>
  <c r="V782" i="2" s="1"/>
  <c r="S778" i="2"/>
  <c r="S774" i="2"/>
  <c r="T774" i="2" s="1"/>
  <c r="V774" i="2" s="1"/>
  <c r="S773" i="2"/>
  <c r="T773" i="2" s="1"/>
  <c r="V773" i="2" s="1"/>
  <c r="S769" i="2"/>
  <c r="T769" i="2" s="1"/>
  <c r="V769" i="2" s="1"/>
  <c r="S765" i="2"/>
  <c r="T765" i="2" s="1"/>
  <c r="V765" i="2" s="1"/>
  <c r="S759" i="2"/>
  <c r="T759" i="2" s="1"/>
  <c r="V759" i="2" s="1"/>
  <c r="S755" i="2"/>
  <c r="T755" i="2" s="1"/>
  <c r="V755" i="2" s="1"/>
  <c r="S751" i="2"/>
  <c r="T751" i="2" s="1"/>
  <c r="V751" i="2" s="1"/>
  <c r="S741" i="2"/>
  <c r="T741" i="2" s="1"/>
  <c r="V741" i="2" s="1"/>
  <c r="H237" i="11" s="1"/>
  <c r="S739" i="2"/>
  <c r="T739" i="2" s="1"/>
  <c r="V739" i="2" s="1"/>
  <c r="H235" i="11" s="1"/>
  <c r="S736" i="2"/>
  <c r="T736" i="2" s="1"/>
  <c r="V736" i="2" s="1"/>
  <c r="H232" i="11" s="1"/>
  <c r="S734" i="2"/>
  <c r="T734" i="2" s="1"/>
  <c r="V734" i="2" s="1"/>
  <c r="H230" i="11" s="1"/>
  <c r="S731" i="2"/>
  <c r="T731" i="2" s="1"/>
  <c r="V731" i="2" s="1"/>
  <c r="H227" i="11" s="1"/>
  <c r="S729" i="2"/>
  <c r="T729" i="2" s="1"/>
  <c r="V729" i="2" s="1"/>
  <c r="H225" i="11" s="1"/>
  <c r="S727" i="2"/>
  <c r="T727" i="2" s="1"/>
  <c r="V727" i="2" s="1"/>
  <c r="H223" i="11" s="1"/>
  <c r="S722" i="2"/>
  <c r="T722" i="2" s="1"/>
  <c r="V722" i="2" s="1"/>
  <c r="H218" i="11" s="1"/>
  <c r="S721" i="2"/>
  <c r="T721" i="2" s="1"/>
  <c r="V721" i="2" s="1"/>
  <c r="H217" i="11" s="1"/>
  <c r="S787" i="2"/>
  <c r="T787" i="2" s="1"/>
  <c r="V787" i="2" s="1"/>
  <c r="S783" i="2"/>
  <c r="T783" i="2" s="1"/>
  <c r="V783" i="2" s="1"/>
  <c r="S779" i="2"/>
  <c r="T779" i="2" s="1"/>
  <c r="V779" i="2" s="1"/>
  <c r="S775" i="2"/>
  <c r="T775" i="2" s="1"/>
  <c r="V775" i="2" s="1"/>
  <c r="S770" i="2"/>
  <c r="T770" i="2" s="1"/>
  <c r="V770" i="2" s="1"/>
  <c r="S766" i="2"/>
  <c r="T766" i="2" s="1"/>
  <c r="V766" i="2" s="1"/>
  <c r="S762" i="2"/>
  <c r="T762" i="2" s="1"/>
  <c r="V762" i="2" s="1"/>
  <c r="S756" i="2"/>
  <c r="T756" i="2" s="1"/>
  <c r="V756" i="2" s="1"/>
  <c r="S752" i="2"/>
  <c r="T752" i="2" s="1"/>
  <c r="V752" i="2" s="1"/>
  <c r="S743" i="2"/>
  <c r="T743" i="2" s="1"/>
  <c r="V743" i="2" s="1"/>
  <c r="H239" i="11" s="1"/>
  <c r="S732" i="2"/>
  <c r="T732" i="2" s="1"/>
  <c r="V732" i="2" s="1"/>
  <c r="H228" i="11" s="1"/>
  <c r="S726" i="2"/>
  <c r="T726" i="2" s="1"/>
  <c r="V726" i="2" s="1"/>
  <c r="H222" i="11" s="1"/>
  <c r="S725" i="2"/>
  <c r="T725" i="2" s="1"/>
  <c r="V725" i="2" s="1"/>
  <c r="H221" i="11" s="1"/>
  <c r="S791" i="2"/>
  <c r="T791" i="2" s="1"/>
  <c r="V791" i="2" s="1"/>
  <c r="S788" i="2"/>
  <c r="T788" i="2" s="1"/>
  <c r="V788" i="2" s="1"/>
  <c r="S784" i="2"/>
  <c r="T784" i="2" s="1"/>
  <c r="V784" i="2" s="1"/>
  <c r="S780" i="2"/>
  <c r="T780" i="2" s="1"/>
  <c r="V780" i="2" s="1"/>
  <c r="S776" i="2"/>
  <c r="T776" i="2" s="1"/>
  <c r="V776" i="2" s="1"/>
  <c r="S771" i="2"/>
  <c r="T771" i="2" s="1"/>
  <c r="V771" i="2" s="1"/>
  <c r="S767" i="2"/>
  <c r="T767" i="2" s="1"/>
  <c r="V767" i="2" s="1"/>
  <c r="S763" i="2"/>
  <c r="T763" i="2" s="1"/>
  <c r="V763" i="2" s="1"/>
  <c r="S761" i="2"/>
  <c r="S760" i="2"/>
  <c r="T760" i="2" s="1"/>
  <c r="V760" i="2" s="1"/>
  <c r="S757" i="2"/>
  <c r="T757" i="2" s="1"/>
  <c r="V757" i="2" s="1"/>
  <c r="S753" i="2"/>
  <c r="T753" i="2" s="1"/>
  <c r="V753" i="2" s="1"/>
  <c r="S742" i="2"/>
  <c r="T742" i="2" s="1"/>
  <c r="V742" i="2" s="1"/>
  <c r="H238" i="11" s="1"/>
  <c r="S740" i="2"/>
  <c r="T740" i="2" s="1"/>
  <c r="V740" i="2" s="1"/>
  <c r="H236" i="11" s="1"/>
  <c r="S738" i="2"/>
  <c r="T738" i="2" s="1"/>
  <c r="V738" i="2" s="1"/>
  <c r="H234" i="11" s="1"/>
  <c r="S737" i="2"/>
  <c r="T737" i="2" s="1"/>
  <c r="V737" i="2" s="1"/>
  <c r="H233" i="11" s="1"/>
  <c r="S735" i="2"/>
  <c r="T735" i="2" s="1"/>
  <c r="V735" i="2" s="1"/>
  <c r="H231" i="11" s="1"/>
  <c r="S733" i="2"/>
  <c r="T733" i="2" s="1"/>
  <c r="V733" i="2" s="1"/>
  <c r="H229" i="11" s="1"/>
  <c r="S730" i="2"/>
  <c r="S728" i="2"/>
  <c r="T728" i="2" s="1"/>
  <c r="V728" i="2" s="1"/>
  <c r="H224" i="11" s="1"/>
  <c r="S723" i="2"/>
  <c r="T723" i="2" s="1"/>
  <c r="V723" i="2" s="1"/>
  <c r="H219" i="11" s="1"/>
  <c r="S720" i="2"/>
  <c r="T720" i="2" s="1"/>
  <c r="V720" i="2" s="1"/>
  <c r="H216" i="11" s="1"/>
  <c r="S718" i="2"/>
  <c r="T718" i="2" s="1"/>
  <c r="V718" i="2" s="1"/>
  <c r="H214" i="11" s="1"/>
  <c r="S789" i="2"/>
  <c r="T789" i="2" s="1"/>
  <c r="V789" i="2" s="1"/>
  <c r="S785" i="2"/>
  <c r="T785" i="2" s="1"/>
  <c r="V785" i="2" s="1"/>
  <c r="S781" i="2"/>
  <c r="T781" i="2" s="1"/>
  <c r="V781" i="2" s="1"/>
  <c r="S777" i="2"/>
  <c r="T777" i="2" s="1"/>
  <c r="V777" i="2" s="1"/>
  <c r="S772" i="2"/>
  <c r="T772" i="2" s="1"/>
  <c r="V772" i="2" s="1"/>
  <c r="S768" i="2"/>
  <c r="T768" i="2" s="1"/>
  <c r="V768" i="2" s="1"/>
  <c r="S764" i="2"/>
  <c r="T764" i="2" s="1"/>
  <c r="V764" i="2" s="1"/>
  <c r="S758" i="2"/>
  <c r="T758" i="2" s="1"/>
  <c r="V758" i="2" s="1"/>
  <c r="S754" i="2"/>
  <c r="T754" i="2" s="1"/>
  <c r="V754" i="2" s="1"/>
  <c r="S724" i="2"/>
  <c r="T724" i="2" s="1"/>
  <c r="V724" i="2" s="1"/>
  <c r="H220" i="11" s="1"/>
  <c r="S713" i="2"/>
  <c r="S712" i="2"/>
  <c r="T712" i="2" s="1"/>
  <c r="V712" i="2" s="1"/>
  <c r="H208" i="11" s="1"/>
  <c r="S717" i="2"/>
  <c r="T717" i="2" s="1"/>
  <c r="V717" i="2" s="1"/>
  <c r="H213" i="11" s="1"/>
  <c r="S715" i="2"/>
  <c r="T715" i="2" s="1"/>
  <c r="V715" i="2" s="1"/>
  <c r="H211" i="11" s="1"/>
  <c r="S711" i="2"/>
  <c r="T711" i="2" s="1"/>
  <c r="V711" i="2" s="1"/>
  <c r="H207" i="11" s="1"/>
  <c r="S709" i="2"/>
  <c r="T709" i="2" s="1"/>
  <c r="V709" i="2" s="1"/>
  <c r="H205" i="11" s="1"/>
  <c r="S706" i="2"/>
  <c r="T706" i="2" s="1"/>
  <c r="V706" i="2" s="1"/>
  <c r="H202" i="11" s="1"/>
  <c r="S704" i="2"/>
  <c r="T704" i="2" s="1"/>
  <c r="V704" i="2" s="1"/>
  <c r="H200" i="11" s="1"/>
  <c r="S719" i="2"/>
  <c r="T719" i="2" s="1"/>
  <c r="V719" i="2" s="1"/>
  <c r="H215" i="11" s="1"/>
  <c r="S703" i="2"/>
  <c r="T703" i="2" s="1"/>
  <c r="V703" i="2" s="1"/>
  <c r="H199" i="11" s="1"/>
  <c r="S716" i="2"/>
  <c r="T716" i="2" s="1"/>
  <c r="V716" i="2" s="1"/>
  <c r="H212" i="11" s="1"/>
  <c r="S714" i="2"/>
  <c r="T714" i="2" s="1"/>
  <c r="V714" i="2" s="1"/>
  <c r="H210" i="11" s="1"/>
  <c r="S710" i="2"/>
  <c r="T710" i="2" s="1"/>
  <c r="V710" i="2" s="1"/>
  <c r="H206" i="11" s="1"/>
  <c r="S708" i="2"/>
  <c r="T708" i="2" s="1"/>
  <c r="V708" i="2" s="1"/>
  <c r="H204" i="11" s="1"/>
  <c r="S707" i="2"/>
  <c r="T707" i="2" s="1"/>
  <c r="V707" i="2" s="1"/>
  <c r="H203" i="11" s="1"/>
  <c r="S705" i="2"/>
  <c r="T705" i="2" s="1"/>
  <c r="V705" i="2" s="1"/>
  <c r="H201" i="11" s="1"/>
  <c r="BK294" i="2"/>
  <c r="BL294" i="2" s="1"/>
  <c r="BN294" i="2" s="1"/>
  <c r="X101" i="11" s="1"/>
  <c r="BK290" i="2"/>
  <c r="BL290" i="2" s="1"/>
  <c r="BN290" i="2" s="1"/>
  <c r="X97" i="11" s="1"/>
  <c r="BK289" i="2"/>
  <c r="BL289" i="2" s="1"/>
  <c r="BN289" i="2" s="1"/>
  <c r="X96" i="11" s="1"/>
  <c r="BK284" i="2"/>
  <c r="BL284" i="2" s="1"/>
  <c r="BN284" i="2" s="1"/>
  <c r="X91" i="11" s="1"/>
  <c r="BK277" i="2"/>
  <c r="BL277" i="2" s="1"/>
  <c r="BN277" i="2" s="1"/>
  <c r="X84" i="11" s="1"/>
  <c r="BK293" i="2"/>
  <c r="BL293" i="2" s="1"/>
  <c r="BN293" i="2" s="1"/>
  <c r="X100" i="11" s="1"/>
  <c r="BK292" i="2"/>
  <c r="BL292" i="2" s="1"/>
  <c r="BN292" i="2" s="1"/>
  <c r="X99" i="11" s="1"/>
  <c r="BK291" i="2"/>
  <c r="BL291" i="2" s="1"/>
  <c r="BN291" i="2" s="1"/>
  <c r="X98" i="11" s="1"/>
  <c r="BK279" i="2"/>
  <c r="BL279" i="2" s="1"/>
  <c r="BN279" i="2" s="1"/>
  <c r="X86" i="11" s="1"/>
  <c r="BK278" i="2"/>
  <c r="BL278" i="2" s="1"/>
  <c r="BN278" i="2" s="1"/>
  <c r="X85" i="11" s="1"/>
  <c r="BK273" i="2"/>
  <c r="BL273" i="2" s="1"/>
  <c r="BN273" i="2" s="1"/>
  <c r="X80" i="11" s="1"/>
  <c r="BK271" i="2"/>
  <c r="BL271" i="2" s="1"/>
  <c r="BN271" i="2" s="1"/>
  <c r="X78" i="11" s="1"/>
  <c r="BK288" i="2"/>
  <c r="BL288" i="2" s="1"/>
  <c r="BN288" i="2" s="1"/>
  <c r="X95" i="11" s="1"/>
  <c r="BK276" i="2"/>
  <c r="BL276" i="2" s="1"/>
  <c r="BN276" i="2" s="1"/>
  <c r="X83" i="11" s="1"/>
  <c r="BK272" i="2"/>
  <c r="BL272" i="2" s="1"/>
  <c r="BN272" i="2" s="1"/>
  <c r="X79" i="11" s="1"/>
  <c r="BK270" i="2"/>
  <c r="BL270" i="2" s="1"/>
  <c r="BN270" i="2" s="1"/>
  <c r="X77" i="11" s="1"/>
  <c r="BK285" i="2"/>
  <c r="BL285" i="2" s="1"/>
  <c r="BN285" i="2" s="1"/>
  <c r="X92" i="11" s="1"/>
  <c r="BK283" i="2"/>
  <c r="BL283" i="2" s="1"/>
  <c r="BN283" i="2" s="1"/>
  <c r="X90" i="11" s="1"/>
  <c r="BK275" i="2"/>
  <c r="BL275" i="2" s="1"/>
  <c r="BN275" i="2" s="1"/>
  <c r="X82" i="11" s="1"/>
  <c r="BK269" i="2"/>
  <c r="BL269" i="2" s="1"/>
  <c r="BN269" i="2" s="1"/>
  <c r="X76" i="11" s="1"/>
  <c r="BK267" i="2"/>
  <c r="BL267" i="2" s="1"/>
  <c r="BN267" i="2" s="1"/>
  <c r="X74" i="11" s="1"/>
  <c r="BK287" i="2"/>
  <c r="BL287" i="2" s="1"/>
  <c r="BN287" i="2" s="1"/>
  <c r="X94" i="11" s="1"/>
  <c r="BK286" i="2"/>
  <c r="BL286" i="2" s="1"/>
  <c r="BN286" i="2" s="1"/>
  <c r="X93" i="11" s="1"/>
  <c r="BK282" i="2"/>
  <c r="BL282" i="2" s="1"/>
  <c r="BN282" i="2" s="1"/>
  <c r="X89" i="11" s="1"/>
  <c r="BK281" i="2"/>
  <c r="BL281" i="2" s="1"/>
  <c r="BN281" i="2" s="1"/>
  <c r="X88" i="11" s="1"/>
  <c r="BK280" i="2"/>
  <c r="BL280" i="2" s="1"/>
  <c r="BN280" i="2" s="1"/>
  <c r="X87" i="11" s="1"/>
  <c r="BK274" i="2"/>
  <c r="BK266" i="2"/>
  <c r="BL266" i="2" s="1"/>
  <c r="BN266" i="2" s="1"/>
  <c r="X73" i="11" s="1"/>
  <c r="BK260" i="2"/>
  <c r="BL260" i="2" s="1"/>
  <c r="BN260" i="2" s="1"/>
  <c r="X67" i="11" s="1"/>
  <c r="BK255" i="2"/>
  <c r="BL255" i="2" s="1"/>
  <c r="BN255" i="2" s="1"/>
  <c r="X62" i="11" s="1"/>
  <c r="BK245" i="2"/>
  <c r="BL245" i="2" s="1"/>
  <c r="BN245" i="2" s="1"/>
  <c r="W100" i="11" s="1"/>
  <c r="Y100" i="11" s="1"/>
  <c r="AR58" i="12" s="1"/>
  <c r="AR139" i="12" s="1"/>
  <c r="BK241" i="2"/>
  <c r="BL241" i="2" s="1"/>
  <c r="BN241" i="2" s="1"/>
  <c r="W96" i="11" s="1"/>
  <c r="Y96" i="11" s="1"/>
  <c r="AR54" i="12" s="1"/>
  <c r="AR96" i="12" s="1"/>
  <c r="BK268" i="2"/>
  <c r="BK265" i="2"/>
  <c r="BL265" i="2" s="1"/>
  <c r="BN265" i="2" s="1"/>
  <c r="X72" i="11" s="1"/>
  <c r="BK263" i="2"/>
  <c r="BL263" i="2" s="1"/>
  <c r="BN263" i="2" s="1"/>
  <c r="X70" i="11" s="1"/>
  <c r="BK259" i="2"/>
  <c r="BL259" i="2" s="1"/>
  <c r="BN259" i="2" s="1"/>
  <c r="X66" i="11" s="1"/>
  <c r="BK254" i="2"/>
  <c r="BL254" i="2" s="1"/>
  <c r="BN254" i="2" s="1"/>
  <c r="X61" i="11" s="1"/>
  <c r="BK246" i="2"/>
  <c r="BL246" i="2" s="1"/>
  <c r="BN246" i="2" s="1"/>
  <c r="W101" i="11" s="1"/>
  <c r="Y101" i="11" s="1"/>
  <c r="AR59" i="12" s="1"/>
  <c r="AR97" i="12" s="1"/>
  <c r="BK244" i="2"/>
  <c r="BL244" i="2" s="1"/>
  <c r="BN244" i="2" s="1"/>
  <c r="W99" i="11" s="1"/>
  <c r="Y99" i="11" s="1"/>
  <c r="AR57" i="12" s="1"/>
  <c r="AR138" i="12" s="1"/>
  <c r="BK240" i="2"/>
  <c r="BL240" i="2" s="1"/>
  <c r="BN240" i="2" s="1"/>
  <c r="W95" i="11" s="1"/>
  <c r="Y95" i="11" s="1"/>
  <c r="AR53" i="12" s="1"/>
  <c r="AR95" i="12" s="1"/>
  <c r="BK264" i="2"/>
  <c r="BL264" i="2" s="1"/>
  <c r="BN264" i="2" s="1"/>
  <c r="X71" i="11" s="1"/>
  <c r="BK262" i="2"/>
  <c r="BL262" i="2" s="1"/>
  <c r="BN262" i="2" s="1"/>
  <c r="X69" i="11" s="1"/>
  <c r="BK258" i="2"/>
  <c r="BL258" i="2" s="1"/>
  <c r="BN258" i="2" s="1"/>
  <c r="X65" i="11" s="1"/>
  <c r="BK243" i="2"/>
  <c r="BL243" i="2" s="1"/>
  <c r="BN243" i="2" s="1"/>
  <c r="W98" i="11" s="1"/>
  <c r="Y98" i="11" s="1"/>
  <c r="AR56" i="12" s="1"/>
  <c r="AR137" i="12" s="1"/>
  <c r="BK261" i="2"/>
  <c r="BL261" i="2" s="1"/>
  <c r="BN261" i="2" s="1"/>
  <c r="X68" i="11" s="1"/>
  <c r="BK257" i="2"/>
  <c r="BL257" i="2" s="1"/>
  <c r="BN257" i="2" s="1"/>
  <c r="X64" i="11" s="1"/>
  <c r="BK256" i="2"/>
  <c r="BL256" i="2" s="1"/>
  <c r="BN256" i="2" s="1"/>
  <c r="X63" i="11" s="1"/>
  <c r="BK242" i="2"/>
  <c r="BL242" i="2" s="1"/>
  <c r="BN242" i="2" s="1"/>
  <c r="W97" i="11" s="1"/>
  <c r="Y97" i="11" s="1"/>
  <c r="AR55" i="12" s="1"/>
  <c r="AR136" i="12" s="1"/>
  <c r="BK239" i="2"/>
  <c r="BL239" i="2" s="1"/>
  <c r="BN239" i="2" s="1"/>
  <c r="W94" i="11" s="1"/>
  <c r="Y94" i="11" s="1"/>
  <c r="AR52" i="12" s="1"/>
  <c r="AR135" i="12" s="1"/>
  <c r="BK238" i="2"/>
  <c r="BL238" i="2" s="1"/>
  <c r="BN238" i="2" s="1"/>
  <c r="W93" i="11" s="1"/>
  <c r="Y93" i="11" s="1"/>
  <c r="AR51" i="12" s="1"/>
  <c r="AR134" i="12" s="1"/>
  <c r="BK234" i="2"/>
  <c r="BL234" i="2" s="1"/>
  <c r="BN234" i="2" s="1"/>
  <c r="W89" i="11" s="1"/>
  <c r="Y89" i="11" s="1"/>
  <c r="AR47" i="12" s="1"/>
  <c r="AR93" i="12" s="1"/>
  <c r="BK229" i="2"/>
  <c r="BL229" i="2" s="1"/>
  <c r="BN229" i="2" s="1"/>
  <c r="W84" i="11" s="1"/>
  <c r="Y84" i="11" s="1"/>
  <c r="AR42" i="12" s="1"/>
  <c r="AR91" i="12" s="1"/>
  <c r="BK225" i="2"/>
  <c r="BL225" i="2" s="1"/>
  <c r="BN225" i="2" s="1"/>
  <c r="W80" i="11" s="1"/>
  <c r="Y80" i="11" s="1"/>
  <c r="AR38" i="12" s="1"/>
  <c r="AR127" i="12" s="1"/>
  <c r="BK220" i="2"/>
  <c r="BK217" i="2"/>
  <c r="BL217" i="2" s="1"/>
  <c r="BN217" i="2" s="1"/>
  <c r="W72" i="11" s="1"/>
  <c r="Y72" i="11" s="1"/>
  <c r="AR30" i="12" s="1"/>
  <c r="AR123" i="12" s="1"/>
  <c r="BK214" i="2"/>
  <c r="BL214" i="2" s="1"/>
  <c r="BN214" i="2" s="1"/>
  <c r="W69" i="11" s="1"/>
  <c r="Y69" i="11" s="1"/>
  <c r="AR27" i="12" s="1"/>
  <c r="AR122" i="12" s="1"/>
  <c r="BK211" i="2"/>
  <c r="BL211" i="2" s="1"/>
  <c r="BN211" i="2" s="1"/>
  <c r="W66" i="11" s="1"/>
  <c r="Y66" i="11" s="1"/>
  <c r="AR24" i="12" s="1"/>
  <c r="AR119" i="12" s="1"/>
  <c r="BK206" i="2"/>
  <c r="BL206" i="2" s="1"/>
  <c r="BN206" i="2" s="1"/>
  <c r="W61" i="11" s="1"/>
  <c r="Y61" i="11" s="1"/>
  <c r="BK237" i="2"/>
  <c r="BL237" i="2" s="1"/>
  <c r="BN237" i="2" s="1"/>
  <c r="W92" i="11" s="1"/>
  <c r="Y92" i="11" s="1"/>
  <c r="AR50" i="12" s="1"/>
  <c r="AR133" i="12" s="1"/>
  <c r="BK232" i="2"/>
  <c r="BL232" i="2" s="1"/>
  <c r="BN232" i="2" s="1"/>
  <c r="W87" i="11" s="1"/>
  <c r="Y87" i="11" s="1"/>
  <c r="AR45" i="12" s="1"/>
  <c r="AR131" i="12" s="1"/>
  <c r="BK228" i="2"/>
  <c r="BL228" i="2" s="1"/>
  <c r="BN228" i="2" s="1"/>
  <c r="W83" i="11" s="1"/>
  <c r="Y83" i="11" s="1"/>
  <c r="AR41" i="12" s="1"/>
  <c r="AR90" i="12" s="1"/>
  <c r="BK223" i="2"/>
  <c r="BL223" i="2" s="1"/>
  <c r="BN223" i="2" s="1"/>
  <c r="W78" i="11" s="1"/>
  <c r="Y78" i="11" s="1"/>
  <c r="AR36" i="12" s="1"/>
  <c r="AR126" i="12" s="1"/>
  <c r="BK216" i="2"/>
  <c r="BL216" i="2" s="1"/>
  <c r="BN216" i="2" s="1"/>
  <c r="W71" i="11" s="1"/>
  <c r="Y71" i="11" s="1"/>
  <c r="AR29" i="12" s="1"/>
  <c r="AR84" i="12" s="1"/>
  <c r="BK213" i="2"/>
  <c r="BL213" i="2" s="1"/>
  <c r="BN213" i="2" s="1"/>
  <c r="W68" i="11" s="1"/>
  <c r="Y68" i="11" s="1"/>
  <c r="AR26" i="12" s="1"/>
  <c r="AR121" i="12" s="1"/>
  <c r="BK210" i="2"/>
  <c r="BL210" i="2" s="1"/>
  <c r="BN210" i="2" s="1"/>
  <c r="W65" i="11" s="1"/>
  <c r="Y65" i="11" s="1"/>
  <c r="AR23" i="12" s="1"/>
  <c r="AR118" i="12" s="1"/>
  <c r="BK236" i="2"/>
  <c r="BL236" i="2" s="1"/>
  <c r="BN236" i="2" s="1"/>
  <c r="W91" i="11" s="1"/>
  <c r="Y91" i="11" s="1"/>
  <c r="AR49" i="12" s="1"/>
  <c r="AR132" i="12" s="1"/>
  <c r="BK231" i="2"/>
  <c r="BL231" i="2" s="1"/>
  <c r="BN231" i="2" s="1"/>
  <c r="W86" i="11" s="1"/>
  <c r="Y86" i="11" s="1"/>
  <c r="AR44" i="12" s="1"/>
  <c r="AR130" i="12" s="1"/>
  <c r="BK227" i="2"/>
  <c r="BL227" i="2" s="1"/>
  <c r="BN227" i="2" s="1"/>
  <c r="W82" i="11" s="1"/>
  <c r="Y82" i="11" s="1"/>
  <c r="AR40" i="12" s="1"/>
  <c r="AR128" i="12" s="1"/>
  <c r="BK222" i="2"/>
  <c r="BL222" i="2" s="1"/>
  <c r="BN222" i="2" s="1"/>
  <c r="W77" i="11" s="1"/>
  <c r="Y77" i="11" s="1"/>
  <c r="AR35" i="12" s="1"/>
  <c r="AR87" i="12" s="1"/>
  <c r="BK219" i="2"/>
  <c r="BL219" i="2" s="1"/>
  <c r="BN219" i="2" s="1"/>
  <c r="W74" i="11" s="1"/>
  <c r="Y74" i="11" s="1"/>
  <c r="AR32" i="12" s="1"/>
  <c r="AR124" i="12" s="1"/>
  <c r="BK212" i="2"/>
  <c r="BL212" i="2" s="1"/>
  <c r="BN212" i="2" s="1"/>
  <c r="W67" i="11" s="1"/>
  <c r="Y67" i="11" s="1"/>
  <c r="AR25" i="12" s="1"/>
  <c r="AR120" i="12" s="1"/>
  <c r="BK209" i="2"/>
  <c r="BL209" i="2" s="1"/>
  <c r="BN209" i="2" s="1"/>
  <c r="W64" i="11" s="1"/>
  <c r="Y64" i="11" s="1"/>
  <c r="AR22" i="12" s="1"/>
  <c r="AR82" i="12" s="1"/>
  <c r="BK208" i="2"/>
  <c r="BL208" i="2" s="1"/>
  <c r="BN208" i="2" s="1"/>
  <c r="W63" i="11" s="1"/>
  <c r="Y63" i="11" s="1"/>
  <c r="AR21" i="12" s="1"/>
  <c r="AR81" i="12" s="1"/>
  <c r="BK235" i="2"/>
  <c r="BL235" i="2" s="1"/>
  <c r="BN235" i="2" s="1"/>
  <c r="W90" i="11" s="1"/>
  <c r="Y90" i="11" s="1"/>
  <c r="AR48" i="12" s="1"/>
  <c r="AR94" i="12" s="1"/>
  <c r="BK233" i="2"/>
  <c r="BL233" i="2" s="1"/>
  <c r="BN233" i="2" s="1"/>
  <c r="W88" i="11" s="1"/>
  <c r="Y88" i="11" s="1"/>
  <c r="AR46" i="12" s="1"/>
  <c r="AR92" i="12" s="1"/>
  <c r="BK230" i="2"/>
  <c r="BL230" i="2" s="1"/>
  <c r="BN230" i="2" s="1"/>
  <c r="W85" i="11" s="1"/>
  <c r="Y85" i="11" s="1"/>
  <c r="AR43" i="12" s="1"/>
  <c r="AR129" i="12" s="1"/>
  <c r="BK226" i="2"/>
  <c r="BK224" i="2"/>
  <c r="BL224" i="2" s="1"/>
  <c r="BN224" i="2" s="1"/>
  <c r="W79" i="11" s="1"/>
  <c r="Y79" i="11" s="1"/>
  <c r="AR37" i="12" s="1"/>
  <c r="AR88" i="12" s="1"/>
  <c r="BK221" i="2"/>
  <c r="BL221" i="2" s="1"/>
  <c r="BN221" i="2" s="1"/>
  <c r="W76" i="11" s="1"/>
  <c r="Y76" i="11" s="1"/>
  <c r="AR34" i="12" s="1"/>
  <c r="AR125" i="12" s="1"/>
  <c r="BK218" i="2"/>
  <c r="BL218" i="2" s="1"/>
  <c r="BN218" i="2" s="1"/>
  <c r="W73" i="11" s="1"/>
  <c r="Y73" i="11" s="1"/>
  <c r="AR31" i="12" s="1"/>
  <c r="AR85" i="12" s="1"/>
  <c r="BK215" i="2"/>
  <c r="BL215" i="2" s="1"/>
  <c r="BN215" i="2" s="1"/>
  <c r="W70" i="11" s="1"/>
  <c r="Y70" i="11" s="1"/>
  <c r="AR28" i="12" s="1"/>
  <c r="AR83" i="12" s="1"/>
  <c r="BK207" i="2"/>
  <c r="BL207" i="2" s="1"/>
  <c r="BN207" i="2" s="1"/>
  <c r="W62" i="11" s="1"/>
  <c r="Y62" i="11" s="1"/>
  <c r="AR20" i="12" s="1"/>
  <c r="AR80" i="12" s="1"/>
  <c r="AD242" i="2"/>
  <c r="AE242" i="2" s="1"/>
  <c r="AG242" i="2" s="1"/>
  <c r="K97" i="11" s="1"/>
  <c r="AD246" i="2"/>
  <c r="AE246" i="2" s="1"/>
  <c r="AG246" i="2" s="1"/>
  <c r="K101" i="11" s="1"/>
  <c r="AD245" i="2"/>
  <c r="AE245" i="2" s="1"/>
  <c r="AG245" i="2" s="1"/>
  <c r="K100" i="11" s="1"/>
  <c r="AD241" i="2"/>
  <c r="AE241" i="2" s="1"/>
  <c r="AG241" i="2" s="1"/>
  <c r="K96" i="11" s="1"/>
  <c r="AD240" i="2"/>
  <c r="AE240" i="2" s="1"/>
  <c r="AG240" i="2" s="1"/>
  <c r="K95" i="11" s="1"/>
  <c r="AD244" i="2"/>
  <c r="AE244" i="2" s="1"/>
  <c r="AG244" i="2" s="1"/>
  <c r="K99" i="11" s="1"/>
  <c r="AD243" i="2"/>
  <c r="AE243" i="2" s="1"/>
  <c r="AG243" i="2" s="1"/>
  <c r="K98" i="11" s="1"/>
  <c r="AD239" i="2"/>
  <c r="AE239" i="2" s="1"/>
  <c r="AG239" i="2" s="1"/>
  <c r="K94" i="11" s="1"/>
  <c r="AD235" i="2"/>
  <c r="AE235" i="2" s="1"/>
  <c r="AG235" i="2" s="1"/>
  <c r="K90" i="11" s="1"/>
  <c r="AD230" i="2"/>
  <c r="AE230" i="2" s="1"/>
  <c r="AG230" i="2" s="1"/>
  <c r="K85" i="11" s="1"/>
  <c r="AD226" i="2"/>
  <c r="AD221" i="2"/>
  <c r="AE221" i="2" s="1"/>
  <c r="AG221" i="2" s="1"/>
  <c r="K76" i="11" s="1"/>
  <c r="AD218" i="2"/>
  <c r="AE218" i="2" s="1"/>
  <c r="AG218" i="2" s="1"/>
  <c r="K73" i="11" s="1"/>
  <c r="AD215" i="2"/>
  <c r="AE215" i="2" s="1"/>
  <c r="AG215" i="2" s="1"/>
  <c r="K70" i="11" s="1"/>
  <c r="AD212" i="2"/>
  <c r="AE212" i="2" s="1"/>
  <c r="AG212" i="2" s="1"/>
  <c r="K67" i="11" s="1"/>
  <c r="AD207" i="2"/>
  <c r="AE207" i="2" s="1"/>
  <c r="AG207" i="2" s="1"/>
  <c r="K62" i="11" s="1"/>
  <c r="AD238" i="2"/>
  <c r="AE238" i="2" s="1"/>
  <c r="AG238" i="2" s="1"/>
  <c r="K93" i="11" s="1"/>
  <c r="AD233" i="2"/>
  <c r="AD229" i="2"/>
  <c r="AE229" i="2" s="1"/>
  <c r="AG229" i="2" s="1"/>
  <c r="K84" i="11" s="1"/>
  <c r="AD225" i="2"/>
  <c r="AE225" i="2" s="1"/>
  <c r="AG225" i="2" s="1"/>
  <c r="K80" i="11" s="1"/>
  <c r="AD217" i="2"/>
  <c r="AE217" i="2" s="1"/>
  <c r="AG217" i="2" s="1"/>
  <c r="K72" i="11" s="1"/>
  <c r="AD216" i="2"/>
  <c r="AE216" i="2" s="1"/>
  <c r="AG216" i="2" s="1"/>
  <c r="K71" i="11" s="1"/>
  <c r="AD214" i="2"/>
  <c r="AE214" i="2" s="1"/>
  <c r="AG214" i="2" s="1"/>
  <c r="K69" i="11" s="1"/>
  <c r="AD211" i="2"/>
  <c r="AE211" i="2" s="1"/>
  <c r="AG211" i="2" s="1"/>
  <c r="K66" i="11" s="1"/>
  <c r="AD206" i="2"/>
  <c r="AE206" i="2" s="1"/>
  <c r="AG206" i="2" s="1"/>
  <c r="K61" i="11" s="1"/>
  <c r="AD237" i="2"/>
  <c r="AE237" i="2" s="1"/>
  <c r="AG237" i="2" s="1"/>
  <c r="K92" i="11" s="1"/>
  <c r="AD234" i="2"/>
  <c r="AE234" i="2" s="1"/>
  <c r="AG234" i="2" s="1"/>
  <c r="K89" i="11" s="1"/>
  <c r="AD232" i="2"/>
  <c r="AE232" i="2" s="1"/>
  <c r="AG232" i="2" s="1"/>
  <c r="K87" i="11" s="1"/>
  <c r="AD228" i="2"/>
  <c r="AE228" i="2" s="1"/>
  <c r="AG228" i="2" s="1"/>
  <c r="K83" i="11" s="1"/>
  <c r="AD224" i="2"/>
  <c r="AE224" i="2" s="1"/>
  <c r="AG224" i="2" s="1"/>
  <c r="K79" i="11" s="1"/>
  <c r="AD223" i="2"/>
  <c r="AE223" i="2" s="1"/>
  <c r="AG223" i="2" s="1"/>
  <c r="K78" i="11" s="1"/>
  <c r="AD213" i="2"/>
  <c r="AE213" i="2" s="1"/>
  <c r="AG213" i="2" s="1"/>
  <c r="K68" i="11" s="1"/>
  <c r="AD210" i="2"/>
  <c r="AE210" i="2" s="1"/>
  <c r="AG210" i="2" s="1"/>
  <c r="K65" i="11" s="1"/>
  <c r="AD209" i="2"/>
  <c r="AE209" i="2" s="1"/>
  <c r="AG209" i="2" s="1"/>
  <c r="K64" i="11" s="1"/>
  <c r="AD236" i="2"/>
  <c r="AE236" i="2" s="1"/>
  <c r="AG236" i="2" s="1"/>
  <c r="K91" i="11" s="1"/>
  <c r="AD231" i="2"/>
  <c r="AE231" i="2" s="1"/>
  <c r="AG231" i="2" s="1"/>
  <c r="K86" i="11" s="1"/>
  <c r="AD227" i="2"/>
  <c r="AE227" i="2" s="1"/>
  <c r="AG227" i="2" s="1"/>
  <c r="K82" i="11" s="1"/>
  <c r="AD222" i="2"/>
  <c r="AE222" i="2" s="1"/>
  <c r="AG222" i="2" s="1"/>
  <c r="K77" i="11" s="1"/>
  <c r="AD220" i="2"/>
  <c r="AE220" i="2" s="1"/>
  <c r="AG220" i="2" s="1"/>
  <c r="K75" i="11" s="1"/>
  <c r="AD219" i="2"/>
  <c r="AE219" i="2" s="1"/>
  <c r="AG219" i="2" s="1"/>
  <c r="K74" i="11" s="1"/>
  <c r="AD208" i="2"/>
  <c r="AE208" i="2" s="1"/>
  <c r="AG208" i="2" s="1"/>
  <c r="K63" i="11" s="1"/>
  <c r="F185" i="2"/>
  <c r="G185" i="2" s="1"/>
  <c r="I185" i="2" s="1"/>
  <c r="K185" i="2" s="1"/>
  <c r="G137" i="2"/>
  <c r="I137" i="2" s="1"/>
  <c r="K137" i="2" s="1"/>
  <c r="AN664" i="2"/>
  <c r="AM712" i="2"/>
  <c r="AM760" i="2" s="1"/>
  <c r="BU264" i="2"/>
  <c r="BT216" i="2"/>
  <c r="BU216" i="2" s="1"/>
  <c r="BV415" i="2"/>
  <c r="BW415" i="2" s="1"/>
  <c r="BY415" i="2" s="1"/>
  <c r="AA119" i="11" s="1"/>
  <c r="BV413" i="2"/>
  <c r="BV412" i="2"/>
  <c r="BW412" i="2" s="1"/>
  <c r="BY412" i="2" s="1"/>
  <c r="AA116" i="11" s="1"/>
  <c r="BV410" i="2"/>
  <c r="BW410" i="2" s="1"/>
  <c r="BY410" i="2" s="1"/>
  <c r="AA114" i="11" s="1"/>
  <c r="BV408" i="2"/>
  <c r="BW408" i="2" s="1"/>
  <c r="BY408" i="2" s="1"/>
  <c r="AA112" i="11" s="1"/>
  <c r="BV406" i="2"/>
  <c r="BW406" i="2" s="1"/>
  <c r="BY406" i="2" s="1"/>
  <c r="AA110" i="11" s="1"/>
  <c r="BV404" i="2"/>
  <c r="BW404" i="2" s="1"/>
  <c r="BY404" i="2" s="1"/>
  <c r="AA108" i="11" s="1"/>
  <c r="BV441" i="2"/>
  <c r="BW441" i="2" s="1"/>
  <c r="BY441" i="2" s="1"/>
  <c r="AA145" i="11" s="1"/>
  <c r="BV439" i="2"/>
  <c r="BW439" i="2" s="1"/>
  <c r="BY439" i="2" s="1"/>
  <c r="AA143" i="11" s="1"/>
  <c r="BV437" i="2"/>
  <c r="BW437" i="2" s="1"/>
  <c r="BY437" i="2" s="1"/>
  <c r="AA141" i="11" s="1"/>
  <c r="BV435" i="2"/>
  <c r="BW435" i="2" s="1"/>
  <c r="BY435" i="2" s="1"/>
  <c r="AA139" i="11" s="1"/>
  <c r="BV433" i="2"/>
  <c r="BW433" i="2" s="1"/>
  <c r="BY433" i="2" s="1"/>
  <c r="AA137" i="11" s="1"/>
  <c r="BV431" i="2"/>
  <c r="BW431" i="2" s="1"/>
  <c r="BY431" i="2" s="1"/>
  <c r="AA135" i="11" s="1"/>
  <c r="BV429" i="2"/>
  <c r="BW429" i="2" s="1"/>
  <c r="BY429" i="2" s="1"/>
  <c r="AA133" i="11" s="1"/>
  <c r="BV427" i="2"/>
  <c r="BW427" i="2" s="1"/>
  <c r="BY427" i="2" s="1"/>
  <c r="AA131" i="11" s="1"/>
  <c r="BV425" i="2"/>
  <c r="BV423" i="2"/>
  <c r="BW423" i="2" s="1"/>
  <c r="BY423" i="2" s="1"/>
  <c r="AA127" i="11" s="1"/>
  <c r="BV421" i="2"/>
  <c r="BV419" i="2"/>
  <c r="BW419" i="2" s="1"/>
  <c r="BY419" i="2" s="1"/>
  <c r="AA123" i="11" s="1"/>
  <c r="BV417" i="2"/>
  <c r="BW417" i="2" s="1"/>
  <c r="BY417" i="2" s="1"/>
  <c r="AA121" i="11" s="1"/>
  <c r="BV416" i="2"/>
  <c r="BW416" i="2" s="1"/>
  <c r="BY416" i="2" s="1"/>
  <c r="AA120" i="11" s="1"/>
  <c r="BV414" i="2"/>
  <c r="BW414" i="2" s="1"/>
  <c r="BY414" i="2" s="1"/>
  <c r="AA118" i="11" s="1"/>
  <c r="BV411" i="2"/>
  <c r="BW411" i="2" s="1"/>
  <c r="BY411" i="2" s="1"/>
  <c r="AA115" i="11" s="1"/>
  <c r="BV409" i="2"/>
  <c r="BW409" i="2" s="1"/>
  <c r="BY409" i="2" s="1"/>
  <c r="AA113" i="11" s="1"/>
  <c r="BV407" i="2"/>
  <c r="BV405" i="2"/>
  <c r="BW405" i="2" s="1"/>
  <c r="BY405" i="2" s="1"/>
  <c r="AA109" i="11" s="1"/>
  <c r="BV403" i="2"/>
  <c r="BW403" i="2" s="1"/>
  <c r="BY403" i="2" s="1"/>
  <c r="AA107" i="11" s="1"/>
  <c r="BV443" i="2"/>
  <c r="BW443" i="2" s="1"/>
  <c r="BY443" i="2" s="1"/>
  <c r="AA147" i="11" s="1"/>
  <c r="BV442" i="2"/>
  <c r="BW442" i="2" s="1"/>
  <c r="BY442" i="2" s="1"/>
  <c r="AA146" i="11" s="1"/>
  <c r="BV440" i="2"/>
  <c r="BW440" i="2" s="1"/>
  <c r="BY440" i="2" s="1"/>
  <c r="AA144" i="11" s="1"/>
  <c r="BV438" i="2"/>
  <c r="BW438" i="2" s="1"/>
  <c r="BY438" i="2" s="1"/>
  <c r="AA142" i="11" s="1"/>
  <c r="BV436" i="2"/>
  <c r="BW436" i="2" s="1"/>
  <c r="BY436" i="2" s="1"/>
  <c r="AA140" i="11" s="1"/>
  <c r="BV434" i="2"/>
  <c r="BW434" i="2" s="1"/>
  <c r="BY434" i="2" s="1"/>
  <c r="AA138" i="11" s="1"/>
  <c r="BV432" i="2"/>
  <c r="BW432" i="2" s="1"/>
  <c r="BY432" i="2" s="1"/>
  <c r="AA136" i="11" s="1"/>
  <c r="BV430" i="2"/>
  <c r="BW430" i="2" s="1"/>
  <c r="BY430" i="2" s="1"/>
  <c r="AA134" i="11" s="1"/>
  <c r="BV428" i="2"/>
  <c r="BW428" i="2" s="1"/>
  <c r="BY428" i="2" s="1"/>
  <c r="AA132" i="11" s="1"/>
  <c r="BV426" i="2"/>
  <c r="BW426" i="2" s="1"/>
  <c r="BY426" i="2" s="1"/>
  <c r="AA130" i="11" s="1"/>
  <c r="BV424" i="2"/>
  <c r="BW424" i="2" s="1"/>
  <c r="BY424" i="2" s="1"/>
  <c r="AA128" i="11" s="1"/>
  <c r="BV422" i="2"/>
  <c r="BW422" i="2" s="1"/>
  <c r="BY422" i="2" s="1"/>
  <c r="AA126" i="11" s="1"/>
  <c r="BV420" i="2"/>
  <c r="BW420" i="2" s="1"/>
  <c r="BY420" i="2" s="1"/>
  <c r="AA124" i="11" s="1"/>
  <c r="BV418" i="2"/>
  <c r="BW418" i="2" s="1"/>
  <c r="BY418" i="2" s="1"/>
  <c r="AA122" i="11" s="1"/>
  <c r="BY397" i="2"/>
  <c r="I12" i="1" s="1"/>
  <c r="H490" i="2"/>
  <c r="I490" i="2" s="1"/>
  <c r="K490" i="2" s="1"/>
  <c r="D146" i="11" s="1"/>
  <c r="H488" i="2"/>
  <c r="I488" i="2" s="1"/>
  <c r="K488" i="2" s="1"/>
  <c r="D144" i="11" s="1"/>
  <c r="H486" i="2"/>
  <c r="H484" i="2"/>
  <c r="I484" i="2" s="1"/>
  <c r="K484" i="2" s="1"/>
  <c r="D140" i="11" s="1"/>
  <c r="H482" i="2"/>
  <c r="I482" i="2" s="1"/>
  <c r="K482" i="2" s="1"/>
  <c r="D138" i="11" s="1"/>
  <c r="H480" i="2"/>
  <c r="I480" i="2" s="1"/>
  <c r="K480" i="2" s="1"/>
  <c r="D136" i="11" s="1"/>
  <c r="H477" i="2"/>
  <c r="I477" i="2" s="1"/>
  <c r="K477" i="2" s="1"/>
  <c r="D133" i="11" s="1"/>
  <c r="H475" i="2"/>
  <c r="I475" i="2" s="1"/>
  <c r="K475" i="2" s="1"/>
  <c r="D131" i="11" s="1"/>
  <c r="H473" i="2"/>
  <c r="I473" i="2" s="1"/>
  <c r="K473" i="2" s="1"/>
  <c r="D129" i="11" s="1"/>
  <c r="H462" i="2"/>
  <c r="I462" i="2" s="1"/>
  <c r="K462" i="2" s="1"/>
  <c r="D118" i="11" s="1"/>
  <c r="H471" i="2"/>
  <c r="I471" i="2" s="1"/>
  <c r="K471" i="2" s="1"/>
  <c r="D127" i="11" s="1"/>
  <c r="H469" i="2"/>
  <c r="H467" i="2"/>
  <c r="I467" i="2" s="1"/>
  <c r="K467" i="2" s="1"/>
  <c r="D123" i="11" s="1"/>
  <c r="H465" i="2"/>
  <c r="H461" i="2"/>
  <c r="I461" i="2" s="1"/>
  <c r="K461" i="2" s="1"/>
  <c r="D117" i="11" s="1"/>
  <c r="H459" i="2"/>
  <c r="I459" i="2" s="1"/>
  <c r="K459" i="2" s="1"/>
  <c r="D115" i="11" s="1"/>
  <c r="H491" i="2"/>
  <c r="I491" i="2" s="1"/>
  <c r="K491" i="2" s="1"/>
  <c r="D147" i="11" s="1"/>
  <c r="H489" i="2"/>
  <c r="I489" i="2" s="1"/>
  <c r="K489" i="2" s="1"/>
  <c r="D145" i="11" s="1"/>
  <c r="H487" i="2"/>
  <c r="I487" i="2" s="1"/>
  <c r="K487" i="2" s="1"/>
  <c r="D143" i="11" s="1"/>
  <c r="H485" i="2"/>
  <c r="I485" i="2" s="1"/>
  <c r="K485" i="2" s="1"/>
  <c r="D141" i="11" s="1"/>
  <c r="H483" i="2"/>
  <c r="I483" i="2" s="1"/>
  <c r="K483" i="2" s="1"/>
  <c r="D139" i="11" s="1"/>
  <c r="H481" i="2"/>
  <c r="I481" i="2" s="1"/>
  <c r="K481" i="2" s="1"/>
  <c r="D137" i="11" s="1"/>
  <c r="H478" i="2"/>
  <c r="H476" i="2"/>
  <c r="I476" i="2" s="1"/>
  <c r="K476" i="2" s="1"/>
  <c r="D132" i="11" s="1"/>
  <c r="H474" i="2"/>
  <c r="I474" i="2" s="1"/>
  <c r="K474" i="2" s="1"/>
  <c r="D130" i="11" s="1"/>
  <c r="H472" i="2"/>
  <c r="I472" i="2" s="1"/>
  <c r="K472" i="2" s="1"/>
  <c r="D128" i="11" s="1"/>
  <c r="H466" i="2"/>
  <c r="I466" i="2" s="1"/>
  <c r="K466" i="2" s="1"/>
  <c r="D122" i="11" s="1"/>
  <c r="H463" i="2"/>
  <c r="I463" i="2" s="1"/>
  <c r="K463" i="2" s="1"/>
  <c r="D119" i="11" s="1"/>
  <c r="H456" i="2"/>
  <c r="I456" i="2" s="1"/>
  <c r="K456" i="2" s="1"/>
  <c r="D112" i="11" s="1"/>
  <c r="H454" i="2"/>
  <c r="H452" i="2"/>
  <c r="I452" i="2" s="1"/>
  <c r="K452" i="2" s="1"/>
  <c r="D108" i="11" s="1"/>
  <c r="H479" i="2"/>
  <c r="I479" i="2" s="1"/>
  <c r="K479" i="2" s="1"/>
  <c r="D135" i="11" s="1"/>
  <c r="H458" i="2"/>
  <c r="I458" i="2" s="1"/>
  <c r="K458" i="2" s="1"/>
  <c r="D114" i="11" s="1"/>
  <c r="H470" i="2"/>
  <c r="I470" i="2" s="1"/>
  <c r="K470" i="2" s="1"/>
  <c r="D126" i="11" s="1"/>
  <c r="H468" i="2"/>
  <c r="I468" i="2" s="1"/>
  <c r="K468" i="2" s="1"/>
  <c r="D124" i="11" s="1"/>
  <c r="H464" i="2"/>
  <c r="I464" i="2" s="1"/>
  <c r="K464" i="2" s="1"/>
  <c r="D120" i="11" s="1"/>
  <c r="H457" i="2"/>
  <c r="I457" i="2" s="1"/>
  <c r="K457" i="2" s="1"/>
  <c r="D113" i="11" s="1"/>
  <c r="H455" i="2"/>
  <c r="I455" i="2" s="1"/>
  <c r="K455" i="2" s="1"/>
  <c r="D111" i="11" s="1"/>
  <c r="H453" i="2"/>
  <c r="I453" i="2" s="1"/>
  <c r="K453" i="2" s="1"/>
  <c r="D109" i="11" s="1"/>
  <c r="H451" i="2"/>
  <c r="I451" i="2" s="1"/>
  <c r="K451" i="2" s="1"/>
  <c r="D107" i="11" s="1"/>
  <c r="H460" i="2"/>
  <c r="I460" i="2" s="1"/>
  <c r="K460" i="2" s="1"/>
  <c r="D116" i="11" s="1"/>
  <c r="BK695" i="2"/>
  <c r="BL695" i="2" s="1"/>
  <c r="BN695" i="2" s="1"/>
  <c r="W239" i="11" s="1"/>
  <c r="BK694" i="2"/>
  <c r="BL694" i="2" s="1"/>
  <c r="BN694" i="2" s="1"/>
  <c r="W238" i="11" s="1"/>
  <c r="BK692" i="2"/>
  <c r="BL692" i="2" s="1"/>
  <c r="BN692" i="2" s="1"/>
  <c r="W236" i="11" s="1"/>
  <c r="BK689" i="2"/>
  <c r="BL689" i="2" s="1"/>
  <c r="BN689" i="2" s="1"/>
  <c r="W233" i="11" s="1"/>
  <c r="BK688" i="2"/>
  <c r="BL688" i="2" s="1"/>
  <c r="BN688" i="2" s="1"/>
  <c r="W232" i="11" s="1"/>
  <c r="BK686" i="2"/>
  <c r="BL686" i="2" s="1"/>
  <c r="BN686" i="2" s="1"/>
  <c r="W230" i="11" s="1"/>
  <c r="BK684" i="2"/>
  <c r="BL684" i="2" s="1"/>
  <c r="BN684" i="2" s="1"/>
  <c r="W228" i="11" s="1"/>
  <c r="BK682" i="2"/>
  <c r="BL682" i="2" s="1"/>
  <c r="BN682" i="2" s="1"/>
  <c r="W226" i="11" s="1"/>
  <c r="BK680" i="2"/>
  <c r="BL680" i="2" s="1"/>
  <c r="BN680" i="2" s="1"/>
  <c r="W224" i="11" s="1"/>
  <c r="BK678" i="2"/>
  <c r="BL678" i="2" s="1"/>
  <c r="BN678" i="2" s="1"/>
  <c r="W222" i="11" s="1"/>
  <c r="BK665" i="2"/>
  <c r="BL665" i="2" s="1"/>
  <c r="BN665" i="2" s="1"/>
  <c r="W209" i="11" s="1"/>
  <c r="BK676" i="2"/>
  <c r="BL676" i="2" s="1"/>
  <c r="BN676" i="2" s="1"/>
  <c r="W220" i="11" s="1"/>
  <c r="BK674" i="2"/>
  <c r="BL674" i="2" s="1"/>
  <c r="BN674" i="2" s="1"/>
  <c r="W218" i="11" s="1"/>
  <c r="BK671" i="2"/>
  <c r="BL671" i="2" s="1"/>
  <c r="BN671" i="2" s="1"/>
  <c r="W215" i="11" s="1"/>
  <c r="BK669" i="2"/>
  <c r="BL669" i="2" s="1"/>
  <c r="BN669" i="2" s="1"/>
  <c r="W213" i="11" s="1"/>
  <c r="BK667" i="2"/>
  <c r="BL667" i="2" s="1"/>
  <c r="BN667" i="2" s="1"/>
  <c r="W211" i="11" s="1"/>
  <c r="BK663" i="2"/>
  <c r="BL663" i="2" s="1"/>
  <c r="BN663" i="2" s="1"/>
  <c r="W207" i="11" s="1"/>
  <c r="BK661" i="2"/>
  <c r="BL661" i="2" s="1"/>
  <c r="BN661" i="2" s="1"/>
  <c r="W205" i="11" s="1"/>
  <c r="BK659" i="2"/>
  <c r="BL659" i="2" s="1"/>
  <c r="BN659" i="2" s="1"/>
  <c r="W203" i="11" s="1"/>
  <c r="BK656" i="2"/>
  <c r="BL656" i="2" s="1"/>
  <c r="BN656" i="2" s="1"/>
  <c r="W200" i="11" s="1"/>
  <c r="BK693" i="2"/>
  <c r="BL693" i="2" s="1"/>
  <c r="BN693" i="2" s="1"/>
  <c r="W237" i="11" s="1"/>
  <c r="BK691" i="2"/>
  <c r="BL691" i="2" s="1"/>
  <c r="BN691" i="2" s="1"/>
  <c r="W235" i="11" s="1"/>
  <c r="BK687" i="2"/>
  <c r="BL687" i="2" s="1"/>
  <c r="BN687" i="2" s="1"/>
  <c r="W231" i="11" s="1"/>
  <c r="BK685" i="2"/>
  <c r="BL685" i="2" s="1"/>
  <c r="BN685" i="2" s="1"/>
  <c r="W229" i="11" s="1"/>
  <c r="BK683" i="2"/>
  <c r="BL683" i="2" s="1"/>
  <c r="BN683" i="2" s="1"/>
  <c r="W227" i="11" s="1"/>
  <c r="BK681" i="2"/>
  <c r="BL681" i="2" s="1"/>
  <c r="BN681" i="2" s="1"/>
  <c r="W225" i="11" s="1"/>
  <c r="BK679" i="2"/>
  <c r="BL679" i="2" s="1"/>
  <c r="BN679" i="2" s="1"/>
  <c r="W223" i="11" s="1"/>
  <c r="BK673" i="2"/>
  <c r="BL673" i="2" s="1"/>
  <c r="BN673" i="2" s="1"/>
  <c r="W217" i="11" s="1"/>
  <c r="BK658" i="2"/>
  <c r="BL658" i="2" s="1"/>
  <c r="BN658" i="2" s="1"/>
  <c r="W202" i="11" s="1"/>
  <c r="BK655" i="2"/>
  <c r="BL655" i="2" s="1"/>
  <c r="BN655" i="2" s="1"/>
  <c r="W199" i="11" s="1"/>
  <c r="BK690" i="2"/>
  <c r="BL690" i="2" s="1"/>
  <c r="BN690" i="2" s="1"/>
  <c r="W234" i="11" s="1"/>
  <c r="BK677" i="2"/>
  <c r="BL677" i="2" s="1"/>
  <c r="BN677" i="2" s="1"/>
  <c r="W221" i="11" s="1"/>
  <c r="BK675" i="2"/>
  <c r="BL675" i="2" s="1"/>
  <c r="BN675" i="2" s="1"/>
  <c r="W219" i="11" s="1"/>
  <c r="BK672" i="2"/>
  <c r="BL672" i="2" s="1"/>
  <c r="BN672" i="2" s="1"/>
  <c r="W216" i="11" s="1"/>
  <c r="BK670" i="2"/>
  <c r="BL670" i="2" s="1"/>
  <c r="BN670" i="2" s="1"/>
  <c r="W214" i="11" s="1"/>
  <c r="BK668" i="2"/>
  <c r="BL668" i="2" s="1"/>
  <c r="BN668" i="2" s="1"/>
  <c r="W212" i="11" s="1"/>
  <c r="BK666" i="2"/>
  <c r="BL666" i="2" s="1"/>
  <c r="BN666" i="2" s="1"/>
  <c r="W210" i="11" s="1"/>
  <c r="BK664" i="2"/>
  <c r="BL664" i="2" s="1"/>
  <c r="BN664" i="2" s="1"/>
  <c r="W208" i="11" s="1"/>
  <c r="BK662" i="2"/>
  <c r="BL662" i="2" s="1"/>
  <c r="BN662" i="2" s="1"/>
  <c r="W206" i="11" s="1"/>
  <c r="BK660" i="2"/>
  <c r="BL660" i="2" s="1"/>
  <c r="BN660" i="2" s="1"/>
  <c r="W204" i="11" s="1"/>
  <c r="BK657" i="2"/>
  <c r="BL657" i="2" s="1"/>
  <c r="BN657" i="2" s="1"/>
  <c r="W201" i="11" s="1"/>
  <c r="AR397" i="2"/>
  <c r="F12" i="1" s="1"/>
  <c r="AZ415" i="2"/>
  <c r="BA415" i="2" s="1"/>
  <c r="BC415" i="2" s="1"/>
  <c r="S119" i="11" s="1"/>
  <c r="AZ413" i="2"/>
  <c r="AZ412" i="2"/>
  <c r="BA412" i="2" s="1"/>
  <c r="BC412" i="2" s="1"/>
  <c r="S116" i="11" s="1"/>
  <c r="AZ410" i="2"/>
  <c r="BA410" i="2" s="1"/>
  <c r="BC410" i="2" s="1"/>
  <c r="S114" i="11" s="1"/>
  <c r="AZ408" i="2"/>
  <c r="BA408" i="2" s="1"/>
  <c r="BC408" i="2" s="1"/>
  <c r="S112" i="11" s="1"/>
  <c r="AZ406" i="2"/>
  <c r="BA406" i="2" s="1"/>
  <c r="BC406" i="2" s="1"/>
  <c r="S110" i="11" s="1"/>
  <c r="AZ404" i="2"/>
  <c r="BA404" i="2" s="1"/>
  <c r="BC404" i="2" s="1"/>
  <c r="S108" i="11" s="1"/>
  <c r="AZ441" i="2"/>
  <c r="BA441" i="2" s="1"/>
  <c r="BC441" i="2" s="1"/>
  <c r="S145" i="11" s="1"/>
  <c r="AZ439" i="2"/>
  <c r="BA439" i="2" s="1"/>
  <c r="BC439" i="2" s="1"/>
  <c r="S143" i="11" s="1"/>
  <c r="AZ437" i="2"/>
  <c r="BA437" i="2" s="1"/>
  <c r="BC437" i="2" s="1"/>
  <c r="S141" i="11" s="1"/>
  <c r="AZ435" i="2"/>
  <c r="BA435" i="2" s="1"/>
  <c r="BC435" i="2" s="1"/>
  <c r="S139" i="11" s="1"/>
  <c r="AZ433" i="2"/>
  <c r="BA433" i="2" s="1"/>
  <c r="BC433" i="2" s="1"/>
  <c r="S137" i="11" s="1"/>
  <c r="AZ431" i="2"/>
  <c r="BA431" i="2" s="1"/>
  <c r="BC431" i="2" s="1"/>
  <c r="S135" i="11" s="1"/>
  <c r="AZ429" i="2"/>
  <c r="BA429" i="2" s="1"/>
  <c r="BC429" i="2" s="1"/>
  <c r="S133" i="11" s="1"/>
  <c r="AZ427" i="2"/>
  <c r="BA427" i="2" s="1"/>
  <c r="BC427" i="2" s="1"/>
  <c r="S131" i="11" s="1"/>
  <c r="AZ425" i="2"/>
  <c r="BA425" i="2" s="1"/>
  <c r="BC425" i="2" s="1"/>
  <c r="S129" i="11" s="1"/>
  <c r="AZ423" i="2"/>
  <c r="BA423" i="2" s="1"/>
  <c r="BC423" i="2" s="1"/>
  <c r="S127" i="11" s="1"/>
  <c r="AZ421" i="2"/>
  <c r="AZ419" i="2"/>
  <c r="BA419" i="2" s="1"/>
  <c r="BC419" i="2" s="1"/>
  <c r="S123" i="11" s="1"/>
  <c r="AZ417" i="2"/>
  <c r="BA417" i="2" s="1"/>
  <c r="BC417" i="2" s="1"/>
  <c r="S121" i="11" s="1"/>
  <c r="AZ416" i="2"/>
  <c r="BA416" i="2" s="1"/>
  <c r="BC416" i="2" s="1"/>
  <c r="S120" i="11" s="1"/>
  <c r="AZ414" i="2"/>
  <c r="BA414" i="2" s="1"/>
  <c r="BC414" i="2" s="1"/>
  <c r="S118" i="11" s="1"/>
  <c r="AZ411" i="2"/>
  <c r="BA411" i="2" s="1"/>
  <c r="BC411" i="2" s="1"/>
  <c r="S115" i="11" s="1"/>
  <c r="AZ409" i="2"/>
  <c r="BA409" i="2" s="1"/>
  <c r="BC409" i="2" s="1"/>
  <c r="S113" i="11" s="1"/>
  <c r="AZ407" i="2"/>
  <c r="BA407" i="2" s="1"/>
  <c r="BC407" i="2" s="1"/>
  <c r="S111" i="11" s="1"/>
  <c r="AZ405" i="2"/>
  <c r="BA405" i="2" s="1"/>
  <c r="BC405" i="2" s="1"/>
  <c r="S109" i="11" s="1"/>
  <c r="AZ403" i="2"/>
  <c r="BA403" i="2" s="1"/>
  <c r="BC403" i="2" s="1"/>
  <c r="S107" i="11" s="1"/>
  <c r="AZ443" i="2"/>
  <c r="BA443" i="2" s="1"/>
  <c r="BC443" i="2" s="1"/>
  <c r="S147" i="11" s="1"/>
  <c r="AZ442" i="2"/>
  <c r="BA442" i="2" s="1"/>
  <c r="BC442" i="2" s="1"/>
  <c r="S146" i="11" s="1"/>
  <c r="AZ440" i="2"/>
  <c r="BA440" i="2" s="1"/>
  <c r="BC440" i="2" s="1"/>
  <c r="S144" i="11" s="1"/>
  <c r="AZ438" i="2"/>
  <c r="BA438" i="2" s="1"/>
  <c r="BC438" i="2" s="1"/>
  <c r="S142" i="11" s="1"/>
  <c r="AZ436" i="2"/>
  <c r="BA436" i="2" s="1"/>
  <c r="BC436" i="2" s="1"/>
  <c r="S140" i="11" s="1"/>
  <c r="AZ434" i="2"/>
  <c r="BA434" i="2" s="1"/>
  <c r="BC434" i="2" s="1"/>
  <c r="S138" i="11" s="1"/>
  <c r="AZ432" i="2"/>
  <c r="BA432" i="2" s="1"/>
  <c r="BC432" i="2" s="1"/>
  <c r="S136" i="11" s="1"/>
  <c r="AZ430" i="2"/>
  <c r="BA430" i="2" s="1"/>
  <c r="BC430" i="2" s="1"/>
  <c r="S134" i="11" s="1"/>
  <c r="AZ428" i="2"/>
  <c r="BA428" i="2" s="1"/>
  <c r="BC428" i="2" s="1"/>
  <c r="S132" i="11" s="1"/>
  <c r="AZ426" i="2"/>
  <c r="BA426" i="2" s="1"/>
  <c r="BC426" i="2" s="1"/>
  <c r="S130" i="11" s="1"/>
  <c r="AZ424" i="2"/>
  <c r="BA424" i="2" s="1"/>
  <c r="BC424" i="2" s="1"/>
  <c r="S128" i="11" s="1"/>
  <c r="AZ422" i="2"/>
  <c r="BA422" i="2" s="1"/>
  <c r="BC422" i="2" s="1"/>
  <c r="S126" i="11" s="1"/>
  <c r="AZ420" i="2"/>
  <c r="BA420" i="2" s="1"/>
  <c r="BC420" i="2" s="1"/>
  <c r="S124" i="11" s="1"/>
  <c r="AZ418" i="2"/>
  <c r="BA418" i="2" s="1"/>
  <c r="BC418" i="2" s="1"/>
  <c r="S122" i="11" s="1"/>
  <c r="BK593" i="2"/>
  <c r="BL593" i="2" s="1"/>
  <c r="BN593" i="2" s="1"/>
  <c r="X193" i="11" s="1"/>
  <c r="BK592" i="2"/>
  <c r="BL592" i="2" s="1"/>
  <c r="BN592" i="2" s="1"/>
  <c r="X192" i="11" s="1"/>
  <c r="BK588" i="2"/>
  <c r="BL588" i="2" s="1"/>
  <c r="BN588" i="2" s="1"/>
  <c r="X188" i="11" s="1"/>
  <c r="BK586" i="2"/>
  <c r="BL586" i="2" s="1"/>
  <c r="BN586" i="2" s="1"/>
  <c r="X186" i="11" s="1"/>
  <c r="BK576" i="2"/>
  <c r="BL576" i="2" s="1"/>
  <c r="BN576" i="2" s="1"/>
  <c r="X176" i="11" s="1"/>
  <c r="BK574" i="2"/>
  <c r="BL574" i="2" s="1"/>
  <c r="BN574" i="2" s="1"/>
  <c r="X174" i="11" s="1"/>
  <c r="BK570" i="2"/>
  <c r="BL570" i="2" s="1"/>
  <c r="BN570" i="2" s="1"/>
  <c r="X170" i="11" s="1"/>
  <c r="BK562" i="2"/>
  <c r="BL562" i="2" s="1"/>
  <c r="BN562" i="2" s="1"/>
  <c r="X162" i="11" s="1"/>
  <c r="BK559" i="2"/>
  <c r="BL559" i="2" s="1"/>
  <c r="BN559" i="2" s="1"/>
  <c r="X159" i="11" s="1"/>
  <c r="BK556" i="2"/>
  <c r="BL556" i="2" s="1"/>
  <c r="BN556" i="2" s="1"/>
  <c r="X156" i="11" s="1"/>
  <c r="BK591" i="2"/>
  <c r="BL591" i="2" s="1"/>
  <c r="BN591" i="2" s="1"/>
  <c r="X191" i="11" s="1"/>
  <c r="BK585" i="2"/>
  <c r="BL585" i="2" s="1"/>
  <c r="BN585" i="2" s="1"/>
  <c r="X185" i="11" s="1"/>
  <c r="BK579" i="2"/>
  <c r="BL579" i="2" s="1"/>
  <c r="BN579" i="2" s="1"/>
  <c r="X179" i="11" s="1"/>
  <c r="BK569" i="2"/>
  <c r="BL569" i="2" s="1"/>
  <c r="BN569" i="2" s="1"/>
  <c r="X169" i="11" s="1"/>
  <c r="BK567" i="2"/>
  <c r="BL567" i="2" s="1"/>
  <c r="BN567" i="2" s="1"/>
  <c r="X167" i="11" s="1"/>
  <c r="BK565" i="2"/>
  <c r="BL565" i="2" s="1"/>
  <c r="BN565" i="2" s="1"/>
  <c r="X165" i="11" s="1"/>
  <c r="BK564" i="2"/>
  <c r="BL564" i="2" s="1"/>
  <c r="BN564" i="2" s="1"/>
  <c r="X164" i="11" s="1"/>
  <c r="BK558" i="2"/>
  <c r="BL558" i="2" s="1"/>
  <c r="BN558" i="2" s="1"/>
  <c r="X158" i="11" s="1"/>
  <c r="BK553" i="2"/>
  <c r="BL553" i="2" s="1"/>
  <c r="BN553" i="2" s="1"/>
  <c r="X153" i="11" s="1"/>
  <c r="BK590" i="2"/>
  <c r="BL590" i="2" s="1"/>
  <c r="BN590" i="2" s="1"/>
  <c r="X190" i="11" s="1"/>
  <c r="BK587" i="2"/>
  <c r="BL587" i="2" s="1"/>
  <c r="BN587" i="2" s="1"/>
  <c r="X187" i="11" s="1"/>
  <c r="BK584" i="2"/>
  <c r="BL584" i="2" s="1"/>
  <c r="BN584" i="2" s="1"/>
  <c r="X184" i="11" s="1"/>
  <c r="BK582" i="2"/>
  <c r="BL582" i="2" s="1"/>
  <c r="BN582" i="2" s="1"/>
  <c r="X182" i="11" s="1"/>
  <c r="BK581" i="2"/>
  <c r="BL581" i="2" s="1"/>
  <c r="BN581" i="2" s="1"/>
  <c r="X181" i="11" s="1"/>
  <c r="BK580" i="2"/>
  <c r="BL580" i="2" s="1"/>
  <c r="BN580" i="2" s="1"/>
  <c r="X180" i="11" s="1"/>
  <c r="BK578" i="2"/>
  <c r="BL578" i="2" s="1"/>
  <c r="BN578" i="2" s="1"/>
  <c r="X178" i="11" s="1"/>
  <c r="BK575" i="2"/>
  <c r="BL575" i="2" s="1"/>
  <c r="BN575" i="2" s="1"/>
  <c r="X175" i="11" s="1"/>
  <c r="BK573" i="2"/>
  <c r="BL573" i="2" s="1"/>
  <c r="BN573" i="2" s="1"/>
  <c r="X173" i="11" s="1"/>
  <c r="BK572" i="2"/>
  <c r="BL572" i="2" s="1"/>
  <c r="BN572" i="2" s="1"/>
  <c r="X172" i="11" s="1"/>
  <c r="BK571" i="2"/>
  <c r="BL571" i="2" s="1"/>
  <c r="BN571" i="2" s="1"/>
  <c r="X171" i="11" s="1"/>
  <c r="BK563" i="2"/>
  <c r="BL563" i="2" s="1"/>
  <c r="BN563" i="2" s="1"/>
  <c r="X163" i="11" s="1"/>
  <c r="BK561" i="2"/>
  <c r="BL561" i="2" s="1"/>
  <c r="BN561" i="2" s="1"/>
  <c r="X161" i="11" s="1"/>
  <c r="BK557" i="2"/>
  <c r="BL557" i="2" s="1"/>
  <c r="BN557" i="2" s="1"/>
  <c r="X157" i="11" s="1"/>
  <c r="BK554" i="2"/>
  <c r="BL554" i="2" s="1"/>
  <c r="BN554" i="2" s="1"/>
  <c r="X154" i="11" s="1"/>
  <c r="BK589" i="2"/>
  <c r="BL589" i="2" s="1"/>
  <c r="BN589" i="2" s="1"/>
  <c r="X189" i="11" s="1"/>
  <c r="BK560" i="2"/>
  <c r="BL560" i="2" s="1"/>
  <c r="BN560" i="2" s="1"/>
  <c r="X160" i="11" s="1"/>
  <c r="BK555" i="2"/>
  <c r="BL555" i="2" s="1"/>
  <c r="BN555" i="2" s="1"/>
  <c r="X155" i="11" s="1"/>
  <c r="BK583" i="2"/>
  <c r="BL583" i="2" s="1"/>
  <c r="BN583" i="2" s="1"/>
  <c r="X183" i="11" s="1"/>
  <c r="BK566" i="2"/>
  <c r="BL566" i="2" s="1"/>
  <c r="BN566" i="2" s="1"/>
  <c r="X166" i="11" s="1"/>
  <c r="BK568" i="2"/>
  <c r="BL568" i="2" s="1"/>
  <c r="BN568" i="2" s="1"/>
  <c r="X168" i="11" s="1"/>
  <c r="BK577" i="2"/>
  <c r="BL577" i="2" s="1"/>
  <c r="BN577" i="2" s="1"/>
  <c r="X177" i="11" s="1"/>
  <c r="BC248" i="2"/>
  <c r="S294" i="2"/>
  <c r="T294" i="2" s="1"/>
  <c r="V294" i="2" s="1"/>
  <c r="H101" i="11" s="1"/>
  <c r="S293" i="2"/>
  <c r="T293" i="2" s="1"/>
  <c r="V293" i="2" s="1"/>
  <c r="H100" i="11" s="1"/>
  <c r="S289" i="2"/>
  <c r="T289" i="2" s="1"/>
  <c r="V289" i="2" s="1"/>
  <c r="H96" i="11" s="1"/>
  <c r="S288" i="2"/>
  <c r="T288" i="2" s="1"/>
  <c r="V288" i="2" s="1"/>
  <c r="H95" i="11" s="1"/>
  <c r="S292" i="2"/>
  <c r="T292" i="2" s="1"/>
  <c r="V292" i="2" s="1"/>
  <c r="H99" i="11" s="1"/>
  <c r="S287" i="2"/>
  <c r="T287" i="2" s="1"/>
  <c r="V287" i="2" s="1"/>
  <c r="H94" i="11" s="1"/>
  <c r="S283" i="2"/>
  <c r="T283" i="2" s="1"/>
  <c r="V283" i="2" s="1"/>
  <c r="H90" i="11" s="1"/>
  <c r="S280" i="2"/>
  <c r="T280" i="2" s="1"/>
  <c r="V280" i="2" s="1"/>
  <c r="H87" i="11" s="1"/>
  <c r="S291" i="2"/>
  <c r="T291" i="2" s="1"/>
  <c r="V291" i="2" s="1"/>
  <c r="H98" i="11" s="1"/>
  <c r="S290" i="2"/>
  <c r="T290" i="2" s="1"/>
  <c r="V290" i="2" s="1"/>
  <c r="H97" i="11" s="1"/>
  <c r="S285" i="2"/>
  <c r="T285" i="2" s="1"/>
  <c r="V285" i="2" s="1"/>
  <c r="H92" i="11" s="1"/>
  <c r="S276" i="2"/>
  <c r="T276" i="2" s="1"/>
  <c r="V276" i="2" s="1"/>
  <c r="H83" i="11" s="1"/>
  <c r="S270" i="2"/>
  <c r="T270" i="2" s="1"/>
  <c r="V270" i="2" s="1"/>
  <c r="H77" i="11" s="1"/>
  <c r="S286" i="2"/>
  <c r="T286" i="2" s="1"/>
  <c r="V286" i="2" s="1"/>
  <c r="H93" i="11" s="1"/>
  <c r="S284" i="2"/>
  <c r="T284" i="2" s="1"/>
  <c r="V284" i="2" s="1"/>
  <c r="H91" i="11" s="1"/>
  <c r="S282" i="2"/>
  <c r="T282" i="2" s="1"/>
  <c r="V282" i="2" s="1"/>
  <c r="H89" i="11" s="1"/>
  <c r="S281" i="2"/>
  <c r="S275" i="2"/>
  <c r="T275" i="2" s="1"/>
  <c r="V275" i="2" s="1"/>
  <c r="H82" i="11" s="1"/>
  <c r="S269" i="2"/>
  <c r="T269" i="2" s="1"/>
  <c r="V269" i="2" s="1"/>
  <c r="H76" i="11" s="1"/>
  <c r="S279" i="2"/>
  <c r="T279" i="2" s="1"/>
  <c r="V279" i="2" s="1"/>
  <c r="H86" i="11" s="1"/>
  <c r="S278" i="2"/>
  <c r="T278" i="2" s="1"/>
  <c r="V278" i="2" s="1"/>
  <c r="H85" i="11" s="1"/>
  <c r="S274" i="2"/>
  <c r="T274" i="2" s="1"/>
  <c r="V274" i="2" s="1"/>
  <c r="H81" i="11" s="1"/>
  <c r="S272" i="2"/>
  <c r="T272" i="2" s="1"/>
  <c r="V272" i="2" s="1"/>
  <c r="H79" i="11" s="1"/>
  <c r="S277" i="2"/>
  <c r="T277" i="2" s="1"/>
  <c r="V277" i="2" s="1"/>
  <c r="H84" i="11" s="1"/>
  <c r="S273" i="2"/>
  <c r="T273" i="2" s="1"/>
  <c r="V273" i="2" s="1"/>
  <c r="H80" i="11" s="1"/>
  <c r="S271" i="2"/>
  <c r="T271" i="2" s="1"/>
  <c r="V271" i="2" s="1"/>
  <c r="H78" i="11" s="1"/>
  <c r="S265" i="2"/>
  <c r="T265" i="2" s="1"/>
  <c r="V265" i="2" s="1"/>
  <c r="H72" i="11" s="1"/>
  <c r="S264" i="2"/>
  <c r="T264" i="2" s="1"/>
  <c r="V264" i="2" s="1"/>
  <c r="H71" i="11" s="1"/>
  <c r="S263" i="2"/>
  <c r="T263" i="2" s="1"/>
  <c r="V263" i="2" s="1"/>
  <c r="H70" i="11" s="1"/>
  <c r="S259" i="2"/>
  <c r="T259" i="2" s="1"/>
  <c r="V259" i="2" s="1"/>
  <c r="H66" i="11" s="1"/>
  <c r="S254" i="2"/>
  <c r="T254" i="2" s="1"/>
  <c r="V254" i="2" s="1"/>
  <c r="H61" i="11" s="1"/>
  <c r="S244" i="2"/>
  <c r="T244" i="2" s="1"/>
  <c r="V244" i="2" s="1"/>
  <c r="G99" i="11" s="1"/>
  <c r="I99" i="11" s="1"/>
  <c r="S268" i="2"/>
  <c r="S262" i="2"/>
  <c r="T262" i="2" s="1"/>
  <c r="V262" i="2" s="1"/>
  <c r="H69" i="11" s="1"/>
  <c r="S258" i="2"/>
  <c r="T258" i="2" s="1"/>
  <c r="V258" i="2" s="1"/>
  <c r="H65" i="11" s="1"/>
  <c r="S257" i="2"/>
  <c r="S243" i="2"/>
  <c r="T243" i="2" s="1"/>
  <c r="V243" i="2" s="1"/>
  <c r="G98" i="11" s="1"/>
  <c r="I98" i="11" s="1"/>
  <c r="S267" i="2"/>
  <c r="T267" i="2" s="1"/>
  <c r="V267" i="2" s="1"/>
  <c r="H74" i="11" s="1"/>
  <c r="S261" i="2"/>
  <c r="T261" i="2" s="1"/>
  <c r="V261" i="2" s="1"/>
  <c r="H68" i="11" s="1"/>
  <c r="S256" i="2"/>
  <c r="S246" i="2"/>
  <c r="T246" i="2" s="1"/>
  <c r="V246" i="2" s="1"/>
  <c r="G101" i="11" s="1"/>
  <c r="I101" i="11" s="1"/>
  <c r="S242" i="2"/>
  <c r="T242" i="2" s="1"/>
  <c r="V242" i="2" s="1"/>
  <c r="G97" i="11" s="1"/>
  <c r="I97" i="11" s="1"/>
  <c r="S266" i="2"/>
  <c r="T266" i="2" s="1"/>
  <c r="V266" i="2" s="1"/>
  <c r="H73" i="11" s="1"/>
  <c r="S260" i="2"/>
  <c r="T260" i="2" s="1"/>
  <c r="V260" i="2" s="1"/>
  <c r="H67" i="11" s="1"/>
  <c r="S255" i="2"/>
  <c r="T255" i="2" s="1"/>
  <c r="V255" i="2" s="1"/>
  <c r="H62" i="11" s="1"/>
  <c r="S245" i="2"/>
  <c r="T245" i="2" s="1"/>
  <c r="V245" i="2" s="1"/>
  <c r="G100" i="11" s="1"/>
  <c r="I100" i="11" s="1"/>
  <c r="S237" i="2"/>
  <c r="T237" i="2" s="1"/>
  <c r="V237" i="2" s="1"/>
  <c r="G92" i="11" s="1"/>
  <c r="I92" i="11" s="1"/>
  <c r="S232" i="2"/>
  <c r="T232" i="2" s="1"/>
  <c r="V232" i="2" s="1"/>
  <c r="G87" i="11" s="1"/>
  <c r="I87" i="11" s="1"/>
  <c r="S228" i="2"/>
  <c r="T228" i="2" s="1"/>
  <c r="V228" i="2" s="1"/>
  <c r="G83" i="11" s="1"/>
  <c r="I83" i="11" s="1"/>
  <c r="S223" i="2"/>
  <c r="T223" i="2" s="1"/>
  <c r="V223" i="2" s="1"/>
  <c r="G78" i="11" s="1"/>
  <c r="I78" i="11" s="1"/>
  <c r="S220" i="2"/>
  <c r="S213" i="2"/>
  <c r="T213" i="2" s="1"/>
  <c r="V213" i="2" s="1"/>
  <c r="G68" i="11" s="1"/>
  <c r="I68" i="11" s="1"/>
  <c r="S210" i="2"/>
  <c r="T210" i="2" s="1"/>
  <c r="V210" i="2" s="1"/>
  <c r="G65" i="11" s="1"/>
  <c r="I65" i="11" s="1"/>
  <c r="S209" i="2"/>
  <c r="S241" i="2"/>
  <c r="T241" i="2" s="1"/>
  <c r="V241" i="2" s="1"/>
  <c r="G96" i="11" s="1"/>
  <c r="I96" i="11" s="1"/>
  <c r="S236" i="2"/>
  <c r="T236" i="2" s="1"/>
  <c r="V236" i="2" s="1"/>
  <c r="G91" i="11" s="1"/>
  <c r="I91" i="11" s="1"/>
  <c r="S234" i="2"/>
  <c r="T234" i="2" s="1"/>
  <c r="V234" i="2" s="1"/>
  <c r="G89" i="11" s="1"/>
  <c r="I89" i="11" s="1"/>
  <c r="S231" i="2"/>
  <c r="T231" i="2" s="1"/>
  <c r="V231" i="2" s="1"/>
  <c r="G86" i="11" s="1"/>
  <c r="I86" i="11" s="1"/>
  <c r="S227" i="2"/>
  <c r="T227" i="2" s="1"/>
  <c r="V227" i="2" s="1"/>
  <c r="G82" i="11" s="1"/>
  <c r="I82" i="11" s="1"/>
  <c r="S222" i="2"/>
  <c r="T222" i="2" s="1"/>
  <c r="V222" i="2" s="1"/>
  <c r="G77" i="11" s="1"/>
  <c r="I77" i="11" s="1"/>
  <c r="S219" i="2"/>
  <c r="T219" i="2" s="1"/>
  <c r="V219" i="2" s="1"/>
  <c r="G74" i="11" s="1"/>
  <c r="I74" i="11" s="1"/>
  <c r="S208" i="2"/>
  <c r="S239" i="2"/>
  <c r="T239" i="2" s="1"/>
  <c r="V239" i="2" s="1"/>
  <c r="G94" i="11" s="1"/>
  <c r="I94" i="11" s="1"/>
  <c r="S235" i="2"/>
  <c r="T235" i="2" s="1"/>
  <c r="V235" i="2" s="1"/>
  <c r="G90" i="11" s="1"/>
  <c r="I90" i="11" s="1"/>
  <c r="S230" i="2"/>
  <c r="T230" i="2" s="1"/>
  <c r="V230" i="2" s="1"/>
  <c r="G85" i="11" s="1"/>
  <c r="I85" i="11" s="1"/>
  <c r="S226" i="2"/>
  <c r="T226" i="2" s="1"/>
  <c r="V226" i="2" s="1"/>
  <c r="G81" i="11" s="1"/>
  <c r="I81" i="11" s="1"/>
  <c r="S225" i="2"/>
  <c r="T225" i="2" s="1"/>
  <c r="V225" i="2" s="1"/>
  <c r="G80" i="11" s="1"/>
  <c r="I80" i="11" s="1"/>
  <c r="S221" i="2"/>
  <c r="T221" i="2" s="1"/>
  <c r="V221" i="2" s="1"/>
  <c r="G76" i="11" s="1"/>
  <c r="I76" i="11" s="1"/>
  <c r="S218" i="2"/>
  <c r="T218" i="2" s="1"/>
  <c r="V218" i="2" s="1"/>
  <c r="G73" i="11" s="1"/>
  <c r="I73" i="11" s="1"/>
  <c r="S216" i="2"/>
  <c r="T216" i="2" s="1"/>
  <c r="V216" i="2" s="1"/>
  <c r="G71" i="11" s="1"/>
  <c r="I71" i="11" s="1"/>
  <c r="S215" i="2"/>
  <c r="T215" i="2" s="1"/>
  <c r="V215" i="2" s="1"/>
  <c r="G70" i="11" s="1"/>
  <c r="I70" i="11" s="1"/>
  <c r="S212" i="2"/>
  <c r="T212" i="2" s="1"/>
  <c r="V212" i="2" s="1"/>
  <c r="G67" i="11" s="1"/>
  <c r="I67" i="11" s="1"/>
  <c r="S207" i="2"/>
  <c r="T207" i="2" s="1"/>
  <c r="V207" i="2" s="1"/>
  <c r="G62" i="11" s="1"/>
  <c r="I62" i="11" s="1"/>
  <c r="S240" i="2"/>
  <c r="T240" i="2" s="1"/>
  <c r="V240" i="2" s="1"/>
  <c r="G95" i="11" s="1"/>
  <c r="I95" i="11" s="1"/>
  <c r="S238" i="2"/>
  <c r="T238" i="2" s="1"/>
  <c r="V238" i="2" s="1"/>
  <c r="G93" i="11" s="1"/>
  <c r="I93" i="11" s="1"/>
  <c r="S233" i="2"/>
  <c r="S229" i="2"/>
  <c r="T229" i="2" s="1"/>
  <c r="V229" i="2" s="1"/>
  <c r="G84" i="11" s="1"/>
  <c r="I84" i="11" s="1"/>
  <c r="S224" i="2"/>
  <c r="T224" i="2" s="1"/>
  <c r="V224" i="2" s="1"/>
  <c r="G79" i="11" s="1"/>
  <c r="I79" i="11" s="1"/>
  <c r="S217" i="2"/>
  <c r="T217" i="2" s="1"/>
  <c r="V217" i="2" s="1"/>
  <c r="G72" i="11" s="1"/>
  <c r="I72" i="11" s="1"/>
  <c r="S214" i="2"/>
  <c r="T214" i="2" s="1"/>
  <c r="V214" i="2" s="1"/>
  <c r="G69" i="11" s="1"/>
  <c r="I69" i="11" s="1"/>
  <c r="S211" i="2"/>
  <c r="T211" i="2" s="1"/>
  <c r="V211" i="2" s="1"/>
  <c r="G66" i="11" s="1"/>
  <c r="I66" i="11" s="1"/>
  <c r="S206" i="2"/>
  <c r="T206" i="2" s="1"/>
  <c r="V206" i="2" s="1"/>
  <c r="G61" i="11" s="1"/>
  <c r="I61" i="11" s="1"/>
  <c r="BW659" i="2"/>
  <c r="BY659" i="2" s="1"/>
  <c r="AA203" i="11" s="1"/>
  <c r="AC203" i="11" s="1"/>
  <c r="AM478" i="2"/>
  <c r="AN478" i="2" s="1"/>
  <c r="AN430" i="2"/>
  <c r="T454" i="2"/>
  <c r="V454" i="2" s="1"/>
  <c r="H110" i="11" s="1"/>
  <c r="Q761" i="2"/>
  <c r="R761" i="2" s="1"/>
  <c r="T761" i="2" s="1"/>
  <c r="V761" i="2" s="1"/>
  <c r="R713" i="2"/>
  <c r="T713" i="2" s="1"/>
  <c r="V713" i="2" s="1"/>
  <c r="H209" i="11" s="1"/>
  <c r="H49" i="2"/>
  <c r="H48" i="2"/>
  <c r="I48" i="2" s="1"/>
  <c r="K48" i="2" s="1"/>
  <c r="C54" i="11" s="1"/>
  <c r="E54" i="11" s="1"/>
  <c r="H47" i="2"/>
  <c r="I47" i="2" s="1"/>
  <c r="K47" i="2" s="1"/>
  <c r="C53" i="11" s="1"/>
  <c r="E53" i="11" s="1"/>
  <c r="H46" i="2"/>
  <c r="I46" i="2" s="1"/>
  <c r="K46" i="2" s="1"/>
  <c r="C52" i="11" s="1"/>
  <c r="E52" i="11" s="1"/>
  <c r="H45" i="2"/>
  <c r="I45" i="2" s="1"/>
  <c r="K45" i="2" s="1"/>
  <c r="C51" i="11" s="1"/>
  <c r="E51" i="11" s="1"/>
  <c r="H27" i="2"/>
  <c r="I27" i="2" s="1"/>
  <c r="K27" i="2" s="1"/>
  <c r="C33" i="11" s="1"/>
  <c r="E33" i="11" s="1"/>
  <c r="H26" i="2"/>
  <c r="I26" i="2" s="1"/>
  <c r="K26" i="2" s="1"/>
  <c r="C32" i="11" s="1"/>
  <c r="E32" i="11" s="1"/>
  <c r="H24" i="2"/>
  <c r="I24" i="2" s="1"/>
  <c r="K24" i="2" s="1"/>
  <c r="C30" i="11" s="1"/>
  <c r="E30" i="11" s="1"/>
  <c r="H18" i="2"/>
  <c r="I18" i="2" s="1"/>
  <c r="K18" i="2" s="1"/>
  <c r="C24" i="11" s="1"/>
  <c r="E24" i="11" s="1"/>
  <c r="H17" i="2"/>
  <c r="I17" i="2" s="1"/>
  <c r="K17" i="2" s="1"/>
  <c r="C23" i="11" s="1"/>
  <c r="E23" i="11" s="1"/>
  <c r="H16" i="2"/>
  <c r="I16" i="2" s="1"/>
  <c r="K16" i="2" s="1"/>
  <c r="C22" i="11" s="1"/>
  <c r="E22" i="11" s="1"/>
  <c r="H15" i="2"/>
  <c r="I15" i="2" s="1"/>
  <c r="K15" i="2" s="1"/>
  <c r="C21" i="11" s="1"/>
  <c r="E21" i="11" s="1"/>
  <c r="H14" i="2"/>
  <c r="I14" i="2" s="1"/>
  <c r="K14" i="2" s="1"/>
  <c r="C20" i="11" s="1"/>
  <c r="E20" i="11" s="1"/>
  <c r="H12" i="2"/>
  <c r="I12" i="2" s="1"/>
  <c r="K12" i="2" s="1"/>
  <c r="C18" i="11" s="1"/>
  <c r="E18" i="11" s="1"/>
  <c r="H44" i="2"/>
  <c r="I44" i="2" s="1"/>
  <c r="K44" i="2" s="1"/>
  <c r="C50" i="11" s="1"/>
  <c r="E50" i="11" s="1"/>
  <c r="H39" i="2"/>
  <c r="I39" i="2" s="1"/>
  <c r="K39" i="2" s="1"/>
  <c r="C45" i="11" s="1"/>
  <c r="E45" i="11" s="1"/>
  <c r="H37" i="2"/>
  <c r="I37" i="2" s="1"/>
  <c r="K37" i="2" s="1"/>
  <c r="C43" i="11" s="1"/>
  <c r="E43" i="11" s="1"/>
  <c r="H32" i="2"/>
  <c r="I32" i="2" s="1"/>
  <c r="K32" i="2" s="1"/>
  <c r="C38" i="11" s="1"/>
  <c r="E38" i="11" s="1"/>
  <c r="H29" i="2"/>
  <c r="I29" i="2" s="1"/>
  <c r="K29" i="2" s="1"/>
  <c r="C35" i="11" s="1"/>
  <c r="E35" i="11" s="1"/>
  <c r="H28" i="2"/>
  <c r="I28" i="2" s="1"/>
  <c r="K28" i="2" s="1"/>
  <c r="C34" i="11" s="1"/>
  <c r="E34" i="11" s="1"/>
  <c r="H23" i="2"/>
  <c r="I23" i="2" s="1"/>
  <c r="K23" i="2" s="1"/>
  <c r="C29" i="11" s="1"/>
  <c r="E29" i="11" s="1"/>
  <c r="H22" i="2"/>
  <c r="I22" i="2" s="1"/>
  <c r="K22" i="2" s="1"/>
  <c r="C28" i="11" s="1"/>
  <c r="E28" i="11" s="1"/>
  <c r="H10" i="2"/>
  <c r="I10" i="2" s="1"/>
  <c r="K10" i="2" s="1"/>
  <c r="C16" i="11" s="1"/>
  <c r="E16" i="11" s="1"/>
  <c r="H25" i="2"/>
  <c r="I25" i="2" s="1"/>
  <c r="K25" i="2" s="1"/>
  <c r="C31" i="11" s="1"/>
  <c r="E31" i="11" s="1"/>
  <c r="H13" i="2"/>
  <c r="I13" i="2" s="1"/>
  <c r="K13" i="2" s="1"/>
  <c r="C19" i="11" s="1"/>
  <c r="E19" i="11" s="1"/>
  <c r="H43" i="2"/>
  <c r="I43" i="2" s="1"/>
  <c r="K43" i="2" s="1"/>
  <c r="C49" i="11" s="1"/>
  <c r="E49" i="11" s="1"/>
  <c r="H42" i="2"/>
  <c r="I42" i="2" s="1"/>
  <c r="K42" i="2" s="1"/>
  <c r="C48" i="11" s="1"/>
  <c r="E48" i="11" s="1"/>
  <c r="H41" i="2"/>
  <c r="I41" i="2" s="1"/>
  <c r="K41" i="2" s="1"/>
  <c r="C47" i="11" s="1"/>
  <c r="E47" i="11" s="1"/>
  <c r="H40" i="2"/>
  <c r="I40" i="2" s="1"/>
  <c r="K40" i="2" s="1"/>
  <c r="C46" i="11" s="1"/>
  <c r="E46" i="11" s="1"/>
  <c r="H38" i="2"/>
  <c r="I38" i="2" s="1"/>
  <c r="K38" i="2" s="1"/>
  <c r="C44" i="11" s="1"/>
  <c r="E44" i="11" s="1"/>
  <c r="H36" i="2"/>
  <c r="I36" i="2" s="1"/>
  <c r="K36" i="2" s="1"/>
  <c r="C42" i="11" s="1"/>
  <c r="E42" i="11" s="1"/>
  <c r="H35" i="2"/>
  <c r="I35" i="2" s="1"/>
  <c r="K35" i="2" s="1"/>
  <c r="C41" i="11" s="1"/>
  <c r="E41" i="11" s="1"/>
  <c r="H34" i="2"/>
  <c r="I34" i="2" s="1"/>
  <c r="K34" i="2" s="1"/>
  <c r="C40" i="11" s="1"/>
  <c r="E40" i="11" s="1"/>
  <c r="H33" i="2"/>
  <c r="I33" i="2" s="1"/>
  <c r="K33" i="2" s="1"/>
  <c r="C39" i="11" s="1"/>
  <c r="E39" i="11" s="1"/>
  <c r="H31" i="2"/>
  <c r="I31" i="2" s="1"/>
  <c r="K31" i="2" s="1"/>
  <c r="C37" i="11" s="1"/>
  <c r="E37" i="11" s="1"/>
  <c r="H30" i="2"/>
  <c r="I30" i="2" s="1"/>
  <c r="K30" i="2" s="1"/>
  <c r="C36" i="11" s="1"/>
  <c r="E36" i="11" s="1"/>
  <c r="H21" i="2"/>
  <c r="I21" i="2" s="1"/>
  <c r="K21" i="2" s="1"/>
  <c r="C27" i="11" s="1"/>
  <c r="E27" i="11" s="1"/>
  <c r="H20" i="2"/>
  <c r="I20" i="2" s="1"/>
  <c r="K20" i="2" s="1"/>
  <c r="C26" i="11" s="1"/>
  <c r="E26" i="11" s="1"/>
  <c r="H19" i="2"/>
  <c r="I19" i="2" s="1"/>
  <c r="K19" i="2" s="1"/>
  <c r="C25" i="11" s="1"/>
  <c r="E25" i="11" s="1"/>
  <c r="H11" i="2"/>
  <c r="I11" i="2" s="1"/>
  <c r="K11" i="2" s="1"/>
  <c r="C17" i="11" s="1"/>
  <c r="E17" i="11" s="1"/>
  <c r="H9" i="2"/>
  <c r="I9" i="2" s="1"/>
  <c r="K9" i="2" s="1"/>
  <c r="C15" i="11" s="1"/>
  <c r="E15" i="11" s="1"/>
  <c r="AM281" i="2"/>
  <c r="AN233" i="2"/>
  <c r="BT294" i="2"/>
  <c r="AX743" i="2"/>
  <c r="AY743" i="2" s="1"/>
  <c r="BI545" i="2"/>
  <c r="BK939" i="2"/>
  <c r="BL939" i="2" s="1"/>
  <c r="BN939" i="2" s="1"/>
  <c r="BK938" i="2"/>
  <c r="BL938" i="2" s="1"/>
  <c r="BN938" i="2" s="1"/>
  <c r="BK940" i="2"/>
  <c r="BL940" i="2" s="1"/>
  <c r="BN940" i="2" s="1"/>
  <c r="BK937" i="2"/>
  <c r="BL937" i="2" s="1"/>
  <c r="BN937" i="2" s="1"/>
  <c r="BK934" i="2"/>
  <c r="BL934" i="2" s="1"/>
  <c r="BN934" i="2" s="1"/>
  <c r="BK930" i="2"/>
  <c r="BL930" i="2" s="1"/>
  <c r="BN930" i="2" s="1"/>
  <c r="BK925" i="2"/>
  <c r="BL925" i="2" s="1"/>
  <c r="BN925" i="2" s="1"/>
  <c r="BK922" i="2"/>
  <c r="BL922" i="2" s="1"/>
  <c r="BN922" i="2" s="1"/>
  <c r="BK918" i="2"/>
  <c r="BL918" i="2" s="1"/>
  <c r="BN918" i="2" s="1"/>
  <c r="BK917" i="2"/>
  <c r="BL917" i="2" s="1"/>
  <c r="BN917" i="2" s="1"/>
  <c r="BK905" i="2"/>
  <c r="BL905" i="2" s="1"/>
  <c r="BN905" i="2" s="1"/>
  <c r="BK901" i="2"/>
  <c r="BL901" i="2" s="1"/>
  <c r="BN901" i="2" s="1"/>
  <c r="BK900" i="2"/>
  <c r="BL900" i="2" s="1"/>
  <c r="BN900" i="2" s="1"/>
  <c r="BK936" i="2"/>
  <c r="BL936" i="2" s="1"/>
  <c r="BN936" i="2" s="1"/>
  <c r="BK933" i="2"/>
  <c r="BL933" i="2" s="1"/>
  <c r="BN933" i="2" s="1"/>
  <c r="BK929" i="2"/>
  <c r="BL929" i="2" s="1"/>
  <c r="BN929" i="2" s="1"/>
  <c r="BK924" i="2"/>
  <c r="BL924" i="2" s="1"/>
  <c r="BN924" i="2" s="1"/>
  <c r="BK923" i="2"/>
  <c r="BL923" i="2" s="1"/>
  <c r="BN923" i="2" s="1"/>
  <c r="BK921" i="2"/>
  <c r="BL921" i="2" s="1"/>
  <c r="BN921" i="2" s="1"/>
  <c r="BK916" i="2"/>
  <c r="BL916" i="2" s="1"/>
  <c r="BN916" i="2" s="1"/>
  <c r="BK912" i="2"/>
  <c r="BL912" i="2" s="1"/>
  <c r="BN912" i="2" s="1"/>
  <c r="BK908" i="2"/>
  <c r="BL908" i="2" s="1"/>
  <c r="BN908" i="2" s="1"/>
  <c r="BK904" i="2"/>
  <c r="BL904" i="2" s="1"/>
  <c r="BN904" i="2" s="1"/>
  <c r="BK891" i="2"/>
  <c r="BL891" i="2" s="1"/>
  <c r="BN891" i="2" s="1"/>
  <c r="X284" i="11" s="1"/>
  <c r="Y284" i="11" s="1"/>
  <c r="AV58" i="12" s="1"/>
  <c r="AV139" i="12" s="1"/>
  <c r="BK889" i="2"/>
  <c r="BL889" i="2" s="1"/>
  <c r="BN889" i="2" s="1"/>
  <c r="X282" i="11" s="1"/>
  <c r="Y282" i="11" s="1"/>
  <c r="AV56" i="12" s="1"/>
  <c r="AV137" i="12" s="1"/>
  <c r="BK887" i="2"/>
  <c r="BL887" i="2" s="1"/>
  <c r="BN887" i="2" s="1"/>
  <c r="X280" i="11" s="1"/>
  <c r="Y280" i="11" s="1"/>
  <c r="AV54" i="12" s="1"/>
  <c r="AV96" i="12" s="1"/>
  <c r="BK932" i="2"/>
  <c r="BL932" i="2" s="1"/>
  <c r="BN932" i="2" s="1"/>
  <c r="BK927" i="2"/>
  <c r="BL927" i="2" s="1"/>
  <c r="BN927" i="2" s="1"/>
  <c r="BK920" i="2"/>
  <c r="BL920" i="2" s="1"/>
  <c r="BN920" i="2" s="1"/>
  <c r="BK915" i="2"/>
  <c r="BL915" i="2" s="1"/>
  <c r="BN915" i="2" s="1"/>
  <c r="BK914" i="2"/>
  <c r="BL914" i="2" s="1"/>
  <c r="BN914" i="2" s="1"/>
  <c r="BK909" i="2"/>
  <c r="BL909" i="2" s="1"/>
  <c r="BN909" i="2" s="1"/>
  <c r="BK907" i="2"/>
  <c r="BL907" i="2" s="1"/>
  <c r="BN907" i="2" s="1"/>
  <c r="BK903" i="2"/>
  <c r="BL903" i="2" s="1"/>
  <c r="BN903" i="2" s="1"/>
  <c r="BK935" i="2"/>
  <c r="BL935" i="2" s="1"/>
  <c r="BN935" i="2" s="1"/>
  <c r="BK931" i="2"/>
  <c r="BL931" i="2" s="1"/>
  <c r="BN931" i="2" s="1"/>
  <c r="BK928" i="2"/>
  <c r="BL928" i="2" s="1"/>
  <c r="BN928" i="2" s="1"/>
  <c r="BK926" i="2"/>
  <c r="BL926" i="2" s="1"/>
  <c r="BN926" i="2" s="1"/>
  <c r="BK919" i="2"/>
  <c r="BL919" i="2" s="1"/>
  <c r="BN919" i="2" s="1"/>
  <c r="BK913" i="2"/>
  <c r="BL913" i="2" s="1"/>
  <c r="BN913" i="2" s="1"/>
  <c r="BK911" i="2"/>
  <c r="BL911" i="2" s="1"/>
  <c r="BN911" i="2" s="1"/>
  <c r="BK910" i="2"/>
  <c r="BL910" i="2" s="1"/>
  <c r="BN910" i="2" s="1"/>
  <c r="BK906" i="2"/>
  <c r="BL906" i="2" s="1"/>
  <c r="BN906" i="2" s="1"/>
  <c r="BK902" i="2"/>
  <c r="BL902" i="2" s="1"/>
  <c r="BN902" i="2" s="1"/>
  <c r="BK892" i="2"/>
  <c r="BL892" i="2" s="1"/>
  <c r="BN892" i="2" s="1"/>
  <c r="X285" i="11" s="1"/>
  <c r="Y285" i="11" s="1"/>
  <c r="AV59" i="12" s="1"/>
  <c r="AV97" i="12" s="1"/>
  <c r="BK890" i="2"/>
  <c r="BL890" i="2" s="1"/>
  <c r="BN890" i="2" s="1"/>
  <c r="X283" i="11" s="1"/>
  <c r="Y283" i="11" s="1"/>
  <c r="AV57" i="12" s="1"/>
  <c r="AV138" i="12" s="1"/>
  <c r="BK888" i="2"/>
  <c r="BL888" i="2" s="1"/>
  <c r="BN888" i="2" s="1"/>
  <c r="X281" i="11" s="1"/>
  <c r="Y281" i="11" s="1"/>
  <c r="AV55" i="12" s="1"/>
  <c r="AV136" i="12" s="1"/>
  <c r="BK879" i="2"/>
  <c r="BL879" i="2" s="1"/>
  <c r="BN879" i="2" s="1"/>
  <c r="X272" i="11" s="1"/>
  <c r="Y272" i="11" s="1"/>
  <c r="AV46" i="12" s="1"/>
  <c r="AV92" i="12" s="1"/>
  <c r="BK866" i="2"/>
  <c r="BL866" i="2" s="1"/>
  <c r="BN866" i="2" s="1"/>
  <c r="X259" i="11" s="1"/>
  <c r="Y259" i="11" s="1"/>
  <c r="AV33" i="12" s="1"/>
  <c r="AV86" i="12" s="1"/>
  <c r="BK864" i="2"/>
  <c r="BL864" i="2" s="1"/>
  <c r="BN864" i="2" s="1"/>
  <c r="X257" i="11" s="1"/>
  <c r="Y257" i="11" s="1"/>
  <c r="AV31" i="12" s="1"/>
  <c r="AV85" i="12" s="1"/>
  <c r="BK862" i="2"/>
  <c r="BL862" i="2" s="1"/>
  <c r="BN862" i="2" s="1"/>
  <c r="X255" i="11" s="1"/>
  <c r="Y255" i="11" s="1"/>
  <c r="AV29" i="12" s="1"/>
  <c r="AV84" i="12" s="1"/>
  <c r="BK859" i="2"/>
  <c r="BL859" i="2" s="1"/>
  <c r="BN859" i="2" s="1"/>
  <c r="X252" i="11" s="1"/>
  <c r="Y252" i="11" s="1"/>
  <c r="AV26" i="12" s="1"/>
  <c r="AV121" i="12" s="1"/>
  <c r="BK857" i="2"/>
  <c r="BL857" i="2" s="1"/>
  <c r="BN857" i="2" s="1"/>
  <c r="X250" i="11" s="1"/>
  <c r="Y250" i="11" s="1"/>
  <c r="AV24" i="12" s="1"/>
  <c r="AV119" i="12" s="1"/>
  <c r="BK855" i="2"/>
  <c r="BL855" i="2" s="1"/>
  <c r="BN855" i="2" s="1"/>
  <c r="X248" i="11" s="1"/>
  <c r="Y248" i="11" s="1"/>
  <c r="AV22" i="12" s="1"/>
  <c r="AV82" i="12" s="1"/>
  <c r="BK886" i="2"/>
  <c r="BL886" i="2" s="1"/>
  <c r="BN886" i="2" s="1"/>
  <c r="X279" i="11" s="1"/>
  <c r="Y279" i="11" s="1"/>
  <c r="AV53" i="12" s="1"/>
  <c r="AV95" i="12" s="1"/>
  <c r="BK884" i="2"/>
  <c r="BL884" i="2" s="1"/>
  <c r="BN884" i="2" s="1"/>
  <c r="X277" i="11" s="1"/>
  <c r="Y277" i="11" s="1"/>
  <c r="AV51" i="12" s="1"/>
  <c r="AV134" i="12" s="1"/>
  <c r="BK882" i="2"/>
  <c r="BL882" i="2" s="1"/>
  <c r="BN882" i="2" s="1"/>
  <c r="X275" i="11" s="1"/>
  <c r="Y275" i="11" s="1"/>
  <c r="AV49" i="12" s="1"/>
  <c r="AV132" i="12" s="1"/>
  <c r="BK880" i="2"/>
  <c r="BL880" i="2" s="1"/>
  <c r="BN880" i="2" s="1"/>
  <c r="X273" i="11" s="1"/>
  <c r="Y273" i="11" s="1"/>
  <c r="AV47" i="12" s="1"/>
  <c r="AV93" i="12" s="1"/>
  <c r="BK878" i="2"/>
  <c r="BL878" i="2" s="1"/>
  <c r="BN878" i="2" s="1"/>
  <c r="X271" i="11" s="1"/>
  <c r="Y271" i="11" s="1"/>
  <c r="AV45" i="12" s="1"/>
  <c r="AV131" i="12" s="1"/>
  <c r="BK876" i="2"/>
  <c r="BL876" i="2" s="1"/>
  <c r="BN876" i="2" s="1"/>
  <c r="X269" i="11" s="1"/>
  <c r="Y269" i="11" s="1"/>
  <c r="AV43" i="12" s="1"/>
  <c r="AV129" i="12" s="1"/>
  <c r="BK872" i="2"/>
  <c r="BL872" i="2" s="1"/>
  <c r="BN872" i="2" s="1"/>
  <c r="X265" i="11" s="1"/>
  <c r="Y265" i="11" s="1"/>
  <c r="AV39" i="12" s="1"/>
  <c r="AV89" i="12" s="1"/>
  <c r="BK868" i="2"/>
  <c r="BL868" i="2" s="1"/>
  <c r="BN868" i="2" s="1"/>
  <c r="X261" i="11" s="1"/>
  <c r="Y261" i="11" s="1"/>
  <c r="AV35" i="12" s="1"/>
  <c r="AV87" i="12" s="1"/>
  <c r="BK875" i="2"/>
  <c r="BL875" i="2" s="1"/>
  <c r="BN875" i="2" s="1"/>
  <c r="X268" i="11" s="1"/>
  <c r="Y268" i="11" s="1"/>
  <c r="AV42" i="12" s="1"/>
  <c r="AV91" i="12" s="1"/>
  <c r="BK874" i="2"/>
  <c r="BL874" i="2" s="1"/>
  <c r="BN874" i="2" s="1"/>
  <c r="X267" i="11" s="1"/>
  <c r="Y267" i="11" s="1"/>
  <c r="AV41" i="12" s="1"/>
  <c r="AV90" i="12" s="1"/>
  <c r="BK865" i="2"/>
  <c r="BL865" i="2" s="1"/>
  <c r="BN865" i="2" s="1"/>
  <c r="X258" i="11" s="1"/>
  <c r="Y258" i="11" s="1"/>
  <c r="AV32" i="12" s="1"/>
  <c r="AV124" i="12" s="1"/>
  <c r="BK860" i="2"/>
  <c r="BL860" i="2" s="1"/>
  <c r="BN860" i="2" s="1"/>
  <c r="X253" i="11" s="1"/>
  <c r="Y253" i="11" s="1"/>
  <c r="AV27" i="12" s="1"/>
  <c r="AV122" i="12" s="1"/>
  <c r="BK858" i="2"/>
  <c r="BL858" i="2" s="1"/>
  <c r="BN858" i="2" s="1"/>
  <c r="X251" i="11" s="1"/>
  <c r="Y251" i="11" s="1"/>
  <c r="AV25" i="12" s="1"/>
  <c r="AV120" i="12" s="1"/>
  <c r="BK856" i="2"/>
  <c r="BL856" i="2" s="1"/>
  <c r="BN856" i="2" s="1"/>
  <c r="X249" i="11" s="1"/>
  <c r="Y249" i="11" s="1"/>
  <c r="AV23" i="12" s="1"/>
  <c r="AV118" i="12" s="1"/>
  <c r="BK885" i="2"/>
  <c r="BL885" i="2" s="1"/>
  <c r="BN885" i="2" s="1"/>
  <c r="X278" i="11" s="1"/>
  <c r="Y278" i="11" s="1"/>
  <c r="AV52" i="12" s="1"/>
  <c r="AV135" i="12" s="1"/>
  <c r="BK883" i="2"/>
  <c r="BL883" i="2" s="1"/>
  <c r="BN883" i="2" s="1"/>
  <c r="X276" i="11" s="1"/>
  <c r="Y276" i="11" s="1"/>
  <c r="AV50" i="12" s="1"/>
  <c r="AV133" i="12" s="1"/>
  <c r="BK881" i="2"/>
  <c r="BL881" i="2" s="1"/>
  <c r="BN881" i="2" s="1"/>
  <c r="X274" i="11" s="1"/>
  <c r="Y274" i="11" s="1"/>
  <c r="AV48" i="12" s="1"/>
  <c r="AV94" i="12" s="1"/>
  <c r="BK877" i="2"/>
  <c r="BL877" i="2" s="1"/>
  <c r="BN877" i="2" s="1"/>
  <c r="X270" i="11" s="1"/>
  <c r="Y270" i="11" s="1"/>
  <c r="AV44" i="12" s="1"/>
  <c r="AV130" i="12" s="1"/>
  <c r="BK873" i="2"/>
  <c r="BL873" i="2" s="1"/>
  <c r="BN873" i="2" s="1"/>
  <c r="X266" i="11" s="1"/>
  <c r="Y266" i="11" s="1"/>
  <c r="AV40" i="12" s="1"/>
  <c r="AV128" i="12" s="1"/>
  <c r="BK871" i="2"/>
  <c r="BL871" i="2" s="1"/>
  <c r="BN871" i="2" s="1"/>
  <c r="X264" i="11" s="1"/>
  <c r="Y264" i="11" s="1"/>
  <c r="AV38" i="12" s="1"/>
  <c r="AV127" i="12" s="1"/>
  <c r="BK870" i="2"/>
  <c r="BL870" i="2" s="1"/>
  <c r="BN870" i="2" s="1"/>
  <c r="X263" i="11" s="1"/>
  <c r="BK869" i="2"/>
  <c r="BL869" i="2" s="1"/>
  <c r="BN869" i="2" s="1"/>
  <c r="X262" i="11" s="1"/>
  <c r="Y262" i="11" s="1"/>
  <c r="AV36" i="12" s="1"/>
  <c r="AV126" i="12" s="1"/>
  <c r="BK867" i="2"/>
  <c r="BL867" i="2" s="1"/>
  <c r="BN867" i="2" s="1"/>
  <c r="X260" i="11" s="1"/>
  <c r="Y260" i="11" s="1"/>
  <c r="AV34" i="12" s="1"/>
  <c r="AV125" i="12" s="1"/>
  <c r="BK863" i="2"/>
  <c r="BL863" i="2" s="1"/>
  <c r="BN863" i="2" s="1"/>
  <c r="X256" i="11" s="1"/>
  <c r="Y256" i="11" s="1"/>
  <c r="AV30" i="12" s="1"/>
  <c r="AV123" i="12" s="1"/>
  <c r="BK861" i="2"/>
  <c r="BL861" i="2" s="1"/>
  <c r="BN861" i="2" s="1"/>
  <c r="X254" i="11" s="1"/>
  <c r="Y254" i="11" s="1"/>
  <c r="AV28" i="12" s="1"/>
  <c r="AV83" i="12" s="1"/>
  <c r="BK854" i="2"/>
  <c r="BL854" i="2" s="1"/>
  <c r="BN854" i="2" s="1"/>
  <c r="X247" i="11" s="1"/>
  <c r="Y247" i="11" s="1"/>
  <c r="AV21" i="12" s="1"/>
  <c r="AV81" i="12" s="1"/>
  <c r="BK852" i="2"/>
  <c r="BL852" i="2" s="1"/>
  <c r="BN852" i="2" s="1"/>
  <c r="X245" i="11" s="1"/>
  <c r="Y245" i="11" s="1"/>
  <c r="BK853" i="2"/>
  <c r="BL853" i="2" s="1"/>
  <c r="BN853" i="2" s="1"/>
  <c r="X246" i="11" s="1"/>
  <c r="BK791" i="2"/>
  <c r="BL791" i="2" s="1"/>
  <c r="BN791" i="2" s="1"/>
  <c r="BK788" i="2"/>
  <c r="BL788" i="2" s="1"/>
  <c r="BN788" i="2" s="1"/>
  <c r="BK784" i="2"/>
  <c r="BL784" i="2" s="1"/>
  <c r="BN784" i="2" s="1"/>
  <c r="BK780" i="2"/>
  <c r="BL780" i="2" s="1"/>
  <c r="BN780" i="2" s="1"/>
  <c r="BK776" i="2"/>
  <c r="BL776" i="2" s="1"/>
  <c r="BN776" i="2" s="1"/>
  <c r="BK773" i="2"/>
  <c r="BL773" i="2" s="1"/>
  <c r="BN773" i="2" s="1"/>
  <c r="BK771" i="2"/>
  <c r="BL771" i="2" s="1"/>
  <c r="BN771" i="2" s="1"/>
  <c r="BK767" i="2"/>
  <c r="BL767" i="2" s="1"/>
  <c r="BN767" i="2" s="1"/>
  <c r="BK763" i="2"/>
  <c r="BL763" i="2" s="1"/>
  <c r="BN763" i="2" s="1"/>
  <c r="BK757" i="2"/>
  <c r="BL757" i="2" s="1"/>
  <c r="BN757" i="2" s="1"/>
  <c r="BK753" i="2"/>
  <c r="BL753" i="2" s="1"/>
  <c r="BN753" i="2" s="1"/>
  <c r="BK741" i="2"/>
  <c r="BL741" i="2" s="1"/>
  <c r="BN741" i="2" s="1"/>
  <c r="X237" i="11" s="1"/>
  <c r="BK739" i="2"/>
  <c r="BL739" i="2" s="1"/>
  <c r="BN739" i="2" s="1"/>
  <c r="X235" i="11" s="1"/>
  <c r="BK736" i="2"/>
  <c r="BL736" i="2" s="1"/>
  <c r="BN736" i="2" s="1"/>
  <c r="X232" i="11" s="1"/>
  <c r="BK734" i="2"/>
  <c r="BL734" i="2" s="1"/>
  <c r="BN734" i="2" s="1"/>
  <c r="X230" i="11" s="1"/>
  <c r="BK732" i="2"/>
  <c r="BL732" i="2" s="1"/>
  <c r="BN732" i="2" s="1"/>
  <c r="X228" i="11" s="1"/>
  <c r="BK729" i="2"/>
  <c r="BL729" i="2" s="1"/>
  <c r="BN729" i="2" s="1"/>
  <c r="X225" i="11" s="1"/>
  <c r="BK727" i="2"/>
  <c r="BL727" i="2" s="1"/>
  <c r="BN727" i="2" s="1"/>
  <c r="X223" i="11" s="1"/>
  <c r="BK722" i="2"/>
  <c r="BL722" i="2" s="1"/>
  <c r="BN722" i="2" s="1"/>
  <c r="X218" i="11" s="1"/>
  <c r="BK719" i="2"/>
  <c r="BL719" i="2" s="1"/>
  <c r="BN719" i="2" s="1"/>
  <c r="X215" i="11" s="1"/>
  <c r="BK789" i="2"/>
  <c r="BL789" i="2" s="1"/>
  <c r="BN789" i="2" s="1"/>
  <c r="BK785" i="2"/>
  <c r="BL785" i="2" s="1"/>
  <c r="BN785" i="2" s="1"/>
  <c r="BK781" i="2"/>
  <c r="BL781" i="2" s="1"/>
  <c r="BN781" i="2" s="1"/>
  <c r="BK777" i="2"/>
  <c r="BL777" i="2" s="1"/>
  <c r="BN777" i="2" s="1"/>
  <c r="BK772" i="2"/>
  <c r="BL772" i="2" s="1"/>
  <c r="BN772" i="2" s="1"/>
  <c r="BK768" i="2"/>
  <c r="BL768" i="2" s="1"/>
  <c r="BN768" i="2" s="1"/>
  <c r="BK764" i="2"/>
  <c r="BL764" i="2" s="1"/>
  <c r="BN764" i="2" s="1"/>
  <c r="BK758" i="2"/>
  <c r="BL758" i="2" s="1"/>
  <c r="BN758" i="2" s="1"/>
  <c r="BK754" i="2"/>
  <c r="BL754" i="2" s="1"/>
  <c r="BN754" i="2" s="1"/>
  <c r="BK743" i="2"/>
  <c r="BL743" i="2" s="1"/>
  <c r="BN743" i="2" s="1"/>
  <c r="X239" i="11" s="1"/>
  <c r="BK725" i="2"/>
  <c r="BL725" i="2" s="1"/>
  <c r="BN725" i="2" s="1"/>
  <c r="X221" i="11" s="1"/>
  <c r="BK723" i="2"/>
  <c r="BL723" i="2" s="1"/>
  <c r="BN723" i="2" s="1"/>
  <c r="X219" i="11" s="1"/>
  <c r="BK721" i="2"/>
  <c r="BK790" i="2"/>
  <c r="BL790" i="2" s="1"/>
  <c r="BN790" i="2" s="1"/>
  <c r="BK786" i="2"/>
  <c r="BL786" i="2" s="1"/>
  <c r="BN786" i="2" s="1"/>
  <c r="BK782" i="2"/>
  <c r="BL782" i="2" s="1"/>
  <c r="BN782" i="2" s="1"/>
  <c r="BK778" i="2"/>
  <c r="BL778" i="2" s="1"/>
  <c r="BN778" i="2" s="1"/>
  <c r="BK774" i="2"/>
  <c r="BL774" i="2" s="1"/>
  <c r="BN774" i="2" s="1"/>
  <c r="BK769" i="2"/>
  <c r="BL769" i="2" s="1"/>
  <c r="BN769" i="2" s="1"/>
  <c r="BK765" i="2"/>
  <c r="BL765" i="2" s="1"/>
  <c r="BN765" i="2" s="1"/>
  <c r="BK761" i="2"/>
  <c r="BL761" i="2" s="1"/>
  <c r="BN761" i="2" s="1"/>
  <c r="BK760" i="2"/>
  <c r="BL760" i="2" s="1"/>
  <c r="BN760" i="2" s="1"/>
  <c r="BK759" i="2"/>
  <c r="BL759" i="2" s="1"/>
  <c r="BN759" i="2" s="1"/>
  <c r="BK755" i="2"/>
  <c r="BL755" i="2" s="1"/>
  <c r="BN755" i="2" s="1"/>
  <c r="BK751" i="2"/>
  <c r="BL751" i="2" s="1"/>
  <c r="BN751" i="2" s="1"/>
  <c r="BK742" i="2"/>
  <c r="BL742" i="2" s="1"/>
  <c r="BN742" i="2" s="1"/>
  <c r="X238" i="11" s="1"/>
  <c r="BK740" i="2"/>
  <c r="BL740" i="2" s="1"/>
  <c r="BN740" i="2" s="1"/>
  <c r="X236" i="11" s="1"/>
  <c r="BK738" i="2"/>
  <c r="BL738" i="2" s="1"/>
  <c r="BN738" i="2" s="1"/>
  <c r="X234" i="11" s="1"/>
  <c r="BK735" i="2"/>
  <c r="BL735" i="2" s="1"/>
  <c r="BN735" i="2" s="1"/>
  <c r="X231" i="11" s="1"/>
  <c r="BK733" i="2"/>
  <c r="BL733" i="2" s="1"/>
  <c r="BN733" i="2" s="1"/>
  <c r="X229" i="11" s="1"/>
  <c r="BK730" i="2"/>
  <c r="BL730" i="2" s="1"/>
  <c r="BN730" i="2" s="1"/>
  <c r="X226" i="11" s="1"/>
  <c r="BK728" i="2"/>
  <c r="BL728" i="2" s="1"/>
  <c r="BN728" i="2" s="1"/>
  <c r="X224" i="11" s="1"/>
  <c r="BK726" i="2"/>
  <c r="BL726" i="2" s="1"/>
  <c r="BN726" i="2" s="1"/>
  <c r="X222" i="11" s="1"/>
  <c r="BK720" i="2"/>
  <c r="BL720" i="2" s="1"/>
  <c r="BN720" i="2" s="1"/>
  <c r="X216" i="11" s="1"/>
  <c r="BK718" i="2"/>
  <c r="BL718" i="2" s="1"/>
  <c r="BN718" i="2" s="1"/>
  <c r="X214" i="11" s="1"/>
  <c r="BK787" i="2"/>
  <c r="BL787" i="2" s="1"/>
  <c r="BN787" i="2" s="1"/>
  <c r="BK783" i="2"/>
  <c r="BL783" i="2" s="1"/>
  <c r="BN783" i="2" s="1"/>
  <c r="BK779" i="2"/>
  <c r="BL779" i="2" s="1"/>
  <c r="BN779" i="2" s="1"/>
  <c r="BK775" i="2"/>
  <c r="BL775" i="2" s="1"/>
  <c r="BN775" i="2" s="1"/>
  <c r="BK770" i="2"/>
  <c r="BL770" i="2" s="1"/>
  <c r="BN770" i="2" s="1"/>
  <c r="BK766" i="2"/>
  <c r="BL766" i="2" s="1"/>
  <c r="BN766" i="2" s="1"/>
  <c r="BK762" i="2"/>
  <c r="BL762" i="2" s="1"/>
  <c r="BN762" i="2" s="1"/>
  <c r="BK756" i="2"/>
  <c r="BL756" i="2" s="1"/>
  <c r="BN756" i="2" s="1"/>
  <c r="BK752" i="2"/>
  <c r="BL752" i="2" s="1"/>
  <c r="BN752" i="2" s="1"/>
  <c r="BK737" i="2"/>
  <c r="BK731" i="2"/>
  <c r="BL731" i="2" s="1"/>
  <c r="BN731" i="2" s="1"/>
  <c r="X227" i="11" s="1"/>
  <c r="BK724" i="2"/>
  <c r="BL724" i="2" s="1"/>
  <c r="BN724" i="2" s="1"/>
  <c r="X220" i="11" s="1"/>
  <c r="BK713" i="2"/>
  <c r="BL713" i="2" s="1"/>
  <c r="BN713" i="2" s="1"/>
  <c r="X209" i="11" s="1"/>
  <c r="BK712" i="2"/>
  <c r="BL712" i="2" s="1"/>
  <c r="BN712" i="2" s="1"/>
  <c r="X208" i="11" s="1"/>
  <c r="BK707" i="2"/>
  <c r="BL707" i="2" s="1"/>
  <c r="BN707" i="2" s="1"/>
  <c r="X203" i="11" s="1"/>
  <c r="BK715" i="2"/>
  <c r="BL715" i="2" s="1"/>
  <c r="BN715" i="2" s="1"/>
  <c r="X211" i="11" s="1"/>
  <c r="BK711" i="2"/>
  <c r="BL711" i="2" s="1"/>
  <c r="BN711" i="2" s="1"/>
  <c r="X207" i="11" s="1"/>
  <c r="BK709" i="2"/>
  <c r="BL709" i="2" s="1"/>
  <c r="BN709" i="2" s="1"/>
  <c r="X205" i="11" s="1"/>
  <c r="BK706" i="2"/>
  <c r="BL706" i="2" s="1"/>
  <c r="BN706" i="2" s="1"/>
  <c r="X202" i="11" s="1"/>
  <c r="BK704" i="2"/>
  <c r="BL704" i="2" s="1"/>
  <c r="BN704" i="2" s="1"/>
  <c r="X200" i="11" s="1"/>
  <c r="BK717" i="2"/>
  <c r="BL717" i="2" s="1"/>
  <c r="BN717" i="2" s="1"/>
  <c r="X213" i="11" s="1"/>
  <c r="BK703" i="2"/>
  <c r="BL703" i="2" s="1"/>
  <c r="BN703" i="2" s="1"/>
  <c r="X199" i="11" s="1"/>
  <c r="BK716" i="2"/>
  <c r="BL716" i="2" s="1"/>
  <c r="BN716" i="2" s="1"/>
  <c r="X212" i="11" s="1"/>
  <c r="BK714" i="2"/>
  <c r="BL714" i="2" s="1"/>
  <c r="BN714" i="2" s="1"/>
  <c r="X210" i="11" s="1"/>
  <c r="BK710" i="2"/>
  <c r="BL710" i="2" s="1"/>
  <c r="BN710" i="2" s="1"/>
  <c r="X206" i="11" s="1"/>
  <c r="BK708" i="2"/>
  <c r="BL708" i="2" s="1"/>
  <c r="BN708" i="2" s="1"/>
  <c r="X204" i="11" s="1"/>
  <c r="BK705" i="2"/>
  <c r="BL705" i="2" s="1"/>
  <c r="BN705" i="2" s="1"/>
  <c r="X201" i="11" s="1"/>
  <c r="AO843" i="2"/>
  <c r="AP843" i="2" s="1"/>
  <c r="AR843" i="2" s="1"/>
  <c r="O284" i="11" s="1"/>
  <c r="AO841" i="2"/>
  <c r="AP841" i="2" s="1"/>
  <c r="AR841" i="2" s="1"/>
  <c r="O282" i="11" s="1"/>
  <c r="AO838" i="2"/>
  <c r="AP838" i="2" s="1"/>
  <c r="AR838" i="2" s="1"/>
  <c r="O279" i="11" s="1"/>
  <c r="AO836" i="2"/>
  <c r="AP836" i="2" s="1"/>
  <c r="AR836" i="2" s="1"/>
  <c r="O277" i="11" s="1"/>
  <c r="AO834" i="2"/>
  <c r="AP834" i="2" s="1"/>
  <c r="AR834" i="2" s="1"/>
  <c r="O275" i="11" s="1"/>
  <c r="AO831" i="2"/>
  <c r="AP831" i="2" s="1"/>
  <c r="AR831" i="2" s="1"/>
  <c r="O272" i="11" s="1"/>
  <c r="AO827" i="2"/>
  <c r="AP827" i="2" s="1"/>
  <c r="AR827" i="2" s="1"/>
  <c r="O268" i="11" s="1"/>
  <c r="AO826" i="2"/>
  <c r="AP826" i="2" s="1"/>
  <c r="AR826" i="2" s="1"/>
  <c r="O267" i="11" s="1"/>
  <c r="AO823" i="2"/>
  <c r="AP823" i="2" s="1"/>
  <c r="AR823" i="2" s="1"/>
  <c r="O264" i="11" s="1"/>
  <c r="AO821" i="2"/>
  <c r="AP821" i="2" s="1"/>
  <c r="AR821" i="2" s="1"/>
  <c r="O262" i="11" s="1"/>
  <c r="AO818" i="2"/>
  <c r="AP818" i="2" s="1"/>
  <c r="AR818" i="2" s="1"/>
  <c r="O259" i="11" s="1"/>
  <c r="AO816" i="2"/>
  <c r="AP816" i="2" s="1"/>
  <c r="AR816" i="2" s="1"/>
  <c r="O257" i="11" s="1"/>
  <c r="AO811" i="2"/>
  <c r="AP811" i="2" s="1"/>
  <c r="AR811" i="2" s="1"/>
  <c r="O252" i="11" s="1"/>
  <c r="AO809" i="2"/>
  <c r="AP809" i="2" s="1"/>
  <c r="AR809" i="2" s="1"/>
  <c r="O250" i="11" s="1"/>
  <c r="AO832" i="2"/>
  <c r="AP832" i="2" s="1"/>
  <c r="AR832" i="2" s="1"/>
  <c r="O273" i="11" s="1"/>
  <c r="AO829" i="2"/>
  <c r="AP829" i="2" s="1"/>
  <c r="AR829" i="2" s="1"/>
  <c r="O270" i="11" s="1"/>
  <c r="AO824" i="2"/>
  <c r="AP824" i="2" s="1"/>
  <c r="AR824" i="2" s="1"/>
  <c r="O265" i="11" s="1"/>
  <c r="AO813" i="2"/>
  <c r="AP813" i="2" s="1"/>
  <c r="AR813" i="2" s="1"/>
  <c r="O254" i="11" s="1"/>
  <c r="AO807" i="2"/>
  <c r="AP807" i="2" s="1"/>
  <c r="AR807" i="2" s="1"/>
  <c r="O248" i="11" s="1"/>
  <c r="AO805" i="2"/>
  <c r="AP805" i="2" s="1"/>
  <c r="AR805" i="2" s="1"/>
  <c r="O246" i="11" s="1"/>
  <c r="AO844" i="2"/>
  <c r="AP844" i="2" s="1"/>
  <c r="AR844" i="2" s="1"/>
  <c r="O285" i="11" s="1"/>
  <c r="AO842" i="2"/>
  <c r="AP842" i="2" s="1"/>
  <c r="AR842" i="2" s="1"/>
  <c r="O283" i="11" s="1"/>
  <c r="AO840" i="2"/>
  <c r="AP840" i="2" s="1"/>
  <c r="AR840" i="2" s="1"/>
  <c r="O281" i="11" s="1"/>
  <c r="AO839" i="2"/>
  <c r="AP839" i="2" s="1"/>
  <c r="AR839" i="2" s="1"/>
  <c r="O280" i="11" s="1"/>
  <c r="AO837" i="2"/>
  <c r="AP837" i="2" s="1"/>
  <c r="AR837" i="2" s="1"/>
  <c r="O278" i="11" s="1"/>
  <c r="AO835" i="2"/>
  <c r="AP835" i="2" s="1"/>
  <c r="AR835" i="2" s="1"/>
  <c r="O276" i="11" s="1"/>
  <c r="AO833" i="2"/>
  <c r="AP833" i="2" s="1"/>
  <c r="AR833" i="2" s="1"/>
  <c r="O274" i="11" s="1"/>
  <c r="AO820" i="2"/>
  <c r="AP820" i="2" s="1"/>
  <c r="AR820" i="2" s="1"/>
  <c r="O261" i="11" s="1"/>
  <c r="AO819" i="2"/>
  <c r="AP819" i="2" s="1"/>
  <c r="AR819" i="2" s="1"/>
  <c r="O260" i="11" s="1"/>
  <c r="AO817" i="2"/>
  <c r="AP817" i="2" s="1"/>
  <c r="AR817" i="2" s="1"/>
  <c r="O258" i="11" s="1"/>
  <c r="AO814" i="2"/>
  <c r="AP814" i="2" s="1"/>
  <c r="AR814" i="2" s="1"/>
  <c r="O255" i="11" s="1"/>
  <c r="AO812" i="2"/>
  <c r="AP812" i="2" s="1"/>
  <c r="AR812" i="2" s="1"/>
  <c r="O253" i="11" s="1"/>
  <c r="AO810" i="2"/>
  <c r="AP810" i="2" s="1"/>
  <c r="AR810" i="2" s="1"/>
  <c r="O251" i="11" s="1"/>
  <c r="AO808" i="2"/>
  <c r="AP808" i="2" s="1"/>
  <c r="AR808" i="2" s="1"/>
  <c r="O249" i="11" s="1"/>
  <c r="AO804" i="2"/>
  <c r="AP804" i="2" s="1"/>
  <c r="AR804" i="2" s="1"/>
  <c r="O245" i="11" s="1"/>
  <c r="AO830" i="2"/>
  <c r="AP830" i="2" s="1"/>
  <c r="AR830" i="2" s="1"/>
  <c r="O271" i="11" s="1"/>
  <c r="AO828" i="2"/>
  <c r="AP828" i="2" s="1"/>
  <c r="AR828" i="2" s="1"/>
  <c r="O269" i="11" s="1"/>
  <c r="AO825" i="2"/>
  <c r="AP825" i="2" s="1"/>
  <c r="AR825" i="2" s="1"/>
  <c r="O266" i="11" s="1"/>
  <c r="AO822" i="2"/>
  <c r="AP822" i="2" s="1"/>
  <c r="AR822" i="2" s="1"/>
  <c r="O263" i="11" s="1"/>
  <c r="AO815" i="2"/>
  <c r="AP815" i="2" s="1"/>
  <c r="AR815" i="2" s="1"/>
  <c r="O256" i="11" s="1"/>
  <c r="AO806" i="2"/>
  <c r="AP806" i="2" s="1"/>
  <c r="AR806" i="2" s="1"/>
  <c r="O247" i="11" s="1"/>
  <c r="AO694" i="2"/>
  <c r="AP694" i="2" s="1"/>
  <c r="AR694" i="2" s="1"/>
  <c r="O238" i="11" s="1"/>
  <c r="AO692" i="2"/>
  <c r="AP692" i="2" s="1"/>
  <c r="AR692" i="2" s="1"/>
  <c r="O236" i="11" s="1"/>
  <c r="AO688" i="2"/>
  <c r="AP688" i="2" s="1"/>
  <c r="AR688" i="2" s="1"/>
  <c r="O232" i="11" s="1"/>
  <c r="AO686" i="2"/>
  <c r="AP686" i="2" s="1"/>
  <c r="AR686" i="2" s="1"/>
  <c r="O230" i="11" s="1"/>
  <c r="AO684" i="2"/>
  <c r="AP684" i="2" s="1"/>
  <c r="AR684" i="2" s="1"/>
  <c r="O228" i="11" s="1"/>
  <c r="AO682" i="2"/>
  <c r="AP682" i="2" s="1"/>
  <c r="AR682" i="2" s="1"/>
  <c r="O226" i="11" s="1"/>
  <c r="AO680" i="2"/>
  <c r="AP680" i="2" s="1"/>
  <c r="AR680" i="2" s="1"/>
  <c r="O224" i="11" s="1"/>
  <c r="AO659" i="2"/>
  <c r="AP659" i="2" s="1"/>
  <c r="AR659" i="2" s="1"/>
  <c r="O203" i="11" s="1"/>
  <c r="AO677" i="2"/>
  <c r="AP677" i="2" s="1"/>
  <c r="AR677" i="2" s="1"/>
  <c r="O221" i="11" s="1"/>
  <c r="AO676" i="2"/>
  <c r="AP676" i="2" s="1"/>
  <c r="AR676" i="2" s="1"/>
  <c r="O220" i="11" s="1"/>
  <c r="AO674" i="2"/>
  <c r="AP674" i="2" s="1"/>
  <c r="AR674" i="2" s="1"/>
  <c r="O218" i="11" s="1"/>
  <c r="AO673" i="2"/>
  <c r="AP673" i="2" s="1"/>
  <c r="AR673" i="2" s="1"/>
  <c r="O217" i="11" s="1"/>
  <c r="AO671" i="2"/>
  <c r="AP671" i="2" s="1"/>
  <c r="AR671" i="2" s="1"/>
  <c r="O215" i="11" s="1"/>
  <c r="AO669" i="2"/>
  <c r="AP669" i="2" s="1"/>
  <c r="AR669" i="2" s="1"/>
  <c r="O213" i="11" s="1"/>
  <c r="AO667" i="2"/>
  <c r="AP667" i="2" s="1"/>
  <c r="AR667" i="2" s="1"/>
  <c r="O211" i="11" s="1"/>
  <c r="AO664" i="2"/>
  <c r="AO663" i="2"/>
  <c r="AP663" i="2" s="1"/>
  <c r="AR663" i="2" s="1"/>
  <c r="O207" i="11" s="1"/>
  <c r="AO661" i="2"/>
  <c r="AP661" i="2" s="1"/>
  <c r="AR661" i="2" s="1"/>
  <c r="O205" i="11" s="1"/>
  <c r="AO658" i="2"/>
  <c r="AP658" i="2" s="1"/>
  <c r="AR658" i="2" s="1"/>
  <c r="O202" i="11" s="1"/>
  <c r="AO656" i="2"/>
  <c r="AP656" i="2" s="1"/>
  <c r="AR656" i="2" s="1"/>
  <c r="O200" i="11" s="1"/>
  <c r="AO693" i="2"/>
  <c r="AP693" i="2" s="1"/>
  <c r="AR693" i="2" s="1"/>
  <c r="O237" i="11" s="1"/>
  <c r="AO691" i="2"/>
  <c r="AP691" i="2" s="1"/>
  <c r="AR691" i="2" s="1"/>
  <c r="O235" i="11" s="1"/>
  <c r="AO689" i="2"/>
  <c r="AP689" i="2" s="1"/>
  <c r="AR689" i="2" s="1"/>
  <c r="O233" i="11" s="1"/>
  <c r="AO687" i="2"/>
  <c r="AP687" i="2" s="1"/>
  <c r="AR687" i="2" s="1"/>
  <c r="O231" i="11" s="1"/>
  <c r="AO685" i="2"/>
  <c r="AP685" i="2" s="1"/>
  <c r="AR685" i="2" s="1"/>
  <c r="O229" i="11" s="1"/>
  <c r="AO683" i="2"/>
  <c r="AP683" i="2" s="1"/>
  <c r="AR683" i="2" s="1"/>
  <c r="O227" i="11" s="1"/>
  <c r="AO681" i="2"/>
  <c r="AP681" i="2" s="1"/>
  <c r="AR681" i="2" s="1"/>
  <c r="O225" i="11" s="1"/>
  <c r="AO679" i="2"/>
  <c r="AP679" i="2" s="1"/>
  <c r="AR679" i="2" s="1"/>
  <c r="O223" i="11" s="1"/>
  <c r="AO665" i="2"/>
  <c r="AP665" i="2" s="1"/>
  <c r="AR665" i="2" s="1"/>
  <c r="O209" i="11" s="1"/>
  <c r="AO655" i="2"/>
  <c r="AP655" i="2" s="1"/>
  <c r="AR655" i="2" s="1"/>
  <c r="O199" i="11" s="1"/>
  <c r="AO695" i="2"/>
  <c r="AP695" i="2" s="1"/>
  <c r="AR695" i="2" s="1"/>
  <c r="O239" i="11" s="1"/>
  <c r="AO690" i="2"/>
  <c r="AP690" i="2" s="1"/>
  <c r="AR690" i="2" s="1"/>
  <c r="O234" i="11" s="1"/>
  <c r="AO678" i="2"/>
  <c r="AP678" i="2" s="1"/>
  <c r="AR678" i="2" s="1"/>
  <c r="O222" i="11" s="1"/>
  <c r="AO675" i="2"/>
  <c r="AP675" i="2" s="1"/>
  <c r="AR675" i="2" s="1"/>
  <c r="O219" i="11" s="1"/>
  <c r="AO672" i="2"/>
  <c r="AP672" i="2" s="1"/>
  <c r="AR672" i="2" s="1"/>
  <c r="O216" i="11" s="1"/>
  <c r="AO670" i="2"/>
  <c r="AP670" i="2" s="1"/>
  <c r="AR670" i="2" s="1"/>
  <c r="O214" i="11" s="1"/>
  <c r="AO668" i="2"/>
  <c r="AP668" i="2" s="1"/>
  <c r="AR668" i="2" s="1"/>
  <c r="O212" i="11" s="1"/>
  <c r="AO666" i="2"/>
  <c r="AP666" i="2" s="1"/>
  <c r="AR666" i="2" s="1"/>
  <c r="O210" i="11" s="1"/>
  <c r="AO662" i="2"/>
  <c r="AP662" i="2" s="1"/>
  <c r="AR662" i="2" s="1"/>
  <c r="O206" i="11" s="1"/>
  <c r="AO660" i="2"/>
  <c r="AP660" i="2" s="1"/>
  <c r="AR660" i="2" s="1"/>
  <c r="O204" i="11" s="1"/>
  <c r="AO657" i="2"/>
  <c r="AP657" i="2" s="1"/>
  <c r="AR657" i="2" s="1"/>
  <c r="O201" i="11" s="1"/>
  <c r="AD294" i="2"/>
  <c r="AE294" i="2" s="1"/>
  <c r="AG294" i="2" s="1"/>
  <c r="L101" i="11" s="1"/>
  <c r="AD291" i="2"/>
  <c r="AE291" i="2" s="1"/>
  <c r="AG291" i="2" s="1"/>
  <c r="L98" i="11" s="1"/>
  <c r="AD286" i="2"/>
  <c r="AE286" i="2" s="1"/>
  <c r="AG286" i="2" s="1"/>
  <c r="L93" i="11" s="1"/>
  <c r="AD290" i="2"/>
  <c r="AE290" i="2" s="1"/>
  <c r="AG290" i="2" s="1"/>
  <c r="L97" i="11" s="1"/>
  <c r="AD285" i="2"/>
  <c r="AE285" i="2" s="1"/>
  <c r="AG285" i="2" s="1"/>
  <c r="L92" i="11" s="1"/>
  <c r="AD281" i="2"/>
  <c r="AD278" i="2"/>
  <c r="AE278" i="2" s="1"/>
  <c r="AG278" i="2" s="1"/>
  <c r="L85" i="11" s="1"/>
  <c r="AD293" i="2"/>
  <c r="AE293" i="2" s="1"/>
  <c r="AG293" i="2" s="1"/>
  <c r="L100" i="11" s="1"/>
  <c r="AD292" i="2"/>
  <c r="AE292" i="2" s="1"/>
  <c r="AG292" i="2" s="1"/>
  <c r="L99" i="11" s="1"/>
  <c r="AD284" i="2"/>
  <c r="AE284" i="2" s="1"/>
  <c r="AG284" i="2" s="1"/>
  <c r="L91" i="11" s="1"/>
  <c r="AD283" i="2"/>
  <c r="AE283" i="2" s="1"/>
  <c r="AG283" i="2" s="1"/>
  <c r="L90" i="11" s="1"/>
  <c r="AD274" i="2"/>
  <c r="AD272" i="2"/>
  <c r="AE272" i="2" s="1"/>
  <c r="AG272" i="2" s="1"/>
  <c r="L79" i="11" s="1"/>
  <c r="AD282" i="2"/>
  <c r="AE282" i="2" s="1"/>
  <c r="AG282" i="2" s="1"/>
  <c r="L89" i="11" s="1"/>
  <c r="AD280" i="2"/>
  <c r="AE280" i="2" s="1"/>
  <c r="AG280" i="2" s="1"/>
  <c r="L87" i="11" s="1"/>
  <c r="AD277" i="2"/>
  <c r="AE277" i="2" s="1"/>
  <c r="AG277" i="2" s="1"/>
  <c r="L84" i="11" s="1"/>
  <c r="AD273" i="2"/>
  <c r="AE273" i="2" s="1"/>
  <c r="AG273" i="2" s="1"/>
  <c r="L80" i="11" s="1"/>
  <c r="AD271" i="2"/>
  <c r="AE271" i="2" s="1"/>
  <c r="AG271" i="2" s="1"/>
  <c r="L78" i="11" s="1"/>
  <c r="AD289" i="2"/>
  <c r="AE289" i="2" s="1"/>
  <c r="AG289" i="2" s="1"/>
  <c r="L96" i="11" s="1"/>
  <c r="AD288" i="2"/>
  <c r="AE288" i="2" s="1"/>
  <c r="AG288" i="2" s="1"/>
  <c r="L95" i="11" s="1"/>
  <c r="AD287" i="2"/>
  <c r="AE287" i="2" s="1"/>
  <c r="AG287" i="2" s="1"/>
  <c r="L94" i="11" s="1"/>
  <c r="AD279" i="2"/>
  <c r="AE279" i="2" s="1"/>
  <c r="AG279" i="2" s="1"/>
  <c r="L86" i="11" s="1"/>
  <c r="AD276" i="2"/>
  <c r="AE276" i="2" s="1"/>
  <c r="AG276" i="2" s="1"/>
  <c r="L83" i="11" s="1"/>
  <c r="AD270" i="2"/>
  <c r="AE270" i="2" s="1"/>
  <c r="AG270" i="2" s="1"/>
  <c r="L77" i="11" s="1"/>
  <c r="AD275" i="2"/>
  <c r="AE275" i="2" s="1"/>
  <c r="AG275" i="2" s="1"/>
  <c r="L82" i="11" s="1"/>
  <c r="AD269" i="2"/>
  <c r="AE269" i="2" s="1"/>
  <c r="AG269" i="2" s="1"/>
  <c r="L76" i="11" s="1"/>
  <c r="AD267" i="2"/>
  <c r="AE267" i="2" s="1"/>
  <c r="AG267" i="2" s="1"/>
  <c r="L74" i="11" s="1"/>
  <c r="AD261" i="2"/>
  <c r="AE261" i="2" s="1"/>
  <c r="AG261" i="2" s="1"/>
  <c r="L68" i="11" s="1"/>
  <c r="AD256" i="2"/>
  <c r="AE256" i="2" s="1"/>
  <c r="AG256" i="2" s="1"/>
  <c r="L63" i="11" s="1"/>
  <c r="AD268" i="2"/>
  <c r="AE268" i="2" s="1"/>
  <c r="AG268" i="2" s="1"/>
  <c r="L75" i="11" s="1"/>
  <c r="AD266" i="2"/>
  <c r="AE266" i="2" s="1"/>
  <c r="AG266" i="2" s="1"/>
  <c r="L73" i="11" s="1"/>
  <c r="AD260" i="2"/>
  <c r="AE260" i="2" s="1"/>
  <c r="AG260" i="2" s="1"/>
  <c r="L67" i="11" s="1"/>
  <c r="AD255" i="2"/>
  <c r="AE255" i="2" s="1"/>
  <c r="AG255" i="2" s="1"/>
  <c r="L62" i="11" s="1"/>
  <c r="AD265" i="2"/>
  <c r="AE265" i="2" s="1"/>
  <c r="AG265" i="2" s="1"/>
  <c r="L72" i="11" s="1"/>
  <c r="AD264" i="2"/>
  <c r="AD263" i="2"/>
  <c r="AE263" i="2" s="1"/>
  <c r="AG263" i="2" s="1"/>
  <c r="L70" i="11" s="1"/>
  <c r="AD259" i="2"/>
  <c r="AE259" i="2" s="1"/>
  <c r="AG259" i="2" s="1"/>
  <c r="L66" i="11" s="1"/>
  <c r="AD254" i="2"/>
  <c r="AE254" i="2" s="1"/>
  <c r="AG254" i="2" s="1"/>
  <c r="L61" i="11" s="1"/>
  <c r="AD262" i="2"/>
  <c r="AE262" i="2" s="1"/>
  <c r="AG262" i="2" s="1"/>
  <c r="L69" i="11" s="1"/>
  <c r="AD258" i="2"/>
  <c r="AE258" i="2" s="1"/>
  <c r="AG258" i="2" s="1"/>
  <c r="L65" i="11" s="1"/>
  <c r="AD257" i="2"/>
  <c r="AE257" i="2" s="1"/>
  <c r="AG257" i="2" s="1"/>
  <c r="L64" i="11" s="1"/>
  <c r="BI268" i="2"/>
  <c r="BJ268" i="2" s="1"/>
  <c r="BL268" i="2" s="1"/>
  <c r="BN268" i="2" s="1"/>
  <c r="X75" i="11" s="1"/>
  <c r="BI220" i="2"/>
  <c r="BJ220" i="2" s="1"/>
  <c r="BL220" i="2" s="1"/>
  <c r="BN220" i="2" s="1"/>
  <c r="W75" i="11" s="1"/>
  <c r="Y75" i="11" s="1"/>
  <c r="AR33" i="12" s="1"/>
  <c r="AR86" i="12" s="1"/>
  <c r="BI417" i="2"/>
  <c r="BT71" i="2"/>
  <c r="BU71" i="2" s="1"/>
  <c r="BW71" i="2" s="1"/>
  <c r="BY71" i="2" s="1"/>
  <c r="AB29" i="11" s="1"/>
  <c r="BT23" i="2"/>
  <c r="BU23" i="2" s="1"/>
  <c r="BW23" i="2" s="1"/>
  <c r="BY23" i="2" s="1"/>
  <c r="H788" i="2"/>
  <c r="I788" i="2" s="1"/>
  <c r="K788" i="2" s="1"/>
  <c r="D236" i="11" s="1"/>
  <c r="H784" i="2"/>
  <c r="I784" i="2" s="1"/>
  <c r="K784" i="2" s="1"/>
  <c r="D232" i="11" s="1"/>
  <c r="H780" i="2"/>
  <c r="I780" i="2" s="1"/>
  <c r="K780" i="2" s="1"/>
  <c r="D228" i="11" s="1"/>
  <c r="H776" i="2"/>
  <c r="I776" i="2" s="1"/>
  <c r="K776" i="2" s="1"/>
  <c r="D224" i="11" s="1"/>
  <c r="H771" i="2"/>
  <c r="I771" i="2" s="1"/>
  <c r="K771" i="2" s="1"/>
  <c r="D219" i="11" s="1"/>
  <c r="H767" i="2"/>
  <c r="I767" i="2" s="1"/>
  <c r="K767" i="2" s="1"/>
  <c r="D215" i="11" s="1"/>
  <c r="H763" i="2"/>
  <c r="I763" i="2" s="1"/>
  <c r="K763" i="2" s="1"/>
  <c r="D211" i="11" s="1"/>
  <c r="H761" i="2"/>
  <c r="I761" i="2" s="1"/>
  <c r="K761" i="2" s="1"/>
  <c r="D209" i="11" s="1"/>
  <c r="H757" i="2"/>
  <c r="I757" i="2" s="1"/>
  <c r="K757" i="2" s="1"/>
  <c r="D205" i="11" s="1"/>
  <c r="H753" i="2"/>
  <c r="I753" i="2" s="1"/>
  <c r="K753" i="2" s="1"/>
  <c r="D201" i="11" s="1"/>
  <c r="H791" i="2"/>
  <c r="I791" i="2" s="1"/>
  <c r="K791" i="2" s="1"/>
  <c r="D239" i="11" s="1"/>
  <c r="H789" i="2"/>
  <c r="I789" i="2" s="1"/>
  <c r="K789" i="2" s="1"/>
  <c r="D237" i="11" s="1"/>
  <c r="H785" i="2"/>
  <c r="I785" i="2" s="1"/>
  <c r="K785" i="2" s="1"/>
  <c r="D233" i="11" s="1"/>
  <c r="H781" i="2"/>
  <c r="I781" i="2" s="1"/>
  <c r="K781" i="2" s="1"/>
  <c r="D229" i="11" s="1"/>
  <c r="H777" i="2"/>
  <c r="I777" i="2" s="1"/>
  <c r="K777" i="2" s="1"/>
  <c r="D225" i="11" s="1"/>
  <c r="H774" i="2"/>
  <c r="I774" i="2" s="1"/>
  <c r="K774" i="2" s="1"/>
  <c r="D222" i="11" s="1"/>
  <c r="H772" i="2"/>
  <c r="I772" i="2" s="1"/>
  <c r="K772" i="2" s="1"/>
  <c r="D220" i="11" s="1"/>
  <c r="H768" i="2"/>
  <c r="I768" i="2" s="1"/>
  <c r="K768" i="2" s="1"/>
  <c r="D216" i="11" s="1"/>
  <c r="H764" i="2"/>
  <c r="I764" i="2" s="1"/>
  <c r="K764" i="2" s="1"/>
  <c r="D212" i="11" s="1"/>
  <c r="H758" i="2"/>
  <c r="I758" i="2" s="1"/>
  <c r="K758" i="2" s="1"/>
  <c r="D206" i="11" s="1"/>
  <c r="H754" i="2"/>
  <c r="I754" i="2" s="1"/>
  <c r="K754" i="2" s="1"/>
  <c r="D202" i="11" s="1"/>
  <c r="H790" i="2"/>
  <c r="I790" i="2" s="1"/>
  <c r="K790" i="2" s="1"/>
  <c r="D238" i="11" s="1"/>
  <c r="H786" i="2"/>
  <c r="I786" i="2" s="1"/>
  <c r="K786" i="2" s="1"/>
  <c r="D234" i="11" s="1"/>
  <c r="H782" i="2"/>
  <c r="I782" i="2" s="1"/>
  <c r="K782" i="2" s="1"/>
  <c r="D230" i="11" s="1"/>
  <c r="H778" i="2"/>
  <c r="I778" i="2" s="1"/>
  <c r="K778" i="2" s="1"/>
  <c r="D226" i="11" s="1"/>
  <c r="H773" i="2"/>
  <c r="I773" i="2" s="1"/>
  <c r="K773" i="2" s="1"/>
  <c r="D221" i="11" s="1"/>
  <c r="H769" i="2"/>
  <c r="I769" i="2" s="1"/>
  <c r="K769" i="2" s="1"/>
  <c r="D217" i="11" s="1"/>
  <c r="H765" i="2"/>
  <c r="I765" i="2" s="1"/>
  <c r="K765" i="2" s="1"/>
  <c r="D213" i="11" s="1"/>
  <c r="H759" i="2"/>
  <c r="I759" i="2" s="1"/>
  <c r="K759" i="2" s="1"/>
  <c r="D207" i="11" s="1"/>
  <c r="H755" i="2"/>
  <c r="I755" i="2" s="1"/>
  <c r="K755" i="2" s="1"/>
  <c r="D203" i="11" s="1"/>
  <c r="H751" i="2"/>
  <c r="H787" i="2"/>
  <c r="I787" i="2" s="1"/>
  <c r="K787" i="2" s="1"/>
  <c r="D235" i="11" s="1"/>
  <c r="H783" i="2"/>
  <c r="I783" i="2" s="1"/>
  <c r="K783" i="2" s="1"/>
  <c r="D231" i="11" s="1"/>
  <c r="H779" i="2"/>
  <c r="I779" i="2" s="1"/>
  <c r="K779" i="2" s="1"/>
  <c r="D227" i="11" s="1"/>
  <c r="H775" i="2"/>
  <c r="I775" i="2" s="1"/>
  <c r="K775" i="2" s="1"/>
  <c r="D223" i="11" s="1"/>
  <c r="H770" i="2"/>
  <c r="I770" i="2" s="1"/>
  <c r="K770" i="2" s="1"/>
  <c r="D218" i="11" s="1"/>
  <c r="H766" i="2"/>
  <c r="I766" i="2" s="1"/>
  <c r="K766" i="2" s="1"/>
  <c r="D214" i="11" s="1"/>
  <c r="H762" i="2"/>
  <c r="I762" i="2" s="1"/>
  <c r="K762" i="2" s="1"/>
  <c r="D210" i="11" s="1"/>
  <c r="H760" i="2"/>
  <c r="I760" i="2" s="1"/>
  <c r="K760" i="2" s="1"/>
  <c r="D208" i="11" s="1"/>
  <c r="H756" i="2"/>
  <c r="I756" i="2" s="1"/>
  <c r="K756" i="2" s="1"/>
  <c r="D204" i="11" s="1"/>
  <c r="H752" i="2"/>
  <c r="I752" i="2" s="1"/>
  <c r="K752" i="2" s="1"/>
  <c r="D200" i="11" s="1"/>
  <c r="BC200" i="2"/>
  <c r="G6" i="1" s="1"/>
  <c r="AZ491" i="2"/>
  <c r="BA491" i="2" s="1"/>
  <c r="BC491" i="2" s="1"/>
  <c r="T147" i="11" s="1"/>
  <c r="AZ490" i="2"/>
  <c r="BA490" i="2" s="1"/>
  <c r="BC490" i="2" s="1"/>
  <c r="T146" i="11" s="1"/>
  <c r="AZ488" i="2"/>
  <c r="BA488" i="2" s="1"/>
  <c r="BC488" i="2" s="1"/>
  <c r="T144" i="11" s="1"/>
  <c r="AZ486" i="2"/>
  <c r="BA486" i="2" s="1"/>
  <c r="BC486" i="2" s="1"/>
  <c r="T142" i="11" s="1"/>
  <c r="AZ484" i="2"/>
  <c r="BA484" i="2" s="1"/>
  <c r="BC484" i="2" s="1"/>
  <c r="T140" i="11" s="1"/>
  <c r="AZ482" i="2"/>
  <c r="BA482" i="2" s="1"/>
  <c r="BC482" i="2" s="1"/>
  <c r="T138" i="11" s="1"/>
  <c r="AZ480" i="2"/>
  <c r="BA480" i="2" s="1"/>
  <c r="BC480" i="2" s="1"/>
  <c r="T136" i="11" s="1"/>
  <c r="AZ477" i="2"/>
  <c r="BA477" i="2" s="1"/>
  <c r="BC477" i="2" s="1"/>
  <c r="T133" i="11" s="1"/>
  <c r="AZ475" i="2"/>
  <c r="BA475" i="2" s="1"/>
  <c r="BC475" i="2" s="1"/>
  <c r="T131" i="11" s="1"/>
  <c r="AZ473" i="2"/>
  <c r="BA473" i="2" s="1"/>
  <c r="BC473" i="2" s="1"/>
  <c r="T129" i="11" s="1"/>
  <c r="AZ471" i="2"/>
  <c r="BA471" i="2" s="1"/>
  <c r="BC471" i="2" s="1"/>
  <c r="T127" i="11" s="1"/>
  <c r="AZ462" i="2"/>
  <c r="BA462" i="2" s="1"/>
  <c r="BC462" i="2" s="1"/>
  <c r="T118" i="11" s="1"/>
  <c r="AZ478" i="2"/>
  <c r="BA478" i="2" s="1"/>
  <c r="BC478" i="2" s="1"/>
  <c r="T134" i="11" s="1"/>
  <c r="AZ469" i="2"/>
  <c r="AZ467" i="2"/>
  <c r="BA467" i="2" s="1"/>
  <c r="BC467" i="2" s="1"/>
  <c r="T123" i="11" s="1"/>
  <c r="AZ465" i="2"/>
  <c r="BA465" i="2" s="1"/>
  <c r="BC465" i="2" s="1"/>
  <c r="T121" i="11" s="1"/>
  <c r="AZ463" i="2"/>
  <c r="BA463" i="2" s="1"/>
  <c r="BC463" i="2" s="1"/>
  <c r="T119" i="11" s="1"/>
  <c r="AZ459" i="2"/>
  <c r="BA459" i="2" s="1"/>
  <c r="BC459" i="2" s="1"/>
  <c r="T115" i="11" s="1"/>
  <c r="AZ489" i="2"/>
  <c r="BA489" i="2" s="1"/>
  <c r="BC489" i="2" s="1"/>
  <c r="T145" i="11" s="1"/>
  <c r="AZ487" i="2"/>
  <c r="BA487" i="2" s="1"/>
  <c r="BC487" i="2" s="1"/>
  <c r="T143" i="11" s="1"/>
  <c r="AZ485" i="2"/>
  <c r="BA485" i="2" s="1"/>
  <c r="BC485" i="2" s="1"/>
  <c r="T141" i="11" s="1"/>
  <c r="AZ483" i="2"/>
  <c r="BA483" i="2" s="1"/>
  <c r="BC483" i="2" s="1"/>
  <c r="T139" i="11" s="1"/>
  <c r="AZ481" i="2"/>
  <c r="BA481" i="2" s="1"/>
  <c r="BC481" i="2" s="1"/>
  <c r="T137" i="11" s="1"/>
  <c r="AZ479" i="2"/>
  <c r="BA479" i="2" s="1"/>
  <c r="BC479" i="2" s="1"/>
  <c r="T135" i="11" s="1"/>
  <c r="AZ476" i="2"/>
  <c r="BA476" i="2" s="1"/>
  <c r="BC476" i="2" s="1"/>
  <c r="T132" i="11" s="1"/>
  <c r="AZ474" i="2"/>
  <c r="BA474" i="2" s="1"/>
  <c r="BC474" i="2" s="1"/>
  <c r="T130" i="11" s="1"/>
  <c r="AZ472" i="2"/>
  <c r="BA472" i="2" s="1"/>
  <c r="BC472" i="2" s="1"/>
  <c r="T128" i="11" s="1"/>
  <c r="AZ468" i="2"/>
  <c r="BA468" i="2" s="1"/>
  <c r="BC468" i="2" s="1"/>
  <c r="T124" i="11" s="1"/>
  <c r="AZ464" i="2"/>
  <c r="BA464" i="2" s="1"/>
  <c r="BC464" i="2" s="1"/>
  <c r="T120" i="11" s="1"/>
  <c r="AZ456" i="2"/>
  <c r="BA456" i="2" s="1"/>
  <c r="BC456" i="2" s="1"/>
  <c r="T112" i="11" s="1"/>
  <c r="AZ454" i="2"/>
  <c r="BA454" i="2" s="1"/>
  <c r="BC454" i="2" s="1"/>
  <c r="T110" i="11" s="1"/>
  <c r="AZ452" i="2"/>
  <c r="BA452" i="2" s="1"/>
  <c r="BC452" i="2" s="1"/>
  <c r="T108" i="11" s="1"/>
  <c r="AZ460" i="2"/>
  <c r="BA460" i="2" s="1"/>
  <c r="BC460" i="2" s="1"/>
  <c r="T116" i="11" s="1"/>
  <c r="AZ470" i="2"/>
  <c r="BA470" i="2" s="1"/>
  <c r="BC470" i="2" s="1"/>
  <c r="T126" i="11" s="1"/>
  <c r="AZ466" i="2"/>
  <c r="BA466" i="2" s="1"/>
  <c r="BC466" i="2" s="1"/>
  <c r="T122" i="11" s="1"/>
  <c r="AZ458" i="2"/>
  <c r="BA458" i="2" s="1"/>
  <c r="BC458" i="2" s="1"/>
  <c r="T114" i="11" s="1"/>
  <c r="AZ457" i="2"/>
  <c r="BA457" i="2" s="1"/>
  <c r="BC457" i="2" s="1"/>
  <c r="T113" i="11" s="1"/>
  <c r="AZ455" i="2"/>
  <c r="BA455" i="2" s="1"/>
  <c r="BC455" i="2" s="1"/>
  <c r="T111" i="11" s="1"/>
  <c r="AZ453" i="2"/>
  <c r="BA453" i="2" s="1"/>
  <c r="BC453" i="2" s="1"/>
  <c r="T109" i="11" s="1"/>
  <c r="AZ451" i="2"/>
  <c r="BA451" i="2" s="1"/>
  <c r="BC451" i="2" s="1"/>
  <c r="T107" i="11" s="1"/>
  <c r="AZ461" i="2"/>
  <c r="AO416" i="2"/>
  <c r="AP416" i="2" s="1"/>
  <c r="AR416" i="2" s="1"/>
  <c r="O120" i="11" s="1"/>
  <c r="AO414" i="2"/>
  <c r="AP414" i="2" s="1"/>
  <c r="AR414" i="2" s="1"/>
  <c r="O118" i="11" s="1"/>
  <c r="AO411" i="2"/>
  <c r="AP411" i="2" s="1"/>
  <c r="AR411" i="2" s="1"/>
  <c r="O115" i="11" s="1"/>
  <c r="AO409" i="2"/>
  <c r="AP409" i="2" s="1"/>
  <c r="AR409" i="2" s="1"/>
  <c r="O113" i="11" s="1"/>
  <c r="AO407" i="2"/>
  <c r="AP407" i="2" s="1"/>
  <c r="AR407" i="2" s="1"/>
  <c r="O111" i="11" s="1"/>
  <c r="AO405" i="2"/>
  <c r="AP405" i="2" s="1"/>
  <c r="AR405" i="2" s="1"/>
  <c r="O109" i="11" s="1"/>
  <c r="AO403" i="2"/>
  <c r="AP403" i="2" s="1"/>
  <c r="AR403" i="2" s="1"/>
  <c r="O107" i="11" s="1"/>
  <c r="AO443" i="2"/>
  <c r="AO442" i="2"/>
  <c r="AP442" i="2" s="1"/>
  <c r="AR442" i="2" s="1"/>
  <c r="O146" i="11" s="1"/>
  <c r="AO440" i="2"/>
  <c r="AP440" i="2" s="1"/>
  <c r="AR440" i="2" s="1"/>
  <c r="O144" i="11" s="1"/>
  <c r="AO438" i="2"/>
  <c r="AP438" i="2" s="1"/>
  <c r="AR438" i="2" s="1"/>
  <c r="O142" i="11" s="1"/>
  <c r="AO436" i="2"/>
  <c r="AP436" i="2" s="1"/>
  <c r="AR436" i="2" s="1"/>
  <c r="O140" i="11" s="1"/>
  <c r="AO434" i="2"/>
  <c r="AP434" i="2" s="1"/>
  <c r="AR434" i="2" s="1"/>
  <c r="O138" i="11" s="1"/>
  <c r="AO432" i="2"/>
  <c r="AP432" i="2" s="1"/>
  <c r="AR432" i="2" s="1"/>
  <c r="O136" i="11" s="1"/>
  <c r="AO430" i="2"/>
  <c r="AO428" i="2"/>
  <c r="AP428" i="2" s="1"/>
  <c r="AR428" i="2" s="1"/>
  <c r="O132" i="11" s="1"/>
  <c r="AO426" i="2"/>
  <c r="AP426" i="2" s="1"/>
  <c r="AR426" i="2" s="1"/>
  <c r="O130" i="11" s="1"/>
  <c r="AO424" i="2"/>
  <c r="AP424" i="2" s="1"/>
  <c r="AR424" i="2" s="1"/>
  <c r="O128" i="11" s="1"/>
  <c r="AO422" i="2"/>
  <c r="AP422" i="2" s="1"/>
  <c r="AR422" i="2" s="1"/>
  <c r="O126" i="11" s="1"/>
  <c r="AO420" i="2"/>
  <c r="AP420" i="2" s="1"/>
  <c r="AR420" i="2" s="1"/>
  <c r="O124" i="11" s="1"/>
  <c r="AO418" i="2"/>
  <c r="AP418" i="2" s="1"/>
  <c r="AR418" i="2" s="1"/>
  <c r="O122" i="11" s="1"/>
  <c r="AO415" i="2"/>
  <c r="AP415" i="2" s="1"/>
  <c r="AR415" i="2" s="1"/>
  <c r="O119" i="11" s="1"/>
  <c r="AO413" i="2"/>
  <c r="AO412" i="2"/>
  <c r="AP412" i="2" s="1"/>
  <c r="AR412" i="2" s="1"/>
  <c r="O116" i="11" s="1"/>
  <c r="AO410" i="2"/>
  <c r="AP410" i="2" s="1"/>
  <c r="AR410" i="2" s="1"/>
  <c r="O114" i="11" s="1"/>
  <c r="AO408" i="2"/>
  <c r="AP408" i="2" s="1"/>
  <c r="AR408" i="2" s="1"/>
  <c r="O112" i="11" s="1"/>
  <c r="AO406" i="2"/>
  <c r="AP406" i="2" s="1"/>
  <c r="AR406" i="2" s="1"/>
  <c r="O110" i="11" s="1"/>
  <c r="AO404" i="2"/>
  <c r="AP404" i="2" s="1"/>
  <c r="AR404" i="2" s="1"/>
  <c r="O108" i="11" s="1"/>
  <c r="AO441" i="2"/>
  <c r="AP441" i="2" s="1"/>
  <c r="AR441" i="2" s="1"/>
  <c r="O145" i="11" s="1"/>
  <c r="AO439" i="2"/>
  <c r="AP439" i="2" s="1"/>
  <c r="AR439" i="2" s="1"/>
  <c r="O143" i="11" s="1"/>
  <c r="AO437" i="2"/>
  <c r="AP437" i="2" s="1"/>
  <c r="AR437" i="2" s="1"/>
  <c r="O141" i="11" s="1"/>
  <c r="AO435" i="2"/>
  <c r="AP435" i="2" s="1"/>
  <c r="AR435" i="2" s="1"/>
  <c r="O139" i="11" s="1"/>
  <c r="AO433" i="2"/>
  <c r="AP433" i="2" s="1"/>
  <c r="AR433" i="2" s="1"/>
  <c r="O137" i="11" s="1"/>
  <c r="AO431" i="2"/>
  <c r="AP431" i="2" s="1"/>
  <c r="AR431" i="2" s="1"/>
  <c r="O135" i="11" s="1"/>
  <c r="AO429" i="2"/>
  <c r="AP429" i="2" s="1"/>
  <c r="AR429" i="2" s="1"/>
  <c r="O133" i="11" s="1"/>
  <c r="AO427" i="2"/>
  <c r="AP427" i="2" s="1"/>
  <c r="AR427" i="2" s="1"/>
  <c r="O131" i="11" s="1"/>
  <c r="AO425" i="2"/>
  <c r="AP425" i="2" s="1"/>
  <c r="AR425" i="2" s="1"/>
  <c r="O129" i="11" s="1"/>
  <c r="AO423" i="2"/>
  <c r="AP423" i="2" s="1"/>
  <c r="AR423" i="2" s="1"/>
  <c r="O127" i="11" s="1"/>
  <c r="AO421" i="2"/>
  <c r="AP421" i="2" s="1"/>
  <c r="AR421" i="2" s="1"/>
  <c r="O125" i="11" s="1"/>
  <c r="AO419" i="2"/>
  <c r="AP419" i="2" s="1"/>
  <c r="AR419" i="2" s="1"/>
  <c r="O123" i="11" s="1"/>
  <c r="AO417" i="2"/>
  <c r="AP417" i="2" s="1"/>
  <c r="AR417" i="2" s="1"/>
  <c r="O121" i="11" s="1"/>
  <c r="AZ590" i="2"/>
  <c r="BA590" i="2" s="1"/>
  <c r="BC590" i="2" s="1"/>
  <c r="T190" i="11" s="1"/>
  <c r="AZ587" i="2"/>
  <c r="BA587" i="2" s="1"/>
  <c r="BC587" i="2" s="1"/>
  <c r="T187" i="11" s="1"/>
  <c r="AZ584" i="2"/>
  <c r="BA584" i="2" s="1"/>
  <c r="BC584" i="2" s="1"/>
  <c r="T184" i="11" s="1"/>
  <c r="AZ582" i="2"/>
  <c r="BA582" i="2" s="1"/>
  <c r="BC582" i="2" s="1"/>
  <c r="T182" i="11" s="1"/>
  <c r="AZ581" i="2"/>
  <c r="BA581" i="2" s="1"/>
  <c r="BC581" i="2" s="1"/>
  <c r="T181" i="11" s="1"/>
  <c r="AZ580" i="2"/>
  <c r="BA580" i="2" s="1"/>
  <c r="BC580" i="2" s="1"/>
  <c r="T180" i="11" s="1"/>
  <c r="AZ578" i="2"/>
  <c r="BA578" i="2" s="1"/>
  <c r="BC578" i="2" s="1"/>
  <c r="T178" i="11" s="1"/>
  <c r="AZ575" i="2"/>
  <c r="BA575" i="2" s="1"/>
  <c r="BC575" i="2" s="1"/>
  <c r="T175" i="11" s="1"/>
  <c r="AZ573" i="2"/>
  <c r="BA573" i="2" s="1"/>
  <c r="BC573" i="2" s="1"/>
  <c r="T173" i="11" s="1"/>
  <c r="AZ571" i="2"/>
  <c r="BA571" i="2" s="1"/>
  <c r="BC571" i="2" s="1"/>
  <c r="T171" i="11" s="1"/>
  <c r="AZ563" i="2"/>
  <c r="BA563" i="2" s="1"/>
  <c r="BC563" i="2" s="1"/>
  <c r="T163" i="11" s="1"/>
  <c r="AZ561" i="2"/>
  <c r="BA561" i="2" s="1"/>
  <c r="BC561" i="2" s="1"/>
  <c r="T161" i="11" s="1"/>
  <c r="AZ557" i="2"/>
  <c r="BA557" i="2" s="1"/>
  <c r="BC557" i="2" s="1"/>
  <c r="T157" i="11" s="1"/>
  <c r="AZ554" i="2"/>
  <c r="BA554" i="2" s="1"/>
  <c r="BC554" i="2" s="1"/>
  <c r="T154" i="11" s="1"/>
  <c r="AZ593" i="2"/>
  <c r="BA593" i="2" s="1"/>
  <c r="BC593" i="2" s="1"/>
  <c r="T193" i="11" s="1"/>
  <c r="AZ589" i="2"/>
  <c r="BA589" i="2" s="1"/>
  <c r="BC589" i="2" s="1"/>
  <c r="T189" i="11" s="1"/>
  <c r="AZ583" i="2"/>
  <c r="BA583" i="2" s="1"/>
  <c r="BC583" i="2" s="1"/>
  <c r="T183" i="11" s="1"/>
  <c r="AZ577" i="2"/>
  <c r="BA577" i="2" s="1"/>
  <c r="BC577" i="2" s="1"/>
  <c r="T177" i="11" s="1"/>
  <c r="AZ568" i="2"/>
  <c r="BA568" i="2" s="1"/>
  <c r="BC568" i="2" s="1"/>
  <c r="T168" i="11" s="1"/>
  <c r="AZ566" i="2"/>
  <c r="BA566" i="2" s="1"/>
  <c r="BC566" i="2" s="1"/>
  <c r="T166" i="11" s="1"/>
  <c r="AZ560" i="2"/>
  <c r="BA560" i="2" s="1"/>
  <c r="BC560" i="2" s="1"/>
  <c r="T160" i="11" s="1"/>
  <c r="AZ555" i="2"/>
  <c r="BA555" i="2" s="1"/>
  <c r="BC555" i="2" s="1"/>
  <c r="T155" i="11" s="1"/>
  <c r="AZ592" i="2"/>
  <c r="BA592" i="2" s="1"/>
  <c r="BC592" i="2" s="1"/>
  <c r="T192" i="11" s="1"/>
  <c r="AZ588" i="2"/>
  <c r="BA588" i="2" s="1"/>
  <c r="BC588" i="2" s="1"/>
  <c r="T188" i="11" s="1"/>
  <c r="AZ586" i="2"/>
  <c r="BA586" i="2" s="1"/>
  <c r="BC586" i="2" s="1"/>
  <c r="T186" i="11" s="1"/>
  <c r="AZ576" i="2"/>
  <c r="BA576" i="2" s="1"/>
  <c r="BC576" i="2" s="1"/>
  <c r="T176" i="11" s="1"/>
  <c r="AZ574" i="2"/>
  <c r="BA574" i="2" s="1"/>
  <c r="BC574" i="2" s="1"/>
  <c r="T174" i="11" s="1"/>
  <c r="AZ570" i="2"/>
  <c r="BA570" i="2" s="1"/>
  <c r="BC570" i="2" s="1"/>
  <c r="T170" i="11" s="1"/>
  <c r="AZ562" i="2"/>
  <c r="BA562" i="2" s="1"/>
  <c r="BC562" i="2" s="1"/>
  <c r="T162" i="11" s="1"/>
  <c r="AZ559" i="2"/>
  <c r="BA559" i="2" s="1"/>
  <c r="BC559" i="2" s="1"/>
  <c r="T159" i="11" s="1"/>
  <c r="AZ556" i="2"/>
  <c r="BA556" i="2" s="1"/>
  <c r="BC556" i="2" s="1"/>
  <c r="T156" i="11" s="1"/>
  <c r="AZ567" i="2"/>
  <c r="BA567" i="2" s="1"/>
  <c r="BC567" i="2" s="1"/>
  <c r="T167" i="11" s="1"/>
  <c r="AZ553" i="2"/>
  <c r="BA553" i="2" s="1"/>
  <c r="BC553" i="2" s="1"/>
  <c r="T153" i="11" s="1"/>
  <c r="AZ591" i="2"/>
  <c r="BA591" i="2" s="1"/>
  <c r="BC591" i="2" s="1"/>
  <c r="T191" i="11" s="1"/>
  <c r="AZ569" i="2"/>
  <c r="BA569" i="2" s="1"/>
  <c r="BC569" i="2" s="1"/>
  <c r="T169" i="11" s="1"/>
  <c r="AZ564" i="2"/>
  <c r="BA564" i="2" s="1"/>
  <c r="BC564" i="2" s="1"/>
  <c r="T164" i="11" s="1"/>
  <c r="AZ585" i="2"/>
  <c r="BA585" i="2" s="1"/>
  <c r="BC585" i="2" s="1"/>
  <c r="T185" i="11" s="1"/>
  <c r="AZ572" i="2"/>
  <c r="BA572" i="2" s="1"/>
  <c r="BC572" i="2" s="1"/>
  <c r="T172" i="11" s="1"/>
  <c r="AZ558" i="2"/>
  <c r="BA558" i="2" s="1"/>
  <c r="BC558" i="2" s="1"/>
  <c r="T158" i="11" s="1"/>
  <c r="AZ565" i="2"/>
  <c r="BA565" i="2" s="1"/>
  <c r="BC565" i="2" s="1"/>
  <c r="T165" i="11" s="1"/>
  <c r="AZ579" i="2"/>
  <c r="BA579" i="2" s="1"/>
  <c r="BC579" i="2" s="1"/>
  <c r="T179" i="11" s="1"/>
  <c r="BV294" i="2"/>
  <c r="BV292" i="2"/>
  <c r="BW292" i="2" s="1"/>
  <c r="BY292" i="2" s="1"/>
  <c r="AB99" i="11" s="1"/>
  <c r="BV288" i="2"/>
  <c r="BW288" i="2" s="1"/>
  <c r="BY288" i="2" s="1"/>
  <c r="AB95" i="11" s="1"/>
  <c r="BV287" i="2"/>
  <c r="BW287" i="2" s="1"/>
  <c r="BY287" i="2" s="1"/>
  <c r="AB94" i="11" s="1"/>
  <c r="BV293" i="2"/>
  <c r="BW293" i="2" s="1"/>
  <c r="BY293" i="2" s="1"/>
  <c r="AB100" i="11" s="1"/>
  <c r="BV291" i="2"/>
  <c r="BW291" i="2" s="1"/>
  <c r="BY291" i="2" s="1"/>
  <c r="AB98" i="11" s="1"/>
  <c r="BV286" i="2"/>
  <c r="BW286" i="2" s="1"/>
  <c r="BY286" i="2" s="1"/>
  <c r="AB93" i="11" s="1"/>
  <c r="BV282" i="2"/>
  <c r="BW282" i="2" s="1"/>
  <c r="BY282" i="2" s="1"/>
  <c r="AB89" i="11" s="1"/>
  <c r="BV279" i="2"/>
  <c r="BW279" i="2" s="1"/>
  <c r="BY279" i="2" s="1"/>
  <c r="AB86" i="11" s="1"/>
  <c r="BV290" i="2"/>
  <c r="BW290" i="2" s="1"/>
  <c r="BY290" i="2" s="1"/>
  <c r="AB97" i="11" s="1"/>
  <c r="BV289" i="2"/>
  <c r="BW289" i="2" s="1"/>
  <c r="BY289" i="2" s="1"/>
  <c r="AB96" i="11" s="1"/>
  <c r="BV277" i="2"/>
  <c r="BW277" i="2" s="1"/>
  <c r="BY277" i="2" s="1"/>
  <c r="AB84" i="11" s="1"/>
  <c r="BV275" i="2"/>
  <c r="BW275" i="2" s="1"/>
  <c r="BY275" i="2" s="1"/>
  <c r="AB82" i="11" s="1"/>
  <c r="BV269" i="2"/>
  <c r="BW269" i="2" s="1"/>
  <c r="BY269" i="2" s="1"/>
  <c r="AB76" i="11" s="1"/>
  <c r="BV285" i="2"/>
  <c r="BW285" i="2" s="1"/>
  <c r="BY285" i="2" s="1"/>
  <c r="AB92" i="11" s="1"/>
  <c r="BV274" i="2"/>
  <c r="BW274" i="2" s="1"/>
  <c r="BY274" i="2" s="1"/>
  <c r="AB81" i="11" s="1"/>
  <c r="BV268" i="2"/>
  <c r="BW268" i="2" s="1"/>
  <c r="BY268" i="2" s="1"/>
  <c r="AB75" i="11" s="1"/>
  <c r="BV284" i="2"/>
  <c r="BW284" i="2" s="1"/>
  <c r="BY284" i="2" s="1"/>
  <c r="AB91" i="11" s="1"/>
  <c r="BV283" i="2"/>
  <c r="BW283" i="2" s="1"/>
  <c r="BY283" i="2" s="1"/>
  <c r="AB90" i="11" s="1"/>
  <c r="BV281" i="2"/>
  <c r="BW281" i="2" s="1"/>
  <c r="BY281" i="2" s="1"/>
  <c r="AB88" i="11" s="1"/>
  <c r="BV273" i="2"/>
  <c r="BW273" i="2" s="1"/>
  <c r="BY273" i="2" s="1"/>
  <c r="AB80" i="11" s="1"/>
  <c r="BV271" i="2"/>
  <c r="BW271" i="2" s="1"/>
  <c r="BY271" i="2" s="1"/>
  <c r="AB78" i="11" s="1"/>
  <c r="BV280" i="2"/>
  <c r="BW280" i="2" s="1"/>
  <c r="BY280" i="2" s="1"/>
  <c r="AB87" i="11" s="1"/>
  <c r="BV278" i="2"/>
  <c r="BW278" i="2" s="1"/>
  <c r="BY278" i="2" s="1"/>
  <c r="AB85" i="11" s="1"/>
  <c r="BV276" i="2"/>
  <c r="BW276" i="2" s="1"/>
  <c r="BY276" i="2" s="1"/>
  <c r="AB83" i="11" s="1"/>
  <c r="BV272" i="2"/>
  <c r="BW272" i="2" s="1"/>
  <c r="BY272" i="2" s="1"/>
  <c r="AB79" i="11" s="1"/>
  <c r="BV270" i="2"/>
  <c r="BW270" i="2" s="1"/>
  <c r="BY270" i="2" s="1"/>
  <c r="AB77" i="11" s="1"/>
  <c r="BV267" i="2"/>
  <c r="BW267" i="2" s="1"/>
  <c r="BY267" i="2" s="1"/>
  <c r="AB74" i="11" s="1"/>
  <c r="BV264" i="2"/>
  <c r="BV262" i="2"/>
  <c r="BW262" i="2" s="1"/>
  <c r="BY262" i="2" s="1"/>
  <c r="AB69" i="11" s="1"/>
  <c r="BV258" i="2"/>
  <c r="BW258" i="2" s="1"/>
  <c r="BY258" i="2" s="1"/>
  <c r="AB65" i="11" s="1"/>
  <c r="BV261" i="2"/>
  <c r="BW261" i="2" s="1"/>
  <c r="BY261" i="2" s="1"/>
  <c r="AB68" i="11" s="1"/>
  <c r="BV257" i="2"/>
  <c r="BW257" i="2" s="1"/>
  <c r="BY257" i="2" s="1"/>
  <c r="AB64" i="11" s="1"/>
  <c r="BV256" i="2"/>
  <c r="BW256" i="2" s="1"/>
  <c r="BY256" i="2" s="1"/>
  <c r="AB63" i="11" s="1"/>
  <c r="BV266" i="2"/>
  <c r="BW266" i="2" s="1"/>
  <c r="BY266" i="2" s="1"/>
  <c r="AB73" i="11" s="1"/>
  <c r="BV260" i="2"/>
  <c r="BW260" i="2" s="1"/>
  <c r="BY260" i="2" s="1"/>
  <c r="AB67" i="11" s="1"/>
  <c r="BV255" i="2"/>
  <c r="BW255" i="2" s="1"/>
  <c r="BY255" i="2" s="1"/>
  <c r="AB62" i="11" s="1"/>
  <c r="BV265" i="2"/>
  <c r="BW265" i="2" s="1"/>
  <c r="BY265" i="2" s="1"/>
  <c r="AB72" i="11" s="1"/>
  <c r="BV263" i="2"/>
  <c r="BW263" i="2" s="1"/>
  <c r="BY263" i="2" s="1"/>
  <c r="AB70" i="11" s="1"/>
  <c r="BV259" i="2"/>
  <c r="BW259" i="2" s="1"/>
  <c r="BY259" i="2" s="1"/>
  <c r="AB66" i="11" s="1"/>
  <c r="BV254" i="2"/>
  <c r="BW254" i="2" s="1"/>
  <c r="BY254" i="2" s="1"/>
  <c r="AB61" i="11" s="1"/>
  <c r="T208" i="2"/>
  <c r="V208" i="2" s="1"/>
  <c r="G63" i="11" s="1"/>
  <c r="BW824" i="2"/>
  <c r="BY824" i="2" s="1"/>
  <c r="S197" i="2"/>
  <c r="T197" i="2" s="1"/>
  <c r="V197" i="2" s="1"/>
  <c r="S196" i="2"/>
  <c r="T196" i="2" s="1"/>
  <c r="V196" i="2" s="1"/>
  <c r="S190" i="2"/>
  <c r="T190" i="2" s="1"/>
  <c r="V190" i="2" s="1"/>
  <c r="S177" i="2"/>
  <c r="T177" i="2" s="1"/>
  <c r="V177" i="2" s="1"/>
  <c r="S174" i="2"/>
  <c r="T174" i="2" s="1"/>
  <c r="V174" i="2" s="1"/>
  <c r="S172" i="2"/>
  <c r="T172" i="2" s="1"/>
  <c r="V172" i="2" s="1"/>
  <c r="S171" i="2"/>
  <c r="T171" i="2" s="1"/>
  <c r="V171" i="2" s="1"/>
  <c r="S167" i="2"/>
  <c r="T167" i="2" s="1"/>
  <c r="V167" i="2" s="1"/>
  <c r="S163" i="2"/>
  <c r="T163" i="2" s="1"/>
  <c r="V163" i="2" s="1"/>
  <c r="S161" i="2"/>
  <c r="T161" i="2" s="1"/>
  <c r="V161" i="2" s="1"/>
  <c r="S158" i="2"/>
  <c r="T158" i="2" s="1"/>
  <c r="V158" i="2" s="1"/>
  <c r="S195" i="2"/>
  <c r="T195" i="2" s="1"/>
  <c r="V195" i="2" s="1"/>
  <c r="S194" i="2"/>
  <c r="T194" i="2" s="1"/>
  <c r="V194" i="2" s="1"/>
  <c r="S189" i="2"/>
  <c r="T189" i="2" s="1"/>
  <c r="V189" i="2" s="1"/>
  <c r="S187" i="2"/>
  <c r="T187" i="2" s="1"/>
  <c r="V187" i="2" s="1"/>
  <c r="S185" i="2"/>
  <c r="S183" i="2"/>
  <c r="T183" i="2" s="1"/>
  <c r="V183" i="2" s="1"/>
  <c r="S182" i="2"/>
  <c r="T182" i="2" s="1"/>
  <c r="V182" i="2" s="1"/>
  <c r="S180" i="2"/>
  <c r="T180" i="2" s="1"/>
  <c r="V180" i="2" s="1"/>
  <c r="S179" i="2"/>
  <c r="T179" i="2" s="1"/>
  <c r="V179" i="2" s="1"/>
  <c r="S166" i="2"/>
  <c r="T166" i="2" s="1"/>
  <c r="V166" i="2" s="1"/>
  <c r="S193" i="2"/>
  <c r="S192" i="2"/>
  <c r="T192" i="2" s="1"/>
  <c r="V192" i="2" s="1"/>
  <c r="S176" i="2"/>
  <c r="T176" i="2" s="1"/>
  <c r="V176" i="2" s="1"/>
  <c r="S175" i="2"/>
  <c r="T175" i="2" s="1"/>
  <c r="V175" i="2" s="1"/>
  <c r="S173" i="2"/>
  <c r="T173" i="2" s="1"/>
  <c r="V173" i="2" s="1"/>
  <c r="S170" i="2"/>
  <c r="T170" i="2" s="1"/>
  <c r="V170" i="2" s="1"/>
  <c r="S169" i="2"/>
  <c r="T169" i="2" s="1"/>
  <c r="V169" i="2" s="1"/>
  <c r="S168" i="2"/>
  <c r="T168" i="2" s="1"/>
  <c r="V168" i="2" s="1"/>
  <c r="S165" i="2"/>
  <c r="T165" i="2" s="1"/>
  <c r="V165" i="2" s="1"/>
  <c r="S162" i="2"/>
  <c r="T162" i="2" s="1"/>
  <c r="V162" i="2" s="1"/>
  <c r="S160" i="2"/>
  <c r="T160" i="2" s="1"/>
  <c r="V160" i="2" s="1"/>
  <c r="S198" i="2"/>
  <c r="T198" i="2" s="1"/>
  <c r="V198" i="2" s="1"/>
  <c r="S191" i="2"/>
  <c r="T191" i="2" s="1"/>
  <c r="V191" i="2" s="1"/>
  <c r="S188" i="2"/>
  <c r="T188" i="2" s="1"/>
  <c r="V188" i="2" s="1"/>
  <c r="S186" i="2"/>
  <c r="T186" i="2" s="1"/>
  <c r="V186" i="2" s="1"/>
  <c r="S184" i="2"/>
  <c r="T184" i="2" s="1"/>
  <c r="V184" i="2" s="1"/>
  <c r="S178" i="2"/>
  <c r="T178" i="2" s="1"/>
  <c r="V178" i="2" s="1"/>
  <c r="S164" i="2"/>
  <c r="T164" i="2" s="1"/>
  <c r="V164" i="2" s="1"/>
  <c r="S159" i="2"/>
  <c r="T159" i="2" s="1"/>
  <c r="V159" i="2" s="1"/>
  <c r="S181" i="2"/>
  <c r="T181" i="2" s="1"/>
  <c r="V181" i="2" s="1"/>
  <c r="AB778" i="2"/>
  <c r="AC778" i="2" s="1"/>
  <c r="AC730" i="2"/>
  <c r="AE264" i="2"/>
  <c r="AG264" i="2" s="1"/>
  <c r="L71" i="11" s="1"/>
  <c r="BT461" i="2"/>
  <c r="BU461" i="2" s="1"/>
  <c r="BU413" i="2"/>
  <c r="BW413" i="2" s="1"/>
  <c r="BY413" i="2" s="1"/>
  <c r="AA117" i="11" s="1"/>
  <c r="BL226" i="2"/>
  <c r="BN226" i="2" s="1"/>
  <c r="W81" i="11" s="1"/>
  <c r="AD590" i="2"/>
  <c r="AE590" i="2" s="1"/>
  <c r="AG590" i="2" s="1"/>
  <c r="L190" i="11" s="1"/>
  <c r="AD587" i="2"/>
  <c r="AE587" i="2" s="1"/>
  <c r="AG587" i="2" s="1"/>
  <c r="L187" i="11" s="1"/>
  <c r="AD584" i="2"/>
  <c r="AE584" i="2" s="1"/>
  <c r="AG584" i="2" s="1"/>
  <c r="L184" i="11" s="1"/>
  <c r="AD580" i="2"/>
  <c r="AE580" i="2" s="1"/>
  <c r="AG580" i="2" s="1"/>
  <c r="L180" i="11" s="1"/>
  <c r="AD578" i="2"/>
  <c r="AE578" i="2" s="1"/>
  <c r="AG578" i="2" s="1"/>
  <c r="L178" i="11" s="1"/>
  <c r="AD575" i="2"/>
  <c r="AE575" i="2" s="1"/>
  <c r="AG575" i="2" s="1"/>
  <c r="L175" i="11" s="1"/>
  <c r="AD571" i="2"/>
  <c r="AE571" i="2" s="1"/>
  <c r="AG571" i="2" s="1"/>
  <c r="L171" i="11" s="1"/>
  <c r="AD565" i="2"/>
  <c r="AE565" i="2" s="1"/>
  <c r="AG565" i="2" s="1"/>
  <c r="L165" i="11" s="1"/>
  <c r="AD563" i="2"/>
  <c r="AE563" i="2" s="1"/>
  <c r="AG563" i="2" s="1"/>
  <c r="L163" i="11" s="1"/>
  <c r="AD559" i="2"/>
  <c r="AE559" i="2" s="1"/>
  <c r="AG559" i="2" s="1"/>
  <c r="L159" i="11" s="1"/>
  <c r="AD557" i="2"/>
  <c r="AE557" i="2" s="1"/>
  <c r="AG557" i="2" s="1"/>
  <c r="L157" i="11" s="1"/>
  <c r="AD554" i="2"/>
  <c r="AE554" i="2" s="1"/>
  <c r="AG554" i="2" s="1"/>
  <c r="L154" i="11" s="1"/>
  <c r="AD593" i="2"/>
  <c r="AE593" i="2" s="1"/>
  <c r="AG593" i="2" s="1"/>
  <c r="L193" i="11" s="1"/>
  <c r="AD589" i="2"/>
  <c r="AE589" i="2" s="1"/>
  <c r="AG589" i="2" s="1"/>
  <c r="L189" i="11" s="1"/>
  <c r="AD583" i="2"/>
  <c r="AE583" i="2" s="1"/>
  <c r="AG583" i="2" s="1"/>
  <c r="L183" i="11" s="1"/>
  <c r="AD582" i="2"/>
  <c r="AE582" i="2" s="1"/>
  <c r="AG582" i="2" s="1"/>
  <c r="L182" i="11" s="1"/>
  <c r="AD581" i="2"/>
  <c r="AE581" i="2" s="1"/>
  <c r="AG581" i="2" s="1"/>
  <c r="L181" i="11" s="1"/>
  <c r="AD577" i="2"/>
  <c r="AE577" i="2" s="1"/>
  <c r="AG577" i="2" s="1"/>
  <c r="L177" i="11" s="1"/>
  <c r="AD573" i="2"/>
  <c r="AE573" i="2" s="1"/>
  <c r="AG573" i="2" s="1"/>
  <c r="L173" i="11" s="1"/>
  <c r="AD568" i="2"/>
  <c r="AE568" i="2" s="1"/>
  <c r="AG568" i="2" s="1"/>
  <c r="L168" i="11" s="1"/>
  <c r="AD566" i="2"/>
  <c r="AE566" i="2" s="1"/>
  <c r="AG566" i="2" s="1"/>
  <c r="L166" i="11" s="1"/>
  <c r="AD558" i="2"/>
  <c r="AE558" i="2" s="1"/>
  <c r="AG558" i="2" s="1"/>
  <c r="L158" i="11" s="1"/>
  <c r="AD555" i="2"/>
  <c r="AE555" i="2" s="1"/>
  <c r="AG555" i="2" s="1"/>
  <c r="L155" i="11" s="1"/>
  <c r="AD592" i="2"/>
  <c r="AE592" i="2" s="1"/>
  <c r="AG592" i="2" s="1"/>
  <c r="L192" i="11" s="1"/>
  <c r="AD588" i="2"/>
  <c r="AE588" i="2" s="1"/>
  <c r="AG588" i="2" s="1"/>
  <c r="L188" i="11" s="1"/>
  <c r="AD586" i="2"/>
  <c r="AE586" i="2" s="1"/>
  <c r="AG586" i="2" s="1"/>
  <c r="L186" i="11" s="1"/>
  <c r="AD576" i="2"/>
  <c r="AE576" i="2" s="1"/>
  <c r="AG576" i="2" s="1"/>
  <c r="L176" i="11" s="1"/>
  <c r="AD574" i="2"/>
  <c r="AE574" i="2" s="1"/>
  <c r="AG574" i="2" s="1"/>
  <c r="L174" i="11" s="1"/>
  <c r="AD570" i="2"/>
  <c r="AE570" i="2" s="1"/>
  <c r="AG570" i="2" s="1"/>
  <c r="L170" i="11" s="1"/>
  <c r="AD562" i="2"/>
  <c r="AE562" i="2" s="1"/>
  <c r="AG562" i="2" s="1"/>
  <c r="L162" i="11" s="1"/>
  <c r="AD561" i="2"/>
  <c r="AE561" i="2" s="1"/>
  <c r="AG561" i="2" s="1"/>
  <c r="L161" i="11" s="1"/>
  <c r="AD556" i="2"/>
  <c r="AE556" i="2" s="1"/>
  <c r="AG556" i="2" s="1"/>
  <c r="L156" i="11" s="1"/>
  <c r="AD569" i="2"/>
  <c r="AE569" i="2" s="1"/>
  <c r="AG569" i="2" s="1"/>
  <c r="L169" i="11" s="1"/>
  <c r="AD591" i="2"/>
  <c r="AE591" i="2" s="1"/>
  <c r="AG591" i="2" s="1"/>
  <c r="L191" i="11" s="1"/>
  <c r="AD564" i="2"/>
  <c r="AE564" i="2" s="1"/>
  <c r="AG564" i="2" s="1"/>
  <c r="L164" i="11" s="1"/>
  <c r="AD585" i="2"/>
  <c r="AE585" i="2" s="1"/>
  <c r="AG585" i="2" s="1"/>
  <c r="L185" i="11" s="1"/>
  <c r="AD572" i="2"/>
  <c r="AE572" i="2" s="1"/>
  <c r="AG572" i="2" s="1"/>
  <c r="L172" i="11" s="1"/>
  <c r="AD560" i="2"/>
  <c r="AE560" i="2" s="1"/>
  <c r="AG560" i="2" s="1"/>
  <c r="L160" i="11" s="1"/>
  <c r="AD553" i="2"/>
  <c r="AE553" i="2" s="1"/>
  <c r="AG553" i="2" s="1"/>
  <c r="L153" i="11" s="1"/>
  <c r="AD567" i="2"/>
  <c r="AE567" i="2" s="1"/>
  <c r="AG567" i="2" s="1"/>
  <c r="L167" i="11" s="1"/>
  <c r="AD579" i="2"/>
  <c r="AE579" i="2" s="1"/>
  <c r="AG579" i="2" s="1"/>
  <c r="L179" i="11" s="1"/>
  <c r="AJ382" i="3"/>
  <c r="AP91" i="2"/>
  <c r="AR91" i="2" s="1"/>
  <c r="P49" i="11" s="1"/>
  <c r="K942" i="2"/>
  <c r="G421" i="2"/>
  <c r="F469" i="2"/>
  <c r="G469" i="2" s="1"/>
  <c r="I469" i="2" s="1"/>
  <c r="K469" i="2" s="1"/>
  <c r="D125" i="11" s="1"/>
  <c r="AO489" i="2"/>
  <c r="AP489" i="2" s="1"/>
  <c r="AR489" i="2" s="1"/>
  <c r="P145" i="11" s="1"/>
  <c r="AO487" i="2"/>
  <c r="AP487" i="2" s="1"/>
  <c r="AR487" i="2" s="1"/>
  <c r="P143" i="11" s="1"/>
  <c r="AO485" i="2"/>
  <c r="AP485" i="2" s="1"/>
  <c r="AR485" i="2" s="1"/>
  <c r="P141" i="11" s="1"/>
  <c r="AO483" i="2"/>
  <c r="AP483" i="2" s="1"/>
  <c r="AR483" i="2" s="1"/>
  <c r="P139" i="11" s="1"/>
  <c r="AO481" i="2"/>
  <c r="AP481" i="2" s="1"/>
  <c r="AR481" i="2" s="1"/>
  <c r="P137" i="11" s="1"/>
  <c r="AO479" i="2"/>
  <c r="AP479" i="2" s="1"/>
  <c r="AR479" i="2" s="1"/>
  <c r="P135" i="11" s="1"/>
  <c r="AO476" i="2"/>
  <c r="AP476" i="2" s="1"/>
  <c r="AR476" i="2" s="1"/>
  <c r="P132" i="11" s="1"/>
  <c r="AO474" i="2"/>
  <c r="AP474" i="2" s="1"/>
  <c r="AR474" i="2" s="1"/>
  <c r="P130" i="11" s="1"/>
  <c r="AO472" i="2"/>
  <c r="AP472" i="2" s="1"/>
  <c r="AR472" i="2" s="1"/>
  <c r="P128" i="11" s="1"/>
  <c r="AO461" i="2"/>
  <c r="AO470" i="2"/>
  <c r="AP470" i="2" s="1"/>
  <c r="AR470" i="2" s="1"/>
  <c r="P126" i="11" s="1"/>
  <c r="AO468" i="2"/>
  <c r="AP468" i="2" s="1"/>
  <c r="AR468" i="2" s="1"/>
  <c r="P124" i="11" s="1"/>
  <c r="AO466" i="2"/>
  <c r="AP466" i="2" s="1"/>
  <c r="AR466" i="2" s="1"/>
  <c r="P122" i="11" s="1"/>
  <c r="AO464" i="2"/>
  <c r="AP464" i="2" s="1"/>
  <c r="AR464" i="2" s="1"/>
  <c r="P120" i="11" s="1"/>
  <c r="AO460" i="2"/>
  <c r="AP460" i="2" s="1"/>
  <c r="AR460" i="2" s="1"/>
  <c r="P116" i="11" s="1"/>
  <c r="AO458" i="2"/>
  <c r="AP458" i="2" s="1"/>
  <c r="AR458" i="2" s="1"/>
  <c r="P114" i="11" s="1"/>
  <c r="AO491" i="2"/>
  <c r="AP491" i="2" s="1"/>
  <c r="AR491" i="2" s="1"/>
  <c r="P147" i="11" s="1"/>
  <c r="AO490" i="2"/>
  <c r="AP490" i="2" s="1"/>
  <c r="AR490" i="2" s="1"/>
  <c r="P146" i="11" s="1"/>
  <c r="AO488" i="2"/>
  <c r="AP488" i="2" s="1"/>
  <c r="AR488" i="2" s="1"/>
  <c r="P144" i="11" s="1"/>
  <c r="AO486" i="2"/>
  <c r="AP486" i="2" s="1"/>
  <c r="AR486" i="2" s="1"/>
  <c r="P142" i="11" s="1"/>
  <c r="AO484" i="2"/>
  <c r="AP484" i="2" s="1"/>
  <c r="AR484" i="2" s="1"/>
  <c r="P140" i="11" s="1"/>
  <c r="AO482" i="2"/>
  <c r="AP482" i="2" s="1"/>
  <c r="AR482" i="2" s="1"/>
  <c r="P138" i="11" s="1"/>
  <c r="AO480" i="2"/>
  <c r="AP480" i="2" s="1"/>
  <c r="AR480" i="2" s="1"/>
  <c r="P136" i="11" s="1"/>
  <c r="AO477" i="2"/>
  <c r="AP477" i="2" s="1"/>
  <c r="AR477" i="2" s="1"/>
  <c r="P133" i="11" s="1"/>
  <c r="AO475" i="2"/>
  <c r="AP475" i="2" s="1"/>
  <c r="AR475" i="2" s="1"/>
  <c r="P131" i="11" s="1"/>
  <c r="AO473" i="2"/>
  <c r="AP473" i="2" s="1"/>
  <c r="AR473" i="2" s="1"/>
  <c r="P129" i="11" s="1"/>
  <c r="AO471" i="2"/>
  <c r="AP471" i="2" s="1"/>
  <c r="AR471" i="2" s="1"/>
  <c r="P127" i="11" s="1"/>
  <c r="AO469" i="2"/>
  <c r="AP469" i="2" s="1"/>
  <c r="AR469" i="2" s="1"/>
  <c r="P125" i="11" s="1"/>
  <c r="AO465" i="2"/>
  <c r="AP465" i="2" s="1"/>
  <c r="AR465" i="2" s="1"/>
  <c r="P121" i="11" s="1"/>
  <c r="AO462" i="2"/>
  <c r="AP462" i="2" s="1"/>
  <c r="AR462" i="2" s="1"/>
  <c r="P118" i="11" s="1"/>
  <c r="AO457" i="2"/>
  <c r="AP457" i="2" s="1"/>
  <c r="AR457" i="2" s="1"/>
  <c r="P113" i="11" s="1"/>
  <c r="AO455" i="2"/>
  <c r="AP455" i="2" s="1"/>
  <c r="AR455" i="2" s="1"/>
  <c r="P111" i="11" s="1"/>
  <c r="AO453" i="2"/>
  <c r="AP453" i="2" s="1"/>
  <c r="AR453" i="2" s="1"/>
  <c r="P109" i="11" s="1"/>
  <c r="AO451" i="2"/>
  <c r="AP451" i="2" s="1"/>
  <c r="AR451" i="2" s="1"/>
  <c r="P107" i="11" s="1"/>
  <c r="AO467" i="2"/>
  <c r="AP467" i="2" s="1"/>
  <c r="AR467" i="2" s="1"/>
  <c r="P123" i="11" s="1"/>
  <c r="AO463" i="2"/>
  <c r="AP463" i="2" s="1"/>
  <c r="AR463" i="2" s="1"/>
  <c r="P119" i="11" s="1"/>
  <c r="AO456" i="2"/>
  <c r="AP456" i="2" s="1"/>
  <c r="AR456" i="2" s="1"/>
  <c r="P112" i="11" s="1"/>
  <c r="AO454" i="2"/>
  <c r="AP454" i="2" s="1"/>
  <c r="AR454" i="2" s="1"/>
  <c r="P110" i="11" s="1"/>
  <c r="AO452" i="2"/>
  <c r="AP452" i="2" s="1"/>
  <c r="AR452" i="2" s="1"/>
  <c r="P108" i="11" s="1"/>
  <c r="AO478" i="2"/>
  <c r="AO459" i="2"/>
  <c r="AP459" i="2" s="1"/>
  <c r="AR459" i="2" s="1"/>
  <c r="P115" i="11" s="1"/>
  <c r="AD96" i="2"/>
  <c r="AE96" i="2" s="1"/>
  <c r="AG96" i="2" s="1"/>
  <c r="L54" i="11" s="1"/>
  <c r="M54" i="11" s="1"/>
  <c r="AD92" i="2"/>
  <c r="AE92" i="2" s="1"/>
  <c r="AG92" i="2" s="1"/>
  <c r="L50" i="11" s="1"/>
  <c r="M50" i="11" s="1"/>
  <c r="S54" i="12" s="1"/>
  <c r="S96" i="12" s="1"/>
  <c r="AD88" i="2"/>
  <c r="AE88" i="2" s="1"/>
  <c r="AG88" i="2" s="1"/>
  <c r="L46" i="11" s="1"/>
  <c r="M46" i="11" s="1"/>
  <c r="S50" i="12" s="1"/>
  <c r="S133" i="12" s="1"/>
  <c r="AD80" i="2"/>
  <c r="AE80" i="2" s="1"/>
  <c r="AG80" i="2" s="1"/>
  <c r="L38" i="11" s="1"/>
  <c r="AD76" i="2"/>
  <c r="AE76" i="2" s="1"/>
  <c r="AG76" i="2" s="1"/>
  <c r="L34" i="11" s="1"/>
  <c r="M34" i="11" s="1"/>
  <c r="S38" i="12" s="1"/>
  <c r="S127" i="12" s="1"/>
  <c r="AD72" i="2"/>
  <c r="AE72" i="2" s="1"/>
  <c r="AG72" i="2" s="1"/>
  <c r="L30" i="11" s="1"/>
  <c r="M30" i="11" s="1"/>
  <c r="AD70" i="2"/>
  <c r="AE70" i="2" s="1"/>
  <c r="AG70" i="2" s="1"/>
  <c r="L28" i="11" s="1"/>
  <c r="M28" i="11" s="1"/>
  <c r="S32" i="12" s="1"/>
  <c r="S124" i="12" s="1"/>
  <c r="AD67" i="2"/>
  <c r="AE67" i="2" s="1"/>
  <c r="AG67" i="2" s="1"/>
  <c r="L25" i="11" s="1"/>
  <c r="M25" i="11" s="1"/>
  <c r="AD65" i="2"/>
  <c r="AE65" i="2" s="1"/>
  <c r="AG65" i="2" s="1"/>
  <c r="L23" i="11" s="1"/>
  <c r="M23" i="11" s="1"/>
  <c r="S27" i="12" s="1"/>
  <c r="S122" i="12" s="1"/>
  <c r="AD61" i="2"/>
  <c r="AE61" i="2" s="1"/>
  <c r="AG61" i="2" s="1"/>
  <c r="L19" i="11" s="1"/>
  <c r="M19" i="11" s="1"/>
  <c r="S23" i="12" s="1"/>
  <c r="S118" i="12" s="1"/>
  <c r="AD97" i="2"/>
  <c r="AE97" i="2" s="1"/>
  <c r="AG97" i="2" s="1"/>
  <c r="L55" i="11" s="1"/>
  <c r="M55" i="11" s="1"/>
  <c r="S59" i="12" s="1"/>
  <c r="S97" i="12" s="1"/>
  <c r="AD93" i="2"/>
  <c r="AE93" i="2" s="1"/>
  <c r="AG93" i="2" s="1"/>
  <c r="L51" i="11" s="1"/>
  <c r="M51" i="11" s="1"/>
  <c r="AD91" i="2"/>
  <c r="AE91" i="2" s="1"/>
  <c r="AG91" i="2" s="1"/>
  <c r="L49" i="11" s="1"/>
  <c r="M49" i="11" s="1"/>
  <c r="S53" i="12" s="1"/>
  <c r="S95" i="12" s="1"/>
  <c r="AD89" i="2"/>
  <c r="AE89" i="2" s="1"/>
  <c r="AG89" i="2" s="1"/>
  <c r="L47" i="11" s="1"/>
  <c r="M47" i="11" s="1"/>
  <c r="AD86" i="2"/>
  <c r="AE86" i="2" s="1"/>
  <c r="AG86" i="2" s="1"/>
  <c r="L44" i="11" s="1"/>
  <c r="M44" i="11" s="1"/>
  <c r="S48" i="12" s="1"/>
  <c r="S94" i="12" s="1"/>
  <c r="AD84" i="2"/>
  <c r="AD81" i="2"/>
  <c r="AE81" i="2" s="1"/>
  <c r="AG81" i="2" s="1"/>
  <c r="L39" i="11" s="1"/>
  <c r="M39" i="11" s="1"/>
  <c r="AD79" i="2"/>
  <c r="AE79" i="2" s="1"/>
  <c r="AG79" i="2" s="1"/>
  <c r="L37" i="11" s="1"/>
  <c r="M37" i="11" s="1"/>
  <c r="S41" i="12" s="1"/>
  <c r="S90" i="12" s="1"/>
  <c r="AD71" i="2"/>
  <c r="AE71" i="2" s="1"/>
  <c r="AG71" i="2" s="1"/>
  <c r="L29" i="11" s="1"/>
  <c r="M29" i="11" s="1"/>
  <c r="AD68" i="2"/>
  <c r="AE68" i="2" s="1"/>
  <c r="AG68" i="2" s="1"/>
  <c r="L26" i="11" s="1"/>
  <c r="M26" i="11" s="1"/>
  <c r="AD62" i="2"/>
  <c r="AE62" i="2" s="1"/>
  <c r="AG62" i="2" s="1"/>
  <c r="L20" i="11" s="1"/>
  <c r="M20" i="11" s="1"/>
  <c r="S24" i="12" s="1"/>
  <c r="S119" i="12" s="1"/>
  <c r="AD60" i="2"/>
  <c r="AE60" i="2" s="1"/>
  <c r="AG60" i="2" s="1"/>
  <c r="L18" i="11" s="1"/>
  <c r="M18" i="11" s="1"/>
  <c r="AD59" i="2"/>
  <c r="AE59" i="2" s="1"/>
  <c r="AG59" i="2" s="1"/>
  <c r="L17" i="11" s="1"/>
  <c r="M17" i="11" s="1"/>
  <c r="AD57" i="2"/>
  <c r="AE57" i="2" s="1"/>
  <c r="AG57" i="2" s="1"/>
  <c r="L15" i="11" s="1"/>
  <c r="M15" i="11" s="1"/>
  <c r="AD94" i="2"/>
  <c r="AE94" i="2" s="1"/>
  <c r="AG94" i="2" s="1"/>
  <c r="L52" i="11" s="1"/>
  <c r="M52" i="11" s="1"/>
  <c r="AD90" i="2"/>
  <c r="AE90" i="2" s="1"/>
  <c r="AG90" i="2" s="1"/>
  <c r="L48" i="11" s="1"/>
  <c r="M48" i="11" s="1"/>
  <c r="S52" i="12" s="1"/>
  <c r="S135" i="12" s="1"/>
  <c r="AD82" i="2"/>
  <c r="AE82" i="2" s="1"/>
  <c r="AG82" i="2" s="1"/>
  <c r="L40" i="11" s="1"/>
  <c r="M40" i="11" s="1"/>
  <c r="AD77" i="2"/>
  <c r="AD73" i="2"/>
  <c r="AE73" i="2" s="1"/>
  <c r="AG73" i="2" s="1"/>
  <c r="L31" i="11" s="1"/>
  <c r="M31" i="11" s="1"/>
  <c r="AD66" i="2"/>
  <c r="AE66" i="2" s="1"/>
  <c r="AG66" i="2" s="1"/>
  <c r="L24" i="11" s="1"/>
  <c r="M24" i="11" s="1"/>
  <c r="S28" i="12" s="1"/>
  <c r="S83" i="12" s="1"/>
  <c r="AD63" i="2"/>
  <c r="AE63" i="2" s="1"/>
  <c r="AG63" i="2" s="1"/>
  <c r="L21" i="11" s="1"/>
  <c r="M21" i="11" s="1"/>
  <c r="AD95" i="2"/>
  <c r="AE95" i="2" s="1"/>
  <c r="AG95" i="2" s="1"/>
  <c r="L53" i="11" s="1"/>
  <c r="M53" i="11" s="1"/>
  <c r="S57" i="12" s="1"/>
  <c r="S138" i="12" s="1"/>
  <c r="AD87" i="2"/>
  <c r="AE87" i="2" s="1"/>
  <c r="AG87" i="2" s="1"/>
  <c r="L45" i="11" s="1"/>
  <c r="M45" i="11" s="1"/>
  <c r="AD85" i="2"/>
  <c r="AE85" i="2" s="1"/>
  <c r="AG85" i="2" s="1"/>
  <c r="L43" i="11" s="1"/>
  <c r="M43" i="11" s="1"/>
  <c r="AD83" i="2"/>
  <c r="AE83" i="2" s="1"/>
  <c r="AG83" i="2" s="1"/>
  <c r="L41" i="11" s="1"/>
  <c r="M41" i="11" s="1"/>
  <c r="AD78" i="2"/>
  <c r="AE78" i="2" s="1"/>
  <c r="AG78" i="2" s="1"/>
  <c r="L36" i="11" s="1"/>
  <c r="M36" i="11" s="1"/>
  <c r="AD75" i="2"/>
  <c r="AE75" i="2" s="1"/>
  <c r="AG75" i="2" s="1"/>
  <c r="L33" i="11" s="1"/>
  <c r="M33" i="11" s="1"/>
  <c r="AD74" i="2"/>
  <c r="AE74" i="2" s="1"/>
  <c r="AG74" i="2" s="1"/>
  <c r="L32" i="11" s="1"/>
  <c r="M32" i="11" s="1"/>
  <c r="AD69" i="2"/>
  <c r="AE69" i="2" s="1"/>
  <c r="AG69" i="2" s="1"/>
  <c r="L27" i="11" s="1"/>
  <c r="M27" i="11" s="1"/>
  <c r="AD64" i="2"/>
  <c r="AE64" i="2" s="1"/>
  <c r="AG64" i="2" s="1"/>
  <c r="L22" i="11" s="1"/>
  <c r="M22" i="11" s="1"/>
  <c r="AD58" i="2"/>
  <c r="AE58" i="2" s="1"/>
  <c r="AG58" i="2" s="1"/>
  <c r="L16" i="11" s="1"/>
  <c r="M16" i="11" s="1"/>
  <c r="S20" i="12" s="1"/>
  <c r="S80" i="12" s="1"/>
  <c r="AC185" i="2"/>
  <c r="AM185" i="2"/>
  <c r="AN185" i="2" s="1"/>
  <c r="AP185" i="2" s="1"/>
  <c r="AR185" i="2" s="1"/>
  <c r="T478" i="2"/>
  <c r="V478" i="2" s="1"/>
  <c r="H134" i="11" s="1"/>
  <c r="Q778" i="2"/>
  <c r="R778" i="2" s="1"/>
  <c r="T778" i="2" s="1"/>
  <c r="V778" i="2" s="1"/>
  <c r="R730" i="2"/>
  <c r="T730" i="2" s="1"/>
  <c r="V730" i="2" s="1"/>
  <c r="H226" i="11" s="1"/>
  <c r="T879" i="2"/>
  <c r="V879" i="2" s="1"/>
  <c r="H272" i="11" s="1"/>
  <c r="AM257" i="2"/>
  <c r="AN209" i="2"/>
  <c r="AM461" i="2"/>
  <c r="AN461" i="2" s="1"/>
  <c r="AN413" i="2"/>
  <c r="AG375" i="3"/>
  <c r="Q145" i="2"/>
  <c r="AM193" i="2"/>
  <c r="AN193" i="2" s="1"/>
  <c r="AP193" i="2" s="1"/>
  <c r="AR193" i="2" s="1"/>
  <c r="AB145" i="2"/>
  <c r="AC144" i="2" s="1"/>
  <c r="AE144" i="2" s="1"/>
  <c r="AG144" i="2" s="1"/>
  <c r="BV491" i="2"/>
  <c r="BW491" i="2" s="1"/>
  <c r="BY491" i="2" s="1"/>
  <c r="AB147" i="11" s="1"/>
  <c r="BV490" i="2"/>
  <c r="BW490" i="2" s="1"/>
  <c r="BY490" i="2" s="1"/>
  <c r="AB146" i="11" s="1"/>
  <c r="BV488" i="2"/>
  <c r="BW488" i="2" s="1"/>
  <c r="BY488" i="2" s="1"/>
  <c r="AB144" i="11" s="1"/>
  <c r="BV486" i="2"/>
  <c r="BW486" i="2" s="1"/>
  <c r="BY486" i="2" s="1"/>
  <c r="AB142" i="11" s="1"/>
  <c r="BV484" i="2"/>
  <c r="BW484" i="2" s="1"/>
  <c r="BY484" i="2" s="1"/>
  <c r="AB140" i="11" s="1"/>
  <c r="BV482" i="2"/>
  <c r="BW482" i="2" s="1"/>
  <c r="BY482" i="2" s="1"/>
  <c r="AB138" i="11" s="1"/>
  <c r="BV480" i="2"/>
  <c r="BW480" i="2" s="1"/>
  <c r="BY480" i="2" s="1"/>
  <c r="AB136" i="11" s="1"/>
  <c r="BV477" i="2"/>
  <c r="BW477" i="2" s="1"/>
  <c r="BY477" i="2" s="1"/>
  <c r="AB133" i="11" s="1"/>
  <c r="BV475" i="2"/>
  <c r="BW475" i="2" s="1"/>
  <c r="BY475" i="2" s="1"/>
  <c r="AB131" i="11" s="1"/>
  <c r="BV473" i="2"/>
  <c r="BV471" i="2"/>
  <c r="BW471" i="2" s="1"/>
  <c r="BY471" i="2" s="1"/>
  <c r="AB127" i="11" s="1"/>
  <c r="BV462" i="2"/>
  <c r="BW462" i="2" s="1"/>
  <c r="BY462" i="2" s="1"/>
  <c r="AB118" i="11" s="1"/>
  <c r="BV478" i="2"/>
  <c r="BW478" i="2" s="1"/>
  <c r="BY478" i="2" s="1"/>
  <c r="AB134" i="11" s="1"/>
  <c r="BV469" i="2"/>
  <c r="BV467" i="2"/>
  <c r="BW467" i="2" s="1"/>
  <c r="BY467" i="2" s="1"/>
  <c r="AB123" i="11" s="1"/>
  <c r="BV465" i="2"/>
  <c r="BW465" i="2" s="1"/>
  <c r="BY465" i="2" s="1"/>
  <c r="AB121" i="11" s="1"/>
  <c r="BV463" i="2"/>
  <c r="BW463" i="2" s="1"/>
  <c r="BY463" i="2" s="1"/>
  <c r="AB119" i="11" s="1"/>
  <c r="BV459" i="2"/>
  <c r="BW459" i="2" s="1"/>
  <c r="BY459" i="2" s="1"/>
  <c r="AB115" i="11" s="1"/>
  <c r="BV489" i="2"/>
  <c r="BW489" i="2" s="1"/>
  <c r="BY489" i="2" s="1"/>
  <c r="AB145" i="11" s="1"/>
  <c r="BV487" i="2"/>
  <c r="BW487" i="2" s="1"/>
  <c r="BY487" i="2" s="1"/>
  <c r="AB143" i="11" s="1"/>
  <c r="BV485" i="2"/>
  <c r="BW485" i="2" s="1"/>
  <c r="BY485" i="2" s="1"/>
  <c r="AB141" i="11" s="1"/>
  <c r="BV483" i="2"/>
  <c r="BW483" i="2" s="1"/>
  <c r="BY483" i="2" s="1"/>
  <c r="AB139" i="11" s="1"/>
  <c r="BV481" i="2"/>
  <c r="BW481" i="2" s="1"/>
  <c r="BY481" i="2" s="1"/>
  <c r="AB137" i="11" s="1"/>
  <c r="BV479" i="2"/>
  <c r="BW479" i="2" s="1"/>
  <c r="BY479" i="2" s="1"/>
  <c r="AB135" i="11" s="1"/>
  <c r="BV476" i="2"/>
  <c r="BW476" i="2" s="1"/>
  <c r="BY476" i="2" s="1"/>
  <c r="AB132" i="11" s="1"/>
  <c r="BV474" i="2"/>
  <c r="BW474" i="2" s="1"/>
  <c r="BY474" i="2" s="1"/>
  <c r="AB130" i="11" s="1"/>
  <c r="BV472" i="2"/>
  <c r="BW472" i="2" s="1"/>
  <c r="BY472" i="2" s="1"/>
  <c r="AB128" i="11" s="1"/>
  <c r="BV468" i="2"/>
  <c r="BW468" i="2" s="1"/>
  <c r="BY468" i="2" s="1"/>
  <c r="AB124" i="11" s="1"/>
  <c r="BV466" i="2"/>
  <c r="BW466" i="2" s="1"/>
  <c r="BY466" i="2" s="1"/>
  <c r="AB122" i="11" s="1"/>
  <c r="BV456" i="2"/>
  <c r="BW456" i="2" s="1"/>
  <c r="BY456" i="2" s="1"/>
  <c r="AB112" i="11" s="1"/>
  <c r="BV454" i="2"/>
  <c r="BW454" i="2" s="1"/>
  <c r="BY454" i="2" s="1"/>
  <c r="AB110" i="11" s="1"/>
  <c r="BV452" i="2"/>
  <c r="BW452" i="2" s="1"/>
  <c r="BY452" i="2" s="1"/>
  <c r="AB108" i="11" s="1"/>
  <c r="BV461" i="2"/>
  <c r="BV458" i="2"/>
  <c r="BW458" i="2" s="1"/>
  <c r="BY458" i="2" s="1"/>
  <c r="AB114" i="11" s="1"/>
  <c r="BV464" i="2"/>
  <c r="BW464" i="2" s="1"/>
  <c r="BY464" i="2" s="1"/>
  <c r="AB120" i="11" s="1"/>
  <c r="BV457" i="2"/>
  <c r="BW457" i="2" s="1"/>
  <c r="BY457" i="2" s="1"/>
  <c r="AB113" i="11" s="1"/>
  <c r="BV455" i="2"/>
  <c r="BV453" i="2"/>
  <c r="BW453" i="2" s="1"/>
  <c r="BY453" i="2" s="1"/>
  <c r="AB109" i="11" s="1"/>
  <c r="BV451" i="2"/>
  <c r="BW451" i="2" s="1"/>
  <c r="BY451" i="2" s="1"/>
  <c r="AB107" i="11" s="1"/>
  <c r="BV470" i="2"/>
  <c r="BW470" i="2" s="1"/>
  <c r="BY470" i="2" s="1"/>
  <c r="AB126" i="11" s="1"/>
  <c r="BV460" i="2"/>
  <c r="BW460" i="2" s="1"/>
  <c r="BY460" i="2" s="1"/>
  <c r="AB116" i="11" s="1"/>
  <c r="AJ380" i="3"/>
  <c r="BI737" i="2"/>
  <c r="BJ737" i="2" s="1"/>
  <c r="BL737" i="2" s="1"/>
  <c r="BN737" i="2" s="1"/>
  <c r="X233" i="11" s="1"/>
  <c r="BI389" i="2"/>
  <c r="BJ389" i="2" s="1"/>
  <c r="BL389" i="2" s="1"/>
  <c r="BN389" i="2" s="1"/>
  <c r="BN397" i="2" s="1"/>
  <c r="H12" i="1" s="1"/>
  <c r="AX389" i="2"/>
  <c r="AY389" i="2" s="1"/>
  <c r="BA389" i="2" s="1"/>
  <c r="BC389" i="2" s="1"/>
  <c r="BC397" i="2" s="1"/>
  <c r="G12" i="1" s="1"/>
  <c r="BT144" i="2"/>
  <c r="BU144" i="2" s="1"/>
  <c r="BW144" i="2" s="1"/>
  <c r="BY144" i="2" s="1"/>
  <c r="BW872" i="2"/>
  <c r="BY872" i="2" s="1"/>
  <c r="AA265" i="11" s="1"/>
  <c r="BL274" i="2"/>
  <c r="BN274" i="2" s="1"/>
  <c r="X81" i="11" s="1"/>
  <c r="AZ844" i="2"/>
  <c r="BA844" i="2" s="1"/>
  <c r="BC844" i="2" s="1"/>
  <c r="S285" i="11" s="1"/>
  <c r="AZ842" i="2"/>
  <c r="BA842" i="2" s="1"/>
  <c r="BC842" i="2" s="1"/>
  <c r="S283" i="11" s="1"/>
  <c r="AZ840" i="2"/>
  <c r="BA840" i="2" s="1"/>
  <c r="BC840" i="2" s="1"/>
  <c r="S281" i="11" s="1"/>
  <c r="AZ837" i="2"/>
  <c r="BA837" i="2" s="1"/>
  <c r="BC837" i="2" s="1"/>
  <c r="S278" i="11" s="1"/>
  <c r="AZ835" i="2"/>
  <c r="BA835" i="2" s="1"/>
  <c r="BC835" i="2" s="1"/>
  <c r="S276" i="11" s="1"/>
  <c r="AZ833" i="2"/>
  <c r="BA833" i="2" s="1"/>
  <c r="BC833" i="2" s="1"/>
  <c r="S274" i="11" s="1"/>
  <c r="AZ820" i="2"/>
  <c r="BA820" i="2" s="1"/>
  <c r="BC820" i="2" s="1"/>
  <c r="S261" i="11" s="1"/>
  <c r="AZ817" i="2"/>
  <c r="BA817" i="2" s="1"/>
  <c r="BC817" i="2" s="1"/>
  <c r="S258" i="11" s="1"/>
  <c r="AZ813" i="2"/>
  <c r="BA813" i="2" s="1"/>
  <c r="BC813" i="2" s="1"/>
  <c r="S254" i="11" s="1"/>
  <c r="AZ812" i="2"/>
  <c r="BA812" i="2" s="1"/>
  <c r="BC812" i="2" s="1"/>
  <c r="S253" i="11" s="1"/>
  <c r="AZ810" i="2"/>
  <c r="BA810" i="2" s="1"/>
  <c r="BC810" i="2" s="1"/>
  <c r="S251" i="11" s="1"/>
  <c r="AZ808" i="2"/>
  <c r="BA808" i="2" s="1"/>
  <c r="BC808" i="2" s="1"/>
  <c r="S249" i="11" s="1"/>
  <c r="AZ807" i="2"/>
  <c r="BA807" i="2" s="1"/>
  <c r="BC807" i="2" s="1"/>
  <c r="S248" i="11" s="1"/>
  <c r="AZ839" i="2"/>
  <c r="BA839" i="2" s="1"/>
  <c r="BC839" i="2" s="1"/>
  <c r="S280" i="11" s="1"/>
  <c r="AZ830" i="2"/>
  <c r="BA830" i="2" s="1"/>
  <c r="BC830" i="2" s="1"/>
  <c r="S271" i="11" s="1"/>
  <c r="AZ828" i="2"/>
  <c r="BA828" i="2" s="1"/>
  <c r="BC828" i="2" s="1"/>
  <c r="S269" i="11" s="1"/>
  <c r="AZ825" i="2"/>
  <c r="BA825" i="2" s="1"/>
  <c r="BC825" i="2" s="1"/>
  <c r="S266" i="11" s="1"/>
  <c r="AZ822" i="2"/>
  <c r="BA822" i="2" s="1"/>
  <c r="BC822" i="2" s="1"/>
  <c r="S263" i="11" s="1"/>
  <c r="AZ819" i="2"/>
  <c r="BA819" i="2" s="1"/>
  <c r="BC819" i="2" s="1"/>
  <c r="S260" i="11" s="1"/>
  <c r="AZ815" i="2"/>
  <c r="BA815" i="2" s="1"/>
  <c r="BC815" i="2" s="1"/>
  <c r="S256" i="11" s="1"/>
  <c r="AZ814" i="2"/>
  <c r="BA814" i="2" s="1"/>
  <c r="BC814" i="2" s="1"/>
  <c r="S255" i="11" s="1"/>
  <c r="AZ806" i="2"/>
  <c r="BA806" i="2" s="1"/>
  <c r="BC806" i="2" s="1"/>
  <c r="S247" i="11" s="1"/>
  <c r="AZ843" i="2"/>
  <c r="BA843" i="2" s="1"/>
  <c r="BC843" i="2" s="1"/>
  <c r="S284" i="11" s="1"/>
  <c r="AZ841" i="2"/>
  <c r="BA841" i="2" s="1"/>
  <c r="BC841" i="2" s="1"/>
  <c r="S282" i="11" s="1"/>
  <c r="AZ838" i="2"/>
  <c r="BA838" i="2" s="1"/>
  <c r="BC838" i="2" s="1"/>
  <c r="S279" i="11" s="1"/>
  <c r="AZ836" i="2"/>
  <c r="BA836" i="2" s="1"/>
  <c r="BC836" i="2" s="1"/>
  <c r="S277" i="11" s="1"/>
  <c r="AZ834" i="2"/>
  <c r="BA834" i="2" s="1"/>
  <c r="BC834" i="2" s="1"/>
  <c r="S275" i="11" s="1"/>
  <c r="AZ831" i="2"/>
  <c r="BA831" i="2" s="1"/>
  <c r="BC831" i="2" s="1"/>
  <c r="S272" i="11" s="1"/>
  <c r="AZ827" i="2"/>
  <c r="BA827" i="2" s="1"/>
  <c r="BC827" i="2" s="1"/>
  <c r="S268" i="11" s="1"/>
  <c r="AZ823" i="2"/>
  <c r="BA823" i="2" s="1"/>
  <c r="BC823" i="2" s="1"/>
  <c r="S264" i="11" s="1"/>
  <c r="AZ821" i="2"/>
  <c r="BA821" i="2" s="1"/>
  <c r="BC821" i="2" s="1"/>
  <c r="S262" i="11" s="1"/>
  <c r="AZ818" i="2"/>
  <c r="BA818" i="2" s="1"/>
  <c r="BC818" i="2" s="1"/>
  <c r="S259" i="11" s="1"/>
  <c r="AZ816" i="2"/>
  <c r="BA816" i="2" s="1"/>
  <c r="BC816" i="2" s="1"/>
  <c r="S257" i="11" s="1"/>
  <c r="AZ811" i="2"/>
  <c r="BA811" i="2" s="1"/>
  <c r="BC811" i="2" s="1"/>
  <c r="S252" i="11" s="1"/>
  <c r="AZ809" i="2"/>
  <c r="BA809" i="2" s="1"/>
  <c r="BC809" i="2" s="1"/>
  <c r="S250" i="11" s="1"/>
  <c r="AZ832" i="2"/>
  <c r="BA832" i="2" s="1"/>
  <c r="BC832" i="2" s="1"/>
  <c r="S273" i="11" s="1"/>
  <c r="AZ829" i="2"/>
  <c r="BA829" i="2" s="1"/>
  <c r="BC829" i="2" s="1"/>
  <c r="S270" i="11" s="1"/>
  <c r="AZ826" i="2"/>
  <c r="BA826" i="2" s="1"/>
  <c r="BC826" i="2" s="1"/>
  <c r="S267" i="11" s="1"/>
  <c r="AZ824" i="2"/>
  <c r="AZ805" i="2"/>
  <c r="BA805" i="2" s="1"/>
  <c r="BC805" i="2" s="1"/>
  <c r="S246" i="11" s="1"/>
  <c r="AZ804" i="2"/>
  <c r="BA804" i="2" s="1"/>
  <c r="BC804" i="2" s="1"/>
  <c r="S245" i="11" s="1"/>
  <c r="S545" i="2"/>
  <c r="T545" i="2" s="1"/>
  <c r="V545" i="2" s="1"/>
  <c r="G193" i="11" s="1"/>
  <c r="S543" i="2"/>
  <c r="T543" i="2" s="1"/>
  <c r="V543" i="2" s="1"/>
  <c r="G191" i="11" s="1"/>
  <c r="S539" i="2"/>
  <c r="T539" i="2" s="1"/>
  <c r="V539" i="2" s="1"/>
  <c r="G187" i="11" s="1"/>
  <c r="S536" i="2"/>
  <c r="T536" i="2" s="1"/>
  <c r="V536" i="2" s="1"/>
  <c r="G184" i="11" s="1"/>
  <c r="S535" i="2"/>
  <c r="T535" i="2" s="1"/>
  <c r="V535" i="2" s="1"/>
  <c r="G183" i="11" s="1"/>
  <c r="S532" i="2"/>
  <c r="T532" i="2" s="1"/>
  <c r="V532" i="2" s="1"/>
  <c r="G180" i="11" s="1"/>
  <c r="S530" i="2"/>
  <c r="T530" i="2" s="1"/>
  <c r="V530" i="2" s="1"/>
  <c r="G178" i="11" s="1"/>
  <c r="S524" i="2"/>
  <c r="T524" i="2" s="1"/>
  <c r="V524" i="2" s="1"/>
  <c r="G172" i="11" s="1"/>
  <c r="S542" i="2"/>
  <c r="T542" i="2" s="1"/>
  <c r="V542" i="2" s="1"/>
  <c r="G190" i="11" s="1"/>
  <c r="S533" i="2"/>
  <c r="T533" i="2" s="1"/>
  <c r="V533" i="2" s="1"/>
  <c r="G181" i="11" s="1"/>
  <c r="S529" i="2"/>
  <c r="T529" i="2" s="1"/>
  <c r="V529" i="2" s="1"/>
  <c r="G177" i="11" s="1"/>
  <c r="S528" i="2"/>
  <c r="T528" i="2" s="1"/>
  <c r="V528" i="2" s="1"/>
  <c r="G176" i="11" s="1"/>
  <c r="S541" i="2"/>
  <c r="T541" i="2" s="1"/>
  <c r="V541" i="2" s="1"/>
  <c r="G189" i="11" s="1"/>
  <c r="S540" i="2"/>
  <c r="T540" i="2" s="1"/>
  <c r="V540" i="2" s="1"/>
  <c r="G188" i="11" s="1"/>
  <c r="S538" i="2"/>
  <c r="T538" i="2" s="1"/>
  <c r="V538" i="2" s="1"/>
  <c r="G186" i="11" s="1"/>
  <c r="S534" i="2"/>
  <c r="T534" i="2" s="1"/>
  <c r="V534" i="2" s="1"/>
  <c r="G182" i="11" s="1"/>
  <c r="S526" i="2"/>
  <c r="T526" i="2" s="1"/>
  <c r="V526" i="2" s="1"/>
  <c r="G174" i="11" s="1"/>
  <c r="S525" i="2"/>
  <c r="T525" i="2" s="1"/>
  <c r="V525" i="2" s="1"/>
  <c r="G173" i="11" s="1"/>
  <c r="S531" i="2"/>
  <c r="T531" i="2" s="1"/>
  <c r="V531" i="2" s="1"/>
  <c r="G179" i="11" s="1"/>
  <c r="S527" i="2"/>
  <c r="T527" i="2" s="1"/>
  <c r="V527" i="2" s="1"/>
  <c r="G175" i="11" s="1"/>
  <c r="S520" i="2"/>
  <c r="T520" i="2" s="1"/>
  <c r="V520" i="2" s="1"/>
  <c r="G168" i="11" s="1"/>
  <c r="S511" i="2"/>
  <c r="T511" i="2" s="1"/>
  <c r="V511" i="2" s="1"/>
  <c r="G159" i="11" s="1"/>
  <c r="S508" i="2"/>
  <c r="T508" i="2" s="1"/>
  <c r="V508" i="2" s="1"/>
  <c r="G156" i="11" s="1"/>
  <c r="S544" i="2"/>
  <c r="T544" i="2" s="1"/>
  <c r="V544" i="2" s="1"/>
  <c r="G192" i="11" s="1"/>
  <c r="S518" i="2"/>
  <c r="T518" i="2" s="1"/>
  <c r="V518" i="2" s="1"/>
  <c r="G166" i="11" s="1"/>
  <c r="S517" i="2"/>
  <c r="T517" i="2" s="1"/>
  <c r="V517" i="2" s="1"/>
  <c r="G165" i="11" s="1"/>
  <c r="S516" i="2"/>
  <c r="T516" i="2" s="1"/>
  <c r="V516" i="2" s="1"/>
  <c r="G164" i="11" s="1"/>
  <c r="S515" i="2"/>
  <c r="T515" i="2" s="1"/>
  <c r="V515" i="2" s="1"/>
  <c r="G163" i="11" s="1"/>
  <c r="S510" i="2"/>
  <c r="T510" i="2" s="1"/>
  <c r="V510" i="2" s="1"/>
  <c r="G158" i="11" s="1"/>
  <c r="S509" i="2"/>
  <c r="T509" i="2" s="1"/>
  <c r="V509" i="2" s="1"/>
  <c r="G157" i="11" s="1"/>
  <c r="S506" i="2"/>
  <c r="T506" i="2" s="1"/>
  <c r="V506" i="2" s="1"/>
  <c r="G154" i="11" s="1"/>
  <c r="S522" i="2"/>
  <c r="T522" i="2" s="1"/>
  <c r="V522" i="2" s="1"/>
  <c r="G170" i="11" s="1"/>
  <c r="S521" i="2"/>
  <c r="T521" i="2" s="1"/>
  <c r="V521" i="2" s="1"/>
  <c r="G169" i="11" s="1"/>
  <c r="S519" i="2"/>
  <c r="T519" i="2" s="1"/>
  <c r="V519" i="2" s="1"/>
  <c r="G167" i="11" s="1"/>
  <c r="S513" i="2"/>
  <c r="T513" i="2" s="1"/>
  <c r="V513" i="2" s="1"/>
  <c r="G161" i="11" s="1"/>
  <c r="S523" i="2"/>
  <c r="T523" i="2" s="1"/>
  <c r="V523" i="2" s="1"/>
  <c r="G171" i="11" s="1"/>
  <c r="S505" i="2"/>
  <c r="T505" i="2" s="1"/>
  <c r="V505" i="2" s="1"/>
  <c r="G153" i="11" s="1"/>
  <c r="S514" i="2"/>
  <c r="T514" i="2" s="1"/>
  <c r="V514" i="2" s="1"/>
  <c r="G162" i="11" s="1"/>
  <c r="S512" i="2"/>
  <c r="T512" i="2" s="1"/>
  <c r="V512" i="2" s="1"/>
  <c r="G160" i="11" s="1"/>
  <c r="S507" i="2"/>
  <c r="T507" i="2" s="1"/>
  <c r="V507" i="2" s="1"/>
  <c r="G155" i="11" s="1"/>
  <c r="S537" i="2"/>
  <c r="T537" i="2" s="1"/>
  <c r="V537" i="2" s="1"/>
  <c r="G185" i="11" s="1"/>
  <c r="AO545" i="2"/>
  <c r="AP545" i="2" s="1"/>
  <c r="AR545" i="2" s="1"/>
  <c r="O193" i="11" s="1"/>
  <c r="Q193" i="11" s="1"/>
  <c r="AD59" i="12" s="1"/>
  <c r="AD97" i="12" s="1"/>
  <c r="AO541" i="2"/>
  <c r="AP541" i="2" s="1"/>
  <c r="AR541" i="2" s="1"/>
  <c r="O189" i="11" s="1"/>
  <c r="Q189" i="11" s="1"/>
  <c r="AD55" i="12" s="1"/>
  <c r="AD136" i="12" s="1"/>
  <c r="AO539" i="2"/>
  <c r="AP539" i="2" s="1"/>
  <c r="AR539" i="2" s="1"/>
  <c r="O187" i="11" s="1"/>
  <c r="Q187" i="11" s="1"/>
  <c r="AD53" i="12" s="1"/>
  <c r="AD95" i="12" s="1"/>
  <c r="AO538" i="2"/>
  <c r="AP538" i="2" s="1"/>
  <c r="AR538" i="2" s="1"/>
  <c r="O186" i="11" s="1"/>
  <c r="Q186" i="11" s="1"/>
  <c r="AD52" i="12" s="1"/>
  <c r="AD135" i="12" s="1"/>
  <c r="AO535" i="2"/>
  <c r="AP535" i="2" s="1"/>
  <c r="AR535" i="2" s="1"/>
  <c r="O183" i="11" s="1"/>
  <c r="Q183" i="11" s="1"/>
  <c r="AD49" i="12" s="1"/>
  <c r="AD132" i="12" s="1"/>
  <c r="AO532" i="2"/>
  <c r="AP532" i="2" s="1"/>
  <c r="AR532" i="2" s="1"/>
  <c r="O180" i="11" s="1"/>
  <c r="Q180" i="11" s="1"/>
  <c r="AD46" i="12" s="1"/>
  <c r="AD92" i="12" s="1"/>
  <c r="AO526" i="2"/>
  <c r="AP526" i="2" s="1"/>
  <c r="AR526" i="2" s="1"/>
  <c r="O174" i="11" s="1"/>
  <c r="Q174" i="11" s="1"/>
  <c r="AD40" i="12" s="1"/>
  <c r="AD128" i="12" s="1"/>
  <c r="AO544" i="2"/>
  <c r="AP544" i="2" s="1"/>
  <c r="AR544" i="2" s="1"/>
  <c r="O192" i="11" s="1"/>
  <c r="Q192" i="11" s="1"/>
  <c r="AD58" i="12" s="1"/>
  <c r="AD139" i="12" s="1"/>
  <c r="AO537" i="2"/>
  <c r="AP537" i="2" s="1"/>
  <c r="AR537" i="2" s="1"/>
  <c r="O185" i="11" s="1"/>
  <c r="Q185" i="11" s="1"/>
  <c r="AD51" i="12" s="1"/>
  <c r="AD134" i="12" s="1"/>
  <c r="AO533" i="2"/>
  <c r="AP533" i="2" s="1"/>
  <c r="AR533" i="2" s="1"/>
  <c r="O181" i="11" s="1"/>
  <c r="Q181" i="11" s="1"/>
  <c r="AD47" i="12" s="1"/>
  <c r="AD93" i="12" s="1"/>
  <c r="AO531" i="2"/>
  <c r="AP531" i="2" s="1"/>
  <c r="AR531" i="2" s="1"/>
  <c r="O179" i="11" s="1"/>
  <c r="Q179" i="11" s="1"/>
  <c r="AD45" i="12" s="1"/>
  <c r="AD131" i="12" s="1"/>
  <c r="AO528" i="2"/>
  <c r="AP528" i="2" s="1"/>
  <c r="AR528" i="2" s="1"/>
  <c r="O176" i="11" s="1"/>
  <c r="Q176" i="11" s="1"/>
  <c r="AD42" i="12" s="1"/>
  <c r="AD91" i="12" s="1"/>
  <c r="AO543" i="2"/>
  <c r="AP543" i="2" s="1"/>
  <c r="AR543" i="2" s="1"/>
  <c r="O191" i="11" s="1"/>
  <c r="Q191" i="11" s="1"/>
  <c r="AD57" i="12" s="1"/>
  <c r="AD138" i="12" s="1"/>
  <c r="AO540" i="2"/>
  <c r="AP540" i="2" s="1"/>
  <c r="AR540" i="2" s="1"/>
  <c r="O188" i="11" s="1"/>
  <c r="Q188" i="11" s="1"/>
  <c r="AD54" i="12" s="1"/>
  <c r="AD96" i="12" s="1"/>
  <c r="AO536" i="2"/>
  <c r="AP536" i="2" s="1"/>
  <c r="AR536" i="2" s="1"/>
  <c r="O184" i="11" s="1"/>
  <c r="Q184" i="11" s="1"/>
  <c r="AD50" i="12" s="1"/>
  <c r="AD133" i="12" s="1"/>
  <c r="AO534" i="2"/>
  <c r="AP534" i="2" s="1"/>
  <c r="AR534" i="2" s="1"/>
  <c r="O182" i="11" s="1"/>
  <c r="Q182" i="11" s="1"/>
  <c r="AD48" i="12" s="1"/>
  <c r="AD94" i="12" s="1"/>
  <c r="AO530" i="2"/>
  <c r="AP530" i="2" s="1"/>
  <c r="AR530" i="2" s="1"/>
  <c r="O178" i="11" s="1"/>
  <c r="Q178" i="11" s="1"/>
  <c r="AD44" i="12" s="1"/>
  <c r="AD130" i="12" s="1"/>
  <c r="AO525" i="2"/>
  <c r="AP525" i="2" s="1"/>
  <c r="AR525" i="2" s="1"/>
  <c r="O173" i="11" s="1"/>
  <c r="Q173" i="11" s="1"/>
  <c r="AD39" i="12" s="1"/>
  <c r="AD89" i="12" s="1"/>
  <c r="AO524" i="2"/>
  <c r="AP524" i="2" s="1"/>
  <c r="AR524" i="2" s="1"/>
  <c r="O172" i="11" s="1"/>
  <c r="Q172" i="11" s="1"/>
  <c r="AD38" i="12" s="1"/>
  <c r="AD127" i="12" s="1"/>
  <c r="AO542" i="2"/>
  <c r="AP542" i="2" s="1"/>
  <c r="AR542" i="2" s="1"/>
  <c r="O190" i="11" s="1"/>
  <c r="Q190" i="11" s="1"/>
  <c r="AD56" i="12" s="1"/>
  <c r="AD137" i="12" s="1"/>
  <c r="AO522" i="2"/>
  <c r="AP522" i="2" s="1"/>
  <c r="AR522" i="2" s="1"/>
  <c r="O170" i="11" s="1"/>
  <c r="Q170" i="11" s="1"/>
  <c r="AD36" i="12" s="1"/>
  <c r="AD126" i="12" s="1"/>
  <c r="AO520" i="2"/>
  <c r="AP520" i="2" s="1"/>
  <c r="AR520" i="2" s="1"/>
  <c r="O168" i="11" s="1"/>
  <c r="Q168" i="11" s="1"/>
  <c r="AD34" i="12" s="1"/>
  <c r="AD125" i="12" s="1"/>
  <c r="AO513" i="2"/>
  <c r="AP513" i="2" s="1"/>
  <c r="AR513" i="2" s="1"/>
  <c r="O161" i="11" s="1"/>
  <c r="Q161" i="11" s="1"/>
  <c r="AD27" i="12" s="1"/>
  <c r="AD122" i="12" s="1"/>
  <c r="AO508" i="2"/>
  <c r="AP508" i="2" s="1"/>
  <c r="AR508" i="2" s="1"/>
  <c r="O156" i="11" s="1"/>
  <c r="Q156" i="11" s="1"/>
  <c r="AD22" i="12" s="1"/>
  <c r="AD82" i="12" s="1"/>
  <c r="AO517" i="2"/>
  <c r="AP517" i="2" s="1"/>
  <c r="AR517" i="2" s="1"/>
  <c r="O165" i="11" s="1"/>
  <c r="Q165" i="11" s="1"/>
  <c r="AD31" i="12" s="1"/>
  <c r="AD85" i="12" s="1"/>
  <c r="AO515" i="2"/>
  <c r="AP515" i="2" s="1"/>
  <c r="AR515" i="2" s="1"/>
  <c r="O163" i="11" s="1"/>
  <c r="Q163" i="11" s="1"/>
  <c r="AD29" i="12" s="1"/>
  <c r="AD84" i="12" s="1"/>
  <c r="AO512" i="2"/>
  <c r="AP512" i="2" s="1"/>
  <c r="AR512" i="2" s="1"/>
  <c r="O160" i="11" s="1"/>
  <c r="Q160" i="11" s="1"/>
  <c r="AD26" i="12" s="1"/>
  <c r="AD121" i="12" s="1"/>
  <c r="AO509" i="2"/>
  <c r="AP509" i="2" s="1"/>
  <c r="AR509" i="2" s="1"/>
  <c r="O157" i="11" s="1"/>
  <c r="Q157" i="11" s="1"/>
  <c r="AD23" i="12" s="1"/>
  <c r="AD118" i="12" s="1"/>
  <c r="AO506" i="2"/>
  <c r="AP506" i="2" s="1"/>
  <c r="AR506" i="2" s="1"/>
  <c r="O154" i="11" s="1"/>
  <c r="Q154" i="11" s="1"/>
  <c r="AD20" i="12" s="1"/>
  <c r="AD80" i="12" s="1"/>
  <c r="AO527" i="2"/>
  <c r="AP527" i="2" s="1"/>
  <c r="AR527" i="2" s="1"/>
  <c r="O175" i="11" s="1"/>
  <c r="Q175" i="11" s="1"/>
  <c r="AD41" i="12" s="1"/>
  <c r="AD90" i="12" s="1"/>
  <c r="AO521" i="2"/>
  <c r="AP521" i="2" s="1"/>
  <c r="AR521" i="2" s="1"/>
  <c r="O169" i="11" s="1"/>
  <c r="Q169" i="11" s="1"/>
  <c r="AD35" i="12" s="1"/>
  <c r="AD87" i="12" s="1"/>
  <c r="AO519" i="2"/>
  <c r="AP519" i="2" s="1"/>
  <c r="AR519" i="2" s="1"/>
  <c r="O167" i="11" s="1"/>
  <c r="Q167" i="11" s="1"/>
  <c r="AD33" i="12" s="1"/>
  <c r="AD86" i="12" s="1"/>
  <c r="AO511" i="2"/>
  <c r="AP511" i="2" s="1"/>
  <c r="AR511" i="2" s="1"/>
  <c r="O159" i="11" s="1"/>
  <c r="Q159" i="11" s="1"/>
  <c r="AD25" i="12" s="1"/>
  <c r="AD120" i="12" s="1"/>
  <c r="AO518" i="2"/>
  <c r="AP518" i="2" s="1"/>
  <c r="AR518" i="2" s="1"/>
  <c r="O166" i="11" s="1"/>
  <c r="Q166" i="11" s="1"/>
  <c r="AD32" i="12" s="1"/>
  <c r="AD124" i="12" s="1"/>
  <c r="AO510" i="2"/>
  <c r="AP510" i="2" s="1"/>
  <c r="AR510" i="2" s="1"/>
  <c r="O158" i="11" s="1"/>
  <c r="Q158" i="11" s="1"/>
  <c r="AD24" i="12" s="1"/>
  <c r="AD119" i="12" s="1"/>
  <c r="AO505" i="2"/>
  <c r="AP505" i="2" s="1"/>
  <c r="AR505" i="2" s="1"/>
  <c r="O153" i="11" s="1"/>
  <c r="Q153" i="11" s="1"/>
  <c r="AO514" i="2"/>
  <c r="AP514" i="2" s="1"/>
  <c r="AR514" i="2" s="1"/>
  <c r="O162" i="11" s="1"/>
  <c r="Q162" i="11" s="1"/>
  <c r="AD28" i="12" s="1"/>
  <c r="AD83" i="12" s="1"/>
  <c r="AO507" i="2"/>
  <c r="AP507" i="2" s="1"/>
  <c r="AR507" i="2" s="1"/>
  <c r="O155" i="11" s="1"/>
  <c r="Q155" i="11" s="1"/>
  <c r="AD21" i="12" s="1"/>
  <c r="AD81" i="12" s="1"/>
  <c r="AO529" i="2"/>
  <c r="AP529" i="2" s="1"/>
  <c r="AR529" i="2" s="1"/>
  <c r="O177" i="11" s="1"/>
  <c r="Q177" i="11" s="1"/>
  <c r="AD43" i="12" s="1"/>
  <c r="AD129" i="12" s="1"/>
  <c r="AO523" i="2"/>
  <c r="AP523" i="2" s="1"/>
  <c r="AR523" i="2" s="1"/>
  <c r="O171" i="11" s="1"/>
  <c r="Q171" i="11" s="1"/>
  <c r="AD37" i="12" s="1"/>
  <c r="AD88" i="12" s="1"/>
  <c r="AO516" i="2"/>
  <c r="AP516" i="2" s="1"/>
  <c r="AR516" i="2" s="1"/>
  <c r="O164" i="11" s="1"/>
  <c r="Q164" i="11" s="1"/>
  <c r="AD30" i="12" s="1"/>
  <c r="AD123" i="12" s="1"/>
  <c r="S592" i="2"/>
  <c r="T592" i="2" s="1"/>
  <c r="V592" i="2" s="1"/>
  <c r="H192" i="11" s="1"/>
  <c r="S588" i="2"/>
  <c r="T588" i="2" s="1"/>
  <c r="V588" i="2" s="1"/>
  <c r="H188" i="11" s="1"/>
  <c r="S586" i="2"/>
  <c r="T586" i="2" s="1"/>
  <c r="V586" i="2" s="1"/>
  <c r="H186" i="11" s="1"/>
  <c r="S576" i="2"/>
  <c r="T576" i="2" s="1"/>
  <c r="V576" i="2" s="1"/>
  <c r="H176" i="11" s="1"/>
  <c r="S574" i="2"/>
  <c r="T574" i="2" s="1"/>
  <c r="V574" i="2" s="1"/>
  <c r="H174" i="11" s="1"/>
  <c r="S570" i="2"/>
  <c r="T570" i="2" s="1"/>
  <c r="V570" i="2" s="1"/>
  <c r="H170" i="11" s="1"/>
  <c r="S562" i="2"/>
  <c r="T562" i="2" s="1"/>
  <c r="V562" i="2" s="1"/>
  <c r="H162" i="11" s="1"/>
  <c r="S560" i="2"/>
  <c r="T560" i="2" s="1"/>
  <c r="V560" i="2" s="1"/>
  <c r="H160" i="11" s="1"/>
  <c r="S556" i="2"/>
  <c r="T556" i="2" s="1"/>
  <c r="V556" i="2" s="1"/>
  <c r="H156" i="11" s="1"/>
  <c r="S591" i="2"/>
  <c r="T591" i="2" s="1"/>
  <c r="V591" i="2" s="1"/>
  <c r="H191" i="11" s="1"/>
  <c r="S585" i="2"/>
  <c r="T585" i="2" s="1"/>
  <c r="V585" i="2" s="1"/>
  <c r="H185" i="11" s="1"/>
  <c r="S579" i="2"/>
  <c r="T579" i="2" s="1"/>
  <c r="V579" i="2" s="1"/>
  <c r="H179" i="11" s="1"/>
  <c r="S572" i="2"/>
  <c r="T572" i="2" s="1"/>
  <c r="V572" i="2" s="1"/>
  <c r="H172" i="11" s="1"/>
  <c r="S569" i="2"/>
  <c r="T569" i="2" s="1"/>
  <c r="V569" i="2" s="1"/>
  <c r="H169" i="11" s="1"/>
  <c r="S567" i="2"/>
  <c r="T567" i="2" s="1"/>
  <c r="V567" i="2" s="1"/>
  <c r="H167" i="11" s="1"/>
  <c r="S564" i="2"/>
  <c r="T564" i="2" s="1"/>
  <c r="V564" i="2" s="1"/>
  <c r="H164" i="11" s="1"/>
  <c r="S559" i="2"/>
  <c r="T559" i="2" s="1"/>
  <c r="V559" i="2" s="1"/>
  <c r="H159" i="11" s="1"/>
  <c r="S553" i="2"/>
  <c r="T553" i="2" s="1"/>
  <c r="V553" i="2" s="1"/>
  <c r="H153" i="11" s="1"/>
  <c r="S590" i="2"/>
  <c r="T590" i="2" s="1"/>
  <c r="V590" i="2" s="1"/>
  <c r="H190" i="11" s="1"/>
  <c r="S587" i="2"/>
  <c r="T587" i="2" s="1"/>
  <c r="V587" i="2" s="1"/>
  <c r="H187" i="11" s="1"/>
  <c r="S584" i="2"/>
  <c r="T584" i="2" s="1"/>
  <c r="V584" i="2" s="1"/>
  <c r="H184" i="11" s="1"/>
  <c r="S580" i="2"/>
  <c r="T580" i="2" s="1"/>
  <c r="V580" i="2" s="1"/>
  <c r="H180" i="11" s="1"/>
  <c r="S578" i="2"/>
  <c r="T578" i="2" s="1"/>
  <c r="V578" i="2" s="1"/>
  <c r="H178" i="11" s="1"/>
  <c r="S575" i="2"/>
  <c r="T575" i="2" s="1"/>
  <c r="V575" i="2" s="1"/>
  <c r="H175" i="11" s="1"/>
  <c r="S571" i="2"/>
  <c r="T571" i="2" s="1"/>
  <c r="V571" i="2" s="1"/>
  <c r="H171" i="11" s="1"/>
  <c r="S565" i="2"/>
  <c r="T565" i="2" s="1"/>
  <c r="V565" i="2" s="1"/>
  <c r="H165" i="11" s="1"/>
  <c r="S563" i="2"/>
  <c r="T563" i="2" s="1"/>
  <c r="V563" i="2" s="1"/>
  <c r="H163" i="11" s="1"/>
  <c r="S558" i="2"/>
  <c r="T558" i="2" s="1"/>
  <c r="V558" i="2" s="1"/>
  <c r="H158" i="11" s="1"/>
  <c r="S557" i="2"/>
  <c r="T557" i="2" s="1"/>
  <c r="V557" i="2" s="1"/>
  <c r="H157" i="11" s="1"/>
  <c r="S554" i="2"/>
  <c r="T554" i="2" s="1"/>
  <c r="V554" i="2" s="1"/>
  <c r="H154" i="11" s="1"/>
  <c r="S589" i="2"/>
  <c r="T589" i="2" s="1"/>
  <c r="V589" i="2" s="1"/>
  <c r="H189" i="11" s="1"/>
  <c r="S583" i="2"/>
  <c r="T583" i="2" s="1"/>
  <c r="V583" i="2" s="1"/>
  <c r="H183" i="11" s="1"/>
  <c r="S582" i="2"/>
  <c r="T582" i="2" s="1"/>
  <c r="V582" i="2" s="1"/>
  <c r="H182" i="11" s="1"/>
  <c r="S573" i="2"/>
  <c r="T573" i="2" s="1"/>
  <c r="V573" i="2" s="1"/>
  <c r="H173" i="11" s="1"/>
  <c r="S568" i="2"/>
  <c r="T568" i="2" s="1"/>
  <c r="V568" i="2" s="1"/>
  <c r="H168" i="11" s="1"/>
  <c r="S566" i="2"/>
  <c r="T566" i="2" s="1"/>
  <c r="V566" i="2" s="1"/>
  <c r="H166" i="11" s="1"/>
  <c r="S593" i="2"/>
  <c r="T593" i="2" s="1"/>
  <c r="V593" i="2" s="1"/>
  <c r="H193" i="11" s="1"/>
  <c r="S581" i="2"/>
  <c r="T581" i="2" s="1"/>
  <c r="V581" i="2" s="1"/>
  <c r="H181" i="11" s="1"/>
  <c r="S577" i="2"/>
  <c r="T577" i="2" s="1"/>
  <c r="V577" i="2" s="1"/>
  <c r="H177" i="11" s="1"/>
  <c r="S555" i="2"/>
  <c r="T555" i="2" s="1"/>
  <c r="V555" i="2" s="1"/>
  <c r="H155" i="11" s="1"/>
  <c r="S561" i="2"/>
  <c r="T561" i="2" s="1"/>
  <c r="V561" i="2" s="1"/>
  <c r="H161" i="11" s="1"/>
  <c r="AO939" i="2"/>
  <c r="AP939" i="2" s="1"/>
  <c r="AR939" i="2" s="1"/>
  <c r="AO940" i="2"/>
  <c r="AP940" i="2" s="1"/>
  <c r="AR940" i="2" s="1"/>
  <c r="AO938" i="2"/>
  <c r="AP938" i="2" s="1"/>
  <c r="AR938" i="2" s="1"/>
  <c r="AO937" i="2"/>
  <c r="AP937" i="2" s="1"/>
  <c r="AR937" i="2" s="1"/>
  <c r="AO933" i="2"/>
  <c r="AP933" i="2" s="1"/>
  <c r="AR933" i="2" s="1"/>
  <c r="AO929" i="2"/>
  <c r="AP929" i="2" s="1"/>
  <c r="AR929" i="2" s="1"/>
  <c r="AO924" i="2"/>
  <c r="AP924" i="2" s="1"/>
  <c r="AR924" i="2" s="1"/>
  <c r="AO923" i="2"/>
  <c r="AP923" i="2" s="1"/>
  <c r="AR923" i="2" s="1"/>
  <c r="AO921" i="2"/>
  <c r="AP921" i="2" s="1"/>
  <c r="AR921" i="2" s="1"/>
  <c r="AO916" i="2"/>
  <c r="AP916" i="2" s="1"/>
  <c r="AR916" i="2" s="1"/>
  <c r="AO910" i="2"/>
  <c r="AP910" i="2" s="1"/>
  <c r="AR910" i="2" s="1"/>
  <c r="AO908" i="2"/>
  <c r="AP908" i="2" s="1"/>
  <c r="AR908" i="2" s="1"/>
  <c r="AO904" i="2"/>
  <c r="AP904" i="2" s="1"/>
  <c r="AR904" i="2" s="1"/>
  <c r="AO936" i="2"/>
  <c r="AP936" i="2" s="1"/>
  <c r="AR936" i="2" s="1"/>
  <c r="AO932" i="2"/>
  <c r="AP932" i="2" s="1"/>
  <c r="AR932" i="2" s="1"/>
  <c r="AO927" i="2"/>
  <c r="AP927" i="2" s="1"/>
  <c r="AR927" i="2" s="1"/>
  <c r="AO922" i="2"/>
  <c r="AP922" i="2" s="1"/>
  <c r="AR922" i="2" s="1"/>
  <c r="AO920" i="2"/>
  <c r="AP920" i="2" s="1"/>
  <c r="AR920" i="2" s="1"/>
  <c r="AO915" i="2"/>
  <c r="AP915" i="2" s="1"/>
  <c r="AR915" i="2" s="1"/>
  <c r="AO914" i="2"/>
  <c r="AP914" i="2" s="1"/>
  <c r="AR914" i="2" s="1"/>
  <c r="AO912" i="2"/>
  <c r="AP912" i="2" s="1"/>
  <c r="AR912" i="2" s="1"/>
  <c r="AO907" i="2"/>
  <c r="AP907" i="2" s="1"/>
  <c r="AR907" i="2" s="1"/>
  <c r="AO903" i="2"/>
  <c r="AP903" i="2" s="1"/>
  <c r="AR903" i="2" s="1"/>
  <c r="AO891" i="2"/>
  <c r="AP891" i="2" s="1"/>
  <c r="AR891" i="2" s="1"/>
  <c r="P284" i="11" s="1"/>
  <c r="AO889" i="2"/>
  <c r="AP889" i="2" s="1"/>
  <c r="AR889" i="2" s="1"/>
  <c r="P282" i="11" s="1"/>
  <c r="AO887" i="2"/>
  <c r="AP887" i="2" s="1"/>
  <c r="AR887" i="2" s="1"/>
  <c r="P280" i="11" s="1"/>
  <c r="AO935" i="2"/>
  <c r="AP935" i="2" s="1"/>
  <c r="AR935" i="2" s="1"/>
  <c r="AO931" i="2"/>
  <c r="AP931" i="2" s="1"/>
  <c r="AR931" i="2" s="1"/>
  <c r="AO926" i="2"/>
  <c r="AP926" i="2" s="1"/>
  <c r="AR926" i="2" s="1"/>
  <c r="AO919" i="2"/>
  <c r="AP919" i="2" s="1"/>
  <c r="AR919" i="2" s="1"/>
  <c r="AO918" i="2"/>
  <c r="AP918" i="2" s="1"/>
  <c r="AR918" i="2" s="1"/>
  <c r="AO913" i="2"/>
  <c r="AP913" i="2" s="1"/>
  <c r="AR913" i="2" s="1"/>
  <c r="AO911" i="2"/>
  <c r="AP911" i="2" s="1"/>
  <c r="AR911" i="2" s="1"/>
  <c r="AO906" i="2"/>
  <c r="AP906" i="2" s="1"/>
  <c r="AR906" i="2" s="1"/>
  <c r="AO902" i="2"/>
  <c r="AP902" i="2" s="1"/>
  <c r="AR902" i="2" s="1"/>
  <c r="AO901" i="2"/>
  <c r="AP901" i="2" s="1"/>
  <c r="AR901" i="2" s="1"/>
  <c r="AO892" i="2"/>
  <c r="AP892" i="2" s="1"/>
  <c r="AR892" i="2" s="1"/>
  <c r="P285" i="11" s="1"/>
  <c r="AO934" i="2"/>
  <c r="AP934" i="2" s="1"/>
  <c r="AR934" i="2" s="1"/>
  <c r="AO930" i="2"/>
  <c r="AP930" i="2" s="1"/>
  <c r="AR930" i="2" s="1"/>
  <c r="AO928" i="2"/>
  <c r="AP928" i="2" s="1"/>
  <c r="AR928" i="2" s="1"/>
  <c r="AO925" i="2"/>
  <c r="AP925" i="2" s="1"/>
  <c r="AR925" i="2" s="1"/>
  <c r="AO917" i="2"/>
  <c r="AP917" i="2" s="1"/>
  <c r="AR917" i="2" s="1"/>
  <c r="AO909" i="2"/>
  <c r="AP909" i="2" s="1"/>
  <c r="AR909" i="2" s="1"/>
  <c r="AO905" i="2"/>
  <c r="AP905" i="2" s="1"/>
  <c r="AR905" i="2" s="1"/>
  <c r="AO900" i="2"/>
  <c r="AP900" i="2" s="1"/>
  <c r="AR900" i="2" s="1"/>
  <c r="AO890" i="2"/>
  <c r="AP890" i="2" s="1"/>
  <c r="AR890" i="2" s="1"/>
  <c r="P283" i="11" s="1"/>
  <c r="AO888" i="2"/>
  <c r="AP888" i="2" s="1"/>
  <c r="AR888" i="2" s="1"/>
  <c r="P281" i="11" s="1"/>
  <c r="AO874" i="2"/>
  <c r="AP874" i="2" s="1"/>
  <c r="AR874" i="2" s="1"/>
  <c r="P267" i="11" s="1"/>
  <c r="AO866" i="2"/>
  <c r="AP866" i="2" s="1"/>
  <c r="AR866" i="2" s="1"/>
  <c r="P259" i="11" s="1"/>
  <c r="AO859" i="2"/>
  <c r="AP859" i="2" s="1"/>
  <c r="AR859" i="2" s="1"/>
  <c r="P252" i="11" s="1"/>
  <c r="AO857" i="2"/>
  <c r="AP857" i="2" s="1"/>
  <c r="AR857" i="2" s="1"/>
  <c r="P250" i="11" s="1"/>
  <c r="AO886" i="2"/>
  <c r="AP886" i="2" s="1"/>
  <c r="AR886" i="2" s="1"/>
  <c r="P279" i="11" s="1"/>
  <c r="AO884" i="2"/>
  <c r="AP884" i="2" s="1"/>
  <c r="AR884" i="2" s="1"/>
  <c r="P277" i="11" s="1"/>
  <c r="AO882" i="2"/>
  <c r="AP882" i="2" s="1"/>
  <c r="AR882" i="2" s="1"/>
  <c r="P275" i="11" s="1"/>
  <c r="AO878" i="2"/>
  <c r="AP878" i="2" s="1"/>
  <c r="AR878" i="2" s="1"/>
  <c r="P271" i="11" s="1"/>
  <c r="AO876" i="2"/>
  <c r="AP876" i="2" s="1"/>
  <c r="AR876" i="2" s="1"/>
  <c r="P269" i="11" s="1"/>
  <c r="AO872" i="2"/>
  <c r="AP872" i="2" s="1"/>
  <c r="AR872" i="2" s="1"/>
  <c r="P265" i="11" s="1"/>
  <c r="AO868" i="2"/>
  <c r="AP868" i="2" s="1"/>
  <c r="AR868" i="2" s="1"/>
  <c r="P261" i="11" s="1"/>
  <c r="AO864" i="2"/>
  <c r="AP864" i="2" s="1"/>
  <c r="AR864" i="2" s="1"/>
  <c r="P257" i="11" s="1"/>
  <c r="AO861" i="2"/>
  <c r="AP861" i="2" s="1"/>
  <c r="AR861" i="2" s="1"/>
  <c r="P254" i="11" s="1"/>
  <c r="AO880" i="2"/>
  <c r="AP880" i="2" s="1"/>
  <c r="AR880" i="2" s="1"/>
  <c r="P273" i="11" s="1"/>
  <c r="AO875" i="2"/>
  <c r="AO870" i="2"/>
  <c r="AP870" i="2" s="1"/>
  <c r="AR870" i="2" s="1"/>
  <c r="P263" i="11" s="1"/>
  <c r="AO865" i="2"/>
  <c r="AP865" i="2" s="1"/>
  <c r="AR865" i="2" s="1"/>
  <c r="P258" i="11" s="1"/>
  <c r="AO862" i="2"/>
  <c r="AP862" i="2" s="1"/>
  <c r="AR862" i="2" s="1"/>
  <c r="P255" i="11" s="1"/>
  <c r="AO860" i="2"/>
  <c r="AP860" i="2" s="1"/>
  <c r="AR860" i="2" s="1"/>
  <c r="P253" i="11" s="1"/>
  <c r="AO858" i="2"/>
  <c r="AP858" i="2" s="1"/>
  <c r="AR858" i="2" s="1"/>
  <c r="P251" i="11" s="1"/>
  <c r="AO856" i="2"/>
  <c r="AP856" i="2" s="1"/>
  <c r="AR856" i="2" s="1"/>
  <c r="P249" i="11" s="1"/>
  <c r="AO853" i="2"/>
  <c r="AP853" i="2" s="1"/>
  <c r="AR853" i="2" s="1"/>
  <c r="P246" i="11" s="1"/>
  <c r="AO885" i="2"/>
  <c r="AP885" i="2" s="1"/>
  <c r="AR885" i="2" s="1"/>
  <c r="P278" i="11" s="1"/>
  <c r="AO883" i="2"/>
  <c r="AP883" i="2" s="1"/>
  <c r="AR883" i="2" s="1"/>
  <c r="P276" i="11" s="1"/>
  <c r="AO881" i="2"/>
  <c r="AP881" i="2" s="1"/>
  <c r="AR881" i="2" s="1"/>
  <c r="P274" i="11" s="1"/>
  <c r="AO879" i="2"/>
  <c r="AP879" i="2" s="1"/>
  <c r="AR879" i="2" s="1"/>
  <c r="P272" i="11" s="1"/>
  <c r="AO877" i="2"/>
  <c r="AP877" i="2" s="1"/>
  <c r="AR877" i="2" s="1"/>
  <c r="P270" i="11" s="1"/>
  <c r="AO873" i="2"/>
  <c r="AP873" i="2" s="1"/>
  <c r="AR873" i="2" s="1"/>
  <c r="P266" i="11" s="1"/>
  <c r="AO871" i="2"/>
  <c r="AP871" i="2" s="1"/>
  <c r="AR871" i="2" s="1"/>
  <c r="P264" i="11" s="1"/>
  <c r="AO869" i="2"/>
  <c r="AP869" i="2" s="1"/>
  <c r="AR869" i="2" s="1"/>
  <c r="P262" i="11" s="1"/>
  <c r="AO867" i="2"/>
  <c r="AP867" i="2" s="1"/>
  <c r="AR867" i="2" s="1"/>
  <c r="P260" i="11" s="1"/>
  <c r="AO863" i="2"/>
  <c r="AP863" i="2" s="1"/>
  <c r="AR863" i="2" s="1"/>
  <c r="P256" i="11" s="1"/>
  <c r="AO852" i="2"/>
  <c r="AP852" i="2" s="1"/>
  <c r="AR852" i="2" s="1"/>
  <c r="P245" i="11" s="1"/>
  <c r="AO855" i="2"/>
  <c r="AP855" i="2" s="1"/>
  <c r="AR855" i="2" s="1"/>
  <c r="P248" i="11" s="1"/>
  <c r="AO854" i="2"/>
  <c r="AP854" i="2" s="1"/>
  <c r="AR854" i="2" s="1"/>
  <c r="P247" i="11" s="1"/>
  <c r="AO790" i="2"/>
  <c r="AP790" i="2" s="1"/>
  <c r="AR790" i="2" s="1"/>
  <c r="AO791" i="2"/>
  <c r="AP791" i="2" s="1"/>
  <c r="AR791" i="2" s="1"/>
  <c r="AO786" i="2"/>
  <c r="AP786" i="2" s="1"/>
  <c r="AR786" i="2" s="1"/>
  <c r="AO782" i="2"/>
  <c r="AP782" i="2" s="1"/>
  <c r="AR782" i="2" s="1"/>
  <c r="AO778" i="2"/>
  <c r="AP778" i="2" s="1"/>
  <c r="AR778" i="2" s="1"/>
  <c r="AO774" i="2"/>
  <c r="AP774" i="2" s="1"/>
  <c r="AR774" i="2" s="1"/>
  <c r="AO769" i="2"/>
  <c r="AP769" i="2" s="1"/>
  <c r="AR769" i="2" s="1"/>
  <c r="AO765" i="2"/>
  <c r="AP765" i="2" s="1"/>
  <c r="AR765" i="2" s="1"/>
  <c r="AO761" i="2"/>
  <c r="AP761" i="2" s="1"/>
  <c r="AR761" i="2" s="1"/>
  <c r="AO760" i="2"/>
  <c r="AP760" i="2" s="1"/>
  <c r="AR760" i="2" s="1"/>
  <c r="AO759" i="2"/>
  <c r="AP759" i="2" s="1"/>
  <c r="AR759" i="2" s="1"/>
  <c r="AO755" i="2"/>
  <c r="AP755" i="2" s="1"/>
  <c r="AR755" i="2" s="1"/>
  <c r="AO751" i="2"/>
  <c r="AP751" i="2" s="1"/>
  <c r="AR751" i="2" s="1"/>
  <c r="AO741" i="2"/>
  <c r="AP741" i="2" s="1"/>
  <c r="AR741" i="2" s="1"/>
  <c r="P237" i="11" s="1"/>
  <c r="AO739" i="2"/>
  <c r="AP739" i="2" s="1"/>
  <c r="AR739" i="2" s="1"/>
  <c r="P235" i="11" s="1"/>
  <c r="AO736" i="2"/>
  <c r="AP736" i="2" s="1"/>
  <c r="AR736" i="2" s="1"/>
  <c r="P232" i="11" s="1"/>
  <c r="AO734" i="2"/>
  <c r="AP734" i="2" s="1"/>
  <c r="AR734" i="2" s="1"/>
  <c r="P230" i="11" s="1"/>
  <c r="AO732" i="2"/>
  <c r="AP732" i="2" s="1"/>
  <c r="AR732" i="2" s="1"/>
  <c r="P228" i="11" s="1"/>
  <c r="AO729" i="2"/>
  <c r="AP729" i="2" s="1"/>
  <c r="AR729" i="2" s="1"/>
  <c r="P225" i="11" s="1"/>
  <c r="AO727" i="2"/>
  <c r="AP727" i="2" s="1"/>
  <c r="AR727" i="2" s="1"/>
  <c r="P223" i="11" s="1"/>
  <c r="AO722" i="2"/>
  <c r="AP722" i="2" s="1"/>
  <c r="AR722" i="2" s="1"/>
  <c r="P218" i="11" s="1"/>
  <c r="AO721" i="2"/>
  <c r="AP721" i="2" s="1"/>
  <c r="AR721" i="2" s="1"/>
  <c r="P217" i="11" s="1"/>
  <c r="AO719" i="2"/>
  <c r="AP719" i="2" s="1"/>
  <c r="AR719" i="2" s="1"/>
  <c r="P215" i="11" s="1"/>
  <c r="AO787" i="2"/>
  <c r="AP787" i="2" s="1"/>
  <c r="AR787" i="2" s="1"/>
  <c r="AO783" i="2"/>
  <c r="AP783" i="2" s="1"/>
  <c r="AR783" i="2" s="1"/>
  <c r="AO779" i="2"/>
  <c r="AP779" i="2" s="1"/>
  <c r="AR779" i="2" s="1"/>
  <c r="AO775" i="2"/>
  <c r="AP775" i="2" s="1"/>
  <c r="AR775" i="2" s="1"/>
  <c r="AO770" i="2"/>
  <c r="AP770" i="2" s="1"/>
  <c r="AR770" i="2" s="1"/>
  <c r="AO766" i="2"/>
  <c r="AP766" i="2" s="1"/>
  <c r="AR766" i="2" s="1"/>
  <c r="AO762" i="2"/>
  <c r="AP762" i="2" s="1"/>
  <c r="AR762" i="2" s="1"/>
  <c r="AO756" i="2"/>
  <c r="AP756" i="2" s="1"/>
  <c r="AR756" i="2" s="1"/>
  <c r="AO752" i="2"/>
  <c r="AP752" i="2" s="1"/>
  <c r="AR752" i="2" s="1"/>
  <c r="AO743" i="2"/>
  <c r="AP743" i="2" s="1"/>
  <c r="AR743" i="2" s="1"/>
  <c r="P239" i="11" s="1"/>
  <c r="AO726" i="2"/>
  <c r="AP726" i="2" s="1"/>
  <c r="AR726" i="2" s="1"/>
  <c r="P222" i="11" s="1"/>
  <c r="AO723" i="2"/>
  <c r="AP723" i="2" s="1"/>
  <c r="AR723" i="2" s="1"/>
  <c r="P219" i="11" s="1"/>
  <c r="AO788" i="2"/>
  <c r="AP788" i="2" s="1"/>
  <c r="AR788" i="2" s="1"/>
  <c r="AO784" i="2"/>
  <c r="AP784" i="2" s="1"/>
  <c r="AR784" i="2" s="1"/>
  <c r="AO780" i="2"/>
  <c r="AP780" i="2" s="1"/>
  <c r="AR780" i="2" s="1"/>
  <c r="AO776" i="2"/>
  <c r="AP776" i="2" s="1"/>
  <c r="AR776" i="2" s="1"/>
  <c r="AO773" i="2"/>
  <c r="AP773" i="2" s="1"/>
  <c r="AR773" i="2" s="1"/>
  <c r="AO771" i="2"/>
  <c r="AP771" i="2" s="1"/>
  <c r="AR771" i="2" s="1"/>
  <c r="AO767" i="2"/>
  <c r="AP767" i="2" s="1"/>
  <c r="AR767" i="2" s="1"/>
  <c r="AO763" i="2"/>
  <c r="AP763" i="2" s="1"/>
  <c r="AR763" i="2" s="1"/>
  <c r="AO757" i="2"/>
  <c r="AP757" i="2" s="1"/>
  <c r="AR757" i="2" s="1"/>
  <c r="AO753" i="2"/>
  <c r="AP753" i="2" s="1"/>
  <c r="AR753" i="2" s="1"/>
  <c r="AO742" i="2"/>
  <c r="AP742" i="2" s="1"/>
  <c r="AR742" i="2" s="1"/>
  <c r="P238" i="11" s="1"/>
  <c r="AO740" i="2"/>
  <c r="AP740" i="2" s="1"/>
  <c r="AR740" i="2" s="1"/>
  <c r="P236" i="11" s="1"/>
  <c r="AO738" i="2"/>
  <c r="AP738" i="2" s="1"/>
  <c r="AR738" i="2" s="1"/>
  <c r="P234" i="11" s="1"/>
  <c r="AO737" i="2"/>
  <c r="AP737" i="2" s="1"/>
  <c r="AR737" i="2" s="1"/>
  <c r="P233" i="11" s="1"/>
  <c r="AO735" i="2"/>
  <c r="AP735" i="2" s="1"/>
  <c r="AR735" i="2" s="1"/>
  <c r="P231" i="11" s="1"/>
  <c r="AO733" i="2"/>
  <c r="AP733" i="2" s="1"/>
  <c r="AR733" i="2" s="1"/>
  <c r="P229" i="11" s="1"/>
  <c r="AO730" i="2"/>
  <c r="AP730" i="2" s="1"/>
  <c r="AR730" i="2" s="1"/>
  <c r="P226" i="11" s="1"/>
  <c r="AO728" i="2"/>
  <c r="AP728" i="2" s="1"/>
  <c r="AR728" i="2" s="1"/>
  <c r="P224" i="11" s="1"/>
  <c r="AO720" i="2"/>
  <c r="AP720" i="2" s="1"/>
  <c r="AR720" i="2" s="1"/>
  <c r="P216" i="11" s="1"/>
  <c r="AO718" i="2"/>
  <c r="AP718" i="2" s="1"/>
  <c r="AR718" i="2" s="1"/>
  <c r="P214" i="11" s="1"/>
  <c r="AO789" i="2"/>
  <c r="AP789" i="2" s="1"/>
  <c r="AR789" i="2" s="1"/>
  <c r="AO785" i="2"/>
  <c r="AP785" i="2" s="1"/>
  <c r="AR785" i="2" s="1"/>
  <c r="AO781" i="2"/>
  <c r="AP781" i="2" s="1"/>
  <c r="AR781" i="2" s="1"/>
  <c r="AO777" i="2"/>
  <c r="AP777" i="2" s="1"/>
  <c r="AR777" i="2" s="1"/>
  <c r="AO772" i="2"/>
  <c r="AP772" i="2" s="1"/>
  <c r="AR772" i="2" s="1"/>
  <c r="AO768" i="2"/>
  <c r="AP768" i="2" s="1"/>
  <c r="AR768" i="2" s="1"/>
  <c r="AO764" i="2"/>
  <c r="AP764" i="2" s="1"/>
  <c r="AR764" i="2" s="1"/>
  <c r="AO758" i="2"/>
  <c r="AP758" i="2" s="1"/>
  <c r="AR758" i="2" s="1"/>
  <c r="AO754" i="2"/>
  <c r="AP754" i="2" s="1"/>
  <c r="AR754" i="2" s="1"/>
  <c r="AO731" i="2"/>
  <c r="AP731" i="2" s="1"/>
  <c r="AR731" i="2" s="1"/>
  <c r="P227" i="11" s="1"/>
  <c r="AO725" i="2"/>
  <c r="AP725" i="2" s="1"/>
  <c r="AR725" i="2" s="1"/>
  <c r="P221" i="11" s="1"/>
  <c r="AO724" i="2"/>
  <c r="AP724" i="2" s="1"/>
  <c r="AR724" i="2" s="1"/>
  <c r="P220" i="11" s="1"/>
  <c r="AO715" i="2"/>
  <c r="AP715" i="2" s="1"/>
  <c r="AR715" i="2" s="1"/>
  <c r="P211" i="11" s="1"/>
  <c r="AO711" i="2"/>
  <c r="AP711" i="2" s="1"/>
  <c r="AR711" i="2" s="1"/>
  <c r="P207" i="11" s="1"/>
  <c r="AO709" i="2"/>
  <c r="AP709" i="2" s="1"/>
  <c r="AR709" i="2" s="1"/>
  <c r="P205" i="11" s="1"/>
  <c r="AO706" i="2"/>
  <c r="AP706" i="2" s="1"/>
  <c r="AR706" i="2" s="1"/>
  <c r="P202" i="11" s="1"/>
  <c r="AO704" i="2"/>
  <c r="AP704" i="2" s="1"/>
  <c r="AR704" i="2" s="1"/>
  <c r="P200" i="11" s="1"/>
  <c r="AO713" i="2"/>
  <c r="AP713" i="2" s="1"/>
  <c r="AR713" i="2" s="1"/>
  <c r="P209" i="11" s="1"/>
  <c r="AO712" i="2"/>
  <c r="AP712" i="2" s="1"/>
  <c r="AR712" i="2" s="1"/>
  <c r="P208" i="11" s="1"/>
  <c r="AO703" i="2"/>
  <c r="AP703" i="2" s="1"/>
  <c r="AR703" i="2" s="1"/>
  <c r="P199" i="11" s="1"/>
  <c r="AO717" i="2"/>
  <c r="AP717" i="2" s="1"/>
  <c r="AR717" i="2" s="1"/>
  <c r="P213" i="11" s="1"/>
  <c r="AO716" i="2"/>
  <c r="AP716" i="2" s="1"/>
  <c r="AR716" i="2" s="1"/>
  <c r="P212" i="11" s="1"/>
  <c r="AO714" i="2"/>
  <c r="AP714" i="2" s="1"/>
  <c r="AR714" i="2" s="1"/>
  <c r="P210" i="11" s="1"/>
  <c r="AO710" i="2"/>
  <c r="AP710" i="2" s="1"/>
  <c r="AR710" i="2" s="1"/>
  <c r="P206" i="11" s="1"/>
  <c r="AO708" i="2"/>
  <c r="AP708" i="2" s="1"/>
  <c r="AR708" i="2" s="1"/>
  <c r="P204" i="11" s="1"/>
  <c r="AO707" i="2"/>
  <c r="AP707" i="2" s="1"/>
  <c r="AR707" i="2" s="1"/>
  <c r="P203" i="11" s="1"/>
  <c r="AO705" i="2"/>
  <c r="AP705" i="2" s="1"/>
  <c r="AR705" i="2" s="1"/>
  <c r="P201" i="11" s="1"/>
  <c r="BV900" i="2"/>
  <c r="BW900" i="2" s="1"/>
  <c r="BY900" i="2" s="1"/>
  <c r="AB245" i="11" s="1"/>
  <c r="BV852" i="2"/>
  <c r="BW852" i="2" s="1"/>
  <c r="BY852" i="2" s="1"/>
  <c r="AA245" i="11" s="1"/>
  <c r="AC245" i="11" s="1"/>
  <c r="BV751" i="2"/>
  <c r="BW751" i="2" s="1"/>
  <c r="BY751" i="2" s="1"/>
  <c r="BV703" i="2"/>
  <c r="BW703" i="2" s="1"/>
  <c r="BY703" i="2" s="1"/>
  <c r="AO246" i="2"/>
  <c r="AP246" i="2" s="1"/>
  <c r="AR246" i="2" s="1"/>
  <c r="O101" i="11" s="1"/>
  <c r="AO244" i="2"/>
  <c r="AP244" i="2" s="1"/>
  <c r="AR244" i="2" s="1"/>
  <c r="O99" i="11" s="1"/>
  <c r="AO243" i="2"/>
  <c r="AP243" i="2" s="1"/>
  <c r="AR243" i="2" s="1"/>
  <c r="O98" i="11" s="1"/>
  <c r="AO242" i="2"/>
  <c r="AP242" i="2" s="1"/>
  <c r="AR242" i="2" s="1"/>
  <c r="O97" i="11" s="1"/>
  <c r="AO245" i="2"/>
  <c r="AP245" i="2" s="1"/>
  <c r="AR245" i="2" s="1"/>
  <c r="O100" i="11" s="1"/>
  <c r="AO241" i="2"/>
  <c r="AP241" i="2" s="1"/>
  <c r="AR241" i="2" s="1"/>
  <c r="O96" i="11" s="1"/>
  <c r="AO237" i="2"/>
  <c r="AP237" i="2" s="1"/>
  <c r="AR237" i="2" s="1"/>
  <c r="O92" i="11" s="1"/>
  <c r="AO232" i="2"/>
  <c r="AP232" i="2" s="1"/>
  <c r="AR232" i="2" s="1"/>
  <c r="O87" i="11" s="1"/>
  <c r="AO228" i="2"/>
  <c r="AP228" i="2" s="1"/>
  <c r="AR228" i="2" s="1"/>
  <c r="O83" i="11" s="1"/>
  <c r="AO223" i="2"/>
  <c r="AP223" i="2" s="1"/>
  <c r="AR223" i="2" s="1"/>
  <c r="O78" i="11" s="1"/>
  <c r="AO216" i="2"/>
  <c r="AP216" i="2" s="1"/>
  <c r="AR216" i="2" s="1"/>
  <c r="O71" i="11" s="1"/>
  <c r="AO213" i="2"/>
  <c r="AP213" i="2" s="1"/>
  <c r="AR213" i="2" s="1"/>
  <c r="O68" i="11" s="1"/>
  <c r="AO210" i="2"/>
  <c r="AP210" i="2" s="1"/>
  <c r="AR210" i="2" s="1"/>
  <c r="O65" i="11" s="1"/>
  <c r="AO209" i="2"/>
  <c r="AO236" i="2"/>
  <c r="AP236" i="2" s="1"/>
  <c r="AR236" i="2" s="1"/>
  <c r="O91" i="11" s="1"/>
  <c r="AO231" i="2"/>
  <c r="AP231" i="2" s="1"/>
  <c r="AR231" i="2" s="1"/>
  <c r="O86" i="11" s="1"/>
  <c r="AO227" i="2"/>
  <c r="AP227" i="2" s="1"/>
  <c r="AR227" i="2" s="1"/>
  <c r="O82" i="11" s="1"/>
  <c r="AO224" i="2"/>
  <c r="AP224" i="2" s="1"/>
  <c r="AR224" i="2" s="1"/>
  <c r="O79" i="11" s="1"/>
  <c r="AO222" i="2"/>
  <c r="AP222" i="2" s="1"/>
  <c r="AR222" i="2" s="1"/>
  <c r="O77" i="11" s="1"/>
  <c r="AO219" i="2"/>
  <c r="AP219" i="2" s="1"/>
  <c r="AR219" i="2" s="1"/>
  <c r="O74" i="11" s="1"/>
  <c r="AO212" i="2"/>
  <c r="AP212" i="2" s="1"/>
  <c r="AR212" i="2" s="1"/>
  <c r="O67" i="11" s="1"/>
  <c r="AO208" i="2"/>
  <c r="AP208" i="2" s="1"/>
  <c r="AR208" i="2" s="1"/>
  <c r="O63" i="11" s="1"/>
  <c r="AO239" i="2"/>
  <c r="AP239" i="2" s="1"/>
  <c r="AR239" i="2" s="1"/>
  <c r="O94" i="11" s="1"/>
  <c r="AO235" i="2"/>
  <c r="AP235" i="2" s="1"/>
  <c r="AR235" i="2" s="1"/>
  <c r="O90" i="11" s="1"/>
  <c r="AO233" i="2"/>
  <c r="AO230" i="2"/>
  <c r="AP230" i="2" s="1"/>
  <c r="AR230" i="2" s="1"/>
  <c r="O85" i="11" s="1"/>
  <c r="AO226" i="2"/>
  <c r="AP226" i="2" s="1"/>
  <c r="AR226" i="2" s="1"/>
  <c r="O81" i="11" s="1"/>
  <c r="AO221" i="2"/>
  <c r="AP221" i="2" s="1"/>
  <c r="AR221" i="2" s="1"/>
  <c r="O76" i="11" s="1"/>
  <c r="AO220" i="2"/>
  <c r="AP220" i="2" s="1"/>
  <c r="AR220" i="2" s="1"/>
  <c r="O75" i="11" s="1"/>
  <c r="AO218" i="2"/>
  <c r="AP218" i="2" s="1"/>
  <c r="AR218" i="2" s="1"/>
  <c r="O73" i="11" s="1"/>
  <c r="AO215" i="2"/>
  <c r="AP215" i="2" s="1"/>
  <c r="AR215" i="2" s="1"/>
  <c r="O70" i="11" s="1"/>
  <c r="AO207" i="2"/>
  <c r="AP207" i="2" s="1"/>
  <c r="AR207" i="2" s="1"/>
  <c r="O62" i="11" s="1"/>
  <c r="AO240" i="2"/>
  <c r="AP240" i="2" s="1"/>
  <c r="AR240" i="2" s="1"/>
  <c r="O95" i="11" s="1"/>
  <c r="AO238" i="2"/>
  <c r="AP238" i="2" s="1"/>
  <c r="AR238" i="2" s="1"/>
  <c r="O93" i="11" s="1"/>
  <c r="AO234" i="2"/>
  <c r="AP234" i="2" s="1"/>
  <c r="AR234" i="2" s="1"/>
  <c r="O89" i="11" s="1"/>
  <c r="AO229" i="2"/>
  <c r="AP229" i="2" s="1"/>
  <c r="AR229" i="2" s="1"/>
  <c r="O84" i="11" s="1"/>
  <c r="AO225" i="2"/>
  <c r="AP225" i="2" s="1"/>
  <c r="AR225" i="2" s="1"/>
  <c r="O80" i="11" s="1"/>
  <c r="AO217" i="2"/>
  <c r="AP217" i="2" s="1"/>
  <c r="AR217" i="2" s="1"/>
  <c r="O72" i="11" s="1"/>
  <c r="AO214" i="2"/>
  <c r="AP214" i="2" s="1"/>
  <c r="AR214" i="2" s="1"/>
  <c r="O69" i="11" s="1"/>
  <c r="AO211" i="2"/>
  <c r="AP211" i="2" s="1"/>
  <c r="AR211" i="2" s="1"/>
  <c r="O66" i="11" s="1"/>
  <c r="AO206" i="2"/>
  <c r="AP206" i="2" s="1"/>
  <c r="AR206" i="2" s="1"/>
  <c r="O61" i="11" s="1"/>
  <c r="AP43" i="2"/>
  <c r="AR43" i="2" s="1"/>
  <c r="O49" i="11" s="1"/>
  <c r="Q49" i="11" s="1"/>
  <c r="AA53" i="12" s="1"/>
  <c r="AA95" i="12" s="1"/>
  <c r="I751" i="2"/>
  <c r="K751" i="2" s="1"/>
  <c r="D199" i="11" s="1"/>
  <c r="G406" i="2"/>
  <c r="F454" i="2"/>
  <c r="G454" i="2" s="1"/>
  <c r="I454" i="2" s="1"/>
  <c r="K454" i="2" s="1"/>
  <c r="D110" i="11" s="1"/>
  <c r="F478" i="2"/>
  <c r="G478" i="2" s="1"/>
  <c r="I478" i="2" s="1"/>
  <c r="K478" i="2" s="1"/>
  <c r="D134" i="11" s="1"/>
  <c r="G430" i="2"/>
  <c r="F465" i="2"/>
  <c r="G465" i="2" s="1"/>
  <c r="I465" i="2" s="1"/>
  <c r="K465" i="2" s="1"/>
  <c r="D121" i="11" s="1"/>
  <c r="G417" i="2"/>
  <c r="AG393" i="3"/>
  <c r="AX461" i="2"/>
  <c r="AY461" i="2" s="1"/>
  <c r="BA461" i="2" s="1"/>
  <c r="BC461" i="2" s="1"/>
  <c r="T117" i="11" s="1"/>
  <c r="AY413" i="2"/>
  <c r="BC51" i="2"/>
  <c r="G2" i="1" s="1"/>
  <c r="H842" i="2"/>
  <c r="I842" i="2" s="1"/>
  <c r="K842" i="2" s="1"/>
  <c r="C283" i="11" s="1"/>
  <c r="H840" i="2"/>
  <c r="I840" i="2" s="1"/>
  <c r="K840" i="2" s="1"/>
  <c r="C281" i="11" s="1"/>
  <c r="H839" i="2"/>
  <c r="I839" i="2" s="1"/>
  <c r="K839" i="2" s="1"/>
  <c r="C280" i="11" s="1"/>
  <c r="H837" i="2"/>
  <c r="I837" i="2" s="1"/>
  <c r="K837" i="2" s="1"/>
  <c r="C278" i="11" s="1"/>
  <c r="H835" i="2"/>
  <c r="I835" i="2" s="1"/>
  <c r="K835" i="2" s="1"/>
  <c r="C276" i="11" s="1"/>
  <c r="H832" i="2"/>
  <c r="I832" i="2" s="1"/>
  <c r="K832" i="2" s="1"/>
  <c r="C273" i="11" s="1"/>
  <c r="H826" i="2"/>
  <c r="I826" i="2" s="1"/>
  <c r="K826" i="2" s="1"/>
  <c r="C267" i="11" s="1"/>
  <c r="H824" i="2"/>
  <c r="I824" i="2" s="1"/>
  <c r="K824" i="2" s="1"/>
  <c r="C265" i="11" s="1"/>
  <c r="H823" i="2"/>
  <c r="I823" i="2" s="1"/>
  <c r="K823" i="2" s="1"/>
  <c r="C264" i="11" s="1"/>
  <c r="H820" i="2"/>
  <c r="I820" i="2" s="1"/>
  <c r="K820" i="2" s="1"/>
  <c r="C261" i="11" s="1"/>
  <c r="H819" i="2"/>
  <c r="I819" i="2" s="1"/>
  <c r="K819" i="2" s="1"/>
  <c r="C260" i="11" s="1"/>
  <c r="H817" i="2"/>
  <c r="I817" i="2" s="1"/>
  <c r="K817" i="2" s="1"/>
  <c r="C258" i="11" s="1"/>
  <c r="H812" i="2"/>
  <c r="I812" i="2" s="1"/>
  <c r="K812" i="2" s="1"/>
  <c r="C253" i="11" s="1"/>
  <c r="H810" i="2"/>
  <c r="I810" i="2" s="1"/>
  <c r="K810" i="2" s="1"/>
  <c r="C251" i="11" s="1"/>
  <c r="H808" i="2"/>
  <c r="I808" i="2" s="1"/>
  <c r="K808" i="2" s="1"/>
  <c r="C249" i="11" s="1"/>
  <c r="H844" i="2"/>
  <c r="I844" i="2" s="1"/>
  <c r="K844" i="2" s="1"/>
  <c r="C285" i="11" s="1"/>
  <c r="H833" i="2"/>
  <c r="I833" i="2" s="1"/>
  <c r="K833" i="2" s="1"/>
  <c r="C274" i="11" s="1"/>
  <c r="H830" i="2"/>
  <c r="I830" i="2" s="1"/>
  <c r="K830" i="2" s="1"/>
  <c r="C271" i="11" s="1"/>
  <c r="H828" i="2"/>
  <c r="I828" i="2" s="1"/>
  <c r="K828" i="2" s="1"/>
  <c r="C269" i="11" s="1"/>
  <c r="H825" i="2"/>
  <c r="I825" i="2" s="1"/>
  <c r="K825" i="2" s="1"/>
  <c r="C266" i="11" s="1"/>
  <c r="H822" i="2"/>
  <c r="I822" i="2" s="1"/>
  <c r="K822" i="2" s="1"/>
  <c r="C263" i="11" s="1"/>
  <c r="H815" i="2"/>
  <c r="I815" i="2" s="1"/>
  <c r="K815" i="2" s="1"/>
  <c r="C256" i="11" s="1"/>
  <c r="H814" i="2"/>
  <c r="I814" i="2" s="1"/>
  <c r="K814" i="2" s="1"/>
  <c r="C255" i="11" s="1"/>
  <c r="H806" i="2"/>
  <c r="I806" i="2" s="1"/>
  <c r="K806" i="2" s="1"/>
  <c r="C247" i="11" s="1"/>
  <c r="H843" i="2"/>
  <c r="I843" i="2" s="1"/>
  <c r="K843" i="2" s="1"/>
  <c r="C284" i="11" s="1"/>
  <c r="H841" i="2"/>
  <c r="I841" i="2" s="1"/>
  <c r="K841" i="2" s="1"/>
  <c r="C282" i="11" s="1"/>
  <c r="H838" i="2"/>
  <c r="I838" i="2" s="1"/>
  <c r="K838" i="2" s="1"/>
  <c r="C279" i="11" s="1"/>
  <c r="H836" i="2"/>
  <c r="I836" i="2" s="1"/>
  <c r="K836" i="2" s="1"/>
  <c r="C277" i="11" s="1"/>
  <c r="H834" i="2"/>
  <c r="I834" i="2" s="1"/>
  <c r="K834" i="2" s="1"/>
  <c r="C275" i="11" s="1"/>
  <c r="H821" i="2"/>
  <c r="I821" i="2" s="1"/>
  <c r="K821" i="2" s="1"/>
  <c r="C262" i="11" s="1"/>
  <c r="H818" i="2"/>
  <c r="I818" i="2" s="1"/>
  <c r="K818" i="2" s="1"/>
  <c r="C259" i="11" s="1"/>
  <c r="H811" i="2"/>
  <c r="I811" i="2" s="1"/>
  <c r="K811" i="2" s="1"/>
  <c r="C252" i="11" s="1"/>
  <c r="H809" i="2"/>
  <c r="I809" i="2" s="1"/>
  <c r="K809" i="2" s="1"/>
  <c r="C250" i="11" s="1"/>
  <c r="H805" i="2"/>
  <c r="I805" i="2" s="1"/>
  <c r="K805" i="2" s="1"/>
  <c r="C246" i="11" s="1"/>
  <c r="H831" i="2"/>
  <c r="H829" i="2"/>
  <c r="I829" i="2" s="1"/>
  <c r="K829" i="2" s="1"/>
  <c r="C270" i="11" s="1"/>
  <c r="H827" i="2"/>
  <c r="I827" i="2" s="1"/>
  <c r="K827" i="2" s="1"/>
  <c r="C268" i="11" s="1"/>
  <c r="H816" i="2"/>
  <c r="I816" i="2" s="1"/>
  <c r="K816" i="2" s="1"/>
  <c r="C257" i="11" s="1"/>
  <c r="H813" i="2"/>
  <c r="I813" i="2" s="1"/>
  <c r="K813" i="2" s="1"/>
  <c r="C254" i="11" s="1"/>
  <c r="H807" i="2"/>
  <c r="I807" i="2" s="1"/>
  <c r="K807" i="2" s="1"/>
  <c r="C248" i="11" s="1"/>
  <c r="H804" i="2"/>
  <c r="I804" i="2" s="1"/>
  <c r="K804" i="2" s="1"/>
  <c r="C245" i="11" s="1"/>
  <c r="H695" i="2"/>
  <c r="I695" i="2" s="1"/>
  <c r="K695" i="2" s="1"/>
  <c r="H693" i="2"/>
  <c r="I693" i="2" s="1"/>
  <c r="K693" i="2" s="1"/>
  <c r="H691" i="2"/>
  <c r="I691" i="2" s="1"/>
  <c r="K691" i="2" s="1"/>
  <c r="H689" i="2"/>
  <c r="I689" i="2" s="1"/>
  <c r="K689" i="2" s="1"/>
  <c r="H687" i="2"/>
  <c r="I687" i="2" s="1"/>
  <c r="K687" i="2" s="1"/>
  <c r="H685" i="2"/>
  <c r="I685" i="2" s="1"/>
  <c r="K685" i="2" s="1"/>
  <c r="H683" i="2"/>
  <c r="I683" i="2" s="1"/>
  <c r="K683" i="2" s="1"/>
  <c r="H681" i="2"/>
  <c r="I681" i="2" s="1"/>
  <c r="K681" i="2" s="1"/>
  <c r="H679" i="2"/>
  <c r="I679" i="2" s="1"/>
  <c r="K679" i="2" s="1"/>
  <c r="H678" i="2"/>
  <c r="I678" i="2" s="1"/>
  <c r="K678" i="2" s="1"/>
  <c r="H655" i="2"/>
  <c r="I655" i="2" s="1"/>
  <c r="K655" i="2" s="1"/>
  <c r="H690" i="2"/>
  <c r="I690" i="2" s="1"/>
  <c r="K690" i="2" s="1"/>
  <c r="H677" i="2"/>
  <c r="I677" i="2" s="1"/>
  <c r="K677" i="2" s="1"/>
  <c r="H675" i="2"/>
  <c r="I675" i="2" s="1"/>
  <c r="K675" i="2" s="1"/>
  <c r="H672" i="2"/>
  <c r="I672" i="2" s="1"/>
  <c r="K672" i="2" s="1"/>
  <c r="H670" i="2"/>
  <c r="I670" i="2" s="1"/>
  <c r="K670" i="2" s="1"/>
  <c r="H668" i="2"/>
  <c r="I668" i="2" s="1"/>
  <c r="K668" i="2" s="1"/>
  <c r="H666" i="2"/>
  <c r="I666" i="2" s="1"/>
  <c r="K666" i="2" s="1"/>
  <c r="H665" i="2"/>
  <c r="I665" i="2" s="1"/>
  <c r="K665" i="2" s="1"/>
  <c r="H664" i="2"/>
  <c r="I664" i="2" s="1"/>
  <c r="K664" i="2" s="1"/>
  <c r="H662" i="2"/>
  <c r="I662" i="2" s="1"/>
  <c r="K662" i="2" s="1"/>
  <c r="H660" i="2"/>
  <c r="I660" i="2" s="1"/>
  <c r="K660" i="2" s="1"/>
  <c r="H657" i="2"/>
  <c r="I657" i="2" s="1"/>
  <c r="K657" i="2" s="1"/>
  <c r="H694" i="2"/>
  <c r="I694" i="2" s="1"/>
  <c r="K694" i="2" s="1"/>
  <c r="H692" i="2"/>
  <c r="I692" i="2" s="1"/>
  <c r="K692" i="2" s="1"/>
  <c r="H688" i="2"/>
  <c r="I688" i="2" s="1"/>
  <c r="K688" i="2" s="1"/>
  <c r="H686" i="2"/>
  <c r="I686" i="2" s="1"/>
  <c r="K686" i="2" s="1"/>
  <c r="H684" i="2"/>
  <c r="I684" i="2" s="1"/>
  <c r="K684" i="2" s="1"/>
  <c r="H682" i="2"/>
  <c r="I682" i="2" s="1"/>
  <c r="K682" i="2" s="1"/>
  <c r="H680" i="2"/>
  <c r="I680" i="2" s="1"/>
  <c r="K680" i="2" s="1"/>
  <c r="H659" i="2"/>
  <c r="I659" i="2" s="1"/>
  <c r="K659" i="2" s="1"/>
  <c r="H676" i="2"/>
  <c r="I676" i="2" s="1"/>
  <c r="K676" i="2" s="1"/>
  <c r="H674" i="2"/>
  <c r="I674" i="2" s="1"/>
  <c r="K674" i="2" s="1"/>
  <c r="H673" i="2"/>
  <c r="I673" i="2" s="1"/>
  <c r="K673" i="2" s="1"/>
  <c r="H671" i="2"/>
  <c r="I671" i="2" s="1"/>
  <c r="K671" i="2" s="1"/>
  <c r="H669" i="2"/>
  <c r="I669" i="2" s="1"/>
  <c r="K669" i="2" s="1"/>
  <c r="H667" i="2"/>
  <c r="I667" i="2" s="1"/>
  <c r="K667" i="2" s="1"/>
  <c r="H663" i="2"/>
  <c r="I663" i="2" s="1"/>
  <c r="K663" i="2" s="1"/>
  <c r="H661" i="2"/>
  <c r="I661" i="2" s="1"/>
  <c r="K661" i="2" s="1"/>
  <c r="H658" i="2"/>
  <c r="I658" i="2" s="1"/>
  <c r="K658" i="2" s="1"/>
  <c r="H656" i="2"/>
  <c r="I656" i="2" s="1"/>
  <c r="K656" i="2" s="1"/>
  <c r="BC152" i="2"/>
  <c r="G5" i="1" s="1"/>
  <c r="G11" i="1" s="1"/>
  <c r="K397" i="2"/>
  <c r="C12" i="1" s="1"/>
  <c r="AD542" i="2"/>
  <c r="AE542" i="2" s="1"/>
  <c r="AG542" i="2" s="1"/>
  <c r="K190" i="11" s="1"/>
  <c r="M190" i="11" s="1"/>
  <c r="V56" i="12" s="1"/>
  <c r="V137" i="12" s="1"/>
  <c r="AD540" i="2"/>
  <c r="AE540" i="2" s="1"/>
  <c r="AG540" i="2" s="1"/>
  <c r="K188" i="11" s="1"/>
  <c r="M188" i="11" s="1"/>
  <c r="V54" i="12" s="1"/>
  <c r="V96" i="12" s="1"/>
  <c r="AD534" i="2"/>
  <c r="AE534" i="2" s="1"/>
  <c r="AG534" i="2" s="1"/>
  <c r="K182" i="11" s="1"/>
  <c r="M182" i="11" s="1"/>
  <c r="V48" i="12" s="1"/>
  <c r="V94" i="12" s="1"/>
  <c r="AD529" i="2"/>
  <c r="AE529" i="2" s="1"/>
  <c r="AG529" i="2" s="1"/>
  <c r="K177" i="11" s="1"/>
  <c r="M177" i="11" s="1"/>
  <c r="V43" i="12" s="1"/>
  <c r="V129" i="12" s="1"/>
  <c r="AD525" i="2"/>
  <c r="AE525" i="2" s="1"/>
  <c r="AG525" i="2" s="1"/>
  <c r="K173" i="11" s="1"/>
  <c r="M173" i="11" s="1"/>
  <c r="V39" i="12" s="1"/>
  <c r="V89" i="12" s="1"/>
  <c r="AD541" i="2"/>
  <c r="AE541" i="2" s="1"/>
  <c r="AG541" i="2" s="1"/>
  <c r="K189" i="11" s="1"/>
  <c r="M189" i="11" s="1"/>
  <c r="V55" i="12" s="1"/>
  <c r="V136" i="12" s="1"/>
  <c r="AD538" i="2"/>
  <c r="AE538" i="2" s="1"/>
  <c r="AG538" i="2" s="1"/>
  <c r="K186" i="11" s="1"/>
  <c r="M186" i="11" s="1"/>
  <c r="V52" i="12" s="1"/>
  <c r="V135" i="12" s="1"/>
  <c r="AD545" i="2"/>
  <c r="AE545" i="2" s="1"/>
  <c r="AG545" i="2" s="1"/>
  <c r="K193" i="11" s="1"/>
  <c r="M193" i="11" s="1"/>
  <c r="V59" i="12" s="1"/>
  <c r="V97" i="12" s="1"/>
  <c r="AD544" i="2"/>
  <c r="AE544" i="2" s="1"/>
  <c r="AG544" i="2" s="1"/>
  <c r="K192" i="11" s="1"/>
  <c r="M192" i="11" s="1"/>
  <c r="V58" i="12" s="1"/>
  <c r="V139" i="12" s="1"/>
  <c r="AD539" i="2"/>
  <c r="AE539" i="2" s="1"/>
  <c r="AG539" i="2" s="1"/>
  <c r="K187" i="11" s="1"/>
  <c r="M187" i="11" s="1"/>
  <c r="V53" i="12" s="1"/>
  <c r="V95" i="12" s="1"/>
  <c r="AD537" i="2"/>
  <c r="AE537" i="2" s="1"/>
  <c r="AG537" i="2" s="1"/>
  <c r="K185" i="11" s="1"/>
  <c r="M185" i="11" s="1"/>
  <c r="V51" i="12" s="1"/>
  <c r="V134" i="12" s="1"/>
  <c r="AD535" i="2"/>
  <c r="AE535" i="2" s="1"/>
  <c r="AG535" i="2" s="1"/>
  <c r="K183" i="11" s="1"/>
  <c r="M183" i="11" s="1"/>
  <c r="V49" i="12" s="1"/>
  <c r="V132" i="12" s="1"/>
  <c r="AD532" i="2"/>
  <c r="AE532" i="2" s="1"/>
  <c r="AG532" i="2" s="1"/>
  <c r="K180" i="11" s="1"/>
  <c r="M180" i="11" s="1"/>
  <c r="V46" i="12" s="1"/>
  <c r="V92" i="12" s="1"/>
  <c r="AD531" i="2"/>
  <c r="AE531" i="2" s="1"/>
  <c r="AG531" i="2" s="1"/>
  <c r="K179" i="11" s="1"/>
  <c r="M179" i="11" s="1"/>
  <c r="V45" i="12" s="1"/>
  <c r="V131" i="12" s="1"/>
  <c r="AD530" i="2"/>
  <c r="AE530" i="2" s="1"/>
  <c r="AG530" i="2" s="1"/>
  <c r="K178" i="11" s="1"/>
  <c r="M178" i="11" s="1"/>
  <c r="V44" i="12" s="1"/>
  <c r="V130" i="12" s="1"/>
  <c r="AD528" i="2"/>
  <c r="AE528" i="2" s="1"/>
  <c r="AG528" i="2" s="1"/>
  <c r="K176" i="11" s="1"/>
  <c r="M176" i="11" s="1"/>
  <c r="V42" i="12" s="1"/>
  <c r="V91" i="12" s="1"/>
  <c r="AD521" i="2"/>
  <c r="AE521" i="2" s="1"/>
  <c r="AG521" i="2" s="1"/>
  <c r="K169" i="11" s="1"/>
  <c r="M169" i="11" s="1"/>
  <c r="V35" i="12" s="1"/>
  <c r="V87" i="12" s="1"/>
  <c r="AD519" i="2"/>
  <c r="AE519" i="2" s="1"/>
  <c r="AG519" i="2" s="1"/>
  <c r="K167" i="11" s="1"/>
  <c r="M167" i="11" s="1"/>
  <c r="V33" i="12" s="1"/>
  <c r="V86" i="12" s="1"/>
  <c r="AD518" i="2"/>
  <c r="AE518" i="2" s="1"/>
  <c r="AG518" i="2" s="1"/>
  <c r="K166" i="11" s="1"/>
  <c r="M166" i="11" s="1"/>
  <c r="V32" i="12" s="1"/>
  <c r="V124" i="12" s="1"/>
  <c r="AD516" i="2"/>
  <c r="AE516" i="2" s="1"/>
  <c r="AG516" i="2" s="1"/>
  <c r="K164" i="11" s="1"/>
  <c r="M164" i="11" s="1"/>
  <c r="V30" i="12" s="1"/>
  <c r="V123" i="12" s="1"/>
  <c r="AD510" i="2"/>
  <c r="AE510" i="2" s="1"/>
  <c r="AG510" i="2" s="1"/>
  <c r="K158" i="11" s="1"/>
  <c r="M158" i="11" s="1"/>
  <c r="V24" i="12" s="1"/>
  <c r="V119" i="12" s="1"/>
  <c r="AD543" i="2"/>
  <c r="AE543" i="2" s="1"/>
  <c r="AG543" i="2" s="1"/>
  <c r="K191" i="11" s="1"/>
  <c r="M191" i="11" s="1"/>
  <c r="V57" i="12" s="1"/>
  <c r="V138" i="12" s="1"/>
  <c r="AD527" i="2"/>
  <c r="AE527" i="2" s="1"/>
  <c r="AG527" i="2" s="1"/>
  <c r="K175" i="11" s="1"/>
  <c r="M175" i="11" s="1"/>
  <c r="V41" i="12" s="1"/>
  <c r="V90" i="12" s="1"/>
  <c r="AD524" i="2"/>
  <c r="AE524" i="2" s="1"/>
  <c r="AG524" i="2" s="1"/>
  <c r="K172" i="11" s="1"/>
  <c r="M172" i="11" s="1"/>
  <c r="V38" i="12" s="1"/>
  <c r="V127" i="12" s="1"/>
  <c r="AD523" i="2"/>
  <c r="AE523" i="2" s="1"/>
  <c r="AG523" i="2" s="1"/>
  <c r="K171" i="11" s="1"/>
  <c r="M171" i="11" s="1"/>
  <c r="V37" i="12" s="1"/>
  <c r="V88" i="12" s="1"/>
  <c r="AD522" i="2"/>
  <c r="AE522" i="2" s="1"/>
  <c r="AG522" i="2" s="1"/>
  <c r="K170" i="11" s="1"/>
  <c r="M170" i="11" s="1"/>
  <c r="V36" i="12" s="1"/>
  <c r="V126" i="12" s="1"/>
  <c r="AD514" i="2"/>
  <c r="AE514" i="2" s="1"/>
  <c r="AG514" i="2" s="1"/>
  <c r="K162" i="11" s="1"/>
  <c r="M162" i="11" s="1"/>
  <c r="V28" i="12" s="1"/>
  <c r="V83" i="12" s="1"/>
  <c r="AD513" i="2"/>
  <c r="AE513" i="2" s="1"/>
  <c r="AG513" i="2" s="1"/>
  <c r="K161" i="11" s="1"/>
  <c r="M161" i="11" s="1"/>
  <c r="V27" i="12" s="1"/>
  <c r="V122" i="12" s="1"/>
  <c r="AD507" i="2"/>
  <c r="AE507" i="2" s="1"/>
  <c r="AG507" i="2" s="1"/>
  <c r="K155" i="11" s="1"/>
  <c r="M155" i="11" s="1"/>
  <c r="V21" i="12" s="1"/>
  <c r="V81" i="12" s="1"/>
  <c r="AD505" i="2"/>
  <c r="AE505" i="2" s="1"/>
  <c r="AG505" i="2" s="1"/>
  <c r="K153" i="11" s="1"/>
  <c r="M153" i="11" s="1"/>
  <c r="AD533" i="2"/>
  <c r="AE533" i="2" s="1"/>
  <c r="AG533" i="2" s="1"/>
  <c r="K181" i="11" s="1"/>
  <c r="M181" i="11" s="1"/>
  <c r="V47" i="12" s="1"/>
  <c r="V93" i="12" s="1"/>
  <c r="AD526" i="2"/>
  <c r="AE526" i="2" s="1"/>
  <c r="AG526" i="2" s="1"/>
  <c r="K174" i="11" s="1"/>
  <c r="M174" i="11" s="1"/>
  <c r="V40" i="12" s="1"/>
  <c r="V128" i="12" s="1"/>
  <c r="AD520" i="2"/>
  <c r="AE520" i="2" s="1"/>
  <c r="AG520" i="2" s="1"/>
  <c r="K168" i="11" s="1"/>
  <c r="M168" i="11" s="1"/>
  <c r="V34" i="12" s="1"/>
  <c r="V125" i="12" s="1"/>
  <c r="AD512" i="2"/>
  <c r="AE512" i="2" s="1"/>
  <c r="AG512" i="2" s="1"/>
  <c r="K160" i="11" s="1"/>
  <c r="M160" i="11" s="1"/>
  <c r="V26" i="12" s="1"/>
  <c r="V121" i="12" s="1"/>
  <c r="AD508" i="2"/>
  <c r="AE508" i="2" s="1"/>
  <c r="AG508" i="2" s="1"/>
  <c r="K156" i="11" s="1"/>
  <c r="M156" i="11" s="1"/>
  <c r="V22" i="12" s="1"/>
  <c r="V82" i="12" s="1"/>
  <c r="AD515" i="2"/>
  <c r="AE515" i="2" s="1"/>
  <c r="AG515" i="2" s="1"/>
  <c r="K163" i="11" s="1"/>
  <c r="M163" i="11" s="1"/>
  <c r="V29" i="12" s="1"/>
  <c r="V84" i="12" s="1"/>
  <c r="AD511" i="2"/>
  <c r="AE511" i="2" s="1"/>
  <c r="AG511" i="2" s="1"/>
  <c r="K159" i="11" s="1"/>
  <c r="M159" i="11" s="1"/>
  <c r="V25" i="12" s="1"/>
  <c r="V120" i="12" s="1"/>
  <c r="AD536" i="2"/>
  <c r="AE536" i="2" s="1"/>
  <c r="AG536" i="2" s="1"/>
  <c r="K184" i="11" s="1"/>
  <c r="M184" i="11" s="1"/>
  <c r="V50" i="12" s="1"/>
  <c r="V133" i="12" s="1"/>
  <c r="AD517" i="2"/>
  <c r="AE517" i="2" s="1"/>
  <c r="AG517" i="2" s="1"/>
  <c r="K165" i="11" s="1"/>
  <c r="M165" i="11" s="1"/>
  <c r="V31" i="12" s="1"/>
  <c r="V85" i="12" s="1"/>
  <c r="AD509" i="2"/>
  <c r="AE509" i="2" s="1"/>
  <c r="AG509" i="2" s="1"/>
  <c r="K157" i="11" s="1"/>
  <c r="M157" i="11" s="1"/>
  <c r="V23" i="12" s="1"/>
  <c r="V118" i="12" s="1"/>
  <c r="AD506" i="2"/>
  <c r="AE506" i="2" s="1"/>
  <c r="AG506" i="2" s="1"/>
  <c r="K154" i="11" s="1"/>
  <c r="M154" i="11" s="1"/>
  <c r="V20" i="12" s="1"/>
  <c r="V80" i="12" s="1"/>
  <c r="AZ693" i="2"/>
  <c r="BA693" i="2" s="1"/>
  <c r="BC693" i="2" s="1"/>
  <c r="S237" i="11" s="1"/>
  <c r="AZ691" i="2"/>
  <c r="BA691" i="2" s="1"/>
  <c r="BC691" i="2" s="1"/>
  <c r="S235" i="11" s="1"/>
  <c r="AZ687" i="2"/>
  <c r="BA687" i="2" s="1"/>
  <c r="BC687" i="2" s="1"/>
  <c r="S231" i="11" s="1"/>
  <c r="AZ685" i="2"/>
  <c r="BA685" i="2" s="1"/>
  <c r="BC685" i="2" s="1"/>
  <c r="S229" i="11" s="1"/>
  <c r="AZ683" i="2"/>
  <c r="BA683" i="2" s="1"/>
  <c r="BC683" i="2" s="1"/>
  <c r="S227" i="11" s="1"/>
  <c r="AZ681" i="2"/>
  <c r="BA681" i="2" s="1"/>
  <c r="BC681" i="2" s="1"/>
  <c r="S225" i="11" s="1"/>
  <c r="AZ679" i="2"/>
  <c r="BA679" i="2" s="1"/>
  <c r="BC679" i="2" s="1"/>
  <c r="S223" i="11" s="1"/>
  <c r="AZ677" i="2"/>
  <c r="BA677" i="2" s="1"/>
  <c r="BC677" i="2" s="1"/>
  <c r="S221" i="11" s="1"/>
  <c r="AZ664" i="2"/>
  <c r="BA664" i="2" s="1"/>
  <c r="BC664" i="2" s="1"/>
  <c r="S208" i="11" s="1"/>
  <c r="AZ655" i="2"/>
  <c r="BA655" i="2" s="1"/>
  <c r="BC655" i="2" s="1"/>
  <c r="S199" i="11" s="1"/>
  <c r="AZ690" i="2"/>
  <c r="BA690" i="2" s="1"/>
  <c r="BC690" i="2" s="1"/>
  <c r="S234" i="11" s="1"/>
  <c r="AZ689" i="2"/>
  <c r="BA689" i="2" s="1"/>
  <c r="BC689" i="2" s="1"/>
  <c r="S233" i="11" s="1"/>
  <c r="AZ678" i="2"/>
  <c r="BA678" i="2" s="1"/>
  <c r="BC678" i="2" s="1"/>
  <c r="S222" i="11" s="1"/>
  <c r="AZ675" i="2"/>
  <c r="BA675" i="2" s="1"/>
  <c r="BC675" i="2" s="1"/>
  <c r="S219" i="11" s="1"/>
  <c r="AZ672" i="2"/>
  <c r="BA672" i="2" s="1"/>
  <c r="BC672" i="2" s="1"/>
  <c r="S216" i="11" s="1"/>
  <c r="AZ670" i="2"/>
  <c r="BA670" i="2" s="1"/>
  <c r="BC670" i="2" s="1"/>
  <c r="S214" i="11" s="1"/>
  <c r="AZ668" i="2"/>
  <c r="BA668" i="2" s="1"/>
  <c r="BC668" i="2" s="1"/>
  <c r="S212" i="11" s="1"/>
  <c r="AZ666" i="2"/>
  <c r="BA666" i="2" s="1"/>
  <c r="BC666" i="2" s="1"/>
  <c r="S210" i="11" s="1"/>
  <c r="AZ665" i="2"/>
  <c r="BA665" i="2" s="1"/>
  <c r="BC665" i="2" s="1"/>
  <c r="S209" i="11" s="1"/>
  <c r="AZ662" i="2"/>
  <c r="BA662" i="2" s="1"/>
  <c r="BC662" i="2" s="1"/>
  <c r="S206" i="11" s="1"/>
  <c r="AZ660" i="2"/>
  <c r="BA660" i="2" s="1"/>
  <c r="BC660" i="2" s="1"/>
  <c r="S204" i="11" s="1"/>
  <c r="AZ657" i="2"/>
  <c r="BA657" i="2" s="1"/>
  <c r="BC657" i="2" s="1"/>
  <c r="S201" i="11" s="1"/>
  <c r="AZ695" i="2"/>
  <c r="BA695" i="2" s="1"/>
  <c r="BC695" i="2" s="1"/>
  <c r="S239" i="11" s="1"/>
  <c r="AZ694" i="2"/>
  <c r="BA694" i="2" s="1"/>
  <c r="BC694" i="2" s="1"/>
  <c r="S238" i="11" s="1"/>
  <c r="AZ692" i="2"/>
  <c r="BA692" i="2" s="1"/>
  <c r="BC692" i="2" s="1"/>
  <c r="S236" i="11" s="1"/>
  <c r="AZ688" i="2"/>
  <c r="BA688" i="2" s="1"/>
  <c r="BC688" i="2" s="1"/>
  <c r="S232" i="11" s="1"/>
  <c r="AZ686" i="2"/>
  <c r="BA686" i="2" s="1"/>
  <c r="BC686" i="2" s="1"/>
  <c r="S230" i="11" s="1"/>
  <c r="AZ684" i="2"/>
  <c r="BA684" i="2" s="1"/>
  <c r="BC684" i="2" s="1"/>
  <c r="S228" i="11" s="1"/>
  <c r="AZ682" i="2"/>
  <c r="BA682" i="2" s="1"/>
  <c r="BC682" i="2" s="1"/>
  <c r="S226" i="11" s="1"/>
  <c r="AZ680" i="2"/>
  <c r="BA680" i="2" s="1"/>
  <c r="BC680" i="2" s="1"/>
  <c r="S224" i="11" s="1"/>
  <c r="AZ659" i="2"/>
  <c r="BA659" i="2" s="1"/>
  <c r="BC659" i="2" s="1"/>
  <c r="S203" i="11" s="1"/>
  <c r="AZ676" i="2"/>
  <c r="BA676" i="2" s="1"/>
  <c r="BC676" i="2" s="1"/>
  <c r="S220" i="11" s="1"/>
  <c r="AZ674" i="2"/>
  <c r="BA674" i="2" s="1"/>
  <c r="BC674" i="2" s="1"/>
  <c r="S218" i="11" s="1"/>
  <c r="AZ673" i="2"/>
  <c r="AZ671" i="2"/>
  <c r="BA671" i="2" s="1"/>
  <c r="BC671" i="2" s="1"/>
  <c r="S215" i="11" s="1"/>
  <c r="AZ669" i="2"/>
  <c r="BA669" i="2" s="1"/>
  <c r="BC669" i="2" s="1"/>
  <c r="S213" i="11" s="1"/>
  <c r="AZ667" i="2"/>
  <c r="BA667" i="2" s="1"/>
  <c r="BC667" i="2" s="1"/>
  <c r="S211" i="11" s="1"/>
  <c r="AZ663" i="2"/>
  <c r="BA663" i="2" s="1"/>
  <c r="BC663" i="2" s="1"/>
  <c r="S207" i="11" s="1"/>
  <c r="AZ661" i="2"/>
  <c r="BA661" i="2" s="1"/>
  <c r="BC661" i="2" s="1"/>
  <c r="S205" i="11" s="1"/>
  <c r="AZ658" i="2"/>
  <c r="BA658" i="2" s="1"/>
  <c r="BC658" i="2" s="1"/>
  <c r="S202" i="11" s="1"/>
  <c r="AZ656" i="2"/>
  <c r="BA656" i="2" s="1"/>
  <c r="BC656" i="2" s="1"/>
  <c r="S200" i="11" s="1"/>
  <c r="BT473" i="2"/>
  <c r="BU473" i="2" s="1"/>
  <c r="BW473" i="2" s="1"/>
  <c r="BY473" i="2" s="1"/>
  <c r="AB129" i="11" s="1"/>
  <c r="BU425" i="2"/>
  <c r="BW425" i="2" s="1"/>
  <c r="BY425" i="2" s="1"/>
  <c r="AA129" i="11" s="1"/>
  <c r="AC129" i="11" s="1"/>
  <c r="T256" i="2"/>
  <c r="V256" i="2" s="1"/>
  <c r="H63" i="11" s="1"/>
  <c r="R84" i="2"/>
  <c r="T84" i="2" s="1"/>
  <c r="V84" i="2" s="1"/>
  <c r="AB84" i="2"/>
  <c r="AP443" i="2"/>
  <c r="AR443" i="2" s="1"/>
  <c r="O147" i="11" s="1"/>
  <c r="Q147" i="11" s="1"/>
  <c r="AC59" i="12" s="1"/>
  <c r="AC97" i="12" s="1"/>
  <c r="I49" i="2"/>
  <c r="K49" i="2" s="1"/>
  <c r="C55" i="11" s="1"/>
  <c r="E55" i="11" s="1"/>
  <c r="H890" i="2"/>
  <c r="I890" i="2" s="1"/>
  <c r="K890" i="2" s="1"/>
  <c r="D283" i="11" s="1"/>
  <c r="H888" i="2"/>
  <c r="I888" i="2" s="1"/>
  <c r="K888" i="2" s="1"/>
  <c r="D281" i="11" s="1"/>
  <c r="H892" i="2"/>
  <c r="I892" i="2" s="1"/>
  <c r="K892" i="2" s="1"/>
  <c r="D285" i="11" s="1"/>
  <c r="H891" i="2"/>
  <c r="I891" i="2" s="1"/>
  <c r="K891" i="2" s="1"/>
  <c r="D284" i="11" s="1"/>
  <c r="H889" i="2"/>
  <c r="I889" i="2" s="1"/>
  <c r="K889" i="2" s="1"/>
  <c r="D282" i="11" s="1"/>
  <c r="H880" i="2"/>
  <c r="I880" i="2" s="1"/>
  <c r="K880" i="2" s="1"/>
  <c r="D273" i="11" s="1"/>
  <c r="H874" i="2"/>
  <c r="I874" i="2" s="1"/>
  <c r="K874" i="2" s="1"/>
  <c r="D267" i="11" s="1"/>
  <c r="H871" i="2"/>
  <c r="I871" i="2" s="1"/>
  <c r="K871" i="2" s="1"/>
  <c r="D264" i="11" s="1"/>
  <c r="H870" i="2"/>
  <c r="I870" i="2" s="1"/>
  <c r="K870" i="2" s="1"/>
  <c r="D263" i="11" s="1"/>
  <c r="H867" i="2"/>
  <c r="I867" i="2" s="1"/>
  <c r="K867" i="2" s="1"/>
  <c r="D260" i="11" s="1"/>
  <c r="H865" i="2"/>
  <c r="I865" i="2" s="1"/>
  <c r="K865" i="2" s="1"/>
  <c r="D258" i="11" s="1"/>
  <c r="H860" i="2"/>
  <c r="I860" i="2" s="1"/>
  <c r="K860" i="2" s="1"/>
  <c r="D253" i="11" s="1"/>
  <c r="H858" i="2"/>
  <c r="I858" i="2" s="1"/>
  <c r="K858" i="2" s="1"/>
  <c r="D251" i="11" s="1"/>
  <c r="H856" i="2"/>
  <c r="I856" i="2" s="1"/>
  <c r="K856" i="2" s="1"/>
  <c r="D249" i="11" s="1"/>
  <c r="H887" i="2"/>
  <c r="I887" i="2" s="1"/>
  <c r="K887" i="2" s="1"/>
  <c r="D280" i="11" s="1"/>
  <c r="H885" i="2"/>
  <c r="I885" i="2" s="1"/>
  <c r="K885" i="2" s="1"/>
  <c r="D278" i="11" s="1"/>
  <c r="H883" i="2"/>
  <c r="I883" i="2" s="1"/>
  <c r="K883" i="2" s="1"/>
  <c r="D276" i="11" s="1"/>
  <c r="H881" i="2"/>
  <c r="I881" i="2" s="1"/>
  <c r="K881" i="2" s="1"/>
  <c r="D274" i="11" s="1"/>
  <c r="H879" i="2"/>
  <c r="I879" i="2" s="1"/>
  <c r="K879" i="2" s="1"/>
  <c r="D272" i="11" s="1"/>
  <c r="H877" i="2"/>
  <c r="I877" i="2" s="1"/>
  <c r="K877" i="2" s="1"/>
  <c r="D270" i="11" s="1"/>
  <c r="H873" i="2"/>
  <c r="I873" i="2" s="1"/>
  <c r="K873" i="2" s="1"/>
  <c r="D266" i="11" s="1"/>
  <c r="H869" i="2"/>
  <c r="I869" i="2" s="1"/>
  <c r="K869" i="2" s="1"/>
  <c r="D262" i="11" s="1"/>
  <c r="H863" i="2"/>
  <c r="I863" i="2" s="1"/>
  <c r="K863" i="2" s="1"/>
  <c r="D256" i="11" s="1"/>
  <c r="H862" i="2"/>
  <c r="I862" i="2" s="1"/>
  <c r="K862" i="2" s="1"/>
  <c r="D255" i="11" s="1"/>
  <c r="H866" i="2"/>
  <c r="I866" i="2" s="1"/>
  <c r="K866" i="2" s="1"/>
  <c r="D259" i="11" s="1"/>
  <c r="H859" i="2"/>
  <c r="I859" i="2" s="1"/>
  <c r="K859" i="2" s="1"/>
  <c r="D252" i="11" s="1"/>
  <c r="H857" i="2"/>
  <c r="I857" i="2" s="1"/>
  <c r="K857" i="2" s="1"/>
  <c r="D250" i="11" s="1"/>
  <c r="H886" i="2"/>
  <c r="I886" i="2" s="1"/>
  <c r="K886" i="2" s="1"/>
  <c r="D279" i="11" s="1"/>
  <c r="H884" i="2"/>
  <c r="I884" i="2" s="1"/>
  <c r="K884" i="2" s="1"/>
  <c r="D277" i="11" s="1"/>
  <c r="H882" i="2"/>
  <c r="I882" i="2" s="1"/>
  <c r="K882" i="2" s="1"/>
  <c r="D275" i="11" s="1"/>
  <c r="H878" i="2"/>
  <c r="I878" i="2" s="1"/>
  <c r="K878" i="2" s="1"/>
  <c r="D271" i="11" s="1"/>
  <c r="H876" i="2"/>
  <c r="I876" i="2" s="1"/>
  <c r="K876" i="2" s="1"/>
  <c r="D269" i="11" s="1"/>
  <c r="H875" i="2"/>
  <c r="I875" i="2" s="1"/>
  <c r="K875" i="2" s="1"/>
  <c r="D268" i="11" s="1"/>
  <c r="H872" i="2"/>
  <c r="I872" i="2" s="1"/>
  <c r="K872" i="2" s="1"/>
  <c r="D265" i="11" s="1"/>
  <c r="H868" i="2"/>
  <c r="I868" i="2" s="1"/>
  <c r="K868" i="2" s="1"/>
  <c r="D261" i="11" s="1"/>
  <c r="H864" i="2"/>
  <c r="I864" i="2" s="1"/>
  <c r="K864" i="2" s="1"/>
  <c r="D257" i="11" s="1"/>
  <c r="H861" i="2"/>
  <c r="I861" i="2" s="1"/>
  <c r="K861" i="2" s="1"/>
  <c r="D254" i="11" s="1"/>
  <c r="H853" i="2"/>
  <c r="I853" i="2" s="1"/>
  <c r="K853" i="2" s="1"/>
  <c r="D246" i="11" s="1"/>
  <c r="H855" i="2"/>
  <c r="I855" i="2" s="1"/>
  <c r="K855" i="2" s="1"/>
  <c r="D248" i="11" s="1"/>
  <c r="H852" i="2"/>
  <c r="I852" i="2" s="1"/>
  <c r="K852" i="2" s="1"/>
  <c r="D245" i="11" s="1"/>
  <c r="H854" i="2"/>
  <c r="I854" i="2" s="1"/>
  <c r="K854" i="2" s="1"/>
  <c r="D247" i="11" s="1"/>
  <c r="Q185" i="2"/>
  <c r="R185" i="2" s="1"/>
  <c r="R137" i="2"/>
  <c r="T137" i="2" s="1"/>
  <c r="V137" i="2" s="1"/>
  <c r="Q257" i="2"/>
  <c r="R209" i="2"/>
  <c r="T209" i="2" s="1"/>
  <c r="V209" i="2" s="1"/>
  <c r="G64" i="11" s="1"/>
  <c r="BI474" i="2"/>
  <c r="BJ474" i="2" s="1"/>
  <c r="BL474" i="2" s="1"/>
  <c r="BN474" i="2" s="1"/>
  <c r="X130" i="11" s="1"/>
  <c r="BJ426" i="2"/>
  <c r="BL426" i="2" s="1"/>
  <c r="BN426" i="2" s="1"/>
  <c r="W130" i="11" s="1"/>
  <c r="Y130" i="11" s="1"/>
  <c r="AS42" i="12" s="1"/>
  <c r="AS91" i="12" s="1"/>
  <c r="AD415" i="2"/>
  <c r="AE415" i="2" s="1"/>
  <c r="AG415" i="2" s="1"/>
  <c r="K119" i="11" s="1"/>
  <c r="AD413" i="2"/>
  <c r="AE413" i="2" s="1"/>
  <c r="AG413" i="2" s="1"/>
  <c r="K117" i="11" s="1"/>
  <c r="AD412" i="2"/>
  <c r="AE412" i="2" s="1"/>
  <c r="AG412" i="2" s="1"/>
  <c r="K116" i="11" s="1"/>
  <c r="AD410" i="2"/>
  <c r="AE410" i="2" s="1"/>
  <c r="AG410" i="2" s="1"/>
  <c r="K114" i="11" s="1"/>
  <c r="AD408" i="2"/>
  <c r="AE408" i="2" s="1"/>
  <c r="AG408" i="2" s="1"/>
  <c r="K112" i="11" s="1"/>
  <c r="AD406" i="2"/>
  <c r="AE406" i="2" s="1"/>
  <c r="AG406" i="2" s="1"/>
  <c r="K110" i="11" s="1"/>
  <c r="AD404" i="2"/>
  <c r="AE404" i="2" s="1"/>
  <c r="AG404" i="2" s="1"/>
  <c r="K108" i="11" s="1"/>
  <c r="AD441" i="2"/>
  <c r="AE441" i="2" s="1"/>
  <c r="AG441" i="2" s="1"/>
  <c r="K145" i="11" s="1"/>
  <c r="AD439" i="2"/>
  <c r="AE439" i="2" s="1"/>
  <c r="AG439" i="2" s="1"/>
  <c r="K143" i="11" s="1"/>
  <c r="AD437" i="2"/>
  <c r="AE437" i="2" s="1"/>
  <c r="AG437" i="2" s="1"/>
  <c r="K141" i="11" s="1"/>
  <c r="AD435" i="2"/>
  <c r="AE435" i="2" s="1"/>
  <c r="AG435" i="2" s="1"/>
  <c r="K139" i="11" s="1"/>
  <c r="AD433" i="2"/>
  <c r="AE433" i="2" s="1"/>
  <c r="AG433" i="2" s="1"/>
  <c r="K137" i="11" s="1"/>
  <c r="AD431" i="2"/>
  <c r="AE431" i="2" s="1"/>
  <c r="AG431" i="2" s="1"/>
  <c r="K135" i="11" s="1"/>
  <c r="AD429" i="2"/>
  <c r="AE429" i="2" s="1"/>
  <c r="AG429" i="2" s="1"/>
  <c r="K133" i="11" s="1"/>
  <c r="AD427" i="2"/>
  <c r="AE427" i="2" s="1"/>
  <c r="AG427" i="2" s="1"/>
  <c r="K131" i="11" s="1"/>
  <c r="AD425" i="2"/>
  <c r="AE425" i="2" s="1"/>
  <c r="AG425" i="2" s="1"/>
  <c r="K129" i="11" s="1"/>
  <c r="AD423" i="2"/>
  <c r="AE423" i="2" s="1"/>
  <c r="AG423" i="2" s="1"/>
  <c r="K127" i="11" s="1"/>
  <c r="AD421" i="2"/>
  <c r="AE421" i="2" s="1"/>
  <c r="AG421" i="2" s="1"/>
  <c r="K125" i="11" s="1"/>
  <c r="AD419" i="2"/>
  <c r="AE419" i="2" s="1"/>
  <c r="AG419" i="2" s="1"/>
  <c r="K123" i="11" s="1"/>
  <c r="AD417" i="2"/>
  <c r="AE417" i="2" s="1"/>
  <c r="AG417" i="2" s="1"/>
  <c r="K121" i="11" s="1"/>
  <c r="AD416" i="2"/>
  <c r="AE416" i="2" s="1"/>
  <c r="AG416" i="2" s="1"/>
  <c r="K120" i="11" s="1"/>
  <c r="AD414" i="2"/>
  <c r="AE414" i="2" s="1"/>
  <c r="AG414" i="2" s="1"/>
  <c r="K118" i="11" s="1"/>
  <c r="AD411" i="2"/>
  <c r="AE411" i="2" s="1"/>
  <c r="AG411" i="2" s="1"/>
  <c r="K115" i="11" s="1"/>
  <c r="AD409" i="2"/>
  <c r="AE409" i="2" s="1"/>
  <c r="AG409" i="2" s="1"/>
  <c r="K113" i="11" s="1"/>
  <c r="AD407" i="2"/>
  <c r="AE407" i="2" s="1"/>
  <c r="AG407" i="2" s="1"/>
  <c r="K111" i="11" s="1"/>
  <c r="AD405" i="2"/>
  <c r="AE405" i="2" s="1"/>
  <c r="AG405" i="2" s="1"/>
  <c r="K109" i="11" s="1"/>
  <c r="AD403" i="2"/>
  <c r="AE403" i="2" s="1"/>
  <c r="AG403" i="2" s="1"/>
  <c r="K107" i="11" s="1"/>
  <c r="AD443" i="2"/>
  <c r="AE443" i="2" s="1"/>
  <c r="AG443" i="2" s="1"/>
  <c r="K147" i="11" s="1"/>
  <c r="AD442" i="2"/>
  <c r="AE442" i="2" s="1"/>
  <c r="AG442" i="2" s="1"/>
  <c r="K146" i="11" s="1"/>
  <c r="AD440" i="2"/>
  <c r="AE440" i="2" s="1"/>
  <c r="AG440" i="2" s="1"/>
  <c r="K144" i="11" s="1"/>
  <c r="AD438" i="2"/>
  <c r="AE438" i="2" s="1"/>
  <c r="AG438" i="2" s="1"/>
  <c r="K142" i="11" s="1"/>
  <c r="AD436" i="2"/>
  <c r="AE436" i="2" s="1"/>
  <c r="AG436" i="2" s="1"/>
  <c r="K140" i="11" s="1"/>
  <c r="AD434" i="2"/>
  <c r="AE434" i="2" s="1"/>
  <c r="AG434" i="2" s="1"/>
  <c r="K138" i="11" s="1"/>
  <c r="AD432" i="2"/>
  <c r="AE432" i="2" s="1"/>
  <c r="AG432" i="2" s="1"/>
  <c r="K136" i="11" s="1"/>
  <c r="AD430" i="2"/>
  <c r="AD428" i="2"/>
  <c r="AE428" i="2" s="1"/>
  <c r="AG428" i="2" s="1"/>
  <c r="K132" i="11" s="1"/>
  <c r="AD426" i="2"/>
  <c r="AE426" i="2" s="1"/>
  <c r="AG426" i="2" s="1"/>
  <c r="K130" i="11" s="1"/>
  <c r="AD424" i="2"/>
  <c r="AE424" i="2" s="1"/>
  <c r="AG424" i="2" s="1"/>
  <c r="K128" i="11" s="1"/>
  <c r="AD422" i="2"/>
  <c r="AE422" i="2" s="1"/>
  <c r="AG422" i="2" s="1"/>
  <c r="K126" i="11" s="1"/>
  <c r="AD420" i="2"/>
  <c r="AE420" i="2" s="1"/>
  <c r="AG420" i="2" s="1"/>
  <c r="K124" i="11" s="1"/>
  <c r="AD418" i="2"/>
  <c r="AE418" i="2" s="1"/>
  <c r="AG418" i="2" s="1"/>
  <c r="K122" i="11" s="1"/>
  <c r="BK545" i="2"/>
  <c r="BK542" i="2"/>
  <c r="BL542" i="2" s="1"/>
  <c r="BN542" i="2" s="1"/>
  <c r="W190" i="11" s="1"/>
  <c r="Y190" i="11" s="1"/>
  <c r="AT56" i="12" s="1"/>
  <c r="AT137" i="12" s="1"/>
  <c r="BK535" i="2"/>
  <c r="BL535" i="2" s="1"/>
  <c r="BN535" i="2" s="1"/>
  <c r="W183" i="11" s="1"/>
  <c r="Y183" i="11" s="1"/>
  <c r="AT49" i="12" s="1"/>
  <c r="AT132" i="12" s="1"/>
  <c r="BK532" i="2"/>
  <c r="BL532" i="2" s="1"/>
  <c r="BN532" i="2" s="1"/>
  <c r="W180" i="11" s="1"/>
  <c r="Y180" i="11" s="1"/>
  <c r="AT46" i="12" s="1"/>
  <c r="AT92" i="12" s="1"/>
  <c r="BK529" i="2"/>
  <c r="BL529" i="2" s="1"/>
  <c r="BN529" i="2" s="1"/>
  <c r="W177" i="11" s="1"/>
  <c r="Y177" i="11" s="1"/>
  <c r="AT43" i="12" s="1"/>
  <c r="AT129" i="12" s="1"/>
  <c r="BK524" i="2"/>
  <c r="BL524" i="2" s="1"/>
  <c r="BN524" i="2" s="1"/>
  <c r="W172" i="11" s="1"/>
  <c r="Y172" i="11" s="1"/>
  <c r="AT38" i="12" s="1"/>
  <c r="AT127" i="12" s="1"/>
  <c r="BK541" i="2"/>
  <c r="BL541" i="2" s="1"/>
  <c r="BN541" i="2" s="1"/>
  <c r="W189" i="11" s="1"/>
  <c r="Y189" i="11" s="1"/>
  <c r="AT55" i="12" s="1"/>
  <c r="AT136" i="12" s="1"/>
  <c r="BK539" i="2"/>
  <c r="BL539" i="2" s="1"/>
  <c r="BN539" i="2" s="1"/>
  <c r="W187" i="11" s="1"/>
  <c r="Y187" i="11" s="1"/>
  <c r="AT53" i="12" s="1"/>
  <c r="AT95" i="12" s="1"/>
  <c r="BK538" i="2"/>
  <c r="BL538" i="2" s="1"/>
  <c r="BN538" i="2" s="1"/>
  <c r="W186" i="11" s="1"/>
  <c r="Y186" i="11" s="1"/>
  <c r="AT52" i="12" s="1"/>
  <c r="AT135" i="12" s="1"/>
  <c r="BK533" i="2"/>
  <c r="BL533" i="2" s="1"/>
  <c r="BN533" i="2" s="1"/>
  <c r="W181" i="11" s="1"/>
  <c r="Y181" i="11" s="1"/>
  <c r="AT47" i="12" s="1"/>
  <c r="AT93" i="12" s="1"/>
  <c r="BK528" i="2"/>
  <c r="BL528" i="2" s="1"/>
  <c r="BN528" i="2" s="1"/>
  <c r="W176" i="11" s="1"/>
  <c r="Y176" i="11" s="1"/>
  <c r="AT42" i="12" s="1"/>
  <c r="AT91" i="12" s="1"/>
  <c r="BK544" i="2"/>
  <c r="BL544" i="2" s="1"/>
  <c r="BN544" i="2" s="1"/>
  <c r="W192" i="11" s="1"/>
  <c r="Y192" i="11" s="1"/>
  <c r="AT58" i="12" s="1"/>
  <c r="AT139" i="12" s="1"/>
  <c r="BK540" i="2"/>
  <c r="BL540" i="2" s="1"/>
  <c r="BN540" i="2" s="1"/>
  <c r="W188" i="11" s="1"/>
  <c r="Y188" i="11" s="1"/>
  <c r="AT54" i="12" s="1"/>
  <c r="AT96" i="12" s="1"/>
  <c r="BK537" i="2"/>
  <c r="BL537" i="2" s="1"/>
  <c r="BN537" i="2" s="1"/>
  <c r="W185" i="11" s="1"/>
  <c r="Y185" i="11" s="1"/>
  <c r="AT51" i="12" s="1"/>
  <c r="AT134" i="12" s="1"/>
  <c r="BK534" i="2"/>
  <c r="BL534" i="2" s="1"/>
  <c r="BN534" i="2" s="1"/>
  <c r="W182" i="11" s="1"/>
  <c r="Y182" i="11" s="1"/>
  <c r="AT48" i="12" s="1"/>
  <c r="AT94" i="12" s="1"/>
  <c r="BK531" i="2"/>
  <c r="BL531" i="2" s="1"/>
  <c r="BN531" i="2" s="1"/>
  <c r="W179" i="11" s="1"/>
  <c r="Y179" i="11" s="1"/>
  <c r="AT45" i="12" s="1"/>
  <c r="AT131" i="12" s="1"/>
  <c r="BK525" i="2"/>
  <c r="BL525" i="2" s="1"/>
  <c r="BN525" i="2" s="1"/>
  <c r="W173" i="11" s="1"/>
  <c r="Y173" i="11" s="1"/>
  <c r="AT39" i="12" s="1"/>
  <c r="AT89" i="12" s="1"/>
  <c r="BK527" i="2"/>
  <c r="BL527" i="2" s="1"/>
  <c r="BN527" i="2" s="1"/>
  <c r="W175" i="11" s="1"/>
  <c r="Y175" i="11" s="1"/>
  <c r="AT41" i="12" s="1"/>
  <c r="AT90" i="12" s="1"/>
  <c r="BK523" i="2"/>
  <c r="BL523" i="2" s="1"/>
  <c r="BN523" i="2" s="1"/>
  <c r="W171" i="11" s="1"/>
  <c r="Y171" i="11" s="1"/>
  <c r="AT37" i="12" s="1"/>
  <c r="AT88" i="12" s="1"/>
  <c r="BK520" i="2"/>
  <c r="BL520" i="2" s="1"/>
  <c r="BN520" i="2" s="1"/>
  <c r="W168" i="11" s="1"/>
  <c r="Y168" i="11" s="1"/>
  <c r="AT34" i="12" s="1"/>
  <c r="AT125" i="12" s="1"/>
  <c r="BK518" i="2"/>
  <c r="BL518" i="2" s="1"/>
  <c r="BN518" i="2" s="1"/>
  <c r="W166" i="11" s="1"/>
  <c r="Y166" i="11" s="1"/>
  <c r="AT32" i="12" s="1"/>
  <c r="AT124" i="12" s="1"/>
  <c r="BK516" i="2"/>
  <c r="BL516" i="2" s="1"/>
  <c r="BN516" i="2" s="1"/>
  <c r="W164" i="11" s="1"/>
  <c r="Y164" i="11" s="1"/>
  <c r="AT30" i="12" s="1"/>
  <c r="AT123" i="12" s="1"/>
  <c r="BK510" i="2"/>
  <c r="BL510" i="2" s="1"/>
  <c r="BN510" i="2" s="1"/>
  <c r="W158" i="11" s="1"/>
  <c r="Y158" i="11" s="1"/>
  <c r="AT24" i="12" s="1"/>
  <c r="AT119" i="12" s="1"/>
  <c r="BK508" i="2"/>
  <c r="BL508" i="2" s="1"/>
  <c r="BN508" i="2" s="1"/>
  <c r="W156" i="11" s="1"/>
  <c r="Y156" i="11" s="1"/>
  <c r="AT22" i="12" s="1"/>
  <c r="AT82" i="12" s="1"/>
  <c r="BK536" i="2"/>
  <c r="BL536" i="2" s="1"/>
  <c r="BN536" i="2" s="1"/>
  <c r="W184" i="11" s="1"/>
  <c r="Y184" i="11" s="1"/>
  <c r="AT50" i="12" s="1"/>
  <c r="AT133" i="12" s="1"/>
  <c r="BK526" i="2"/>
  <c r="BL526" i="2" s="1"/>
  <c r="BN526" i="2" s="1"/>
  <c r="W174" i="11" s="1"/>
  <c r="Y174" i="11" s="1"/>
  <c r="AT40" i="12" s="1"/>
  <c r="AT128" i="12" s="1"/>
  <c r="BK522" i="2"/>
  <c r="BL522" i="2" s="1"/>
  <c r="BN522" i="2" s="1"/>
  <c r="W170" i="11" s="1"/>
  <c r="Y170" i="11" s="1"/>
  <c r="AT36" i="12" s="1"/>
  <c r="AT126" i="12" s="1"/>
  <c r="BK517" i="2"/>
  <c r="BL517" i="2" s="1"/>
  <c r="BN517" i="2" s="1"/>
  <c r="W165" i="11" s="1"/>
  <c r="Y165" i="11" s="1"/>
  <c r="AT31" i="12" s="1"/>
  <c r="AT85" i="12" s="1"/>
  <c r="BK515" i="2"/>
  <c r="BL515" i="2" s="1"/>
  <c r="BN515" i="2" s="1"/>
  <c r="W163" i="11" s="1"/>
  <c r="Y163" i="11" s="1"/>
  <c r="AT29" i="12" s="1"/>
  <c r="AT84" i="12" s="1"/>
  <c r="BK513" i="2"/>
  <c r="BL513" i="2" s="1"/>
  <c r="BN513" i="2" s="1"/>
  <c r="W161" i="11" s="1"/>
  <c r="Y161" i="11" s="1"/>
  <c r="AT27" i="12" s="1"/>
  <c r="AT122" i="12" s="1"/>
  <c r="BK509" i="2"/>
  <c r="BL509" i="2" s="1"/>
  <c r="BN509" i="2" s="1"/>
  <c r="W157" i="11" s="1"/>
  <c r="Y157" i="11" s="1"/>
  <c r="AT23" i="12" s="1"/>
  <c r="AT118" i="12" s="1"/>
  <c r="BK506" i="2"/>
  <c r="BL506" i="2" s="1"/>
  <c r="BN506" i="2" s="1"/>
  <c r="W154" i="11" s="1"/>
  <c r="Y154" i="11" s="1"/>
  <c r="AT20" i="12" s="1"/>
  <c r="AT80" i="12" s="1"/>
  <c r="BK530" i="2"/>
  <c r="BL530" i="2" s="1"/>
  <c r="BN530" i="2" s="1"/>
  <c r="W178" i="11" s="1"/>
  <c r="Y178" i="11" s="1"/>
  <c r="AT44" i="12" s="1"/>
  <c r="AT130" i="12" s="1"/>
  <c r="BK521" i="2"/>
  <c r="BL521" i="2" s="1"/>
  <c r="BN521" i="2" s="1"/>
  <c r="W169" i="11" s="1"/>
  <c r="Y169" i="11" s="1"/>
  <c r="AT35" i="12" s="1"/>
  <c r="AT87" i="12" s="1"/>
  <c r="BK519" i="2"/>
  <c r="BL519" i="2" s="1"/>
  <c r="BN519" i="2" s="1"/>
  <c r="W167" i="11" s="1"/>
  <c r="Y167" i="11" s="1"/>
  <c r="AT33" i="12" s="1"/>
  <c r="AT86" i="12" s="1"/>
  <c r="BK512" i="2"/>
  <c r="BL512" i="2" s="1"/>
  <c r="BN512" i="2" s="1"/>
  <c r="W160" i="11" s="1"/>
  <c r="Y160" i="11" s="1"/>
  <c r="AT26" i="12" s="1"/>
  <c r="AT121" i="12" s="1"/>
  <c r="BK514" i="2"/>
  <c r="BL514" i="2" s="1"/>
  <c r="BN514" i="2" s="1"/>
  <c r="W162" i="11" s="1"/>
  <c r="Y162" i="11" s="1"/>
  <c r="AT28" i="12" s="1"/>
  <c r="AT83" i="12" s="1"/>
  <c r="BK511" i="2"/>
  <c r="BL511" i="2" s="1"/>
  <c r="BN511" i="2" s="1"/>
  <c r="W159" i="11" s="1"/>
  <c r="Y159" i="11" s="1"/>
  <c r="AT25" i="12" s="1"/>
  <c r="AT120" i="12" s="1"/>
  <c r="BK505" i="2"/>
  <c r="BL505" i="2" s="1"/>
  <c r="BN505" i="2" s="1"/>
  <c r="W153" i="11" s="1"/>
  <c r="Y153" i="11" s="1"/>
  <c r="BK507" i="2"/>
  <c r="BL507" i="2" s="1"/>
  <c r="BN507" i="2" s="1"/>
  <c r="W155" i="11" s="1"/>
  <c r="Y155" i="11" s="1"/>
  <c r="AT21" i="12" s="1"/>
  <c r="AT81" i="12" s="1"/>
  <c r="BK543" i="2"/>
  <c r="BL543" i="2" s="1"/>
  <c r="BN543" i="2" s="1"/>
  <c r="W191" i="11" s="1"/>
  <c r="Y191" i="11" s="1"/>
  <c r="AT57" i="12" s="1"/>
  <c r="AT138" i="12" s="1"/>
  <c r="AZ544" i="2"/>
  <c r="BA544" i="2" s="1"/>
  <c r="BC544" i="2" s="1"/>
  <c r="S192" i="11" s="1"/>
  <c r="U192" i="11" s="1"/>
  <c r="AL58" i="12" s="1"/>
  <c r="AL139" i="12" s="1"/>
  <c r="AZ540" i="2"/>
  <c r="BA540" i="2" s="1"/>
  <c r="BC540" i="2" s="1"/>
  <c r="S188" i="11" s="1"/>
  <c r="U188" i="11" s="1"/>
  <c r="AL54" i="12" s="1"/>
  <c r="AL96" i="12" s="1"/>
  <c r="AZ537" i="2"/>
  <c r="BA537" i="2" s="1"/>
  <c r="BC537" i="2" s="1"/>
  <c r="S185" i="11" s="1"/>
  <c r="U185" i="11" s="1"/>
  <c r="AL51" i="12" s="1"/>
  <c r="AL134" i="12" s="1"/>
  <c r="AZ534" i="2"/>
  <c r="BA534" i="2" s="1"/>
  <c r="BC534" i="2" s="1"/>
  <c r="S182" i="11" s="1"/>
  <c r="U182" i="11" s="1"/>
  <c r="AL48" i="12" s="1"/>
  <c r="AL94" i="12" s="1"/>
  <c r="AZ531" i="2"/>
  <c r="BA531" i="2" s="1"/>
  <c r="BC531" i="2" s="1"/>
  <c r="S179" i="11" s="1"/>
  <c r="U179" i="11" s="1"/>
  <c r="AL45" i="12" s="1"/>
  <c r="AL131" i="12" s="1"/>
  <c r="AZ525" i="2"/>
  <c r="BA525" i="2" s="1"/>
  <c r="BC525" i="2" s="1"/>
  <c r="S173" i="11" s="1"/>
  <c r="U173" i="11" s="1"/>
  <c r="AL39" i="12" s="1"/>
  <c r="AL89" i="12" s="1"/>
  <c r="AZ543" i="2"/>
  <c r="BA543" i="2" s="1"/>
  <c r="BC543" i="2" s="1"/>
  <c r="S191" i="11" s="1"/>
  <c r="U191" i="11" s="1"/>
  <c r="AL57" i="12" s="1"/>
  <c r="AL138" i="12" s="1"/>
  <c r="AZ536" i="2"/>
  <c r="BA536" i="2" s="1"/>
  <c r="BC536" i="2" s="1"/>
  <c r="S184" i="11" s="1"/>
  <c r="U184" i="11" s="1"/>
  <c r="AL50" i="12" s="1"/>
  <c r="AL133" i="12" s="1"/>
  <c r="AZ530" i="2"/>
  <c r="BA530" i="2" s="1"/>
  <c r="BC530" i="2" s="1"/>
  <c r="S178" i="11" s="1"/>
  <c r="U178" i="11" s="1"/>
  <c r="AL44" i="12" s="1"/>
  <c r="AL130" i="12" s="1"/>
  <c r="AZ545" i="2"/>
  <c r="BA545" i="2" s="1"/>
  <c r="BC545" i="2" s="1"/>
  <c r="S193" i="11" s="1"/>
  <c r="U193" i="11" s="1"/>
  <c r="AL59" i="12" s="1"/>
  <c r="AL97" i="12" s="1"/>
  <c r="AZ542" i="2"/>
  <c r="BA542" i="2" s="1"/>
  <c r="BC542" i="2" s="1"/>
  <c r="S190" i="11" s="1"/>
  <c r="U190" i="11" s="1"/>
  <c r="AL56" i="12" s="1"/>
  <c r="AL137" i="12" s="1"/>
  <c r="AZ535" i="2"/>
  <c r="BA535" i="2" s="1"/>
  <c r="BC535" i="2" s="1"/>
  <c r="S183" i="11" s="1"/>
  <c r="U183" i="11" s="1"/>
  <c r="AL49" i="12" s="1"/>
  <c r="AL132" i="12" s="1"/>
  <c r="AZ532" i="2"/>
  <c r="BA532" i="2" s="1"/>
  <c r="BC532" i="2" s="1"/>
  <c r="S180" i="11" s="1"/>
  <c r="U180" i="11" s="1"/>
  <c r="AL46" i="12" s="1"/>
  <c r="AL92" i="12" s="1"/>
  <c r="AZ529" i="2"/>
  <c r="BA529" i="2" s="1"/>
  <c r="BC529" i="2" s="1"/>
  <c r="S177" i="11" s="1"/>
  <c r="U177" i="11" s="1"/>
  <c r="AL43" i="12" s="1"/>
  <c r="AL129" i="12" s="1"/>
  <c r="AZ538" i="2"/>
  <c r="BA538" i="2" s="1"/>
  <c r="BC538" i="2" s="1"/>
  <c r="S186" i="11" s="1"/>
  <c r="U186" i="11" s="1"/>
  <c r="AL52" i="12" s="1"/>
  <c r="AL135" i="12" s="1"/>
  <c r="AZ528" i="2"/>
  <c r="BA528" i="2" s="1"/>
  <c r="BC528" i="2" s="1"/>
  <c r="S176" i="11" s="1"/>
  <c r="U176" i="11" s="1"/>
  <c r="AL42" i="12" s="1"/>
  <c r="AL91" i="12" s="1"/>
  <c r="AZ526" i="2"/>
  <c r="BA526" i="2" s="1"/>
  <c r="BC526" i="2" s="1"/>
  <c r="S174" i="11" s="1"/>
  <c r="U174" i="11" s="1"/>
  <c r="AL40" i="12" s="1"/>
  <c r="AL128" i="12" s="1"/>
  <c r="AZ521" i="2"/>
  <c r="BA521" i="2" s="1"/>
  <c r="BC521" i="2" s="1"/>
  <c r="S169" i="11" s="1"/>
  <c r="U169" i="11" s="1"/>
  <c r="AL35" i="12" s="1"/>
  <c r="AL87" i="12" s="1"/>
  <c r="AZ519" i="2"/>
  <c r="BA519" i="2" s="1"/>
  <c r="BC519" i="2" s="1"/>
  <c r="S167" i="11" s="1"/>
  <c r="U167" i="11" s="1"/>
  <c r="AL33" i="12" s="1"/>
  <c r="AL86" i="12" s="1"/>
  <c r="AZ512" i="2"/>
  <c r="BA512" i="2" s="1"/>
  <c r="BC512" i="2" s="1"/>
  <c r="S160" i="11" s="1"/>
  <c r="U160" i="11" s="1"/>
  <c r="AL26" i="12" s="1"/>
  <c r="AL121" i="12" s="1"/>
  <c r="AZ541" i="2"/>
  <c r="BA541" i="2" s="1"/>
  <c r="BC541" i="2" s="1"/>
  <c r="S189" i="11" s="1"/>
  <c r="U189" i="11" s="1"/>
  <c r="AL55" i="12" s="1"/>
  <c r="AL136" i="12" s="1"/>
  <c r="AZ514" i="2"/>
  <c r="BA514" i="2" s="1"/>
  <c r="BC514" i="2" s="1"/>
  <c r="S162" i="11" s="1"/>
  <c r="U162" i="11" s="1"/>
  <c r="AL28" i="12" s="1"/>
  <c r="AL83" i="12" s="1"/>
  <c r="AZ511" i="2"/>
  <c r="BA511" i="2" s="1"/>
  <c r="BC511" i="2" s="1"/>
  <c r="S159" i="11" s="1"/>
  <c r="U159" i="11" s="1"/>
  <c r="AL25" i="12" s="1"/>
  <c r="AL120" i="12" s="1"/>
  <c r="AZ507" i="2"/>
  <c r="BA507" i="2" s="1"/>
  <c r="BC507" i="2" s="1"/>
  <c r="S155" i="11" s="1"/>
  <c r="U155" i="11" s="1"/>
  <c r="AL21" i="12" s="1"/>
  <c r="AL81" i="12" s="1"/>
  <c r="AZ505" i="2"/>
  <c r="BA505" i="2" s="1"/>
  <c r="BC505" i="2" s="1"/>
  <c r="S153" i="11" s="1"/>
  <c r="U153" i="11" s="1"/>
  <c r="AZ539" i="2"/>
  <c r="BA539" i="2" s="1"/>
  <c r="BC539" i="2" s="1"/>
  <c r="S187" i="11" s="1"/>
  <c r="U187" i="11" s="1"/>
  <c r="AL53" i="12" s="1"/>
  <c r="AL95" i="12" s="1"/>
  <c r="AZ533" i="2"/>
  <c r="BA533" i="2" s="1"/>
  <c r="BC533" i="2" s="1"/>
  <c r="S181" i="11" s="1"/>
  <c r="U181" i="11" s="1"/>
  <c r="AL47" i="12" s="1"/>
  <c r="AL93" i="12" s="1"/>
  <c r="AZ523" i="2"/>
  <c r="BA523" i="2" s="1"/>
  <c r="BC523" i="2" s="1"/>
  <c r="S171" i="11" s="1"/>
  <c r="U171" i="11" s="1"/>
  <c r="AL37" i="12" s="1"/>
  <c r="AL88" i="12" s="1"/>
  <c r="AZ520" i="2"/>
  <c r="BA520" i="2" s="1"/>
  <c r="BC520" i="2" s="1"/>
  <c r="S168" i="11" s="1"/>
  <c r="U168" i="11" s="1"/>
  <c r="AL34" i="12" s="1"/>
  <c r="AL125" i="12" s="1"/>
  <c r="AZ518" i="2"/>
  <c r="BA518" i="2" s="1"/>
  <c r="BC518" i="2" s="1"/>
  <c r="S166" i="11" s="1"/>
  <c r="U166" i="11" s="1"/>
  <c r="AL32" i="12" s="1"/>
  <c r="AL124" i="12" s="1"/>
  <c r="AZ516" i="2"/>
  <c r="BA516" i="2" s="1"/>
  <c r="BC516" i="2" s="1"/>
  <c r="S164" i="11" s="1"/>
  <c r="U164" i="11" s="1"/>
  <c r="AL30" i="12" s="1"/>
  <c r="AL123" i="12" s="1"/>
  <c r="AZ510" i="2"/>
  <c r="BA510" i="2" s="1"/>
  <c r="BC510" i="2" s="1"/>
  <c r="S158" i="11" s="1"/>
  <c r="U158" i="11" s="1"/>
  <c r="AL24" i="12" s="1"/>
  <c r="AL119" i="12" s="1"/>
  <c r="AZ508" i="2"/>
  <c r="BA508" i="2" s="1"/>
  <c r="BC508" i="2" s="1"/>
  <c r="S156" i="11" s="1"/>
  <c r="U156" i="11" s="1"/>
  <c r="AL22" i="12" s="1"/>
  <c r="AL82" i="12" s="1"/>
  <c r="AZ527" i="2"/>
  <c r="BA527" i="2" s="1"/>
  <c r="BC527" i="2" s="1"/>
  <c r="S175" i="11" s="1"/>
  <c r="U175" i="11" s="1"/>
  <c r="AL41" i="12" s="1"/>
  <c r="AL90" i="12" s="1"/>
  <c r="AZ524" i="2"/>
  <c r="BA524" i="2" s="1"/>
  <c r="BC524" i="2" s="1"/>
  <c r="S172" i="11" s="1"/>
  <c r="U172" i="11" s="1"/>
  <c r="AL38" i="12" s="1"/>
  <c r="AL127" i="12" s="1"/>
  <c r="AZ515" i="2"/>
  <c r="BA515" i="2" s="1"/>
  <c r="BC515" i="2" s="1"/>
  <c r="S163" i="11" s="1"/>
  <c r="U163" i="11" s="1"/>
  <c r="AL29" i="12" s="1"/>
  <c r="AL84" i="12" s="1"/>
  <c r="AZ517" i="2"/>
  <c r="BA517" i="2" s="1"/>
  <c r="BC517" i="2" s="1"/>
  <c r="S165" i="11" s="1"/>
  <c r="U165" i="11" s="1"/>
  <c r="AL31" i="12" s="1"/>
  <c r="AL85" i="12" s="1"/>
  <c r="AZ513" i="2"/>
  <c r="BA513" i="2" s="1"/>
  <c r="BC513" i="2" s="1"/>
  <c r="S161" i="11" s="1"/>
  <c r="U161" i="11" s="1"/>
  <c r="AL27" i="12" s="1"/>
  <c r="AL122" i="12" s="1"/>
  <c r="AZ509" i="2"/>
  <c r="BA509" i="2" s="1"/>
  <c r="BC509" i="2" s="1"/>
  <c r="S157" i="11" s="1"/>
  <c r="U157" i="11" s="1"/>
  <c r="AL23" i="12" s="1"/>
  <c r="AL118" i="12" s="1"/>
  <c r="AZ522" i="2"/>
  <c r="BA522" i="2" s="1"/>
  <c r="BC522" i="2" s="1"/>
  <c r="S170" i="11" s="1"/>
  <c r="U170" i="11" s="1"/>
  <c r="AL36" i="12" s="1"/>
  <c r="AL126" i="12" s="1"/>
  <c r="AZ506" i="2"/>
  <c r="BA506" i="2" s="1"/>
  <c r="BC506" i="2" s="1"/>
  <c r="S154" i="11" s="1"/>
  <c r="U154" i="11" s="1"/>
  <c r="AL20" i="12" s="1"/>
  <c r="AL80" i="12" s="1"/>
  <c r="AD939" i="2"/>
  <c r="AE939" i="2" s="1"/>
  <c r="AG939" i="2" s="1"/>
  <c r="AD940" i="2"/>
  <c r="AE940" i="2" s="1"/>
  <c r="AG940" i="2" s="1"/>
  <c r="AD938" i="2"/>
  <c r="AE938" i="2" s="1"/>
  <c r="AG938" i="2" s="1"/>
  <c r="AD937" i="2"/>
  <c r="AE937" i="2" s="1"/>
  <c r="AG937" i="2" s="1"/>
  <c r="AD934" i="2"/>
  <c r="AE934" i="2" s="1"/>
  <c r="AG934" i="2" s="1"/>
  <c r="AD930" i="2"/>
  <c r="AE930" i="2" s="1"/>
  <c r="AG930" i="2" s="1"/>
  <c r="AD928" i="2"/>
  <c r="AE928" i="2" s="1"/>
  <c r="AG928" i="2" s="1"/>
  <c r="AD925" i="2"/>
  <c r="AE925" i="2" s="1"/>
  <c r="AG925" i="2" s="1"/>
  <c r="AD917" i="2"/>
  <c r="AE917" i="2" s="1"/>
  <c r="AG917" i="2" s="1"/>
  <c r="AD910" i="2"/>
  <c r="AE910" i="2" s="1"/>
  <c r="AG910" i="2" s="1"/>
  <c r="AD909" i="2"/>
  <c r="AE909" i="2" s="1"/>
  <c r="AG909" i="2" s="1"/>
  <c r="AD905" i="2"/>
  <c r="AE905" i="2" s="1"/>
  <c r="AG905" i="2" s="1"/>
  <c r="AD900" i="2"/>
  <c r="AE900" i="2" s="1"/>
  <c r="AG900" i="2" s="1"/>
  <c r="AD892" i="2"/>
  <c r="AE892" i="2" s="1"/>
  <c r="AG892" i="2" s="1"/>
  <c r="L285" i="11" s="1"/>
  <c r="AD933" i="2"/>
  <c r="AE933" i="2" s="1"/>
  <c r="AG933" i="2" s="1"/>
  <c r="AD929" i="2"/>
  <c r="AE929" i="2" s="1"/>
  <c r="AG929" i="2" s="1"/>
  <c r="AD924" i="2"/>
  <c r="AE924" i="2" s="1"/>
  <c r="AG924" i="2" s="1"/>
  <c r="AD923" i="2"/>
  <c r="AE923" i="2" s="1"/>
  <c r="AG923" i="2" s="1"/>
  <c r="AD922" i="2"/>
  <c r="AE922" i="2" s="1"/>
  <c r="AG922" i="2" s="1"/>
  <c r="AD921" i="2"/>
  <c r="AE921" i="2" s="1"/>
  <c r="AG921" i="2" s="1"/>
  <c r="AD916" i="2"/>
  <c r="AE916" i="2" s="1"/>
  <c r="AG916" i="2" s="1"/>
  <c r="AD908" i="2"/>
  <c r="AE908" i="2" s="1"/>
  <c r="AG908" i="2" s="1"/>
  <c r="AD904" i="2"/>
  <c r="AE904" i="2" s="1"/>
  <c r="AG904" i="2" s="1"/>
  <c r="AD890" i="2"/>
  <c r="AE890" i="2" s="1"/>
  <c r="AG890" i="2" s="1"/>
  <c r="L283" i="11" s="1"/>
  <c r="AD888" i="2"/>
  <c r="AE888" i="2" s="1"/>
  <c r="AG888" i="2" s="1"/>
  <c r="L281" i="11" s="1"/>
  <c r="AD936" i="2"/>
  <c r="AE936" i="2" s="1"/>
  <c r="AG936" i="2" s="1"/>
  <c r="AD932" i="2"/>
  <c r="AE932" i="2" s="1"/>
  <c r="AG932" i="2" s="1"/>
  <c r="AD927" i="2"/>
  <c r="AE927" i="2" s="1"/>
  <c r="AG927" i="2" s="1"/>
  <c r="AD920" i="2"/>
  <c r="AE920" i="2" s="1"/>
  <c r="AG920" i="2" s="1"/>
  <c r="AD915" i="2"/>
  <c r="AE915" i="2" s="1"/>
  <c r="AG915" i="2" s="1"/>
  <c r="AD914" i="2"/>
  <c r="AE914" i="2" s="1"/>
  <c r="AG914" i="2" s="1"/>
  <c r="AD912" i="2"/>
  <c r="AE912" i="2" s="1"/>
  <c r="AG912" i="2" s="1"/>
  <c r="AD907" i="2"/>
  <c r="AE907" i="2" s="1"/>
  <c r="AG907" i="2" s="1"/>
  <c r="AD903" i="2"/>
  <c r="AE903" i="2" s="1"/>
  <c r="AG903" i="2" s="1"/>
  <c r="AD935" i="2"/>
  <c r="AE935" i="2" s="1"/>
  <c r="AG935" i="2" s="1"/>
  <c r="AD931" i="2"/>
  <c r="AE931" i="2" s="1"/>
  <c r="AG931" i="2" s="1"/>
  <c r="AD926" i="2"/>
  <c r="AE926" i="2" s="1"/>
  <c r="AG926" i="2" s="1"/>
  <c r="AD919" i="2"/>
  <c r="AE919" i="2" s="1"/>
  <c r="AG919" i="2" s="1"/>
  <c r="AD918" i="2"/>
  <c r="AE918" i="2" s="1"/>
  <c r="AG918" i="2" s="1"/>
  <c r="AD913" i="2"/>
  <c r="AE913" i="2" s="1"/>
  <c r="AG913" i="2" s="1"/>
  <c r="AD911" i="2"/>
  <c r="AE911" i="2" s="1"/>
  <c r="AG911" i="2" s="1"/>
  <c r="AD906" i="2"/>
  <c r="AE906" i="2" s="1"/>
  <c r="AG906" i="2" s="1"/>
  <c r="AD902" i="2"/>
  <c r="AE902" i="2" s="1"/>
  <c r="AG902" i="2" s="1"/>
  <c r="AD901" i="2"/>
  <c r="AE901" i="2" s="1"/>
  <c r="AG901" i="2" s="1"/>
  <c r="AD891" i="2"/>
  <c r="AE891" i="2" s="1"/>
  <c r="AG891" i="2" s="1"/>
  <c r="L284" i="11" s="1"/>
  <c r="AD889" i="2"/>
  <c r="AE889" i="2" s="1"/>
  <c r="AG889" i="2" s="1"/>
  <c r="L282" i="11" s="1"/>
  <c r="AD887" i="2"/>
  <c r="AE887" i="2" s="1"/>
  <c r="AG887" i="2" s="1"/>
  <c r="L280" i="11" s="1"/>
  <c r="AD880" i="2"/>
  <c r="AE880" i="2" s="1"/>
  <c r="AG880" i="2" s="1"/>
  <c r="L273" i="11" s="1"/>
  <c r="AD875" i="2"/>
  <c r="AD871" i="2"/>
  <c r="AE871" i="2" s="1"/>
  <c r="AG871" i="2" s="1"/>
  <c r="L264" i="11" s="1"/>
  <c r="AD870" i="2"/>
  <c r="AE870" i="2" s="1"/>
  <c r="AG870" i="2" s="1"/>
  <c r="L263" i="11" s="1"/>
  <c r="AD865" i="2"/>
  <c r="AE865" i="2" s="1"/>
  <c r="AG865" i="2" s="1"/>
  <c r="L258" i="11" s="1"/>
  <c r="AD860" i="2"/>
  <c r="AE860" i="2" s="1"/>
  <c r="AG860" i="2" s="1"/>
  <c r="L253" i="11" s="1"/>
  <c r="AD858" i="2"/>
  <c r="AE858" i="2" s="1"/>
  <c r="AG858" i="2" s="1"/>
  <c r="L251" i="11" s="1"/>
  <c r="AD856" i="2"/>
  <c r="AE856" i="2" s="1"/>
  <c r="AG856" i="2" s="1"/>
  <c r="L249" i="11" s="1"/>
  <c r="AD853" i="2"/>
  <c r="AE853" i="2" s="1"/>
  <c r="AG853" i="2" s="1"/>
  <c r="L246" i="11" s="1"/>
  <c r="AD885" i="2"/>
  <c r="AE885" i="2" s="1"/>
  <c r="AG885" i="2" s="1"/>
  <c r="L278" i="11" s="1"/>
  <c r="AD883" i="2"/>
  <c r="AE883" i="2" s="1"/>
  <c r="AG883" i="2" s="1"/>
  <c r="L276" i="11" s="1"/>
  <c r="AD881" i="2"/>
  <c r="AE881" i="2" s="1"/>
  <c r="AG881" i="2" s="1"/>
  <c r="L274" i="11" s="1"/>
  <c r="AD879" i="2"/>
  <c r="AE879" i="2" s="1"/>
  <c r="AG879" i="2" s="1"/>
  <c r="L272" i="11" s="1"/>
  <c r="AD877" i="2"/>
  <c r="AE877" i="2" s="1"/>
  <c r="AG877" i="2" s="1"/>
  <c r="L270" i="11" s="1"/>
  <c r="AD874" i="2"/>
  <c r="AE874" i="2" s="1"/>
  <c r="AG874" i="2" s="1"/>
  <c r="L267" i="11" s="1"/>
  <c r="AD873" i="2"/>
  <c r="AE873" i="2" s="1"/>
  <c r="AG873" i="2" s="1"/>
  <c r="L266" i="11" s="1"/>
  <c r="AD869" i="2"/>
  <c r="AE869" i="2" s="1"/>
  <c r="AG869" i="2" s="1"/>
  <c r="L262" i="11" s="1"/>
  <c r="AD867" i="2"/>
  <c r="AE867" i="2" s="1"/>
  <c r="AG867" i="2" s="1"/>
  <c r="L260" i="11" s="1"/>
  <c r="AD863" i="2"/>
  <c r="AE863" i="2" s="1"/>
  <c r="AG863" i="2" s="1"/>
  <c r="L256" i="11" s="1"/>
  <c r="AD866" i="2"/>
  <c r="AE866" i="2" s="1"/>
  <c r="AG866" i="2" s="1"/>
  <c r="L259" i="11" s="1"/>
  <c r="AD859" i="2"/>
  <c r="AE859" i="2" s="1"/>
  <c r="AG859" i="2" s="1"/>
  <c r="L252" i="11" s="1"/>
  <c r="AD857" i="2"/>
  <c r="AE857" i="2" s="1"/>
  <c r="AG857" i="2" s="1"/>
  <c r="L250" i="11" s="1"/>
  <c r="AD886" i="2"/>
  <c r="AE886" i="2" s="1"/>
  <c r="AG886" i="2" s="1"/>
  <c r="L279" i="11" s="1"/>
  <c r="AD884" i="2"/>
  <c r="AE884" i="2" s="1"/>
  <c r="AG884" i="2" s="1"/>
  <c r="L277" i="11" s="1"/>
  <c r="AD882" i="2"/>
  <c r="AE882" i="2" s="1"/>
  <c r="AG882" i="2" s="1"/>
  <c r="L275" i="11" s="1"/>
  <c r="AD878" i="2"/>
  <c r="AE878" i="2" s="1"/>
  <c r="AG878" i="2" s="1"/>
  <c r="L271" i="11" s="1"/>
  <c r="AD876" i="2"/>
  <c r="AE876" i="2" s="1"/>
  <c r="AG876" i="2" s="1"/>
  <c r="L269" i="11" s="1"/>
  <c r="AD872" i="2"/>
  <c r="AE872" i="2" s="1"/>
  <c r="AG872" i="2" s="1"/>
  <c r="L265" i="11" s="1"/>
  <c r="AD868" i="2"/>
  <c r="AE868" i="2" s="1"/>
  <c r="AG868" i="2" s="1"/>
  <c r="L261" i="11" s="1"/>
  <c r="AD864" i="2"/>
  <c r="AE864" i="2" s="1"/>
  <c r="AG864" i="2" s="1"/>
  <c r="L257" i="11" s="1"/>
  <c r="AD862" i="2"/>
  <c r="AE862" i="2" s="1"/>
  <c r="AG862" i="2" s="1"/>
  <c r="L255" i="11" s="1"/>
  <c r="AD861" i="2"/>
  <c r="AE861" i="2" s="1"/>
  <c r="AG861" i="2" s="1"/>
  <c r="L254" i="11" s="1"/>
  <c r="AD855" i="2"/>
  <c r="AE855" i="2" s="1"/>
  <c r="AG855" i="2" s="1"/>
  <c r="L248" i="11" s="1"/>
  <c r="AD854" i="2"/>
  <c r="AE854" i="2" s="1"/>
  <c r="AG854" i="2" s="1"/>
  <c r="L247" i="11" s="1"/>
  <c r="AD852" i="2"/>
  <c r="AE852" i="2" s="1"/>
  <c r="AG852" i="2" s="1"/>
  <c r="L245" i="11" s="1"/>
  <c r="AD791" i="2"/>
  <c r="AE791" i="2" s="1"/>
  <c r="AG791" i="2" s="1"/>
  <c r="AD788" i="2"/>
  <c r="AE788" i="2" s="1"/>
  <c r="AG788" i="2" s="1"/>
  <c r="AD784" i="2"/>
  <c r="AE784" i="2" s="1"/>
  <c r="AG784" i="2" s="1"/>
  <c r="AD780" i="2"/>
  <c r="AE780" i="2" s="1"/>
  <c r="AG780" i="2" s="1"/>
  <c r="AD776" i="2"/>
  <c r="AE776" i="2" s="1"/>
  <c r="AG776" i="2" s="1"/>
  <c r="AD771" i="2"/>
  <c r="AE771" i="2" s="1"/>
  <c r="AG771" i="2" s="1"/>
  <c r="AD767" i="2"/>
  <c r="AE767" i="2" s="1"/>
  <c r="AG767" i="2" s="1"/>
  <c r="AD763" i="2"/>
  <c r="AE763" i="2" s="1"/>
  <c r="AG763" i="2" s="1"/>
  <c r="AD757" i="2"/>
  <c r="AE757" i="2" s="1"/>
  <c r="AG757" i="2" s="1"/>
  <c r="AD753" i="2"/>
  <c r="AE753" i="2" s="1"/>
  <c r="AG753" i="2" s="1"/>
  <c r="AD742" i="2"/>
  <c r="AE742" i="2" s="1"/>
  <c r="AG742" i="2" s="1"/>
  <c r="L238" i="11" s="1"/>
  <c r="AD740" i="2"/>
  <c r="AE740" i="2" s="1"/>
  <c r="AG740" i="2" s="1"/>
  <c r="L236" i="11" s="1"/>
  <c r="AD738" i="2"/>
  <c r="AE738" i="2" s="1"/>
  <c r="AG738" i="2" s="1"/>
  <c r="L234" i="11" s="1"/>
  <c r="AD737" i="2"/>
  <c r="AE737" i="2" s="1"/>
  <c r="AG737" i="2" s="1"/>
  <c r="L233" i="11" s="1"/>
  <c r="AD735" i="2"/>
  <c r="AE735" i="2" s="1"/>
  <c r="AG735" i="2" s="1"/>
  <c r="L231" i="11" s="1"/>
  <c r="AD733" i="2"/>
  <c r="AE733" i="2" s="1"/>
  <c r="AG733" i="2" s="1"/>
  <c r="L229" i="11" s="1"/>
  <c r="AD730" i="2"/>
  <c r="AD728" i="2"/>
  <c r="AE728" i="2" s="1"/>
  <c r="AG728" i="2" s="1"/>
  <c r="L224" i="11" s="1"/>
  <c r="AD725" i="2"/>
  <c r="AE725" i="2" s="1"/>
  <c r="AG725" i="2" s="1"/>
  <c r="L221" i="11" s="1"/>
  <c r="AD723" i="2"/>
  <c r="AE723" i="2" s="1"/>
  <c r="AG723" i="2" s="1"/>
  <c r="L219" i="11" s="1"/>
  <c r="AD720" i="2"/>
  <c r="AE720" i="2" s="1"/>
  <c r="AG720" i="2" s="1"/>
  <c r="L216" i="11" s="1"/>
  <c r="AD789" i="2"/>
  <c r="AE789" i="2" s="1"/>
  <c r="AG789" i="2" s="1"/>
  <c r="AD785" i="2"/>
  <c r="AE785" i="2" s="1"/>
  <c r="AG785" i="2" s="1"/>
  <c r="AD781" i="2"/>
  <c r="AE781" i="2" s="1"/>
  <c r="AG781" i="2" s="1"/>
  <c r="AD777" i="2"/>
  <c r="AE777" i="2" s="1"/>
  <c r="AG777" i="2" s="1"/>
  <c r="AD772" i="2"/>
  <c r="AE772" i="2" s="1"/>
  <c r="AG772" i="2" s="1"/>
  <c r="AD768" i="2"/>
  <c r="AE768" i="2" s="1"/>
  <c r="AG768" i="2" s="1"/>
  <c r="AD764" i="2"/>
  <c r="AE764" i="2" s="1"/>
  <c r="AG764" i="2" s="1"/>
  <c r="AD761" i="2"/>
  <c r="AE761" i="2" s="1"/>
  <c r="AG761" i="2" s="1"/>
  <c r="AD760" i="2"/>
  <c r="AE760" i="2" s="1"/>
  <c r="AG760" i="2" s="1"/>
  <c r="AD758" i="2"/>
  <c r="AE758" i="2" s="1"/>
  <c r="AG758" i="2" s="1"/>
  <c r="AD754" i="2"/>
  <c r="AE754" i="2" s="1"/>
  <c r="AG754" i="2" s="1"/>
  <c r="AD724" i="2"/>
  <c r="AE724" i="2" s="1"/>
  <c r="AG724" i="2" s="1"/>
  <c r="L220" i="11" s="1"/>
  <c r="AD786" i="2"/>
  <c r="AE786" i="2" s="1"/>
  <c r="AG786" i="2" s="1"/>
  <c r="AD782" i="2"/>
  <c r="AE782" i="2" s="1"/>
  <c r="AG782" i="2" s="1"/>
  <c r="AD778" i="2"/>
  <c r="AD774" i="2"/>
  <c r="AE774" i="2" s="1"/>
  <c r="AG774" i="2" s="1"/>
  <c r="AD769" i="2"/>
  <c r="AE769" i="2" s="1"/>
  <c r="AG769" i="2" s="1"/>
  <c r="AD765" i="2"/>
  <c r="AE765" i="2" s="1"/>
  <c r="AG765" i="2" s="1"/>
  <c r="AD759" i="2"/>
  <c r="AE759" i="2" s="1"/>
  <c r="AG759" i="2" s="1"/>
  <c r="AD755" i="2"/>
  <c r="AE755" i="2" s="1"/>
  <c r="AG755" i="2" s="1"/>
  <c r="AD751" i="2"/>
  <c r="AE751" i="2" s="1"/>
  <c r="AG751" i="2" s="1"/>
  <c r="AD741" i="2"/>
  <c r="AE741" i="2" s="1"/>
  <c r="AG741" i="2" s="1"/>
  <c r="L237" i="11" s="1"/>
  <c r="AD739" i="2"/>
  <c r="AE739" i="2" s="1"/>
  <c r="AG739" i="2" s="1"/>
  <c r="L235" i="11" s="1"/>
  <c r="AD736" i="2"/>
  <c r="AE736" i="2" s="1"/>
  <c r="AG736" i="2" s="1"/>
  <c r="L232" i="11" s="1"/>
  <c r="AD734" i="2"/>
  <c r="AE734" i="2" s="1"/>
  <c r="AG734" i="2" s="1"/>
  <c r="L230" i="11" s="1"/>
  <c r="AD731" i="2"/>
  <c r="AE731" i="2" s="1"/>
  <c r="AG731" i="2" s="1"/>
  <c r="L227" i="11" s="1"/>
  <c r="AD729" i="2"/>
  <c r="AE729" i="2" s="1"/>
  <c r="AG729" i="2" s="1"/>
  <c r="L225" i="11" s="1"/>
  <c r="AD727" i="2"/>
  <c r="AE727" i="2" s="1"/>
  <c r="AG727" i="2" s="1"/>
  <c r="L223" i="11" s="1"/>
  <c r="AD722" i="2"/>
  <c r="AE722" i="2" s="1"/>
  <c r="AG722" i="2" s="1"/>
  <c r="L218" i="11" s="1"/>
  <c r="AD721" i="2"/>
  <c r="AE721" i="2" s="1"/>
  <c r="AG721" i="2" s="1"/>
  <c r="L217" i="11" s="1"/>
  <c r="AD719" i="2"/>
  <c r="AE719" i="2" s="1"/>
  <c r="AG719" i="2" s="1"/>
  <c r="L215" i="11" s="1"/>
  <c r="AD790" i="2"/>
  <c r="AE790" i="2" s="1"/>
  <c r="AG790" i="2" s="1"/>
  <c r="AD787" i="2"/>
  <c r="AE787" i="2" s="1"/>
  <c r="AG787" i="2" s="1"/>
  <c r="AD783" i="2"/>
  <c r="AE783" i="2" s="1"/>
  <c r="AG783" i="2" s="1"/>
  <c r="AD779" i="2"/>
  <c r="AE779" i="2" s="1"/>
  <c r="AG779" i="2" s="1"/>
  <c r="AD775" i="2"/>
  <c r="AE775" i="2" s="1"/>
  <c r="AG775" i="2" s="1"/>
  <c r="AD773" i="2"/>
  <c r="AE773" i="2" s="1"/>
  <c r="AG773" i="2" s="1"/>
  <c r="AD770" i="2"/>
  <c r="AE770" i="2" s="1"/>
  <c r="AG770" i="2" s="1"/>
  <c r="AD766" i="2"/>
  <c r="AE766" i="2" s="1"/>
  <c r="AG766" i="2" s="1"/>
  <c r="AD762" i="2"/>
  <c r="AE762" i="2" s="1"/>
  <c r="AG762" i="2" s="1"/>
  <c r="AD756" i="2"/>
  <c r="AE756" i="2" s="1"/>
  <c r="AG756" i="2" s="1"/>
  <c r="AD752" i="2"/>
  <c r="AE752" i="2" s="1"/>
  <c r="AG752" i="2" s="1"/>
  <c r="AD743" i="2"/>
  <c r="AE743" i="2" s="1"/>
  <c r="AG743" i="2" s="1"/>
  <c r="L239" i="11" s="1"/>
  <c r="AD732" i="2"/>
  <c r="AE732" i="2" s="1"/>
  <c r="AG732" i="2" s="1"/>
  <c r="L228" i="11" s="1"/>
  <c r="AD726" i="2"/>
  <c r="AE726" i="2" s="1"/>
  <c r="AG726" i="2" s="1"/>
  <c r="L222" i="11" s="1"/>
  <c r="AD717" i="2"/>
  <c r="AE717" i="2" s="1"/>
  <c r="AG717" i="2" s="1"/>
  <c r="L213" i="11" s="1"/>
  <c r="AD703" i="2"/>
  <c r="AE703" i="2" s="1"/>
  <c r="AG703" i="2" s="1"/>
  <c r="L199" i="11" s="1"/>
  <c r="AD716" i="2"/>
  <c r="AE716" i="2" s="1"/>
  <c r="AG716" i="2" s="1"/>
  <c r="L212" i="11" s="1"/>
  <c r="AD714" i="2"/>
  <c r="AE714" i="2" s="1"/>
  <c r="AG714" i="2" s="1"/>
  <c r="L210" i="11" s="1"/>
  <c r="AD710" i="2"/>
  <c r="AE710" i="2" s="1"/>
  <c r="AG710" i="2" s="1"/>
  <c r="L206" i="11" s="1"/>
  <c r="AD708" i="2"/>
  <c r="AE708" i="2" s="1"/>
  <c r="AG708" i="2" s="1"/>
  <c r="L204" i="11" s="1"/>
  <c r="AD707" i="2"/>
  <c r="AE707" i="2" s="1"/>
  <c r="AG707" i="2" s="1"/>
  <c r="L203" i="11" s="1"/>
  <c r="AD705" i="2"/>
  <c r="AE705" i="2" s="1"/>
  <c r="AG705" i="2" s="1"/>
  <c r="L201" i="11" s="1"/>
  <c r="AD718" i="2"/>
  <c r="AE718" i="2" s="1"/>
  <c r="AG718" i="2" s="1"/>
  <c r="L214" i="11" s="1"/>
  <c r="AD715" i="2"/>
  <c r="AE715" i="2" s="1"/>
  <c r="AG715" i="2" s="1"/>
  <c r="L211" i="11" s="1"/>
  <c r="AD713" i="2"/>
  <c r="AE713" i="2" s="1"/>
  <c r="AG713" i="2" s="1"/>
  <c r="L209" i="11" s="1"/>
  <c r="AD712" i="2"/>
  <c r="AE712" i="2" s="1"/>
  <c r="AG712" i="2" s="1"/>
  <c r="L208" i="11" s="1"/>
  <c r="AD711" i="2"/>
  <c r="AE711" i="2" s="1"/>
  <c r="AG711" i="2" s="1"/>
  <c r="L207" i="11" s="1"/>
  <c r="AD709" i="2"/>
  <c r="AE709" i="2" s="1"/>
  <c r="AG709" i="2" s="1"/>
  <c r="L205" i="11" s="1"/>
  <c r="AD706" i="2"/>
  <c r="AE706" i="2" s="1"/>
  <c r="AG706" i="2" s="1"/>
  <c r="L202" i="11" s="1"/>
  <c r="AD704" i="2"/>
  <c r="AE704" i="2" s="1"/>
  <c r="AG704" i="2" s="1"/>
  <c r="L200" i="11" s="1"/>
  <c r="V644" i="2"/>
  <c r="AC36" i="2"/>
  <c r="AE36" i="2" s="1"/>
  <c r="AG36" i="2" s="1"/>
  <c r="K42" i="11" s="1"/>
  <c r="AM36" i="2"/>
  <c r="AN36" i="2" s="1"/>
  <c r="AP36" i="2" s="1"/>
  <c r="AR36" i="2" s="1"/>
  <c r="AC478" i="2"/>
  <c r="AB430" i="2"/>
  <c r="AC430" i="2" s="1"/>
  <c r="AB281" i="2"/>
  <c r="AC233" i="2"/>
  <c r="AE233" i="2" s="1"/>
  <c r="AG233" i="2" s="1"/>
  <c r="K88" i="11" s="1"/>
  <c r="F486" i="2"/>
  <c r="G486" i="2" s="1"/>
  <c r="I486" i="2" s="1"/>
  <c r="K486" i="2" s="1"/>
  <c r="D142" i="11" s="1"/>
  <c r="G438" i="2"/>
  <c r="BT145" i="2"/>
  <c r="BU145" i="2" s="1"/>
  <c r="BW145" i="2" s="1"/>
  <c r="BY145" i="2" s="1"/>
  <c r="BI44" i="2"/>
  <c r="BJ44" i="2" s="1"/>
  <c r="BL44" i="2" s="1"/>
  <c r="BN44" i="2" s="1"/>
  <c r="BA824" i="2"/>
  <c r="BC824" i="2" s="1"/>
  <c r="S265" i="11" s="1"/>
  <c r="BW920" i="2"/>
  <c r="BY920" i="2" s="1"/>
  <c r="AB265" i="11" s="1"/>
  <c r="BY200" i="2"/>
  <c r="I6" i="1" s="1"/>
  <c r="AZ892" i="2"/>
  <c r="BA892" i="2" s="1"/>
  <c r="BC892" i="2" s="1"/>
  <c r="AZ890" i="2"/>
  <c r="BA890" i="2" s="1"/>
  <c r="BC890" i="2" s="1"/>
  <c r="AZ888" i="2"/>
  <c r="BA888" i="2" s="1"/>
  <c r="BC888" i="2" s="1"/>
  <c r="AZ891" i="2"/>
  <c r="BA891" i="2" s="1"/>
  <c r="BC891" i="2" s="1"/>
  <c r="AZ889" i="2"/>
  <c r="BA889" i="2" s="1"/>
  <c r="BC889" i="2" s="1"/>
  <c r="AZ887" i="2"/>
  <c r="BA887" i="2" s="1"/>
  <c r="BC887" i="2" s="1"/>
  <c r="AZ880" i="2"/>
  <c r="BA880" i="2" s="1"/>
  <c r="BC880" i="2" s="1"/>
  <c r="AZ875" i="2"/>
  <c r="BA875" i="2" s="1"/>
  <c r="BC875" i="2" s="1"/>
  <c r="AZ870" i="2"/>
  <c r="BA870" i="2" s="1"/>
  <c r="BC870" i="2" s="1"/>
  <c r="AZ865" i="2"/>
  <c r="BA865" i="2" s="1"/>
  <c r="BC865" i="2" s="1"/>
  <c r="AZ861" i="2"/>
  <c r="BA861" i="2" s="1"/>
  <c r="BC861" i="2" s="1"/>
  <c r="AZ860" i="2"/>
  <c r="BA860" i="2" s="1"/>
  <c r="BC860" i="2" s="1"/>
  <c r="AZ858" i="2"/>
  <c r="BA858" i="2" s="1"/>
  <c r="BC858" i="2" s="1"/>
  <c r="AZ856" i="2"/>
  <c r="BA856" i="2" s="1"/>
  <c r="BC856" i="2" s="1"/>
  <c r="AZ853" i="2"/>
  <c r="BA853" i="2" s="1"/>
  <c r="BC853" i="2" s="1"/>
  <c r="AZ885" i="2"/>
  <c r="BA885" i="2" s="1"/>
  <c r="BC885" i="2" s="1"/>
  <c r="AZ883" i="2"/>
  <c r="BA883" i="2" s="1"/>
  <c r="BC883" i="2" s="1"/>
  <c r="AZ881" i="2"/>
  <c r="BA881" i="2" s="1"/>
  <c r="BC881" i="2" s="1"/>
  <c r="AZ877" i="2"/>
  <c r="BA877" i="2" s="1"/>
  <c r="BC877" i="2" s="1"/>
  <c r="AZ873" i="2"/>
  <c r="BA873" i="2" s="1"/>
  <c r="BC873" i="2" s="1"/>
  <c r="AZ871" i="2"/>
  <c r="BA871" i="2" s="1"/>
  <c r="BC871" i="2" s="1"/>
  <c r="AZ869" i="2"/>
  <c r="BA869" i="2" s="1"/>
  <c r="BC869" i="2" s="1"/>
  <c r="AZ867" i="2"/>
  <c r="BA867" i="2" s="1"/>
  <c r="BC867" i="2" s="1"/>
  <c r="AZ863" i="2"/>
  <c r="BA863" i="2" s="1"/>
  <c r="BC863" i="2" s="1"/>
  <c r="AZ862" i="2"/>
  <c r="BA862" i="2" s="1"/>
  <c r="BC862" i="2" s="1"/>
  <c r="AZ879" i="2"/>
  <c r="BA879" i="2" s="1"/>
  <c r="BC879" i="2" s="1"/>
  <c r="AZ866" i="2"/>
  <c r="BA866" i="2" s="1"/>
  <c r="BC866" i="2" s="1"/>
  <c r="AZ859" i="2"/>
  <c r="BA859" i="2" s="1"/>
  <c r="BC859" i="2" s="1"/>
  <c r="AZ857" i="2"/>
  <c r="BA857" i="2" s="1"/>
  <c r="BC857" i="2" s="1"/>
  <c r="AZ855" i="2"/>
  <c r="BA855" i="2" s="1"/>
  <c r="BC855" i="2" s="1"/>
  <c r="AZ886" i="2"/>
  <c r="BA886" i="2" s="1"/>
  <c r="BC886" i="2" s="1"/>
  <c r="AZ884" i="2"/>
  <c r="BA884" i="2" s="1"/>
  <c r="BC884" i="2" s="1"/>
  <c r="AZ882" i="2"/>
  <c r="BA882" i="2" s="1"/>
  <c r="BC882" i="2" s="1"/>
  <c r="AZ878" i="2"/>
  <c r="BA878" i="2" s="1"/>
  <c r="BC878" i="2" s="1"/>
  <c r="AZ876" i="2"/>
  <c r="BA876" i="2" s="1"/>
  <c r="BC876" i="2" s="1"/>
  <c r="AZ874" i="2"/>
  <c r="BA874" i="2" s="1"/>
  <c r="BC874" i="2" s="1"/>
  <c r="AZ872" i="2"/>
  <c r="BA872" i="2" s="1"/>
  <c r="BC872" i="2" s="1"/>
  <c r="AZ868" i="2"/>
  <c r="BA868" i="2" s="1"/>
  <c r="BC868" i="2" s="1"/>
  <c r="AZ864" i="2"/>
  <c r="BA864" i="2" s="1"/>
  <c r="BC864" i="2" s="1"/>
  <c r="AZ852" i="2"/>
  <c r="BA852" i="2" s="1"/>
  <c r="BC852" i="2" s="1"/>
  <c r="AZ854" i="2"/>
  <c r="BA854" i="2" s="1"/>
  <c r="BC854" i="2" s="1"/>
  <c r="BN152" i="2"/>
  <c r="H5" i="1" s="1"/>
  <c r="S443" i="2"/>
  <c r="T443" i="2" s="1"/>
  <c r="V443" i="2" s="1"/>
  <c r="G147" i="11" s="1"/>
  <c r="I147" i="11" s="1"/>
  <c r="S416" i="2"/>
  <c r="T416" i="2" s="1"/>
  <c r="V416" i="2" s="1"/>
  <c r="G120" i="11" s="1"/>
  <c r="I120" i="11" s="1"/>
  <c r="S414" i="2"/>
  <c r="T414" i="2" s="1"/>
  <c r="V414" i="2" s="1"/>
  <c r="G118" i="11" s="1"/>
  <c r="I118" i="11" s="1"/>
  <c r="S411" i="2"/>
  <c r="T411" i="2" s="1"/>
  <c r="V411" i="2" s="1"/>
  <c r="G115" i="11" s="1"/>
  <c r="I115" i="11" s="1"/>
  <c r="S409" i="2"/>
  <c r="T409" i="2" s="1"/>
  <c r="V409" i="2" s="1"/>
  <c r="G113" i="11" s="1"/>
  <c r="I113" i="11" s="1"/>
  <c r="S407" i="2"/>
  <c r="T407" i="2" s="1"/>
  <c r="V407" i="2" s="1"/>
  <c r="G111" i="11" s="1"/>
  <c r="I111" i="11" s="1"/>
  <c r="S405" i="2"/>
  <c r="T405" i="2" s="1"/>
  <c r="V405" i="2" s="1"/>
  <c r="G109" i="11" s="1"/>
  <c r="I109" i="11" s="1"/>
  <c r="S403" i="2"/>
  <c r="T403" i="2" s="1"/>
  <c r="V403" i="2" s="1"/>
  <c r="G107" i="11" s="1"/>
  <c r="I107" i="11" s="1"/>
  <c r="S442" i="2"/>
  <c r="T442" i="2" s="1"/>
  <c r="V442" i="2" s="1"/>
  <c r="G146" i="11" s="1"/>
  <c r="I146" i="11" s="1"/>
  <c r="S440" i="2"/>
  <c r="T440" i="2" s="1"/>
  <c r="V440" i="2" s="1"/>
  <c r="G144" i="11" s="1"/>
  <c r="I144" i="11" s="1"/>
  <c r="S438" i="2"/>
  <c r="T438" i="2" s="1"/>
  <c r="V438" i="2" s="1"/>
  <c r="G142" i="11" s="1"/>
  <c r="I142" i="11" s="1"/>
  <c r="S436" i="2"/>
  <c r="T436" i="2" s="1"/>
  <c r="V436" i="2" s="1"/>
  <c r="G140" i="11" s="1"/>
  <c r="I140" i="11" s="1"/>
  <c r="S434" i="2"/>
  <c r="T434" i="2" s="1"/>
  <c r="V434" i="2" s="1"/>
  <c r="G138" i="11" s="1"/>
  <c r="I138" i="11" s="1"/>
  <c r="S432" i="2"/>
  <c r="T432" i="2" s="1"/>
  <c r="V432" i="2" s="1"/>
  <c r="G136" i="11" s="1"/>
  <c r="I136" i="11" s="1"/>
  <c r="S430" i="2"/>
  <c r="T430" i="2" s="1"/>
  <c r="V430" i="2" s="1"/>
  <c r="G134" i="11" s="1"/>
  <c r="I134" i="11" s="1"/>
  <c r="S428" i="2"/>
  <c r="T428" i="2" s="1"/>
  <c r="V428" i="2" s="1"/>
  <c r="G132" i="11" s="1"/>
  <c r="I132" i="11" s="1"/>
  <c r="S426" i="2"/>
  <c r="T426" i="2" s="1"/>
  <c r="V426" i="2" s="1"/>
  <c r="G130" i="11" s="1"/>
  <c r="I130" i="11" s="1"/>
  <c r="S424" i="2"/>
  <c r="T424" i="2" s="1"/>
  <c r="V424" i="2" s="1"/>
  <c r="G128" i="11" s="1"/>
  <c r="I128" i="11" s="1"/>
  <c r="S422" i="2"/>
  <c r="T422" i="2" s="1"/>
  <c r="V422" i="2" s="1"/>
  <c r="G126" i="11" s="1"/>
  <c r="I126" i="11" s="1"/>
  <c r="S420" i="2"/>
  <c r="T420" i="2" s="1"/>
  <c r="V420" i="2" s="1"/>
  <c r="G124" i="11" s="1"/>
  <c r="I124" i="11" s="1"/>
  <c r="S418" i="2"/>
  <c r="T418" i="2" s="1"/>
  <c r="V418" i="2" s="1"/>
  <c r="G122" i="11" s="1"/>
  <c r="I122" i="11" s="1"/>
  <c r="S413" i="2"/>
  <c r="T413" i="2" s="1"/>
  <c r="V413" i="2" s="1"/>
  <c r="G117" i="11" s="1"/>
  <c r="I117" i="11" s="1"/>
  <c r="S417" i="2"/>
  <c r="T417" i="2" s="1"/>
  <c r="V417" i="2" s="1"/>
  <c r="G121" i="11" s="1"/>
  <c r="I121" i="11" s="1"/>
  <c r="S415" i="2"/>
  <c r="T415" i="2" s="1"/>
  <c r="V415" i="2" s="1"/>
  <c r="G119" i="11" s="1"/>
  <c r="I119" i="11" s="1"/>
  <c r="S412" i="2"/>
  <c r="T412" i="2" s="1"/>
  <c r="V412" i="2" s="1"/>
  <c r="G116" i="11" s="1"/>
  <c r="I116" i="11" s="1"/>
  <c r="S410" i="2"/>
  <c r="T410" i="2" s="1"/>
  <c r="V410" i="2" s="1"/>
  <c r="G114" i="11" s="1"/>
  <c r="I114" i="11" s="1"/>
  <c r="S408" i="2"/>
  <c r="T408" i="2" s="1"/>
  <c r="V408" i="2" s="1"/>
  <c r="G112" i="11" s="1"/>
  <c r="I112" i="11" s="1"/>
  <c r="S406" i="2"/>
  <c r="T406" i="2" s="1"/>
  <c r="V406" i="2" s="1"/>
  <c r="G110" i="11" s="1"/>
  <c r="I110" i="11" s="1"/>
  <c r="S404" i="2"/>
  <c r="T404" i="2" s="1"/>
  <c r="V404" i="2" s="1"/>
  <c r="G108" i="11" s="1"/>
  <c r="I108" i="11" s="1"/>
  <c r="S441" i="2"/>
  <c r="T441" i="2" s="1"/>
  <c r="V441" i="2" s="1"/>
  <c r="G145" i="11" s="1"/>
  <c r="I145" i="11" s="1"/>
  <c r="S439" i="2"/>
  <c r="T439" i="2" s="1"/>
  <c r="V439" i="2" s="1"/>
  <c r="G143" i="11" s="1"/>
  <c r="I143" i="11" s="1"/>
  <c r="S437" i="2"/>
  <c r="T437" i="2" s="1"/>
  <c r="V437" i="2" s="1"/>
  <c r="G141" i="11" s="1"/>
  <c r="I141" i="11" s="1"/>
  <c r="S435" i="2"/>
  <c r="T435" i="2" s="1"/>
  <c r="V435" i="2" s="1"/>
  <c r="G139" i="11" s="1"/>
  <c r="I139" i="11" s="1"/>
  <c r="S433" i="2"/>
  <c r="T433" i="2" s="1"/>
  <c r="V433" i="2" s="1"/>
  <c r="G137" i="11" s="1"/>
  <c r="I137" i="11" s="1"/>
  <c r="S431" i="2"/>
  <c r="T431" i="2" s="1"/>
  <c r="V431" i="2" s="1"/>
  <c r="G135" i="11" s="1"/>
  <c r="I135" i="11" s="1"/>
  <c r="S429" i="2"/>
  <c r="T429" i="2" s="1"/>
  <c r="V429" i="2" s="1"/>
  <c r="G133" i="11" s="1"/>
  <c r="I133" i="11" s="1"/>
  <c r="S427" i="2"/>
  <c r="T427" i="2" s="1"/>
  <c r="V427" i="2" s="1"/>
  <c r="G131" i="11" s="1"/>
  <c r="I131" i="11" s="1"/>
  <c r="S425" i="2"/>
  <c r="T425" i="2" s="1"/>
  <c r="V425" i="2" s="1"/>
  <c r="G129" i="11" s="1"/>
  <c r="I129" i="11" s="1"/>
  <c r="S423" i="2"/>
  <c r="T423" i="2" s="1"/>
  <c r="V423" i="2" s="1"/>
  <c r="G127" i="11" s="1"/>
  <c r="I127" i="11" s="1"/>
  <c r="S421" i="2"/>
  <c r="T421" i="2" s="1"/>
  <c r="V421" i="2" s="1"/>
  <c r="G125" i="11" s="1"/>
  <c r="I125" i="11" s="1"/>
  <c r="S419" i="2"/>
  <c r="T419" i="2" s="1"/>
  <c r="V419" i="2" s="1"/>
  <c r="G123" i="11" s="1"/>
  <c r="I123" i="11" s="1"/>
  <c r="BV544" i="2"/>
  <c r="BW544" i="2" s="1"/>
  <c r="BY544" i="2" s="1"/>
  <c r="AA192" i="11" s="1"/>
  <c r="BV540" i="2"/>
  <c r="BW540" i="2" s="1"/>
  <c r="BY540" i="2" s="1"/>
  <c r="AA188" i="11" s="1"/>
  <c r="BV537" i="2"/>
  <c r="BW537" i="2" s="1"/>
  <c r="BY537" i="2" s="1"/>
  <c r="AA185" i="11" s="1"/>
  <c r="BV534" i="2"/>
  <c r="BW534" i="2" s="1"/>
  <c r="BY534" i="2" s="1"/>
  <c r="AA182" i="11" s="1"/>
  <c r="BV531" i="2"/>
  <c r="BW531" i="2" s="1"/>
  <c r="BY531" i="2" s="1"/>
  <c r="AA179" i="11" s="1"/>
  <c r="BV525" i="2"/>
  <c r="BW525" i="2" s="1"/>
  <c r="BY525" i="2" s="1"/>
  <c r="AA173" i="11" s="1"/>
  <c r="BV543" i="2"/>
  <c r="BW543" i="2" s="1"/>
  <c r="BY543" i="2" s="1"/>
  <c r="AA191" i="11" s="1"/>
  <c r="BV536" i="2"/>
  <c r="BW536" i="2" s="1"/>
  <c r="BY536" i="2" s="1"/>
  <c r="AA184" i="11" s="1"/>
  <c r="BV530" i="2"/>
  <c r="BW530" i="2" s="1"/>
  <c r="BY530" i="2" s="1"/>
  <c r="AA178" i="11" s="1"/>
  <c r="BV527" i="2"/>
  <c r="BW527" i="2" s="1"/>
  <c r="BY527" i="2" s="1"/>
  <c r="AA175" i="11" s="1"/>
  <c r="BV545" i="2"/>
  <c r="BW545" i="2" s="1"/>
  <c r="BY545" i="2" s="1"/>
  <c r="AA193" i="11" s="1"/>
  <c r="BV542" i="2"/>
  <c r="BW542" i="2" s="1"/>
  <c r="BY542" i="2" s="1"/>
  <c r="AA190" i="11" s="1"/>
  <c r="BV535" i="2"/>
  <c r="BW535" i="2" s="1"/>
  <c r="BY535" i="2" s="1"/>
  <c r="AA183" i="11" s="1"/>
  <c r="BV532" i="2"/>
  <c r="BW532" i="2" s="1"/>
  <c r="BY532" i="2" s="1"/>
  <c r="AA180" i="11" s="1"/>
  <c r="BV529" i="2"/>
  <c r="BW529" i="2" s="1"/>
  <c r="BY529" i="2" s="1"/>
  <c r="AA177" i="11" s="1"/>
  <c r="BV538" i="2"/>
  <c r="BW538" i="2" s="1"/>
  <c r="BY538" i="2" s="1"/>
  <c r="AA186" i="11" s="1"/>
  <c r="BV528" i="2"/>
  <c r="BW528" i="2" s="1"/>
  <c r="BY528" i="2" s="1"/>
  <c r="AA176" i="11" s="1"/>
  <c r="BV521" i="2"/>
  <c r="BW521" i="2" s="1"/>
  <c r="BY521" i="2" s="1"/>
  <c r="AA169" i="11" s="1"/>
  <c r="BV519" i="2"/>
  <c r="BW519" i="2" s="1"/>
  <c r="BY519" i="2" s="1"/>
  <c r="AA167" i="11" s="1"/>
  <c r="BV512" i="2"/>
  <c r="BW512" i="2" s="1"/>
  <c r="BY512" i="2" s="1"/>
  <c r="AA160" i="11" s="1"/>
  <c r="BV541" i="2"/>
  <c r="BW541" i="2" s="1"/>
  <c r="BY541" i="2" s="1"/>
  <c r="AA189" i="11" s="1"/>
  <c r="BV524" i="2"/>
  <c r="BW524" i="2" s="1"/>
  <c r="BY524" i="2" s="1"/>
  <c r="AA172" i="11" s="1"/>
  <c r="BV514" i="2"/>
  <c r="BW514" i="2" s="1"/>
  <c r="BY514" i="2" s="1"/>
  <c r="AA162" i="11" s="1"/>
  <c r="BV511" i="2"/>
  <c r="BW511" i="2" s="1"/>
  <c r="BY511" i="2" s="1"/>
  <c r="AA159" i="11" s="1"/>
  <c r="BV507" i="2"/>
  <c r="BW507" i="2" s="1"/>
  <c r="BY507" i="2" s="1"/>
  <c r="AA155" i="11" s="1"/>
  <c r="BV505" i="2"/>
  <c r="BW505" i="2" s="1"/>
  <c r="BY505" i="2" s="1"/>
  <c r="AA153" i="11" s="1"/>
  <c r="BV539" i="2"/>
  <c r="BW539" i="2" s="1"/>
  <c r="BY539" i="2" s="1"/>
  <c r="AA187" i="11" s="1"/>
  <c r="BV533" i="2"/>
  <c r="BW533" i="2" s="1"/>
  <c r="BY533" i="2" s="1"/>
  <c r="AA181" i="11" s="1"/>
  <c r="BV526" i="2"/>
  <c r="BW526" i="2" s="1"/>
  <c r="BY526" i="2" s="1"/>
  <c r="AA174" i="11" s="1"/>
  <c r="BV523" i="2"/>
  <c r="BW523" i="2" s="1"/>
  <c r="BY523" i="2" s="1"/>
  <c r="AA171" i="11" s="1"/>
  <c r="BV520" i="2"/>
  <c r="BW520" i="2" s="1"/>
  <c r="BY520" i="2" s="1"/>
  <c r="AA168" i="11" s="1"/>
  <c r="BV518" i="2"/>
  <c r="BW518" i="2" s="1"/>
  <c r="BY518" i="2" s="1"/>
  <c r="AA166" i="11" s="1"/>
  <c r="BV516" i="2"/>
  <c r="BW516" i="2" s="1"/>
  <c r="BY516" i="2" s="1"/>
  <c r="AA164" i="11" s="1"/>
  <c r="BV510" i="2"/>
  <c r="BW510" i="2" s="1"/>
  <c r="BY510" i="2" s="1"/>
  <c r="AA158" i="11" s="1"/>
  <c r="BV508" i="2"/>
  <c r="BW508" i="2" s="1"/>
  <c r="BY508" i="2" s="1"/>
  <c r="AA156" i="11" s="1"/>
  <c r="BV515" i="2"/>
  <c r="BW515" i="2" s="1"/>
  <c r="BY515" i="2" s="1"/>
  <c r="AA163" i="11" s="1"/>
  <c r="BV517" i="2"/>
  <c r="BW517" i="2" s="1"/>
  <c r="BY517" i="2" s="1"/>
  <c r="AA165" i="11" s="1"/>
  <c r="BV509" i="2"/>
  <c r="BW509" i="2" s="1"/>
  <c r="BY509" i="2" s="1"/>
  <c r="AA157" i="11" s="1"/>
  <c r="BV522" i="2"/>
  <c r="BW522" i="2" s="1"/>
  <c r="BY522" i="2" s="1"/>
  <c r="AA170" i="11" s="1"/>
  <c r="BV513" i="2"/>
  <c r="BW513" i="2" s="1"/>
  <c r="BY513" i="2" s="1"/>
  <c r="AA161" i="11" s="1"/>
  <c r="BV506" i="2"/>
  <c r="BW506" i="2" s="1"/>
  <c r="BY506" i="2" s="1"/>
  <c r="AA154" i="11" s="1"/>
  <c r="AD842" i="2"/>
  <c r="AE842" i="2" s="1"/>
  <c r="AG842" i="2" s="1"/>
  <c r="K283" i="11" s="1"/>
  <c r="M283" i="11" s="1"/>
  <c r="X57" i="12" s="1"/>
  <c r="X138" i="12" s="1"/>
  <c r="AD840" i="2"/>
  <c r="AE840" i="2" s="1"/>
  <c r="AG840" i="2" s="1"/>
  <c r="K281" i="11" s="1"/>
  <c r="M281" i="11" s="1"/>
  <c r="X55" i="12" s="1"/>
  <c r="X136" i="12" s="1"/>
  <c r="AD839" i="2"/>
  <c r="AE839" i="2" s="1"/>
  <c r="AG839" i="2" s="1"/>
  <c r="K280" i="11" s="1"/>
  <c r="M280" i="11" s="1"/>
  <c r="X54" i="12" s="1"/>
  <c r="X96" i="12" s="1"/>
  <c r="AD837" i="2"/>
  <c r="AE837" i="2" s="1"/>
  <c r="AG837" i="2" s="1"/>
  <c r="K278" i="11" s="1"/>
  <c r="M278" i="11" s="1"/>
  <c r="X52" i="12" s="1"/>
  <c r="X135" i="12" s="1"/>
  <c r="AD835" i="2"/>
  <c r="AE835" i="2" s="1"/>
  <c r="AG835" i="2" s="1"/>
  <c r="K276" i="11" s="1"/>
  <c r="M276" i="11" s="1"/>
  <c r="X50" i="12" s="1"/>
  <c r="X133" i="12" s="1"/>
  <c r="AD833" i="2"/>
  <c r="AE833" i="2" s="1"/>
  <c r="AG833" i="2" s="1"/>
  <c r="K274" i="11" s="1"/>
  <c r="M274" i="11" s="1"/>
  <c r="X48" i="12" s="1"/>
  <c r="X94" i="12" s="1"/>
  <c r="AD820" i="2"/>
  <c r="AE820" i="2" s="1"/>
  <c r="AG820" i="2" s="1"/>
  <c r="K261" i="11" s="1"/>
  <c r="M261" i="11" s="1"/>
  <c r="X35" i="12" s="1"/>
  <c r="X87" i="12" s="1"/>
  <c r="AD819" i="2"/>
  <c r="AE819" i="2" s="1"/>
  <c r="AG819" i="2" s="1"/>
  <c r="K260" i="11" s="1"/>
  <c r="M260" i="11" s="1"/>
  <c r="X34" i="12" s="1"/>
  <c r="X125" i="12" s="1"/>
  <c r="AD817" i="2"/>
  <c r="AE817" i="2" s="1"/>
  <c r="AG817" i="2" s="1"/>
  <c r="K258" i="11" s="1"/>
  <c r="M258" i="11" s="1"/>
  <c r="X32" i="12" s="1"/>
  <c r="X124" i="12" s="1"/>
  <c r="AD812" i="2"/>
  <c r="AE812" i="2" s="1"/>
  <c r="AG812" i="2" s="1"/>
  <c r="K253" i="11" s="1"/>
  <c r="M253" i="11" s="1"/>
  <c r="X27" i="12" s="1"/>
  <c r="X122" i="12" s="1"/>
  <c r="AD810" i="2"/>
  <c r="AE810" i="2" s="1"/>
  <c r="AG810" i="2" s="1"/>
  <c r="K251" i="11" s="1"/>
  <c r="M251" i="11" s="1"/>
  <c r="X25" i="12" s="1"/>
  <c r="X120" i="12" s="1"/>
  <c r="AD808" i="2"/>
  <c r="AE808" i="2" s="1"/>
  <c r="AG808" i="2" s="1"/>
  <c r="K249" i="11" s="1"/>
  <c r="M249" i="11" s="1"/>
  <c r="X23" i="12" s="1"/>
  <c r="X118" i="12" s="1"/>
  <c r="AD830" i="2"/>
  <c r="AE830" i="2" s="1"/>
  <c r="AG830" i="2" s="1"/>
  <c r="K271" i="11" s="1"/>
  <c r="M271" i="11" s="1"/>
  <c r="X45" i="12" s="1"/>
  <c r="X131" i="12" s="1"/>
  <c r="AD828" i="2"/>
  <c r="AE828" i="2" s="1"/>
  <c r="AG828" i="2" s="1"/>
  <c r="K269" i="11" s="1"/>
  <c r="M269" i="11" s="1"/>
  <c r="X43" i="12" s="1"/>
  <c r="X129" i="12" s="1"/>
  <c r="AD827" i="2"/>
  <c r="AE827" i="2" s="1"/>
  <c r="AG827" i="2" s="1"/>
  <c r="K268" i="11" s="1"/>
  <c r="AD826" i="2"/>
  <c r="AE826" i="2" s="1"/>
  <c r="AG826" i="2" s="1"/>
  <c r="K267" i="11" s="1"/>
  <c r="M267" i="11" s="1"/>
  <c r="X41" i="12" s="1"/>
  <c r="X90" i="12" s="1"/>
  <c r="AD825" i="2"/>
  <c r="AE825" i="2" s="1"/>
  <c r="AG825" i="2" s="1"/>
  <c r="K266" i="11" s="1"/>
  <c r="M266" i="11" s="1"/>
  <c r="X40" i="12" s="1"/>
  <c r="X128" i="12" s="1"/>
  <c r="AD823" i="2"/>
  <c r="AE823" i="2" s="1"/>
  <c r="AG823" i="2" s="1"/>
  <c r="K264" i="11" s="1"/>
  <c r="M264" i="11" s="1"/>
  <c r="X38" i="12" s="1"/>
  <c r="X127" i="12" s="1"/>
  <c r="AD822" i="2"/>
  <c r="AE822" i="2" s="1"/>
  <c r="AG822" i="2" s="1"/>
  <c r="K263" i="11" s="1"/>
  <c r="M263" i="11" s="1"/>
  <c r="X37" i="12" s="1"/>
  <c r="X88" i="12" s="1"/>
  <c r="AD815" i="2"/>
  <c r="AE815" i="2" s="1"/>
  <c r="AG815" i="2" s="1"/>
  <c r="K256" i="11" s="1"/>
  <c r="M256" i="11" s="1"/>
  <c r="X30" i="12" s="1"/>
  <c r="X123" i="12" s="1"/>
  <c r="AD806" i="2"/>
  <c r="AE806" i="2" s="1"/>
  <c r="AG806" i="2" s="1"/>
  <c r="K247" i="11" s="1"/>
  <c r="M247" i="11" s="1"/>
  <c r="X21" i="12" s="1"/>
  <c r="X81" i="12" s="1"/>
  <c r="AD843" i="2"/>
  <c r="AE843" i="2" s="1"/>
  <c r="AG843" i="2" s="1"/>
  <c r="K284" i="11" s="1"/>
  <c r="M284" i="11" s="1"/>
  <c r="X58" i="12" s="1"/>
  <c r="X139" i="12" s="1"/>
  <c r="AD841" i="2"/>
  <c r="AE841" i="2" s="1"/>
  <c r="AG841" i="2" s="1"/>
  <c r="K282" i="11" s="1"/>
  <c r="M282" i="11" s="1"/>
  <c r="X56" i="12" s="1"/>
  <c r="X137" i="12" s="1"/>
  <c r="AD838" i="2"/>
  <c r="AE838" i="2" s="1"/>
  <c r="AG838" i="2" s="1"/>
  <c r="K279" i="11" s="1"/>
  <c r="M279" i="11" s="1"/>
  <c r="X53" i="12" s="1"/>
  <c r="X95" i="12" s="1"/>
  <c r="AD836" i="2"/>
  <c r="AE836" i="2" s="1"/>
  <c r="AG836" i="2" s="1"/>
  <c r="K277" i="11" s="1"/>
  <c r="M277" i="11" s="1"/>
  <c r="X51" i="12" s="1"/>
  <c r="X134" i="12" s="1"/>
  <c r="AD834" i="2"/>
  <c r="AE834" i="2" s="1"/>
  <c r="AG834" i="2" s="1"/>
  <c r="K275" i="11" s="1"/>
  <c r="M275" i="11" s="1"/>
  <c r="X49" i="12" s="1"/>
  <c r="X132" i="12" s="1"/>
  <c r="AD831" i="2"/>
  <c r="AE831" i="2" s="1"/>
  <c r="AG831" i="2" s="1"/>
  <c r="K272" i="11" s="1"/>
  <c r="M272" i="11" s="1"/>
  <c r="X46" i="12" s="1"/>
  <c r="X92" i="12" s="1"/>
  <c r="AD821" i="2"/>
  <c r="AE821" i="2" s="1"/>
  <c r="AG821" i="2" s="1"/>
  <c r="K262" i="11" s="1"/>
  <c r="M262" i="11" s="1"/>
  <c r="X36" i="12" s="1"/>
  <c r="X126" i="12" s="1"/>
  <c r="AD818" i="2"/>
  <c r="AE818" i="2" s="1"/>
  <c r="AG818" i="2" s="1"/>
  <c r="K259" i="11" s="1"/>
  <c r="M259" i="11" s="1"/>
  <c r="X33" i="12" s="1"/>
  <c r="X86" i="12" s="1"/>
  <c r="AD816" i="2"/>
  <c r="AE816" i="2" s="1"/>
  <c r="AG816" i="2" s="1"/>
  <c r="K257" i="11" s="1"/>
  <c r="M257" i="11" s="1"/>
  <c r="X31" i="12" s="1"/>
  <c r="X85" i="12" s="1"/>
  <c r="AD811" i="2"/>
  <c r="AE811" i="2" s="1"/>
  <c r="AG811" i="2" s="1"/>
  <c r="K252" i="11" s="1"/>
  <c r="M252" i="11" s="1"/>
  <c r="X26" i="12" s="1"/>
  <c r="X121" i="12" s="1"/>
  <c r="AD809" i="2"/>
  <c r="AE809" i="2" s="1"/>
  <c r="AG809" i="2" s="1"/>
  <c r="K250" i="11" s="1"/>
  <c r="M250" i="11" s="1"/>
  <c r="X24" i="12" s="1"/>
  <c r="X119" i="12" s="1"/>
  <c r="AD844" i="2"/>
  <c r="AE844" i="2" s="1"/>
  <c r="AG844" i="2" s="1"/>
  <c r="K285" i="11" s="1"/>
  <c r="M285" i="11" s="1"/>
  <c r="X59" i="12" s="1"/>
  <c r="X97" i="12" s="1"/>
  <c r="AD832" i="2"/>
  <c r="AE832" i="2" s="1"/>
  <c r="AG832" i="2" s="1"/>
  <c r="K273" i="11" s="1"/>
  <c r="M273" i="11" s="1"/>
  <c r="X47" i="12" s="1"/>
  <c r="X93" i="12" s="1"/>
  <c r="AD829" i="2"/>
  <c r="AE829" i="2" s="1"/>
  <c r="AG829" i="2" s="1"/>
  <c r="K270" i="11" s="1"/>
  <c r="M270" i="11" s="1"/>
  <c r="X44" i="12" s="1"/>
  <c r="X130" i="12" s="1"/>
  <c r="AD824" i="2"/>
  <c r="AE824" i="2" s="1"/>
  <c r="AG824" i="2" s="1"/>
  <c r="K265" i="11" s="1"/>
  <c r="M265" i="11" s="1"/>
  <c r="X39" i="12" s="1"/>
  <c r="X89" i="12" s="1"/>
  <c r="AD814" i="2"/>
  <c r="AE814" i="2" s="1"/>
  <c r="AG814" i="2" s="1"/>
  <c r="K255" i="11" s="1"/>
  <c r="M255" i="11" s="1"/>
  <c r="X29" i="12" s="1"/>
  <c r="X84" i="12" s="1"/>
  <c r="AD813" i="2"/>
  <c r="AE813" i="2" s="1"/>
  <c r="AG813" i="2" s="1"/>
  <c r="K254" i="11" s="1"/>
  <c r="M254" i="11" s="1"/>
  <c r="X28" i="12" s="1"/>
  <c r="X83" i="12" s="1"/>
  <c r="AD807" i="2"/>
  <c r="AE807" i="2" s="1"/>
  <c r="AG807" i="2" s="1"/>
  <c r="K248" i="11" s="1"/>
  <c r="M248" i="11" s="1"/>
  <c r="X22" i="12" s="1"/>
  <c r="X82" i="12" s="1"/>
  <c r="AD805" i="2"/>
  <c r="AE805" i="2" s="1"/>
  <c r="AG805" i="2" s="1"/>
  <c r="K246" i="11" s="1"/>
  <c r="M246" i="11" s="1"/>
  <c r="X20" i="12" s="1"/>
  <c r="X80" i="12" s="1"/>
  <c r="AD804" i="2"/>
  <c r="AE804" i="2" s="1"/>
  <c r="AG804" i="2" s="1"/>
  <c r="K245" i="11" s="1"/>
  <c r="M245" i="11" s="1"/>
  <c r="AD693" i="2"/>
  <c r="AE693" i="2" s="1"/>
  <c r="AG693" i="2" s="1"/>
  <c r="K237" i="11" s="1"/>
  <c r="M237" i="11" s="1"/>
  <c r="W57" i="12" s="1"/>
  <c r="W138" i="12" s="1"/>
  <c r="AD691" i="2"/>
  <c r="AE691" i="2" s="1"/>
  <c r="AG691" i="2" s="1"/>
  <c r="K235" i="11" s="1"/>
  <c r="M235" i="11" s="1"/>
  <c r="W55" i="12" s="1"/>
  <c r="W136" i="12" s="1"/>
  <c r="AD689" i="2"/>
  <c r="AE689" i="2" s="1"/>
  <c r="AG689" i="2" s="1"/>
  <c r="K233" i="11" s="1"/>
  <c r="M233" i="11" s="1"/>
  <c r="W53" i="12" s="1"/>
  <c r="W95" i="12" s="1"/>
  <c r="AD687" i="2"/>
  <c r="AE687" i="2" s="1"/>
  <c r="AG687" i="2" s="1"/>
  <c r="K231" i="11" s="1"/>
  <c r="M231" i="11" s="1"/>
  <c r="W51" i="12" s="1"/>
  <c r="W134" i="12" s="1"/>
  <c r="AD685" i="2"/>
  <c r="AE685" i="2" s="1"/>
  <c r="AG685" i="2" s="1"/>
  <c r="K229" i="11" s="1"/>
  <c r="M229" i="11" s="1"/>
  <c r="W49" i="12" s="1"/>
  <c r="W132" i="12" s="1"/>
  <c r="AD683" i="2"/>
  <c r="AE683" i="2" s="1"/>
  <c r="AG683" i="2" s="1"/>
  <c r="K227" i="11" s="1"/>
  <c r="M227" i="11" s="1"/>
  <c r="W47" i="12" s="1"/>
  <c r="W93" i="12" s="1"/>
  <c r="AD681" i="2"/>
  <c r="AE681" i="2" s="1"/>
  <c r="AG681" i="2" s="1"/>
  <c r="K225" i="11" s="1"/>
  <c r="M225" i="11" s="1"/>
  <c r="W45" i="12" s="1"/>
  <c r="W131" i="12" s="1"/>
  <c r="AD679" i="2"/>
  <c r="AE679" i="2" s="1"/>
  <c r="AG679" i="2" s="1"/>
  <c r="K223" i="11" s="1"/>
  <c r="M223" i="11" s="1"/>
  <c r="W43" i="12" s="1"/>
  <c r="W129" i="12" s="1"/>
  <c r="AD655" i="2"/>
  <c r="AE655" i="2" s="1"/>
  <c r="AG655" i="2" s="1"/>
  <c r="K199" i="11" s="1"/>
  <c r="M199" i="11" s="1"/>
  <c r="AD695" i="2"/>
  <c r="AE695" i="2" s="1"/>
  <c r="AG695" i="2" s="1"/>
  <c r="K239" i="11" s="1"/>
  <c r="M239" i="11" s="1"/>
  <c r="W59" i="12" s="1"/>
  <c r="W97" i="12" s="1"/>
  <c r="AD690" i="2"/>
  <c r="AE690" i="2" s="1"/>
  <c r="AG690" i="2" s="1"/>
  <c r="K234" i="11" s="1"/>
  <c r="M234" i="11" s="1"/>
  <c r="W54" i="12" s="1"/>
  <c r="W96" i="12" s="1"/>
  <c r="AD678" i="2"/>
  <c r="AE678" i="2" s="1"/>
  <c r="AG678" i="2" s="1"/>
  <c r="K222" i="11" s="1"/>
  <c r="M222" i="11" s="1"/>
  <c r="W42" i="12" s="1"/>
  <c r="W91" i="12" s="1"/>
  <c r="AD675" i="2"/>
  <c r="AE675" i="2" s="1"/>
  <c r="AG675" i="2" s="1"/>
  <c r="K219" i="11" s="1"/>
  <c r="M219" i="11" s="1"/>
  <c r="W39" i="12" s="1"/>
  <c r="W89" i="12" s="1"/>
  <c r="AD672" i="2"/>
  <c r="AE672" i="2" s="1"/>
  <c r="AG672" i="2" s="1"/>
  <c r="K216" i="11" s="1"/>
  <c r="M216" i="11" s="1"/>
  <c r="W36" i="12" s="1"/>
  <c r="W126" i="12" s="1"/>
  <c r="AD670" i="2"/>
  <c r="AE670" i="2" s="1"/>
  <c r="AG670" i="2" s="1"/>
  <c r="K214" i="11" s="1"/>
  <c r="M214" i="11" s="1"/>
  <c r="W34" i="12" s="1"/>
  <c r="W125" i="12" s="1"/>
  <c r="AD668" i="2"/>
  <c r="AE668" i="2" s="1"/>
  <c r="AG668" i="2" s="1"/>
  <c r="K212" i="11" s="1"/>
  <c r="M212" i="11" s="1"/>
  <c r="W32" i="12" s="1"/>
  <c r="W124" i="12" s="1"/>
  <c r="AD666" i="2"/>
  <c r="AE666" i="2" s="1"/>
  <c r="AG666" i="2" s="1"/>
  <c r="K210" i="11" s="1"/>
  <c r="M210" i="11" s="1"/>
  <c r="W30" i="12" s="1"/>
  <c r="W123" i="12" s="1"/>
  <c r="AD662" i="2"/>
  <c r="AE662" i="2" s="1"/>
  <c r="AG662" i="2" s="1"/>
  <c r="K206" i="11" s="1"/>
  <c r="M206" i="11" s="1"/>
  <c r="W26" i="12" s="1"/>
  <c r="W121" i="12" s="1"/>
  <c r="AD660" i="2"/>
  <c r="AE660" i="2" s="1"/>
  <c r="AG660" i="2" s="1"/>
  <c r="K204" i="11" s="1"/>
  <c r="M204" i="11" s="1"/>
  <c r="W24" i="12" s="1"/>
  <c r="W119" i="12" s="1"/>
  <c r="AD657" i="2"/>
  <c r="AE657" i="2" s="1"/>
  <c r="AG657" i="2" s="1"/>
  <c r="K201" i="11" s="1"/>
  <c r="M201" i="11" s="1"/>
  <c r="W21" i="12" s="1"/>
  <c r="W81" i="12" s="1"/>
  <c r="AD694" i="2"/>
  <c r="AE694" i="2" s="1"/>
  <c r="AG694" i="2" s="1"/>
  <c r="K238" i="11" s="1"/>
  <c r="M238" i="11" s="1"/>
  <c r="W58" i="12" s="1"/>
  <c r="W139" i="12" s="1"/>
  <c r="AD692" i="2"/>
  <c r="AE692" i="2" s="1"/>
  <c r="AG692" i="2" s="1"/>
  <c r="K236" i="11" s="1"/>
  <c r="M236" i="11" s="1"/>
  <c r="W56" i="12" s="1"/>
  <c r="W137" i="12" s="1"/>
  <c r="AD688" i="2"/>
  <c r="AE688" i="2" s="1"/>
  <c r="AG688" i="2" s="1"/>
  <c r="K232" i="11" s="1"/>
  <c r="M232" i="11" s="1"/>
  <c r="W52" i="12" s="1"/>
  <c r="W135" i="12" s="1"/>
  <c r="AD686" i="2"/>
  <c r="AE686" i="2" s="1"/>
  <c r="AG686" i="2" s="1"/>
  <c r="K230" i="11" s="1"/>
  <c r="M230" i="11" s="1"/>
  <c r="W50" i="12" s="1"/>
  <c r="W133" i="12" s="1"/>
  <c r="AD684" i="2"/>
  <c r="AE684" i="2" s="1"/>
  <c r="AG684" i="2" s="1"/>
  <c r="K228" i="11" s="1"/>
  <c r="M228" i="11" s="1"/>
  <c r="W48" i="12" s="1"/>
  <c r="W94" i="12" s="1"/>
  <c r="AD682" i="2"/>
  <c r="AE682" i="2" s="1"/>
  <c r="AG682" i="2" s="1"/>
  <c r="K226" i="11" s="1"/>
  <c r="AD680" i="2"/>
  <c r="AE680" i="2" s="1"/>
  <c r="AG680" i="2" s="1"/>
  <c r="K224" i="11" s="1"/>
  <c r="M224" i="11" s="1"/>
  <c r="W44" i="12" s="1"/>
  <c r="W130" i="12" s="1"/>
  <c r="AD677" i="2"/>
  <c r="AE677" i="2" s="1"/>
  <c r="AG677" i="2" s="1"/>
  <c r="K221" i="11" s="1"/>
  <c r="M221" i="11" s="1"/>
  <c r="W41" i="12" s="1"/>
  <c r="W90" i="12" s="1"/>
  <c r="AD659" i="2"/>
  <c r="AE659" i="2" s="1"/>
  <c r="AG659" i="2" s="1"/>
  <c r="K203" i="11" s="1"/>
  <c r="M203" i="11" s="1"/>
  <c r="W23" i="12" s="1"/>
  <c r="W118" i="12" s="1"/>
  <c r="AD676" i="2"/>
  <c r="AE676" i="2" s="1"/>
  <c r="AG676" i="2" s="1"/>
  <c r="K220" i="11" s="1"/>
  <c r="M220" i="11" s="1"/>
  <c r="W40" i="12" s="1"/>
  <c r="W128" i="12" s="1"/>
  <c r="AD674" i="2"/>
  <c r="AE674" i="2" s="1"/>
  <c r="AG674" i="2" s="1"/>
  <c r="K218" i="11" s="1"/>
  <c r="M218" i="11" s="1"/>
  <c r="W38" i="12" s="1"/>
  <c r="W127" i="12" s="1"/>
  <c r="AD673" i="2"/>
  <c r="AE673" i="2" s="1"/>
  <c r="AG673" i="2" s="1"/>
  <c r="K217" i="11" s="1"/>
  <c r="M217" i="11" s="1"/>
  <c r="W37" i="12" s="1"/>
  <c r="W88" i="12" s="1"/>
  <c r="AD671" i="2"/>
  <c r="AE671" i="2" s="1"/>
  <c r="AG671" i="2" s="1"/>
  <c r="K215" i="11" s="1"/>
  <c r="M215" i="11" s="1"/>
  <c r="W35" i="12" s="1"/>
  <c r="W87" i="12" s="1"/>
  <c r="AD669" i="2"/>
  <c r="AE669" i="2" s="1"/>
  <c r="AG669" i="2" s="1"/>
  <c r="K213" i="11" s="1"/>
  <c r="M213" i="11" s="1"/>
  <c r="W33" i="12" s="1"/>
  <c r="W86" i="12" s="1"/>
  <c r="AD667" i="2"/>
  <c r="AE667" i="2" s="1"/>
  <c r="AG667" i="2" s="1"/>
  <c r="K211" i="11" s="1"/>
  <c r="M211" i="11" s="1"/>
  <c r="W31" i="12" s="1"/>
  <c r="W85" i="12" s="1"/>
  <c r="AD665" i="2"/>
  <c r="AE665" i="2" s="1"/>
  <c r="AG665" i="2" s="1"/>
  <c r="K209" i="11" s="1"/>
  <c r="M209" i="11" s="1"/>
  <c r="W29" i="12" s="1"/>
  <c r="W84" i="12" s="1"/>
  <c r="AD664" i="2"/>
  <c r="AE664" i="2" s="1"/>
  <c r="AG664" i="2" s="1"/>
  <c r="K208" i="11" s="1"/>
  <c r="M208" i="11" s="1"/>
  <c r="W28" i="12" s="1"/>
  <c r="W83" i="12" s="1"/>
  <c r="AD663" i="2"/>
  <c r="AE663" i="2" s="1"/>
  <c r="AG663" i="2" s="1"/>
  <c r="K207" i="11" s="1"/>
  <c r="M207" i="11" s="1"/>
  <c r="W27" i="12" s="1"/>
  <c r="W122" i="12" s="1"/>
  <c r="AD661" i="2"/>
  <c r="AE661" i="2" s="1"/>
  <c r="AG661" i="2" s="1"/>
  <c r="K205" i="11" s="1"/>
  <c r="M205" i="11" s="1"/>
  <c r="W25" i="12" s="1"/>
  <c r="W120" i="12" s="1"/>
  <c r="AD658" i="2"/>
  <c r="AE658" i="2" s="1"/>
  <c r="AG658" i="2" s="1"/>
  <c r="K202" i="11" s="1"/>
  <c r="M202" i="11" s="1"/>
  <c r="W22" i="12" s="1"/>
  <c r="W82" i="12" s="1"/>
  <c r="AD656" i="2"/>
  <c r="AE656" i="2" s="1"/>
  <c r="AG656" i="2" s="1"/>
  <c r="K200" i="11" s="1"/>
  <c r="M200" i="11" s="1"/>
  <c r="W20" i="12" s="1"/>
  <c r="W80" i="12" s="1"/>
  <c r="S844" i="2"/>
  <c r="T844" i="2" s="1"/>
  <c r="V844" i="2" s="1"/>
  <c r="G285" i="11" s="1"/>
  <c r="I285" i="11" s="1"/>
  <c r="S843" i="2"/>
  <c r="T843" i="2" s="1"/>
  <c r="V843" i="2" s="1"/>
  <c r="G284" i="11" s="1"/>
  <c r="I284" i="11" s="1"/>
  <c r="S841" i="2"/>
  <c r="T841" i="2" s="1"/>
  <c r="V841" i="2" s="1"/>
  <c r="G282" i="11" s="1"/>
  <c r="I282" i="11" s="1"/>
  <c r="S838" i="2"/>
  <c r="T838" i="2" s="1"/>
  <c r="V838" i="2" s="1"/>
  <c r="G279" i="11" s="1"/>
  <c r="I279" i="11" s="1"/>
  <c r="S836" i="2"/>
  <c r="T836" i="2" s="1"/>
  <c r="V836" i="2" s="1"/>
  <c r="G277" i="11" s="1"/>
  <c r="I277" i="11" s="1"/>
  <c r="S834" i="2"/>
  <c r="T834" i="2" s="1"/>
  <c r="V834" i="2" s="1"/>
  <c r="G275" i="11" s="1"/>
  <c r="I275" i="11" s="1"/>
  <c r="S821" i="2"/>
  <c r="T821" i="2" s="1"/>
  <c r="V821" i="2" s="1"/>
  <c r="G262" i="11" s="1"/>
  <c r="I262" i="11" s="1"/>
  <c r="S818" i="2"/>
  <c r="T818" i="2" s="1"/>
  <c r="V818" i="2" s="1"/>
  <c r="G259" i="11" s="1"/>
  <c r="I259" i="11" s="1"/>
  <c r="S814" i="2"/>
  <c r="T814" i="2" s="1"/>
  <c r="V814" i="2" s="1"/>
  <c r="G255" i="11" s="1"/>
  <c r="I255" i="11" s="1"/>
  <c r="S811" i="2"/>
  <c r="T811" i="2" s="1"/>
  <c r="V811" i="2" s="1"/>
  <c r="G252" i="11" s="1"/>
  <c r="I252" i="11" s="1"/>
  <c r="S809" i="2"/>
  <c r="T809" i="2" s="1"/>
  <c r="V809" i="2" s="1"/>
  <c r="G250" i="11" s="1"/>
  <c r="I250" i="11" s="1"/>
  <c r="S831" i="2"/>
  <c r="T831" i="2" s="1"/>
  <c r="V831" i="2" s="1"/>
  <c r="G272" i="11" s="1"/>
  <c r="I272" i="11" s="1"/>
  <c r="S829" i="2"/>
  <c r="T829" i="2" s="1"/>
  <c r="V829" i="2" s="1"/>
  <c r="G270" i="11" s="1"/>
  <c r="I270" i="11" s="1"/>
  <c r="S816" i="2"/>
  <c r="T816" i="2" s="1"/>
  <c r="V816" i="2" s="1"/>
  <c r="G257" i="11" s="1"/>
  <c r="I257" i="11" s="1"/>
  <c r="S813" i="2"/>
  <c r="T813" i="2" s="1"/>
  <c r="V813" i="2" s="1"/>
  <c r="G254" i="11" s="1"/>
  <c r="I254" i="11" s="1"/>
  <c r="S807" i="2"/>
  <c r="T807" i="2" s="1"/>
  <c r="V807" i="2" s="1"/>
  <c r="G248" i="11" s="1"/>
  <c r="I248" i="11" s="1"/>
  <c r="S805" i="2"/>
  <c r="T805" i="2" s="1"/>
  <c r="V805" i="2" s="1"/>
  <c r="G246" i="11" s="1"/>
  <c r="I246" i="11" s="1"/>
  <c r="S842" i="2"/>
  <c r="T842" i="2" s="1"/>
  <c r="V842" i="2" s="1"/>
  <c r="G283" i="11" s="1"/>
  <c r="I283" i="11" s="1"/>
  <c r="S840" i="2"/>
  <c r="T840" i="2" s="1"/>
  <c r="V840" i="2" s="1"/>
  <c r="G281" i="11" s="1"/>
  <c r="I281" i="11" s="1"/>
  <c r="S839" i="2"/>
  <c r="T839" i="2" s="1"/>
  <c r="V839" i="2" s="1"/>
  <c r="G280" i="11" s="1"/>
  <c r="I280" i="11" s="1"/>
  <c r="S837" i="2"/>
  <c r="T837" i="2" s="1"/>
  <c r="V837" i="2" s="1"/>
  <c r="G278" i="11" s="1"/>
  <c r="I278" i="11" s="1"/>
  <c r="S835" i="2"/>
  <c r="T835" i="2" s="1"/>
  <c r="V835" i="2" s="1"/>
  <c r="G276" i="11" s="1"/>
  <c r="I276" i="11" s="1"/>
  <c r="S832" i="2"/>
  <c r="T832" i="2" s="1"/>
  <c r="V832" i="2" s="1"/>
  <c r="G273" i="11" s="1"/>
  <c r="I273" i="11" s="1"/>
  <c r="S827" i="2"/>
  <c r="T827" i="2" s="1"/>
  <c r="V827" i="2" s="1"/>
  <c r="G268" i="11" s="1"/>
  <c r="I268" i="11" s="1"/>
  <c r="S826" i="2"/>
  <c r="T826" i="2" s="1"/>
  <c r="V826" i="2" s="1"/>
  <c r="G267" i="11" s="1"/>
  <c r="I267" i="11" s="1"/>
  <c r="S824" i="2"/>
  <c r="T824" i="2" s="1"/>
  <c r="V824" i="2" s="1"/>
  <c r="G265" i="11" s="1"/>
  <c r="I265" i="11" s="1"/>
  <c r="S823" i="2"/>
  <c r="T823" i="2" s="1"/>
  <c r="V823" i="2" s="1"/>
  <c r="G264" i="11" s="1"/>
  <c r="I264" i="11" s="1"/>
  <c r="S820" i="2"/>
  <c r="T820" i="2" s="1"/>
  <c r="V820" i="2" s="1"/>
  <c r="G261" i="11" s="1"/>
  <c r="I261" i="11" s="1"/>
  <c r="S819" i="2"/>
  <c r="T819" i="2" s="1"/>
  <c r="V819" i="2" s="1"/>
  <c r="G260" i="11" s="1"/>
  <c r="I260" i="11" s="1"/>
  <c r="S817" i="2"/>
  <c r="T817" i="2" s="1"/>
  <c r="V817" i="2" s="1"/>
  <c r="G258" i="11" s="1"/>
  <c r="I258" i="11" s="1"/>
  <c r="S812" i="2"/>
  <c r="T812" i="2" s="1"/>
  <c r="V812" i="2" s="1"/>
  <c r="G253" i="11" s="1"/>
  <c r="I253" i="11" s="1"/>
  <c r="S810" i="2"/>
  <c r="T810" i="2" s="1"/>
  <c r="V810" i="2" s="1"/>
  <c r="G251" i="11" s="1"/>
  <c r="I251" i="11" s="1"/>
  <c r="S808" i="2"/>
  <c r="T808" i="2" s="1"/>
  <c r="V808" i="2" s="1"/>
  <c r="G249" i="11" s="1"/>
  <c r="I249" i="11" s="1"/>
  <c r="S804" i="2"/>
  <c r="T804" i="2" s="1"/>
  <c r="V804" i="2" s="1"/>
  <c r="G245" i="11" s="1"/>
  <c r="I245" i="11" s="1"/>
  <c r="S833" i="2"/>
  <c r="T833" i="2" s="1"/>
  <c r="V833" i="2" s="1"/>
  <c r="G274" i="11" s="1"/>
  <c r="I274" i="11" s="1"/>
  <c r="S830" i="2"/>
  <c r="T830" i="2" s="1"/>
  <c r="V830" i="2" s="1"/>
  <c r="G271" i="11" s="1"/>
  <c r="I271" i="11" s="1"/>
  <c r="S828" i="2"/>
  <c r="T828" i="2" s="1"/>
  <c r="V828" i="2" s="1"/>
  <c r="G269" i="11" s="1"/>
  <c r="I269" i="11" s="1"/>
  <c r="S825" i="2"/>
  <c r="T825" i="2" s="1"/>
  <c r="V825" i="2" s="1"/>
  <c r="G266" i="11" s="1"/>
  <c r="I266" i="11" s="1"/>
  <c r="S822" i="2"/>
  <c r="T822" i="2" s="1"/>
  <c r="V822" i="2" s="1"/>
  <c r="G263" i="11" s="1"/>
  <c r="I263" i="11" s="1"/>
  <c r="S815" i="2"/>
  <c r="T815" i="2" s="1"/>
  <c r="V815" i="2" s="1"/>
  <c r="G256" i="11" s="1"/>
  <c r="I256" i="11" s="1"/>
  <c r="S806" i="2"/>
  <c r="T806" i="2" s="1"/>
  <c r="V806" i="2" s="1"/>
  <c r="G247" i="11" s="1"/>
  <c r="I247" i="11" s="1"/>
  <c r="S694" i="2"/>
  <c r="T694" i="2" s="1"/>
  <c r="V694" i="2" s="1"/>
  <c r="G238" i="11" s="1"/>
  <c r="I238" i="11" s="1"/>
  <c r="S692" i="2"/>
  <c r="T692" i="2" s="1"/>
  <c r="V692" i="2" s="1"/>
  <c r="G236" i="11" s="1"/>
  <c r="I236" i="11" s="1"/>
  <c r="S688" i="2"/>
  <c r="T688" i="2" s="1"/>
  <c r="V688" i="2" s="1"/>
  <c r="G232" i="11" s="1"/>
  <c r="I232" i="11" s="1"/>
  <c r="S686" i="2"/>
  <c r="T686" i="2" s="1"/>
  <c r="V686" i="2" s="1"/>
  <c r="G230" i="11" s="1"/>
  <c r="I230" i="11" s="1"/>
  <c r="S684" i="2"/>
  <c r="T684" i="2" s="1"/>
  <c r="V684" i="2" s="1"/>
  <c r="G228" i="11" s="1"/>
  <c r="I228" i="11" s="1"/>
  <c r="S682" i="2"/>
  <c r="T682" i="2" s="1"/>
  <c r="V682" i="2" s="1"/>
  <c r="G226" i="11" s="1"/>
  <c r="I226" i="11" s="1"/>
  <c r="S680" i="2"/>
  <c r="T680" i="2" s="1"/>
  <c r="V680" i="2" s="1"/>
  <c r="G224" i="11" s="1"/>
  <c r="I224" i="11" s="1"/>
  <c r="S665" i="2"/>
  <c r="T665" i="2" s="1"/>
  <c r="V665" i="2" s="1"/>
  <c r="G209" i="11" s="1"/>
  <c r="I209" i="11" s="1"/>
  <c r="S664" i="2"/>
  <c r="T664" i="2" s="1"/>
  <c r="V664" i="2" s="1"/>
  <c r="G208" i="11" s="1"/>
  <c r="I208" i="11" s="1"/>
  <c r="S659" i="2"/>
  <c r="T659" i="2" s="1"/>
  <c r="V659" i="2" s="1"/>
  <c r="G203" i="11" s="1"/>
  <c r="I203" i="11" s="1"/>
  <c r="S676" i="2"/>
  <c r="T676" i="2" s="1"/>
  <c r="V676" i="2" s="1"/>
  <c r="G220" i="11" s="1"/>
  <c r="I220" i="11" s="1"/>
  <c r="S674" i="2"/>
  <c r="T674" i="2" s="1"/>
  <c r="V674" i="2" s="1"/>
  <c r="G218" i="11" s="1"/>
  <c r="I218" i="11" s="1"/>
  <c r="S673" i="2"/>
  <c r="T673" i="2" s="1"/>
  <c r="V673" i="2" s="1"/>
  <c r="G217" i="11" s="1"/>
  <c r="I217" i="11" s="1"/>
  <c r="S671" i="2"/>
  <c r="T671" i="2" s="1"/>
  <c r="V671" i="2" s="1"/>
  <c r="G215" i="11" s="1"/>
  <c r="I215" i="11" s="1"/>
  <c r="S669" i="2"/>
  <c r="T669" i="2" s="1"/>
  <c r="V669" i="2" s="1"/>
  <c r="G213" i="11" s="1"/>
  <c r="I213" i="11" s="1"/>
  <c r="S667" i="2"/>
  <c r="T667" i="2" s="1"/>
  <c r="V667" i="2" s="1"/>
  <c r="G211" i="11" s="1"/>
  <c r="I211" i="11" s="1"/>
  <c r="S663" i="2"/>
  <c r="T663" i="2" s="1"/>
  <c r="V663" i="2" s="1"/>
  <c r="G207" i="11" s="1"/>
  <c r="I207" i="11" s="1"/>
  <c r="S661" i="2"/>
  <c r="T661" i="2" s="1"/>
  <c r="V661" i="2" s="1"/>
  <c r="G205" i="11" s="1"/>
  <c r="I205" i="11" s="1"/>
  <c r="S658" i="2"/>
  <c r="T658" i="2" s="1"/>
  <c r="V658" i="2" s="1"/>
  <c r="G202" i="11" s="1"/>
  <c r="I202" i="11" s="1"/>
  <c r="S656" i="2"/>
  <c r="T656" i="2" s="1"/>
  <c r="V656" i="2" s="1"/>
  <c r="G200" i="11" s="1"/>
  <c r="I200" i="11" s="1"/>
  <c r="S693" i="2"/>
  <c r="T693" i="2" s="1"/>
  <c r="V693" i="2" s="1"/>
  <c r="G237" i="11" s="1"/>
  <c r="I237" i="11" s="1"/>
  <c r="S691" i="2"/>
  <c r="T691" i="2" s="1"/>
  <c r="V691" i="2" s="1"/>
  <c r="G235" i="11" s="1"/>
  <c r="I235" i="11" s="1"/>
  <c r="S689" i="2"/>
  <c r="T689" i="2" s="1"/>
  <c r="V689" i="2" s="1"/>
  <c r="G233" i="11" s="1"/>
  <c r="I233" i="11" s="1"/>
  <c r="S687" i="2"/>
  <c r="T687" i="2" s="1"/>
  <c r="V687" i="2" s="1"/>
  <c r="G231" i="11" s="1"/>
  <c r="I231" i="11" s="1"/>
  <c r="S685" i="2"/>
  <c r="T685" i="2" s="1"/>
  <c r="V685" i="2" s="1"/>
  <c r="G229" i="11" s="1"/>
  <c r="I229" i="11" s="1"/>
  <c r="S683" i="2"/>
  <c r="T683" i="2" s="1"/>
  <c r="V683" i="2" s="1"/>
  <c r="G227" i="11" s="1"/>
  <c r="I227" i="11" s="1"/>
  <c r="S681" i="2"/>
  <c r="T681" i="2" s="1"/>
  <c r="V681" i="2" s="1"/>
  <c r="G225" i="11" s="1"/>
  <c r="I225" i="11" s="1"/>
  <c r="S679" i="2"/>
  <c r="T679" i="2" s="1"/>
  <c r="V679" i="2" s="1"/>
  <c r="G223" i="11" s="1"/>
  <c r="I223" i="11" s="1"/>
  <c r="S655" i="2"/>
  <c r="T655" i="2" s="1"/>
  <c r="V655" i="2" s="1"/>
  <c r="G199" i="11" s="1"/>
  <c r="I199" i="11" s="1"/>
  <c r="S695" i="2"/>
  <c r="T695" i="2" s="1"/>
  <c r="V695" i="2" s="1"/>
  <c r="G239" i="11" s="1"/>
  <c r="I239" i="11" s="1"/>
  <c r="S690" i="2"/>
  <c r="T690" i="2" s="1"/>
  <c r="V690" i="2" s="1"/>
  <c r="G234" i="11" s="1"/>
  <c r="I234" i="11" s="1"/>
  <c r="S678" i="2"/>
  <c r="T678" i="2" s="1"/>
  <c r="V678" i="2" s="1"/>
  <c r="G222" i="11" s="1"/>
  <c r="I222" i="11" s="1"/>
  <c r="S677" i="2"/>
  <c r="T677" i="2" s="1"/>
  <c r="V677" i="2" s="1"/>
  <c r="G221" i="11" s="1"/>
  <c r="I221" i="11" s="1"/>
  <c r="S675" i="2"/>
  <c r="T675" i="2" s="1"/>
  <c r="V675" i="2" s="1"/>
  <c r="G219" i="11" s="1"/>
  <c r="I219" i="11" s="1"/>
  <c r="S672" i="2"/>
  <c r="T672" i="2" s="1"/>
  <c r="V672" i="2" s="1"/>
  <c r="G216" i="11" s="1"/>
  <c r="I216" i="11" s="1"/>
  <c r="S670" i="2"/>
  <c r="T670" i="2" s="1"/>
  <c r="V670" i="2" s="1"/>
  <c r="G214" i="11" s="1"/>
  <c r="I214" i="11" s="1"/>
  <c r="S668" i="2"/>
  <c r="T668" i="2" s="1"/>
  <c r="V668" i="2" s="1"/>
  <c r="G212" i="11" s="1"/>
  <c r="I212" i="11" s="1"/>
  <c r="S666" i="2"/>
  <c r="T666" i="2" s="1"/>
  <c r="V666" i="2" s="1"/>
  <c r="G210" i="11" s="1"/>
  <c r="I210" i="11" s="1"/>
  <c r="S662" i="2"/>
  <c r="T662" i="2" s="1"/>
  <c r="V662" i="2" s="1"/>
  <c r="G206" i="11" s="1"/>
  <c r="I206" i="11" s="1"/>
  <c r="S660" i="2"/>
  <c r="T660" i="2" s="1"/>
  <c r="V660" i="2" s="1"/>
  <c r="G204" i="11" s="1"/>
  <c r="I204" i="11" s="1"/>
  <c r="S657" i="2"/>
  <c r="T657" i="2" s="1"/>
  <c r="V657" i="2" s="1"/>
  <c r="G201" i="11" s="1"/>
  <c r="I201" i="11" s="1"/>
  <c r="BV243" i="2"/>
  <c r="BW243" i="2" s="1"/>
  <c r="BY243" i="2" s="1"/>
  <c r="AA98" i="11" s="1"/>
  <c r="AC98" i="11" s="1"/>
  <c r="BV242" i="2"/>
  <c r="BW242" i="2" s="1"/>
  <c r="BY242" i="2" s="1"/>
  <c r="AA97" i="11" s="1"/>
  <c r="AC97" i="11" s="1"/>
  <c r="BV245" i="2"/>
  <c r="BW245" i="2" s="1"/>
  <c r="BY245" i="2" s="1"/>
  <c r="AA100" i="11" s="1"/>
  <c r="AC100" i="11" s="1"/>
  <c r="BV241" i="2"/>
  <c r="BW241" i="2" s="1"/>
  <c r="BY241" i="2" s="1"/>
  <c r="AA96" i="11" s="1"/>
  <c r="AC96" i="11" s="1"/>
  <c r="BV246" i="2"/>
  <c r="BV244" i="2"/>
  <c r="BW244" i="2" s="1"/>
  <c r="BY244" i="2" s="1"/>
  <c r="AA99" i="11" s="1"/>
  <c r="AC99" i="11" s="1"/>
  <c r="BV239" i="2"/>
  <c r="BW239" i="2" s="1"/>
  <c r="BY239" i="2" s="1"/>
  <c r="AA94" i="11" s="1"/>
  <c r="AC94" i="11" s="1"/>
  <c r="BV236" i="2"/>
  <c r="BW236" i="2" s="1"/>
  <c r="BY236" i="2" s="1"/>
  <c r="AA91" i="11" s="1"/>
  <c r="AC91" i="11" s="1"/>
  <c r="BV231" i="2"/>
  <c r="BW231" i="2" s="1"/>
  <c r="BY231" i="2" s="1"/>
  <c r="AA86" i="11" s="1"/>
  <c r="AC86" i="11" s="1"/>
  <c r="BV227" i="2"/>
  <c r="BW227" i="2" s="1"/>
  <c r="BY227" i="2" s="1"/>
  <c r="AA82" i="11" s="1"/>
  <c r="AC82" i="11" s="1"/>
  <c r="BV222" i="2"/>
  <c r="BW222" i="2" s="1"/>
  <c r="BY222" i="2" s="1"/>
  <c r="AA77" i="11" s="1"/>
  <c r="AC77" i="11" s="1"/>
  <c r="BV219" i="2"/>
  <c r="BW219" i="2" s="1"/>
  <c r="BY219" i="2" s="1"/>
  <c r="AA74" i="11" s="1"/>
  <c r="AC74" i="11" s="1"/>
  <c r="BV212" i="2"/>
  <c r="BW212" i="2" s="1"/>
  <c r="BY212" i="2" s="1"/>
  <c r="AA67" i="11" s="1"/>
  <c r="AC67" i="11" s="1"/>
  <c r="BV209" i="2"/>
  <c r="BW209" i="2" s="1"/>
  <c r="BY209" i="2" s="1"/>
  <c r="AA64" i="11" s="1"/>
  <c r="AC64" i="11" s="1"/>
  <c r="BV208" i="2"/>
  <c r="BW208" i="2" s="1"/>
  <c r="BY208" i="2" s="1"/>
  <c r="AA63" i="11" s="1"/>
  <c r="AC63" i="11" s="1"/>
  <c r="BV235" i="2"/>
  <c r="BW235" i="2" s="1"/>
  <c r="BY235" i="2" s="1"/>
  <c r="AA90" i="11" s="1"/>
  <c r="AC90" i="11" s="1"/>
  <c r="BV233" i="2"/>
  <c r="BW233" i="2" s="1"/>
  <c r="BY233" i="2" s="1"/>
  <c r="AA88" i="11" s="1"/>
  <c r="AC88" i="11" s="1"/>
  <c r="BV230" i="2"/>
  <c r="BW230" i="2" s="1"/>
  <c r="BY230" i="2" s="1"/>
  <c r="AA85" i="11" s="1"/>
  <c r="AC85" i="11" s="1"/>
  <c r="BV226" i="2"/>
  <c r="BW226" i="2" s="1"/>
  <c r="BY226" i="2" s="1"/>
  <c r="AA81" i="11" s="1"/>
  <c r="AC81" i="11" s="1"/>
  <c r="BV224" i="2"/>
  <c r="BW224" i="2" s="1"/>
  <c r="BY224" i="2" s="1"/>
  <c r="AA79" i="11" s="1"/>
  <c r="AC79" i="11" s="1"/>
  <c r="BV221" i="2"/>
  <c r="BW221" i="2" s="1"/>
  <c r="BY221" i="2" s="1"/>
  <c r="AA76" i="11" s="1"/>
  <c r="AC76" i="11" s="1"/>
  <c r="BV218" i="2"/>
  <c r="BW218" i="2" s="1"/>
  <c r="BY218" i="2" s="1"/>
  <c r="AA73" i="11" s="1"/>
  <c r="AC73" i="11" s="1"/>
  <c r="BV215" i="2"/>
  <c r="BW215" i="2" s="1"/>
  <c r="BY215" i="2" s="1"/>
  <c r="AA70" i="11" s="1"/>
  <c r="AC70" i="11" s="1"/>
  <c r="BV207" i="2"/>
  <c r="BW207" i="2" s="1"/>
  <c r="BY207" i="2" s="1"/>
  <c r="AA62" i="11" s="1"/>
  <c r="AC62" i="11" s="1"/>
  <c r="BV240" i="2"/>
  <c r="BW240" i="2" s="1"/>
  <c r="BY240" i="2" s="1"/>
  <c r="AA95" i="11" s="1"/>
  <c r="AC95" i="11" s="1"/>
  <c r="BV238" i="2"/>
  <c r="BW238" i="2" s="1"/>
  <c r="BY238" i="2" s="1"/>
  <c r="AA93" i="11" s="1"/>
  <c r="AC93" i="11" s="1"/>
  <c r="BV234" i="2"/>
  <c r="BW234" i="2" s="1"/>
  <c r="BY234" i="2" s="1"/>
  <c r="AA89" i="11" s="1"/>
  <c r="AC89" i="11" s="1"/>
  <c r="BV229" i="2"/>
  <c r="BW229" i="2" s="1"/>
  <c r="BY229" i="2" s="1"/>
  <c r="AA84" i="11" s="1"/>
  <c r="AC84" i="11" s="1"/>
  <c r="BV225" i="2"/>
  <c r="BW225" i="2" s="1"/>
  <c r="BY225" i="2" s="1"/>
  <c r="AA80" i="11" s="1"/>
  <c r="AC80" i="11" s="1"/>
  <c r="BV220" i="2"/>
  <c r="BW220" i="2" s="1"/>
  <c r="BY220" i="2" s="1"/>
  <c r="AA75" i="11" s="1"/>
  <c r="AC75" i="11" s="1"/>
  <c r="BV217" i="2"/>
  <c r="BW217" i="2" s="1"/>
  <c r="BY217" i="2" s="1"/>
  <c r="AA72" i="11" s="1"/>
  <c r="AC72" i="11" s="1"/>
  <c r="BV214" i="2"/>
  <c r="BW214" i="2" s="1"/>
  <c r="BY214" i="2" s="1"/>
  <c r="AA69" i="11" s="1"/>
  <c r="AC69" i="11" s="1"/>
  <c r="BV211" i="2"/>
  <c r="BW211" i="2" s="1"/>
  <c r="BY211" i="2" s="1"/>
  <c r="AA66" i="11" s="1"/>
  <c r="AC66" i="11" s="1"/>
  <c r="BV206" i="2"/>
  <c r="BW206" i="2" s="1"/>
  <c r="BY206" i="2" s="1"/>
  <c r="AA61" i="11" s="1"/>
  <c r="AC61" i="11" s="1"/>
  <c r="BV237" i="2"/>
  <c r="BW237" i="2" s="1"/>
  <c r="BY237" i="2" s="1"/>
  <c r="AA92" i="11" s="1"/>
  <c r="AC92" i="11" s="1"/>
  <c r="BV232" i="2"/>
  <c r="BW232" i="2" s="1"/>
  <c r="BY232" i="2" s="1"/>
  <c r="AA87" i="11" s="1"/>
  <c r="AC87" i="11" s="1"/>
  <c r="BV228" i="2"/>
  <c r="BW228" i="2" s="1"/>
  <c r="BY228" i="2" s="1"/>
  <c r="AA83" i="11" s="1"/>
  <c r="AC83" i="11" s="1"/>
  <c r="BV223" i="2"/>
  <c r="BW223" i="2" s="1"/>
  <c r="BY223" i="2" s="1"/>
  <c r="AA78" i="11" s="1"/>
  <c r="AC78" i="11" s="1"/>
  <c r="BV216" i="2"/>
  <c r="BV213" i="2"/>
  <c r="BW213" i="2" s="1"/>
  <c r="BY213" i="2" s="1"/>
  <c r="AA68" i="11" s="1"/>
  <c r="AC68" i="11" s="1"/>
  <c r="BV210" i="2"/>
  <c r="BW210" i="2" s="1"/>
  <c r="BY210" i="2" s="1"/>
  <c r="AA65" i="11" s="1"/>
  <c r="AC65" i="11" s="1"/>
  <c r="AO293" i="2"/>
  <c r="AP293" i="2" s="1"/>
  <c r="AR293" i="2" s="1"/>
  <c r="P100" i="11" s="1"/>
  <c r="AO289" i="2"/>
  <c r="AP289" i="2" s="1"/>
  <c r="AR289" i="2" s="1"/>
  <c r="P96" i="11" s="1"/>
  <c r="AO288" i="2"/>
  <c r="AP288" i="2" s="1"/>
  <c r="AR288" i="2" s="1"/>
  <c r="P95" i="11" s="1"/>
  <c r="AO294" i="2"/>
  <c r="AP294" i="2" s="1"/>
  <c r="AR294" i="2" s="1"/>
  <c r="P101" i="11" s="1"/>
  <c r="AO292" i="2"/>
  <c r="AP292" i="2" s="1"/>
  <c r="AR292" i="2" s="1"/>
  <c r="P99" i="11" s="1"/>
  <c r="AO287" i="2"/>
  <c r="AP287" i="2" s="1"/>
  <c r="AR287" i="2" s="1"/>
  <c r="P94" i="11" s="1"/>
  <c r="AO283" i="2"/>
  <c r="AP283" i="2" s="1"/>
  <c r="AR283" i="2" s="1"/>
  <c r="P90" i="11" s="1"/>
  <c r="AO280" i="2"/>
  <c r="AP280" i="2" s="1"/>
  <c r="AR280" i="2" s="1"/>
  <c r="P87" i="11" s="1"/>
  <c r="AO291" i="2"/>
  <c r="AP291" i="2" s="1"/>
  <c r="AR291" i="2" s="1"/>
  <c r="P98" i="11" s="1"/>
  <c r="AO290" i="2"/>
  <c r="AP290" i="2" s="1"/>
  <c r="AR290" i="2" s="1"/>
  <c r="P97" i="11" s="1"/>
  <c r="AO284" i="2"/>
  <c r="AP284" i="2" s="1"/>
  <c r="AR284" i="2" s="1"/>
  <c r="P91" i="11" s="1"/>
  <c r="AO282" i="2"/>
  <c r="AP282" i="2" s="1"/>
  <c r="AR282" i="2" s="1"/>
  <c r="P89" i="11" s="1"/>
  <c r="AO278" i="2"/>
  <c r="AP278" i="2" s="1"/>
  <c r="AR278" i="2" s="1"/>
  <c r="P85" i="11" s="1"/>
  <c r="AO276" i="2"/>
  <c r="AP276" i="2" s="1"/>
  <c r="AR276" i="2" s="1"/>
  <c r="P83" i="11" s="1"/>
  <c r="AO270" i="2"/>
  <c r="AP270" i="2" s="1"/>
  <c r="AR270" i="2" s="1"/>
  <c r="P77" i="11" s="1"/>
  <c r="AO279" i="2"/>
  <c r="AP279" i="2" s="1"/>
  <c r="AR279" i="2" s="1"/>
  <c r="P86" i="11" s="1"/>
  <c r="AO275" i="2"/>
  <c r="AP275" i="2" s="1"/>
  <c r="AR275" i="2" s="1"/>
  <c r="P82" i="11" s="1"/>
  <c r="AO269" i="2"/>
  <c r="AP269" i="2" s="1"/>
  <c r="AR269" i="2" s="1"/>
  <c r="P76" i="11" s="1"/>
  <c r="AO268" i="2"/>
  <c r="AP268" i="2" s="1"/>
  <c r="AR268" i="2" s="1"/>
  <c r="P75" i="11" s="1"/>
  <c r="AO286" i="2"/>
  <c r="AP286" i="2" s="1"/>
  <c r="AR286" i="2" s="1"/>
  <c r="P93" i="11" s="1"/>
  <c r="AO285" i="2"/>
  <c r="AP285" i="2" s="1"/>
  <c r="AR285" i="2" s="1"/>
  <c r="P92" i="11" s="1"/>
  <c r="AO274" i="2"/>
  <c r="AP274" i="2" s="1"/>
  <c r="AR274" i="2" s="1"/>
  <c r="P81" i="11" s="1"/>
  <c r="AO281" i="2"/>
  <c r="AO277" i="2"/>
  <c r="AP277" i="2" s="1"/>
  <c r="AR277" i="2" s="1"/>
  <c r="P84" i="11" s="1"/>
  <c r="AO273" i="2"/>
  <c r="AP273" i="2" s="1"/>
  <c r="AR273" i="2" s="1"/>
  <c r="P80" i="11" s="1"/>
  <c r="AO272" i="2"/>
  <c r="AP272" i="2" s="1"/>
  <c r="AR272" i="2" s="1"/>
  <c r="P79" i="11" s="1"/>
  <c r="AO271" i="2"/>
  <c r="AP271" i="2" s="1"/>
  <c r="AR271" i="2" s="1"/>
  <c r="P78" i="11" s="1"/>
  <c r="AO265" i="2"/>
  <c r="AP265" i="2" s="1"/>
  <c r="AR265" i="2" s="1"/>
  <c r="P72" i="11" s="1"/>
  <c r="AO263" i="2"/>
  <c r="AP263" i="2" s="1"/>
  <c r="AR263" i="2" s="1"/>
  <c r="P70" i="11" s="1"/>
  <c r="AO259" i="2"/>
  <c r="AP259" i="2" s="1"/>
  <c r="AR259" i="2" s="1"/>
  <c r="P66" i="11" s="1"/>
  <c r="AO254" i="2"/>
  <c r="AP254" i="2" s="1"/>
  <c r="AR254" i="2" s="1"/>
  <c r="P61" i="11" s="1"/>
  <c r="AO264" i="2"/>
  <c r="AP264" i="2" s="1"/>
  <c r="AR264" i="2" s="1"/>
  <c r="P71" i="11" s="1"/>
  <c r="AO262" i="2"/>
  <c r="AP262" i="2" s="1"/>
  <c r="AR262" i="2" s="1"/>
  <c r="P69" i="11" s="1"/>
  <c r="AO258" i="2"/>
  <c r="AP258" i="2" s="1"/>
  <c r="AR258" i="2" s="1"/>
  <c r="P65" i="11" s="1"/>
  <c r="AO257" i="2"/>
  <c r="AO267" i="2"/>
  <c r="AP267" i="2" s="1"/>
  <c r="AR267" i="2" s="1"/>
  <c r="P74" i="11" s="1"/>
  <c r="AO261" i="2"/>
  <c r="AP261" i="2" s="1"/>
  <c r="AR261" i="2" s="1"/>
  <c r="P68" i="11" s="1"/>
  <c r="AO256" i="2"/>
  <c r="AP256" i="2" s="1"/>
  <c r="AR256" i="2" s="1"/>
  <c r="P63" i="11" s="1"/>
  <c r="AO266" i="2"/>
  <c r="AP266" i="2" s="1"/>
  <c r="AR266" i="2" s="1"/>
  <c r="P73" i="11" s="1"/>
  <c r="AO260" i="2"/>
  <c r="AP260" i="2" s="1"/>
  <c r="AR260" i="2" s="1"/>
  <c r="P67" i="11" s="1"/>
  <c r="AO255" i="2"/>
  <c r="AP255" i="2" s="1"/>
  <c r="AR255" i="2" s="1"/>
  <c r="P62" i="11" s="1"/>
  <c r="BC644" i="2"/>
  <c r="AM875" i="2"/>
  <c r="AN875" i="2" s="1"/>
  <c r="AP875" i="2" s="1"/>
  <c r="AR875" i="2" s="1"/>
  <c r="P268" i="11" s="1"/>
  <c r="AB875" i="2"/>
  <c r="AC875" i="2" s="1"/>
  <c r="AE875" i="2" s="1"/>
  <c r="AG875" i="2" s="1"/>
  <c r="L268" i="11" s="1"/>
  <c r="Q32" i="2"/>
  <c r="H544" i="2"/>
  <c r="I544" i="2" s="1"/>
  <c r="K544" i="2" s="1"/>
  <c r="H540" i="2"/>
  <c r="I540" i="2" s="1"/>
  <c r="K540" i="2" s="1"/>
  <c r="H537" i="2"/>
  <c r="I537" i="2" s="1"/>
  <c r="K537" i="2" s="1"/>
  <c r="H534" i="2"/>
  <c r="I534" i="2" s="1"/>
  <c r="K534" i="2" s="1"/>
  <c r="H531" i="2"/>
  <c r="I531" i="2" s="1"/>
  <c r="K531" i="2" s="1"/>
  <c r="H525" i="2"/>
  <c r="I525" i="2" s="1"/>
  <c r="K525" i="2" s="1"/>
  <c r="H543" i="2"/>
  <c r="I543" i="2" s="1"/>
  <c r="K543" i="2" s="1"/>
  <c r="H539" i="2"/>
  <c r="I539" i="2" s="1"/>
  <c r="H536" i="2"/>
  <c r="I536" i="2" s="1"/>
  <c r="K536" i="2" s="1"/>
  <c r="H530" i="2"/>
  <c r="I530" i="2" s="1"/>
  <c r="K530" i="2" s="1"/>
  <c r="H545" i="2"/>
  <c r="I545" i="2" s="1"/>
  <c r="K545" i="2" s="1"/>
  <c r="H542" i="2"/>
  <c r="I542" i="2" s="1"/>
  <c r="K542" i="2" s="1"/>
  <c r="H535" i="2"/>
  <c r="I535" i="2" s="1"/>
  <c r="K535" i="2" s="1"/>
  <c r="H532" i="2"/>
  <c r="I532" i="2" s="1"/>
  <c r="K532" i="2" s="1"/>
  <c r="H529" i="2"/>
  <c r="I529" i="2" s="1"/>
  <c r="K529" i="2" s="1"/>
  <c r="H538" i="2"/>
  <c r="I538" i="2" s="1"/>
  <c r="K538" i="2" s="1"/>
  <c r="H528" i="2"/>
  <c r="I528" i="2" s="1"/>
  <c r="K528" i="2" s="1"/>
  <c r="H526" i="2"/>
  <c r="I526" i="2" s="1"/>
  <c r="K526" i="2" s="1"/>
  <c r="H521" i="2"/>
  <c r="I521" i="2" s="1"/>
  <c r="K521" i="2" s="1"/>
  <c r="H519" i="2"/>
  <c r="I519" i="2" s="1"/>
  <c r="K519" i="2" s="1"/>
  <c r="H512" i="2"/>
  <c r="I512" i="2" s="1"/>
  <c r="K512" i="2" s="1"/>
  <c r="H541" i="2"/>
  <c r="I541" i="2" s="1"/>
  <c r="K541" i="2" s="1"/>
  <c r="H523" i="2"/>
  <c r="I523" i="2" s="1"/>
  <c r="K523" i="2" s="1"/>
  <c r="H514" i="2"/>
  <c r="I514" i="2" s="1"/>
  <c r="K514" i="2" s="1"/>
  <c r="H511" i="2"/>
  <c r="I511" i="2" s="1"/>
  <c r="K511" i="2" s="1"/>
  <c r="H507" i="2"/>
  <c r="I507" i="2" s="1"/>
  <c r="K507" i="2" s="1"/>
  <c r="H505" i="2"/>
  <c r="I505" i="2" s="1"/>
  <c r="K505" i="2" s="1"/>
  <c r="H533" i="2"/>
  <c r="I533" i="2" s="1"/>
  <c r="K533" i="2" s="1"/>
  <c r="H520" i="2"/>
  <c r="I520" i="2" s="1"/>
  <c r="K520" i="2" s="1"/>
  <c r="H518" i="2"/>
  <c r="I518" i="2" s="1"/>
  <c r="K518" i="2" s="1"/>
  <c r="H516" i="2"/>
  <c r="I516" i="2" s="1"/>
  <c r="K516" i="2" s="1"/>
  <c r="H510" i="2"/>
  <c r="I510" i="2" s="1"/>
  <c r="K510" i="2" s="1"/>
  <c r="H508" i="2"/>
  <c r="I508" i="2" s="1"/>
  <c r="K508" i="2" s="1"/>
  <c r="H517" i="2"/>
  <c r="I517" i="2" s="1"/>
  <c r="K517" i="2" s="1"/>
  <c r="H527" i="2"/>
  <c r="I527" i="2" s="1"/>
  <c r="K527" i="2" s="1"/>
  <c r="H524" i="2"/>
  <c r="I524" i="2" s="1"/>
  <c r="K524" i="2" s="1"/>
  <c r="H513" i="2"/>
  <c r="I513" i="2" s="1"/>
  <c r="K513" i="2" s="1"/>
  <c r="H522" i="2"/>
  <c r="I522" i="2" s="1"/>
  <c r="K522" i="2" s="1"/>
  <c r="H515" i="2"/>
  <c r="I515" i="2" s="1"/>
  <c r="K515" i="2" s="1"/>
  <c r="H509" i="2"/>
  <c r="I509" i="2" s="1"/>
  <c r="K509" i="2" s="1"/>
  <c r="H506" i="2"/>
  <c r="I506" i="2" s="1"/>
  <c r="K506" i="2" s="1"/>
  <c r="I831" i="2"/>
  <c r="K831" i="2" s="1"/>
  <c r="C272" i="11" s="1"/>
  <c r="E272" i="11" s="1"/>
  <c r="AJ383" i="3"/>
  <c r="BI822" i="2"/>
  <c r="BJ822" i="2" s="1"/>
  <c r="BL822" i="2" s="1"/>
  <c r="BN822" i="2" s="1"/>
  <c r="W263" i="11" s="1"/>
  <c r="Y263" i="11" s="1"/>
  <c r="AV37" i="12" s="1"/>
  <c r="AV88" i="12" s="1"/>
  <c r="BI721" i="2"/>
  <c r="BJ721" i="2" s="1"/>
  <c r="BL721" i="2" s="1"/>
  <c r="BN721" i="2" s="1"/>
  <c r="X217" i="11" s="1"/>
  <c r="AX673" i="2"/>
  <c r="AY673" i="2" s="1"/>
  <c r="BA673" i="2" s="1"/>
  <c r="BC673" i="2" s="1"/>
  <c r="S217" i="11" s="1"/>
  <c r="BI421" i="2"/>
  <c r="BT421" i="2"/>
  <c r="AX421" i="2"/>
  <c r="BI461" i="2"/>
  <c r="BJ461" i="2" s="1"/>
  <c r="BL461" i="2" s="1"/>
  <c r="BN461" i="2" s="1"/>
  <c r="X117" i="11" s="1"/>
  <c r="BJ413" i="2"/>
  <c r="BL413" i="2" s="1"/>
  <c r="BN413" i="2" s="1"/>
  <c r="W117" i="11" s="1"/>
  <c r="BL805" i="2"/>
  <c r="BN805" i="2" s="1"/>
  <c r="H417" i="2"/>
  <c r="H415" i="2"/>
  <c r="I415" i="2" s="1"/>
  <c r="K415" i="2" s="1"/>
  <c r="C119" i="11" s="1"/>
  <c r="E119" i="11" s="1"/>
  <c r="H412" i="2"/>
  <c r="I412" i="2" s="1"/>
  <c r="K412" i="2" s="1"/>
  <c r="C116" i="11" s="1"/>
  <c r="E116" i="11" s="1"/>
  <c r="H410" i="2"/>
  <c r="I410" i="2" s="1"/>
  <c r="K410" i="2" s="1"/>
  <c r="C114" i="11" s="1"/>
  <c r="E114" i="11" s="1"/>
  <c r="H408" i="2"/>
  <c r="I408" i="2" s="1"/>
  <c r="K408" i="2" s="1"/>
  <c r="C112" i="11" s="1"/>
  <c r="E112" i="11" s="1"/>
  <c r="H406" i="2"/>
  <c r="H404" i="2"/>
  <c r="I404" i="2" s="1"/>
  <c r="K404" i="2" s="1"/>
  <c r="C108" i="11" s="1"/>
  <c r="E108" i="11" s="1"/>
  <c r="H443" i="2"/>
  <c r="I443" i="2" s="1"/>
  <c r="K443" i="2" s="1"/>
  <c r="C147" i="11" s="1"/>
  <c r="E147" i="11" s="1"/>
  <c r="H441" i="2"/>
  <c r="I441" i="2" s="1"/>
  <c r="K441" i="2" s="1"/>
  <c r="C145" i="11" s="1"/>
  <c r="E145" i="11" s="1"/>
  <c r="H439" i="2"/>
  <c r="I439" i="2" s="1"/>
  <c r="K439" i="2" s="1"/>
  <c r="C143" i="11" s="1"/>
  <c r="E143" i="11" s="1"/>
  <c r="H437" i="2"/>
  <c r="I437" i="2" s="1"/>
  <c r="K437" i="2" s="1"/>
  <c r="C141" i="11" s="1"/>
  <c r="E141" i="11" s="1"/>
  <c r="H435" i="2"/>
  <c r="I435" i="2" s="1"/>
  <c r="K435" i="2" s="1"/>
  <c r="C139" i="11" s="1"/>
  <c r="E139" i="11" s="1"/>
  <c r="H433" i="2"/>
  <c r="I433" i="2" s="1"/>
  <c r="K433" i="2" s="1"/>
  <c r="C137" i="11" s="1"/>
  <c r="E137" i="11" s="1"/>
  <c r="H431" i="2"/>
  <c r="I431" i="2" s="1"/>
  <c r="K431" i="2" s="1"/>
  <c r="C135" i="11" s="1"/>
  <c r="E135" i="11" s="1"/>
  <c r="H429" i="2"/>
  <c r="I429" i="2" s="1"/>
  <c r="K429" i="2" s="1"/>
  <c r="C133" i="11" s="1"/>
  <c r="E133" i="11" s="1"/>
  <c r="H427" i="2"/>
  <c r="I427" i="2" s="1"/>
  <c r="K427" i="2" s="1"/>
  <c r="C131" i="11" s="1"/>
  <c r="E131" i="11" s="1"/>
  <c r="H425" i="2"/>
  <c r="I425" i="2" s="1"/>
  <c r="K425" i="2" s="1"/>
  <c r="C129" i="11" s="1"/>
  <c r="E129" i="11" s="1"/>
  <c r="H423" i="2"/>
  <c r="I423" i="2" s="1"/>
  <c r="K423" i="2" s="1"/>
  <c r="C127" i="11" s="1"/>
  <c r="E127" i="11" s="1"/>
  <c r="H421" i="2"/>
  <c r="H419" i="2"/>
  <c r="I419" i="2" s="1"/>
  <c r="K419" i="2" s="1"/>
  <c r="C123" i="11" s="1"/>
  <c r="E123" i="11" s="1"/>
  <c r="H416" i="2"/>
  <c r="I416" i="2" s="1"/>
  <c r="K416" i="2" s="1"/>
  <c r="C120" i="11" s="1"/>
  <c r="E120" i="11" s="1"/>
  <c r="H414" i="2"/>
  <c r="I414" i="2" s="1"/>
  <c r="K414" i="2" s="1"/>
  <c r="C118" i="11" s="1"/>
  <c r="E118" i="11" s="1"/>
  <c r="H413" i="2"/>
  <c r="I413" i="2" s="1"/>
  <c r="K413" i="2" s="1"/>
  <c r="C117" i="11" s="1"/>
  <c r="E117" i="11" s="1"/>
  <c r="H411" i="2"/>
  <c r="I411" i="2" s="1"/>
  <c r="K411" i="2" s="1"/>
  <c r="C115" i="11" s="1"/>
  <c r="E115" i="11" s="1"/>
  <c r="H409" i="2"/>
  <c r="I409" i="2" s="1"/>
  <c r="K409" i="2" s="1"/>
  <c r="C113" i="11" s="1"/>
  <c r="E113" i="11" s="1"/>
  <c r="H407" i="2"/>
  <c r="I407" i="2" s="1"/>
  <c r="K407" i="2" s="1"/>
  <c r="C111" i="11" s="1"/>
  <c r="E111" i="11" s="1"/>
  <c r="H405" i="2"/>
  <c r="I405" i="2" s="1"/>
  <c r="K405" i="2" s="1"/>
  <c r="C109" i="11" s="1"/>
  <c r="E109" i="11" s="1"/>
  <c r="H403" i="2"/>
  <c r="I403" i="2" s="1"/>
  <c r="K403" i="2" s="1"/>
  <c r="C107" i="11" s="1"/>
  <c r="E107" i="11" s="1"/>
  <c r="H442" i="2"/>
  <c r="I442" i="2" s="1"/>
  <c r="K442" i="2" s="1"/>
  <c r="C146" i="11" s="1"/>
  <c r="E146" i="11" s="1"/>
  <c r="H440" i="2"/>
  <c r="I440" i="2" s="1"/>
  <c r="K440" i="2" s="1"/>
  <c r="C144" i="11" s="1"/>
  <c r="E144" i="11" s="1"/>
  <c r="H438" i="2"/>
  <c r="H436" i="2"/>
  <c r="I436" i="2" s="1"/>
  <c r="K436" i="2" s="1"/>
  <c r="C140" i="11" s="1"/>
  <c r="E140" i="11" s="1"/>
  <c r="H434" i="2"/>
  <c r="I434" i="2" s="1"/>
  <c r="K434" i="2" s="1"/>
  <c r="C138" i="11" s="1"/>
  <c r="E138" i="11" s="1"/>
  <c r="H432" i="2"/>
  <c r="I432" i="2" s="1"/>
  <c r="K432" i="2" s="1"/>
  <c r="C136" i="11" s="1"/>
  <c r="E136" i="11" s="1"/>
  <c r="H430" i="2"/>
  <c r="H428" i="2"/>
  <c r="I428" i="2" s="1"/>
  <c r="K428" i="2" s="1"/>
  <c r="C132" i="11" s="1"/>
  <c r="E132" i="11" s="1"/>
  <c r="H426" i="2"/>
  <c r="I426" i="2" s="1"/>
  <c r="K426" i="2" s="1"/>
  <c r="C130" i="11" s="1"/>
  <c r="E130" i="11" s="1"/>
  <c r="H424" i="2"/>
  <c r="I424" i="2" s="1"/>
  <c r="K424" i="2" s="1"/>
  <c r="C128" i="11" s="1"/>
  <c r="E128" i="11" s="1"/>
  <c r="H422" i="2"/>
  <c r="I422" i="2" s="1"/>
  <c r="K422" i="2" s="1"/>
  <c r="C126" i="11" s="1"/>
  <c r="E126" i="11" s="1"/>
  <c r="H420" i="2"/>
  <c r="I420" i="2" s="1"/>
  <c r="K420" i="2" s="1"/>
  <c r="C124" i="11" s="1"/>
  <c r="E124" i="11" s="1"/>
  <c r="H418" i="2"/>
  <c r="I418" i="2" s="1"/>
  <c r="K418" i="2" s="1"/>
  <c r="C122" i="11" s="1"/>
  <c r="E122" i="11" s="1"/>
  <c r="H742" i="2"/>
  <c r="I742" i="2" s="1"/>
  <c r="K742" i="2" s="1"/>
  <c r="C238" i="11" s="1"/>
  <c r="E238" i="11" s="1"/>
  <c r="H740" i="2"/>
  <c r="I740" i="2" s="1"/>
  <c r="K740" i="2" s="1"/>
  <c r="C236" i="11" s="1"/>
  <c r="E236" i="11" s="1"/>
  <c r="H738" i="2"/>
  <c r="I738" i="2" s="1"/>
  <c r="K738" i="2" s="1"/>
  <c r="C234" i="11" s="1"/>
  <c r="E234" i="11" s="1"/>
  <c r="H737" i="2"/>
  <c r="I737" i="2" s="1"/>
  <c r="K737" i="2" s="1"/>
  <c r="C233" i="11" s="1"/>
  <c r="E233" i="11" s="1"/>
  <c r="H735" i="2"/>
  <c r="I735" i="2" s="1"/>
  <c r="K735" i="2" s="1"/>
  <c r="C231" i="11" s="1"/>
  <c r="E231" i="11" s="1"/>
  <c r="H733" i="2"/>
  <c r="I733" i="2" s="1"/>
  <c r="K733" i="2" s="1"/>
  <c r="C229" i="11" s="1"/>
  <c r="E229" i="11" s="1"/>
  <c r="H730" i="2"/>
  <c r="I730" i="2" s="1"/>
  <c r="K730" i="2" s="1"/>
  <c r="C226" i="11" s="1"/>
  <c r="E226" i="11" s="1"/>
  <c r="H728" i="2"/>
  <c r="I728" i="2" s="1"/>
  <c r="K728" i="2" s="1"/>
  <c r="C224" i="11" s="1"/>
  <c r="E224" i="11" s="1"/>
  <c r="H723" i="2"/>
  <c r="I723" i="2" s="1"/>
  <c r="K723" i="2" s="1"/>
  <c r="C219" i="11" s="1"/>
  <c r="E219" i="11" s="1"/>
  <c r="H720" i="2"/>
  <c r="I720" i="2" s="1"/>
  <c r="K720" i="2" s="1"/>
  <c r="C216" i="11" s="1"/>
  <c r="E216" i="11" s="1"/>
  <c r="H724" i="2"/>
  <c r="I724" i="2" s="1"/>
  <c r="K724" i="2" s="1"/>
  <c r="C220" i="11" s="1"/>
  <c r="E220" i="11" s="1"/>
  <c r="H743" i="2"/>
  <c r="I743" i="2" s="1"/>
  <c r="K743" i="2" s="1"/>
  <c r="C239" i="11" s="1"/>
  <c r="E239" i="11" s="1"/>
  <c r="H741" i="2"/>
  <c r="I741" i="2" s="1"/>
  <c r="K741" i="2" s="1"/>
  <c r="C237" i="11" s="1"/>
  <c r="E237" i="11" s="1"/>
  <c r="H739" i="2"/>
  <c r="I739" i="2" s="1"/>
  <c r="K739" i="2" s="1"/>
  <c r="C235" i="11" s="1"/>
  <c r="E235" i="11" s="1"/>
  <c r="H736" i="2"/>
  <c r="I736" i="2" s="1"/>
  <c r="K736" i="2" s="1"/>
  <c r="C232" i="11" s="1"/>
  <c r="E232" i="11" s="1"/>
  <c r="H734" i="2"/>
  <c r="I734" i="2" s="1"/>
  <c r="K734" i="2" s="1"/>
  <c r="C230" i="11" s="1"/>
  <c r="E230" i="11" s="1"/>
  <c r="H731" i="2"/>
  <c r="I731" i="2" s="1"/>
  <c r="K731" i="2" s="1"/>
  <c r="C227" i="11" s="1"/>
  <c r="E227" i="11" s="1"/>
  <c r="H729" i="2"/>
  <c r="I729" i="2" s="1"/>
  <c r="K729" i="2" s="1"/>
  <c r="C225" i="11" s="1"/>
  <c r="E225" i="11" s="1"/>
  <c r="H727" i="2"/>
  <c r="I727" i="2" s="1"/>
  <c r="K727" i="2" s="1"/>
  <c r="C223" i="11" s="1"/>
  <c r="E223" i="11" s="1"/>
  <c r="H726" i="2"/>
  <c r="I726" i="2" s="1"/>
  <c r="K726" i="2" s="1"/>
  <c r="C222" i="11" s="1"/>
  <c r="E222" i="11" s="1"/>
  <c r="H722" i="2"/>
  <c r="I722" i="2" s="1"/>
  <c r="K722" i="2" s="1"/>
  <c r="C218" i="11" s="1"/>
  <c r="E218" i="11" s="1"/>
  <c r="H721" i="2"/>
  <c r="I721" i="2" s="1"/>
  <c r="K721" i="2" s="1"/>
  <c r="C217" i="11" s="1"/>
  <c r="E217" i="11" s="1"/>
  <c r="H719" i="2"/>
  <c r="I719" i="2" s="1"/>
  <c r="K719" i="2" s="1"/>
  <c r="C215" i="11" s="1"/>
  <c r="E215" i="11" s="1"/>
  <c r="H732" i="2"/>
  <c r="I732" i="2" s="1"/>
  <c r="K732" i="2" s="1"/>
  <c r="C228" i="11" s="1"/>
  <c r="E228" i="11" s="1"/>
  <c r="H725" i="2"/>
  <c r="I725" i="2" s="1"/>
  <c r="K725" i="2" s="1"/>
  <c r="C221" i="11" s="1"/>
  <c r="E221" i="11" s="1"/>
  <c r="H718" i="2"/>
  <c r="I718" i="2" s="1"/>
  <c r="K718" i="2" s="1"/>
  <c r="C214" i="11" s="1"/>
  <c r="E214" i="11" s="1"/>
  <c r="H703" i="2"/>
  <c r="I703" i="2" s="1"/>
  <c r="K703" i="2" s="1"/>
  <c r="C199" i="11" s="1"/>
  <c r="E199" i="11" s="1"/>
  <c r="H716" i="2"/>
  <c r="I716" i="2" s="1"/>
  <c r="K716" i="2" s="1"/>
  <c r="C212" i="11" s="1"/>
  <c r="E212" i="11" s="1"/>
  <c r="H714" i="2"/>
  <c r="I714" i="2" s="1"/>
  <c r="K714" i="2" s="1"/>
  <c r="C210" i="11" s="1"/>
  <c r="E210" i="11" s="1"/>
  <c r="H712" i="2"/>
  <c r="I712" i="2" s="1"/>
  <c r="K712" i="2" s="1"/>
  <c r="C208" i="11" s="1"/>
  <c r="E208" i="11" s="1"/>
  <c r="H710" i="2"/>
  <c r="I710" i="2" s="1"/>
  <c r="K710" i="2" s="1"/>
  <c r="C206" i="11" s="1"/>
  <c r="E206" i="11" s="1"/>
  <c r="H708" i="2"/>
  <c r="I708" i="2" s="1"/>
  <c r="K708" i="2" s="1"/>
  <c r="C204" i="11" s="1"/>
  <c r="E204" i="11" s="1"/>
  <c r="H707" i="2"/>
  <c r="I707" i="2" s="1"/>
  <c r="K707" i="2" s="1"/>
  <c r="C203" i="11" s="1"/>
  <c r="E203" i="11" s="1"/>
  <c r="H705" i="2"/>
  <c r="I705" i="2" s="1"/>
  <c r="K705" i="2" s="1"/>
  <c r="C201" i="11" s="1"/>
  <c r="E201" i="11" s="1"/>
  <c r="H713" i="2"/>
  <c r="I713" i="2" s="1"/>
  <c r="K713" i="2" s="1"/>
  <c r="C209" i="11" s="1"/>
  <c r="E209" i="11" s="1"/>
  <c r="H717" i="2"/>
  <c r="I717" i="2" s="1"/>
  <c r="K717" i="2" s="1"/>
  <c r="C213" i="11" s="1"/>
  <c r="E213" i="11" s="1"/>
  <c r="H715" i="2"/>
  <c r="I715" i="2" s="1"/>
  <c r="K715" i="2" s="1"/>
  <c r="C211" i="11" s="1"/>
  <c r="E211" i="11" s="1"/>
  <c r="H711" i="2"/>
  <c r="I711" i="2" s="1"/>
  <c r="K711" i="2" s="1"/>
  <c r="C207" i="11" s="1"/>
  <c r="E207" i="11" s="1"/>
  <c r="H709" i="2"/>
  <c r="I709" i="2" s="1"/>
  <c r="K709" i="2" s="1"/>
  <c r="C205" i="11" s="1"/>
  <c r="E205" i="11" s="1"/>
  <c r="H706" i="2"/>
  <c r="I706" i="2" s="1"/>
  <c r="K706" i="2" s="1"/>
  <c r="C202" i="11" s="1"/>
  <c r="E202" i="11" s="1"/>
  <c r="H704" i="2"/>
  <c r="I704" i="2" s="1"/>
  <c r="K704" i="2" s="1"/>
  <c r="C200" i="11" s="1"/>
  <c r="E200" i="11" s="1"/>
  <c r="AZ939" i="2"/>
  <c r="BA939" i="2" s="1"/>
  <c r="BC939" i="2" s="1"/>
  <c r="T284" i="11" s="1"/>
  <c r="AZ940" i="2"/>
  <c r="BA940" i="2" s="1"/>
  <c r="BC940" i="2" s="1"/>
  <c r="T285" i="11" s="1"/>
  <c r="AZ938" i="2"/>
  <c r="BA938" i="2" s="1"/>
  <c r="BC938" i="2" s="1"/>
  <c r="T283" i="11" s="1"/>
  <c r="AZ935" i="2"/>
  <c r="BA935" i="2" s="1"/>
  <c r="BC935" i="2" s="1"/>
  <c r="T280" i="11" s="1"/>
  <c r="AZ931" i="2"/>
  <c r="BA931" i="2" s="1"/>
  <c r="BC931" i="2" s="1"/>
  <c r="T276" i="11" s="1"/>
  <c r="AZ928" i="2"/>
  <c r="BA928" i="2" s="1"/>
  <c r="BC928" i="2" s="1"/>
  <c r="T273" i="11" s="1"/>
  <c r="AZ926" i="2"/>
  <c r="BA926" i="2" s="1"/>
  <c r="BC926" i="2" s="1"/>
  <c r="T271" i="11" s="1"/>
  <c r="AZ922" i="2"/>
  <c r="BA922" i="2" s="1"/>
  <c r="BC922" i="2" s="1"/>
  <c r="T267" i="11" s="1"/>
  <c r="AZ919" i="2"/>
  <c r="BA919" i="2" s="1"/>
  <c r="BC919" i="2" s="1"/>
  <c r="T264" i="11" s="1"/>
  <c r="AZ918" i="2"/>
  <c r="BA918" i="2" s="1"/>
  <c r="BC918" i="2" s="1"/>
  <c r="T263" i="11" s="1"/>
  <c r="AZ913" i="2"/>
  <c r="BA913" i="2" s="1"/>
  <c r="BC913" i="2" s="1"/>
  <c r="T258" i="11" s="1"/>
  <c r="AZ911" i="2"/>
  <c r="BA911" i="2" s="1"/>
  <c r="BC911" i="2" s="1"/>
  <c r="T256" i="11" s="1"/>
  <c r="AZ906" i="2"/>
  <c r="BA906" i="2" s="1"/>
  <c r="BC906" i="2" s="1"/>
  <c r="T251" i="11" s="1"/>
  <c r="AZ902" i="2"/>
  <c r="BA902" i="2" s="1"/>
  <c r="BC902" i="2" s="1"/>
  <c r="T247" i="11" s="1"/>
  <c r="AZ901" i="2"/>
  <c r="BA901" i="2" s="1"/>
  <c r="BC901" i="2" s="1"/>
  <c r="T246" i="11" s="1"/>
  <c r="AZ936" i="2"/>
  <c r="BA936" i="2" s="1"/>
  <c r="BC936" i="2" s="1"/>
  <c r="T281" i="11" s="1"/>
  <c r="AZ934" i="2"/>
  <c r="BA934" i="2" s="1"/>
  <c r="BC934" i="2" s="1"/>
  <c r="T279" i="11" s="1"/>
  <c r="AZ930" i="2"/>
  <c r="BA930" i="2" s="1"/>
  <c r="BC930" i="2" s="1"/>
  <c r="T275" i="11" s="1"/>
  <c r="AZ925" i="2"/>
  <c r="BA925" i="2" s="1"/>
  <c r="BC925" i="2" s="1"/>
  <c r="T270" i="11" s="1"/>
  <c r="AZ917" i="2"/>
  <c r="BA917" i="2" s="1"/>
  <c r="BC917" i="2" s="1"/>
  <c r="T262" i="11" s="1"/>
  <c r="AZ905" i="2"/>
  <c r="BA905" i="2" s="1"/>
  <c r="BC905" i="2" s="1"/>
  <c r="T250" i="11" s="1"/>
  <c r="AZ900" i="2"/>
  <c r="BA900" i="2" s="1"/>
  <c r="BC900" i="2" s="1"/>
  <c r="T245" i="11" s="1"/>
  <c r="AZ937" i="2"/>
  <c r="BA937" i="2" s="1"/>
  <c r="BC937" i="2" s="1"/>
  <c r="T282" i="11" s="1"/>
  <c r="AZ933" i="2"/>
  <c r="BA933" i="2" s="1"/>
  <c r="BC933" i="2" s="1"/>
  <c r="T278" i="11" s="1"/>
  <c r="AZ929" i="2"/>
  <c r="BA929" i="2" s="1"/>
  <c r="BC929" i="2" s="1"/>
  <c r="T274" i="11" s="1"/>
  <c r="AZ924" i="2"/>
  <c r="BA924" i="2" s="1"/>
  <c r="BC924" i="2" s="1"/>
  <c r="T269" i="11" s="1"/>
  <c r="AZ923" i="2"/>
  <c r="BA923" i="2" s="1"/>
  <c r="BC923" i="2" s="1"/>
  <c r="T268" i="11" s="1"/>
  <c r="AZ921" i="2"/>
  <c r="BA921" i="2" s="1"/>
  <c r="BC921" i="2" s="1"/>
  <c r="T266" i="11" s="1"/>
  <c r="AZ916" i="2"/>
  <c r="BA916" i="2" s="1"/>
  <c r="BC916" i="2" s="1"/>
  <c r="T261" i="11" s="1"/>
  <c r="AZ912" i="2"/>
  <c r="BA912" i="2" s="1"/>
  <c r="BC912" i="2" s="1"/>
  <c r="T257" i="11" s="1"/>
  <c r="AZ909" i="2"/>
  <c r="BA909" i="2" s="1"/>
  <c r="BC909" i="2" s="1"/>
  <c r="T254" i="11" s="1"/>
  <c r="AZ908" i="2"/>
  <c r="BA908" i="2" s="1"/>
  <c r="BC908" i="2" s="1"/>
  <c r="T253" i="11" s="1"/>
  <c r="AZ904" i="2"/>
  <c r="BA904" i="2" s="1"/>
  <c r="BC904" i="2" s="1"/>
  <c r="T249" i="11" s="1"/>
  <c r="AZ932" i="2"/>
  <c r="BA932" i="2" s="1"/>
  <c r="BC932" i="2" s="1"/>
  <c r="T277" i="11" s="1"/>
  <c r="AZ927" i="2"/>
  <c r="BA927" i="2" s="1"/>
  <c r="BC927" i="2" s="1"/>
  <c r="T272" i="11" s="1"/>
  <c r="AZ920" i="2"/>
  <c r="BA920" i="2" s="1"/>
  <c r="BC920" i="2" s="1"/>
  <c r="T265" i="11" s="1"/>
  <c r="AZ915" i="2"/>
  <c r="BA915" i="2" s="1"/>
  <c r="BC915" i="2" s="1"/>
  <c r="T260" i="11" s="1"/>
  <c r="AZ914" i="2"/>
  <c r="BA914" i="2" s="1"/>
  <c r="BC914" i="2" s="1"/>
  <c r="T259" i="11" s="1"/>
  <c r="AZ910" i="2"/>
  <c r="BA910" i="2" s="1"/>
  <c r="BC910" i="2" s="1"/>
  <c r="T255" i="11" s="1"/>
  <c r="AZ907" i="2"/>
  <c r="BA907" i="2" s="1"/>
  <c r="BC907" i="2" s="1"/>
  <c r="T252" i="11" s="1"/>
  <c r="AZ903" i="2"/>
  <c r="BA903" i="2" s="1"/>
  <c r="BC903" i="2" s="1"/>
  <c r="T248" i="11" s="1"/>
  <c r="AG397" i="2"/>
  <c r="E12" i="1" s="1"/>
  <c r="BY152" i="2"/>
  <c r="I5" i="1" s="1"/>
  <c r="AD491" i="2"/>
  <c r="AE491" i="2" s="1"/>
  <c r="AG491" i="2" s="1"/>
  <c r="L147" i="11" s="1"/>
  <c r="AD490" i="2"/>
  <c r="AE490" i="2" s="1"/>
  <c r="AG490" i="2" s="1"/>
  <c r="L146" i="11" s="1"/>
  <c r="AD488" i="2"/>
  <c r="AE488" i="2" s="1"/>
  <c r="AG488" i="2" s="1"/>
  <c r="L144" i="11" s="1"/>
  <c r="AD486" i="2"/>
  <c r="AE486" i="2" s="1"/>
  <c r="AG486" i="2" s="1"/>
  <c r="L142" i="11" s="1"/>
  <c r="AD484" i="2"/>
  <c r="AE484" i="2" s="1"/>
  <c r="AG484" i="2" s="1"/>
  <c r="L140" i="11" s="1"/>
  <c r="AD482" i="2"/>
  <c r="AE482" i="2" s="1"/>
  <c r="AG482" i="2" s="1"/>
  <c r="L138" i="11" s="1"/>
  <c r="AD480" i="2"/>
  <c r="AE480" i="2" s="1"/>
  <c r="AG480" i="2" s="1"/>
  <c r="L136" i="11" s="1"/>
  <c r="AD477" i="2"/>
  <c r="AE477" i="2" s="1"/>
  <c r="AG477" i="2" s="1"/>
  <c r="L133" i="11" s="1"/>
  <c r="AD475" i="2"/>
  <c r="AE475" i="2" s="1"/>
  <c r="AG475" i="2" s="1"/>
  <c r="L131" i="11" s="1"/>
  <c r="AD473" i="2"/>
  <c r="AE473" i="2" s="1"/>
  <c r="AG473" i="2" s="1"/>
  <c r="L129" i="11" s="1"/>
  <c r="AD471" i="2"/>
  <c r="AE471" i="2" s="1"/>
  <c r="AG471" i="2" s="1"/>
  <c r="L127" i="11" s="1"/>
  <c r="AD462" i="2"/>
  <c r="AE462" i="2" s="1"/>
  <c r="AG462" i="2" s="1"/>
  <c r="L118" i="11" s="1"/>
  <c r="AD478" i="2"/>
  <c r="AD469" i="2"/>
  <c r="AE469" i="2" s="1"/>
  <c r="AG469" i="2" s="1"/>
  <c r="L125" i="11" s="1"/>
  <c r="AD467" i="2"/>
  <c r="AE467" i="2" s="1"/>
  <c r="AG467" i="2" s="1"/>
  <c r="L123" i="11" s="1"/>
  <c r="AD465" i="2"/>
  <c r="AE465" i="2" s="1"/>
  <c r="AG465" i="2" s="1"/>
  <c r="L121" i="11" s="1"/>
  <c r="AD463" i="2"/>
  <c r="AE463" i="2" s="1"/>
  <c r="AG463" i="2" s="1"/>
  <c r="L119" i="11" s="1"/>
  <c r="AD459" i="2"/>
  <c r="AE459" i="2" s="1"/>
  <c r="AG459" i="2" s="1"/>
  <c r="L115" i="11" s="1"/>
  <c r="AD489" i="2"/>
  <c r="AE489" i="2" s="1"/>
  <c r="AG489" i="2" s="1"/>
  <c r="L145" i="11" s="1"/>
  <c r="AD487" i="2"/>
  <c r="AE487" i="2" s="1"/>
  <c r="AG487" i="2" s="1"/>
  <c r="L143" i="11" s="1"/>
  <c r="AD485" i="2"/>
  <c r="AE485" i="2" s="1"/>
  <c r="AG485" i="2" s="1"/>
  <c r="L141" i="11" s="1"/>
  <c r="AD483" i="2"/>
  <c r="AE483" i="2" s="1"/>
  <c r="AG483" i="2" s="1"/>
  <c r="L139" i="11" s="1"/>
  <c r="AD481" i="2"/>
  <c r="AE481" i="2" s="1"/>
  <c r="AG481" i="2" s="1"/>
  <c r="L137" i="11" s="1"/>
  <c r="AD479" i="2"/>
  <c r="AE479" i="2" s="1"/>
  <c r="AG479" i="2" s="1"/>
  <c r="L135" i="11" s="1"/>
  <c r="AD476" i="2"/>
  <c r="AE476" i="2" s="1"/>
  <c r="AG476" i="2" s="1"/>
  <c r="L132" i="11" s="1"/>
  <c r="AD474" i="2"/>
  <c r="AE474" i="2" s="1"/>
  <c r="AG474" i="2" s="1"/>
  <c r="L130" i="11" s="1"/>
  <c r="AD472" i="2"/>
  <c r="AE472" i="2" s="1"/>
  <c r="AG472" i="2" s="1"/>
  <c r="L128" i="11" s="1"/>
  <c r="AD466" i="2"/>
  <c r="AE466" i="2" s="1"/>
  <c r="AG466" i="2" s="1"/>
  <c r="L122" i="11" s="1"/>
  <c r="AD456" i="2"/>
  <c r="AE456" i="2" s="1"/>
  <c r="AG456" i="2" s="1"/>
  <c r="L112" i="11" s="1"/>
  <c r="AD454" i="2"/>
  <c r="AE454" i="2" s="1"/>
  <c r="AG454" i="2" s="1"/>
  <c r="L110" i="11" s="1"/>
  <c r="AD452" i="2"/>
  <c r="AE452" i="2" s="1"/>
  <c r="AG452" i="2" s="1"/>
  <c r="L108" i="11" s="1"/>
  <c r="AD470" i="2"/>
  <c r="AE470" i="2" s="1"/>
  <c r="AG470" i="2" s="1"/>
  <c r="L126" i="11" s="1"/>
  <c r="AD461" i="2"/>
  <c r="AE461" i="2" s="1"/>
  <c r="AG461" i="2" s="1"/>
  <c r="L117" i="11" s="1"/>
  <c r="AD468" i="2"/>
  <c r="AE468" i="2" s="1"/>
  <c r="AG468" i="2" s="1"/>
  <c r="L124" i="11" s="1"/>
  <c r="AD464" i="2"/>
  <c r="AE464" i="2" s="1"/>
  <c r="AG464" i="2" s="1"/>
  <c r="L120" i="11" s="1"/>
  <c r="AD457" i="2"/>
  <c r="AE457" i="2" s="1"/>
  <c r="AG457" i="2" s="1"/>
  <c r="L113" i="11" s="1"/>
  <c r="AD455" i="2"/>
  <c r="AE455" i="2" s="1"/>
  <c r="AG455" i="2" s="1"/>
  <c r="L111" i="11" s="1"/>
  <c r="AD453" i="2"/>
  <c r="AE453" i="2" s="1"/>
  <c r="AG453" i="2" s="1"/>
  <c r="L109" i="11" s="1"/>
  <c r="AD451" i="2"/>
  <c r="AE451" i="2" s="1"/>
  <c r="AG451" i="2" s="1"/>
  <c r="L107" i="11" s="1"/>
  <c r="AD460" i="2"/>
  <c r="AE460" i="2" s="1"/>
  <c r="AG460" i="2" s="1"/>
  <c r="L116" i="11" s="1"/>
  <c r="AD458" i="2"/>
  <c r="AE458" i="2" s="1"/>
  <c r="AG458" i="2" s="1"/>
  <c r="L114" i="11" s="1"/>
  <c r="BV590" i="2"/>
  <c r="BW590" i="2" s="1"/>
  <c r="BY590" i="2" s="1"/>
  <c r="AB190" i="11" s="1"/>
  <c r="BV587" i="2"/>
  <c r="BW587" i="2" s="1"/>
  <c r="BY587" i="2" s="1"/>
  <c r="AB187" i="11" s="1"/>
  <c r="BV584" i="2"/>
  <c r="BW584" i="2" s="1"/>
  <c r="BY584" i="2" s="1"/>
  <c r="AB184" i="11" s="1"/>
  <c r="BV581" i="2"/>
  <c r="BW581" i="2" s="1"/>
  <c r="BY581" i="2" s="1"/>
  <c r="AB181" i="11" s="1"/>
  <c r="BV580" i="2"/>
  <c r="BW580" i="2" s="1"/>
  <c r="BY580" i="2" s="1"/>
  <c r="AB180" i="11" s="1"/>
  <c r="BV578" i="2"/>
  <c r="BW578" i="2" s="1"/>
  <c r="BY578" i="2" s="1"/>
  <c r="AB178" i="11" s="1"/>
  <c r="BV575" i="2"/>
  <c r="BW575" i="2" s="1"/>
  <c r="BY575" i="2" s="1"/>
  <c r="AB175" i="11" s="1"/>
  <c r="BV572" i="2"/>
  <c r="BW572" i="2" s="1"/>
  <c r="BY572" i="2" s="1"/>
  <c r="AB172" i="11" s="1"/>
  <c r="BV571" i="2"/>
  <c r="BW571" i="2" s="1"/>
  <c r="BY571" i="2" s="1"/>
  <c r="AB171" i="11" s="1"/>
  <c r="BV563" i="2"/>
  <c r="BW563" i="2" s="1"/>
  <c r="BY563" i="2" s="1"/>
  <c r="AB163" i="11" s="1"/>
  <c r="BV561" i="2"/>
  <c r="BW561" i="2" s="1"/>
  <c r="BY561" i="2" s="1"/>
  <c r="AB161" i="11" s="1"/>
  <c r="BV557" i="2"/>
  <c r="BW557" i="2" s="1"/>
  <c r="BY557" i="2" s="1"/>
  <c r="AB157" i="11" s="1"/>
  <c r="BV554" i="2"/>
  <c r="BW554" i="2" s="1"/>
  <c r="BY554" i="2" s="1"/>
  <c r="AB154" i="11" s="1"/>
  <c r="BV589" i="2"/>
  <c r="BW589" i="2" s="1"/>
  <c r="BY589" i="2" s="1"/>
  <c r="AB189" i="11" s="1"/>
  <c r="BV583" i="2"/>
  <c r="BW583" i="2" s="1"/>
  <c r="BY583" i="2" s="1"/>
  <c r="AB183" i="11" s="1"/>
  <c r="BV577" i="2"/>
  <c r="BW577" i="2" s="1"/>
  <c r="BY577" i="2" s="1"/>
  <c r="AB177" i="11" s="1"/>
  <c r="BV568" i="2"/>
  <c r="BW568" i="2" s="1"/>
  <c r="BY568" i="2" s="1"/>
  <c r="AB168" i="11" s="1"/>
  <c r="BV566" i="2"/>
  <c r="BW566" i="2" s="1"/>
  <c r="BY566" i="2" s="1"/>
  <c r="AB166" i="11" s="1"/>
  <c r="BV560" i="2"/>
  <c r="BW560" i="2" s="1"/>
  <c r="BY560" i="2" s="1"/>
  <c r="AB160" i="11" s="1"/>
  <c r="BV555" i="2"/>
  <c r="BW555" i="2" s="1"/>
  <c r="BY555" i="2" s="1"/>
  <c r="AB155" i="11" s="1"/>
  <c r="BV592" i="2"/>
  <c r="BW592" i="2" s="1"/>
  <c r="BY592" i="2" s="1"/>
  <c r="AB192" i="11" s="1"/>
  <c r="BV588" i="2"/>
  <c r="BW588" i="2" s="1"/>
  <c r="BY588" i="2" s="1"/>
  <c r="AB188" i="11" s="1"/>
  <c r="BV586" i="2"/>
  <c r="BW586" i="2" s="1"/>
  <c r="BY586" i="2" s="1"/>
  <c r="AB186" i="11" s="1"/>
  <c r="BV576" i="2"/>
  <c r="BW576" i="2" s="1"/>
  <c r="BY576" i="2" s="1"/>
  <c r="AB176" i="11" s="1"/>
  <c r="BV574" i="2"/>
  <c r="BW574" i="2" s="1"/>
  <c r="BY574" i="2" s="1"/>
  <c r="AB174" i="11" s="1"/>
  <c r="BV570" i="2"/>
  <c r="BW570" i="2" s="1"/>
  <c r="BY570" i="2" s="1"/>
  <c r="AB170" i="11" s="1"/>
  <c r="BV565" i="2"/>
  <c r="BW565" i="2" s="1"/>
  <c r="BY565" i="2" s="1"/>
  <c r="AB165" i="11" s="1"/>
  <c r="BV562" i="2"/>
  <c r="BW562" i="2" s="1"/>
  <c r="BY562" i="2" s="1"/>
  <c r="AB162" i="11" s="1"/>
  <c r="BV559" i="2"/>
  <c r="BW559" i="2" s="1"/>
  <c r="BY559" i="2" s="1"/>
  <c r="AB159" i="11" s="1"/>
  <c r="BV556" i="2"/>
  <c r="BW556" i="2" s="1"/>
  <c r="BY556" i="2" s="1"/>
  <c r="AB156" i="11" s="1"/>
  <c r="BV582" i="2"/>
  <c r="BW582" i="2" s="1"/>
  <c r="BY582" i="2" s="1"/>
  <c r="AB182" i="11" s="1"/>
  <c r="BV579" i="2"/>
  <c r="BW579" i="2" s="1"/>
  <c r="BY579" i="2" s="1"/>
  <c r="AB179" i="11" s="1"/>
  <c r="BV573" i="2"/>
  <c r="BW573" i="2" s="1"/>
  <c r="BY573" i="2" s="1"/>
  <c r="AB173" i="11" s="1"/>
  <c r="BV567" i="2"/>
  <c r="BW567" i="2" s="1"/>
  <c r="BY567" i="2" s="1"/>
  <c r="AB167" i="11" s="1"/>
  <c r="BV553" i="2"/>
  <c r="BW553" i="2" s="1"/>
  <c r="BY553" i="2" s="1"/>
  <c r="AB153" i="11" s="1"/>
  <c r="BV591" i="2"/>
  <c r="BW591" i="2" s="1"/>
  <c r="BY591" i="2" s="1"/>
  <c r="AB191" i="11" s="1"/>
  <c r="BV569" i="2"/>
  <c r="BW569" i="2" s="1"/>
  <c r="BY569" i="2" s="1"/>
  <c r="AB169" i="11" s="1"/>
  <c r="BV564" i="2"/>
  <c r="BW564" i="2" s="1"/>
  <c r="BY564" i="2" s="1"/>
  <c r="AB164" i="11" s="1"/>
  <c r="BV593" i="2"/>
  <c r="BW593" i="2" s="1"/>
  <c r="BY593" i="2" s="1"/>
  <c r="AB193" i="11" s="1"/>
  <c r="BV585" i="2"/>
  <c r="BW585" i="2" s="1"/>
  <c r="BY585" i="2" s="1"/>
  <c r="AB185" i="11" s="1"/>
  <c r="BV558" i="2"/>
  <c r="BW558" i="2" s="1"/>
  <c r="BY558" i="2" s="1"/>
  <c r="AB158" i="11" s="1"/>
  <c r="AZ791" i="2"/>
  <c r="BA791" i="2" s="1"/>
  <c r="BC791" i="2" s="1"/>
  <c r="AZ787" i="2"/>
  <c r="BA787" i="2" s="1"/>
  <c r="BC787" i="2" s="1"/>
  <c r="AZ783" i="2"/>
  <c r="BA783" i="2" s="1"/>
  <c r="BC783" i="2" s="1"/>
  <c r="AZ779" i="2"/>
  <c r="BA779" i="2" s="1"/>
  <c r="BC779" i="2" s="1"/>
  <c r="AZ775" i="2"/>
  <c r="BA775" i="2" s="1"/>
  <c r="BC775" i="2" s="1"/>
  <c r="AZ770" i="2"/>
  <c r="BA770" i="2" s="1"/>
  <c r="BC770" i="2" s="1"/>
  <c r="AZ766" i="2"/>
  <c r="BA766" i="2" s="1"/>
  <c r="BC766" i="2" s="1"/>
  <c r="AZ762" i="2"/>
  <c r="BA762" i="2" s="1"/>
  <c r="BC762" i="2" s="1"/>
  <c r="AZ756" i="2"/>
  <c r="BA756" i="2" s="1"/>
  <c r="BC756" i="2" s="1"/>
  <c r="AZ752" i="2"/>
  <c r="BA752" i="2" s="1"/>
  <c r="BC752" i="2" s="1"/>
  <c r="AZ742" i="2"/>
  <c r="BA742" i="2" s="1"/>
  <c r="BC742" i="2" s="1"/>
  <c r="T238" i="11" s="1"/>
  <c r="AZ740" i="2"/>
  <c r="BA740" i="2" s="1"/>
  <c r="BC740" i="2" s="1"/>
  <c r="T236" i="11" s="1"/>
  <c r="AZ738" i="2"/>
  <c r="BA738" i="2" s="1"/>
  <c r="BC738" i="2" s="1"/>
  <c r="T234" i="11" s="1"/>
  <c r="AZ735" i="2"/>
  <c r="BA735" i="2" s="1"/>
  <c r="BC735" i="2" s="1"/>
  <c r="T231" i="11" s="1"/>
  <c r="AZ733" i="2"/>
  <c r="BA733" i="2" s="1"/>
  <c r="BC733" i="2" s="1"/>
  <c r="T229" i="11" s="1"/>
  <c r="AZ730" i="2"/>
  <c r="BA730" i="2" s="1"/>
  <c r="BC730" i="2" s="1"/>
  <c r="T226" i="11" s="1"/>
  <c r="AZ728" i="2"/>
  <c r="BA728" i="2" s="1"/>
  <c r="BC728" i="2" s="1"/>
  <c r="T224" i="11" s="1"/>
  <c r="AZ720" i="2"/>
  <c r="BA720" i="2" s="1"/>
  <c r="BC720" i="2" s="1"/>
  <c r="T216" i="11" s="1"/>
  <c r="AZ790" i="2"/>
  <c r="BA790" i="2" s="1"/>
  <c r="BC790" i="2" s="1"/>
  <c r="AZ788" i="2"/>
  <c r="BA788" i="2" s="1"/>
  <c r="BC788" i="2" s="1"/>
  <c r="AZ784" i="2"/>
  <c r="BA784" i="2" s="1"/>
  <c r="BC784" i="2" s="1"/>
  <c r="AZ780" i="2"/>
  <c r="BA780" i="2" s="1"/>
  <c r="BC780" i="2" s="1"/>
  <c r="AZ776" i="2"/>
  <c r="BA776" i="2" s="1"/>
  <c r="BC776" i="2" s="1"/>
  <c r="AZ773" i="2"/>
  <c r="BA773" i="2" s="1"/>
  <c r="BC773" i="2" s="1"/>
  <c r="AZ771" i="2"/>
  <c r="BA771" i="2" s="1"/>
  <c r="BC771" i="2" s="1"/>
  <c r="AZ767" i="2"/>
  <c r="BA767" i="2" s="1"/>
  <c r="BC767" i="2" s="1"/>
  <c r="AZ763" i="2"/>
  <c r="BA763" i="2" s="1"/>
  <c r="BC763" i="2" s="1"/>
  <c r="AZ757" i="2"/>
  <c r="BA757" i="2" s="1"/>
  <c r="BC757" i="2" s="1"/>
  <c r="AZ753" i="2"/>
  <c r="BA753" i="2" s="1"/>
  <c r="BC753" i="2" s="1"/>
  <c r="AZ737" i="2"/>
  <c r="BA737" i="2" s="1"/>
  <c r="BC737" i="2" s="1"/>
  <c r="T233" i="11" s="1"/>
  <c r="AZ731" i="2"/>
  <c r="BA731" i="2" s="1"/>
  <c r="BC731" i="2" s="1"/>
  <c r="T227" i="11" s="1"/>
  <c r="AZ724" i="2"/>
  <c r="BA724" i="2" s="1"/>
  <c r="BC724" i="2" s="1"/>
  <c r="T220" i="11" s="1"/>
  <c r="AZ789" i="2"/>
  <c r="BA789" i="2" s="1"/>
  <c r="BC789" i="2" s="1"/>
  <c r="AZ785" i="2"/>
  <c r="BA785" i="2" s="1"/>
  <c r="BC785" i="2" s="1"/>
  <c r="AZ781" i="2"/>
  <c r="BA781" i="2" s="1"/>
  <c r="BC781" i="2" s="1"/>
  <c r="AZ777" i="2"/>
  <c r="BA777" i="2" s="1"/>
  <c r="BC777" i="2" s="1"/>
  <c r="AZ772" i="2"/>
  <c r="BA772" i="2" s="1"/>
  <c r="BC772" i="2" s="1"/>
  <c r="AZ768" i="2"/>
  <c r="BA768" i="2" s="1"/>
  <c r="BC768" i="2" s="1"/>
  <c r="AZ764" i="2"/>
  <c r="BA764" i="2" s="1"/>
  <c r="BC764" i="2" s="1"/>
  <c r="AZ758" i="2"/>
  <c r="BA758" i="2" s="1"/>
  <c r="BC758" i="2" s="1"/>
  <c r="AZ754" i="2"/>
  <c r="BA754" i="2" s="1"/>
  <c r="BC754" i="2" s="1"/>
  <c r="AZ741" i="2"/>
  <c r="BA741" i="2" s="1"/>
  <c r="BC741" i="2" s="1"/>
  <c r="T237" i="11" s="1"/>
  <c r="AZ739" i="2"/>
  <c r="BA739" i="2" s="1"/>
  <c r="BC739" i="2" s="1"/>
  <c r="T235" i="11" s="1"/>
  <c r="AZ736" i="2"/>
  <c r="BA736" i="2" s="1"/>
  <c r="BC736" i="2" s="1"/>
  <c r="T232" i="11" s="1"/>
  <c r="AZ734" i="2"/>
  <c r="BA734" i="2" s="1"/>
  <c r="BC734" i="2" s="1"/>
  <c r="T230" i="11" s="1"/>
  <c r="AZ732" i="2"/>
  <c r="BA732" i="2" s="1"/>
  <c r="BC732" i="2" s="1"/>
  <c r="T228" i="11" s="1"/>
  <c r="AZ729" i="2"/>
  <c r="BA729" i="2" s="1"/>
  <c r="BC729" i="2" s="1"/>
  <c r="T225" i="11" s="1"/>
  <c r="AZ727" i="2"/>
  <c r="BA727" i="2" s="1"/>
  <c r="BC727" i="2" s="1"/>
  <c r="T223" i="11" s="1"/>
  <c r="AZ725" i="2"/>
  <c r="BA725" i="2" s="1"/>
  <c r="BC725" i="2" s="1"/>
  <c r="T221" i="11" s="1"/>
  <c r="AZ722" i="2"/>
  <c r="BA722" i="2" s="1"/>
  <c r="BC722" i="2" s="1"/>
  <c r="T218" i="11" s="1"/>
  <c r="AZ719" i="2"/>
  <c r="BA719" i="2" s="1"/>
  <c r="BC719" i="2" s="1"/>
  <c r="T215" i="11" s="1"/>
  <c r="AZ786" i="2"/>
  <c r="BA786" i="2" s="1"/>
  <c r="BC786" i="2" s="1"/>
  <c r="AZ782" i="2"/>
  <c r="BA782" i="2" s="1"/>
  <c r="BC782" i="2" s="1"/>
  <c r="AZ778" i="2"/>
  <c r="BA778" i="2" s="1"/>
  <c r="BC778" i="2" s="1"/>
  <c r="AZ774" i="2"/>
  <c r="BA774" i="2" s="1"/>
  <c r="BC774" i="2" s="1"/>
  <c r="AZ769" i="2"/>
  <c r="BA769" i="2" s="1"/>
  <c r="BC769" i="2" s="1"/>
  <c r="AZ765" i="2"/>
  <c r="BA765" i="2" s="1"/>
  <c r="BC765" i="2" s="1"/>
  <c r="AZ761" i="2"/>
  <c r="BA761" i="2" s="1"/>
  <c r="BC761" i="2" s="1"/>
  <c r="AZ760" i="2"/>
  <c r="BA760" i="2" s="1"/>
  <c r="BC760" i="2" s="1"/>
  <c r="AZ759" i="2"/>
  <c r="BA759" i="2" s="1"/>
  <c r="BC759" i="2" s="1"/>
  <c r="AZ755" i="2"/>
  <c r="BA755" i="2" s="1"/>
  <c r="BC755" i="2" s="1"/>
  <c r="AZ751" i="2"/>
  <c r="BA751" i="2" s="1"/>
  <c r="BC751" i="2" s="1"/>
  <c r="AZ743" i="2"/>
  <c r="AZ726" i="2"/>
  <c r="BA726" i="2" s="1"/>
  <c r="BC726" i="2" s="1"/>
  <c r="T222" i="11" s="1"/>
  <c r="AZ723" i="2"/>
  <c r="BA723" i="2" s="1"/>
  <c r="BC723" i="2" s="1"/>
  <c r="T219" i="11" s="1"/>
  <c r="AZ721" i="2"/>
  <c r="BA721" i="2" s="1"/>
  <c r="BC721" i="2" s="1"/>
  <c r="T217" i="11" s="1"/>
  <c r="AZ703" i="2"/>
  <c r="BA703" i="2" s="1"/>
  <c r="BC703" i="2" s="1"/>
  <c r="T199" i="11" s="1"/>
  <c r="AZ716" i="2"/>
  <c r="BA716" i="2" s="1"/>
  <c r="BC716" i="2" s="1"/>
  <c r="T212" i="11" s="1"/>
  <c r="AZ714" i="2"/>
  <c r="BA714" i="2" s="1"/>
  <c r="BC714" i="2" s="1"/>
  <c r="T210" i="11" s="1"/>
  <c r="AZ713" i="2"/>
  <c r="BA713" i="2" s="1"/>
  <c r="BC713" i="2" s="1"/>
  <c r="T209" i="11" s="1"/>
  <c r="AZ712" i="2"/>
  <c r="BA712" i="2" s="1"/>
  <c r="BC712" i="2" s="1"/>
  <c r="T208" i="11" s="1"/>
  <c r="AZ710" i="2"/>
  <c r="BA710" i="2" s="1"/>
  <c r="BC710" i="2" s="1"/>
  <c r="T206" i="11" s="1"/>
  <c r="AZ708" i="2"/>
  <c r="BA708" i="2" s="1"/>
  <c r="BC708" i="2" s="1"/>
  <c r="T204" i="11" s="1"/>
  <c r="AZ707" i="2"/>
  <c r="BA707" i="2" s="1"/>
  <c r="BC707" i="2" s="1"/>
  <c r="T203" i="11" s="1"/>
  <c r="AZ705" i="2"/>
  <c r="BA705" i="2" s="1"/>
  <c r="BC705" i="2" s="1"/>
  <c r="T201" i="11" s="1"/>
  <c r="AZ718" i="2"/>
  <c r="BA718" i="2" s="1"/>
  <c r="BC718" i="2" s="1"/>
  <c r="T214" i="11" s="1"/>
  <c r="AZ717" i="2"/>
  <c r="BA717" i="2" s="1"/>
  <c r="BC717" i="2" s="1"/>
  <c r="T213" i="11" s="1"/>
  <c r="AZ715" i="2"/>
  <c r="BA715" i="2" s="1"/>
  <c r="BC715" i="2" s="1"/>
  <c r="T211" i="11" s="1"/>
  <c r="AZ711" i="2"/>
  <c r="BA711" i="2" s="1"/>
  <c r="BC711" i="2" s="1"/>
  <c r="T207" i="11" s="1"/>
  <c r="AZ709" i="2"/>
  <c r="BA709" i="2" s="1"/>
  <c r="BC709" i="2" s="1"/>
  <c r="T205" i="11" s="1"/>
  <c r="AZ706" i="2"/>
  <c r="BA706" i="2" s="1"/>
  <c r="BC706" i="2" s="1"/>
  <c r="T202" i="11" s="1"/>
  <c r="AZ704" i="2"/>
  <c r="BA704" i="2" s="1"/>
  <c r="BC704" i="2" s="1"/>
  <c r="T200" i="11" s="1"/>
  <c r="BC296" i="2"/>
  <c r="BI473" i="2"/>
  <c r="BJ473" i="2" s="1"/>
  <c r="BL473" i="2" s="1"/>
  <c r="BN473" i="2" s="1"/>
  <c r="X129" i="11" s="1"/>
  <c r="BJ425" i="2"/>
  <c r="BL425" i="2" s="1"/>
  <c r="BN425" i="2" s="1"/>
  <c r="W129" i="11" s="1"/>
  <c r="Y129" i="11" s="1"/>
  <c r="AS41" i="12" s="1"/>
  <c r="AS90" i="12" s="1"/>
  <c r="BT455" i="2"/>
  <c r="BU455" i="2" s="1"/>
  <c r="BW455" i="2" s="1"/>
  <c r="BY455" i="2" s="1"/>
  <c r="AB111" i="11" s="1"/>
  <c r="BU407" i="2"/>
  <c r="BW407" i="2" s="1"/>
  <c r="BY407" i="2" s="1"/>
  <c r="AA111" i="11" s="1"/>
  <c r="AC111" i="11" s="1"/>
  <c r="S26" i="12" l="1"/>
  <c r="S121" i="12" s="1"/>
  <c r="AG21" i="11"/>
  <c r="S40" i="12"/>
  <c r="S128" i="12" s="1"/>
  <c r="AG35" i="11"/>
  <c r="S19" i="12"/>
  <c r="S117" i="12" s="1"/>
  <c r="AG14" i="11"/>
  <c r="S30" i="12"/>
  <c r="S123" i="12" s="1"/>
  <c r="AG25" i="11"/>
  <c r="S55" i="12"/>
  <c r="S136" i="12" s="1"/>
  <c r="AG50" i="11"/>
  <c r="S29" i="12"/>
  <c r="S84" i="12" s="1"/>
  <c r="AG24" i="11"/>
  <c r="S31" i="12"/>
  <c r="S85" i="12" s="1"/>
  <c r="AG26" i="11"/>
  <c r="S45" i="12"/>
  <c r="S131" i="12" s="1"/>
  <c r="AG40" i="11"/>
  <c r="S25" i="12"/>
  <c r="S120" i="12" s="1"/>
  <c r="AG20" i="11"/>
  <c r="S44" i="12"/>
  <c r="S130" i="12" s="1"/>
  <c r="AG39" i="11"/>
  <c r="S21" i="12"/>
  <c r="S81" i="12" s="1"/>
  <c r="AG16" i="11"/>
  <c r="S33" i="12"/>
  <c r="S86" i="12" s="1"/>
  <c r="AG28" i="11"/>
  <c r="AV19" i="12"/>
  <c r="AV117" i="12" s="1"/>
  <c r="AQ42" i="12"/>
  <c r="AQ91" i="12" s="1"/>
  <c r="AH37" i="11"/>
  <c r="S36" i="12"/>
  <c r="S126" i="12" s="1"/>
  <c r="AG31" i="11"/>
  <c r="S47" i="12"/>
  <c r="S93" i="12" s="1"/>
  <c r="AG42" i="11"/>
  <c r="S22" i="12"/>
  <c r="S82" i="12" s="1"/>
  <c r="AG17" i="11"/>
  <c r="S51" i="12"/>
  <c r="S134" i="12" s="1"/>
  <c r="AG46" i="11"/>
  <c r="S34" i="12"/>
  <c r="S125" i="12" s="1"/>
  <c r="AG29" i="11"/>
  <c r="Y134" i="11"/>
  <c r="AS46" i="12" s="1"/>
  <c r="AS92" i="12" s="1"/>
  <c r="S37" i="12"/>
  <c r="S88" i="12" s="1"/>
  <c r="AG32" i="11"/>
  <c r="S49" i="12"/>
  <c r="S132" i="12" s="1"/>
  <c r="AG44" i="11"/>
  <c r="S35" i="12"/>
  <c r="S87" i="12" s="1"/>
  <c r="AG30" i="11"/>
  <c r="S56" i="12"/>
  <c r="S137" i="12" s="1"/>
  <c r="AG51" i="11"/>
  <c r="S43" i="12"/>
  <c r="S129" i="12" s="1"/>
  <c r="AG38" i="11"/>
  <c r="S58" i="12"/>
  <c r="S139" i="12" s="1"/>
  <c r="AG53" i="11"/>
  <c r="T42" i="11"/>
  <c r="U42" i="11" s="1"/>
  <c r="AI46" i="12" s="1"/>
  <c r="AI92" i="12" s="1"/>
  <c r="BC99" i="2"/>
  <c r="G3" i="1" s="1"/>
  <c r="G25" i="12"/>
  <c r="G120" i="12" s="1"/>
  <c r="AF204" i="11"/>
  <c r="G29" i="12"/>
  <c r="G84" i="12" s="1"/>
  <c r="AF208" i="11"/>
  <c r="G26" i="12"/>
  <c r="G121" i="12" s="1"/>
  <c r="AF205" i="11"/>
  <c r="G19" i="12"/>
  <c r="G117" i="12" s="1"/>
  <c r="AF198" i="11"/>
  <c r="E240" i="11"/>
  <c r="H2" i="11" s="1"/>
  <c r="G35" i="12"/>
  <c r="G87" i="12" s="1"/>
  <c r="AF214" i="11"/>
  <c r="G43" i="12"/>
  <c r="G129" i="12" s="1"/>
  <c r="AF222" i="11"/>
  <c r="G52" i="12"/>
  <c r="G135" i="12" s="1"/>
  <c r="AF231" i="11"/>
  <c r="G40" i="12"/>
  <c r="G128" i="12" s="1"/>
  <c r="AF219" i="11"/>
  <c r="G46" i="12"/>
  <c r="G92" i="12" s="1"/>
  <c r="AF225" i="11"/>
  <c r="G54" i="12"/>
  <c r="G96" i="12" s="1"/>
  <c r="AF233" i="11"/>
  <c r="E36" i="12"/>
  <c r="E126" i="12" s="1"/>
  <c r="AF123" i="11"/>
  <c r="E44" i="12"/>
  <c r="E130" i="12" s="1"/>
  <c r="AF131" i="11"/>
  <c r="AF139" i="11"/>
  <c r="E52" i="12"/>
  <c r="E135" i="12" s="1"/>
  <c r="E19" i="12"/>
  <c r="E117" i="12" s="1"/>
  <c r="AF106" i="11"/>
  <c r="E27" i="12"/>
  <c r="E122" i="12" s="1"/>
  <c r="AF114" i="11"/>
  <c r="E35" i="12"/>
  <c r="E87" i="12" s="1"/>
  <c r="AF122" i="11"/>
  <c r="E43" i="12"/>
  <c r="E129" i="12" s="1"/>
  <c r="AF130" i="11"/>
  <c r="AF138" i="11"/>
  <c r="E51" i="12"/>
  <c r="E134" i="12" s="1"/>
  <c r="E59" i="12"/>
  <c r="E97" i="12" s="1"/>
  <c r="AF146" i="11"/>
  <c r="E26" i="12"/>
  <c r="E121" i="12" s="1"/>
  <c r="AF113" i="11"/>
  <c r="BN846" i="2"/>
  <c r="H25" i="1" s="1"/>
  <c r="W246" i="11"/>
  <c r="Y246" i="11" s="1"/>
  <c r="AV20" i="12" s="1"/>
  <c r="AV80" i="12" s="1"/>
  <c r="AZ36" i="12"/>
  <c r="AZ126" i="12" s="1"/>
  <c r="AH77" i="11"/>
  <c r="AZ19" i="12"/>
  <c r="AZ117" i="12" s="1"/>
  <c r="AH60" i="11"/>
  <c r="AZ33" i="12"/>
  <c r="AZ86" i="12" s="1"/>
  <c r="AH74" i="11"/>
  <c r="AZ51" i="12"/>
  <c r="AZ134" i="12" s="1"/>
  <c r="AH92" i="11"/>
  <c r="AZ31" i="12"/>
  <c r="AZ85" i="12" s="1"/>
  <c r="AH72" i="11"/>
  <c r="AZ43" i="12"/>
  <c r="AZ129" i="12" s="1"/>
  <c r="AH84" i="11"/>
  <c r="AZ22" i="12"/>
  <c r="AZ82" i="12" s="1"/>
  <c r="AH63" i="11"/>
  <c r="AZ40" i="12"/>
  <c r="AZ128" i="12" s="1"/>
  <c r="AH81" i="11"/>
  <c r="AZ57" i="12"/>
  <c r="AZ138" i="12" s="1"/>
  <c r="AH98" i="11"/>
  <c r="AH96" i="11"/>
  <c r="AZ55" i="12"/>
  <c r="AZ136" i="12" s="1"/>
  <c r="O26" i="12"/>
  <c r="O121" i="12" s="1"/>
  <c r="O36" i="12"/>
  <c r="O126" i="12" s="1"/>
  <c r="O54" i="12"/>
  <c r="O96" i="12" s="1"/>
  <c r="O45" i="12"/>
  <c r="O131" i="12" s="1"/>
  <c r="O53" i="12"/>
  <c r="O95" i="12" s="1"/>
  <c r="O22" i="12"/>
  <c r="O82" i="12" s="1"/>
  <c r="O33" i="12"/>
  <c r="O86" i="12" s="1"/>
  <c r="O40" i="12"/>
  <c r="O128" i="12" s="1"/>
  <c r="O44" i="12"/>
  <c r="O130" i="12" s="1"/>
  <c r="O52" i="12"/>
  <c r="O135" i="12" s="1"/>
  <c r="P30" i="12"/>
  <c r="P123" i="12" s="1"/>
  <c r="P45" i="12"/>
  <c r="P131" i="12" s="1"/>
  <c r="P25" i="12"/>
  <c r="P120" i="12" s="1"/>
  <c r="P35" i="12"/>
  <c r="P87" i="12" s="1"/>
  <c r="P42" i="12"/>
  <c r="P91" i="12" s="1"/>
  <c r="P54" i="12"/>
  <c r="P96" i="12" s="1"/>
  <c r="P22" i="12"/>
  <c r="P82" i="12" s="1"/>
  <c r="P46" i="12"/>
  <c r="P92" i="12" s="1"/>
  <c r="P33" i="12"/>
  <c r="P86" i="12" s="1"/>
  <c r="P53" i="12"/>
  <c r="P95" i="12" s="1"/>
  <c r="W19" i="12"/>
  <c r="W117" i="12" s="1"/>
  <c r="AC170" i="11"/>
  <c r="AC156" i="11"/>
  <c r="AC168" i="11"/>
  <c r="AC187" i="11"/>
  <c r="AC162" i="11"/>
  <c r="AC167" i="11"/>
  <c r="AC177" i="11"/>
  <c r="AC193" i="11"/>
  <c r="AC191" i="11"/>
  <c r="AC185" i="11"/>
  <c r="M37" i="12"/>
  <c r="M88" i="12" s="1"/>
  <c r="M45" i="12"/>
  <c r="M131" i="12" s="1"/>
  <c r="M53" i="12"/>
  <c r="M95" i="12" s="1"/>
  <c r="M22" i="12"/>
  <c r="M82" i="12" s="1"/>
  <c r="M31" i="12"/>
  <c r="M85" i="12" s="1"/>
  <c r="M36" i="12"/>
  <c r="M126" i="12" s="1"/>
  <c r="M44" i="12"/>
  <c r="M130" i="12" s="1"/>
  <c r="M52" i="12"/>
  <c r="M135" i="12" s="1"/>
  <c r="M19" i="12"/>
  <c r="M117" i="12" s="1"/>
  <c r="I148" i="11"/>
  <c r="E3" i="11" s="1"/>
  <c r="M27" i="12"/>
  <c r="M122" i="12" s="1"/>
  <c r="U265" i="11"/>
  <c r="AN39" i="12" s="1"/>
  <c r="AN89" i="12" s="1"/>
  <c r="AL19" i="12"/>
  <c r="AL117" i="12" s="1"/>
  <c r="U194" i="11"/>
  <c r="G6" i="11" s="1"/>
  <c r="M126" i="11"/>
  <c r="U38" i="12" s="1"/>
  <c r="U127" i="12" s="1"/>
  <c r="M142" i="11"/>
  <c r="U54" i="12" s="1"/>
  <c r="U96" i="12" s="1"/>
  <c r="M107" i="11"/>
  <c r="AG106" i="11" s="1"/>
  <c r="M115" i="11"/>
  <c r="U27" i="12" s="1"/>
  <c r="U122" i="12" s="1"/>
  <c r="M123" i="11"/>
  <c r="U35" i="12" s="1"/>
  <c r="U87" i="12" s="1"/>
  <c r="M131" i="11"/>
  <c r="U43" i="12" s="1"/>
  <c r="U129" i="12" s="1"/>
  <c r="M139" i="11"/>
  <c r="U51" i="12" s="1"/>
  <c r="U134" i="12" s="1"/>
  <c r="M108" i="11"/>
  <c r="U20" i="12" s="1"/>
  <c r="U80" i="12" s="1"/>
  <c r="M116" i="11"/>
  <c r="U28" i="12" s="1"/>
  <c r="U83" i="12" s="1"/>
  <c r="U207" i="11"/>
  <c r="AM27" i="12" s="1"/>
  <c r="AM122" i="12" s="1"/>
  <c r="U224" i="11"/>
  <c r="AM44" i="12" s="1"/>
  <c r="AM130" i="12" s="1"/>
  <c r="U232" i="11"/>
  <c r="AM52" i="12" s="1"/>
  <c r="AM135" i="12" s="1"/>
  <c r="U201" i="11"/>
  <c r="AM21" i="12" s="1"/>
  <c r="AM81" i="12" s="1"/>
  <c r="U210" i="11"/>
  <c r="AM30" i="12" s="1"/>
  <c r="AM123" i="12" s="1"/>
  <c r="U219" i="11"/>
  <c r="AM39" i="12" s="1"/>
  <c r="AM89" i="12" s="1"/>
  <c r="U199" i="11"/>
  <c r="U225" i="11"/>
  <c r="AM45" i="12" s="1"/>
  <c r="AM131" i="12" s="1"/>
  <c r="U235" i="11"/>
  <c r="AM55" i="12" s="1"/>
  <c r="AM136" i="12" s="1"/>
  <c r="E248" i="11"/>
  <c r="E270" i="11"/>
  <c r="E252" i="11"/>
  <c r="E277" i="11"/>
  <c r="E247" i="11"/>
  <c r="E266" i="11"/>
  <c r="E285" i="11"/>
  <c r="E258" i="11"/>
  <c r="E265" i="11"/>
  <c r="E278" i="11"/>
  <c r="Q61" i="11"/>
  <c r="Q80" i="11"/>
  <c r="AB38" i="12" s="1"/>
  <c r="AB127" i="12" s="1"/>
  <c r="Q95" i="11"/>
  <c r="AB53" i="12" s="1"/>
  <c r="AB95" i="12" s="1"/>
  <c r="Q75" i="11"/>
  <c r="AB33" i="12" s="1"/>
  <c r="AB86" i="12" s="1"/>
  <c r="Q67" i="11"/>
  <c r="AB25" i="12" s="1"/>
  <c r="AB120" i="12" s="1"/>
  <c r="Q82" i="11"/>
  <c r="AB40" i="12" s="1"/>
  <c r="AB128" i="12" s="1"/>
  <c r="Q65" i="11"/>
  <c r="AB23" i="12" s="1"/>
  <c r="AB118" i="12" s="1"/>
  <c r="Q83" i="11"/>
  <c r="AB41" i="12" s="1"/>
  <c r="AB90" i="12" s="1"/>
  <c r="Q100" i="11"/>
  <c r="AB58" i="12" s="1"/>
  <c r="AB139" i="12" s="1"/>
  <c r="Q101" i="11"/>
  <c r="AB59" i="12" s="1"/>
  <c r="AB97" i="12" s="1"/>
  <c r="I155" i="11"/>
  <c r="I171" i="11"/>
  <c r="I170" i="11"/>
  <c r="I163" i="11"/>
  <c r="I192" i="11"/>
  <c r="I175" i="11"/>
  <c r="I182" i="11"/>
  <c r="I176" i="11"/>
  <c r="I172" i="11"/>
  <c r="I184" i="11"/>
  <c r="U245" i="11"/>
  <c r="U270" i="11"/>
  <c r="AN44" i="12" s="1"/>
  <c r="AN130" i="12" s="1"/>
  <c r="U257" i="11"/>
  <c r="AN31" i="12" s="1"/>
  <c r="AN85" i="12" s="1"/>
  <c r="U268" i="11"/>
  <c r="AN42" i="12" s="1"/>
  <c r="AN91" i="12" s="1"/>
  <c r="U279" i="11"/>
  <c r="AN53" i="12" s="1"/>
  <c r="AN95" i="12" s="1"/>
  <c r="U255" i="11"/>
  <c r="AN29" i="12" s="1"/>
  <c r="AN84" i="12" s="1"/>
  <c r="U266" i="11"/>
  <c r="AN40" i="12" s="1"/>
  <c r="AN128" i="12" s="1"/>
  <c r="U248" i="11"/>
  <c r="AN22" i="12" s="1"/>
  <c r="AN82" i="12" s="1"/>
  <c r="U254" i="11"/>
  <c r="AN28" i="12" s="1"/>
  <c r="AN83" i="12" s="1"/>
  <c r="U276" i="11"/>
  <c r="AN50" i="12" s="1"/>
  <c r="AN133" i="12" s="1"/>
  <c r="U285" i="11"/>
  <c r="AN59" i="12" s="1"/>
  <c r="AN97" i="12" s="1"/>
  <c r="Y81" i="11"/>
  <c r="AR39" i="12" s="1"/>
  <c r="AR89" i="12" s="1"/>
  <c r="I63" i="11"/>
  <c r="Q123" i="11"/>
  <c r="AC35" i="12" s="1"/>
  <c r="AC87" i="12" s="1"/>
  <c r="Q131" i="11"/>
  <c r="AC43" i="12" s="1"/>
  <c r="AC129" i="12" s="1"/>
  <c r="Q139" i="11"/>
  <c r="AC51" i="12" s="1"/>
  <c r="AC134" i="12" s="1"/>
  <c r="Q108" i="11"/>
  <c r="AC20" i="12" s="1"/>
  <c r="AC80" i="12" s="1"/>
  <c r="Q116" i="11"/>
  <c r="AC28" i="12" s="1"/>
  <c r="AC83" i="12" s="1"/>
  <c r="Q124" i="11"/>
  <c r="AC36" i="12" s="1"/>
  <c r="AC126" i="12" s="1"/>
  <c r="Q132" i="11"/>
  <c r="AC44" i="12" s="1"/>
  <c r="AC130" i="12" s="1"/>
  <c r="Q140" i="11"/>
  <c r="AC52" i="12" s="1"/>
  <c r="AC135" i="12" s="1"/>
  <c r="Q113" i="11"/>
  <c r="AC25" i="12" s="1"/>
  <c r="AC120" i="12" s="1"/>
  <c r="Q210" i="11"/>
  <c r="AE30" i="12" s="1"/>
  <c r="AE123" i="12" s="1"/>
  <c r="Q219" i="11"/>
  <c r="AE39" i="12" s="1"/>
  <c r="AE89" i="12" s="1"/>
  <c r="Q199" i="11"/>
  <c r="Q227" i="11"/>
  <c r="AE47" i="12" s="1"/>
  <c r="AE93" i="12" s="1"/>
  <c r="Q235" i="11"/>
  <c r="AE55" i="12" s="1"/>
  <c r="AE136" i="12" s="1"/>
  <c r="Q205" i="11"/>
  <c r="AE25" i="12" s="1"/>
  <c r="AE120" i="12" s="1"/>
  <c r="Q213" i="11"/>
  <c r="AE33" i="12" s="1"/>
  <c r="AE86" i="12" s="1"/>
  <c r="Q220" i="11"/>
  <c r="AE40" i="12" s="1"/>
  <c r="AE128" i="12" s="1"/>
  <c r="Q226" i="11"/>
  <c r="AE46" i="12" s="1"/>
  <c r="AE92" i="12" s="1"/>
  <c r="Q236" i="11"/>
  <c r="AE56" i="12" s="1"/>
  <c r="AE137" i="12" s="1"/>
  <c r="Q263" i="11"/>
  <c r="AF37" i="12" s="1"/>
  <c r="AF88" i="12" s="1"/>
  <c r="Q245" i="11"/>
  <c r="Q255" i="11"/>
  <c r="AF29" i="12" s="1"/>
  <c r="AF84" i="12" s="1"/>
  <c r="Q274" i="11"/>
  <c r="AF48" i="12" s="1"/>
  <c r="AF94" i="12" s="1"/>
  <c r="Q281" i="11"/>
  <c r="AF55" i="12" s="1"/>
  <c r="AF136" i="12" s="1"/>
  <c r="Q248" i="11"/>
  <c r="AF22" i="12" s="1"/>
  <c r="AF82" i="12" s="1"/>
  <c r="Q273" i="11"/>
  <c r="AF47" i="12" s="1"/>
  <c r="AF93" i="12" s="1"/>
  <c r="Q259" i="11"/>
  <c r="AF33" i="12" s="1"/>
  <c r="AF86" i="12" s="1"/>
  <c r="Q268" i="11"/>
  <c r="AF42" i="12" s="1"/>
  <c r="AF91" i="12" s="1"/>
  <c r="Q279" i="11"/>
  <c r="AF53" i="12" s="1"/>
  <c r="AF95" i="12" s="1"/>
  <c r="C30" i="12"/>
  <c r="C123" i="12" s="1"/>
  <c r="AF25" i="11"/>
  <c r="AF38" i="11"/>
  <c r="C43" i="12"/>
  <c r="C129" i="12" s="1"/>
  <c r="AF43" i="11"/>
  <c r="C48" i="12"/>
  <c r="C94" i="12" s="1"/>
  <c r="C53" i="12"/>
  <c r="C95" i="12" s="1"/>
  <c r="AF48" i="11"/>
  <c r="AF27" i="11"/>
  <c r="C32" i="12"/>
  <c r="C124" i="12" s="1"/>
  <c r="AF37" i="11"/>
  <c r="C42" i="12"/>
  <c r="C91" i="12" s="1"/>
  <c r="AF17" i="11"/>
  <c r="C22" i="12"/>
  <c r="C82" i="12" s="1"/>
  <c r="AF22" i="11"/>
  <c r="C27" i="12"/>
  <c r="C122" i="12" s="1"/>
  <c r="AF32" i="11"/>
  <c r="C37" i="12"/>
  <c r="C88" i="12" s="1"/>
  <c r="AF53" i="11"/>
  <c r="C58" i="12"/>
  <c r="C139" i="12" s="1"/>
  <c r="L19" i="12"/>
  <c r="L117" i="12" s="1"/>
  <c r="L37" i="12"/>
  <c r="L88" i="12" s="1"/>
  <c r="L53" i="12"/>
  <c r="L95" i="12" s="1"/>
  <c r="L29" i="12"/>
  <c r="L84" i="12" s="1"/>
  <c r="L39" i="12"/>
  <c r="L89" i="12" s="1"/>
  <c r="L44" i="12"/>
  <c r="L130" i="12" s="1"/>
  <c r="L36" i="12"/>
  <c r="L126" i="12" s="1"/>
  <c r="L58" i="12"/>
  <c r="L139" i="12" s="1"/>
  <c r="L55" i="12"/>
  <c r="L136" i="12" s="1"/>
  <c r="U122" i="11"/>
  <c r="AK34" i="12" s="1"/>
  <c r="AK125" i="12" s="1"/>
  <c r="U130" i="11"/>
  <c r="AK42" i="12" s="1"/>
  <c r="AK91" i="12" s="1"/>
  <c r="U138" i="11"/>
  <c r="AK50" i="12" s="1"/>
  <c r="AK133" i="12" s="1"/>
  <c r="U146" i="11"/>
  <c r="AK58" i="12" s="1"/>
  <c r="AK139" i="12" s="1"/>
  <c r="U111" i="11"/>
  <c r="AK23" i="12" s="1"/>
  <c r="AK118" i="12" s="1"/>
  <c r="U120" i="11"/>
  <c r="AK32" i="12" s="1"/>
  <c r="AK124" i="12" s="1"/>
  <c r="U127" i="11"/>
  <c r="AK39" i="12" s="1"/>
  <c r="AK89" i="12" s="1"/>
  <c r="U135" i="11"/>
  <c r="AK47" i="12" s="1"/>
  <c r="AK93" i="12" s="1"/>
  <c r="U143" i="11"/>
  <c r="AK55" i="12" s="1"/>
  <c r="AK136" i="12" s="1"/>
  <c r="U112" i="11"/>
  <c r="AK24" i="12" s="1"/>
  <c r="AK119" i="12" s="1"/>
  <c r="U119" i="11"/>
  <c r="AK31" i="12" s="1"/>
  <c r="AK85" i="12" s="1"/>
  <c r="Y206" i="11"/>
  <c r="AU26" i="12" s="1"/>
  <c r="AU121" i="12" s="1"/>
  <c r="Y214" i="11"/>
  <c r="AU34" i="12" s="1"/>
  <c r="AU125" i="12" s="1"/>
  <c r="Y234" i="11"/>
  <c r="AU54" i="12" s="1"/>
  <c r="AU96" i="12" s="1"/>
  <c r="Y223" i="11"/>
  <c r="AU43" i="12" s="1"/>
  <c r="AU129" i="12" s="1"/>
  <c r="Y231" i="11"/>
  <c r="AU51" i="12" s="1"/>
  <c r="AU134" i="12" s="1"/>
  <c r="Y203" i="11"/>
  <c r="AU23" i="12" s="1"/>
  <c r="AU118" i="12" s="1"/>
  <c r="Y213" i="11"/>
  <c r="AU33" i="12" s="1"/>
  <c r="AU86" i="12" s="1"/>
  <c r="Y209" i="11"/>
  <c r="AU29" i="12" s="1"/>
  <c r="AU84" i="12" s="1"/>
  <c r="Y228" i="11"/>
  <c r="AU48" i="12" s="1"/>
  <c r="AU94" i="12" s="1"/>
  <c r="Y236" i="11"/>
  <c r="AU56" i="12" s="1"/>
  <c r="AU137" i="12" s="1"/>
  <c r="AC128" i="11"/>
  <c r="AC136" i="11"/>
  <c r="AC144" i="11"/>
  <c r="AC109" i="11"/>
  <c r="AC118" i="11"/>
  <c r="AC133" i="11"/>
  <c r="AC141" i="11"/>
  <c r="AC110" i="11"/>
  <c r="M63" i="11"/>
  <c r="T21" i="12" s="1"/>
  <c r="T81" i="12" s="1"/>
  <c r="M82" i="11"/>
  <c r="T40" i="12" s="1"/>
  <c r="T128" i="12" s="1"/>
  <c r="M65" i="11"/>
  <c r="T23" i="12" s="1"/>
  <c r="T118" i="12" s="1"/>
  <c r="M83" i="11"/>
  <c r="T41" i="12" s="1"/>
  <c r="T90" i="12" s="1"/>
  <c r="M61" i="11"/>
  <c r="AG60" i="11" s="1"/>
  <c r="M72" i="11"/>
  <c r="T30" i="12" s="1"/>
  <c r="T123" i="12" s="1"/>
  <c r="M93" i="11"/>
  <c r="T51" i="12" s="1"/>
  <c r="T134" i="12" s="1"/>
  <c r="M73" i="11"/>
  <c r="T31" i="12" s="1"/>
  <c r="T85" i="12" s="1"/>
  <c r="M90" i="11"/>
  <c r="T48" i="12" s="1"/>
  <c r="T94" i="12" s="1"/>
  <c r="M95" i="11"/>
  <c r="T53" i="12" s="1"/>
  <c r="T95" i="12" s="1"/>
  <c r="M97" i="11"/>
  <c r="T55" i="12" s="1"/>
  <c r="T136" i="12" s="1"/>
  <c r="BC31" i="12"/>
  <c r="BC85" i="12" s="1"/>
  <c r="BC40" i="12"/>
  <c r="BC128" i="12" s="1"/>
  <c r="BC42" i="12"/>
  <c r="BC91" i="12" s="1"/>
  <c r="BC50" i="12"/>
  <c r="BC133" i="12" s="1"/>
  <c r="BC58" i="12"/>
  <c r="BC139" i="12" s="1"/>
  <c r="BC24" i="12"/>
  <c r="BC119" i="12" s="1"/>
  <c r="BC34" i="12"/>
  <c r="BC125" i="12" s="1"/>
  <c r="BC22" i="12"/>
  <c r="BC82" i="12" s="1"/>
  <c r="BC49" i="12"/>
  <c r="BC132" i="12" s="1"/>
  <c r="AF157" i="11"/>
  <c r="F24" i="12"/>
  <c r="F119" i="12" s="1"/>
  <c r="F30" i="12"/>
  <c r="F123" i="12" s="1"/>
  <c r="AF163" i="11"/>
  <c r="F28" i="12"/>
  <c r="F83" i="12" s="1"/>
  <c r="AF161" i="11"/>
  <c r="F52" i="12"/>
  <c r="F135" i="12" s="1"/>
  <c r="AF185" i="11"/>
  <c r="E160" i="11"/>
  <c r="E177" i="11"/>
  <c r="F55" i="12"/>
  <c r="F136" i="12" s="1"/>
  <c r="AF188" i="11"/>
  <c r="F20" i="12"/>
  <c r="F80" i="12" s="1"/>
  <c r="AF153" i="11"/>
  <c r="E165" i="11"/>
  <c r="F46" i="12"/>
  <c r="F92" i="12" s="1"/>
  <c r="AF179" i="11"/>
  <c r="BD20" i="12"/>
  <c r="BD80" i="12" s="1"/>
  <c r="BD49" i="12"/>
  <c r="BD132" i="12" s="1"/>
  <c r="BD24" i="12"/>
  <c r="BD119" i="12" s="1"/>
  <c r="BD33" i="12"/>
  <c r="BD86" i="12" s="1"/>
  <c r="BD34" i="12"/>
  <c r="BD125" i="12" s="1"/>
  <c r="BD41" i="12"/>
  <c r="BD90" i="12" s="1"/>
  <c r="BD50" i="12"/>
  <c r="BD133" i="12" s="1"/>
  <c r="AH275" i="11"/>
  <c r="AC253" i="11"/>
  <c r="AC284" i="11"/>
  <c r="BD55" i="12"/>
  <c r="BD136" i="12" s="1"/>
  <c r="AH47" i="11"/>
  <c r="AY52" i="12"/>
  <c r="AY135" i="12" s="1"/>
  <c r="AY44" i="12"/>
  <c r="AY130" i="12" s="1"/>
  <c r="AH39" i="11"/>
  <c r="AH48" i="11"/>
  <c r="AY53" i="12"/>
  <c r="AY95" i="12" s="1"/>
  <c r="AH20" i="11"/>
  <c r="AY25" i="12"/>
  <c r="AY120" i="12" s="1"/>
  <c r="D45" i="12"/>
  <c r="D131" i="12" s="1"/>
  <c r="AF86" i="11"/>
  <c r="D50" i="12"/>
  <c r="D133" i="12" s="1"/>
  <c r="AF91" i="11"/>
  <c r="AG22" i="11"/>
  <c r="K27" i="12"/>
  <c r="K122" i="12" s="1"/>
  <c r="R29" i="2"/>
  <c r="T29" i="2" s="1"/>
  <c r="V29" i="2" s="1"/>
  <c r="G35" i="11" s="1"/>
  <c r="AB29" i="2"/>
  <c r="AC29" i="2" s="1"/>
  <c r="AE29" i="2" s="1"/>
  <c r="AG29" i="2" s="1"/>
  <c r="K35" i="11" s="1"/>
  <c r="AH46" i="11"/>
  <c r="AH38" i="11"/>
  <c r="AH26" i="11"/>
  <c r="AQ19" i="12"/>
  <c r="AQ117" i="12" s="1"/>
  <c r="AI19" i="12"/>
  <c r="AI117" i="12" s="1"/>
  <c r="U56" i="11"/>
  <c r="C6" i="11" s="1"/>
  <c r="AG36" i="11"/>
  <c r="K41" i="12"/>
  <c r="K90" i="12" s="1"/>
  <c r="AG23" i="11"/>
  <c r="K28" i="12"/>
  <c r="K83" i="12" s="1"/>
  <c r="AG54" i="11"/>
  <c r="K59" i="12"/>
  <c r="K97" i="12" s="1"/>
  <c r="G27" i="12"/>
  <c r="G122" i="12" s="1"/>
  <c r="AF206" i="11"/>
  <c r="G21" i="12"/>
  <c r="G81" i="12" s="1"/>
  <c r="AF200" i="11"/>
  <c r="G28" i="12"/>
  <c r="G83" i="12" s="1"/>
  <c r="AF207" i="11"/>
  <c r="G34" i="12"/>
  <c r="G125" i="12" s="1"/>
  <c r="AF213" i="11"/>
  <c r="G37" i="12"/>
  <c r="G88" i="12" s="1"/>
  <c r="AF216" i="11"/>
  <c r="G45" i="12"/>
  <c r="G131" i="12" s="1"/>
  <c r="AF224" i="11"/>
  <c r="G55" i="12"/>
  <c r="G136" i="12" s="1"/>
  <c r="AF234" i="11"/>
  <c r="G36" i="12"/>
  <c r="G126" i="12" s="1"/>
  <c r="AF215" i="11"/>
  <c r="G49" i="12"/>
  <c r="G132" i="12" s="1"/>
  <c r="AF228" i="11"/>
  <c r="G56" i="12"/>
  <c r="G137" i="12" s="1"/>
  <c r="AF235" i="11"/>
  <c r="E38" i="12"/>
  <c r="E127" i="12" s="1"/>
  <c r="AF125" i="11"/>
  <c r="E21" i="12"/>
  <c r="E81" i="12" s="1"/>
  <c r="AF108" i="11"/>
  <c r="E29" i="12"/>
  <c r="E84" i="12" s="1"/>
  <c r="AF116" i="11"/>
  <c r="E45" i="12"/>
  <c r="E131" i="12" s="1"/>
  <c r="AF132" i="11"/>
  <c r="E53" i="12"/>
  <c r="E95" i="12" s="1"/>
  <c r="AF140" i="11"/>
  <c r="AF107" i="11"/>
  <c r="E20" i="12"/>
  <c r="E80" i="12" s="1"/>
  <c r="E28" i="12"/>
  <c r="E83" i="12" s="1"/>
  <c r="AF115" i="11"/>
  <c r="Y117" i="11"/>
  <c r="AS29" i="12" s="1"/>
  <c r="AS84" i="12" s="1"/>
  <c r="AZ23" i="12"/>
  <c r="AZ118" i="12" s="1"/>
  <c r="AH64" i="11"/>
  <c r="AZ41" i="12"/>
  <c r="AZ90" i="12" s="1"/>
  <c r="AH82" i="11"/>
  <c r="AZ24" i="12"/>
  <c r="AZ119" i="12" s="1"/>
  <c r="AH65" i="11"/>
  <c r="AZ38" i="12"/>
  <c r="AZ127" i="12" s="1"/>
  <c r="AH79" i="11"/>
  <c r="AZ53" i="12"/>
  <c r="AZ95" i="12" s="1"/>
  <c r="AH94" i="11"/>
  <c r="AZ34" i="12"/>
  <c r="AZ125" i="12" s="1"/>
  <c r="AH75" i="11"/>
  <c r="AZ46" i="12"/>
  <c r="AZ92" i="12" s="1"/>
  <c r="AH87" i="11"/>
  <c r="AZ25" i="12"/>
  <c r="AZ120" i="12" s="1"/>
  <c r="AH66" i="11"/>
  <c r="AH85" i="11"/>
  <c r="AZ44" i="12"/>
  <c r="AZ130" i="12" s="1"/>
  <c r="AZ56" i="12"/>
  <c r="AZ137" i="12" s="1"/>
  <c r="AH97" i="11"/>
  <c r="O30" i="12"/>
  <c r="O123" i="12" s="1"/>
  <c r="AG209" i="11"/>
  <c r="O39" i="12"/>
  <c r="O89" i="12" s="1"/>
  <c r="AG218" i="11"/>
  <c r="O59" i="12"/>
  <c r="O97" i="12" s="1"/>
  <c r="O47" i="12"/>
  <c r="O93" i="12" s="1"/>
  <c r="AG226" i="11"/>
  <c r="O55" i="12"/>
  <c r="O136" i="12" s="1"/>
  <c r="AG234" i="11"/>
  <c r="AG204" i="11"/>
  <c r="O25" i="12"/>
  <c r="O120" i="12" s="1"/>
  <c r="O35" i="12"/>
  <c r="O87" i="12" s="1"/>
  <c r="O23" i="12"/>
  <c r="O118" i="12" s="1"/>
  <c r="O46" i="12"/>
  <c r="O92" i="12" s="1"/>
  <c r="O56" i="12"/>
  <c r="O137" i="12" s="1"/>
  <c r="AG235" i="11"/>
  <c r="P37" i="12"/>
  <c r="P88" i="12" s="1"/>
  <c r="AG262" i="11"/>
  <c r="AG273" i="11"/>
  <c r="P48" i="12"/>
  <c r="P94" i="12" s="1"/>
  <c r="P27" i="12"/>
  <c r="P122" i="12" s="1"/>
  <c r="P38" i="12"/>
  <c r="P127" i="12" s="1"/>
  <c r="P47" i="12"/>
  <c r="P93" i="12" s="1"/>
  <c r="AG272" i="11"/>
  <c r="P55" i="12"/>
  <c r="P136" i="12" s="1"/>
  <c r="AG280" i="11"/>
  <c r="P28" i="12"/>
  <c r="P83" i="12" s="1"/>
  <c r="P24" i="12"/>
  <c r="P119" i="12" s="1"/>
  <c r="P36" i="12"/>
  <c r="P126" i="12" s="1"/>
  <c r="P56" i="12"/>
  <c r="P137" i="12" s="1"/>
  <c r="X19" i="12"/>
  <c r="X117" i="12" s="1"/>
  <c r="AC157" i="11"/>
  <c r="AC158" i="11"/>
  <c r="AC171" i="11"/>
  <c r="AC153" i="11"/>
  <c r="AC172" i="11"/>
  <c r="AC169" i="11"/>
  <c r="AC180" i="11"/>
  <c r="AC175" i="11"/>
  <c r="AC173" i="11"/>
  <c r="AC188" i="11"/>
  <c r="M39" i="12"/>
  <c r="M89" i="12" s="1"/>
  <c r="M47" i="12"/>
  <c r="M93" i="12" s="1"/>
  <c r="M55" i="12"/>
  <c r="M136" i="12" s="1"/>
  <c r="M24" i="12"/>
  <c r="M119" i="12" s="1"/>
  <c r="M33" i="12"/>
  <c r="M86" i="12" s="1"/>
  <c r="M38" i="12"/>
  <c r="M127" i="12" s="1"/>
  <c r="M46" i="12"/>
  <c r="M92" i="12" s="1"/>
  <c r="M54" i="12"/>
  <c r="M96" i="12" s="1"/>
  <c r="M21" i="12"/>
  <c r="M81" i="12" s="1"/>
  <c r="M30" i="12"/>
  <c r="M123" i="12" s="1"/>
  <c r="BN51" i="2"/>
  <c r="H2" i="1" s="1"/>
  <c r="W50" i="11"/>
  <c r="Y50" i="11" s="1"/>
  <c r="AR51" i="2"/>
  <c r="F2" i="1" s="1"/>
  <c r="O42" i="11"/>
  <c r="M128" i="11"/>
  <c r="U40" i="12" s="1"/>
  <c r="U128" i="12" s="1"/>
  <c r="M136" i="11"/>
  <c r="U48" i="12" s="1"/>
  <c r="U94" i="12" s="1"/>
  <c r="M144" i="11"/>
  <c r="U56" i="12" s="1"/>
  <c r="U137" i="12" s="1"/>
  <c r="M109" i="11"/>
  <c r="U21" i="12" s="1"/>
  <c r="U81" i="12" s="1"/>
  <c r="M118" i="11"/>
  <c r="U30" i="12" s="1"/>
  <c r="U123" i="12" s="1"/>
  <c r="M125" i="11"/>
  <c r="U37" i="12" s="1"/>
  <c r="U88" i="12" s="1"/>
  <c r="M133" i="11"/>
  <c r="U45" i="12" s="1"/>
  <c r="U131" i="12" s="1"/>
  <c r="M141" i="11"/>
  <c r="U53" i="12" s="1"/>
  <c r="U95" i="12" s="1"/>
  <c r="M110" i="11"/>
  <c r="U22" i="12" s="1"/>
  <c r="U82" i="12" s="1"/>
  <c r="M117" i="11"/>
  <c r="U29" i="12" s="1"/>
  <c r="U84" i="12" s="1"/>
  <c r="H42" i="11"/>
  <c r="U200" i="11"/>
  <c r="AM20" i="12" s="1"/>
  <c r="AM80" i="12" s="1"/>
  <c r="U211" i="11"/>
  <c r="AM31" i="12" s="1"/>
  <c r="AM85" i="12" s="1"/>
  <c r="U218" i="11"/>
  <c r="AM38" i="12" s="1"/>
  <c r="AM127" i="12" s="1"/>
  <c r="U226" i="11"/>
  <c r="AM46" i="12" s="1"/>
  <c r="AM92" i="12" s="1"/>
  <c r="U236" i="11"/>
  <c r="AM56" i="12" s="1"/>
  <c r="AM137" i="12" s="1"/>
  <c r="U204" i="11"/>
  <c r="AM24" i="12" s="1"/>
  <c r="AM119" i="12" s="1"/>
  <c r="U212" i="11"/>
  <c r="AM32" i="12" s="1"/>
  <c r="AM124" i="12" s="1"/>
  <c r="U222" i="11"/>
  <c r="AM42" i="12" s="1"/>
  <c r="AM91" i="12" s="1"/>
  <c r="U208" i="11"/>
  <c r="AM28" i="12" s="1"/>
  <c r="AM83" i="12" s="1"/>
  <c r="U227" i="11"/>
  <c r="AM47" i="12" s="1"/>
  <c r="AM93" i="12" s="1"/>
  <c r="U237" i="11"/>
  <c r="AM57" i="12" s="1"/>
  <c r="AM138" i="12" s="1"/>
  <c r="V19" i="12"/>
  <c r="V117" i="12" s="1"/>
  <c r="M194" i="11"/>
  <c r="G4" i="11" s="1"/>
  <c r="E254" i="11"/>
  <c r="E259" i="11"/>
  <c r="E279" i="11"/>
  <c r="E255" i="11"/>
  <c r="E269" i="11"/>
  <c r="E249" i="11"/>
  <c r="E260" i="11"/>
  <c r="E267" i="11"/>
  <c r="E280" i="11"/>
  <c r="Q66" i="11"/>
  <c r="AB24" i="12" s="1"/>
  <c r="AB119" i="12" s="1"/>
  <c r="Q84" i="11"/>
  <c r="AB42" i="12" s="1"/>
  <c r="AB91" i="12" s="1"/>
  <c r="Q62" i="11"/>
  <c r="AB20" i="12" s="1"/>
  <c r="AB80" i="12" s="1"/>
  <c r="Q76" i="11"/>
  <c r="AB34" i="12" s="1"/>
  <c r="AB125" i="12" s="1"/>
  <c r="Q90" i="11"/>
  <c r="AB48" i="12" s="1"/>
  <c r="AB94" i="12" s="1"/>
  <c r="Q74" i="11"/>
  <c r="AB32" i="12" s="1"/>
  <c r="AB124" i="12" s="1"/>
  <c r="Q86" i="11"/>
  <c r="AB44" i="12" s="1"/>
  <c r="AB130" i="12" s="1"/>
  <c r="Q68" i="11"/>
  <c r="AB26" i="12" s="1"/>
  <c r="AB121" i="12" s="1"/>
  <c r="Q87" i="11"/>
  <c r="AB45" i="12" s="1"/>
  <c r="AB131" i="12" s="1"/>
  <c r="Q97" i="11"/>
  <c r="AB55" i="12" s="1"/>
  <c r="AB136" i="12" s="1"/>
  <c r="BY745" i="2"/>
  <c r="I22" i="1" s="1"/>
  <c r="AB199" i="11"/>
  <c r="I160" i="11"/>
  <c r="I161" i="11"/>
  <c r="I154" i="11"/>
  <c r="I164" i="11"/>
  <c r="I156" i="11"/>
  <c r="I179" i="11"/>
  <c r="I186" i="11"/>
  <c r="I177" i="11"/>
  <c r="I178" i="11"/>
  <c r="I187" i="11"/>
  <c r="U246" i="11"/>
  <c r="AN20" i="12" s="1"/>
  <c r="AN80" i="12" s="1"/>
  <c r="U273" i="11"/>
  <c r="AN47" i="12" s="1"/>
  <c r="AN93" i="12" s="1"/>
  <c r="U259" i="11"/>
  <c r="AN33" i="12" s="1"/>
  <c r="AN86" i="12" s="1"/>
  <c r="U272" i="11"/>
  <c r="AN46" i="12" s="1"/>
  <c r="AN92" i="12" s="1"/>
  <c r="U282" i="11"/>
  <c r="AN56" i="12" s="1"/>
  <c r="AN137" i="12" s="1"/>
  <c r="U256" i="11"/>
  <c r="AN30" i="12" s="1"/>
  <c r="AN123" i="12" s="1"/>
  <c r="U269" i="11"/>
  <c r="AN43" i="12" s="1"/>
  <c r="AN129" i="12" s="1"/>
  <c r="U249" i="11"/>
  <c r="AN23" i="12" s="1"/>
  <c r="AN118" i="12" s="1"/>
  <c r="U258" i="11"/>
  <c r="AN32" i="12" s="1"/>
  <c r="AN124" i="12" s="1"/>
  <c r="U278" i="11"/>
  <c r="AN52" i="12" s="1"/>
  <c r="AN135" i="12" s="1"/>
  <c r="AG152" i="2"/>
  <c r="E5" i="1" s="1"/>
  <c r="Q125" i="11"/>
  <c r="AC37" i="12" s="1"/>
  <c r="AC88" i="12" s="1"/>
  <c r="Q133" i="11"/>
  <c r="AC45" i="12" s="1"/>
  <c r="AC131" i="12" s="1"/>
  <c r="Q141" i="11"/>
  <c r="AC53" i="12" s="1"/>
  <c r="AC95" i="12" s="1"/>
  <c r="Q110" i="11"/>
  <c r="AC22" i="12" s="1"/>
  <c r="AC82" i="12" s="1"/>
  <c r="Q126" i="11"/>
  <c r="AC38" i="12" s="1"/>
  <c r="AC127" i="12" s="1"/>
  <c r="Q142" i="11"/>
  <c r="AC54" i="12" s="1"/>
  <c r="AC96" i="12" s="1"/>
  <c r="Q107" i="11"/>
  <c r="Q115" i="11"/>
  <c r="AC27" i="12" s="1"/>
  <c r="AC122" i="12" s="1"/>
  <c r="Q201" i="11"/>
  <c r="AE21" i="12" s="1"/>
  <c r="AE81" i="12" s="1"/>
  <c r="Q212" i="11"/>
  <c r="AE32" i="12" s="1"/>
  <c r="AE124" i="12" s="1"/>
  <c r="Q222" i="11"/>
  <c r="AE42" i="12" s="1"/>
  <c r="AE91" i="12" s="1"/>
  <c r="Q209" i="11"/>
  <c r="AE29" i="12" s="1"/>
  <c r="AE84" i="12" s="1"/>
  <c r="Q229" i="11"/>
  <c r="AE49" i="12" s="1"/>
  <c r="AE132" i="12" s="1"/>
  <c r="Q237" i="11"/>
  <c r="AE57" i="12" s="1"/>
  <c r="AE138" i="12" s="1"/>
  <c r="Q207" i="11"/>
  <c r="AE27" i="12" s="1"/>
  <c r="AE122" i="12" s="1"/>
  <c r="Q215" i="11"/>
  <c r="AE35" i="12" s="1"/>
  <c r="AE87" i="12" s="1"/>
  <c r="Q221" i="11"/>
  <c r="AE41" i="12" s="1"/>
  <c r="AE90" i="12" s="1"/>
  <c r="Q228" i="11"/>
  <c r="AE48" i="12" s="1"/>
  <c r="AE94" i="12" s="1"/>
  <c r="Q238" i="11"/>
  <c r="AE58" i="12" s="1"/>
  <c r="AE139" i="12" s="1"/>
  <c r="Q266" i="11"/>
  <c r="AF40" i="12" s="1"/>
  <c r="AF128" i="12" s="1"/>
  <c r="Q249" i="11"/>
  <c r="AF23" i="12" s="1"/>
  <c r="AF118" i="12" s="1"/>
  <c r="Q258" i="11"/>
  <c r="AF32" i="12" s="1"/>
  <c r="AF124" i="12" s="1"/>
  <c r="Q276" i="11"/>
  <c r="AF50" i="12" s="1"/>
  <c r="AF133" i="12" s="1"/>
  <c r="Q283" i="11"/>
  <c r="AF57" i="12" s="1"/>
  <c r="AF138" i="12" s="1"/>
  <c r="Q254" i="11"/>
  <c r="AF28" i="12" s="1"/>
  <c r="AF83" i="12" s="1"/>
  <c r="Q250" i="11"/>
  <c r="AF24" i="12" s="1"/>
  <c r="AF119" i="12" s="1"/>
  <c r="Q262" i="11"/>
  <c r="AF36" i="12" s="1"/>
  <c r="AF126" i="12" s="1"/>
  <c r="Q272" i="11"/>
  <c r="AF46" i="12" s="1"/>
  <c r="AF92" i="12" s="1"/>
  <c r="Q282" i="11"/>
  <c r="AF56" i="12" s="1"/>
  <c r="AF137" i="12" s="1"/>
  <c r="AF14" i="11"/>
  <c r="C19" i="12"/>
  <c r="C117" i="12" s="1"/>
  <c r="E56" i="11"/>
  <c r="C2" i="11" s="1"/>
  <c r="AF26" i="11"/>
  <c r="C31" i="12"/>
  <c r="C85" i="12" s="1"/>
  <c r="AF39" i="11"/>
  <c r="C44" i="12"/>
  <c r="C130" i="12" s="1"/>
  <c r="AF45" i="11"/>
  <c r="C50" i="12"/>
  <c r="C133" i="12" s="1"/>
  <c r="AF18" i="11"/>
  <c r="C23" i="12"/>
  <c r="C118" i="12" s="1"/>
  <c r="AF28" i="11"/>
  <c r="C33" i="12"/>
  <c r="C86" i="12" s="1"/>
  <c r="AF42" i="11"/>
  <c r="C47" i="12"/>
  <c r="C93" i="12" s="1"/>
  <c r="C24" i="12"/>
  <c r="C119" i="12" s="1"/>
  <c r="AF19" i="11"/>
  <c r="AF23" i="11"/>
  <c r="C28" i="12"/>
  <c r="C83" i="12" s="1"/>
  <c r="AF50" i="11"/>
  <c r="C55" i="12"/>
  <c r="C136" i="12" s="1"/>
  <c r="L24" i="12"/>
  <c r="L119" i="12" s="1"/>
  <c r="L42" i="12"/>
  <c r="L91" i="12" s="1"/>
  <c r="L20" i="12"/>
  <c r="L80" i="12" s="1"/>
  <c r="L31" i="12"/>
  <c r="L85" i="12" s="1"/>
  <c r="L43" i="12"/>
  <c r="L129" i="12" s="1"/>
  <c r="AG73" i="11"/>
  <c r="L32" i="12"/>
  <c r="L124" i="12" s="1"/>
  <c r="L47" i="12"/>
  <c r="L93" i="12" s="1"/>
  <c r="L23" i="12"/>
  <c r="L118" i="12" s="1"/>
  <c r="AG64" i="11"/>
  <c r="L41" i="12"/>
  <c r="L90" i="12" s="1"/>
  <c r="AG82" i="11"/>
  <c r="L59" i="12"/>
  <c r="L97" i="12" s="1"/>
  <c r="L56" i="12"/>
  <c r="L137" i="12" s="1"/>
  <c r="U124" i="11"/>
  <c r="AK36" i="12" s="1"/>
  <c r="AK126" i="12" s="1"/>
  <c r="U132" i="11"/>
  <c r="AK44" i="12" s="1"/>
  <c r="AK130" i="12" s="1"/>
  <c r="U140" i="11"/>
  <c r="AK52" i="12" s="1"/>
  <c r="AK135" i="12" s="1"/>
  <c r="U147" i="11"/>
  <c r="AK59" i="12" s="1"/>
  <c r="AK97" i="12" s="1"/>
  <c r="U113" i="11"/>
  <c r="AK25" i="12" s="1"/>
  <c r="AK120" i="12" s="1"/>
  <c r="U121" i="11"/>
  <c r="AK33" i="12" s="1"/>
  <c r="AK86" i="12" s="1"/>
  <c r="U129" i="11"/>
  <c r="AK41" i="12" s="1"/>
  <c r="AK90" i="12" s="1"/>
  <c r="U137" i="11"/>
  <c r="AK49" i="12" s="1"/>
  <c r="AK132" i="12" s="1"/>
  <c r="U145" i="11"/>
  <c r="AK57" i="12" s="1"/>
  <c r="AK138" i="12" s="1"/>
  <c r="U114" i="11"/>
  <c r="AK26" i="12" s="1"/>
  <c r="AK121" i="12" s="1"/>
  <c r="Y208" i="11"/>
  <c r="AU28" i="12" s="1"/>
  <c r="AU83" i="12" s="1"/>
  <c r="Y216" i="11"/>
  <c r="AU36" i="12" s="1"/>
  <c r="AU126" i="12" s="1"/>
  <c r="Y199" i="11"/>
  <c r="Y225" i="11"/>
  <c r="AU45" i="12" s="1"/>
  <c r="AU131" i="12" s="1"/>
  <c r="Y235" i="11"/>
  <c r="AU55" i="12" s="1"/>
  <c r="AU136" i="12" s="1"/>
  <c r="Y205" i="11"/>
  <c r="AU25" i="12" s="1"/>
  <c r="AU120" i="12" s="1"/>
  <c r="Y215" i="11"/>
  <c r="AU35" i="12" s="1"/>
  <c r="AU87" i="12" s="1"/>
  <c r="Y222" i="11"/>
  <c r="AU42" i="12" s="1"/>
  <c r="AU91" i="12" s="1"/>
  <c r="Y230" i="11"/>
  <c r="AU50" i="12" s="1"/>
  <c r="AU133" i="12" s="1"/>
  <c r="Y238" i="11"/>
  <c r="AU58" i="12" s="1"/>
  <c r="AU139" i="12" s="1"/>
  <c r="AC122" i="11"/>
  <c r="AC130" i="11"/>
  <c r="AC138" i="11"/>
  <c r="AC146" i="11"/>
  <c r="AC120" i="11"/>
  <c r="AC127" i="11"/>
  <c r="AC135" i="11"/>
  <c r="AC143" i="11"/>
  <c r="AC112" i="11"/>
  <c r="AC119" i="11"/>
  <c r="M74" i="11"/>
  <c r="T32" i="12" s="1"/>
  <c r="T124" i="12" s="1"/>
  <c r="M86" i="11"/>
  <c r="T44" i="12" s="1"/>
  <c r="T130" i="12" s="1"/>
  <c r="M68" i="11"/>
  <c r="T26" i="12" s="1"/>
  <c r="T121" i="12" s="1"/>
  <c r="M87" i="11"/>
  <c r="T45" i="12" s="1"/>
  <c r="T131" i="12" s="1"/>
  <c r="M66" i="11"/>
  <c r="T24" i="12" s="1"/>
  <c r="T119" i="12" s="1"/>
  <c r="M80" i="11"/>
  <c r="T38" i="12" s="1"/>
  <c r="T127" i="12" s="1"/>
  <c r="M62" i="11"/>
  <c r="T20" i="12" s="1"/>
  <c r="T80" i="12" s="1"/>
  <c r="M76" i="11"/>
  <c r="T34" i="12" s="1"/>
  <c r="T125" i="12" s="1"/>
  <c r="M94" i="11"/>
  <c r="T52" i="12" s="1"/>
  <c r="T135" i="12" s="1"/>
  <c r="M96" i="11"/>
  <c r="T54" i="12" s="1"/>
  <c r="T96" i="12" s="1"/>
  <c r="AR19" i="12"/>
  <c r="AR117" i="12" s="1"/>
  <c r="Y102" i="11"/>
  <c r="D7" i="11" s="1"/>
  <c r="BC25" i="12"/>
  <c r="BC120" i="12" s="1"/>
  <c r="BC33" i="12"/>
  <c r="BC86" i="12" s="1"/>
  <c r="BC53" i="12"/>
  <c r="BC95" i="12" s="1"/>
  <c r="BC44" i="12"/>
  <c r="BC130" i="12" s="1"/>
  <c r="BC52" i="12"/>
  <c r="BC135" i="12" s="1"/>
  <c r="BC59" i="12"/>
  <c r="BC97" i="12" s="1"/>
  <c r="BC26" i="12"/>
  <c r="BC121" i="12" s="1"/>
  <c r="BC36" i="12"/>
  <c r="BC126" i="12" s="1"/>
  <c r="BC43" i="12"/>
  <c r="BC129" i="12" s="1"/>
  <c r="BC51" i="12"/>
  <c r="BC134" i="12" s="1"/>
  <c r="AF178" i="11"/>
  <c r="F45" i="12"/>
  <c r="F131" i="12" s="1"/>
  <c r="F33" i="12"/>
  <c r="F86" i="12" s="1"/>
  <c r="AF166" i="11"/>
  <c r="F57" i="12"/>
  <c r="F138" i="12" s="1"/>
  <c r="AF190" i="11"/>
  <c r="F36" i="12"/>
  <c r="F126" i="12" s="1"/>
  <c r="AF169" i="11"/>
  <c r="E188" i="11"/>
  <c r="F32" i="12"/>
  <c r="F124" i="12" s="1"/>
  <c r="AF165" i="11"/>
  <c r="F47" i="12"/>
  <c r="F93" i="12" s="1"/>
  <c r="AF180" i="11"/>
  <c r="E193" i="11"/>
  <c r="E157" i="11"/>
  <c r="F37" i="12"/>
  <c r="F88" i="12" s="1"/>
  <c r="AF170" i="11"/>
  <c r="F50" i="12"/>
  <c r="F133" i="12" s="1"/>
  <c r="AF183" i="11"/>
  <c r="BD21" i="12"/>
  <c r="BD81" i="12" s="1"/>
  <c r="AH268" i="11"/>
  <c r="BD43" i="12"/>
  <c r="BD129" i="12" s="1"/>
  <c r="BD51" i="12"/>
  <c r="BD134" i="12" s="1"/>
  <c r="BD26" i="12"/>
  <c r="BD121" i="12" s="1"/>
  <c r="BD37" i="12"/>
  <c r="BD88" i="12" s="1"/>
  <c r="AC262" i="11"/>
  <c r="BD42" i="12"/>
  <c r="BD91" i="12" s="1"/>
  <c r="AH267" i="11"/>
  <c r="BD52" i="12"/>
  <c r="BD135" i="12" s="1"/>
  <c r="AH277" i="11"/>
  <c r="AC258" i="11"/>
  <c r="AC283" i="11"/>
  <c r="AH29" i="11"/>
  <c r="AY34" i="12"/>
  <c r="AY125" i="12" s="1"/>
  <c r="AH18" i="11"/>
  <c r="D38" i="12"/>
  <c r="D127" i="12" s="1"/>
  <c r="AF79" i="11"/>
  <c r="D20" i="12"/>
  <c r="D80" i="12" s="1"/>
  <c r="AF61" i="11"/>
  <c r="AA19" i="12"/>
  <c r="AA117" i="12" s="1"/>
  <c r="AG33" i="11"/>
  <c r="K38" i="12"/>
  <c r="K127" i="12" s="1"/>
  <c r="AG15" i="11"/>
  <c r="K20" i="12"/>
  <c r="K80" i="12" s="1"/>
  <c r="AB77" i="2"/>
  <c r="AC77" i="2" s="1"/>
  <c r="AE77" i="2" s="1"/>
  <c r="AG77" i="2" s="1"/>
  <c r="L35" i="11" s="1"/>
  <c r="R77" i="2"/>
  <c r="T77" i="2" s="1"/>
  <c r="V77" i="2" s="1"/>
  <c r="H35" i="11" s="1"/>
  <c r="AB274" i="2"/>
  <c r="AC274" i="2" s="1"/>
  <c r="AE274" i="2" s="1"/>
  <c r="AG274" i="2" s="1"/>
  <c r="AC226" i="2"/>
  <c r="AH44" i="11"/>
  <c r="AY49" i="12"/>
  <c r="AY132" i="12" s="1"/>
  <c r="AH35" i="11"/>
  <c r="AY40" i="12"/>
  <c r="AY128" i="12" s="1"/>
  <c r="AH21" i="11"/>
  <c r="AD179" i="2"/>
  <c r="AE179" i="2" s="1"/>
  <c r="AG179" i="2" s="1"/>
  <c r="AD162" i="2"/>
  <c r="AE162" i="2" s="1"/>
  <c r="AG162" i="2" s="1"/>
  <c r="AD188" i="2"/>
  <c r="AE188" i="2" s="1"/>
  <c r="AG188" i="2" s="1"/>
  <c r="AD178" i="2"/>
  <c r="AD168" i="2"/>
  <c r="AE168" i="2" s="1"/>
  <c r="AG168" i="2" s="1"/>
  <c r="AD190" i="2"/>
  <c r="AE190" i="2" s="1"/>
  <c r="AG190" i="2" s="1"/>
  <c r="AD158" i="2"/>
  <c r="AE158" i="2" s="1"/>
  <c r="AG158" i="2" s="1"/>
  <c r="AD187" i="2"/>
  <c r="AE187" i="2" s="1"/>
  <c r="AG187" i="2" s="1"/>
  <c r="AD171" i="2"/>
  <c r="AE171" i="2" s="1"/>
  <c r="AG171" i="2" s="1"/>
  <c r="AD180" i="2"/>
  <c r="AE180" i="2" s="1"/>
  <c r="AG180" i="2" s="1"/>
  <c r="AD195" i="2"/>
  <c r="AE195" i="2" s="1"/>
  <c r="AG195" i="2" s="1"/>
  <c r="AD173" i="2"/>
  <c r="AE173" i="2" s="1"/>
  <c r="AG173" i="2" s="1"/>
  <c r="AD160" i="2"/>
  <c r="AE160" i="2" s="1"/>
  <c r="AG160" i="2" s="1"/>
  <c r="AD186" i="2"/>
  <c r="AE186" i="2" s="1"/>
  <c r="AG186" i="2" s="1"/>
  <c r="AD176" i="2"/>
  <c r="AE176" i="2" s="1"/>
  <c r="AG176" i="2" s="1"/>
  <c r="AD165" i="2"/>
  <c r="AE165" i="2" s="1"/>
  <c r="AG165" i="2" s="1"/>
  <c r="AD174" i="2"/>
  <c r="AE174" i="2" s="1"/>
  <c r="AG174" i="2" s="1"/>
  <c r="AD197" i="2"/>
  <c r="AE197" i="2" s="1"/>
  <c r="AG197" i="2" s="1"/>
  <c r="AD185" i="2"/>
  <c r="AD182" i="2"/>
  <c r="AE182" i="2" s="1"/>
  <c r="AG182" i="2" s="1"/>
  <c r="AD163" i="2"/>
  <c r="AE163" i="2" s="1"/>
  <c r="AG163" i="2" s="1"/>
  <c r="AD194" i="2"/>
  <c r="AE194" i="2" s="1"/>
  <c r="AG194" i="2" s="1"/>
  <c r="AD170" i="2"/>
  <c r="AE170" i="2" s="1"/>
  <c r="AG170" i="2" s="1"/>
  <c r="AD193" i="2"/>
  <c r="AE193" i="2" s="1"/>
  <c r="AG193" i="2" s="1"/>
  <c r="AD184" i="2"/>
  <c r="AE184" i="2" s="1"/>
  <c r="AG184" i="2" s="1"/>
  <c r="AD175" i="2"/>
  <c r="AE175" i="2" s="1"/>
  <c r="AG175" i="2" s="1"/>
  <c r="AD159" i="2"/>
  <c r="AE159" i="2" s="1"/>
  <c r="AG159" i="2" s="1"/>
  <c r="AD167" i="2"/>
  <c r="AE167" i="2" s="1"/>
  <c r="AG167" i="2" s="1"/>
  <c r="AD196" i="2"/>
  <c r="AE196" i="2" s="1"/>
  <c r="AG196" i="2" s="1"/>
  <c r="AD183" i="2"/>
  <c r="AE183" i="2" s="1"/>
  <c r="AG183" i="2" s="1"/>
  <c r="AD177" i="2"/>
  <c r="AE177" i="2" s="1"/>
  <c r="AG177" i="2" s="1"/>
  <c r="AD192" i="2"/>
  <c r="AE192" i="2" s="1"/>
  <c r="AG192" i="2" s="1"/>
  <c r="AD166" i="2"/>
  <c r="AE166" i="2" s="1"/>
  <c r="AG166" i="2" s="1"/>
  <c r="AD191" i="2"/>
  <c r="AE191" i="2" s="1"/>
  <c r="AG191" i="2" s="1"/>
  <c r="AD181" i="2"/>
  <c r="AE181" i="2" s="1"/>
  <c r="AG181" i="2" s="1"/>
  <c r="AD169" i="2"/>
  <c r="AE169" i="2" s="1"/>
  <c r="AG169" i="2" s="1"/>
  <c r="AD198" i="2"/>
  <c r="AE198" i="2" s="1"/>
  <c r="AG198" i="2" s="1"/>
  <c r="AD164" i="2"/>
  <c r="AE164" i="2" s="1"/>
  <c r="AG164" i="2" s="1"/>
  <c r="AD189" i="2"/>
  <c r="AE189" i="2" s="1"/>
  <c r="AG189" i="2" s="1"/>
  <c r="AD172" i="2"/>
  <c r="AE172" i="2" s="1"/>
  <c r="AG172" i="2" s="1"/>
  <c r="AD161" i="2"/>
  <c r="AE161" i="2" s="1"/>
  <c r="AG161" i="2" s="1"/>
  <c r="AH31" i="11"/>
  <c r="AY36" i="12"/>
  <c r="AY126" i="12" s="1"/>
  <c r="AH43" i="11"/>
  <c r="D57" i="12"/>
  <c r="D138" i="12" s="1"/>
  <c r="AF98" i="11"/>
  <c r="AS19" i="12"/>
  <c r="AS117" i="12" s="1"/>
  <c r="AG45" i="11"/>
  <c r="K50" i="12"/>
  <c r="K133" i="12" s="1"/>
  <c r="AG52" i="11"/>
  <c r="K57" i="12"/>
  <c r="K138" i="12" s="1"/>
  <c r="G20" i="12"/>
  <c r="G80" i="12" s="1"/>
  <c r="AF199" i="11"/>
  <c r="G31" i="12"/>
  <c r="G85" i="12" s="1"/>
  <c r="AF210" i="11"/>
  <c r="G23" i="12"/>
  <c r="G118" i="12" s="1"/>
  <c r="AF202" i="11"/>
  <c r="G30" i="12"/>
  <c r="G123" i="12" s="1"/>
  <c r="AF209" i="11"/>
  <c r="AF220" i="11"/>
  <c r="G41" i="12"/>
  <c r="G90" i="12" s="1"/>
  <c r="G38" i="12"/>
  <c r="G127" i="12" s="1"/>
  <c r="AF217" i="11"/>
  <c r="G47" i="12"/>
  <c r="G93" i="12" s="1"/>
  <c r="AF226" i="11"/>
  <c r="G57" i="12"/>
  <c r="G138" i="12" s="1"/>
  <c r="AF236" i="11"/>
  <c r="G39" i="12"/>
  <c r="G89" i="12" s="1"/>
  <c r="AF218" i="11"/>
  <c r="G51" i="12"/>
  <c r="G134" i="12" s="1"/>
  <c r="AF230" i="11"/>
  <c r="G58" i="12"/>
  <c r="G139" i="12" s="1"/>
  <c r="AF237" i="11"/>
  <c r="E40" i="12"/>
  <c r="E128" i="12" s="1"/>
  <c r="AF127" i="11"/>
  <c r="E48" i="12"/>
  <c r="E94" i="12" s="1"/>
  <c r="AF135" i="11"/>
  <c r="AF143" i="11"/>
  <c r="E56" i="12"/>
  <c r="E137" i="12" s="1"/>
  <c r="AF110" i="11"/>
  <c r="E23" i="12"/>
  <c r="E118" i="12" s="1"/>
  <c r="E30" i="12"/>
  <c r="E123" i="12" s="1"/>
  <c r="AF117" i="11"/>
  <c r="E39" i="12"/>
  <c r="E89" i="12" s="1"/>
  <c r="AF126" i="11"/>
  <c r="E47" i="12"/>
  <c r="E93" i="12" s="1"/>
  <c r="AF134" i="11"/>
  <c r="E55" i="12"/>
  <c r="E136" i="12" s="1"/>
  <c r="AF142" i="11"/>
  <c r="E31" i="12"/>
  <c r="E85" i="12" s="1"/>
  <c r="AF118" i="11"/>
  <c r="U217" i="11"/>
  <c r="AM37" i="12" s="1"/>
  <c r="AM88" i="12" s="1"/>
  <c r="H46" i="12"/>
  <c r="H92" i="12" s="1"/>
  <c r="AF271" i="11"/>
  <c r="AZ26" i="12"/>
  <c r="AZ121" i="12" s="1"/>
  <c r="AH67" i="11"/>
  <c r="AZ45" i="12"/>
  <c r="AZ131" i="12" s="1"/>
  <c r="AH86" i="11"/>
  <c r="AZ27" i="12"/>
  <c r="AZ122" i="12" s="1"/>
  <c r="AH68" i="11"/>
  <c r="AH83" i="11"/>
  <c r="AZ42" i="12"/>
  <c r="AZ91" i="12" s="1"/>
  <c r="AZ20" i="12"/>
  <c r="AZ80" i="12" s="1"/>
  <c r="AH61" i="11"/>
  <c r="AH78" i="11"/>
  <c r="AZ37" i="12"/>
  <c r="AZ88" i="12" s="1"/>
  <c r="AZ48" i="12"/>
  <c r="AZ94" i="12" s="1"/>
  <c r="AH89" i="11"/>
  <c r="AZ32" i="12"/>
  <c r="AZ124" i="12" s="1"/>
  <c r="AH73" i="11"/>
  <c r="AZ49" i="12"/>
  <c r="AZ132" i="12" s="1"/>
  <c r="AH90" i="11"/>
  <c r="AZ54" i="12"/>
  <c r="AZ96" i="12" s="1"/>
  <c r="AH95" i="11"/>
  <c r="O21" i="12"/>
  <c r="O81" i="12" s="1"/>
  <c r="AG200" i="11"/>
  <c r="AG211" i="11"/>
  <c r="O32" i="12"/>
  <c r="O124" i="12" s="1"/>
  <c r="O41" i="12"/>
  <c r="O90" i="12" s="1"/>
  <c r="AG220" i="11"/>
  <c r="O19" i="12"/>
  <c r="O117" i="12" s="1"/>
  <c r="AG198" i="11"/>
  <c r="I240" i="11"/>
  <c r="H3" i="11" s="1"/>
  <c r="O49" i="12"/>
  <c r="O132" i="12" s="1"/>
  <c r="AG228" i="11"/>
  <c r="AG236" i="11"/>
  <c r="O57" i="12"/>
  <c r="O138" i="12" s="1"/>
  <c r="O27" i="12"/>
  <c r="O122" i="12" s="1"/>
  <c r="AG206" i="11"/>
  <c r="O37" i="12"/>
  <c r="O88" i="12" s="1"/>
  <c r="O28" i="12"/>
  <c r="O83" i="12" s="1"/>
  <c r="O48" i="12"/>
  <c r="O94" i="12" s="1"/>
  <c r="AG227" i="11"/>
  <c r="O58" i="12"/>
  <c r="O139" i="12" s="1"/>
  <c r="AG237" i="11"/>
  <c r="P40" i="12"/>
  <c r="P128" i="12" s="1"/>
  <c r="AG265" i="11"/>
  <c r="P19" i="12"/>
  <c r="P117" i="12" s="1"/>
  <c r="AG244" i="11"/>
  <c r="I286" i="11"/>
  <c r="I3" i="11" s="1"/>
  <c r="P32" i="12"/>
  <c r="P124" i="12" s="1"/>
  <c r="AG257" i="11"/>
  <c r="P39" i="12"/>
  <c r="P89" i="12" s="1"/>
  <c r="P50" i="12"/>
  <c r="P133" i="12" s="1"/>
  <c r="AG275" i="11"/>
  <c r="P57" i="12"/>
  <c r="P138" i="12" s="1"/>
  <c r="AG282" i="11"/>
  <c r="P31" i="12"/>
  <c r="P85" i="12" s="1"/>
  <c r="P26" i="12"/>
  <c r="P121" i="12" s="1"/>
  <c r="P49" i="12"/>
  <c r="P132" i="12" s="1"/>
  <c r="P58" i="12"/>
  <c r="P139" i="12" s="1"/>
  <c r="AC154" i="11"/>
  <c r="AC165" i="11"/>
  <c r="AC164" i="11"/>
  <c r="AC174" i="11"/>
  <c r="AC155" i="11"/>
  <c r="AC189" i="11"/>
  <c r="AC176" i="11"/>
  <c r="AC183" i="11"/>
  <c r="AC178" i="11"/>
  <c r="AC179" i="11"/>
  <c r="AC192" i="11"/>
  <c r="M41" i="12"/>
  <c r="M90" i="12" s="1"/>
  <c r="M49" i="12"/>
  <c r="M132" i="12" s="1"/>
  <c r="M57" i="12"/>
  <c r="M138" i="12" s="1"/>
  <c r="M26" i="12"/>
  <c r="M121" i="12" s="1"/>
  <c r="M29" i="12"/>
  <c r="M84" i="12" s="1"/>
  <c r="M40" i="12"/>
  <c r="M128" i="12" s="1"/>
  <c r="M48" i="12"/>
  <c r="M94" i="12" s="1"/>
  <c r="AG135" i="11"/>
  <c r="M56" i="12"/>
  <c r="M137" i="12" s="1"/>
  <c r="M23" i="12"/>
  <c r="M118" i="12" s="1"/>
  <c r="M32" i="12"/>
  <c r="M124" i="12" s="1"/>
  <c r="M122" i="11"/>
  <c r="U34" i="12" s="1"/>
  <c r="U125" i="12" s="1"/>
  <c r="M130" i="11"/>
  <c r="U42" i="12" s="1"/>
  <c r="U91" i="12" s="1"/>
  <c r="M138" i="11"/>
  <c r="U50" i="12" s="1"/>
  <c r="U133" i="12" s="1"/>
  <c r="M146" i="11"/>
  <c r="U58" i="12" s="1"/>
  <c r="U139" i="12" s="1"/>
  <c r="M111" i="11"/>
  <c r="U23" i="12" s="1"/>
  <c r="U118" i="12" s="1"/>
  <c r="M120" i="11"/>
  <c r="U32" i="12" s="1"/>
  <c r="U124" i="12" s="1"/>
  <c r="M127" i="11"/>
  <c r="U39" i="12" s="1"/>
  <c r="U89" i="12" s="1"/>
  <c r="M135" i="11"/>
  <c r="U47" i="12" s="1"/>
  <c r="U93" i="12" s="1"/>
  <c r="M143" i="11"/>
  <c r="U55" i="12" s="1"/>
  <c r="U136" i="12" s="1"/>
  <c r="M112" i="11"/>
  <c r="U24" i="12" s="1"/>
  <c r="U119" i="12" s="1"/>
  <c r="M119" i="11"/>
  <c r="U31" i="12" s="1"/>
  <c r="U85" i="12" s="1"/>
  <c r="AF54" i="11"/>
  <c r="C59" i="12"/>
  <c r="C97" i="12" s="1"/>
  <c r="U202" i="11"/>
  <c r="AM22" i="12" s="1"/>
  <c r="AM82" i="12" s="1"/>
  <c r="U213" i="11"/>
  <c r="AM33" i="12" s="1"/>
  <c r="AM86" i="12" s="1"/>
  <c r="U220" i="11"/>
  <c r="AM40" i="12" s="1"/>
  <c r="AM128" i="12" s="1"/>
  <c r="U228" i="11"/>
  <c r="AM48" i="12" s="1"/>
  <c r="AM94" i="12" s="1"/>
  <c r="U238" i="11"/>
  <c r="AM58" i="12" s="1"/>
  <c r="AM139" i="12" s="1"/>
  <c r="U206" i="11"/>
  <c r="AM26" i="12" s="1"/>
  <c r="AM121" i="12" s="1"/>
  <c r="U214" i="11"/>
  <c r="AM34" i="12" s="1"/>
  <c r="AM125" i="12" s="1"/>
  <c r="U233" i="11"/>
  <c r="AM53" i="12" s="1"/>
  <c r="AM95" i="12" s="1"/>
  <c r="U221" i="11"/>
  <c r="AM41" i="12" s="1"/>
  <c r="AM90" i="12" s="1"/>
  <c r="U229" i="11"/>
  <c r="AM49" i="12" s="1"/>
  <c r="AM132" i="12" s="1"/>
  <c r="E257" i="11"/>
  <c r="E246" i="11"/>
  <c r="E262" i="11"/>
  <c r="E282" i="11"/>
  <c r="E256" i="11"/>
  <c r="E271" i="11"/>
  <c r="E251" i="11"/>
  <c r="E261" i="11"/>
  <c r="E273" i="11"/>
  <c r="E281" i="11"/>
  <c r="Q69" i="11"/>
  <c r="AB27" i="12" s="1"/>
  <c r="AB122" i="12" s="1"/>
  <c r="Q89" i="11"/>
  <c r="AB47" i="12" s="1"/>
  <c r="AB93" i="12" s="1"/>
  <c r="Q70" i="11"/>
  <c r="AB28" i="12" s="1"/>
  <c r="AB83" i="12" s="1"/>
  <c r="Q81" i="11"/>
  <c r="AB39" i="12" s="1"/>
  <c r="AB89" i="12" s="1"/>
  <c r="Q94" i="11"/>
  <c r="AB52" i="12" s="1"/>
  <c r="AB135" i="12" s="1"/>
  <c r="Q77" i="11"/>
  <c r="AB35" i="12" s="1"/>
  <c r="AB87" i="12" s="1"/>
  <c r="Q91" i="11"/>
  <c r="AB49" i="12" s="1"/>
  <c r="AB132" i="12" s="1"/>
  <c r="Q71" i="11"/>
  <c r="AB29" i="12" s="1"/>
  <c r="AB84" i="12" s="1"/>
  <c r="Q92" i="11"/>
  <c r="AB50" i="12" s="1"/>
  <c r="AB133" i="12" s="1"/>
  <c r="Q98" i="11"/>
  <c r="AB56" i="12" s="1"/>
  <c r="AB137" i="12" s="1"/>
  <c r="I162" i="11"/>
  <c r="I167" i="11"/>
  <c r="I157" i="11"/>
  <c r="I165" i="11"/>
  <c r="I159" i="11"/>
  <c r="I173" i="11"/>
  <c r="I188" i="11"/>
  <c r="I181" i="11"/>
  <c r="I180" i="11"/>
  <c r="I191" i="11"/>
  <c r="U250" i="11"/>
  <c r="AN24" i="12" s="1"/>
  <c r="AN119" i="12" s="1"/>
  <c r="U262" i="11"/>
  <c r="AN36" i="12" s="1"/>
  <c r="AN126" i="12" s="1"/>
  <c r="U275" i="11"/>
  <c r="AN49" i="12" s="1"/>
  <c r="AN132" i="12" s="1"/>
  <c r="U284" i="11"/>
  <c r="AN58" i="12" s="1"/>
  <c r="AN139" i="12" s="1"/>
  <c r="U260" i="11"/>
  <c r="AN34" i="12" s="1"/>
  <c r="AN125" i="12" s="1"/>
  <c r="U271" i="11"/>
  <c r="AN45" i="12" s="1"/>
  <c r="AN131" i="12" s="1"/>
  <c r="U251" i="11"/>
  <c r="AN25" i="12" s="1"/>
  <c r="AN120" i="12" s="1"/>
  <c r="U261" i="11"/>
  <c r="AN35" i="12" s="1"/>
  <c r="AN87" i="12" s="1"/>
  <c r="U281" i="11"/>
  <c r="AN55" i="12" s="1"/>
  <c r="AN136" i="12" s="1"/>
  <c r="AC265" i="11"/>
  <c r="AE185" i="2"/>
  <c r="AG185" i="2" s="1"/>
  <c r="Q127" i="11"/>
  <c r="AC39" i="12" s="1"/>
  <c r="AC89" i="12" s="1"/>
  <c r="Q135" i="11"/>
  <c r="AC47" i="12" s="1"/>
  <c r="AC93" i="12" s="1"/>
  <c r="Q143" i="11"/>
  <c r="AC55" i="12" s="1"/>
  <c r="AC136" i="12" s="1"/>
  <c r="Q112" i="11"/>
  <c r="AC24" i="12" s="1"/>
  <c r="AC119" i="12" s="1"/>
  <c r="Q119" i="11"/>
  <c r="AC31" i="12" s="1"/>
  <c r="AC85" i="12" s="1"/>
  <c r="Q128" i="11"/>
  <c r="AC40" i="12" s="1"/>
  <c r="AC128" i="12" s="1"/>
  <c r="Q136" i="11"/>
  <c r="AC48" i="12" s="1"/>
  <c r="AC94" i="12" s="1"/>
  <c r="Q144" i="11"/>
  <c r="AC56" i="12" s="1"/>
  <c r="AC137" i="12" s="1"/>
  <c r="Q109" i="11"/>
  <c r="AC21" i="12" s="1"/>
  <c r="AC81" i="12" s="1"/>
  <c r="Q118" i="11"/>
  <c r="AC30" i="12" s="1"/>
  <c r="AC123" i="12" s="1"/>
  <c r="Q204" i="11"/>
  <c r="AE24" i="12" s="1"/>
  <c r="AE119" i="12" s="1"/>
  <c r="Q214" i="11"/>
  <c r="AE34" i="12" s="1"/>
  <c r="AE125" i="12" s="1"/>
  <c r="Q234" i="11"/>
  <c r="AE54" i="12" s="1"/>
  <c r="AE96" i="12" s="1"/>
  <c r="Q223" i="11"/>
  <c r="AE43" i="12" s="1"/>
  <c r="AE129" i="12" s="1"/>
  <c r="Q231" i="11"/>
  <c r="AE51" i="12" s="1"/>
  <c r="AE134" i="12" s="1"/>
  <c r="Q200" i="11"/>
  <c r="AE20" i="12" s="1"/>
  <c r="AE80" i="12" s="1"/>
  <c r="Q217" i="11"/>
  <c r="AE37" i="12" s="1"/>
  <c r="AE88" i="12" s="1"/>
  <c r="Q203" i="11"/>
  <c r="AE23" i="12" s="1"/>
  <c r="AE118" i="12" s="1"/>
  <c r="Q230" i="11"/>
  <c r="AE50" i="12" s="1"/>
  <c r="AE133" i="12" s="1"/>
  <c r="Q247" i="11"/>
  <c r="AF21" i="12" s="1"/>
  <c r="AF81" i="12" s="1"/>
  <c r="Q269" i="11"/>
  <c r="AF43" i="12" s="1"/>
  <c r="AF129" i="12" s="1"/>
  <c r="Q251" i="11"/>
  <c r="AF25" i="12" s="1"/>
  <c r="AF120" i="12" s="1"/>
  <c r="Q260" i="11"/>
  <c r="AF34" i="12" s="1"/>
  <c r="AF125" i="12" s="1"/>
  <c r="Q278" i="11"/>
  <c r="AF52" i="12" s="1"/>
  <c r="AF135" i="12" s="1"/>
  <c r="Q285" i="11"/>
  <c r="AF59" i="12" s="1"/>
  <c r="AF97" i="12" s="1"/>
  <c r="Q265" i="11"/>
  <c r="AF39" i="12" s="1"/>
  <c r="AF89" i="12" s="1"/>
  <c r="Q252" i="11"/>
  <c r="AF26" i="12" s="1"/>
  <c r="AF121" i="12" s="1"/>
  <c r="Q264" i="11"/>
  <c r="AF38" i="12" s="1"/>
  <c r="AF127" i="12" s="1"/>
  <c r="Q275" i="11"/>
  <c r="AF49" i="12" s="1"/>
  <c r="AF132" i="12" s="1"/>
  <c r="Q284" i="11"/>
  <c r="AF58" i="12" s="1"/>
  <c r="AF139" i="12" s="1"/>
  <c r="C21" i="12"/>
  <c r="C81" i="12" s="1"/>
  <c r="AF16" i="11"/>
  <c r="C40" i="12"/>
  <c r="C128" i="12" s="1"/>
  <c r="AF35" i="11"/>
  <c r="AF40" i="11"/>
  <c r="C45" i="12"/>
  <c r="C131" i="12" s="1"/>
  <c r="AF46" i="11"/>
  <c r="C51" i="12"/>
  <c r="C134" i="12" s="1"/>
  <c r="AF30" i="11"/>
  <c r="C35" i="12"/>
  <c r="C87" i="12" s="1"/>
  <c r="AF33" i="11"/>
  <c r="C38" i="12"/>
  <c r="C127" i="12" s="1"/>
  <c r="AF44" i="11"/>
  <c r="C49" i="12"/>
  <c r="C132" i="12" s="1"/>
  <c r="AF20" i="11"/>
  <c r="C25" i="12"/>
  <c r="C120" i="12" s="1"/>
  <c r="AF29" i="11"/>
  <c r="C34" i="12"/>
  <c r="C125" i="12" s="1"/>
  <c r="C56" i="12"/>
  <c r="C137" i="12" s="1"/>
  <c r="AF51" i="11"/>
  <c r="L27" i="12"/>
  <c r="L122" i="12" s="1"/>
  <c r="L25" i="12"/>
  <c r="L120" i="12" s="1"/>
  <c r="L34" i="12"/>
  <c r="L125" i="12" s="1"/>
  <c r="AG75" i="11"/>
  <c r="L48" i="12"/>
  <c r="L94" i="12" s="1"/>
  <c r="AG89" i="11"/>
  <c r="L35" i="12"/>
  <c r="L87" i="12" s="1"/>
  <c r="L49" i="12"/>
  <c r="L132" i="12" s="1"/>
  <c r="L26" i="12"/>
  <c r="L121" i="12" s="1"/>
  <c r="AG67" i="11"/>
  <c r="L45" i="12"/>
  <c r="L131" i="12" s="1"/>
  <c r="AG86" i="11"/>
  <c r="L57" i="12"/>
  <c r="L138" i="12" s="1"/>
  <c r="U126" i="11"/>
  <c r="AK38" i="12" s="1"/>
  <c r="AK127" i="12" s="1"/>
  <c r="U134" i="11"/>
  <c r="AK46" i="12" s="1"/>
  <c r="AK92" i="12" s="1"/>
  <c r="U142" i="11"/>
  <c r="AK54" i="12" s="1"/>
  <c r="AK96" i="12" s="1"/>
  <c r="U107" i="11"/>
  <c r="U115" i="11"/>
  <c r="AK27" i="12" s="1"/>
  <c r="AK122" i="12" s="1"/>
  <c r="U123" i="11"/>
  <c r="AK35" i="12" s="1"/>
  <c r="AK87" i="12" s="1"/>
  <c r="U131" i="11"/>
  <c r="AK43" i="12" s="1"/>
  <c r="AK129" i="12" s="1"/>
  <c r="U139" i="11"/>
  <c r="AK51" i="12" s="1"/>
  <c r="AK134" i="12" s="1"/>
  <c r="U108" i="11"/>
  <c r="AK20" i="12" s="1"/>
  <c r="AK80" i="12" s="1"/>
  <c r="U116" i="11"/>
  <c r="AK28" i="12" s="1"/>
  <c r="AK83" i="12" s="1"/>
  <c r="Y201" i="11"/>
  <c r="AU21" i="12" s="1"/>
  <c r="AU81" i="12" s="1"/>
  <c r="Y210" i="11"/>
  <c r="AU30" i="12" s="1"/>
  <c r="AU123" i="12" s="1"/>
  <c r="Y219" i="11"/>
  <c r="AU39" i="12" s="1"/>
  <c r="AU89" i="12" s="1"/>
  <c r="Y202" i="11"/>
  <c r="AU22" i="12" s="1"/>
  <c r="AU82" i="12" s="1"/>
  <c r="Y227" i="11"/>
  <c r="AU47" i="12" s="1"/>
  <c r="AU93" i="12" s="1"/>
  <c r="Y237" i="11"/>
  <c r="AU57" i="12" s="1"/>
  <c r="AU138" i="12" s="1"/>
  <c r="Y207" i="11"/>
  <c r="AU27" i="12" s="1"/>
  <c r="AU122" i="12" s="1"/>
  <c r="Y218" i="11"/>
  <c r="AU38" i="12" s="1"/>
  <c r="AU127" i="12" s="1"/>
  <c r="Y224" i="11"/>
  <c r="AU44" i="12" s="1"/>
  <c r="AU130" i="12" s="1"/>
  <c r="Y232" i="11"/>
  <c r="AU52" i="12" s="1"/>
  <c r="AU135" i="12" s="1"/>
  <c r="Y239" i="11"/>
  <c r="AU59" i="12" s="1"/>
  <c r="AU97" i="12" s="1"/>
  <c r="AC124" i="11"/>
  <c r="AC132" i="11"/>
  <c r="AC140" i="11"/>
  <c r="AC147" i="11"/>
  <c r="AC113" i="11"/>
  <c r="AC121" i="11"/>
  <c r="AC137" i="11"/>
  <c r="AC145" i="11"/>
  <c r="AC114" i="11"/>
  <c r="K152" i="2"/>
  <c r="C5" i="1" s="1"/>
  <c r="C88" i="11"/>
  <c r="M75" i="11"/>
  <c r="T33" i="12" s="1"/>
  <c r="T86" i="12" s="1"/>
  <c r="M91" i="11"/>
  <c r="T49" i="12" s="1"/>
  <c r="T132" i="12" s="1"/>
  <c r="M78" i="11"/>
  <c r="T36" i="12" s="1"/>
  <c r="T126" i="12" s="1"/>
  <c r="M89" i="11"/>
  <c r="T47" i="12" s="1"/>
  <c r="T93" i="12" s="1"/>
  <c r="M69" i="11"/>
  <c r="T27" i="12" s="1"/>
  <c r="T122" i="12" s="1"/>
  <c r="M84" i="11"/>
  <c r="T42" i="12" s="1"/>
  <c r="T91" i="12" s="1"/>
  <c r="M67" i="11"/>
  <c r="T25" i="12" s="1"/>
  <c r="T120" i="12" s="1"/>
  <c r="AE226" i="2"/>
  <c r="AG226" i="2" s="1"/>
  <c r="K81" i="11" s="1"/>
  <c r="M98" i="11"/>
  <c r="T56" i="12" s="1"/>
  <c r="T137" i="12" s="1"/>
  <c r="M100" i="11"/>
  <c r="T58" i="12" s="1"/>
  <c r="T139" i="12" s="1"/>
  <c r="BC27" i="12"/>
  <c r="BC122" i="12" s="1"/>
  <c r="AH206" i="11"/>
  <c r="BC35" i="12"/>
  <c r="BC87" i="12" s="1"/>
  <c r="BC28" i="12"/>
  <c r="BC83" i="12" s="1"/>
  <c r="AH207" i="11"/>
  <c r="BC46" i="12"/>
  <c r="BC92" i="12" s="1"/>
  <c r="BC54" i="12"/>
  <c r="BC96" i="12" s="1"/>
  <c r="AC199" i="11"/>
  <c r="BC30" i="12"/>
  <c r="BC123" i="12" s="1"/>
  <c r="BC37" i="12"/>
  <c r="BC88" i="12" s="1"/>
  <c r="BC45" i="12"/>
  <c r="BC131" i="12" s="1"/>
  <c r="AH224" i="11"/>
  <c r="BC55" i="12"/>
  <c r="BC136" i="12" s="1"/>
  <c r="AH234" i="11"/>
  <c r="F35" i="12"/>
  <c r="F87" i="12" s="1"/>
  <c r="AF168" i="11"/>
  <c r="F38" i="12"/>
  <c r="F127" i="12" s="1"/>
  <c r="AF171" i="11"/>
  <c r="F22" i="12"/>
  <c r="F82" i="12" s="1"/>
  <c r="AF155" i="11"/>
  <c r="F40" i="12"/>
  <c r="F128" i="12" s="1"/>
  <c r="AF173" i="11"/>
  <c r="F58" i="12"/>
  <c r="F139" i="12" s="1"/>
  <c r="AF191" i="11"/>
  <c r="F34" i="12"/>
  <c r="F125" i="12" s="1"/>
  <c r="AF167" i="11"/>
  <c r="F48" i="12"/>
  <c r="F94" i="12" s="1"/>
  <c r="AF181" i="11"/>
  <c r="E161" i="11"/>
  <c r="F41" i="12"/>
  <c r="F90" i="12" s="1"/>
  <c r="AF174" i="11"/>
  <c r="F53" i="12"/>
  <c r="F95" i="12" s="1"/>
  <c r="AF186" i="11"/>
  <c r="BD29" i="12"/>
  <c r="BD84" i="12" s="1"/>
  <c r="AH254" i="11"/>
  <c r="BD45" i="12"/>
  <c r="BD131" i="12" s="1"/>
  <c r="AH270" i="11"/>
  <c r="BD53" i="12"/>
  <c r="BD95" i="12" s="1"/>
  <c r="AH278" i="11"/>
  <c r="BD28" i="12"/>
  <c r="BD83" i="12" s="1"/>
  <c r="AH253" i="11"/>
  <c r="BD46" i="12"/>
  <c r="BD92" i="12" s="1"/>
  <c r="AH271" i="11"/>
  <c r="BD38" i="12"/>
  <c r="BD127" i="12" s="1"/>
  <c r="BD44" i="12"/>
  <c r="BD130" i="12" s="1"/>
  <c r="AH269" i="11"/>
  <c r="BD23" i="12"/>
  <c r="BD118" i="12" s="1"/>
  <c r="AH248" i="11"/>
  <c r="BD54" i="12"/>
  <c r="BD96" i="12" s="1"/>
  <c r="BD59" i="12"/>
  <c r="BD97" i="12" s="1"/>
  <c r="AH284" i="11"/>
  <c r="AH17" i="11"/>
  <c r="AY22" i="12"/>
  <c r="AY82" i="12" s="1"/>
  <c r="K23" i="12"/>
  <c r="K118" i="12" s="1"/>
  <c r="AG18" i="11"/>
  <c r="I42" i="11"/>
  <c r="Q268" i="2"/>
  <c r="R220" i="2"/>
  <c r="AG43" i="11"/>
  <c r="K48" i="12"/>
  <c r="K94" i="12" s="1"/>
  <c r="AE178" i="2"/>
  <c r="AG178" i="2" s="1"/>
  <c r="AY28" i="12"/>
  <c r="AY83" i="12" s="1"/>
  <c r="AH23" i="11"/>
  <c r="AY45" i="12"/>
  <c r="AY131" i="12" s="1"/>
  <c r="AH40" i="11"/>
  <c r="BJ84" i="2"/>
  <c r="BL84" i="2" s="1"/>
  <c r="BN84" i="2" s="1"/>
  <c r="BT84" i="2"/>
  <c r="BU84" i="2" s="1"/>
  <c r="BW84" i="2" s="1"/>
  <c r="BY84" i="2" s="1"/>
  <c r="AH51" i="11"/>
  <c r="AH36" i="11"/>
  <c r="D55" i="12"/>
  <c r="D136" i="12" s="1"/>
  <c r="AF96" i="11"/>
  <c r="AG49" i="11"/>
  <c r="K54" i="12"/>
  <c r="K96" i="12" s="1"/>
  <c r="K24" i="12"/>
  <c r="K119" i="12" s="1"/>
  <c r="AG19" i="11"/>
  <c r="BA23" i="12"/>
  <c r="BA118" i="12" s="1"/>
  <c r="AH110" i="11"/>
  <c r="G22" i="12"/>
  <c r="G82" i="12" s="1"/>
  <c r="AF201" i="11"/>
  <c r="G33" i="12"/>
  <c r="G86" i="12" s="1"/>
  <c r="AF212" i="11"/>
  <c r="G24" i="12"/>
  <c r="G119" i="12" s="1"/>
  <c r="AF203" i="11"/>
  <c r="AF211" i="11"/>
  <c r="G32" i="12"/>
  <c r="G124" i="12" s="1"/>
  <c r="G48" i="12"/>
  <c r="G94" i="12" s="1"/>
  <c r="AF227" i="11"/>
  <c r="G42" i="12"/>
  <c r="G91" i="12" s="1"/>
  <c r="AF221" i="11"/>
  <c r="G50" i="12"/>
  <c r="G133" i="12" s="1"/>
  <c r="AF229" i="11"/>
  <c r="G59" i="12"/>
  <c r="G97" i="12" s="1"/>
  <c r="AF238" i="11"/>
  <c r="G44" i="12"/>
  <c r="G130" i="12" s="1"/>
  <c r="AF223" i="11"/>
  <c r="G53" i="12"/>
  <c r="G95" i="12" s="1"/>
  <c r="AF232" i="11"/>
  <c r="AF121" i="11"/>
  <c r="E34" i="12"/>
  <c r="E125" i="12" s="1"/>
  <c r="E42" i="12"/>
  <c r="E91" i="12" s="1"/>
  <c r="AF129" i="11"/>
  <c r="E50" i="12"/>
  <c r="E133" i="12" s="1"/>
  <c r="AF137" i="11"/>
  <c r="E58" i="12"/>
  <c r="E139" i="12" s="1"/>
  <c r="AF145" i="11"/>
  <c r="E25" i="12"/>
  <c r="E120" i="12" s="1"/>
  <c r="AF112" i="11"/>
  <c r="E32" i="12"/>
  <c r="E124" i="12" s="1"/>
  <c r="AF119" i="11"/>
  <c r="AF128" i="11"/>
  <c r="E41" i="12"/>
  <c r="E90" i="12" s="1"/>
  <c r="AF136" i="11"/>
  <c r="E49" i="12"/>
  <c r="E132" i="12" s="1"/>
  <c r="E57" i="12"/>
  <c r="E138" i="12" s="1"/>
  <c r="AF144" i="11"/>
  <c r="E24" i="12"/>
  <c r="E119" i="12" s="1"/>
  <c r="AF111" i="11"/>
  <c r="AZ50" i="12"/>
  <c r="AZ133" i="12" s="1"/>
  <c r="AH91" i="11"/>
  <c r="AZ30" i="12"/>
  <c r="AZ123" i="12" s="1"/>
  <c r="AH71" i="11"/>
  <c r="AZ47" i="12"/>
  <c r="AZ93" i="12" s="1"/>
  <c r="AH88" i="11"/>
  <c r="AZ28" i="12"/>
  <c r="AZ83" i="12" s="1"/>
  <c r="AH69" i="11"/>
  <c r="AZ39" i="12"/>
  <c r="AZ89" i="12" s="1"/>
  <c r="AH80" i="11"/>
  <c r="AZ21" i="12"/>
  <c r="AZ81" i="12" s="1"/>
  <c r="AH62" i="11"/>
  <c r="AZ35" i="12"/>
  <c r="AZ87" i="12" s="1"/>
  <c r="AH76" i="11"/>
  <c r="AZ52" i="12"/>
  <c r="AZ135" i="12" s="1"/>
  <c r="AH93" i="11"/>
  <c r="AZ58" i="12"/>
  <c r="AZ139" i="12" s="1"/>
  <c r="AH99" i="11"/>
  <c r="AG203" i="11"/>
  <c r="O24" i="12"/>
  <c r="O119" i="12" s="1"/>
  <c r="O34" i="12"/>
  <c r="O125" i="12" s="1"/>
  <c r="AG213" i="11"/>
  <c r="O42" i="12"/>
  <c r="O91" i="12" s="1"/>
  <c r="AG221" i="11"/>
  <c r="O43" i="12"/>
  <c r="O129" i="12" s="1"/>
  <c r="AG222" i="11"/>
  <c r="O51" i="12"/>
  <c r="O134" i="12" s="1"/>
  <c r="AG230" i="11"/>
  <c r="O20" i="12"/>
  <c r="O80" i="12" s="1"/>
  <c r="AG199" i="11"/>
  <c r="O31" i="12"/>
  <c r="O85" i="12" s="1"/>
  <c r="O38" i="12"/>
  <c r="O127" i="12" s="1"/>
  <c r="O29" i="12"/>
  <c r="O84" i="12" s="1"/>
  <c r="AG208" i="11"/>
  <c r="O50" i="12"/>
  <c r="O133" i="12" s="1"/>
  <c r="AG229" i="11"/>
  <c r="P21" i="12"/>
  <c r="P81" i="12" s="1"/>
  <c r="AG246" i="11"/>
  <c r="P43" i="12"/>
  <c r="P129" i="12" s="1"/>
  <c r="AG268" i="11"/>
  <c r="P23" i="12"/>
  <c r="P118" i="12" s="1"/>
  <c r="AG248" i="11"/>
  <c r="P34" i="12"/>
  <c r="P125" i="12" s="1"/>
  <c r="AG259" i="11"/>
  <c r="P41" i="12"/>
  <c r="P90" i="12" s="1"/>
  <c r="AG277" i="11"/>
  <c r="P52" i="12"/>
  <c r="P135" i="12" s="1"/>
  <c r="P20" i="12"/>
  <c r="P80" i="12" s="1"/>
  <c r="P44" i="12"/>
  <c r="P130" i="12" s="1"/>
  <c r="P29" i="12"/>
  <c r="P84" i="12" s="1"/>
  <c r="AG254" i="11"/>
  <c r="P51" i="12"/>
  <c r="P134" i="12" s="1"/>
  <c r="P59" i="12"/>
  <c r="P97" i="12" s="1"/>
  <c r="AG284" i="11"/>
  <c r="M268" i="11"/>
  <c r="X42" i="12" s="1"/>
  <c r="X91" i="12" s="1"/>
  <c r="AC161" i="11"/>
  <c r="AC163" i="11"/>
  <c r="AC166" i="11"/>
  <c r="AC181" i="11"/>
  <c r="AC159" i="11"/>
  <c r="AC160" i="11"/>
  <c r="AC186" i="11"/>
  <c r="AC190" i="11"/>
  <c r="AC184" i="11"/>
  <c r="AC182" i="11"/>
  <c r="AG122" i="11"/>
  <c r="M35" i="12"/>
  <c r="M87" i="12" s="1"/>
  <c r="M43" i="12"/>
  <c r="M129" i="12" s="1"/>
  <c r="AG130" i="11"/>
  <c r="M51" i="12"/>
  <c r="M134" i="12" s="1"/>
  <c r="AG138" i="11"/>
  <c r="M20" i="12"/>
  <c r="M80" i="12" s="1"/>
  <c r="AG107" i="11"/>
  <c r="M28" i="12"/>
  <c r="M83" i="12" s="1"/>
  <c r="AG115" i="11"/>
  <c r="M34" i="12"/>
  <c r="M125" i="12" s="1"/>
  <c r="M42" i="12"/>
  <c r="M91" i="12" s="1"/>
  <c r="AG129" i="11"/>
  <c r="M50" i="12"/>
  <c r="M133" i="12" s="1"/>
  <c r="M58" i="12"/>
  <c r="M139" i="12" s="1"/>
  <c r="M25" i="12"/>
  <c r="M120" i="12" s="1"/>
  <c r="M59" i="12"/>
  <c r="M97" i="12" s="1"/>
  <c r="AG146" i="11"/>
  <c r="AT19" i="12"/>
  <c r="AT117" i="12" s="1"/>
  <c r="M124" i="11"/>
  <c r="U36" i="12" s="1"/>
  <c r="U126" i="12" s="1"/>
  <c r="M132" i="11"/>
  <c r="U44" i="12" s="1"/>
  <c r="U130" i="12" s="1"/>
  <c r="M140" i="11"/>
  <c r="U52" i="12" s="1"/>
  <c r="U135" i="12" s="1"/>
  <c r="M147" i="11"/>
  <c r="U59" i="12" s="1"/>
  <c r="U97" i="12" s="1"/>
  <c r="M113" i="11"/>
  <c r="U25" i="12" s="1"/>
  <c r="U120" i="12" s="1"/>
  <c r="M121" i="11"/>
  <c r="U33" i="12" s="1"/>
  <c r="U86" i="12" s="1"/>
  <c r="M129" i="11"/>
  <c r="U41" i="12" s="1"/>
  <c r="U90" i="12" s="1"/>
  <c r="M137" i="11"/>
  <c r="U49" i="12" s="1"/>
  <c r="U132" i="12" s="1"/>
  <c r="M145" i="11"/>
  <c r="U57" i="12" s="1"/>
  <c r="U138" i="12" s="1"/>
  <c r="M114" i="11"/>
  <c r="U26" i="12" s="1"/>
  <c r="U121" i="12" s="1"/>
  <c r="BA41" i="12"/>
  <c r="BA90" i="12" s="1"/>
  <c r="AH128" i="11"/>
  <c r="U205" i="11"/>
  <c r="AM25" i="12" s="1"/>
  <c r="AM120" i="12" s="1"/>
  <c r="U215" i="11"/>
  <c r="AM35" i="12" s="1"/>
  <c r="AM87" i="12" s="1"/>
  <c r="U203" i="11"/>
  <c r="AM23" i="12" s="1"/>
  <c r="AM118" i="12" s="1"/>
  <c r="U230" i="11"/>
  <c r="AM50" i="12" s="1"/>
  <c r="AM133" i="12" s="1"/>
  <c r="U209" i="11"/>
  <c r="AM29" i="12" s="1"/>
  <c r="AM84" i="12" s="1"/>
  <c r="U216" i="11"/>
  <c r="AM36" i="12" s="1"/>
  <c r="AM126" i="12" s="1"/>
  <c r="U234" i="11"/>
  <c r="AM54" i="12" s="1"/>
  <c r="AM96" i="12" s="1"/>
  <c r="U223" i="11"/>
  <c r="AM43" i="12" s="1"/>
  <c r="AM129" i="12" s="1"/>
  <c r="U231" i="11"/>
  <c r="AM51" i="12" s="1"/>
  <c r="AM134" i="12" s="1"/>
  <c r="E245" i="11"/>
  <c r="E268" i="11"/>
  <c r="E250" i="11"/>
  <c r="E275" i="11"/>
  <c r="E284" i="11"/>
  <c r="E263" i="11"/>
  <c r="E274" i="11"/>
  <c r="E253" i="11"/>
  <c r="E264" i="11"/>
  <c r="E276" i="11"/>
  <c r="E283" i="11"/>
  <c r="Q72" i="11"/>
  <c r="AB30" i="12" s="1"/>
  <c r="AB123" i="12" s="1"/>
  <c r="Q93" i="11"/>
  <c r="AB51" i="12" s="1"/>
  <c r="AB134" i="12" s="1"/>
  <c r="Q73" i="11"/>
  <c r="AB31" i="12" s="1"/>
  <c r="AB85" i="12" s="1"/>
  <c r="Q85" i="11"/>
  <c r="AB43" i="12" s="1"/>
  <c r="AB129" i="12" s="1"/>
  <c r="Q63" i="11"/>
  <c r="AB21" i="12" s="1"/>
  <c r="AB81" i="12" s="1"/>
  <c r="Q79" i="11"/>
  <c r="AB37" i="12" s="1"/>
  <c r="AB88" i="12" s="1"/>
  <c r="Q78" i="11"/>
  <c r="AB36" i="12" s="1"/>
  <c r="AB126" i="12" s="1"/>
  <c r="Q96" i="11"/>
  <c r="AB54" i="12" s="1"/>
  <c r="AB96" i="12" s="1"/>
  <c r="Q99" i="11"/>
  <c r="AB57" i="12" s="1"/>
  <c r="AB138" i="12" s="1"/>
  <c r="AC286" i="11"/>
  <c r="I8" i="11" s="1"/>
  <c r="AH244" i="11"/>
  <c r="BD19" i="12"/>
  <c r="BD117" i="12" s="1"/>
  <c r="AD19" i="12"/>
  <c r="AD117" i="12" s="1"/>
  <c r="Q194" i="11"/>
  <c r="G5" i="11" s="1"/>
  <c r="I185" i="11"/>
  <c r="I153" i="11"/>
  <c r="I169" i="11"/>
  <c r="I158" i="11"/>
  <c r="I166" i="11"/>
  <c r="I168" i="11"/>
  <c r="I174" i="11"/>
  <c r="I189" i="11"/>
  <c r="I190" i="11"/>
  <c r="I183" i="11"/>
  <c r="I193" i="11"/>
  <c r="U267" i="11"/>
  <c r="AN41" i="12" s="1"/>
  <c r="AN90" i="12" s="1"/>
  <c r="U252" i="11"/>
  <c r="AN26" i="12" s="1"/>
  <c r="AN121" i="12" s="1"/>
  <c r="U264" i="11"/>
  <c r="AN38" i="12" s="1"/>
  <c r="AN127" i="12" s="1"/>
  <c r="U277" i="11"/>
  <c r="AN51" i="12" s="1"/>
  <c r="AN134" i="12" s="1"/>
  <c r="U247" i="11"/>
  <c r="AN21" i="12" s="1"/>
  <c r="AN81" i="12" s="1"/>
  <c r="U263" i="11"/>
  <c r="AN37" i="12" s="1"/>
  <c r="AN88" i="12" s="1"/>
  <c r="U280" i="11"/>
  <c r="AN54" i="12" s="1"/>
  <c r="AN96" i="12" s="1"/>
  <c r="U253" i="11"/>
  <c r="AN27" i="12" s="1"/>
  <c r="AN122" i="12" s="1"/>
  <c r="U274" i="11"/>
  <c r="AN48" i="12" s="1"/>
  <c r="AN94" i="12" s="1"/>
  <c r="U283" i="11"/>
  <c r="AN57" i="12" s="1"/>
  <c r="AN138" i="12" s="1"/>
  <c r="Q121" i="11"/>
  <c r="AC33" i="12" s="1"/>
  <c r="AC86" i="12" s="1"/>
  <c r="Q129" i="11"/>
  <c r="AC41" i="12" s="1"/>
  <c r="AC90" i="12" s="1"/>
  <c r="Q137" i="11"/>
  <c r="AC49" i="12" s="1"/>
  <c r="AC132" i="12" s="1"/>
  <c r="Q145" i="11"/>
  <c r="AC57" i="12" s="1"/>
  <c r="AC138" i="12" s="1"/>
  <c r="Q114" i="11"/>
  <c r="AC26" i="12" s="1"/>
  <c r="AC121" i="12" s="1"/>
  <c r="Q122" i="11"/>
  <c r="AC34" i="12" s="1"/>
  <c r="AC125" i="12" s="1"/>
  <c r="Q130" i="11"/>
  <c r="AC42" i="12" s="1"/>
  <c r="AC91" i="12" s="1"/>
  <c r="Q138" i="11"/>
  <c r="AC50" i="12" s="1"/>
  <c r="AC133" i="12" s="1"/>
  <c r="Q146" i="11"/>
  <c r="AC58" i="12" s="1"/>
  <c r="AC139" i="12" s="1"/>
  <c r="Q111" i="11"/>
  <c r="AC23" i="12" s="1"/>
  <c r="AC118" i="12" s="1"/>
  <c r="Q120" i="11"/>
  <c r="AC32" i="12" s="1"/>
  <c r="AC124" i="12" s="1"/>
  <c r="BY51" i="2"/>
  <c r="I2" i="1" s="1"/>
  <c r="AA29" i="11"/>
  <c r="AC29" i="11" s="1"/>
  <c r="Q206" i="11"/>
  <c r="AE26" i="12" s="1"/>
  <c r="AE121" i="12" s="1"/>
  <c r="Q216" i="11"/>
  <c r="AE36" i="12" s="1"/>
  <c r="AE126" i="12" s="1"/>
  <c r="Q239" i="11"/>
  <c r="AE59" i="12" s="1"/>
  <c r="AE97" i="12" s="1"/>
  <c r="Q225" i="11"/>
  <c r="AE45" i="12" s="1"/>
  <c r="AE131" i="12" s="1"/>
  <c r="Q233" i="11"/>
  <c r="AE53" i="12" s="1"/>
  <c r="AE95" i="12" s="1"/>
  <c r="Q202" i="11"/>
  <c r="AE22" i="12" s="1"/>
  <c r="AE82" i="12" s="1"/>
  <c r="Q211" i="11"/>
  <c r="AE31" i="12" s="1"/>
  <c r="AE85" i="12" s="1"/>
  <c r="Q218" i="11"/>
  <c r="AE38" i="12" s="1"/>
  <c r="AE127" i="12" s="1"/>
  <c r="Q224" i="11"/>
  <c r="AE44" i="12" s="1"/>
  <c r="AE130" i="12" s="1"/>
  <c r="Q232" i="11"/>
  <c r="AE52" i="12" s="1"/>
  <c r="AE135" i="12" s="1"/>
  <c r="Q256" i="11"/>
  <c r="AF30" i="12" s="1"/>
  <c r="AF123" i="12" s="1"/>
  <c r="Q271" i="11"/>
  <c r="AF45" i="12" s="1"/>
  <c r="AF131" i="12" s="1"/>
  <c r="Q253" i="11"/>
  <c r="AF27" i="12" s="1"/>
  <c r="AF122" i="12" s="1"/>
  <c r="Q261" i="11"/>
  <c r="AF35" i="12" s="1"/>
  <c r="AF87" i="12" s="1"/>
  <c r="Q280" i="11"/>
  <c r="AF54" i="12" s="1"/>
  <c r="AF96" i="12" s="1"/>
  <c r="Q246" i="11"/>
  <c r="AF20" i="12" s="1"/>
  <c r="AF80" i="12" s="1"/>
  <c r="Q270" i="11"/>
  <c r="AF44" i="12" s="1"/>
  <c r="AF130" i="12" s="1"/>
  <c r="Q257" i="11"/>
  <c r="AF31" i="12" s="1"/>
  <c r="AF85" i="12" s="1"/>
  <c r="Q267" i="11"/>
  <c r="AF41" i="12" s="1"/>
  <c r="AF90" i="12" s="1"/>
  <c r="Q277" i="11"/>
  <c r="AF51" i="12" s="1"/>
  <c r="AF134" i="12" s="1"/>
  <c r="AF24" i="11"/>
  <c r="C29" i="12"/>
  <c r="C84" i="12" s="1"/>
  <c r="AF36" i="11"/>
  <c r="C41" i="12"/>
  <c r="C90" i="12" s="1"/>
  <c r="C46" i="12"/>
  <c r="C92" i="12" s="1"/>
  <c r="AF41" i="11"/>
  <c r="AF47" i="11"/>
  <c r="C52" i="12"/>
  <c r="C135" i="12" s="1"/>
  <c r="AF15" i="11"/>
  <c r="C20" i="12"/>
  <c r="C80" i="12" s="1"/>
  <c r="AF34" i="11"/>
  <c r="C39" i="12"/>
  <c r="C89" i="12" s="1"/>
  <c r="AF49" i="11"/>
  <c r="C54" i="12"/>
  <c r="C96" i="12" s="1"/>
  <c r="AF21" i="11"/>
  <c r="C26" i="12"/>
  <c r="C121" i="12" s="1"/>
  <c r="AF31" i="11"/>
  <c r="C36" i="12"/>
  <c r="C126" i="12" s="1"/>
  <c r="AF52" i="11"/>
  <c r="C57" i="12"/>
  <c r="C138" i="12" s="1"/>
  <c r="AH202" i="11"/>
  <c r="BC23" i="12"/>
  <c r="BC118" i="12" s="1"/>
  <c r="L30" i="12"/>
  <c r="L123" i="12" s="1"/>
  <c r="AG71" i="11"/>
  <c r="L51" i="12"/>
  <c r="L134" i="12" s="1"/>
  <c r="AG92" i="11"/>
  <c r="L28" i="12"/>
  <c r="L83" i="12" s="1"/>
  <c r="AG69" i="11"/>
  <c r="L38" i="12"/>
  <c r="L127" i="12" s="1"/>
  <c r="AG79" i="11"/>
  <c r="L52" i="12"/>
  <c r="L135" i="12" s="1"/>
  <c r="AG93" i="11"/>
  <c r="L40" i="12"/>
  <c r="L128" i="12" s="1"/>
  <c r="AG81" i="11"/>
  <c r="L54" i="12"/>
  <c r="L96" i="12" s="1"/>
  <c r="AG95" i="11"/>
  <c r="T220" i="2"/>
  <c r="V220" i="2" s="1"/>
  <c r="G75" i="11" s="1"/>
  <c r="L50" i="12"/>
  <c r="L133" i="12" s="1"/>
  <c r="U128" i="11"/>
  <c r="AK40" i="12" s="1"/>
  <c r="AK128" i="12" s="1"/>
  <c r="U136" i="11"/>
  <c r="AK48" i="12" s="1"/>
  <c r="AK94" i="12" s="1"/>
  <c r="U144" i="11"/>
  <c r="AK56" i="12" s="1"/>
  <c r="AK137" i="12" s="1"/>
  <c r="U109" i="11"/>
  <c r="AK21" i="12" s="1"/>
  <c r="AK81" i="12" s="1"/>
  <c r="U118" i="11"/>
  <c r="AK30" i="12" s="1"/>
  <c r="AK123" i="12" s="1"/>
  <c r="U133" i="11"/>
  <c r="AK45" i="12" s="1"/>
  <c r="AK131" i="12" s="1"/>
  <c r="U141" i="11"/>
  <c r="AK53" i="12" s="1"/>
  <c r="AK95" i="12" s="1"/>
  <c r="U110" i="11"/>
  <c r="AK22" i="12" s="1"/>
  <c r="AK82" i="12" s="1"/>
  <c r="Y204" i="11"/>
  <c r="AU24" i="12" s="1"/>
  <c r="AU119" i="12" s="1"/>
  <c r="Y212" i="11"/>
  <c r="AU32" i="12" s="1"/>
  <c r="AU124" i="12" s="1"/>
  <c r="Y221" i="11"/>
  <c r="AU41" i="12" s="1"/>
  <c r="AU90" i="12" s="1"/>
  <c r="Y217" i="11"/>
  <c r="AU37" i="12" s="1"/>
  <c r="AU88" i="12" s="1"/>
  <c r="Y229" i="11"/>
  <c r="AU49" i="12" s="1"/>
  <c r="AU132" i="12" s="1"/>
  <c r="Y200" i="11"/>
  <c r="AU20" i="12" s="1"/>
  <c r="AU80" i="12" s="1"/>
  <c r="Y211" i="11"/>
  <c r="AU31" i="12" s="1"/>
  <c r="AU85" i="12" s="1"/>
  <c r="Y220" i="11"/>
  <c r="AU40" i="12" s="1"/>
  <c r="AU128" i="12" s="1"/>
  <c r="Y226" i="11"/>
  <c r="AU46" i="12" s="1"/>
  <c r="AU92" i="12" s="1"/>
  <c r="Y233" i="11"/>
  <c r="AU53" i="12" s="1"/>
  <c r="AU95" i="12" s="1"/>
  <c r="AC126" i="11"/>
  <c r="AC134" i="11"/>
  <c r="AC142" i="11"/>
  <c r="AC107" i="11"/>
  <c r="AC115" i="11"/>
  <c r="AC123" i="11"/>
  <c r="AC131" i="11"/>
  <c r="AC139" i="11"/>
  <c r="AC108" i="11"/>
  <c r="AC116" i="11"/>
  <c r="K200" i="2"/>
  <c r="C6" i="1" s="1"/>
  <c r="C11" i="1" s="1"/>
  <c r="D88" i="11"/>
  <c r="M77" i="11"/>
  <c r="T35" i="12" s="1"/>
  <c r="T87" i="12" s="1"/>
  <c r="M64" i="11"/>
  <c r="T22" i="12" s="1"/>
  <c r="T82" i="12" s="1"/>
  <c r="M79" i="11"/>
  <c r="T37" i="12" s="1"/>
  <c r="T88" i="12" s="1"/>
  <c r="M92" i="11"/>
  <c r="T50" i="12" s="1"/>
  <c r="T133" i="12" s="1"/>
  <c r="M71" i="11"/>
  <c r="T29" i="12" s="1"/>
  <c r="T84" i="12" s="1"/>
  <c r="M70" i="11"/>
  <c r="T28" i="12" s="1"/>
  <c r="T83" i="12" s="1"/>
  <c r="M85" i="11"/>
  <c r="T43" i="12" s="1"/>
  <c r="T129" i="12" s="1"/>
  <c r="M99" i="11"/>
  <c r="T57" i="12" s="1"/>
  <c r="T138" i="12" s="1"/>
  <c r="M101" i="11"/>
  <c r="T59" i="12" s="1"/>
  <c r="T97" i="12" s="1"/>
  <c r="BC20" i="12"/>
  <c r="BC80" i="12" s="1"/>
  <c r="AH199" i="11"/>
  <c r="BC29" i="12"/>
  <c r="BC84" i="12" s="1"/>
  <c r="AH208" i="11"/>
  <c r="BC38" i="12"/>
  <c r="BC127" i="12" s="1"/>
  <c r="AH217" i="11"/>
  <c r="BC41" i="12"/>
  <c r="BC90" i="12" s="1"/>
  <c r="AH220" i="11"/>
  <c r="BC48" i="12"/>
  <c r="BC94" i="12" s="1"/>
  <c r="AH227" i="11"/>
  <c r="BC56" i="12"/>
  <c r="BC137" i="12" s="1"/>
  <c r="AH235" i="11"/>
  <c r="BC21" i="12"/>
  <c r="BC81" i="12" s="1"/>
  <c r="AH200" i="11"/>
  <c r="BC32" i="12"/>
  <c r="BC124" i="12" s="1"/>
  <c r="BC39" i="12"/>
  <c r="BC89" i="12" s="1"/>
  <c r="AH218" i="11"/>
  <c r="BC47" i="12"/>
  <c r="BC93" i="12" s="1"/>
  <c r="AH226" i="11"/>
  <c r="BC57" i="12"/>
  <c r="BC138" i="12" s="1"/>
  <c r="AH236" i="11"/>
  <c r="K595" i="2"/>
  <c r="C153" i="11"/>
  <c r="E153" i="11" s="1"/>
  <c r="F51" i="12"/>
  <c r="F134" i="12" s="1"/>
  <c r="AF184" i="11"/>
  <c r="AF158" i="11"/>
  <c r="F25" i="12"/>
  <c r="F120" i="12" s="1"/>
  <c r="F42" i="12"/>
  <c r="F91" i="12" s="1"/>
  <c r="AF175" i="11"/>
  <c r="F21" i="12"/>
  <c r="F81" i="12" s="1"/>
  <c r="AF154" i="11"/>
  <c r="F39" i="12"/>
  <c r="F89" i="12" s="1"/>
  <c r="AF172" i="11"/>
  <c r="F49" i="12"/>
  <c r="F132" i="12" s="1"/>
  <c r="AF182" i="11"/>
  <c r="E163" i="11"/>
  <c r="F44" i="12"/>
  <c r="F130" i="12" s="1"/>
  <c r="AF177" i="11"/>
  <c r="AF189" i="11"/>
  <c r="F56" i="12"/>
  <c r="F137" i="12" s="1"/>
  <c r="BD35" i="12"/>
  <c r="BD87" i="12" s="1"/>
  <c r="AH260" i="11"/>
  <c r="BD47" i="12"/>
  <c r="BD93" i="12" s="1"/>
  <c r="AH272" i="11"/>
  <c r="BD22" i="12"/>
  <c r="BD82" i="12" s="1"/>
  <c r="AH247" i="11"/>
  <c r="BD31" i="12"/>
  <c r="BD85" i="12" s="1"/>
  <c r="AH256" i="11"/>
  <c r="BD30" i="12"/>
  <c r="BD123" i="12" s="1"/>
  <c r="AH255" i="11"/>
  <c r="BD40" i="12"/>
  <c r="BD128" i="12" s="1"/>
  <c r="AH265" i="11"/>
  <c r="BD48" i="12"/>
  <c r="BD94" i="12" s="1"/>
  <c r="AH273" i="11"/>
  <c r="BD25" i="12"/>
  <c r="BD120" i="12" s="1"/>
  <c r="AH250" i="11"/>
  <c r="BD56" i="12"/>
  <c r="BD137" i="12" s="1"/>
  <c r="AH281" i="11"/>
  <c r="AH42" i="11"/>
  <c r="AY47" i="12"/>
  <c r="AY93" i="12" s="1"/>
  <c r="AH34" i="11"/>
  <c r="AY39" i="12"/>
  <c r="AY89" i="12" s="1"/>
  <c r="AF94" i="11"/>
  <c r="D53" i="12"/>
  <c r="D95" i="12" s="1"/>
  <c r="AG48" i="11"/>
  <c r="K53" i="12"/>
  <c r="K95" i="12" s="1"/>
  <c r="BJ453" i="2"/>
  <c r="BL453" i="2" s="1"/>
  <c r="BN453" i="2" s="1"/>
  <c r="X109" i="11" s="1"/>
  <c r="Y109" i="11" s="1"/>
  <c r="BJ454" i="2"/>
  <c r="BL454" i="2" s="1"/>
  <c r="BN454" i="2" s="1"/>
  <c r="X110" i="11" s="1"/>
  <c r="Y110" i="11" s="1"/>
  <c r="AS22" i="12" s="1"/>
  <c r="AS82" i="12" s="1"/>
  <c r="AH52" i="11"/>
  <c r="AY57" i="12"/>
  <c r="AY138" i="12" s="1"/>
  <c r="AH33" i="11"/>
  <c r="D41" i="12"/>
  <c r="D90" i="12" s="1"/>
  <c r="AF82" i="11"/>
  <c r="AG47" i="11"/>
  <c r="K52" i="12"/>
  <c r="K135" i="12" s="1"/>
  <c r="AH25" i="11"/>
  <c r="D58" i="12"/>
  <c r="D139" i="12" s="1"/>
  <c r="AF99" i="11"/>
  <c r="U102" i="11"/>
  <c r="D6" i="11" s="1"/>
  <c r="D23" i="12"/>
  <c r="D118" i="12" s="1"/>
  <c r="AF64" i="11"/>
  <c r="D27" i="12"/>
  <c r="D122" i="12" s="1"/>
  <c r="AF68" i="11"/>
  <c r="AG27" i="11"/>
  <c r="K32" i="12"/>
  <c r="K124" i="12" s="1"/>
  <c r="G4" i="1"/>
  <c r="T185" i="2"/>
  <c r="V185" i="2" s="1"/>
  <c r="BY894" i="2"/>
  <c r="I26" i="1" s="1"/>
  <c r="AE430" i="2"/>
  <c r="AG430" i="2" s="1"/>
  <c r="K134" i="11" s="1"/>
  <c r="BA413" i="2"/>
  <c r="BC413" i="2" s="1"/>
  <c r="S117" i="11" s="1"/>
  <c r="U117" i="11" s="1"/>
  <c r="AK29" i="12" s="1"/>
  <c r="AK84" i="12" s="1"/>
  <c r="AP413" i="2"/>
  <c r="AR413" i="2" s="1"/>
  <c r="O117" i="11" s="1"/>
  <c r="K793" i="2"/>
  <c r="C23" i="1" s="1"/>
  <c r="AP461" i="2"/>
  <c r="AR461" i="2" s="1"/>
  <c r="P117" i="11" s="1"/>
  <c r="BY344" i="2"/>
  <c r="BN344" i="2"/>
  <c r="AC281" i="2"/>
  <c r="AE281" i="2" s="1"/>
  <c r="AG281" i="2" s="1"/>
  <c r="L88" i="11" s="1"/>
  <c r="M88" i="11" s="1"/>
  <c r="T46" i="12" s="1"/>
  <c r="T92" i="12" s="1"/>
  <c r="AC329" i="2"/>
  <c r="AE329" i="2" s="1"/>
  <c r="AG329" i="2" s="1"/>
  <c r="AG344" i="2" s="1"/>
  <c r="E9" i="1" s="1"/>
  <c r="AN257" i="2"/>
  <c r="AM305" i="2"/>
  <c r="AN305" i="2" s="1"/>
  <c r="AP305" i="2" s="1"/>
  <c r="AR305" i="2" s="1"/>
  <c r="R281" i="2"/>
  <c r="Q329" i="2"/>
  <c r="R329" i="2" s="1"/>
  <c r="T329" i="2" s="1"/>
  <c r="V329" i="2" s="1"/>
  <c r="R257" i="2"/>
  <c r="T257" i="2" s="1"/>
  <c r="V257" i="2" s="1"/>
  <c r="H64" i="11" s="1"/>
  <c r="I64" i="11" s="1"/>
  <c r="Q305" i="2"/>
  <c r="R305" i="2" s="1"/>
  <c r="T305" i="2" s="1"/>
  <c r="V305" i="2" s="1"/>
  <c r="AN281" i="2"/>
  <c r="AM329" i="2"/>
  <c r="AN329" i="2" s="1"/>
  <c r="AP329" i="2" s="1"/>
  <c r="AR329" i="2" s="1"/>
  <c r="K745" i="2"/>
  <c r="C22" i="1" s="1"/>
  <c r="BN894" i="2"/>
  <c r="H26" i="1" s="1"/>
  <c r="H28" i="1" s="1"/>
  <c r="AR200" i="2"/>
  <c r="F6" i="1" s="1"/>
  <c r="I406" i="2"/>
  <c r="K406" i="2" s="1"/>
  <c r="C110" i="11" s="1"/>
  <c r="E110" i="11" s="1"/>
  <c r="BY942" i="2"/>
  <c r="I27" i="1" s="1"/>
  <c r="AR745" i="2"/>
  <c r="F22" i="1" s="1"/>
  <c r="AR942" i="2"/>
  <c r="V595" i="2"/>
  <c r="D18" i="1" s="1"/>
  <c r="BC846" i="2"/>
  <c r="G25" i="1" s="1"/>
  <c r="Q193" i="2"/>
  <c r="R193" i="2" s="1"/>
  <c r="T193" i="2" s="1"/>
  <c r="V193" i="2" s="1"/>
  <c r="R145" i="2"/>
  <c r="T145" i="2" s="1"/>
  <c r="V145" i="2" s="1"/>
  <c r="V152" i="2" s="1"/>
  <c r="D5" i="1" s="1"/>
  <c r="AP209" i="2"/>
  <c r="AR209" i="2" s="1"/>
  <c r="O64" i="11" s="1"/>
  <c r="AE730" i="2"/>
  <c r="AG730" i="2" s="1"/>
  <c r="V200" i="2"/>
  <c r="D6" i="1" s="1"/>
  <c r="AR846" i="2"/>
  <c r="F25" i="1" s="1"/>
  <c r="BN745" i="2"/>
  <c r="H22" i="1" s="1"/>
  <c r="BI593" i="2"/>
  <c r="BJ545" i="2"/>
  <c r="BL545" i="2" s="1"/>
  <c r="BN545" i="2" s="1"/>
  <c r="W193" i="11" s="1"/>
  <c r="Y193" i="11" s="1"/>
  <c r="AT59" i="12" s="1"/>
  <c r="AT97" i="12" s="1"/>
  <c r="AP281" i="2"/>
  <c r="AR281" i="2" s="1"/>
  <c r="P88" i="11" s="1"/>
  <c r="BW216" i="2"/>
  <c r="BY216" i="2" s="1"/>
  <c r="AA71" i="11" s="1"/>
  <c r="BN248" i="2"/>
  <c r="H7" i="1" s="1"/>
  <c r="V745" i="2"/>
  <c r="V493" i="2"/>
  <c r="D14" i="1" s="1"/>
  <c r="T233" i="2"/>
  <c r="V233" i="2" s="1"/>
  <c r="G88" i="11" s="1"/>
  <c r="AG894" i="2"/>
  <c r="E26" i="1" s="1"/>
  <c r="BC793" i="2"/>
  <c r="BY595" i="2"/>
  <c r="I18" i="1" s="1"/>
  <c r="V697" i="2"/>
  <c r="V846" i="2"/>
  <c r="D25" i="1" s="1"/>
  <c r="BC894" i="2"/>
  <c r="G26" i="1" s="1"/>
  <c r="I438" i="2"/>
  <c r="K438" i="2" s="1"/>
  <c r="C142" i="11" s="1"/>
  <c r="E142" i="11" s="1"/>
  <c r="AE478" i="2"/>
  <c r="AG478" i="2" s="1"/>
  <c r="AG942" i="2"/>
  <c r="BN547" i="2"/>
  <c r="H17" i="1" s="1"/>
  <c r="K894" i="2"/>
  <c r="C26" i="1" s="1"/>
  <c r="AM84" i="2"/>
  <c r="AN84" i="2" s="1"/>
  <c r="AP84" i="2" s="1"/>
  <c r="AR84" i="2" s="1"/>
  <c r="AC84" i="2"/>
  <c r="AE84" i="2" s="1"/>
  <c r="AG84" i="2" s="1"/>
  <c r="BC697" i="2"/>
  <c r="G21" i="1" s="1"/>
  <c r="K846" i="2"/>
  <c r="C25" i="1" s="1"/>
  <c r="I430" i="2"/>
  <c r="K430" i="2" s="1"/>
  <c r="C134" i="11" s="1"/>
  <c r="E134" i="11" s="1"/>
  <c r="AR894" i="2"/>
  <c r="F26" i="1" s="1"/>
  <c r="AP257" i="2"/>
  <c r="AR257" i="2" s="1"/>
  <c r="I421" i="2"/>
  <c r="K421" i="2" s="1"/>
  <c r="C125" i="11" s="1"/>
  <c r="E125" i="11" s="1"/>
  <c r="AE778" i="2"/>
  <c r="AG778" i="2" s="1"/>
  <c r="AG793" i="2" s="1"/>
  <c r="BI465" i="2"/>
  <c r="BJ465" i="2" s="1"/>
  <c r="BL465" i="2" s="1"/>
  <c r="BN465" i="2" s="1"/>
  <c r="X121" i="11" s="1"/>
  <c r="BJ417" i="2"/>
  <c r="BL417" i="2" s="1"/>
  <c r="BN417" i="2" s="1"/>
  <c r="W121" i="11" s="1"/>
  <c r="Y121" i="11" s="1"/>
  <c r="AS33" i="12" s="1"/>
  <c r="AS86" i="12" s="1"/>
  <c r="BA743" i="2"/>
  <c r="BC743" i="2" s="1"/>
  <c r="K51" i="2"/>
  <c r="C2" i="1" s="1"/>
  <c r="C4" i="1" s="1"/>
  <c r="V248" i="2"/>
  <c r="D7" i="1" s="1"/>
  <c r="BN595" i="2"/>
  <c r="H18" i="1" s="1"/>
  <c r="K493" i="2"/>
  <c r="C14" i="1" s="1"/>
  <c r="BW264" i="2"/>
  <c r="BY264" i="2" s="1"/>
  <c r="AB71" i="11" s="1"/>
  <c r="BN296" i="2"/>
  <c r="H8" i="1" s="1"/>
  <c r="V793" i="2"/>
  <c r="V894" i="2"/>
  <c r="D26" i="1" s="1"/>
  <c r="BY697" i="2"/>
  <c r="I21" i="1" s="1"/>
  <c r="I24" i="1" s="1"/>
  <c r="AR595" i="2"/>
  <c r="F18" i="1" s="1"/>
  <c r="T281" i="2"/>
  <c r="V281" i="2" s="1"/>
  <c r="BI469" i="2"/>
  <c r="BJ469" i="2" s="1"/>
  <c r="BL469" i="2" s="1"/>
  <c r="BN469" i="2" s="1"/>
  <c r="X125" i="11" s="1"/>
  <c r="BJ421" i="2"/>
  <c r="BL421" i="2" s="1"/>
  <c r="BN421" i="2" s="1"/>
  <c r="W125" i="11" s="1"/>
  <c r="K547" i="2"/>
  <c r="C17" i="1" s="1"/>
  <c r="AY421" i="2"/>
  <c r="BA421" i="2" s="1"/>
  <c r="BC421" i="2" s="1"/>
  <c r="AX469" i="2"/>
  <c r="AY469" i="2" s="1"/>
  <c r="BA469" i="2" s="1"/>
  <c r="BC469" i="2" s="1"/>
  <c r="BC547" i="2"/>
  <c r="G17" i="1" s="1"/>
  <c r="AG445" i="2"/>
  <c r="E13" i="1" s="1"/>
  <c r="AG547" i="2"/>
  <c r="E17" i="1" s="1"/>
  <c r="K697" i="2"/>
  <c r="C21" i="1" s="1"/>
  <c r="AR793" i="2"/>
  <c r="BW461" i="2"/>
  <c r="BY461" i="2" s="1"/>
  <c r="AB117" i="11" s="1"/>
  <c r="AC117" i="11" s="1"/>
  <c r="BC595" i="2"/>
  <c r="G18" i="1" s="1"/>
  <c r="BN942" i="2"/>
  <c r="BU294" i="2"/>
  <c r="BW294" i="2" s="1"/>
  <c r="BY294" i="2" s="1"/>
  <c r="AB101" i="11" s="1"/>
  <c r="BT246" i="2"/>
  <c r="BU246" i="2" s="1"/>
  <c r="BW246" i="2" s="1"/>
  <c r="BY246" i="2" s="1"/>
  <c r="AP430" i="2"/>
  <c r="AR430" i="2" s="1"/>
  <c r="BN697" i="2"/>
  <c r="H21" i="1" s="1"/>
  <c r="V942" i="2"/>
  <c r="C18" i="1"/>
  <c r="BY793" i="2"/>
  <c r="BY547" i="2"/>
  <c r="I17" i="1" s="1"/>
  <c r="I20" i="1" s="1"/>
  <c r="BC942" i="2"/>
  <c r="G27" i="1" s="1"/>
  <c r="BT469" i="2"/>
  <c r="BU469" i="2" s="1"/>
  <c r="BW469" i="2" s="1"/>
  <c r="BY469" i="2" s="1"/>
  <c r="AB125" i="11" s="1"/>
  <c r="BU421" i="2"/>
  <c r="BW421" i="2" s="1"/>
  <c r="BY421" i="2" s="1"/>
  <c r="R32" i="2"/>
  <c r="T32" i="2" s="1"/>
  <c r="V32" i="2" s="1"/>
  <c r="AB32" i="2"/>
  <c r="AC32" i="2" s="1"/>
  <c r="AE32" i="2" s="1"/>
  <c r="AG32" i="2" s="1"/>
  <c r="AG697" i="2"/>
  <c r="D21" i="1" s="1"/>
  <c r="AG846" i="2"/>
  <c r="E25" i="1" s="1"/>
  <c r="V445" i="2"/>
  <c r="D13" i="1" s="1"/>
  <c r="I417" i="2"/>
  <c r="K417" i="2" s="1"/>
  <c r="C121" i="11" s="1"/>
  <c r="E121" i="11" s="1"/>
  <c r="AR547" i="2"/>
  <c r="F17" i="1" s="1"/>
  <c r="V547" i="2"/>
  <c r="D17" i="1" s="1"/>
  <c r="AG595" i="2"/>
  <c r="E18" i="1" s="1"/>
  <c r="E20" i="1" s="1"/>
  <c r="BN793" i="2"/>
  <c r="AP233" i="2"/>
  <c r="AR233" i="2" s="1"/>
  <c r="O88" i="11" s="1"/>
  <c r="Q88" i="11" s="1"/>
  <c r="AB46" i="12" s="1"/>
  <c r="AB92" i="12" s="1"/>
  <c r="AP478" i="2"/>
  <c r="AR478" i="2" s="1"/>
  <c r="AP664" i="2"/>
  <c r="AR664" i="2" s="1"/>
  <c r="AG248" i="2"/>
  <c r="E7" i="1" s="1"/>
  <c r="BY846" i="2"/>
  <c r="I25" i="1" s="1"/>
  <c r="K644" i="2"/>
  <c r="AS21" i="12" l="1"/>
  <c r="AS81" i="12" s="1"/>
  <c r="BA29" i="12"/>
  <c r="BA84" i="12" s="1"/>
  <c r="AH116" i="11"/>
  <c r="L22" i="12"/>
  <c r="L82" i="12" s="1"/>
  <c r="L81" i="11"/>
  <c r="AG296" i="2"/>
  <c r="E8" i="1" s="1"/>
  <c r="AR493" i="2"/>
  <c r="F14" i="1" s="1"/>
  <c r="P134" i="11"/>
  <c r="V51" i="2"/>
  <c r="D2" i="1" s="1"/>
  <c r="G38" i="11"/>
  <c r="I38" i="11" s="1"/>
  <c r="AF124" i="11"/>
  <c r="E37" i="12"/>
  <c r="E88" i="12" s="1"/>
  <c r="BY445" i="2"/>
  <c r="I13" i="1" s="1"/>
  <c r="AA125" i="11"/>
  <c r="AC125" i="11" s="1"/>
  <c r="BC445" i="2"/>
  <c r="G13" i="1" s="1"/>
  <c r="S125" i="11"/>
  <c r="H88" i="11"/>
  <c r="AR296" i="2"/>
  <c r="F8" i="1" s="1"/>
  <c r="P64" i="11"/>
  <c r="BY248" i="2"/>
  <c r="I7" i="1" s="1"/>
  <c r="AA101" i="11"/>
  <c r="AC101" i="11" s="1"/>
  <c r="AG99" i="2"/>
  <c r="E3" i="1" s="1"/>
  <c r="L42" i="11"/>
  <c r="M42" i="11" s="1"/>
  <c r="S46" i="12" s="1"/>
  <c r="S92" i="12" s="1"/>
  <c r="AG745" i="2"/>
  <c r="L226" i="11"/>
  <c r="M226" i="11" s="1"/>
  <c r="AF162" i="11"/>
  <c r="F29" i="12"/>
  <c r="F84" i="12" s="1"/>
  <c r="BA28" i="12"/>
  <c r="BA83" i="12" s="1"/>
  <c r="AH115" i="11"/>
  <c r="BA35" i="12"/>
  <c r="BA87" i="12" s="1"/>
  <c r="AH122" i="11"/>
  <c r="BA46" i="12"/>
  <c r="BA92" i="12" s="1"/>
  <c r="AH133" i="11"/>
  <c r="AG91" i="11"/>
  <c r="N56" i="12"/>
  <c r="N137" i="12" s="1"/>
  <c r="AG189" i="11"/>
  <c r="N32" i="12"/>
  <c r="N124" i="12" s="1"/>
  <c r="AG165" i="11"/>
  <c r="N51" i="12"/>
  <c r="N134" i="12" s="1"/>
  <c r="AG184" i="11"/>
  <c r="AF275" i="11"/>
  <c r="H50" i="12"/>
  <c r="H133" i="12" s="1"/>
  <c r="H37" i="12"/>
  <c r="H88" i="12" s="1"/>
  <c r="AF262" i="11"/>
  <c r="H42" i="12"/>
  <c r="H91" i="12" s="1"/>
  <c r="AF267" i="11"/>
  <c r="Y194" i="11"/>
  <c r="G7" i="11" s="1"/>
  <c r="AG112" i="11"/>
  <c r="AG137" i="11"/>
  <c r="BB48" i="12"/>
  <c r="BB94" i="12" s="1"/>
  <c r="AH181" i="11"/>
  <c r="BB26" i="12"/>
  <c r="BB121" i="12" s="1"/>
  <c r="AH159" i="11"/>
  <c r="BB29" i="12"/>
  <c r="BB84" i="12" s="1"/>
  <c r="AH162" i="11"/>
  <c r="AG245" i="11"/>
  <c r="AG266" i="11"/>
  <c r="AG210" i="11"/>
  <c r="Q316" i="2"/>
  <c r="R316" i="2" s="1"/>
  <c r="T316" i="2" s="1"/>
  <c r="V316" i="2" s="1"/>
  <c r="R268" i="2"/>
  <c r="T268" i="2" s="1"/>
  <c r="V268" i="2" s="1"/>
  <c r="H75" i="11" s="1"/>
  <c r="AH209" i="11"/>
  <c r="AH233" i="11"/>
  <c r="BA33" i="12"/>
  <c r="BA86" i="12" s="1"/>
  <c r="AH120" i="11"/>
  <c r="BA44" i="12"/>
  <c r="BA130" i="12" s="1"/>
  <c r="AH131" i="11"/>
  <c r="AG68" i="11"/>
  <c r="BD39" i="12"/>
  <c r="BD89" i="12" s="1"/>
  <c r="AH264" i="11"/>
  <c r="N47" i="12"/>
  <c r="N93" i="12" s="1"/>
  <c r="AG180" i="11"/>
  <c r="N31" i="12"/>
  <c r="N85" i="12" s="1"/>
  <c r="AG164" i="11"/>
  <c r="H35" i="12"/>
  <c r="H87" i="12" s="1"/>
  <c r="AF260" i="11"/>
  <c r="H56" i="12"/>
  <c r="H137" i="12" s="1"/>
  <c r="AF281" i="11"/>
  <c r="AG119" i="11"/>
  <c r="AG143" i="11"/>
  <c r="AG127" i="11"/>
  <c r="AG136" i="11"/>
  <c r="AH191" i="11"/>
  <c r="BB58" i="12"/>
  <c r="BB139" i="12" s="1"/>
  <c r="BB42" i="12"/>
  <c r="BB91" i="12" s="1"/>
  <c r="AH175" i="11"/>
  <c r="AH163" i="11"/>
  <c r="BB30" i="12"/>
  <c r="BB123" i="12" s="1"/>
  <c r="AG264" i="11"/>
  <c r="AH262" i="11"/>
  <c r="AH246" i="11"/>
  <c r="F54" i="12"/>
  <c r="F96" i="12" s="1"/>
  <c r="AF187" i="11"/>
  <c r="BA47" i="12"/>
  <c r="BA93" i="12" s="1"/>
  <c r="AH134" i="11"/>
  <c r="BA50" i="12"/>
  <c r="BA133" i="12" s="1"/>
  <c r="AH137" i="11"/>
  <c r="AG97" i="11"/>
  <c r="AG88" i="11"/>
  <c r="AG61" i="11"/>
  <c r="AG65" i="11"/>
  <c r="N52" i="12"/>
  <c r="N135" i="12" s="1"/>
  <c r="AG185" i="11"/>
  <c r="N20" i="12"/>
  <c r="N80" i="12" s="1"/>
  <c r="AG153" i="11"/>
  <c r="H41" i="12"/>
  <c r="H90" i="12" s="1"/>
  <c r="AF266" i="11"/>
  <c r="H29" i="12"/>
  <c r="H84" i="12" s="1"/>
  <c r="AF254" i="11"/>
  <c r="BB39" i="12"/>
  <c r="BB89" i="12" s="1"/>
  <c r="AH172" i="11"/>
  <c r="AH171" i="11"/>
  <c r="BB38" i="12"/>
  <c r="BB127" i="12" s="1"/>
  <c r="BB23" i="12"/>
  <c r="BB118" i="12" s="1"/>
  <c r="AH156" i="11"/>
  <c r="I35" i="11"/>
  <c r="F43" i="12"/>
  <c r="F129" i="12" s="1"/>
  <c r="AF176" i="11"/>
  <c r="AH203" i="11"/>
  <c r="AH229" i="11"/>
  <c r="AH219" i="11"/>
  <c r="BA53" i="12"/>
  <c r="BA95" i="12" s="1"/>
  <c r="AH140" i="11"/>
  <c r="BA56" i="12"/>
  <c r="BA137" i="12" s="1"/>
  <c r="AH143" i="11"/>
  <c r="AG96" i="11"/>
  <c r="AG77" i="11"/>
  <c r="AE19" i="12"/>
  <c r="AE117" i="12" s="1"/>
  <c r="AG62" i="11"/>
  <c r="L21" i="12"/>
  <c r="L81" i="12" s="1"/>
  <c r="N42" i="12"/>
  <c r="N91" i="12" s="1"/>
  <c r="AG175" i="11"/>
  <c r="N29" i="12"/>
  <c r="N84" i="12" s="1"/>
  <c r="AG162" i="11"/>
  <c r="AF257" i="11"/>
  <c r="H32" i="12"/>
  <c r="H124" i="12" s="1"/>
  <c r="H51" i="12"/>
  <c r="H134" i="12" s="1"/>
  <c r="AF276" i="11"/>
  <c r="AG131" i="11"/>
  <c r="AG140" i="11"/>
  <c r="AG124" i="11"/>
  <c r="BB59" i="12"/>
  <c r="BB97" i="12" s="1"/>
  <c r="AH192" i="11"/>
  <c r="BB53" i="12"/>
  <c r="BB95" i="12" s="1"/>
  <c r="AH186" i="11"/>
  <c r="AG258" i="11"/>
  <c r="AG267" i="11"/>
  <c r="AG250" i="11"/>
  <c r="AG255" i="11"/>
  <c r="AG223" i="11"/>
  <c r="AG212" i="11"/>
  <c r="AG232" i="11"/>
  <c r="AG233" i="11"/>
  <c r="AG205" i="11"/>
  <c r="AR697" i="2"/>
  <c r="O208" i="11"/>
  <c r="Q208" i="11" s="1"/>
  <c r="E33" i="12"/>
  <c r="E86" i="12" s="1"/>
  <c r="AF120" i="11"/>
  <c r="AG51" i="2"/>
  <c r="E2" i="1" s="1"/>
  <c r="K38" i="11"/>
  <c r="M38" i="11" s="1"/>
  <c r="S42" i="12" s="1"/>
  <c r="S91" i="12" s="1"/>
  <c r="Y125" i="11"/>
  <c r="AS37" i="12" s="1"/>
  <c r="AS88" i="12" s="1"/>
  <c r="AF133" i="11"/>
  <c r="E46" i="12"/>
  <c r="E92" i="12" s="1"/>
  <c r="AR99" i="2"/>
  <c r="F3" i="1" s="1"/>
  <c r="F4" i="1" s="1"/>
  <c r="P42" i="11"/>
  <c r="AG493" i="2"/>
  <c r="E14" i="1" s="1"/>
  <c r="L134" i="11"/>
  <c r="I88" i="11"/>
  <c r="AC71" i="11"/>
  <c r="Q64" i="11"/>
  <c r="AB22" i="12" s="1"/>
  <c r="AB82" i="12" s="1"/>
  <c r="AF109" i="11"/>
  <c r="E22" i="12"/>
  <c r="E82" i="12" s="1"/>
  <c r="Q117" i="11"/>
  <c r="E194" i="11"/>
  <c r="G2" i="11" s="1"/>
  <c r="F19" i="12"/>
  <c r="F117" i="12" s="1"/>
  <c r="AF152" i="11"/>
  <c r="AH211" i="11"/>
  <c r="BA20" i="12"/>
  <c r="BA80" i="12" s="1"/>
  <c r="AH107" i="11"/>
  <c r="BA27" i="12"/>
  <c r="BA122" i="12" s="1"/>
  <c r="AH114" i="11"/>
  <c r="BA38" i="12"/>
  <c r="BA127" i="12" s="1"/>
  <c r="AH125" i="11"/>
  <c r="N55" i="12"/>
  <c r="N136" i="12" s="1"/>
  <c r="AG188" i="11"/>
  <c r="N24" i="12"/>
  <c r="N119" i="12" s="1"/>
  <c r="AG157" i="11"/>
  <c r="H38" i="12"/>
  <c r="H127" i="12" s="1"/>
  <c r="AF263" i="11"/>
  <c r="H58" i="12"/>
  <c r="H139" i="12" s="1"/>
  <c r="AF283" i="11"/>
  <c r="H19" i="12"/>
  <c r="H117" i="12" s="1"/>
  <c r="AF244" i="11"/>
  <c r="E286" i="11"/>
  <c r="AG121" i="11"/>
  <c r="BB50" i="12"/>
  <c r="BB133" i="12" s="1"/>
  <c r="AH183" i="11"/>
  <c r="BB25" i="12"/>
  <c r="BB120" i="12" s="1"/>
  <c r="AH158" i="11"/>
  <c r="BB27" i="12"/>
  <c r="BB122" i="12" s="1"/>
  <c r="AH160" i="11"/>
  <c r="AH279" i="11"/>
  <c r="AH214" i="11"/>
  <c r="BA26" i="12"/>
  <c r="BA121" i="12" s="1"/>
  <c r="AH113" i="11"/>
  <c r="BA25" i="12"/>
  <c r="BA120" i="12" s="1"/>
  <c r="AH112" i="11"/>
  <c r="BA36" i="12"/>
  <c r="BA126" i="12" s="1"/>
  <c r="AH123" i="11"/>
  <c r="AG90" i="11"/>
  <c r="AG66" i="11"/>
  <c r="N54" i="12"/>
  <c r="N96" i="12" s="1"/>
  <c r="AG187" i="11"/>
  <c r="N23" i="12"/>
  <c r="N118" i="12" s="1"/>
  <c r="AG156" i="11"/>
  <c r="H25" i="12"/>
  <c r="H120" i="12" s="1"/>
  <c r="AF250" i="11"/>
  <c r="H36" i="12"/>
  <c r="H126" i="12" s="1"/>
  <c r="AF261" i="11"/>
  <c r="AG113" i="11"/>
  <c r="BB45" i="12"/>
  <c r="BB131" i="12" s="1"/>
  <c r="AH178" i="11"/>
  <c r="AH188" i="11"/>
  <c r="BB55" i="12"/>
  <c r="BB136" i="12" s="1"/>
  <c r="BB31" i="12"/>
  <c r="BB85" i="12" s="1"/>
  <c r="AH164" i="11"/>
  <c r="AG274" i="11"/>
  <c r="AH282" i="11"/>
  <c r="BD57" i="12"/>
  <c r="BD138" i="12" s="1"/>
  <c r="AH276" i="11"/>
  <c r="AH230" i="11"/>
  <c r="AH223" i="11"/>
  <c r="AH212" i="11"/>
  <c r="BA31" i="12"/>
  <c r="BA85" i="12" s="1"/>
  <c r="AH118" i="11"/>
  <c r="BA39" i="12"/>
  <c r="BA89" i="12" s="1"/>
  <c r="AH126" i="11"/>
  <c r="BA42" i="12"/>
  <c r="BA91" i="12" s="1"/>
  <c r="AH129" i="11"/>
  <c r="AG84" i="11"/>
  <c r="N53" i="12"/>
  <c r="N95" i="12" s="1"/>
  <c r="AG186" i="11"/>
  <c r="N45" i="12"/>
  <c r="N131" i="12" s="1"/>
  <c r="AG178" i="11"/>
  <c r="N27" i="12"/>
  <c r="N122" i="12" s="1"/>
  <c r="AG160" i="11"/>
  <c r="H34" i="12"/>
  <c r="H125" i="12" s="1"/>
  <c r="AF259" i="11"/>
  <c r="H53" i="12"/>
  <c r="H95" i="12" s="1"/>
  <c r="AF278" i="11"/>
  <c r="AQ54" i="12"/>
  <c r="AQ96" i="12" s="1"/>
  <c r="AH49" i="11"/>
  <c r="AG108" i="11"/>
  <c r="AG120" i="11"/>
  <c r="AG142" i="11"/>
  <c r="AG126" i="11"/>
  <c r="BB41" i="12"/>
  <c r="BB90" i="12" s="1"/>
  <c r="AH174" i="11"/>
  <c r="BB19" i="12"/>
  <c r="BB117" i="12" s="1"/>
  <c r="AH152" i="11"/>
  <c r="AC194" i="11"/>
  <c r="G8" i="11" s="1"/>
  <c r="M286" i="11"/>
  <c r="I4" i="11" s="1"/>
  <c r="AG261" i="11"/>
  <c r="AG252" i="11"/>
  <c r="AG214" i="11"/>
  <c r="AG238" i="11"/>
  <c r="BD58" i="12"/>
  <c r="BD139" i="12" s="1"/>
  <c r="AH283" i="11"/>
  <c r="AH266" i="11"/>
  <c r="AH258" i="11"/>
  <c r="AH274" i="11"/>
  <c r="F26" i="12"/>
  <c r="F121" i="12" s="1"/>
  <c r="AF159" i="11"/>
  <c r="AH201" i="11"/>
  <c r="BA45" i="12"/>
  <c r="BA131" i="12" s="1"/>
  <c r="AH132" i="11"/>
  <c r="BA48" i="12"/>
  <c r="BA94" i="12" s="1"/>
  <c r="AH135" i="11"/>
  <c r="AG94" i="11"/>
  <c r="AN19" i="12"/>
  <c r="AN117" i="12" s="1"/>
  <c r="U286" i="11"/>
  <c r="I6" i="11" s="1"/>
  <c r="N48" i="12"/>
  <c r="N94" i="12" s="1"/>
  <c r="AG181" i="11"/>
  <c r="N36" i="12"/>
  <c r="N126" i="12" s="1"/>
  <c r="AG169" i="11"/>
  <c r="AB19" i="12"/>
  <c r="AB117" i="12" s="1"/>
  <c r="Q102" i="11"/>
  <c r="D5" i="11" s="1"/>
  <c r="H59" i="12"/>
  <c r="H97" i="12" s="1"/>
  <c r="AF284" i="11"/>
  <c r="H26" i="12"/>
  <c r="H121" i="12" s="1"/>
  <c r="AF251" i="11"/>
  <c r="AG114" i="11"/>
  <c r="AG118" i="11"/>
  <c r="BB43" i="12"/>
  <c r="BB129" i="12" s="1"/>
  <c r="AH176" i="11"/>
  <c r="BB34" i="12"/>
  <c r="BB125" i="12" s="1"/>
  <c r="AH167" i="11"/>
  <c r="AG247" i="11"/>
  <c r="E148" i="11"/>
  <c r="E2" i="11" s="1"/>
  <c r="BC493" i="2"/>
  <c r="G14" i="1" s="1"/>
  <c r="T125" i="11"/>
  <c r="E54" i="12"/>
  <c r="E96" i="12" s="1"/>
  <c r="AF141" i="11"/>
  <c r="AH138" i="11"/>
  <c r="BA51" i="12"/>
  <c r="BA134" i="12" s="1"/>
  <c r="BA19" i="12"/>
  <c r="BA117" i="12" s="1"/>
  <c r="AH106" i="11"/>
  <c r="AC148" i="11"/>
  <c r="E8" i="11" s="1"/>
  <c r="I75" i="11"/>
  <c r="N59" i="12"/>
  <c r="N97" i="12" s="1"/>
  <c r="AG192" i="11"/>
  <c r="AG173" i="11"/>
  <c r="N40" i="12"/>
  <c r="N128" i="12" s="1"/>
  <c r="N35" i="12"/>
  <c r="N87" i="12" s="1"/>
  <c r="AG168" i="11"/>
  <c r="H27" i="12"/>
  <c r="H122" i="12" s="1"/>
  <c r="AF252" i="11"/>
  <c r="H49" i="12"/>
  <c r="H132" i="12" s="1"/>
  <c r="AF274" i="11"/>
  <c r="AG145" i="11"/>
  <c r="BB56" i="12"/>
  <c r="BB137" i="12" s="1"/>
  <c r="AH189" i="11"/>
  <c r="BB47" i="12"/>
  <c r="BB93" i="12" s="1"/>
  <c r="AH180" i="11"/>
  <c r="AG276" i="11"/>
  <c r="AG269" i="11"/>
  <c r="AG217" i="11"/>
  <c r="AB42" i="11"/>
  <c r="AC42" i="11" s="1"/>
  <c r="BY99" i="2"/>
  <c r="I3" i="1" s="1"/>
  <c r="I4" i="1" s="1"/>
  <c r="AG41" i="11"/>
  <c r="K46" i="12"/>
  <c r="K92" i="12" s="1"/>
  <c r="AH216" i="11"/>
  <c r="BC19" i="12"/>
  <c r="BC117" i="12" s="1"/>
  <c r="AC240" i="11"/>
  <c r="H8" i="11" s="1"/>
  <c r="AH198" i="11"/>
  <c r="AH225" i="11"/>
  <c r="BA57" i="12"/>
  <c r="BA138" i="12" s="1"/>
  <c r="AH144" i="11"/>
  <c r="BA59" i="12"/>
  <c r="BA97" i="12" s="1"/>
  <c r="AH146" i="11"/>
  <c r="N57" i="12"/>
  <c r="N138" i="12" s="1"/>
  <c r="AG190" i="11"/>
  <c r="N39" i="12"/>
  <c r="N89" i="12" s="1"/>
  <c r="AG172" i="11"/>
  <c r="N33" i="12"/>
  <c r="N86" i="12" s="1"/>
  <c r="AG166" i="11"/>
  <c r="H55" i="12"/>
  <c r="H136" i="12" s="1"/>
  <c r="AF280" i="11"/>
  <c r="H45" i="12"/>
  <c r="H131" i="12" s="1"/>
  <c r="AF270" i="11"/>
  <c r="H20" i="12"/>
  <c r="H80" i="12" s="1"/>
  <c r="AF245" i="11"/>
  <c r="AG110" i="11"/>
  <c r="AG144" i="11"/>
  <c r="AG128" i="11"/>
  <c r="BB44" i="12"/>
  <c r="BB130" i="12" s="1"/>
  <c r="AH177" i="11"/>
  <c r="BB21" i="12"/>
  <c r="BB81" i="12" s="1"/>
  <c r="AH154" i="11"/>
  <c r="BB20" i="12"/>
  <c r="BB80" i="12" s="1"/>
  <c r="AH153" i="11"/>
  <c r="AG256" i="11"/>
  <c r="AG216" i="11"/>
  <c r="BD32" i="12"/>
  <c r="BD124" i="12" s="1"/>
  <c r="AH257" i="11"/>
  <c r="AH251" i="11"/>
  <c r="F23" i="12"/>
  <c r="F118" i="12" s="1"/>
  <c r="AF156" i="11"/>
  <c r="AH215" i="11"/>
  <c r="BA24" i="12"/>
  <c r="BA119" i="12" s="1"/>
  <c r="AH111" i="11"/>
  <c r="BA32" i="12"/>
  <c r="BA124" i="12" s="1"/>
  <c r="AH119" i="11"/>
  <c r="BA34" i="12"/>
  <c r="BA125" i="12" s="1"/>
  <c r="AH121" i="11"/>
  <c r="AU19" i="12"/>
  <c r="AU117" i="12" s="1"/>
  <c r="Y240" i="11"/>
  <c r="H7" i="11" s="1"/>
  <c r="AG100" i="11"/>
  <c r="AG72" i="11"/>
  <c r="AG83" i="11"/>
  <c r="AC19" i="12"/>
  <c r="AC117" i="12" s="1"/>
  <c r="N44" i="12"/>
  <c r="N130" i="12" s="1"/>
  <c r="AG177" i="11"/>
  <c r="N22" i="12"/>
  <c r="N82" i="12" s="1"/>
  <c r="AG155" i="11"/>
  <c r="N26" i="12"/>
  <c r="N121" i="12" s="1"/>
  <c r="AG159" i="11"/>
  <c r="H23" i="12"/>
  <c r="H118" i="12" s="1"/>
  <c r="AF248" i="11"/>
  <c r="H33" i="12"/>
  <c r="H86" i="12" s="1"/>
  <c r="AF258" i="11"/>
  <c r="V99" i="2"/>
  <c r="D3" i="1" s="1"/>
  <c r="Q42" i="11"/>
  <c r="BB46" i="12"/>
  <c r="BB92" i="12" s="1"/>
  <c r="AH179" i="11"/>
  <c r="BB37" i="12"/>
  <c r="BB88" i="12" s="1"/>
  <c r="AH170" i="11"/>
  <c r="AG253" i="11"/>
  <c r="BD27" i="12"/>
  <c r="BD122" i="12" s="1"/>
  <c r="AH252" i="11"/>
  <c r="AH228" i="11"/>
  <c r="AH213" i="11"/>
  <c r="AH210" i="11"/>
  <c r="T19" i="12"/>
  <c r="T117" i="12" s="1"/>
  <c r="BA30" i="12"/>
  <c r="BA123" i="12" s="1"/>
  <c r="AH117" i="11"/>
  <c r="AH127" i="11"/>
  <c r="BA40" i="12"/>
  <c r="BA128" i="12" s="1"/>
  <c r="AG99" i="11"/>
  <c r="AG85" i="11"/>
  <c r="AG70" i="11"/>
  <c r="AG78" i="11"/>
  <c r="N50" i="12"/>
  <c r="N133" i="12" s="1"/>
  <c r="AG183" i="11"/>
  <c r="N41" i="12"/>
  <c r="N90" i="12" s="1"/>
  <c r="AG174" i="11"/>
  <c r="N37" i="12"/>
  <c r="N88" i="12" s="1"/>
  <c r="AG170" i="11"/>
  <c r="H52" i="12"/>
  <c r="H135" i="12" s="1"/>
  <c r="AF277" i="11"/>
  <c r="H40" i="12"/>
  <c r="H128" i="12" s="1"/>
  <c r="AF265" i="11"/>
  <c r="H44" i="12"/>
  <c r="H130" i="12" s="1"/>
  <c r="AF269" i="11"/>
  <c r="AM19" i="12"/>
  <c r="AM117" i="12" s="1"/>
  <c r="G10" i="11"/>
  <c r="AG139" i="11"/>
  <c r="AG123" i="11"/>
  <c r="AG132" i="11"/>
  <c r="BB51" i="12"/>
  <c r="BB134" i="12" s="1"/>
  <c r="AH184" i="11"/>
  <c r="AH166" i="11"/>
  <c r="BB33" i="12"/>
  <c r="BB86" i="12" s="1"/>
  <c r="BB22" i="12"/>
  <c r="BB82" i="12" s="1"/>
  <c r="AH155" i="11"/>
  <c r="AG278" i="11"/>
  <c r="AG271" i="11"/>
  <c r="AG279" i="11"/>
  <c r="AG260" i="11"/>
  <c r="AG270" i="11"/>
  <c r="AG231" i="11"/>
  <c r="AG219" i="11"/>
  <c r="AG224" i="11"/>
  <c r="AG215" i="11"/>
  <c r="BC745" i="2"/>
  <c r="G22" i="1" s="1"/>
  <c r="T239" i="11"/>
  <c r="U239" i="11" s="1"/>
  <c r="AM59" i="12" s="1"/>
  <c r="AM97" i="12" s="1"/>
  <c r="AR445" i="2"/>
  <c r="F13" i="1" s="1"/>
  <c r="O134" i="11"/>
  <c r="Q134" i="11" s="1"/>
  <c r="AC46" i="12" s="1"/>
  <c r="AC92" i="12" s="1"/>
  <c r="M134" i="11"/>
  <c r="BA43" i="12"/>
  <c r="BA129" i="12" s="1"/>
  <c r="AH130" i="11"/>
  <c r="BA54" i="12"/>
  <c r="BA96" i="12" s="1"/>
  <c r="AH141" i="11"/>
  <c r="AH28" i="11"/>
  <c r="AY33" i="12"/>
  <c r="AY86" i="12" s="1"/>
  <c r="N49" i="12"/>
  <c r="N132" i="12" s="1"/>
  <c r="AG182" i="11"/>
  <c r="AG167" i="11"/>
  <c r="N34" i="12"/>
  <c r="N125" i="12" s="1"/>
  <c r="N19" i="12"/>
  <c r="N117" i="12" s="1"/>
  <c r="AG152" i="11"/>
  <c r="I194" i="11"/>
  <c r="G3" i="11" s="1"/>
  <c r="G9" i="11" s="1"/>
  <c r="H57" i="12"/>
  <c r="H138" i="12" s="1"/>
  <c r="AF282" i="11"/>
  <c r="H48" i="12"/>
  <c r="H94" i="12" s="1"/>
  <c r="AF273" i="11"/>
  <c r="H24" i="12"/>
  <c r="H119" i="12" s="1"/>
  <c r="AF249" i="11"/>
  <c r="BB52" i="12"/>
  <c r="BB135" i="12" s="1"/>
  <c r="AH185" i="11"/>
  <c r="AH165" i="11"/>
  <c r="BB32" i="12"/>
  <c r="BB124" i="12" s="1"/>
  <c r="X42" i="11"/>
  <c r="Y42" i="11" s="1"/>
  <c r="BN99" i="2"/>
  <c r="H3" i="1" s="1"/>
  <c r="H4" i="1" s="1"/>
  <c r="AH263" i="11"/>
  <c r="F27" i="12"/>
  <c r="F122" i="12" s="1"/>
  <c r="AF160" i="11"/>
  <c r="M81" i="11"/>
  <c r="E88" i="11"/>
  <c r="BA49" i="12"/>
  <c r="BA132" i="12" s="1"/>
  <c r="AH136" i="11"/>
  <c r="BA52" i="12"/>
  <c r="BA135" i="12" s="1"/>
  <c r="AH139" i="11"/>
  <c r="AK19" i="12"/>
  <c r="AK117" i="12" s="1"/>
  <c r="AG98" i="11"/>
  <c r="AG76" i="11"/>
  <c r="AG200" i="2"/>
  <c r="E6" i="1" s="1"/>
  <c r="N46" i="12"/>
  <c r="N92" i="12" s="1"/>
  <c r="AG179" i="11"/>
  <c r="N25" i="12"/>
  <c r="N120" i="12" s="1"/>
  <c r="AG158" i="11"/>
  <c r="N28" i="12"/>
  <c r="N83" i="12" s="1"/>
  <c r="AG161" i="11"/>
  <c r="H47" i="12"/>
  <c r="H93" i="12" s="1"/>
  <c r="AF272" i="11"/>
  <c r="H30" i="12"/>
  <c r="H123" i="12" s="1"/>
  <c r="AF255" i="11"/>
  <c r="AF256" i="11"/>
  <c r="H31" i="12"/>
  <c r="H85" i="12" s="1"/>
  <c r="BB49" i="12"/>
  <c r="BB132" i="12" s="1"/>
  <c r="AH182" i="11"/>
  <c r="BB40" i="12"/>
  <c r="BB128" i="12" s="1"/>
  <c r="AH173" i="11"/>
  <c r="AG283" i="11"/>
  <c r="AG251" i="11"/>
  <c r="BD36" i="12"/>
  <c r="BD126" i="12" s="1"/>
  <c r="AH261" i="11"/>
  <c r="AF192" i="11"/>
  <c r="F59" i="12"/>
  <c r="F97" i="12" s="1"/>
  <c r="AH222" i="11"/>
  <c r="AH205" i="11"/>
  <c r="AH231" i="11"/>
  <c r="AH232" i="11"/>
  <c r="AH204" i="11"/>
  <c r="BA55" i="12"/>
  <c r="BA136" i="12" s="1"/>
  <c r="AH142" i="11"/>
  <c r="BA58" i="12"/>
  <c r="BA139" i="12" s="1"/>
  <c r="AH145" i="11"/>
  <c r="N43" i="12"/>
  <c r="N129" i="12" s="1"/>
  <c r="AG176" i="11"/>
  <c r="N30" i="12"/>
  <c r="N123" i="12" s="1"/>
  <c r="AG163" i="11"/>
  <c r="AF279" i="11"/>
  <c r="H54" i="12"/>
  <c r="H96" i="12" s="1"/>
  <c r="H43" i="12"/>
  <c r="H129" i="12" s="1"/>
  <c r="AF268" i="11"/>
  <c r="H28" i="12"/>
  <c r="H83" i="12" s="1"/>
  <c r="AF253" i="11"/>
  <c r="AG117" i="11"/>
  <c r="AG141" i="11"/>
  <c r="AG125" i="11"/>
  <c r="AG111" i="11"/>
  <c r="AG134" i="11"/>
  <c r="AH187" i="11"/>
  <c r="BB54" i="12"/>
  <c r="BB96" i="12" s="1"/>
  <c r="AH168" i="11"/>
  <c r="BB35" i="12"/>
  <c r="BB87" i="12" s="1"/>
  <c r="BB24" i="12"/>
  <c r="BB119" i="12" s="1"/>
  <c r="AH157" i="11"/>
  <c r="AG281" i="11"/>
  <c r="AG249" i="11"/>
  <c r="AG263" i="11"/>
  <c r="AG202" i="11"/>
  <c r="M35" i="11"/>
  <c r="AH280" i="11"/>
  <c r="AH259" i="11"/>
  <c r="AH249" i="11"/>
  <c r="AH245" i="11"/>
  <c r="AF164" i="11"/>
  <c r="F31" i="12"/>
  <c r="F85" i="12" s="1"/>
  <c r="AH237" i="11"/>
  <c r="AH221" i="11"/>
  <c r="BA22" i="12"/>
  <c r="BA82" i="12" s="1"/>
  <c r="AH109" i="11"/>
  <c r="BA21" i="12"/>
  <c r="BA81" i="12" s="1"/>
  <c r="AH108" i="11"/>
  <c r="AF19" i="12"/>
  <c r="AF117" i="12" s="1"/>
  <c r="Q286" i="11"/>
  <c r="I5" i="11" s="1"/>
  <c r="I9" i="11" s="1"/>
  <c r="N38" i="12"/>
  <c r="N127" i="12" s="1"/>
  <c r="AG171" i="11"/>
  <c r="AG191" i="11"/>
  <c r="N58" i="12"/>
  <c r="N139" i="12" s="1"/>
  <c r="N21" i="12"/>
  <c r="N81" i="12" s="1"/>
  <c r="AG154" i="11"/>
  <c r="AF264" i="11"/>
  <c r="H39" i="12"/>
  <c r="H89" i="12" s="1"/>
  <c r="AF246" i="11"/>
  <c r="H21" i="12"/>
  <c r="H81" i="12" s="1"/>
  <c r="AF247" i="11"/>
  <c r="H22" i="12"/>
  <c r="H82" i="12" s="1"/>
  <c r="U19" i="12"/>
  <c r="U117" i="12" s="1"/>
  <c r="M148" i="11"/>
  <c r="E4" i="11" s="1"/>
  <c r="AG109" i="11"/>
  <c r="BB57" i="12"/>
  <c r="BB138" i="12" s="1"/>
  <c r="AH190" i="11"/>
  <c r="BB28" i="12"/>
  <c r="BB83" i="12" s="1"/>
  <c r="AH161" i="11"/>
  <c r="BB36" i="12"/>
  <c r="BB126" i="12" s="1"/>
  <c r="AH169" i="11"/>
  <c r="AG201" i="11"/>
  <c r="Y286" i="11"/>
  <c r="I7" i="11" s="1"/>
  <c r="G28" i="1"/>
  <c r="C24" i="1"/>
  <c r="V344" i="2"/>
  <c r="D596" i="2"/>
  <c r="AR344" i="2"/>
  <c r="E4" i="1"/>
  <c r="BY296" i="2"/>
  <c r="I8" i="1" s="1"/>
  <c r="BY493" i="2"/>
  <c r="I14" i="1" s="1"/>
  <c r="BN493" i="2"/>
  <c r="H14" i="1" s="1"/>
  <c r="G20" i="1"/>
  <c r="D15" i="1"/>
  <c r="AR248" i="2"/>
  <c r="F7" i="1" s="1"/>
  <c r="F11" i="1" s="1"/>
  <c r="K445" i="2"/>
  <c r="C13" i="1" s="1"/>
  <c r="C15" i="1" s="1"/>
  <c r="D28" i="1"/>
  <c r="G15" i="1"/>
  <c r="BN445" i="2"/>
  <c r="H13" i="1" s="1"/>
  <c r="E21" i="1"/>
  <c r="F21" i="1"/>
  <c r="F24" i="1" s="1"/>
  <c r="F15" i="1"/>
  <c r="I11" i="1"/>
  <c r="E22" i="1"/>
  <c r="D22" i="1"/>
  <c r="D24" i="1" s="1"/>
  <c r="H20" i="1"/>
  <c r="I15" i="1"/>
  <c r="D20" i="1"/>
  <c r="E15" i="1"/>
  <c r="F20" i="1"/>
  <c r="H11" i="1"/>
  <c r="C28" i="1"/>
  <c r="H24" i="1"/>
  <c r="G24" i="1"/>
  <c r="E28" i="1"/>
  <c r="F28" i="1"/>
  <c r="F596" i="2"/>
  <c r="C19" i="1"/>
  <c r="C20" i="1" s="1"/>
  <c r="E11" i="1"/>
  <c r="AQ46" i="12" l="1"/>
  <c r="AQ92" i="12" s="1"/>
  <c r="Y56" i="11"/>
  <c r="C7" i="11" s="1"/>
  <c r="K39" i="12"/>
  <c r="K89" i="12" s="1"/>
  <c r="AG34" i="11"/>
  <c r="I56" i="11"/>
  <c r="C3" i="11" s="1"/>
  <c r="V296" i="2"/>
  <c r="D8" i="1" s="1"/>
  <c r="D11" i="1" s="1"/>
  <c r="D4" i="1"/>
  <c r="U46" i="12"/>
  <c r="U92" i="12" s="1"/>
  <c r="AG133" i="11"/>
  <c r="U240" i="11"/>
  <c r="H6" i="11" s="1"/>
  <c r="H10" i="11" s="1"/>
  <c r="L33" i="12"/>
  <c r="L86" i="12" s="1"/>
  <c r="AG74" i="11"/>
  <c r="I10" i="11"/>
  <c r="I2" i="11"/>
  <c r="B3" i="10"/>
  <c r="B2" i="10"/>
  <c r="B6" i="10"/>
  <c r="B5" i="10"/>
  <c r="B7" i="10"/>
  <c r="B8" i="10"/>
  <c r="B4" i="10"/>
  <c r="U125" i="11"/>
  <c r="I102" i="11"/>
  <c r="D3" i="11" s="1"/>
  <c r="D46" i="12"/>
  <c r="D92" i="12" s="1"/>
  <c r="AF87" i="11"/>
  <c r="E102" i="11"/>
  <c r="D2" i="11" s="1"/>
  <c r="AH41" i="11"/>
  <c r="AY46" i="12"/>
  <c r="AY92" i="12" s="1"/>
  <c r="AC56" i="11"/>
  <c r="C8" i="11" s="1"/>
  <c r="AC29" i="12"/>
  <c r="AC84" i="12" s="1"/>
  <c r="AG116" i="11"/>
  <c r="AZ29" i="12"/>
  <c r="AZ84" i="12" s="1"/>
  <c r="AH70" i="11"/>
  <c r="AC102" i="11"/>
  <c r="D8" i="11" s="1"/>
  <c r="D10" i="11" s="1"/>
  <c r="AG63" i="11"/>
  <c r="Y148" i="11"/>
  <c r="E7" i="11" s="1"/>
  <c r="S39" i="12"/>
  <c r="S89" i="12" s="1"/>
  <c r="M56" i="11"/>
  <c r="C4" i="11" s="1"/>
  <c r="T39" i="12"/>
  <c r="T89" i="12" s="1"/>
  <c r="AG80" i="11"/>
  <c r="M102" i="11"/>
  <c r="D4" i="11" s="1"/>
  <c r="AA46" i="12"/>
  <c r="AA92" i="12" s="1"/>
  <c r="Q56" i="11"/>
  <c r="C5" i="11" s="1"/>
  <c r="Q148" i="11"/>
  <c r="E5" i="11" s="1"/>
  <c r="E9" i="11" s="1"/>
  <c r="AH238" i="11"/>
  <c r="AG87" i="11"/>
  <c r="L46" i="12"/>
  <c r="L92" i="12" s="1"/>
  <c r="AE28" i="12"/>
  <c r="AE83" i="12" s="1"/>
  <c r="AG207" i="11"/>
  <c r="Q240" i="11"/>
  <c r="H5" i="11" s="1"/>
  <c r="W46" i="12"/>
  <c r="W92" i="12" s="1"/>
  <c r="AG225" i="11"/>
  <c r="M240" i="11"/>
  <c r="H4" i="11" s="1"/>
  <c r="AH100" i="11"/>
  <c r="AZ59" i="12"/>
  <c r="AZ97" i="12" s="1"/>
  <c r="BA37" i="12"/>
  <c r="BA88" i="12" s="1"/>
  <c r="AH124" i="11"/>
  <c r="AG37" i="11"/>
  <c r="K42" i="12"/>
  <c r="K91" i="12" s="1"/>
  <c r="H15" i="1"/>
  <c r="E24" i="1"/>
  <c r="D9" i="11" l="1"/>
  <c r="AK37" i="12"/>
  <c r="AK88" i="12" s="1"/>
  <c r="U148" i="11"/>
  <c r="E6" i="11" s="1"/>
  <c r="E10" i="11" s="1"/>
  <c r="C10" i="11"/>
  <c r="H9" i="11"/>
  <c r="C9" i="11"/>
  <c r="AF55" i="11"/>
  <c r="AH147" i="11"/>
  <c r="AH55" i="11"/>
  <c r="AG239" i="11"/>
  <c r="AG101" i="11"/>
  <c r="AF285" i="11"/>
  <c r="AG193" i="11"/>
  <c r="AF101" i="11"/>
  <c r="AG147" i="11"/>
  <c r="AG285" i="11"/>
  <c r="AG55" i="11"/>
  <c r="AH101" i="11"/>
  <c r="AH193" i="11"/>
  <c r="AF239" i="11"/>
  <c r="AH285" i="11"/>
  <c r="AF147" i="11"/>
  <c r="AH239" i="11"/>
  <c r="AF193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helisiahpl</author>
  </authors>
  <commentList>
    <comment ref="E6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helisiahpl:</t>
        </r>
        <r>
          <rPr>
            <sz val="9"/>
            <color indexed="81"/>
            <rFont val="Segoe UI"/>
            <family val="2"/>
          </rPr>
          <t xml:space="preserve">
Densidade deu em OG maior, mas a ciano dominante estava com os tricomas bem quebrados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08" authorId="0" shapeId="0" xr:uid="{00000000-0006-0000-0100-000001000000}">
      <text>
        <r>
          <rPr>
            <sz val="11"/>
            <color theme="1"/>
            <rFont val="Arial"/>
            <family val="2"/>
          </rPr>
          <t>======
ID#AAAAG3ZMQcg
Samylla    (2020-08-28 13:13:39)
Ver com o Ismael se essa amostra foi contada em faixa.</t>
        </r>
      </text>
    </comment>
    <comment ref="W119" authorId="0" shapeId="0" xr:uid="{00000000-0006-0000-0100-000002000000}">
      <text>
        <r>
          <rPr>
            <sz val="11"/>
            <color theme="1"/>
            <rFont val="Arial"/>
            <family val="2"/>
          </rPr>
          <t>======
ID#AAAAG3ZMQco
Samylla    (2020-08-28 13:13:39)
Samylla:</t>
        </r>
      </text>
    </comment>
    <comment ref="N156" authorId="0" shapeId="0" xr:uid="{00000000-0006-0000-0100-000003000000}">
      <text>
        <r>
          <rPr>
            <sz val="11"/>
            <color theme="1"/>
            <rFont val="Arial"/>
            <family val="2"/>
          </rPr>
          <t>======
ID#AAAAG3ZMQck
Samylla    (2020-08-28 13:13:39)
Confirmar com o Ismael se essa amostra foi contada uma faixa</t>
        </r>
      </text>
    </comment>
  </commentList>
</comments>
</file>

<file path=xl/sharedStrings.xml><?xml version="1.0" encoding="utf-8"?>
<sst xmlns="http://schemas.openxmlformats.org/spreadsheetml/2006/main" count="56605" uniqueCount="751">
  <si>
    <t>Água Bruta</t>
  </si>
  <si>
    <t>Meso 1</t>
  </si>
  <si>
    <t>Meso 2</t>
  </si>
  <si>
    <t>Meso 3</t>
  </si>
  <si>
    <t>Meso 4</t>
  </si>
  <si>
    <t>Meso 5</t>
  </si>
  <si>
    <t>Meso 6</t>
  </si>
  <si>
    <t>Kingdom</t>
  </si>
  <si>
    <t>Subkingdom</t>
  </si>
  <si>
    <t>Infrakingdom</t>
  </si>
  <si>
    <t>Phylum </t>
  </si>
  <si>
    <t>Subphylum </t>
  </si>
  <si>
    <t>Class </t>
  </si>
  <si>
    <r>
      <t>Subclass</t>
    </r>
    <r>
      <rPr>
        <sz val="10"/>
        <color rgb="FF535154"/>
        <rFont val="Verdana"/>
        <family val="2"/>
      </rPr>
      <t> </t>
    </r>
  </si>
  <si>
    <t>Order</t>
  </si>
  <si>
    <t>SubOrder</t>
  </si>
  <si>
    <r>
      <t>Family</t>
    </r>
    <r>
      <rPr>
        <sz val="10"/>
        <color rgb="FF535154"/>
        <rFont val="Verdana"/>
        <family val="2"/>
      </rPr>
      <t> </t>
    </r>
  </si>
  <si>
    <t>Subfamily</t>
  </si>
  <si>
    <t>Genus</t>
  </si>
  <si>
    <t>ISMAEL</t>
  </si>
  <si>
    <t>Actinastrum sp.</t>
  </si>
  <si>
    <t>Plantae</t>
  </si>
  <si>
    <t>Viridiplantae</t>
  </si>
  <si>
    <t>Chlorophyta infrakingdom</t>
  </si>
  <si>
    <t>Chlorophyta</t>
  </si>
  <si>
    <t>Chlorophytina</t>
  </si>
  <si>
    <t>Trebouciophyceae</t>
  </si>
  <si>
    <t>Chlorellales</t>
  </si>
  <si>
    <t>Chlorellaceae</t>
  </si>
  <si>
    <t>Actinastrum</t>
  </si>
  <si>
    <t>Aulacoseira granulata</t>
  </si>
  <si>
    <t>Chromista</t>
  </si>
  <si>
    <t>Bacillariophyta</t>
  </si>
  <si>
    <t>Coscinodiscophytina</t>
  </si>
  <si>
    <t>Coscinodiscophyceae</t>
  </si>
  <si>
    <t>Aulacoseirales</t>
  </si>
  <si>
    <t>Aulacoseiraceae</t>
  </si>
  <si>
    <t>Aulacoseira</t>
  </si>
  <si>
    <t>Erro(%)</t>
  </si>
  <si>
    <t>Chlamidomonas sp.</t>
  </si>
  <si>
    <t>Chlorophyceae</t>
  </si>
  <si>
    <t>Chlamydomonadales</t>
  </si>
  <si>
    <t>Chlamydomonadaceae</t>
  </si>
  <si>
    <t>Clostrerium sp.</t>
  </si>
  <si>
    <t> Viridiplantae</t>
  </si>
  <si>
    <t> Streptophyta infrakingdom</t>
  </si>
  <si>
    <t> Charophyta</t>
  </si>
  <si>
    <t>Zygnematophyceae</t>
  </si>
  <si>
    <t> Zygnematophycidae</t>
  </si>
  <si>
    <t>Desmidiales</t>
  </si>
  <si>
    <t>Desmidiaceae</t>
  </si>
  <si>
    <t> Cosmarium</t>
  </si>
  <si>
    <t>Cosmarium sp.</t>
  </si>
  <si>
    <t>Streptophyta infrakingdom</t>
  </si>
  <si>
    <t>Charophyta</t>
  </si>
  <si>
    <t>Cosmarium</t>
  </si>
  <si>
    <t>Crucigenia</t>
  </si>
  <si>
    <t> Plantae</t>
  </si>
  <si>
    <t> Chlorophytina</t>
  </si>
  <si>
    <t> Trebouxiophyceae</t>
  </si>
  <si>
    <t>Trebouxiophyceae ordo incertae sedis</t>
  </si>
  <si>
    <t>Trebouxiophyceae incertae sedis</t>
  </si>
  <si>
    <t>Crucigenia </t>
  </si>
  <si>
    <t>Cryptomonas sp.</t>
  </si>
  <si>
    <t>Cryptophyta</t>
  </si>
  <si>
    <t> Cryptophyceae</t>
  </si>
  <si>
    <t>Cryptomonadales</t>
  </si>
  <si>
    <t>Cryptomonadaceae</t>
  </si>
  <si>
    <t>Cryptomonas</t>
  </si>
  <si>
    <t>HELÍSIA</t>
  </si>
  <si>
    <t>Cyclotella sp.</t>
  </si>
  <si>
    <t>Bacillariophytina</t>
  </si>
  <si>
    <t>Mediophyceae</t>
  </si>
  <si>
    <t> Thalassiosirophycidae</t>
  </si>
  <si>
    <t>Stephanodiscales</t>
  </si>
  <si>
    <t> Stephanodiscaceae</t>
  </si>
  <si>
    <t>Cyclotella</t>
  </si>
  <si>
    <t>Dictyosphaerium</t>
  </si>
  <si>
    <t> Chlorophyta infrakingdom</t>
  </si>
  <si>
    <t> Chlorophyta</t>
  </si>
  <si>
    <t>Trebouxiophyceae</t>
  </si>
  <si>
    <t> Chlorellales</t>
  </si>
  <si>
    <t> Chlorellaceae</t>
  </si>
  <si>
    <t>Euglena sp.</t>
  </si>
  <si>
    <t>Protozoa</t>
  </si>
  <si>
    <t>Eozoa</t>
  </si>
  <si>
    <t> Infrakingdom Euglenozoa</t>
  </si>
  <si>
    <t>Euglenozoa</t>
  </si>
  <si>
    <t>Euglenophyceae</t>
  </si>
  <si>
    <t>Euglenophycidae</t>
  </si>
  <si>
    <t>Euglenida</t>
  </si>
  <si>
    <t>Euglenidae</t>
  </si>
  <si>
    <t>Eugleninae</t>
  </si>
  <si>
    <t>Euglena</t>
  </si>
  <si>
    <t>Fragilaria sp</t>
  </si>
  <si>
    <t> Bacillariophytina</t>
  </si>
  <si>
    <t> Bacillariophyceae</t>
  </si>
  <si>
    <t> Fragilariophycidae</t>
  </si>
  <si>
    <t> Fragilariales</t>
  </si>
  <si>
    <t> Fragilariaceae</t>
  </si>
  <si>
    <t>Lagerheimia sp.</t>
  </si>
  <si>
    <t>Oocystaceae</t>
  </si>
  <si>
    <t>Lagerheimia</t>
  </si>
  <si>
    <t>Monoraphidum contortum</t>
  </si>
  <si>
    <t> Sphaeropleales</t>
  </si>
  <si>
    <t>Selenastraceae</t>
  </si>
  <si>
    <t>Monoraphidium</t>
  </si>
  <si>
    <t>Monoraphidum irregulare</t>
  </si>
  <si>
    <t>Navicula sp.</t>
  </si>
  <si>
    <t>Bacillariophyceae</t>
  </si>
  <si>
    <t>Bacillariophycidae</t>
  </si>
  <si>
    <t>Naviculales</t>
  </si>
  <si>
    <t>Naviculineae</t>
  </si>
  <si>
    <t>Naviculaceae</t>
  </si>
  <si>
    <t>Navicula</t>
  </si>
  <si>
    <t>Scenedesmus sp</t>
  </si>
  <si>
    <t>Sphaeropleales</t>
  </si>
  <si>
    <t>Scenedesmaceae</t>
  </si>
  <si>
    <t> Scenedesmoideae</t>
  </si>
  <si>
    <t>Scenedesmus</t>
  </si>
  <si>
    <t>Schroederia sp.</t>
  </si>
  <si>
    <t>Schroederiaceae</t>
  </si>
  <si>
    <t>Selenastrum sp.</t>
  </si>
  <si>
    <t>Staurastrum sp.</t>
  </si>
  <si>
    <t>Zygnematophycidae</t>
  </si>
  <si>
    <t> Staurastrum</t>
  </si>
  <si>
    <t>Synedra sp.</t>
  </si>
  <si>
    <t>Fragilariales</t>
  </si>
  <si>
    <t>Fragilariaceae</t>
  </si>
  <si>
    <t>Tetraedron minimum</t>
  </si>
  <si>
    <t>Hydrodictyaceae</t>
  </si>
  <si>
    <t>Tetraedron</t>
  </si>
  <si>
    <t>Tetraplektron sp.</t>
  </si>
  <si>
    <t>Ochrophyta</t>
  </si>
  <si>
    <t>Xanthophyceae</t>
  </si>
  <si>
    <t>Mischococcales</t>
  </si>
  <si>
    <t> Pleurochloridaceae</t>
  </si>
  <si>
    <t> Tetraplektron</t>
  </si>
  <si>
    <t>Trachelomonas</t>
  </si>
  <si>
    <t> Protozoa</t>
  </si>
  <si>
    <t>Infrakingdom Euglenozoa</t>
  </si>
  <si>
    <t> Euglenida</t>
  </si>
  <si>
    <t>Colaciinae</t>
  </si>
  <si>
    <t>Anabaenopsis sp.</t>
  </si>
  <si>
    <t>Eubacteria</t>
  </si>
  <si>
    <t>Negibacteria</t>
  </si>
  <si>
    <t>Cyanobacteria</t>
  </si>
  <si>
    <t>Cyanophyceae</t>
  </si>
  <si>
    <t> Nostocophycidae</t>
  </si>
  <si>
    <t>Nostocales</t>
  </si>
  <si>
    <t>Aphanizomenonaceae</t>
  </si>
  <si>
    <t> Aphanizomenon</t>
  </si>
  <si>
    <t>Aphanizomenon sp.</t>
  </si>
  <si>
    <t>Synechococcophycidae</t>
  </si>
  <si>
    <t>Synechococcales</t>
  </si>
  <si>
    <t>Merismopediaceae</t>
  </si>
  <si>
    <t>Aphanocapsa </t>
  </si>
  <si>
    <t>Legenda</t>
  </si>
  <si>
    <t>Aphanocapsa sp.</t>
  </si>
  <si>
    <t> Coelosphaeriaceae</t>
  </si>
  <si>
    <t> Coelomoron</t>
  </si>
  <si>
    <t>Contagem dia 30/09 e 09/10</t>
  </si>
  <si>
    <t>18/11 M6 C3</t>
  </si>
  <si>
    <t>18/11 M4 C3</t>
  </si>
  <si>
    <t>18/11 M3 C2</t>
  </si>
  <si>
    <t>18/11 M5 C2</t>
  </si>
  <si>
    <t>Coelomoron sp.</t>
  </si>
  <si>
    <t>Cylindrospermopsis</t>
  </si>
  <si>
    <t>21/10 M1 C1</t>
  </si>
  <si>
    <t>21/10 M1 C2</t>
  </si>
  <si>
    <t>21/10 M2 C3</t>
  </si>
  <si>
    <t>21/10 M5 C2</t>
  </si>
  <si>
    <t>21/10 M6 C2</t>
  </si>
  <si>
    <t>Coelosphaerium sp.</t>
  </si>
  <si>
    <t>Cuspidothrix</t>
  </si>
  <si>
    <t>Contagem dia 14/10</t>
  </si>
  <si>
    <t>25/10 AB C2</t>
  </si>
  <si>
    <t>25/10 M1 C</t>
  </si>
  <si>
    <t>25/10 M2 C</t>
  </si>
  <si>
    <t>25/10 M3 C</t>
  </si>
  <si>
    <t>25/10 M4 C</t>
  </si>
  <si>
    <t>Cuspidothrix sp.</t>
  </si>
  <si>
    <t>Dolichospermum</t>
  </si>
  <si>
    <t>25/10 M5 C</t>
  </si>
  <si>
    <t>25/10 M6 C</t>
  </si>
  <si>
    <t>Cylindrospermopsis raciborskii</t>
  </si>
  <si>
    <t>Oscillatoriophycidae</t>
  </si>
  <si>
    <t>Oscillatoriales</t>
  </si>
  <si>
    <t> Coleofasciculaceae</t>
  </si>
  <si>
    <t>SE der tempo refazer</t>
  </si>
  <si>
    <t>Dolichospermum sp.</t>
  </si>
  <si>
    <t xml:space="preserve">Erros </t>
  </si>
  <si>
    <t xml:space="preserve">Eucapsis sp. </t>
  </si>
  <si>
    <t>Chroococcales</t>
  </si>
  <si>
    <t>Microcystaceae</t>
  </si>
  <si>
    <t>Microcystis</t>
  </si>
  <si>
    <t>Geitlerinema sp.</t>
  </si>
  <si>
    <t>Leptolyngbyaceae</t>
  </si>
  <si>
    <t>Merismopedia sp.</t>
  </si>
  <si>
    <t>Microcoleaceae</t>
  </si>
  <si>
    <t>Planktothrix</t>
  </si>
  <si>
    <t>Microcystis sp</t>
  </si>
  <si>
    <t>Pseudanabaenaceae</t>
  </si>
  <si>
    <t>Planktolyngbya sp.</t>
  </si>
  <si>
    <t>Planktothrix agardhii</t>
  </si>
  <si>
    <t> Cyanobacteria</t>
  </si>
  <si>
    <t> Synechococcophycidae</t>
  </si>
  <si>
    <t>Snowella</t>
  </si>
  <si>
    <t>Pseudanabaena sp.</t>
  </si>
  <si>
    <t>Nostocophycidae</t>
  </si>
  <si>
    <t> Nostocales</t>
  </si>
  <si>
    <t>Anabaenopsis</t>
  </si>
  <si>
    <t>Romeria sp.</t>
  </si>
  <si>
    <t>Romeria</t>
  </si>
  <si>
    <t>Snowella atomus</t>
  </si>
  <si>
    <t> Eubacteria</t>
  </si>
  <si>
    <t>Coelosphaeriaceae</t>
  </si>
  <si>
    <t>Coelosphaerium</t>
  </si>
  <si>
    <t>Synechocystis sp.</t>
  </si>
  <si>
    <t> Synechococcales</t>
  </si>
  <si>
    <t>Eucapsis</t>
  </si>
  <si>
    <t>Fonte: https://www.algaebase.org/</t>
  </si>
  <si>
    <t>SELAQUA - Seção Laboratorial de Qualidade de Água</t>
  </si>
  <si>
    <t>Análise Quantitativa de Cianobactérias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</si>
  <si>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</si>
  <si>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</si>
  <si>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</si>
  <si>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</si>
  <si>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</si>
  <si>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</si>
  <si>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</si>
  <si>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1ª CONTAGEM</t>
  </si>
  <si>
    <t>1ª Contagem 15/10/2019</t>
  </si>
  <si>
    <t>Data</t>
  </si>
  <si>
    <t>Amostra:</t>
  </si>
  <si>
    <t>Água Bruta 01</t>
  </si>
  <si>
    <t>Diluição:</t>
  </si>
  <si>
    <t>1 :</t>
  </si>
  <si>
    <t xml:space="preserve"> Inicial</t>
  </si>
  <si>
    <t>Final</t>
  </si>
  <si>
    <t>Mesocosmo 01</t>
  </si>
  <si>
    <t>Mesocosmo 02</t>
  </si>
  <si>
    <t>Mesocosmo 03</t>
  </si>
  <si>
    <t>Mesocosmo 04</t>
  </si>
  <si>
    <t>Mesocosmo 05</t>
  </si>
  <si>
    <t>Mesocosmo 06</t>
  </si>
  <si>
    <t>Campos</t>
  </si>
  <si>
    <t>Objetiva:</t>
  </si>
  <si>
    <t>40x</t>
  </si>
  <si>
    <t>Fator:</t>
  </si>
  <si>
    <t>Concentração (ml)</t>
  </si>
  <si>
    <t>Organismo</t>
  </si>
  <si>
    <t>Nº org.</t>
  </si>
  <si>
    <t>Méd Cel/org</t>
  </si>
  <si>
    <t>Cél</t>
  </si>
  <si>
    <t xml:space="preserve">Fator </t>
  </si>
  <si>
    <t>Cél/mL</t>
  </si>
  <si>
    <t>Concentração</t>
  </si>
  <si>
    <t>Cél/mL real</t>
  </si>
  <si>
    <t>Cyclotela sp.</t>
  </si>
  <si>
    <t>Coelophaerium sp.</t>
  </si>
  <si>
    <t>Dictyosphoerium</t>
  </si>
  <si>
    <t>Pseudoanabaena sp.</t>
  </si>
  <si>
    <t>Scenedesmos sp</t>
  </si>
  <si>
    <t>Tetraplektrom sp.</t>
  </si>
  <si>
    <t>Trachelomonas sp.</t>
  </si>
  <si>
    <t>Fator Diluição</t>
  </si>
  <si>
    <t>TOTAL 1ªCONTAGEM</t>
  </si>
  <si>
    <t>TOTAL</t>
  </si>
  <si>
    <t>2ª CONTAGEM</t>
  </si>
  <si>
    <t>2ª Contagem 15/10/2019</t>
  </si>
  <si>
    <t>15/10/2019</t>
  </si>
  <si>
    <t>Mesocosmo 3</t>
  </si>
  <si>
    <t>Mesocosmo 4</t>
  </si>
  <si>
    <t>TOTAL 2ª CONTAGEM</t>
  </si>
  <si>
    <t>1ª Contagem 21/10/2019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</si>
  <si>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</si>
  <si>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</si>
  <si>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</si>
  <si>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</si>
  <si>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</si>
  <si>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</si>
  <si>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</si>
  <si>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20x</t>
  </si>
  <si>
    <t xml:space="preserve"> </t>
  </si>
  <si>
    <t>2ª Contagem 21/10/2019</t>
  </si>
  <si>
    <t>1ª Contagem 25/10/2019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</si>
  <si>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</si>
  <si>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</si>
  <si>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</si>
  <si>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</si>
  <si>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</si>
  <si>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</si>
  <si>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</si>
  <si>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2ª Contagem 25/10/2019</t>
  </si>
  <si>
    <t>3ª CONTAGEM</t>
  </si>
  <si>
    <t>3ª Contagem 25/10/2019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</si>
  <si>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</si>
  <si>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</si>
  <si>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</si>
  <si>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</si>
  <si>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</si>
  <si>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</si>
  <si>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</si>
  <si>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1ª Contagem 01/11/2019</t>
  </si>
  <si>
    <t>Or+AT324:AX357</t>
  </si>
  <si>
    <t>TOTAL 1ª CONTAGEM</t>
  </si>
  <si>
    <t>2ª Contagem 01/11/2019</t>
  </si>
  <si>
    <t>Meocosmo 01</t>
  </si>
  <si>
    <t>3ª Contagem 01/11/2019</t>
  </si>
  <si>
    <t>Coelastrtum sp.</t>
  </si>
  <si>
    <t>TOTAL 3ª Contagem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</si>
  <si>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</si>
  <si>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</si>
  <si>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</si>
  <si>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</si>
  <si>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</si>
  <si>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</si>
  <si>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</si>
  <si>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1ª Contagem 08/11/2019</t>
  </si>
  <si>
    <t>Mesocomo 01</t>
  </si>
  <si>
    <t>Mesocomo 02</t>
  </si>
  <si>
    <t>Mesocomo 03</t>
  </si>
  <si>
    <t>Mesocomo 04</t>
  </si>
  <si>
    <t>Mesocomo 05</t>
  </si>
  <si>
    <t>Mesocomo 06</t>
  </si>
  <si>
    <t>2ª Contagem 08/11/2019</t>
  </si>
  <si>
    <t>Mesocosmo 5</t>
  </si>
  <si>
    <t>3ª Contagem 08/11/2019</t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</si>
  <si>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</si>
  <si>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</si>
  <si>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</si>
  <si>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</si>
  <si>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</si>
  <si>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</si>
  <si>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2"/>
        <color theme="1"/>
        <rFont val="Times New Roman"/>
        <family val="1"/>
      </rPr>
      <t>2</t>
    </r>
    <r>
      <rPr>
        <b/>
        <sz val="12"/>
        <color theme="1"/>
        <rFont val="Times New Roman"/>
        <family val="1"/>
      </rPr>
      <t>)</t>
    </r>
  </si>
  <si>
    <t>1ª Contagem 18/11/2019</t>
  </si>
  <si>
    <t>2ª Contagem 18/11/2019</t>
  </si>
  <si>
    <t>3ª Contagem 21/10/2019</t>
  </si>
  <si>
    <t>4ª CONTAGEM</t>
  </si>
  <si>
    <t>4ª Contagem 21/10/2019</t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</si>
  <si>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</si>
  <si>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</si>
  <si>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</si>
  <si>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</si>
  <si>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</si>
  <si>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r>
      <t>Projeto: Mesocosmo (TiO</t>
    </r>
    <r>
      <rPr>
        <b/>
        <vertAlign val="subscript"/>
        <sz val="10"/>
        <color theme="1"/>
        <rFont val="Verdana"/>
        <family val="2"/>
      </rPr>
      <t>2</t>
    </r>
    <r>
      <rPr>
        <b/>
        <sz val="10"/>
        <color theme="1"/>
        <rFont val="Verdana"/>
        <family val="2"/>
      </rPr>
      <t>)</t>
    </r>
  </si>
  <si>
    <t>DIA 15/10/2019</t>
  </si>
  <si>
    <t>DIA 21/10/2019</t>
  </si>
  <si>
    <t>DIA 25/10/2019</t>
  </si>
  <si>
    <t>DIA 01/11/2019</t>
  </si>
  <si>
    <t>DIA 08/11/2019</t>
  </si>
  <si>
    <t>DIA 18/11/2019</t>
  </si>
  <si>
    <t>Água Bruta 15/10/2019 - Tempo 0 hrs</t>
  </si>
  <si>
    <t>Água Bruta 21/10/2019 - Tempo  hrs</t>
  </si>
  <si>
    <t>Água Bruta 25/10/2019 - Tempo  hrs</t>
  </si>
  <si>
    <r>
      <rPr>
        <b/>
        <sz val="12"/>
        <color theme="0"/>
        <rFont val="Arial Black"/>
        <family val="2"/>
      </rPr>
      <t>Água Bruta</t>
    </r>
    <r>
      <rPr>
        <sz val="12"/>
        <color theme="0"/>
        <rFont val="Arial Black"/>
        <family val="2"/>
      </rPr>
      <t xml:space="preserve"> 01/11/2019 - Tempo  hrs</t>
    </r>
  </si>
  <si>
    <t>Água Bruta 08/11/2019 - Tempo  hrs</t>
  </si>
  <si>
    <t>Água Bruta 18/11/2019 - Tempo  hrs</t>
  </si>
  <si>
    <t>AGUA BRUTA</t>
  </si>
  <si>
    <t>Espécie</t>
  </si>
  <si>
    <t>Número de células por organismo</t>
  </si>
  <si>
    <t>Média</t>
  </si>
  <si>
    <t>Aktinastrun sp.</t>
  </si>
  <si>
    <t>Aulacoseira sp.</t>
  </si>
  <si>
    <t>Coelophaerium</t>
  </si>
  <si>
    <t>Dictyosphaerium sp.</t>
  </si>
  <si>
    <t>Eucapsis sp.</t>
  </si>
  <si>
    <t>Senedesmos sp.</t>
  </si>
  <si>
    <t>Synechocystis sp</t>
  </si>
  <si>
    <t>Mesocosmo 01 15/10/2019 - Tempo 0 hrs</t>
  </si>
  <si>
    <t>Mesocosmo 01 21/10/2019 - Tempo  hrs</t>
  </si>
  <si>
    <t>Mesocosmo 01 25/10/2019 - Tempo  hrs</t>
  </si>
  <si>
    <r>
      <rPr>
        <b/>
        <sz val="12"/>
        <color theme="0"/>
        <rFont val="Arial Black"/>
        <family val="2"/>
      </rPr>
      <t>Mesocosmo 01</t>
    </r>
    <r>
      <rPr>
        <sz val="12"/>
        <color theme="0"/>
        <rFont val="Arial Black"/>
        <family val="2"/>
      </rPr>
      <t xml:space="preserve"> 01/11/2019 - Tempo  hrs</t>
    </r>
  </si>
  <si>
    <t>Mesocosmo 01 08/11/2019 - Tempo  hrs</t>
  </si>
  <si>
    <t>Mesocosmo 01 18/11/2019 - Tempo  hrs</t>
  </si>
  <si>
    <t>MESOCOSMO 01</t>
  </si>
  <si>
    <t>Actinastrun sp.</t>
  </si>
  <si>
    <t>Mesocosmo 02 15/10/2019 - Tempo 0 hrs</t>
  </si>
  <si>
    <t>Mesocosmo 02  21/10/2019 - Tempo  hrs</t>
  </si>
  <si>
    <t>Mesocosmo 02  25/10/2019 - Tempo  hrs</t>
  </si>
  <si>
    <r>
      <rPr>
        <b/>
        <sz val="12"/>
        <color theme="0"/>
        <rFont val="Arial Black"/>
        <family val="2"/>
      </rPr>
      <t>Mesocosmo 02</t>
    </r>
    <r>
      <rPr>
        <sz val="12"/>
        <color theme="0"/>
        <rFont val="Arial Black"/>
        <family val="2"/>
      </rPr>
      <t xml:space="preserve"> 01/11/2019 - Tempo  hrs</t>
    </r>
  </si>
  <si>
    <t>Mesocosmo 02 08/11/2019 - Tempo  hrs</t>
  </si>
  <si>
    <t>Mesocosmo 02 18/11/2019 - Tempo  hrs</t>
  </si>
  <si>
    <t>MESOCOSMO 02</t>
  </si>
  <si>
    <t>Mesocosmo 03 15/10/2019 - Tempo 0 hrs</t>
  </si>
  <si>
    <t>Mesocosmo 03 21/10/2019 - Tempo  hrs</t>
  </si>
  <si>
    <t>Mesocosmo 03 25/10/2019 - Tempo  hrs</t>
  </si>
  <si>
    <r>
      <rPr>
        <b/>
        <sz val="12"/>
        <color theme="0"/>
        <rFont val="Arial Black"/>
        <family val="2"/>
      </rPr>
      <t>Mesocosmo 03</t>
    </r>
    <r>
      <rPr>
        <sz val="12"/>
        <color theme="0"/>
        <rFont val="Arial Black"/>
        <family val="2"/>
      </rPr>
      <t xml:space="preserve"> 01/11/2019 - Tempo  hrs</t>
    </r>
  </si>
  <si>
    <t>Mesocosmo 03 08/11/2019 - Tempo  hrs</t>
  </si>
  <si>
    <t>Mesocosmo 03 18/11/2019 - Tempo  hrs</t>
  </si>
  <si>
    <t>MESOCOSMO 03</t>
  </si>
  <si>
    <t>Scenedesmos sp.</t>
  </si>
  <si>
    <t>Mesocosmo 04 15/10/2019 - Tempo 0 hrs</t>
  </si>
  <si>
    <t>Mesocosmo 04 - 21/10/2019 - Tempo  hrs</t>
  </si>
  <si>
    <t>Mesocosmo 04 25/10/2019 - Tempo  hrs</t>
  </si>
  <si>
    <r>
      <rPr>
        <b/>
        <sz val="12"/>
        <color theme="0"/>
        <rFont val="Arial Black"/>
        <family val="2"/>
      </rPr>
      <t>Mesocosmo 04</t>
    </r>
    <r>
      <rPr>
        <sz val="12"/>
        <color theme="0"/>
        <rFont val="Arial Black"/>
        <family val="2"/>
      </rPr>
      <t xml:space="preserve"> 01/11/2019 - Tempo  hrs</t>
    </r>
  </si>
  <si>
    <t>Mesocosmo 04 08/11/2019 - Tempo  hrs</t>
  </si>
  <si>
    <t>Mesocosmo 04 18/11/2019 - Tempo  hrs</t>
  </si>
  <si>
    <t>MESOCOSMO 04</t>
  </si>
  <si>
    <t>Mesocosmo 05 15/10/2019 - Tempo 0 hrs</t>
  </si>
  <si>
    <t>Mesocosmo 05 21/10/2019 - Tempo  hrs</t>
  </si>
  <si>
    <t>Mesocosmo 05 25/10/2019 - Tempo  hrs</t>
  </si>
  <si>
    <t>Mesocosmo 05 01/11/2019 - Tempo  hrs</t>
  </si>
  <si>
    <t>Mesocosmo 05 08/11/2019 - Tempo  hrs</t>
  </si>
  <si>
    <t>Mesocosmo 05 18/11/2019 - Tempo  hrs</t>
  </si>
  <si>
    <t>MESOCOSMO 05</t>
  </si>
  <si>
    <t>Romeria sp</t>
  </si>
  <si>
    <t>Mesocosmo 06 15/10/2019 - Tempo 0 hrs</t>
  </si>
  <si>
    <t>Mesocosmo 06 21/10/2019 - Tempo  hrs</t>
  </si>
  <si>
    <t>Mesocosmo 06 25/10/2019 - Tempo  hrs</t>
  </si>
  <si>
    <r>
      <rPr>
        <b/>
        <sz val="12"/>
        <color theme="0"/>
        <rFont val="Arial Black"/>
        <family val="2"/>
      </rPr>
      <t>Mesocosmo 06</t>
    </r>
    <r>
      <rPr>
        <sz val="12"/>
        <color theme="0"/>
        <rFont val="Arial Black"/>
        <family val="2"/>
      </rPr>
      <t xml:space="preserve"> 01/11/2019 - Tempo  hrs</t>
    </r>
  </si>
  <si>
    <t>Mesocosmo 06 08/11/2019 - Tempo  hrs</t>
  </si>
  <si>
    <t>Mesocosmo 06 18/11/2019 - Tempo  hrs</t>
  </si>
  <si>
    <t>MESOCOSMO 06</t>
  </si>
  <si>
    <t>MÉDIA POR TRATAMENTO</t>
  </si>
  <si>
    <t xml:space="preserve">DIA 15/10/2019 </t>
  </si>
  <si>
    <t xml:space="preserve">DIA 21/10/2019 </t>
  </si>
  <si>
    <t xml:space="preserve">DIA 25/10/2019 </t>
  </si>
  <si>
    <t xml:space="preserve">DIA 01/11/2019 </t>
  </si>
  <si>
    <t xml:space="preserve">DIA 08/11/2019 </t>
  </si>
  <si>
    <t xml:space="preserve">DIA 18/11/2019 </t>
  </si>
  <si>
    <t xml:space="preserve">Média Água Bruta </t>
  </si>
  <si>
    <t>Média com Tratamento</t>
  </si>
  <si>
    <t xml:space="preserve">Média Sem Tratamento </t>
  </si>
  <si>
    <t>MÉDIA Geral</t>
  </si>
  <si>
    <t>Juntando médias de todos os dias</t>
  </si>
  <si>
    <t>AMOSTRAS - DENSIDADE CELULAR</t>
  </si>
  <si>
    <t>Identificação da amostra</t>
  </si>
  <si>
    <t>Volume inicial da amostra (mL)</t>
  </si>
  <si>
    <t>Volume final da amostra (mL)</t>
  </si>
  <si>
    <t>Fator de diluição</t>
  </si>
  <si>
    <t>Água Brutra 15/10/19</t>
  </si>
  <si>
    <t>Mesocosmo 1 15/10/19</t>
  </si>
  <si>
    <t>Mesocosmo 2 15/10/19</t>
  </si>
  <si>
    <t>Mesocosmo 3 15/10/19</t>
  </si>
  <si>
    <t>Mesocosmo 4 15/10/19</t>
  </si>
  <si>
    <t>Mesocosmo 5 15/10/19</t>
  </si>
  <si>
    <t>Mesocosmo 6 15/10/19</t>
  </si>
  <si>
    <t>Água Brutra 21/10/19</t>
  </si>
  <si>
    <t>Mesocosmo 1 21/10/19</t>
  </si>
  <si>
    <t>Mesocosmo 2 21/10/19</t>
  </si>
  <si>
    <t>Mesocosmo 3 21/10/19</t>
  </si>
  <si>
    <t>Mesocosmo 4 21/10/19</t>
  </si>
  <si>
    <t>Mesocosmo 5 21/10/19</t>
  </si>
  <si>
    <t>Mesocosmo 6 21/10/19</t>
  </si>
  <si>
    <t>Água Bruta 25/10/19</t>
  </si>
  <si>
    <t>Mesocosmo 1 25/10/19</t>
  </si>
  <si>
    <t>Mesocosmo 2 25/10/19</t>
  </si>
  <si>
    <t>Mesocosmo 3 25/10/19</t>
  </si>
  <si>
    <t>Mesocosmo 4 25/10/19</t>
  </si>
  <si>
    <t>Mesocosmo 5 25/10/19</t>
  </si>
  <si>
    <t>Mesocosmo 6 25/10/19</t>
  </si>
  <si>
    <t>Água Bruta 01/11/19</t>
  </si>
  <si>
    <t>Mesocosmo 1 01/11/19</t>
  </si>
  <si>
    <t>Mesocosmo 2 01/11/19</t>
  </si>
  <si>
    <t>Mesocosmo 3 01/11/19</t>
  </si>
  <si>
    <t>Mesocosmo 4 01/11/19</t>
  </si>
  <si>
    <t>Mesocosmo 5 01/11/19</t>
  </si>
  <si>
    <t>Mesocosmo 6 01/11/19</t>
  </si>
  <si>
    <t>Água Bruta 08/11/19</t>
  </si>
  <si>
    <t>Mesocosmo 1 08/11/19</t>
  </si>
  <si>
    <t>Mesocosmo 2 08/11/19</t>
  </si>
  <si>
    <t>Mesocosmo 3 08/11/19</t>
  </si>
  <si>
    <t>Mesocosmo 4 08/11/19</t>
  </si>
  <si>
    <t>Mesocosmo 5 08/11/19</t>
  </si>
  <si>
    <t>Mesocosmo 6 08/11/19</t>
  </si>
  <si>
    <t>Água Bruta 18/11/19</t>
  </si>
  <si>
    <t>Mesocosmo 1 18/11/19</t>
  </si>
  <si>
    <t>Mesocosmo 2 18/11/19</t>
  </si>
  <si>
    <t>Mesocosmo 3 18/11/19</t>
  </si>
  <si>
    <t>Mesocosmo 4 18/11/19</t>
  </si>
  <si>
    <t>Mesocosmo 5 18/11/19</t>
  </si>
  <si>
    <t>Mesocosmo 6 18/11/19</t>
  </si>
  <si>
    <t>Medição do campo</t>
  </si>
  <si>
    <t>Divisão da régua</t>
  </si>
  <si>
    <t>Contagem por campos</t>
  </si>
  <si>
    <t>Contagem por faixas</t>
  </si>
  <si>
    <t>Área do Campo 20x</t>
  </si>
  <si>
    <t>Área do Campo 40x</t>
  </si>
  <si>
    <t xml:space="preserve">Área da faixa </t>
  </si>
  <si>
    <t>Objetiva</t>
  </si>
  <si>
    <t>Nº de células</t>
  </si>
  <si>
    <t>Diâmetro(mm)</t>
  </si>
  <si>
    <t>Onde:</t>
  </si>
  <si>
    <t>C</t>
  </si>
  <si>
    <t>Nº de organismos contados</t>
  </si>
  <si>
    <t>A</t>
  </si>
  <si>
    <t>Área do campo</t>
  </si>
  <si>
    <t>D</t>
  </si>
  <si>
    <t>Profundidade da câmara</t>
  </si>
  <si>
    <t>F</t>
  </si>
  <si>
    <t>Nº de campos contados</t>
  </si>
  <si>
    <t>L</t>
  </si>
  <si>
    <t>Comprimento da câmara</t>
  </si>
  <si>
    <t>W</t>
  </si>
  <si>
    <t>Altura da faixa (diâmetro do campo)</t>
  </si>
  <si>
    <t>S</t>
  </si>
  <si>
    <t>Nº de faixas contadas</t>
  </si>
  <si>
    <t>Contagem por campos:</t>
  </si>
  <si>
    <t>Fator</t>
  </si>
  <si>
    <t>Objetiva 20x</t>
  </si>
  <si>
    <t>.</t>
  </si>
  <si>
    <t>Objetiva 40x</t>
  </si>
  <si>
    <t>Contagem por faixas:</t>
  </si>
  <si>
    <t>CAMPOS</t>
  </si>
  <si>
    <t>FAIXAS</t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</si>
  <si>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</si>
  <si>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</si>
  <si>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</si>
  <si>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</si>
  <si>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</si>
  <si>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</si>
  <si>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</si>
  <si>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t>Mesocosmo 1 15/10/2019 - Tempo 0 hrs</t>
  </si>
  <si>
    <t>Mesocosmo 2 15/10/2019 - Tempo 0 hrs</t>
  </si>
  <si>
    <t>Mesocosmo 3 15/10/2019 - Tempo 0 hrs</t>
  </si>
  <si>
    <t>Mesocosmo 4 15/10/2019 - Tempo 0 hrs</t>
  </si>
  <si>
    <t>Mesocosmo 5 15/10/2019 - Tempo 0 hrs</t>
  </si>
  <si>
    <t>Mesocosmo 6 15/10/2019 - Tempo 0 hrs</t>
  </si>
  <si>
    <t>Cylindrospermopsis raciborski</t>
  </si>
  <si>
    <t>Comprimento (µm)</t>
  </si>
  <si>
    <t>Largura (µm)</t>
  </si>
  <si>
    <t>Área superficial (µm²)</t>
  </si>
  <si>
    <t>Biovolume tricoma  (µm³)</t>
  </si>
  <si>
    <t>Planktotrhix agardhii</t>
  </si>
  <si>
    <t>Biovolume célula  (µm³)</t>
  </si>
  <si>
    <t>Biovolume colônia  (µm³)</t>
  </si>
  <si>
    <t>Navícula sp.</t>
  </si>
  <si>
    <t>Fragilaria sp.</t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</si>
  <si>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</si>
  <si>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</si>
  <si>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</si>
  <si>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</si>
  <si>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</si>
  <si>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</si>
  <si>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r>
      <t>Projeto: Mesocosmo (TiO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)</t>
    </r>
  </si>
  <si>
    <t>Água Bruta 21/10/2019 - Tempo 0 hrs</t>
  </si>
  <si>
    <t>Mesocosmo 1 21/10/2019 - Tempo  hrs</t>
  </si>
  <si>
    <t>Mesocosmo 2 21/10/2019 - Tempo  hrs</t>
  </si>
  <si>
    <t>Mesocosmo 3 21/10/2019 - Tempo  hrs</t>
  </si>
  <si>
    <t>Mesocosmo 4 21/10/2019 - Tempo  hrs</t>
  </si>
  <si>
    <t>Mesocosmo 5 21/10/2019 - Tempo  hrs</t>
  </si>
  <si>
    <t>Mesocosmo 6 21/10/2019 - Tempo  hrs</t>
  </si>
  <si>
    <t>|Time</t>
  </si>
  <si>
    <t>Sample</t>
  </si>
  <si>
    <t>cpt</t>
  </si>
  <si>
    <t>spcies</t>
  </si>
  <si>
    <t>T 0 h (18/10/2019)</t>
  </si>
  <si>
    <t>Raw water</t>
  </si>
  <si>
    <t>R. raciborskii</t>
  </si>
  <si>
    <t>Mesocosmo 1</t>
  </si>
  <si>
    <t>Mesocosmo 2</t>
  </si>
  <si>
    <t>Mesocosmo 6</t>
  </si>
  <si>
    <t>72 h (21/10/2019)</t>
  </si>
  <si>
    <t>168 h (25/10/2019)</t>
  </si>
  <si>
    <t>336 h (01/11/2019)</t>
  </si>
  <si>
    <t>504 h (08/11/2019)</t>
  </si>
  <si>
    <t>720 h (18/11/2019)</t>
  </si>
  <si>
    <t>5ª CONTAGEM</t>
  </si>
  <si>
    <t>5ª Contagem 21/10/2019</t>
  </si>
  <si>
    <t xml:space="preserve">Diluição </t>
  </si>
  <si>
    <t xml:space="preserve">Cont, 1 </t>
  </si>
  <si>
    <t>Cont 2</t>
  </si>
  <si>
    <t xml:space="preserve">Cont. 1 </t>
  </si>
  <si>
    <t>Meso 01</t>
  </si>
  <si>
    <t>Meso 02</t>
  </si>
  <si>
    <t>Meso 03</t>
  </si>
  <si>
    <t>Meso 04</t>
  </si>
  <si>
    <t>Meso 05</t>
  </si>
  <si>
    <t>Meso 06</t>
  </si>
  <si>
    <t>Media total</t>
  </si>
  <si>
    <t>0h</t>
  </si>
  <si>
    <t>72h</t>
  </si>
  <si>
    <t>168h</t>
  </si>
  <si>
    <t>336h</t>
  </si>
  <si>
    <t>504H</t>
  </si>
  <si>
    <t>720H</t>
  </si>
  <si>
    <t>Taxa_S</t>
  </si>
  <si>
    <t>Individuals</t>
  </si>
  <si>
    <t>Dominance_D</t>
  </si>
  <si>
    <t>Simpson_1-D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</si>
  <si>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</si>
  <si>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</si>
  <si>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</si>
  <si>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</si>
  <si>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</si>
  <si>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</si>
  <si>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</si>
  <si>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</si>
  <si>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</si>
  <si>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0h - 15/10/2019</t>
  </si>
  <si>
    <t>ÁGUA BRUTA</t>
  </si>
  <si>
    <t>72H - 21/10/2019</t>
  </si>
  <si>
    <t>168H - 25/10/2019</t>
  </si>
  <si>
    <t>336H - 01/11/2019</t>
  </si>
  <si>
    <t>504H - 08/11/2019</t>
  </si>
  <si>
    <t>índice de diversidade geral</t>
  </si>
  <si>
    <t>índice de diversidade Cianobactérias</t>
  </si>
  <si>
    <t>índice de diversidade algas</t>
  </si>
  <si>
    <t>Tratamento</t>
  </si>
  <si>
    <t>Controle</t>
  </si>
  <si>
    <t>0H</t>
  </si>
  <si>
    <t>72H</t>
  </si>
  <si>
    <t>168H</t>
  </si>
  <si>
    <t>336H</t>
  </si>
  <si>
    <t>Organismos</t>
  </si>
  <si>
    <t>RWT0</t>
  </si>
  <si>
    <t>C1T0</t>
  </si>
  <si>
    <t>T1T0</t>
  </si>
  <si>
    <t>RWT72</t>
  </si>
  <si>
    <t>C1T72</t>
  </si>
  <si>
    <t>C2T72</t>
  </si>
  <si>
    <t>C3T72</t>
  </si>
  <si>
    <t>T1T72</t>
  </si>
  <si>
    <t>T2T72</t>
  </si>
  <si>
    <t>T3T72</t>
  </si>
  <si>
    <t>RWT168</t>
  </si>
  <si>
    <t>C1T168</t>
  </si>
  <si>
    <t>C2T168</t>
  </si>
  <si>
    <t>C3T168</t>
  </si>
  <si>
    <t>T1T168</t>
  </si>
  <si>
    <t>T2T168</t>
  </si>
  <si>
    <t>T3T168</t>
  </si>
  <si>
    <t>RWT336</t>
  </si>
  <si>
    <t>C1T336</t>
  </si>
  <si>
    <t>C2T336</t>
  </si>
  <si>
    <t>C3T336</t>
  </si>
  <si>
    <t>T1T336</t>
  </si>
  <si>
    <t>T2T336</t>
  </si>
  <si>
    <t>T3T336</t>
  </si>
  <si>
    <t>RWT504</t>
  </si>
  <si>
    <t>C1T504</t>
  </si>
  <si>
    <t>C2T504</t>
  </si>
  <si>
    <t>C3T504</t>
  </si>
  <si>
    <t>T1T504</t>
  </si>
  <si>
    <t>T2T504</t>
  </si>
  <si>
    <t>T3T504</t>
  </si>
  <si>
    <t>C2T0</t>
  </si>
  <si>
    <t>C3T0</t>
  </si>
  <si>
    <t>T2T0</t>
  </si>
  <si>
    <t>T3T0</t>
  </si>
  <si>
    <t>%T/C1</t>
  </si>
  <si>
    <t>%T/C2</t>
  </si>
  <si>
    <t>%T/C3</t>
  </si>
  <si>
    <t>%T1/C</t>
  </si>
  <si>
    <t>%T2/C</t>
  </si>
  <si>
    <t>%T3/C</t>
  </si>
  <si>
    <t>%RW-T/RW</t>
  </si>
  <si>
    <t>RWT720</t>
  </si>
  <si>
    <t>T1T720</t>
  </si>
  <si>
    <t>T2T720</t>
  </si>
  <si>
    <t>T3T720</t>
  </si>
  <si>
    <t>C1T720</t>
  </si>
  <si>
    <t>C2T720</t>
  </si>
  <si>
    <t>C3T720</t>
  </si>
  <si>
    <t>RW T504</t>
  </si>
  <si>
    <t>T T504</t>
  </si>
  <si>
    <t>C T504</t>
  </si>
  <si>
    <t>RW T720</t>
  </si>
  <si>
    <t>T T720</t>
  </si>
  <si>
    <t>C T720</t>
  </si>
  <si>
    <t>C T336</t>
  </si>
  <si>
    <t>T T336</t>
  </si>
  <si>
    <t>RW T336</t>
  </si>
  <si>
    <t>C T168</t>
  </si>
  <si>
    <t>T T168</t>
  </si>
  <si>
    <t>RW T168</t>
  </si>
  <si>
    <t>C T72</t>
  </si>
  <si>
    <t>T T72</t>
  </si>
  <si>
    <t>RW T72</t>
  </si>
  <si>
    <t>RW T0</t>
  </si>
  <si>
    <t>T T0</t>
  </si>
  <si>
    <t>C T0</t>
  </si>
  <si>
    <t>Valor</t>
  </si>
  <si>
    <t>Tempo</t>
  </si>
  <si>
    <t>RW</t>
  </si>
  <si>
    <t>Control</t>
  </si>
  <si>
    <t xml:space="preserve">Tipo </t>
  </si>
  <si>
    <t>ORGANISMOS</t>
  </si>
  <si>
    <t xml:space="preserve">Organização celular </t>
  </si>
  <si>
    <t>Filamentosa</t>
  </si>
  <si>
    <t>Unicelular</t>
  </si>
  <si>
    <t>Colonial</t>
  </si>
  <si>
    <t>Tipo amostra</t>
  </si>
  <si>
    <t>Treatment</t>
  </si>
  <si>
    <t>Ponto de Coleta</t>
  </si>
  <si>
    <t>Contagem 2</t>
  </si>
  <si>
    <t>Contagem 1</t>
  </si>
  <si>
    <t>Phylum</t>
  </si>
  <si>
    <t>Bainha Mucilaginosa</t>
  </si>
  <si>
    <t>presente</t>
  </si>
  <si>
    <t>ausente</t>
  </si>
  <si>
    <t>Esporos</t>
  </si>
  <si>
    <t>liberação de esporos por dissolução da parede celular parental</t>
  </si>
  <si>
    <t>Organização Nuclear</t>
  </si>
  <si>
    <t>Células uninucleadas</t>
  </si>
  <si>
    <t xml:space="preserve">Cloroplasto </t>
  </si>
  <si>
    <t>cloroplasto único e parietal com pirenóide</t>
  </si>
  <si>
    <t>Heterócito</t>
  </si>
  <si>
    <t>Presente</t>
  </si>
  <si>
    <t>Ausente</t>
  </si>
  <si>
    <t>Aerótopos</t>
  </si>
  <si>
    <t>Não apresenta organização celular</t>
  </si>
  <si>
    <t xml:space="preserve">Ausentes </t>
  </si>
  <si>
    <t>Filamentosa e pseudofilamentosa</t>
  </si>
  <si>
    <t>Célula Apical</t>
  </si>
  <si>
    <t>Raramente com aerótopos</t>
  </si>
  <si>
    <t>Ausentes facultativamente</t>
  </si>
  <si>
    <t>Único</t>
  </si>
  <si>
    <t>Núcleo único e tipicamente central</t>
  </si>
  <si>
    <t>Unicelular/ Filamentosa raramente</t>
  </si>
  <si>
    <t xml:space="preserve">Flagelo </t>
  </si>
  <si>
    <t>Cél. Motoras</t>
  </si>
  <si>
    <t>nucleomorfos</t>
  </si>
  <si>
    <t>Envelopes mucilaginosos sem bainha</t>
  </si>
  <si>
    <t>cloroplasto único e parietal</t>
  </si>
  <si>
    <t>Flagelado</t>
  </si>
  <si>
    <t>Fina camada de mucilagem, cistos mucilaginosos ou palmelas</t>
  </si>
  <si>
    <t> cloroplastos parietais</t>
  </si>
  <si>
    <t xml:space="preserve">  Células uninucleadas presas às extremidades de caules finos emergindo do centro da colônia</t>
  </si>
  <si>
    <t xml:space="preserve">Células solitárias com constrição mediana superficial </t>
  </si>
  <si>
    <t>Cloroplastos um a vários por semicélula</t>
  </si>
  <si>
    <t>Núcleo em istmo.</t>
  </si>
  <si>
    <t>embutidas em um envelope gelatinoso sem estrutura</t>
  </si>
  <si>
    <t>cloroplasto único em forma de taça e parietal, com ou sem pirenóide.</t>
  </si>
  <si>
    <t>Colonial Filamentosa</t>
  </si>
  <si>
    <t>Presente em tricomas desenvolvidos curvados ou / e aparentemente esféricos-capitato.</t>
  </si>
  <si>
    <t>nico e parietal com pirenóide único.</t>
  </si>
  <si>
    <t>Células Uninucleadas</t>
  </si>
  <si>
    <t>Cilios</t>
  </si>
  <si>
    <t>Matriz mucilaginosa circundante presente ou ausente.</t>
  </si>
  <si>
    <t>Sem aerótopos ou com aerótopos polares facultativos</t>
  </si>
  <si>
    <t> Um ou mais aerótopos por célula</t>
  </si>
  <si>
    <t>Envelopes mucilaginosos esféricos a amorfos e sem estrutura</t>
  </si>
  <si>
    <t>cloroplasto único parietal e em forma de banda</t>
  </si>
  <si>
    <t>Esporos formados em paralelo em feixes que permanecem mais ou menos distintos após a liberação. Liberação de esporos por rasgo transversal na parte central da parede esporangial</t>
  </si>
  <si>
    <t> Células uninucleadas quando jovens, posteriormente multinucleadas</t>
  </si>
  <si>
    <t>cloroplasto parietal em forma de faixa inicialmente único, posteriormente múltiplo antes da reprodução</t>
  </si>
  <si>
    <t>Zoósporos com vacúolos contráteis anteriores</t>
  </si>
  <si>
    <t>Células pequenas a grandes, 2 a 12 irradiam na vista final, com constrição mediana rasa ou profunda (istmo) onde as paredes semicelulares se sobrepõem e duas morfologias celulares intergradadas. </t>
  </si>
  <si>
    <t>Cloroplastos geralmente um por semicélula, estrelado (lobulado) na vista final, com pirenóide axial ou com vários pirenóides nos lobos estendendo-se em ângulos ou processos celulares.</t>
  </si>
  <si>
    <t>células solitárias ou aglomeradas</t>
  </si>
  <si>
    <t>cloroplastos sem pirenóides</t>
  </si>
  <si>
    <t>cloroplastos de vários tipos diferentes (numerosos, pequenos, discóides, sem pirenóides; placas planas com pirenóides de bainha dupla; placas planas com pirenóides que se projetam para dentro; ou placas planas com pirenóides nus)</t>
  </si>
  <si>
    <t>sem mucilagem comum, esféricas ou ligeiramente ovais antes da divisão, às vezes envoltas por envelope mucilaginoso fino, fino, incolor, difluente</t>
  </si>
  <si>
    <t>Closterium sp.</t>
  </si>
  <si>
    <t>Crucigenia sp. sp.</t>
  </si>
  <si>
    <t>&lt;70</t>
  </si>
  <si>
    <t>&lt;50</t>
  </si>
  <si>
    <t>Percentual iluminação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</si>
</sst>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"/>
    <numFmt numFmtId="166" formatCode="#,##0.000"/>
  </numFmts>
  <fonts count="118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4"/>
      <color rgb="FF274E13"/>
      <name val="Calibri"/>
      <family val="2"/>
    </font>
    <font>
      <b/>
      <sz val="11"/>
      <color theme="0"/>
      <name val="Arial"/>
      <family val="2"/>
    </font>
    <font>
      <sz val="11"/>
      <color theme="1"/>
      <name val="Calibri"/>
      <family val="2"/>
    </font>
    <font>
      <b/>
      <i/>
      <sz val="10"/>
      <color rgb="FF535154"/>
      <name val="Verdana"/>
      <family val="2"/>
    </font>
    <font>
      <b/>
      <i/>
      <u/>
      <sz val="10"/>
      <color rgb="FF535154"/>
      <name val="Verdana"/>
      <family val="2"/>
    </font>
    <font>
      <b/>
      <sz val="14"/>
      <color rgb="FFFFFFFF"/>
      <name val="Calibri"/>
      <family val="2"/>
    </font>
    <font>
      <b/>
      <sz val="11"/>
      <color theme="0"/>
      <name val="Calibri"/>
      <family val="2"/>
    </font>
    <font>
      <sz val="12"/>
      <color theme="1"/>
      <name val="Times New Roman"/>
      <family val="1"/>
    </font>
    <font>
      <sz val="11"/>
      <name val="Arial"/>
      <family val="2"/>
    </font>
    <font>
      <i/>
      <sz val="12"/>
      <color theme="1"/>
      <name val="Times New Roman"/>
      <family val="1"/>
    </font>
    <font>
      <i/>
      <sz val="11"/>
      <color rgb="FFFF0000"/>
      <name val="Arial"/>
      <family val="2"/>
    </font>
    <font>
      <i/>
      <sz val="11"/>
      <color rgb="FFFF0000"/>
      <name val="Calibri"/>
      <family val="2"/>
    </font>
    <font>
      <i/>
      <sz val="11"/>
      <color theme="1"/>
      <name val="Calibri"/>
      <family val="2"/>
    </font>
    <font>
      <sz val="11"/>
      <color rgb="FF999999"/>
      <name val="Calibri"/>
      <family val="2"/>
    </font>
    <font>
      <sz val="11"/>
      <color rgb="FF7F7F7F"/>
      <name val="Calibri"/>
      <family val="2"/>
    </font>
    <font>
      <sz val="11"/>
      <color rgb="FF666666"/>
      <name val="Calibri"/>
      <family val="2"/>
    </font>
    <font>
      <sz val="11"/>
      <color rgb="FFB7B7B7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u/>
      <sz val="11"/>
      <color rgb="FF0000FF"/>
      <name val="Arial"/>
      <family val="2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18"/>
      <color theme="0"/>
      <name val="Quattrocento Sans"/>
    </font>
    <font>
      <b/>
      <sz val="14"/>
      <color theme="0"/>
      <name val="Times New Roman"/>
      <family val="1"/>
    </font>
    <font>
      <b/>
      <sz val="12"/>
      <color theme="8"/>
      <name val="Times New Roman"/>
      <family val="1"/>
    </font>
    <font>
      <sz val="12"/>
      <color rgb="FF000000"/>
      <name val="Times New Roman"/>
      <family val="1"/>
    </font>
    <font>
      <b/>
      <sz val="12"/>
      <color rgb="FF7030A0"/>
      <name val="Times New Roman"/>
      <family val="1"/>
    </font>
    <font>
      <i/>
      <sz val="12"/>
      <color rgb="FF7030A0"/>
      <name val="Times New Roman"/>
      <family val="1"/>
    </font>
    <font>
      <sz val="12"/>
      <color rgb="FF7030A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FFFFFF"/>
      <name val="Times New Roman"/>
      <family val="1"/>
    </font>
    <font>
      <sz val="12"/>
      <color theme="0"/>
      <name val="Times New Roman"/>
      <family val="1"/>
    </font>
    <font>
      <sz val="11"/>
      <color theme="0"/>
      <name val="Calibri"/>
      <family val="2"/>
    </font>
    <font>
      <b/>
      <sz val="12"/>
      <color rgb="FF4472C4"/>
      <name val="Times New Roman"/>
      <family val="1"/>
    </font>
    <font>
      <sz val="12"/>
      <color rgb="FFFFFFFF"/>
      <name val="Calibri"/>
      <family val="2"/>
    </font>
    <font>
      <sz val="12"/>
      <color rgb="FFFFFFFF"/>
      <name val="Times New Roman"/>
      <family val="1"/>
    </font>
    <font>
      <sz val="12"/>
      <color theme="1"/>
      <name val="Calibri"/>
      <family val="2"/>
    </font>
    <font>
      <sz val="18"/>
      <color rgb="FFFFFFFF"/>
      <name val="Quattrocento Sans"/>
    </font>
    <font>
      <b/>
      <sz val="12"/>
      <color rgb="FF2F5496"/>
      <name val="Times New Roman"/>
      <family val="1"/>
    </font>
    <font>
      <sz val="12"/>
      <color theme="8"/>
      <name val="Times New Roman"/>
      <family val="1"/>
    </font>
    <font>
      <sz val="12"/>
      <color rgb="FF2E75B5"/>
      <name val="Times New Roman"/>
      <family val="1"/>
    </font>
    <font>
      <sz val="12"/>
      <color theme="5"/>
      <name val="Times New Roman"/>
      <family val="1"/>
    </font>
    <font>
      <sz val="12"/>
      <color rgb="FF4472C4"/>
      <name val="Times New Roman"/>
      <family val="1"/>
    </font>
    <font>
      <sz val="12"/>
      <color rgb="FF2F5496"/>
      <name val="Times New Roman"/>
      <family val="1"/>
    </font>
    <font>
      <b/>
      <sz val="14"/>
      <color rgb="FFFFFFFF"/>
      <name val="Times New Roman"/>
      <family val="1"/>
    </font>
    <font>
      <sz val="11"/>
      <color rgb="FF000000"/>
      <name val="Inconsolata"/>
    </font>
    <font>
      <sz val="12"/>
      <color rgb="FFFF0000"/>
      <name val="Times New Roman"/>
      <family val="1"/>
    </font>
    <font>
      <b/>
      <sz val="10"/>
      <color theme="1"/>
      <name val="Verdana"/>
      <family val="2"/>
    </font>
    <font>
      <b/>
      <sz val="13"/>
      <color theme="0"/>
      <name val="Times New Roman"/>
      <family val="1"/>
    </font>
    <font>
      <sz val="13"/>
      <color theme="1"/>
      <name val="Times New Roman"/>
      <family val="1"/>
    </font>
    <font>
      <sz val="12"/>
      <color theme="0"/>
      <name val="Arial Black"/>
      <family val="2"/>
    </font>
    <font>
      <sz val="28"/>
      <color theme="0"/>
      <name val="Calibri"/>
      <family val="2"/>
    </font>
    <font>
      <b/>
      <sz val="11"/>
      <color theme="1"/>
      <name val="Calibri"/>
      <family val="2"/>
    </font>
    <font>
      <sz val="11"/>
      <color rgb="FF7030A0"/>
      <name val="Calibri"/>
      <family val="2"/>
    </font>
    <font>
      <sz val="11"/>
      <color rgb="FFFF0000"/>
      <name val="Calibri"/>
      <family val="2"/>
    </font>
    <font>
      <sz val="11"/>
      <color rgb="FF2F5496"/>
      <name val="Calibri"/>
      <family val="2"/>
    </font>
    <font>
      <i/>
      <sz val="11"/>
      <color rgb="FF7030A0"/>
      <name val="Calibri"/>
      <family val="2"/>
    </font>
    <font>
      <b/>
      <sz val="11"/>
      <color rgb="FF7030A0"/>
      <name val="Calibri"/>
      <family val="2"/>
    </font>
    <font>
      <i/>
      <sz val="10"/>
      <color theme="1"/>
      <name val="Verdana"/>
      <family val="2"/>
    </font>
    <font>
      <sz val="11"/>
      <color theme="5"/>
      <name val="Calibri"/>
      <family val="2"/>
    </font>
    <font>
      <sz val="11"/>
      <color rgb="FFED7D31"/>
      <name val="Calibri"/>
      <family val="2"/>
    </font>
    <font>
      <sz val="11"/>
      <color theme="8"/>
      <name val="Calibri"/>
      <family val="2"/>
    </font>
    <font>
      <sz val="11"/>
      <color rgb="FF4472C4"/>
      <name val="Calibri"/>
      <family val="2"/>
    </font>
    <font>
      <i/>
      <sz val="10"/>
      <color rgb="FFFF0000"/>
      <name val="Verdana"/>
      <family val="2"/>
    </font>
    <font>
      <sz val="11"/>
      <color theme="4"/>
      <name val="Calibri"/>
      <family val="2"/>
    </font>
    <font>
      <sz val="11"/>
      <color rgb="FF4A86E8"/>
      <name val="Calibri"/>
      <family val="2"/>
    </font>
    <font>
      <i/>
      <sz val="10"/>
      <color rgb="FF2F5496"/>
      <name val="Verdana"/>
      <family val="2"/>
    </font>
    <font>
      <b/>
      <sz val="16"/>
      <color theme="1"/>
      <name val="Times New Roman"/>
      <family val="1"/>
    </font>
    <font>
      <b/>
      <sz val="16"/>
      <color theme="0"/>
      <name val="Times New Roman"/>
      <family val="1"/>
    </font>
    <font>
      <sz val="36"/>
      <color rgb="FFFFFFFF"/>
      <name val="Calibri"/>
      <family val="2"/>
    </font>
    <font>
      <sz val="16"/>
      <color theme="0"/>
      <name val="Times New Roman"/>
      <family val="1"/>
    </font>
    <font>
      <i/>
      <sz val="11"/>
      <color rgb="FFFFFFFF"/>
      <name val="Calibri"/>
      <family val="2"/>
    </font>
    <font>
      <sz val="11"/>
      <color rgb="FFFFFFFF"/>
      <name val="Calibri"/>
      <family val="2"/>
    </font>
    <font>
      <sz val="36"/>
      <color theme="0"/>
      <name val="Calibri"/>
      <family val="2"/>
    </font>
    <font>
      <sz val="12"/>
      <color rgb="FF7030A0"/>
      <name val="Calibri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i/>
      <sz val="11"/>
      <color theme="1"/>
      <name val="Times New Roman"/>
      <family val="1"/>
    </font>
    <font>
      <sz val="10"/>
      <color rgb="FF535154"/>
      <name val="Verdana"/>
      <family val="2"/>
    </font>
    <font>
      <b/>
      <vertAlign val="subscript"/>
      <sz val="12"/>
      <color theme="1"/>
      <name val="Times New Roman"/>
      <family val="1"/>
    </font>
    <font>
      <b/>
      <vertAlign val="subscript"/>
      <sz val="10"/>
      <color theme="1"/>
      <name val="Verdana"/>
      <family val="2"/>
    </font>
    <font>
      <b/>
      <sz val="12"/>
      <color theme="0"/>
      <name val="Arial Black"/>
      <family val="2"/>
    </font>
    <font>
      <b/>
      <vertAlign val="subscript"/>
      <sz val="10"/>
      <color theme="1"/>
      <name val="Times New Roman"/>
      <family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color theme="2"/>
      <name val="Arial"/>
      <family val="2"/>
    </font>
    <font>
      <sz val="8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Times New Roman"/>
      <family val="1"/>
    </font>
    <font>
      <b/>
      <sz val="18"/>
      <color theme="0"/>
      <name val="Quattrocento Sans"/>
    </font>
    <font>
      <sz val="10"/>
      <color theme="1"/>
      <name val="Arial"/>
      <family val="2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2"/>
      <name val="Arial"/>
      <family val="2"/>
    </font>
    <font>
      <b/>
      <sz val="11"/>
      <color theme="9" tint="-0.499984740745262"/>
      <name val="Arial"/>
      <family val="2"/>
    </font>
    <font>
      <b/>
      <sz val="12"/>
      <color theme="0"/>
      <name val="Arial"/>
      <family val="2"/>
    </font>
    <font>
      <sz val="14"/>
      <color theme="1"/>
      <name val="Arial"/>
      <family val="2"/>
    </font>
    <font>
      <sz val="14"/>
      <color rgb="FFFF0000"/>
      <name val="Arial"/>
      <family val="2"/>
    </font>
    <font>
      <b/>
      <sz val="12"/>
      <name val="Arial"/>
      <family val="2"/>
    </font>
    <font>
      <b/>
      <sz val="18"/>
      <color theme="1"/>
      <name val="Arial"/>
      <family val="2"/>
    </font>
    <font>
      <b/>
      <sz val="20"/>
      <color theme="1"/>
      <name val="Arial"/>
      <family val="2"/>
    </font>
    <font>
      <b/>
      <sz val="26"/>
      <color theme="0"/>
      <name val="Arial"/>
      <family val="2"/>
    </font>
    <font>
      <b/>
      <sz val="14"/>
      <color theme="9" tint="-0.499984740745262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i/>
      <sz val="11"/>
      <color rgb="FF7030A0"/>
      <name val="Times New Roman"/>
      <family val="1"/>
    </font>
    <font>
      <sz val="11"/>
      <color theme="0"/>
      <name val="Times New Roman"/>
      <family val="1"/>
    </font>
    <font>
      <b/>
      <sz val="11"/>
      <color theme="0"/>
      <name val="Times New Roman"/>
      <family val="1"/>
    </font>
    <font>
      <sz val="12"/>
      <color rgb="FF535154"/>
      <name val="Times New Roman"/>
      <family val="1"/>
    </font>
    <font>
      <sz val="14"/>
      <color rgb="FF666644"/>
      <name val="Times New Roman"/>
      <family val="1"/>
    </font>
  </fonts>
  <fills count="87">
    <fill>
      <patternFill patternType="none"/>
    </fill>
    <fill>
      <patternFill patternType="gray125"/>
    </fill>
    <fill>
      <patternFill patternType="solid">
        <fgColor rgb="FF385623"/>
        <bgColor rgb="FF385623"/>
      </patternFill>
    </fill>
    <fill>
      <patternFill patternType="solid">
        <fgColor rgb="FF274E13"/>
        <bgColor rgb="FF274E13"/>
      </patternFill>
    </fill>
    <fill>
      <patternFill patternType="solid">
        <fgColor rgb="FFFF89D4"/>
        <bgColor rgb="FFFF89D4"/>
      </patternFill>
    </fill>
    <fill>
      <patternFill patternType="solid">
        <fgColor rgb="FFDEEAF6"/>
        <bgColor rgb="FFDEEAF6"/>
      </patternFill>
    </fill>
    <fill>
      <patternFill patternType="solid">
        <fgColor rgb="FFFFD965"/>
        <bgColor rgb="FFFFD965"/>
      </patternFill>
    </fill>
    <fill>
      <patternFill patternType="solid">
        <fgColor rgb="FFEA9999"/>
        <bgColor rgb="FFEA9999"/>
      </patternFill>
    </fill>
    <fill>
      <patternFill patternType="solid">
        <fgColor rgb="FFC5E0B3"/>
        <bgColor rgb="FFC5E0B3"/>
      </patternFill>
    </fill>
    <fill>
      <patternFill patternType="solid">
        <fgColor rgb="FF00FF00"/>
        <bgColor rgb="FF00FF00"/>
      </patternFill>
    </fill>
    <fill>
      <patternFill patternType="solid">
        <fgColor rgb="FFACF0AC"/>
        <bgColor rgb="FFACF0AC"/>
      </patternFill>
    </fill>
    <fill>
      <patternFill patternType="solid">
        <fgColor rgb="FF00FFFF"/>
        <bgColor rgb="FF00FFFF"/>
      </patternFill>
    </fill>
    <fill>
      <patternFill patternType="solid">
        <fgColor rgb="FF97F8F8"/>
        <bgColor rgb="FF97F8F8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A8D08D"/>
        <bgColor rgb="FFA8D08D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A64D79"/>
        <bgColor rgb="FFA64D79"/>
      </patternFill>
    </fill>
    <fill>
      <patternFill patternType="solid">
        <fgColor rgb="FFF38A00"/>
        <bgColor rgb="FFF38A00"/>
      </patternFill>
    </fill>
    <fill>
      <patternFill patternType="solid">
        <fgColor rgb="FFE06666"/>
        <bgColor rgb="FFE06666"/>
      </patternFill>
    </fill>
    <fill>
      <patternFill patternType="solid">
        <fgColor rgb="FFF3C742"/>
        <bgColor rgb="FFF3C742"/>
      </patternFill>
    </fill>
    <fill>
      <patternFill patternType="solid">
        <fgColor rgb="FFBDD6EE"/>
        <bgColor rgb="FFBDD6EE"/>
      </patternFill>
    </fill>
    <fill>
      <patternFill patternType="solid">
        <fgColor rgb="FFB6D7A8"/>
        <bgColor rgb="FFB6D7A8"/>
      </patternFill>
    </fill>
    <fill>
      <patternFill patternType="solid">
        <fgColor rgb="FFFFFF66"/>
        <bgColor rgb="FFFFFF66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theme="7"/>
        <bgColor theme="7"/>
      </patternFill>
    </fill>
    <fill>
      <patternFill patternType="solid">
        <fgColor rgb="FFFFD966"/>
        <bgColor rgb="FFFFD966"/>
      </patternFill>
    </fill>
    <fill>
      <patternFill patternType="solid">
        <fgColor rgb="FFEE9595"/>
        <bgColor rgb="FFEE9595"/>
      </patternFill>
    </fill>
    <fill>
      <patternFill patternType="solid">
        <fgColor rgb="FF4F65F3"/>
        <bgColor rgb="FF4F65F3"/>
      </patternFill>
    </fill>
    <fill>
      <patternFill patternType="solid">
        <fgColor rgb="FF3C78D8"/>
        <bgColor rgb="FF3C78D8"/>
      </patternFill>
    </fill>
    <fill>
      <patternFill patternType="solid">
        <fgColor rgb="FF6D9EEB"/>
        <bgColor rgb="FF6D9EEB"/>
      </patternFill>
    </fill>
    <fill>
      <patternFill patternType="solid">
        <fgColor rgb="FFF6BCE1"/>
        <bgColor rgb="FFF6BCE1"/>
      </patternFill>
    </fill>
    <fill>
      <patternFill patternType="solid">
        <fgColor rgb="FFCC4125"/>
        <bgColor rgb="FFCC4125"/>
      </patternFill>
    </fill>
    <fill>
      <patternFill patternType="solid">
        <fgColor theme="5"/>
        <bgColor theme="5"/>
      </patternFill>
    </fill>
    <fill>
      <patternFill patternType="solid">
        <fgColor rgb="FFDD7E6B"/>
        <bgColor rgb="FFDD7E6B"/>
      </patternFill>
    </fill>
    <fill>
      <patternFill patternType="solid">
        <fgColor rgb="FFCC99FF"/>
        <bgColor rgb="FFCC99FF"/>
      </patternFill>
    </fill>
    <fill>
      <patternFill patternType="solid">
        <fgColor rgb="FFCD93EE"/>
        <bgColor rgb="FFCD93EE"/>
      </patternFill>
    </fill>
    <fill>
      <patternFill patternType="solid">
        <fgColor rgb="FF548135"/>
        <bgColor rgb="FF548135"/>
      </patternFill>
    </fill>
    <fill>
      <patternFill patternType="solid">
        <fgColor rgb="FFA3AEF3"/>
        <bgColor rgb="FFA3AEF3"/>
      </patternFill>
    </fill>
    <fill>
      <patternFill patternType="solid">
        <fgColor rgb="FFED7D31"/>
        <bgColor rgb="FFED7D31"/>
      </patternFill>
    </fill>
    <fill>
      <patternFill patternType="solid">
        <fgColor rgb="FFB4A7D6"/>
        <bgColor rgb="FFB4A7D6"/>
      </patternFill>
    </fill>
    <fill>
      <patternFill patternType="solid">
        <fgColor rgb="FFC27BA0"/>
        <bgColor rgb="FFC27BA0"/>
      </patternFill>
    </fill>
    <fill>
      <patternFill patternType="solid">
        <fgColor rgb="FF999999"/>
        <bgColor rgb="FF999999"/>
      </patternFill>
    </fill>
    <fill>
      <patternFill patternType="solid">
        <fgColor rgb="FFFD059A"/>
        <bgColor rgb="FFFD059A"/>
      </patternFill>
    </fill>
    <fill>
      <patternFill patternType="solid">
        <fgColor rgb="FFC55A11"/>
        <bgColor rgb="FFC55A11"/>
      </patternFill>
    </fill>
    <fill>
      <patternFill patternType="solid">
        <fgColor rgb="FF00B0F0"/>
        <bgColor rgb="FF00B0F0"/>
      </patternFill>
    </fill>
    <fill>
      <patternFill patternType="solid">
        <fgColor rgb="FFF4B083"/>
        <bgColor rgb="FFF4B083"/>
      </patternFill>
    </fill>
    <fill>
      <patternFill patternType="solid">
        <fgColor rgb="FF1DA59A"/>
        <bgColor rgb="FF1DA59A"/>
      </patternFill>
    </fill>
    <fill>
      <patternFill patternType="solid">
        <fgColor rgb="FF1E4E79"/>
        <bgColor rgb="FF1E4E79"/>
      </patternFill>
    </fill>
    <fill>
      <patternFill patternType="solid">
        <fgColor rgb="FFB4C6E7"/>
        <bgColor rgb="FFB4C6E7"/>
      </patternFill>
    </fill>
    <fill>
      <patternFill patternType="solid">
        <fgColor rgb="FFD9D2E9"/>
        <bgColor rgb="FFD9D2E9"/>
      </patternFill>
    </fill>
    <fill>
      <patternFill patternType="solid">
        <fgColor rgb="FFF1F1A7"/>
        <bgColor rgb="FFF1F1A7"/>
      </patternFill>
    </fill>
    <fill>
      <patternFill patternType="solid">
        <fgColor rgb="FFB1F6F6"/>
        <bgColor rgb="FFB1F6F6"/>
      </patternFill>
    </fill>
    <fill>
      <patternFill patternType="solid">
        <fgColor rgb="FFBAEEBA"/>
        <bgColor rgb="FFBAEEBA"/>
      </patternFill>
    </fill>
    <fill>
      <patternFill patternType="solid">
        <fgColor rgb="FFCFE2F3"/>
        <bgColor rgb="FFCFE2F3"/>
      </patternFill>
    </fill>
    <fill>
      <patternFill patternType="solid">
        <fgColor rgb="FFB8F4EF"/>
        <bgColor rgb="FFB8F4EF"/>
      </patternFill>
    </fill>
    <fill>
      <patternFill patternType="solid">
        <fgColor rgb="FFE1C4F1"/>
        <bgColor rgb="FFE1C4F1"/>
      </patternFill>
    </fill>
    <fill>
      <patternFill patternType="solid">
        <fgColor theme="0"/>
        <bgColor rgb="FF38562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999999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rgb="FF38562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A8D08D"/>
      </patternFill>
    </fill>
    <fill>
      <patternFill patternType="solid">
        <fgColor theme="0" tint="-0.249977111117893"/>
        <bgColor rgb="FFFFFF66"/>
      </patternFill>
    </fill>
    <fill>
      <patternFill patternType="solid">
        <fgColor theme="0" tint="-0.249977111117893"/>
        <bgColor rgb="FFFF0000"/>
      </patternFill>
    </fill>
    <fill>
      <patternFill patternType="solid">
        <fgColor theme="0" tint="-0.249977111117893"/>
        <bgColor theme="0"/>
      </patternFill>
    </fill>
    <fill>
      <patternFill patternType="solid">
        <fgColor theme="0" tint="-0.249977111117893"/>
        <bgColor rgb="FFFFFF00"/>
      </patternFill>
    </fill>
    <fill>
      <patternFill patternType="solid">
        <fgColor theme="0" tint="-0.249977111117893"/>
        <bgColor rgb="FFFFE599"/>
      </patternFill>
    </fill>
    <fill>
      <patternFill patternType="solid">
        <fgColor theme="0" tint="-0.249977111117893"/>
        <bgColor rgb="FFF38A00"/>
      </patternFill>
    </fill>
    <fill>
      <patternFill patternType="solid">
        <fgColor theme="0" tint="-0.249977111117893"/>
        <bgColor rgb="FFEAD1DC"/>
      </patternFill>
    </fill>
    <fill>
      <patternFill patternType="solid">
        <fgColor theme="0" tint="-0.249977111117893"/>
        <bgColor theme="7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rgb="FFEE9595"/>
      </patternFill>
    </fill>
    <fill>
      <patternFill patternType="solid">
        <fgColor theme="0" tint="-0.249977111117893"/>
        <bgColor rgb="FF548135"/>
      </patternFill>
    </fill>
    <fill>
      <patternFill patternType="solid">
        <fgColor theme="0" tint="-0.249977111117893"/>
        <bgColor rgb="FFED7D31"/>
      </patternFill>
    </fill>
    <fill>
      <patternFill patternType="solid">
        <fgColor theme="0" tint="-0.249977111117893"/>
        <bgColor rgb="FFB6D7A8"/>
      </patternFill>
    </fill>
    <fill>
      <patternFill patternType="solid">
        <fgColor theme="0"/>
        <bgColor rgb="FFA8D08D"/>
      </patternFill>
    </fill>
    <fill>
      <patternFill patternType="solid">
        <fgColor rgb="FFFFFF00"/>
        <bgColor rgb="FFA8D08D"/>
      </patternFill>
    </fill>
    <fill>
      <patternFill patternType="solid">
        <fgColor theme="9" tint="0.39997558519241921"/>
        <bgColor rgb="FFA8D08D"/>
      </patternFill>
    </fill>
    <fill>
      <patternFill patternType="solid">
        <fgColor theme="7"/>
        <bgColor indexed="64"/>
      </patternFill>
    </fill>
  </fills>
  <borders count="19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FFFF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08" fillId="0" borderId="0" applyFont="0" applyFill="0" applyBorder="0" applyAlignment="0" applyProtection="0"/>
    <xf numFmtId="0" fontId="1" fillId="0" borderId="161"/>
  </cellStyleXfs>
  <cellXfs count="1228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11" fontId="4" fillId="0" borderId="9" xfId="0" applyNumberFormat="1" applyFont="1" applyBorder="1" applyAlignment="1">
      <alignment horizontal="center"/>
    </xf>
    <xf numFmtId="11" fontId="4" fillId="0" borderId="10" xfId="0" applyNumberFormat="1" applyFont="1" applyBorder="1" applyAlignment="1">
      <alignment horizontal="center"/>
    </xf>
    <xf numFmtId="11" fontId="4" fillId="4" borderId="2" xfId="0" applyNumberFormat="1" applyFont="1" applyFill="1" applyBorder="1" applyAlignment="1">
      <alignment horizontal="center"/>
    </xf>
    <xf numFmtId="11" fontId="4" fillId="0" borderId="11" xfId="0" applyNumberFormat="1" applyFont="1" applyBorder="1" applyAlignment="1">
      <alignment horizontal="center"/>
    </xf>
    <xf numFmtId="0" fontId="9" fillId="5" borderId="12" xfId="0" applyFont="1" applyFill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9" fillId="0" borderId="13" xfId="0" applyFont="1" applyBorder="1" applyAlignment="1">
      <alignment horizontal="left"/>
    </xf>
    <xf numFmtId="11" fontId="4" fillId="0" borderId="16" xfId="0" applyNumberFormat="1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11" fontId="4" fillId="0" borderId="17" xfId="0" applyNumberFormat="1" applyFont="1" applyBorder="1" applyAlignment="1">
      <alignment horizontal="center"/>
    </xf>
    <xf numFmtId="0" fontId="11" fillId="5" borderId="18" xfId="0" applyFont="1" applyFill="1" applyBorder="1" applyAlignment="1">
      <alignment horizontal="left"/>
    </xf>
    <xf numFmtId="0" fontId="12" fillId="0" borderId="19" xfId="0" applyFont="1" applyBorder="1" applyAlignment="1">
      <alignment horizontal="center"/>
    </xf>
    <xf numFmtId="9" fontId="13" fillId="0" borderId="16" xfId="0" applyNumberFormat="1" applyFont="1" applyBorder="1" applyAlignment="1">
      <alignment horizontal="center"/>
    </xf>
    <xf numFmtId="9" fontId="13" fillId="0" borderId="0" xfId="0" applyNumberFormat="1" applyFont="1" applyAlignment="1">
      <alignment horizontal="center"/>
    </xf>
    <xf numFmtId="9" fontId="13" fillId="6" borderId="20" xfId="0" applyNumberFormat="1" applyFont="1" applyFill="1" applyBorder="1" applyAlignment="1">
      <alignment horizontal="center"/>
    </xf>
    <xf numFmtId="9" fontId="13" fillId="0" borderId="17" xfId="0" applyNumberFormat="1" applyFont="1" applyBorder="1" applyAlignment="1">
      <alignment horizontal="center"/>
    </xf>
    <xf numFmtId="0" fontId="14" fillId="0" borderId="13" xfId="0" applyFont="1" applyBorder="1" applyAlignment="1">
      <alignment horizontal="left"/>
    </xf>
    <xf numFmtId="11" fontId="4" fillId="0" borderId="21" xfId="0" applyNumberFormat="1" applyFont="1" applyBorder="1" applyAlignment="1">
      <alignment horizontal="center"/>
    </xf>
    <xf numFmtId="11" fontId="15" fillId="0" borderId="22" xfId="0" applyNumberFormat="1" applyFont="1" applyBorder="1" applyAlignment="1">
      <alignment horizontal="center"/>
    </xf>
    <xf numFmtId="11" fontId="16" fillId="0" borderId="22" xfId="0" applyNumberFormat="1" applyFont="1" applyBorder="1" applyAlignment="1">
      <alignment horizontal="center"/>
    </xf>
    <xf numFmtId="11" fontId="17" fillId="0" borderId="23" xfId="0" applyNumberFormat="1" applyFont="1" applyBorder="1" applyAlignment="1">
      <alignment horizontal="center"/>
    </xf>
    <xf numFmtId="11" fontId="4" fillId="0" borderId="22" xfId="0" applyNumberFormat="1" applyFont="1" applyBorder="1" applyAlignment="1">
      <alignment horizontal="center"/>
    </xf>
    <xf numFmtId="11" fontId="16" fillId="0" borderId="24" xfId="0" applyNumberFormat="1" applyFont="1" applyBorder="1" applyAlignment="1">
      <alignment horizontal="center"/>
    </xf>
    <xf numFmtId="11" fontId="4" fillId="0" borderId="26" xfId="0" applyNumberFormat="1" applyFont="1" applyBorder="1" applyAlignment="1">
      <alignment horizontal="center"/>
    </xf>
    <xf numFmtId="11" fontId="15" fillId="0" borderId="0" xfId="0" applyNumberFormat="1" applyFont="1" applyAlignment="1">
      <alignment horizontal="center"/>
    </xf>
    <xf numFmtId="11" fontId="17" fillId="0" borderId="20" xfId="0" applyNumberFormat="1" applyFont="1" applyBorder="1" applyAlignment="1">
      <alignment horizontal="center"/>
    </xf>
    <xf numFmtId="11" fontId="16" fillId="0" borderId="0" xfId="0" applyNumberFormat="1" applyFont="1" applyAlignment="1">
      <alignment horizontal="center"/>
    </xf>
    <xf numFmtId="11" fontId="16" fillId="0" borderId="27" xfId="0" applyNumberFormat="1" applyFont="1" applyBorder="1" applyAlignment="1">
      <alignment horizontal="center"/>
    </xf>
    <xf numFmtId="0" fontId="4" fillId="0" borderId="26" xfId="0" applyFont="1" applyBorder="1"/>
    <xf numFmtId="11" fontId="4" fillId="7" borderId="0" xfId="0" applyNumberFormat="1" applyFont="1" applyFill="1" applyAlignment="1">
      <alignment horizontal="center"/>
    </xf>
    <xf numFmtId="0" fontId="0" fillId="4" borderId="0" xfId="0" applyFont="1" applyFill="1"/>
    <xf numFmtId="11" fontId="4" fillId="0" borderId="27" xfId="0" applyNumberFormat="1" applyFont="1" applyBorder="1" applyAlignment="1">
      <alignment horizontal="center"/>
    </xf>
    <xf numFmtId="9" fontId="0" fillId="4" borderId="0" xfId="0" applyNumberFormat="1" applyFont="1" applyFill="1"/>
    <xf numFmtId="0" fontId="12" fillId="0" borderId="16" xfId="0" applyFont="1" applyBorder="1" applyAlignment="1">
      <alignment horizontal="center"/>
    </xf>
    <xf numFmtId="9" fontId="13" fillId="0" borderId="29" xfId="0" applyNumberFormat="1" applyFont="1" applyBorder="1" applyAlignment="1">
      <alignment horizontal="center"/>
    </xf>
    <xf numFmtId="9" fontId="13" fillId="0" borderId="30" xfId="0" applyNumberFormat="1" applyFont="1" applyBorder="1" applyAlignment="1">
      <alignment horizontal="center"/>
    </xf>
    <xf numFmtId="9" fontId="13" fillId="0" borderId="31" xfId="0" applyNumberFormat="1" applyFont="1" applyBorder="1" applyAlignment="1">
      <alignment horizontal="center"/>
    </xf>
    <xf numFmtId="9" fontId="13" fillId="6" borderId="32" xfId="0" applyNumberFormat="1" applyFont="1" applyFill="1" applyBorder="1" applyAlignment="1">
      <alignment horizontal="center"/>
    </xf>
    <xf numFmtId="11" fontId="18" fillId="0" borderId="22" xfId="0" applyNumberFormat="1" applyFont="1" applyBorder="1" applyAlignment="1">
      <alignment horizontal="center"/>
    </xf>
    <xf numFmtId="11" fontId="15" fillId="0" borderId="24" xfId="0" applyNumberFormat="1" applyFont="1" applyBorder="1" applyAlignment="1">
      <alignment horizontal="center"/>
    </xf>
    <xf numFmtId="11" fontId="19" fillId="0" borderId="0" xfId="0" applyNumberFormat="1" applyFont="1" applyAlignment="1">
      <alignment horizontal="center"/>
    </xf>
    <xf numFmtId="0" fontId="12" fillId="0" borderId="29" xfId="0" applyFont="1" applyBorder="1" applyAlignment="1">
      <alignment horizontal="center"/>
    </xf>
    <xf numFmtId="9" fontId="13" fillId="0" borderId="36" xfId="0" applyNumberFormat="1" applyFont="1" applyBorder="1" applyAlignment="1">
      <alignment horizontal="center"/>
    </xf>
    <xf numFmtId="0" fontId="4" fillId="0" borderId="21" xfId="0" applyFont="1" applyBorder="1" applyAlignment="1">
      <alignment horizontal="right"/>
    </xf>
    <xf numFmtId="0" fontId="3" fillId="2" borderId="37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38" xfId="0" applyFont="1" applyFill="1" applyBorder="1" applyAlignment="1">
      <alignment horizontal="center"/>
    </xf>
    <xf numFmtId="11" fontId="18" fillId="0" borderId="10" xfId="0" applyNumberFormat="1" applyFont="1" applyBorder="1" applyAlignment="1">
      <alignment horizontal="center"/>
    </xf>
    <xf numFmtId="11" fontId="4" fillId="0" borderId="3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1" fontId="0" fillId="0" borderId="17" xfId="0" applyNumberFormat="1" applyFont="1" applyBorder="1" applyAlignment="1">
      <alignment horizontal="center"/>
    </xf>
    <xf numFmtId="11" fontId="4" fillId="0" borderId="24" xfId="0" applyNumberFormat="1" applyFont="1" applyBorder="1" applyAlignment="1">
      <alignment horizontal="center"/>
    </xf>
    <xf numFmtId="11" fontId="0" fillId="0" borderId="27" xfId="0" applyNumberFormat="1" applyFont="1" applyBorder="1" applyAlignment="1">
      <alignment horizontal="center"/>
    </xf>
    <xf numFmtId="9" fontId="13" fillId="0" borderId="39" xfId="0" applyNumberFormat="1" applyFont="1" applyBorder="1" applyAlignment="1">
      <alignment horizontal="center"/>
    </xf>
    <xf numFmtId="11" fontId="15" fillId="0" borderId="17" xfId="0" applyNumberFormat="1" applyFont="1" applyBorder="1" applyAlignment="1">
      <alignment horizontal="center"/>
    </xf>
    <xf numFmtId="0" fontId="4" fillId="0" borderId="0" xfId="0" applyFont="1"/>
    <xf numFmtId="0" fontId="9" fillId="8" borderId="13" xfId="0" applyFont="1" applyFill="1" applyBorder="1" applyAlignment="1">
      <alignment horizontal="left"/>
    </xf>
    <xf numFmtId="9" fontId="13" fillId="0" borderId="19" xfId="0" applyNumberFormat="1" applyFont="1" applyBorder="1" applyAlignment="1">
      <alignment horizontal="center"/>
    </xf>
    <xf numFmtId="9" fontId="13" fillId="0" borderId="40" xfId="0" applyNumberFormat="1" applyFont="1" applyBorder="1" applyAlignment="1">
      <alignment horizontal="center"/>
    </xf>
    <xf numFmtId="9" fontId="12" fillId="0" borderId="41" xfId="0" applyNumberFormat="1" applyFont="1" applyBorder="1" applyAlignment="1">
      <alignment horizontal="center"/>
    </xf>
    <xf numFmtId="0" fontId="11" fillId="8" borderId="13" xfId="0" applyFont="1" applyFill="1" applyBorder="1" applyAlignment="1">
      <alignment horizontal="left"/>
    </xf>
    <xf numFmtId="10" fontId="4" fillId="0" borderId="0" xfId="0" applyNumberFormat="1" applyFont="1" applyAlignment="1">
      <alignment horizontal="center"/>
    </xf>
    <xf numFmtId="0" fontId="4" fillId="10" borderId="44" xfId="0" applyFont="1" applyFill="1" applyBorder="1" applyAlignment="1">
      <alignment horizontal="center"/>
    </xf>
    <xf numFmtId="0" fontId="4" fillId="10" borderId="45" xfId="0" applyFont="1" applyFill="1" applyBorder="1" applyAlignment="1">
      <alignment horizontal="center"/>
    </xf>
    <xf numFmtId="0" fontId="4" fillId="10" borderId="48" xfId="0" applyFont="1" applyFill="1" applyBorder="1" applyAlignment="1">
      <alignment horizontal="center"/>
    </xf>
    <xf numFmtId="0" fontId="4" fillId="10" borderId="49" xfId="0" applyFont="1" applyFill="1" applyBorder="1" applyAlignment="1">
      <alignment horizontal="center"/>
    </xf>
    <xf numFmtId="0" fontId="4" fillId="12" borderId="44" xfId="0" applyFont="1" applyFill="1" applyBorder="1" applyAlignment="1">
      <alignment horizontal="center"/>
    </xf>
    <xf numFmtId="0" fontId="4" fillId="12" borderId="45" xfId="0" applyFont="1" applyFill="1" applyBorder="1" applyAlignment="1">
      <alignment horizontal="center"/>
    </xf>
    <xf numFmtId="0" fontId="4" fillId="12" borderId="48" xfId="0" applyFont="1" applyFill="1" applyBorder="1" applyAlignment="1">
      <alignment horizontal="center"/>
    </xf>
    <xf numFmtId="0" fontId="4" fillId="12" borderId="49" xfId="0" applyFont="1" applyFill="1" applyBorder="1" applyAlignment="1">
      <alignment horizontal="center"/>
    </xf>
    <xf numFmtId="0" fontId="4" fillId="0" borderId="52" xfId="0" applyFont="1" applyBorder="1" applyAlignment="1">
      <alignment horizontal="center"/>
    </xf>
    <xf numFmtId="0" fontId="4" fillId="0" borderId="53" xfId="0" applyFont="1" applyBorder="1" applyAlignment="1">
      <alignment horizontal="center"/>
    </xf>
    <xf numFmtId="0" fontId="21" fillId="0" borderId="13" xfId="0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0" fontId="11" fillId="0" borderId="26" xfId="0" applyFont="1" applyBorder="1" applyAlignment="1">
      <alignment horizontal="left"/>
    </xf>
    <xf numFmtId="0" fontId="9" fillId="2" borderId="20" xfId="0" applyFont="1" applyFill="1" applyBorder="1"/>
    <xf numFmtId="0" fontId="9" fillId="14" borderId="20" xfId="0" applyFont="1" applyFill="1" applyBorder="1"/>
    <xf numFmtId="0" fontId="9" fillId="2" borderId="20" xfId="0" applyFont="1" applyFill="1" applyBorder="1" applyAlignment="1">
      <alignment horizontal="center"/>
    </xf>
    <xf numFmtId="0" fontId="9" fillId="15" borderId="20" xfId="0" applyFont="1" applyFill="1" applyBorder="1"/>
    <xf numFmtId="0" fontId="4" fillId="15" borderId="20" xfId="0" applyFont="1" applyFill="1" applyBorder="1"/>
    <xf numFmtId="0" fontId="22" fillId="16" borderId="67" xfId="0" applyFont="1" applyFill="1" applyBorder="1" applyAlignment="1">
      <alignment horizontal="center"/>
    </xf>
    <xf numFmtId="14" fontId="23" fillId="2" borderId="68" xfId="0" applyNumberFormat="1" applyFont="1" applyFill="1" applyBorder="1" applyAlignment="1">
      <alignment horizontal="center"/>
    </xf>
    <xf numFmtId="0" fontId="22" fillId="16" borderId="69" xfId="0" applyFont="1" applyFill="1" applyBorder="1" applyAlignment="1">
      <alignment horizontal="center"/>
    </xf>
    <xf numFmtId="0" fontId="22" fillId="16" borderId="72" xfId="0" applyFont="1" applyFill="1" applyBorder="1" applyAlignment="1">
      <alignment horizontal="right"/>
    </xf>
    <xf numFmtId="0" fontId="22" fillId="16" borderId="73" xfId="0" applyFont="1" applyFill="1" applyBorder="1" applyAlignment="1">
      <alignment horizontal="right"/>
    </xf>
    <xf numFmtId="0" fontId="26" fillId="13" borderId="74" xfId="0" applyFont="1" applyFill="1" applyBorder="1" applyAlignment="1">
      <alignment horizontal="center"/>
    </xf>
    <xf numFmtId="0" fontId="22" fillId="16" borderId="75" xfId="0" applyFont="1" applyFill="1" applyBorder="1" applyAlignment="1">
      <alignment horizontal="center"/>
    </xf>
    <xf numFmtId="0" fontId="22" fillId="16" borderId="76" xfId="0" applyFont="1" applyFill="1" applyBorder="1" applyAlignment="1">
      <alignment horizontal="center"/>
    </xf>
    <xf numFmtId="0" fontId="22" fillId="16" borderId="78" xfId="0" applyFont="1" applyFill="1" applyBorder="1" applyAlignment="1">
      <alignment horizontal="center"/>
    </xf>
    <xf numFmtId="0" fontId="22" fillId="13" borderId="79" xfId="0" applyFont="1" applyFill="1" applyBorder="1" applyAlignment="1">
      <alignment horizontal="center"/>
    </xf>
    <xf numFmtId="0" fontId="22" fillId="16" borderId="79" xfId="0" applyFont="1" applyFill="1" applyBorder="1" applyAlignment="1">
      <alignment horizontal="center"/>
    </xf>
    <xf numFmtId="0" fontId="22" fillId="16" borderId="80" xfId="0" applyFont="1" applyFill="1" applyBorder="1" applyAlignment="1">
      <alignment horizontal="center"/>
    </xf>
    <xf numFmtId="0" fontId="22" fillId="13" borderId="81" xfId="0" applyFont="1" applyFill="1" applyBorder="1" applyAlignment="1">
      <alignment horizontal="center"/>
    </xf>
    <xf numFmtId="0" fontId="22" fillId="16" borderId="69" xfId="0" applyFont="1" applyFill="1" applyBorder="1"/>
    <xf numFmtId="164" fontId="22" fillId="16" borderId="69" xfId="0" applyNumberFormat="1" applyFont="1" applyFill="1" applyBorder="1" applyAlignment="1">
      <alignment horizontal="center"/>
    </xf>
    <xf numFmtId="2" fontId="22" fillId="0" borderId="13" xfId="0" applyNumberFormat="1" applyFont="1" applyBorder="1" applyAlignment="1">
      <alignment horizontal="center"/>
    </xf>
    <xf numFmtId="1" fontId="9" fillId="0" borderId="13" xfId="0" applyNumberFormat="1" applyFont="1" applyBorder="1" applyAlignment="1">
      <alignment horizontal="center" vertical="center"/>
    </xf>
    <xf numFmtId="2" fontId="27" fillId="0" borderId="13" xfId="0" applyNumberFormat="1" applyFont="1" applyBorder="1" applyAlignment="1">
      <alignment horizontal="center"/>
    </xf>
    <xf numFmtId="164" fontId="9" fillId="0" borderId="13" xfId="0" applyNumberFormat="1" applyFont="1" applyBorder="1" applyAlignment="1">
      <alignment horizontal="center"/>
    </xf>
    <xf numFmtId="11" fontId="27" fillId="0" borderId="13" xfId="0" applyNumberFormat="1" applyFont="1" applyBorder="1" applyAlignment="1">
      <alignment horizontal="center"/>
    </xf>
    <xf numFmtId="0" fontId="27" fillId="0" borderId="13" xfId="0" applyFont="1" applyBorder="1"/>
    <xf numFmtId="11" fontId="27" fillId="0" borderId="89" xfId="0" applyNumberFormat="1" applyFont="1" applyBorder="1" applyAlignment="1">
      <alignment horizontal="center"/>
    </xf>
    <xf numFmtId="0" fontId="27" fillId="0" borderId="13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1" fontId="27" fillId="0" borderId="13" xfId="0" applyNumberFormat="1" applyFont="1" applyBorder="1" applyAlignment="1">
      <alignment horizontal="center" vertical="center"/>
    </xf>
    <xf numFmtId="1" fontId="28" fillId="0" borderId="13" xfId="0" applyNumberFormat="1" applyFont="1" applyBorder="1" applyAlignment="1">
      <alignment horizontal="center" vertical="center"/>
    </xf>
    <xf numFmtId="1" fontId="27" fillId="9" borderId="13" xfId="0" applyNumberFormat="1" applyFont="1" applyFill="1" applyBorder="1" applyAlignment="1">
      <alignment horizontal="center" vertical="center"/>
    </xf>
    <xf numFmtId="1" fontId="27" fillId="17" borderId="13" xfId="0" applyNumberFormat="1" applyFont="1" applyFill="1" applyBorder="1" applyAlignment="1">
      <alignment horizontal="center" vertical="center"/>
    </xf>
    <xf numFmtId="1" fontId="30" fillId="0" borderId="13" xfId="0" applyNumberFormat="1" applyFont="1" applyBorder="1" applyAlignment="1">
      <alignment horizontal="center" vertical="center"/>
    </xf>
    <xf numFmtId="1" fontId="27" fillId="18" borderId="13" xfId="0" applyNumberFormat="1" applyFont="1" applyFill="1" applyBorder="1" applyAlignment="1">
      <alignment horizontal="center" vertical="center"/>
    </xf>
    <xf numFmtId="1" fontId="27" fillId="19" borderId="13" xfId="0" applyNumberFormat="1" applyFont="1" applyFill="1" applyBorder="1" applyAlignment="1">
      <alignment horizontal="center" vertical="center"/>
    </xf>
    <xf numFmtId="1" fontId="27" fillId="20" borderId="13" xfId="0" applyNumberFormat="1" applyFont="1" applyFill="1" applyBorder="1" applyAlignment="1">
      <alignment horizontal="center" vertical="center"/>
    </xf>
    <xf numFmtId="1" fontId="14" fillId="21" borderId="18" xfId="0" applyNumberFormat="1" applyFont="1" applyFill="1" applyBorder="1" applyAlignment="1">
      <alignment horizontal="center" vertical="center"/>
    </xf>
    <xf numFmtId="1" fontId="27" fillId="22" borderId="13" xfId="0" applyNumberFormat="1" applyFont="1" applyFill="1" applyBorder="1" applyAlignment="1">
      <alignment horizontal="center" vertical="center"/>
    </xf>
    <xf numFmtId="0" fontId="27" fillId="0" borderId="91" xfId="0" applyFont="1" applyBorder="1" applyAlignment="1">
      <alignment horizontal="center"/>
    </xf>
    <xf numFmtId="1" fontId="27" fillId="23" borderId="91" xfId="0" applyNumberFormat="1" applyFont="1" applyFill="1" applyBorder="1" applyAlignment="1">
      <alignment horizontal="center" vertical="center"/>
    </xf>
    <xf numFmtId="2" fontId="27" fillId="0" borderId="91" xfId="0" applyNumberFormat="1" applyFont="1" applyBorder="1" applyAlignment="1">
      <alignment horizontal="center"/>
    </xf>
    <xf numFmtId="164" fontId="9" fillId="0" borderId="91" xfId="0" applyNumberFormat="1" applyFont="1" applyBorder="1" applyAlignment="1">
      <alignment horizontal="center"/>
    </xf>
    <xf numFmtId="11" fontId="27" fillId="0" borderId="91" xfId="0" applyNumberFormat="1" applyFont="1" applyBorder="1" applyAlignment="1">
      <alignment horizontal="center"/>
    </xf>
    <xf numFmtId="0" fontId="27" fillId="0" borderId="91" xfId="0" applyFont="1" applyBorder="1"/>
    <xf numFmtId="11" fontId="27" fillId="0" borderId="92" xfId="0" applyNumberFormat="1" applyFont="1" applyBorder="1" applyAlignment="1">
      <alignment horizontal="center"/>
    </xf>
    <xf numFmtId="1" fontId="27" fillId="0" borderId="91" xfId="0" applyNumberFormat="1" applyFont="1" applyBorder="1" applyAlignment="1">
      <alignment horizontal="center" vertical="center"/>
    </xf>
    <xf numFmtId="0" fontId="27" fillId="15" borderId="93" xfId="0" applyFont="1" applyFill="1" applyBorder="1"/>
    <xf numFmtId="0" fontId="27" fillId="15" borderId="20" xfId="0" applyFont="1" applyFill="1" applyBorder="1"/>
    <xf numFmtId="164" fontId="31" fillId="15" borderId="20" xfId="0" applyNumberFormat="1" applyFont="1" applyFill="1" applyBorder="1" applyAlignment="1">
      <alignment horizontal="center"/>
    </xf>
    <xf numFmtId="11" fontId="31" fillId="13" borderId="94" xfId="0" applyNumberFormat="1" applyFont="1" applyFill="1" applyBorder="1" applyAlignment="1">
      <alignment horizontal="center"/>
    </xf>
    <xf numFmtId="0" fontId="27" fillId="2" borderId="95" xfId="0" applyFont="1" applyFill="1" applyBorder="1"/>
    <xf numFmtId="0" fontId="27" fillId="2" borderId="31" xfId="0" applyFont="1" applyFill="1" applyBorder="1"/>
    <xf numFmtId="11" fontId="32" fillId="2" borderId="99" xfId="0" applyNumberFormat="1" applyFont="1" applyFill="1" applyBorder="1" applyAlignment="1">
      <alignment horizontal="center"/>
    </xf>
    <xf numFmtId="0" fontId="4" fillId="2" borderId="20" xfId="0" applyFont="1" applyFill="1" applyBorder="1"/>
    <xf numFmtId="0" fontId="9" fillId="15" borderId="20" xfId="0" applyFont="1" applyFill="1" applyBorder="1" applyAlignment="1">
      <alignment horizontal="center"/>
    </xf>
    <xf numFmtId="0" fontId="33" fillId="2" borderId="20" xfId="0" applyFont="1" applyFill="1" applyBorder="1"/>
    <xf numFmtId="0" fontId="33" fillId="15" borderId="20" xfId="0" applyFont="1" applyFill="1" applyBorder="1"/>
    <xf numFmtId="0" fontId="34" fillId="15" borderId="20" xfId="0" applyFont="1" applyFill="1" applyBorder="1"/>
    <xf numFmtId="0" fontId="34" fillId="2" borderId="20" xfId="0" applyFont="1" applyFill="1" applyBorder="1"/>
    <xf numFmtId="0" fontId="32" fillId="2" borderId="68" xfId="0" applyFont="1" applyFill="1" applyBorder="1" applyAlignment="1">
      <alignment horizontal="center"/>
    </xf>
    <xf numFmtId="0" fontId="22" fillId="13" borderId="102" xfId="0" applyFont="1" applyFill="1" applyBorder="1" applyAlignment="1">
      <alignment horizontal="center"/>
    </xf>
    <xf numFmtId="1" fontId="27" fillId="23" borderId="13" xfId="0" applyNumberFormat="1" applyFont="1" applyFill="1" applyBorder="1" applyAlignment="1">
      <alignment horizontal="center" vertical="center"/>
    </xf>
    <xf numFmtId="1" fontId="27" fillId="24" borderId="13" xfId="0" applyNumberFormat="1" applyFont="1" applyFill="1" applyBorder="1" applyAlignment="1">
      <alignment horizontal="center" vertical="center"/>
    </xf>
    <xf numFmtId="0" fontId="9" fillId="0" borderId="0" xfId="0" applyFont="1"/>
    <xf numFmtId="1" fontId="27" fillId="21" borderId="13" xfId="0" applyNumberFormat="1" applyFont="1" applyFill="1" applyBorder="1" applyAlignment="1">
      <alignment horizontal="center" vertical="center"/>
    </xf>
    <xf numFmtId="0" fontId="26" fillId="25" borderId="74" xfId="0" applyFont="1" applyFill="1" applyBorder="1" applyAlignment="1">
      <alignment horizontal="center"/>
    </xf>
    <xf numFmtId="0" fontId="22" fillId="25" borderId="79" xfId="0" applyFont="1" applyFill="1" applyBorder="1" applyAlignment="1">
      <alignment horizontal="center"/>
    </xf>
    <xf numFmtId="0" fontId="22" fillId="25" borderId="81" xfId="0" applyFont="1" applyFill="1" applyBorder="1" applyAlignment="1">
      <alignment horizontal="center"/>
    </xf>
    <xf numFmtId="0" fontId="22" fillId="25" borderId="102" xfId="0" applyFont="1" applyFill="1" applyBorder="1" applyAlignment="1">
      <alignment horizontal="center"/>
    </xf>
    <xf numFmtId="1" fontId="9" fillId="13" borderId="13" xfId="0" applyNumberFormat="1" applyFont="1" applyFill="1" applyBorder="1" applyAlignment="1">
      <alignment horizontal="center" vertical="center"/>
    </xf>
    <xf numFmtId="1" fontId="27" fillId="25" borderId="13" xfId="0" applyNumberFormat="1" applyFont="1" applyFill="1" applyBorder="1" applyAlignment="1">
      <alignment horizontal="center" vertical="center"/>
    </xf>
    <xf numFmtId="0" fontId="22" fillId="29" borderId="79" xfId="0" applyFont="1" applyFill="1" applyBorder="1" applyAlignment="1">
      <alignment horizontal="center"/>
    </xf>
    <xf numFmtId="0" fontId="35" fillId="13" borderId="74" xfId="0" applyFont="1" applyFill="1" applyBorder="1" applyAlignment="1">
      <alignment horizontal="center"/>
    </xf>
    <xf numFmtId="0" fontId="22" fillId="13" borderId="79" xfId="0" applyFont="1" applyFill="1" applyBorder="1" applyAlignment="1">
      <alignment horizontal="center"/>
    </xf>
    <xf numFmtId="2" fontId="22" fillId="0" borderId="13" xfId="0" applyNumberFormat="1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1" fontId="9" fillId="29" borderId="13" xfId="0" applyNumberFormat="1" applyFont="1" applyFill="1" applyBorder="1" applyAlignment="1">
      <alignment horizontal="center" vertical="center"/>
    </xf>
    <xf numFmtId="0" fontId="27" fillId="0" borderId="13" xfId="0" applyFont="1" applyBorder="1" applyAlignment="1">
      <alignment horizontal="center"/>
    </xf>
    <xf numFmtId="1" fontId="9" fillId="11" borderId="13" xfId="0" applyNumberFormat="1" applyFont="1" applyFill="1" applyBorder="1" applyAlignment="1">
      <alignment horizontal="center" vertical="center"/>
    </xf>
    <xf numFmtId="1" fontId="36" fillId="31" borderId="18" xfId="0" applyNumberFormat="1" applyFont="1" applyFill="1" applyBorder="1" applyAlignment="1">
      <alignment horizontal="center" vertical="center"/>
    </xf>
    <xf numFmtId="1" fontId="37" fillId="32" borderId="13" xfId="0" applyNumberFormat="1" applyFont="1" applyFill="1" applyBorder="1" applyAlignment="1">
      <alignment horizontal="center" vertical="center"/>
    </xf>
    <xf numFmtId="1" fontId="9" fillId="33" borderId="13" xfId="0" applyNumberFormat="1" applyFont="1" applyFill="1" applyBorder="1" applyAlignment="1">
      <alignment horizontal="center" vertical="center"/>
    </xf>
    <xf numFmtId="1" fontId="38" fillId="17" borderId="18" xfId="0" applyNumberFormat="1" applyFont="1" applyFill="1" applyBorder="1" applyAlignment="1">
      <alignment horizontal="center" vertical="center"/>
    </xf>
    <xf numFmtId="1" fontId="9" fillId="4" borderId="13" xfId="0" applyNumberFormat="1" applyFont="1" applyFill="1" applyBorder="1" applyAlignment="1">
      <alignment horizontal="center" vertical="center"/>
    </xf>
    <xf numFmtId="1" fontId="9" fillId="4" borderId="13" xfId="0" applyNumberFormat="1" applyFont="1" applyFill="1" applyBorder="1" applyAlignment="1">
      <alignment horizontal="center" vertical="center"/>
    </xf>
    <xf numFmtId="1" fontId="9" fillId="34" borderId="13" xfId="0" applyNumberFormat="1" applyFont="1" applyFill="1" applyBorder="1" applyAlignment="1">
      <alignment horizontal="center" vertical="center"/>
    </xf>
    <xf numFmtId="1" fontId="37" fillId="35" borderId="13" xfId="0" applyNumberFormat="1" applyFont="1" applyFill="1" applyBorder="1" applyAlignment="1">
      <alignment horizontal="center" vertical="center"/>
    </xf>
    <xf numFmtId="1" fontId="9" fillId="35" borderId="13" xfId="0" applyNumberFormat="1" applyFont="1" applyFill="1" applyBorder="1" applyAlignment="1">
      <alignment horizontal="center" vertical="center"/>
    </xf>
    <xf numFmtId="1" fontId="36" fillId="19" borderId="86" xfId="0" applyNumberFormat="1" applyFont="1" applyFill="1" applyBorder="1" applyAlignment="1">
      <alignment horizontal="center" vertical="center"/>
    </xf>
    <xf numFmtId="1" fontId="9" fillId="36" borderId="13" xfId="0" applyNumberFormat="1" applyFont="1" applyFill="1" applyBorder="1" applyAlignment="1">
      <alignment horizontal="center" vertical="center"/>
    </xf>
    <xf numFmtId="1" fontId="9" fillId="37" borderId="13" xfId="0" applyNumberFormat="1" applyFont="1" applyFill="1" applyBorder="1" applyAlignment="1">
      <alignment horizontal="center" vertical="center"/>
    </xf>
    <xf numFmtId="1" fontId="9" fillId="22" borderId="13" xfId="0" applyNumberFormat="1" applyFont="1" applyFill="1" applyBorder="1" applyAlignment="1">
      <alignment horizontal="center" vertical="center"/>
    </xf>
    <xf numFmtId="0" fontId="27" fillId="0" borderId="91" xfId="0" applyFont="1" applyBorder="1" applyAlignment="1">
      <alignment horizontal="center"/>
    </xf>
    <xf numFmtId="1" fontId="9" fillId="38" borderId="13" xfId="0" applyNumberFormat="1" applyFont="1" applyFill="1" applyBorder="1" applyAlignment="1">
      <alignment horizontal="center" vertical="center"/>
    </xf>
    <xf numFmtId="1" fontId="38" fillId="0" borderId="18" xfId="0" applyNumberFormat="1" applyFont="1" applyBorder="1" applyAlignment="1">
      <alignment horizontal="center" vertical="center"/>
    </xf>
    <xf numFmtId="1" fontId="9" fillId="0" borderId="13" xfId="0" applyNumberFormat="1" applyFont="1" applyBorder="1" applyAlignment="1">
      <alignment horizontal="center" vertical="center"/>
    </xf>
    <xf numFmtId="164" fontId="32" fillId="15" borderId="20" xfId="0" applyNumberFormat="1" applyFont="1" applyFill="1" applyBorder="1" applyAlignment="1">
      <alignment horizontal="center"/>
    </xf>
    <xf numFmtId="11" fontId="32" fillId="15" borderId="20" xfId="0" applyNumberFormat="1" applyFont="1" applyFill="1" applyBorder="1" applyAlignment="1">
      <alignment horizontal="center"/>
    </xf>
    <xf numFmtId="0" fontId="27" fillId="15" borderId="20" xfId="0" applyFont="1" applyFill="1" applyBorder="1" applyAlignment="1">
      <alignment horizontal="center"/>
    </xf>
    <xf numFmtId="1" fontId="9" fillId="17" borderId="13" xfId="0" applyNumberFormat="1" applyFont="1" applyFill="1" applyBorder="1" applyAlignment="1">
      <alignment horizontal="center" vertical="center"/>
    </xf>
    <xf numFmtId="1" fontId="38" fillId="39" borderId="18" xfId="0" applyNumberFormat="1" applyFont="1" applyFill="1" applyBorder="1" applyAlignment="1">
      <alignment horizontal="center" vertical="center"/>
    </xf>
    <xf numFmtId="1" fontId="27" fillId="0" borderId="91" xfId="0" applyNumberFormat="1" applyFont="1" applyBorder="1" applyAlignment="1">
      <alignment horizontal="center"/>
    </xf>
    <xf numFmtId="14" fontId="23" fillId="40" borderId="68" xfId="0" applyNumberFormat="1" applyFont="1" applyFill="1" applyBorder="1" applyAlignment="1">
      <alignment horizontal="center"/>
    </xf>
    <xf numFmtId="0" fontId="40" fillId="16" borderId="74" xfId="0" applyFont="1" applyFill="1" applyBorder="1" applyAlignment="1">
      <alignment horizontal="center"/>
    </xf>
    <xf numFmtId="0" fontId="22" fillId="16" borderId="81" xfId="0" applyFont="1" applyFill="1" applyBorder="1" applyAlignment="1">
      <alignment horizontal="center"/>
    </xf>
    <xf numFmtId="0" fontId="22" fillId="16" borderId="102" xfId="0" applyFont="1" applyFill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41" fillId="0" borderId="69" xfId="0" applyNumberFormat="1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2" fontId="9" fillId="0" borderId="13" xfId="0" applyNumberFormat="1" applyFont="1" applyBorder="1" applyAlignment="1">
      <alignment horizontal="center"/>
    </xf>
    <xf numFmtId="2" fontId="41" fillId="0" borderId="13" xfId="0" applyNumberFormat="1" applyFont="1" applyBorder="1" applyAlignment="1">
      <alignment horizontal="center"/>
    </xf>
    <xf numFmtId="2" fontId="41" fillId="0" borderId="13" xfId="0" applyNumberFormat="1" applyFont="1" applyBorder="1" applyAlignment="1">
      <alignment horizontal="center" vertical="center"/>
    </xf>
    <xf numFmtId="2" fontId="42" fillId="0" borderId="13" xfId="0" applyNumberFormat="1" applyFont="1" applyBorder="1" applyAlignment="1">
      <alignment horizontal="center"/>
    </xf>
    <xf numFmtId="2" fontId="43" fillId="0" borderId="13" xfId="0" applyNumberFormat="1" applyFont="1" applyBorder="1" applyAlignment="1">
      <alignment horizontal="center"/>
    </xf>
    <xf numFmtId="2" fontId="44" fillId="0" borderId="13" xfId="0" applyNumberFormat="1" applyFont="1" applyBorder="1" applyAlignment="1">
      <alignment horizontal="center"/>
    </xf>
    <xf numFmtId="2" fontId="42" fillId="0" borderId="91" xfId="0" applyNumberFormat="1" applyFont="1" applyBorder="1" applyAlignment="1">
      <alignment horizontal="center"/>
    </xf>
    <xf numFmtId="2" fontId="41" fillId="30" borderId="91" xfId="0" applyNumberFormat="1" applyFont="1" applyFill="1" applyBorder="1" applyAlignment="1">
      <alignment horizontal="center"/>
    </xf>
    <xf numFmtId="2" fontId="41" fillId="0" borderId="91" xfId="0" applyNumberFormat="1" applyFont="1" applyBorder="1" applyAlignment="1">
      <alignment horizontal="center"/>
    </xf>
    <xf numFmtId="11" fontId="31" fillId="15" borderId="94" xfId="0" applyNumberFormat="1" applyFont="1" applyFill="1" applyBorder="1" applyAlignment="1">
      <alignment horizontal="center"/>
    </xf>
    <xf numFmtId="0" fontId="9" fillId="2" borderId="31" xfId="0" applyFont="1" applyFill="1" applyBorder="1"/>
    <xf numFmtId="9" fontId="9" fillId="15" borderId="20" xfId="0" applyNumberFormat="1" applyFont="1" applyFill="1" applyBorder="1"/>
    <xf numFmtId="0" fontId="40" fillId="13" borderId="74" xfId="0" applyFont="1" applyFill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45" fillId="0" borderId="13" xfId="0" applyFont="1" applyBorder="1" applyAlignment="1">
      <alignment horizontal="center"/>
    </xf>
    <xf numFmtId="1" fontId="27" fillId="0" borderId="13" xfId="0" applyNumberFormat="1" applyFont="1" applyBorder="1" applyAlignment="1">
      <alignment horizontal="center"/>
    </xf>
    <xf numFmtId="0" fontId="11" fillId="0" borderId="111" xfId="0" applyFont="1" applyBorder="1" applyAlignment="1">
      <alignment horizontal="center"/>
    </xf>
    <xf numFmtId="0" fontId="9" fillId="0" borderId="13" xfId="0" applyFont="1" applyBorder="1"/>
    <xf numFmtId="1" fontId="42" fillId="0" borderId="13" xfId="0" applyNumberFormat="1" applyFont="1" applyBorder="1" applyAlignment="1">
      <alignment horizontal="center"/>
    </xf>
    <xf numFmtId="2" fontId="45" fillId="0" borderId="13" xfId="0" applyNumberFormat="1" applyFont="1" applyBorder="1" applyAlignment="1">
      <alignment horizontal="center"/>
    </xf>
    <xf numFmtId="1" fontId="43" fillId="0" borderId="13" xfId="0" applyNumberFormat="1" applyFont="1" applyBorder="1" applyAlignment="1">
      <alignment horizontal="center"/>
    </xf>
    <xf numFmtId="0" fontId="45" fillId="0" borderId="91" xfId="0" applyFont="1" applyBorder="1" applyAlignment="1">
      <alignment horizontal="center"/>
    </xf>
    <xf numFmtId="1" fontId="42" fillId="0" borderId="91" xfId="0" applyNumberFormat="1" applyFont="1" applyBorder="1" applyAlignment="1">
      <alignment horizontal="center"/>
    </xf>
    <xf numFmtId="0" fontId="22" fillId="16" borderId="112" xfId="0" applyFont="1" applyFill="1" applyBorder="1" applyAlignment="1">
      <alignment horizontal="center"/>
    </xf>
    <xf numFmtId="0" fontId="22" fillId="13" borderId="91" xfId="0" applyFont="1" applyFill="1" applyBorder="1" applyAlignment="1">
      <alignment horizontal="center"/>
    </xf>
    <xf numFmtId="0" fontId="22" fillId="16" borderId="113" xfId="0" applyFont="1" applyFill="1" applyBorder="1" applyAlignment="1">
      <alignment horizontal="center"/>
    </xf>
    <xf numFmtId="0" fontId="22" fillId="13" borderId="114" xfId="0" applyFont="1" applyFill="1" applyBorder="1" applyAlignment="1">
      <alignment horizontal="center"/>
    </xf>
    <xf numFmtId="2" fontId="9" fillId="11" borderId="13" xfId="0" applyNumberFormat="1" applyFont="1" applyFill="1" applyBorder="1" applyAlignment="1">
      <alignment horizontal="center"/>
    </xf>
    <xf numFmtId="2" fontId="9" fillId="9" borderId="13" xfId="0" applyNumberFormat="1" applyFont="1" applyFill="1" applyBorder="1" applyAlignment="1">
      <alignment horizontal="center"/>
    </xf>
    <xf numFmtId="2" fontId="9" fillId="34" borderId="13" xfId="0" applyNumberFormat="1" applyFont="1" applyFill="1" applyBorder="1" applyAlignment="1">
      <alignment horizontal="center"/>
    </xf>
    <xf numFmtId="2" fontId="9" fillId="20" borderId="13" xfId="0" applyNumberFormat="1" applyFont="1" applyFill="1" applyBorder="1" applyAlignment="1">
      <alignment horizontal="center"/>
    </xf>
    <xf numFmtId="11" fontId="27" fillId="15" borderId="20" xfId="0" applyNumberFormat="1" applyFont="1" applyFill="1" applyBorder="1"/>
    <xf numFmtId="164" fontId="27" fillId="15" borderId="20" xfId="0" applyNumberFormat="1" applyFont="1" applyFill="1" applyBorder="1"/>
    <xf numFmtId="0" fontId="31" fillId="15" borderId="20" xfId="0" applyFont="1" applyFill="1" applyBorder="1" applyAlignment="1">
      <alignment horizontal="center"/>
    </xf>
    <xf numFmtId="4" fontId="31" fillId="15" borderId="20" xfId="0" applyNumberFormat="1" applyFont="1" applyFill="1" applyBorder="1" applyAlignment="1">
      <alignment horizontal="center"/>
    </xf>
    <xf numFmtId="0" fontId="22" fillId="13" borderId="92" xfId="0" applyFont="1" applyFill="1" applyBorder="1" applyAlignment="1">
      <alignment horizontal="center"/>
    </xf>
    <xf numFmtId="2" fontId="9" fillId="13" borderId="13" xfId="0" applyNumberFormat="1" applyFont="1" applyFill="1" applyBorder="1" applyAlignment="1">
      <alignment horizontal="center"/>
    </xf>
    <xf numFmtId="2" fontId="9" fillId="31" borderId="13" xfId="0" applyNumberFormat="1" applyFont="1" applyFill="1" applyBorder="1" applyAlignment="1">
      <alignment horizontal="center"/>
    </xf>
    <xf numFmtId="2" fontId="9" fillId="30" borderId="13" xfId="0" applyNumberFormat="1" applyFont="1" applyFill="1" applyBorder="1" applyAlignment="1">
      <alignment horizontal="center"/>
    </xf>
    <xf numFmtId="2" fontId="9" fillId="41" borderId="13" xfId="0" applyNumberFormat="1" applyFont="1" applyFill="1" applyBorder="1" applyAlignment="1">
      <alignment horizontal="center"/>
    </xf>
    <xf numFmtId="2" fontId="28" fillId="0" borderId="13" xfId="0" applyNumberFormat="1" applyFont="1" applyBorder="1" applyAlignment="1">
      <alignment horizontal="center"/>
    </xf>
    <xf numFmtId="2" fontId="28" fillId="0" borderId="91" xfId="0" applyNumberFormat="1" applyFont="1" applyBorder="1" applyAlignment="1">
      <alignment horizontal="center"/>
    </xf>
    <xf numFmtId="0" fontId="9" fillId="14" borderId="20" xfId="0" applyFont="1" applyFill="1" applyBorder="1" applyAlignment="1">
      <alignment horizontal="center"/>
    </xf>
    <xf numFmtId="0" fontId="4" fillId="14" borderId="20" xfId="0" applyFont="1" applyFill="1" applyBorder="1"/>
    <xf numFmtId="2" fontId="9" fillId="39" borderId="69" xfId="0" applyNumberFormat="1" applyFont="1" applyFill="1" applyBorder="1" applyAlignment="1">
      <alignment horizontal="center"/>
    </xf>
    <xf numFmtId="2" fontId="9" fillId="4" borderId="69" xfId="0" applyNumberFormat="1" applyFont="1" applyFill="1" applyBorder="1" applyAlignment="1">
      <alignment horizontal="center"/>
    </xf>
    <xf numFmtId="2" fontId="9" fillId="24" borderId="69" xfId="0" applyNumberFormat="1" applyFont="1" applyFill="1" applyBorder="1" applyAlignment="1">
      <alignment horizontal="center"/>
    </xf>
    <xf numFmtId="2" fontId="9" fillId="16" borderId="69" xfId="0" applyNumberFormat="1" applyFont="1" applyFill="1" applyBorder="1" applyAlignment="1">
      <alignment horizontal="center"/>
    </xf>
    <xf numFmtId="2" fontId="9" fillId="42" borderId="13" xfId="0" applyNumberFormat="1" applyFont="1" applyFill="1" applyBorder="1" applyAlignment="1">
      <alignment horizontal="center"/>
    </xf>
    <xf numFmtId="0" fontId="47" fillId="14" borderId="20" xfId="0" applyFont="1" applyFill="1" applyBorder="1" applyAlignment="1">
      <alignment horizontal="center"/>
    </xf>
    <xf numFmtId="2" fontId="9" fillId="42" borderId="69" xfId="0" applyNumberFormat="1" applyFont="1" applyFill="1" applyBorder="1" applyAlignment="1">
      <alignment horizontal="center"/>
    </xf>
    <xf numFmtId="2" fontId="9" fillId="43" borderId="13" xfId="0" applyNumberFormat="1" applyFont="1" applyFill="1" applyBorder="1" applyAlignment="1">
      <alignment horizontal="center"/>
    </xf>
    <xf numFmtId="2" fontId="9" fillId="26" borderId="13" xfId="0" applyNumberFormat="1" applyFont="1" applyFill="1" applyBorder="1" applyAlignment="1">
      <alignment horizontal="center"/>
    </xf>
    <xf numFmtId="2" fontId="9" fillId="29" borderId="69" xfId="0" applyNumberFormat="1" applyFont="1" applyFill="1" applyBorder="1" applyAlignment="1">
      <alignment horizontal="center"/>
    </xf>
    <xf numFmtId="2" fontId="9" fillId="16" borderId="13" xfId="0" applyNumberFormat="1" applyFont="1" applyFill="1" applyBorder="1" applyAlignment="1">
      <alignment horizontal="center"/>
    </xf>
    <xf numFmtId="2" fontId="9" fillId="44" borderId="69" xfId="0" applyNumberFormat="1" applyFont="1" applyFill="1" applyBorder="1" applyAlignment="1">
      <alignment horizontal="center"/>
    </xf>
    <xf numFmtId="2" fontId="9" fillId="21" borderId="13" xfId="0" applyNumberFormat="1" applyFont="1" applyFill="1" applyBorder="1" applyAlignment="1">
      <alignment horizontal="center"/>
    </xf>
    <xf numFmtId="0" fontId="48" fillId="0" borderId="13" xfId="0" applyFont="1" applyBorder="1" applyAlignment="1">
      <alignment horizontal="center"/>
    </xf>
    <xf numFmtId="0" fontId="25" fillId="40" borderId="99" xfId="0" applyFont="1" applyFill="1" applyBorder="1" applyAlignment="1">
      <alignment horizontal="center"/>
    </xf>
    <xf numFmtId="0" fontId="22" fillId="16" borderId="117" xfId="0" applyFont="1" applyFill="1" applyBorder="1" applyAlignment="1">
      <alignment horizontal="right"/>
    </xf>
    <xf numFmtId="0" fontId="22" fillId="16" borderId="118" xfId="0" applyFont="1" applyFill="1" applyBorder="1" applyAlignment="1">
      <alignment horizontal="right"/>
    </xf>
    <xf numFmtId="0" fontId="40" fillId="13" borderId="119" xfId="0" applyFont="1" applyFill="1" applyBorder="1" applyAlignment="1">
      <alignment horizontal="center"/>
    </xf>
    <xf numFmtId="2" fontId="9" fillId="36" borderId="69" xfId="0" applyNumberFormat="1" applyFont="1" applyFill="1" applyBorder="1" applyAlignment="1">
      <alignment horizontal="center"/>
    </xf>
    <xf numFmtId="0" fontId="35" fillId="25" borderId="74" xfId="0" applyFont="1" applyFill="1" applyBorder="1" applyAlignment="1">
      <alignment horizontal="center"/>
    </xf>
    <xf numFmtId="0" fontId="22" fillId="0" borderId="120" xfId="0" applyFont="1" applyBorder="1" applyAlignment="1">
      <alignment horizontal="center"/>
    </xf>
    <xf numFmtId="0" fontId="22" fillId="45" borderId="79" xfId="0" applyFont="1" applyFill="1" applyBorder="1" applyAlignment="1">
      <alignment horizontal="center"/>
    </xf>
    <xf numFmtId="1" fontId="9" fillId="46" borderId="13" xfId="0" applyNumberFormat="1" applyFont="1" applyFill="1" applyBorder="1" applyAlignment="1">
      <alignment horizontal="center" vertical="center"/>
    </xf>
    <xf numFmtId="1" fontId="9" fillId="26" borderId="13" xfId="0" applyNumberFormat="1" applyFont="1" applyFill="1" applyBorder="1" applyAlignment="1">
      <alignment horizontal="center" vertical="center"/>
    </xf>
    <xf numFmtId="1" fontId="9" fillId="31" borderId="13" xfId="0" applyNumberFormat="1" applyFont="1" applyFill="1" applyBorder="1" applyAlignment="1">
      <alignment horizontal="center" vertical="center"/>
    </xf>
    <xf numFmtId="1" fontId="9" fillId="23" borderId="13" xfId="0" applyNumberFormat="1" applyFont="1" applyFill="1" applyBorder="1" applyAlignment="1">
      <alignment horizontal="center" vertical="center"/>
    </xf>
    <xf numFmtId="1" fontId="9" fillId="16" borderId="13" xfId="0" applyNumberFormat="1" applyFont="1" applyFill="1" applyBorder="1" applyAlignment="1">
      <alignment horizontal="center" vertical="center"/>
    </xf>
    <xf numFmtId="1" fontId="9" fillId="8" borderId="13" xfId="0" applyNumberFormat="1" applyFont="1" applyFill="1" applyBorder="1" applyAlignment="1">
      <alignment horizontal="center" vertical="center"/>
    </xf>
    <xf numFmtId="1" fontId="9" fillId="47" borderId="13" xfId="0" applyNumberFormat="1" applyFont="1" applyFill="1" applyBorder="1" applyAlignment="1">
      <alignment horizontal="center" vertical="center"/>
    </xf>
    <xf numFmtId="1" fontId="27" fillId="36" borderId="13" xfId="0" applyNumberFormat="1" applyFont="1" applyFill="1" applyBorder="1" applyAlignment="1">
      <alignment horizontal="center" vertical="center"/>
    </xf>
    <xf numFmtId="1" fontId="38" fillId="20" borderId="18" xfId="0" applyNumberFormat="1" applyFont="1" applyFill="1" applyBorder="1" applyAlignment="1">
      <alignment horizontal="center" vertical="center"/>
    </xf>
    <xf numFmtId="1" fontId="27" fillId="38" borderId="91" xfId="0" applyNumberFormat="1" applyFont="1" applyFill="1" applyBorder="1" applyAlignment="1">
      <alignment horizontal="center" vertical="center"/>
    </xf>
    <xf numFmtId="0" fontId="22" fillId="0" borderId="121" xfId="0" applyFont="1" applyBorder="1" applyAlignment="1">
      <alignment horizontal="center"/>
    </xf>
    <xf numFmtId="1" fontId="22" fillId="0" borderId="13" xfId="0" applyNumberFormat="1" applyFont="1" applyBorder="1" applyAlignment="1">
      <alignment horizontal="center"/>
    </xf>
    <xf numFmtId="1" fontId="38" fillId="43" borderId="18" xfId="0" applyNumberFormat="1" applyFont="1" applyFill="1" applyBorder="1" applyAlignment="1">
      <alignment horizontal="center" vertical="center"/>
    </xf>
    <xf numFmtId="1" fontId="27" fillId="48" borderId="13" xfId="0" applyNumberFormat="1" applyFont="1" applyFill="1" applyBorder="1" applyAlignment="1">
      <alignment horizontal="center" vertical="center"/>
    </xf>
    <xf numFmtId="1" fontId="38" fillId="4" borderId="18" xfId="0" applyNumberFormat="1" applyFont="1" applyFill="1" applyBorder="1" applyAlignment="1">
      <alignment horizontal="center" vertical="center"/>
    </xf>
    <xf numFmtId="1" fontId="27" fillId="8" borderId="13" xfId="0" applyNumberFormat="1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9" fillId="16" borderId="2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1" fillId="2" borderId="20" xfId="0" applyFont="1" applyFill="1" applyBorder="1" applyAlignment="1">
      <alignment horizontal="center" vertical="center"/>
    </xf>
    <xf numFmtId="0" fontId="50" fillId="2" borderId="20" xfId="0" applyFont="1" applyFill="1" applyBorder="1" applyAlignment="1">
      <alignment horizontal="center" vertical="center"/>
    </xf>
    <xf numFmtId="0" fontId="52" fillId="2" borderId="20" xfId="0" applyFont="1" applyFill="1" applyBorder="1" applyAlignment="1">
      <alignment horizontal="center" vertical="center"/>
    </xf>
    <xf numFmtId="0" fontId="54" fillId="0" borderId="120" xfId="0" applyFont="1" applyBorder="1" applyAlignment="1">
      <alignment horizontal="center" vertical="center"/>
    </xf>
    <xf numFmtId="0" fontId="4" fillId="0" borderId="84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0" fontId="4" fillId="0" borderId="69" xfId="0" applyFont="1" applyBorder="1" applyAlignment="1">
      <alignment horizontal="center" vertical="center"/>
    </xf>
    <xf numFmtId="2" fontId="4" fillId="0" borderId="70" xfId="0" applyNumberFormat="1" applyFont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4" fillId="0" borderId="122" xfId="0" applyFont="1" applyBorder="1" applyAlignment="1">
      <alignment horizontal="center" vertical="center"/>
    </xf>
    <xf numFmtId="0" fontId="4" fillId="0" borderId="86" xfId="0" applyFont="1" applyBorder="1" applyAlignment="1">
      <alignment horizontal="center" vertical="center"/>
    </xf>
    <xf numFmtId="0" fontId="4" fillId="0" borderId="111" xfId="0" applyFont="1" applyBorder="1" applyAlignment="1">
      <alignment horizontal="center" vertical="center"/>
    </xf>
    <xf numFmtId="2" fontId="4" fillId="0" borderId="122" xfId="0" applyNumberFormat="1" applyFont="1" applyBorder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14" fillId="0" borderId="86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6" fillId="0" borderId="88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7" fillId="0" borderId="13" xfId="0" applyFont="1" applyBorder="1" applyAlignment="1">
      <alignment horizontal="center" vertical="center"/>
    </xf>
    <xf numFmtId="0" fontId="58" fillId="15" borderId="18" xfId="0" applyFont="1" applyFill="1" applyBorder="1" applyAlignment="1">
      <alignment horizontal="center" vertical="center"/>
    </xf>
    <xf numFmtId="2" fontId="59" fillId="0" borderId="89" xfId="0" applyNumberFormat="1" applyFont="1" applyBorder="1" applyAlignment="1">
      <alignment horizontal="center" vertical="center"/>
    </xf>
    <xf numFmtId="0" fontId="58" fillId="15" borderId="73" xfId="0" applyFont="1" applyFill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58" fillId="0" borderId="86" xfId="0" applyFont="1" applyBorder="1" applyAlignment="1">
      <alignment horizontal="center" vertical="center"/>
    </xf>
    <xf numFmtId="2" fontId="59" fillId="0" borderId="122" xfId="0" applyNumberFormat="1" applyFont="1" applyBorder="1" applyAlignment="1">
      <alignment horizontal="center" vertical="center"/>
    </xf>
    <xf numFmtId="0" fontId="58" fillId="0" borderId="87" xfId="0" applyFont="1" applyBorder="1" applyAlignment="1">
      <alignment horizontal="center" vertical="center"/>
    </xf>
    <xf numFmtId="0" fontId="59" fillId="0" borderId="89" xfId="0" applyFont="1" applyBorder="1" applyAlignment="1">
      <alignment horizontal="center" vertical="center"/>
    </xf>
    <xf numFmtId="2" fontId="4" fillId="0" borderId="89" xfId="0" applyNumberFormat="1" applyFont="1" applyBorder="1" applyAlignment="1">
      <alignment horizontal="center" vertical="center"/>
    </xf>
    <xf numFmtId="0" fontId="14" fillId="0" borderId="87" xfId="0" applyFont="1" applyBorder="1" applyAlignment="1">
      <alignment horizontal="center" vertical="center"/>
    </xf>
    <xf numFmtId="0" fontId="13" fillId="0" borderId="86" xfId="0" applyFont="1" applyBorder="1" applyAlignment="1">
      <alignment horizontal="center" vertical="center"/>
    </xf>
    <xf numFmtId="0" fontId="56" fillId="0" borderId="111" xfId="0" applyFont="1" applyBorder="1" applyAlignment="1">
      <alignment horizontal="center" vertical="center"/>
    </xf>
    <xf numFmtId="0" fontId="56" fillId="0" borderId="87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6" fillId="0" borderId="122" xfId="0" applyFont="1" applyBorder="1" applyAlignment="1">
      <alignment horizontal="center" vertical="center"/>
    </xf>
    <xf numFmtId="0" fontId="60" fillId="15" borderId="13" xfId="0" applyFont="1" applyFill="1" applyBorder="1" applyAlignment="1">
      <alignment horizontal="center" vertical="center"/>
    </xf>
    <xf numFmtId="0" fontId="60" fillId="15" borderId="111" xfId="0" applyFont="1" applyFill="1" applyBorder="1" applyAlignment="1">
      <alignment horizontal="center" vertical="center"/>
    </xf>
    <xf numFmtId="0" fontId="60" fillId="15" borderId="74" xfId="0" applyFont="1" applyFill="1" applyBorder="1" applyAlignment="1">
      <alignment horizontal="center" vertical="center"/>
    </xf>
    <xf numFmtId="0" fontId="61" fillId="0" borderId="13" xfId="0" applyFont="1" applyBorder="1" applyAlignment="1">
      <alignment horizontal="center" vertical="center"/>
    </xf>
    <xf numFmtId="0" fontId="62" fillId="0" borderId="13" xfId="0" applyFont="1" applyBorder="1" applyAlignment="1">
      <alignment horizontal="center" vertical="center"/>
    </xf>
    <xf numFmtId="0" fontId="14" fillId="15" borderId="18" xfId="0" applyFont="1" applyFill="1" applyBorder="1" applyAlignment="1">
      <alignment horizontal="center" vertical="center"/>
    </xf>
    <xf numFmtId="0" fontId="14" fillId="15" borderId="73" xfId="0" applyFont="1" applyFill="1" applyBorder="1" applyAlignment="1">
      <alignment horizontal="center" vertical="center"/>
    </xf>
    <xf numFmtId="0" fontId="14" fillId="0" borderId="63" xfId="0" applyFont="1" applyBorder="1" applyAlignment="1">
      <alignment horizontal="center" vertical="center"/>
    </xf>
    <xf numFmtId="0" fontId="4" fillId="0" borderId="91" xfId="0" applyFont="1" applyBorder="1" applyAlignment="1">
      <alignment horizontal="center" vertical="center"/>
    </xf>
    <xf numFmtId="2" fontId="4" fillId="0" borderId="92" xfId="0" applyNumberFormat="1" applyFont="1" applyBorder="1" applyAlignment="1">
      <alignment horizontal="center" vertical="center"/>
    </xf>
    <xf numFmtId="2" fontId="4" fillId="0" borderId="82" xfId="0" applyNumberFormat="1" applyFont="1" applyBorder="1" applyAlignment="1">
      <alignment horizontal="center" vertical="center"/>
    </xf>
    <xf numFmtId="0" fontId="14" fillId="0" borderId="64" xfId="0" applyFont="1" applyBorder="1" applyAlignment="1">
      <alignment horizontal="center" vertical="center"/>
    </xf>
    <xf numFmtId="0" fontId="4" fillId="0" borderId="91" xfId="0" applyFont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2" fontId="4" fillId="2" borderId="20" xfId="0" applyNumberFormat="1" applyFont="1" applyFill="1" applyBorder="1" applyAlignment="1">
      <alignment horizontal="center" vertical="center"/>
    </xf>
    <xf numFmtId="0" fontId="4" fillId="15" borderId="20" xfId="0" applyFont="1" applyFill="1" applyBorder="1" applyAlignment="1">
      <alignment horizontal="center" vertical="center"/>
    </xf>
    <xf numFmtId="2" fontId="4" fillId="15" borderId="20" xfId="0" applyNumberFormat="1" applyFont="1" applyFill="1" applyBorder="1" applyAlignment="1">
      <alignment horizontal="center" vertical="center"/>
    </xf>
    <xf numFmtId="0" fontId="63" fillId="0" borderId="13" xfId="0" applyFont="1" applyBorder="1" applyAlignment="1">
      <alignment horizontal="center" vertical="center"/>
    </xf>
    <xf numFmtId="0" fontId="4" fillId="0" borderId="121" xfId="0" applyFont="1" applyBorder="1"/>
    <xf numFmtId="0" fontId="4" fillId="0" borderId="130" xfId="0" applyFont="1" applyBorder="1"/>
    <xf numFmtId="0" fontId="64" fillId="0" borderId="13" xfId="0" applyFont="1" applyBorder="1" applyAlignment="1">
      <alignment horizontal="center" vertical="center"/>
    </xf>
    <xf numFmtId="0" fontId="4" fillId="0" borderId="130" xfId="0" applyFont="1" applyBorder="1" applyAlignment="1">
      <alignment horizontal="center" vertical="center"/>
    </xf>
    <xf numFmtId="0" fontId="65" fillId="15" borderId="13" xfId="0" applyFont="1" applyFill="1" applyBorder="1" applyAlignment="1">
      <alignment horizontal="center" vertical="center"/>
    </xf>
    <xf numFmtId="0" fontId="65" fillId="15" borderId="74" xfId="0" applyFont="1" applyFill="1" applyBorder="1" applyAlignment="1">
      <alignment horizontal="center" vertical="center"/>
    </xf>
    <xf numFmtId="0" fontId="66" fillId="0" borderId="13" xfId="0" applyFont="1" applyBorder="1" applyAlignment="1">
      <alignment horizontal="center" vertical="center"/>
    </xf>
    <xf numFmtId="1" fontId="57" fillId="0" borderId="13" xfId="0" applyNumberFormat="1" applyFont="1" applyBorder="1" applyAlignment="1">
      <alignment horizontal="center" vertical="center"/>
    </xf>
    <xf numFmtId="0" fontId="57" fillId="0" borderId="120" xfId="0" applyFont="1" applyBorder="1" applyAlignment="1">
      <alignment horizontal="center" vertical="center"/>
    </xf>
    <xf numFmtId="2" fontId="4" fillId="0" borderId="120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15" borderId="13" xfId="0" applyFont="1" applyFill="1" applyBorder="1" applyAlignment="1">
      <alignment horizontal="center" vertical="center"/>
    </xf>
    <xf numFmtId="0" fontId="54" fillId="0" borderId="13" xfId="0" applyFont="1" applyBorder="1" applyAlignment="1">
      <alignment horizontal="center" vertical="center"/>
    </xf>
    <xf numFmtId="0" fontId="58" fillId="15" borderId="111" xfId="0" applyFont="1" applyFill="1" applyBorder="1" applyAlignment="1">
      <alignment horizontal="center" vertical="center"/>
    </xf>
    <xf numFmtId="0" fontId="58" fillId="0" borderId="111" xfId="0" applyFont="1" applyBorder="1" applyAlignment="1">
      <alignment horizontal="center" vertical="center"/>
    </xf>
    <xf numFmtId="0" fontId="14" fillId="25" borderId="18" xfId="0" applyFont="1" applyFill="1" applyBorder="1" applyAlignment="1">
      <alignment horizontal="center" vertical="center"/>
    </xf>
    <xf numFmtId="0" fontId="57" fillId="0" borderId="111" xfId="0" applyFont="1" applyBorder="1" applyAlignment="1">
      <alignment horizontal="center" vertical="center"/>
    </xf>
    <xf numFmtId="0" fontId="56" fillId="25" borderId="72" xfId="0" applyFont="1" applyFill="1" applyBorder="1" applyAlignment="1">
      <alignment horizontal="center" vertical="center"/>
    </xf>
    <xf numFmtId="0" fontId="14" fillId="0" borderId="111" xfId="0" applyFont="1" applyBorder="1" applyAlignment="1">
      <alignment horizontal="center" vertical="center"/>
    </xf>
    <xf numFmtId="0" fontId="56" fillId="25" borderId="13" xfId="0" applyFont="1" applyFill="1" applyBorder="1" applyAlignment="1">
      <alignment horizontal="center" vertical="center"/>
    </xf>
    <xf numFmtId="0" fontId="14" fillId="25" borderId="138" xfId="0" applyFont="1" applyFill="1" applyBorder="1" applyAlignment="1">
      <alignment horizontal="center" vertical="center"/>
    </xf>
    <xf numFmtId="0" fontId="57" fillId="0" borderId="112" xfId="0" applyFont="1" applyBorder="1" applyAlignment="1">
      <alignment horizontal="center" vertical="center"/>
    </xf>
    <xf numFmtId="0" fontId="57" fillId="0" borderId="91" xfId="0" applyFont="1" applyBorder="1" applyAlignment="1">
      <alignment horizontal="center" vertical="center"/>
    </xf>
    <xf numFmtId="0" fontId="69" fillId="2" borderId="20" xfId="0" applyFont="1" applyFill="1" applyBorder="1"/>
    <xf numFmtId="0" fontId="69" fillId="2" borderId="20" xfId="0" applyFont="1" applyFill="1" applyBorder="1" applyAlignment="1">
      <alignment horizontal="center" vertical="center"/>
    </xf>
    <xf numFmtId="0" fontId="70" fillId="2" borderId="20" xfId="0" applyFont="1" applyFill="1" applyBorder="1" applyAlignment="1">
      <alignment horizontal="center" vertical="center"/>
    </xf>
    <xf numFmtId="2" fontId="59" fillId="0" borderId="13" xfId="0" applyNumberFormat="1" applyFont="1" applyBorder="1" applyAlignment="1">
      <alignment horizontal="center" vertical="center"/>
    </xf>
    <xf numFmtId="0" fontId="14" fillId="15" borderId="13" xfId="0" applyFont="1" applyFill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58" fillId="15" borderId="13" xfId="0" applyFont="1" applyFill="1" applyBorder="1" applyAlignment="1">
      <alignment horizontal="center" vertical="center"/>
    </xf>
    <xf numFmtId="0" fontId="72" fillId="47" borderId="20" xfId="0" applyFont="1" applyFill="1" applyBorder="1" applyAlignment="1">
      <alignment horizontal="center" vertical="center"/>
    </xf>
    <xf numFmtId="0" fontId="4" fillId="47" borderId="20" xfId="0" applyFont="1" applyFill="1" applyBorder="1" applyAlignment="1">
      <alignment horizontal="center" vertical="center"/>
    </xf>
    <xf numFmtId="2" fontId="38" fillId="0" borderId="86" xfId="0" applyNumberFormat="1" applyFont="1" applyBorder="1" applyAlignment="1">
      <alignment horizontal="center" vertical="center"/>
    </xf>
    <xf numFmtId="2" fontId="38" fillId="0" borderId="87" xfId="0" applyNumberFormat="1" applyFont="1" applyBorder="1" applyAlignment="1">
      <alignment horizontal="center" vertical="center"/>
    </xf>
    <xf numFmtId="2" fontId="38" fillId="0" borderId="150" xfId="0" applyNumberFormat="1" applyFont="1" applyBorder="1" applyAlignment="1">
      <alignment horizontal="center" vertical="center"/>
    </xf>
    <xf numFmtId="2" fontId="4" fillId="0" borderId="86" xfId="0" applyNumberFormat="1" applyFont="1" applyBorder="1" applyAlignment="1">
      <alignment horizontal="center" vertical="center"/>
    </xf>
    <xf numFmtId="2" fontId="4" fillId="0" borderId="87" xfId="0" applyNumberFormat="1" applyFont="1" applyBorder="1" applyAlignment="1">
      <alignment horizontal="center" vertical="center"/>
    </xf>
    <xf numFmtId="2" fontId="4" fillId="0" borderId="150" xfId="0" applyNumberFormat="1" applyFont="1" applyBorder="1" applyAlignment="1">
      <alignment horizontal="center" vertical="center"/>
    </xf>
    <xf numFmtId="2" fontId="4" fillId="0" borderId="151" xfId="0" applyNumberFormat="1" applyFont="1" applyBorder="1" applyAlignment="1">
      <alignment horizontal="center" vertical="center"/>
    </xf>
    <xf numFmtId="2" fontId="4" fillId="0" borderId="85" xfId="0" applyNumberFormat="1" applyFont="1" applyBorder="1" applyAlignment="1">
      <alignment horizontal="center" vertical="center"/>
    </xf>
    <xf numFmtId="0" fontId="4" fillId="0" borderId="85" xfId="0" applyFont="1" applyBorder="1" applyAlignment="1">
      <alignment horizontal="center" vertical="center"/>
    </xf>
    <xf numFmtId="0" fontId="4" fillId="0" borderId="151" xfId="0" applyFont="1" applyBorder="1" applyAlignment="1">
      <alignment horizontal="center" vertical="center"/>
    </xf>
    <xf numFmtId="0" fontId="4" fillId="43" borderId="18" xfId="0" applyFont="1" applyFill="1" applyBorder="1" applyAlignment="1">
      <alignment horizontal="center" vertical="center"/>
    </xf>
    <xf numFmtId="2" fontId="38" fillId="43" borderId="18" xfId="0" applyNumberFormat="1" applyFont="1" applyFill="1" applyBorder="1" applyAlignment="1">
      <alignment horizontal="center" vertical="center"/>
    </xf>
    <xf numFmtId="2" fontId="38" fillId="43" borderId="73" xfId="0" applyNumberFormat="1" applyFont="1" applyFill="1" applyBorder="1" applyAlignment="1">
      <alignment horizontal="center" vertical="center"/>
    </xf>
    <xf numFmtId="2" fontId="38" fillId="43" borderId="152" xfId="0" applyNumberFormat="1" applyFont="1" applyFill="1" applyBorder="1" applyAlignment="1">
      <alignment horizontal="center" vertical="center"/>
    </xf>
    <xf numFmtId="2" fontId="4" fillId="43" borderId="18" xfId="0" applyNumberFormat="1" applyFont="1" applyFill="1" applyBorder="1" applyAlignment="1">
      <alignment horizontal="center" vertical="center"/>
    </xf>
    <xf numFmtId="2" fontId="4" fillId="43" borderId="73" xfId="0" applyNumberFormat="1" applyFont="1" applyFill="1" applyBorder="1" applyAlignment="1">
      <alignment horizontal="center" vertical="center"/>
    </xf>
    <xf numFmtId="2" fontId="4" fillId="43" borderId="152" xfId="0" applyNumberFormat="1" applyFont="1" applyFill="1" applyBorder="1" applyAlignment="1">
      <alignment horizontal="center" vertical="center"/>
    </xf>
    <xf numFmtId="0" fontId="4" fillId="43" borderId="20" xfId="0" applyFont="1" applyFill="1" applyBorder="1" applyAlignment="1">
      <alignment horizontal="center" vertical="center"/>
    </xf>
    <xf numFmtId="0" fontId="4" fillId="43" borderId="73" xfId="0" applyFont="1" applyFill="1" applyBorder="1" applyAlignment="1">
      <alignment horizontal="center" vertical="center"/>
    </xf>
    <xf numFmtId="0" fontId="4" fillId="43" borderId="152" xfId="0" applyFont="1" applyFill="1" applyBorder="1" applyAlignment="1">
      <alignment horizontal="center" vertical="center"/>
    </xf>
    <xf numFmtId="0" fontId="14" fillId="46" borderId="18" xfId="0" applyFont="1" applyFill="1" applyBorder="1" applyAlignment="1">
      <alignment horizontal="center" vertical="center"/>
    </xf>
    <xf numFmtId="2" fontId="38" fillId="46" borderId="18" xfId="0" applyNumberFormat="1" applyFont="1" applyFill="1" applyBorder="1" applyAlignment="1">
      <alignment horizontal="center" vertical="center"/>
    </xf>
    <xf numFmtId="2" fontId="38" fillId="46" borderId="73" xfId="0" applyNumberFormat="1" applyFont="1" applyFill="1" applyBorder="1" applyAlignment="1">
      <alignment horizontal="center" vertical="center"/>
    </xf>
    <xf numFmtId="2" fontId="38" fillId="46" borderId="152" xfId="0" applyNumberFormat="1" applyFont="1" applyFill="1" applyBorder="1" applyAlignment="1">
      <alignment horizontal="center" vertical="center"/>
    </xf>
    <xf numFmtId="2" fontId="4" fillId="46" borderId="18" xfId="0" applyNumberFormat="1" applyFont="1" applyFill="1" applyBorder="1" applyAlignment="1">
      <alignment horizontal="center" vertical="center"/>
    </xf>
    <xf numFmtId="2" fontId="4" fillId="46" borderId="73" xfId="0" applyNumberFormat="1" applyFont="1" applyFill="1" applyBorder="1" applyAlignment="1">
      <alignment horizontal="center" vertical="center"/>
    </xf>
    <xf numFmtId="2" fontId="4" fillId="46" borderId="152" xfId="0" applyNumberFormat="1" applyFont="1" applyFill="1" applyBorder="1" applyAlignment="1">
      <alignment horizontal="center" vertical="center"/>
    </xf>
    <xf numFmtId="0" fontId="4" fillId="46" borderId="20" xfId="0" applyFont="1" applyFill="1" applyBorder="1" applyAlignment="1">
      <alignment horizontal="center" vertical="center"/>
    </xf>
    <xf numFmtId="0" fontId="14" fillId="46" borderId="73" xfId="0" applyFont="1" applyFill="1" applyBorder="1" applyAlignment="1">
      <alignment horizontal="center" vertical="center"/>
    </xf>
    <xf numFmtId="0" fontId="14" fillId="13" borderId="18" xfId="0" applyFont="1" applyFill="1" applyBorder="1" applyAlignment="1">
      <alignment horizontal="center" vertical="center"/>
    </xf>
    <xf numFmtId="2" fontId="38" fillId="13" borderId="18" xfId="0" applyNumberFormat="1" applyFont="1" applyFill="1" applyBorder="1" applyAlignment="1">
      <alignment horizontal="center" vertical="center"/>
    </xf>
    <xf numFmtId="2" fontId="38" fillId="13" borderId="73" xfId="0" applyNumberFormat="1" applyFont="1" applyFill="1" applyBorder="1" applyAlignment="1">
      <alignment horizontal="center" vertical="center"/>
    </xf>
    <xf numFmtId="2" fontId="38" fillId="13" borderId="152" xfId="0" applyNumberFormat="1" applyFont="1" applyFill="1" applyBorder="1" applyAlignment="1">
      <alignment horizontal="center" vertical="center"/>
    </xf>
    <xf numFmtId="2" fontId="4" fillId="13" borderId="18" xfId="0" applyNumberFormat="1" applyFont="1" applyFill="1" applyBorder="1" applyAlignment="1">
      <alignment horizontal="center" vertical="center"/>
    </xf>
    <xf numFmtId="2" fontId="4" fillId="13" borderId="73" xfId="0" applyNumberFormat="1" applyFont="1" applyFill="1" applyBorder="1" applyAlignment="1">
      <alignment horizontal="center" vertical="center"/>
    </xf>
    <xf numFmtId="2" fontId="4" fillId="13" borderId="152" xfId="0" applyNumberFormat="1" applyFont="1" applyFill="1" applyBorder="1" applyAlignment="1">
      <alignment horizontal="center" vertical="center"/>
    </xf>
    <xf numFmtId="0" fontId="4" fillId="13" borderId="20" xfId="0" applyFont="1" applyFill="1" applyBorder="1" applyAlignment="1">
      <alignment horizontal="center" vertical="center"/>
    </xf>
    <xf numFmtId="0" fontId="14" fillId="13" borderId="73" xfId="0" applyFont="1" applyFill="1" applyBorder="1" applyAlignment="1">
      <alignment horizontal="center" vertical="center"/>
    </xf>
    <xf numFmtId="0" fontId="4" fillId="13" borderId="152" xfId="0" applyFont="1" applyFill="1" applyBorder="1" applyAlignment="1">
      <alignment horizontal="center" vertical="center"/>
    </xf>
    <xf numFmtId="0" fontId="14" fillId="11" borderId="18" xfId="0" applyFont="1" applyFill="1" applyBorder="1" applyAlignment="1">
      <alignment horizontal="center" vertical="center"/>
    </xf>
    <xf numFmtId="2" fontId="38" fillId="11" borderId="18" xfId="0" applyNumberFormat="1" applyFont="1" applyFill="1" applyBorder="1" applyAlignment="1">
      <alignment horizontal="center" vertical="center"/>
    </xf>
    <xf numFmtId="2" fontId="38" fillId="11" borderId="73" xfId="0" applyNumberFormat="1" applyFont="1" applyFill="1" applyBorder="1" applyAlignment="1">
      <alignment horizontal="center" vertical="center"/>
    </xf>
    <xf numFmtId="2" fontId="38" fillId="11" borderId="152" xfId="0" applyNumberFormat="1" applyFont="1" applyFill="1" applyBorder="1" applyAlignment="1">
      <alignment horizontal="center" vertical="center"/>
    </xf>
    <xf numFmtId="2" fontId="4" fillId="11" borderId="18" xfId="0" applyNumberFormat="1" applyFont="1" applyFill="1" applyBorder="1" applyAlignment="1">
      <alignment horizontal="center" vertical="center"/>
    </xf>
    <xf numFmtId="2" fontId="4" fillId="11" borderId="73" xfId="0" applyNumberFormat="1" applyFont="1" applyFill="1" applyBorder="1" applyAlignment="1">
      <alignment horizontal="center" vertical="center"/>
    </xf>
    <xf numFmtId="2" fontId="4" fillId="11" borderId="152" xfId="0" applyNumberFormat="1" applyFont="1" applyFill="1" applyBorder="1" applyAlignment="1">
      <alignment horizontal="center" vertical="center"/>
    </xf>
    <xf numFmtId="0" fontId="4" fillId="11" borderId="20" xfId="0" applyFont="1" applyFill="1" applyBorder="1" applyAlignment="1">
      <alignment horizontal="center" vertical="center"/>
    </xf>
    <xf numFmtId="0" fontId="14" fillId="11" borderId="73" xfId="0" applyFont="1" applyFill="1" applyBorder="1" applyAlignment="1">
      <alignment horizontal="center" vertical="center"/>
    </xf>
    <xf numFmtId="0" fontId="4" fillId="11" borderId="152" xfId="0" applyFont="1" applyFill="1" applyBorder="1" applyAlignment="1">
      <alignment horizontal="center" vertical="center"/>
    </xf>
    <xf numFmtId="2" fontId="59" fillId="0" borderId="150" xfId="0" applyNumberFormat="1" applyFont="1" applyBorder="1" applyAlignment="1">
      <alignment horizontal="center" vertical="center"/>
    </xf>
    <xf numFmtId="2" fontId="59" fillId="0" borderId="87" xfId="0" applyNumberFormat="1" applyFont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2" fontId="38" fillId="9" borderId="18" xfId="0" applyNumberFormat="1" applyFont="1" applyFill="1" applyBorder="1" applyAlignment="1">
      <alignment horizontal="center" vertical="center"/>
    </xf>
    <xf numFmtId="2" fontId="38" fillId="9" borderId="73" xfId="0" applyNumberFormat="1" applyFont="1" applyFill="1" applyBorder="1" applyAlignment="1">
      <alignment horizontal="center" vertical="center"/>
    </xf>
    <xf numFmtId="2" fontId="38" fillId="9" borderId="152" xfId="0" applyNumberFormat="1" applyFont="1" applyFill="1" applyBorder="1" applyAlignment="1">
      <alignment horizontal="center" vertical="center"/>
    </xf>
    <xf numFmtId="2" fontId="4" fillId="9" borderId="18" xfId="0" applyNumberFormat="1" applyFont="1" applyFill="1" applyBorder="1" applyAlignment="1">
      <alignment horizontal="center" vertical="center"/>
    </xf>
    <xf numFmtId="2" fontId="4" fillId="9" borderId="73" xfId="0" applyNumberFormat="1" applyFont="1" applyFill="1" applyBorder="1" applyAlignment="1">
      <alignment horizontal="center" vertical="center"/>
    </xf>
    <xf numFmtId="2" fontId="4" fillId="9" borderId="152" xfId="0" applyNumberFormat="1" applyFont="1" applyFill="1" applyBorder="1" applyAlignment="1">
      <alignment horizontal="center" vertical="center"/>
    </xf>
    <xf numFmtId="0" fontId="4" fillId="9" borderId="20" xfId="0" applyFont="1" applyFill="1" applyBorder="1" applyAlignment="1">
      <alignment horizontal="center" vertical="center"/>
    </xf>
    <xf numFmtId="0" fontId="14" fillId="9" borderId="73" xfId="0" applyFont="1" applyFill="1" applyBorder="1" applyAlignment="1">
      <alignment horizontal="center" vertical="center"/>
    </xf>
    <xf numFmtId="0" fontId="4" fillId="9" borderId="152" xfId="0" applyFont="1" applyFill="1" applyBorder="1" applyAlignment="1">
      <alignment horizontal="center" vertical="center"/>
    </xf>
    <xf numFmtId="0" fontId="73" fillId="31" borderId="18" xfId="0" applyFont="1" applyFill="1" applyBorder="1" applyAlignment="1">
      <alignment horizontal="center" vertical="center"/>
    </xf>
    <xf numFmtId="2" fontId="36" fillId="31" borderId="18" xfId="0" applyNumberFormat="1" applyFont="1" applyFill="1" applyBorder="1" applyAlignment="1">
      <alignment horizontal="center" vertical="center"/>
    </xf>
    <xf numFmtId="2" fontId="36" fillId="31" borderId="73" xfId="0" applyNumberFormat="1" applyFont="1" applyFill="1" applyBorder="1" applyAlignment="1">
      <alignment horizontal="center" vertical="center"/>
    </xf>
    <xf numFmtId="2" fontId="36" fillId="31" borderId="152" xfId="0" applyNumberFormat="1" applyFont="1" applyFill="1" applyBorder="1" applyAlignment="1">
      <alignment horizontal="center" vertical="center"/>
    </xf>
    <xf numFmtId="2" fontId="74" fillId="31" borderId="18" xfId="0" applyNumberFormat="1" applyFont="1" applyFill="1" applyBorder="1" applyAlignment="1">
      <alignment horizontal="center" vertical="center"/>
    </xf>
    <xf numFmtId="2" fontId="74" fillId="31" borderId="73" xfId="0" applyNumberFormat="1" applyFont="1" applyFill="1" applyBorder="1" applyAlignment="1">
      <alignment horizontal="center" vertical="center"/>
    </xf>
    <xf numFmtId="2" fontId="74" fillId="31" borderId="152" xfId="0" applyNumberFormat="1" applyFont="1" applyFill="1" applyBorder="1" applyAlignment="1">
      <alignment horizontal="center" vertical="center"/>
    </xf>
    <xf numFmtId="0" fontId="74" fillId="31" borderId="20" xfId="0" applyFont="1" applyFill="1" applyBorder="1" applyAlignment="1">
      <alignment horizontal="center" vertical="center"/>
    </xf>
    <xf numFmtId="0" fontId="73" fillId="31" borderId="73" xfId="0" applyFont="1" applyFill="1" applyBorder="1" applyAlignment="1">
      <alignment horizontal="center" vertical="center"/>
    </xf>
    <xf numFmtId="0" fontId="74" fillId="31" borderId="152" xfId="0" applyFont="1" applyFill="1" applyBorder="1" applyAlignment="1">
      <alignment horizontal="center" vertical="center"/>
    </xf>
    <xf numFmtId="0" fontId="14" fillId="17" borderId="18" xfId="0" applyFont="1" applyFill="1" applyBorder="1" applyAlignment="1">
      <alignment horizontal="center" vertical="center"/>
    </xf>
    <xf numFmtId="2" fontId="38" fillId="17" borderId="18" xfId="0" applyNumberFormat="1" applyFont="1" applyFill="1" applyBorder="1" applyAlignment="1">
      <alignment horizontal="center" vertical="center"/>
    </xf>
    <xf numFmtId="2" fontId="38" fillId="17" borderId="73" xfId="0" applyNumberFormat="1" applyFont="1" applyFill="1" applyBorder="1" applyAlignment="1">
      <alignment horizontal="center" vertical="center"/>
    </xf>
    <xf numFmtId="2" fontId="38" fillId="17" borderId="152" xfId="0" applyNumberFormat="1" applyFont="1" applyFill="1" applyBorder="1" applyAlignment="1">
      <alignment horizontal="center" vertical="center"/>
    </xf>
    <xf numFmtId="2" fontId="4" fillId="17" borderId="18" xfId="0" applyNumberFormat="1" applyFont="1" applyFill="1" applyBorder="1" applyAlignment="1">
      <alignment horizontal="center" vertical="center"/>
    </xf>
    <xf numFmtId="2" fontId="4" fillId="17" borderId="73" xfId="0" applyNumberFormat="1" applyFont="1" applyFill="1" applyBorder="1" applyAlignment="1">
      <alignment horizontal="center" vertical="center"/>
    </xf>
    <xf numFmtId="2" fontId="4" fillId="17" borderId="152" xfId="0" applyNumberFormat="1" applyFont="1" applyFill="1" applyBorder="1" applyAlignment="1">
      <alignment horizontal="center" vertical="center"/>
    </xf>
    <xf numFmtId="0" fontId="4" fillId="17" borderId="20" xfId="0" applyFont="1" applyFill="1" applyBorder="1" applyAlignment="1">
      <alignment horizontal="center" vertical="center"/>
    </xf>
    <xf numFmtId="0" fontId="14" fillId="17" borderId="73" xfId="0" applyFont="1" applyFill="1" applyBorder="1" applyAlignment="1">
      <alignment horizontal="center" vertical="center"/>
    </xf>
    <xf numFmtId="0" fontId="4" fillId="17" borderId="152" xfId="0" applyFont="1" applyFill="1" applyBorder="1" applyAlignment="1">
      <alignment horizontal="center" vertical="center"/>
    </xf>
    <xf numFmtId="0" fontId="14" fillId="50" borderId="18" xfId="0" applyFont="1" applyFill="1" applyBorder="1" applyAlignment="1">
      <alignment horizontal="center" vertical="center"/>
    </xf>
    <xf numFmtId="2" fontId="38" fillId="50" borderId="18" xfId="0" applyNumberFormat="1" applyFont="1" applyFill="1" applyBorder="1" applyAlignment="1">
      <alignment horizontal="center" vertical="center"/>
    </xf>
    <xf numFmtId="2" fontId="38" fillId="50" borderId="73" xfId="0" applyNumberFormat="1" applyFont="1" applyFill="1" applyBorder="1" applyAlignment="1">
      <alignment horizontal="center" vertical="center"/>
    </xf>
    <xf numFmtId="2" fontId="38" fillId="50" borderId="152" xfId="0" applyNumberFormat="1" applyFont="1" applyFill="1" applyBorder="1" applyAlignment="1">
      <alignment horizontal="center" vertical="center"/>
    </xf>
    <xf numFmtId="2" fontId="4" fillId="50" borderId="18" xfId="0" applyNumberFormat="1" applyFont="1" applyFill="1" applyBorder="1" applyAlignment="1">
      <alignment horizontal="center" vertical="center"/>
    </xf>
    <xf numFmtId="2" fontId="4" fillId="50" borderId="73" xfId="0" applyNumberFormat="1" applyFont="1" applyFill="1" applyBorder="1" applyAlignment="1">
      <alignment horizontal="center" vertical="center"/>
    </xf>
    <xf numFmtId="2" fontId="4" fillId="50" borderId="152" xfId="0" applyNumberFormat="1" applyFont="1" applyFill="1" applyBorder="1" applyAlignment="1">
      <alignment horizontal="center" vertical="center"/>
    </xf>
    <xf numFmtId="0" fontId="4" fillId="50" borderId="20" xfId="0" applyFont="1" applyFill="1" applyBorder="1" applyAlignment="1">
      <alignment horizontal="center" vertical="center"/>
    </xf>
    <xf numFmtId="0" fontId="14" fillId="50" borderId="73" xfId="0" applyFont="1" applyFill="1" applyBorder="1" applyAlignment="1">
      <alignment horizontal="center" vertical="center"/>
    </xf>
    <xf numFmtId="0" fontId="4" fillId="50" borderId="152" xfId="0" applyFont="1" applyFill="1" applyBorder="1" applyAlignment="1">
      <alignment horizontal="center" vertical="center"/>
    </xf>
    <xf numFmtId="0" fontId="14" fillId="4" borderId="18" xfId="0" applyFont="1" applyFill="1" applyBorder="1" applyAlignment="1">
      <alignment horizontal="center" vertical="center"/>
    </xf>
    <xf numFmtId="2" fontId="38" fillId="4" borderId="18" xfId="0" applyNumberFormat="1" applyFont="1" applyFill="1" applyBorder="1" applyAlignment="1">
      <alignment horizontal="center" vertical="center"/>
    </xf>
    <xf numFmtId="2" fontId="38" fillId="4" borderId="73" xfId="0" applyNumberFormat="1" applyFont="1" applyFill="1" applyBorder="1" applyAlignment="1">
      <alignment horizontal="center" vertical="center"/>
    </xf>
    <xf numFmtId="2" fontId="38" fillId="4" borderId="152" xfId="0" applyNumberFormat="1" applyFont="1" applyFill="1" applyBorder="1" applyAlignment="1">
      <alignment horizontal="center" vertical="center"/>
    </xf>
    <xf numFmtId="2" fontId="4" fillId="4" borderId="18" xfId="0" applyNumberFormat="1" applyFont="1" applyFill="1" applyBorder="1" applyAlignment="1">
      <alignment horizontal="center" vertical="center"/>
    </xf>
    <xf numFmtId="2" fontId="4" fillId="4" borderId="73" xfId="0" applyNumberFormat="1" applyFont="1" applyFill="1" applyBorder="1" applyAlignment="1">
      <alignment horizontal="center" vertical="center"/>
    </xf>
    <xf numFmtId="2" fontId="4" fillId="4" borderId="152" xfId="0" applyNumberFormat="1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14" fillId="4" borderId="73" xfId="0" applyFont="1" applyFill="1" applyBorder="1" applyAlignment="1">
      <alignment horizontal="center" vertical="center"/>
    </xf>
    <xf numFmtId="0" fontId="4" fillId="4" borderId="152" xfId="0" applyFont="1" applyFill="1" applyBorder="1" applyAlignment="1">
      <alignment horizontal="center" vertical="center"/>
    </xf>
    <xf numFmtId="0" fontId="14" fillId="18" borderId="18" xfId="0" applyFont="1" applyFill="1" applyBorder="1" applyAlignment="1">
      <alignment horizontal="center" vertical="center"/>
    </xf>
    <xf numFmtId="2" fontId="38" fillId="18" borderId="18" xfId="0" applyNumberFormat="1" applyFont="1" applyFill="1" applyBorder="1" applyAlignment="1">
      <alignment horizontal="center" vertical="center"/>
    </xf>
    <xf numFmtId="2" fontId="38" fillId="18" borderId="73" xfId="0" applyNumberFormat="1" applyFont="1" applyFill="1" applyBorder="1" applyAlignment="1">
      <alignment horizontal="center" vertical="center"/>
    </xf>
    <xf numFmtId="2" fontId="38" fillId="18" borderId="152" xfId="0" applyNumberFormat="1" applyFont="1" applyFill="1" applyBorder="1" applyAlignment="1">
      <alignment horizontal="center" vertical="center"/>
    </xf>
    <xf numFmtId="2" fontId="4" fillId="18" borderId="18" xfId="0" applyNumberFormat="1" applyFont="1" applyFill="1" applyBorder="1" applyAlignment="1">
      <alignment horizontal="center" vertical="center"/>
    </xf>
    <xf numFmtId="2" fontId="4" fillId="18" borderId="73" xfId="0" applyNumberFormat="1" applyFont="1" applyFill="1" applyBorder="1" applyAlignment="1">
      <alignment horizontal="center" vertical="center"/>
    </xf>
    <xf numFmtId="2" fontId="4" fillId="18" borderId="152" xfId="0" applyNumberFormat="1" applyFont="1" applyFill="1" applyBorder="1" applyAlignment="1">
      <alignment horizontal="center" vertical="center"/>
    </xf>
    <xf numFmtId="0" fontId="4" fillId="18" borderId="20" xfId="0" applyFont="1" applyFill="1" applyBorder="1" applyAlignment="1">
      <alignment horizontal="center" vertical="center"/>
    </xf>
    <xf numFmtId="0" fontId="14" fillId="18" borderId="73" xfId="0" applyFont="1" applyFill="1" applyBorder="1" applyAlignment="1">
      <alignment horizontal="center" vertical="center"/>
    </xf>
    <xf numFmtId="0" fontId="4" fillId="18" borderId="152" xfId="0" applyFont="1" applyFill="1" applyBorder="1" applyAlignment="1">
      <alignment horizontal="center" vertical="center"/>
    </xf>
    <xf numFmtId="0" fontId="73" fillId="35" borderId="86" xfId="0" applyFont="1" applyFill="1" applyBorder="1" applyAlignment="1">
      <alignment horizontal="center" vertical="center"/>
    </xf>
    <xf numFmtId="2" fontId="36" fillId="35" borderId="86" xfId="0" applyNumberFormat="1" applyFont="1" applyFill="1" applyBorder="1" applyAlignment="1">
      <alignment horizontal="center" vertical="center"/>
    </xf>
    <xf numFmtId="2" fontId="36" fillId="35" borderId="87" xfId="0" applyNumberFormat="1" applyFont="1" applyFill="1" applyBorder="1" applyAlignment="1">
      <alignment horizontal="center" vertical="center"/>
    </xf>
    <xf numFmtId="2" fontId="36" fillId="35" borderId="150" xfId="0" applyNumberFormat="1" applyFont="1" applyFill="1" applyBorder="1" applyAlignment="1">
      <alignment horizontal="center" vertical="center"/>
    </xf>
    <xf numFmtId="2" fontId="74" fillId="35" borderId="86" xfId="0" applyNumberFormat="1" applyFont="1" applyFill="1" applyBorder="1" applyAlignment="1">
      <alignment horizontal="center" vertical="center"/>
    </xf>
    <xf numFmtId="2" fontId="74" fillId="35" borderId="87" xfId="0" applyNumberFormat="1" applyFont="1" applyFill="1" applyBorder="1" applyAlignment="1">
      <alignment horizontal="center" vertical="center"/>
    </xf>
    <xf numFmtId="2" fontId="74" fillId="35" borderId="150" xfId="0" applyNumberFormat="1" applyFont="1" applyFill="1" applyBorder="1" applyAlignment="1">
      <alignment horizontal="center" vertical="center"/>
    </xf>
    <xf numFmtId="0" fontId="74" fillId="35" borderId="20" xfId="0" applyFont="1" applyFill="1" applyBorder="1" applyAlignment="1">
      <alignment horizontal="center" vertical="center"/>
    </xf>
    <xf numFmtId="0" fontId="73" fillId="35" borderId="87" xfId="0" applyFont="1" applyFill="1" applyBorder="1" applyAlignment="1">
      <alignment horizontal="center" vertical="center"/>
    </xf>
    <xf numFmtId="0" fontId="74" fillId="35" borderId="150" xfId="0" applyFont="1" applyFill="1" applyBorder="1" applyAlignment="1">
      <alignment horizontal="center" vertical="center"/>
    </xf>
    <xf numFmtId="0" fontId="73" fillId="19" borderId="18" xfId="0" applyFont="1" applyFill="1" applyBorder="1" applyAlignment="1">
      <alignment horizontal="center" vertical="center"/>
    </xf>
    <xf numFmtId="2" fontId="36" fillId="19" borderId="18" xfId="0" applyNumberFormat="1" applyFont="1" applyFill="1" applyBorder="1" applyAlignment="1">
      <alignment horizontal="center" vertical="center"/>
    </xf>
    <xf numFmtId="2" fontId="36" fillId="19" borderId="73" xfId="0" applyNumberFormat="1" applyFont="1" applyFill="1" applyBorder="1" applyAlignment="1">
      <alignment horizontal="center" vertical="center"/>
    </xf>
    <xf numFmtId="2" fontId="36" fillId="19" borderId="152" xfId="0" applyNumberFormat="1" applyFont="1" applyFill="1" applyBorder="1" applyAlignment="1">
      <alignment horizontal="center" vertical="center"/>
    </xf>
    <xf numFmtId="2" fontId="74" fillId="19" borderId="18" xfId="0" applyNumberFormat="1" applyFont="1" applyFill="1" applyBorder="1" applyAlignment="1">
      <alignment horizontal="center" vertical="center"/>
    </xf>
    <xf numFmtId="2" fontId="74" fillId="19" borderId="73" xfId="0" applyNumberFormat="1" applyFont="1" applyFill="1" applyBorder="1" applyAlignment="1">
      <alignment horizontal="center" vertical="center"/>
    </xf>
    <xf numFmtId="2" fontId="74" fillId="19" borderId="152" xfId="0" applyNumberFormat="1" applyFont="1" applyFill="1" applyBorder="1" applyAlignment="1">
      <alignment horizontal="center" vertical="center"/>
    </xf>
    <xf numFmtId="0" fontId="74" fillId="19" borderId="20" xfId="0" applyFont="1" applyFill="1" applyBorder="1" applyAlignment="1">
      <alignment horizontal="center" vertical="center"/>
    </xf>
    <xf numFmtId="2" fontId="36" fillId="19" borderId="86" xfId="0" applyNumberFormat="1" applyFont="1" applyFill="1" applyBorder="1" applyAlignment="1">
      <alignment horizontal="center" vertical="center"/>
    </xf>
    <xf numFmtId="0" fontId="73" fillId="19" borderId="73" xfId="0" applyFont="1" applyFill="1" applyBorder="1" applyAlignment="1">
      <alignment horizontal="center" vertical="center"/>
    </xf>
    <xf numFmtId="0" fontId="74" fillId="19" borderId="152" xfId="0" applyFont="1" applyFill="1" applyBorder="1" applyAlignment="1">
      <alignment horizontal="center" vertical="center"/>
    </xf>
    <xf numFmtId="0" fontId="14" fillId="20" borderId="18" xfId="0" applyFont="1" applyFill="1" applyBorder="1" applyAlignment="1">
      <alignment horizontal="center" vertical="center"/>
    </xf>
    <xf numFmtId="2" fontId="38" fillId="20" borderId="18" xfId="0" applyNumberFormat="1" applyFont="1" applyFill="1" applyBorder="1" applyAlignment="1">
      <alignment horizontal="center" vertical="center"/>
    </xf>
    <xf numFmtId="2" fontId="38" fillId="20" borderId="73" xfId="0" applyNumberFormat="1" applyFont="1" applyFill="1" applyBorder="1" applyAlignment="1">
      <alignment horizontal="center" vertical="center"/>
    </xf>
    <xf numFmtId="2" fontId="38" fillId="20" borderId="152" xfId="0" applyNumberFormat="1" applyFont="1" applyFill="1" applyBorder="1" applyAlignment="1">
      <alignment horizontal="center" vertical="center"/>
    </xf>
    <xf numFmtId="2" fontId="4" fillId="20" borderId="18" xfId="0" applyNumberFormat="1" applyFont="1" applyFill="1" applyBorder="1" applyAlignment="1">
      <alignment horizontal="center" vertical="center"/>
    </xf>
    <xf numFmtId="2" fontId="4" fillId="20" borderId="73" xfId="0" applyNumberFormat="1" applyFont="1" applyFill="1" applyBorder="1" applyAlignment="1">
      <alignment horizontal="center" vertical="center"/>
    </xf>
    <xf numFmtId="2" fontId="4" fillId="20" borderId="152" xfId="0" applyNumberFormat="1" applyFont="1" applyFill="1" applyBorder="1" applyAlignment="1">
      <alignment horizontal="center" vertical="center"/>
    </xf>
    <xf numFmtId="0" fontId="4" fillId="20" borderId="20" xfId="0" applyFont="1" applyFill="1" applyBorder="1" applyAlignment="1">
      <alignment horizontal="center" vertical="center"/>
    </xf>
    <xf numFmtId="0" fontId="14" fillId="20" borderId="73" xfId="0" applyFont="1" applyFill="1" applyBorder="1" applyAlignment="1">
      <alignment horizontal="center" vertical="center"/>
    </xf>
    <xf numFmtId="0" fontId="4" fillId="20" borderId="152" xfId="0" applyFont="1" applyFill="1" applyBorder="1" applyAlignment="1">
      <alignment horizontal="center" vertical="center"/>
    </xf>
    <xf numFmtId="0" fontId="14" fillId="21" borderId="18" xfId="0" applyFont="1" applyFill="1" applyBorder="1" applyAlignment="1">
      <alignment horizontal="center" vertical="center"/>
    </xf>
    <xf numFmtId="2" fontId="38" fillId="21" borderId="18" xfId="0" applyNumberFormat="1" applyFont="1" applyFill="1" applyBorder="1" applyAlignment="1">
      <alignment horizontal="center" vertical="center"/>
    </xf>
    <xf numFmtId="2" fontId="38" fillId="21" borderId="73" xfId="0" applyNumberFormat="1" applyFont="1" applyFill="1" applyBorder="1" applyAlignment="1">
      <alignment horizontal="center" vertical="center"/>
    </xf>
    <xf numFmtId="2" fontId="38" fillId="21" borderId="152" xfId="0" applyNumberFormat="1" applyFont="1" applyFill="1" applyBorder="1" applyAlignment="1">
      <alignment horizontal="center" vertical="center"/>
    </xf>
    <xf numFmtId="2" fontId="4" fillId="21" borderId="18" xfId="0" applyNumberFormat="1" applyFont="1" applyFill="1" applyBorder="1" applyAlignment="1">
      <alignment horizontal="center" vertical="center"/>
    </xf>
    <xf numFmtId="2" fontId="4" fillId="21" borderId="73" xfId="0" applyNumberFormat="1" applyFont="1" applyFill="1" applyBorder="1" applyAlignment="1">
      <alignment horizontal="center" vertical="center"/>
    </xf>
    <xf numFmtId="2" fontId="4" fillId="21" borderId="152" xfId="0" applyNumberFormat="1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0" fontId="14" fillId="21" borderId="73" xfId="0" applyFont="1" applyFill="1" applyBorder="1" applyAlignment="1">
      <alignment horizontal="center" vertical="center"/>
    </xf>
    <xf numFmtId="0" fontId="4" fillId="21" borderId="152" xfId="0" applyFont="1" applyFill="1" applyBorder="1" applyAlignment="1">
      <alignment horizontal="center" vertical="center"/>
    </xf>
    <xf numFmtId="0" fontId="14" fillId="28" borderId="18" xfId="0" applyFont="1" applyFill="1" applyBorder="1" applyAlignment="1">
      <alignment horizontal="center" vertical="center"/>
    </xf>
    <xf numFmtId="2" fontId="38" fillId="28" borderId="18" xfId="0" applyNumberFormat="1" applyFont="1" applyFill="1" applyBorder="1" applyAlignment="1">
      <alignment horizontal="center" vertical="center"/>
    </xf>
    <xf numFmtId="2" fontId="38" fillId="28" borderId="73" xfId="0" applyNumberFormat="1" applyFont="1" applyFill="1" applyBorder="1" applyAlignment="1">
      <alignment horizontal="center" vertical="center"/>
    </xf>
    <xf numFmtId="2" fontId="38" fillId="28" borderId="152" xfId="0" applyNumberFormat="1" applyFont="1" applyFill="1" applyBorder="1" applyAlignment="1">
      <alignment horizontal="center" vertical="center"/>
    </xf>
    <xf numFmtId="2" fontId="4" fillId="28" borderId="18" xfId="0" applyNumberFormat="1" applyFont="1" applyFill="1" applyBorder="1" applyAlignment="1">
      <alignment horizontal="center" vertical="center"/>
    </xf>
    <xf numFmtId="2" fontId="4" fillId="28" borderId="73" xfId="0" applyNumberFormat="1" applyFont="1" applyFill="1" applyBorder="1" applyAlignment="1">
      <alignment horizontal="center" vertical="center"/>
    </xf>
    <xf numFmtId="2" fontId="4" fillId="28" borderId="152" xfId="0" applyNumberFormat="1" applyFont="1" applyFill="1" applyBorder="1" applyAlignment="1">
      <alignment horizontal="center" vertical="center"/>
    </xf>
    <xf numFmtId="0" fontId="4" fillId="28" borderId="20" xfId="0" applyFont="1" applyFill="1" applyBorder="1" applyAlignment="1">
      <alignment horizontal="center" vertical="center"/>
    </xf>
    <xf numFmtId="0" fontId="14" fillId="28" borderId="73" xfId="0" applyFont="1" applyFill="1" applyBorder="1" applyAlignment="1">
      <alignment horizontal="center" vertical="center"/>
    </xf>
    <xf numFmtId="0" fontId="4" fillId="28" borderId="152" xfId="0" applyFont="1" applyFill="1" applyBorder="1" applyAlignment="1">
      <alignment horizontal="center" vertical="center"/>
    </xf>
    <xf numFmtId="0" fontId="14" fillId="39" borderId="138" xfId="0" applyFont="1" applyFill="1" applyBorder="1" applyAlignment="1">
      <alignment horizontal="center" vertical="center"/>
    </xf>
    <xf numFmtId="2" fontId="38" fillId="39" borderId="18" xfId="0" applyNumberFormat="1" applyFont="1" applyFill="1" applyBorder="1" applyAlignment="1">
      <alignment horizontal="center" vertical="center"/>
    </xf>
    <xf numFmtId="2" fontId="38" fillId="39" borderId="73" xfId="0" applyNumberFormat="1" applyFont="1" applyFill="1" applyBorder="1" applyAlignment="1">
      <alignment horizontal="center" vertical="center"/>
    </xf>
    <xf numFmtId="2" fontId="38" fillId="39" borderId="152" xfId="0" applyNumberFormat="1" applyFont="1" applyFill="1" applyBorder="1" applyAlignment="1">
      <alignment horizontal="center" vertical="center"/>
    </xf>
    <xf numFmtId="2" fontId="4" fillId="39" borderId="18" xfId="0" applyNumberFormat="1" applyFont="1" applyFill="1" applyBorder="1" applyAlignment="1">
      <alignment horizontal="center" vertical="center"/>
    </xf>
    <xf numFmtId="2" fontId="4" fillId="39" borderId="73" xfId="0" applyNumberFormat="1" applyFont="1" applyFill="1" applyBorder="1" applyAlignment="1">
      <alignment horizontal="center" vertical="center"/>
    </xf>
    <xf numFmtId="2" fontId="4" fillId="39" borderId="152" xfId="0" applyNumberFormat="1" applyFont="1" applyFill="1" applyBorder="1" applyAlignment="1">
      <alignment horizontal="center" vertical="center"/>
    </xf>
    <xf numFmtId="2" fontId="4" fillId="39" borderId="153" xfId="0" applyNumberFormat="1" applyFont="1" applyFill="1" applyBorder="1" applyAlignment="1">
      <alignment horizontal="center" vertical="center"/>
    </xf>
    <xf numFmtId="0" fontId="4" fillId="39" borderId="20" xfId="0" applyFont="1" applyFill="1" applyBorder="1" applyAlignment="1">
      <alignment horizontal="center" vertical="center"/>
    </xf>
    <xf numFmtId="2" fontId="4" fillId="39" borderId="154" xfId="0" applyNumberFormat="1" applyFont="1" applyFill="1" applyBorder="1" applyAlignment="1">
      <alignment horizontal="center" vertical="center"/>
    </xf>
    <xf numFmtId="0" fontId="14" fillId="39" borderId="154" xfId="0" applyFont="1" applyFill="1" applyBorder="1" applyAlignment="1">
      <alignment horizontal="center" vertical="center"/>
    </xf>
    <xf numFmtId="0" fontId="4" fillId="39" borderId="153" xfId="0" applyFont="1" applyFill="1" applyBorder="1" applyAlignment="1">
      <alignment horizontal="center" vertical="center"/>
    </xf>
    <xf numFmtId="2" fontId="4" fillId="39" borderId="18" xfId="0" applyNumberFormat="1" applyFont="1" applyFill="1" applyBorder="1" applyAlignment="1">
      <alignment vertical="center"/>
    </xf>
    <xf numFmtId="0" fontId="0" fillId="0" borderId="87" xfId="0" applyFont="1" applyBorder="1"/>
    <xf numFmtId="0" fontId="0" fillId="0" borderId="150" xfId="0" applyFont="1" applyBorder="1"/>
    <xf numFmtId="2" fontId="4" fillId="47" borderId="20" xfId="0" applyNumberFormat="1" applyFont="1" applyFill="1" applyBorder="1" applyAlignment="1">
      <alignment horizontal="center" vertical="center"/>
    </xf>
    <xf numFmtId="0" fontId="72" fillId="51" borderId="20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51" borderId="20" xfId="0" applyFont="1" applyFill="1" applyBorder="1" applyAlignment="1">
      <alignment horizontal="center" vertical="center"/>
    </xf>
    <xf numFmtId="2" fontId="38" fillId="0" borderId="86" xfId="0" applyNumberFormat="1" applyFont="1" applyBorder="1" applyAlignment="1">
      <alignment vertical="center"/>
    </xf>
    <xf numFmtId="2" fontId="38" fillId="0" borderId="87" xfId="0" applyNumberFormat="1" applyFont="1" applyBorder="1" applyAlignment="1">
      <alignment vertical="center"/>
    </xf>
    <xf numFmtId="2" fontId="38" fillId="0" borderId="150" xfId="0" applyNumberFormat="1" applyFont="1" applyBorder="1" applyAlignment="1">
      <alignment vertical="center"/>
    </xf>
    <xf numFmtId="2" fontId="38" fillId="43" borderId="18" xfId="0" applyNumberFormat="1" applyFont="1" applyFill="1" applyBorder="1" applyAlignment="1">
      <alignment vertical="center"/>
    </xf>
    <xf numFmtId="2" fontId="38" fillId="43" borderId="73" xfId="0" applyNumberFormat="1" applyFont="1" applyFill="1" applyBorder="1" applyAlignment="1">
      <alignment vertical="center"/>
    </xf>
    <xf numFmtId="2" fontId="38" fillId="43" borderId="152" xfId="0" applyNumberFormat="1" applyFont="1" applyFill="1" applyBorder="1" applyAlignment="1">
      <alignment vertical="center"/>
    </xf>
    <xf numFmtId="0" fontId="4" fillId="53" borderId="18" xfId="0" applyFont="1" applyFill="1" applyBorder="1" applyAlignment="1">
      <alignment horizontal="center" vertical="center"/>
    </xf>
    <xf numFmtId="2" fontId="4" fillId="53" borderId="20" xfId="0" applyNumberFormat="1" applyFont="1" applyFill="1" applyBorder="1" applyAlignment="1">
      <alignment horizontal="center" vertical="center"/>
    </xf>
    <xf numFmtId="2" fontId="38" fillId="46" borderId="18" xfId="0" applyNumberFormat="1" applyFont="1" applyFill="1" applyBorder="1" applyAlignment="1">
      <alignment vertical="center"/>
    </xf>
    <xf numFmtId="2" fontId="38" fillId="46" borderId="73" xfId="0" applyNumberFormat="1" applyFont="1" applyFill="1" applyBorder="1" applyAlignment="1">
      <alignment vertical="center"/>
    </xf>
    <xf numFmtId="2" fontId="38" fillId="46" borderId="152" xfId="0" applyNumberFormat="1" applyFont="1" applyFill="1" applyBorder="1" applyAlignment="1">
      <alignment vertical="center"/>
    </xf>
    <xf numFmtId="2" fontId="38" fillId="13" borderId="18" xfId="0" applyNumberFormat="1" applyFont="1" applyFill="1" applyBorder="1" applyAlignment="1">
      <alignment vertical="center"/>
    </xf>
    <xf numFmtId="2" fontId="38" fillId="13" borderId="73" xfId="0" applyNumberFormat="1" applyFont="1" applyFill="1" applyBorder="1" applyAlignment="1">
      <alignment vertical="center"/>
    </xf>
    <xf numFmtId="2" fontId="38" fillId="13" borderId="152" xfId="0" applyNumberFormat="1" applyFont="1" applyFill="1" applyBorder="1" applyAlignment="1">
      <alignment vertical="center"/>
    </xf>
    <xf numFmtId="0" fontId="14" fillId="54" borderId="18" xfId="0" applyFont="1" applyFill="1" applyBorder="1" applyAlignment="1">
      <alignment horizontal="center" vertical="center"/>
    </xf>
    <xf numFmtId="2" fontId="14" fillId="54" borderId="18" xfId="0" applyNumberFormat="1" applyFont="1" applyFill="1" applyBorder="1" applyAlignment="1">
      <alignment horizontal="center" vertical="center"/>
    </xf>
    <xf numFmtId="2" fontId="38" fillId="11" borderId="18" xfId="0" applyNumberFormat="1" applyFont="1" applyFill="1" applyBorder="1" applyAlignment="1">
      <alignment vertical="center"/>
    </xf>
    <xf numFmtId="2" fontId="38" fillId="11" borderId="73" xfId="0" applyNumberFormat="1" applyFont="1" applyFill="1" applyBorder="1" applyAlignment="1">
      <alignment vertical="center"/>
    </xf>
    <xf numFmtId="2" fontId="38" fillId="11" borderId="152" xfId="0" applyNumberFormat="1" applyFont="1" applyFill="1" applyBorder="1" applyAlignment="1">
      <alignment vertical="center"/>
    </xf>
    <xf numFmtId="0" fontId="14" fillId="55" borderId="18" xfId="0" applyFont="1" applyFill="1" applyBorder="1" applyAlignment="1">
      <alignment horizontal="center" vertical="center"/>
    </xf>
    <xf numFmtId="2" fontId="14" fillId="55" borderId="18" xfId="0" applyNumberFormat="1" applyFont="1" applyFill="1" applyBorder="1" applyAlignment="1">
      <alignment horizontal="center" vertical="center"/>
    </xf>
    <xf numFmtId="2" fontId="38" fillId="9" borderId="18" xfId="0" applyNumberFormat="1" applyFont="1" applyFill="1" applyBorder="1" applyAlignment="1">
      <alignment vertical="center"/>
    </xf>
    <xf numFmtId="2" fontId="38" fillId="9" borderId="73" xfId="0" applyNumberFormat="1" applyFont="1" applyFill="1" applyBorder="1" applyAlignment="1">
      <alignment vertical="center"/>
    </xf>
    <xf numFmtId="2" fontId="38" fillId="9" borderId="152" xfId="0" applyNumberFormat="1" applyFont="1" applyFill="1" applyBorder="1" applyAlignment="1">
      <alignment vertical="center"/>
    </xf>
    <xf numFmtId="0" fontId="14" fillId="56" borderId="18" xfId="0" applyFont="1" applyFill="1" applyBorder="1" applyAlignment="1">
      <alignment horizontal="center" vertical="center"/>
    </xf>
    <xf numFmtId="2" fontId="14" fillId="56" borderId="18" xfId="0" applyNumberFormat="1" applyFont="1" applyFill="1" applyBorder="1" applyAlignment="1">
      <alignment horizontal="center" vertical="center"/>
    </xf>
    <xf numFmtId="2" fontId="36" fillId="31" borderId="18" xfId="0" applyNumberFormat="1" applyFont="1" applyFill="1" applyBorder="1" applyAlignment="1">
      <alignment vertical="center"/>
    </xf>
    <xf numFmtId="2" fontId="36" fillId="31" borderId="73" xfId="0" applyNumberFormat="1" applyFont="1" applyFill="1" applyBorder="1" applyAlignment="1">
      <alignment vertical="center"/>
    </xf>
    <xf numFmtId="2" fontId="36" fillId="31" borderId="152" xfId="0" applyNumberFormat="1" applyFont="1" applyFill="1" applyBorder="1" applyAlignment="1">
      <alignment vertical="center"/>
    </xf>
    <xf numFmtId="0" fontId="14" fillId="41" borderId="18" xfId="0" applyFont="1" applyFill="1" applyBorder="1" applyAlignment="1">
      <alignment horizontal="center" vertical="center"/>
    </xf>
    <xf numFmtId="2" fontId="14" fillId="41" borderId="18" xfId="0" applyNumberFormat="1" applyFont="1" applyFill="1" applyBorder="1" applyAlignment="1">
      <alignment horizontal="center" vertical="center"/>
    </xf>
    <xf numFmtId="2" fontId="14" fillId="0" borderId="86" xfId="0" applyNumberFormat="1" applyFont="1" applyBorder="1" applyAlignment="1">
      <alignment horizontal="center" vertical="center"/>
    </xf>
    <xf numFmtId="2" fontId="38" fillId="17" borderId="18" xfId="0" applyNumberFormat="1" applyFont="1" applyFill="1" applyBorder="1" applyAlignment="1">
      <alignment vertical="center"/>
    </xf>
    <xf numFmtId="2" fontId="38" fillId="17" borderId="73" xfId="0" applyNumberFormat="1" applyFont="1" applyFill="1" applyBorder="1" applyAlignment="1">
      <alignment vertical="center"/>
    </xf>
    <xf numFmtId="2" fontId="38" fillId="17" borderId="152" xfId="0" applyNumberFormat="1" applyFont="1" applyFill="1" applyBorder="1" applyAlignment="1">
      <alignment vertical="center"/>
    </xf>
    <xf numFmtId="0" fontId="14" fillId="57" borderId="18" xfId="0" applyFont="1" applyFill="1" applyBorder="1" applyAlignment="1">
      <alignment horizontal="center" vertical="center"/>
    </xf>
    <xf numFmtId="2" fontId="14" fillId="57" borderId="18" xfId="0" applyNumberFormat="1" applyFont="1" applyFill="1" applyBorder="1" applyAlignment="1">
      <alignment horizontal="center" vertical="center"/>
    </xf>
    <xf numFmtId="2" fontId="38" fillId="50" borderId="18" xfId="0" applyNumberFormat="1" applyFont="1" applyFill="1" applyBorder="1" applyAlignment="1">
      <alignment vertical="center"/>
    </xf>
    <xf numFmtId="2" fontId="38" fillId="50" borderId="73" xfId="0" applyNumberFormat="1" applyFont="1" applyFill="1" applyBorder="1" applyAlignment="1">
      <alignment vertical="center"/>
    </xf>
    <xf numFmtId="2" fontId="38" fillId="50" borderId="152" xfId="0" applyNumberFormat="1" applyFont="1" applyFill="1" applyBorder="1" applyAlignment="1">
      <alignment vertical="center"/>
    </xf>
    <xf numFmtId="0" fontId="14" fillId="58" borderId="18" xfId="0" applyFont="1" applyFill="1" applyBorder="1" applyAlignment="1">
      <alignment horizontal="center" vertical="center"/>
    </xf>
    <xf numFmtId="2" fontId="38" fillId="4" borderId="18" xfId="0" applyNumberFormat="1" applyFont="1" applyFill="1" applyBorder="1" applyAlignment="1">
      <alignment vertical="center"/>
    </xf>
    <xf numFmtId="2" fontId="38" fillId="4" borderId="73" xfId="0" applyNumberFormat="1" applyFont="1" applyFill="1" applyBorder="1" applyAlignment="1">
      <alignment vertical="center"/>
    </xf>
    <xf numFmtId="2" fontId="38" fillId="4" borderId="152" xfId="0" applyNumberFormat="1" applyFont="1" applyFill="1" applyBorder="1" applyAlignment="1">
      <alignment vertical="center"/>
    </xf>
    <xf numFmtId="0" fontId="14" fillId="34" borderId="18" xfId="0" applyFont="1" applyFill="1" applyBorder="1" applyAlignment="1">
      <alignment horizontal="center" vertical="center"/>
    </xf>
    <xf numFmtId="2" fontId="14" fillId="34" borderId="18" xfId="0" applyNumberFormat="1" applyFont="1" applyFill="1" applyBorder="1" applyAlignment="1">
      <alignment horizontal="center" vertical="center"/>
    </xf>
    <xf numFmtId="2" fontId="38" fillId="18" borderId="18" xfId="0" applyNumberFormat="1" applyFont="1" applyFill="1" applyBorder="1" applyAlignment="1">
      <alignment vertical="center"/>
    </xf>
    <xf numFmtId="2" fontId="38" fillId="18" borderId="73" xfId="0" applyNumberFormat="1" applyFont="1" applyFill="1" applyBorder="1" applyAlignment="1">
      <alignment vertical="center"/>
    </xf>
    <xf numFmtId="2" fontId="38" fillId="18" borderId="152" xfId="0" applyNumberFormat="1" applyFont="1" applyFill="1" applyBorder="1" applyAlignment="1">
      <alignment vertical="center"/>
    </xf>
    <xf numFmtId="0" fontId="14" fillId="24" borderId="18" xfId="0" applyFont="1" applyFill="1" applyBorder="1" applyAlignment="1">
      <alignment horizontal="center" vertical="center"/>
    </xf>
    <xf numFmtId="2" fontId="14" fillId="24" borderId="18" xfId="0" applyNumberFormat="1" applyFont="1" applyFill="1" applyBorder="1" applyAlignment="1">
      <alignment horizontal="center" vertical="center"/>
    </xf>
    <xf numFmtId="0" fontId="14" fillId="35" borderId="86" xfId="0" applyFont="1" applyFill="1" applyBorder="1" applyAlignment="1">
      <alignment horizontal="center" vertical="center"/>
    </xf>
    <xf numFmtId="2" fontId="38" fillId="35" borderId="86" xfId="0" applyNumberFormat="1" applyFont="1" applyFill="1" applyBorder="1" applyAlignment="1">
      <alignment vertical="center"/>
    </xf>
    <xf numFmtId="2" fontId="38" fillId="35" borderId="87" xfId="0" applyNumberFormat="1" applyFont="1" applyFill="1" applyBorder="1" applyAlignment="1">
      <alignment vertical="center"/>
    </xf>
    <xf numFmtId="2" fontId="38" fillId="35" borderId="150" xfId="0" applyNumberFormat="1" applyFont="1" applyFill="1" applyBorder="1" applyAlignment="1">
      <alignment vertical="center"/>
    </xf>
    <xf numFmtId="2" fontId="4" fillId="35" borderId="150" xfId="0" applyNumberFormat="1" applyFont="1" applyFill="1" applyBorder="1" applyAlignment="1">
      <alignment horizontal="center" vertical="center"/>
    </xf>
    <xf numFmtId="0" fontId="14" fillId="37" borderId="86" xfId="0" applyFont="1" applyFill="1" applyBorder="1" applyAlignment="1">
      <alignment horizontal="center" vertical="center"/>
    </xf>
    <xf numFmtId="2" fontId="36" fillId="19" borderId="18" xfId="0" applyNumberFormat="1" applyFont="1" applyFill="1" applyBorder="1" applyAlignment="1">
      <alignment vertical="center"/>
    </xf>
    <xf numFmtId="2" fontId="36" fillId="19" borderId="73" xfId="0" applyNumberFormat="1" applyFont="1" applyFill="1" applyBorder="1" applyAlignment="1">
      <alignment vertical="center"/>
    </xf>
    <xf numFmtId="2" fontId="36" fillId="19" borderId="152" xfId="0" applyNumberFormat="1" applyFont="1" applyFill="1" applyBorder="1" applyAlignment="1">
      <alignment vertical="center"/>
    </xf>
    <xf numFmtId="2" fontId="36" fillId="19" borderId="87" xfId="0" applyNumberFormat="1" applyFont="1" applyFill="1" applyBorder="1" applyAlignment="1">
      <alignment horizontal="center" vertical="center"/>
    </xf>
    <xf numFmtId="2" fontId="36" fillId="19" borderId="150" xfId="0" applyNumberFormat="1" applyFont="1" applyFill="1" applyBorder="1" applyAlignment="1">
      <alignment horizontal="center" vertical="center"/>
    </xf>
    <xf numFmtId="2" fontId="74" fillId="19" borderId="150" xfId="0" applyNumberFormat="1" applyFont="1" applyFill="1" applyBorder="1" applyAlignment="1">
      <alignment horizontal="center" vertical="center"/>
    </xf>
    <xf numFmtId="0" fontId="14" fillId="27" borderId="18" xfId="0" applyFont="1" applyFill="1" applyBorder="1" applyAlignment="1">
      <alignment horizontal="center" vertical="center"/>
    </xf>
    <xf numFmtId="2" fontId="14" fillId="27" borderId="18" xfId="0" applyNumberFormat="1" applyFont="1" applyFill="1" applyBorder="1" applyAlignment="1">
      <alignment horizontal="center" vertical="center"/>
    </xf>
    <xf numFmtId="2" fontId="38" fillId="20" borderId="18" xfId="0" applyNumberFormat="1" applyFont="1" applyFill="1" applyBorder="1" applyAlignment="1">
      <alignment vertical="center"/>
    </xf>
    <xf numFmtId="2" fontId="38" fillId="20" borderId="73" xfId="0" applyNumberFormat="1" applyFont="1" applyFill="1" applyBorder="1" applyAlignment="1">
      <alignment vertical="center"/>
    </xf>
    <xf numFmtId="2" fontId="38" fillId="20" borderId="152" xfId="0" applyNumberFormat="1" applyFont="1" applyFill="1" applyBorder="1" applyAlignment="1">
      <alignment vertical="center"/>
    </xf>
    <xf numFmtId="2" fontId="14" fillId="20" borderId="18" xfId="0" applyNumberFormat="1" applyFont="1" applyFill="1" applyBorder="1" applyAlignment="1">
      <alignment horizontal="center" vertical="center"/>
    </xf>
    <xf numFmtId="2" fontId="38" fillId="21" borderId="18" xfId="0" applyNumberFormat="1" applyFont="1" applyFill="1" applyBorder="1" applyAlignment="1">
      <alignment vertical="center"/>
    </xf>
    <xf numFmtId="2" fontId="38" fillId="21" borderId="73" xfId="0" applyNumberFormat="1" applyFont="1" applyFill="1" applyBorder="1" applyAlignment="1">
      <alignment vertical="center"/>
    </xf>
    <xf numFmtId="2" fontId="38" fillId="21" borderId="152" xfId="0" applyNumberFormat="1" applyFont="1" applyFill="1" applyBorder="1" applyAlignment="1">
      <alignment vertical="center"/>
    </xf>
    <xf numFmtId="0" fontId="14" fillId="30" borderId="18" xfId="0" applyFont="1" applyFill="1" applyBorder="1" applyAlignment="1">
      <alignment horizontal="center" vertical="center"/>
    </xf>
    <xf numFmtId="2" fontId="14" fillId="30" borderId="18" xfId="0" applyNumberFormat="1" applyFont="1" applyFill="1" applyBorder="1" applyAlignment="1">
      <alignment horizontal="center" vertical="center"/>
    </xf>
    <xf numFmtId="2" fontId="38" fillId="28" borderId="18" xfId="0" applyNumberFormat="1" applyFont="1" applyFill="1" applyBorder="1" applyAlignment="1">
      <alignment vertical="center"/>
    </xf>
    <xf numFmtId="2" fontId="38" fillId="28" borderId="73" xfId="0" applyNumberFormat="1" applyFont="1" applyFill="1" applyBorder="1" applyAlignment="1">
      <alignment vertical="center"/>
    </xf>
    <xf numFmtId="2" fontId="38" fillId="28" borderId="152" xfId="0" applyNumberFormat="1" applyFont="1" applyFill="1" applyBorder="1" applyAlignment="1">
      <alignment vertical="center"/>
    </xf>
    <xf numFmtId="0" fontId="14" fillId="22" borderId="18" xfId="0" applyFont="1" applyFill="1" applyBorder="1" applyAlignment="1">
      <alignment horizontal="center" vertical="center"/>
    </xf>
    <xf numFmtId="2" fontId="14" fillId="22" borderId="18" xfId="0" applyNumberFormat="1" applyFont="1" applyFill="1" applyBorder="1" applyAlignment="1">
      <alignment horizontal="center" vertical="center"/>
    </xf>
    <xf numFmtId="2" fontId="38" fillId="39" borderId="18" xfId="0" applyNumberFormat="1" applyFont="1" applyFill="1" applyBorder="1" applyAlignment="1">
      <alignment vertical="center"/>
    </xf>
    <xf numFmtId="2" fontId="38" fillId="39" borderId="73" xfId="0" applyNumberFormat="1" applyFont="1" applyFill="1" applyBorder="1" applyAlignment="1">
      <alignment vertical="center"/>
    </xf>
    <xf numFmtId="2" fontId="38" fillId="39" borderId="152" xfId="0" applyNumberFormat="1" applyFont="1" applyFill="1" applyBorder="1" applyAlignment="1">
      <alignment vertical="center"/>
    </xf>
    <xf numFmtId="2" fontId="4" fillId="0" borderId="65" xfId="0" applyNumberFormat="1" applyFont="1" applyBorder="1" applyAlignment="1">
      <alignment horizontal="center" vertical="center"/>
    </xf>
    <xf numFmtId="0" fontId="14" fillId="59" borderId="138" xfId="0" applyFont="1" applyFill="1" applyBorder="1" applyAlignment="1">
      <alignment horizontal="center" vertical="center"/>
    </xf>
    <xf numFmtId="2" fontId="14" fillId="59" borderId="138" xfId="0" applyNumberFormat="1" applyFont="1" applyFill="1" applyBorder="1" applyAlignment="1">
      <alignment horizontal="center" vertical="center"/>
    </xf>
    <xf numFmtId="2" fontId="4" fillId="51" borderId="20" xfId="0" applyNumberFormat="1" applyFont="1" applyFill="1" applyBorder="1" applyAlignment="1">
      <alignment horizontal="center" vertical="center"/>
    </xf>
    <xf numFmtId="0" fontId="4" fillId="51" borderId="20" xfId="0" applyFont="1" applyFill="1" applyBorder="1"/>
    <xf numFmtId="0" fontId="77" fillId="16" borderId="155" xfId="0" applyFont="1" applyFill="1" applyBorder="1" applyAlignment="1">
      <alignment horizontal="center" vertical="center"/>
    </xf>
    <xf numFmtId="0" fontId="77" fillId="16" borderId="156" xfId="0" applyFont="1" applyFill="1" applyBorder="1" applyAlignment="1">
      <alignment horizontal="center" vertical="center" wrapText="1"/>
    </xf>
    <xf numFmtId="0" fontId="77" fillId="16" borderId="156" xfId="0" applyFont="1" applyFill="1" applyBorder="1" applyAlignment="1">
      <alignment horizontal="center"/>
    </xf>
    <xf numFmtId="0" fontId="77" fillId="16" borderId="157" xfId="0" applyFont="1" applyFill="1" applyBorder="1" applyAlignment="1">
      <alignment horizontal="center"/>
    </xf>
    <xf numFmtId="0" fontId="78" fillId="0" borderId="67" xfId="0" applyFont="1" applyBorder="1" applyAlignment="1">
      <alignment horizontal="center" vertical="center" wrapText="1"/>
    </xf>
    <xf numFmtId="0" fontId="77" fillId="0" borderId="69" xfId="0" applyFont="1" applyBorder="1" applyAlignment="1">
      <alignment horizontal="center"/>
    </xf>
    <xf numFmtId="165" fontId="77" fillId="0" borderId="76" xfId="0" applyNumberFormat="1" applyFont="1" applyBorder="1" applyAlignment="1">
      <alignment horizontal="center"/>
    </xf>
    <xf numFmtId="0" fontId="78" fillId="0" borderId="111" xfId="0" applyFont="1" applyBorder="1" applyAlignment="1">
      <alignment horizontal="center" vertical="center" wrapText="1"/>
    </xf>
    <xf numFmtId="0" fontId="77" fillId="0" borderId="13" xfId="0" applyFont="1" applyBorder="1" applyAlignment="1">
      <alignment horizontal="center"/>
    </xf>
    <xf numFmtId="165" fontId="77" fillId="0" borderId="89" xfId="0" applyNumberFormat="1" applyFont="1" applyBorder="1" applyAlignment="1">
      <alignment horizontal="center"/>
    </xf>
    <xf numFmtId="0" fontId="77" fillId="0" borderId="111" xfId="0" applyFont="1" applyBorder="1" applyAlignment="1">
      <alignment horizontal="center" vertical="center"/>
    </xf>
    <xf numFmtId="0" fontId="77" fillId="0" borderId="112" xfId="0" applyFont="1" applyBorder="1" applyAlignment="1">
      <alignment horizontal="center" vertical="center"/>
    </xf>
    <xf numFmtId="0" fontId="77" fillId="0" borderId="91" xfId="0" applyFont="1" applyBorder="1" applyAlignment="1">
      <alignment horizontal="center"/>
    </xf>
    <xf numFmtId="165" fontId="77" fillId="0" borderId="92" xfId="0" applyNumberFormat="1" applyFont="1" applyBorder="1" applyAlignment="1">
      <alignment horizontal="center"/>
    </xf>
    <xf numFmtId="0" fontId="77" fillId="0" borderId="67" xfId="0" applyFont="1" applyBorder="1" applyAlignment="1">
      <alignment horizontal="center" vertical="center"/>
    </xf>
    <xf numFmtId="0" fontId="77" fillId="0" borderId="134" xfId="0" applyFont="1" applyBorder="1" applyAlignment="1">
      <alignment horizontal="center" vertical="center"/>
    </xf>
    <xf numFmtId="0" fontId="77" fillId="0" borderId="126" xfId="0" applyFont="1" applyBorder="1" applyAlignment="1">
      <alignment horizontal="center"/>
    </xf>
    <xf numFmtId="165" fontId="77" fillId="0" borderId="135" xfId="0" applyNumberFormat="1" applyFont="1" applyBorder="1" applyAlignment="1">
      <alignment horizontal="center"/>
    </xf>
    <xf numFmtId="0" fontId="77" fillId="0" borderId="140" xfId="0" applyFont="1" applyBorder="1" applyAlignment="1">
      <alignment horizontal="center" vertical="center"/>
    </xf>
    <xf numFmtId="0" fontId="77" fillId="0" borderId="120" xfId="0" applyFont="1" applyBorder="1" applyAlignment="1">
      <alignment horizontal="center"/>
    </xf>
    <xf numFmtId="165" fontId="77" fillId="0" borderId="139" xfId="0" applyNumberFormat="1" applyFont="1" applyBorder="1" applyAlignment="1">
      <alignment horizontal="center"/>
    </xf>
    <xf numFmtId="0" fontId="31" fillId="2" borderId="117" xfId="0" applyFont="1" applyFill="1" applyBorder="1" applyAlignment="1">
      <alignment horizontal="center"/>
    </xf>
    <xf numFmtId="0" fontId="31" fillId="2" borderId="13" xfId="0" applyFont="1" applyFill="1" applyBorder="1" applyAlignment="1">
      <alignment horizontal="center"/>
    </xf>
    <xf numFmtId="0" fontId="9" fillId="0" borderId="126" xfId="0" applyFont="1" applyBorder="1" applyAlignment="1">
      <alignment horizontal="center"/>
    </xf>
    <xf numFmtId="0" fontId="31" fillId="40" borderId="13" xfId="0" applyFont="1" applyFill="1" applyBorder="1" applyAlignment="1">
      <alignment horizontal="center"/>
    </xf>
    <xf numFmtId="0" fontId="79" fillId="0" borderId="120" xfId="0" applyFont="1" applyBorder="1" applyAlignment="1">
      <alignment horizontal="center"/>
    </xf>
    <xf numFmtId="0" fontId="22" fillId="0" borderId="13" xfId="0" applyFont="1" applyBorder="1" applyAlignment="1">
      <alignment horizontal="center" vertical="center"/>
    </xf>
    <xf numFmtId="0" fontId="77" fillId="0" borderId="13" xfId="0" applyFont="1" applyBorder="1" applyAlignment="1">
      <alignment horizontal="center" vertical="center"/>
    </xf>
    <xf numFmtId="0" fontId="77" fillId="0" borderId="13" xfId="0" applyFont="1" applyBorder="1"/>
    <xf numFmtId="0" fontId="77" fillId="16" borderId="13" xfId="0" applyFont="1" applyFill="1" applyBorder="1" applyAlignment="1">
      <alignment horizontal="center" vertical="center"/>
    </xf>
    <xf numFmtId="166" fontId="77" fillId="0" borderId="13" xfId="0" applyNumberFormat="1" applyFont="1" applyBorder="1" applyAlignment="1">
      <alignment horizontal="center" vertical="center"/>
    </xf>
    <xf numFmtId="3" fontId="77" fillId="0" borderId="13" xfId="0" applyNumberFormat="1" applyFont="1" applyBorder="1" applyAlignment="1">
      <alignment horizontal="center" vertical="center"/>
    </xf>
    <xf numFmtId="0" fontId="77" fillId="0" borderId="0" xfId="0" applyFont="1" applyAlignment="1">
      <alignment horizontal="center"/>
    </xf>
    <xf numFmtId="0" fontId="77" fillId="0" borderId="0" xfId="0" applyFont="1"/>
    <xf numFmtId="0" fontId="77" fillId="0" borderId="130" xfId="0" applyFont="1" applyBorder="1" applyAlignment="1">
      <alignment horizontal="center" vertical="center"/>
    </xf>
    <xf numFmtId="0" fontId="4" fillId="0" borderId="13" xfId="0" applyFont="1" applyBorder="1"/>
    <xf numFmtId="0" fontId="77" fillId="0" borderId="0" xfId="0" applyFont="1" applyAlignment="1">
      <alignment horizontal="center" vertical="center"/>
    </xf>
    <xf numFmtId="49" fontId="77" fillId="0" borderId="0" xfId="0" applyNumberFormat="1" applyFont="1" applyAlignment="1">
      <alignment horizontal="center" vertical="center"/>
    </xf>
    <xf numFmtId="0" fontId="77" fillId="0" borderId="0" xfId="0" applyFont="1" applyAlignment="1">
      <alignment vertical="center"/>
    </xf>
    <xf numFmtId="0" fontId="9" fillId="15" borderId="161" xfId="0" applyFont="1" applyFill="1" applyBorder="1"/>
    <xf numFmtId="0" fontId="4" fillId="15" borderId="161" xfId="0" applyFont="1" applyFill="1" applyBorder="1"/>
    <xf numFmtId="0" fontId="9" fillId="60" borderId="161" xfId="0" applyFont="1" applyFill="1" applyBorder="1"/>
    <xf numFmtId="0" fontId="27" fillId="60" borderId="161" xfId="0" applyFont="1" applyFill="1" applyBorder="1"/>
    <xf numFmtId="164" fontId="32" fillId="60" borderId="161" xfId="0" applyNumberFormat="1" applyFont="1" applyFill="1" applyBorder="1" applyAlignment="1">
      <alignment horizontal="center"/>
    </xf>
    <xf numFmtId="0" fontId="10" fillId="61" borderId="161" xfId="0" applyFont="1" applyFill="1" applyBorder="1"/>
    <xf numFmtId="11" fontId="32" fillId="60" borderId="161" xfId="0" applyNumberFormat="1" applyFont="1" applyFill="1" applyBorder="1" applyAlignment="1">
      <alignment horizontal="center"/>
    </xf>
    <xf numFmtId="0" fontId="9" fillId="62" borderId="161" xfId="0" applyFont="1" applyFill="1" applyBorder="1"/>
    <xf numFmtId="0" fontId="4" fillId="60" borderId="161" xfId="0" applyFont="1" applyFill="1" applyBorder="1"/>
    <xf numFmtId="0" fontId="0" fillId="61" borderId="0" xfId="0" applyFont="1" applyFill="1" applyAlignment="1"/>
    <xf numFmtId="0" fontId="22" fillId="63" borderId="79" xfId="0" applyFont="1" applyFill="1" applyBorder="1" applyAlignment="1">
      <alignment horizontal="center"/>
    </xf>
    <xf numFmtId="1" fontId="27" fillId="64" borderId="13" xfId="0" applyNumberFormat="1" applyFont="1" applyFill="1" applyBorder="1" applyAlignment="1">
      <alignment horizontal="center" vertical="center"/>
    </xf>
    <xf numFmtId="1" fontId="27" fillId="65" borderId="13" xfId="0" applyNumberFormat="1" applyFont="1" applyFill="1" applyBorder="1" applyAlignment="1">
      <alignment horizontal="center" vertical="center"/>
    </xf>
    <xf numFmtId="2" fontId="38" fillId="39" borderId="86" xfId="0" applyNumberFormat="1" applyFont="1" applyFill="1" applyBorder="1" applyAlignment="1">
      <alignment vertical="center"/>
    </xf>
    <xf numFmtId="0" fontId="10" fillId="0" borderId="87" xfId="0" applyFont="1" applyBorder="1" applyAlignment="1"/>
    <xf numFmtId="0" fontId="10" fillId="0" borderId="150" xfId="0" applyFont="1" applyBorder="1" applyAlignment="1"/>
    <xf numFmtId="1" fontId="38" fillId="39" borderId="86" xfId="0" applyNumberFormat="1" applyFont="1" applyFill="1" applyBorder="1" applyAlignment="1">
      <alignment horizontal="center" vertical="center"/>
    </xf>
    <xf numFmtId="0" fontId="4" fillId="0" borderId="110" xfId="0" applyFont="1" applyBorder="1"/>
    <xf numFmtId="11" fontId="4" fillId="0" borderId="94" xfId="0" applyNumberFormat="1" applyFont="1" applyBorder="1" applyAlignment="1">
      <alignment horizontal="center"/>
    </xf>
    <xf numFmtId="11" fontId="4" fillId="0" borderId="0" xfId="0" applyNumberFormat="1" applyFont="1" applyFill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2" fontId="0" fillId="0" borderId="0" xfId="0" applyNumberFormat="1" applyFont="1" applyAlignment="1"/>
    <xf numFmtId="0" fontId="0" fillId="0" borderId="0" xfId="0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90" fillId="66" borderId="161" xfId="0" applyFont="1" applyFill="1" applyBorder="1" applyAlignment="1"/>
    <xf numFmtId="0" fontId="22" fillId="16" borderId="164" xfId="0" applyFont="1" applyFill="1" applyBorder="1" applyAlignment="1">
      <alignment horizontal="center"/>
    </xf>
    <xf numFmtId="0" fontId="9" fillId="0" borderId="167" xfId="0" applyFont="1" applyBorder="1" applyAlignment="1">
      <alignment horizontal="center"/>
    </xf>
    <xf numFmtId="0" fontId="0" fillId="0" borderId="161" xfId="0" applyFont="1" applyBorder="1" applyAlignment="1">
      <alignment horizontal="center" vertical="center"/>
    </xf>
    <xf numFmtId="11" fontId="0" fillId="0" borderId="161" xfId="0" applyNumberFormat="1" applyFont="1" applyBorder="1" applyAlignment="1">
      <alignment horizontal="center" vertical="center"/>
    </xf>
    <xf numFmtId="0" fontId="11" fillId="0" borderId="167" xfId="0" applyFont="1" applyBorder="1" applyAlignment="1">
      <alignment horizontal="center"/>
    </xf>
    <xf numFmtId="0" fontId="11" fillId="15" borderId="167" xfId="0" applyFont="1" applyFill="1" applyBorder="1" applyAlignment="1">
      <alignment horizontal="center"/>
    </xf>
    <xf numFmtId="0" fontId="29" fillId="0" borderId="167" xfId="0" applyFont="1" applyBorder="1" applyAlignment="1">
      <alignment horizontal="center"/>
    </xf>
    <xf numFmtId="0" fontId="29" fillId="15" borderId="167" xfId="0" applyFont="1" applyFill="1" applyBorder="1" applyAlignment="1">
      <alignment horizontal="center"/>
    </xf>
    <xf numFmtId="0" fontId="11" fillId="0" borderId="169" xfId="0" applyFont="1" applyBorder="1" applyAlignment="1">
      <alignment horizontal="center"/>
    </xf>
    <xf numFmtId="11" fontId="0" fillId="0" borderId="170" xfId="0" applyNumberFormat="1" applyFont="1" applyBorder="1" applyAlignment="1">
      <alignment horizontal="center" vertical="center"/>
    </xf>
    <xf numFmtId="11" fontId="9" fillId="0" borderId="171" xfId="0" applyNumberFormat="1" applyFont="1" applyBorder="1" applyAlignment="1">
      <alignment horizontal="center" vertical="center"/>
    </xf>
    <xf numFmtId="0" fontId="0" fillId="61" borderId="0" xfId="0" applyFont="1" applyFill="1" applyAlignment="1">
      <alignment horizontal="center" vertical="center"/>
    </xf>
    <xf numFmtId="11" fontId="0" fillId="61" borderId="0" xfId="0" applyNumberFormat="1" applyFont="1" applyFill="1" applyAlignment="1">
      <alignment horizontal="center" vertical="center"/>
    </xf>
    <xf numFmtId="0" fontId="22" fillId="69" borderId="67" xfId="0" applyFont="1" applyFill="1" applyBorder="1" applyAlignment="1">
      <alignment horizontal="center"/>
    </xf>
    <xf numFmtId="14" fontId="23" fillId="67" borderId="68" xfId="0" applyNumberFormat="1" applyFont="1" applyFill="1" applyBorder="1" applyAlignment="1">
      <alignment horizontal="center"/>
    </xf>
    <xf numFmtId="0" fontId="22" fillId="69" borderId="69" xfId="0" applyFont="1" applyFill="1" applyBorder="1" applyAlignment="1">
      <alignment horizontal="center"/>
    </xf>
    <xf numFmtId="0" fontId="22" fillId="69" borderId="72" xfId="0" applyFont="1" applyFill="1" applyBorder="1" applyAlignment="1">
      <alignment horizontal="right"/>
    </xf>
    <xf numFmtId="0" fontId="22" fillId="69" borderId="73" xfId="0" applyFont="1" applyFill="1" applyBorder="1" applyAlignment="1">
      <alignment horizontal="right"/>
    </xf>
    <xf numFmtId="0" fontId="26" fillId="70" borderId="74" xfId="0" applyFont="1" applyFill="1" applyBorder="1" applyAlignment="1">
      <alignment horizontal="center"/>
    </xf>
    <xf numFmtId="0" fontId="22" fillId="69" borderId="75" xfId="0" applyFont="1" applyFill="1" applyBorder="1" applyAlignment="1">
      <alignment horizontal="center"/>
    </xf>
    <xf numFmtId="0" fontId="22" fillId="69" borderId="76" xfId="0" applyFont="1" applyFill="1" applyBorder="1" applyAlignment="1">
      <alignment horizontal="center"/>
    </xf>
    <xf numFmtId="0" fontId="22" fillId="69" borderId="78" xfId="0" applyFont="1" applyFill="1" applyBorder="1" applyAlignment="1">
      <alignment horizontal="center"/>
    </xf>
    <xf numFmtId="0" fontId="22" fillId="71" borderId="79" xfId="0" applyFont="1" applyFill="1" applyBorder="1" applyAlignment="1">
      <alignment horizontal="center"/>
    </xf>
    <xf numFmtId="0" fontId="22" fillId="70" borderId="79" xfId="0" applyFont="1" applyFill="1" applyBorder="1" applyAlignment="1">
      <alignment horizontal="center"/>
    </xf>
    <xf numFmtId="0" fontId="22" fillId="69" borderId="80" xfId="0" applyFont="1" applyFill="1" applyBorder="1" applyAlignment="1">
      <alignment horizontal="center"/>
    </xf>
    <xf numFmtId="0" fontId="22" fillId="70" borderId="81" xfId="0" applyFont="1" applyFill="1" applyBorder="1" applyAlignment="1">
      <alignment horizontal="center"/>
    </xf>
    <xf numFmtId="0" fontId="22" fillId="70" borderId="102" xfId="0" applyFont="1" applyFill="1" applyBorder="1" applyAlignment="1">
      <alignment horizontal="center"/>
    </xf>
    <xf numFmtId="0" fontId="22" fillId="69" borderId="69" xfId="0" applyFont="1" applyFill="1" applyBorder="1"/>
    <xf numFmtId="164" fontId="22" fillId="69" borderId="69" xfId="0" applyNumberFormat="1" applyFont="1" applyFill="1" applyBorder="1" applyAlignment="1">
      <alignment horizontal="center"/>
    </xf>
    <xf numFmtId="2" fontId="22" fillId="68" borderId="13" xfId="0" applyNumberFormat="1" applyFont="1" applyFill="1" applyBorder="1" applyAlignment="1">
      <alignment horizontal="center"/>
    </xf>
    <xf numFmtId="1" fontId="9" fillId="68" borderId="13" xfId="0" applyNumberFormat="1" applyFont="1" applyFill="1" applyBorder="1" applyAlignment="1">
      <alignment horizontal="center" vertical="center"/>
    </xf>
    <xf numFmtId="2" fontId="27" fillId="68" borderId="13" xfId="0" applyNumberFormat="1" applyFont="1" applyFill="1" applyBorder="1" applyAlignment="1">
      <alignment horizontal="center"/>
    </xf>
    <xf numFmtId="164" fontId="9" fillId="68" borderId="13" xfId="0" applyNumberFormat="1" applyFont="1" applyFill="1" applyBorder="1" applyAlignment="1">
      <alignment horizontal="center"/>
    </xf>
    <xf numFmtId="11" fontId="27" fillId="68" borderId="13" xfId="0" applyNumberFormat="1" applyFont="1" applyFill="1" applyBorder="1" applyAlignment="1">
      <alignment horizontal="center"/>
    </xf>
    <xf numFmtId="0" fontId="27" fillId="68" borderId="13" xfId="0" applyFont="1" applyFill="1" applyBorder="1"/>
    <xf numFmtId="11" fontId="27" fillId="68" borderId="89" xfId="0" applyNumberFormat="1" applyFont="1" applyFill="1" applyBorder="1" applyAlignment="1">
      <alignment horizontal="center"/>
    </xf>
    <xf numFmtId="0" fontId="22" fillId="68" borderId="13" xfId="0" applyFont="1" applyFill="1" applyBorder="1" applyAlignment="1">
      <alignment horizontal="center"/>
    </xf>
    <xf numFmtId="0" fontId="27" fillId="68" borderId="13" xfId="0" applyFont="1" applyFill="1" applyBorder="1" applyAlignment="1">
      <alignment horizontal="center"/>
    </xf>
    <xf numFmtId="1" fontId="27" fillId="68" borderId="13" xfId="0" applyNumberFormat="1" applyFont="1" applyFill="1" applyBorder="1" applyAlignment="1">
      <alignment horizontal="center" vertical="center"/>
    </xf>
    <xf numFmtId="1" fontId="28" fillId="68" borderId="13" xfId="0" applyNumberFormat="1" applyFont="1" applyFill="1" applyBorder="1" applyAlignment="1">
      <alignment horizontal="center" vertical="center"/>
    </xf>
    <xf numFmtId="1" fontId="27" fillId="70" borderId="13" xfId="0" applyNumberFormat="1" applyFont="1" applyFill="1" applyBorder="1" applyAlignment="1">
      <alignment horizontal="center" vertical="center"/>
    </xf>
    <xf numFmtId="0" fontId="27" fillId="68" borderId="91" xfId="0" applyFont="1" applyFill="1" applyBorder="1" applyAlignment="1">
      <alignment horizontal="center"/>
    </xf>
    <xf numFmtId="1" fontId="27" fillId="68" borderId="91" xfId="0" applyNumberFormat="1" applyFont="1" applyFill="1" applyBorder="1" applyAlignment="1">
      <alignment horizontal="center" vertical="center"/>
    </xf>
    <xf numFmtId="164" fontId="9" fillId="68" borderId="91" xfId="0" applyNumberFormat="1" applyFont="1" applyFill="1" applyBorder="1" applyAlignment="1">
      <alignment horizontal="center"/>
    </xf>
    <xf numFmtId="11" fontId="27" fillId="68" borderId="91" xfId="0" applyNumberFormat="1" applyFont="1" applyFill="1" applyBorder="1" applyAlignment="1">
      <alignment horizontal="center"/>
    </xf>
    <xf numFmtId="0" fontId="27" fillId="68" borderId="91" xfId="0" applyFont="1" applyFill="1" applyBorder="1"/>
    <xf numFmtId="11" fontId="27" fillId="68" borderId="92" xfId="0" applyNumberFormat="1" applyFont="1" applyFill="1" applyBorder="1" applyAlignment="1">
      <alignment horizontal="center"/>
    </xf>
    <xf numFmtId="0" fontId="27" fillId="72" borderId="93" xfId="0" applyFont="1" applyFill="1" applyBorder="1"/>
    <xf numFmtId="0" fontId="27" fillId="72" borderId="20" xfId="0" applyFont="1" applyFill="1" applyBorder="1"/>
    <xf numFmtId="0" fontId="9" fillId="72" borderId="20" xfId="0" applyFont="1" applyFill="1" applyBorder="1"/>
    <xf numFmtId="164" fontId="31" fillId="72" borderId="20" xfId="0" applyNumberFormat="1" applyFont="1" applyFill="1" applyBorder="1" applyAlignment="1">
      <alignment horizontal="center"/>
    </xf>
    <xf numFmtId="11" fontId="31" fillId="73" borderId="94" xfId="0" applyNumberFormat="1" applyFont="1" applyFill="1" applyBorder="1" applyAlignment="1">
      <alignment horizontal="center"/>
    </xf>
    <xf numFmtId="0" fontId="27" fillId="67" borderId="95" xfId="0" applyFont="1" applyFill="1" applyBorder="1"/>
    <xf numFmtId="0" fontId="27" fillId="67" borderId="31" xfId="0" applyFont="1" applyFill="1" applyBorder="1"/>
    <xf numFmtId="11" fontId="32" fillId="67" borderId="99" xfId="0" applyNumberFormat="1" applyFont="1" applyFill="1" applyBorder="1" applyAlignment="1">
      <alignment horizontal="center"/>
    </xf>
    <xf numFmtId="2" fontId="27" fillId="68" borderId="91" xfId="0" applyNumberFormat="1" applyFont="1" applyFill="1" applyBorder="1" applyAlignment="1">
      <alignment horizontal="center"/>
    </xf>
    <xf numFmtId="0" fontId="22" fillId="74" borderId="79" xfId="0" applyFont="1" applyFill="1" applyBorder="1" applyAlignment="1">
      <alignment horizontal="center"/>
    </xf>
    <xf numFmtId="1" fontId="9" fillId="70" borderId="13" xfId="0" applyNumberFormat="1" applyFont="1" applyFill="1" applyBorder="1" applyAlignment="1">
      <alignment horizontal="center" vertical="center"/>
    </xf>
    <xf numFmtId="0" fontId="26" fillId="73" borderId="74" xfId="0" applyFont="1" applyFill="1" applyBorder="1" applyAlignment="1">
      <alignment horizontal="center"/>
    </xf>
    <xf numFmtId="0" fontId="22" fillId="73" borderId="79" xfId="0" applyFont="1" applyFill="1" applyBorder="1" applyAlignment="1">
      <alignment horizontal="center"/>
    </xf>
    <xf numFmtId="0" fontId="22" fillId="69" borderId="79" xfId="0" applyFont="1" applyFill="1" applyBorder="1" applyAlignment="1">
      <alignment horizontal="center"/>
    </xf>
    <xf numFmtId="0" fontId="22" fillId="73" borderId="81" xfId="0" applyFont="1" applyFill="1" applyBorder="1" applyAlignment="1">
      <alignment horizontal="center"/>
    </xf>
    <xf numFmtId="0" fontId="22" fillId="73" borderId="102" xfId="0" applyFont="1" applyFill="1" applyBorder="1" applyAlignment="1">
      <alignment horizontal="center"/>
    </xf>
    <xf numFmtId="2" fontId="22" fillId="71" borderId="13" xfId="0" applyNumberFormat="1" applyFont="1" applyFill="1" applyBorder="1" applyAlignment="1">
      <alignment horizontal="center"/>
    </xf>
    <xf numFmtId="0" fontId="22" fillId="71" borderId="13" xfId="0" applyFont="1" applyFill="1" applyBorder="1" applyAlignment="1">
      <alignment horizontal="center"/>
    </xf>
    <xf numFmtId="0" fontId="27" fillId="71" borderId="13" xfId="0" applyFont="1" applyFill="1" applyBorder="1" applyAlignment="1">
      <alignment horizontal="center"/>
    </xf>
    <xf numFmtId="1" fontId="27" fillId="75" borderId="13" xfId="0" applyNumberFormat="1" applyFont="1" applyFill="1" applyBorder="1" applyAlignment="1">
      <alignment horizontal="center" vertical="center"/>
    </xf>
    <xf numFmtId="0" fontId="27" fillId="71" borderId="91" xfId="0" applyFont="1" applyFill="1" applyBorder="1" applyAlignment="1">
      <alignment horizontal="center"/>
    </xf>
    <xf numFmtId="1" fontId="27" fillId="70" borderId="91" xfId="0" applyNumberFormat="1" applyFont="1" applyFill="1" applyBorder="1" applyAlignment="1">
      <alignment horizontal="center" vertical="center"/>
    </xf>
    <xf numFmtId="1" fontId="9" fillId="73" borderId="13" xfId="0" applyNumberFormat="1" applyFont="1" applyFill="1" applyBorder="1" applyAlignment="1">
      <alignment horizontal="center" vertical="center"/>
    </xf>
    <xf numFmtId="1" fontId="27" fillId="76" borderId="13" xfId="0" applyNumberFormat="1" applyFont="1" applyFill="1" applyBorder="1" applyAlignment="1">
      <alignment horizontal="center" vertical="center"/>
    </xf>
    <xf numFmtId="1" fontId="27" fillId="77" borderId="13" xfId="0" applyNumberFormat="1" applyFont="1" applyFill="1" applyBorder="1" applyAlignment="1">
      <alignment horizontal="center" vertical="center"/>
    </xf>
    <xf numFmtId="0" fontId="9" fillId="78" borderId="20" xfId="0" applyFont="1" applyFill="1" applyBorder="1"/>
    <xf numFmtId="1" fontId="27" fillId="79" borderId="13" xfId="0" applyNumberFormat="1" applyFont="1" applyFill="1" applyBorder="1" applyAlignment="1">
      <alignment horizontal="center" vertical="center"/>
    </xf>
    <xf numFmtId="0" fontId="9" fillId="67" borderId="20" xfId="0" applyFont="1" applyFill="1" applyBorder="1"/>
    <xf numFmtId="14" fontId="23" fillId="80" borderId="68" xfId="0" applyNumberFormat="1" applyFont="1" applyFill="1" applyBorder="1" applyAlignment="1">
      <alignment horizontal="center"/>
    </xf>
    <xf numFmtId="0" fontId="40" fillId="69" borderId="74" xfId="0" applyFont="1" applyFill="1" applyBorder="1" applyAlignment="1">
      <alignment horizontal="center"/>
    </xf>
    <xf numFmtId="0" fontId="22" fillId="69" borderId="81" xfId="0" applyFont="1" applyFill="1" applyBorder="1" applyAlignment="1">
      <alignment horizontal="center"/>
    </xf>
    <xf numFmtId="0" fontId="22" fillId="69" borderId="102" xfId="0" applyFont="1" applyFill="1" applyBorder="1" applyAlignment="1">
      <alignment horizontal="center"/>
    </xf>
    <xf numFmtId="2" fontId="9" fillId="68" borderId="69" xfId="0" applyNumberFormat="1" applyFont="1" applyFill="1" applyBorder="1" applyAlignment="1">
      <alignment horizontal="center"/>
    </xf>
    <xf numFmtId="0" fontId="9" fillId="68" borderId="13" xfId="0" applyFont="1" applyFill="1" applyBorder="1" applyAlignment="1">
      <alignment horizontal="center"/>
    </xf>
    <xf numFmtId="2" fontId="9" fillId="68" borderId="13" xfId="0" applyNumberFormat="1" applyFont="1" applyFill="1" applyBorder="1" applyAlignment="1">
      <alignment horizontal="center"/>
    </xf>
    <xf numFmtId="2" fontId="42" fillId="68" borderId="13" xfId="0" applyNumberFormat="1" applyFont="1" applyFill="1" applyBorder="1" applyAlignment="1">
      <alignment horizontal="center"/>
    </xf>
    <xf numFmtId="2" fontId="43" fillId="68" borderId="13" xfId="0" applyNumberFormat="1" applyFont="1" applyFill="1" applyBorder="1" applyAlignment="1">
      <alignment horizontal="center"/>
    </xf>
    <xf numFmtId="2" fontId="42" fillId="68" borderId="91" xfId="0" applyNumberFormat="1" applyFont="1" applyFill="1" applyBorder="1" applyAlignment="1">
      <alignment horizontal="center"/>
    </xf>
    <xf numFmtId="11" fontId="31" fillId="72" borderId="94" xfId="0" applyNumberFormat="1" applyFont="1" applyFill="1" applyBorder="1" applyAlignment="1">
      <alignment horizontal="center"/>
    </xf>
    <xf numFmtId="0" fontId="9" fillId="67" borderId="31" xfId="0" applyFont="1" applyFill="1" applyBorder="1"/>
    <xf numFmtId="0" fontId="40" fillId="73" borderId="74" xfId="0" applyFont="1" applyFill="1" applyBorder="1" applyAlignment="1">
      <alignment horizontal="center"/>
    </xf>
    <xf numFmtId="0" fontId="22" fillId="69" borderId="112" xfId="0" applyFont="1" applyFill="1" applyBorder="1" applyAlignment="1">
      <alignment horizontal="center"/>
    </xf>
    <xf numFmtId="0" fontId="22" fillId="73" borderId="91" xfId="0" applyFont="1" applyFill="1" applyBorder="1" applyAlignment="1">
      <alignment horizontal="center"/>
    </xf>
    <xf numFmtId="0" fontId="22" fillId="69" borderId="113" xfId="0" applyFont="1" applyFill="1" applyBorder="1" applyAlignment="1">
      <alignment horizontal="center"/>
    </xf>
    <xf numFmtId="0" fontId="22" fillId="73" borderId="114" xfId="0" applyFont="1" applyFill="1" applyBorder="1" applyAlignment="1">
      <alignment horizontal="center"/>
    </xf>
    <xf numFmtId="2" fontId="9" fillId="69" borderId="69" xfId="0" applyNumberFormat="1" applyFont="1" applyFill="1" applyBorder="1" applyAlignment="1">
      <alignment horizontal="center"/>
    </xf>
    <xf numFmtId="2" fontId="9" fillId="81" borderId="69" xfId="0" applyNumberFormat="1" applyFont="1" applyFill="1" applyBorder="1" applyAlignment="1">
      <alignment horizontal="center"/>
    </xf>
    <xf numFmtId="0" fontId="48" fillId="68" borderId="13" xfId="0" applyFont="1" applyFill="1" applyBorder="1" applyAlignment="1">
      <alignment horizontal="center"/>
    </xf>
    <xf numFmtId="2" fontId="9" fillId="82" borderId="69" xfId="0" applyNumberFormat="1" applyFont="1" applyFill="1" applyBorder="1" applyAlignment="1">
      <alignment horizontal="center"/>
    </xf>
    <xf numFmtId="11" fontId="0" fillId="0" borderId="175" xfId="0" applyNumberFormat="1" applyFont="1" applyBorder="1" applyAlignment="1">
      <alignment horizontal="center" vertical="center"/>
    </xf>
    <xf numFmtId="0" fontId="92" fillId="0" borderId="172" xfId="0" applyFont="1" applyBorder="1" applyAlignment="1">
      <alignment horizontal="center" vertical="center"/>
    </xf>
    <xf numFmtId="0" fontId="92" fillId="0" borderId="165" xfId="0" applyFont="1" applyBorder="1" applyAlignment="1">
      <alignment horizontal="center" vertical="center"/>
    </xf>
    <xf numFmtId="11" fontId="93" fillId="83" borderId="165" xfId="0" applyNumberFormat="1" applyFont="1" applyFill="1" applyBorder="1" applyAlignment="1">
      <alignment horizontal="center" vertical="center"/>
    </xf>
    <xf numFmtId="11" fontId="9" fillId="61" borderId="161" xfId="0" applyNumberFormat="1" applyFont="1" applyFill="1" applyBorder="1" applyAlignment="1">
      <alignment horizontal="center" vertical="center"/>
    </xf>
    <xf numFmtId="11" fontId="9" fillId="61" borderId="170" xfId="0" applyNumberFormat="1" applyFont="1" applyFill="1" applyBorder="1" applyAlignment="1">
      <alignment horizontal="center" vertical="center"/>
    </xf>
    <xf numFmtId="11" fontId="0" fillId="61" borderId="161" xfId="0" applyNumberFormat="1" applyFont="1" applyFill="1" applyBorder="1" applyAlignment="1">
      <alignment horizontal="center" vertical="center"/>
    </xf>
    <xf numFmtId="0" fontId="0" fillId="61" borderId="161" xfId="0" applyFont="1" applyFill="1" applyBorder="1" applyAlignment="1"/>
    <xf numFmtId="0" fontId="0" fillId="61" borderId="161" xfId="0" applyFont="1" applyFill="1" applyBorder="1" applyAlignment="1">
      <alignment horizontal="center" vertical="center"/>
    </xf>
    <xf numFmtId="0" fontId="90" fillId="61" borderId="161" xfId="0" applyFont="1" applyFill="1" applyBorder="1" applyAlignment="1">
      <alignment horizontal="center" vertical="center"/>
    </xf>
    <xf numFmtId="0" fontId="0" fillId="0" borderId="161" xfId="0" applyFont="1" applyBorder="1" applyAlignment="1"/>
    <xf numFmtId="0" fontId="10" fillId="0" borderId="161" xfId="0" applyFont="1" applyBorder="1" applyAlignment="1">
      <alignment vertical="top"/>
    </xf>
    <xf numFmtId="0" fontId="0" fillId="61" borderId="0" xfId="0" applyFont="1" applyFill="1" applyAlignment="1">
      <alignment vertical="top"/>
    </xf>
    <xf numFmtId="0" fontId="0" fillId="0" borderId="0" xfId="0" applyFont="1" applyAlignment="1">
      <alignment vertical="top"/>
    </xf>
    <xf numFmtId="11" fontId="95" fillId="0" borderId="174" xfId="0" applyNumberFormat="1" applyFont="1" applyBorder="1" applyAlignment="1">
      <alignment horizontal="center" vertical="center"/>
    </xf>
    <xf numFmtId="11" fontId="95" fillId="0" borderId="161" xfId="0" applyNumberFormat="1" applyFont="1" applyBorder="1" applyAlignment="1">
      <alignment horizontal="center" vertical="center"/>
    </xf>
    <xf numFmtId="11" fontId="95" fillId="0" borderId="175" xfId="0" applyNumberFormat="1" applyFont="1" applyBorder="1" applyAlignment="1">
      <alignment horizontal="center" vertical="center"/>
    </xf>
    <xf numFmtId="11" fontId="95" fillId="0" borderId="170" xfId="0" applyNumberFormat="1" applyFont="1" applyBorder="1" applyAlignment="1">
      <alignment horizontal="center" vertical="center"/>
    </xf>
    <xf numFmtId="11" fontId="96" fillId="0" borderId="168" xfId="0" applyNumberFormat="1" applyFont="1" applyBorder="1" applyAlignment="1">
      <alignment horizontal="center" vertical="center"/>
    </xf>
    <xf numFmtId="11" fontId="96" fillId="0" borderId="171" xfId="0" applyNumberFormat="1" applyFont="1" applyBorder="1" applyAlignment="1">
      <alignment horizontal="center" vertical="center"/>
    </xf>
    <xf numFmtId="11" fontId="97" fillId="16" borderId="166" xfId="0" applyNumberFormat="1" applyFont="1" applyFill="1" applyBorder="1" applyAlignment="1">
      <alignment horizontal="center" vertical="center"/>
    </xf>
    <xf numFmtId="0" fontId="97" fillId="16" borderId="164" xfId="0" applyFont="1" applyFill="1" applyBorder="1" applyAlignment="1">
      <alignment horizontal="center"/>
    </xf>
    <xf numFmtId="0" fontId="98" fillId="66" borderId="173" xfId="0" applyFont="1" applyFill="1" applyBorder="1" applyAlignment="1">
      <alignment horizontal="center" vertical="center"/>
    </xf>
    <xf numFmtId="0" fontId="99" fillId="61" borderId="172" xfId="0" applyFont="1" applyFill="1" applyBorder="1" applyAlignment="1">
      <alignment horizontal="center"/>
    </xf>
    <xf numFmtId="11" fontId="99" fillId="61" borderId="165" xfId="0" applyNumberFormat="1" applyFont="1" applyFill="1" applyBorder="1" applyAlignment="1">
      <alignment horizontal="center"/>
    </xf>
    <xf numFmtId="0" fontId="96" fillId="0" borderId="168" xfId="0" applyNumberFormat="1" applyFont="1" applyBorder="1" applyAlignment="1">
      <alignment horizontal="center" vertical="center"/>
    </xf>
    <xf numFmtId="0" fontId="40" fillId="84" borderId="74" xfId="0" applyFont="1" applyFill="1" applyBorder="1" applyAlignment="1">
      <alignment horizontal="center"/>
    </xf>
    <xf numFmtId="11" fontId="100" fillId="66" borderId="165" xfId="0" applyNumberFormat="1" applyFont="1" applyFill="1" applyBorder="1" applyAlignment="1">
      <alignment vertical="center"/>
    </xf>
    <xf numFmtId="11" fontId="100" fillId="61" borderId="165" xfId="0" applyNumberFormat="1" applyFont="1" applyFill="1" applyBorder="1" applyAlignment="1">
      <alignment vertical="center"/>
    </xf>
    <xf numFmtId="11" fontId="100" fillId="61" borderId="161" xfId="0" applyNumberFormat="1" applyFont="1" applyFill="1" applyBorder="1" applyAlignment="1">
      <alignment vertical="center"/>
    </xf>
    <xf numFmtId="0" fontId="10" fillId="61" borderId="161" xfId="0" applyFont="1" applyFill="1" applyBorder="1" applyAlignment="1">
      <alignment vertical="top"/>
    </xf>
    <xf numFmtId="0" fontId="98" fillId="66" borderId="161" xfId="0" applyNumberFormat="1" applyFont="1" applyFill="1" applyBorder="1" applyAlignment="1">
      <alignment horizontal="center" vertical="center"/>
    </xf>
    <xf numFmtId="16" fontId="98" fillId="66" borderId="161" xfId="0" applyNumberFormat="1" applyFont="1" applyFill="1" applyBorder="1" applyAlignment="1">
      <alignment horizontal="center" vertical="center"/>
    </xf>
    <xf numFmtId="0" fontId="101" fillId="0" borderId="0" xfId="0" applyFont="1" applyAlignment="1"/>
    <xf numFmtId="11" fontId="101" fillId="61" borderId="161" xfId="0" applyNumberFormat="1" applyFont="1" applyFill="1" applyBorder="1" applyAlignment="1">
      <alignment horizontal="center" vertical="center"/>
    </xf>
    <xf numFmtId="11" fontId="101" fillId="61" borderId="0" xfId="0" applyNumberFormat="1" applyFont="1" applyFill="1" applyAlignment="1">
      <alignment horizontal="center" vertical="center"/>
    </xf>
    <xf numFmtId="11" fontId="101" fillId="64" borderId="0" xfId="0" applyNumberFormat="1" applyFont="1" applyFill="1" applyAlignment="1">
      <alignment horizontal="center" vertical="center"/>
    </xf>
    <xf numFmtId="11" fontId="101" fillId="64" borderId="161" xfId="0" applyNumberFormat="1" applyFont="1" applyFill="1" applyBorder="1" applyAlignment="1">
      <alignment horizontal="center" vertical="center"/>
    </xf>
    <xf numFmtId="11" fontId="102" fillId="64" borderId="0" xfId="0" applyNumberFormat="1" applyFont="1" applyFill="1" applyAlignment="1">
      <alignment horizontal="center" vertical="center"/>
    </xf>
    <xf numFmtId="49" fontId="98" fillId="66" borderId="16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right"/>
    </xf>
    <xf numFmtId="0" fontId="92" fillId="61" borderId="0" xfId="0" applyFont="1" applyFill="1" applyAlignment="1">
      <alignment horizontal="center" vertical="top"/>
    </xf>
    <xf numFmtId="0" fontId="0" fillId="61" borderId="0" xfId="0" applyFont="1" applyFill="1" applyAlignment="1">
      <alignment horizontal="right"/>
    </xf>
    <xf numFmtId="0" fontId="97" fillId="85" borderId="164" xfId="0" applyFont="1" applyFill="1" applyBorder="1" applyAlignment="1">
      <alignment horizontal="center"/>
    </xf>
    <xf numFmtId="0" fontId="92" fillId="0" borderId="0" xfId="0" applyFont="1" applyAlignment="1">
      <alignment horizontal="right"/>
    </xf>
    <xf numFmtId="0" fontId="29" fillId="0" borderId="167" xfId="0" applyFont="1" applyFill="1" applyBorder="1" applyAlignment="1">
      <alignment horizontal="center"/>
    </xf>
    <xf numFmtId="0" fontId="9" fillId="0" borderId="167" xfId="0" applyFont="1" applyFill="1" applyBorder="1" applyAlignment="1">
      <alignment horizontal="center"/>
    </xf>
    <xf numFmtId="0" fontId="11" fillId="0" borderId="167" xfId="0" applyFont="1" applyFill="1" applyBorder="1" applyAlignment="1">
      <alignment horizontal="center"/>
    </xf>
    <xf numFmtId="0" fontId="11" fillId="0" borderId="169" xfId="0" applyFont="1" applyFill="1" applyBorder="1" applyAlignment="1">
      <alignment horizontal="center"/>
    </xf>
    <xf numFmtId="2" fontId="0" fillId="0" borderId="0" xfId="0" applyNumberFormat="1" applyFont="1" applyAlignment="1">
      <alignment horizontal="right"/>
    </xf>
    <xf numFmtId="2" fontId="103" fillId="0" borderId="161" xfId="0" applyNumberFormat="1" applyFont="1" applyFill="1" applyBorder="1" applyAlignment="1">
      <alignment horizontal="center" vertical="center"/>
    </xf>
    <xf numFmtId="2" fontId="0" fillId="61" borderId="0" xfId="0" applyNumberFormat="1" applyFont="1" applyFill="1" applyAlignment="1">
      <alignment horizontal="right"/>
    </xf>
    <xf numFmtId="2" fontId="103" fillId="64" borderId="174" xfId="0" applyNumberFormat="1" applyFont="1" applyFill="1" applyBorder="1" applyAlignment="1">
      <alignment horizontal="center" vertical="center"/>
    </xf>
    <xf numFmtId="2" fontId="103" fillId="64" borderId="161" xfId="0" applyNumberFormat="1" applyFont="1" applyFill="1" applyBorder="1" applyAlignment="1">
      <alignment horizontal="center" vertical="center"/>
    </xf>
    <xf numFmtId="2" fontId="103" fillId="64" borderId="176" xfId="0" applyNumberFormat="1" applyFont="1" applyFill="1" applyBorder="1" applyAlignment="1">
      <alignment horizontal="center" vertical="center"/>
    </xf>
    <xf numFmtId="2" fontId="97" fillId="85" borderId="164" xfId="0" applyNumberFormat="1" applyFont="1" applyFill="1" applyBorder="1" applyAlignment="1">
      <alignment horizontal="center"/>
    </xf>
    <xf numFmtId="2" fontId="0" fillId="61" borderId="174" xfId="0" applyNumberFormat="1" applyFont="1" applyFill="1" applyBorder="1" applyAlignment="1">
      <alignment horizontal="center" vertical="center"/>
    </xf>
    <xf numFmtId="2" fontId="0" fillId="61" borderId="161" xfId="0" applyNumberFormat="1" applyFont="1" applyFill="1" applyBorder="1" applyAlignment="1">
      <alignment horizontal="center" vertical="center"/>
    </xf>
    <xf numFmtId="2" fontId="0" fillId="61" borderId="176" xfId="0" applyNumberFormat="1" applyFont="1" applyFill="1" applyBorder="1" applyAlignment="1">
      <alignment horizontal="center" vertical="center"/>
    </xf>
    <xf numFmtId="2" fontId="9" fillId="0" borderId="167" xfId="0" applyNumberFormat="1" applyFont="1" applyBorder="1" applyAlignment="1">
      <alignment horizontal="center"/>
    </xf>
    <xf numFmtId="2" fontId="11" fillId="0" borderId="167" xfId="0" applyNumberFormat="1" applyFont="1" applyBorder="1" applyAlignment="1">
      <alignment horizontal="center"/>
    </xf>
    <xf numFmtId="2" fontId="11" fillId="15" borderId="167" xfId="0" applyNumberFormat="1" applyFont="1" applyFill="1" applyBorder="1" applyAlignment="1">
      <alignment horizontal="center"/>
    </xf>
    <xf numFmtId="2" fontId="29" fillId="0" borderId="167" xfId="0" applyNumberFormat="1" applyFont="1" applyBorder="1" applyAlignment="1">
      <alignment horizontal="center"/>
    </xf>
    <xf numFmtId="2" fontId="29" fillId="15" borderId="167" xfId="0" applyNumberFormat="1" applyFont="1" applyFill="1" applyBorder="1" applyAlignment="1">
      <alignment horizontal="center"/>
    </xf>
    <xf numFmtId="2" fontId="0" fillId="61" borderId="175" xfId="0" applyNumberFormat="1" applyFont="1" applyFill="1" applyBorder="1" applyAlignment="1">
      <alignment horizontal="center" vertical="center"/>
    </xf>
    <xf numFmtId="2" fontId="0" fillId="61" borderId="170" xfId="0" applyNumberFormat="1" applyFont="1" applyFill="1" applyBorder="1" applyAlignment="1">
      <alignment horizontal="center" vertical="center"/>
    </xf>
    <xf numFmtId="2" fontId="0" fillId="61" borderId="177" xfId="0" applyNumberFormat="1" applyFont="1" applyFill="1" applyBorder="1" applyAlignment="1">
      <alignment horizontal="center" vertical="center"/>
    </xf>
    <xf numFmtId="2" fontId="11" fillId="0" borderId="169" xfId="0" applyNumberFormat="1" applyFont="1" applyBorder="1" applyAlignment="1">
      <alignment horizontal="center"/>
    </xf>
    <xf numFmtId="2" fontId="103" fillId="64" borderId="172" xfId="0" applyNumberFormat="1" applyFont="1" applyFill="1" applyBorder="1" applyAlignment="1">
      <alignment horizontal="center" vertical="center"/>
    </xf>
    <xf numFmtId="2" fontId="103" fillId="64" borderId="165" xfId="0" applyNumberFormat="1" applyFont="1" applyFill="1" applyBorder="1" applyAlignment="1">
      <alignment horizontal="center" vertical="center"/>
    </xf>
    <xf numFmtId="2" fontId="103" fillId="64" borderId="173" xfId="0" applyNumberFormat="1" applyFont="1" applyFill="1" applyBorder="1" applyAlignment="1">
      <alignment horizontal="center" vertical="center"/>
    </xf>
    <xf numFmtId="2" fontId="92" fillId="0" borderId="172" xfId="0" applyNumberFormat="1" applyFont="1" applyBorder="1" applyAlignment="1">
      <alignment horizontal="right"/>
    </xf>
    <xf numFmtId="2" fontId="0" fillId="0" borderId="165" xfId="0" applyNumberFormat="1" applyFont="1" applyBorder="1" applyAlignment="1"/>
    <xf numFmtId="2" fontId="0" fillId="0" borderId="173" xfId="0" applyNumberFormat="1" applyFont="1" applyBorder="1" applyAlignment="1"/>
    <xf numFmtId="2" fontId="92" fillId="0" borderId="174" xfId="0" applyNumberFormat="1" applyFont="1" applyBorder="1" applyAlignment="1">
      <alignment horizontal="right"/>
    </xf>
    <xf numFmtId="2" fontId="0" fillId="0" borderId="161" xfId="0" applyNumberFormat="1" applyFont="1" applyBorder="1" applyAlignment="1"/>
    <xf numFmtId="2" fontId="0" fillId="0" borderId="176" xfId="0" applyNumberFormat="1" applyFont="1" applyBorder="1" applyAlignment="1"/>
    <xf numFmtId="2" fontId="92" fillId="0" borderId="175" xfId="0" applyNumberFormat="1" applyFont="1" applyBorder="1" applyAlignment="1">
      <alignment horizontal="right"/>
    </xf>
    <xf numFmtId="2" fontId="0" fillId="0" borderId="170" xfId="0" applyNumberFormat="1" applyFont="1" applyBorder="1" applyAlignment="1"/>
    <xf numFmtId="2" fontId="0" fillId="0" borderId="177" xfId="0" applyNumberFormat="1" applyFont="1" applyBorder="1" applyAlignment="1"/>
    <xf numFmtId="2" fontId="103" fillId="0" borderId="178" xfId="0" applyNumberFormat="1" applyFont="1" applyFill="1" applyBorder="1" applyAlignment="1">
      <alignment horizontal="center" vertical="center"/>
    </xf>
    <xf numFmtId="2" fontId="103" fillId="0" borderId="179" xfId="0" applyNumberFormat="1" applyFont="1" applyFill="1" applyBorder="1" applyAlignment="1">
      <alignment horizontal="center" vertical="center"/>
    </xf>
    <xf numFmtId="2" fontId="103" fillId="0" borderId="180" xfId="0" applyNumberFormat="1" applyFont="1" applyFill="1" applyBorder="1" applyAlignment="1">
      <alignment horizontal="center" vertical="center"/>
    </xf>
    <xf numFmtId="2" fontId="92" fillId="0" borderId="161" xfId="0" applyNumberFormat="1" applyFont="1" applyBorder="1" applyAlignment="1">
      <alignment horizontal="right"/>
    </xf>
    <xf numFmtId="2" fontId="92" fillId="61" borderId="161" xfId="0" applyNumberFormat="1" applyFont="1" applyFill="1" applyBorder="1" applyAlignment="1">
      <alignment vertical="center"/>
    </xf>
    <xf numFmtId="2" fontId="103" fillId="0" borderId="174" xfId="0" applyNumberFormat="1" applyFont="1" applyFill="1" applyBorder="1" applyAlignment="1">
      <alignment horizontal="center" vertical="center"/>
    </xf>
    <xf numFmtId="2" fontId="0" fillId="61" borderId="0" xfId="0" applyNumberFormat="1" applyFont="1" applyFill="1" applyAlignment="1"/>
    <xf numFmtId="0" fontId="92" fillId="0" borderId="172" xfId="0" applyFont="1" applyBorder="1" applyAlignment="1">
      <alignment horizontal="right"/>
    </xf>
    <xf numFmtId="0" fontId="92" fillId="0" borderId="174" xfId="0" applyFont="1" applyBorder="1" applyAlignment="1">
      <alignment horizontal="right"/>
    </xf>
    <xf numFmtId="0" fontId="92" fillId="0" borderId="175" xfId="0" applyFont="1" applyBorder="1" applyAlignment="1">
      <alignment horizontal="right"/>
    </xf>
    <xf numFmtId="2" fontId="92" fillId="0" borderId="172" xfId="0" applyNumberFormat="1" applyFont="1" applyBorder="1" applyAlignment="1">
      <alignment horizontal="center"/>
    </xf>
    <xf numFmtId="2" fontId="92" fillId="0" borderId="165" xfId="0" applyNumberFormat="1" applyFont="1" applyBorder="1" applyAlignment="1">
      <alignment horizontal="center"/>
    </xf>
    <xf numFmtId="2" fontId="92" fillId="0" borderId="173" xfId="0" applyNumberFormat="1" applyFont="1" applyBorder="1" applyAlignment="1">
      <alignment horizontal="center"/>
    </xf>
    <xf numFmtId="2" fontId="0" fillId="0" borderId="172" xfId="0" applyNumberFormat="1" applyFont="1" applyBorder="1" applyAlignment="1"/>
    <xf numFmtId="2" fontId="0" fillId="0" borderId="174" xfId="0" applyNumberFormat="1" applyFont="1" applyBorder="1" applyAlignment="1"/>
    <xf numFmtId="2" fontId="0" fillId="0" borderId="175" xfId="0" applyNumberFormat="1" applyFont="1" applyBorder="1" applyAlignment="1"/>
    <xf numFmtId="2" fontId="92" fillId="86" borderId="174" xfId="0" applyNumberFormat="1" applyFont="1" applyFill="1" applyBorder="1" applyAlignment="1">
      <alignment horizontal="right"/>
    </xf>
    <xf numFmtId="2" fontId="0" fillId="86" borderId="161" xfId="0" applyNumberFormat="1" applyFont="1" applyFill="1" applyBorder="1" applyAlignment="1"/>
    <xf numFmtId="2" fontId="0" fillId="86" borderId="176" xfId="0" applyNumberFormat="1" applyFont="1" applyFill="1" applyBorder="1" applyAlignment="1"/>
    <xf numFmtId="11" fontId="0" fillId="61" borderId="181" xfId="0" applyNumberFormat="1" applyFont="1" applyFill="1" applyBorder="1" applyAlignment="1">
      <alignment horizontal="center" vertical="center"/>
    </xf>
    <xf numFmtId="11" fontId="0" fillId="61" borderId="182" xfId="0" applyNumberFormat="1" applyFont="1" applyFill="1" applyBorder="1" applyAlignment="1">
      <alignment horizontal="center" vertical="center"/>
    </xf>
    <xf numFmtId="11" fontId="0" fillId="61" borderId="183" xfId="0" applyNumberFormat="1" applyFont="1" applyFill="1" applyBorder="1" applyAlignment="1">
      <alignment horizontal="center" vertical="center"/>
    </xf>
    <xf numFmtId="11" fontId="0" fillId="61" borderId="184" xfId="0" applyNumberFormat="1" applyFont="1" applyFill="1" applyBorder="1" applyAlignment="1">
      <alignment horizontal="center" vertical="center"/>
    </xf>
    <xf numFmtId="11" fontId="0" fillId="61" borderId="185" xfId="0" applyNumberFormat="1" applyFont="1" applyFill="1" applyBorder="1" applyAlignment="1">
      <alignment horizontal="center" vertical="center"/>
    </xf>
    <xf numFmtId="11" fontId="0" fillId="61" borderId="186" xfId="0" applyNumberFormat="1" applyFont="1" applyFill="1" applyBorder="1" applyAlignment="1">
      <alignment horizontal="center" vertical="center"/>
    </xf>
    <xf numFmtId="11" fontId="0" fillId="0" borderId="165" xfId="0" applyNumberFormat="1" applyFont="1" applyBorder="1" applyAlignment="1">
      <alignment horizontal="center" vertical="center"/>
    </xf>
    <xf numFmtId="11" fontId="0" fillId="0" borderId="173" xfId="0" applyNumberFormat="1" applyFont="1" applyBorder="1" applyAlignment="1">
      <alignment horizontal="center" vertical="center"/>
    </xf>
    <xf numFmtId="49" fontId="98" fillId="66" borderId="175" xfId="0" applyNumberFormat="1" applyFont="1" applyFill="1" applyBorder="1" applyAlignment="1">
      <alignment horizontal="center" vertical="center"/>
    </xf>
    <xf numFmtId="11" fontId="0" fillId="0" borderId="177" xfId="0" applyNumberFormat="1" applyFont="1" applyBorder="1" applyAlignment="1">
      <alignment horizontal="center" vertical="center"/>
    </xf>
    <xf numFmtId="49" fontId="107" fillId="64" borderId="161" xfId="0" applyNumberFormat="1" applyFont="1" applyFill="1" applyBorder="1" applyAlignment="1">
      <alignment horizontal="center" vertical="center"/>
    </xf>
    <xf numFmtId="49" fontId="107" fillId="64" borderId="172" xfId="0" applyNumberFormat="1" applyFont="1" applyFill="1" applyBorder="1" applyAlignment="1">
      <alignment horizontal="center" vertical="center"/>
    </xf>
    <xf numFmtId="0" fontId="97" fillId="16" borderId="190" xfId="0" applyFont="1" applyFill="1" applyBorder="1" applyAlignment="1">
      <alignment horizontal="center"/>
    </xf>
    <xf numFmtId="0" fontId="9" fillId="0" borderId="191" xfId="0" applyFont="1" applyBorder="1" applyAlignment="1">
      <alignment horizontal="center"/>
    </xf>
    <xf numFmtId="0" fontId="11" fillId="0" borderId="191" xfId="0" applyFont="1" applyBorder="1" applyAlignment="1">
      <alignment horizontal="center"/>
    </xf>
    <xf numFmtId="0" fontId="11" fillId="15" borderId="191" xfId="0" applyFont="1" applyFill="1" applyBorder="1" applyAlignment="1">
      <alignment horizontal="center"/>
    </xf>
    <xf numFmtId="0" fontId="29" fillId="0" borderId="191" xfId="0" applyFont="1" applyBorder="1" applyAlignment="1">
      <alignment horizontal="center"/>
    </xf>
    <xf numFmtId="0" fontId="29" fillId="15" borderId="191" xfId="0" applyFont="1" applyFill="1" applyBorder="1" applyAlignment="1">
      <alignment horizontal="center"/>
    </xf>
    <xf numFmtId="0" fontId="11" fillId="0" borderId="192" xfId="0" applyFont="1" applyBorder="1" applyAlignment="1">
      <alignment horizontal="center"/>
    </xf>
    <xf numFmtId="0" fontId="98" fillId="66" borderId="193" xfId="0" applyFont="1" applyFill="1" applyBorder="1" applyAlignment="1">
      <alignment horizontal="center" vertical="center"/>
    </xf>
    <xf numFmtId="0" fontId="0" fillId="0" borderId="161" xfId="0" applyFont="1" applyBorder="1" applyAlignment="1">
      <alignment horizontal="center"/>
    </xf>
    <xf numFmtId="0" fontId="0" fillId="61" borderId="0" xfId="0" applyFont="1" applyFill="1" applyAlignment="1">
      <alignment horizontal="center"/>
    </xf>
    <xf numFmtId="11" fontId="100" fillId="66" borderId="170" xfId="0" applyNumberFormat="1" applyFont="1" applyFill="1" applyBorder="1" applyAlignment="1">
      <alignment horizontal="center" vertical="center"/>
    </xf>
    <xf numFmtId="11" fontId="100" fillId="66" borderId="177" xfId="0" applyNumberFormat="1" applyFont="1" applyFill="1" applyBorder="1" applyAlignment="1">
      <alignment horizontal="center" vertical="center"/>
    </xf>
    <xf numFmtId="0" fontId="0" fillId="61" borderId="161" xfId="0" applyFont="1" applyFill="1" applyBorder="1" applyAlignment="1">
      <alignment horizontal="center"/>
    </xf>
    <xf numFmtId="11" fontId="100" fillId="66" borderId="180" xfId="0" applyNumberFormat="1" applyFont="1" applyFill="1" applyBorder="1" applyAlignment="1">
      <alignment horizontal="center" vertical="center"/>
    </xf>
    <xf numFmtId="2" fontId="0" fillId="61" borderId="182" xfId="0" applyNumberFormat="1" applyFont="1" applyFill="1" applyBorder="1" applyAlignment="1">
      <alignment horizontal="center" vertical="center"/>
    </xf>
    <xf numFmtId="2" fontId="0" fillId="61" borderId="183" xfId="0" applyNumberFormat="1" applyFont="1" applyFill="1" applyBorder="1" applyAlignment="1">
      <alignment horizontal="center" vertical="center"/>
    </xf>
    <xf numFmtId="2" fontId="0" fillId="61" borderId="184" xfId="0" applyNumberFormat="1" applyFont="1" applyFill="1" applyBorder="1" applyAlignment="1">
      <alignment horizontal="center" vertical="center"/>
    </xf>
    <xf numFmtId="2" fontId="0" fillId="61" borderId="185" xfId="0" applyNumberFormat="1" applyFont="1" applyFill="1" applyBorder="1" applyAlignment="1">
      <alignment horizontal="center" vertical="center"/>
    </xf>
    <xf numFmtId="2" fontId="0" fillId="61" borderId="181" xfId="0" applyNumberFormat="1" applyFont="1" applyFill="1" applyBorder="1" applyAlignment="1">
      <alignment horizontal="center" vertical="center"/>
    </xf>
    <xf numFmtId="2" fontId="0" fillId="61" borderId="186" xfId="0" applyNumberFormat="1" applyFont="1" applyFill="1" applyBorder="1" applyAlignment="1">
      <alignment horizontal="center" vertical="center"/>
    </xf>
    <xf numFmtId="2" fontId="0" fillId="61" borderId="187" xfId="0" applyNumberFormat="1" applyFont="1" applyFill="1" applyBorder="1" applyAlignment="1">
      <alignment horizontal="center" vertical="center"/>
    </xf>
    <xf numFmtId="2" fontId="0" fillId="61" borderId="188" xfId="0" applyNumberFormat="1" applyFont="1" applyFill="1" applyBorder="1" applyAlignment="1">
      <alignment horizontal="center" vertical="center"/>
    </xf>
    <xf numFmtId="2" fontId="0" fillId="61" borderId="189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0" fillId="61" borderId="0" xfId="0" applyFont="1" applyFill="1" applyAlignment="1">
      <alignment horizontal="left"/>
    </xf>
    <xf numFmtId="0" fontId="109" fillId="0" borderId="172" xfId="2" applyFont="1" applyBorder="1" applyAlignment="1">
      <alignment horizontal="center"/>
    </xf>
    <xf numFmtId="0" fontId="109" fillId="0" borderId="174" xfId="2" applyFont="1" applyBorder="1" applyAlignment="1">
      <alignment horizontal="center"/>
    </xf>
    <xf numFmtId="0" fontId="109" fillId="0" borderId="175" xfId="2" applyFont="1" applyBorder="1" applyAlignment="1">
      <alignment horizontal="center"/>
    </xf>
    <xf numFmtId="0" fontId="109" fillId="0" borderId="172" xfId="2" applyFont="1" applyFill="1" applyBorder="1" applyAlignment="1">
      <alignment horizontal="center"/>
    </xf>
    <xf numFmtId="0" fontId="109" fillId="0" borderId="174" xfId="2" applyFont="1" applyFill="1" applyBorder="1" applyAlignment="1">
      <alignment horizontal="center"/>
    </xf>
    <xf numFmtId="0" fontId="109" fillId="0" borderId="175" xfId="2" applyFont="1" applyFill="1" applyBorder="1" applyAlignment="1">
      <alignment horizontal="center"/>
    </xf>
    <xf numFmtId="9" fontId="0" fillId="0" borderId="174" xfId="1" applyFont="1" applyBorder="1" applyAlignment="1">
      <alignment horizontal="center" vertical="center"/>
    </xf>
    <xf numFmtId="9" fontId="0" fillId="0" borderId="161" xfId="1" applyFont="1" applyBorder="1" applyAlignment="1">
      <alignment horizontal="center" vertical="center"/>
    </xf>
    <xf numFmtId="9" fontId="0" fillId="0" borderId="176" xfId="1" applyFont="1" applyBorder="1" applyAlignment="1">
      <alignment horizontal="center" vertical="center"/>
    </xf>
    <xf numFmtId="9" fontId="0" fillId="0" borderId="175" xfId="1" applyFont="1" applyBorder="1" applyAlignment="1">
      <alignment horizontal="center" vertical="center"/>
    </xf>
    <xf numFmtId="9" fontId="0" fillId="0" borderId="170" xfId="1" applyFont="1" applyBorder="1" applyAlignment="1">
      <alignment horizontal="center" vertical="center"/>
    </xf>
    <xf numFmtId="9" fontId="0" fillId="0" borderId="177" xfId="1" applyFont="1" applyBorder="1" applyAlignment="1">
      <alignment horizontal="center" vertical="center"/>
    </xf>
    <xf numFmtId="0" fontId="0" fillId="0" borderId="172" xfId="0" applyFont="1" applyBorder="1" applyAlignment="1">
      <alignment horizontal="center"/>
    </xf>
    <xf numFmtId="0" fontId="0" fillId="0" borderId="165" xfId="0" applyFont="1" applyBorder="1" applyAlignment="1">
      <alignment horizontal="center"/>
    </xf>
    <xf numFmtId="0" fontId="0" fillId="0" borderId="173" xfId="0" applyFont="1" applyBorder="1" applyAlignment="1">
      <alignment horizontal="center"/>
    </xf>
    <xf numFmtId="0" fontId="0" fillId="0" borderId="174" xfId="0" applyFont="1" applyBorder="1" applyAlignment="1">
      <alignment horizontal="center"/>
    </xf>
    <xf numFmtId="0" fontId="0" fillId="0" borderId="176" xfId="0" applyFont="1" applyBorder="1" applyAlignment="1">
      <alignment horizontal="center"/>
    </xf>
    <xf numFmtId="0" fontId="0" fillId="0" borderId="175" xfId="0" applyFont="1" applyBorder="1" applyAlignment="1">
      <alignment horizontal="center"/>
    </xf>
    <xf numFmtId="0" fontId="0" fillId="0" borderId="170" xfId="0" applyFont="1" applyBorder="1" applyAlignment="1">
      <alignment horizontal="center"/>
    </xf>
    <xf numFmtId="0" fontId="0" fillId="0" borderId="177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93" xfId="0" applyFont="1" applyBorder="1" applyAlignment="1">
      <alignment horizontal="center"/>
    </xf>
    <xf numFmtId="9" fontId="0" fillId="0" borderId="194" xfId="1" applyFont="1" applyBorder="1" applyAlignment="1">
      <alignment horizontal="center" vertical="center"/>
    </xf>
    <xf numFmtId="0" fontId="0" fillId="0" borderId="194" xfId="0" applyFont="1" applyBorder="1" applyAlignment="1"/>
    <xf numFmtId="0" fontId="0" fillId="0" borderId="195" xfId="0" applyFont="1" applyBorder="1" applyAlignment="1"/>
    <xf numFmtId="9" fontId="0" fillId="0" borderId="193" xfId="1" applyFont="1" applyBorder="1" applyAlignment="1">
      <alignment horizontal="center" vertical="center"/>
    </xf>
    <xf numFmtId="0" fontId="0" fillId="0" borderId="193" xfId="0" applyFont="1" applyBorder="1" applyAlignment="1"/>
    <xf numFmtId="9" fontId="0" fillId="0" borderId="195" xfId="1" applyFont="1" applyBorder="1" applyAlignment="1">
      <alignment horizontal="center" vertical="center"/>
    </xf>
    <xf numFmtId="0" fontId="111" fillId="0" borderId="161" xfId="0" applyFont="1" applyFill="1" applyBorder="1" applyAlignment="1">
      <alignment horizontal="center"/>
    </xf>
    <xf numFmtId="0" fontId="111" fillId="0" borderId="181" xfId="0" applyFont="1" applyBorder="1" applyAlignment="1">
      <alignment horizontal="center" vertical="center"/>
    </xf>
    <xf numFmtId="0" fontId="111" fillId="0" borderId="181" xfId="0" applyFont="1" applyBorder="1" applyAlignment="1">
      <alignment horizontal="center"/>
    </xf>
    <xf numFmtId="0" fontId="111" fillId="0" borderId="181" xfId="0" applyFont="1" applyFill="1" applyBorder="1" applyAlignment="1">
      <alignment horizontal="center"/>
    </xf>
    <xf numFmtId="11" fontId="111" fillId="0" borderId="181" xfId="0" applyNumberFormat="1" applyFont="1" applyBorder="1" applyAlignment="1">
      <alignment horizontal="center"/>
    </xf>
    <xf numFmtId="11" fontId="111" fillId="0" borderId="181" xfId="0" applyNumberFormat="1" applyFont="1" applyBorder="1" applyAlignment="1">
      <alignment horizontal="center" vertical="center"/>
    </xf>
    <xf numFmtId="0" fontId="112" fillId="0" borderId="181" xfId="0" applyFont="1" applyBorder="1" applyAlignment="1">
      <alignment horizontal="center"/>
    </xf>
    <xf numFmtId="0" fontId="112" fillId="15" borderId="181" xfId="0" applyFont="1" applyFill="1" applyBorder="1" applyAlignment="1">
      <alignment horizontal="center"/>
    </xf>
    <xf numFmtId="0" fontId="113" fillId="0" borderId="181" xfId="0" applyFont="1" applyBorder="1" applyAlignment="1">
      <alignment horizontal="center"/>
    </xf>
    <xf numFmtId="0" fontId="113" fillId="15" borderId="181" xfId="0" applyFont="1" applyFill="1" applyBorder="1" applyAlignment="1">
      <alignment horizontal="center"/>
    </xf>
    <xf numFmtId="11" fontId="114" fillId="66" borderId="181" xfId="0" applyNumberFormat="1" applyFont="1" applyFill="1" applyBorder="1" applyAlignment="1">
      <alignment horizontal="center" vertical="center"/>
    </xf>
    <xf numFmtId="11" fontId="115" fillId="66" borderId="181" xfId="0" applyNumberFormat="1" applyFont="1" applyFill="1" applyBorder="1" applyAlignment="1">
      <alignment horizontal="center" vertical="center"/>
    </xf>
    <xf numFmtId="0" fontId="111" fillId="0" borderId="161" xfId="0" applyFont="1" applyBorder="1" applyAlignment="1">
      <alignment horizontal="center"/>
    </xf>
    <xf numFmtId="0" fontId="116" fillId="0" borderId="0" xfId="0" applyFont="1" applyAlignment="1"/>
    <xf numFmtId="0" fontId="116" fillId="0" borderId="0" xfId="0" applyFont="1" applyAlignment="1">
      <alignment horizontal="center"/>
    </xf>
    <xf numFmtId="0" fontId="116" fillId="0" borderId="0" xfId="0" applyFont="1" applyAlignment="1">
      <alignment horizontal="center" vertical="center"/>
    </xf>
    <xf numFmtId="0" fontId="117" fillId="0" borderId="0" xfId="0" applyFont="1" applyAlignment="1"/>
    <xf numFmtId="0" fontId="111" fillId="0" borderId="181" xfId="0" applyNumberFormat="1" applyFont="1" applyBorder="1" applyAlignment="1">
      <alignment horizontal="center" vertical="center"/>
    </xf>
    <xf numFmtId="0" fontId="111" fillId="0" borderId="181" xfId="0" applyNumberFormat="1" applyFont="1" applyBorder="1" applyAlignment="1">
      <alignment horizontal="center"/>
    </xf>
    <xf numFmtId="0" fontId="115" fillId="66" borderId="181" xfId="0" applyNumberFormat="1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 textRotation="90"/>
    </xf>
    <xf numFmtId="0" fontId="10" fillId="0" borderId="14" xfId="0" applyFont="1" applyBorder="1"/>
    <xf numFmtId="0" fontId="10" fillId="0" borderId="28" xfId="0" applyFont="1" applyBorder="1"/>
    <xf numFmtId="14" fontId="8" fillId="2" borderId="8" xfId="0" applyNumberFormat="1" applyFont="1" applyFill="1" applyBorder="1" applyAlignment="1">
      <alignment horizontal="center" vertical="center"/>
    </xf>
    <xf numFmtId="0" fontId="10" fillId="0" borderId="15" xfId="0" applyFont="1" applyBorder="1"/>
    <xf numFmtId="14" fontId="8" fillId="2" borderId="33" xfId="0" applyNumberFormat="1" applyFont="1" applyFill="1" applyBorder="1" applyAlignment="1">
      <alignment horizontal="center" vertical="center"/>
    </xf>
    <xf numFmtId="0" fontId="10" fillId="0" borderId="34" xfId="0" applyFont="1" applyBorder="1"/>
    <xf numFmtId="0" fontId="10" fillId="0" borderId="35" xfId="0" applyFont="1" applyBorder="1"/>
    <xf numFmtId="0" fontId="10" fillId="0" borderId="25" xfId="0" applyFont="1" applyBorder="1"/>
    <xf numFmtId="14" fontId="8" fillId="2" borderId="162" xfId="0" applyNumberFormat="1" applyFont="1" applyFill="1" applyBorder="1" applyAlignment="1">
      <alignment horizontal="center" vertical="center"/>
    </xf>
    <xf numFmtId="14" fontId="8" fillId="2" borderId="163" xfId="0" applyNumberFormat="1" applyFont="1" applyFill="1" applyBorder="1" applyAlignment="1">
      <alignment horizontal="center" vertical="center"/>
    </xf>
    <xf numFmtId="14" fontId="8" fillId="2" borderId="25" xfId="0" applyNumberFormat="1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 textRotation="90"/>
    </xf>
    <xf numFmtId="0" fontId="7" fillId="3" borderId="28" xfId="0" applyFont="1" applyFill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0" fillId="0" borderId="0" xfId="0" applyFont="1" applyAlignment="1"/>
    <xf numFmtId="0" fontId="4" fillId="9" borderId="42" xfId="0" applyFont="1" applyFill="1" applyBorder="1" applyAlignment="1">
      <alignment horizontal="center" vertical="center"/>
    </xf>
    <xf numFmtId="0" fontId="10" fillId="0" borderId="43" xfId="0" applyFont="1" applyBorder="1"/>
    <xf numFmtId="0" fontId="10" fillId="0" borderId="46" xfId="0" applyFont="1" applyBorder="1"/>
    <xf numFmtId="0" fontId="10" fillId="0" borderId="47" xfId="0" applyFont="1" applyBorder="1"/>
    <xf numFmtId="0" fontId="4" fillId="11" borderId="42" xfId="0" applyFont="1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/>
    </xf>
    <xf numFmtId="0" fontId="10" fillId="0" borderId="51" xfId="0" applyFont="1" applyBorder="1"/>
    <xf numFmtId="0" fontId="4" fillId="13" borderId="50" xfId="0" applyFont="1" applyFill="1" applyBorder="1" applyAlignment="1">
      <alignment horizontal="center"/>
    </xf>
    <xf numFmtId="0" fontId="10" fillId="0" borderId="53" xfId="0" applyFont="1" applyBorder="1"/>
    <xf numFmtId="0" fontId="11" fillId="0" borderId="63" xfId="0" applyFont="1" applyBorder="1" applyAlignment="1">
      <alignment horizontal="center"/>
    </xf>
    <xf numFmtId="0" fontId="10" fillId="0" borderId="64" xfId="0" applyFont="1" applyBorder="1"/>
    <xf numFmtId="0" fontId="10" fillId="0" borderId="83" xfId="0" applyFont="1" applyBorder="1"/>
    <xf numFmtId="0" fontId="29" fillId="15" borderId="86" xfId="0" applyFont="1" applyFill="1" applyBorder="1" applyAlignment="1">
      <alignment horizontal="center"/>
    </xf>
    <xf numFmtId="0" fontId="10" fillId="0" borderId="87" xfId="0" applyFont="1" applyBorder="1"/>
    <xf numFmtId="0" fontId="10" fillId="0" borderId="88" xfId="0" applyFont="1" applyBorder="1"/>
    <xf numFmtId="0" fontId="29" fillId="0" borderId="86" xfId="0" applyFont="1" applyBorder="1" applyAlignment="1">
      <alignment horizontal="center"/>
    </xf>
    <xf numFmtId="164" fontId="32" fillId="2" borderId="96" xfId="0" applyNumberFormat="1" applyFont="1" applyFill="1" applyBorder="1" applyAlignment="1">
      <alignment horizontal="center"/>
    </xf>
    <xf numFmtId="0" fontId="10" fillId="0" borderId="97" xfId="0" applyFont="1" applyBorder="1"/>
    <xf numFmtId="0" fontId="10" fillId="0" borderId="98" xfId="0" applyFont="1" applyBorder="1"/>
    <xf numFmtId="0" fontId="11" fillId="15" borderId="86" xfId="0" applyFont="1" applyFill="1" applyBorder="1" applyAlignment="1">
      <alignment horizontal="center"/>
    </xf>
    <xf numFmtId="0" fontId="11" fillId="0" borderId="86" xfId="0" applyFont="1" applyBorder="1" applyAlignment="1">
      <alignment horizontal="center"/>
    </xf>
    <xf numFmtId="0" fontId="39" fillId="2" borderId="100" xfId="0" applyFont="1" applyFill="1" applyBorder="1" applyAlignment="1">
      <alignment horizontal="center" vertical="center" textRotation="90"/>
    </xf>
    <xf numFmtId="0" fontId="10" fillId="0" borderId="101" xfId="0" applyFont="1" applyBorder="1"/>
    <xf numFmtId="0" fontId="10" fillId="0" borderId="103" xfId="0" applyFont="1" applyBorder="1"/>
    <xf numFmtId="0" fontId="25" fillId="2" borderId="70" xfId="0" applyFont="1" applyFill="1" applyBorder="1" applyAlignment="1">
      <alignment horizontal="center"/>
    </xf>
    <xf numFmtId="0" fontId="10" fillId="0" borderId="71" xfId="0" applyFont="1" applyBorder="1"/>
    <xf numFmtId="164" fontId="22" fillId="16" borderId="82" xfId="0" applyNumberFormat="1" applyFont="1" applyFill="1" applyBorder="1" applyAlignment="1">
      <alignment horizontal="center"/>
    </xf>
    <xf numFmtId="164" fontId="22" fillId="25" borderId="82" xfId="0" applyNumberFormat="1" applyFont="1" applyFill="1" applyBorder="1" applyAlignment="1">
      <alignment horizontal="center"/>
    </xf>
    <xf numFmtId="0" fontId="22" fillId="16" borderId="84" xfId="0" applyFont="1" applyFill="1" applyBorder="1" applyAlignment="1">
      <alignment horizontal="center"/>
    </xf>
    <xf numFmtId="0" fontId="10" fillId="0" borderId="85" xfId="0" applyFont="1" applyBorder="1"/>
    <xf numFmtId="0" fontId="9" fillId="0" borderId="86" xfId="0" applyFont="1" applyBorder="1" applyAlignment="1">
      <alignment horizontal="center"/>
    </xf>
    <xf numFmtId="0" fontId="32" fillId="2" borderId="63" xfId="0" applyFont="1" applyFill="1" applyBorder="1" applyAlignment="1">
      <alignment horizontal="center"/>
    </xf>
    <xf numFmtId="0" fontId="10" fillId="0" borderId="65" xfId="0" applyFont="1" applyBorder="1"/>
    <xf numFmtId="164" fontId="22" fillId="16" borderId="115" xfId="0" applyNumberFormat="1" applyFont="1" applyFill="1" applyBorder="1" applyAlignment="1">
      <alignment horizontal="center"/>
    </xf>
    <xf numFmtId="0" fontId="10" fillId="0" borderId="116" xfId="0" applyFont="1" applyBorder="1"/>
    <xf numFmtId="0" fontId="11" fillId="72" borderId="86" xfId="0" applyFont="1" applyFill="1" applyBorder="1" applyAlignment="1">
      <alignment horizontal="center"/>
    </xf>
    <xf numFmtId="0" fontId="10" fillId="68" borderId="87" xfId="0" applyFont="1" applyFill="1" applyBorder="1"/>
    <xf numFmtId="0" fontId="10" fillId="68" borderId="88" xfId="0" applyFont="1" applyFill="1" applyBorder="1"/>
    <xf numFmtId="0" fontId="11" fillId="68" borderId="86" xfId="0" applyFont="1" applyFill="1" applyBorder="1" applyAlignment="1">
      <alignment horizontal="center"/>
    </xf>
    <xf numFmtId="0" fontId="22" fillId="69" borderId="84" xfId="0" applyFont="1" applyFill="1" applyBorder="1" applyAlignment="1">
      <alignment horizontal="center"/>
    </xf>
    <xf numFmtId="0" fontId="10" fillId="68" borderId="85" xfId="0" applyFont="1" applyFill="1" applyBorder="1"/>
    <xf numFmtId="0" fontId="10" fillId="68" borderId="71" xfId="0" applyFont="1" applyFill="1" applyBorder="1"/>
    <xf numFmtId="0" fontId="9" fillId="68" borderId="86" xfId="0" applyFont="1" applyFill="1" applyBorder="1" applyAlignment="1">
      <alignment horizontal="center"/>
    </xf>
    <xf numFmtId="0" fontId="23" fillId="40" borderId="70" xfId="0" applyFont="1" applyFill="1" applyBorder="1" applyAlignment="1">
      <alignment horizontal="center"/>
    </xf>
    <xf numFmtId="0" fontId="10" fillId="0" borderId="107" xfId="0" applyFont="1" applyBorder="1"/>
    <xf numFmtId="0" fontId="23" fillId="80" borderId="70" xfId="0" applyFont="1" applyFill="1" applyBorder="1" applyAlignment="1">
      <alignment horizontal="center"/>
    </xf>
    <xf numFmtId="0" fontId="10" fillId="68" borderId="107" xfId="0" applyFont="1" applyFill="1" applyBorder="1"/>
    <xf numFmtId="164" fontId="22" fillId="69" borderId="108" xfId="0" applyNumberFormat="1" applyFont="1" applyFill="1" applyBorder="1" applyAlignment="1">
      <alignment horizontal="center"/>
    </xf>
    <xf numFmtId="0" fontId="10" fillId="68" borderId="109" xfId="0" applyFont="1" applyFill="1" applyBorder="1"/>
    <xf numFmtId="0" fontId="22" fillId="16" borderId="54" xfId="0" applyFont="1" applyFill="1" applyBorder="1" applyAlignment="1">
      <alignment horizontal="center"/>
    </xf>
    <xf numFmtId="0" fontId="10" fillId="0" borderId="55" xfId="0" applyFont="1" applyBorder="1"/>
    <xf numFmtId="0" fontId="10" fillId="0" borderId="56" xfId="0" applyFont="1" applyBorder="1"/>
    <xf numFmtId="0" fontId="22" fillId="16" borderId="57" xfId="0" applyFont="1" applyFill="1" applyBorder="1" applyAlignment="1">
      <alignment horizontal="center" vertical="center"/>
    </xf>
    <xf numFmtId="0" fontId="10" fillId="0" borderId="58" xfId="0" applyFont="1" applyBorder="1"/>
    <xf numFmtId="0" fontId="10" fillId="0" borderId="59" xfId="0" applyFont="1" applyBorder="1"/>
    <xf numFmtId="0" fontId="22" fillId="16" borderId="57" xfId="0" applyFont="1" applyFill="1" applyBorder="1" applyAlignment="1">
      <alignment horizontal="center"/>
    </xf>
    <xf numFmtId="0" fontId="25" fillId="80" borderId="96" xfId="0" applyFont="1" applyFill="1" applyBorder="1" applyAlignment="1">
      <alignment horizontal="center"/>
    </xf>
    <xf numFmtId="0" fontId="10" fillId="68" borderId="97" xfId="0" applyFont="1" applyFill="1" applyBorder="1"/>
    <xf numFmtId="0" fontId="10" fillId="68" borderId="106" xfId="0" applyFont="1" applyFill="1" applyBorder="1"/>
    <xf numFmtId="0" fontId="25" fillId="40" borderId="96" xfId="0" applyFont="1" applyFill="1" applyBorder="1" applyAlignment="1">
      <alignment horizontal="center"/>
    </xf>
    <xf numFmtId="0" fontId="10" fillId="0" borderId="106" xfId="0" applyFont="1" applyBorder="1"/>
    <xf numFmtId="164" fontId="22" fillId="16" borderId="108" xfId="0" applyNumberFormat="1" applyFont="1" applyFill="1" applyBorder="1" applyAlignment="1">
      <alignment horizontal="center"/>
    </xf>
    <xf numFmtId="0" fontId="10" fillId="0" borderId="109" xfId="0" applyFont="1" applyBorder="1"/>
    <xf numFmtId="0" fontId="11" fillId="25" borderId="86" xfId="0" applyFont="1" applyFill="1" applyBorder="1" applyAlignment="1">
      <alignment horizontal="center"/>
    </xf>
    <xf numFmtId="0" fontId="23" fillId="2" borderId="63" xfId="0" applyFont="1" applyFill="1" applyBorder="1" applyAlignment="1">
      <alignment horizontal="center"/>
    </xf>
    <xf numFmtId="0" fontId="29" fillId="72" borderId="86" xfId="0" applyFont="1" applyFill="1" applyBorder="1" applyAlignment="1">
      <alignment horizontal="center"/>
    </xf>
    <xf numFmtId="0" fontId="29" fillId="68" borderId="86" xfId="0" applyFont="1" applyFill="1" applyBorder="1" applyAlignment="1">
      <alignment horizontal="center"/>
    </xf>
    <xf numFmtId="0" fontId="11" fillId="68" borderId="63" xfId="0" applyFont="1" applyFill="1" applyBorder="1" applyAlignment="1">
      <alignment horizontal="center"/>
    </xf>
    <xf numFmtId="0" fontId="10" fillId="68" borderId="64" xfId="0" applyFont="1" applyFill="1" applyBorder="1"/>
    <xf numFmtId="0" fontId="10" fillId="68" borderId="83" xfId="0" applyFont="1" applyFill="1" applyBorder="1"/>
    <xf numFmtId="164" fontId="32" fillId="67" borderId="96" xfId="0" applyNumberFormat="1" applyFont="1" applyFill="1" applyBorder="1" applyAlignment="1">
      <alignment horizontal="center"/>
    </xf>
    <xf numFmtId="0" fontId="10" fillId="68" borderId="98" xfId="0" applyFont="1" applyFill="1" applyBorder="1"/>
    <xf numFmtId="0" fontId="24" fillId="2" borderId="100" xfId="0" applyFont="1" applyFill="1" applyBorder="1" applyAlignment="1">
      <alignment horizontal="center" vertical="center" textRotation="90"/>
    </xf>
    <xf numFmtId="0" fontId="22" fillId="16" borderId="60" xfId="0" applyFont="1" applyFill="1" applyBorder="1" applyAlignment="1">
      <alignment horizontal="center"/>
    </xf>
    <xf numFmtId="0" fontId="10" fillId="0" borderId="61" xfId="0" applyFont="1" applyBorder="1"/>
    <xf numFmtId="0" fontId="10" fillId="0" borderId="62" xfId="0" applyFont="1" applyBorder="1"/>
    <xf numFmtId="0" fontId="23" fillId="67" borderId="63" xfId="0" applyFont="1" applyFill="1" applyBorder="1" applyAlignment="1">
      <alignment horizontal="center"/>
    </xf>
    <xf numFmtId="0" fontId="10" fillId="68" borderId="65" xfId="0" applyFont="1" applyFill="1" applyBorder="1"/>
    <xf numFmtId="0" fontId="25" fillId="67" borderId="70" xfId="0" applyFont="1" applyFill="1" applyBorder="1" applyAlignment="1">
      <alignment horizontal="center"/>
    </xf>
    <xf numFmtId="164" fontId="22" fillId="69" borderId="82" xfId="0" applyNumberFormat="1" applyFont="1" applyFill="1" applyBorder="1" applyAlignment="1">
      <alignment horizontal="center"/>
    </xf>
    <xf numFmtId="164" fontId="22" fillId="70" borderId="82" xfId="0" applyNumberFormat="1" applyFont="1" applyFill="1" applyBorder="1" applyAlignment="1">
      <alignment horizontal="center"/>
    </xf>
    <xf numFmtId="164" fontId="22" fillId="69" borderId="115" xfId="0" applyNumberFormat="1" applyFont="1" applyFill="1" applyBorder="1" applyAlignment="1">
      <alignment horizontal="center"/>
    </xf>
    <xf numFmtId="0" fontId="10" fillId="68" borderId="116" xfId="0" applyFont="1" applyFill="1" applyBorder="1"/>
    <xf numFmtId="0" fontId="46" fillId="40" borderId="96" xfId="0" applyFont="1" applyFill="1" applyBorder="1" applyAlignment="1">
      <alignment horizontal="center"/>
    </xf>
    <xf numFmtId="0" fontId="9" fillId="2" borderId="104" xfId="0" applyFont="1" applyFill="1" applyBorder="1" applyAlignment="1">
      <alignment horizontal="center"/>
    </xf>
    <xf numFmtId="0" fontId="10" fillId="0" borderId="105" xfId="0" applyFont="1" applyBorder="1"/>
    <xf numFmtId="0" fontId="27" fillId="15" borderId="104" xfId="0" applyFont="1" applyFill="1" applyBorder="1" applyAlignment="1">
      <alignment horizontal="center"/>
    </xf>
    <xf numFmtId="0" fontId="24" fillId="67" borderId="100" xfId="0" applyFont="1" applyFill="1" applyBorder="1" applyAlignment="1">
      <alignment horizontal="center" vertical="center" textRotation="90"/>
    </xf>
    <xf numFmtId="0" fontId="10" fillId="68" borderId="101" xfId="0" applyFont="1" applyFill="1" applyBorder="1"/>
    <xf numFmtId="0" fontId="10" fillId="68" borderId="103" xfId="0" applyFont="1" applyFill="1" applyBorder="1"/>
    <xf numFmtId="0" fontId="24" fillId="2" borderId="66" xfId="0" applyFont="1" applyFill="1" applyBorder="1" applyAlignment="1">
      <alignment horizontal="center" vertical="center" textRotation="90"/>
    </xf>
    <xf numFmtId="0" fontId="10" fillId="0" borderId="77" xfId="0" applyFont="1" applyBorder="1"/>
    <xf numFmtId="0" fontId="10" fillId="0" borderId="90" xfId="0" applyFont="1" applyBorder="1"/>
    <xf numFmtId="0" fontId="24" fillId="2" borderId="110" xfId="0" applyFont="1" applyFill="1" applyBorder="1" applyAlignment="1">
      <alignment horizontal="center" vertical="center" textRotation="90"/>
    </xf>
    <xf numFmtId="0" fontId="11" fillId="25" borderId="63" xfId="0" applyFont="1" applyFill="1" applyBorder="1" applyAlignment="1">
      <alignment horizontal="center"/>
    </xf>
    <xf numFmtId="0" fontId="9" fillId="15" borderId="104" xfId="0" applyFont="1" applyFill="1" applyBorder="1" applyAlignment="1">
      <alignment horizontal="center"/>
    </xf>
    <xf numFmtId="2" fontId="38" fillId="0" borderId="86" xfId="0" applyNumberFormat="1" applyFont="1" applyBorder="1" applyAlignment="1">
      <alignment horizontal="center" vertical="center"/>
    </xf>
    <xf numFmtId="0" fontId="10" fillId="0" borderId="150" xfId="0" applyFont="1" applyBorder="1"/>
    <xf numFmtId="2" fontId="4" fillId="0" borderId="86" xfId="0" applyNumberFormat="1" applyFont="1" applyBorder="1" applyAlignment="1">
      <alignment horizontal="center" vertical="center"/>
    </xf>
    <xf numFmtId="0" fontId="4" fillId="0" borderId="86" xfId="0" applyFont="1" applyBorder="1" applyAlignment="1">
      <alignment horizontal="center" vertical="center"/>
    </xf>
    <xf numFmtId="0" fontId="4" fillId="39" borderId="86" xfId="0" applyFont="1" applyFill="1" applyBorder="1" applyAlignment="1">
      <alignment horizontal="center" vertical="center"/>
    </xf>
    <xf numFmtId="2" fontId="38" fillId="39" borderId="86" xfId="0" applyNumberFormat="1" applyFont="1" applyFill="1" applyBorder="1" applyAlignment="1">
      <alignment horizontal="center" vertical="center"/>
    </xf>
    <xf numFmtId="0" fontId="4" fillId="20" borderId="86" xfId="0" applyFont="1" applyFill="1" applyBorder="1" applyAlignment="1">
      <alignment horizontal="center" vertical="center"/>
    </xf>
    <xf numFmtId="2" fontId="38" fillId="20" borderId="86" xfId="0" applyNumberFormat="1" applyFont="1" applyFill="1" applyBorder="1" applyAlignment="1">
      <alignment horizontal="center" vertical="center"/>
    </xf>
    <xf numFmtId="2" fontId="4" fillId="20" borderId="86" xfId="0" applyNumberFormat="1" applyFont="1" applyFill="1" applyBorder="1" applyAlignment="1">
      <alignment horizontal="center" vertical="center"/>
    </xf>
    <xf numFmtId="2" fontId="38" fillId="21" borderId="86" xfId="0" applyNumberFormat="1" applyFont="1" applyFill="1" applyBorder="1" applyAlignment="1">
      <alignment horizontal="center" vertical="center"/>
    </xf>
    <xf numFmtId="2" fontId="4" fillId="21" borderId="86" xfId="0" applyNumberFormat="1" applyFont="1" applyFill="1" applyBorder="1" applyAlignment="1">
      <alignment horizontal="center" vertical="center"/>
    </xf>
    <xf numFmtId="0" fontId="4" fillId="21" borderId="86" xfId="0" applyFont="1" applyFill="1" applyBorder="1" applyAlignment="1">
      <alignment horizontal="center" vertical="center"/>
    </xf>
    <xf numFmtId="2" fontId="38" fillId="28" borderId="86" xfId="0" applyNumberFormat="1" applyFont="1" applyFill="1" applyBorder="1" applyAlignment="1">
      <alignment horizontal="center" vertical="center"/>
    </xf>
    <xf numFmtId="2" fontId="4" fillId="28" borderId="86" xfId="0" applyNumberFormat="1" applyFont="1" applyFill="1" applyBorder="1" applyAlignment="1">
      <alignment horizontal="center" vertical="center"/>
    </xf>
    <xf numFmtId="0" fontId="4" fillId="28" borderId="86" xfId="0" applyFont="1" applyFill="1" applyBorder="1" applyAlignment="1">
      <alignment horizontal="center" vertical="center"/>
    </xf>
    <xf numFmtId="2" fontId="36" fillId="35" borderId="86" xfId="0" applyNumberFormat="1" applyFont="1" applyFill="1" applyBorder="1" applyAlignment="1">
      <alignment horizontal="center" vertical="center"/>
    </xf>
    <xf numFmtId="2" fontId="74" fillId="35" borderId="86" xfId="0" applyNumberFormat="1" applyFont="1" applyFill="1" applyBorder="1" applyAlignment="1">
      <alignment horizontal="center" vertical="center"/>
    </xf>
    <xf numFmtId="2" fontId="36" fillId="19" borderId="86" xfId="0" applyNumberFormat="1" applyFont="1" applyFill="1" applyBorder="1" applyAlignment="1">
      <alignment horizontal="center" vertical="center"/>
    </xf>
    <xf numFmtId="2" fontId="74" fillId="19" borderId="86" xfId="0" applyNumberFormat="1" applyFont="1" applyFill="1" applyBorder="1" applyAlignment="1">
      <alignment horizontal="center" vertical="center"/>
    </xf>
    <xf numFmtId="2" fontId="38" fillId="4" borderId="86" xfId="0" applyNumberFormat="1" applyFont="1" applyFill="1" applyBorder="1" applyAlignment="1">
      <alignment horizontal="center" vertical="center"/>
    </xf>
    <xf numFmtId="0" fontId="4" fillId="4" borderId="86" xfId="0" applyFont="1" applyFill="1" applyBorder="1" applyAlignment="1">
      <alignment horizontal="center" vertical="center"/>
    </xf>
    <xf numFmtId="2" fontId="38" fillId="18" borderId="86" xfId="0" applyNumberFormat="1" applyFont="1" applyFill="1" applyBorder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2" fontId="38" fillId="50" borderId="86" xfId="0" applyNumberFormat="1" applyFont="1" applyFill="1" applyBorder="1" applyAlignment="1">
      <alignment horizontal="center" vertical="center"/>
    </xf>
    <xf numFmtId="2" fontId="4" fillId="50" borderId="86" xfId="0" applyNumberFormat="1" applyFont="1" applyFill="1" applyBorder="1" applyAlignment="1">
      <alignment horizontal="center" vertical="center"/>
    </xf>
    <xf numFmtId="0" fontId="4" fillId="17" borderId="86" xfId="0" applyFont="1" applyFill="1" applyBorder="1" applyAlignment="1">
      <alignment horizontal="center" vertical="center"/>
    </xf>
    <xf numFmtId="2" fontId="38" fillId="17" borderId="86" xfId="0" applyNumberFormat="1" applyFont="1" applyFill="1" applyBorder="1" applyAlignment="1">
      <alignment horizontal="center" vertical="center"/>
    </xf>
    <xf numFmtId="2" fontId="38" fillId="9" borderId="86" xfId="0" applyNumberFormat="1" applyFont="1" applyFill="1" applyBorder="1" applyAlignment="1">
      <alignment horizontal="center" vertical="center"/>
    </xf>
    <xf numFmtId="2" fontId="4" fillId="9" borderId="86" xfId="0" applyNumberFormat="1" applyFont="1" applyFill="1" applyBorder="1" applyAlignment="1">
      <alignment horizontal="center" vertical="center"/>
    </xf>
    <xf numFmtId="2" fontId="36" fillId="31" borderId="86" xfId="0" applyNumberFormat="1" applyFont="1" applyFill="1" applyBorder="1" applyAlignment="1">
      <alignment horizontal="center" vertical="center"/>
    </xf>
    <xf numFmtId="0" fontId="74" fillId="31" borderId="86" xfId="0" applyFont="1" applyFill="1" applyBorder="1" applyAlignment="1">
      <alignment horizontal="center" vertical="center"/>
    </xf>
    <xf numFmtId="0" fontId="71" fillId="47" borderId="100" xfId="0" applyFont="1" applyFill="1" applyBorder="1" applyAlignment="1">
      <alignment horizontal="center" vertical="center" textRotation="90"/>
    </xf>
    <xf numFmtId="0" fontId="75" fillId="51" borderId="100" xfId="0" applyFont="1" applyFill="1" applyBorder="1" applyAlignment="1">
      <alignment horizontal="center" vertical="center" textRotation="90"/>
    </xf>
    <xf numFmtId="0" fontId="54" fillId="52" borderId="139" xfId="0" applyFont="1" applyFill="1" applyBorder="1" applyAlignment="1">
      <alignment horizontal="center" vertical="center"/>
    </xf>
    <xf numFmtId="0" fontId="10" fillId="0" borderId="143" xfId="0" applyFont="1" applyBorder="1"/>
    <xf numFmtId="2" fontId="76" fillId="0" borderId="86" xfId="0" applyNumberFormat="1" applyFont="1" applyBorder="1" applyAlignment="1">
      <alignment horizontal="center" vertical="center"/>
    </xf>
    <xf numFmtId="2" fontId="76" fillId="43" borderId="86" xfId="0" applyNumberFormat="1" applyFont="1" applyFill="1" applyBorder="1" applyAlignment="1">
      <alignment horizontal="center" vertical="center"/>
    </xf>
    <xf numFmtId="2" fontId="38" fillId="46" borderId="86" xfId="0" applyNumberFormat="1" applyFont="1" applyFill="1" applyBorder="1" applyAlignment="1">
      <alignment horizontal="center" vertical="center"/>
    </xf>
    <xf numFmtId="2" fontId="38" fillId="13" borderId="86" xfId="0" applyNumberFormat="1" applyFont="1" applyFill="1" applyBorder="1" applyAlignment="1">
      <alignment horizontal="center" vertical="center"/>
    </xf>
    <xf numFmtId="2" fontId="38" fillId="11" borderId="86" xfId="0" applyNumberFormat="1" applyFont="1" applyFill="1" applyBorder="1" applyAlignment="1">
      <alignment horizontal="center" vertical="center"/>
    </xf>
    <xf numFmtId="2" fontId="38" fillId="35" borderId="86" xfId="0" applyNumberFormat="1" applyFont="1" applyFill="1" applyBorder="1" applyAlignment="1">
      <alignment horizontal="center" vertical="center"/>
    </xf>
    <xf numFmtId="2" fontId="76" fillId="46" borderId="86" xfId="0" applyNumberFormat="1" applyFont="1" applyFill="1" applyBorder="1" applyAlignment="1">
      <alignment horizontal="center" vertical="center"/>
    </xf>
    <xf numFmtId="2" fontId="76" fillId="13" borderId="86" xfId="0" applyNumberFormat="1" applyFont="1" applyFill="1" applyBorder="1" applyAlignment="1">
      <alignment horizontal="center" vertical="center"/>
    </xf>
    <xf numFmtId="2" fontId="38" fillId="43" borderId="86" xfId="0" applyNumberFormat="1" applyFont="1" applyFill="1" applyBorder="1" applyAlignment="1">
      <alignment horizontal="center" vertical="center"/>
    </xf>
    <xf numFmtId="2" fontId="4" fillId="43" borderId="86" xfId="0" applyNumberFormat="1" applyFont="1" applyFill="1" applyBorder="1" applyAlignment="1">
      <alignment horizontal="center" vertical="center"/>
    </xf>
    <xf numFmtId="0" fontId="4" fillId="46" borderId="86" xfId="0" applyFont="1" applyFill="1" applyBorder="1" applyAlignment="1">
      <alignment horizontal="center" vertical="center"/>
    </xf>
    <xf numFmtId="2" fontId="4" fillId="46" borderId="86" xfId="0" applyNumberFormat="1" applyFont="1" applyFill="1" applyBorder="1" applyAlignment="1">
      <alignment horizontal="center" vertical="center"/>
    </xf>
    <xf numFmtId="0" fontId="4" fillId="13" borderId="86" xfId="0" applyFont="1" applyFill="1" applyBorder="1" applyAlignment="1">
      <alignment horizontal="center" vertical="center"/>
    </xf>
    <xf numFmtId="2" fontId="4" fillId="11" borderId="86" xfId="0" applyNumberFormat="1" applyFont="1" applyFill="1" applyBorder="1" applyAlignment="1">
      <alignment horizontal="center" vertical="center"/>
    </xf>
    <xf numFmtId="0" fontId="53" fillId="2" borderId="100" xfId="0" applyFont="1" applyFill="1" applyBorder="1" applyAlignment="1">
      <alignment horizontal="center" vertical="center" textRotation="90"/>
    </xf>
    <xf numFmtId="0" fontId="54" fillId="16" borderId="120" xfId="0" applyFont="1" applyFill="1" applyBorder="1" applyAlignment="1">
      <alignment horizontal="center" vertical="center"/>
    </xf>
    <xf numFmtId="0" fontId="10" fillId="0" borderId="125" xfId="0" applyFont="1" applyBorder="1"/>
    <xf numFmtId="0" fontId="54" fillId="16" borderId="122" xfId="0" applyFont="1" applyFill="1" applyBorder="1" applyAlignment="1">
      <alignment horizontal="center" vertical="center"/>
    </xf>
    <xf numFmtId="2" fontId="54" fillId="16" borderId="120" xfId="0" applyNumberFormat="1" applyFont="1" applyFill="1" applyBorder="1" applyAlignment="1">
      <alignment horizontal="center" vertical="center"/>
    </xf>
    <xf numFmtId="0" fontId="10" fillId="0" borderId="126" xfId="0" applyFont="1" applyBorder="1"/>
    <xf numFmtId="0" fontId="10" fillId="0" borderId="127" xfId="0" applyFont="1" applyBorder="1"/>
    <xf numFmtId="2" fontId="54" fillId="16" borderId="123" xfId="0" applyNumberFormat="1" applyFont="1" applyFill="1" applyBorder="1" applyAlignment="1">
      <alignment horizontal="center" vertical="center"/>
    </xf>
    <xf numFmtId="0" fontId="10" fillId="0" borderId="128" xfId="0" applyFont="1" applyBorder="1"/>
    <xf numFmtId="2" fontId="54" fillId="49" borderId="21" xfId="0" applyNumberFormat="1" applyFont="1" applyFill="1" applyBorder="1" applyAlignment="1">
      <alignment horizontal="center" vertical="center"/>
    </xf>
    <xf numFmtId="0" fontId="10" fillId="0" borderId="22" xfId="0" applyFont="1" applyBorder="1"/>
    <xf numFmtId="0" fontId="10" fillId="0" borderId="24" xfId="0" applyFont="1" applyBorder="1"/>
    <xf numFmtId="0" fontId="10" fillId="0" borderId="144" xfId="0" applyFont="1" applyBorder="1"/>
    <xf numFmtId="0" fontId="10" fillId="0" borderId="145" xfId="0" applyFont="1" applyBorder="1"/>
    <xf numFmtId="0" fontId="10" fillId="0" borderId="146" xfId="0" applyFont="1" applyBorder="1"/>
    <xf numFmtId="2" fontId="54" fillId="49" borderId="141" xfId="0" applyNumberFormat="1" applyFont="1" applyFill="1" applyBorder="1" applyAlignment="1">
      <alignment horizontal="center" vertical="center"/>
    </xf>
    <xf numFmtId="0" fontId="10" fillId="0" borderId="148" xfId="0" applyFont="1" applyBorder="1"/>
    <xf numFmtId="0" fontId="72" fillId="47" borderId="131" xfId="0" applyFont="1" applyFill="1" applyBorder="1" applyAlignment="1">
      <alignment horizontal="center" vertical="center"/>
    </xf>
    <xf numFmtId="0" fontId="10" fillId="0" borderId="132" xfId="0" applyFont="1" applyBorder="1"/>
    <xf numFmtId="0" fontId="10" fillId="0" borderId="133" xfId="0" applyFont="1" applyBorder="1"/>
    <xf numFmtId="0" fontId="54" fillId="49" borderId="139" xfId="0" applyFont="1" applyFill="1" applyBorder="1" applyAlignment="1">
      <alignment horizontal="center" vertical="center"/>
    </xf>
    <xf numFmtId="2" fontId="54" fillId="49" borderId="140" xfId="0" applyNumberFormat="1" applyFont="1" applyFill="1" applyBorder="1" applyAlignment="1">
      <alignment horizontal="center" vertical="center"/>
    </xf>
    <xf numFmtId="0" fontId="10" fillId="0" borderId="147" xfId="0" applyFont="1" applyBorder="1"/>
    <xf numFmtId="2" fontId="54" fillId="52" borderId="140" xfId="0" applyNumberFormat="1" applyFont="1" applyFill="1" applyBorder="1" applyAlignment="1">
      <alignment horizontal="center" vertical="center"/>
    </xf>
    <xf numFmtId="0" fontId="72" fillId="51" borderId="131" xfId="0" applyFont="1" applyFill="1" applyBorder="1" applyAlignment="1">
      <alignment horizontal="center" vertical="center"/>
    </xf>
    <xf numFmtId="2" fontId="54" fillId="52" borderId="21" xfId="0" applyNumberFormat="1" applyFont="1" applyFill="1" applyBorder="1" applyAlignment="1">
      <alignment horizontal="center" vertical="center"/>
    </xf>
    <xf numFmtId="0" fontId="74" fillId="19" borderId="86" xfId="0" applyFont="1" applyFill="1" applyBorder="1" applyAlignment="1">
      <alignment horizontal="center" vertical="center"/>
    </xf>
    <xf numFmtId="0" fontId="74" fillId="35" borderId="86" xfId="0" applyFont="1" applyFill="1" applyBorder="1" applyAlignment="1">
      <alignment horizontal="center" vertical="center"/>
    </xf>
    <xf numFmtId="2" fontId="4" fillId="18" borderId="86" xfId="0" applyNumberFormat="1" applyFont="1" applyFill="1" applyBorder="1" applyAlignment="1">
      <alignment horizontal="center" vertical="center"/>
    </xf>
    <xf numFmtId="2" fontId="4" fillId="4" borderId="86" xfId="0" applyNumberFormat="1" applyFont="1" applyFill="1" applyBorder="1" applyAlignment="1">
      <alignment horizontal="center" vertical="center"/>
    </xf>
    <xf numFmtId="0" fontId="4" fillId="50" borderId="86" xfId="0" applyFont="1" applyFill="1" applyBorder="1" applyAlignment="1">
      <alignment horizontal="center" vertical="center"/>
    </xf>
    <xf numFmtId="2" fontId="4" fillId="17" borderId="86" xfId="0" applyNumberFormat="1" applyFont="1" applyFill="1" applyBorder="1" applyAlignment="1">
      <alignment horizontal="center" vertical="center"/>
    </xf>
    <xf numFmtId="2" fontId="74" fillId="31" borderId="86" xfId="0" applyNumberFormat="1" applyFont="1" applyFill="1" applyBorder="1" applyAlignment="1">
      <alignment horizontal="center" vertical="center"/>
    </xf>
    <xf numFmtId="0" fontId="4" fillId="9" borderId="86" xfId="0" applyFont="1" applyFill="1" applyBorder="1" applyAlignment="1">
      <alignment horizontal="center" vertical="center"/>
    </xf>
    <xf numFmtId="2" fontId="4" fillId="13" borderId="86" xfId="0" applyNumberFormat="1" applyFont="1" applyFill="1" applyBorder="1" applyAlignment="1">
      <alignment horizontal="center" vertical="center"/>
    </xf>
    <xf numFmtId="0" fontId="4" fillId="43" borderId="86" xfId="0" applyFont="1" applyFill="1" applyBorder="1" applyAlignment="1">
      <alignment horizontal="center" vertical="center"/>
    </xf>
    <xf numFmtId="0" fontId="70" fillId="47" borderId="131" xfId="0" applyFont="1" applyFill="1" applyBorder="1" applyAlignment="1">
      <alignment horizontal="center" vertical="center"/>
    </xf>
    <xf numFmtId="0" fontId="54" fillId="49" borderId="142" xfId="0" applyFont="1" applyFill="1" applyBorder="1" applyAlignment="1">
      <alignment horizontal="center" vertical="center"/>
    </xf>
    <xf numFmtId="0" fontId="10" fillId="0" borderId="149" xfId="0" applyFont="1" applyBorder="1"/>
    <xf numFmtId="0" fontId="52" fillId="2" borderId="122" xfId="0" applyFont="1" applyFill="1" applyBorder="1" applyAlignment="1">
      <alignment horizontal="center" vertical="center"/>
    </xf>
    <xf numFmtId="0" fontId="52" fillId="2" borderId="131" xfId="0" applyFont="1" applyFill="1" applyBorder="1" applyAlignment="1">
      <alignment horizontal="center" vertical="center"/>
    </xf>
    <xf numFmtId="0" fontId="54" fillId="16" borderId="70" xfId="0" applyFont="1" applyFill="1" applyBorder="1" applyAlignment="1">
      <alignment horizontal="center" vertical="center"/>
    </xf>
    <xf numFmtId="2" fontId="54" fillId="16" borderId="6" xfId="0" applyNumberFormat="1" applyFont="1" applyFill="1" applyBorder="1" applyAlignment="1">
      <alignment horizontal="center" vertical="center"/>
    </xf>
    <xf numFmtId="0" fontId="10" fillId="0" borderId="137" xfId="0" applyFont="1" applyBorder="1"/>
    <xf numFmtId="0" fontId="54" fillId="2" borderId="100" xfId="0" applyFont="1" applyFill="1" applyBorder="1" applyAlignment="1">
      <alignment horizontal="center" vertical="center"/>
    </xf>
    <xf numFmtId="0" fontId="54" fillId="16" borderId="124" xfId="0" applyFont="1" applyFill="1" applyBorder="1" applyAlignment="1">
      <alignment horizontal="center" vertical="center"/>
    </xf>
    <xf numFmtId="0" fontId="10" fillId="0" borderId="129" xfId="0" applyFont="1" applyBorder="1"/>
    <xf numFmtId="0" fontId="49" fillId="16" borderId="122" xfId="0" applyFont="1" applyFill="1" applyBorder="1" applyAlignment="1">
      <alignment horizontal="center" vertical="center"/>
    </xf>
    <xf numFmtId="0" fontId="50" fillId="2" borderId="122" xfId="0" applyFont="1" applyFill="1" applyBorder="1" applyAlignment="1">
      <alignment horizontal="center" vertical="center"/>
    </xf>
    <xf numFmtId="0" fontId="70" fillId="2" borderId="122" xfId="0" applyFont="1" applyFill="1" applyBorder="1" applyAlignment="1">
      <alignment horizontal="center" vertical="center"/>
    </xf>
    <xf numFmtId="0" fontId="54" fillId="16" borderId="4" xfId="0" applyFont="1" applyFill="1" applyBorder="1" applyAlignment="1">
      <alignment horizontal="center" vertical="center"/>
    </xf>
    <xf numFmtId="0" fontId="10" fillId="0" borderId="136" xfId="0" applyFont="1" applyBorder="1"/>
    <xf numFmtId="0" fontId="10" fillId="0" borderId="134" xfId="0" applyFont="1" applyBorder="1"/>
    <xf numFmtId="0" fontId="10" fillId="0" borderId="135" xfId="0" applyFont="1" applyBorder="1"/>
    <xf numFmtId="0" fontId="4" fillId="11" borderId="86" xfId="0" applyFont="1" applyFill="1" applyBorder="1" applyAlignment="1">
      <alignment horizontal="center" vertical="center"/>
    </xf>
    <xf numFmtId="0" fontId="100" fillId="66" borderId="165" xfId="0" applyFont="1" applyFill="1" applyBorder="1" applyAlignment="1">
      <alignment horizontal="center" vertical="center"/>
    </xf>
    <xf numFmtId="0" fontId="100" fillId="66" borderId="161" xfId="0" applyFont="1" applyFill="1" applyBorder="1" applyAlignment="1">
      <alignment horizontal="center" vertical="center"/>
    </xf>
    <xf numFmtId="0" fontId="106" fillId="66" borderId="172" xfId="0" applyFont="1" applyFill="1" applyBorder="1" applyAlignment="1">
      <alignment horizontal="center" vertical="center" textRotation="90"/>
    </xf>
    <xf numFmtId="0" fontId="106" fillId="66" borderId="174" xfId="0" applyFont="1" applyFill="1" applyBorder="1" applyAlignment="1">
      <alignment horizontal="center" vertical="center" textRotation="90"/>
    </xf>
    <xf numFmtId="0" fontId="106" fillId="66" borderId="175" xfId="0" applyFont="1" applyFill="1" applyBorder="1" applyAlignment="1">
      <alignment horizontal="center" vertical="center" textRotation="90"/>
    </xf>
    <xf numFmtId="14" fontId="94" fillId="2" borderId="161" xfId="0" applyNumberFormat="1" applyFont="1" applyFill="1" applyBorder="1" applyAlignment="1">
      <alignment horizontal="center" vertical="top" textRotation="90"/>
    </xf>
    <xf numFmtId="2" fontId="92" fillId="61" borderId="178" xfId="0" applyNumberFormat="1" applyFont="1" applyFill="1" applyBorder="1" applyAlignment="1">
      <alignment horizontal="center" vertical="center"/>
    </xf>
    <xf numFmtId="2" fontId="92" fillId="61" borderId="179" xfId="0" applyNumberFormat="1" applyFont="1" applyFill="1" applyBorder="1" applyAlignment="1">
      <alignment horizontal="center" vertical="center"/>
    </xf>
    <xf numFmtId="2" fontId="92" fillId="61" borderId="180" xfId="0" applyNumberFormat="1" applyFont="1" applyFill="1" applyBorder="1" applyAlignment="1">
      <alignment horizontal="center" vertical="center"/>
    </xf>
    <xf numFmtId="0" fontId="104" fillId="0" borderId="0" xfId="0" applyFont="1" applyAlignment="1">
      <alignment horizontal="center" vertical="center" textRotation="90" wrapText="1"/>
    </xf>
    <xf numFmtId="0" fontId="104" fillId="0" borderId="161" xfId="0" applyFont="1" applyBorder="1" applyAlignment="1">
      <alignment horizontal="center" vertical="center" textRotation="90" wrapText="1"/>
    </xf>
    <xf numFmtId="0" fontId="105" fillId="0" borderId="161" xfId="0" applyFont="1" applyBorder="1" applyAlignment="1">
      <alignment horizontal="center" vertical="center" textRotation="90" wrapText="1"/>
    </xf>
    <xf numFmtId="0" fontId="77" fillId="0" borderId="122" xfId="0" applyFont="1" applyBorder="1" applyAlignment="1">
      <alignment horizontal="center" vertical="center"/>
    </xf>
    <xf numFmtId="0" fontId="9" fillId="0" borderId="122" xfId="0" applyFont="1" applyBorder="1" applyAlignment="1">
      <alignment horizontal="center"/>
    </xf>
    <xf numFmtId="0" fontId="79" fillId="16" borderId="122" xfId="0" applyFont="1" applyFill="1" applyBorder="1" applyAlignment="1">
      <alignment horizontal="center"/>
    </xf>
    <xf numFmtId="0" fontId="80" fillId="40" borderId="100" xfId="0" applyFont="1" applyFill="1" applyBorder="1" applyAlignment="1">
      <alignment horizontal="center" vertical="center"/>
    </xf>
    <xf numFmtId="0" fontId="79" fillId="40" borderId="122" xfId="0" applyFont="1" applyFill="1" applyBorder="1" applyAlignment="1">
      <alignment horizontal="center"/>
    </xf>
    <xf numFmtId="0" fontId="4" fillId="0" borderId="120" xfId="0" applyFont="1" applyBorder="1" applyAlignment="1">
      <alignment horizontal="center"/>
    </xf>
    <xf numFmtId="0" fontId="31" fillId="2" borderId="122" xfId="0" applyFont="1" applyFill="1" applyBorder="1" applyAlignment="1">
      <alignment horizontal="center"/>
    </xf>
    <xf numFmtId="0" fontId="22" fillId="16" borderId="104" xfId="0" applyFont="1" applyFill="1" applyBorder="1" applyAlignment="1">
      <alignment horizontal="center"/>
    </xf>
    <xf numFmtId="0" fontId="31" fillId="0" borderId="122" xfId="0" applyFont="1" applyBorder="1" applyAlignment="1">
      <alignment horizontal="center"/>
    </xf>
    <xf numFmtId="0" fontId="31" fillId="2" borderId="158" xfId="0" applyFont="1" applyFill="1" applyBorder="1" applyAlignment="1">
      <alignment horizontal="center" vertical="center"/>
    </xf>
    <xf numFmtId="0" fontId="10" fillId="0" borderId="159" xfId="0" applyFont="1" applyBorder="1"/>
    <xf numFmtId="0" fontId="10" fillId="0" borderId="160" xfId="0" applyFont="1" applyBorder="1"/>
    <xf numFmtId="0" fontId="10" fillId="0" borderId="161" xfId="0" applyFont="1" applyBorder="1"/>
    <xf numFmtId="0" fontId="31" fillId="2" borderId="131" xfId="0" applyFont="1" applyFill="1" applyBorder="1" applyAlignment="1">
      <alignment horizontal="center"/>
    </xf>
    <xf numFmtId="0" fontId="77" fillId="16" borderId="96" xfId="0" applyFont="1" applyFill="1" applyBorder="1" applyAlignment="1">
      <alignment horizontal="center" vertical="center" wrapText="1"/>
    </xf>
    <xf numFmtId="0" fontId="82" fillId="16" borderId="122" xfId="0" applyFont="1" applyFill="1" applyBorder="1" applyAlignment="1">
      <alignment horizontal="center" vertical="center"/>
    </xf>
    <xf numFmtId="0" fontId="77" fillId="16" borderId="122" xfId="0" applyFont="1" applyFill="1" applyBorder="1" applyAlignment="1">
      <alignment horizontal="center" vertical="center"/>
    </xf>
    <xf numFmtId="0" fontId="81" fillId="16" borderId="57" xfId="0" applyFont="1" applyFill="1" applyBorder="1" applyAlignment="1">
      <alignment horizontal="center"/>
    </xf>
    <xf numFmtId="0" fontId="77" fillId="16" borderId="104" xfId="0" applyFont="1" applyFill="1" applyBorder="1" applyAlignment="1">
      <alignment horizontal="center"/>
    </xf>
    <xf numFmtId="0" fontId="77" fillId="0" borderId="0" xfId="0" applyFont="1" applyAlignment="1">
      <alignment horizontal="center"/>
    </xf>
  </cellXfs>
  <cellStyles count="3">
    <cellStyle name="Normal" xfId="0" builtinId="0"/>
    <cellStyle name="Normal 2" xfId="2" xr:uid="{00000000-0005-0000-0000-000001000000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'Resumo Densidades'!$B$2:$B$3</c:f>
              <c:strCache>
                <c:ptCount val="2"/>
                <c:pt idx="0">
                  <c:v>15/10/2019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'Resumo Densidades'!$C$2:$C$3</c:f>
              <c:numCache>
                <c:formatCode>0.00E+00</c:formatCode>
                <c:ptCount val="2"/>
                <c:pt idx="0">
                  <c:v>509044.30175817711</c:v>
                </c:pt>
                <c:pt idx="1">
                  <c:v>481642.08897004294</c:v>
                </c:pt>
              </c:numCache>
            </c:numRef>
          </c:cat>
          <c:val>
            <c:numRef>
              <c:f>'Resumo Densidades'!$C$2:$C$3</c:f>
              <c:numCache>
                <c:formatCode>0.00E+00</c:formatCode>
                <c:ptCount val="2"/>
                <c:pt idx="0">
                  <c:v>509044.30175817711</c:v>
                </c:pt>
                <c:pt idx="1">
                  <c:v>481642.08897004294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9-46E9-BF88-E62365EEA211}"/>
            </c:ext>
          </c:extLst>
        </c:ser>
        <c:ser>
          <c:idx val="1"/>
          <c:order val="1"/>
          <c:tx>
            <c:strRef>
              <c:f>'Resumo Densidades'!$B$5:$B$10</c:f>
              <c:strCache>
                <c:ptCount val="6"/>
                <c:pt idx="0">
                  <c:v>21/10/2019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'Resumo Densidades'!$C$5:$C$6</c:f>
              <c:numCache>
                <c:formatCode>0.00E+00</c:formatCode>
                <c:ptCount val="2"/>
                <c:pt idx="0">
                  <c:v>457731.4811386962</c:v>
                </c:pt>
                <c:pt idx="1">
                  <c:v>394488.46547882113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9-46E9-BF88-E62365EEA211}"/>
            </c:ext>
          </c:extLst>
        </c:ser>
        <c:ser>
          <c:idx val="2"/>
          <c:order val="2"/>
          <c:tx>
            <c:strRef>
              <c:f>'Resumo Densidades'!$B$12:$B$14</c:f>
              <c:strCache>
                <c:ptCount val="3"/>
                <c:pt idx="0">
                  <c:v>25/10/2019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'Resumo Densidades'!$C$13:$C$14</c:f>
              <c:numCache>
                <c:formatCode>0.00E+00</c:formatCode>
                <c:ptCount val="2"/>
                <c:pt idx="0">
                  <c:v>2393842.7658046475</c:v>
                </c:pt>
                <c:pt idx="1">
                  <c:v>2247717.7507030028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9-46E9-BF88-E62365EE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581743"/>
        <c:axId val="1062527695"/>
      </c:barChart>
      <c:catAx>
        <c:axId val="1062581743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2527695"/>
        <c:crosses val="autoZero"/>
        <c:auto val="1"/>
        <c:lblAlgn val="ctr"/>
        <c:lblOffset val="100"/>
        <c:noMultiLvlLbl val="0"/>
      </c:catAx>
      <c:valAx>
        <c:axId val="106252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258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'Médias dens por dia'!$C$1</c:f>
              <c:strCache>
                <c:ptCount val="1"/>
                <c:pt idx="0">
                  <c:v>0h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dia'!$C$2:$C$8</c:f>
              <c:numCache>
                <c:formatCode>0.00E+00</c:formatCode>
                <c:ptCount val="7"/>
                <c:pt idx="0">
                  <c:v>495343.19536411006</c:v>
                </c:pt>
                <c:pt idx="1">
                  <c:v>520918.18466354592</c:v>
                </c:pt>
                <c:pt idx="2">
                  <c:v>501652.359215601</c:v>
                </c:pt>
                <c:pt idx="3">
                  <c:v>454590.35329453083</c:v>
                </c:pt>
                <c:pt idx="4">
                  <c:v>429505.97684747417</c:v>
                </c:pt>
                <c:pt idx="5">
                  <c:v>383925.82834684383</c:v>
                </c:pt>
                <c:pt idx="6">
                  <c:v>406439.35996547132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6-4A48-B555-7D56CD1804EC}"/>
            </c:ext>
          </c:extLst>
        </c:ser>
        <c:ser>
          <c:idx val="1"/>
          <c:order val="1"/>
          <c:tx>
            <c:strRef>
              <c:f>'Médias dens por dia'!$D$1</c:f>
              <c:strCache>
                <c:ptCount val="1"/>
                <c:pt idx="0">
                  <c:v>72h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dia'!$D$2:$D$8</c:f>
              <c:numCache>
                <c:formatCode>0.00E+00</c:formatCode>
                <c:ptCount val="7"/>
                <c:pt idx="0">
                  <c:v>426109.97330875869</c:v>
                </c:pt>
                <c:pt idx="1">
                  <c:v>619171.38549247663</c:v>
                </c:pt>
                <c:pt idx="2">
                  <c:v>25895119.384852692</c:v>
                </c:pt>
                <c:pt idx="3">
                  <c:v>189924.72836750347</c:v>
                </c:pt>
                <c:pt idx="4">
                  <c:v>394083.69184471545</c:v>
                </c:pt>
                <c:pt idx="5">
                  <c:v>3276643.1381139783</c:v>
                </c:pt>
                <c:pt idx="6">
                  <c:v>2381295.5233844742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6-4A48-B555-7D56CD1804EC}"/>
            </c:ext>
          </c:extLst>
        </c:ser>
        <c:ser>
          <c:idx val="2"/>
          <c:order val="2"/>
          <c:tx>
            <c:strRef>
              <c:f>'Médias dens por dia'!$E$1</c:f>
              <c:strCache>
                <c:ptCount val="1"/>
                <c:pt idx="0">
                  <c:v>168h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dia'!$E$2:$E$8</c:f>
              <c:numCache>
                <c:formatCode>0.00E+00</c:formatCode>
                <c:ptCount val="7"/>
                <c:pt idx="0">
                  <c:v>464156.05165076518</c:v>
                </c:pt>
                <c:pt idx="1">
                  <c:v>914920.69725757279</c:v>
                </c:pt>
                <c:pt idx="2">
                  <c:v>670688.84358414065</c:v>
                </c:pt>
                <c:pt idx="3">
                  <c:v>642839.27688813093</c:v>
                </c:pt>
                <c:pt idx="4">
                  <c:v>443539.35243110027</c:v>
                </c:pt>
                <c:pt idx="5">
                  <c:v>2278295.2906721029</c:v>
                </c:pt>
                <c:pt idx="6">
                  <c:v>1805454.5948471432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6-4A48-B555-7D56CD1804EC}"/>
            </c:ext>
          </c:extLst>
        </c:ser>
        <c:ser>
          <c:idx val="3"/>
          <c:order val="3"/>
          <c:tx>
            <c:strRef>
              <c:f>'Médias dens por dia'!$F$1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dia'!$F$2:$F$8</c:f>
              <c:numCache>
                <c:formatCode>0.00E+00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9CE6-4A48-B555-7D56CD1804EC}"/>
            </c:ext>
          </c:extLst>
        </c:ser>
        <c:ser>
          <c:idx val="4"/>
          <c:order val="4"/>
          <c:tx>
            <c:strRef>
              <c:f>'Médias dens por dia'!$G$1</c:f>
              <c:strCache>
                <c:ptCount val="1"/>
                <c:pt idx="0">
                  <c:v>336h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dia'!$G$2:$G$8</c:f>
              <c:numCache>
                <c:formatCode>0.00E+00</c:formatCode>
                <c:ptCount val="7"/>
                <c:pt idx="0">
                  <c:v>1502641.8438310018</c:v>
                </c:pt>
                <c:pt idx="1">
                  <c:v>1737856.9584129828</c:v>
                </c:pt>
                <c:pt idx="2">
                  <c:v>1479908.7257652618</c:v>
                </c:pt>
                <c:pt idx="3">
                  <c:v>1268985.5806087607</c:v>
                </c:pt>
                <c:pt idx="4">
                  <c:v>604792.26472396241</c:v>
                </c:pt>
                <c:pt idx="5">
                  <c:v>7833938.7430000752</c:v>
                </c:pt>
                <c:pt idx="6">
                  <c:v>4397614.6991613228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6-4A48-B555-7D56CD1804EC}"/>
            </c:ext>
          </c:extLst>
        </c:ser>
        <c:ser>
          <c:idx val="5"/>
          <c:order val="5"/>
          <c:tx>
            <c:strRef>
              <c:f>'Médias dens por dia'!$H$1</c:f>
              <c:strCache>
                <c:ptCount val="1"/>
                <c:pt idx="0">
                  <c:v>504H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dia'!$H$2:$H$8</c:f>
              <c:numCache>
                <c:formatCode>0.00E+00</c:formatCode>
                <c:ptCount val="7"/>
                <c:pt idx="0">
                  <c:v>2826736.610913849</c:v>
                </c:pt>
                <c:pt idx="1">
                  <c:v>1778501.2917133628</c:v>
                </c:pt>
                <c:pt idx="2">
                  <c:v>1720081.9244791658</c:v>
                </c:pt>
                <c:pt idx="3">
                  <c:v>1950376.1148090435</c:v>
                </c:pt>
                <c:pt idx="4">
                  <c:v>2024589.1463168978</c:v>
                </c:pt>
                <c:pt idx="5">
                  <c:v>1584160.9505400155</c:v>
                </c:pt>
                <c:pt idx="6">
                  <c:v>2698763.8558330033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E6-4A48-B555-7D56CD1804EC}"/>
            </c:ext>
          </c:extLst>
        </c:ser>
        <c:ser>
          <c:idx val="6"/>
          <c:order val="6"/>
          <c:tx>
            <c:strRef>
              <c:f>'Médias dens por dia'!$I$1</c:f>
              <c:strCache>
                <c:ptCount val="1"/>
                <c:pt idx="0">
                  <c:v>720H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'Médias dens por dia'!$B$2:$B$8</c:f>
              <c:strCache>
                <c:ptCount val="7"/>
                <c:pt idx="0">
                  <c:v>Água Bruta</c:v>
                </c:pt>
                <c:pt idx="1">
                  <c:v>Mesocosmo 01</c:v>
                </c:pt>
                <c:pt idx="2">
                  <c:v>Mesocosmo 02</c:v>
                </c:pt>
                <c:pt idx="3">
                  <c:v>Mesocosmo 03</c:v>
                </c:pt>
                <c:pt idx="4">
                  <c:v>Mesocosmo 04</c:v>
                </c:pt>
                <c:pt idx="5">
                  <c:v>Mesocosmo 05</c:v>
                </c:pt>
                <c:pt idx="6">
                  <c:v>Mesocosmo 06</c:v>
                </c:pt>
              </c:strCache>
            </c:strRef>
          </c:cat>
          <c:val>
            <c:numRef>
              <c:f>'Médias dens por dia'!$I$2:$I$8</c:f>
              <c:numCache>
                <c:formatCode>0.00E+00</c:formatCode>
                <c:ptCount val="7"/>
                <c:pt idx="0">
                  <c:v>2384965.8751363228</c:v>
                </c:pt>
                <c:pt idx="1">
                  <c:v>1240482.9027378783</c:v>
                </c:pt>
                <c:pt idx="2">
                  <c:v>1453111.6426247193</c:v>
                </c:pt>
                <c:pt idx="3">
                  <c:v>2225300.3578138887</c:v>
                </c:pt>
                <c:pt idx="4">
                  <c:v>2371189.5401580399</c:v>
                </c:pt>
                <c:pt idx="5">
                  <c:v>2499779.1299375314</c:v>
                </c:pt>
                <c:pt idx="6">
                  <c:v>2495898.6718103606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E6-4A48-B555-7D56CD180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3748175"/>
        <c:axId val="993743695"/>
      </c:barChart>
      <c:catAx>
        <c:axId val="1283748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3743695"/>
        <c:crosses val="autoZero"/>
        <c:auto val="1"/>
        <c:lblAlgn val="ctr"/>
        <c:lblOffset val="100"/>
        <c:noMultiLvlLbl val="0"/>
      </c:catAx>
      <c:valAx>
        <c:axId val="9937436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3748175"/>
        <c:crossesAt val="0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31217291283715E-2"/>
          <c:y val="0.28918782719739056"/>
          <c:w val="0.93893756541743256"/>
          <c:h val="0.66125646489227918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'Médias dens por dia'!$AI$14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dia'!$AF$14:$AH$14</c:f>
              <c:numCache>
                <c:formatCode>0.00</c:formatCode>
                <c:ptCount val="3"/>
                <c:pt idx="0">
                  <c:v>175.30943220755222</c:v>
                </c:pt>
                <c:pt idx="1">
                  <c:v>62.426508475407765</c:v>
                </c:pt>
                <c:pt idx="2">
                  <c:v>237.04740055894911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5-4142-B585-04EE7BFE438F}"/>
            </c:ext>
          </c:extLst>
        </c:ser>
        <c:ser>
          <c:idx val="1"/>
          <c:order val="1"/>
          <c:tx>
            <c:strRef>
              <c:f>'Médias dens por dia'!$AI$15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dia'!$AF$15:$AH$15</c:f>
              <c:numCache>
                <c:formatCode>0.00</c:formatCode>
                <c:ptCount val="3"/>
                <c:pt idx="0">
                  <c:v>0</c:v>
                </c:pt>
                <c:pt idx="1">
                  <c:v>372.55839559701639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5-4142-B585-04EE7BFE438F}"/>
            </c:ext>
          </c:extLst>
        </c:ser>
        <c:ser>
          <c:idx val="2"/>
          <c:order val="2"/>
          <c:tx>
            <c:strRef>
              <c:f>'Médias dens por dia'!$AI$16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dia'!$AF$16:$AH$16</c:f>
              <c:numCache>
                <c:formatCode>0.00</c:formatCode>
                <c:ptCount val="3"/>
                <c:pt idx="0">
                  <c:v>0</c:v>
                </c:pt>
                <c:pt idx="1">
                  <c:v>9264.7673721288411</c:v>
                </c:pt>
                <c:pt idx="2">
                  <c:v>5790.3469954084894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5-4142-B585-04EE7BFE438F}"/>
            </c:ext>
          </c:extLst>
        </c:ser>
        <c:ser>
          <c:idx val="3"/>
          <c:order val="3"/>
          <c:tx>
            <c:strRef>
              <c:f>'Médias dens por dia'!$AI$17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dia'!$AF$17:$AH$17</c:f>
              <c:numCache>
                <c:formatCode>0.00</c:formatCode>
                <c:ptCount val="3"/>
                <c:pt idx="0">
                  <c:v>0</c:v>
                </c:pt>
                <c:pt idx="1">
                  <c:v>590.34175440466061</c:v>
                </c:pt>
                <c:pt idx="2">
                  <c:v>1679.323299678651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E5-4142-B585-04EE7BFE438F}"/>
            </c:ext>
          </c:extLst>
        </c:ser>
        <c:ser>
          <c:idx val="4"/>
          <c:order val="4"/>
          <c:tx>
            <c:strRef>
              <c:f>'Médias dens por dia'!$AI$18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dia'!$AF$18:$AH$18</c:f>
              <c:numCache>
                <c:formatCode>0.00</c:formatCode>
                <c:ptCount val="3"/>
                <c:pt idx="0">
                  <c:v>1160.4353383545067</c:v>
                </c:pt>
                <c:pt idx="1">
                  <c:v>290.14927673155654</c:v>
                </c:pt>
                <c:pt idx="2">
                  <c:v>178.80807486778133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E5-4142-B585-04EE7BFE438F}"/>
            </c:ext>
          </c:extLst>
        </c:ser>
        <c:ser>
          <c:idx val="5"/>
          <c:order val="5"/>
          <c:tx>
            <c:strRef>
              <c:f>'Médias dens por dia'!$AI$19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dia'!$AF$19:$AH$19</c:f>
              <c:numCache>
                <c:formatCode>0.00</c:formatCode>
                <c:ptCount val="3"/>
                <c:pt idx="0">
                  <c:v>33.930857846623013</c:v>
                </c:pt>
                <c:pt idx="1">
                  <c:v>617.61592248977979</c:v>
                </c:pt>
                <c:pt idx="2">
                  <c:v>420.78804650157372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E5-4142-B585-04EE7BFE438F}"/>
            </c:ext>
          </c:extLst>
        </c:ser>
        <c:ser>
          <c:idx val="6"/>
          <c:order val="6"/>
          <c:tx>
            <c:strRef>
              <c:f>'Médias dens por dia'!$AI$20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dia'!$AF$20:$AH$20</c:f>
              <c:numCache>
                <c:formatCode>0.00</c:formatCode>
                <c:ptCount val="3"/>
                <c:pt idx="0">
                  <c:v>67.861715693246026</c:v>
                </c:pt>
                <c:pt idx="1">
                  <c:v>73.352095037664157</c:v>
                </c:pt>
                <c:pt idx="2">
                  <c:v>66.55430864233405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E5-4142-B585-04EE7BFE438F}"/>
            </c:ext>
          </c:extLst>
        </c:ser>
        <c:ser>
          <c:idx val="7"/>
          <c:order val="7"/>
          <c:tx>
            <c:strRef>
              <c:f>'Médias dens por dia'!$AI$21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dia'!$AF$21:$AH$21</c:f>
              <c:numCache>
                <c:formatCode>0.00</c:formatCode>
                <c:ptCount val="3"/>
                <c:pt idx="0">
                  <c:v>135.72343138649205</c:v>
                </c:pt>
                <c:pt idx="1">
                  <c:v>61.545259949570948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E5-4142-B585-04EE7BFE438F}"/>
            </c:ext>
          </c:extLst>
        </c:ser>
        <c:ser>
          <c:idx val="8"/>
          <c:order val="8"/>
          <c:tx>
            <c:strRef>
              <c:f>'Médias dens por dia'!$AI$22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dia'!$AF$22:$AH$22</c:f>
              <c:numCache>
                <c:formatCode>0.00</c:formatCode>
                <c:ptCount val="3"/>
                <c:pt idx="0">
                  <c:v>712.54801477908336</c:v>
                </c:pt>
                <c:pt idx="1">
                  <c:v>404.8531534019121</c:v>
                </c:pt>
                <c:pt idx="2">
                  <c:v>327.02362830034139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E5-4142-B585-04EE7BFE438F}"/>
            </c:ext>
          </c:extLst>
        </c:ser>
        <c:ser>
          <c:idx val="9"/>
          <c:order val="9"/>
          <c:tx>
            <c:strRef>
              <c:f>'Médias dens por dia'!$AI$23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dia'!$AF$23:$AH$23</c:f>
              <c:numCache>
                <c:formatCode>0.00</c:formatCode>
                <c:ptCount val="3"/>
                <c:pt idx="0">
                  <c:v>7727.1873602709456</c:v>
                </c:pt>
                <c:pt idx="1">
                  <c:v>6654.2415512759753</c:v>
                </c:pt>
                <c:pt idx="2">
                  <c:v>3715.3420442700613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E5-4142-B585-04EE7BFE438F}"/>
            </c:ext>
          </c:extLst>
        </c:ser>
        <c:ser>
          <c:idx val="10"/>
          <c:order val="10"/>
          <c:tx>
            <c:strRef>
              <c:f>'Médias dens por dia'!$AI$24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dia'!$AF$24:$AH$24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E5-4142-B585-04EE7BFE438F}"/>
            </c:ext>
          </c:extLst>
        </c:ser>
        <c:ser>
          <c:idx val="11"/>
          <c:order val="11"/>
          <c:tx>
            <c:strRef>
              <c:f>'Médias dens por dia'!$AI$25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dia'!$AF$25:$AH$25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E5-4142-B585-04EE7BFE438F}"/>
            </c:ext>
          </c:extLst>
        </c:ser>
        <c:ser>
          <c:idx val="12"/>
          <c:order val="12"/>
          <c:tx>
            <c:strRef>
              <c:f>'Médias dens por dia'!$AI$26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dia'!$AF$26:$AH$26</c:f>
              <c:numCache>
                <c:formatCode>0.00</c:formatCode>
                <c:ptCount val="3"/>
                <c:pt idx="0">
                  <c:v>180534.78431593219</c:v>
                </c:pt>
                <c:pt idx="1">
                  <c:v>142500.9788941452</c:v>
                </c:pt>
                <c:pt idx="2">
                  <c:v>137612.48042875915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E5-4142-B585-04EE7BFE438F}"/>
            </c:ext>
          </c:extLst>
        </c:ser>
        <c:ser>
          <c:idx val="13"/>
          <c:order val="13"/>
          <c:tx>
            <c:strRef>
              <c:f>'Médias dens por dia'!$AI$27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dia'!$AF$27:$AH$27</c:f>
              <c:numCache>
                <c:formatCode>0.00</c:formatCode>
                <c:ptCount val="3"/>
                <c:pt idx="0">
                  <c:v>0</c:v>
                </c:pt>
                <c:pt idx="1">
                  <c:v>102.71757010829087</c:v>
                </c:pt>
                <c:pt idx="2">
                  <c:v>49.210939184722378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6E5-4142-B585-04EE7BFE438F}"/>
            </c:ext>
          </c:extLst>
        </c:ser>
        <c:ser>
          <c:idx val="14"/>
          <c:order val="14"/>
          <c:tx>
            <c:strRef>
              <c:f>'Médias dens por dia'!$AI$28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dia'!$AF$28:$AH$28</c:f>
              <c:numCache>
                <c:formatCode>0.00</c:formatCode>
                <c:ptCount val="3"/>
                <c:pt idx="0">
                  <c:v>0</c:v>
                </c:pt>
                <c:pt idx="1">
                  <c:v>742.51873998452857</c:v>
                </c:pt>
                <c:pt idx="2">
                  <c:v>851.84852145488378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6E5-4142-B585-04EE7BFE438F}"/>
            </c:ext>
          </c:extLst>
        </c:ser>
        <c:ser>
          <c:idx val="15"/>
          <c:order val="15"/>
          <c:tx>
            <c:strRef>
              <c:f>'Médias dens por dia'!$AI$29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dia'!$AF$29:$AH$29</c:f>
              <c:numCache>
                <c:formatCode>0.00</c:formatCode>
                <c:ptCount val="3"/>
                <c:pt idx="0">
                  <c:v>246.56423368546055</c:v>
                </c:pt>
                <c:pt idx="1">
                  <c:v>554.73144176558526</c:v>
                </c:pt>
                <c:pt idx="2">
                  <c:v>938.06310666518141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6E5-4142-B585-04EE7BFE438F}"/>
            </c:ext>
          </c:extLst>
        </c:ser>
        <c:ser>
          <c:idx val="16"/>
          <c:order val="16"/>
          <c:tx>
            <c:strRef>
              <c:f>'Médias dens por dia'!$AI$30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dia'!$AF$30:$AH$30</c:f>
              <c:numCache>
                <c:formatCode>0.00</c:formatCode>
                <c:ptCount val="3"/>
                <c:pt idx="0">
                  <c:v>6555.4417359675663</c:v>
                </c:pt>
                <c:pt idx="1">
                  <c:v>9454.6414254249685</c:v>
                </c:pt>
                <c:pt idx="2">
                  <c:v>4165.4901404025704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6E5-4142-B585-04EE7BFE438F}"/>
            </c:ext>
          </c:extLst>
        </c:ser>
        <c:ser>
          <c:idx val="17"/>
          <c:order val="17"/>
          <c:tx>
            <c:strRef>
              <c:f>'Médias dens por dia'!$AI$31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dia'!$AF$31:$AH$31</c:f>
              <c:numCache>
                <c:formatCode>0.00</c:formatCode>
                <c:ptCount val="3"/>
                <c:pt idx="0">
                  <c:v>0</c:v>
                </c:pt>
                <c:pt idx="1">
                  <c:v>14.821557867609146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6E5-4142-B585-04EE7BFE438F}"/>
            </c:ext>
          </c:extLst>
        </c:ser>
        <c:ser>
          <c:idx val="18"/>
          <c:order val="18"/>
          <c:tx>
            <c:strRef>
              <c:f>'Médias dens por dia'!$AI$32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dia'!$AF$32:$AH$32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6E5-4142-B585-04EE7BFE438F}"/>
            </c:ext>
          </c:extLst>
        </c:ser>
        <c:ser>
          <c:idx val="19"/>
          <c:order val="19"/>
          <c:tx>
            <c:strRef>
              <c:f>'Médias dens por dia'!$AI$33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dia'!$AF$33:$AH$33</c:f>
              <c:numCache>
                <c:formatCode>0.00</c:formatCode>
                <c:ptCount val="3"/>
                <c:pt idx="0">
                  <c:v>576.82458339259119</c:v>
                </c:pt>
                <c:pt idx="1">
                  <c:v>411.84533928594419</c:v>
                </c:pt>
                <c:pt idx="2">
                  <c:v>526.82871339982819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6E5-4142-B585-04EE7BFE438F}"/>
            </c:ext>
          </c:extLst>
        </c:ser>
        <c:ser>
          <c:idx val="20"/>
          <c:order val="20"/>
          <c:tx>
            <c:strRef>
              <c:f>'Médias dens por dia'!$AI$34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dia'!$AF$34:$AH$34</c:f>
              <c:numCache>
                <c:formatCode>0.00</c:formatCode>
                <c:ptCount val="3"/>
                <c:pt idx="0">
                  <c:v>7415.0234680820158</c:v>
                </c:pt>
                <c:pt idx="1">
                  <c:v>6904.2031683074119</c:v>
                </c:pt>
                <c:pt idx="2">
                  <c:v>8618.8586939542056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6E5-4142-B585-04EE7BFE438F}"/>
            </c:ext>
          </c:extLst>
        </c:ser>
        <c:ser>
          <c:idx val="21"/>
          <c:order val="21"/>
          <c:tx>
            <c:strRef>
              <c:f>'Médias dens por dia'!$AI$35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dia'!$AF$35:$AH$35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6E5-4142-B585-04EE7BFE438F}"/>
            </c:ext>
          </c:extLst>
        </c:ser>
        <c:ser>
          <c:idx val="22"/>
          <c:order val="22"/>
          <c:tx>
            <c:strRef>
              <c:f>'Médias dens por dia'!$AI$36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dia'!$AF$36:$AH$36</c:f>
              <c:numCache>
                <c:formatCode>0.00</c:formatCode>
                <c:ptCount val="3"/>
                <c:pt idx="0">
                  <c:v>7826.7178766210418</c:v>
                </c:pt>
                <c:pt idx="1">
                  <c:v>4192.4274787921158</c:v>
                </c:pt>
                <c:pt idx="2">
                  <c:v>1480.0994646102763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6E5-4142-B585-04EE7BFE438F}"/>
            </c:ext>
          </c:extLst>
        </c:ser>
        <c:ser>
          <c:idx val="23"/>
          <c:order val="23"/>
          <c:tx>
            <c:strRef>
              <c:f>'Médias dens por dia'!$AI$37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dia'!$AF$37:$AH$37</c:f>
              <c:numCache>
                <c:formatCode>0.00</c:formatCode>
                <c:ptCount val="3"/>
                <c:pt idx="0">
                  <c:v>3886.3882564324358</c:v>
                </c:pt>
                <c:pt idx="1">
                  <c:v>12149.589720881471</c:v>
                </c:pt>
                <c:pt idx="2">
                  <c:v>5927.2217462168674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6E5-4142-B585-04EE7BFE438F}"/>
            </c:ext>
          </c:extLst>
        </c:ser>
        <c:ser>
          <c:idx val="24"/>
          <c:order val="24"/>
          <c:tx>
            <c:strRef>
              <c:f>'Médias dens por dia'!$AI$38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dia'!$AF$38:$AH$38</c:f>
              <c:numCache>
                <c:formatCode>0.00</c:formatCode>
                <c:ptCount val="3"/>
                <c:pt idx="0">
                  <c:v>712.54801477908336</c:v>
                </c:pt>
                <c:pt idx="1">
                  <c:v>1354.8300622529259</c:v>
                </c:pt>
                <c:pt idx="2">
                  <c:v>1122.0398242037957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6E5-4142-B585-04EE7BFE438F}"/>
            </c:ext>
          </c:extLst>
        </c:ser>
        <c:ser>
          <c:idx val="25"/>
          <c:order val="25"/>
          <c:tx>
            <c:strRef>
              <c:f>'Médias dens por dia'!$AI$39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dia'!$AF$39:$AH$39</c:f>
              <c:numCache>
                <c:formatCode>0.00</c:formatCode>
                <c:ptCount val="3"/>
                <c:pt idx="0">
                  <c:v>407.17029415947616</c:v>
                </c:pt>
                <c:pt idx="1">
                  <c:v>369.27155969742574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6E5-4142-B585-04EE7BFE438F}"/>
            </c:ext>
          </c:extLst>
        </c:ser>
        <c:ser>
          <c:idx val="26"/>
          <c:order val="26"/>
          <c:tx>
            <c:strRef>
              <c:f>'Médias dens por dia'!$AI$40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dia'!$AF$40:$AH$40</c:f>
              <c:numCache>
                <c:formatCode>0.00</c:formatCode>
                <c:ptCount val="3"/>
                <c:pt idx="0">
                  <c:v>271.4468627729841</c:v>
                </c:pt>
                <c:pt idx="1">
                  <c:v>244.58057876587699</c:v>
                </c:pt>
                <c:pt idx="2">
                  <c:v>185.04668503734374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6E5-4142-B585-04EE7BFE438F}"/>
            </c:ext>
          </c:extLst>
        </c:ser>
        <c:ser>
          <c:idx val="27"/>
          <c:order val="27"/>
          <c:tx>
            <c:strRef>
              <c:f>'Médias dens por dia'!$AI$41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dia'!$AF$41:$AH$41</c:f>
              <c:numCache>
                <c:formatCode>0.00</c:formatCode>
                <c:ptCount val="3"/>
                <c:pt idx="0">
                  <c:v>1515.5783171491614</c:v>
                </c:pt>
                <c:pt idx="1">
                  <c:v>18807.306129636752</c:v>
                </c:pt>
                <c:pt idx="2">
                  <c:v>18667.522453312395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6E5-4142-B585-04EE7BFE438F}"/>
            </c:ext>
          </c:extLst>
        </c:ser>
        <c:ser>
          <c:idx val="28"/>
          <c:order val="28"/>
          <c:tx>
            <c:strRef>
              <c:f>'Médias dens por dia'!$AI$42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dia'!$AF$42:$AH$42</c:f>
              <c:numCache>
                <c:formatCode>0.00</c:formatCode>
                <c:ptCount val="3"/>
                <c:pt idx="0">
                  <c:v>251226.33355358659</c:v>
                </c:pt>
                <c:pt idx="1">
                  <c:v>246691.46785169168</c:v>
                </c:pt>
                <c:pt idx="2">
                  <c:v>184292.09608322507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6E5-4142-B585-04EE7BFE438F}"/>
            </c:ext>
          </c:extLst>
        </c:ser>
        <c:ser>
          <c:idx val="29"/>
          <c:order val="29"/>
          <c:tx>
            <c:strRef>
              <c:f>'Médias dens por dia'!$AI$43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dia'!$AF$43:$AH$43</c:f>
              <c:numCache>
                <c:formatCode>0.00</c:formatCode>
                <c:ptCount val="3"/>
                <c:pt idx="0">
                  <c:v>23609.090889680294</c:v>
                </c:pt>
                <c:pt idx="1">
                  <c:v>28482.126899108644</c:v>
                </c:pt>
                <c:pt idx="2">
                  <c:v>29438.268950278016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6E5-4142-B585-04EE7BFE438F}"/>
            </c:ext>
          </c:extLst>
        </c:ser>
        <c:ser>
          <c:idx val="30"/>
          <c:order val="30"/>
          <c:tx>
            <c:strRef>
              <c:f>'Médias dens por dia'!$AI$44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dia'!$AF$44:$AH$44</c:f>
              <c:numCache>
                <c:formatCode>0.00</c:formatCode>
                <c:ptCount val="3"/>
                <c:pt idx="0">
                  <c:v>308.77080640426936</c:v>
                </c:pt>
                <c:pt idx="1">
                  <c:v>131.16105075349904</c:v>
                </c:pt>
                <c:pt idx="2">
                  <c:v>118.72307500000353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6E5-4142-B585-04EE7BFE438F}"/>
            </c:ext>
          </c:extLst>
        </c:ser>
        <c:ser>
          <c:idx val="31"/>
          <c:order val="31"/>
          <c:tx>
            <c:strRef>
              <c:f>'Médias dens por dia'!$AI$45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dia'!$AF$45:$AH$45</c:f>
              <c:numCache>
                <c:formatCode>0.00</c:formatCode>
                <c:ptCount val="3"/>
                <c:pt idx="0">
                  <c:v>67.861715693246026</c:v>
                </c:pt>
                <c:pt idx="1">
                  <c:v>27.745114877959008</c:v>
                </c:pt>
                <c:pt idx="2">
                  <c:v>14.469919013767722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6E5-4142-B585-04EE7BFE438F}"/>
            </c:ext>
          </c:extLst>
        </c:ser>
        <c:ser>
          <c:idx val="32"/>
          <c:order val="32"/>
          <c:tx>
            <c:strRef>
              <c:f>'Médias dens por dia'!$AI$46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dia'!$AF$46:$AH$46</c:f>
              <c:numCache>
                <c:formatCode>0.00</c:formatCode>
                <c:ptCount val="3"/>
                <c:pt idx="0">
                  <c:v>0</c:v>
                </c:pt>
                <c:pt idx="1">
                  <c:v>16.900072535805972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6E5-4142-B585-04EE7BFE438F}"/>
            </c:ext>
          </c:extLst>
        </c:ser>
        <c:ser>
          <c:idx val="33"/>
          <c:order val="33"/>
          <c:tx>
            <c:strRef>
              <c:f>'Médias dens por dia'!$AI$47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dia'!$AF$47:$AH$47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14.763281755416713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6E5-4142-B585-04EE7BFE438F}"/>
            </c:ext>
          </c:extLst>
        </c:ser>
        <c:ser>
          <c:idx val="34"/>
          <c:order val="34"/>
          <c:tx>
            <c:strRef>
              <c:f>'Médias dens por dia'!$AI$48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dia'!$AF$48:$AH$48</c:f>
              <c:numCache>
                <c:formatCode>0.00</c:formatCode>
                <c:ptCount val="3"/>
                <c:pt idx="0">
                  <c:v>0</c:v>
                </c:pt>
                <c:pt idx="1">
                  <c:v>563.98577726789938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6E5-4142-B585-04EE7BFE438F}"/>
            </c:ext>
          </c:extLst>
        </c:ser>
        <c:ser>
          <c:idx val="35"/>
          <c:order val="35"/>
          <c:tx>
            <c:strRef>
              <c:f>'Médias dens por dia'!$AI$95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dia'!$AF$95:$AH$95</c:f>
              <c:numCache>
                <c:formatCode>0.00E+00</c:formatCode>
                <c:ptCount val="3"/>
                <c:pt idx="0">
                  <c:v>104.34610635383062</c:v>
                </c:pt>
                <c:pt idx="1">
                  <c:v>18134.905246289025</c:v>
                </c:pt>
                <c:pt idx="2">
                  <c:v>1123.9699734328735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6E5-4142-B585-04EE7BFE438F}"/>
            </c:ext>
          </c:extLst>
        </c:ser>
        <c:ser>
          <c:idx val="36"/>
          <c:order val="36"/>
          <c:tx>
            <c:strRef>
              <c:f>'Médias dens por dia'!$AI$50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dia'!$AF$50:$AH$50</c:f>
              <c:numCache>
                <c:formatCode>0.00</c:formatCode>
                <c:ptCount val="3"/>
                <c:pt idx="0">
                  <c:v>0</c:v>
                </c:pt>
                <c:pt idx="1">
                  <c:v>68.078343779013849</c:v>
                </c:pt>
                <c:pt idx="2">
                  <c:v>92.537700002545989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6E5-4142-B585-04EE7BFE438F}"/>
            </c:ext>
          </c:extLst>
        </c:ser>
        <c:ser>
          <c:idx val="37"/>
          <c:order val="37"/>
          <c:tx>
            <c:strRef>
              <c:f>'Médias dens por dia'!$AI$51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dia'!$AF$51:$AH$51</c:f>
              <c:numCache>
                <c:formatCode>0.00</c:formatCode>
                <c:ptCount val="3"/>
                <c:pt idx="0">
                  <c:v>101.79257353986904</c:v>
                </c:pt>
                <c:pt idx="1">
                  <c:v>91.18837568478925</c:v>
                </c:pt>
                <c:pt idx="2">
                  <c:v>23.613670176186421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6E5-4142-B585-04EE7BFE438F}"/>
            </c:ext>
          </c:extLst>
        </c:ser>
        <c:ser>
          <c:idx val="38"/>
          <c:order val="38"/>
          <c:tx>
            <c:strRef>
              <c:f>'Médias dens por dia'!$AI$52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dia'!$AF$52:$AH$52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6E5-4142-B585-04EE7BFE438F}"/>
            </c:ext>
          </c:extLst>
        </c:ser>
        <c:ser>
          <c:idx val="39"/>
          <c:order val="39"/>
          <c:tx>
            <c:strRef>
              <c:f>'Médias dens por dia'!$AI$53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dia'!$AF$53:$AH$53</c:f>
              <c:numCache>
                <c:formatCode>0.00</c:formatCode>
                <c:ptCount val="3"/>
                <c:pt idx="0">
                  <c:v>67.861715693246026</c:v>
                </c:pt>
                <c:pt idx="1">
                  <c:v>106.19044736333592</c:v>
                </c:pt>
                <c:pt idx="2">
                  <c:v>43.70311978295215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6E5-4142-B585-04EE7BFE438F}"/>
            </c:ext>
          </c:extLst>
        </c:ser>
        <c:ser>
          <c:idx val="40"/>
          <c:order val="40"/>
          <c:tx>
            <c:strRef>
              <c:f>'Médias dens por dia'!$AI$54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dia'!$AF$54:$AH$54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6E5-4142-B585-04EE7BFE4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739536"/>
        <c:axId val="2123924960"/>
        <c:axId val="0"/>
      </c:bar3DChart>
      <c:catAx>
        <c:axId val="4573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3924960"/>
        <c:crosses val="autoZero"/>
        <c:auto val="1"/>
        <c:lblAlgn val="ctr"/>
        <c:lblOffset val="100"/>
        <c:noMultiLvlLbl val="0"/>
      </c:catAx>
      <c:valAx>
        <c:axId val="212392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8588516284343253E-2"/>
          <c:y val="1.281708837466536E-2"/>
          <c:w val="0.98141148371565678"/>
          <c:h val="0.24432801788606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798016092631046E-2"/>
          <c:y val="0.2810625078281721"/>
          <c:w val="0.93893756541743256"/>
          <c:h val="0.66125646489227918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'Médias dens por dia'!$AI$14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dia'!$AF$14:$AH$14</c:f>
              <c:numCache>
                <c:formatCode>0.00</c:formatCode>
                <c:ptCount val="3"/>
                <c:pt idx="0">
                  <c:v>175.30943220755222</c:v>
                </c:pt>
                <c:pt idx="1">
                  <c:v>62.426508475407765</c:v>
                </c:pt>
                <c:pt idx="2">
                  <c:v>237.04740055894911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8-42D7-8C7B-475F108EE223}"/>
            </c:ext>
          </c:extLst>
        </c:ser>
        <c:ser>
          <c:idx val="1"/>
          <c:order val="1"/>
          <c:tx>
            <c:strRef>
              <c:f>'Médias dens por dia'!$AI$15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dia'!$AF$15:$AH$15</c:f>
              <c:numCache>
                <c:formatCode>0.00</c:formatCode>
                <c:ptCount val="3"/>
                <c:pt idx="0">
                  <c:v>0</c:v>
                </c:pt>
                <c:pt idx="1">
                  <c:v>372.55839559701639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8-42D7-8C7B-475F108EE223}"/>
            </c:ext>
          </c:extLst>
        </c:ser>
        <c:ser>
          <c:idx val="2"/>
          <c:order val="2"/>
          <c:tx>
            <c:strRef>
              <c:f>'Médias dens por dia'!$AI$16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dia'!$AF$16:$AH$16</c:f>
              <c:numCache>
                <c:formatCode>0.00</c:formatCode>
                <c:ptCount val="3"/>
                <c:pt idx="0">
                  <c:v>0</c:v>
                </c:pt>
                <c:pt idx="1">
                  <c:v>9264.7673721288411</c:v>
                </c:pt>
                <c:pt idx="2">
                  <c:v>5790.3469954084894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8-42D7-8C7B-475F108EE223}"/>
            </c:ext>
          </c:extLst>
        </c:ser>
        <c:ser>
          <c:idx val="3"/>
          <c:order val="3"/>
          <c:tx>
            <c:strRef>
              <c:f>'Médias dens por dia'!$AI$17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dia'!$AF$17:$AH$17</c:f>
              <c:numCache>
                <c:formatCode>0.00</c:formatCode>
                <c:ptCount val="3"/>
                <c:pt idx="0">
                  <c:v>0</c:v>
                </c:pt>
                <c:pt idx="1">
                  <c:v>590.34175440466061</c:v>
                </c:pt>
                <c:pt idx="2">
                  <c:v>1679.323299678651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8-42D7-8C7B-475F108EE223}"/>
            </c:ext>
          </c:extLst>
        </c:ser>
        <c:ser>
          <c:idx val="4"/>
          <c:order val="4"/>
          <c:tx>
            <c:strRef>
              <c:f>'Médias dens por dia'!$AI$18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dia'!$AF$18:$AH$18</c:f>
              <c:numCache>
                <c:formatCode>0.00</c:formatCode>
                <c:ptCount val="3"/>
                <c:pt idx="0">
                  <c:v>1160.4353383545067</c:v>
                </c:pt>
                <c:pt idx="1">
                  <c:v>290.14927673155654</c:v>
                </c:pt>
                <c:pt idx="2">
                  <c:v>178.80807486778133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C8-42D7-8C7B-475F108EE223}"/>
            </c:ext>
          </c:extLst>
        </c:ser>
        <c:ser>
          <c:idx val="5"/>
          <c:order val="5"/>
          <c:tx>
            <c:strRef>
              <c:f>'Médias dens por dia'!$AI$19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dia'!$AF$19:$AH$19</c:f>
              <c:numCache>
                <c:formatCode>0.00</c:formatCode>
                <c:ptCount val="3"/>
                <c:pt idx="0">
                  <c:v>33.930857846623013</c:v>
                </c:pt>
                <c:pt idx="1">
                  <c:v>617.61592248977979</c:v>
                </c:pt>
                <c:pt idx="2">
                  <c:v>420.78804650157372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C8-42D7-8C7B-475F108EE223}"/>
            </c:ext>
          </c:extLst>
        </c:ser>
        <c:ser>
          <c:idx val="6"/>
          <c:order val="6"/>
          <c:tx>
            <c:strRef>
              <c:f>'Médias dens por dia'!$AI$20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dia'!$AF$20:$AH$20</c:f>
              <c:numCache>
                <c:formatCode>0.00</c:formatCode>
                <c:ptCount val="3"/>
                <c:pt idx="0">
                  <c:v>67.861715693246026</c:v>
                </c:pt>
                <c:pt idx="1">
                  <c:v>73.352095037664157</c:v>
                </c:pt>
                <c:pt idx="2">
                  <c:v>66.55430864233405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C8-42D7-8C7B-475F108EE223}"/>
            </c:ext>
          </c:extLst>
        </c:ser>
        <c:ser>
          <c:idx val="7"/>
          <c:order val="7"/>
          <c:tx>
            <c:strRef>
              <c:f>'Médias dens por dia'!$AI$21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dia'!$AF$21:$AH$21</c:f>
              <c:numCache>
                <c:formatCode>0.00</c:formatCode>
                <c:ptCount val="3"/>
                <c:pt idx="0">
                  <c:v>135.72343138649205</c:v>
                </c:pt>
                <c:pt idx="1">
                  <c:v>61.545259949570948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C8-42D7-8C7B-475F108EE223}"/>
            </c:ext>
          </c:extLst>
        </c:ser>
        <c:ser>
          <c:idx val="8"/>
          <c:order val="8"/>
          <c:tx>
            <c:strRef>
              <c:f>'Médias dens por dia'!$AI$22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dia'!$AF$22:$AH$22</c:f>
              <c:numCache>
                <c:formatCode>0.00</c:formatCode>
                <c:ptCount val="3"/>
                <c:pt idx="0">
                  <c:v>712.54801477908336</c:v>
                </c:pt>
                <c:pt idx="1">
                  <c:v>404.8531534019121</c:v>
                </c:pt>
                <c:pt idx="2">
                  <c:v>327.02362830034139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C8-42D7-8C7B-475F108EE223}"/>
            </c:ext>
          </c:extLst>
        </c:ser>
        <c:ser>
          <c:idx val="9"/>
          <c:order val="9"/>
          <c:tx>
            <c:strRef>
              <c:f>'Médias dens por dia'!$AI$23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dia'!$AF$23:$AH$23</c:f>
              <c:numCache>
                <c:formatCode>0.00</c:formatCode>
                <c:ptCount val="3"/>
                <c:pt idx="0">
                  <c:v>7727.1873602709456</c:v>
                </c:pt>
                <c:pt idx="1">
                  <c:v>6654.2415512759753</c:v>
                </c:pt>
                <c:pt idx="2">
                  <c:v>3715.3420442700613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C8-42D7-8C7B-475F108EE223}"/>
            </c:ext>
          </c:extLst>
        </c:ser>
        <c:ser>
          <c:idx val="10"/>
          <c:order val="10"/>
          <c:tx>
            <c:strRef>
              <c:f>'Médias dens por dia'!$AI$24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dia'!$AF$24:$AH$24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C8-42D7-8C7B-475F108EE223}"/>
            </c:ext>
          </c:extLst>
        </c:ser>
        <c:ser>
          <c:idx val="11"/>
          <c:order val="11"/>
          <c:tx>
            <c:strRef>
              <c:f>'Médias dens por dia'!$AI$25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dia'!$AF$25:$AH$25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C8-42D7-8C7B-475F108EE223}"/>
            </c:ext>
          </c:extLst>
        </c:ser>
        <c:ser>
          <c:idx val="12"/>
          <c:order val="12"/>
          <c:tx>
            <c:strRef>
              <c:f>'Médias dens por dia'!$AI$26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dia'!$AF$26:$AH$26</c:f>
              <c:numCache>
                <c:formatCode>0.00</c:formatCode>
                <c:ptCount val="3"/>
                <c:pt idx="0">
                  <c:v>180534.78431593219</c:v>
                </c:pt>
                <c:pt idx="1">
                  <c:v>142500.9788941452</c:v>
                </c:pt>
                <c:pt idx="2">
                  <c:v>137612.48042875915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C8-42D7-8C7B-475F108EE223}"/>
            </c:ext>
          </c:extLst>
        </c:ser>
        <c:ser>
          <c:idx val="13"/>
          <c:order val="13"/>
          <c:tx>
            <c:strRef>
              <c:f>'Médias dens por dia'!$AI$27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dia'!$AF$27:$AH$27</c:f>
              <c:numCache>
                <c:formatCode>0.00</c:formatCode>
                <c:ptCount val="3"/>
                <c:pt idx="0">
                  <c:v>0</c:v>
                </c:pt>
                <c:pt idx="1">
                  <c:v>102.71757010829087</c:v>
                </c:pt>
                <c:pt idx="2">
                  <c:v>49.210939184722378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C8-42D7-8C7B-475F108EE223}"/>
            </c:ext>
          </c:extLst>
        </c:ser>
        <c:ser>
          <c:idx val="14"/>
          <c:order val="14"/>
          <c:tx>
            <c:strRef>
              <c:f>'Médias dens por dia'!$AI$28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dia'!$AF$28:$AH$28</c:f>
              <c:numCache>
                <c:formatCode>0.00</c:formatCode>
                <c:ptCount val="3"/>
                <c:pt idx="0">
                  <c:v>0</c:v>
                </c:pt>
                <c:pt idx="1">
                  <c:v>742.51873998452857</c:v>
                </c:pt>
                <c:pt idx="2">
                  <c:v>851.84852145488378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C8-42D7-8C7B-475F108EE223}"/>
            </c:ext>
          </c:extLst>
        </c:ser>
        <c:ser>
          <c:idx val="15"/>
          <c:order val="15"/>
          <c:tx>
            <c:strRef>
              <c:f>'Médias dens por dia'!$AI$29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dia'!$AF$29:$AH$29</c:f>
              <c:numCache>
                <c:formatCode>0.00</c:formatCode>
                <c:ptCount val="3"/>
                <c:pt idx="0">
                  <c:v>246.56423368546055</c:v>
                </c:pt>
                <c:pt idx="1">
                  <c:v>554.73144176558526</c:v>
                </c:pt>
                <c:pt idx="2">
                  <c:v>938.06310666518141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C8-42D7-8C7B-475F108EE223}"/>
            </c:ext>
          </c:extLst>
        </c:ser>
        <c:ser>
          <c:idx val="16"/>
          <c:order val="16"/>
          <c:tx>
            <c:strRef>
              <c:f>'Médias dens por dia'!$AI$30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dia'!$AF$30:$AH$30</c:f>
              <c:numCache>
                <c:formatCode>0.00</c:formatCode>
                <c:ptCount val="3"/>
                <c:pt idx="0">
                  <c:v>6555.4417359675663</c:v>
                </c:pt>
                <c:pt idx="1">
                  <c:v>9454.6414254249685</c:v>
                </c:pt>
                <c:pt idx="2">
                  <c:v>4165.4901404025704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C8-42D7-8C7B-475F108EE223}"/>
            </c:ext>
          </c:extLst>
        </c:ser>
        <c:ser>
          <c:idx val="17"/>
          <c:order val="17"/>
          <c:tx>
            <c:strRef>
              <c:f>'Médias dens por dia'!$AI$31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dia'!$AF$31:$AH$31</c:f>
              <c:numCache>
                <c:formatCode>0.00</c:formatCode>
                <c:ptCount val="3"/>
                <c:pt idx="0">
                  <c:v>0</c:v>
                </c:pt>
                <c:pt idx="1">
                  <c:v>14.821557867609146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CC8-42D7-8C7B-475F108EE223}"/>
            </c:ext>
          </c:extLst>
        </c:ser>
        <c:ser>
          <c:idx val="18"/>
          <c:order val="18"/>
          <c:tx>
            <c:strRef>
              <c:f>'Médias dens por dia'!$AI$32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dia'!$AF$32:$AH$32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CC8-42D7-8C7B-475F108EE223}"/>
            </c:ext>
          </c:extLst>
        </c:ser>
        <c:ser>
          <c:idx val="19"/>
          <c:order val="19"/>
          <c:tx>
            <c:strRef>
              <c:f>'Médias dens por dia'!$AI$33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dia'!$AF$33:$AH$33</c:f>
              <c:numCache>
                <c:formatCode>0.00</c:formatCode>
                <c:ptCount val="3"/>
                <c:pt idx="0">
                  <c:v>576.82458339259119</c:v>
                </c:pt>
                <c:pt idx="1">
                  <c:v>411.84533928594419</c:v>
                </c:pt>
                <c:pt idx="2">
                  <c:v>526.82871339982819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CC8-42D7-8C7B-475F108EE223}"/>
            </c:ext>
          </c:extLst>
        </c:ser>
        <c:ser>
          <c:idx val="20"/>
          <c:order val="20"/>
          <c:tx>
            <c:strRef>
              <c:f>'Médias dens por dia'!$AI$34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dia'!$AF$34:$AH$34</c:f>
              <c:numCache>
                <c:formatCode>0.00</c:formatCode>
                <c:ptCount val="3"/>
                <c:pt idx="0">
                  <c:v>7415.0234680820158</c:v>
                </c:pt>
                <c:pt idx="1">
                  <c:v>6904.2031683074119</c:v>
                </c:pt>
                <c:pt idx="2">
                  <c:v>8618.8586939542056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C8-42D7-8C7B-475F108EE223}"/>
            </c:ext>
          </c:extLst>
        </c:ser>
        <c:ser>
          <c:idx val="21"/>
          <c:order val="21"/>
          <c:tx>
            <c:strRef>
              <c:f>'Médias dens por dia'!$AI$35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dia'!$AF$35:$AH$35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CC8-42D7-8C7B-475F108EE223}"/>
            </c:ext>
          </c:extLst>
        </c:ser>
        <c:ser>
          <c:idx val="22"/>
          <c:order val="22"/>
          <c:tx>
            <c:strRef>
              <c:f>'Médias dens por dia'!$AI$36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dia'!$AF$36:$AH$36</c:f>
              <c:numCache>
                <c:formatCode>0.00</c:formatCode>
                <c:ptCount val="3"/>
                <c:pt idx="0">
                  <c:v>7826.7178766210418</c:v>
                </c:pt>
                <c:pt idx="1">
                  <c:v>4192.4274787921158</c:v>
                </c:pt>
                <c:pt idx="2">
                  <c:v>1480.0994646102763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CC8-42D7-8C7B-475F108EE223}"/>
            </c:ext>
          </c:extLst>
        </c:ser>
        <c:ser>
          <c:idx val="23"/>
          <c:order val="23"/>
          <c:tx>
            <c:strRef>
              <c:f>'Médias dens por dia'!$AI$37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dia'!$AF$37:$AH$37</c:f>
              <c:numCache>
                <c:formatCode>0.00</c:formatCode>
                <c:ptCount val="3"/>
                <c:pt idx="0">
                  <c:v>3886.3882564324358</c:v>
                </c:pt>
                <c:pt idx="1">
                  <c:v>12149.589720881471</c:v>
                </c:pt>
                <c:pt idx="2">
                  <c:v>5927.2217462168674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C8-42D7-8C7B-475F108EE223}"/>
            </c:ext>
          </c:extLst>
        </c:ser>
        <c:ser>
          <c:idx val="24"/>
          <c:order val="24"/>
          <c:tx>
            <c:strRef>
              <c:f>'Médias dens por dia'!$AI$38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dia'!$AF$38:$AH$38</c:f>
              <c:numCache>
                <c:formatCode>0.00</c:formatCode>
                <c:ptCount val="3"/>
                <c:pt idx="0">
                  <c:v>712.54801477908336</c:v>
                </c:pt>
                <c:pt idx="1">
                  <c:v>1354.8300622529259</c:v>
                </c:pt>
                <c:pt idx="2">
                  <c:v>1122.0398242037957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C8-42D7-8C7B-475F108EE223}"/>
            </c:ext>
          </c:extLst>
        </c:ser>
        <c:ser>
          <c:idx val="25"/>
          <c:order val="25"/>
          <c:tx>
            <c:strRef>
              <c:f>'Médias dens por dia'!$AI$39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dia'!$AF$39:$AH$39</c:f>
              <c:numCache>
                <c:formatCode>0.00</c:formatCode>
                <c:ptCount val="3"/>
                <c:pt idx="0">
                  <c:v>407.17029415947616</c:v>
                </c:pt>
                <c:pt idx="1">
                  <c:v>369.27155969742574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C8-42D7-8C7B-475F108EE223}"/>
            </c:ext>
          </c:extLst>
        </c:ser>
        <c:ser>
          <c:idx val="26"/>
          <c:order val="26"/>
          <c:tx>
            <c:strRef>
              <c:f>'Médias dens por dia'!$AI$40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dia'!$AF$40:$AH$40</c:f>
              <c:numCache>
                <c:formatCode>0.00</c:formatCode>
                <c:ptCount val="3"/>
                <c:pt idx="0">
                  <c:v>271.4468627729841</c:v>
                </c:pt>
                <c:pt idx="1">
                  <c:v>244.58057876587699</c:v>
                </c:pt>
                <c:pt idx="2">
                  <c:v>185.04668503734374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CC8-42D7-8C7B-475F108EE223}"/>
            </c:ext>
          </c:extLst>
        </c:ser>
        <c:ser>
          <c:idx val="27"/>
          <c:order val="27"/>
          <c:tx>
            <c:strRef>
              <c:f>'Médias dens por dia'!$AI$41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dia'!$AF$41:$AH$41</c:f>
              <c:numCache>
                <c:formatCode>0.00</c:formatCode>
                <c:ptCount val="3"/>
                <c:pt idx="0">
                  <c:v>1515.5783171491614</c:v>
                </c:pt>
                <c:pt idx="1">
                  <c:v>18807.306129636752</c:v>
                </c:pt>
                <c:pt idx="2">
                  <c:v>18667.522453312395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CC8-42D7-8C7B-475F108EE223}"/>
            </c:ext>
          </c:extLst>
        </c:ser>
        <c:ser>
          <c:idx val="28"/>
          <c:order val="28"/>
          <c:tx>
            <c:strRef>
              <c:f>'Médias dens por dia'!$AI$42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dia'!$AF$42:$AH$42</c:f>
              <c:numCache>
                <c:formatCode>0.00</c:formatCode>
                <c:ptCount val="3"/>
                <c:pt idx="0">
                  <c:v>251226.33355358659</c:v>
                </c:pt>
                <c:pt idx="1">
                  <c:v>246691.46785169168</c:v>
                </c:pt>
                <c:pt idx="2">
                  <c:v>184292.09608322507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CC8-42D7-8C7B-475F108EE223}"/>
            </c:ext>
          </c:extLst>
        </c:ser>
        <c:ser>
          <c:idx val="29"/>
          <c:order val="29"/>
          <c:tx>
            <c:strRef>
              <c:f>'Médias dens por dia'!$AI$43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dia'!$AF$43:$AH$43</c:f>
              <c:numCache>
                <c:formatCode>0.00</c:formatCode>
                <c:ptCount val="3"/>
                <c:pt idx="0">
                  <c:v>23609.090889680294</c:v>
                </c:pt>
                <c:pt idx="1">
                  <c:v>28482.126899108644</c:v>
                </c:pt>
                <c:pt idx="2">
                  <c:v>29438.268950278016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CC8-42D7-8C7B-475F108EE223}"/>
            </c:ext>
          </c:extLst>
        </c:ser>
        <c:ser>
          <c:idx val="30"/>
          <c:order val="30"/>
          <c:tx>
            <c:strRef>
              <c:f>'Médias dens por dia'!$AI$44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dia'!$AF$44:$AH$44</c:f>
              <c:numCache>
                <c:formatCode>0.00</c:formatCode>
                <c:ptCount val="3"/>
                <c:pt idx="0">
                  <c:v>308.77080640426936</c:v>
                </c:pt>
                <c:pt idx="1">
                  <c:v>131.16105075349904</c:v>
                </c:pt>
                <c:pt idx="2">
                  <c:v>118.72307500000353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CC8-42D7-8C7B-475F108EE223}"/>
            </c:ext>
          </c:extLst>
        </c:ser>
        <c:ser>
          <c:idx val="31"/>
          <c:order val="31"/>
          <c:tx>
            <c:strRef>
              <c:f>'Médias dens por dia'!$AI$45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dia'!$AF$45:$AH$45</c:f>
              <c:numCache>
                <c:formatCode>0.00</c:formatCode>
                <c:ptCount val="3"/>
                <c:pt idx="0">
                  <c:v>67.861715693246026</c:v>
                </c:pt>
                <c:pt idx="1">
                  <c:v>27.745114877959008</c:v>
                </c:pt>
                <c:pt idx="2">
                  <c:v>14.469919013767722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CC8-42D7-8C7B-475F108EE223}"/>
            </c:ext>
          </c:extLst>
        </c:ser>
        <c:ser>
          <c:idx val="32"/>
          <c:order val="32"/>
          <c:tx>
            <c:strRef>
              <c:f>'Médias dens por dia'!$AI$46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dia'!$AF$46:$AH$46</c:f>
              <c:numCache>
                <c:formatCode>0.00</c:formatCode>
                <c:ptCount val="3"/>
                <c:pt idx="0">
                  <c:v>0</c:v>
                </c:pt>
                <c:pt idx="1">
                  <c:v>16.900072535805972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CC8-42D7-8C7B-475F108EE223}"/>
            </c:ext>
          </c:extLst>
        </c:ser>
        <c:ser>
          <c:idx val="33"/>
          <c:order val="33"/>
          <c:tx>
            <c:strRef>
              <c:f>'Médias dens por dia'!$AI$47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dia'!$AF$47:$AH$47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14.763281755416713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CC8-42D7-8C7B-475F108EE223}"/>
            </c:ext>
          </c:extLst>
        </c:ser>
        <c:ser>
          <c:idx val="34"/>
          <c:order val="34"/>
          <c:tx>
            <c:strRef>
              <c:f>'Médias dens por dia'!$AI$48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dia'!$AF$48:$AH$48</c:f>
              <c:numCache>
                <c:formatCode>0.00</c:formatCode>
                <c:ptCount val="3"/>
                <c:pt idx="0">
                  <c:v>0</c:v>
                </c:pt>
                <c:pt idx="1">
                  <c:v>563.98577726789938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CC8-42D7-8C7B-475F108EE223}"/>
            </c:ext>
          </c:extLst>
        </c:ser>
        <c:ser>
          <c:idx val="35"/>
          <c:order val="35"/>
          <c:tx>
            <c:strRef>
              <c:f>'Médias dens por dia'!$AI$49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dia'!$AF$49:$AH$49</c:f>
              <c:numCache>
                <c:formatCode>0.00</c:formatCode>
                <c:ptCount val="3"/>
                <c:pt idx="0">
                  <c:v>0</c:v>
                </c:pt>
                <c:pt idx="1">
                  <c:v>11.80683508809321</c:v>
                </c:pt>
                <c:pt idx="2">
                  <c:v>25.601405266337711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CC8-42D7-8C7B-475F108EE223}"/>
            </c:ext>
          </c:extLst>
        </c:ser>
        <c:ser>
          <c:idx val="36"/>
          <c:order val="36"/>
          <c:tx>
            <c:strRef>
              <c:f>'Médias dens por dia'!$AI$50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dia'!$AF$50:$AH$50</c:f>
              <c:numCache>
                <c:formatCode>0.00</c:formatCode>
                <c:ptCount val="3"/>
                <c:pt idx="0">
                  <c:v>0</c:v>
                </c:pt>
                <c:pt idx="1">
                  <c:v>68.078343779013849</c:v>
                </c:pt>
                <c:pt idx="2">
                  <c:v>92.537700002545989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CC8-42D7-8C7B-475F108EE223}"/>
            </c:ext>
          </c:extLst>
        </c:ser>
        <c:ser>
          <c:idx val="37"/>
          <c:order val="37"/>
          <c:tx>
            <c:strRef>
              <c:f>'Médias dens por dia'!$AI$51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dia'!$AF$51:$AH$51</c:f>
              <c:numCache>
                <c:formatCode>0.00</c:formatCode>
                <c:ptCount val="3"/>
                <c:pt idx="0">
                  <c:v>101.79257353986904</c:v>
                </c:pt>
                <c:pt idx="1">
                  <c:v>91.18837568478925</c:v>
                </c:pt>
                <c:pt idx="2">
                  <c:v>23.613670176186421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CC8-42D7-8C7B-475F108EE223}"/>
            </c:ext>
          </c:extLst>
        </c:ser>
        <c:ser>
          <c:idx val="38"/>
          <c:order val="38"/>
          <c:tx>
            <c:strRef>
              <c:f>'Médias dens por dia'!$AI$52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dia'!$AF$52:$AH$52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CC8-42D7-8C7B-475F108EE223}"/>
            </c:ext>
          </c:extLst>
        </c:ser>
        <c:ser>
          <c:idx val="39"/>
          <c:order val="39"/>
          <c:tx>
            <c:strRef>
              <c:f>'Médias dens por dia'!$AI$53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dia'!$AF$53:$AH$53</c:f>
              <c:numCache>
                <c:formatCode>0.00</c:formatCode>
                <c:ptCount val="3"/>
                <c:pt idx="0">
                  <c:v>67.861715693246026</c:v>
                </c:pt>
                <c:pt idx="1">
                  <c:v>106.19044736333592</c:v>
                </c:pt>
                <c:pt idx="2">
                  <c:v>43.70311978295215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CC8-42D7-8C7B-475F108EE223}"/>
            </c:ext>
          </c:extLst>
        </c:ser>
        <c:ser>
          <c:idx val="40"/>
          <c:order val="40"/>
          <c:tx>
            <c:strRef>
              <c:f>'Médias dens por dia'!$AI$54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dia'!$AF$54:$AH$54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CC8-42D7-8C7B-475F108EE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739536"/>
        <c:axId val="2123924960"/>
        <c:axId val="0"/>
      </c:bar3DChart>
      <c:catAx>
        <c:axId val="4573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3924960"/>
        <c:crosses val="autoZero"/>
        <c:auto val="1"/>
        <c:lblAlgn val="ctr"/>
        <c:lblOffset val="100"/>
        <c:noMultiLvlLbl val="0"/>
      </c:catAx>
      <c:valAx>
        <c:axId val="212392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5855081837028526E-2"/>
          <c:y val="1.3973802970478415E-2"/>
          <c:w val="0.96372481019395095"/>
          <c:h val="0.223874994246350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31217291283715E-2"/>
          <c:y val="0.28918782719739056"/>
          <c:w val="0.93893756541743256"/>
          <c:h val="0.66125646489227918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'Médias dens por dia'!$AI$61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dia'!$AF$60:$AH$60</c:f>
              <c:numCache>
                <c:formatCode>0.00E+00</c:formatCode>
                <c:ptCount val="3"/>
                <c:pt idx="0">
                  <c:v>1015.6354351772846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E-43EE-B92C-1DF08DAAB98A}"/>
            </c:ext>
          </c:extLst>
        </c:ser>
        <c:ser>
          <c:idx val="1"/>
          <c:order val="1"/>
          <c:tx>
            <c:strRef>
              <c:f>'Médias dens por dia'!$AI$61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dia'!$AF$61:$AH$61</c:f>
              <c:numCache>
                <c:formatCode>0.00E+00</c:formatCode>
                <c:ptCount val="3"/>
                <c:pt idx="0">
                  <c:v>0</c:v>
                </c:pt>
                <c:pt idx="1">
                  <c:v>18614.564418377144</c:v>
                </c:pt>
                <c:pt idx="2">
                  <c:v>9938.463133176565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E-43EE-B92C-1DF08DAAB98A}"/>
            </c:ext>
          </c:extLst>
        </c:ser>
        <c:ser>
          <c:idx val="2"/>
          <c:order val="2"/>
          <c:tx>
            <c:strRef>
              <c:f>'Médias dens por dia'!$AI$62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dia'!$AF$62:$AH$62</c:f>
              <c:numCache>
                <c:formatCode>0.00E+00</c:formatCode>
                <c:ptCount val="3"/>
                <c:pt idx="0">
                  <c:v>5473.4275787418419</c:v>
                </c:pt>
                <c:pt idx="1">
                  <c:v>1093.381060957865</c:v>
                </c:pt>
                <c:pt idx="2">
                  <c:v>42405.207420165949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E-43EE-B92C-1DF08DAAB98A}"/>
            </c:ext>
          </c:extLst>
        </c:ser>
        <c:ser>
          <c:idx val="3"/>
          <c:order val="3"/>
          <c:tx>
            <c:strRef>
              <c:f>'Médias dens por dia'!$AI$63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dia'!$AF$63:$AH$63</c:f>
              <c:numCache>
                <c:formatCode>0.00E+00</c:formatCode>
                <c:ptCount val="3"/>
                <c:pt idx="0">
                  <c:v>991.288010361391</c:v>
                </c:pt>
                <c:pt idx="1">
                  <c:v>164915.77752704461</c:v>
                </c:pt>
                <c:pt idx="2">
                  <c:v>7448.684203907701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E-43EE-B92C-1DF08DAAB98A}"/>
            </c:ext>
          </c:extLst>
        </c:ser>
        <c:ser>
          <c:idx val="4"/>
          <c:order val="4"/>
          <c:tx>
            <c:strRef>
              <c:f>'Médias dens por dia'!$AI$64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dia'!$AF$64:$AH$64</c:f>
              <c:numCache>
                <c:formatCode>0.00E+00</c:formatCode>
                <c:ptCount val="3"/>
                <c:pt idx="0">
                  <c:v>1137.3725592567539</c:v>
                </c:pt>
                <c:pt idx="1">
                  <c:v>11126.452080729818</c:v>
                </c:pt>
                <c:pt idx="2">
                  <c:v>448.27495605912083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CE-43EE-B92C-1DF08DAAB98A}"/>
            </c:ext>
          </c:extLst>
        </c:ser>
        <c:ser>
          <c:idx val="5"/>
          <c:order val="5"/>
          <c:tx>
            <c:strRef>
              <c:f>'Médias dens por dia'!$AI$65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dia'!$AF$65:$AH$65</c:f>
              <c:numCache>
                <c:formatCode>0.00E+00</c:formatCode>
                <c:ptCount val="3"/>
                <c:pt idx="0">
                  <c:v>1043.4610635383065</c:v>
                </c:pt>
                <c:pt idx="1">
                  <c:v>1526.950136057593</c:v>
                </c:pt>
                <c:pt idx="2">
                  <c:v>930.81083542381623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CE-43EE-B92C-1DF08DAAB98A}"/>
            </c:ext>
          </c:extLst>
        </c:ser>
        <c:ser>
          <c:idx val="6"/>
          <c:order val="6"/>
          <c:tx>
            <c:strRef>
              <c:f>'Médias dens por dia'!$AI$66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dia'!$AF$66:$AH$66</c:f>
              <c:numCache>
                <c:formatCode>0.00E+00</c:formatCode>
                <c:ptCount val="3"/>
                <c:pt idx="0">
                  <c:v>0</c:v>
                </c:pt>
                <c:pt idx="1">
                  <c:v>42129.33380884803</c:v>
                </c:pt>
                <c:pt idx="2">
                  <c:v>4967.5665803652646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CE-43EE-B92C-1DF08DAAB98A}"/>
            </c:ext>
          </c:extLst>
        </c:ser>
        <c:ser>
          <c:idx val="7"/>
          <c:order val="7"/>
          <c:tx>
            <c:strRef>
              <c:f>'Médias dens por dia'!$AI$67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dia'!$AF$67:$AH$67</c:f>
              <c:numCache>
                <c:formatCode>0.00E+00</c:formatCode>
                <c:ptCount val="3"/>
                <c:pt idx="0">
                  <c:v>0</c:v>
                </c:pt>
                <c:pt idx="1">
                  <c:v>8537.1934388928221</c:v>
                </c:pt>
                <c:pt idx="2">
                  <c:v>695.79995560840052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CE-43EE-B92C-1DF08DAAB98A}"/>
            </c:ext>
          </c:extLst>
        </c:ser>
        <c:ser>
          <c:idx val="8"/>
          <c:order val="8"/>
          <c:tx>
            <c:strRef>
              <c:f>'Médias dens por dia'!$AI$68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dia'!$AF$68:$AH$68</c:f>
              <c:numCache>
                <c:formatCode>0.00E+00</c:formatCode>
                <c:ptCount val="3"/>
                <c:pt idx="0">
                  <c:v>782.59579765372973</c:v>
                </c:pt>
                <c:pt idx="1">
                  <c:v>6983.0106432231978</c:v>
                </c:pt>
                <c:pt idx="2">
                  <c:v>1047.7571694428952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CE-43EE-B92C-1DF08DAAB98A}"/>
            </c:ext>
          </c:extLst>
        </c:ser>
        <c:ser>
          <c:idx val="9"/>
          <c:order val="9"/>
          <c:tx>
            <c:strRef>
              <c:f>'Médias dens por dia'!$AI$69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dia'!$AF$69:$AH$69</c:f>
              <c:numCache>
                <c:formatCode>0.00E+00</c:formatCode>
                <c:ptCount val="3"/>
                <c:pt idx="0">
                  <c:v>7137.2736746020146</c:v>
                </c:pt>
                <c:pt idx="1">
                  <c:v>11549.091525044161</c:v>
                </c:pt>
                <c:pt idx="2">
                  <c:v>10127.279020389178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CE-43EE-B92C-1DF08DAAB98A}"/>
            </c:ext>
          </c:extLst>
        </c:ser>
        <c:ser>
          <c:idx val="10"/>
          <c:order val="10"/>
          <c:tx>
            <c:strRef>
              <c:f>'Médias dens por dia'!$AI$70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dia'!$AF$70:$AH$70</c:f>
              <c:numCache>
                <c:formatCode>0.00E+00</c:formatCode>
                <c:ptCount val="3"/>
                <c:pt idx="0">
                  <c:v>0</c:v>
                </c:pt>
                <c:pt idx="1">
                  <c:v>8171.5903672554123</c:v>
                </c:pt>
                <c:pt idx="2">
                  <c:v>5336.6237442246502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CE-43EE-B92C-1DF08DAAB98A}"/>
            </c:ext>
          </c:extLst>
        </c:ser>
        <c:ser>
          <c:idx val="11"/>
          <c:order val="11"/>
          <c:tx>
            <c:strRef>
              <c:f>'Médias dens por dia'!$AI$71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dia'!$AF$71:$AH$71</c:f>
              <c:numCache>
                <c:formatCode>0.00E+00</c:formatCode>
                <c:ptCount val="3"/>
                <c:pt idx="0">
                  <c:v>0</c:v>
                </c:pt>
                <c:pt idx="1">
                  <c:v>20218.22613209116</c:v>
                </c:pt>
                <c:pt idx="2">
                  <c:v>2902.9678338389626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CE-43EE-B92C-1DF08DAAB98A}"/>
            </c:ext>
          </c:extLst>
        </c:ser>
        <c:ser>
          <c:idx val="12"/>
          <c:order val="12"/>
          <c:tx>
            <c:strRef>
              <c:f>'Médias dens por dia'!$AI$72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dia'!$AF$72:$AH$72</c:f>
              <c:numCache>
                <c:formatCode>0.00E+00</c:formatCode>
                <c:ptCount val="3"/>
                <c:pt idx="0">
                  <c:v>133801.27307574445</c:v>
                </c:pt>
                <c:pt idx="1">
                  <c:v>8130.8918529151169</c:v>
                </c:pt>
                <c:pt idx="2">
                  <c:v>529813.94355738454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CE-43EE-B92C-1DF08DAAB98A}"/>
            </c:ext>
          </c:extLst>
        </c:ser>
        <c:ser>
          <c:idx val="13"/>
          <c:order val="13"/>
          <c:tx>
            <c:strRef>
              <c:f>'Médias dens por dia'!$AI$73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dia'!$AF$73:$AH$73</c:f>
              <c:numCache>
                <c:formatCode>0.00E+00</c:formatCode>
                <c:ptCount val="3"/>
                <c:pt idx="0">
                  <c:v>834.76885083064496</c:v>
                </c:pt>
                <c:pt idx="1">
                  <c:v>18117.742328784127</c:v>
                </c:pt>
                <c:pt idx="2">
                  <c:v>3262.2718680550438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CE-43EE-B92C-1DF08DAAB98A}"/>
            </c:ext>
          </c:extLst>
        </c:ser>
        <c:ser>
          <c:idx val="14"/>
          <c:order val="14"/>
          <c:tx>
            <c:strRef>
              <c:f>'Médias dens por dia'!$AI$74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dia'!$AF$74:$AH$74</c:f>
              <c:numCache>
                <c:formatCode>0.00E+00</c:formatCode>
                <c:ptCount val="3"/>
                <c:pt idx="0">
                  <c:v>0</c:v>
                </c:pt>
                <c:pt idx="1">
                  <c:v>1127.8259765391024</c:v>
                </c:pt>
                <c:pt idx="2">
                  <c:v>23957.367266006244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CE-43EE-B92C-1DF08DAAB98A}"/>
            </c:ext>
          </c:extLst>
        </c:ser>
        <c:ser>
          <c:idx val="15"/>
          <c:order val="15"/>
          <c:tx>
            <c:strRef>
              <c:f>'Médias dens por dia'!$AI$75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dia'!$AF$75:$AH$75</c:f>
              <c:numCache>
                <c:formatCode>0.00E+00</c:formatCode>
                <c:ptCount val="3"/>
                <c:pt idx="0">
                  <c:v>0</c:v>
                </c:pt>
                <c:pt idx="1">
                  <c:v>23574.719289993402</c:v>
                </c:pt>
                <c:pt idx="2">
                  <c:v>2301.854583262053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CE-43EE-B92C-1DF08DAAB98A}"/>
            </c:ext>
          </c:extLst>
        </c:ser>
        <c:ser>
          <c:idx val="16"/>
          <c:order val="16"/>
          <c:tx>
            <c:strRef>
              <c:f>'Médias dens por dia'!$AI$76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dia'!$AF$76:$AH$76</c:f>
              <c:numCache>
                <c:formatCode>0.00E+00</c:formatCode>
                <c:ptCount val="3"/>
                <c:pt idx="0">
                  <c:v>8695.5088628192188</c:v>
                </c:pt>
                <c:pt idx="1">
                  <c:v>20885.851794017875</c:v>
                </c:pt>
                <c:pt idx="2">
                  <c:v>12181.912351505964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6CE-43EE-B92C-1DF08DAAB98A}"/>
            </c:ext>
          </c:extLst>
        </c:ser>
        <c:ser>
          <c:idx val="17"/>
          <c:order val="17"/>
          <c:tx>
            <c:strRef>
              <c:f>'Médias dens por dia'!$AI$77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dia'!$AF$77:$AH$77</c:f>
              <c:numCache>
                <c:formatCode>0.00E+00</c:formatCode>
                <c:ptCount val="3"/>
                <c:pt idx="0">
                  <c:v>0</c:v>
                </c:pt>
                <c:pt idx="1">
                  <c:v>782.56497194211863</c:v>
                </c:pt>
                <c:pt idx="2">
                  <c:v>639.57358705590275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6CE-43EE-B92C-1DF08DAAB98A}"/>
            </c:ext>
          </c:extLst>
        </c:ser>
        <c:ser>
          <c:idx val="18"/>
          <c:order val="18"/>
          <c:tx>
            <c:strRef>
              <c:f>'Médias dens por dia'!$AI$78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dia'!$AF$78:$AH$78</c:f>
              <c:numCache>
                <c:formatCode>0.00E+00</c:formatCode>
                <c:ptCount val="3"/>
                <c:pt idx="0">
                  <c:v>417.38442541532248</c:v>
                </c:pt>
                <c:pt idx="1">
                  <c:v>6930.5002073827754</c:v>
                </c:pt>
                <c:pt idx="2">
                  <c:v>560.41292135475544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CE-43EE-B92C-1DF08DAAB98A}"/>
            </c:ext>
          </c:extLst>
        </c:ser>
        <c:ser>
          <c:idx val="19"/>
          <c:order val="19"/>
          <c:tx>
            <c:strRef>
              <c:f>'Médias dens por dia'!$AI$79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dia'!$AF$79:$AH$79</c:f>
              <c:numCache>
                <c:formatCode>0.00E+00</c:formatCode>
                <c:ptCount val="3"/>
                <c:pt idx="0">
                  <c:v>573.90358494606846</c:v>
                </c:pt>
                <c:pt idx="1">
                  <c:v>20910.433846918058</c:v>
                </c:pt>
                <c:pt idx="2">
                  <c:v>2276.9977825301498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6CE-43EE-B92C-1DF08DAAB98A}"/>
            </c:ext>
          </c:extLst>
        </c:ser>
        <c:ser>
          <c:idx val="20"/>
          <c:order val="20"/>
          <c:tx>
            <c:strRef>
              <c:f>'Médias dens por dia'!$AI$80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dia'!$AF$80:$AH$80</c:f>
              <c:numCache>
                <c:formatCode>0.00E+00</c:formatCode>
                <c:ptCount val="3"/>
                <c:pt idx="0">
                  <c:v>6191.2023103272832</c:v>
                </c:pt>
                <c:pt idx="1">
                  <c:v>307442.08220561413</c:v>
                </c:pt>
                <c:pt idx="2">
                  <c:v>231850.16825852939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6CE-43EE-B92C-1DF08DAAB98A}"/>
            </c:ext>
          </c:extLst>
        </c:ser>
        <c:ser>
          <c:idx val="21"/>
          <c:order val="21"/>
          <c:tx>
            <c:strRef>
              <c:f>'Médias dens por dia'!$AI$81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dia'!$AF$81:$AH$81</c:f>
              <c:numCache>
                <c:formatCode>0.00E+00</c:formatCode>
                <c:ptCount val="3"/>
                <c:pt idx="0">
                  <c:v>0</c:v>
                </c:pt>
                <c:pt idx="1">
                  <c:v>4625.4755508810022</c:v>
                </c:pt>
                <c:pt idx="2">
                  <c:v>1020.8164516482155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6CE-43EE-B92C-1DF08DAAB98A}"/>
            </c:ext>
          </c:extLst>
        </c:ser>
        <c:ser>
          <c:idx val="22"/>
          <c:order val="22"/>
          <c:tx>
            <c:strRef>
              <c:f>'Médias dens por dia'!$AI$82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dia'!$AF$82:$AH$82</c:f>
              <c:numCache>
                <c:formatCode>0.00E+00</c:formatCode>
                <c:ptCount val="3"/>
                <c:pt idx="0">
                  <c:v>0</c:v>
                </c:pt>
                <c:pt idx="1">
                  <c:v>858.74447445933913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6CE-43EE-B92C-1DF08DAAB98A}"/>
            </c:ext>
          </c:extLst>
        </c:ser>
        <c:ser>
          <c:idx val="23"/>
          <c:order val="23"/>
          <c:tx>
            <c:strRef>
              <c:f>'Médias dens por dia'!$AI$83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dia'!$AF$83:$AH$83</c:f>
              <c:numCache>
                <c:formatCode>0.00E+00</c:formatCode>
                <c:ptCount val="3"/>
                <c:pt idx="0">
                  <c:v>3208.6427703802915</c:v>
                </c:pt>
                <c:pt idx="1">
                  <c:v>43391.850505465241</c:v>
                </c:pt>
                <c:pt idx="2">
                  <c:v>6556.8500118361653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6CE-43EE-B92C-1DF08DAAB98A}"/>
            </c:ext>
          </c:extLst>
        </c:ser>
        <c:ser>
          <c:idx val="24"/>
          <c:order val="24"/>
          <c:tx>
            <c:strRef>
              <c:f>'Médias dens por dia'!$AI$84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dia'!$AF$84:$AH$84</c:f>
              <c:numCache>
                <c:formatCode>0.00E+00</c:formatCode>
                <c:ptCount val="3"/>
                <c:pt idx="0">
                  <c:v>1930.4029675458664</c:v>
                </c:pt>
                <c:pt idx="1">
                  <c:v>1518.6352061654115</c:v>
                </c:pt>
                <c:pt idx="2">
                  <c:v>3055.8070940796183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6CE-43EE-B92C-1DF08DAAB98A}"/>
            </c:ext>
          </c:extLst>
        </c:ser>
        <c:ser>
          <c:idx val="25"/>
          <c:order val="25"/>
          <c:tx>
            <c:strRef>
              <c:f>'Médias dens por dia'!$AI$85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dia'!$AF$85:$AH$85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2323.5127494616418</c:v>
                </c:pt>
                <c:pt idx="2">
                  <c:v>1918.1757086596663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6CE-43EE-B92C-1DF08DAAB98A}"/>
            </c:ext>
          </c:extLst>
        </c:ser>
        <c:ser>
          <c:idx val="26"/>
          <c:order val="26"/>
          <c:tx>
            <c:strRef>
              <c:f>'Médias dens por dia'!$AI$86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dia'!$AF$86:$AH$86</c:f>
              <c:numCache>
                <c:formatCode>0.00E+00</c:formatCode>
                <c:ptCount val="3"/>
                <c:pt idx="0">
                  <c:v>208.69221270766124</c:v>
                </c:pt>
                <c:pt idx="1">
                  <c:v>1531.8702243155128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6CE-43EE-B92C-1DF08DAAB98A}"/>
            </c:ext>
          </c:extLst>
        </c:ser>
        <c:ser>
          <c:idx val="27"/>
          <c:order val="27"/>
          <c:tx>
            <c:strRef>
              <c:f>'Médias dens por dia'!$AI$87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dia'!$AF$87:$AH$87</c:f>
              <c:numCache>
                <c:formatCode>0.00E+00</c:formatCode>
                <c:ptCount val="3"/>
                <c:pt idx="0">
                  <c:v>15130.185421305439</c:v>
                </c:pt>
                <c:pt idx="1">
                  <c:v>849720.68469097931</c:v>
                </c:pt>
                <c:pt idx="2">
                  <c:v>257498.73326561353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6CE-43EE-B92C-1DF08DAAB98A}"/>
            </c:ext>
          </c:extLst>
        </c:ser>
        <c:ser>
          <c:idx val="28"/>
          <c:order val="28"/>
          <c:tx>
            <c:strRef>
              <c:f>'Médias dens por dia'!$AI$88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dia'!$AF$88:$AH$88</c:f>
              <c:numCache>
                <c:formatCode>0.00E+00</c:formatCode>
                <c:ptCount val="3"/>
                <c:pt idx="0">
                  <c:v>189214.27285494618</c:v>
                </c:pt>
                <c:pt idx="1">
                  <c:v>7098128.6470010215</c:v>
                </c:pt>
                <c:pt idx="2">
                  <c:v>584279.88147265313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6CE-43EE-B92C-1DF08DAAB98A}"/>
            </c:ext>
          </c:extLst>
        </c:ser>
        <c:ser>
          <c:idx val="29"/>
          <c:order val="29"/>
          <c:tx>
            <c:strRef>
              <c:f>'Médias dens por dia'!$AI$89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dia'!$AF$89:$AH$89</c:f>
              <c:numCache>
                <c:formatCode>0.00E+00</c:formatCode>
                <c:ptCount val="3"/>
                <c:pt idx="0">
                  <c:v>47331.393842097568</c:v>
                </c:pt>
                <c:pt idx="1">
                  <c:v>123418.86805413566</c:v>
                </c:pt>
                <c:pt idx="2">
                  <c:v>244170.05042852039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6CE-43EE-B92C-1DF08DAAB98A}"/>
            </c:ext>
          </c:extLst>
        </c:ser>
        <c:ser>
          <c:idx val="30"/>
          <c:order val="30"/>
          <c:tx>
            <c:strRef>
              <c:f>'Médias dens por dia'!$AI$90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dia'!$AF$90:$AH$90</c:f>
              <c:numCache>
                <c:formatCode>0.00E+00</c:formatCode>
                <c:ptCount val="3"/>
                <c:pt idx="0">
                  <c:v>0</c:v>
                </c:pt>
                <c:pt idx="1">
                  <c:v>5107.5262668418172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6CE-43EE-B92C-1DF08DAAB98A}"/>
            </c:ext>
          </c:extLst>
        </c:ser>
        <c:ser>
          <c:idx val="31"/>
          <c:order val="31"/>
          <c:tx>
            <c:strRef>
              <c:f>'Médias dens por dia'!$AI$91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dia'!$AF$91:$AH$91</c:f>
              <c:numCache>
                <c:formatCode>0.00E+00</c:formatCode>
                <c:ptCount val="3"/>
                <c:pt idx="0">
                  <c:v>104.34610635383062</c:v>
                </c:pt>
                <c:pt idx="1">
                  <c:v>9968.8662295772738</c:v>
                </c:pt>
                <c:pt idx="2">
                  <c:v>1361.451970536315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6CE-43EE-B92C-1DF08DAAB98A}"/>
            </c:ext>
          </c:extLst>
        </c:ser>
        <c:ser>
          <c:idx val="32"/>
          <c:order val="32"/>
          <c:tx>
            <c:strRef>
              <c:f>'Médias dens por dia'!$AI$92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dia'!$AF$92:$AH$92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6143.3481337345829</c:v>
                </c:pt>
                <c:pt idx="2">
                  <c:v>357.79506101684365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6CE-43EE-B92C-1DF08DAAB98A}"/>
            </c:ext>
          </c:extLst>
        </c:ser>
        <c:ser>
          <c:idx val="33"/>
          <c:order val="33"/>
          <c:tx>
            <c:strRef>
              <c:f>'Médias dens por dia'!$AI$93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dia'!$AF$93:$AH$93</c:f>
              <c:numCache>
                <c:formatCode>0.00E+00</c:formatCode>
                <c:ptCount val="3"/>
                <c:pt idx="0">
                  <c:v>0</c:v>
                </c:pt>
                <c:pt idx="1">
                  <c:v>783.32759525394795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6CE-43EE-B92C-1DF08DAAB98A}"/>
            </c:ext>
          </c:extLst>
        </c:ser>
        <c:ser>
          <c:idx val="34"/>
          <c:order val="34"/>
          <c:tx>
            <c:strRef>
              <c:f>'Médias dens por dia'!$AI$94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dia'!$AF$94:$AH$94</c:f>
              <c:numCache>
                <c:formatCode>0.00E+00</c:formatCode>
                <c:ptCount val="3"/>
                <c:pt idx="0">
                  <c:v>417.38442541532248</c:v>
                </c:pt>
                <c:pt idx="1">
                  <c:v>27460.010345052749</c:v>
                </c:pt>
                <c:pt idx="2">
                  <c:v>1742.6440197443637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6CE-43EE-B92C-1DF08DAAB98A}"/>
            </c:ext>
          </c:extLst>
        </c:ser>
        <c:ser>
          <c:idx val="35"/>
          <c:order val="35"/>
          <c:tx>
            <c:strRef>
              <c:f>'Médias dens por dia'!$AI$95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dia'!$AF$95:$AH$95</c:f>
              <c:numCache>
                <c:formatCode>0.00E+00</c:formatCode>
                <c:ptCount val="3"/>
                <c:pt idx="0">
                  <c:v>104.34610635383062</c:v>
                </c:pt>
                <c:pt idx="1">
                  <c:v>18134.905246289025</c:v>
                </c:pt>
                <c:pt idx="2">
                  <c:v>1123.9699734328735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6CE-43EE-B92C-1DF08DAAB98A}"/>
            </c:ext>
          </c:extLst>
        </c:ser>
        <c:ser>
          <c:idx val="36"/>
          <c:order val="36"/>
          <c:tx>
            <c:strRef>
              <c:f>'Médias dens por dia'!$AI$96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dia'!$AF$96:$AH$96</c:f>
              <c:numCache>
                <c:formatCode>0.00E+00</c:formatCode>
                <c:ptCount val="3"/>
                <c:pt idx="0">
                  <c:v>208.69221270766127</c:v>
                </c:pt>
                <c:pt idx="1">
                  <c:v>108.51236352324055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6CE-43EE-B92C-1DF08DAAB98A}"/>
            </c:ext>
          </c:extLst>
        </c:ser>
        <c:ser>
          <c:idx val="37"/>
          <c:order val="37"/>
          <c:tx>
            <c:strRef>
              <c:f>'Médias dens por dia'!$AI$97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dia'!$AF$97:$AH$97</c:f>
              <c:numCache>
                <c:formatCode>0.00E+00</c:formatCode>
                <c:ptCount val="3"/>
                <c:pt idx="0">
                  <c:v>0</c:v>
                </c:pt>
                <c:pt idx="1">
                  <c:v>2361.6925572882865</c:v>
                </c:pt>
                <c:pt idx="2">
                  <c:v>357.79506101684365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6CE-43EE-B92C-1DF08DAAB98A}"/>
            </c:ext>
          </c:extLst>
        </c:ser>
        <c:ser>
          <c:idx val="38"/>
          <c:order val="38"/>
          <c:tx>
            <c:strRef>
              <c:f>'Médias dens por dia'!$AI$98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dia'!$AF$98:$AH$98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6CE-43EE-B92C-1DF08DAAB98A}"/>
            </c:ext>
          </c:extLst>
        </c:ser>
        <c:ser>
          <c:idx val="39"/>
          <c:order val="39"/>
          <c:tx>
            <c:strRef>
              <c:f>'Médias dens por dia'!$AI$99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dia'!$AF$99:$AH$99</c:f>
              <c:numCache>
                <c:formatCode>0.00E+00</c:formatCode>
                <c:ptCount val="3"/>
                <c:pt idx="0">
                  <c:v>0</c:v>
                </c:pt>
                <c:pt idx="1">
                  <c:v>2998.3279811923494</c:v>
                </c:pt>
                <c:pt idx="2">
                  <c:v>100.52289748811528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6CE-43EE-B92C-1DF08DAAB98A}"/>
            </c:ext>
          </c:extLst>
        </c:ser>
        <c:ser>
          <c:idx val="40"/>
          <c:order val="40"/>
          <c:tx>
            <c:strRef>
              <c:f>'Médias dens por dia'!$AI$100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dia'!$AF$100:$AH$100</c:f>
              <c:numCache>
                <c:formatCode>0.00E+00</c:formatCode>
                <c:ptCount val="3"/>
                <c:pt idx="0">
                  <c:v>0</c:v>
                </c:pt>
                <c:pt idx="1">
                  <c:v>52.177449288574984</c:v>
                </c:pt>
                <c:pt idx="2">
                  <c:v>20702.354003190132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6CE-43EE-B92C-1DF08DAAB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739536"/>
        <c:axId val="2123924960"/>
        <c:axId val="0"/>
      </c:bar3DChart>
      <c:catAx>
        <c:axId val="4573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3924960"/>
        <c:crosses val="autoZero"/>
        <c:auto val="1"/>
        <c:lblAlgn val="ctr"/>
        <c:lblOffset val="100"/>
        <c:noMultiLvlLbl val="0"/>
      </c:catAx>
      <c:valAx>
        <c:axId val="212392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8588516284343253E-2"/>
          <c:y val="1.281708837466536E-2"/>
          <c:w val="0.98141148371565678"/>
          <c:h val="0.24432801788606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31217291283715E-2"/>
          <c:y val="0.28918782719739056"/>
          <c:w val="0.93893756541743256"/>
          <c:h val="0.66125646489227918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'Médias dens por dia'!$AI$106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dia'!$AF$106:$AH$106</c:f>
              <c:numCache>
                <c:formatCode>0.00E+00</c:formatCode>
                <c:ptCount val="3"/>
                <c:pt idx="0">
                  <c:v>0</c:v>
                </c:pt>
                <c:pt idx="1">
                  <c:v>150.40975306782863</c:v>
                </c:pt>
                <c:pt idx="2">
                  <c:v>3114.1194587725627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9-48C2-A809-06AD8058750F}"/>
            </c:ext>
          </c:extLst>
        </c:ser>
        <c:ser>
          <c:idx val="1"/>
          <c:order val="1"/>
          <c:tx>
            <c:strRef>
              <c:f>'Médias dens por dia'!$AI$107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dia'!$AF$107:$AH$107</c:f>
              <c:numCache>
                <c:formatCode>0.00E+00</c:formatCode>
                <c:ptCount val="3"/>
                <c:pt idx="0">
                  <c:v>2147.3978320756692</c:v>
                </c:pt>
                <c:pt idx="1">
                  <c:v>837.57310801398944</c:v>
                </c:pt>
                <c:pt idx="2">
                  <c:v>15108.954682912306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9-48C2-A809-06AD8058750F}"/>
            </c:ext>
          </c:extLst>
        </c:ser>
        <c:ser>
          <c:idx val="2"/>
          <c:order val="2"/>
          <c:tx>
            <c:strRef>
              <c:f>'Médias dens por dia'!$AI$108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dia'!$AF$108:$AH$108</c:f>
              <c:numCache>
                <c:formatCode>0.00E+00</c:formatCode>
                <c:ptCount val="3"/>
                <c:pt idx="0">
                  <c:v>2229.0935099677445</c:v>
                </c:pt>
                <c:pt idx="1">
                  <c:v>1572.6410640691756</c:v>
                </c:pt>
                <c:pt idx="2">
                  <c:v>22760.087086517451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9-48C2-A809-06AD8058750F}"/>
            </c:ext>
          </c:extLst>
        </c:ser>
        <c:ser>
          <c:idx val="3"/>
          <c:order val="3"/>
          <c:tx>
            <c:strRef>
              <c:f>'Médias dens por dia'!$AI$109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dia'!$AF$109:$AH$109</c:f>
              <c:numCache>
                <c:formatCode>0.00E+00</c:formatCode>
                <c:ptCount val="3"/>
                <c:pt idx="0">
                  <c:v>7025.2831110967945</c:v>
                </c:pt>
                <c:pt idx="1">
                  <c:v>3877.4067688522882</c:v>
                </c:pt>
                <c:pt idx="2">
                  <c:v>8046.5383003690686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9-48C2-A809-06AD8058750F}"/>
            </c:ext>
          </c:extLst>
        </c:ser>
        <c:ser>
          <c:idx val="4"/>
          <c:order val="4"/>
          <c:tx>
            <c:strRef>
              <c:f>'Médias dens por dia'!$AI$110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dia'!$AF$110:$AH$110</c:f>
              <c:numCache>
                <c:formatCode>0.00E+00</c:formatCode>
                <c:ptCount val="3"/>
                <c:pt idx="0">
                  <c:v>177.57539676406583</c:v>
                </c:pt>
                <c:pt idx="1">
                  <c:v>948.50844300328254</c:v>
                </c:pt>
                <c:pt idx="2">
                  <c:v>186.0389982925974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09-48C2-A809-06AD8058750F}"/>
            </c:ext>
          </c:extLst>
        </c:ser>
        <c:ser>
          <c:idx val="5"/>
          <c:order val="5"/>
          <c:tx>
            <c:strRef>
              <c:f>'Médias dens por dia'!$AI$111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dia'!$AF$111:$AH$111</c:f>
              <c:numCache>
                <c:formatCode>0.00E+00</c:formatCode>
                <c:ptCount val="3"/>
                <c:pt idx="0">
                  <c:v>156.68417361535222</c:v>
                </c:pt>
                <c:pt idx="1">
                  <c:v>48.028192224287039</c:v>
                </c:pt>
                <c:pt idx="2">
                  <c:v>304.63716205130464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09-48C2-A809-06AD8058750F}"/>
            </c:ext>
          </c:extLst>
        </c:ser>
        <c:ser>
          <c:idx val="6"/>
          <c:order val="6"/>
          <c:tx>
            <c:strRef>
              <c:f>'Médias dens por dia'!$AI$112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dia'!$AF$112:$AH$112</c:f>
              <c:numCache>
                <c:formatCode>0.00E+00</c:formatCode>
                <c:ptCount val="3"/>
                <c:pt idx="0">
                  <c:v>658.0735291844793</c:v>
                </c:pt>
                <c:pt idx="1">
                  <c:v>2894.9936971396396</c:v>
                </c:pt>
                <c:pt idx="2">
                  <c:v>3134.8546412976762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09-48C2-A809-06AD8058750F}"/>
            </c:ext>
          </c:extLst>
        </c:ser>
        <c:ser>
          <c:idx val="7"/>
          <c:order val="7"/>
          <c:tx>
            <c:strRef>
              <c:f>'Médias dens por dia'!$AI$113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dia'!$AF$113:$AH$113</c:f>
              <c:numCache>
                <c:formatCode>0.00E+00</c:formatCode>
                <c:ptCount val="3"/>
                <c:pt idx="0">
                  <c:v>219.3578430614931</c:v>
                </c:pt>
                <c:pt idx="1">
                  <c:v>982.51779257731243</c:v>
                </c:pt>
                <c:pt idx="2">
                  <c:v>739.44946756807485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09-48C2-A809-06AD8058750F}"/>
            </c:ext>
          </c:extLst>
        </c:ser>
        <c:ser>
          <c:idx val="8"/>
          <c:order val="8"/>
          <c:tx>
            <c:strRef>
              <c:f>'Médias dens por dia'!$AI$114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dia'!$AF$114:$AH$114</c:f>
              <c:numCache>
                <c:formatCode>0.00E+00</c:formatCode>
                <c:ptCount val="3"/>
                <c:pt idx="0">
                  <c:v>438.7156861229862</c:v>
                </c:pt>
                <c:pt idx="1">
                  <c:v>656.30001366844647</c:v>
                </c:pt>
                <c:pt idx="2">
                  <c:v>991.75035915831529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09-48C2-A809-06AD8058750F}"/>
            </c:ext>
          </c:extLst>
        </c:ser>
        <c:ser>
          <c:idx val="9"/>
          <c:order val="9"/>
          <c:tx>
            <c:strRef>
              <c:f>'Médias dens por dia'!$AI$115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dia'!$AF$115:$AH$115</c:f>
              <c:numCache>
                <c:formatCode>0.00E+00</c:formatCode>
                <c:ptCount val="3"/>
                <c:pt idx="0">
                  <c:v>1128.1260500305359</c:v>
                </c:pt>
                <c:pt idx="1">
                  <c:v>3599.7561064199108</c:v>
                </c:pt>
                <c:pt idx="2">
                  <c:v>11050.716498580281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09-48C2-A809-06AD8058750F}"/>
            </c:ext>
          </c:extLst>
        </c:ser>
        <c:ser>
          <c:idx val="10"/>
          <c:order val="10"/>
          <c:tx>
            <c:strRef>
              <c:f>'Médias dens por dia'!$AI$116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dia'!$AF$116:$AH$116</c:f>
              <c:numCache>
                <c:formatCode>0.00E+00</c:formatCode>
                <c:ptCount val="3"/>
                <c:pt idx="0">
                  <c:v>3238.139588050612</c:v>
                </c:pt>
                <c:pt idx="1">
                  <c:v>407.85114551765201</c:v>
                </c:pt>
                <c:pt idx="2">
                  <c:v>13726.575271850161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09-48C2-A809-06AD8058750F}"/>
            </c:ext>
          </c:extLst>
        </c:ser>
        <c:ser>
          <c:idx val="11"/>
          <c:order val="11"/>
          <c:tx>
            <c:strRef>
              <c:f>'Médias dens por dia'!$AI$117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dia'!$AF$117:$AH$117</c:f>
              <c:numCache>
                <c:formatCode>0.00E+00</c:formatCode>
                <c:ptCount val="3"/>
                <c:pt idx="0">
                  <c:v>1253.4733889228178</c:v>
                </c:pt>
                <c:pt idx="1">
                  <c:v>1780.0796906808828</c:v>
                </c:pt>
                <c:pt idx="2">
                  <c:v>3474.6921405234293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09-48C2-A809-06AD8058750F}"/>
            </c:ext>
          </c:extLst>
        </c:ser>
        <c:ser>
          <c:idx val="12"/>
          <c:order val="12"/>
          <c:tx>
            <c:strRef>
              <c:f>'Médias dens por dia'!$AI$118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dia'!$AF$118:$AH$118</c:f>
              <c:numCache>
                <c:formatCode>0.00E+00</c:formatCode>
                <c:ptCount val="3"/>
                <c:pt idx="0">
                  <c:v>82127.576442223013</c:v>
                </c:pt>
                <c:pt idx="1">
                  <c:v>31823.914702597951</c:v>
                </c:pt>
                <c:pt idx="2">
                  <c:v>369379.50154763059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09-48C2-A809-06AD8058750F}"/>
            </c:ext>
          </c:extLst>
        </c:ser>
        <c:ser>
          <c:idx val="13"/>
          <c:order val="13"/>
          <c:tx>
            <c:strRef>
              <c:f>'Médias dens por dia'!$AI$119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dia'!$AF$119:$AH$119</c:f>
              <c:numCache>
                <c:formatCode>0.00E+00</c:formatCode>
                <c:ptCount val="3"/>
                <c:pt idx="0">
                  <c:v>501.38935556912708</c:v>
                </c:pt>
                <c:pt idx="1">
                  <c:v>1186.6297542042576</c:v>
                </c:pt>
                <c:pt idx="2">
                  <c:v>1446.1558936501431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809-48C2-A809-06AD8058750F}"/>
            </c:ext>
          </c:extLst>
        </c:ser>
        <c:ser>
          <c:idx val="14"/>
          <c:order val="14"/>
          <c:tx>
            <c:strRef>
              <c:f>'Médias dens por dia'!$AI$120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dia'!$AF$120:$AH$120</c:f>
              <c:numCache>
                <c:formatCode>0.00E+00</c:formatCode>
                <c:ptCount val="3"/>
                <c:pt idx="0">
                  <c:v>10785.093950523409</c:v>
                </c:pt>
                <c:pt idx="1">
                  <c:v>16403.135575225428</c:v>
                </c:pt>
                <c:pt idx="2">
                  <c:v>49286.58642869749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809-48C2-A809-06AD8058750F}"/>
            </c:ext>
          </c:extLst>
        </c:ser>
        <c:ser>
          <c:idx val="15"/>
          <c:order val="15"/>
          <c:tx>
            <c:strRef>
              <c:f>'Médias dens por dia'!$AI$121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dia'!$AF$121:$AH$121</c:f>
              <c:numCache>
                <c:formatCode>0.00E+00</c:formatCode>
                <c:ptCount val="3"/>
                <c:pt idx="0">
                  <c:v>872.20856645879394</c:v>
                </c:pt>
                <c:pt idx="1">
                  <c:v>439.64066549508749</c:v>
                </c:pt>
                <c:pt idx="2">
                  <c:v>985.36568724607378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809-48C2-A809-06AD8058750F}"/>
            </c:ext>
          </c:extLst>
        </c:ser>
        <c:ser>
          <c:idx val="16"/>
          <c:order val="16"/>
          <c:tx>
            <c:strRef>
              <c:f>'Médias dens por dia'!$AI$122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dia'!$AF$122:$AH$122</c:f>
              <c:numCache>
                <c:formatCode>0.00E+00</c:formatCode>
                <c:ptCount val="3"/>
                <c:pt idx="0">
                  <c:v>3028.481241451022</c:v>
                </c:pt>
                <c:pt idx="1">
                  <c:v>4508.093013378214</c:v>
                </c:pt>
                <c:pt idx="2">
                  <c:v>16820.09104595918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809-48C2-A809-06AD8058750F}"/>
            </c:ext>
          </c:extLst>
        </c:ser>
        <c:ser>
          <c:idx val="17"/>
          <c:order val="17"/>
          <c:tx>
            <c:strRef>
              <c:f>'Médias dens por dia'!$AI$123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dia'!$AF$123:$AH$123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59.372270947827083</c:v>
                </c:pt>
                <c:pt idx="2">
                  <c:v>215.04093659236852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809-48C2-A809-06AD8058750F}"/>
            </c:ext>
          </c:extLst>
        </c:ser>
        <c:ser>
          <c:idx val="18"/>
          <c:order val="18"/>
          <c:tx>
            <c:strRef>
              <c:f>'Médias dens por dia'!$AI$124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dia'!$AF$124:$AH$124</c:f>
              <c:numCache>
                <c:formatCode>0.00E+00</c:formatCode>
                <c:ptCount val="3"/>
                <c:pt idx="0">
                  <c:v>323.81395880506125</c:v>
                </c:pt>
                <c:pt idx="1">
                  <c:v>441.91717104899027</c:v>
                </c:pt>
                <c:pt idx="2">
                  <c:v>569.69768283846815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809-48C2-A809-06AD8058750F}"/>
            </c:ext>
          </c:extLst>
        </c:ser>
        <c:ser>
          <c:idx val="19"/>
          <c:order val="19"/>
          <c:tx>
            <c:strRef>
              <c:f>'Médias dens por dia'!$AI$125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dia'!$AF$125:$AH$125</c:f>
              <c:numCache>
                <c:formatCode>0.00E+00</c:formatCode>
                <c:ptCount val="3"/>
                <c:pt idx="0">
                  <c:v>564.06302501526795</c:v>
                </c:pt>
                <c:pt idx="1">
                  <c:v>1675.5320139252769</c:v>
                </c:pt>
                <c:pt idx="2">
                  <c:v>2100.4255443349139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809-48C2-A809-06AD8058750F}"/>
            </c:ext>
          </c:extLst>
        </c:ser>
        <c:ser>
          <c:idx val="20"/>
          <c:order val="20"/>
          <c:tx>
            <c:strRef>
              <c:f>'Médias dens por dia'!$AI$126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dia'!$AF$126:$AH$126</c:f>
              <c:numCache>
                <c:formatCode>0.00E+00</c:formatCode>
                <c:ptCount val="3"/>
                <c:pt idx="0">
                  <c:v>109929.61620853111</c:v>
                </c:pt>
                <c:pt idx="1">
                  <c:v>60742.40892770698</c:v>
                </c:pt>
                <c:pt idx="2">
                  <c:v>319395.45769131876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09-48C2-A809-06AD8058750F}"/>
            </c:ext>
          </c:extLst>
        </c:ser>
        <c:ser>
          <c:idx val="21"/>
          <c:order val="21"/>
          <c:tx>
            <c:strRef>
              <c:f>'Médias dens por dia'!$AI$127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dia'!$AF$127:$AH$127</c:f>
              <c:numCache>
                <c:formatCode>0.00E+00</c:formatCode>
                <c:ptCount val="3"/>
                <c:pt idx="0">
                  <c:v>94.01050416921133</c:v>
                </c:pt>
                <c:pt idx="1">
                  <c:v>293.68644130146538</c:v>
                </c:pt>
                <c:pt idx="2">
                  <c:v>193.83847858109894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809-48C2-A809-06AD8058750F}"/>
            </c:ext>
          </c:extLst>
        </c:ser>
        <c:ser>
          <c:idx val="22"/>
          <c:order val="22"/>
          <c:tx>
            <c:strRef>
              <c:f>'Médias dens por dia'!$AI$128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dia'!$AF$128:$AH$128</c:f>
              <c:numCache>
                <c:formatCode>0.00E+00</c:formatCode>
                <c:ptCount val="3"/>
                <c:pt idx="0">
                  <c:v>3783.9227928107557</c:v>
                </c:pt>
                <c:pt idx="1">
                  <c:v>3050.0950897604439</c:v>
                </c:pt>
                <c:pt idx="2">
                  <c:v>4808.6095382955509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809-48C2-A809-06AD8058750F}"/>
            </c:ext>
          </c:extLst>
        </c:ser>
        <c:ser>
          <c:idx val="23"/>
          <c:order val="23"/>
          <c:tx>
            <c:strRef>
              <c:f>'Médias dens por dia'!$AI$129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dia'!$AF$129:$AH$129</c:f>
              <c:numCache>
                <c:formatCode>0.00E+00</c:formatCode>
                <c:ptCount val="3"/>
                <c:pt idx="0">
                  <c:v>3396.1294631127594</c:v>
                </c:pt>
                <c:pt idx="1">
                  <c:v>10952.315075367094</c:v>
                </c:pt>
                <c:pt idx="2">
                  <c:v>26650.712574278106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809-48C2-A809-06AD8058750F}"/>
            </c:ext>
          </c:extLst>
        </c:ser>
        <c:ser>
          <c:idx val="24"/>
          <c:order val="24"/>
          <c:tx>
            <c:strRef>
              <c:f>'Médias dens por dia'!$AI$130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dia'!$AF$130:$AH$130</c:f>
              <c:numCache>
                <c:formatCode>0.00E+00</c:formatCode>
                <c:ptCount val="3"/>
                <c:pt idx="0">
                  <c:v>219.3578430614931</c:v>
                </c:pt>
                <c:pt idx="1">
                  <c:v>262.88738399737952</c:v>
                </c:pt>
                <c:pt idx="2">
                  <c:v>375.5452779895225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809-48C2-A809-06AD8058750F}"/>
            </c:ext>
          </c:extLst>
        </c:ser>
        <c:ser>
          <c:idx val="25"/>
          <c:order val="25"/>
          <c:tx>
            <c:strRef>
              <c:f>'Médias dens por dia'!$AI$131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dia'!$AF$131:$AH$131</c:f>
              <c:numCache>
                <c:formatCode>0.00E+00</c:formatCode>
                <c:ptCount val="3"/>
                <c:pt idx="0">
                  <c:v>125.34733889228177</c:v>
                </c:pt>
                <c:pt idx="1">
                  <c:v>491.21321293399387</c:v>
                </c:pt>
                <c:pt idx="2">
                  <c:v>227.17261576504384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809-48C2-A809-06AD8058750F}"/>
            </c:ext>
          </c:extLst>
        </c:ser>
        <c:ser>
          <c:idx val="26"/>
          <c:order val="26"/>
          <c:tx>
            <c:strRef>
              <c:f>'Médias dens por dia'!$AI$132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dia'!$AF$132:$AH$132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51.584119540240685</c:v>
                </c:pt>
                <c:pt idx="2">
                  <c:v>125.89509992064438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809-48C2-A809-06AD8058750F}"/>
            </c:ext>
          </c:extLst>
        </c:ser>
        <c:ser>
          <c:idx val="27"/>
          <c:order val="27"/>
          <c:tx>
            <c:strRef>
              <c:f>'Médias dens por dia'!$AI$133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dia'!$AF$133:$AH$133</c:f>
              <c:numCache>
                <c:formatCode>0.00E+00</c:formatCode>
                <c:ptCount val="3"/>
                <c:pt idx="0">
                  <c:v>8835.2464566434719</c:v>
                </c:pt>
                <c:pt idx="1">
                  <c:v>36593.548505824969</c:v>
                </c:pt>
                <c:pt idx="2">
                  <c:v>85875.557716651514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809-48C2-A809-06AD8058750F}"/>
            </c:ext>
          </c:extLst>
        </c:ser>
        <c:ser>
          <c:idx val="28"/>
          <c:order val="28"/>
          <c:tx>
            <c:strRef>
              <c:f>'Médias dens por dia'!$AI$134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dia'!$AF$134:$AH$134</c:f>
              <c:numCache>
                <c:formatCode>0.00E+00</c:formatCode>
                <c:ptCount val="3"/>
                <c:pt idx="0">
                  <c:v>170672.93663573088</c:v>
                </c:pt>
                <c:pt idx="1">
                  <c:v>533290.35496838391</c:v>
                </c:pt>
                <c:pt idx="2">
                  <c:v>421804.40263533994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809-48C2-A809-06AD8058750F}"/>
            </c:ext>
          </c:extLst>
        </c:ser>
        <c:ser>
          <c:idx val="29"/>
          <c:order val="29"/>
          <c:tx>
            <c:strRef>
              <c:f>'Médias dens por dia'!$AI$135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dia'!$AF$135:$AH$135</c:f>
              <c:numCache>
                <c:formatCode>0.00E+00</c:formatCode>
                <c:ptCount val="3"/>
                <c:pt idx="0">
                  <c:v>46297.03961986427</c:v>
                </c:pt>
                <c:pt idx="1">
                  <c:v>19072.300647471679</c:v>
                </c:pt>
                <c:pt idx="2">
                  <c:v>106649.94491184138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809-48C2-A809-06AD8058750F}"/>
            </c:ext>
          </c:extLst>
        </c:ser>
        <c:ser>
          <c:idx val="30"/>
          <c:order val="30"/>
          <c:tx>
            <c:strRef>
              <c:f>'Médias dens por dia'!$AI$136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dia'!$AF$136:$AH$136</c:f>
              <c:numCache>
                <c:formatCode>0.00E+00</c:formatCode>
                <c:ptCount val="3"/>
                <c:pt idx="0">
                  <c:v>75.208403335369056</c:v>
                </c:pt>
                <c:pt idx="1">
                  <c:v>187.53519627686444</c:v>
                </c:pt>
                <c:pt idx="2">
                  <c:v>124.02599886173157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809-48C2-A809-06AD8058750F}"/>
            </c:ext>
          </c:extLst>
        </c:ser>
        <c:ser>
          <c:idx val="31"/>
          <c:order val="31"/>
          <c:tx>
            <c:strRef>
              <c:f>'Médias dens por dia'!$AI$137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dia'!$AF$137:$AH$137</c:f>
              <c:numCache>
                <c:formatCode>0.00E+00</c:formatCode>
                <c:ptCount val="3"/>
                <c:pt idx="0">
                  <c:v>407.37885139991579</c:v>
                </c:pt>
                <c:pt idx="1">
                  <c:v>1036.3145101405319</c:v>
                </c:pt>
                <c:pt idx="2">
                  <c:v>953.17509789338555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809-48C2-A809-06AD8058750F}"/>
            </c:ext>
          </c:extLst>
        </c:ser>
        <c:ser>
          <c:idx val="32"/>
          <c:order val="32"/>
          <c:tx>
            <c:strRef>
              <c:f>'Médias dens por dia'!$AI$138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dia'!$AF$138:$AH$138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252.06996991132988</c:v>
                </c:pt>
                <c:pt idx="2">
                  <c:v>393.31250894857021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809-48C2-A809-06AD8058750F}"/>
            </c:ext>
          </c:extLst>
        </c:ser>
        <c:ser>
          <c:idx val="33"/>
          <c:order val="33"/>
          <c:tx>
            <c:strRef>
              <c:f>'Médias dens por dia'!$AI$139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dia'!$AF$139:$AH$139</c:f>
              <c:numCache>
                <c:formatCode>0.00E+00</c:formatCode>
                <c:ptCount val="3"/>
                <c:pt idx="0">
                  <c:v>0</c:v>
                </c:pt>
                <c:pt idx="1">
                  <c:v>110.31452211917626</c:v>
                </c:pt>
                <c:pt idx="2">
                  <c:v>55.811699487779208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809-48C2-A809-06AD8058750F}"/>
            </c:ext>
          </c:extLst>
        </c:ser>
        <c:ser>
          <c:idx val="34"/>
          <c:order val="34"/>
          <c:tx>
            <c:strRef>
              <c:f>'Médias dens por dia'!$AI$140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dia'!$AF$140:$AH$140</c:f>
              <c:numCache>
                <c:formatCode>0.00E+00</c:formatCode>
                <c:ptCount val="3"/>
                <c:pt idx="0">
                  <c:v>1331.8154757304937</c:v>
                </c:pt>
                <c:pt idx="1">
                  <c:v>724.50582816678434</c:v>
                </c:pt>
                <c:pt idx="2">
                  <c:v>3017.6025718922374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809-48C2-A809-06AD8058750F}"/>
            </c:ext>
          </c:extLst>
        </c:ser>
        <c:ser>
          <c:idx val="35"/>
          <c:order val="35"/>
          <c:tx>
            <c:strRef>
              <c:f>'Médias dens por dia'!$AI$141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dia'!$AF$141:$AH$141</c:f>
              <c:numCache>
                <c:formatCode>0.00E+00</c:formatCode>
                <c:ptCount val="3"/>
                <c:pt idx="0">
                  <c:v>295.95899460677634</c:v>
                </c:pt>
                <c:pt idx="1">
                  <c:v>882.86046102128603</c:v>
                </c:pt>
                <c:pt idx="2">
                  <c:v>741.62969131497869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809-48C2-A809-06AD8058750F}"/>
            </c:ext>
          </c:extLst>
        </c:ser>
        <c:ser>
          <c:idx val="36"/>
          <c:order val="36"/>
          <c:tx>
            <c:strRef>
              <c:f>'Médias dens por dia'!$AI$142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dia'!$AF$142:$AH$142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809-48C2-A809-06AD8058750F}"/>
            </c:ext>
          </c:extLst>
        </c:ser>
        <c:ser>
          <c:idx val="37"/>
          <c:order val="37"/>
          <c:tx>
            <c:strRef>
              <c:f>'Médias dens por dia'!$AI$143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dia'!$AF$143:$AH$143</c:f>
              <c:numCache>
                <c:formatCode>0.00E+00</c:formatCode>
                <c:ptCount val="3"/>
                <c:pt idx="0">
                  <c:v>94.01050416921133</c:v>
                </c:pt>
                <c:pt idx="1">
                  <c:v>357.2114881426391</c:v>
                </c:pt>
                <c:pt idx="2">
                  <c:v>572.87928658458316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809-48C2-A809-06AD8058750F}"/>
            </c:ext>
          </c:extLst>
        </c:ser>
        <c:ser>
          <c:idx val="38"/>
          <c:order val="38"/>
          <c:tx>
            <c:strRef>
              <c:f>'Médias dens por dia'!$AI$144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dia'!$AF$144:$AH$144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55.811699487779208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809-48C2-A809-06AD8058750F}"/>
            </c:ext>
          </c:extLst>
        </c:ser>
        <c:ser>
          <c:idx val="39"/>
          <c:order val="39"/>
          <c:tx>
            <c:strRef>
              <c:f>'Médias dens por dia'!$AI$145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dia'!$AF$145:$AH$145</c:f>
              <c:numCache>
                <c:formatCode>0.00E+00</c:formatCode>
                <c:ptCount val="3"/>
                <c:pt idx="0">
                  <c:v>125.34733889228177</c:v>
                </c:pt>
                <c:pt idx="1">
                  <c:v>170.76528649038809</c:v>
                </c:pt>
                <c:pt idx="2">
                  <c:v>293.82078914568712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809-48C2-A809-06AD8058750F}"/>
            </c:ext>
          </c:extLst>
        </c:ser>
        <c:ser>
          <c:idx val="40"/>
          <c:order val="40"/>
          <c:tx>
            <c:strRef>
              <c:f>'Médias dens por dia'!$AI$146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dia'!$AF$146:$AH$146</c:f>
              <c:numCache>
                <c:formatCode>0.00E+00</c:formatCode>
                <c:ptCount val="3"/>
                <c:pt idx="0">
                  <c:v>1504.1680667073813</c:v>
                </c:pt>
                <c:pt idx="1">
                  <c:v>0</c:v>
                </c:pt>
                <c:pt idx="2">
                  <c:v>13339.927931675047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809-48C2-A809-06AD80587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739536"/>
        <c:axId val="2123924960"/>
        <c:axId val="0"/>
      </c:bar3DChart>
      <c:catAx>
        <c:axId val="4573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3924960"/>
        <c:crosses val="autoZero"/>
        <c:auto val="1"/>
        <c:lblAlgn val="ctr"/>
        <c:lblOffset val="100"/>
        <c:noMultiLvlLbl val="0"/>
      </c:catAx>
      <c:valAx>
        <c:axId val="212392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8588516284343253E-2"/>
          <c:y val="1.281708837466536E-2"/>
          <c:w val="0.98141148371565678"/>
          <c:h val="0.24432801788606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T0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dia'!$AI$14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dia'!$AF$14:$AH$14</c:f>
              <c:numCache>
                <c:formatCode>0.00</c:formatCode>
                <c:ptCount val="3"/>
                <c:pt idx="0">
                  <c:v>175.30943220755222</c:v>
                </c:pt>
                <c:pt idx="1">
                  <c:v>62.426508475407765</c:v>
                </c:pt>
                <c:pt idx="2">
                  <c:v>237.04740055894911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F-498C-9FCD-7FC0A3287F03}"/>
            </c:ext>
          </c:extLst>
        </c:ser>
        <c:ser>
          <c:idx val="1"/>
          <c:order val="1"/>
          <c:tx>
            <c:strRef>
              <c:f>'Médias dens por dia'!$AI$15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dia'!$AF$15:$AH$15</c:f>
              <c:numCache>
                <c:formatCode>0.00</c:formatCode>
                <c:ptCount val="3"/>
                <c:pt idx="0">
                  <c:v>0</c:v>
                </c:pt>
                <c:pt idx="1">
                  <c:v>372.55839559701639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F-498C-9FCD-7FC0A3287F03}"/>
            </c:ext>
          </c:extLst>
        </c:ser>
        <c:ser>
          <c:idx val="2"/>
          <c:order val="2"/>
          <c:tx>
            <c:strRef>
              <c:f>'Médias dens por dia'!$AI$16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dia'!$AF$16:$AH$16</c:f>
              <c:numCache>
                <c:formatCode>0.00</c:formatCode>
                <c:ptCount val="3"/>
                <c:pt idx="0">
                  <c:v>0</c:v>
                </c:pt>
                <c:pt idx="1">
                  <c:v>9264.7673721288411</c:v>
                </c:pt>
                <c:pt idx="2">
                  <c:v>5790.3469954084894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F-498C-9FCD-7FC0A3287F03}"/>
            </c:ext>
          </c:extLst>
        </c:ser>
        <c:ser>
          <c:idx val="3"/>
          <c:order val="3"/>
          <c:tx>
            <c:strRef>
              <c:f>'Médias dens por dia'!$AI$17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dia'!$AF$17:$AH$17</c:f>
              <c:numCache>
                <c:formatCode>0.00</c:formatCode>
                <c:ptCount val="3"/>
                <c:pt idx="0">
                  <c:v>0</c:v>
                </c:pt>
                <c:pt idx="1">
                  <c:v>590.34175440466061</c:v>
                </c:pt>
                <c:pt idx="2">
                  <c:v>1679.323299678651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F-498C-9FCD-7FC0A3287F03}"/>
            </c:ext>
          </c:extLst>
        </c:ser>
        <c:ser>
          <c:idx val="4"/>
          <c:order val="4"/>
          <c:tx>
            <c:strRef>
              <c:f>'Médias dens por dia'!$AI$18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dia'!$AF$18:$AH$18</c:f>
              <c:numCache>
                <c:formatCode>0.00</c:formatCode>
                <c:ptCount val="3"/>
                <c:pt idx="0">
                  <c:v>1160.4353383545067</c:v>
                </c:pt>
                <c:pt idx="1">
                  <c:v>290.14927673155654</c:v>
                </c:pt>
                <c:pt idx="2">
                  <c:v>178.80807486778133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F-498C-9FCD-7FC0A3287F03}"/>
            </c:ext>
          </c:extLst>
        </c:ser>
        <c:ser>
          <c:idx val="5"/>
          <c:order val="5"/>
          <c:tx>
            <c:strRef>
              <c:f>'Médias dens por dia'!$AI$19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dia'!$AF$19:$AH$19</c:f>
              <c:numCache>
                <c:formatCode>0.00</c:formatCode>
                <c:ptCount val="3"/>
                <c:pt idx="0">
                  <c:v>33.930857846623013</c:v>
                </c:pt>
                <c:pt idx="1">
                  <c:v>617.61592248977979</c:v>
                </c:pt>
                <c:pt idx="2">
                  <c:v>420.78804650157372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2F-498C-9FCD-7FC0A3287F03}"/>
            </c:ext>
          </c:extLst>
        </c:ser>
        <c:ser>
          <c:idx val="6"/>
          <c:order val="6"/>
          <c:tx>
            <c:strRef>
              <c:f>'Médias dens por dia'!$AI$20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dia'!$AF$20:$AH$20</c:f>
              <c:numCache>
                <c:formatCode>0.00</c:formatCode>
                <c:ptCount val="3"/>
                <c:pt idx="0">
                  <c:v>67.861715693246026</c:v>
                </c:pt>
                <c:pt idx="1">
                  <c:v>73.352095037664157</c:v>
                </c:pt>
                <c:pt idx="2">
                  <c:v>66.55430864233405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2F-498C-9FCD-7FC0A3287F03}"/>
            </c:ext>
          </c:extLst>
        </c:ser>
        <c:ser>
          <c:idx val="7"/>
          <c:order val="7"/>
          <c:tx>
            <c:strRef>
              <c:f>'Médias dens por dia'!$AI$21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dia'!$AF$21:$AH$21</c:f>
              <c:numCache>
                <c:formatCode>0.00</c:formatCode>
                <c:ptCount val="3"/>
                <c:pt idx="0">
                  <c:v>135.72343138649205</c:v>
                </c:pt>
                <c:pt idx="1">
                  <c:v>61.545259949570948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2F-498C-9FCD-7FC0A3287F03}"/>
            </c:ext>
          </c:extLst>
        </c:ser>
        <c:ser>
          <c:idx val="8"/>
          <c:order val="8"/>
          <c:tx>
            <c:strRef>
              <c:f>'Médias dens por dia'!$AI$22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dia'!$AF$22:$AH$22</c:f>
              <c:numCache>
                <c:formatCode>0.00</c:formatCode>
                <c:ptCount val="3"/>
                <c:pt idx="0">
                  <c:v>712.54801477908336</c:v>
                </c:pt>
                <c:pt idx="1">
                  <c:v>404.8531534019121</c:v>
                </c:pt>
                <c:pt idx="2">
                  <c:v>327.02362830034139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2F-498C-9FCD-7FC0A3287F03}"/>
            </c:ext>
          </c:extLst>
        </c:ser>
        <c:ser>
          <c:idx val="9"/>
          <c:order val="9"/>
          <c:tx>
            <c:strRef>
              <c:f>'Médias dens por dia'!$AI$23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dia'!$AF$23:$AH$23</c:f>
              <c:numCache>
                <c:formatCode>0.00</c:formatCode>
                <c:ptCount val="3"/>
                <c:pt idx="0">
                  <c:v>7727.1873602709456</c:v>
                </c:pt>
                <c:pt idx="1">
                  <c:v>6654.2415512759753</c:v>
                </c:pt>
                <c:pt idx="2">
                  <c:v>3715.3420442700613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2F-498C-9FCD-7FC0A3287F03}"/>
            </c:ext>
          </c:extLst>
        </c:ser>
        <c:ser>
          <c:idx val="10"/>
          <c:order val="10"/>
          <c:tx>
            <c:strRef>
              <c:f>'Médias dens por dia'!$AI$24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dia'!$AF$24:$AH$24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2F-498C-9FCD-7FC0A3287F03}"/>
            </c:ext>
          </c:extLst>
        </c:ser>
        <c:ser>
          <c:idx val="11"/>
          <c:order val="11"/>
          <c:tx>
            <c:strRef>
              <c:f>'Médias dens por dia'!$AI$25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dia'!$AF$25:$AH$25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2F-498C-9FCD-7FC0A3287F03}"/>
            </c:ext>
          </c:extLst>
        </c:ser>
        <c:ser>
          <c:idx val="12"/>
          <c:order val="12"/>
          <c:tx>
            <c:strRef>
              <c:f>'Médias dens por dia'!$AI$26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dia'!$AF$26:$AH$26</c:f>
              <c:numCache>
                <c:formatCode>0.00</c:formatCode>
                <c:ptCount val="3"/>
                <c:pt idx="0">
                  <c:v>180534.78431593219</c:v>
                </c:pt>
                <c:pt idx="1">
                  <c:v>142500.9788941452</c:v>
                </c:pt>
                <c:pt idx="2">
                  <c:v>137612.48042875915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2F-498C-9FCD-7FC0A3287F03}"/>
            </c:ext>
          </c:extLst>
        </c:ser>
        <c:ser>
          <c:idx val="13"/>
          <c:order val="13"/>
          <c:tx>
            <c:strRef>
              <c:f>'Médias dens por dia'!$AI$27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dia'!$AF$27:$AH$27</c:f>
              <c:numCache>
                <c:formatCode>0.00</c:formatCode>
                <c:ptCount val="3"/>
                <c:pt idx="0">
                  <c:v>0</c:v>
                </c:pt>
                <c:pt idx="1">
                  <c:v>102.71757010829087</c:v>
                </c:pt>
                <c:pt idx="2">
                  <c:v>49.210939184722378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2F-498C-9FCD-7FC0A3287F03}"/>
            </c:ext>
          </c:extLst>
        </c:ser>
        <c:ser>
          <c:idx val="14"/>
          <c:order val="14"/>
          <c:tx>
            <c:strRef>
              <c:f>'Médias dens por dia'!$AI$28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dia'!$AF$28:$AH$28</c:f>
              <c:numCache>
                <c:formatCode>0.00</c:formatCode>
                <c:ptCount val="3"/>
                <c:pt idx="0">
                  <c:v>0</c:v>
                </c:pt>
                <c:pt idx="1">
                  <c:v>742.51873998452857</c:v>
                </c:pt>
                <c:pt idx="2">
                  <c:v>851.84852145488378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2F-498C-9FCD-7FC0A3287F03}"/>
            </c:ext>
          </c:extLst>
        </c:ser>
        <c:ser>
          <c:idx val="15"/>
          <c:order val="15"/>
          <c:tx>
            <c:strRef>
              <c:f>'Médias dens por dia'!$AI$29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dia'!$AF$29:$AH$29</c:f>
              <c:numCache>
                <c:formatCode>0.00</c:formatCode>
                <c:ptCount val="3"/>
                <c:pt idx="0">
                  <c:v>246.56423368546055</c:v>
                </c:pt>
                <c:pt idx="1">
                  <c:v>554.73144176558526</c:v>
                </c:pt>
                <c:pt idx="2">
                  <c:v>938.06310666518141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A2F-498C-9FCD-7FC0A3287F03}"/>
            </c:ext>
          </c:extLst>
        </c:ser>
        <c:ser>
          <c:idx val="16"/>
          <c:order val="16"/>
          <c:tx>
            <c:strRef>
              <c:f>'Médias dens por dia'!$AI$30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dia'!$AF$30:$AH$30</c:f>
              <c:numCache>
                <c:formatCode>0.00</c:formatCode>
                <c:ptCount val="3"/>
                <c:pt idx="0">
                  <c:v>6555.4417359675663</c:v>
                </c:pt>
                <c:pt idx="1">
                  <c:v>9454.6414254249685</c:v>
                </c:pt>
                <c:pt idx="2">
                  <c:v>4165.4901404025704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A2F-498C-9FCD-7FC0A3287F03}"/>
            </c:ext>
          </c:extLst>
        </c:ser>
        <c:ser>
          <c:idx val="17"/>
          <c:order val="17"/>
          <c:tx>
            <c:strRef>
              <c:f>'Médias dens por dia'!$AI$31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dia'!$AF$31:$AH$31</c:f>
              <c:numCache>
                <c:formatCode>0.00</c:formatCode>
                <c:ptCount val="3"/>
                <c:pt idx="0">
                  <c:v>0</c:v>
                </c:pt>
                <c:pt idx="1">
                  <c:v>14.821557867609146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A2F-498C-9FCD-7FC0A3287F03}"/>
            </c:ext>
          </c:extLst>
        </c:ser>
        <c:ser>
          <c:idx val="18"/>
          <c:order val="18"/>
          <c:tx>
            <c:strRef>
              <c:f>'Médias dens por dia'!$AI$32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dia'!$AF$32:$AH$32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A2F-498C-9FCD-7FC0A3287F03}"/>
            </c:ext>
          </c:extLst>
        </c:ser>
        <c:ser>
          <c:idx val="19"/>
          <c:order val="19"/>
          <c:tx>
            <c:strRef>
              <c:f>'Médias dens por dia'!$AI$33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dia'!$AF$33:$AH$33</c:f>
              <c:numCache>
                <c:formatCode>0.00</c:formatCode>
                <c:ptCount val="3"/>
                <c:pt idx="0">
                  <c:v>576.82458339259119</c:v>
                </c:pt>
                <c:pt idx="1">
                  <c:v>411.84533928594419</c:v>
                </c:pt>
                <c:pt idx="2">
                  <c:v>526.82871339982819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A2F-498C-9FCD-7FC0A3287F03}"/>
            </c:ext>
          </c:extLst>
        </c:ser>
        <c:ser>
          <c:idx val="20"/>
          <c:order val="20"/>
          <c:tx>
            <c:strRef>
              <c:f>'Médias dens por dia'!$AI$34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dia'!$AF$34:$AH$34</c:f>
              <c:numCache>
                <c:formatCode>0.00</c:formatCode>
                <c:ptCount val="3"/>
                <c:pt idx="0">
                  <c:v>7415.0234680820158</c:v>
                </c:pt>
                <c:pt idx="1">
                  <c:v>6904.2031683074119</c:v>
                </c:pt>
                <c:pt idx="2">
                  <c:v>8618.8586939542056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A2F-498C-9FCD-7FC0A3287F03}"/>
            </c:ext>
          </c:extLst>
        </c:ser>
        <c:ser>
          <c:idx val="21"/>
          <c:order val="21"/>
          <c:tx>
            <c:strRef>
              <c:f>'Médias dens por dia'!$AI$35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dia'!$AF$35:$AH$35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A2F-498C-9FCD-7FC0A3287F03}"/>
            </c:ext>
          </c:extLst>
        </c:ser>
        <c:ser>
          <c:idx val="22"/>
          <c:order val="22"/>
          <c:tx>
            <c:strRef>
              <c:f>'Médias dens por dia'!$AI$36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dia'!$AF$36:$AH$36</c:f>
              <c:numCache>
                <c:formatCode>0.00</c:formatCode>
                <c:ptCount val="3"/>
                <c:pt idx="0">
                  <c:v>7826.7178766210418</c:v>
                </c:pt>
                <c:pt idx="1">
                  <c:v>4192.4274787921158</c:v>
                </c:pt>
                <c:pt idx="2">
                  <c:v>1480.0994646102763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A2F-498C-9FCD-7FC0A3287F03}"/>
            </c:ext>
          </c:extLst>
        </c:ser>
        <c:ser>
          <c:idx val="23"/>
          <c:order val="23"/>
          <c:tx>
            <c:strRef>
              <c:f>'Médias dens por dia'!$AI$37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dia'!$AF$37:$AH$37</c:f>
              <c:numCache>
                <c:formatCode>0.00</c:formatCode>
                <c:ptCount val="3"/>
                <c:pt idx="0">
                  <c:v>3886.3882564324358</c:v>
                </c:pt>
                <c:pt idx="1">
                  <c:v>12149.589720881471</c:v>
                </c:pt>
                <c:pt idx="2">
                  <c:v>5927.2217462168674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A2F-498C-9FCD-7FC0A3287F03}"/>
            </c:ext>
          </c:extLst>
        </c:ser>
        <c:ser>
          <c:idx val="24"/>
          <c:order val="24"/>
          <c:tx>
            <c:strRef>
              <c:f>'Médias dens por dia'!$AI$38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dia'!$AF$38:$AH$38</c:f>
              <c:numCache>
                <c:formatCode>0.00</c:formatCode>
                <c:ptCount val="3"/>
                <c:pt idx="0">
                  <c:v>712.54801477908336</c:v>
                </c:pt>
                <c:pt idx="1">
                  <c:v>1354.8300622529259</c:v>
                </c:pt>
                <c:pt idx="2">
                  <c:v>1122.0398242037957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A2F-498C-9FCD-7FC0A3287F03}"/>
            </c:ext>
          </c:extLst>
        </c:ser>
        <c:ser>
          <c:idx val="25"/>
          <c:order val="25"/>
          <c:tx>
            <c:strRef>
              <c:f>'Médias dens por dia'!$AI$39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dia'!$AF$39:$AH$39</c:f>
              <c:numCache>
                <c:formatCode>0.00</c:formatCode>
                <c:ptCount val="3"/>
                <c:pt idx="0">
                  <c:v>407.17029415947616</c:v>
                </c:pt>
                <c:pt idx="1">
                  <c:v>369.27155969742574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A2F-498C-9FCD-7FC0A3287F03}"/>
            </c:ext>
          </c:extLst>
        </c:ser>
        <c:ser>
          <c:idx val="26"/>
          <c:order val="26"/>
          <c:tx>
            <c:strRef>
              <c:f>'Médias dens por dia'!$AI$40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dia'!$AF$40:$AH$40</c:f>
              <c:numCache>
                <c:formatCode>0.00</c:formatCode>
                <c:ptCount val="3"/>
                <c:pt idx="0">
                  <c:v>271.4468627729841</c:v>
                </c:pt>
                <c:pt idx="1">
                  <c:v>244.58057876587699</c:v>
                </c:pt>
                <c:pt idx="2">
                  <c:v>185.04668503734374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A2F-498C-9FCD-7FC0A3287F03}"/>
            </c:ext>
          </c:extLst>
        </c:ser>
        <c:ser>
          <c:idx val="27"/>
          <c:order val="27"/>
          <c:tx>
            <c:strRef>
              <c:f>'Médias dens por dia'!$AI$41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dia'!$AF$41:$AH$41</c:f>
              <c:numCache>
                <c:formatCode>0.00</c:formatCode>
                <c:ptCount val="3"/>
                <c:pt idx="0">
                  <c:v>1515.5783171491614</c:v>
                </c:pt>
                <c:pt idx="1">
                  <c:v>18807.306129636752</c:v>
                </c:pt>
                <c:pt idx="2">
                  <c:v>18667.522453312395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A2F-498C-9FCD-7FC0A3287F03}"/>
            </c:ext>
          </c:extLst>
        </c:ser>
        <c:ser>
          <c:idx val="28"/>
          <c:order val="28"/>
          <c:tx>
            <c:strRef>
              <c:f>'Médias dens por dia'!$AI$42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dia'!$AF$42:$AH$42</c:f>
              <c:numCache>
                <c:formatCode>0.00</c:formatCode>
                <c:ptCount val="3"/>
                <c:pt idx="0">
                  <c:v>251226.33355358659</c:v>
                </c:pt>
                <c:pt idx="1">
                  <c:v>246691.46785169168</c:v>
                </c:pt>
                <c:pt idx="2">
                  <c:v>184292.09608322507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A2F-498C-9FCD-7FC0A3287F03}"/>
            </c:ext>
          </c:extLst>
        </c:ser>
        <c:ser>
          <c:idx val="29"/>
          <c:order val="29"/>
          <c:tx>
            <c:strRef>
              <c:f>'Médias dens por dia'!$AI$43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dia'!$AF$43:$AH$43</c:f>
              <c:numCache>
                <c:formatCode>0.00</c:formatCode>
                <c:ptCount val="3"/>
                <c:pt idx="0">
                  <c:v>23609.090889680294</c:v>
                </c:pt>
                <c:pt idx="1">
                  <c:v>28482.126899108644</c:v>
                </c:pt>
                <c:pt idx="2">
                  <c:v>29438.268950278016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A2F-498C-9FCD-7FC0A3287F03}"/>
            </c:ext>
          </c:extLst>
        </c:ser>
        <c:ser>
          <c:idx val="30"/>
          <c:order val="30"/>
          <c:tx>
            <c:strRef>
              <c:f>'Médias dens por dia'!$AI$44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dia'!$AF$44:$AH$44</c:f>
              <c:numCache>
                <c:formatCode>0.00</c:formatCode>
                <c:ptCount val="3"/>
                <c:pt idx="0">
                  <c:v>308.77080640426936</c:v>
                </c:pt>
                <c:pt idx="1">
                  <c:v>131.16105075349904</c:v>
                </c:pt>
                <c:pt idx="2">
                  <c:v>118.72307500000353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A2F-498C-9FCD-7FC0A3287F03}"/>
            </c:ext>
          </c:extLst>
        </c:ser>
        <c:ser>
          <c:idx val="31"/>
          <c:order val="31"/>
          <c:tx>
            <c:strRef>
              <c:f>'Médias dens por dia'!$AI$45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dia'!$AF$45:$AH$45</c:f>
              <c:numCache>
                <c:formatCode>0.00</c:formatCode>
                <c:ptCount val="3"/>
                <c:pt idx="0">
                  <c:v>67.861715693246026</c:v>
                </c:pt>
                <c:pt idx="1">
                  <c:v>27.745114877959008</c:v>
                </c:pt>
                <c:pt idx="2">
                  <c:v>14.469919013767722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A2F-498C-9FCD-7FC0A3287F03}"/>
            </c:ext>
          </c:extLst>
        </c:ser>
        <c:ser>
          <c:idx val="32"/>
          <c:order val="32"/>
          <c:tx>
            <c:strRef>
              <c:f>'Médias dens por dia'!$AI$46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dia'!$AF$46:$AH$46</c:f>
              <c:numCache>
                <c:formatCode>0.00</c:formatCode>
                <c:ptCount val="3"/>
                <c:pt idx="0">
                  <c:v>0</c:v>
                </c:pt>
                <c:pt idx="1">
                  <c:v>16.900072535805972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A2F-498C-9FCD-7FC0A3287F03}"/>
            </c:ext>
          </c:extLst>
        </c:ser>
        <c:ser>
          <c:idx val="33"/>
          <c:order val="33"/>
          <c:tx>
            <c:strRef>
              <c:f>'Médias dens por dia'!$AI$47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dia'!$AF$47:$AH$47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14.763281755416713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A2F-498C-9FCD-7FC0A3287F03}"/>
            </c:ext>
          </c:extLst>
        </c:ser>
        <c:ser>
          <c:idx val="34"/>
          <c:order val="34"/>
          <c:tx>
            <c:strRef>
              <c:f>'Médias dens por dia'!$AI$48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dia'!$AF$48:$AH$48</c:f>
              <c:numCache>
                <c:formatCode>0.00</c:formatCode>
                <c:ptCount val="3"/>
                <c:pt idx="0">
                  <c:v>0</c:v>
                </c:pt>
                <c:pt idx="1">
                  <c:v>563.98577726789938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A2F-498C-9FCD-7FC0A3287F03}"/>
            </c:ext>
          </c:extLst>
        </c:ser>
        <c:ser>
          <c:idx val="35"/>
          <c:order val="35"/>
          <c:tx>
            <c:strRef>
              <c:f>'Médias dens por dia'!$AI$49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dia'!$AF$49:$AH$49</c:f>
              <c:numCache>
                <c:formatCode>0.00</c:formatCode>
                <c:ptCount val="3"/>
                <c:pt idx="0">
                  <c:v>0</c:v>
                </c:pt>
                <c:pt idx="1">
                  <c:v>11.80683508809321</c:v>
                </c:pt>
                <c:pt idx="2">
                  <c:v>25.601405266337711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A2F-498C-9FCD-7FC0A3287F03}"/>
            </c:ext>
          </c:extLst>
        </c:ser>
        <c:ser>
          <c:idx val="36"/>
          <c:order val="36"/>
          <c:tx>
            <c:strRef>
              <c:f>'Médias dens por dia'!$AI$50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dia'!$AF$50:$AH$50</c:f>
              <c:numCache>
                <c:formatCode>0.00</c:formatCode>
                <c:ptCount val="3"/>
                <c:pt idx="0">
                  <c:v>0</c:v>
                </c:pt>
                <c:pt idx="1">
                  <c:v>68.078343779013849</c:v>
                </c:pt>
                <c:pt idx="2">
                  <c:v>92.537700002545989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A2F-498C-9FCD-7FC0A3287F03}"/>
            </c:ext>
          </c:extLst>
        </c:ser>
        <c:ser>
          <c:idx val="37"/>
          <c:order val="37"/>
          <c:tx>
            <c:strRef>
              <c:f>'Médias dens por dia'!$AI$51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dia'!$AF$51:$AH$51</c:f>
              <c:numCache>
                <c:formatCode>0.00</c:formatCode>
                <c:ptCount val="3"/>
                <c:pt idx="0">
                  <c:v>101.79257353986904</c:v>
                </c:pt>
                <c:pt idx="1">
                  <c:v>91.18837568478925</c:v>
                </c:pt>
                <c:pt idx="2">
                  <c:v>23.613670176186421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A2F-498C-9FCD-7FC0A3287F03}"/>
            </c:ext>
          </c:extLst>
        </c:ser>
        <c:ser>
          <c:idx val="38"/>
          <c:order val="38"/>
          <c:tx>
            <c:strRef>
              <c:f>'Médias dens por dia'!$AI$52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dia'!$AF$52:$AH$52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A2F-498C-9FCD-7FC0A3287F03}"/>
            </c:ext>
          </c:extLst>
        </c:ser>
        <c:ser>
          <c:idx val="39"/>
          <c:order val="39"/>
          <c:tx>
            <c:strRef>
              <c:f>'Médias dens por dia'!$AI$53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dia'!$AF$53:$AH$53</c:f>
              <c:numCache>
                <c:formatCode>0.00</c:formatCode>
                <c:ptCount val="3"/>
                <c:pt idx="0">
                  <c:v>67.861715693246026</c:v>
                </c:pt>
                <c:pt idx="1">
                  <c:v>106.19044736333592</c:v>
                </c:pt>
                <c:pt idx="2">
                  <c:v>43.70311978295215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A2F-498C-9FCD-7FC0A3287F03}"/>
            </c:ext>
          </c:extLst>
        </c:ser>
        <c:ser>
          <c:idx val="40"/>
          <c:order val="40"/>
          <c:tx>
            <c:strRef>
              <c:f>'Médias dens por dia'!$AI$54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dia'!$AF$54:$AH$54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A2F-498C-9FCD-7FC0A3287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577347246545183"/>
          <c:h val="0.953960434022671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T72h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dia'!$AI$60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dia'!$AF$60:$AH$60</c:f>
              <c:numCache>
                <c:formatCode>0.00E+00</c:formatCode>
                <c:ptCount val="3"/>
                <c:pt idx="0">
                  <c:v>1015.6354351772846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9-4921-BDCC-59584A982B60}"/>
            </c:ext>
          </c:extLst>
        </c:ser>
        <c:ser>
          <c:idx val="1"/>
          <c:order val="1"/>
          <c:tx>
            <c:strRef>
              <c:f>'Médias dens por dia'!$AI$61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dia'!$AF$61:$AH$61</c:f>
              <c:numCache>
                <c:formatCode>0.00E+00</c:formatCode>
                <c:ptCount val="3"/>
                <c:pt idx="0">
                  <c:v>0</c:v>
                </c:pt>
                <c:pt idx="1">
                  <c:v>18614.564418377144</c:v>
                </c:pt>
                <c:pt idx="2">
                  <c:v>9938.463133176565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9-4921-BDCC-59584A982B60}"/>
            </c:ext>
          </c:extLst>
        </c:ser>
        <c:ser>
          <c:idx val="2"/>
          <c:order val="2"/>
          <c:tx>
            <c:strRef>
              <c:f>'Médias dens por dia'!$AI$62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dia'!$AF$62:$AH$62</c:f>
              <c:numCache>
                <c:formatCode>0.00E+00</c:formatCode>
                <c:ptCount val="3"/>
                <c:pt idx="0">
                  <c:v>5473.4275787418419</c:v>
                </c:pt>
                <c:pt idx="1">
                  <c:v>1093.381060957865</c:v>
                </c:pt>
                <c:pt idx="2">
                  <c:v>42405.207420165949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9-4921-BDCC-59584A982B60}"/>
            </c:ext>
          </c:extLst>
        </c:ser>
        <c:ser>
          <c:idx val="3"/>
          <c:order val="3"/>
          <c:tx>
            <c:strRef>
              <c:f>'Médias dens por dia'!$AI$63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dia'!$AF$63:$AH$63</c:f>
              <c:numCache>
                <c:formatCode>0.00E+00</c:formatCode>
                <c:ptCount val="3"/>
                <c:pt idx="0">
                  <c:v>991.288010361391</c:v>
                </c:pt>
                <c:pt idx="1">
                  <c:v>164915.77752704461</c:v>
                </c:pt>
                <c:pt idx="2">
                  <c:v>7448.684203907701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999-4921-BDCC-59584A982B60}"/>
            </c:ext>
          </c:extLst>
        </c:ser>
        <c:ser>
          <c:idx val="4"/>
          <c:order val="4"/>
          <c:tx>
            <c:strRef>
              <c:f>'Médias dens por dia'!$AI$64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dia'!$AF$64:$AH$64</c:f>
              <c:numCache>
                <c:formatCode>0.00E+00</c:formatCode>
                <c:ptCount val="3"/>
                <c:pt idx="0">
                  <c:v>1137.3725592567539</c:v>
                </c:pt>
                <c:pt idx="1">
                  <c:v>11126.452080729818</c:v>
                </c:pt>
                <c:pt idx="2">
                  <c:v>448.27495605912083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999-4921-BDCC-59584A982B60}"/>
            </c:ext>
          </c:extLst>
        </c:ser>
        <c:ser>
          <c:idx val="5"/>
          <c:order val="5"/>
          <c:tx>
            <c:strRef>
              <c:f>'Médias dens por dia'!$AI$65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dia'!$AF$65:$AH$65</c:f>
              <c:numCache>
                <c:formatCode>0.00E+00</c:formatCode>
                <c:ptCount val="3"/>
                <c:pt idx="0">
                  <c:v>1043.4610635383065</c:v>
                </c:pt>
                <c:pt idx="1">
                  <c:v>1526.950136057593</c:v>
                </c:pt>
                <c:pt idx="2">
                  <c:v>930.81083542381623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999-4921-BDCC-59584A982B60}"/>
            </c:ext>
          </c:extLst>
        </c:ser>
        <c:ser>
          <c:idx val="6"/>
          <c:order val="6"/>
          <c:tx>
            <c:strRef>
              <c:f>'Médias dens por dia'!$AI$66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dia'!$AF$66:$AH$66</c:f>
              <c:numCache>
                <c:formatCode>0.00E+00</c:formatCode>
                <c:ptCount val="3"/>
                <c:pt idx="0">
                  <c:v>0</c:v>
                </c:pt>
                <c:pt idx="1">
                  <c:v>42129.33380884803</c:v>
                </c:pt>
                <c:pt idx="2">
                  <c:v>4967.5665803652646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999-4921-BDCC-59584A982B60}"/>
            </c:ext>
          </c:extLst>
        </c:ser>
        <c:ser>
          <c:idx val="7"/>
          <c:order val="7"/>
          <c:tx>
            <c:strRef>
              <c:f>'Médias dens por dia'!$AI$67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dia'!$AF$67:$AH$67</c:f>
              <c:numCache>
                <c:formatCode>0.00E+00</c:formatCode>
                <c:ptCount val="3"/>
                <c:pt idx="0">
                  <c:v>0</c:v>
                </c:pt>
                <c:pt idx="1">
                  <c:v>8537.1934388928221</c:v>
                </c:pt>
                <c:pt idx="2">
                  <c:v>695.79995560840052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999-4921-BDCC-59584A982B60}"/>
            </c:ext>
          </c:extLst>
        </c:ser>
        <c:ser>
          <c:idx val="8"/>
          <c:order val="8"/>
          <c:tx>
            <c:strRef>
              <c:f>'Médias dens por dia'!$AI$68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dia'!$AF$68:$AH$68</c:f>
              <c:numCache>
                <c:formatCode>0.00E+00</c:formatCode>
                <c:ptCount val="3"/>
                <c:pt idx="0">
                  <c:v>782.59579765372973</c:v>
                </c:pt>
                <c:pt idx="1">
                  <c:v>6983.0106432231978</c:v>
                </c:pt>
                <c:pt idx="2">
                  <c:v>1047.7571694428952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999-4921-BDCC-59584A982B60}"/>
            </c:ext>
          </c:extLst>
        </c:ser>
        <c:ser>
          <c:idx val="9"/>
          <c:order val="9"/>
          <c:tx>
            <c:strRef>
              <c:f>'Médias dens por dia'!$AI$69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dia'!$AF$69:$AH$69</c:f>
              <c:numCache>
                <c:formatCode>0.00E+00</c:formatCode>
                <c:ptCount val="3"/>
                <c:pt idx="0">
                  <c:v>7137.2736746020146</c:v>
                </c:pt>
                <c:pt idx="1">
                  <c:v>11549.091525044161</c:v>
                </c:pt>
                <c:pt idx="2">
                  <c:v>10127.279020389178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999-4921-BDCC-59584A982B60}"/>
            </c:ext>
          </c:extLst>
        </c:ser>
        <c:ser>
          <c:idx val="10"/>
          <c:order val="10"/>
          <c:tx>
            <c:strRef>
              <c:f>'Médias dens por dia'!$AI$70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dia'!$AF$70:$AH$70</c:f>
              <c:numCache>
                <c:formatCode>0.00E+00</c:formatCode>
                <c:ptCount val="3"/>
                <c:pt idx="0">
                  <c:v>0</c:v>
                </c:pt>
                <c:pt idx="1">
                  <c:v>8171.5903672554123</c:v>
                </c:pt>
                <c:pt idx="2">
                  <c:v>5336.6237442246502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999-4921-BDCC-59584A982B60}"/>
            </c:ext>
          </c:extLst>
        </c:ser>
        <c:ser>
          <c:idx val="11"/>
          <c:order val="11"/>
          <c:tx>
            <c:strRef>
              <c:f>'Médias dens por dia'!$AI$71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dia'!$AF$71:$AH$71</c:f>
              <c:numCache>
                <c:formatCode>0.00E+00</c:formatCode>
                <c:ptCount val="3"/>
                <c:pt idx="0">
                  <c:v>0</c:v>
                </c:pt>
                <c:pt idx="1">
                  <c:v>20218.22613209116</c:v>
                </c:pt>
                <c:pt idx="2">
                  <c:v>2902.9678338389626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999-4921-BDCC-59584A982B60}"/>
            </c:ext>
          </c:extLst>
        </c:ser>
        <c:ser>
          <c:idx val="12"/>
          <c:order val="12"/>
          <c:tx>
            <c:strRef>
              <c:f>'Médias dens por dia'!$AI$72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dia'!$AF$72:$AH$72</c:f>
              <c:numCache>
                <c:formatCode>0.00E+00</c:formatCode>
                <c:ptCount val="3"/>
                <c:pt idx="0">
                  <c:v>133801.27307574445</c:v>
                </c:pt>
                <c:pt idx="1">
                  <c:v>8130.8918529151169</c:v>
                </c:pt>
                <c:pt idx="2">
                  <c:v>529813.94355738454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999-4921-BDCC-59584A982B60}"/>
            </c:ext>
          </c:extLst>
        </c:ser>
        <c:ser>
          <c:idx val="13"/>
          <c:order val="13"/>
          <c:tx>
            <c:strRef>
              <c:f>'Médias dens por dia'!$AI$73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dia'!$AF$73:$AH$73</c:f>
              <c:numCache>
                <c:formatCode>0.00E+00</c:formatCode>
                <c:ptCount val="3"/>
                <c:pt idx="0">
                  <c:v>834.76885083064496</c:v>
                </c:pt>
                <c:pt idx="1">
                  <c:v>18117.742328784127</c:v>
                </c:pt>
                <c:pt idx="2">
                  <c:v>3262.2718680550438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999-4921-BDCC-59584A982B60}"/>
            </c:ext>
          </c:extLst>
        </c:ser>
        <c:ser>
          <c:idx val="14"/>
          <c:order val="14"/>
          <c:tx>
            <c:strRef>
              <c:f>'Médias dens por dia'!$AI$74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dia'!$AF$74:$AH$74</c:f>
              <c:numCache>
                <c:formatCode>0.00E+00</c:formatCode>
                <c:ptCount val="3"/>
                <c:pt idx="0">
                  <c:v>0</c:v>
                </c:pt>
                <c:pt idx="1">
                  <c:v>1127.8259765391024</c:v>
                </c:pt>
                <c:pt idx="2">
                  <c:v>23957.367266006244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999-4921-BDCC-59584A982B60}"/>
            </c:ext>
          </c:extLst>
        </c:ser>
        <c:ser>
          <c:idx val="15"/>
          <c:order val="15"/>
          <c:tx>
            <c:strRef>
              <c:f>'Médias dens por dia'!$AI$75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dia'!$AF$75:$AH$75</c:f>
              <c:numCache>
                <c:formatCode>0.00E+00</c:formatCode>
                <c:ptCount val="3"/>
                <c:pt idx="0">
                  <c:v>0</c:v>
                </c:pt>
                <c:pt idx="1">
                  <c:v>23574.719289993402</c:v>
                </c:pt>
                <c:pt idx="2">
                  <c:v>2301.854583262053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999-4921-BDCC-59584A982B60}"/>
            </c:ext>
          </c:extLst>
        </c:ser>
        <c:ser>
          <c:idx val="16"/>
          <c:order val="16"/>
          <c:tx>
            <c:strRef>
              <c:f>'Médias dens por dia'!$AI$76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dia'!$AF$76:$AH$76</c:f>
              <c:numCache>
                <c:formatCode>0.00E+00</c:formatCode>
                <c:ptCount val="3"/>
                <c:pt idx="0">
                  <c:v>8695.5088628192188</c:v>
                </c:pt>
                <c:pt idx="1">
                  <c:v>20885.851794017875</c:v>
                </c:pt>
                <c:pt idx="2">
                  <c:v>12181.912351505964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999-4921-BDCC-59584A982B60}"/>
            </c:ext>
          </c:extLst>
        </c:ser>
        <c:ser>
          <c:idx val="17"/>
          <c:order val="17"/>
          <c:tx>
            <c:strRef>
              <c:f>'Médias dens por dia'!$AI$77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dia'!$AF$77:$AH$77</c:f>
              <c:numCache>
                <c:formatCode>0.00E+00</c:formatCode>
                <c:ptCount val="3"/>
                <c:pt idx="0">
                  <c:v>0</c:v>
                </c:pt>
                <c:pt idx="1">
                  <c:v>782.56497194211863</c:v>
                </c:pt>
                <c:pt idx="2">
                  <c:v>639.57358705590275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999-4921-BDCC-59584A982B60}"/>
            </c:ext>
          </c:extLst>
        </c:ser>
        <c:ser>
          <c:idx val="18"/>
          <c:order val="18"/>
          <c:tx>
            <c:strRef>
              <c:f>'Médias dens por dia'!$AI$78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dia'!$AF$78:$AH$78</c:f>
              <c:numCache>
                <c:formatCode>0.00E+00</c:formatCode>
                <c:ptCount val="3"/>
                <c:pt idx="0">
                  <c:v>417.38442541532248</c:v>
                </c:pt>
                <c:pt idx="1">
                  <c:v>6930.5002073827754</c:v>
                </c:pt>
                <c:pt idx="2">
                  <c:v>560.41292135475544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999-4921-BDCC-59584A982B60}"/>
            </c:ext>
          </c:extLst>
        </c:ser>
        <c:ser>
          <c:idx val="19"/>
          <c:order val="19"/>
          <c:tx>
            <c:strRef>
              <c:f>'Médias dens por dia'!$AI$79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dia'!$AF$79:$AH$79</c:f>
              <c:numCache>
                <c:formatCode>0.00E+00</c:formatCode>
                <c:ptCount val="3"/>
                <c:pt idx="0">
                  <c:v>573.90358494606846</c:v>
                </c:pt>
                <c:pt idx="1">
                  <c:v>20910.433846918058</c:v>
                </c:pt>
                <c:pt idx="2">
                  <c:v>2276.9977825301498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999-4921-BDCC-59584A982B60}"/>
            </c:ext>
          </c:extLst>
        </c:ser>
        <c:ser>
          <c:idx val="20"/>
          <c:order val="20"/>
          <c:tx>
            <c:strRef>
              <c:f>'Médias dens por dia'!$AI$80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dia'!$AF$80:$AH$80</c:f>
              <c:numCache>
                <c:formatCode>0.00E+00</c:formatCode>
                <c:ptCount val="3"/>
                <c:pt idx="0">
                  <c:v>6191.2023103272832</c:v>
                </c:pt>
                <c:pt idx="1">
                  <c:v>307442.08220561413</c:v>
                </c:pt>
                <c:pt idx="2">
                  <c:v>231850.16825852939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999-4921-BDCC-59584A982B60}"/>
            </c:ext>
          </c:extLst>
        </c:ser>
        <c:ser>
          <c:idx val="21"/>
          <c:order val="21"/>
          <c:tx>
            <c:strRef>
              <c:f>'Médias dens por dia'!$AI$81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dia'!$AF$81:$AH$81</c:f>
              <c:numCache>
                <c:formatCode>0.00E+00</c:formatCode>
                <c:ptCount val="3"/>
                <c:pt idx="0">
                  <c:v>0</c:v>
                </c:pt>
                <c:pt idx="1">
                  <c:v>4625.4755508810022</c:v>
                </c:pt>
                <c:pt idx="2">
                  <c:v>1020.8164516482155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999-4921-BDCC-59584A982B60}"/>
            </c:ext>
          </c:extLst>
        </c:ser>
        <c:ser>
          <c:idx val="22"/>
          <c:order val="22"/>
          <c:tx>
            <c:strRef>
              <c:f>'Médias dens por dia'!$AI$82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dia'!$AF$82:$AH$82</c:f>
              <c:numCache>
                <c:formatCode>0.00E+00</c:formatCode>
                <c:ptCount val="3"/>
                <c:pt idx="0">
                  <c:v>0</c:v>
                </c:pt>
                <c:pt idx="1">
                  <c:v>858.74447445933913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999-4921-BDCC-59584A982B60}"/>
            </c:ext>
          </c:extLst>
        </c:ser>
        <c:ser>
          <c:idx val="23"/>
          <c:order val="23"/>
          <c:tx>
            <c:strRef>
              <c:f>'Médias dens por dia'!$AI$83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dia'!$AF$83:$AH$83</c:f>
              <c:numCache>
                <c:formatCode>0.00E+00</c:formatCode>
                <c:ptCount val="3"/>
                <c:pt idx="0">
                  <c:v>3208.6427703802915</c:v>
                </c:pt>
                <c:pt idx="1">
                  <c:v>43391.850505465241</c:v>
                </c:pt>
                <c:pt idx="2">
                  <c:v>6556.8500118361653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999-4921-BDCC-59584A982B60}"/>
            </c:ext>
          </c:extLst>
        </c:ser>
        <c:ser>
          <c:idx val="24"/>
          <c:order val="24"/>
          <c:tx>
            <c:strRef>
              <c:f>'Médias dens por dia'!$AI$84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dia'!$AF$84:$AH$84</c:f>
              <c:numCache>
                <c:formatCode>0.00E+00</c:formatCode>
                <c:ptCount val="3"/>
                <c:pt idx="0">
                  <c:v>1930.4029675458664</c:v>
                </c:pt>
                <c:pt idx="1">
                  <c:v>1518.6352061654115</c:v>
                </c:pt>
                <c:pt idx="2">
                  <c:v>3055.8070940796183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999-4921-BDCC-59584A982B60}"/>
            </c:ext>
          </c:extLst>
        </c:ser>
        <c:ser>
          <c:idx val="25"/>
          <c:order val="25"/>
          <c:tx>
            <c:strRef>
              <c:f>'Médias dens por dia'!$AI$85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dia'!$AF$85:$AH$85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2323.5127494616418</c:v>
                </c:pt>
                <c:pt idx="2">
                  <c:v>1918.1757086596663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999-4921-BDCC-59584A982B60}"/>
            </c:ext>
          </c:extLst>
        </c:ser>
        <c:ser>
          <c:idx val="26"/>
          <c:order val="26"/>
          <c:tx>
            <c:strRef>
              <c:f>'Médias dens por dia'!$AI$86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dia'!$AF$86:$AH$86</c:f>
              <c:numCache>
                <c:formatCode>0.00E+00</c:formatCode>
                <c:ptCount val="3"/>
                <c:pt idx="0">
                  <c:v>208.69221270766124</c:v>
                </c:pt>
                <c:pt idx="1">
                  <c:v>1531.8702243155128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999-4921-BDCC-59584A982B60}"/>
            </c:ext>
          </c:extLst>
        </c:ser>
        <c:ser>
          <c:idx val="27"/>
          <c:order val="27"/>
          <c:tx>
            <c:strRef>
              <c:f>'Médias dens por dia'!$AI$87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dia'!$AF$87:$AH$87</c:f>
              <c:numCache>
                <c:formatCode>0.00E+00</c:formatCode>
                <c:ptCount val="3"/>
                <c:pt idx="0">
                  <c:v>15130.185421305439</c:v>
                </c:pt>
                <c:pt idx="1">
                  <c:v>849720.68469097931</c:v>
                </c:pt>
                <c:pt idx="2">
                  <c:v>257498.73326561353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999-4921-BDCC-59584A982B60}"/>
            </c:ext>
          </c:extLst>
        </c:ser>
        <c:ser>
          <c:idx val="28"/>
          <c:order val="28"/>
          <c:tx>
            <c:strRef>
              <c:f>'Médias dens por dia'!$AI$88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dia'!$AF$88:$AH$88</c:f>
              <c:numCache>
                <c:formatCode>0.00E+00</c:formatCode>
                <c:ptCount val="3"/>
                <c:pt idx="0">
                  <c:v>189214.27285494618</c:v>
                </c:pt>
                <c:pt idx="1">
                  <c:v>7098128.6470010215</c:v>
                </c:pt>
                <c:pt idx="2">
                  <c:v>584279.88147265313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999-4921-BDCC-59584A982B60}"/>
            </c:ext>
          </c:extLst>
        </c:ser>
        <c:ser>
          <c:idx val="29"/>
          <c:order val="29"/>
          <c:tx>
            <c:strRef>
              <c:f>'Médias dens por dia'!$AI$89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dia'!$AF$89:$AH$89</c:f>
              <c:numCache>
                <c:formatCode>0.00E+00</c:formatCode>
                <c:ptCount val="3"/>
                <c:pt idx="0">
                  <c:v>47331.393842097568</c:v>
                </c:pt>
                <c:pt idx="1">
                  <c:v>123418.86805413566</c:v>
                </c:pt>
                <c:pt idx="2">
                  <c:v>244170.05042852039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999-4921-BDCC-59584A982B60}"/>
            </c:ext>
          </c:extLst>
        </c:ser>
        <c:ser>
          <c:idx val="30"/>
          <c:order val="30"/>
          <c:tx>
            <c:strRef>
              <c:f>'Médias dens por dia'!$AI$90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dia'!$AF$90:$AH$90</c:f>
              <c:numCache>
                <c:formatCode>0.00E+00</c:formatCode>
                <c:ptCount val="3"/>
                <c:pt idx="0">
                  <c:v>0</c:v>
                </c:pt>
                <c:pt idx="1">
                  <c:v>5107.5262668418172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999-4921-BDCC-59584A982B60}"/>
            </c:ext>
          </c:extLst>
        </c:ser>
        <c:ser>
          <c:idx val="31"/>
          <c:order val="31"/>
          <c:tx>
            <c:strRef>
              <c:f>'Médias dens por dia'!$AI$91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dia'!$AF$91:$AH$91</c:f>
              <c:numCache>
                <c:formatCode>0.00E+00</c:formatCode>
                <c:ptCount val="3"/>
                <c:pt idx="0">
                  <c:v>104.34610635383062</c:v>
                </c:pt>
                <c:pt idx="1">
                  <c:v>9968.8662295772738</c:v>
                </c:pt>
                <c:pt idx="2">
                  <c:v>1361.451970536315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999-4921-BDCC-59584A982B60}"/>
            </c:ext>
          </c:extLst>
        </c:ser>
        <c:ser>
          <c:idx val="32"/>
          <c:order val="32"/>
          <c:tx>
            <c:strRef>
              <c:f>'Médias dens por dia'!$AI$92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dia'!$AF$92:$AH$92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6143.3481337345829</c:v>
                </c:pt>
                <c:pt idx="2">
                  <c:v>357.79506101684365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999-4921-BDCC-59584A982B60}"/>
            </c:ext>
          </c:extLst>
        </c:ser>
        <c:ser>
          <c:idx val="33"/>
          <c:order val="33"/>
          <c:tx>
            <c:strRef>
              <c:f>'Médias dens por dia'!$AI$93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dia'!$AF$93:$AH$93</c:f>
              <c:numCache>
                <c:formatCode>0.00E+00</c:formatCode>
                <c:ptCount val="3"/>
                <c:pt idx="0">
                  <c:v>0</c:v>
                </c:pt>
                <c:pt idx="1">
                  <c:v>783.32759525394795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999-4921-BDCC-59584A982B60}"/>
            </c:ext>
          </c:extLst>
        </c:ser>
        <c:ser>
          <c:idx val="34"/>
          <c:order val="34"/>
          <c:tx>
            <c:strRef>
              <c:f>'Médias dens por dia'!$AI$94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dia'!$AF$94:$AH$94</c:f>
              <c:numCache>
                <c:formatCode>0.00E+00</c:formatCode>
                <c:ptCount val="3"/>
                <c:pt idx="0">
                  <c:v>417.38442541532248</c:v>
                </c:pt>
                <c:pt idx="1">
                  <c:v>27460.010345052749</c:v>
                </c:pt>
                <c:pt idx="2">
                  <c:v>1742.6440197443637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999-4921-BDCC-59584A982B60}"/>
            </c:ext>
          </c:extLst>
        </c:ser>
        <c:ser>
          <c:idx val="35"/>
          <c:order val="35"/>
          <c:tx>
            <c:strRef>
              <c:f>'Médias dens por dia'!$AI$95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dia'!$AF$95:$AH$95</c:f>
              <c:numCache>
                <c:formatCode>0.00E+00</c:formatCode>
                <c:ptCount val="3"/>
                <c:pt idx="0">
                  <c:v>104.34610635383062</c:v>
                </c:pt>
                <c:pt idx="1">
                  <c:v>18134.905246289025</c:v>
                </c:pt>
                <c:pt idx="2">
                  <c:v>1123.9699734328735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999-4921-BDCC-59584A982B60}"/>
            </c:ext>
          </c:extLst>
        </c:ser>
        <c:ser>
          <c:idx val="36"/>
          <c:order val="36"/>
          <c:tx>
            <c:strRef>
              <c:f>'Médias dens por dia'!$AI$96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dia'!$AF$96:$AH$96</c:f>
              <c:numCache>
                <c:formatCode>0.00E+00</c:formatCode>
                <c:ptCount val="3"/>
                <c:pt idx="0">
                  <c:v>208.69221270766127</c:v>
                </c:pt>
                <c:pt idx="1">
                  <c:v>108.51236352324055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999-4921-BDCC-59584A982B60}"/>
            </c:ext>
          </c:extLst>
        </c:ser>
        <c:ser>
          <c:idx val="37"/>
          <c:order val="37"/>
          <c:tx>
            <c:strRef>
              <c:f>'Médias dens por dia'!$AI$97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dia'!$AF$97:$AH$97</c:f>
              <c:numCache>
                <c:formatCode>0.00E+00</c:formatCode>
                <c:ptCount val="3"/>
                <c:pt idx="0">
                  <c:v>0</c:v>
                </c:pt>
                <c:pt idx="1">
                  <c:v>2361.6925572882865</c:v>
                </c:pt>
                <c:pt idx="2">
                  <c:v>357.79506101684365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999-4921-BDCC-59584A982B60}"/>
            </c:ext>
          </c:extLst>
        </c:ser>
        <c:ser>
          <c:idx val="38"/>
          <c:order val="38"/>
          <c:tx>
            <c:strRef>
              <c:f>'Médias dens por dia'!$AI$98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dia'!$AF$98:$AH$98</c:f>
              <c:numCache>
                <c:formatCode>0.00E+00</c:formatCode>
                <c:ptCount val="3"/>
                <c:pt idx="0">
                  <c:v>52.17305317691531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999-4921-BDCC-59584A982B60}"/>
            </c:ext>
          </c:extLst>
        </c:ser>
        <c:ser>
          <c:idx val="39"/>
          <c:order val="39"/>
          <c:tx>
            <c:strRef>
              <c:f>'Médias dens por dia'!$AI$99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dia'!$AF$99:$AH$99</c:f>
              <c:numCache>
                <c:formatCode>0.00E+00</c:formatCode>
                <c:ptCount val="3"/>
                <c:pt idx="0">
                  <c:v>0</c:v>
                </c:pt>
                <c:pt idx="1">
                  <c:v>2998.3279811923494</c:v>
                </c:pt>
                <c:pt idx="2">
                  <c:v>100.52289748811528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999-4921-BDCC-59584A982B60}"/>
            </c:ext>
          </c:extLst>
        </c:ser>
        <c:ser>
          <c:idx val="40"/>
          <c:order val="40"/>
          <c:tx>
            <c:strRef>
              <c:f>'Médias dens por dia'!$AI$100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dia'!$AF$100:$AH$100</c:f>
              <c:numCache>
                <c:formatCode>0.00E+00</c:formatCode>
                <c:ptCount val="3"/>
                <c:pt idx="0">
                  <c:v>0</c:v>
                </c:pt>
                <c:pt idx="1">
                  <c:v>52.177449288574984</c:v>
                </c:pt>
                <c:pt idx="2">
                  <c:v>20702.354003190132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999-4921-BDCC-59584A982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668411038922527"/>
          <c:h val="0.83914168537786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168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dia'!$AI$106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dia'!$AF$106:$AH$106</c:f>
              <c:numCache>
                <c:formatCode>0.00E+00</c:formatCode>
                <c:ptCount val="3"/>
                <c:pt idx="0">
                  <c:v>0</c:v>
                </c:pt>
                <c:pt idx="1">
                  <c:v>150.40975306782863</c:v>
                </c:pt>
                <c:pt idx="2">
                  <c:v>3114.1194587725627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1-45BD-A27B-A4B5D494F284}"/>
            </c:ext>
          </c:extLst>
        </c:ser>
        <c:ser>
          <c:idx val="1"/>
          <c:order val="1"/>
          <c:tx>
            <c:strRef>
              <c:f>'Médias dens por dia'!$AI$107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dia'!$AF$107:$AH$107</c:f>
              <c:numCache>
                <c:formatCode>0.00E+00</c:formatCode>
                <c:ptCount val="3"/>
                <c:pt idx="0">
                  <c:v>2147.3978320756692</c:v>
                </c:pt>
                <c:pt idx="1">
                  <c:v>837.57310801398944</c:v>
                </c:pt>
                <c:pt idx="2">
                  <c:v>15108.954682912306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1-45BD-A27B-A4B5D494F284}"/>
            </c:ext>
          </c:extLst>
        </c:ser>
        <c:ser>
          <c:idx val="2"/>
          <c:order val="2"/>
          <c:tx>
            <c:strRef>
              <c:f>'Médias dens por dia'!$AI$108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dia'!$AF$108:$AH$108</c:f>
              <c:numCache>
                <c:formatCode>0.00E+00</c:formatCode>
                <c:ptCount val="3"/>
                <c:pt idx="0">
                  <c:v>2229.0935099677445</c:v>
                </c:pt>
                <c:pt idx="1">
                  <c:v>1572.6410640691756</c:v>
                </c:pt>
                <c:pt idx="2">
                  <c:v>22760.087086517451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1-45BD-A27B-A4B5D494F284}"/>
            </c:ext>
          </c:extLst>
        </c:ser>
        <c:ser>
          <c:idx val="3"/>
          <c:order val="3"/>
          <c:tx>
            <c:strRef>
              <c:f>'Médias dens por dia'!$AI$109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dia'!$AF$109:$AH$109</c:f>
              <c:numCache>
                <c:formatCode>0.00E+00</c:formatCode>
                <c:ptCount val="3"/>
                <c:pt idx="0">
                  <c:v>7025.2831110967945</c:v>
                </c:pt>
                <c:pt idx="1">
                  <c:v>3877.4067688522882</c:v>
                </c:pt>
                <c:pt idx="2">
                  <c:v>8046.5383003690686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1-45BD-A27B-A4B5D494F284}"/>
            </c:ext>
          </c:extLst>
        </c:ser>
        <c:ser>
          <c:idx val="4"/>
          <c:order val="4"/>
          <c:tx>
            <c:strRef>
              <c:f>'Médias dens por dia'!$AI$110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dia'!$AF$110:$AH$110</c:f>
              <c:numCache>
                <c:formatCode>0.00E+00</c:formatCode>
                <c:ptCount val="3"/>
                <c:pt idx="0">
                  <c:v>177.57539676406583</c:v>
                </c:pt>
                <c:pt idx="1">
                  <c:v>948.50844300328254</c:v>
                </c:pt>
                <c:pt idx="2">
                  <c:v>186.0389982925974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1-45BD-A27B-A4B5D494F284}"/>
            </c:ext>
          </c:extLst>
        </c:ser>
        <c:ser>
          <c:idx val="5"/>
          <c:order val="5"/>
          <c:tx>
            <c:strRef>
              <c:f>'Médias dens por dia'!$AI$111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dia'!$AF$111:$AH$111</c:f>
              <c:numCache>
                <c:formatCode>0.00E+00</c:formatCode>
                <c:ptCount val="3"/>
                <c:pt idx="0">
                  <c:v>156.68417361535222</c:v>
                </c:pt>
                <c:pt idx="1">
                  <c:v>48.028192224287039</c:v>
                </c:pt>
                <c:pt idx="2">
                  <c:v>304.63716205130464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1-45BD-A27B-A4B5D494F284}"/>
            </c:ext>
          </c:extLst>
        </c:ser>
        <c:ser>
          <c:idx val="6"/>
          <c:order val="6"/>
          <c:tx>
            <c:strRef>
              <c:f>'Médias dens por dia'!$AI$112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dia'!$AF$112:$AH$112</c:f>
              <c:numCache>
                <c:formatCode>0.00E+00</c:formatCode>
                <c:ptCount val="3"/>
                <c:pt idx="0">
                  <c:v>658.0735291844793</c:v>
                </c:pt>
                <c:pt idx="1">
                  <c:v>2894.9936971396396</c:v>
                </c:pt>
                <c:pt idx="2">
                  <c:v>3134.8546412976762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B1-45BD-A27B-A4B5D494F284}"/>
            </c:ext>
          </c:extLst>
        </c:ser>
        <c:ser>
          <c:idx val="7"/>
          <c:order val="7"/>
          <c:tx>
            <c:strRef>
              <c:f>'Médias dens por dia'!$AI$113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dia'!$AF$113:$AH$113</c:f>
              <c:numCache>
                <c:formatCode>0.00E+00</c:formatCode>
                <c:ptCount val="3"/>
                <c:pt idx="0">
                  <c:v>219.3578430614931</c:v>
                </c:pt>
                <c:pt idx="1">
                  <c:v>982.51779257731243</c:v>
                </c:pt>
                <c:pt idx="2">
                  <c:v>739.44946756807485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B1-45BD-A27B-A4B5D494F284}"/>
            </c:ext>
          </c:extLst>
        </c:ser>
        <c:ser>
          <c:idx val="8"/>
          <c:order val="8"/>
          <c:tx>
            <c:strRef>
              <c:f>'Médias dens por dia'!$AI$114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dia'!$AF$114:$AH$114</c:f>
              <c:numCache>
                <c:formatCode>0.00E+00</c:formatCode>
                <c:ptCount val="3"/>
                <c:pt idx="0">
                  <c:v>438.7156861229862</c:v>
                </c:pt>
                <c:pt idx="1">
                  <c:v>656.30001366844647</c:v>
                </c:pt>
                <c:pt idx="2">
                  <c:v>991.75035915831529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B1-45BD-A27B-A4B5D494F284}"/>
            </c:ext>
          </c:extLst>
        </c:ser>
        <c:ser>
          <c:idx val="9"/>
          <c:order val="9"/>
          <c:tx>
            <c:strRef>
              <c:f>'Médias dens por dia'!$AI$115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dia'!$AF$115:$AH$115</c:f>
              <c:numCache>
                <c:formatCode>0.00E+00</c:formatCode>
                <c:ptCount val="3"/>
                <c:pt idx="0">
                  <c:v>1128.1260500305359</c:v>
                </c:pt>
                <c:pt idx="1">
                  <c:v>3599.7561064199108</c:v>
                </c:pt>
                <c:pt idx="2">
                  <c:v>11050.716498580281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B1-45BD-A27B-A4B5D494F284}"/>
            </c:ext>
          </c:extLst>
        </c:ser>
        <c:ser>
          <c:idx val="10"/>
          <c:order val="10"/>
          <c:tx>
            <c:strRef>
              <c:f>'Médias dens por dia'!$AI$116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dia'!$AF$116:$AH$116</c:f>
              <c:numCache>
                <c:formatCode>0.00E+00</c:formatCode>
                <c:ptCount val="3"/>
                <c:pt idx="0">
                  <c:v>3238.139588050612</c:v>
                </c:pt>
                <c:pt idx="1">
                  <c:v>407.85114551765201</c:v>
                </c:pt>
                <c:pt idx="2">
                  <c:v>13726.575271850161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B1-45BD-A27B-A4B5D494F284}"/>
            </c:ext>
          </c:extLst>
        </c:ser>
        <c:ser>
          <c:idx val="11"/>
          <c:order val="11"/>
          <c:tx>
            <c:strRef>
              <c:f>'Médias dens por dia'!$AI$117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dia'!$AF$117:$AH$117</c:f>
              <c:numCache>
                <c:formatCode>0.00E+00</c:formatCode>
                <c:ptCount val="3"/>
                <c:pt idx="0">
                  <c:v>1253.4733889228178</c:v>
                </c:pt>
                <c:pt idx="1">
                  <c:v>1780.0796906808828</c:v>
                </c:pt>
                <c:pt idx="2">
                  <c:v>3474.6921405234293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B1-45BD-A27B-A4B5D494F284}"/>
            </c:ext>
          </c:extLst>
        </c:ser>
        <c:ser>
          <c:idx val="12"/>
          <c:order val="12"/>
          <c:tx>
            <c:strRef>
              <c:f>'Médias dens por dia'!$AI$118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dia'!$AF$118:$AH$118</c:f>
              <c:numCache>
                <c:formatCode>0.00E+00</c:formatCode>
                <c:ptCount val="3"/>
                <c:pt idx="0">
                  <c:v>82127.576442223013</c:v>
                </c:pt>
                <c:pt idx="1">
                  <c:v>31823.914702597951</c:v>
                </c:pt>
                <c:pt idx="2">
                  <c:v>369379.50154763059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B1-45BD-A27B-A4B5D494F284}"/>
            </c:ext>
          </c:extLst>
        </c:ser>
        <c:ser>
          <c:idx val="13"/>
          <c:order val="13"/>
          <c:tx>
            <c:strRef>
              <c:f>'Médias dens por dia'!$AI$119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dia'!$AF$119:$AH$119</c:f>
              <c:numCache>
                <c:formatCode>0.00E+00</c:formatCode>
                <c:ptCount val="3"/>
                <c:pt idx="0">
                  <c:v>501.38935556912708</c:v>
                </c:pt>
                <c:pt idx="1">
                  <c:v>1186.6297542042576</c:v>
                </c:pt>
                <c:pt idx="2">
                  <c:v>1446.1558936501431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B1-45BD-A27B-A4B5D494F284}"/>
            </c:ext>
          </c:extLst>
        </c:ser>
        <c:ser>
          <c:idx val="14"/>
          <c:order val="14"/>
          <c:tx>
            <c:strRef>
              <c:f>'Médias dens por dia'!$AI$120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dia'!$AF$120:$AH$120</c:f>
              <c:numCache>
                <c:formatCode>0.00E+00</c:formatCode>
                <c:ptCount val="3"/>
                <c:pt idx="0">
                  <c:v>10785.093950523409</c:v>
                </c:pt>
                <c:pt idx="1">
                  <c:v>16403.135575225428</c:v>
                </c:pt>
                <c:pt idx="2">
                  <c:v>49286.58642869749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B1-45BD-A27B-A4B5D494F284}"/>
            </c:ext>
          </c:extLst>
        </c:ser>
        <c:ser>
          <c:idx val="15"/>
          <c:order val="15"/>
          <c:tx>
            <c:strRef>
              <c:f>'Médias dens por dia'!$AI$121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dia'!$AF$121:$AH$121</c:f>
              <c:numCache>
                <c:formatCode>0.00E+00</c:formatCode>
                <c:ptCount val="3"/>
                <c:pt idx="0">
                  <c:v>872.20856645879394</c:v>
                </c:pt>
                <c:pt idx="1">
                  <c:v>439.64066549508749</c:v>
                </c:pt>
                <c:pt idx="2">
                  <c:v>985.36568724607378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B1-45BD-A27B-A4B5D494F284}"/>
            </c:ext>
          </c:extLst>
        </c:ser>
        <c:ser>
          <c:idx val="16"/>
          <c:order val="16"/>
          <c:tx>
            <c:strRef>
              <c:f>'Médias dens por dia'!$AI$122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dia'!$AF$122:$AH$122</c:f>
              <c:numCache>
                <c:formatCode>0.00E+00</c:formatCode>
                <c:ptCount val="3"/>
                <c:pt idx="0">
                  <c:v>3028.481241451022</c:v>
                </c:pt>
                <c:pt idx="1">
                  <c:v>4508.093013378214</c:v>
                </c:pt>
                <c:pt idx="2">
                  <c:v>16820.09104595918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B1-45BD-A27B-A4B5D494F284}"/>
            </c:ext>
          </c:extLst>
        </c:ser>
        <c:ser>
          <c:idx val="17"/>
          <c:order val="17"/>
          <c:tx>
            <c:strRef>
              <c:f>'Médias dens por dia'!$AI$123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dia'!$AF$123:$AH$123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59.372270947827083</c:v>
                </c:pt>
                <c:pt idx="2">
                  <c:v>215.04093659236852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B1-45BD-A27B-A4B5D494F284}"/>
            </c:ext>
          </c:extLst>
        </c:ser>
        <c:ser>
          <c:idx val="18"/>
          <c:order val="18"/>
          <c:tx>
            <c:strRef>
              <c:f>'Médias dens por dia'!$AI$124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dia'!$AF$124:$AH$124</c:f>
              <c:numCache>
                <c:formatCode>0.00E+00</c:formatCode>
                <c:ptCount val="3"/>
                <c:pt idx="0">
                  <c:v>323.81395880506125</c:v>
                </c:pt>
                <c:pt idx="1">
                  <c:v>441.91717104899027</c:v>
                </c:pt>
                <c:pt idx="2">
                  <c:v>569.69768283846815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B1-45BD-A27B-A4B5D494F284}"/>
            </c:ext>
          </c:extLst>
        </c:ser>
        <c:ser>
          <c:idx val="19"/>
          <c:order val="19"/>
          <c:tx>
            <c:strRef>
              <c:f>'Médias dens por dia'!$AI$125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dia'!$AF$125:$AH$125</c:f>
              <c:numCache>
                <c:formatCode>0.00E+00</c:formatCode>
                <c:ptCount val="3"/>
                <c:pt idx="0">
                  <c:v>564.06302501526795</c:v>
                </c:pt>
                <c:pt idx="1">
                  <c:v>1675.5320139252769</c:v>
                </c:pt>
                <c:pt idx="2">
                  <c:v>2100.4255443349139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3B1-45BD-A27B-A4B5D494F284}"/>
            </c:ext>
          </c:extLst>
        </c:ser>
        <c:ser>
          <c:idx val="20"/>
          <c:order val="20"/>
          <c:tx>
            <c:strRef>
              <c:f>'Médias dens por dia'!$AI$126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dia'!$AF$126:$AH$126</c:f>
              <c:numCache>
                <c:formatCode>0.00E+00</c:formatCode>
                <c:ptCount val="3"/>
                <c:pt idx="0">
                  <c:v>109929.61620853111</c:v>
                </c:pt>
                <c:pt idx="1">
                  <c:v>60742.40892770698</c:v>
                </c:pt>
                <c:pt idx="2">
                  <c:v>319395.45769131876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3B1-45BD-A27B-A4B5D494F284}"/>
            </c:ext>
          </c:extLst>
        </c:ser>
        <c:ser>
          <c:idx val="21"/>
          <c:order val="21"/>
          <c:tx>
            <c:strRef>
              <c:f>'Médias dens por dia'!$AI$127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dia'!$AF$127:$AH$127</c:f>
              <c:numCache>
                <c:formatCode>0.00E+00</c:formatCode>
                <c:ptCount val="3"/>
                <c:pt idx="0">
                  <c:v>94.01050416921133</c:v>
                </c:pt>
                <c:pt idx="1">
                  <c:v>293.68644130146538</c:v>
                </c:pt>
                <c:pt idx="2">
                  <c:v>193.83847858109894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3B1-45BD-A27B-A4B5D494F284}"/>
            </c:ext>
          </c:extLst>
        </c:ser>
        <c:ser>
          <c:idx val="22"/>
          <c:order val="22"/>
          <c:tx>
            <c:strRef>
              <c:f>'Médias dens por dia'!$AI$128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dia'!$AF$128:$AH$128</c:f>
              <c:numCache>
                <c:formatCode>0.00E+00</c:formatCode>
                <c:ptCount val="3"/>
                <c:pt idx="0">
                  <c:v>3783.9227928107557</c:v>
                </c:pt>
                <c:pt idx="1">
                  <c:v>3050.0950897604439</c:v>
                </c:pt>
                <c:pt idx="2">
                  <c:v>4808.6095382955509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3B1-45BD-A27B-A4B5D494F284}"/>
            </c:ext>
          </c:extLst>
        </c:ser>
        <c:ser>
          <c:idx val="23"/>
          <c:order val="23"/>
          <c:tx>
            <c:strRef>
              <c:f>'Médias dens por dia'!$AI$129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dia'!$AF$129:$AH$129</c:f>
              <c:numCache>
                <c:formatCode>0.00E+00</c:formatCode>
                <c:ptCount val="3"/>
                <c:pt idx="0">
                  <c:v>3396.1294631127594</c:v>
                </c:pt>
                <c:pt idx="1">
                  <c:v>10952.315075367094</c:v>
                </c:pt>
                <c:pt idx="2">
                  <c:v>26650.712574278106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B1-45BD-A27B-A4B5D494F284}"/>
            </c:ext>
          </c:extLst>
        </c:ser>
        <c:ser>
          <c:idx val="24"/>
          <c:order val="24"/>
          <c:tx>
            <c:strRef>
              <c:f>'Médias dens por dia'!$AI$130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dia'!$AF$130:$AH$130</c:f>
              <c:numCache>
                <c:formatCode>0.00E+00</c:formatCode>
                <c:ptCount val="3"/>
                <c:pt idx="0">
                  <c:v>219.3578430614931</c:v>
                </c:pt>
                <c:pt idx="1">
                  <c:v>262.88738399737952</c:v>
                </c:pt>
                <c:pt idx="2">
                  <c:v>375.5452779895225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3B1-45BD-A27B-A4B5D494F284}"/>
            </c:ext>
          </c:extLst>
        </c:ser>
        <c:ser>
          <c:idx val="25"/>
          <c:order val="25"/>
          <c:tx>
            <c:strRef>
              <c:f>'Médias dens por dia'!$AI$131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dia'!$AF$131:$AH$131</c:f>
              <c:numCache>
                <c:formatCode>0.00E+00</c:formatCode>
                <c:ptCount val="3"/>
                <c:pt idx="0">
                  <c:v>125.34733889228177</c:v>
                </c:pt>
                <c:pt idx="1">
                  <c:v>491.21321293399387</c:v>
                </c:pt>
                <c:pt idx="2">
                  <c:v>227.17261576504384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3B1-45BD-A27B-A4B5D494F284}"/>
            </c:ext>
          </c:extLst>
        </c:ser>
        <c:ser>
          <c:idx val="26"/>
          <c:order val="26"/>
          <c:tx>
            <c:strRef>
              <c:f>'Médias dens por dia'!$AI$132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dia'!$AF$132:$AH$132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51.584119540240685</c:v>
                </c:pt>
                <c:pt idx="2">
                  <c:v>125.89509992064438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B1-45BD-A27B-A4B5D494F284}"/>
            </c:ext>
          </c:extLst>
        </c:ser>
        <c:ser>
          <c:idx val="27"/>
          <c:order val="27"/>
          <c:tx>
            <c:strRef>
              <c:f>'Médias dens por dia'!$AI$133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dia'!$AF$133:$AH$133</c:f>
              <c:numCache>
                <c:formatCode>0.00E+00</c:formatCode>
                <c:ptCount val="3"/>
                <c:pt idx="0">
                  <c:v>8835.2464566434719</c:v>
                </c:pt>
                <c:pt idx="1">
                  <c:v>36593.548505824969</c:v>
                </c:pt>
                <c:pt idx="2">
                  <c:v>85875.557716651514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3B1-45BD-A27B-A4B5D494F284}"/>
            </c:ext>
          </c:extLst>
        </c:ser>
        <c:ser>
          <c:idx val="28"/>
          <c:order val="28"/>
          <c:tx>
            <c:strRef>
              <c:f>'Médias dens por dia'!$AI$134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dia'!$AF$134:$AH$134</c:f>
              <c:numCache>
                <c:formatCode>0.00E+00</c:formatCode>
                <c:ptCount val="3"/>
                <c:pt idx="0">
                  <c:v>170672.93663573088</c:v>
                </c:pt>
                <c:pt idx="1">
                  <c:v>533290.35496838391</c:v>
                </c:pt>
                <c:pt idx="2">
                  <c:v>421804.40263533994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3B1-45BD-A27B-A4B5D494F284}"/>
            </c:ext>
          </c:extLst>
        </c:ser>
        <c:ser>
          <c:idx val="29"/>
          <c:order val="29"/>
          <c:tx>
            <c:strRef>
              <c:f>'Médias dens por dia'!$AI$135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dia'!$AF$135:$AH$135</c:f>
              <c:numCache>
                <c:formatCode>0.00E+00</c:formatCode>
                <c:ptCount val="3"/>
                <c:pt idx="0">
                  <c:v>46297.03961986427</c:v>
                </c:pt>
                <c:pt idx="1">
                  <c:v>19072.300647471679</c:v>
                </c:pt>
                <c:pt idx="2">
                  <c:v>106649.94491184138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3B1-45BD-A27B-A4B5D494F284}"/>
            </c:ext>
          </c:extLst>
        </c:ser>
        <c:ser>
          <c:idx val="30"/>
          <c:order val="30"/>
          <c:tx>
            <c:strRef>
              <c:f>'Médias dens por dia'!$AI$136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dia'!$AF$136:$AH$136</c:f>
              <c:numCache>
                <c:formatCode>0.00E+00</c:formatCode>
                <c:ptCount val="3"/>
                <c:pt idx="0">
                  <c:v>75.208403335369056</c:v>
                </c:pt>
                <c:pt idx="1">
                  <c:v>187.53519627686444</c:v>
                </c:pt>
                <c:pt idx="2">
                  <c:v>124.02599886173157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3B1-45BD-A27B-A4B5D494F284}"/>
            </c:ext>
          </c:extLst>
        </c:ser>
        <c:ser>
          <c:idx val="31"/>
          <c:order val="31"/>
          <c:tx>
            <c:strRef>
              <c:f>'Médias dens por dia'!$AI$137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dia'!$AF$137:$AH$137</c:f>
              <c:numCache>
                <c:formatCode>0.00E+00</c:formatCode>
                <c:ptCount val="3"/>
                <c:pt idx="0">
                  <c:v>407.37885139991579</c:v>
                </c:pt>
                <c:pt idx="1">
                  <c:v>1036.3145101405319</c:v>
                </c:pt>
                <c:pt idx="2">
                  <c:v>953.17509789338555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3B1-45BD-A27B-A4B5D494F284}"/>
            </c:ext>
          </c:extLst>
        </c:ser>
        <c:ser>
          <c:idx val="32"/>
          <c:order val="32"/>
          <c:tx>
            <c:strRef>
              <c:f>'Médias dens por dia'!$AI$138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dia'!$AF$138:$AH$138</c:f>
              <c:numCache>
                <c:formatCode>0.00E+00</c:formatCode>
                <c:ptCount val="3"/>
                <c:pt idx="0">
                  <c:v>31.336834723070442</c:v>
                </c:pt>
                <c:pt idx="1">
                  <c:v>252.06996991132988</c:v>
                </c:pt>
                <c:pt idx="2">
                  <c:v>393.31250894857021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3B1-45BD-A27B-A4B5D494F284}"/>
            </c:ext>
          </c:extLst>
        </c:ser>
        <c:ser>
          <c:idx val="33"/>
          <c:order val="33"/>
          <c:tx>
            <c:strRef>
              <c:f>'Médias dens por dia'!$AI$139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dia'!$AF$139:$AH$139</c:f>
              <c:numCache>
                <c:formatCode>0.00E+00</c:formatCode>
                <c:ptCount val="3"/>
                <c:pt idx="0">
                  <c:v>0</c:v>
                </c:pt>
                <c:pt idx="1">
                  <c:v>110.31452211917626</c:v>
                </c:pt>
                <c:pt idx="2">
                  <c:v>55.811699487779208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3B1-45BD-A27B-A4B5D494F284}"/>
            </c:ext>
          </c:extLst>
        </c:ser>
        <c:ser>
          <c:idx val="34"/>
          <c:order val="34"/>
          <c:tx>
            <c:strRef>
              <c:f>'Médias dens por dia'!$AI$140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dia'!$AF$140:$AH$140</c:f>
              <c:numCache>
                <c:formatCode>0.00E+00</c:formatCode>
                <c:ptCount val="3"/>
                <c:pt idx="0">
                  <c:v>1331.8154757304937</c:v>
                </c:pt>
                <c:pt idx="1">
                  <c:v>724.50582816678434</c:v>
                </c:pt>
                <c:pt idx="2">
                  <c:v>3017.6025718922374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3B1-45BD-A27B-A4B5D494F284}"/>
            </c:ext>
          </c:extLst>
        </c:ser>
        <c:ser>
          <c:idx val="35"/>
          <c:order val="35"/>
          <c:tx>
            <c:strRef>
              <c:f>'Médias dens por dia'!$AI$141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dia'!$AF$141:$AH$141</c:f>
              <c:numCache>
                <c:formatCode>0.00E+00</c:formatCode>
                <c:ptCount val="3"/>
                <c:pt idx="0">
                  <c:v>295.95899460677634</c:v>
                </c:pt>
                <c:pt idx="1">
                  <c:v>882.86046102128603</c:v>
                </c:pt>
                <c:pt idx="2">
                  <c:v>741.62969131497869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3B1-45BD-A27B-A4B5D494F284}"/>
            </c:ext>
          </c:extLst>
        </c:ser>
        <c:ser>
          <c:idx val="36"/>
          <c:order val="36"/>
          <c:tx>
            <c:strRef>
              <c:f>'Médias dens por dia'!$AI$142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dia'!$AF$142:$AH$142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3B1-45BD-A27B-A4B5D494F284}"/>
            </c:ext>
          </c:extLst>
        </c:ser>
        <c:ser>
          <c:idx val="37"/>
          <c:order val="37"/>
          <c:tx>
            <c:strRef>
              <c:f>'Médias dens por dia'!$AI$143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dia'!$AF$143:$AH$143</c:f>
              <c:numCache>
                <c:formatCode>0.00E+00</c:formatCode>
                <c:ptCount val="3"/>
                <c:pt idx="0">
                  <c:v>94.01050416921133</c:v>
                </c:pt>
                <c:pt idx="1">
                  <c:v>357.2114881426391</c:v>
                </c:pt>
                <c:pt idx="2">
                  <c:v>572.87928658458316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3B1-45BD-A27B-A4B5D494F284}"/>
            </c:ext>
          </c:extLst>
        </c:ser>
        <c:ser>
          <c:idx val="38"/>
          <c:order val="38"/>
          <c:tx>
            <c:strRef>
              <c:f>'Médias dens por dia'!$AI$144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dia'!$AF$144:$AH$144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55.811699487779208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3B1-45BD-A27B-A4B5D494F284}"/>
            </c:ext>
          </c:extLst>
        </c:ser>
        <c:ser>
          <c:idx val="39"/>
          <c:order val="39"/>
          <c:tx>
            <c:strRef>
              <c:f>'Médias dens por dia'!$AI$145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dia'!$AF$145:$AH$145</c:f>
              <c:numCache>
                <c:formatCode>0.00E+00</c:formatCode>
                <c:ptCount val="3"/>
                <c:pt idx="0">
                  <c:v>125.34733889228177</c:v>
                </c:pt>
                <c:pt idx="1">
                  <c:v>170.76528649038809</c:v>
                </c:pt>
                <c:pt idx="2">
                  <c:v>293.82078914568712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3B1-45BD-A27B-A4B5D494F284}"/>
            </c:ext>
          </c:extLst>
        </c:ser>
        <c:ser>
          <c:idx val="40"/>
          <c:order val="40"/>
          <c:tx>
            <c:strRef>
              <c:f>'Médias dens por dia'!$AI$146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dia'!$AF$146:$AH$146</c:f>
              <c:numCache>
                <c:formatCode>0.00E+00</c:formatCode>
                <c:ptCount val="3"/>
                <c:pt idx="0">
                  <c:v>1504.1680667073813</c:v>
                </c:pt>
                <c:pt idx="1">
                  <c:v>0</c:v>
                </c:pt>
                <c:pt idx="2">
                  <c:v>13339.927931675047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3B1-45BD-A27B-A4B5D494F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668411038922527"/>
          <c:h val="0.83914168537786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336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dia'!$AI$152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dia'!$AF$152:$AH$152</c:f>
              <c:numCache>
                <c:formatCode>0.00E+00</c:formatCode>
                <c:ptCount val="3"/>
                <c:pt idx="0">
                  <c:v>1229.7104253939776</c:v>
                </c:pt>
                <c:pt idx="1">
                  <c:v>1345.1009694235916</c:v>
                </c:pt>
                <c:pt idx="2">
                  <c:v>18543.710390987548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8-480F-B149-9AFE311A5E46}"/>
            </c:ext>
          </c:extLst>
        </c:ser>
        <c:ser>
          <c:idx val="1"/>
          <c:order val="1"/>
          <c:tx>
            <c:strRef>
              <c:f>'Médias dens por dia'!$AI$153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dia'!$AF$153:$AH$153</c:f>
              <c:numCache>
                <c:formatCode>0.00E+00</c:formatCode>
                <c:ptCount val="3"/>
                <c:pt idx="0">
                  <c:v>11224.378138170563</c:v>
                </c:pt>
                <c:pt idx="1">
                  <c:v>8247.3766757054218</c:v>
                </c:pt>
                <c:pt idx="2">
                  <c:v>19585.87509845362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8-480F-B149-9AFE311A5E46}"/>
            </c:ext>
          </c:extLst>
        </c:ser>
        <c:ser>
          <c:idx val="2"/>
          <c:order val="2"/>
          <c:tx>
            <c:strRef>
              <c:f>'Médias dens por dia'!$AI$154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dia'!$AF$154:$AH$154</c:f>
              <c:numCache>
                <c:formatCode>0.00E+00</c:formatCode>
                <c:ptCount val="3"/>
                <c:pt idx="0">
                  <c:v>157842.81756802354</c:v>
                </c:pt>
                <c:pt idx="1">
                  <c:v>43013.306904578669</c:v>
                </c:pt>
                <c:pt idx="2">
                  <c:v>133811.67380785409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18-480F-B149-9AFE311A5E46}"/>
            </c:ext>
          </c:extLst>
        </c:ser>
        <c:ser>
          <c:idx val="3"/>
          <c:order val="3"/>
          <c:tx>
            <c:strRef>
              <c:f>'Médias dens por dia'!$AI$155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dia'!$AF$155:$AH$155</c:f>
              <c:numCache>
                <c:formatCode>0.00E+00</c:formatCode>
                <c:ptCount val="3"/>
                <c:pt idx="0">
                  <c:v>20653.248235007901</c:v>
                </c:pt>
                <c:pt idx="1">
                  <c:v>15833.905695009598</c:v>
                </c:pt>
                <c:pt idx="2">
                  <c:v>55077.650173474678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18-480F-B149-9AFE311A5E46}"/>
            </c:ext>
          </c:extLst>
        </c:ser>
        <c:ser>
          <c:idx val="4"/>
          <c:order val="4"/>
          <c:tx>
            <c:strRef>
              <c:f>'Médias dens por dia'!$AI$156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dia'!$AF$156:$AH$156</c:f>
              <c:numCache>
                <c:formatCode>0.00E+00</c:formatCode>
                <c:ptCount val="3"/>
                <c:pt idx="0">
                  <c:v>1667.9582897631085</c:v>
                </c:pt>
                <c:pt idx="1">
                  <c:v>2385.2229297713752</c:v>
                </c:pt>
                <c:pt idx="2">
                  <c:v>2137.6291282387942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18-480F-B149-9AFE311A5E46}"/>
            </c:ext>
          </c:extLst>
        </c:ser>
        <c:ser>
          <c:idx val="5"/>
          <c:order val="5"/>
          <c:tx>
            <c:strRef>
              <c:f>'Médias dens por dia'!$AI$157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dia'!$AF$157:$AH$157</c:f>
              <c:numCache>
                <c:formatCode>0.00E+00</c:formatCode>
                <c:ptCount val="3"/>
                <c:pt idx="0">
                  <c:v>98.115193515476946</c:v>
                </c:pt>
                <c:pt idx="1">
                  <c:v>876.38628147774864</c:v>
                </c:pt>
                <c:pt idx="2">
                  <c:v>1532.4638655998162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18-480F-B149-9AFE311A5E46}"/>
            </c:ext>
          </c:extLst>
        </c:ser>
        <c:ser>
          <c:idx val="6"/>
          <c:order val="6"/>
          <c:tx>
            <c:strRef>
              <c:f>'Médias dens por dia'!$AI$158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dia'!$AF$158:$AH$158</c:f>
              <c:numCache>
                <c:formatCode>0.00E+00</c:formatCode>
                <c:ptCount val="3"/>
                <c:pt idx="0">
                  <c:v>1128.324725427985</c:v>
                </c:pt>
                <c:pt idx="1">
                  <c:v>6073.5651356058625</c:v>
                </c:pt>
                <c:pt idx="2">
                  <c:v>5715.2586180238513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18-480F-B149-9AFE311A5E46}"/>
            </c:ext>
          </c:extLst>
        </c:ser>
        <c:ser>
          <c:idx val="7"/>
          <c:order val="7"/>
          <c:tx>
            <c:strRef>
              <c:f>'Médias dens por dia'!$AI$159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dia'!$AF$159:$AH$159</c:f>
              <c:numCache>
                <c:formatCode>0.00E+00</c:formatCode>
                <c:ptCount val="3"/>
                <c:pt idx="0">
                  <c:v>196.23038703095389</c:v>
                </c:pt>
                <c:pt idx="1">
                  <c:v>1043.9587269031124</c:v>
                </c:pt>
                <c:pt idx="2">
                  <c:v>2219.6430381284249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18-480F-B149-9AFE311A5E46}"/>
            </c:ext>
          </c:extLst>
        </c:ser>
        <c:ser>
          <c:idx val="8"/>
          <c:order val="8"/>
          <c:tx>
            <c:strRef>
              <c:f>'Médias dens por dia'!$AI$160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dia'!$AF$160:$AH$160</c:f>
              <c:numCache>
                <c:formatCode>0.00E+00</c:formatCode>
                <c:ptCount val="3"/>
                <c:pt idx="0">
                  <c:v>1373.6127092166773</c:v>
                </c:pt>
                <c:pt idx="1">
                  <c:v>2135.9766132734308</c:v>
                </c:pt>
                <c:pt idx="2">
                  <c:v>2660.7200414299627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18-480F-B149-9AFE311A5E46}"/>
            </c:ext>
          </c:extLst>
        </c:ser>
        <c:ser>
          <c:idx val="9"/>
          <c:order val="9"/>
          <c:tx>
            <c:strRef>
              <c:f>'Médias dens por dia'!$AI$161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dia'!$AF$161:$AH$161</c:f>
              <c:numCache>
                <c:formatCode>0.00E+00</c:formatCode>
                <c:ptCount val="3"/>
                <c:pt idx="0">
                  <c:v>7142.7860879267228</c:v>
                </c:pt>
                <c:pt idx="1">
                  <c:v>8177.1301588660144</c:v>
                </c:pt>
                <c:pt idx="2">
                  <c:v>35534.034918206518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18-480F-B149-9AFE311A5E46}"/>
            </c:ext>
          </c:extLst>
        </c:ser>
        <c:ser>
          <c:idx val="10"/>
          <c:order val="10"/>
          <c:tx>
            <c:strRef>
              <c:f>'Médias dens por dia'!$AI$162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dia'!$AF$162:$AH$162</c:f>
              <c:numCache>
                <c:formatCode>0.00E+00</c:formatCode>
                <c:ptCount val="3"/>
                <c:pt idx="0">
                  <c:v>2534.6424991498211</c:v>
                </c:pt>
                <c:pt idx="1">
                  <c:v>5093.5488336702701</c:v>
                </c:pt>
                <c:pt idx="2">
                  <c:v>27940.335609899037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18-480F-B149-9AFE311A5E46}"/>
            </c:ext>
          </c:extLst>
        </c:ser>
        <c:ser>
          <c:idx val="11"/>
          <c:order val="11"/>
          <c:tx>
            <c:strRef>
              <c:f>'Médias dens por dia'!$AI$163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dia'!$AF$163:$AH$163</c:f>
              <c:numCache>
                <c:formatCode>0.00E+00</c:formatCode>
                <c:ptCount val="3"/>
                <c:pt idx="0">
                  <c:v>10236.685190114762</c:v>
                </c:pt>
                <c:pt idx="1">
                  <c:v>2562.8643065633437</c:v>
                </c:pt>
                <c:pt idx="2">
                  <c:v>2405.9516725443345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18-480F-B149-9AFE311A5E46}"/>
            </c:ext>
          </c:extLst>
        </c:ser>
        <c:ser>
          <c:idx val="12"/>
          <c:order val="12"/>
          <c:tx>
            <c:strRef>
              <c:f>'Médias dens por dia'!$AI$164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dia'!$AF$164:$AH$164</c:f>
              <c:numCache>
                <c:formatCode>0.00E+00</c:formatCode>
                <c:ptCount val="3"/>
                <c:pt idx="0">
                  <c:v>44681.659126948209</c:v>
                </c:pt>
                <c:pt idx="1">
                  <c:v>228046.89584185413</c:v>
                </c:pt>
                <c:pt idx="2">
                  <c:v>838501.19686236791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A18-480F-B149-9AFE311A5E46}"/>
            </c:ext>
          </c:extLst>
        </c:ser>
        <c:ser>
          <c:idx val="13"/>
          <c:order val="13"/>
          <c:tx>
            <c:strRef>
              <c:f>'Médias dens por dia'!$AI$165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dia'!$AF$165:$AH$165</c:f>
              <c:numCache>
                <c:formatCode>0.00E+00</c:formatCode>
                <c:ptCount val="3"/>
                <c:pt idx="0">
                  <c:v>77236.280335383475</c:v>
                </c:pt>
                <c:pt idx="1">
                  <c:v>1479.4987586452964</c:v>
                </c:pt>
                <c:pt idx="2">
                  <c:v>2155.6915926231995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A18-480F-B149-9AFE311A5E46}"/>
            </c:ext>
          </c:extLst>
        </c:ser>
        <c:ser>
          <c:idx val="14"/>
          <c:order val="14"/>
          <c:tx>
            <c:strRef>
              <c:f>'Médias dens por dia'!$AI$166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dia'!$AF$166:$AH$166</c:f>
              <c:numCache>
                <c:formatCode>0.00E+00</c:formatCode>
                <c:ptCount val="3"/>
                <c:pt idx="0">
                  <c:v>0</c:v>
                </c:pt>
                <c:pt idx="1">
                  <c:v>25657.72867792752</c:v>
                </c:pt>
                <c:pt idx="2">
                  <c:v>75955.586307934675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A18-480F-B149-9AFE311A5E46}"/>
            </c:ext>
          </c:extLst>
        </c:ser>
        <c:ser>
          <c:idx val="15"/>
          <c:order val="15"/>
          <c:tx>
            <c:strRef>
              <c:f>'Médias dens por dia'!$AI$167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dia'!$AF$167:$AH$167</c:f>
              <c:numCache>
                <c:formatCode>0.00E+00</c:formatCode>
                <c:ptCount val="3"/>
                <c:pt idx="0">
                  <c:v>956.62313677590021</c:v>
                </c:pt>
                <c:pt idx="1">
                  <c:v>3542.3259185667721</c:v>
                </c:pt>
                <c:pt idx="2">
                  <c:v>5041.3911120948187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A18-480F-B149-9AFE311A5E46}"/>
            </c:ext>
          </c:extLst>
        </c:ser>
        <c:ser>
          <c:idx val="16"/>
          <c:order val="16"/>
          <c:tx>
            <c:strRef>
              <c:f>'Médias dens por dia'!$AI$168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dia'!$AF$168:$AH$168</c:f>
              <c:numCache>
                <c:formatCode>0.00E+00</c:formatCode>
                <c:ptCount val="3"/>
                <c:pt idx="0">
                  <c:v>3630.2621600726475</c:v>
                </c:pt>
                <c:pt idx="1">
                  <c:v>6246.345306262846</c:v>
                </c:pt>
                <c:pt idx="2">
                  <c:v>39006.363335008682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18-480F-B149-9AFE311A5E46}"/>
            </c:ext>
          </c:extLst>
        </c:ser>
        <c:ser>
          <c:idx val="17"/>
          <c:order val="17"/>
          <c:tx>
            <c:strRef>
              <c:f>'Médias dens por dia'!$AI$169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dia'!$AF$169:$AH$169</c:f>
              <c:numCache>
                <c:formatCode>0.00E+00</c:formatCode>
                <c:ptCount val="3"/>
                <c:pt idx="0">
                  <c:v>4987.5223370367448</c:v>
                </c:pt>
                <c:pt idx="1">
                  <c:v>133.59437242832803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18-480F-B149-9AFE311A5E46}"/>
            </c:ext>
          </c:extLst>
        </c:ser>
        <c:ser>
          <c:idx val="18"/>
          <c:order val="18"/>
          <c:tx>
            <c:strRef>
              <c:f>'Médias dens por dia'!$AI$170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dia'!$AF$170:$AH$170</c:f>
              <c:numCache>
                <c:formatCode>0.00E+00</c:formatCode>
                <c:ptCount val="3"/>
                <c:pt idx="0">
                  <c:v>49.057596757738473</c:v>
                </c:pt>
                <c:pt idx="1">
                  <c:v>4646.3787490654549</c:v>
                </c:pt>
                <c:pt idx="2">
                  <c:v>2880.2006531211723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A18-480F-B149-9AFE311A5E46}"/>
            </c:ext>
          </c:extLst>
        </c:ser>
        <c:ser>
          <c:idx val="19"/>
          <c:order val="19"/>
          <c:tx>
            <c:strRef>
              <c:f>'Médias dens por dia'!$AI$171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dia'!$AF$171:$AH$171</c:f>
              <c:numCache>
                <c:formatCode>0.00E+00</c:formatCode>
                <c:ptCount val="3"/>
                <c:pt idx="0">
                  <c:v>1030.2095319125081</c:v>
                </c:pt>
                <c:pt idx="1">
                  <c:v>6254.6702547129389</c:v>
                </c:pt>
                <c:pt idx="2">
                  <c:v>12115.100604724532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A18-480F-B149-9AFE311A5E46}"/>
            </c:ext>
          </c:extLst>
        </c:ser>
        <c:ser>
          <c:idx val="20"/>
          <c:order val="20"/>
          <c:tx>
            <c:strRef>
              <c:f>'Médias dens por dia'!$AI$172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dia'!$AF$172:$AH$172</c:f>
              <c:numCache>
                <c:formatCode>0.00E+00</c:formatCode>
                <c:ptCount val="3"/>
                <c:pt idx="0">
                  <c:v>43931.077896554809</c:v>
                </c:pt>
                <c:pt idx="1">
                  <c:v>101016.41448640662</c:v>
                </c:pt>
                <c:pt idx="2">
                  <c:v>922648.86043912347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A18-480F-B149-9AFE311A5E46}"/>
            </c:ext>
          </c:extLst>
        </c:ser>
        <c:ser>
          <c:idx val="21"/>
          <c:order val="21"/>
          <c:tx>
            <c:strRef>
              <c:f>'Médias dens por dia'!$AI$173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dia'!$AF$173:$AH$173</c:f>
              <c:numCache>
                <c:formatCode>0.00E+00</c:formatCode>
                <c:ptCount val="3"/>
                <c:pt idx="0">
                  <c:v>58501.184133603136</c:v>
                </c:pt>
                <c:pt idx="1">
                  <c:v>87.334939631698376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A18-480F-B149-9AFE311A5E46}"/>
            </c:ext>
          </c:extLst>
        </c:ser>
        <c:ser>
          <c:idx val="22"/>
          <c:order val="22"/>
          <c:tx>
            <c:strRef>
              <c:f>'Médias dens por dia'!$AI$174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dia'!$AF$174:$AH$174</c:f>
              <c:numCache>
                <c:formatCode>0.00E+00</c:formatCode>
                <c:ptCount val="3"/>
                <c:pt idx="0">
                  <c:v>4969.911917687813</c:v>
                </c:pt>
                <c:pt idx="1">
                  <c:v>23432.553759694227</c:v>
                </c:pt>
                <c:pt idx="2">
                  <c:v>18811.892832505244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A18-480F-B149-9AFE311A5E46}"/>
            </c:ext>
          </c:extLst>
        </c:ser>
        <c:ser>
          <c:idx val="23"/>
          <c:order val="23"/>
          <c:tx>
            <c:strRef>
              <c:f>'Médias dens por dia'!$AI$175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dia'!$AF$175:$AH$175</c:f>
              <c:numCache>
                <c:formatCode>0.00E+00</c:formatCode>
                <c:ptCount val="3"/>
                <c:pt idx="0">
                  <c:v>6626.549223583751</c:v>
                </c:pt>
                <c:pt idx="1">
                  <c:v>3671.0235078831706</c:v>
                </c:pt>
                <c:pt idx="2">
                  <c:v>64794.560343975369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A18-480F-B149-9AFE311A5E46}"/>
            </c:ext>
          </c:extLst>
        </c:ser>
        <c:ser>
          <c:idx val="24"/>
          <c:order val="24"/>
          <c:tx>
            <c:strRef>
              <c:f>'Médias dens por dia'!$AI$176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dia'!$AF$176:$AH$176</c:f>
              <c:numCache>
                <c:formatCode>0.00E+00</c:formatCode>
                <c:ptCount val="3"/>
                <c:pt idx="0">
                  <c:v>2088.4519762580094</c:v>
                </c:pt>
                <c:pt idx="1">
                  <c:v>1071.0401387738277</c:v>
                </c:pt>
                <c:pt idx="2">
                  <c:v>4144.1024617427611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A18-480F-B149-9AFE311A5E46}"/>
            </c:ext>
          </c:extLst>
        </c:ser>
        <c:ser>
          <c:idx val="25"/>
          <c:order val="25"/>
          <c:tx>
            <c:strRef>
              <c:f>'Médias dens por dia'!$AI$177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dia'!$AF$177:$AH$177</c:f>
              <c:numCache>
                <c:formatCode>0.00E+00</c:formatCode>
                <c:ptCount val="3"/>
                <c:pt idx="0">
                  <c:v>294.34558054643082</c:v>
                </c:pt>
                <c:pt idx="1">
                  <c:v>715.49700220501973</c:v>
                </c:pt>
                <c:pt idx="2">
                  <c:v>2254.705573604087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A18-480F-B149-9AFE311A5E46}"/>
            </c:ext>
          </c:extLst>
        </c:ser>
        <c:ser>
          <c:idx val="26"/>
          <c:order val="26"/>
          <c:tx>
            <c:strRef>
              <c:f>'Médias dens por dia'!$AI$178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dia'!$AF$178:$AH$178</c:f>
              <c:numCache>
                <c:formatCode>0.00E+00</c:formatCode>
                <c:ptCount val="3"/>
                <c:pt idx="0">
                  <c:v>245.2879837886924</c:v>
                </c:pt>
                <c:pt idx="1">
                  <c:v>1258.5381195026177</c:v>
                </c:pt>
                <c:pt idx="2">
                  <c:v>1660.0600207850664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A18-480F-B149-9AFE311A5E46}"/>
            </c:ext>
          </c:extLst>
        </c:ser>
        <c:ser>
          <c:idx val="27"/>
          <c:order val="27"/>
          <c:tx>
            <c:strRef>
              <c:f>'Médias dens por dia'!$AI$179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dia'!$AF$179:$AH$179</c:f>
              <c:numCache>
                <c:formatCode>0.00E+00</c:formatCode>
                <c:ptCount val="3"/>
                <c:pt idx="0">
                  <c:v>17660.734832785849</c:v>
                </c:pt>
                <c:pt idx="1">
                  <c:v>29003.613103164535</c:v>
                </c:pt>
                <c:pt idx="2">
                  <c:v>288638.48508147296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A18-480F-B149-9AFE311A5E46}"/>
            </c:ext>
          </c:extLst>
        </c:ser>
        <c:ser>
          <c:idx val="28"/>
          <c:order val="28"/>
          <c:tx>
            <c:strRef>
              <c:f>'Médias dens por dia'!$AI$180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dia'!$AF$180:$AH$180</c:f>
              <c:numCache>
                <c:formatCode>0.00E+00</c:formatCode>
                <c:ptCount val="3"/>
                <c:pt idx="0">
                  <c:v>400077.78358515934</c:v>
                </c:pt>
                <c:pt idx="1">
                  <c:v>805015.91268246307</c:v>
                </c:pt>
                <c:pt idx="2">
                  <c:v>1210083.028494461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A18-480F-B149-9AFE311A5E46}"/>
            </c:ext>
          </c:extLst>
        </c:ser>
        <c:ser>
          <c:idx val="29"/>
          <c:order val="29"/>
          <c:tx>
            <c:strRef>
              <c:f>'Médias dens por dia'!$AI$181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dia'!$AF$181:$AH$181</c:f>
              <c:numCache>
                <c:formatCode>0.00E+00</c:formatCode>
                <c:ptCount val="3"/>
                <c:pt idx="0">
                  <c:v>547070.69600359641</c:v>
                </c:pt>
                <c:pt idx="1">
                  <c:v>143078.37928146936</c:v>
                </c:pt>
                <c:pt idx="2">
                  <c:v>460336.93717413355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A18-480F-B149-9AFE311A5E46}"/>
            </c:ext>
          </c:extLst>
        </c:ser>
        <c:ser>
          <c:idx val="30"/>
          <c:order val="30"/>
          <c:tx>
            <c:strRef>
              <c:f>'Médias dens por dia'!$AI$182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dia'!$AF$182:$AH$182</c:f>
              <c:numCache>
                <c:formatCode>0.00E+00</c:formatCode>
                <c:ptCount val="3"/>
                <c:pt idx="0">
                  <c:v>71594.656708243536</c:v>
                </c:pt>
                <c:pt idx="1">
                  <c:v>1334.4776511500465</c:v>
                </c:pt>
                <c:pt idx="2">
                  <c:v>839.05332986004532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A18-480F-B149-9AFE311A5E46}"/>
            </c:ext>
          </c:extLst>
        </c:ser>
        <c:ser>
          <c:idx val="31"/>
          <c:order val="31"/>
          <c:tx>
            <c:strRef>
              <c:f>'Médias dens por dia'!$AI$183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dia'!$AF$183:$AH$183</c:f>
              <c:numCache>
                <c:formatCode>0.00E+00</c:formatCode>
                <c:ptCount val="3"/>
                <c:pt idx="0">
                  <c:v>160.25481607527902</c:v>
                </c:pt>
                <c:pt idx="1">
                  <c:v>1179.1875918090057</c:v>
                </c:pt>
                <c:pt idx="2">
                  <c:v>832.67755623614232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A18-480F-B149-9AFE311A5E46}"/>
            </c:ext>
          </c:extLst>
        </c:ser>
        <c:ser>
          <c:idx val="32"/>
          <c:order val="32"/>
          <c:tx>
            <c:strRef>
              <c:f>'Médias dens por dia'!$AI$184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dia'!$AF$184:$AH$184</c:f>
              <c:numCache>
                <c:formatCode>0.00E+00</c:formatCode>
                <c:ptCount val="3"/>
                <c:pt idx="0">
                  <c:v>0</c:v>
                </c:pt>
                <c:pt idx="1">
                  <c:v>1080.9793296269202</c:v>
                </c:pt>
                <c:pt idx="2">
                  <c:v>45.668917943298474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A18-480F-B149-9AFE311A5E46}"/>
            </c:ext>
          </c:extLst>
        </c:ser>
        <c:ser>
          <c:idx val="33"/>
          <c:order val="33"/>
          <c:tx>
            <c:strRef>
              <c:f>'Médias dens por dia'!$AI$185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dia'!$AF$185:$AH$185</c:f>
              <c:numCache>
                <c:formatCode>0.00E+00</c:formatCode>
                <c:ptCount val="3"/>
                <c:pt idx="0">
                  <c:v>98.115193515476946</c:v>
                </c:pt>
                <c:pt idx="1">
                  <c:v>220.4167637367959</c:v>
                </c:pt>
                <c:pt idx="2">
                  <c:v>761.35892453467466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A18-480F-B149-9AFE311A5E46}"/>
            </c:ext>
          </c:extLst>
        </c:ser>
        <c:ser>
          <c:idx val="34"/>
          <c:order val="34"/>
          <c:tx>
            <c:strRef>
              <c:f>'Médias dens por dia'!$AI$186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dia'!$AF$186:$AH$186</c:f>
              <c:numCache>
                <c:formatCode>0.00E+00</c:formatCode>
                <c:ptCount val="3"/>
                <c:pt idx="0">
                  <c:v>49.057596757738473</c:v>
                </c:pt>
                <c:pt idx="1">
                  <c:v>5673.9517369229789</c:v>
                </c:pt>
                <c:pt idx="2">
                  <c:v>11844.884115249462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A18-480F-B149-9AFE311A5E46}"/>
            </c:ext>
          </c:extLst>
        </c:ser>
        <c:ser>
          <c:idx val="35"/>
          <c:order val="35"/>
          <c:tx>
            <c:strRef>
              <c:f>'Médias dens por dia'!$AI$187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dia'!$AF$187:$AH$187</c:f>
              <c:numCache>
                <c:formatCode>0.00E+00</c:formatCode>
                <c:ptCount val="3"/>
                <c:pt idx="0">
                  <c:v>654.10129010317962</c:v>
                </c:pt>
                <c:pt idx="1">
                  <c:v>1733.8107167616581</c:v>
                </c:pt>
                <c:pt idx="2">
                  <c:v>3530.6146105278272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A18-480F-B149-9AFE311A5E46}"/>
            </c:ext>
          </c:extLst>
        </c:ser>
        <c:ser>
          <c:idx val="36"/>
          <c:order val="36"/>
          <c:tx>
            <c:strRef>
              <c:f>'Médias dens por dia'!$AI$188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dia'!$AF$188:$AH$188</c:f>
              <c:numCache>
                <c:formatCode>0.00E+00</c:formatCode>
                <c:ptCount val="3"/>
                <c:pt idx="0">
                  <c:v>719.5114191134976</c:v>
                </c:pt>
                <c:pt idx="1">
                  <c:v>473.11158756784067</c:v>
                </c:pt>
                <c:pt idx="2">
                  <c:v>191.2259044806689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A18-480F-B149-9AFE311A5E46}"/>
            </c:ext>
          </c:extLst>
        </c:ser>
        <c:ser>
          <c:idx val="37"/>
          <c:order val="37"/>
          <c:tx>
            <c:strRef>
              <c:f>'Médias dens por dia'!$AI$189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dia'!$AF$189:$AH$189</c:f>
              <c:numCache>
                <c:formatCode>0.00E+00</c:formatCode>
                <c:ptCount val="3"/>
                <c:pt idx="0">
                  <c:v>0</c:v>
                </c:pt>
                <c:pt idx="1">
                  <c:v>642.3512856833803</c:v>
                </c:pt>
                <c:pt idx="2">
                  <c:v>918.41356461032137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A18-480F-B149-9AFE311A5E46}"/>
            </c:ext>
          </c:extLst>
        </c:ser>
        <c:ser>
          <c:idx val="38"/>
          <c:order val="38"/>
          <c:tx>
            <c:strRef>
              <c:f>'Médias dens por dia'!$AI$190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dia'!$AF$190:$AH$190</c:f>
              <c:numCache>
                <c:formatCode>0.00E+00</c:formatCode>
                <c:ptCount val="3"/>
                <c:pt idx="0">
                  <c:v>0</c:v>
                </c:pt>
                <c:pt idx="1">
                  <c:v>310.8597535204878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A18-480F-B149-9AFE311A5E46}"/>
            </c:ext>
          </c:extLst>
        </c:ser>
        <c:ser>
          <c:idx val="39"/>
          <c:order val="39"/>
          <c:tx>
            <c:strRef>
              <c:f>'Médias dens por dia'!$AI$191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dia'!$AF$191:$AH$191</c:f>
              <c:numCache>
                <c:formatCode>0.00E+00</c:formatCode>
                <c:ptCount val="3"/>
                <c:pt idx="0">
                  <c:v>0</c:v>
                </c:pt>
                <c:pt idx="1">
                  <c:v>695.77931730927173</c:v>
                </c:pt>
                <c:pt idx="2">
                  <c:v>970.85239619266292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A18-480F-B149-9AFE311A5E46}"/>
            </c:ext>
          </c:extLst>
        </c:ser>
        <c:ser>
          <c:idx val="40"/>
          <c:order val="40"/>
          <c:tx>
            <c:strRef>
              <c:f>'Médias dens por dia'!$AI$192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dia'!$AF$192:$AH$192</c:f>
              <c:numCache>
                <c:formatCode>0.00E+00</c:formatCode>
                <c:ptCount val="3"/>
                <c:pt idx="0">
                  <c:v>0</c:v>
                </c:pt>
                <c:pt idx="1">
                  <c:v>1092.7410634073185</c:v>
                </c:pt>
                <c:pt idx="2">
                  <c:v>2654.0437229662857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18-480F-B149-9AFE311A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668411038922527"/>
          <c:h val="0.83914168537786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504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dia'!$AI$198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dia'!$AF$198:$AH$198</c:f>
              <c:numCache>
                <c:formatCode>0.00E+00</c:formatCode>
                <c:ptCount val="3"/>
                <c:pt idx="0">
                  <c:v>0</c:v>
                </c:pt>
                <c:pt idx="1">
                  <c:v>921.40272640814453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D-44B4-B6CF-4AB0612D0587}"/>
            </c:ext>
          </c:extLst>
        </c:ser>
        <c:ser>
          <c:idx val="1"/>
          <c:order val="1"/>
          <c:tx>
            <c:strRef>
              <c:f>'Médias dens por dia'!$AI$199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dia'!$AF$199:$AH$199</c:f>
              <c:numCache>
                <c:formatCode>0.00E+00</c:formatCode>
                <c:ptCount val="3"/>
                <c:pt idx="0">
                  <c:v>4607.7951576832238</c:v>
                </c:pt>
                <c:pt idx="1">
                  <c:v>3203.3854034452852</c:v>
                </c:pt>
                <c:pt idx="2">
                  <c:v>2445.3397749992732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D-44B4-B6CF-4AB0612D0587}"/>
            </c:ext>
          </c:extLst>
        </c:ser>
        <c:ser>
          <c:idx val="2"/>
          <c:order val="2"/>
          <c:tx>
            <c:strRef>
              <c:f>'Médias dens por dia'!$AI$200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dia'!$AF$200:$AH$200</c:f>
              <c:numCache>
                <c:formatCode>0.00E+00</c:formatCode>
                <c:ptCount val="3"/>
                <c:pt idx="0">
                  <c:v>24617.310530567331</c:v>
                </c:pt>
                <c:pt idx="1">
                  <c:v>12061.654046848495</c:v>
                </c:pt>
                <c:pt idx="2">
                  <c:v>5850.7031389287395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0D-44B4-B6CF-4AB0612D0587}"/>
            </c:ext>
          </c:extLst>
        </c:ser>
        <c:ser>
          <c:idx val="3"/>
          <c:order val="3"/>
          <c:tx>
            <c:strRef>
              <c:f>'Médias dens por dia'!$AI$201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dia'!$AF$201:$AH$201</c:f>
              <c:numCache>
                <c:formatCode>0.00E+00</c:formatCode>
                <c:ptCount val="3"/>
                <c:pt idx="0">
                  <c:v>14841.058023212841</c:v>
                </c:pt>
                <c:pt idx="1">
                  <c:v>25486.087802535283</c:v>
                </c:pt>
                <c:pt idx="2">
                  <c:v>1523.2133719654057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D-44B4-B6CF-4AB0612D0587}"/>
            </c:ext>
          </c:extLst>
        </c:ser>
        <c:ser>
          <c:idx val="4"/>
          <c:order val="4"/>
          <c:tx>
            <c:strRef>
              <c:f>'Médias dens por dia'!$AI$202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dia'!$AF$202:$AH$202</c:f>
              <c:numCache>
                <c:formatCode>0.00E+00</c:formatCode>
                <c:ptCount val="3"/>
                <c:pt idx="0">
                  <c:v>2977.6344986255599</c:v>
                </c:pt>
                <c:pt idx="1">
                  <c:v>2522.6822688950847</c:v>
                </c:pt>
                <c:pt idx="2">
                  <c:v>221.6150232825014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0D-44B4-B6CF-4AB0612D0587}"/>
            </c:ext>
          </c:extLst>
        </c:ser>
        <c:ser>
          <c:idx val="5"/>
          <c:order val="5"/>
          <c:tx>
            <c:strRef>
              <c:f>'Médias dens por dia'!$AI$203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dia'!$AF$203:$AH$203</c:f>
              <c:numCache>
                <c:formatCode>0.00E+00</c:formatCode>
                <c:ptCount val="3"/>
                <c:pt idx="0">
                  <c:v>0</c:v>
                </c:pt>
                <c:pt idx="1">
                  <c:v>620.36594918152832</c:v>
                </c:pt>
                <c:pt idx="2">
                  <c:v>324.22970472266377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0D-44B4-B6CF-4AB0612D0587}"/>
            </c:ext>
          </c:extLst>
        </c:ser>
        <c:ser>
          <c:idx val="6"/>
          <c:order val="6"/>
          <c:tx>
            <c:strRef>
              <c:f>'Médias dens por dia'!$AI$204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dia'!$AF$204:$AH$204</c:f>
              <c:numCache>
                <c:formatCode>0.00E+00</c:formatCode>
                <c:ptCount val="3"/>
                <c:pt idx="0">
                  <c:v>1272.0906877039577</c:v>
                </c:pt>
                <c:pt idx="1">
                  <c:v>2374.0828368312136</c:v>
                </c:pt>
                <c:pt idx="2">
                  <c:v>2635.1420500421168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0D-44B4-B6CF-4AB0612D0587}"/>
            </c:ext>
          </c:extLst>
        </c:ser>
        <c:ser>
          <c:idx val="7"/>
          <c:order val="7"/>
          <c:tx>
            <c:strRef>
              <c:f>'Médias dens por dia'!$AI$205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dia'!$AF$205:$AH$205</c:f>
              <c:numCache>
                <c:formatCode>0.00E+00</c:formatCode>
                <c:ptCount val="3"/>
                <c:pt idx="0">
                  <c:v>2544.1813754079153</c:v>
                </c:pt>
                <c:pt idx="1">
                  <c:v>1892.9970266758019</c:v>
                </c:pt>
                <c:pt idx="2">
                  <c:v>1302.9245569851307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0D-44B4-B6CF-4AB0612D0587}"/>
            </c:ext>
          </c:extLst>
        </c:ser>
        <c:ser>
          <c:idx val="8"/>
          <c:order val="8"/>
          <c:tx>
            <c:strRef>
              <c:f>'Médias dens por dia'!$AI$206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dia'!$AF$206:$AH$206</c:f>
              <c:numCache>
                <c:formatCode>0.00E+00</c:formatCode>
                <c:ptCount val="3"/>
                <c:pt idx="0">
                  <c:v>1272.0906877039577</c:v>
                </c:pt>
                <c:pt idx="1">
                  <c:v>1174.2520655436108</c:v>
                </c:pt>
                <c:pt idx="2">
                  <c:v>362.74657006758895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0D-44B4-B6CF-4AB0612D0587}"/>
            </c:ext>
          </c:extLst>
        </c:ser>
        <c:ser>
          <c:idx val="9"/>
          <c:order val="9"/>
          <c:tx>
            <c:strRef>
              <c:f>'Médias dens por dia'!$AI$207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dia'!$AF$207:$AH$207</c:f>
              <c:numCache>
                <c:formatCode>0.00E+00</c:formatCode>
                <c:ptCount val="3"/>
                <c:pt idx="0">
                  <c:v>0</c:v>
                </c:pt>
                <c:pt idx="1">
                  <c:v>368.77361448081507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0D-44B4-B6CF-4AB0612D0587}"/>
            </c:ext>
          </c:extLst>
        </c:ser>
        <c:ser>
          <c:idx val="10"/>
          <c:order val="10"/>
          <c:tx>
            <c:strRef>
              <c:f>'Médias dens por dia'!$AI$208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dia'!$AF$208:$AH$208</c:f>
              <c:numCache>
                <c:formatCode>0.00E+00</c:formatCode>
                <c:ptCount val="3"/>
                <c:pt idx="0">
                  <c:v>0</c:v>
                </c:pt>
                <c:pt idx="1">
                  <c:v>253.15725395567861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0D-44B4-B6CF-4AB0612D0587}"/>
            </c:ext>
          </c:extLst>
        </c:ser>
        <c:ser>
          <c:idx val="11"/>
          <c:order val="11"/>
          <c:tx>
            <c:strRef>
              <c:f>'Médias dens por dia'!$AI$209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dia'!$AF$209:$AH$209</c:f>
              <c:numCache>
                <c:formatCode>0.00E+00</c:formatCode>
                <c:ptCount val="3"/>
                <c:pt idx="0">
                  <c:v>1978.8077364283786</c:v>
                </c:pt>
                <c:pt idx="1">
                  <c:v>4177.2738448898772</c:v>
                </c:pt>
                <c:pt idx="2">
                  <c:v>5256.9642379210236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0D-44B4-B6CF-4AB0612D0587}"/>
            </c:ext>
          </c:extLst>
        </c:ser>
        <c:ser>
          <c:idx val="12"/>
          <c:order val="12"/>
          <c:tx>
            <c:strRef>
              <c:f>'Médias dens por dia'!$AI$210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dia'!$AF$210:$AH$210</c:f>
              <c:numCache>
                <c:formatCode>0.00E+00</c:formatCode>
                <c:ptCount val="3"/>
                <c:pt idx="0">
                  <c:v>267515.96017715079</c:v>
                </c:pt>
                <c:pt idx="1">
                  <c:v>273756.29183064948</c:v>
                </c:pt>
                <c:pt idx="2">
                  <c:v>718755.73492015467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0D-44B4-B6CF-4AB0612D0587}"/>
            </c:ext>
          </c:extLst>
        </c:ser>
        <c:ser>
          <c:idx val="13"/>
          <c:order val="13"/>
          <c:tx>
            <c:strRef>
              <c:f>'Médias dens por dia'!$AI$211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dia'!$AF$211:$AH$211</c:f>
              <c:numCache>
                <c:formatCode>0.00E+00</c:formatCode>
                <c:ptCount val="3"/>
                <c:pt idx="0">
                  <c:v>1130.7472779590735</c:v>
                </c:pt>
                <c:pt idx="1">
                  <c:v>1124.918219391215</c:v>
                </c:pt>
                <c:pt idx="2">
                  <c:v>424.52796961376043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0D-44B4-B6CF-4AB0612D0587}"/>
            </c:ext>
          </c:extLst>
        </c:ser>
        <c:ser>
          <c:idx val="14"/>
          <c:order val="14"/>
          <c:tx>
            <c:strRef>
              <c:f>'Médias dens por dia'!$AI$212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dia'!$AF$212:$AH$212</c:f>
              <c:numCache>
                <c:formatCode>0.00E+00</c:formatCode>
                <c:ptCount val="3"/>
                <c:pt idx="0">
                  <c:v>47491.385674281082</c:v>
                </c:pt>
                <c:pt idx="1">
                  <c:v>34168.141659940469</c:v>
                </c:pt>
                <c:pt idx="2">
                  <c:v>51912.528875674259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0D-44B4-B6CF-4AB0612D0587}"/>
            </c:ext>
          </c:extLst>
        </c:ser>
        <c:ser>
          <c:idx val="15"/>
          <c:order val="15"/>
          <c:tx>
            <c:strRef>
              <c:f>'Médias dens por dia'!$AI$213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dia'!$AF$213:$AH$213</c:f>
              <c:numCache>
                <c:formatCode>0.00E+00</c:formatCode>
                <c:ptCount val="3"/>
                <c:pt idx="0">
                  <c:v>459.36608167087365</c:v>
                </c:pt>
                <c:pt idx="1">
                  <c:v>2046.8304165264478</c:v>
                </c:pt>
                <c:pt idx="2">
                  <c:v>1042.0231981428665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0D-44B4-B6CF-4AB0612D0587}"/>
            </c:ext>
          </c:extLst>
        </c:ser>
        <c:ser>
          <c:idx val="16"/>
          <c:order val="16"/>
          <c:tx>
            <c:strRef>
              <c:f>'Médias dens por dia'!$AI$214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dia'!$AF$214:$AH$214</c:f>
              <c:numCache>
                <c:formatCode>0.00E+00</c:formatCode>
                <c:ptCount val="3"/>
                <c:pt idx="0">
                  <c:v>13889.34573093062</c:v>
                </c:pt>
                <c:pt idx="1">
                  <c:v>12308.600602850449</c:v>
                </c:pt>
                <c:pt idx="2">
                  <c:v>22734.448134598297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0D-44B4-B6CF-4AB0612D0587}"/>
            </c:ext>
          </c:extLst>
        </c:ser>
        <c:ser>
          <c:idx val="17"/>
          <c:order val="17"/>
          <c:tx>
            <c:strRef>
              <c:f>'Médias dens por dia'!$AI$215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dia'!$AF$215:$AH$215</c:f>
              <c:numCache>
                <c:formatCode>0.00E+00</c:formatCode>
                <c:ptCount val="3"/>
                <c:pt idx="0">
                  <c:v>0</c:v>
                </c:pt>
                <c:pt idx="1">
                  <c:v>21.081797692353526</c:v>
                </c:pt>
                <c:pt idx="2">
                  <c:v>74.169597335825586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0D-44B4-B6CF-4AB0612D0587}"/>
            </c:ext>
          </c:extLst>
        </c:ser>
        <c:ser>
          <c:idx val="18"/>
          <c:order val="18"/>
          <c:tx>
            <c:strRef>
              <c:f>'Médias dens por dia'!$AI$216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dia'!$AF$216:$AH$216</c:f>
              <c:numCache>
                <c:formatCode>0.00E+00</c:formatCode>
                <c:ptCount val="3"/>
                <c:pt idx="0">
                  <c:v>565.37363897953674</c:v>
                </c:pt>
                <c:pt idx="1">
                  <c:v>911.08231299089118</c:v>
                </c:pt>
                <c:pt idx="2">
                  <c:v>915.80031249999149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D-44B4-B6CF-4AB0612D0587}"/>
            </c:ext>
          </c:extLst>
        </c:ser>
        <c:ser>
          <c:idx val="19"/>
          <c:order val="19"/>
          <c:tx>
            <c:strRef>
              <c:f>'Médias dens por dia'!$AI$217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dia'!$AF$217:$AH$217</c:f>
              <c:numCache>
                <c:formatCode>0.00E+00</c:formatCode>
                <c:ptCount val="3"/>
                <c:pt idx="0">
                  <c:v>282.68681948976837</c:v>
                </c:pt>
                <c:pt idx="1">
                  <c:v>4662.2954660705918</c:v>
                </c:pt>
                <c:pt idx="2">
                  <c:v>2072.8448764157215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D-44B4-B6CF-4AB0612D0587}"/>
            </c:ext>
          </c:extLst>
        </c:ser>
        <c:ser>
          <c:idx val="20"/>
          <c:order val="20"/>
          <c:tx>
            <c:strRef>
              <c:f>'Médias dens por dia'!$AI$218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dia'!$AF$218:$AH$218</c:f>
              <c:numCache>
                <c:formatCode>0.00E+00</c:formatCode>
                <c:ptCount val="3"/>
                <c:pt idx="0">
                  <c:v>179546.51420735859</c:v>
                </c:pt>
                <c:pt idx="1">
                  <c:v>200354.84025866608</c:v>
                </c:pt>
                <c:pt idx="2">
                  <c:v>334257.50533465203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D-44B4-B6CF-4AB0612D0587}"/>
            </c:ext>
          </c:extLst>
        </c:ser>
        <c:ser>
          <c:idx val="21"/>
          <c:order val="21"/>
          <c:tx>
            <c:strRef>
              <c:f>'Médias dens por dia'!$AI$219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dia'!$AF$219:$AH$219</c:f>
              <c:numCache>
                <c:formatCode>0.00E+00</c:formatCode>
                <c:ptCount val="3"/>
                <c:pt idx="0">
                  <c:v>141.34340974488418</c:v>
                </c:pt>
                <c:pt idx="1">
                  <c:v>23.189977461588882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0D-44B4-B6CF-4AB0612D0587}"/>
            </c:ext>
          </c:extLst>
        </c:ser>
        <c:ser>
          <c:idx val="22"/>
          <c:order val="22"/>
          <c:tx>
            <c:strRef>
              <c:f>'Médias dens por dia'!$AI$220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dia'!$AF$220:$AH$220</c:f>
              <c:numCache>
                <c:formatCode>0.00E+00</c:formatCode>
                <c:ptCount val="3"/>
                <c:pt idx="0">
                  <c:v>9964.7103870143346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0D-44B4-B6CF-4AB0612D0587}"/>
            </c:ext>
          </c:extLst>
        </c:ser>
        <c:ser>
          <c:idx val="23"/>
          <c:order val="23"/>
          <c:tx>
            <c:strRef>
              <c:f>'Médias dens por dia'!$AI$221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dia'!$AF$221:$AH$221</c:f>
              <c:numCache>
                <c:formatCode>0.00E+00</c:formatCode>
                <c:ptCount val="3"/>
                <c:pt idx="0">
                  <c:v>0</c:v>
                </c:pt>
                <c:pt idx="1">
                  <c:v>4444.010426184278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0D-44B4-B6CF-4AB0612D0587}"/>
            </c:ext>
          </c:extLst>
        </c:ser>
        <c:ser>
          <c:idx val="24"/>
          <c:order val="24"/>
          <c:tx>
            <c:strRef>
              <c:f>'Médias dens por dia'!$AI$222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dia'!$AF$222:$AH$222</c:f>
              <c:numCache>
                <c:formatCode>0.00E+00</c:formatCode>
                <c:ptCount val="3"/>
                <c:pt idx="0">
                  <c:v>141.34340974488418</c:v>
                </c:pt>
                <c:pt idx="1">
                  <c:v>979.45788123445652</c:v>
                </c:pt>
                <c:pt idx="2">
                  <c:v>661.04849218326365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0D-44B4-B6CF-4AB0612D0587}"/>
            </c:ext>
          </c:extLst>
        </c:ser>
        <c:ser>
          <c:idx val="25"/>
          <c:order val="25"/>
          <c:tx>
            <c:strRef>
              <c:f>'Médias dens por dia'!$AI$223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dia'!$AF$223:$AH$223</c:f>
              <c:numCache>
                <c:formatCode>0.00E+00</c:formatCode>
                <c:ptCount val="3"/>
                <c:pt idx="0">
                  <c:v>424.0302292346525</c:v>
                </c:pt>
                <c:pt idx="1">
                  <c:v>748.25947790148587</c:v>
                </c:pt>
                <c:pt idx="2">
                  <c:v>624.00198673442276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0D-44B4-B6CF-4AB0612D0587}"/>
            </c:ext>
          </c:extLst>
        </c:ser>
        <c:ser>
          <c:idx val="26"/>
          <c:order val="26"/>
          <c:tx>
            <c:strRef>
              <c:f>'Médias dens por dia'!$AI$224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dia'!$AF$224:$AH$224</c:f>
              <c:numCache>
                <c:formatCode>0.00E+00</c:formatCode>
                <c:ptCount val="3"/>
                <c:pt idx="0">
                  <c:v>0</c:v>
                </c:pt>
                <c:pt idx="1">
                  <c:v>1442.6882015989383</c:v>
                </c:pt>
                <c:pt idx="2">
                  <c:v>173.67053302381109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0D-44B4-B6CF-4AB0612D0587}"/>
            </c:ext>
          </c:extLst>
        </c:ser>
        <c:ser>
          <c:idx val="27"/>
          <c:order val="27"/>
          <c:tx>
            <c:strRef>
              <c:f>'Médias dens por dia'!$AI$225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dia'!$AF$225:$AH$225</c:f>
              <c:numCache>
                <c:formatCode>0.00E+00</c:formatCode>
                <c:ptCount val="3"/>
                <c:pt idx="0">
                  <c:v>46360.638396322014</c:v>
                </c:pt>
                <c:pt idx="1">
                  <c:v>100157.15282263985</c:v>
                </c:pt>
                <c:pt idx="2">
                  <c:v>60166.392396470219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0D-44B4-B6CF-4AB0612D0587}"/>
            </c:ext>
          </c:extLst>
        </c:ser>
        <c:ser>
          <c:idx val="28"/>
          <c:order val="28"/>
          <c:tx>
            <c:strRef>
              <c:f>'Médias dens por dia'!$AI$226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dia'!$AF$226:$AH$226</c:f>
              <c:numCache>
                <c:formatCode>0.00E+00</c:formatCode>
                <c:ptCount val="3"/>
                <c:pt idx="0">
                  <c:v>2074732.7971752402</c:v>
                </c:pt>
                <c:pt idx="1">
                  <c:v>952354.09534071479</c:v>
                </c:pt>
                <c:pt idx="2">
                  <c:v>722010.23507296888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0D-44B4-B6CF-4AB0612D0587}"/>
            </c:ext>
          </c:extLst>
        </c:ser>
        <c:ser>
          <c:idx val="29"/>
          <c:order val="29"/>
          <c:tx>
            <c:strRef>
              <c:f>'Médias dens por dia'!$AI$227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dia'!$AF$227:$AH$227</c:f>
              <c:numCache>
                <c:formatCode>0.00E+00</c:formatCode>
                <c:ptCount val="3"/>
                <c:pt idx="0">
                  <c:v>128424.62209420177</c:v>
                </c:pt>
                <c:pt idx="1">
                  <c:v>162161.77510403143</c:v>
                </c:pt>
                <c:pt idx="2">
                  <c:v>156653.16264597903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0D-44B4-B6CF-4AB0612D0587}"/>
            </c:ext>
          </c:extLst>
        </c:ser>
        <c:ser>
          <c:idx val="30"/>
          <c:order val="30"/>
          <c:tx>
            <c:strRef>
              <c:f>'Médias dens por dia'!$AI$228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dia'!$AF$228:$AH$228</c:f>
              <c:numCache>
                <c:formatCode>0.00E+00</c:formatCode>
                <c:ptCount val="3"/>
                <c:pt idx="0">
                  <c:v>0</c:v>
                </c:pt>
                <c:pt idx="1">
                  <c:v>979.47653143492209</c:v>
                </c:pt>
                <c:pt idx="2">
                  <c:v>233.10444876973756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0D-44B4-B6CF-4AB0612D0587}"/>
            </c:ext>
          </c:extLst>
        </c:ser>
        <c:ser>
          <c:idx val="31"/>
          <c:order val="31"/>
          <c:tx>
            <c:strRef>
              <c:f>'Médias dens por dia'!$AI$229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dia'!$AF$229:$AH$229</c:f>
              <c:numCache>
                <c:formatCode>0.00E+00</c:formatCode>
                <c:ptCount val="3"/>
                <c:pt idx="0">
                  <c:v>282.68681948976837</c:v>
                </c:pt>
                <c:pt idx="1">
                  <c:v>720.29204387509174</c:v>
                </c:pt>
                <c:pt idx="2">
                  <c:v>1397.6603551602932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0D-44B4-B6CF-4AB0612D0587}"/>
            </c:ext>
          </c:extLst>
        </c:ser>
        <c:ser>
          <c:idx val="32"/>
          <c:order val="32"/>
          <c:tx>
            <c:strRef>
              <c:f>'Médias dens por dia'!$AI$230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dia'!$AF$230:$AH$230</c:f>
              <c:numCache>
                <c:formatCode>0.00E+00</c:formatCode>
                <c:ptCount val="3"/>
                <c:pt idx="0">
                  <c:v>424.0302292346525</c:v>
                </c:pt>
                <c:pt idx="1">
                  <c:v>474.76127084770525</c:v>
                </c:pt>
                <c:pt idx="2">
                  <c:v>669.14990879480251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0D-44B4-B6CF-4AB0612D0587}"/>
            </c:ext>
          </c:extLst>
        </c:ser>
        <c:ser>
          <c:idx val="33"/>
          <c:order val="33"/>
          <c:tx>
            <c:strRef>
              <c:f>'Médias dens por dia'!$AI$231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dia'!$AF$231:$AH$231</c:f>
              <c:numCache>
                <c:formatCode>0.00E+00</c:formatCode>
                <c:ptCount val="3"/>
                <c:pt idx="0">
                  <c:v>282.68681948976837</c:v>
                </c:pt>
                <c:pt idx="1">
                  <c:v>156.14557717999972</c:v>
                </c:pt>
                <c:pt idx="2">
                  <c:v>122.411412064662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0D-44B4-B6CF-4AB0612D0587}"/>
            </c:ext>
          </c:extLst>
        </c:ser>
        <c:ser>
          <c:idx val="34"/>
          <c:order val="34"/>
          <c:tx>
            <c:strRef>
              <c:f>'Médias dens por dia'!$AI$232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dia'!$AF$232:$AH$232</c:f>
              <c:numCache>
                <c:formatCode>0.00E+00</c:formatCode>
                <c:ptCount val="3"/>
                <c:pt idx="0">
                  <c:v>0</c:v>
                </c:pt>
                <c:pt idx="1">
                  <c:v>1772.4994073102109</c:v>
                </c:pt>
                <c:pt idx="2">
                  <c:v>347.95267879845795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0D-44B4-B6CF-4AB0612D0587}"/>
            </c:ext>
          </c:extLst>
        </c:ser>
        <c:ser>
          <c:idx val="35"/>
          <c:order val="35"/>
          <c:tx>
            <c:strRef>
              <c:f>'Médias dens por dia'!$AI$233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dia'!$AF$233:$AH$233</c:f>
              <c:numCache>
                <c:formatCode>0.00E+00</c:formatCode>
                <c:ptCount val="3"/>
                <c:pt idx="0">
                  <c:v>282.68681948976837</c:v>
                </c:pt>
                <c:pt idx="1">
                  <c:v>1733.0393586222681</c:v>
                </c:pt>
                <c:pt idx="2">
                  <c:v>2243.4981032092196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0D-44B4-B6CF-4AB0612D0587}"/>
            </c:ext>
          </c:extLst>
        </c:ser>
        <c:ser>
          <c:idx val="36"/>
          <c:order val="36"/>
          <c:tx>
            <c:strRef>
              <c:f>'Médias dens por dia'!$AI$234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dia'!$AF$234:$AH$234</c:f>
              <c:numCache>
                <c:formatCode>0.00E+00</c:formatCode>
                <c:ptCount val="3"/>
                <c:pt idx="0">
                  <c:v>0</c:v>
                </c:pt>
                <c:pt idx="1">
                  <c:v>291.67693752292479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0D-44B4-B6CF-4AB0612D0587}"/>
            </c:ext>
          </c:extLst>
        </c:ser>
        <c:ser>
          <c:idx val="37"/>
          <c:order val="37"/>
          <c:tx>
            <c:strRef>
              <c:f>'Médias dens por dia'!$AI$235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dia'!$AF$235:$AH$235</c:f>
              <c:numCache>
                <c:formatCode>0.00E+00</c:formatCode>
                <c:ptCount val="3"/>
                <c:pt idx="0">
                  <c:v>282.68681948976837</c:v>
                </c:pt>
                <c:pt idx="1">
                  <c:v>378.3460984892136</c:v>
                </c:pt>
                <c:pt idx="2">
                  <c:v>504.53129446192952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0D-44B4-B6CF-4AB0612D0587}"/>
            </c:ext>
          </c:extLst>
        </c:ser>
        <c:ser>
          <c:idx val="38"/>
          <c:order val="38"/>
          <c:tx>
            <c:strRef>
              <c:f>'Médias dens por dia'!$AI$236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dia'!$AF$236:$AH$236</c:f>
              <c:numCache>
                <c:formatCode>0.00E+00</c:formatCode>
                <c:ptCount val="3"/>
                <c:pt idx="0">
                  <c:v>0</c:v>
                </c:pt>
                <c:pt idx="1">
                  <c:v>23.189977461588882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0D-44B4-B6CF-4AB0612D0587}"/>
            </c:ext>
          </c:extLst>
        </c:ser>
        <c:ser>
          <c:idx val="39"/>
          <c:order val="39"/>
          <c:tx>
            <c:strRef>
              <c:f>'Médias dens por dia'!$AI$237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dia'!$AF$237:$AH$237</c:f>
              <c:numCache>
                <c:formatCode>0.00E+00</c:formatCode>
                <c:ptCount val="3"/>
                <c:pt idx="0">
                  <c:v>0</c:v>
                </c:pt>
                <c:pt idx="1">
                  <c:v>365.13592284746693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0D-44B4-B6CF-4AB0612D0587}"/>
            </c:ext>
          </c:extLst>
        </c:ser>
        <c:ser>
          <c:idx val="40"/>
          <c:order val="40"/>
          <c:tx>
            <c:strRef>
              <c:f>'Médias dens por dia'!$AI$238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dia'!$AF$238:$AH$238</c:f>
              <c:numCache>
                <c:formatCode>0.00E+00</c:formatCode>
                <c:ptCount val="3"/>
                <c:pt idx="0">
                  <c:v>0</c:v>
                </c:pt>
                <c:pt idx="1">
                  <c:v>2704.3872386967932</c:v>
                </c:pt>
                <c:pt idx="2">
                  <c:v>4585.3699200184337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0D-44B4-B6CF-4AB0612D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668411038922527"/>
          <c:h val="0.83914168537786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720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'Médias dens por dia'!$AI$244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dia'!$AF$244:$AH$244</c:f>
              <c:numCache>
                <c:formatCode>0.00E+00</c:formatCode>
                <c:ptCount val="3"/>
                <c:pt idx="0">
                  <c:v>0</c:v>
                </c:pt>
                <c:pt idx="1">
                  <c:v>51.676706013252762</c:v>
                </c:pt>
                <c:pt idx="2">
                  <c:v>122.66020177960847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8-4103-8001-339249CEE94C}"/>
            </c:ext>
          </c:extLst>
        </c:ser>
        <c:ser>
          <c:idx val="1"/>
          <c:order val="1"/>
          <c:tx>
            <c:strRef>
              <c:f>'Médias dens por dia'!$AI$245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dia'!$AF$245:$AH$245</c:f>
              <c:numCache>
                <c:formatCode>0.00E+00</c:formatCode>
                <c:ptCount val="3"/>
                <c:pt idx="0">
                  <c:v>0</c:v>
                </c:pt>
                <c:pt idx="1">
                  <c:v>3644.1504895282337</c:v>
                </c:pt>
                <c:pt idx="2">
                  <c:v>1407.1102257501109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8-4103-8001-339249CEE94C}"/>
            </c:ext>
          </c:extLst>
        </c:ser>
        <c:ser>
          <c:idx val="2"/>
          <c:order val="2"/>
          <c:tx>
            <c:strRef>
              <c:f>'Médias dens por dia'!$AI$246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dia'!$AF$246:$AH$246</c:f>
              <c:numCache>
                <c:formatCode>0.00E+00</c:formatCode>
                <c:ptCount val="3"/>
                <c:pt idx="0">
                  <c:v>47221.911475823836</c:v>
                </c:pt>
                <c:pt idx="1">
                  <c:v>16397.501498447647</c:v>
                </c:pt>
                <c:pt idx="2">
                  <c:v>10033.743258741157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8-4103-8001-339249CEE94C}"/>
            </c:ext>
          </c:extLst>
        </c:ser>
        <c:ser>
          <c:idx val="3"/>
          <c:order val="3"/>
          <c:tx>
            <c:strRef>
              <c:f>'Médias dens por dia'!$AI$247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dia'!$AF$247:$AH$247</c:f>
              <c:numCache>
                <c:formatCode>0.00E+00</c:formatCode>
                <c:ptCount val="3"/>
                <c:pt idx="0">
                  <c:v>117655.07444616623</c:v>
                </c:pt>
                <c:pt idx="1">
                  <c:v>12569.028702966238</c:v>
                </c:pt>
                <c:pt idx="2">
                  <c:v>4620.0985004609147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8-4103-8001-339249CEE94C}"/>
            </c:ext>
          </c:extLst>
        </c:ser>
        <c:ser>
          <c:idx val="4"/>
          <c:order val="4"/>
          <c:tx>
            <c:strRef>
              <c:f>'Médias dens por dia'!$AI$248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dia'!$AF$248:$AH$248</c:f>
              <c:numCache>
                <c:formatCode>0.00E+00</c:formatCode>
                <c:ptCount val="3"/>
                <c:pt idx="0">
                  <c:v>3877.3340564707123</c:v>
                </c:pt>
                <c:pt idx="1">
                  <c:v>2286.7542465774764</c:v>
                </c:pt>
                <c:pt idx="2">
                  <c:v>777.95270700620767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28-4103-8001-339249CEE94C}"/>
            </c:ext>
          </c:extLst>
        </c:ser>
        <c:ser>
          <c:idx val="5"/>
          <c:order val="5"/>
          <c:tx>
            <c:strRef>
              <c:f>'Médias dens por dia'!$AI$249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dia'!$AF$249:$AH$249</c:f>
              <c:numCache>
                <c:formatCode>0.00E+00</c:formatCode>
                <c:ptCount val="3"/>
                <c:pt idx="0">
                  <c:v>340.86453243698571</c:v>
                </c:pt>
                <c:pt idx="1">
                  <c:v>202.14113370541932</c:v>
                </c:pt>
                <c:pt idx="2">
                  <c:v>36.798060533882534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28-4103-8001-339249CEE94C}"/>
            </c:ext>
          </c:extLst>
        </c:ser>
        <c:ser>
          <c:idx val="6"/>
          <c:order val="6"/>
          <c:tx>
            <c:strRef>
              <c:f>'Médias dens por dia'!$AI$250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dia'!$AF$250:$AH$250</c:f>
              <c:numCache>
                <c:formatCode>0.00E+00</c:formatCode>
                <c:ptCount val="3"/>
                <c:pt idx="0">
                  <c:v>3266.618435854446</c:v>
                </c:pt>
                <c:pt idx="1">
                  <c:v>2307.1794137595002</c:v>
                </c:pt>
                <c:pt idx="2">
                  <c:v>3501.8235893115648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28-4103-8001-339249CEE94C}"/>
            </c:ext>
          </c:extLst>
        </c:ser>
        <c:ser>
          <c:idx val="7"/>
          <c:order val="7"/>
          <c:tx>
            <c:strRef>
              <c:f>'Médias dens por dia'!$AI$251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dia'!$AF$251:$AH$251</c:f>
              <c:numCache>
                <c:formatCode>0.00E+00</c:formatCode>
                <c:ptCount val="3"/>
                <c:pt idx="0">
                  <c:v>1306.6473743417785</c:v>
                </c:pt>
                <c:pt idx="1">
                  <c:v>1114.117242896958</c:v>
                </c:pt>
                <c:pt idx="2">
                  <c:v>627.22118951143113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8-4103-8001-339249CEE94C}"/>
            </c:ext>
          </c:extLst>
        </c:ser>
        <c:ser>
          <c:idx val="8"/>
          <c:order val="8"/>
          <c:tx>
            <c:strRef>
              <c:f>'Médias dens por dia'!$AI$252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dia'!$AF$252:$AH$252</c:f>
              <c:numCache>
                <c:formatCode>0.00E+00</c:formatCode>
                <c:ptCount val="3"/>
                <c:pt idx="0">
                  <c:v>3721.1044791037602</c:v>
                </c:pt>
                <c:pt idx="1">
                  <c:v>1443.4872563574791</c:v>
                </c:pt>
                <c:pt idx="2">
                  <c:v>2223.2389810537611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28-4103-8001-339249CEE94C}"/>
            </c:ext>
          </c:extLst>
        </c:ser>
        <c:ser>
          <c:idx val="9"/>
          <c:order val="9"/>
          <c:tx>
            <c:strRef>
              <c:f>'Médias dens por dia'!$AI$253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dia'!$AF$253:$AH$253</c:f>
              <c:numCache>
                <c:formatCode>0.00E+00</c:formatCode>
                <c:ptCount val="3"/>
                <c:pt idx="0">
                  <c:v>0</c:v>
                </c:pt>
                <c:pt idx="1">
                  <c:v>3286.7099322332183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28-4103-8001-339249CEE94C}"/>
            </c:ext>
          </c:extLst>
        </c:ser>
        <c:ser>
          <c:idx val="10"/>
          <c:order val="10"/>
          <c:tx>
            <c:strRef>
              <c:f>'Médias dens por dia'!$AI$254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dia'!$AF$254:$AH$254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28-4103-8001-339249CEE94C}"/>
            </c:ext>
          </c:extLst>
        </c:ser>
        <c:ser>
          <c:idx val="11"/>
          <c:order val="11"/>
          <c:tx>
            <c:strRef>
              <c:f>'Médias dens por dia'!$AI$255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dia'!$AF$255:$AH$255</c:f>
              <c:numCache>
                <c:formatCode>0.00E+00</c:formatCode>
                <c:ptCount val="3"/>
                <c:pt idx="0">
                  <c:v>4033.5636338376639</c:v>
                </c:pt>
                <c:pt idx="1">
                  <c:v>6138.7588958652705</c:v>
                </c:pt>
                <c:pt idx="2">
                  <c:v>11105.247065732357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28-4103-8001-339249CEE94C}"/>
            </c:ext>
          </c:extLst>
        </c:ser>
        <c:ser>
          <c:idx val="12"/>
          <c:order val="12"/>
          <c:tx>
            <c:strRef>
              <c:f>'Médias dens por dia'!$AI$256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dia'!$AF$256:$AH$256</c:f>
              <c:numCache>
                <c:formatCode>0.00E+00</c:formatCode>
                <c:ptCount val="3"/>
                <c:pt idx="0">
                  <c:v>389880.85220142431</c:v>
                </c:pt>
                <c:pt idx="1">
                  <c:v>312683.75298915867</c:v>
                </c:pt>
                <c:pt idx="2">
                  <c:v>489315.5117611782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28-4103-8001-339249CEE94C}"/>
            </c:ext>
          </c:extLst>
        </c:ser>
        <c:ser>
          <c:idx val="13"/>
          <c:order val="13"/>
          <c:tx>
            <c:strRef>
              <c:f>'Médias dens por dia'!$AI$257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dia'!$AF$257:$AH$257</c:f>
              <c:numCache>
                <c:formatCode>0.00E+00</c:formatCode>
                <c:ptCount val="3"/>
                <c:pt idx="0">
                  <c:v>1136.2151081232857</c:v>
                </c:pt>
                <c:pt idx="1">
                  <c:v>1320.1940106341779</c:v>
                </c:pt>
                <c:pt idx="2">
                  <c:v>427.84999845429411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028-4103-8001-339249CEE94C}"/>
            </c:ext>
          </c:extLst>
        </c:ser>
        <c:ser>
          <c:idx val="14"/>
          <c:order val="14"/>
          <c:tx>
            <c:strRef>
              <c:f>'Médias dens por dia'!$AI$258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dia'!$AF$258:$AH$258</c:f>
              <c:numCache>
                <c:formatCode>0.00E+00</c:formatCode>
                <c:ptCount val="3"/>
                <c:pt idx="0">
                  <c:v>26076.136731429404</c:v>
                </c:pt>
                <c:pt idx="1">
                  <c:v>27656.417989730297</c:v>
                </c:pt>
                <c:pt idx="2">
                  <c:v>47066.060704322357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28-4103-8001-339249CEE94C}"/>
            </c:ext>
          </c:extLst>
        </c:ser>
        <c:ser>
          <c:idx val="15"/>
          <c:order val="15"/>
          <c:tx>
            <c:strRef>
              <c:f>'Médias dens por dia'!$AI$259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dia'!$AF$259:$AH$259</c:f>
              <c:numCache>
                <c:formatCode>0.00E+00</c:formatCode>
                <c:ptCount val="3"/>
                <c:pt idx="0">
                  <c:v>1406.0661963025659</c:v>
                </c:pt>
                <c:pt idx="1">
                  <c:v>1554.5106234140169</c:v>
                </c:pt>
                <c:pt idx="2">
                  <c:v>3476.7607386719633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028-4103-8001-339249CEE94C}"/>
            </c:ext>
          </c:extLst>
        </c:ser>
        <c:ser>
          <c:idx val="16"/>
          <c:order val="16"/>
          <c:tx>
            <c:strRef>
              <c:f>'Médias dens por dia'!$AI$260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dia'!$AF$260:$AH$260</c:f>
              <c:numCache>
                <c:formatCode>0.00E+00</c:formatCode>
                <c:ptCount val="3"/>
                <c:pt idx="0">
                  <c:v>17081.100458786728</c:v>
                </c:pt>
                <c:pt idx="1">
                  <c:v>3454.1879375761068</c:v>
                </c:pt>
                <c:pt idx="2">
                  <c:v>8151.2046648197138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28-4103-8001-339249CEE94C}"/>
            </c:ext>
          </c:extLst>
        </c:ser>
        <c:ser>
          <c:idx val="17"/>
          <c:order val="17"/>
          <c:tx>
            <c:strRef>
              <c:f>'Médias dens por dia'!$AI$261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dia'!$AF$261:$AH$261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36.798060533882534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28-4103-8001-339249CEE94C}"/>
            </c:ext>
          </c:extLst>
        </c:ser>
        <c:ser>
          <c:idx val="18"/>
          <c:order val="18"/>
          <c:tx>
            <c:strRef>
              <c:f>'Médias dens por dia'!$AI$262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dia'!$AF$262:$AH$262</c:f>
              <c:numCache>
                <c:formatCode>0.00E+00</c:formatCode>
                <c:ptCount val="3"/>
                <c:pt idx="0">
                  <c:v>0</c:v>
                </c:pt>
                <c:pt idx="1">
                  <c:v>366.95210747401467</c:v>
                </c:pt>
                <c:pt idx="2">
                  <c:v>1087.1364856707091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028-4103-8001-339249CEE94C}"/>
            </c:ext>
          </c:extLst>
        </c:ser>
        <c:ser>
          <c:idx val="19"/>
          <c:order val="19"/>
          <c:tx>
            <c:strRef>
              <c:f>'Médias dens por dia'!$AI$263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dia'!$AF$263:$AH$263</c:f>
              <c:numCache>
                <c:formatCode>0.00E+00</c:formatCode>
                <c:ptCount val="3"/>
                <c:pt idx="0">
                  <c:v>5254.994875070196</c:v>
                </c:pt>
                <c:pt idx="1">
                  <c:v>3399.224315382126</c:v>
                </c:pt>
                <c:pt idx="2">
                  <c:v>3127.924402939494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028-4103-8001-339249CEE94C}"/>
            </c:ext>
          </c:extLst>
        </c:ser>
        <c:ser>
          <c:idx val="20"/>
          <c:order val="20"/>
          <c:tx>
            <c:strRef>
              <c:f>'Médias dens por dia'!$AI$264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dia'!$AF$264:$AH$264</c:f>
              <c:numCache>
                <c:formatCode>0.00E+00</c:formatCode>
                <c:ptCount val="3"/>
                <c:pt idx="0">
                  <c:v>138258.44174013514</c:v>
                </c:pt>
                <c:pt idx="1">
                  <c:v>83612.226292465275</c:v>
                </c:pt>
                <c:pt idx="2">
                  <c:v>292724.82984289061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028-4103-8001-339249CEE94C}"/>
            </c:ext>
          </c:extLst>
        </c:ser>
        <c:ser>
          <c:idx val="21"/>
          <c:order val="21"/>
          <c:tx>
            <c:strRef>
              <c:f>'Médias dens por dia'!$AI$265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dia'!$AF$265:$AH$265</c:f>
              <c:numCache>
                <c:formatCode>0.00E+00</c:formatCode>
                <c:ptCount val="3"/>
                <c:pt idx="0">
                  <c:v>312.45915473390357</c:v>
                </c:pt>
                <c:pt idx="1">
                  <c:v>215.03366140233547</c:v>
                </c:pt>
                <c:pt idx="2">
                  <c:v>324.56865565646621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028-4103-8001-339249CEE94C}"/>
            </c:ext>
          </c:extLst>
        </c:ser>
        <c:ser>
          <c:idx val="22"/>
          <c:order val="22"/>
          <c:tx>
            <c:strRef>
              <c:f>'Médias dens por dia'!$AI$266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dia'!$AF$266:$AH$266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028-4103-8001-339249CEE94C}"/>
            </c:ext>
          </c:extLst>
        </c:ser>
        <c:ser>
          <c:idx val="23"/>
          <c:order val="23"/>
          <c:tx>
            <c:strRef>
              <c:f>'Médias dens por dia'!$AI$267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dia'!$AF$267:$AH$267</c:f>
              <c:numCache>
                <c:formatCode>0.00E+00</c:formatCode>
                <c:ptCount val="3"/>
                <c:pt idx="0">
                  <c:v>49576.852551112694</c:v>
                </c:pt>
                <c:pt idx="1">
                  <c:v>3130.3343477811482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028-4103-8001-339249CEE94C}"/>
            </c:ext>
          </c:extLst>
        </c:ser>
        <c:ser>
          <c:idx val="24"/>
          <c:order val="24"/>
          <c:tx>
            <c:strRef>
              <c:f>'Médias dens por dia'!$AI$268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dia'!$AF$268:$AH$268</c:f>
              <c:numCache>
                <c:formatCode>0.00E+00</c:formatCode>
                <c:ptCount val="3"/>
                <c:pt idx="0">
                  <c:v>908.97208649862841</c:v>
                </c:pt>
                <c:pt idx="1">
                  <c:v>919.44997031277182</c:v>
                </c:pt>
                <c:pt idx="2">
                  <c:v>1257.7617358009172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028-4103-8001-339249CEE94C}"/>
            </c:ext>
          </c:extLst>
        </c:ser>
        <c:ser>
          <c:idx val="25"/>
          <c:order val="25"/>
          <c:tx>
            <c:strRef>
              <c:f>'Médias dens por dia'!$AI$269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dia'!$AF$269:$AH$269</c:f>
              <c:numCache>
                <c:formatCode>0.00E+00</c:formatCode>
                <c:ptCount val="3"/>
                <c:pt idx="0">
                  <c:v>1420.268885154107</c:v>
                </c:pt>
                <c:pt idx="1">
                  <c:v>419.11353095197705</c:v>
                </c:pt>
                <c:pt idx="2">
                  <c:v>521.93520302454488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028-4103-8001-339249CEE94C}"/>
            </c:ext>
          </c:extLst>
        </c:ser>
        <c:ser>
          <c:idx val="26"/>
          <c:order val="26"/>
          <c:tx>
            <c:strRef>
              <c:f>'Médias dens por dia'!$AI$270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dia'!$AF$270:$AH$270</c:f>
              <c:numCache>
                <c:formatCode>0.00E+00</c:formatCode>
                <c:ptCount val="3"/>
                <c:pt idx="0">
                  <c:v>0</c:v>
                </c:pt>
                <c:pt idx="1">
                  <c:v>120.52081835423388</c:v>
                </c:pt>
                <c:pt idx="2">
                  <c:v>36.798060533882534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028-4103-8001-339249CEE94C}"/>
            </c:ext>
          </c:extLst>
        </c:ser>
        <c:ser>
          <c:idx val="27"/>
          <c:order val="27"/>
          <c:tx>
            <c:strRef>
              <c:f>'Médias dens por dia'!$AI$271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dia'!$AF$271:$AH$271</c:f>
              <c:numCache>
                <c:formatCode>0.00E+00</c:formatCode>
                <c:ptCount val="3"/>
                <c:pt idx="0">
                  <c:v>71163.361528916066</c:v>
                </c:pt>
                <c:pt idx="1">
                  <c:v>84117.559640578213</c:v>
                </c:pt>
                <c:pt idx="2">
                  <c:v>105540.22884561855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028-4103-8001-339249CEE94C}"/>
            </c:ext>
          </c:extLst>
        </c:ser>
        <c:ser>
          <c:idx val="28"/>
          <c:order val="28"/>
          <c:tx>
            <c:strRef>
              <c:f>'Médias dens por dia'!$AI$272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dia'!$AF$272:$AH$272</c:f>
              <c:numCache>
                <c:formatCode>0.00E+00</c:formatCode>
                <c:ptCount val="3"/>
                <c:pt idx="0">
                  <c:v>1238724.4351781686</c:v>
                </c:pt>
                <c:pt idx="1">
                  <c:v>884559.04650669394</c:v>
                </c:pt>
                <c:pt idx="2">
                  <c:v>1238581.3573353693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028-4103-8001-339249CEE94C}"/>
            </c:ext>
          </c:extLst>
        </c:ser>
        <c:ser>
          <c:idx val="29"/>
          <c:order val="29"/>
          <c:tx>
            <c:strRef>
              <c:f>'Médias dens por dia'!$AI$273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dia'!$AF$273:$AH$273</c:f>
              <c:numCache>
                <c:formatCode>0.00E+00</c:formatCode>
                <c:ptCount val="3"/>
                <c:pt idx="0">
                  <c:v>254445.9050049755</c:v>
                </c:pt>
                <c:pt idx="1">
                  <c:v>173536.17125979293</c:v>
                </c:pt>
                <c:pt idx="2">
                  <c:v>212734.50475829528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028-4103-8001-339249CEE94C}"/>
            </c:ext>
          </c:extLst>
        </c:ser>
        <c:ser>
          <c:idx val="30"/>
          <c:order val="30"/>
          <c:tx>
            <c:strRef>
              <c:f>'Médias dens por dia'!$AI$274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dia'!$AF$274:$AH$274</c:f>
              <c:numCache>
                <c:formatCode>0.00E+00</c:formatCode>
                <c:ptCount val="3"/>
                <c:pt idx="0">
                  <c:v>994.188219607875</c:v>
                </c:pt>
                <c:pt idx="1">
                  <c:v>293.33944707388281</c:v>
                </c:pt>
                <c:pt idx="2">
                  <c:v>2110.5920651050651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028-4103-8001-339249CEE94C}"/>
            </c:ext>
          </c:extLst>
        </c:ser>
        <c:ser>
          <c:idx val="31"/>
          <c:order val="31"/>
          <c:tx>
            <c:strRef>
              <c:f>'Médias dens por dia'!$AI$275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dia'!$AF$275:$AH$275</c:f>
              <c:numCache>
                <c:formatCode>0.00E+00</c:formatCode>
                <c:ptCount val="3"/>
                <c:pt idx="0">
                  <c:v>596.51293176472495</c:v>
                </c:pt>
                <c:pt idx="1">
                  <c:v>1438.9215660098871</c:v>
                </c:pt>
                <c:pt idx="2">
                  <c:v>1886.6874495223253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028-4103-8001-339249CEE94C}"/>
            </c:ext>
          </c:extLst>
        </c:ser>
        <c:ser>
          <c:idx val="32"/>
          <c:order val="32"/>
          <c:tx>
            <c:strRef>
              <c:f>'Médias dens por dia'!$AI$276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dia'!$AF$276:$AH$276</c:f>
              <c:numCache>
                <c:formatCode>0.00E+00</c:formatCode>
                <c:ptCount val="3"/>
                <c:pt idx="0">
                  <c:v>1533.8903959664356</c:v>
                </c:pt>
                <c:pt idx="1">
                  <c:v>342.88286801210467</c:v>
                </c:pt>
                <c:pt idx="2">
                  <c:v>1011.0759745012937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028-4103-8001-339249CEE94C}"/>
            </c:ext>
          </c:extLst>
        </c:ser>
        <c:ser>
          <c:idx val="33"/>
          <c:order val="33"/>
          <c:tx>
            <c:strRef>
              <c:f>'Médias dens por dia'!$AI$277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dia'!$AF$277:$AH$277</c:f>
              <c:numCache>
                <c:formatCode>0.00E+00</c:formatCode>
                <c:ptCount val="3"/>
                <c:pt idx="0">
                  <c:v>0</c:v>
                </c:pt>
                <c:pt idx="1">
                  <c:v>191.36182888279313</c:v>
                </c:pt>
                <c:pt idx="2">
                  <c:v>585.51942243107885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028-4103-8001-339249CEE94C}"/>
            </c:ext>
          </c:extLst>
        </c:ser>
        <c:ser>
          <c:idx val="34"/>
          <c:order val="34"/>
          <c:tx>
            <c:strRef>
              <c:f>'Médias dens por dia'!$AI$278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dia'!$AF$278:$AH$278</c:f>
              <c:numCache>
                <c:formatCode>0.00E+00</c:formatCode>
                <c:ptCount val="3"/>
                <c:pt idx="0">
                  <c:v>3124.591547339036</c:v>
                </c:pt>
                <c:pt idx="1">
                  <c:v>2561.9375402286046</c:v>
                </c:pt>
                <c:pt idx="2">
                  <c:v>5248.1991358505984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028-4103-8001-339249CEE94C}"/>
            </c:ext>
          </c:extLst>
        </c:ser>
        <c:ser>
          <c:idx val="35"/>
          <c:order val="35"/>
          <c:tx>
            <c:strRef>
              <c:f>'Médias dens por dia'!$AI$279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dia'!$AF$279:$AH$279</c:f>
              <c:numCache>
                <c:formatCode>0.00E+00</c:formatCode>
                <c:ptCount val="3"/>
                <c:pt idx="0">
                  <c:v>1363.4581297479428</c:v>
                </c:pt>
                <c:pt idx="1">
                  <c:v>1448.6925582629847</c:v>
                </c:pt>
                <c:pt idx="2">
                  <c:v>1519.561935484503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028-4103-8001-339249CEE94C}"/>
            </c:ext>
          </c:extLst>
        </c:ser>
        <c:ser>
          <c:idx val="36"/>
          <c:order val="36"/>
          <c:tx>
            <c:strRef>
              <c:f>'Médias dens por dia'!$AI$280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dia'!$AF$280:$AH$280</c:f>
              <c:numCache>
                <c:formatCode>0.00E+00</c:formatCode>
                <c:ptCount val="3"/>
                <c:pt idx="0">
                  <c:v>0</c:v>
                </c:pt>
                <c:pt idx="1">
                  <c:v>47.227340352372842</c:v>
                </c:pt>
                <c:pt idx="2">
                  <c:v>361.61619101802034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028-4103-8001-339249CEE94C}"/>
            </c:ext>
          </c:extLst>
        </c:ser>
        <c:ser>
          <c:idx val="37"/>
          <c:order val="37"/>
          <c:tx>
            <c:strRef>
              <c:f>'Médias dens por dia'!$AI$281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dia'!$AF$281:$AH$281</c:f>
              <c:numCache>
                <c:formatCode>0.00E+00</c:formatCode>
                <c:ptCount val="3"/>
                <c:pt idx="0">
                  <c:v>284.05377703082144</c:v>
                </c:pt>
                <c:pt idx="1">
                  <c:v>459.40988999118218</c:v>
                </c:pt>
                <c:pt idx="2">
                  <c:v>532.80785437880957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028-4103-8001-339249CEE94C}"/>
            </c:ext>
          </c:extLst>
        </c:ser>
        <c:ser>
          <c:idx val="38"/>
          <c:order val="38"/>
          <c:tx>
            <c:strRef>
              <c:f>'Médias dens por dia'!$AI$282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dia'!$AF$282:$AH$282</c:f>
              <c:numCache>
                <c:formatCode>0.00E+00</c:formatCode>
                <c:ptCount val="3"/>
                <c:pt idx="0">
                  <c:v>0</c:v>
                </c:pt>
                <c:pt idx="1">
                  <c:v>34.451137342168508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028-4103-8001-339249CEE94C}"/>
            </c:ext>
          </c:extLst>
        </c:ser>
        <c:ser>
          <c:idx val="39"/>
          <c:order val="39"/>
          <c:tx>
            <c:strRef>
              <c:f>'Médias dens por dia'!$AI$283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dia'!$AF$283:$AH$283</c:f>
              <c:numCache>
                <c:formatCode>0.00E+00</c:formatCode>
                <c:ptCount val="3"/>
                <c:pt idx="0">
                  <c:v>0</c:v>
                </c:pt>
                <c:pt idx="1">
                  <c:v>323.66040115344225</c:v>
                </c:pt>
                <c:pt idx="2">
                  <c:v>480.84471080955473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028-4103-8001-339249CEE94C}"/>
            </c:ext>
          </c:extLst>
        </c:ser>
        <c:ser>
          <c:idx val="40"/>
          <c:order val="40"/>
          <c:tx>
            <c:strRef>
              <c:f>'Médias dens por dia'!$AI$284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'Médias dens por dia'!$AF$284:$AH$284</c:f>
              <c:numCache>
                <c:formatCode>0.00E+00</c:formatCode>
                <c:ptCount val="3"/>
                <c:pt idx="0">
                  <c:v>0</c:v>
                </c:pt>
                <c:pt idx="1">
                  <c:v>1983.5482947996595</c:v>
                </c:pt>
                <c:pt idx="2">
                  <c:v>3018.417529214772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028-4103-8001-339249CEE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0.11668411038922527"/>
          <c:h val="0.83914168537786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T72h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dia'!$E$61,'Médias dens por dia'!$I$61,'Médias dens por dia'!$M$61,'Médias dens por dia'!$Q$61,'Médias dens por dia'!$U$61,'Médias dens por dia'!$Y$61,'Médias dens por dia'!$AC$61)</c:f>
              <c:numCache>
                <c:formatCode>0.00E+00</c:formatCode>
                <c:ptCount val="7"/>
                <c:pt idx="0">
                  <c:v>1015.6354351772846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3-466C-99D0-432BFEB657A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dia'!$E$62,'Médias dens por dia'!$I$62,'Médias dens por dia'!$M$62,'Médias dens por dia'!$Q$62,'Médias dens por dia'!$U$62,'Médias dens por dia'!$Y$62,'Médias dens por dia'!$AC$62)</c:f>
              <c:numCache>
                <c:formatCode>0.00E+00</c:formatCode>
                <c:ptCount val="7"/>
                <c:pt idx="0">
                  <c:v>0</c:v>
                </c:pt>
                <c:pt idx="1">
                  <c:v>1200.0813336372244</c:v>
                </c:pt>
                <c:pt idx="2">
                  <c:v>54643.611921494208</c:v>
                </c:pt>
                <c:pt idx="3">
                  <c:v>0</c:v>
                </c:pt>
                <c:pt idx="4">
                  <c:v>1371.1536682991346</c:v>
                </c:pt>
                <c:pt idx="5">
                  <c:v>7961.4134810587293</c:v>
                </c:pt>
                <c:pt idx="6">
                  <c:v>20482.822250171834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3-466C-99D0-432BFEB657A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dia'!$E$63,'Médias dens por dia'!$I$63,'Médias dens por dia'!$M$63,'Médias dens por dia'!$Q$63,'Médias dens por dia'!$U$63,'Médias dens por dia'!$Y$63,'Médias dens por dia'!$AC$63)</c:f>
              <c:numCache>
                <c:formatCode>0.00E+00</c:formatCode>
                <c:ptCount val="7"/>
                <c:pt idx="0">
                  <c:v>5473.4275787418419</c:v>
                </c:pt>
                <c:pt idx="1">
                  <c:v>3058.7581744942709</c:v>
                </c:pt>
                <c:pt idx="2">
                  <c:v>0</c:v>
                </c:pt>
                <c:pt idx="3">
                  <c:v>221.38500837932415</c:v>
                </c:pt>
                <c:pt idx="4">
                  <c:v>10957.990381898822</c:v>
                </c:pt>
                <c:pt idx="5">
                  <c:v>54644.24707453946</c:v>
                </c:pt>
                <c:pt idx="6">
                  <c:v>61613.384804059562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3-466C-99D0-432BFEB657A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dia'!$E$64,'Médias dens por dia'!$I$64,'Médias dens por dia'!$M$64,'Médias dens por dia'!$Q$64,'Médias dens por dia'!$U$64,'Médias dens por dia'!$Y$64,'Médias dens por dia'!$AC$64)</c:f>
              <c:numCache>
                <c:formatCode>0.00E+00</c:formatCode>
                <c:ptCount val="7"/>
                <c:pt idx="0">
                  <c:v>991.288010361391</c:v>
                </c:pt>
                <c:pt idx="1">
                  <c:v>394.701685549648</c:v>
                </c:pt>
                <c:pt idx="2">
                  <c:v>494038.1351806327</c:v>
                </c:pt>
                <c:pt idx="3">
                  <c:v>314.49571495148689</c:v>
                </c:pt>
                <c:pt idx="4">
                  <c:v>0</c:v>
                </c:pt>
                <c:pt idx="5">
                  <c:v>9047.0607739303741</c:v>
                </c:pt>
                <c:pt idx="6">
                  <c:v>13298.991837792728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3-466C-99D0-432BFEB657A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dia'!$E$65,'Médias dens por dia'!$I$65,'Médias dens por dia'!$M$65,'Médias dens por dia'!$Q$65,'Médias dens por dia'!$U$65,'Médias dens por dia'!$Y$65,'Médias dens por dia'!$AC$65)</c:f>
              <c:numCache>
                <c:formatCode>0.00E+00</c:formatCode>
                <c:ptCount val="7"/>
                <c:pt idx="0">
                  <c:v>1137.3725592567539</c:v>
                </c:pt>
                <c:pt idx="1">
                  <c:v>115.15023291271719</c:v>
                </c:pt>
                <c:pt idx="2">
                  <c:v>33235.292730333465</c:v>
                </c:pt>
                <c:pt idx="3">
                  <c:v>28.913278943266405</c:v>
                </c:pt>
                <c:pt idx="4">
                  <c:v>98.340939324733014</c:v>
                </c:pt>
                <c:pt idx="5">
                  <c:v>1246.4839288526296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F3-466C-99D0-432BFEB657A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dia'!$E$66,'Médias dens por dia'!$I$66,'Médias dens por dia'!$M$66,'Médias dens por dia'!$Q$66,'Médias dens por dia'!$U$66,'Médias dens por dia'!$Y$66,'Médias dens por dia'!$AC$66)</c:f>
              <c:numCache>
                <c:formatCode>0.00E+00</c:formatCode>
                <c:ptCount val="7"/>
                <c:pt idx="0">
                  <c:v>1043.4610635383065</c:v>
                </c:pt>
                <c:pt idx="1">
                  <c:v>52.177449288574977</c:v>
                </c:pt>
                <c:pt idx="2">
                  <c:v>4491.2557743693878</c:v>
                </c:pt>
                <c:pt idx="3">
                  <c:v>37.417184514815339</c:v>
                </c:pt>
                <c:pt idx="4">
                  <c:v>1348.6757393106243</c:v>
                </c:pt>
                <c:pt idx="5">
                  <c:v>1206.2747698573833</c:v>
                </c:pt>
                <c:pt idx="6">
                  <c:v>237.48199710344159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F3-466C-99D0-432BFEB657A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dia'!$E$67,'Médias dens por dia'!$I$67,'Médias dens por dia'!$M$67,'Médias dens por dia'!$Q$67,'Médias dens por dia'!$U$67,'Médias dens por dia'!$Y$67,'Médias dens por dia'!$AC$67)</c:f>
              <c:numCache>
                <c:formatCode>0.00E+00</c:formatCode>
                <c:ptCount val="7"/>
                <c:pt idx="0">
                  <c:v>0</c:v>
                </c:pt>
                <c:pt idx="1">
                  <c:v>1930.5656236772743</c:v>
                </c:pt>
                <c:pt idx="2">
                  <c:v>123509.53379515815</c:v>
                </c:pt>
                <c:pt idx="3">
                  <c:v>947.90200770865545</c:v>
                </c:pt>
                <c:pt idx="4">
                  <c:v>56.194822471276012</c:v>
                </c:pt>
                <c:pt idx="5">
                  <c:v>7840.786004072992</c:v>
                </c:pt>
                <c:pt idx="6">
                  <c:v>7005.7189145515258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F3-466C-99D0-432BFEB657A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dia'!$E$68,'Médias dens por dia'!$I$68,'Médias dens por dia'!$M$68,'Médias dens por dia'!$Q$68,'Médias dens por dia'!$U$68,'Médias dens por dia'!$Y$68,'Médias dens por dia'!$AC$68)</c:f>
              <c:numCache>
                <c:formatCode>0.00E+00</c:formatCode>
                <c:ptCount val="7"/>
                <c:pt idx="0">
                  <c:v>0</c:v>
                </c:pt>
                <c:pt idx="1">
                  <c:v>834.83918861719962</c:v>
                </c:pt>
                <c:pt idx="2">
                  <c:v>24701.906759031634</c:v>
                </c:pt>
                <c:pt idx="3">
                  <c:v>74.834369029630679</c:v>
                </c:pt>
                <c:pt idx="4">
                  <c:v>0</c:v>
                </c:pt>
                <c:pt idx="5">
                  <c:v>603.13738492869163</c:v>
                </c:pt>
                <c:pt idx="6">
                  <c:v>1484.2624818965101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BF3-466C-99D0-432BFEB657A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dia'!$E$69,'Médias dens por dia'!$I$69,'Médias dens por dia'!$M$69,'Médias dens por dia'!$Q$69,'Médias dens por dia'!$U$69,'Médias dens por dia'!$Y$69,'Médias dens por dia'!$AC$69)</c:f>
              <c:numCache>
                <c:formatCode>0.00E+00</c:formatCode>
                <c:ptCount val="7"/>
                <c:pt idx="0">
                  <c:v>782.59579765372973</c:v>
                </c:pt>
                <c:pt idx="1">
                  <c:v>626.12939146289966</c:v>
                </c:pt>
                <c:pt idx="2">
                  <c:v>20210.650984662247</c:v>
                </c:pt>
                <c:pt idx="3">
                  <c:v>112.25155354444604</c:v>
                </c:pt>
                <c:pt idx="4">
                  <c:v>393.36375729893211</c:v>
                </c:pt>
                <c:pt idx="5">
                  <c:v>1206.2747698573833</c:v>
                </c:pt>
                <c:pt idx="6">
                  <c:v>1543.6329811723704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BF3-466C-99D0-432BFEB657A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dia'!$E$70,'Médias dens por dia'!$I$70,'Médias dens por dia'!$M$70,'Médias dens por dia'!$Q$70,'Médias dens por dia'!$U$70,'Médias dens por dia'!$Y$70,'Médias dens por dia'!$AC$70)</c:f>
              <c:numCache>
                <c:formatCode>0.00E+00</c:formatCode>
                <c:ptCount val="7"/>
                <c:pt idx="0">
                  <c:v>7137.2736746020146</c:v>
                </c:pt>
                <c:pt idx="1">
                  <c:v>790.11566065556383</c:v>
                </c:pt>
                <c:pt idx="2">
                  <c:v>33857.158914476917</c:v>
                </c:pt>
                <c:pt idx="3">
                  <c:v>0</c:v>
                </c:pt>
                <c:pt idx="4">
                  <c:v>7342.790136246731</c:v>
                </c:pt>
                <c:pt idx="5">
                  <c:v>16345.023131567543</c:v>
                </c:pt>
                <c:pt idx="6">
                  <c:v>6694.0237933532608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BF3-466C-99D0-432BFEB657A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dia'!$E$71,'Médias dens por dia'!$I$71,'Médias dens por dia'!$M$71,'Médias dens por dia'!$Q$71,'Médias dens por dia'!$U$71,'Médias dens por dia'!$Y$71,'Médias dens por dia'!$AC$71)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24514.771101766237</c:v>
                </c:pt>
                <c:pt idx="3">
                  <c:v>0</c:v>
                </c:pt>
                <c:pt idx="4">
                  <c:v>0</c:v>
                </c:pt>
                <c:pt idx="5">
                  <c:v>6936.079926679954</c:v>
                </c:pt>
                <c:pt idx="6">
                  <c:v>9073.7913059939965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BF3-466C-99D0-432BFEB657A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dia'!$E$72,'Médias dens por dia'!$I$72,'Médias dens por dia'!$M$72,'Médias dens por dia'!$Q$72,'Médias dens por dia'!$U$72,'Médias dens por dia'!$Y$72,'Médias dens por dia'!$AC$72)</c:f>
              <c:numCache>
                <c:formatCode>0.00E+00</c:formatCode>
                <c:ptCount val="7"/>
                <c:pt idx="0">
                  <c:v>0</c:v>
                </c:pt>
                <c:pt idx="1">
                  <c:v>1669.6783772343992</c:v>
                </c:pt>
                <c:pt idx="2">
                  <c:v>58386.325066802041</c:v>
                </c:pt>
                <c:pt idx="3">
                  <c:v>598.67495223704555</c:v>
                </c:pt>
                <c:pt idx="4">
                  <c:v>112.38964494255202</c:v>
                </c:pt>
                <c:pt idx="5">
                  <c:v>3015.686924643458</c:v>
                </c:pt>
                <c:pt idx="6">
                  <c:v>5580.8269319308774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BF3-466C-99D0-432BFEB657A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dia'!$E$73,'Médias dens por dia'!$I$73,'Médias dens por dia'!$M$73,'Médias dens por dia'!$Q$73,'Médias dens por dia'!$U$73,'Médias dens por dia'!$Y$73,'Médias dens por dia'!$AC$73)</c:f>
              <c:numCache>
                <c:formatCode>0.00E+00</c:formatCode>
                <c:ptCount val="7"/>
                <c:pt idx="0">
                  <c:v>133801.27307574445</c:v>
                </c:pt>
                <c:pt idx="1">
                  <c:v>2448.8616199437856</c:v>
                </c:pt>
                <c:pt idx="2">
                  <c:v>21458.222033098184</c:v>
                </c:pt>
                <c:pt idx="3">
                  <c:v>485.59190570338131</c:v>
                </c:pt>
                <c:pt idx="4">
                  <c:v>179216.52782539348</c:v>
                </c:pt>
                <c:pt idx="5">
                  <c:v>848976.18302562635</c:v>
                </c:pt>
                <c:pt idx="6">
                  <c:v>561249.11982113367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BF3-466C-99D0-432BFEB657A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dia'!$E$74,'Médias dens por dia'!$I$74,'Médias dens por dia'!$M$74,'Médias dens por dia'!$Q$74,'Médias dens por dia'!$U$74,'Médias dens por dia'!$Y$74,'Médias dens por dia'!$AC$74)</c:f>
              <c:numCache>
                <c:formatCode>0.00E+00</c:formatCode>
                <c:ptCount val="7"/>
                <c:pt idx="0">
                  <c:v>834.76885083064496</c:v>
                </c:pt>
                <c:pt idx="1">
                  <c:v>208.70979715429991</c:v>
                </c:pt>
                <c:pt idx="2">
                  <c:v>53895.06929243265</c:v>
                </c:pt>
                <c:pt idx="3">
                  <c:v>249.44789676543562</c:v>
                </c:pt>
                <c:pt idx="4">
                  <c:v>449.5585797702081</c:v>
                </c:pt>
                <c:pt idx="5">
                  <c:v>4825.099079429533</c:v>
                </c:pt>
                <c:pt idx="6">
                  <c:v>4512.1579449653909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BF3-466C-99D0-432BFEB657A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dia'!$E$75,'Médias dens por dia'!$I$75,'Médias dens por dia'!$M$75,'Médias dens por dia'!$Q$75,'Médias dens por dia'!$U$75,'Médias dens por dia'!$Y$75,'Médias dens por dia'!$AC$75)</c:f>
              <c:numCache>
                <c:formatCode>0.00E+00</c:formatCode>
                <c:ptCount val="7"/>
                <c:pt idx="0">
                  <c:v>0</c:v>
                </c:pt>
                <c:pt idx="1">
                  <c:v>3133.7803649834159</c:v>
                </c:pt>
                <c:pt idx="2">
                  <c:v>0</c:v>
                </c:pt>
                <c:pt idx="3">
                  <c:v>249.69756463389137</c:v>
                </c:pt>
                <c:pt idx="4">
                  <c:v>0</c:v>
                </c:pt>
                <c:pt idx="5">
                  <c:v>58319.436008774603</c:v>
                </c:pt>
                <c:pt idx="6">
                  <c:v>13552.665789244131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BF3-466C-99D0-432BFEB657A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dia'!$E$76,'Médias dens por dia'!$I$76,'Médias dens por dia'!$M$76,'Médias dens por dia'!$Q$76,'Médias dens por dia'!$U$76,'Médias dens por dia'!$Y$76,'Médias dens por dia'!$AC$76)</c:f>
              <c:numCache>
                <c:formatCode>0.00E+00</c:formatCode>
                <c:ptCount val="7"/>
                <c:pt idx="0">
                  <c:v>0</c:v>
                </c:pt>
                <c:pt idx="1">
                  <c:v>925.28010071739629</c:v>
                </c:pt>
                <c:pt idx="2">
                  <c:v>69614.464502725503</c:v>
                </c:pt>
                <c:pt idx="3">
                  <c:v>184.41326653730422</c:v>
                </c:pt>
                <c:pt idx="4">
                  <c:v>331.25369035699543</c:v>
                </c:pt>
                <c:pt idx="5">
                  <c:v>3417.7785145959197</c:v>
                </c:pt>
                <c:pt idx="6">
                  <c:v>3156.531544833244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BF3-466C-99D0-432BFEB657A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dia'!$E$77,'Médias dens por dia'!$I$77,'Médias dens por dia'!$M$77,'Médias dens por dia'!$Q$77,'Médias dens por dia'!$U$77,'Médias dens por dia'!$Y$77,'Médias dens por dia'!$AC$77)</c:f>
              <c:numCache>
                <c:formatCode>0.00E+00</c:formatCode>
                <c:ptCount val="7"/>
                <c:pt idx="0">
                  <c:v>8695.5088628192188</c:v>
                </c:pt>
                <c:pt idx="1">
                  <c:v>890.49513452501299</c:v>
                </c:pt>
                <c:pt idx="2">
                  <c:v>61081.078531423664</c:v>
                </c:pt>
                <c:pt idx="3">
                  <c:v>685.98171610494796</c:v>
                </c:pt>
                <c:pt idx="4">
                  <c:v>6406.2097617254649</c:v>
                </c:pt>
                <c:pt idx="5">
                  <c:v>16646.59182403189</c:v>
                </c:pt>
                <c:pt idx="6">
                  <c:v>13492.935468760537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BF3-466C-99D0-432BFEB657A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dia'!$E$78,'Médias dens por dia'!$I$78,'Médias dens por dia'!$M$78,'Médias dens por dia'!$Q$78,'Médias dens por dia'!$U$78,'Médias dens por dia'!$Y$78,'Médias dens por dia'!$AC$78)</c:f>
              <c:numCache>
                <c:formatCode>0.00E+00</c:formatCode>
                <c:ptCount val="7"/>
                <c:pt idx="0">
                  <c:v>0</c:v>
                </c:pt>
                <c:pt idx="1">
                  <c:v>52.177449288574977</c:v>
                </c:pt>
                <c:pt idx="2">
                  <c:v>2245.6278871846939</c:v>
                </c:pt>
                <c:pt idx="3">
                  <c:v>49.889579353087129</c:v>
                </c:pt>
                <c:pt idx="4">
                  <c:v>0</c:v>
                </c:pt>
                <c:pt idx="5">
                  <c:v>1206.2747698573833</c:v>
                </c:pt>
                <c:pt idx="6">
                  <c:v>712.44599131032476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BF3-466C-99D0-432BFEB657A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dia'!$E$79,'Médias dens por dia'!$I$79,'Médias dens por dia'!$M$79,'Médias dens por dia'!$Q$79,'Médias dens por dia'!$U$79,'Médias dens por dia'!$Y$79,'Médias dens por dia'!$AC$79)</c:f>
              <c:numCache>
                <c:formatCode>0.00E+00</c:formatCode>
                <c:ptCount val="7"/>
                <c:pt idx="0">
                  <c:v>417.38442541532248</c:v>
                </c:pt>
                <c:pt idx="1">
                  <c:v>0</c:v>
                </c:pt>
                <c:pt idx="2">
                  <c:v>20791.500622148327</c:v>
                </c:pt>
                <c:pt idx="3">
                  <c:v>0</c:v>
                </c:pt>
                <c:pt idx="4">
                  <c:v>0</c:v>
                </c:pt>
                <c:pt idx="5">
                  <c:v>1206.2747698573833</c:v>
                </c:pt>
                <c:pt idx="6">
                  <c:v>474.96399420688317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BF3-466C-99D0-432BFEB657A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dia'!$E$80,'Médias dens por dia'!$I$80,'Médias dens por dia'!$M$80,'Médias dens por dia'!$Q$80,'Médias dens por dia'!$U$80,'Médias dens por dia'!$Y$80,'Médias dens por dia'!$AC$80)</c:f>
              <c:numCache>
                <c:formatCode>0.00E+00</c:formatCode>
                <c:ptCount val="7"/>
                <c:pt idx="0">
                  <c:v>573.90358494606846</c:v>
                </c:pt>
                <c:pt idx="1">
                  <c:v>1513.1460293686746</c:v>
                </c:pt>
                <c:pt idx="2">
                  <c:v>60631.952953986729</c:v>
                </c:pt>
                <c:pt idx="3">
                  <c:v>586.20255739877371</c:v>
                </c:pt>
                <c:pt idx="4">
                  <c:v>224.77928988510405</c:v>
                </c:pt>
                <c:pt idx="5">
                  <c:v>4825.099079429533</c:v>
                </c:pt>
                <c:pt idx="6">
                  <c:v>1781.1149782758116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BF3-466C-99D0-432BFEB657A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dia'!$E$81,'Médias dens por dia'!$I$81,'Médias dens por dia'!$M$81,'Médias dens por dia'!$Q$81,'Médias dens por dia'!$U$81,'Médias dens por dia'!$Y$81,'Médias dens por dia'!$AC$81)</c:f>
              <c:numCache>
                <c:formatCode>0.00E+00</c:formatCode>
                <c:ptCount val="7"/>
                <c:pt idx="0">
                  <c:v>6191.2023103272832</c:v>
                </c:pt>
                <c:pt idx="1">
                  <c:v>11479.038843486494</c:v>
                </c:pt>
                <c:pt idx="2">
                  <c:v>908766.39656783757</c:v>
                </c:pt>
                <c:pt idx="3">
                  <c:v>2080.8112055183424</c:v>
                </c:pt>
                <c:pt idx="4">
                  <c:v>3596.4686381616648</c:v>
                </c:pt>
                <c:pt idx="5">
                  <c:v>418107.60822752054</c:v>
                </c:pt>
                <c:pt idx="6">
                  <c:v>273846.42790990602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BF3-466C-99D0-432BFEB657A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dia'!$E$82,'Médias dens por dia'!$I$82,'Médias dens por dia'!$M$82,'Médias dens por dia'!$Q$82,'Médias dens por dia'!$U$82,'Médias dens por dia'!$Y$82,'Médias dens por dia'!$AC$82)</c:f>
              <c:numCache>
                <c:formatCode>0.00E+00</c:formatCode>
                <c:ptCount val="7"/>
                <c:pt idx="0">
                  <c:v>0</c:v>
                </c:pt>
                <c:pt idx="1">
                  <c:v>365.24214502002485</c:v>
                </c:pt>
                <c:pt idx="2">
                  <c:v>13473.767323108164</c:v>
                </c:pt>
                <c:pt idx="3">
                  <c:v>37.417184514815347</c:v>
                </c:pt>
                <c:pt idx="4">
                  <c:v>56.194822471276012</c:v>
                </c:pt>
                <c:pt idx="5">
                  <c:v>2412.5495397147665</c:v>
                </c:pt>
                <c:pt idx="6">
                  <c:v>593.70499275860402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BF3-466C-99D0-432BFEB657A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dia'!$E$83,'Médias dens por dia'!$I$83,'Médias dens por dia'!$M$83,'Médias dens por dia'!$Q$83,'Médias dens por dia'!$U$83,'Médias dens por dia'!$Y$83,'Médias dens por dia'!$AC$83)</c:f>
              <c:numCache>
                <c:formatCode>0.00E+00</c:formatCode>
                <c:ptCount val="7"/>
                <c:pt idx="0">
                  <c:v>0</c:v>
                </c:pt>
                <c:pt idx="1">
                  <c:v>1874.6612137252296</c:v>
                </c:pt>
                <c:pt idx="2">
                  <c:v>0</c:v>
                </c:pt>
                <c:pt idx="3">
                  <c:v>701.57220965278771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BF3-466C-99D0-432BFEB657A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dia'!$E$84,'Médias dens por dia'!$I$84,'Médias dens por dia'!$M$84,'Médias dens por dia'!$Q$84,'Médias dens por dia'!$U$84,'Médias dens por dia'!$Y$84,'Médias dens por dia'!$AC$84)</c:f>
              <c:numCache>
                <c:formatCode>0.00E+00</c:formatCode>
                <c:ptCount val="7"/>
                <c:pt idx="0">
                  <c:v>3208.6427703802915</c:v>
                </c:pt>
                <c:pt idx="1">
                  <c:v>0</c:v>
                </c:pt>
                <c:pt idx="2">
                  <c:v>127579.73434068041</c:v>
                </c:pt>
                <c:pt idx="3">
                  <c:v>2595.8171757153145</c:v>
                </c:pt>
                <c:pt idx="4">
                  <c:v>7372.7607082314125</c:v>
                </c:pt>
                <c:pt idx="5">
                  <c:v>0</c:v>
                </c:pt>
                <c:pt idx="6">
                  <c:v>12297.789327277082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BF3-466C-99D0-432BFEB657A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dia'!$E$85,'Médias dens por dia'!$I$85,'Médias dens por dia'!$M$85,'Médias dens por dia'!$Q$85,'Médias dens por dia'!$U$85,'Médias dens por dia'!$Y$85,'Médias dens por dia'!$AC$85)</c:f>
              <c:numCache>
                <c:formatCode>0.00E+00</c:formatCode>
                <c:ptCount val="7"/>
                <c:pt idx="0">
                  <c:v>1930.4029675458664</c:v>
                </c:pt>
                <c:pt idx="1">
                  <c:v>52.177449288574977</c:v>
                </c:pt>
                <c:pt idx="2">
                  <c:v>4491.2557743693878</c:v>
                </c:pt>
                <c:pt idx="3">
                  <c:v>12.472394838271782</c:v>
                </c:pt>
                <c:pt idx="4">
                  <c:v>1404.8705617819003</c:v>
                </c:pt>
                <c:pt idx="5">
                  <c:v>6634.5112342156081</c:v>
                </c:pt>
                <c:pt idx="6">
                  <c:v>1128.0394862413473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BF3-466C-99D0-432BFEB657A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dia'!$E$86,'Médias dens por dia'!$I$86,'Médias dens por dia'!$M$86,'Médias dens por dia'!$Q$86,'Médias dens por dia'!$U$86,'Médias dens por dia'!$Y$86,'Médias dens por dia'!$AC$86)</c:f>
              <c:numCache>
                <c:formatCode>0.00E+00</c:formatCode>
                <c:ptCount val="7"/>
                <c:pt idx="0">
                  <c:v>52.17305317691531</c:v>
                </c:pt>
                <c:pt idx="1">
                  <c:v>208.70979715429991</c:v>
                </c:pt>
                <c:pt idx="2">
                  <c:v>6736.8836615540822</c:v>
                </c:pt>
                <c:pt idx="3">
                  <c:v>24.944789676543564</c:v>
                </c:pt>
                <c:pt idx="4">
                  <c:v>112.38964494255202</c:v>
                </c:pt>
                <c:pt idx="5">
                  <c:v>3920.3930020364951</c:v>
                </c:pt>
                <c:pt idx="6">
                  <c:v>1721.7444789999513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BF3-466C-99D0-432BFEB657A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dia'!$E$87,'Médias dens por dia'!$I$87,'Médias dens por dia'!$M$87,'Médias dens por dia'!$Q$87,'Médias dens por dia'!$U$87,'Médias dens por dia'!$Y$87,'Médias dens por dia'!$AC$87)</c:f>
              <c:numCache>
                <c:formatCode>0.00E+00</c:formatCode>
                <c:ptCount val="7"/>
                <c:pt idx="0">
                  <c:v>208.69221270766124</c:v>
                </c:pt>
                <c:pt idx="1">
                  <c:v>104.35489857714995</c:v>
                </c:pt>
                <c:pt idx="2">
                  <c:v>4491.2557743693878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BF3-466C-99D0-432BFEB657A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dia'!$E$88,'Médias dens por dia'!$I$88,'Médias dens por dia'!$M$88,'Médias dens por dia'!$Q$88,'Médias dens por dia'!$U$88,'Médias dens por dia'!$Y$88,'Médias dens por dia'!$AC$88)</c:f>
              <c:numCache>
                <c:formatCode>0.00E+00</c:formatCode>
                <c:ptCount val="7"/>
                <c:pt idx="0">
                  <c:v>15130.185421305439</c:v>
                </c:pt>
                <c:pt idx="1">
                  <c:v>110564.01504249038</c:v>
                </c:pt>
                <c:pt idx="2">
                  <c:v>2423032.4902722845</c:v>
                </c:pt>
                <c:pt idx="3">
                  <c:v>15565.548758163182</c:v>
                </c:pt>
                <c:pt idx="4">
                  <c:v>30598.080835609795</c:v>
                </c:pt>
                <c:pt idx="5">
                  <c:v>431796.10616019921</c:v>
                </c:pt>
                <c:pt idx="6">
                  <c:v>310102.01280103152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BF3-466C-99D0-432BFEB657A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dia'!$E$89,'Médias dens por dia'!$I$89,'Médias dens por dia'!$M$89,'Médias dens por dia'!$Q$89,'Médias dens por dia'!$U$89,'Médias dens por dia'!$Y$89,'Médias dens por dia'!$AC$89)</c:f>
              <c:numCache>
                <c:formatCode>0.00E+00</c:formatCode>
                <c:ptCount val="7"/>
                <c:pt idx="0">
                  <c:v>189214.27285494618</c:v>
                </c:pt>
                <c:pt idx="1">
                  <c:v>464441.91160746361</c:v>
                </c:pt>
                <c:pt idx="2">
                  <c:v>20668908.78217373</c:v>
                </c:pt>
                <c:pt idx="3">
                  <c:v>161035.24722187308</c:v>
                </c:pt>
                <c:pt idx="4">
                  <c:v>109355.12452910311</c:v>
                </c:pt>
                <c:pt idx="5">
                  <c:v>1000604.9215966996</c:v>
                </c:pt>
                <c:pt idx="6">
                  <c:v>642879.59829215659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BF3-466C-99D0-432BFEB657A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dia'!$E$90,'Médias dens por dia'!$I$90,'Médias dens por dia'!$M$90,'Médias dens por dia'!$Q$90,'Médias dens por dia'!$U$90,'Médias dens por dia'!$Y$90,'Médias dens por dia'!$AC$90)</c:f>
              <c:numCache>
                <c:formatCode>0.00E+00</c:formatCode>
                <c:ptCount val="7"/>
                <c:pt idx="0">
                  <c:v>47331.393842097568</c:v>
                </c:pt>
                <c:pt idx="1">
                  <c:v>4435.0831895288729</c:v>
                </c:pt>
                <c:pt idx="2">
                  <c:v>363596.44573373039</c:v>
                </c:pt>
                <c:pt idx="3">
                  <c:v>2225.0752391476863</c:v>
                </c:pt>
                <c:pt idx="4">
                  <c:v>33278.573867489657</c:v>
                </c:pt>
                <c:pt idx="5">
                  <c:v>297346.73076984502</c:v>
                </c:pt>
                <c:pt idx="6">
                  <c:v>401884.84664822649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BF3-466C-99D0-432BFEB657A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dia'!$E$91,'Médias dens por dia'!$I$91,'Médias dens por dia'!$M$91,'Médias dens por dia'!$Q$91,'Médias dens por dia'!$U$91,'Médias dens por dia'!$Y$91,'Médias dens por dia'!$AC$91)</c:f>
              <c:numCache>
                <c:formatCode>0.00E+00</c:formatCode>
                <c:ptCount val="7"/>
                <c:pt idx="0">
                  <c:v>0</c:v>
                </c:pt>
                <c:pt idx="1">
                  <c:v>169.05493569498293</c:v>
                </c:pt>
                <c:pt idx="2">
                  <c:v>15120.561107043606</c:v>
                </c:pt>
                <c:pt idx="3">
                  <c:v>32.962757786861133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BF3-466C-99D0-432BFEB657A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dia'!$E$92,'Médias dens por dia'!$I$92,'Médias dens por dia'!$M$92,'Médias dens por dia'!$Q$92,'Médias dens por dia'!$U$92,'Médias dens por dia'!$Y$92,'Médias dens por dia'!$AC$92)</c:f>
              <c:numCache>
                <c:formatCode>0.00E+00</c:formatCode>
                <c:ptCount val="7"/>
                <c:pt idx="0">
                  <c:v>104.34610635383062</c:v>
                </c:pt>
                <c:pt idx="1">
                  <c:v>626.12939146289966</c:v>
                </c:pt>
                <c:pt idx="2">
                  <c:v>29193.16253340102</c:v>
                </c:pt>
                <c:pt idx="3">
                  <c:v>87.306763867902461</c:v>
                </c:pt>
                <c:pt idx="4">
                  <c:v>0</c:v>
                </c:pt>
                <c:pt idx="5">
                  <c:v>3015.686924643458</c:v>
                </c:pt>
                <c:pt idx="6">
                  <c:v>1068.668986965487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BF3-466C-99D0-432BFEB657A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dia'!$E$93,'Médias dens por dia'!$I$93,'Médias dens por dia'!$M$93,'Médias dens por dia'!$Q$93,'Médias dens por dia'!$U$93,'Médias dens por dia'!$Y$93,'Médias dens por dia'!$AC$93)</c:f>
              <c:numCache>
                <c:formatCode>0.00E+00</c:formatCode>
                <c:ptCount val="7"/>
                <c:pt idx="0">
                  <c:v>52.17305317691531</c:v>
                </c:pt>
                <c:pt idx="1">
                  <c:v>365.24214502002485</c:v>
                </c:pt>
                <c:pt idx="2">
                  <c:v>17965.023097477551</c:v>
                </c:pt>
                <c:pt idx="3">
                  <c:v>99.779158706174258</c:v>
                </c:pt>
                <c:pt idx="4">
                  <c:v>0</c:v>
                </c:pt>
                <c:pt idx="5">
                  <c:v>301.56869246434582</c:v>
                </c:pt>
                <c:pt idx="6">
                  <c:v>771.81649058618518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BF3-466C-99D0-432BFEB657A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dia'!$E$94,'Médias dens por dia'!$I$94,'Médias dens por dia'!$M$94,'Médias dens por dia'!$Q$94,'Médias dens por dia'!$U$94,'Médias dens por dia'!$Y$94,'Médias dens por dia'!$AC$94)</c:f>
              <c:numCache>
                <c:formatCode>0.00E+00</c:formatCode>
                <c:ptCount val="7"/>
                <c:pt idx="0">
                  <c:v>0</c:v>
                </c:pt>
                <c:pt idx="1">
                  <c:v>104.35489857714995</c:v>
                </c:pt>
                <c:pt idx="2">
                  <c:v>2245.6278871846939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BF3-466C-99D0-432BFEB657A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dia'!$E$95,'Médias dens por dia'!$I$95,'Médias dens por dia'!$M$95,'Médias dens por dia'!$Q$95,'Médias dens por dia'!$U$95,'Médias dens por dia'!$Y$95,'Médias dens por dia'!$AC$95)</c:f>
              <c:numCache>
                <c:formatCode>0.00E+00</c:formatCode>
                <c:ptCount val="7"/>
                <c:pt idx="0">
                  <c:v>417.38442541532248</c:v>
                </c:pt>
                <c:pt idx="1">
                  <c:v>3371.4659540309985</c:v>
                </c:pt>
                <c:pt idx="2">
                  <c:v>78596.976051464284</c:v>
                </c:pt>
                <c:pt idx="3">
                  <c:v>411.58902966296881</c:v>
                </c:pt>
                <c:pt idx="4">
                  <c:v>0</c:v>
                </c:pt>
                <c:pt idx="5">
                  <c:v>2110.9808472504205</c:v>
                </c:pt>
                <c:pt idx="6">
                  <c:v>3116.9512119826709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BF3-466C-99D0-432BFEB657A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dia'!$E$96,'Médias dens por dia'!$I$96,'Médias dens por dia'!$M$96,'Médias dens por dia'!$Q$96,'Médias dens por dia'!$U$96,'Médias dens por dia'!$Y$96,'Médias dens por dia'!$AC$96)</c:f>
              <c:numCache>
                <c:formatCode>0.00E+00</c:formatCode>
                <c:ptCount val="7"/>
                <c:pt idx="0">
                  <c:v>104.34610635383062</c:v>
                </c:pt>
                <c:pt idx="1">
                  <c:v>434.81207740479147</c:v>
                </c:pt>
                <c:pt idx="2">
                  <c:v>53895.06929243265</c:v>
                </c:pt>
                <c:pt idx="3">
                  <c:v>74.834369029630693</c:v>
                </c:pt>
                <c:pt idx="4">
                  <c:v>0</c:v>
                </c:pt>
                <c:pt idx="5">
                  <c:v>3015.686924643458</c:v>
                </c:pt>
                <c:pt idx="6">
                  <c:v>356.22299565516238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BF3-466C-99D0-432BFEB657A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dia'!$E$97,'Médias dens por dia'!$I$97,'Médias dens por dia'!$M$97,'Médias dens por dia'!$Q$97,'Médias dens por dia'!$U$97,'Médias dens por dia'!$Y$97,'Médias dens por dia'!$AC$97)</c:f>
              <c:numCache>
                <c:formatCode>0.00E+00</c:formatCode>
                <c:ptCount val="7"/>
                <c:pt idx="0">
                  <c:v>208.69221270766127</c:v>
                </c:pt>
                <c:pt idx="1">
                  <c:v>313.06469573144989</c:v>
                </c:pt>
                <c:pt idx="2">
                  <c:v>0</c:v>
                </c:pt>
                <c:pt idx="3">
                  <c:v>12.472394838271782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BF3-466C-99D0-432BFEB657A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dia'!$E$98,'Médias dens por dia'!$I$98,'Médias dens por dia'!$M$98,'Médias dens por dia'!$Q$98,'Médias dens por dia'!$U$98,'Médias dens por dia'!$Y$98,'Médias dens por dia'!$AC$98)</c:f>
              <c:numCache>
                <c:formatCode>0.00E+00</c:formatCode>
                <c:ptCount val="7"/>
                <c:pt idx="0">
                  <c:v>0</c:v>
                </c:pt>
                <c:pt idx="1">
                  <c:v>260.88724644287493</c:v>
                </c:pt>
                <c:pt idx="2">
                  <c:v>6736.8836615540822</c:v>
                </c:pt>
                <c:pt idx="3">
                  <c:v>87.306763867902475</c:v>
                </c:pt>
                <c:pt idx="4">
                  <c:v>0</c:v>
                </c:pt>
                <c:pt idx="5">
                  <c:v>301.56869246434582</c:v>
                </c:pt>
                <c:pt idx="6">
                  <c:v>771.81649058618518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BF3-466C-99D0-432BFEB657A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dia'!$E$99,'Médias dens por dia'!$I$99,'Médias dens por dia'!$M$99,'Médias dens por dia'!$Q$99,'Médias dens por dia'!$U$99,'Médias dens por dia'!$Y$99,'Médias dens por dia'!$AC$99)</c:f>
              <c:numCache>
                <c:formatCode>0.00E+00</c:formatCode>
                <c:ptCount val="7"/>
                <c:pt idx="0">
                  <c:v>52.17305317691531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BF3-466C-99D0-432BFEB657A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dia'!$E$100,'Médias dens por dia'!$I$100,'Médias dens por dia'!$M$100,'Médias dens por dia'!$Q$100,'Médias dens por dia'!$U$100,'Médias dens por dia'!$Y$100,'Médias dens por dia'!$AC$100)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8982.5115487387757</c:v>
                </c:pt>
                <c:pt idx="3">
                  <c:v>12.472394838271782</c:v>
                </c:pt>
                <c:pt idx="4">
                  <c:v>0</c:v>
                </c:pt>
                <c:pt idx="5">
                  <c:v>301.56869246434582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BF3-466C-99D0-432BFEB657A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dia'!$E$101,'Médias dens por dia'!$I$101,'Médias dens por dia'!$M$101,'Médias dens por dia'!$Q$101,'Médias dens por dia'!$U$101,'Médias dens por dia'!$Y$101,'Médias dens por dia'!$AC$101)</c:f>
              <c:numCache>
                <c:formatCode>0.00E+00</c:formatCode>
                <c:ptCount val="7"/>
                <c:pt idx="0">
                  <c:v>0</c:v>
                </c:pt>
                <c:pt idx="1">
                  <c:v>156.53234786572494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57298.05156822571</c:v>
                </c:pt>
                <c:pt idx="6">
                  <c:v>4809.0104413446916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BF3-466C-99D0-432BFEB65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5613730687839"/>
          <c:y val="2.6906702154551727E-2"/>
          <c:w val="4.2248654097607904E-2"/>
          <c:h val="0.86079511494798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0h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'Médias dens por dia'!$AI$14</c:f>
              <c:strCache>
                <c:ptCount val="1"/>
                <c:pt idx="0">
                  <c:v>Actinastrum sp.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dia'!$E$15,'Médias dens por dia'!$I$15,'Médias dens por dia'!$M$15,'Médias dens por dia'!$Q$15,'Médias dens por dia'!$U$15,'Médias dens por dia'!$Y$15,'Médias dens por dia'!$AC$15)</c:f>
              <c:numCache>
                <c:formatCode>0.00E+00</c:formatCode>
                <c:ptCount val="7"/>
                <c:pt idx="0">
                  <c:v>175.30943220755222</c:v>
                </c:pt>
                <c:pt idx="1">
                  <c:v>187.2795254262233</c:v>
                </c:pt>
                <c:pt idx="2">
                  <c:v>0</c:v>
                </c:pt>
                <c:pt idx="3">
                  <c:v>0</c:v>
                </c:pt>
                <c:pt idx="4">
                  <c:v>249.93727963762919</c:v>
                </c:pt>
                <c:pt idx="5">
                  <c:v>461.2049220392181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5-4A4F-8753-A19D4A75E8A4}"/>
            </c:ext>
          </c:extLst>
        </c:ser>
        <c:ser>
          <c:idx val="1"/>
          <c:order val="1"/>
          <c:tx>
            <c:strRef>
              <c:f>'Médias dens por dia'!$AI$15</c:f>
              <c:strCache>
                <c:ptCount val="1"/>
                <c:pt idx="0">
                  <c:v>Anabaenopsis sp.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dia'!$E$16,'Médias dens por dia'!$I$16,'Médias dens por dia'!$M$16,'Médias dens por dia'!$Q$16,'Médias dens por dia'!$U$16,'Médias dens por dia'!$Y$16,'Médias dens por dia'!$AC$16)</c:f>
              <c:numCache>
                <c:formatCode>0.00E+00</c:formatCode>
                <c:ptCount val="7"/>
                <c:pt idx="0">
                  <c:v>0</c:v>
                </c:pt>
                <c:pt idx="1">
                  <c:v>552.12778607138432</c:v>
                </c:pt>
                <c:pt idx="2">
                  <c:v>0</c:v>
                </c:pt>
                <c:pt idx="3">
                  <c:v>565.54740071966478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5-4A4F-8753-A19D4A75E8A4}"/>
            </c:ext>
          </c:extLst>
        </c:ser>
        <c:ser>
          <c:idx val="2"/>
          <c:order val="2"/>
          <c:tx>
            <c:strRef>
              <c:f>'Médias dens por dia'!$AI$16</c:f>
              <c:strCache>
                <c:ptCount val="1"/>
                <c:pt idx="0">
                  <c:v>Aphanizomenon sp.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dia'!$E$17,'Médias dens por dia'!$I$17,'Médias dens por dia'!$M$17,'Médias dens por dia'!$Q$17,'Médias dens por dia'!$U$17,'Médias dens por dia'!$Y$17,'Médias dens por dia'!$AC$17)</c:f>
              <c:numCache>
                <c:formatCode>0.00E+00</c:formatCode>
                <c:ptCount val="7"/>
                <c:pt idx="0">
                  <c:v>0</c:v>
                </c:pt>
                <c:pt idx="1">
                  <c:v>9422.2410125548795</c:v>
                </c:pt>
                <c:pt idx="2">
                  <c:v>11110.590544254155</c:v>
                </c:pt>
                <c:pt idx="3">
                  <c:v>7261.4705595774913</c:v>
                </c:pt>
                <c:pt idx="4">
                  <c:v>1460.7445454376996</c:v>
                </c:pt>
                <c:pt idx="5">
                  <c:v>4795.1139141593476</c:v>
                </c:pt>
                <c:pt idx="6">
                  <c:v>11115.182526628418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5-4A4F-8753-A19D4A75E8A4}"/>
            </c:ext>
          </c:extLst>
        </c:ser>
        <c:ser>
          <c:idx val="3"/>
          <c:order val="3"/>
          <c:tx>
            <c:strRef>
              <c:f>'Médias dens por dia'!$AI$17</c:f>
              <c:strCache>
                <c:ptCount val="1"/>
                <c:pt idx="0">
                  <c:v>Aphanocapsa sp.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dia'!$E$18,'Médias dens por dia'!$I$18,'Médias dens por dia'!$M$18,'Médias dens por dia'!$Q$18,'Médias dens por dia'!$U$18,'Médias dens por dia'!$Y$18,'Médias dens por dia'!$AC$18)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1771.0252632139818</c:v>
                </c:pt>
                <c:pt idx="4">
                  <c:v>0</c:v>
                </c:pt>
                <c:pt idx="5">
                  <c:v>5037.9698990359529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5-4A4F-8753-A19D4A75E8A4}"/>
            </c:ext>
          </c:extLst>
        </c:ser>
        <c:ser>
          <c:idx val="4"/>
          <c:order val="4"/>
          <c:tx>
            <c:strRef>
              <c:f>'Médias dens por dia'!$AI$18</c:f>
              <c:strCache>
                <c:ptCount val="1"/>
                <c:pt idx="0">
                  <c:v>Aulacoseira granulata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dia'!$E$19,'Médias dens por dia'!$I$19,'Médias dens por dia'!$M$19,'Médias dens por dia'!$Q$19,'Médias dens por dia'!$U$19,'Médias dens por dia'!$Y$19,'Médias dens por dia'!$AC$19)</c:f>
              <c:numCache>
                <c:formatCode>0.00E+00</c:formatCode>
                <c:ptCount val="7"/>
                <c:pt idx="0">
                  <c:v>1160.4353383545067</c:v>
                </c:pt>
                <c:pt idx="1">
                  <c:v>174.79422373114176</c:v>
                </c:pt>
                <c:pt idx="2">
                  <c:v>233.22100099412242</c:v>
                </c:pt>
                <c:pt idx="3">
                  <c:v>462.43260546940542</c:v>
                </c:pt>
                <c:pt idx="4">
                  <c:v>193.63209544472866</c:v>
                </c:pt>
                <c:pt idx="5">
                  <c:v>224.40188268233399</c:v>
                </c:pt>
                <c:pt idx="6">
                  <c:v>118.39024647628135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95-4A4F-8753-A19D4A75E8A4}"/>
            </c:ext>
          </c:extLst>
        </c:ser>
        <c:ser>
          <c:idx val="5"/>
          <c:order val="5"/>
          <c:tx>
            <c:strRef>
              <c:f>'Médias dens por dia'!$AI$19</c:f>
              <c:strCache>
                <c:ptCount val="1"/>
                <c:pt idx="0">
                  <c:v>Chlamidomonas sp.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dia'!$E$20,'Médias dens por dia'!$I$20,'Médias dens por dia'!$M$20,'Médias dens por dia'!$Q$20,'Médias dens por dia'!$U$20,'Médias dens por dia'!$Y$20,'Médias dens por dia'!$AC$20)</c:f>
              <c:numCache>
                <c:formatCode>0.00E+00</c:formatCode>
                <c:ptCount val="7"/>
                <c:pt idx="0">
                  <c:v>33.930857846623013</c:v>
                </c:pt>
                <c:pt idx="1">
                  <c:v>249.70603390163109</c:v>
                </c:pt>
                <c:pt idx="2">
                  <c:v>963.30413454094048</c:v>
                </c:pt>
                <c:pt idx="3">
                  <c:v>639.83759902676809</c:v>
                </c:pt>
                <c:pt idx="4">
                  <c:v>288.18576171590007</c:v>
                </c:pt>
                <c:pt idx="5">
                  <c:v>236.21250808666741</c:v>
                </c:pt>
                <c:pt idx="6">
                  <c:v>737.96586970215367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95-4A4F-8753-A19D4A75E8A4}"/>
            </c:ext>
          </c:extLst>
        </c:ser>
        <c:ser>
          <c:idx val="6"/>
          <c:order val="6"/>
          <c:tx>
            <c:strRef>
              <c:f>'Médias dens por dia'!$AI$20</c:f>
              <c:strCache>
                <c:ptCount val="1"/>
                <c:pt idx="0">
                  <c:v>Cyclotella sp.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dia'!$E$21,'Médias dens por dia'!$I$21,'Médias dens por dia'!$M$21,'Médias dens por dia'!$Q$21,'Médias dens por dia'!$U$21,'Médias dens por dia'!$Y$21,'Médias dens por dia'!$AC$21)</c:f>
              <c:numCache>
                <c:formatCode>0.00E+00</c:formatCode>
                <c:ptCount val="7"/>
                <c:pt idx="0">
                  <c:v>67.861715693246026</c:v>
                </c:pt>
                <c:pt idx="1">
                  <c:v>83.23534463387702</c:v>
                </c:pt>
                <c:pt idx="2">
                  <c:v>101.40043521483584</c:v>
                </c:pt>
                <c:pt idx="3">
                  <c:v>35.420505264279633</c:v>
                </c:pt>
                <c:pt idx="4">
                  <c:v>111.08323539450187</c:v>
                </c:pt>
                <c:pt idx="5">
                  <c:v>88.57969053250028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95-4A4F-8753-A19D4A75E8A4}"/>
            </c:ext>
          </c:extLst>
        </c:ser>
        <c:ser>
          <c:idx val="7"/>
          <c:order val="7"/>
          <c:tx>
            <c:strRef>
              <c:f>'Médias dens por dia'!$AI$21</c:f>
              <c:strCache>
                <c:ptCount val="1"/>
                <c:pt idx="0">
                  <c:v>Clostrerium sp.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dia'!$E$22,'Médias dens por dia'!$I$22,'Médias dens por dia'!$M$22,'Médias dens por dia'!$Q$22,'Médias dens por dia'!$U$22,'Médias dens por dia'!$Y$22,'Médias dens por dia'!$AC$22)</c:f>
              <c:numCache>
                <c:formatCode>0.00E+00</c:formatCode>
                <c:ptCount val="7"/>
                <c:pt idx="0">
                  <c:v>135.72343138649205</c:v>
                </c:pt>
                <c:pt idx="1">
                  <c:v>83.23534463387702</c:v>
                </c:pt>
                <c:pt idx="2">
                  <c:v>101.40043521483584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C95-4A4F-8753-A19D4A75E8A4}"/>
            </c:ext>
          </c:extLst>
        </c:ser>
        <c:ser>
          <c:idx val="8"/>
          <c:order val="8"/>
          <c:tx>
            <c:strRef>
              <c:f>'Médias dens por dia'!$AI$22</c:f>
              <c:strCache>
                <c:ptCount val="1"/>
                <c:pt idx="0">
                  <c:v>Cryptomonas sp.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dia'!$E$23,'Médias dens por dia'!$I$23,'Médias dens por dia'!$M$23,'Médias dens por dia'!$Q$23,'Médias dens por dia'!$U$23,'Médias dens por dia'!$Y$23,'Médias dens por dia'!$AC$23)</c:f>
              <c:numCache>
                <c:formatCode>0.00E+00</c:formatCode>
                <c:ptCount val="7"/>
                <c:pt idx="0">
                  <c:v>712.54801477908336</c:v>
                </c:pt>
                <c:pt idx="1">
                  <c:v>124.85301695081553</c:v>
                </c:pt>
                <c:pt idx="2">
                  <c:v>912.60391693352256</c:v>
                </c:pt>
                <c:pt idx="3">
                  <c:v>177.10252632139819</c:v>
                </c:pt>
                <c:pt idx="4">
                  <c:v>348.54909901481392</c:v>
                </c:pt>
                <c:pt idx="5">
                  <c:v>155.01445843187548</c:v>
                </c:pt>
                <c:pt idx="6">
                  <c:v>477.50732745433481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C95-4A4F-8753-A19D4A75E8A4}"/>
            </c:ext>
          </c:extLst>
        </c:ser>
        <c:ser>
          <c:idx val="9"/>
          <c:order val="9"/>
          <c:tx>
            <c:strRef>
              <c:f>'Médias dens por dia'!$AI$23</c:f>
              <c:strCache>
                <c:ptCount val="1"/>
                <c:pt idx="0">
                  <c:v>Coelomoron sp.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dia'!$E$24,'Médias dens por dia'!$I$24,'Médias dens por dia'!$M$24,'Médias dens por dia'!$Q$24,'Médias dens por dia'!$U$24,'Médias dens por dia'!$Y$24,'Médias dens por dia'!$AC$24)</c:f>
              <c:numCache>
                <c:formatCode>0.00E+00</c:formatCode>
                <c:ptCount val="7"/>
                <c:pt idx="0">
                  <c:v>7727.1873602709456</c:v>
                </c:pt>
                <c:pt idx="1">
                  <c:v>7155.1568479714279</c:v>
                </c:pt>
                <c:pt idx="2">
                  <c:v>7224.7810090570529</c:v>
                </c:pt>
                <c:pt idx="3">
                  <c:v>5582.7867967994453</c:v>
                </c:pt>
                <c:pt idx="4">
                  <c:v>3186.4563593284979</c:v>
                </c:pt>
                <c:pt idx="5">
                  <c:v>5181.3453228382841</c:v>
                </c:pt>
                <c:pt idx="6">
                  <c:v>2778.2244506434026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C95-4A4F-8753-A19D4A75E8A4}"/>
            </c:ext>
          </c:extLst>
        </c:ser>
        <c:ser>
          <c:idx val="10"/>
          <c:order val="10"/>
          <c:tx>
            <c:strRef>
              <c:f>'Médias dens por dia'!$AI$24</c:f>
              <c:strCache>
                <c:ptCount val="1"/>
                <c:pt idx="0">
                  <c:v>Coelosphaerium sp.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dia'!$E$25,'Médias dens por dia'!$I$25,'Médias dens por dia'!$M$25,'Médias dens por dia'!$Q$25,'Médias dens por dia'!$U$25,'Médias dens por dia'!$Y$25,'Médias dens por dia'!$AC$25)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C95-4A4F-8753-A19D4A75E8A4}"/>
            </c:ext>
          </c:extLst>
        </c:ser>
        <c:ser>
          <c:idx val="11"/>
          <c:order val="11"/>
          <c:tx>
            <c:strRef>
              <c:f>'Médias dens por dia'!$AI$25</c:f>
              <c:strCache>
                <c:ptCount val="1"/>
                <c:pt idx="0">
                  <c:v>Cosmarium sp.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dia'!$E$26,'Médias dens por dia'!$I$26,'Médias dens por dia'!$M$26,'Médias dens por dia'!$Q$26,'Médias dens por dia'!$U$26,'Médias dens por dia'!$Y$26,'Médias dens por dia'!$AC$26)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C95-4A4F-8753-A19D4A75E8A4}"/>
            </c:ext>
          </c:extLst>
        </c:ser>
        <c:ser>
          <c:idx val="12"/>
          <c:order val="12"/>
          <c:tx>
            <c:strRef>
              <c:f>'Médias dens por dia'!$AI$26</c:f>
              <c:strCache>
                <c:ptCount val="1"/>
                <c:pt idx="0">
                  <c:v>Cylindrospermopsis raciborskii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dia'!$E$27,'Médias dens por dia'!$I$27,'Médias dens por dia'!$M$27,'Médias dens por dia'!$Q$27,'Médias dens por dia'!$U$27,'Médias dens por dia'!$Y$27,'Médias dens por dia'!$AC$27)</c:f>
              <c:numCache>
                <c:formatCode>0.00E+00</c:formatCode>
                <c:ptCount val="7"/>
                <c:pt idx="0">
                  <c:v>180534.78431593219</c:v>
                </c:pt>
                <c:pt idx="1">
                  <c:v>161876.09824396405</c:v>
                </c:pt>
                <c:pt idx="2">
                  <c:v>144130.57861436764</c:v>
                </c:pt>
                <c:pt idx="3">
                  <c:v>121496.25982410395</c:v>
                </c:pt>
                <c:pt idx="4">
                  <c:v>144990.95139038621</c:v>
                </c:pt>
                <c:pt idx="5">
                  <c:v>125653.48973139864</c:v>
                </c:pt>
                <c:pt idx="6">
                  <c:v>142193.00016449267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C95-4A4F-8753-A19D4A75E8A4}"/>
            </c:ext>
          </c:extLst>
        </c:ser>
        <c:ser>
          <c:idx val="13"/>
          <c:order val="13"/>
          <c:tx>
            <c:strRef>
              <c:f>'Médias dens por dia'!$AI$27</c:f>
              <c:strCache>
                <c:ptCount val="1"/>
                <c:pt idx="0">
                  <c:v>Crucigenia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dia'!$E$28,'Médias dens por dia'!$I$28,'Médias dens por dia'!$M$28,'Médias dens por dia'!$Q$28,'Médias dens por dia'!$U$28,'Médias dens por dia'!$Y$28,'Médias dens por dia'!$AC$28)</c:f>
              <c:numCache>
                <c:formatCode>0.00E+00</c:formatCode>
                <c:ptCount val="7"/>
                <c:pt idx="0">
                  <c:v>0</c:v>
                </c:pt>
                <c:pt idx="1">
                  <c:v>166.47068926775404</c:v>
                </c:pt>
                <c:pt idx="2">
                  <c:v>0</c:v>
                </c:pt>
                <c:pt idx="3">
                  <c:v>141.68202105711853</c:v>
                </c:pt>
                <c:pt idx="4">
                  <c:v>0</c:v>
                </c:pt>
                <c:pt idx="5">
                  <c:v>147.63281755416713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C95-4A4F-8753-A19D4A75E8A4}"/>
            </c:ext>
          </c:extLst>
        </c:ser>
        <c:ser>
          <c:idx val="14"/>
          <c:order val="14"/>
          <c:tx>
            <c:strRef>
              <c:f>'Médias dens por dia'!$AI$28</c:f>
              <c:strCache>
                <c:ptCount val="1"/>
                <c:pt idx="0">
                  <c:v>Cuspidothrix sp.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dia'!$E$29,'Médias dens por dia'!$I$29,'Médias dens por dia'!$M$29,'Médias dens por dia'!$Q$29,'Médias dens por dia'!$U$29,'Médias dens por dia'!$Y$29,'Médias dens por dia'!$AC$29)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2227.5562199535857</c:v>
                </c:pt>
                <c:pt idx="4">
                  <c:v>0</c:v>
                </c:pt>
                <c:pt idx="5">
                  <c:v>876.56985422786727</c:v>
                </c:pt>
                <c:pt idx="6">
                  <c:v>1678.9757101367841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C95-4A4F-8753-A19D4A75E8A4}"/>
            </c:ext>
          </c:extLst>
        </c:ser>
        <c:ser>
          <c:idx val="15"/>
          <c:order val="15"/>
          <c:tx>
            <c:strRef>
              <c:f>'Médias dens por dia'!$AI$29</c:f>
              <c:strCache>
                <c:ptCount val="1"/>
                <c:pt idx="0">
                  <c:v>Dictyosphoerium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dia'!$E$30,'Médias dens por dia'!$I$30,'Médias dens por dia'!$M$30,'Médias dens por dia'!$Q$30,'Médias dens por dia'!$U$30,'Médias dens por dia'!$Y$30,'Médias dens por dia'!$AC$30)</c:f>
              <c:numCache>
                <c:formatCode>0.00E+00</c:formatCode>
                <c:ptCount val="7"/>
                <c:pt idx="0">
                  <c:v>246.56423368546055</c:v>
                </c:pt>
                <c:pt idx="1">
                  <c:v>825.95072752077954</c:v>
                </c:pt>
                <c:pt idx="2">
                  <c:v>838.24359777597624</c:v>
                </c:pt>
                <c:pt idx="3">
                  <c:v>0</c:v>
                </c:pt>
                <c:pt idx="4">
                  <c:v>781.28542227466312</c:v>
                </c:pt>
                <c:pt idx="5">
                  <c:v>2032.9038977208811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C95-4A4F-8753-A19D4A75E8A4}"/>
            </c:ext>
          </c:extLst>
        </c:ser>
        <c:ser>
          <c:idx val="16"/>
          <c:order val="16"/>
          <c:tx>
            <c:strRef>
              <c:f>'Médias dens por dia'!$AI$30</c:f>
              <c:strCache>
                <c:ptCount val="1"/>
                <c:pt idx="0">
                  <c:v>Dolichospermum sp.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dia'!$E$31,'Médias dens por dia'!$I$31,'Médias dens por dia'!$M$31,'Médias dens por dia'!$Q$31,'Médias dens por dia'!$U$31,'Médias dens por dia'!$Y$31,'Médias dens por dia'!$AC$31)</c:f>
              <c:numCache>
                <c:formatCode>0.00E+00</c:formatCode>
                <c:ptCount val="7"/>
                <c:pt idx="0">
                  <c:v>6555.4417359675663</c:v>
                </c:pt>
                <c:pt idx="1">
                  <c:v>15198.773930145944</c:v>
                </c:pt>
                <c:pt idx="2">
                  <c:v>7833.1836203460671</c:v>
                </c:pt>
                <c:pt idx="3">
                  <c:v>5331.9667257828942</c:v>
                </c:pt>
                <c:pt idx="4">
                  <c:v>6185.424361384079</c:v>
                </c:pt>
                <c:pt idx="5">
                  <c:v>2875.8872859551757</c:v>
                </c:pt>
                <c:pt idx="6">
                  <c:v>3435.1587738684575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C95-4A4F-8753-A19D4A75E8A4}"/>
            </c:ext>
          </c:extLst>
        </c:ser>
        <c:ser>
          <c:idx val="17"/>
          <c:order val="17"/>
          <c:tx>
            <c:strRef>
              <c:f>'Médias dens por dia'!$AI$31</c:f>
              <c:strCache>
                <c:ptCount val="1"/>
                <c:pt idx="0">
                  <c:v>Euglena sp.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dia'!$E$32,'Médias dens por dia'!$I$32,'Médias dens por dia'!$M$32,'Médias dens por dia'!$Q$32,'Médias dens por dia'!$U$32,'Médias dens por dia'!$Y$32,'Médias dens por dia'!$AC$32)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44.464673602827439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C95-4A4F-8753-A19D4A75E8A4}"/>
            </c:ext>
          </c:extLst>
        </c:ser>
        <c:ser>
          <c:idx val="18"/>
          <c:order val="18"/>
          <c:tx>
            <c:strRef>
              <c:f>'Médias dens por dia'!$AI$32</c:f>
              <c:strCache>
                <c:ptCount val="1"/>
                <c:pt idx="0">
                  <c:v>Eucapsis sp. 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dia'!$E$33,'Médias dens por dia'!$I$33,'Médias dens por dia'!$M$33,'Médias dens por dia'!$Q$33,'Médias dens por dia'!$U$33,'Médias dens por dia'!$Y$33,'Médias dens por dia'!$AC$33)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C95-4A4F-8753-A19D4A75E8A4}"/>
            </c:ext>
          </c:extLst>
        </c:ser>
        <c:ser>
          <c:idx val="19"/>
          <c:order val="19"/>
          <c:tx>
            <c:strRef>
              <c:f>'Médias dens por dia'!$AI$33</c:f>
              <c:strCache>
                <c:ptCount val="1"/>
                <c:pt idx="0">
                  <c:v>Fragilaria 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dia'!$E$34,'Médias dens por dia'!$I$34,'Médias dens por dia'!$M$34,'Médias dens por dia'!$Q$34,'Médias dens por dia'!$U$34,'Médias dens por dia'!$Y$34,'Médias dens por dia'!$AC$34)</c:f>
              <c:numCache>
                <c:formatCode>0.00E+00</c:formatCode>
                <c:ptCount val="7"/>
                <c:pt idx="0">
                  <c:v>576.82458339259119</c:v>
                </c:pt>
                <c:pt idx="1">
                  <c:v>624.26508475407763</c:v>
                </c:pt>
                <c:pt idx="2">
                  <c:v>202.80087042967168</c:v>
                </c:pt>
                <c:pt idx="3">
                  <c:v>408.47006267408312</c:v>
                </c:pt>
                <c:pt idx="4">
                  <c:v>439.51122197634453</c:v>
                </c:pt>
                <c:pt idx="5">
                  <c:v>620.05783372750193</c:v>
                </c:pt>
                <c:pt idx="6">
                  <c:v>520.91708449563794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C95-4A4F-8753-A19D4A75E8A4}"/>
            </c:ext>
          </c:extLst>
        </c:ser>
        <c:ser>
          <c:idx val="20"/>
          <c:order val="20"/>
          <c:tx>
            <c:strRef>
              <c:f>'Médias dens por dia'!$AI$34</c:f>
              <c:strCache>
                <c:ptCount val="1"/>
                <c:pt idx="0">
                  <c:v>Geitlerinema sp.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dia'!$E$35,'Médias dens por dia'!$I$35,'Médias dens por dia'!$M$35,'Médias dens por dia'!$Q$35,'Médias dens por dia'!$U$35,'Médias dens por dia'!$Y$35,'Médias dens por dia'!$AC$35)</c:f>
              <c:numCache>
                <c:formatCode>0.00E+00</c:formatCode>
                <c:ptCount val="7"/>
                <c:pt idx="0">
                  <c:v>7415.0234680820158</c:v>
                </c:pt>
                <c:pt idx="1">
                  <c:v>7578.8753980024803</c:v>
                </c:pt>
                <c:pt idx="2">
                  <c:v>6155.24784714819</c:v>
                </c:pt>
                <c:pt idx="3">
                  <c:v>6978.4862597715655</c:v>
                </c:pt>
                <c:pt idx="4">
                  <c:v>9622.6456742138034</c:v>
                </c:pt>
                <c:pt idx="5">
                  <c:v>8159.7155979664258</c:v>
                </c:pt>
                <c:pt idx="6">
                  <c:v>8074.2148096823885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C95-4A4F-8753-A19D4A75E8A4}"/>
            </c:ext>
          </c:extLst>
        </c:ser>
        <c:ser>
          <c:idx val="21"/>
          <c:order val="21"/>
          <c:tx>
            <c:strRef>
              <c:f>'Médias dens por dia'!$AI$35</c:f>
              <c:strCache>
                <c:ptCount val="1"/>
                <c:pt idx="0">
                  <c:v>Lagerheimia sp.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dia'!$E$36,'Médias dens por dia'!$I$36,'Médias dens por dia'!$M$36,'Médias dens por dia'!$Q$36,'Médias dens por dia'!$U$36,'Médias dens por dia'!$Y$36,'Médias dens por dia'!$AC$36)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C95-4A4F-8753-A19D4A75E8A4}"/>
            </c:ext>
          </c:extLst>
        </c:ser>
        <c:ser>
          <c:idx val="22"/>
          <c:order val="22"/>
          <c:tx>
            <c:strRef>
              <c:f>'Médias dens por dia'!$AI$36</c:f>
              <c:strCache>
                <c:ptCount val="1"/>
                <c:pt idx="0">
                  <c:v>Merismopedia sp.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dia'!$E$37,'Médias dens por dia'!$I$37,'Médias dens por dia'!$M$37,'Médias dens por dia'!$Q$37,'Médias dens por dia'!$U$37,'Médias dens por dia'!$Y$37,'Médias dens por dia'!$AC$37)</c:f>
              <c:numCache>
                <c:formatCode>0.00E+00</c:formatCode>
                <c:ptCount val="7"/>
                <c:pt idx="0">
                  <c:v>7826.7178766210418</c:v>
                </c:pt>
                <c:pt idx="1">
                  <c:v>4042.1164237826529</c:v>
                </c:pt>
                <c:pt idx="2">
                  <c:v>6418.6475490991088</c:v>
                </c:pt>
                <c:pt idx="3">
                  <c:v>2116.5184634945863</c:v>
                </c:pt>
                <c:pt idx="4">
                  <c:v>2488.2644728368414</c:v>
                </c:pt>
                <c:pt idx="5">
                  <c:v>1952.0339209939873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C95-4A4F-8753-A19D4A75E8A4}"/>
            </c:ext>
          </c:extLst>
        </c:ser>
        <c:ser>
          <c:idx val="23"/>
          <c:order val="23"/>
          <c:tx>
            <c:strRef>
              <c:f>'Médias dens por dia'!$AI$37</c:f>
              <c:strCache>
                <c:ptCount val="1"/>
                <c:pt idx="0">
                  <c:v>Microcystis sp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dia'!$E$38,'Médias dens por dia'!$I$38,'Médias dens por dia'!$M$38,'Médias dens por dia'!$Q$38,'Médias dens por dia'!$U$38,'Médias dens por dia'!$Y$38,'Médias dens por dia'!$AC$38)</c:f>
              <c:numCache>
                <c:formatCode>0.00E+00</c:formatCode>
                <c:ptCount val="7"/>
                <c:pt idx="0">
                  <c:v>3886.3882564324358</c:v>
                </c:pt>
                <c:pt idx="1">
                  <c:v>1317.2082833376519</c:v>
                </c:pt>
                <c:pt idx="2">
                  <c:v>3209.3455919845655</c:v>
                </c:pt>
                <c:pt idx="3">
                  <c:v>31922.215287322193</c:v>
                </c:pt>
                <c:pt idx="4">
                  <c:v>3917.8614750001161</c:v>
                </c:pt>
                <c:pt idx="5">
                  <c:v>13863.803763650489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C95-4A4F-8753-A19D4A75E8A4}"/>
            </c:ext>
          </c:extLst>
        </c:ser>
        <c:ser>
          <c:idx val="24"/>
          <c:order val="24"/>
          <c:tx>
            <c:strRef>
              <c:f>'Médias dens por dia'!$AI$38</c:f>
              <c:strCache>
                <c:ptCount val="1"/>
                <c:pt idx="0">
                  <c:v>Monoraphidum contortum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dia'!$E$39,'Médias dens por dia'!$I$39,'Médias dens por dia'!$M$39,'Médias dens por dia'!$Q$39,'Médias dens por dia'!$U$39,'Médias dens por dia'!$Y$39,'Médias dens por dia'!$AC$39)</c:f>
              <c:numCache>
                <c:formatCode>0.00E+00</c:formatCode>
                <c:ptCount val="7"/>
                <c:pt idx="0">
                  <c:v>712.54801477908336</c:v>
                </c:pt>
                <c:pt idx="1">
                  <c:v>1165.2948248742782</c:v>
                </c:pt>
                <c:pt idx="2">
                  <c:v>1470.3063106151196</c:v>
                </c:pt>
                <c:pt idx="3">
                  <c:v>1428.8890512693795</c:v>
                </c:pt>
                <c:pt idx="4">
                  <c:v>1162.386486066926</c:v>
                </c:pt>
                <c:pt idx="5">
                  <c:v>944.85003234666965</c:v>
                </c:pt>
                <c:pt idx="6">
                  <c:v>1258.8829541977916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C95-4A4F-8753-A19D4A75E8A4}"/>
            </c:ext>
          </c:extLst>
        </c:ser>
        <c:ser>
          <c:idx val="25"/>
          <c:order val="25"/>
          <c:tx>
            <c:strRef>
              <c:f>'Médias dens por dia'!$AI$39</c:f>
              <c:strCache>
                <c:ptCount val="1"/>
                <c:pt idx="0">
                  <c:v>Monoraphidum irregulare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dia'!$E$40,'Médias dens por dia'!$I$40,'Médias dens por dia'!$M$40,'Médias dens por dia'!$Q$40,'Médias dens por dia'!$U$40,'Médias dens por dia'!$Y$40,'Médias dens por dia'!$AC$40)</c:f>
              <c:numCache>
                <c:formatCode>0.00E+00</c:formatCode>
                <c:ptCount val="7"/>
                <c:pt idx="0">
                  <c:v>407.17029415947616</c:v>
                </c:pt>
                <c:pt idx="1">
                  <c:v>499.41206780326212</c:v>
                </c:pt>
                <c:pt idx="2">
                  <c:v>608.402611289015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C95-4A4F-8753-A19D4A75E8A4}"/>
            </c:ext>
          </c:extLst>
        </c:ser>
        <c:ser>
          <c:idx val="26"/>
          <c:order val="26"/>
          <c:tx>
            <c:strRef>
              <c:f>'Médias dens por dia'!$AI$40</c:f>
              <c:strCache>
                <c:ptCount val="1"/>
                <c:pt idx="0">
                  <c:v>Navicula sp.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dia'!$E$41,'Médias dens por dia'!$I$41,'Médias dens por dia'!$M$41,'Médias dens por dia'!$Q$41,'Médias dens por dia'!$U$41,'Médias dens por dia'!$Y$41,'Médias dens por dia'!$AC$41)</c:f>
              <c:numCache>
                <c:formatCode>0.00E+00</c:formatCode>
                <c:ptCount val="7"/>
                <c:pt idx="0">
                  <c:v>271.4468627729841</c:v>
                </c:pt>
                <c:pt idx="1">
                  <c:v>332.94137853550808</c:v>
                </c:pt>
                <c:pt idx="2">
                  <c:v>152.10065282225375</c:v>
                </c:pt>
                <c:pt idx="3">
                  <c:v>248.69970493986904</c:v>
                </c:pt>
                <c:pt idx="4">
                  <c:v>217.34475118734076</c:v>
                </c:pt>
                <c:pt idx="5">
                  <c:v>250.97578984208411</c:v>
                </c:pt>
                <c:pt idx="6">
                  <c:v>86.819514082606332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C95-4A4F-8753-A19D4A75E8A4}"/>
            </c:ext>
          </c:extLst>
        </c:ser>
        <c:ser>
          <c:idx val="27"/>
          <c:order val="27"/>
          <c:tx>
            <c:strRef>
              <c:f>'Médias dens por dia'!$AI$41</c:f>
              <c:strCache>
                <c:ptCount val="1"/>
                <c:pt idx="0">
                  <c:v>Planktolyngbya sp.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dia'!$E$42,'Médias dens por dia'!$I$42,'Médias dens por dia'!$M$42,'Médias dens por dia'!$Q$42,'Médias dens por dia'!$U$42,'Médias dens por dia'!$Y$42,'Médias dens por dia'!$AC$42)</c:f>
              <c:numCache>
                <c:formatCode>0.00E+00</c:formatCode>
                <c:ptCount val="7"/>
                <c:pt idx="0">
                  <c:v>1515.5783171491614</c:v>
                </c:pt>
                <c:pt idx="1">
                  <c:v>9738.5353221636105</c:v>
                </c:pt>
                <c:pt idx="2">
                  <c:v>19113.982037996553</c:v>
                </c:pt>
                <c:pt idx="3">
                  <c:v>27569.401028750097</c:v>
                </c:pt>
                <c:pt idx="4">
                  <c:v>10795.117134880684</c:v>
                </c:pt>
                <c:pt idx="5">
                  <c:v>17193.687014402189</c:v>
                </c:pt>
                <c:pt idx="6">
                  <c:v>28013.76321065431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C95-4A4F-8753-A19D4A75E8A4}"/>
            </c:ext>
          </c:extLst>
        </c:ser>
        <c:ser>
          <c:idx val="28"/>
          <c:order val="28"/>
          <c:tx>
            <c:strRef>
              <c:f>'Médias dens por dia'!$AI$42</c:f>
              <c:strCache>
                <c:ptCount val="1"/>
                <c:pt idx="0">
                  <c:v>Planktothrix agardhii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dia'!$E$43,'Médias dens por dia'!$I$43,'Médias dens por dia'!$M$43,'Médias dens por dia'!$Q$43,'Médias dens por dia'!$U$43,'Médias dens por dia'!$Y$43,'Médias dens por dia'!$AC$43)</c:f>
              <c:numCache>
                <c:formatCode>0.00E+00</c:formatCode>
                <c:ptCount val="7"/>
                <c:pt idx="0">
                  <c:v>251226.33355358659</c:v>
                </c:pt>
                <c:pt idx="1">
                  <c:v>267426.83877418353</c:v>
                </c:pt>
                <c:pt idx="2">
                  <c:v>253044.78607862286</c:v>
                </c:pt>
                <c:pt idx="3">
                  <c:v>219602.77870226867</c:v>
                </c:pt>
                <c:pt idx="4">
                  <c:v>202645.38845030969</c:v>
                </c:pt>
                <c:pt idx="5">
                  <c:v>167678.40152167191</c:v>
                </c:pt>
                <c:pt idx="6">
                  <c:v>182552.49827769361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C95-4A4F-8753-A19D4A75E8A4}"/>
            </c:ext>
          </c:extLst>
        </c:ser>
        <c:ser>
          <c:idx val="29"/>
          <c:order val="29"/>
          <c:tx>
            <c:strRef>
              <c:f>'Médias dens por dia'!$AI$43</c:f>
              <c:strCache>
                <c:ptCount val="1"/>
                <c:pt idx="0">
                  <c:v>Pseudoanabaena sp.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dia'!$E$44,'Médias dens por dia'!$I$44,'Médias dens por dia'!$M$44,'Médias dens por dia'!$Q$44,'Médias dens por dia'!$U$44,'Médias dens por dia'!$Y$44,'Médias dens por dia'!$AC$44)</c:f>
              <c:numCache>
                <c:formatCode>0.00E+00</c:formatCode>
                <c:ptCount val="7"/>
                <c:pt idx="0">
                  <c:v>23609.090889680294</c:v>
                </c:pt>
                <c:pt idx="1">
                  <c:v>31130.018893070002</c:v>
                </c:pt>
                <c:pt idx="2">
                  <c:v>37371.130398427747</c:v>
                </c:pt>
                <c:pt idx="3">
                  <c:v>16945.231405828188</c:v>
                </c:pt>
                <c:pt idx="4">
                  <c:v>39847.693654796349</c:v>
                </c:pt>
                <c:pt idx="5">
                  <c:v>25286.302935981821</c:v>
                </c:pt>
                <c:pt idx="6">
                  <c:v>23180.810260055889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C95-4A4F-8753-A19D4A75E8A4}"/>
            </c:ext>
          </c:extLst>
        </c:ser>
        <c:ser>
          <c:idx val="30"/>
          <c:order val="30"/>
          <c:tx>
            <c:strRef>
              <c:f>'Médias dens por dia'!$AI$44</c:f>
              <c:strCache>
                <c:ptCount val="1"/>
                <c:pt idx="0">
                  <c:v>Scenedesmos sp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dia'!$E$45,'Médias dens por dia'!$I$45,'Médias dens por dia'!$M$45,'Médias dens por dia'!$Q$45,'Médias dens por dia'!$U$45,'Médias dens por dia'!$Y$45,'Médias dens por dia'!$AC$45)</c:f>
              <c:numCache>
                <c:formatCode>0.00E+00</c:formatCode>
                <c:ptCount val="7"/>
                <c:pt idx="0">
                  <c:v>308.77080640426936</c:v>
                </c:pt>
                <c:pt idx="1">
                  <c:v>241.38249943824334</c:v>
                </c:pt>
                <c:pt idx="2">
                  <c:v>152.10065282225375</c:v>
                </c:pt>
                <c:pt idx="3">
                  <c:v>0</c:v>
                </c:pt>
                <c:pt idx="4">
                  <c:v>356.16922500001061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C95-4A4F-8753-A19D4A75E8A4}"/>
            </c:ext>
          </c:extLst>
        </c:ser>
        <c:ser>
          <c:idx val="31"/>
          <c:order val="31"/>
          <c:tx>
            <c:strRef>
              <c:f>'Médias dens por dia'!$AI$45</c:f>
              <c:strCache>
                <c:ptCount val="1"/>
                <c:pt idx="0">
                  <c:v>Selenastrum sp.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dia'!$E$46,'Médias dens por dia'!$I$46,'Médias dens por dia'!$M$46,'Médias dens por dia'!$Q$46,'Médias dens por dia'!$U$46,'Médias dens por dia'!$Y$46,'Médias dens por dia'!$AC$46)</c:f>
              <c:numCache>
                <c:formatCode>0.00E+00</c:formatCode>
                <c:ptCount val="7"/>
                <c:pt idx="0">
                  <c:v>67.861715693246026</c:v>
                </c:pt>
                <c:pt idx="1">
                  <c:v>83.23534463387702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43.409757041303166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C95-4A4F-8753-A19D4A75E8A4}"/>
            </c:ext>
          </c:extLst>
        </c:ser>
        <c:ser>
          <c:idx val="32"/>
          <c:order val="32"/>
          <c:tx>
            <c:strRef>
              <c:f>'Médias dens por dia'!$AI$46</c:f>
              <c:strCache>
                <c:ptCount val="1"/>
                <c:pt idx="0">
                  <c:v>Schroederia sp.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dia'!$E$47,'Médias dens por dia'!$I$47,'Médias dens por dia'!$M$47,'Médias dens por dia'!$Q$47,'Médias dens por dia'!$U$47,'Médias dens por dia'!$Y$47,'Médias dens por dia'!$AC$47)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50.700217607417919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C95-4A4F-8753-A19D4A75E8A4}"/>
            </c:ext>
          </c:extLst>
        </c:ser>
        <c:ser>
          <c:idx val="33"/>
          <c:order val="33"/>
          <c:tx>
            <c:strRef>
              <c:f>'Médias dens por dia'!$AI$47</c:f>
              <c:strCache>
                <c:ptCount val="1"/>
                <c:pt idx="0">
                  <c:v>Staurastrum sp.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dia'!$E$48,'Médias dens por dia'!$I$48,'Médias dens por dia'!$M$48,'Médias dens por dia'!$Q$48,'Médias dens por dia'!$U$48,'Médias dens por dia'!$Y$48,'Médias dens por dia'!$AC$48)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44.28984526625014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C95-4A4F-8753-A19D4A75E8A4}"/>
            </c:ext>
          </c:extLst>
        </c:ser>
        <c:ser>
          <c:idx val="34"/>
          <c:order val="34"/>
          <c:tx>
            <c:strRef>
              <c:f>'Médias dens por dia'!$AI$48</c:f>
              <c:strCache>
                <c:ptCount val="1"/>
                <c:pt idx="0">
                  <c:v>Snowella atomus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dia'!$E$49,'Médias dens por dia'!$I$49,'Médias dens por dia'!$M$49,'Médias dens por dia'!$Q$49,'Médias dens por dia'!$U$49,'Médias dens por dia'!$Y$49,'Médias dens por dia'!$AC$49)</c:f>
              <c:numCache>
                <c:formatCode>0.00E+00</c:formatCode>
                <c:ptCount val="7"/>
                <c:pt idx="0">
                  <c:v>0</c:v>
                </c:pt>
                <c:pt idx="1">
                  <c:v>388.43160829142613</c:v>
                </c:pt>
                <c:pt idx="2">
                  <c:v>0</c:v>
                </c:pt>
                <c:pt idx="3">
                  <c:v>1303.525723512272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C95-4A4F-8753-A19D4A75E8A4}"/>
            </c:ext>
          </c:extLst>
        </c:ser>
        <c:ser>
          <c:idx val="35"/>
          <c:order val="35"/>
          <c:tx>
            <c:strRef>
              <c:f>'Médias dens por dia'!$AI$49</c:f>
              <c:strCache>
                <c:ptCount val="1"/>
                <c:pt idx="0">
                  <c:v>Synechocystis sp.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dia'!$E$50,'Médias dens por dia'!$I$50,'Médias dens por dia'!$M$50,'Médias dens por dia'!$Q$50,'Médias dens por dia'!$U$50,'Médias dens por dia'!$Y$50,'Médias dens por dia'!$AC$50)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35.420505264279633</c:v>
                </c:pt>
                <c:pt idx="4">
                  <c:v>0</c:v>
                </c:pt>
                <c:pt idx="5">
                  <c:v>76.804215799013136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C95-4A4F-8753-A19D4A75E8A4}"/>
            </c:ext>
          </c:extLst>
        </c:ser>
        <c:ser>
          <c:idx val="36"/>
          <c:order val="36"/>
          <c:tx>
            <c:strRef>
              <c:f>'Médias dens por dia'!$AI$50</c:f>
              <c:strCache>
                <c:ptCount val="1"/>
                <c:pt idx="0">
                  <c:v>Synedra sp.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dia'!$E$51,'Médias dens por dia'!$I$51,'Médias dens por dia'!$M$51,'Médias dens por dia'!$Q$51,'Médias dens por dia'!$U$51,'Médias dens por dia'!$Y$51,'Médias dens por dia'!$AC$51)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204.23503133704156</c:v>
                </c:pt>
                <c:pt idx="4">
                  <c:v>146.50374065878151</c:v>
                </c:pt>
                <c:pt idx="5">
                  <c:v>44.28984526625014</c:v>
                </c:pt>
                <c:pt idx="6">
                  <c:v>86.819514082606332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3C95-4A4F-8753-A19D4A75E8A4}"/>
            </c:ext>
          </c:extLst>
        </c:ser>
        <c:ser>
          <c:idx val="37"/>
          <c:order val="37"/>
          <c:tx>
            <c:strRef>
              <c:f>'Médias dens por dia'!$AI$51</c:f>
              <c:strCache>
                <c:ptCount val="1"/>
                <c:pt idx="0">
                  <c:v>Tetraedron minimum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dia'!$E$52,'Médias dens por dia'!$I$52,'Médias dens por dia'!$M$52,'Médias dens por dia'!$Q$52,'Médias dens por dia'!$U$52,'Médias dens por dia'!$Y$52,'Médias dens por dia'!$AC$52)</c:f>
              <c:numCache>
                <c:formatCode>0.00E+00</c:formatCode>
                <c:ptCount val="7"/>
                <c:pt idx="0">
                  <c:v>101.79257353986904</c:v>
                </c:pt>
                <c:pt idx="1">
                  <c:v>83.23534463387702</c:v>
                </c:pt>
                <c:pt idx="2">
                  <c:v>101.40043521483584</c:v>
                </c:pt>
                <c:pt idx="3">
                  <c:v>88.929347205654878</c:v>
                </c:pt>
                <c:pt idx="4">
                  <c:v>70.841010528559266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C95-4A4F-8753-A19D4A75E8A4}"/>
            </c:ext>
          </c:extLst>
        </c:ser>
        <c:ser>
          <c:idx val="38"/>
          <c:order val="38"/>
          <c:tx>
            <c:strRef>
              <c:f>'Médias dens por dia'!$AI$52</c:f>
              <c:strCache>
                <c:ptCount val="1"/>
                <c:pt idx="0">
                  <c:v>Tetraplektrom sp.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dia'!$E$53,'Médias dens por dia'!$I$53,'Médias dens por dia'!$M$53,'Médias dens por dia'!$Q$53,'Médias dens por dia'!$U$53,'Médias dens por dia'!$Y$53,'Médias dens por dia'!$AC$53)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3C95-4A4F-8753-A19D4A75E8A4}"/>
            </c:ext>
          </c:extLst>
        </c:ser>
        <c:ser>
          <c:idx val="39"/>
          <c:order val="39"/>
          <c:tx>
            <c:strRef>
              <c:f>'Médias dens por dia'!$AI$53</c:f>
              <c:strCache>
                <c:ptCount val="1"/>
                <c:pt idx="0">
                  <c:v>Trachelomonas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dia'!$E$54,'Médias dens por dia'!$I$54,'Médias dens por dia'!$M$54,'Médias dens por dia'!$Q$54,'Médias dens por dia'!$U$54,'Médias dens por dia'!$Y$54,'Médias dens por dia'!$AC$54)</c:f>
              <c:numCache>
                <c:formatCode>0.00E+00</c:formatCode>
                <c:ptCount val="7"/>
                <c:pt idx="0">
                  <c:v>67.861715693246026</c:v>
                </c:pt>
                <c:pt idx="1">
                  <c:v>166.47068926775404</c:v>
                </c:pt>
                <c:pt idx="2">
                  <c:v>152.10065282225375</c:v>
                </c:pt>
                <c:pt idx="3">
                  <c:v>0</c:v>
                </c:pt>
                <c:pt idx="4">
                  <c:v>0</c:v>
                </c:pt>
                <c:pt idx="5">
                  <c:v>44.28984526625014</c:v>
                </c:pt>
                <c:pt idx="6">
                  <c:v>86.819514082606332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C95-4A4F-8753-A19D4A75E8A4}"/>
            </c:ext>
          </c:extLst>
        </c:ser>
        <c:ser>
          <c:idx val="40"/>
          <c:order val="40"/>
          <c:tx>
            <c:strRef>
              <c:f>'Médias dens por dia'!$AI$54</c:f>
              <c:strCache>
                <c:ptCount val="1"/>
                <c:pt idx="0">
                  <c:v>Romeria sp.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dia'!$E$55,'Médias dens por dia'!$I$55,'Médias dens por dia'!$M$55,'Médias dens por dia'!$Q$55,'Médias dens por dia'!$U$55,'Médias dens por dia'!$Y$55,'Médias dens por dia'!$AC$55)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C95-4A4F-8753-A19D4A75E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6352919630147"/>
          <c:y val="2.852871857625516E-2"/>
          <c:w val="0.10873799281282563"/>
          <c:h val="0.9539494548153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168</a:t>
            </a:r>
            <a:r>
              <a:rPr lang="pt-BR" sz="18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dia'!$E$107,'Médias dens por dia'!$I$107,'Médias dens por dia'!$M$107,'Médias dens por dia'!$Q$107,'Médias dens por dia'!$U$107,'Médias dens por dia'!$Y$107,'Médias dens por dia'!$AC$107)</c:f>
              <c:numCache>
                <c:formatCode>0.00E+00</c:formatCode>
                <c:ptCount val="7"/>
                <c:pt idx="0">
                  <c:v>0</c:v>
                </c:pt>
                <c:pt idx="1">
                  <c:v>451.22925920348592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8342.6357756080397</c:v>
                </c:pt>
                <c:pt idx="6">
                  <c:v>999.7226007096491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0-4761-83D9-563C7B6A246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dia'!$E$108,'Médias dens por dia'!$I$108,'Médias dens por dia'!$M$108,'Médias dens por dia'!$Q$108,'Médias dens por dia'!$U$108,'Médias dens por dia'!$Y$108,'Médias dens por dia'!$AC$108)</c:f>
              <c:numCache>
                <c:formatCode>0.00E+00</c:formatCode>
                <c:ptCount val="7"/>
                <c:pt idx="0">
                  <c:v>2147.3978320756692</c:v>
                </c:pt>
                <c:pt idx="1">
                  <c:v>2512.7193240419683</c:v>
                </c:pt>
                <c:pt idx="2">
                  <c:v>0</c:v>
                </c:pt>
                <c:pt idx="3">
                  <c:v>0</c:v>
                </c:pt>
                <c:pt idx="4">
                  <c:v>5638.749043403468</c:v>
                </c:pt>
                <c:pt idx="5">
                  <c:v>36022.46546939807</c:v>
                </c:pt>
                <c:pt idx="6">
                  <c:v>3665.6495359353794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B0-4761-83D9-563C7B6A246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dia'!$E$109,'Médias dens por dia'!$I$109,'Médias dens por dia'!$M$109,'Médias dens por dia'!$Q$109,'Médias dens por dia'!$U$109,'Médias dens por dia'!$Y$109,'Médias dens por dia'!$AC$109)</c:f>
              <c:numCache>
                <c:formatCode>0.00E+00</c:formatCode>
                <c:ptCount val="7"/>
                <c:pt idx="0">
                  <c:v>2229.0935099677445</c:v>
                </c:pt>
                <c:pt idx="1">
                  <c:v>2158.1820489535148</c:v>
                </c:pt>
                <c:pt idx="2">
                  <c:v>2559.7411432540125</c:v>
                </c:pt>
                <c:pt idx="3">
                  <c:v>0</c:v>
                </c:pt>
                <c:pt idx="4">
                  <c:v>0</c:v>
                </c:pt>
                <c:pt idx="5">
                  <c:v>16274.691570636416</c:v>
                </c:pt>
                <c:pt idx="6">
                  <c:v>52005.569688915937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B0-4761-83D9-563C7B6A246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dia'!$E$110,'Médias dens por dia'!$I$110,'Médias dens por dia'!$M$110,'Médias dens por dia'!$Q$110,'Médias dens por dia'!$U$110,'Médias dens por dia'!$Y$110,'Médias dens por dia'!$AC$110)</c:f>
              <c:numCache>
                <c:formatCode>0.00E+00</c:formatCode>
                <c:ptCount val="7"/>
                <c:pt idx="0">
                  <c:v>7025.2831110967945</c:v>
                </c:pt>
                <c:pt idx="1">
                  <c:v>1347.3829635717193</c:v>
                </c:pt>
                <c:pt idx="2">
                  <c:v>2428.0159383855867</c:v>
                </c:pt>
                <c:pt idx="3">
                  <c:v>7856.8214045995583</c:v>
                </c:pt>
                <c:pt idx="4">
                  <c:v>2080.8139977935348</c:v>
                </c:pt>
                <c:pt idx="5">
                  <c:v>16274.691570636416</c:v>
                </c:pt>
                <c:pt idx="6">
                  <c:v>5784.1093326772543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B0-4761-83D9-563C7B6A246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dia'!$E$111,'Médias dens por dia'!$I$111,'Médias dens por dia'!$M$111,'Médias dens por dia'!$Q$111,'Médias dens por dia'!$U$111,'Médias dens por dia'!$Y$111,'Médias dens por dia'!$AC$111)</c:f>
              <c:numCache>
                <c:formatCode>0.00E+00</c:formatCode>
                <c:ptCount val="7"/>
                <c:pt idx="0">
                  <c:v>177.57539676406583</c:v>
                </c:pt>
                <c:pt idx="1">
                  <c:v>1692.1097220130723</c:v>
                </c:pt>
                <c:pt idx="2">
                  <c:v>493.43549715578064</c:v>
                </c:pt>
                <c:pt idx="3">
                  <c:v>659.98010984099494</c:v>
                </c:pt>
                <c:pt idx="4">
                  <c:v>0</c:v>
                </c:pt>
                <c:pt idx="5">
                  <c:v>558.11699487779219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B0-4761-83D9-563C7B6A246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dia'!$E$112,'Médias dens por dia'!$I$112,'Médias dens por dia'!$M$112,'Médias dens por dia'!$Q$112,'Médias dens por dia'!$U$112,'Médias dens por dia'!$Y$112,'Médias dens por dia'!$AC$112)</c:f>
              <c:numCache>
                <c:formatCode>0.00E+00</c:formatCode>
                <c:ptCount val="7"/>
                <c:pt idx="0">
                  <c:v>156.68417361535222</c:v>
                </c:pt>
                <c:pt idx="1">
                  <c:v>0</c:v>
                </c:pt>
                <c:pt idx="2">
                  <c:v>58.742321089973863</c:v>
                </c:pt>
                <c:pt idx="3">
                  <c:v>85.342255582887262</c:v>
                </c:pt>
                <c:pt idx="4">
                  <c:v>171.26041134103167</c:v>
                </c:pt>
                <c:pt idx="5">
                  <c:v>0</c:v>
                </c:pt>
                <c:pt idx="6">
                  <c:v>742.65107481288226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B0-4761-83D9-563C7B6A246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dia'!$E$113,'Médias dens por dia'!$I$113,'Médias dens por dia'!$M$113,'Médias dens por dia'!$Q$113,'Médias dens por dia'!$U$113,'Médias dens por dia'!$Y$113,'Médias dens por dia'!$AC$113)</c:f>
              <c:numCache>
                <c:formatCode>0.00E+00</c:formatCode>
                <c:ptCount val="7"/>
                <c:pt idx="0">
                  <c:v>658.0735291844793</c:v>
                </c:pt>
                <c:pt idx="1">
                  <c:v>2493.6353798087375</c:v>
                </c:pt>
                <c:pt idx="2">
                  <c:v>3407.0546232184843</c:v>
                </c:pt>
                <c:pt idx="3">
                  <c:v>2784.2910883916975</c:v>
                </c:pt>
                <c:pt idx="4">
                  <c:v>770.67185103464249</c:v>
                </c:pt>
                <c:pt idx="5">
                  <c:v>4520.7476585101158</c:v>
                </c:pt>
                <c:pt idx="6">
                  <c:v>4113.1444143482704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B0-4761-83D9-563C7B6A246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dia'!$E$114,'Médias dens por dia'!$I$114,'Médias dens por dia'!$M$114,'Médias dens por dia'!$Q$114,'Médias dens por dia'!$U$114,'Médias dens por dia'!$Y$114,'Médias dens por dia'!$AC$114)</c:f>
              <c:numCache>
                <c:formatCode>0.00E+00</c:formatCode>
                <c:ptCount val="7"/>
                <c:pt idx="0">
                  <c:v>219.3578430614931</c:v>
                </c:pt>
                <c:pt idx="1">
                  <c:v>979.64247063914695</c:v>
                </c:pt>
                <c:pt idx="2">
                  <c:v>1253.1695165861092</c:v>
                </c:pt>
                <c:pt idx="3">
                  <c:v>714.74139050668089</c:v>
                </c:pt>
                <c:pt idx="4">
                  <c:v>299.70571984680544</c:v>
                </c:pt>
                <c:pt idx="5">
                  <c:v>1004.6105907800256</c:v>
                </c:pt>
                <c:pt idx="6">
                  <c:v>914.03209207739349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B0-4761-83D9-563C7B6A246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dia'!$E$115,'Médias dens por dia'!$I$115,'Médias dens por dia'!$M$115,'Médias dens por dia'!$Q$115,'Médias dens por dia'!$U$115,'Médias dens por dia'!$Y$115,'Médias dens por dia'!$AC$115)</c:f>
              <c:numCache>
                <c:formatCode>0.00E+00</c:formatCode>
                <c:ptCount val="7"/>
                <c:pt idx="0">
                  <c:v>438.7156861229862</c:v>
                </c:pt>
                <c:pt idx="1">
                  <c:v>846.05486100653593</c:v>
                </c:pt>
                <c:pt idx="2">
                  <c:v>802.81172156297612</c:v>
                </c:pt>
                <c:pt idx="3">
                  <c:v>320.03345843582724</c:v>
                </c:pt>
                <c:pt idx="4">
                  <c:v>342.52082268206334</c:v>
                </c:pt>
                <c:pt idx="5">
                  <c:v>1004.6105907800256</c:v>
                </c:pt>
                <c:pt idx="6">
                  <c:v>1628.1196640128569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B0-4761-83D9-563C7B6A246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dia'!$E$116,'Médias dens por dia'!$I$116,'Médias dens por dia'!$M$116,'Médias dens por dia'!$Q$116,'Médias dens por dia'!$U$116,'Médias dens por dia'!$Y$116,'Médias dens por dia'!$AC$116)</c:f>
              <c:numCache>
                <c:formatCode>0.00E+00</c:formatCode>
                <c:ptCount val="7"/>
                <c:pt idx="0">
                  <c:v>1128.1260500305359</c:v>
                </c:pt>
                <c:pt idx="1">
                  <c:v>4353.113486304047</c:v>
                </c:pt>
                <c:pt idx="2">
                  <c:v>2678.6498417028088</c:v>
                </c:pt>
                <c:pt idx="3">
                  <c:v>3767.5049912528775</c:v>
                </c:pt>
                <c:pt idx="4">
                  <c:v>0</c:v>
                </c:pt>
                <c:pt idx="5">
                  <c:v>33152.149495740843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B0-4761-83D9-563C7B6A246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dia'!$E$117,'Médias dens por dia'!$I$117,'Médias dens por dia'!$M$117,'Médias dens por dia'!$Q$117,'Médias dens por dia'!$U$117,'Médias dens por dia'!$Y$117,'Médias dens por dia'!$AC$117)</c:f>
              <c:numCache>
                <c:formatCode>0.00E+00</c:formatCode>
                <c:ptCount val="7"/>
                <c:pt idx="0">
                  <c:v>3238.139588050612</c:v>
                </c:pt>
                <c:pt idx="1">
                  <c:v>0</c:v>
                </c:pt>
                <c:pt idx="2">
                  <c:v>641.27033856554806</c:v>
                </c:pt>
                <c:pt idx="3">
                  <c:v>582.28309798740793</c:v>
                </c:pt>
                <c:pt idx="4">
                  <c:v>1869.5928238062625</c:v>
                </c:pt>
                <c:pt idx="5">
                  <c:v>21933.997898697227</c:v>
                </c:pt>
                <c:pt idx="6">
                  <c:v>17376.135093046993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B0-4761-83D9-563C7B6A246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dia'!$E$118,'Médias dens por dia'!$I$118,'Médias dens por dia'!$M$118,'Médias dens por dia'!$Q$118,'Médias dens por dia'!$U$118,'Médias dens por dia'!$Y$118,'Médias dens por dia'!$AC$118)</c:f>
              <c:numCache>
                <c:formatCode>0.00E+00</c:formatCode>
                <c:ptCount val="7"/>
                <c:pt idx="0">
                  <c:v>1253.4733889228178</c:v>
                </c:pt>
                <c:pt idx="1">
                  <c:v>2137.4017541217754</c:v>
                </c:pt>
                <c:pt idx="2">
                  <c:v>2114.7235592390593</c:v>
                </c:pt>
                <c:pt idx="3">
                  <c:v>1088.1137586818127</c:v>
                </c:pt>
                <c:pt idx="4">
                  <c:v>685.04164536412668</c:v>
                </c:pt>
                <c:pt idx="5">
                  <c:v>3683.5721661934276</c:v>
                </c:pt>
                <c:pt idx="6">
                  <c:v>6055.4626100127325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B0-4761-83D9-563C7B6A246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dia'!$E$119,'Médias dens por dia'!$I$119,'Médias dens por dia'!$M$119,'Médias dens por dia'!$Q$119,'Médias dens por dia'!$U$119,'Médias dens por dia'!$Y$119,'Médias dens por dia'!$AC$119)</c:f>
              <c:numCache>
                <c:formatCode>0.00E+00</c:formatCode>
                <c:ptCount val="7"/>
                <c:pt idx="0">
                  <c:v>82127.576442223013</c:v>
                </c:pt>
                <c:pt idx="1">
                  <c:v>58405.987238151203</c:v>
                </c:pt>
                <c:pt idx="2">
                  <c:v>16087.563669174178</c:v>
                </c:pt>
                <c:pt idx="3">
                  <c:v>20978.193200468475</c:v>
                </c:pt>
                <c:pt idx="4">
                  <c:v>117090.74323386335</c:v>
                </c:pt>
                <c:pt idx="5">
                  <c:v>477580.71251692669</c:v>
                </c:pt>
                <c:pt idx="6">
                  <c:v>513467.04889210162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B0-4761-83D9-563C7B6A246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dia'!$E$120,'Médias dens por dia'!$I$120,'Médias dens por dia'!$M$120,'Médias dens por dia'!$Q$120,'Médias dens por dia'!$U$120,'Médias dens por dia'!$Y$120,'Médias dens por dia'!$AC$120)</c:f>
              <c:numCache>
                <c:formatCode>0.00E+00</c:formatCode>
                <c:ptCount val="7"/>
                <c:pt idx="0">
                  <c:v>501.38935556912708</c:v>
                </c:pt>
                <c:pt idx="1">
                  <c:v>1068.7008770608875</c:v>
                </c:pt>
                <c:pt idx="2">
                  <c:v>1723.1080853059002</c:v>
                </c:pt>
                <c:pt idx="3">
                  <c:v>768.08030024598543</c:v>
                </c:pt>
                <c:pt idx="4">
                  <c:v>256.89061701154753</c:v>
                </c:pt>
                <c:pt idx="5">
                  <c:v>1339.480787706701</c:v>
                </c:pt>
                <c:pt idx="6">
                  <c:v>2742.0962762321806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B0-4761-83D9-563C7B6A246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dia'!$E$121,'Médias dens por dia'!$I$121,'Médias dens por dia'!$M$121,'Médias dens por dia'!$Q$121,'Médias dens por dia'!$U$121,'Médias dens por dia'!$Y$121,'Médias dens por dia'!$AC$121)</c:f>
              <c:numCache>
                <c:formatCode>0.00E+00</c:formatCode>
                <c:ptCount val="7"/>
                <c:pt idx="0">
                  <c:v>10785.093950523409</c:v>
                </c:pt>
                <c:pt idx="1">
                  <c:v>44785.246129332823</c:v>
                </c:pt>
                <c:pt idx="2">
                  <c:v>3528.0669127231477</c:v>
                </c:pt>
                <c:pt idx="3">
                  <c:v>896.09368362031637</c:v>
                </c:pt>
                <c:pt idx="4">
                  <c:v>14599.950066822952</c:v>
                </c:pt>
                <c:pt idx="5">
                  <c:v>77711.413056791091</c:v>
                </c:pt>
                <c:pt idx="6">
                  <c:v>55548.396162478421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B0-4761-83D9-563C7B6A246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dia'!$E$122,'Médias dens por dia'!$I$122,'Médias dens por dia'!$M$122,'Médias dens por dia'!$Q$122,'Médias dens por dia'!$U$122,'Médias dens por dia'!$Y$122,'Médias dens por dia'!$AC$122)</c:f>
              <c:numCache>
                <c:formatCode>0.00E+00</c:formatCode>
                <c:ptCount val="7"/>
                <c:pt idx="0">
                  <c:v>872.20856645879394</c:v>
                </c:pt>
                <c:pt idx="1">
                  <c:v>688.71834299479428</c:v>
                </c:pt>
                <c:pt idx="2">
                  <c:v>229.09505225089805</c:v>
                </c:pt>
                <c:pt idx="3">
                  <c:v>401.10860123957013</c:v>
                </c:pt>
                <c:pt idx="4">
                  <c:v>913.38886048550228</c:v>
                </c:pt>
                <c:pt idx="5">
                  <c:v>2042.7082012527189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B0-4761-83D9-563C7B6A246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dia'!$E$123,'Médias dens por dia'!$I$123,'Médias dens por dia'!$M$123,'Médias dens por dia'!$Q$123,'Médias dens por dia'!$U$123,'Médias dens por dia'!$Y$123,'Médias dens por dia'!$AC$123)</c:f>
              <c:numCache>
                <c:formatCode>0.00E+00</c:formatCode>
                <c:ptCount val="7"/>
                <c:pt idx="0">
                  <c:v>3028.481241451022</c:v>
                </c:pt>
                <c:pt idx="1">
                  <c:v>8905.8406421740619</c:v>
                </c:pt>
                <c:pt idx="2">
                  <c:v>0</c:v>
                </c:pt>
                <c:pt idx="3">
                  <c:v>4618.4383979605818</c:v>
                </c:pt>
                <c:pt idx="4">
                  <c:v>3099.8134452726736</c:v>
                </c:pt>
                <c:pt idx="5">
                  <c:v>39907.289675123786</c:v>
                </c:pt>
                <c:pt idx="6">
                  <c:v>7453.1700174810785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FB0-4761-83D9-563C7B6A246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dia'!$E$124,'Médias dens por dia'!$I$124,'Médias dens por dia'!$M$124,'Médias dens por dia'!$Q$124,'Médias dens por dia'!$U$124,'Médias dens por dia'!$Y$124,'Médias dens por dia'!$AC$124)</c:f>
              <c:numCache>
                <c:formatCode>0.00E+00</c:formatCode>
                <c:ptCount val="7"/>
                <c:pt idx="0">
                  <c:v>31.336834723070442</c:v>
                </c:pt>
                <c:pt idx="1">
                  <c:v>178.11681284348126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502.30529539001282</c:v>
                </c:pt>
                <c:pt idx="6">
                  <c:v>142.81751438709273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B0-4761-83D9-563C7B6A246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dia'!$E$125,'Médias dens por dia'!$I$125,'Médias dens por dia'!$M$125,'Médias dens por dia'!$Q$125,'Médias dens por dia'!$U$125,'Médias dens por dia'!$Y$125,'Médias dens por dia'!$AC$125)</c:f>
              <c:numCache>
                <c:formatCode>0.00E+00</c:formatCode>
                <c:ptCount val="7"/>
                <c:pt idx="0">
                  <c:v>323.81395880506125</c:v>
                </c:pt>
                <c:pt idx="1">
                  <c:v>333.96902408152744</c:v>
                </c:pt>
                <c:pt idx="2">
                  <c:v>479.72895556811989</c:v>
                </c:pt>
                <c:pt idx="3">
                  <c:v>512.05353349732366</c:v>
                </c:pt>
                <c:pt idx="4">
                  <c:v>640.62792667625365</c:v>
                </c:pt>
                <c:pt idx="5">
                  <c:v>0</c:v>
                </c:pt>
                <c:pt idx="6">
                  <c:v>1068.4651218391507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FB0-4761-83D9-563C7B6A2460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dia'!$E$126,'Médias dens por dia'!$I$126,'Médias dens por dia'!$M$126,'Médias dens por dia'!$Q$126,'Médias dens por dia'!$U$126,'Médias dens por dia'!$Y$126,'Médias dens por dia'!$AC$126)</c:f>
              <c:numCache>
                <c:formatCode>0.00E+00</c:formatCode>
                <c:ptCount val="7"/>
                <c:pt idx="0">
                  <c:v>564.06302501526795</c:v>
                </c:pt>
                <c:pt idx="1">
                  <c:v>1469.4637059587203</c:v>
                </c:pt>
                <c:pt idx="2">
                  <c:v>1018.2002322262138</c:v>
                </c:pt>
                <c:pt idx="3">
                  <c:v>2538.9321035908961</c:v>
                </c:pt>
                <c:pt idx="4">
                  <c:v>513.78123402309507</c:v>
                </c:pt>
                <c:pt idx="5">
                  <c:v>1674.3509846333764</c:v>
                </c:pt>
                <c:pt idx="6">
                  <c:v>4113.1444143482704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B0-4761-83D9-563C7B6A2460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dia'!$E$127,'Médias dens por dia'!$I$127,'Médias dens por dia'!$M$127,'Médias dens por dia'!$Q$127,'Médias dens por dia'!$U$127,'Médias dens por dia'!$Y$127,'Médias dens por dia'!$AC$127)</c:f>
              <c:numCache>
                <c:formatCode>0.00E+00</c:formatCode>
                <c:ptCount val="7"/>
                <c:pt idx="0">
                  <c:v>109929.61620853111</c:v>
                </c:pt>
                <c:pt idx="1">
                  <c:v>68616.533534403774</c:v>
                </c:pt>
                <c:pt idx="2">
                  <c:v>65733.687866717431</c:v>
                </c:pt>
                <c:pt idx="3">
                  <c:v>47877.005381999756</c:v>
                </c:pt>
                <c:pt idx="4">
                  <c:v>95672.725902208011</c:v>
                </c:pt>
                <c:pt idx="5">
                  <c:v>448391.19368481811</c:v>
                </c:pt>
                <c:pt idx="6">
                  <c:v>414122.45348693017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B0-4761-83D9-563C7B6A2460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dia'!$E$128,'Médias dens por dia'!$I$128,'Médias dens por dia'!$M$128,'Médias dens por dia'!$Q$128,'Médias dens por dia'!$U$128,'Médias dens por dia'!$Y$128,'Médias dens por dia'!$AC$128)</c:f>
              <c:numCache>
                <c:formatCode>0.00E+00</c:formatCode>
                <c:ptCount val="7"/>
                <c:pt idx="0">
                  <c:v>94.01050416921133</c:v>
                </c:pt>
                <c:pt idx="1">
                  <c:v>267.17521926522187</c:v>
                </c:pt>
                <c:pt idx="2">
                  <c:v>411.19624762981704</c:v>
                </c:pt>
                <c:pt idx="3">
                  <c:v>202.68785700935726</c:v>
                </c:pt>
                <c:pt idx="4">
                  <c:v>128.44530850577377</c:v>
                </c:pt>
                <c:pt idx="5">
                  <c:v>167.43509846333762</c:v>
                </c:pt>
                <c:pt idx="6">
                  <c:v>285.63502877418546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B0-4761-83D9-563C7B6A2460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dia'!$E$129,'Médias dens por dia'!$I$129,'Médias dens por dia'!$M$129,'Médias dens por dia'!$Q$129,'Médias dens por dia'!$U$129,'Médias dens por dia'!$Y$129,'Médias dens por dia'!$AC$129)</c:f>
              <c:numCache>
                <c:formatCode>0.00E+00</c:formatCode>
                <c:ptCount val="7"/>
                <c:pt idx="0">
                  <c:v>3783.9227928107557</c:v>
                </c:pt>
                <c:pt idx="1">
                  <c:v>3546.1438193384001</c:v>
                </c:pt>
                <c:pt idx="2">
                  <c:v>0</c:v>
                </c:pt>
                <c:pt idx="3">
                  <c:v>5604.1414499429311</c:v>
                </c:pt>
                <c:pt idx="4">
                  <c:v>428.1510283525792</c:v>
                </c:pt>
                <c:pt idx="5">
                  <c:v>13997.677586534073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B0-4761-83D9-563C7B6A2460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dia'!$E$130,'Médias dens por dia'!$I$130,'Médias dens por dia'!$M$130,'Médias dens por dia'!$Q$130,'Médias dens por dia'!$U$130,'Médias dens por dia'!$Y$130,'Médias dens por dia'!$AC$130)</c:f>
              <c:numCache>
                <c:formatCode>0.00E+00</c:formatCode>
                <c:ptCount val="7"/>
                <c:pt idx="0">
                  <c:v>3396.1294631127594</c:v>
                </c:pt>
                <c:pt idx="1">
                  <c:v>9823.1422283179909</c:v>
                </c:pt>
                <c:pt idx="2">
                  <c:v>7537.446062995863</c:v>
                </c:pt>
                <c:pt idx="3">
                  <c:v>15496.356934787427</c:v>
                </c:pt>
                <c:pt idx="4">
                  <c:v>4799.3691463903397</c:v>
                </c:pt>
                <c:pt idx="5">
                  <c:v>57175.938538228656</c:v>
                </c:pt>
                <c:pt idx="6">
                  <c:v>17976.830038215325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FB0-4761-83D9-563C7B6A2460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dia'!$E$131,'Médias dens por dia'!$I$131,'Médias dens por dia'!$M$131,'Médias dens por dia'!$Q$131,'Médias dens por dia'!$U$131,'Médias dens por dia'!$Y$131,'Médias dens por dia'!$AC$131)</c:f>
              <c:numCache>
                <c:formatCode>0.00E+00</c:formatCode>
                <c:ptCount val="7"/>
                <c:pt idx="0">
                  <c:v>219.3578430614931</c:v>
                </c:pt>
                <c:pt idx="1">
                  <c:v>311.70442247609219</c:v>
                </c:pt>
                <c:pt idx="2">
                  <c:v>391.61547393315914</c:v>
                </c:pt>
                <c:pt idx="3">
                  <c:v>85.342255582887262</c:v>
                </c:pt>
                <c:pt idx="4">
                  <c:v>171.26041134103167</c:v>
                </c:pt>
                <c:pt idx="5">
                  <c:v>669.7403938533505</c:v>
                </c:pt>
                <c:pt idx="6">
                  <c:v>285.63502877418546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FB0-4761-83D9-563C7B6A2460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dia'!$E$132,'Médias dens por dia'!$I$132,'Médias dens por dia'!$M$132,'Médias dens por dia'!$Q$132,'Médias dens por dia'!$U$132,'Médias dens por dia'!$Y$132,'Médias dens por dia'!$AC$132)</c:f>
              <c:numCache>
                <c:formatCode>0.00E+00</c:formatCode>
                <c:ptCount val="7"/>
                <c:pt idx="0">
                  <c:v>125.34733889228177</c:v>
                </c:pt>
                <c:pt idx="1">
                  <c:v>400.76282889783283</c:v>
                </c:pt>
                <c:pt idx="2">
                  <c:v>646.16553198971246</c:v>
                </c:pt>
                <c:pt idx="3">
                  <c:v>426.71127791443632</c:v>
                </c:pt>
                <c:pt idx="4">
                  <c:v>85.630205670515835</c:v>
                </c:pt>
                <c:pt idx="5">
                  <c:v>167.43509846333762</c:v>
                </c:pt>
                <c:pt idx="6">
                  <c:v>428.45254316127813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FB0-4761-83D9-563C7B6A2460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dia'!$E$133,'Médias dens por dia'!$I$133,'Médias dens por dia'!$M$133,'Médias dens por dia'!$Q$133,'Médias dens por dia'!$U$133,'Médias dens por dia'!$Y$133,'Médias dens por dia'!$AC$133)</c:f>
              <c:numCache>
                <c:formatCode>0.00E+00</c:formatCode>
                <c:ptCount val="7"/>
                <c:pt idx="0">
                  <c:v>31.336834723070442</c:v>
                </c:pt>
                <c:pt idx="1">
                  <c:v>0</c:v>
                </c:pt>
                <c:pt idx="2">
                  <c:v>58.742321089973863</c:v>
                </c:pt>
                <c:pt idx="3">
                  <c:v>96.010037530748178</c:v>
                </c:pt>
                <c:pt idx="4">
                  <c:v>42.815102835257917</c:v>
                </c:pt>
                <c:pt idx="5">
                  <c:v>334.87019692667525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FB0-4761-83D9-563C7B6A2460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dia'!$E$134,'Médias dens por dia'!$I$134,'Médias dens por dia'!$M$134,'Médias dens por dia'!$Q$134,'Médias dens por dia'!$U$134,'Médias dens por dia'!$Y$134,'Médias dens por dia'!$AC$134)</c:f>
              <c:numCache>
                <c:formatCode>0.00E+00</c:formatCode>
                <c:ptCount val="7"/>
                <c:pt idx="0">
                  <c:v>8835.2464566434719</c:v>
                </c:pt>
                <c:pt idx="1">
                  <c:v>50362.528831494332</c:v>
                </c:pt>
                <c:pt idx="2">
                  <c:v>33346.057605408503</c:v>
                </c:pt>
                <c:pt idx="3">
                  <c:v>26072.059080572057</c:v>
                </c:pt>
                <c:pt idx="4">
                  <c:v>20722.509772264832</c:v>
                </c:pt>
                <c:pt idx="5">
                  <c:v>91168.411113287351</c:v>
                </c:pt>
                <c:pt idx="6">
                  <c:v>145735.75226440234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FB0-4761-83D9-563C7B6A2460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dia'!$E$135,'Médias dens por dia'!$I$135,'Médias dens por dia'!$M$135,'Médias dens por dia'!$Q$135,'Médias dens por dia'!$U$135,'Médias dens por dia'!$Y$135,'Médias dens por dia'!$AC$135)</c:f>
              <c:numCache>
                <c:formatCode>0.00E+00</c:formatCode>
                <c:ptCount val="7"/>
                <c:pt idx="0">
                  <c:v>170672.93663573088</c:v>
                </c:pt>
                <c:pt idx="1">
                  <c:v>618804.52534018049</c:v>
                </c:pt>
                <c:pt idx="2">
                  <c:v>499121.75383728999</c:v>
                </c:pt>
                <c:pt idx="3">
                  <c:v>481944.78572768101</c:v>
                </c:pt>
                <c:pt idx="4">
                  <c:v>109092.88202423717</c:v>
                </c:pt>
                <c:pt idx="5">
                  <c:v>795277.64951121225</c:v>
                </c:pt>
                <c:pt idx="6">
                  <c:v>361042.67637057044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FB0-4761-83D9-563C7B6A2460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dia'!$E$136,'Médias dens por dia'!$I$136,'Médias dens por dia'!$M$136,'Médias dens por dia'!$Q$136,'Médias dens por dia'!$U$136,'Médias dens por dia'!$Y$136,'Médias dens por dia'!$AC$136)</c:f>
              <c:numCache>
                <c:formatCode>0.00E+00</c:formatCode>
                <c:ptCount val="7"/>
                <c:pt idx="0">
                  <c:v>46297.03961986427</c:v>
                </c:pt>
                <c:pt idx="1">
                  <c:v>24347.084008930193</c:v>
                </c:pt>
                <c:pt idx="2">
                  <c:v>19689.773336902686</c:v>
                </c:pt>
                <c:pt idx="3">
                  <c:v>13180.044596582153</c:v>
                </c:pt>
                <c:pt idx="4">
                  <c:v>55651.070665268242</c:v>
                </c:pt>
                <c:pt idx="5">
                  <c:v>107275.66758546041</c:v>
                </c:pt>
                <c:pt idx="6">
                  <c:v>157023.09648479553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FB0-4761-83D9-563C7B6A2460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dia'!$E$137,'Médias dens por dia'!$I$137,'Médias dens por dia'!$M$137,'Médias dens por dia'!$Q$137,'Médias dens por dia'!$U$137,'Médias dens por dia'!$Y$137,'Médias dens por dia'!$AC$137)</c:f>
              <c:numCache>
                <c:formatCode>0.00E+00</c:formatCode>
                <c:ptCount val="7"/>
                <c:pt idx="0">
                  <c:v>75.208403335369056</c:v>
                </c:pt>
                <c:pt idx="1">
                  <c:v>427.48035082435513</c:v>
                </c:pt>
                <c:pt idx="2">
                  <c:v>0</c:v>
                </c:pt>
                <c:pt idx="3">
                  <c:v>135.12523800623816</c:v>
                </c:pt>
                <c:pt idx="4">
                  <c:v>0</c:v>
                </c:pt>
                <c:pt idx="5">
                  <c:v>372.07799658519468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FB0-4761-83D9-563C7B6A2460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dia'!$E$138,'Médias dens por dia'!$I$138,'Médias dens por dia'!$M$138,'Médias dens por dia'!$Q$138,'Médias dens por dia'!$U$138,'Médias dens por dia'!$Y$138,'Médias dens por dia'!$AC$138)</c:f>
              <c:numCache>
                <c:formatCode>0.00E+00</c:formatCode>
                <c:ptCount val="7"/>
                <c:pt idx="0">
                  <c:v>407.37885139991579</c:v>
                </c:pt>
                <c:pt idx="1">
                  <c:v>935.11326742827657</c:v>
                </c:pt>
                <c:pt idx="2">
                  <c:v>979.03868483289784</c:v>
                </c:pt>
                <c:pt idx="3">
                  <c:v>1194.7915781604217</c:v>
                </c:pt>
                <c:pt idx="4">
                  <c:v>299.70571984680544</c:v>
                </c:pt>
                <c:pt idx="5">
                  <c:v>1674.3509846333764</c:v>
                </c:pt>
                <c:pt idx="6">
                  <c:v>885.46858919997487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FB0-4761-83D9-563C7B6A2460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dia'!$E$139,'Médias dens por dia'!$I$139,'Médias dens por dia'!$M$139,'Médias dens por dia'!$Q$139,'Médias dens por dia'!$U$139,'Médias dens por dia'!$Y$139,'Médias dens por dia'!$AC$139)</c:f>
              <c:numCache>
                <c:formatCode>0.00E+00</c:formatCode>
                <c:ptCount val="7"/>
                <c:pt idx="0">
                  <c:v>31.336834723070442</c:v>
                </c:pt>
                <c:pt idx="1">
                  <c:v>178.11681284348126</c:v>
                </c:pt>
                <c:pt idx="2">
                  <c:v>215.38851066323753</c:v>
                </c:pt>
                <c:pt idx="3">
                  <c:v>362.70458622727091</c:v>
                </c:pt>
                <c:pt idx="4">
                  <c:v>0</c:v>
                </c:pt>
                <c:pt idx="5">
                  <c:v>837.17549231668818</c:v>
                </c:pt>
                <c:pt idx="6">
                  <c:v>342.76203452902257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FB0-4761-83D9-563C7B6A2460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dia'!$E$140,'Médias dens por dia'!$I$140,'Médias dens por dia'!$M$140,'Médias dens por dia'!$Q$140,'Médias dens por dia'!$U$140,'Médias dens por dia'!$Y$140,'Médias dens por dia'!$AC$140)</c:f>
              <c:numCache>
                <c:formatCode>0.00E+00</c:formatCode>
                <c:ptCount val="7"/>
                <c:pt idx="0">
                  <c:v>0</c:v>
                </c:pt>
                <c:pt idx="1">
                  <c:v>44.529203210870314</c:v>
                </c:pt>
                <c:pt idx="2">
                  <c:v>137.0654158766057</c:v>
                </c:pt>
                <c:pt idx="3">
                  <c:v>149.34894727005272</c:v>
                </c:pt>
                <c:pt idx="4">
                  <c:v>0</c:v>
                </c:pt>
                <c:pt idx="5">
                  <c:v>167.43509846333762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FB0-4761-83D9-563C7B6A2460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dia'!$E$141,'Médias dens por dia'!$I$141,'Médias dens por dia'!$M$141,'Médias dens por dia'!$Q$141,'Médias dens por dia'!$U$141,'Médias dens por dia'!$Y$141,'Médias dens por dia'!$AC$141)</c:f>
              <c:numCache>
                <c:formatCode>0.00E+00</c:formatCode>
                <c:ptCount val="7"/>
                <c:pt idx="0">
                  <c:v>1331.8154757304937</c:v>
                </c:pt>
                <c:pt idx="1">
                  <c:v>801.52565779566567</c:v>
                </c:pt>
                <c:pt idx="2">
                  <c:v>998.6194585295558</c:v>
                </c:pt>
                <c:pt idx="3">
                  <c:v>373.37236817513173</c:v>
                </c:pt>
                <c:pt idx="4">
                  <c:v>1391.4908421458824</c:v>
                </c:pt>
                <c:pt idx="5">
                  <c:v>1348.7827376213306</c:v>
                </c:pt>
                <c:pt idx="6">
                  <c:v>6312.5341359094982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FB0-4761-83D9-563C7B6A2460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dia'!$E$142,'Médias dens por dia'!$I$142,'Médias dens por dia'!$M$142,'Médias dens por dia'!$Q$142,'Médias dens por dia'!$U$142,'Médias dens por dia'!$Y$142,'Médias dens por dia'!$AC$142)</c:f>
              <c:numCache>
                <c:formatCode>0.00E+00</c:formatCode>
                <c:ptCount val="7"/>
                <c:pt idx="0">
                  <c:v>295.95899460677634</c:v>
                </c:pt>
                <c:pt idx="1">
                  <c:v>801.52565779566567</c:v>
                </c:pt>
                <c:pt idx="2">
                  <c:v>1292.3310639794249</c:v>
                </c:pt>
                <c:pt idx="3">
                  <c:v>554.72466128876727</c:v>
                </c:pt>
                <c:pt idx="4">
                  <c:v>85.630205670515835</c:v>
                </c:pt>
                <c:pt idx="5">
                  <c:v>1339.480787706701</c:v>
                </c:pt>
                <c:pt idx="6">
                  <c:v>799.77808056771937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FB0-4761-83D9-563C7B6A2460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dia'!$E$143,'Médias dens por dia'!$I$143,'Médias dens por dia'!$M$143,'Médias dens por dia'!$Q$143,'Médias dens por dia'!$U$143,'Médias dens por dia'!$Y$143,'Médias dens por dia'!$AC$143)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FB0-4761-83D9-563C7B6A2460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dia'!$E$144,'Médias dens por dia'!$I$144,'Médias dens por dia'!$M$144,'Médias dens por dia'!$Q$144,'Médias dens por dia'!$U$144,'Médias dens por dia'!$Y$144,'Médias dens por dia'!$AC$144)</c:f>
              <c:numCache>
                <c:formatCode>0.00E+00</c:formatCode>
                <c:ptCount val="7"/>
                <c:pt idx="0">
                  <c:v>94.01050416921133</c:v>
                </c:pt>
                <c:pt idx="1">
                  <c:v>400.76282889783283</c:v>
                </c:pt>
                <c:pt idx="2">
                  <c:v>489.51934241644892</c:v>
                </c:pt>
                <c:pt idx="3">
                  <c:v>181.35229311363545</c:v>
                </c:pt>
                <c:pt idx="4">
                  <c:v>85.630205670515835</c:v>
                </c:pt>
                <c:pt idx="5">
                  <c:v>1004.6105907800257</c:v>
                </c:pt>
                <c:pt idx="6">
                  <c:v>628.39706330320791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FB0-4761-83D9-563C7B6A2460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dia'!$E$145,'Médias dens por dia'!$I$145,'Médias dens por dia'!$M$145,'Médias dens por dia'!$Q$145,'Médias dens por dia'!$U$145,'Médias dens por dia'!$Y$145,'Médias dens por dia'!$AC$145)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167.43509846333762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FB0-4761-83D9-563C7B6A2460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dia'!$E$146,'Médias dens por dia'!$I$146,'Médias dens por dia'!$M$146,'Médias dens por dia'!$Q$146,'Médias dens por dia'!$U$146,'Médias dens por dia'!$Y$146,'Médias dens por dia'!$AC$146)</c:f>
              <c:numCache>
                <c:formatCode>0.00E+00</c:formatCode>
                <c:ptCount val="7"/>
                <c:pt idx="0">
                  <c:v>125.34733889228177</c:v>
                </c:pt>
                <c:pt idx="1">
                  <c:v>44.529203210870314</c:v>
                </c:pt>
                <c:pt idx="2">
                  <c:v>137.0654158766057</c:v>
                </c:pt>
                <c:pt idx="3">
                  <c:v>330.70124038368817</c:v>
                </c:pt>
                <c:pt idx="4">
                  <c:v>85.630205670515835</c:v>
                </c:pt>
                <c:pt idx="5">
                  <c:v>167.43509846333762</c:v>
                </c:pt>
                <c:pt idx="6">
                  <c:v>628.39706330320791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FB0-4761-83D9-563C7B6A2460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dia'!$E$147,'Médias dens por dia'!$I$147,'Médias dens por dia'!$M$147,'Médias dens por dia'!$Q$147,'Médias dens por dia'!$U$147,'Médias dens por dia'!$Y$147,'Médias dens por dia'!$AC$147)</c:f>
              <c:numCache>
                <c:formatCode>0.00E+00</c:formatCode>
                <c:ptCount val="7"/>
                <c:pt idx="0">
                  <c:v>1504.1680667073813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5822.8539855950767</c:v>
                </c:pt>
                <c:pt idx="5">
                  <c:v>13059.937680140334</c:v>
                </c:pt>
                <c:pt idx="6">
                  <c:v>21136.992129289723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FB0-4761-83D9-563C7B6A2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6352919630147"/>
          <c:y val="2.852871857625516E-2"/>
          <c:w val="0.10873799281282563"/>
          <c:h val="0.9539494548153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 baseline="0">
                <a:latin typeface="Arial" panose="020B0604020202020204" pitchFamily="34" charset="0"/>
                <a:cs typeface="Arial" panose="020B0604020202020204" pitchFamily="34" charset="0"/>
              </a:rPr>
              <a:t>336 </a:t>
            </a: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dia'!$E$153,'Médias dens por dia'!$I$153,'Médias dens por dia'!$M$153,'Médias dens por dia'!$Q$153,'Médias dens por dia'!$U$153,'Médias dens por dia'!$Y$153,'Médias dens por dia'!$AC$153)</c:f>
              <c:numCache>
                <c:formatCode>0.00E+00</c:formatCode>
                <c:ptCount val="7"/>
                <c:pt idx="0">
                  <c:v>1229.7104253939776</c:v>
                </c:pt>
                <c:pt idx="1">
                  <c:v>2143.50136300536</c:v>
                </c:pt>
                <c:pt idx="2">
                  <c:v>1167.9171525689248</c:v>
                </c:pt>
                <c:pt idx="3" formatCode="General">
                  <c:v>723.88439269649018</c:v>
                </c:pt>
                <c:pt idx="4">
                  <c:v>0</c:v>
                </c:pt>
                <c:pt idx="5">
                  <c:v>42856.135607645781</c:v>
                </c:pt>
                <c:pt idx="6">
                  <c:v>12774.995565316856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D-4174-B9C3-7C29C94AAB7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dia'!$E$154,'Médias dens por dia'!$I$154,'Médias dens por dia'!$M$154,'Médias dens por dia'!$Q$154,'Médias dens por dia'!$U$154,'Médias dens por dia'!$Y$154,'Médias dens por dia'!$AC$154)</c:f>
              <c:numCache>
                <c:formatCode>0.00E+00</c:formatCode>
                <c:ptCount val="7"/>
                <c:pt idx="0">
                  <c:v>11224.378138170563</c:v>
                </c:pt>
                <c:pt idx="1">
                  <c:v>13453.623260745404</c:v>
                </c:pt>
                <c:pt idx="2">
                  <c:v>6901.3286288163745</c:v>
                </c:pt>
                <c:pt idx="3">
                  <c:v>4387.1781375544861</c:v>
                </c:pt>
                <c:pt idx="4">
                  <c:v>3126.4941223982137</c:v>
                </c:pt>
                <c:pt idx="5">
                  <c:v>42856.135607645781</c:v>
                </c:pt>
                <c:pt idx="6">
                  <c:v>12774.995565316856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1D-4174-B9C3-7C29C94AAB7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dia'!$E$155,'Médias dens por dia'!$I$155,'Médias dens por dia'!$M$155,'Médias dens por dia'!$Q$155,'Médias dens por dia'!$U$155,'Médias dens por dia'!$Y$155,'Médias dens por dia'!$AC$155)</c:f>
              <c:numCache>
                <c:formatCode>0.00E+00</c:formatCode>
                <c:ptCount val="7"/>
                <c:pt idx="0">
                  <c:v>157842.81756802354</c:v>
                </c:pt>
                <c:pt idx="1">
                  <c:v>69038.606400130957</c:v>
                </c:pt>
                <c:pt idx="2">
                  <c:v>31151.230881046751</c:v>
                </c:pt>
                <c:pt idx="3">
                  <c:v>28850.083432558298</c:v>
                </c:pt>
                <c:pt idx="4">
                  <c:v>28173.155479220826</c:v>
                </c:pt>
                <c:pt idx="5">
                  <c:v>281980.27216952085</c:v>
                </c:pt>
                <c:pt idx="6">
                  <c:v>91281.593774820634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1D-4174-B9C3-7C29C94AAB7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dia'!$E$156,'Médias dens por dia'!$I$156,'Médias dens por dia'!$M$156,'Médias dens por dia'!$Q$156,'Médias dens por dia'!$U$156,'Médias dens por dia'!$Y$156,'Médias dens por dia'!$AC$156)</c:f>
              <c:numCache>
                <c:formatCode>0.00E+00</c:formatCode>
                <c:ptCount val="7"/>
                <c:pt idx="0">
                  <c:v>20653.248235007901</c:v>
                </c:pt>
                <c:pt idx="1">
                  <c:v>21606.493739094021</c:v>
                </c:pt>
                <c:pt idx="2">
                  <c:v>11176.240694439472</c:v>
                </c:pt>
                <c:pt idx="3">
                  <c:v>14718.9826514953</c:v>
                </c:pt>
                <c:pt idx="4">
                  <c:v>7038.7219780108771</c:v>
                </c:pt>
                <c:pt idx="5">
                  <c:v>111332.90007777119</c:v>
                </c:pt>
                <c:pt idx="6">
                  <c:v>46861.328464641956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1D-4174-B9C3-7C29C94AAB7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dia'!$E$157,'Médias dens por dia'!$I$157,'Médias dens por dia'!$M$157,'Médias dens por dia'!$Q$157,'Médias dens por dia'!$U$157,'Médias dens por dia'!$Y$157,'Médias dens por dia'!$AC$157)</c:f>
              <c:numCache>
                <c:formatCode>0.00E+00</c:formatCode>
                <c:ptCount val="7"/>
                <c:pt idx="0">
                  <c:v>1667.9582897631085</c:v>
                </c:pt>
                <c:pt idx="1">
                  <c:v>2143.50136300536</c:v>
                </c:pt>
                <c:pt idx="2">
                  <c:v>2586.0579162411341</c:v>
                </c:pt>
                <c:pt idx="3">
                  <c:v>2426.1095100676312</c:v>
                </c:pt>
                <c:pt idx="4">
                  <c:v>624.75079746432311</c:v>
                </c:pt>
                <c:pt idx="5">
                  <c:v>4902.6239556450682</c:v>
                </c:pt>
                <c:pt idx="6">
                  <c:v>885.51263160699079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1D-4174-B9C3-7C29C94AAB7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dia'!$E$158,'Médias dens por dia'!$I$158,'Médias dens por dia'!$M$158,'Médias dens por dia'!$Q$158,'Médias dens por dia'!$U$158,'Médias dens por dia'!$Y$158,'Médias dens por dia'!$AC$158)</c:f>
              <c:numCache>
                <c:formatCode>0.00E+00</c:formatCode>
                <c:ptCount val="7"/>
                <c:pt idx="0">
                  <c:v>98.115193515476946</c:v>
                </c:pt>
                <c:pt idx="1">
                  <c:v>189.13247320635526</c:v>
                </c:pt>
                <c:pt idx="2">
                  <c:v>1452.9112902771315</c:v>
                </c:pt>
                <c:pt idx="3">
                  <c:v>987.11508094975932</c:v>
                </c:pt>
                <c:pt idx="4">
                  <c:v>191.80945536185359</c:v>
                </c:pt>
                <c:pt idx="5">
                  <c:v>3165.8644571878076</c:v>
                </c:pt>
                <c:pt idx="6">
                  <c:v>1239.717684249787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1D-4174-B9C3-7C29C94AAB7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dia'!$E$159,'Médias dens por dia'!$I$159,'Médias dens por dia'!$M$159,'Médias dens por dia'!$Q$159,'Médias dens por dia'!$U$159,'Médias dens por dia'!$Y$159,'Médias dens por dia'!$AC$159)</c:f>
              <c:numCache>
                <c:formatCode>0.00E+00</c:formatCode>
                <c:ptCount val="7"/>
                <c:pt idx="0">
                  <c:v>1128.324725427985</c:v>
                </c:pt>
                <c:pt idx="1">
                  <c:v>6115.2833003388196</c:v>
                </c:pt>
                <c:pt idx="2">
                  <c:v>4340.1068030073284</c:v>
                </c:pt>
                <c:pt idx="3">
                  <c:v>7765.3053034714403</c:v>
                </c:pt>
                <c:pt idx="4">
                  <c:v>1123.4553814051426</c:v>
                </c:pt>
                <c:pt idx="5">
                  <c:v>13100.128788363341</c:v>
                </c:pt>
                <c:pt idx="6">
                  <c:v>2922.1916843030695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1D-4174-B9C3-7C29C94AAB7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dia'!$E$160,'Médias dens por dia'!$I$160,'Médias dens por dia'!$M$160,'Médias dens por dia'!$Q$160,'Médias dens por dia'!$U$160,'Médias dens por dia'!$Y$160,'Médias dens por dia'!$AC$160)</c:f>
              <c:numCache>
                <c:formatCode>0.00E+00</c:formatCode>
                <c:ptCount val="7"/>
                <c:pt idx="0">
                  <c:v>196.23038703095389</c:v>
                </c:pt>
                <c:pt idx="1">
                  <c:v>504.35326188361398</c:v>
                </c:pt>
                <c:pt idx="2">
                  <c:v>1508.7924937493287</c:v>
                </c:pt>
                <c:pt idx="3">
                  <c:v>1118.7304250763941</c:v>
                </c:pt>
                <c:pt idx="4">
                  <c:v>589.12904146855033</c:v>
                </c:pt>
                <c:pt idx="5">
                  <c:v>4475.8773360241412</c:v>
                </c:pt>
                <c:pt idx="6">
                  <c:v>1593.9227368925833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1D-4174-B9C3-7C29C94AAB7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dia'!$E$161,'Médias dens por dia'!$I$161,'Médias dens por dia'!$M$161,'Médias dens por dia'!$Q$161,'Médias dens por dia'!$U$161,'Médias dens por dia'!$Y$161,'Médias dens por dia'!$AC$161)</c:f>
              <c:numCache>
                <c:formatCode>0.00E+00</c:formatCode>
                <c:ptCount val="7"/>
                <c:pt idx="0">
                  <c:v>1373.6127092166773</c:v>
                </c:pt>
                <c:pt idx="1">
                  <c:v>2900.0312558307805</c:v>
                </c:pt>
                <c:pt idx="2">
                  <c:v>1862.7067824065789</c:v>
                </c:pt>
                <c:pt idx="3">
                  <c:v>1645.1918015829324</c:v>
                </c:pt>
                <c:pt idx="4">
                  <c:v>260.31283227680132</c:v>
                </c:pt>
                <c:pt idx="5">
                  <c:v>6659.2321340846975</c:v>
                </c:pt>
                <c:pt idx="6">
                  <c:v>1062.615157928389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1D-4174-B9C3-7C29C94AAB7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dia'!$E$162,'Médias dens por dia'!$I$162,'Médias dens por dia'!$M$162,'Médias dens por dia'!$Q$162,'Médias dens por dia'!$U$162,'Médias dens por dia'!$Y$162,'Médias dens por dia'!$AC$162)</c:f>
              <c:numCache>
                <c:formatCode>0.00E+00</c:formatCode>
                <c:ptCount val="7"/>
                <c:pt idx="0">
                  <c:v>7142.7860879267228</c:v>
                </c:pt>
                <c:pt idx="1">
                  <c:v>6844.7942684204754</c:v>
                </c:pt>
                <c:pt idx="2">
                  <c:v>9716.5559249535891</c:v>
                </c:pt>
                <c:pt idx="3">
                  <c:v>7970.0402832239815</c:v>
                </c:pt>
                <c:pt idx="4">
                  <c:v>4541.7738894610329</c:v>
                </c:pt>
                <c:pt idx="5">
                  <c:v>88299.464569985881</c:v>
                </c:pt>
                <c:pt idx="6">
                  <c:v>13760.866295172636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1D-4174-B9C3-7C29C94AAB7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dia'!$E$163,'Médias dens por dia'!$I$163,'Médias dens por dia'!$M$163,'Médias dens por dia'!$Q$163,'Médias dens por dia'!$U$163,'Médias dens por dia'!$Y$163,'Médias dens por dia'!$AC$163)</c:f>
              <c:numCache>
                <c:formatCode>0.00E+00</c:formatCode>
                <c:ptCount val="7"/>
                <c:pt idx="0">
                  <c:v>2534.6424991498211</c:v>
                </c:pt>
                <c:pt idx="1">
                  <c:v>3278.2962022434913</c:v>
                </c:pt>
                <c:pt idx="2">
                  <c:v>4302.8526673591969</c:v>
                </c:pt>
                <c:pt idx="3">
                  <c:v>7699.4976314081223</c:v>
                </c:pt>
                <c:pt idx="4">
                  <c:v>2192.1080612783267</c:v>
                </c:pt>
                <c:pt idx="5">
                  <c:v>69940.132031206507</c:v>
                </c:pt>
                <c:pt idx="6">
                  <c:v>11688.766737212278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1D-4174-B9C3-7C29C94AAB7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dia'!$E$164,'Médias dens por dia'!$I$164,'Médias dens por dia'!$M$164,'Médias dens por dia'!$Q$164,'Médias dens por dia'!$U$164,'Médias dens por dia'!$Y$164,'Médias dens por dia'!$AC$164)</c:f>
              <c:numCache>
                <c:formatCode>0.00E+00</c:formatCode>
                <c:ptCount val="7"/>
                <c:pt idx="0">
                  <c:v>10236.685190114762</c:v>
                </c:pt>
                <c:pt idx="1">
                  <c:v>1134.7948392381315</c:v>
                </c:pt>
                <c:pt idx="2">
                  <c:v>2868.5684449061314</c:v>
                </c:pt>
                <c:pt idx="3">
                  <c:v>3685.2296355457684</c:v>
                </c:pt>
                <c:pt idx="4">
                  <c:v>301.41485842576992</c:v>
                </c:pt>
                <c:pt idx="5">
                  <c:v>5676.722474957447</c:v>
                </c:pt>
                <c:pt idx="6">
                  <c:v>1239.717684249787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1D-4174-B9C3-7C29C94AAB7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dia'!$E$165,'Médias dens por dia'!$I$165,'Médias dens por dia'!$M$165,'Médias dens por dia'!$Q$165,'Médias dens por dia'!$U$165,'Médias dens por dia'!$Y$165,'Médias dens por dia'!$AC$165)</c:f>
              <c:numCache>
                <c:formatCode>0.00E+00</c:formatCode>
                <c:ptCount val="7"/>
                <c:pt idx="0">
                  <c:v>44681.659126948209</c:v>
                </c:pt>
                <c:pt idx="1">
                  <c:v>209525.15676184936</c:v>
                </c:pt>
                <c:pt idx="2">
                  <c:v>267391.55861446442</c:v>
                </c:pt>
                <c:pt idx="3">
                  <c:v>207223.97214924858</c:v>
                </c:pt>
                <c:pt idx="4">
                  <c:v>161224.9810152266</c:v>
                </c:pt>
                <c:pt idx="5">
                  <c:v>1598186.6007830198</c:v>
                </c:pt>
                <c:pt idx="6">
                  <c:v>756092.00878885703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1D-4174-B9C3-7C29C94AAB7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dia'!$E$166,'Médias dens por dia'!$I$166,'Médias dens por dia'!$M$166,'Médias dens por dia'!$Q$166,'Médias dens por dia'!$U$166,'Médias dens por dia'!$Y$166,'Médias dens por dia'!$AC$166)</c:f>
              <c:numCache>
                <c:formatCode>0.00E+00</c:formatCode>
                <c:ptCount val="7"/>
                <c:pt idx="0">
                  <c:v>77236.280335383475</c:v>
                </c:pt>
                <c:pt idx="1">
                  <c:v>1513.0597856508421</c:v>
                </c:pt>
                <c:pt idx="2">
                  <c:v>819.59098425889476</c:v>
                </c:pt>
                <c:pt idx="3">
                  <c:v>2105.8455060261531</c:v>
                </c:pt>
                <c:pt idx="4">
                  <c:v>164.40810459587451</c:v>
                </c:pt>
                <c:pt idx="5">
                  <c:v>5240.0515153453352</c:v>
                </c:pt>
                <c:pt idx="6">
                  <c:v>1062.615157928389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1D-4174-B9C3-7C29C94AAB7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dia'!$E$167,'Médias dens por dia'!$I$167,'Médias dens por dia'!$M$167,'Médias dens por dia'!$Q$167,'Médias dens por dia'!$U$167,'Médias dens por dia'!$Y$167,'Médias dens por dia'!$AC$167)</c:f>
              <c:numCache>
                <c:formatCode>0.00E+00</c:formatCode>
                <c:ptCount val="7"/>
                <c:pt idx="0">
                  <c:v>0</c:v>
                </c:pt>
                <c:pt idx="1">
                  <c:v>27964.587109796808</c:v>
                </c:pt>
                <c:pt idx="2">
                  <c:v>25564.615751428959</c:v>
                </c:pt>
                <c:pt idx="3">
                  <c:v>23443.983172556789</c:v>
                </c:pt>
                <c:pt idx="4">
                  <c:v>9350.7109488903625</c:v>
                </c:pt>
                <c:pt idx="5">
                  <c:v>150913.48364194567</c:v>
                </c:pt>
                <c:pt idx="6">
                  <c:v>67602.564332967988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1D-4174-B9C3-7C29C94AAB7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dia'!$E$168,'Médias dens por dia'!$I$168,'Médias dens por dia'!$M$168,'Médias dens por dia'!$Q$168,'Médias dens por dia'!$U$168,'Médias dens por dia'!$Y$168,'Médias dens por dia'!$AC$168)</c:f>
              <c:numCache>
                <c:formatCode>0.00E+00</c:formatCode>
                <c:ptCount val="7"/>
                <c:pt idx="0">
                  <c:v>956.62313677590021</c:v>
                </c:pt>
                <c:pt idx="1">
                  <c:v>4274.3938944636293</c:v>
                </c:pt>
                <c:pt idx="2">
                  <c:v>3005.1669422826135</c:v>
                </c:pt>
                <c:pt idx="3">
                  <c:v>3347.4169189540735</c:v>
                </c:pt>
                <c:pt idx="4">
                  <c:v>241.13188674061593</c:v>
                </c:pt>
                <c:pt idx="5">
                  <c:v>10750.649168711217</c:v>
                </c:pt>
                <c:pt idx="6">
                  <c:v>4132.3922808326233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1D-4174-B9C3-7C29C94AAB7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dia'!$E$169,'Médias dens por dia'!$I$169,'Médias dens por dia'!$M$169,'Médias dens por dia'!$Q$169,'Médias dens por dia'!$U$169,'Médias dens por dia'!$Y$169,'Médias dens por dia'!$AC$169)</c:f>
              <c:numCache>
                <c:formatCode>0.00E+00</c:formatCode>
                <c:ptCount val="7"/>
                <c:pt idx="0">
                  <c:v>3630.2621600726475</c:v>
                </c:pt>
                <c:pt idx="1">
                  <c:v>3656.5611486562011</c:v>
                </c:pt>
                <c:pt idx="2">
                  <c:v>10067.930158907559</c:v>
                </c:pt>
                <c:pt idx="3">
                  <c:v>5014.5446112247773</c:v>
                </c:pt>
                <c:pt idx="4">
                  <c:v>6816.0860030372969</c:v>
                </c:pt>
                <c:pt idx="5">
                  <c:v>102552.17486490434</c:v>
                </c:pt>
                <c:pt idx="6">
                  <c:v>7650.8291370843999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D1D-4174-B9C3-7C29C94AAB7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dia'!$E$170,'Médias dens por dia'!$I$170,'Médias dens por dia'!$M$170,'Médias dens por dia'!$Q$170,'Médias dens por dia'!$U$170,'Médias dens por dia'!$Y$170,'Médias dens por dia'!$AC$170)</c:f>
              <c:numCache>
                <c:formatCode>0.00E+00</c:formatCode>
                <c:ptCount val="7"/>
                <c:pt idx="0">
                  <c:v>4987.5223370367448</c:v>
                </c:pt>
                <c:pt idx="1">
                  <c:v>63.044157735451748</c:v>
                </c:pt>
                <c:pt idx="2">
                  <c:v>74.50827129626316</c:v>
                </c:pt>
                <c:pt idx="3">
                  <c:v>263.23068825326919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D1D-4174-B9C3-7C29C94AAB7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dia'!$E$171,'Médias dens por dia'!$I$171,'Médias dens por dia'!$M$171,'Médias dens por dia'!$Q$171,'Médias dens por dia'!$U$171,'Médias dens por dia'!$Y$171,'Médias dens por dia'!$AC$171)</c:f>
              <c:numCache>
                <c:formatCode>0.00E+00</c:formatCode>
                <c:ptCount val="7"/>
                <c:pt idx="0">
                  <c:v>49.057596757738473</c:v>
                </c:pt>
                <c:pt idx="1">
                  <c:v>1429.0009086702398</c:v>
                </c:pt>
                <c:pt idx="2">
                  <c:v>8406.1296080319753</c:v>
                </c:pt>
                <c:pt idx="3">
                  <c:v>4104.0057304941511</c:v>
                </c:pt>
                <c:pt idx="4">
                  <c:v>0</c:v>
                </c:pt>
                <c:pt idx="5">
                  <c:v>4803.3805557332244</c:v>
                </c:pt>
                <c:pt idx="6">
                  <c:v>3837.221403630293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D1D-4174-B9C3-7C29C94AAB7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dia'!$E$172,'Médias dens por dia'!$I$172,'Médias dens por dia'!$M$172,'Médias dens por dia'!$Q$172,'Médias dens por dia'!$U$172,'Médias dens por dia'!$Y$172,'Médias dens por dia'!$AC$172)</c:f>
              <c:numCache>
                <c:formatCode>0.00E+00</c:formatCode>
                <c:ptCount val="7"/>
                <c:pt idx="0">
                  <c:v>1030.2095319125081</c:v>
                </c:pt>
                <c:pt idx="1">
                  <c:v>4097.8702528043641</c:v>
                </c:pt>
                <c:pt idx="2">
                  <c:v>7953.7579608760916</c:v>
                </c:pt>
                <c:pt idx="3">
                  <c:v>6712.3825504583638</c:v>
                </c:pt>
                <c:pt idx="4">
                  <c:v>3178.5566888535741</c:v>
                </c:pt>
                <c:pt idx="5">
                  <c:v>25108.580177696404</c:v>
                </c:pt>
                <c:pt idx="6">
                  <c:v>8058.1649476236162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1D-4174-B9C3-7C29C94AAB7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dia'!$E$173,'Médias dens por dia'!$I$173,'Médias dens por dia'!$M$173,'Médias dens por dia'!$Q$173,'Médias dens por dia'!$U$173,'Médias dens por dia'!$Y$173,'Médias dens por dia'!$AC$173)</c:f>
              <c:numCache>
                <c:formatCode>0.00E+00</c:formatCode>
                <c:ptCount val="7"/>
                <c:pt idx="0">
                  <c:v>43931.077896554809</c:v>
                </c:pt>
                <c:pt idx="1">
                  <c:v>132686.93731388077</c:v>
                </c:pt>
                <c:pt idx="2">
                  <c:v>39527.879727189211</c:v>
                </c:pt>
                <c:pt idx="3">
                  <c:v>130834.4264181499</c:v>
                </c:pt>
                <c:pt idx="4">
                  <c:v>116423.77251285079</c:v>
                </c:pt>
                <c:pt idx="5">
                  <c:v>681995.13067197101</c:v>
                </c:pt>
                <c:pt idx="6">
                  <c:v>1969527.6781325487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1D-4174-B9C3-7C29C94AAB7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dia'!$E$174,'Médias dens por dia'!$I$174,'Médias dens por dia'!$M$174,'Médias dens por dia'!$Q$174,'Médias dens por dia'!$U$174,'Médias dens por dia'!$Y$174,'Médias dens por dia'!$AC$174)</c:f>
              <c:numCache>
                <c:formatCode>0.00E+00</c:formatCode>
                <c:ptCount val="7"/>
                <c:pt idx="0">
                  <c:v>58501.184133603136</c:v>
                </c:pt>
                <c:pt idx="1">
                  <c:v>0</c:v>
                </c:pt>
                <c:pt idx="2">
                  <c:v>130.38947476846053</c:v>
                </c:pt>
                <c:pt idx="3">
                  <c:v>131.6153441266346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D1D-4174-B9C3-7C29C94AAB7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dia'!$E$175,'Médias dens por dia'!$I$175,'Médias dens por dia'!$M$175,'Médias dens por dia'!$Q$175,'Médias dens por dia'!$U$175,'Médias dens por dia'!$Y$175,'Médias dens por dia'!$AC$175)</c:f>
              <c:numCache>
                <c:formatCode>0.00E+00</c:formatCode>
                <c:ptCount val="7"/>
                <c:pt idx="0">
                  <c:v>4969.911917687813</c:v>
                </c:pt>
                <c:pt idx="1">
                  <c:v>23536.485554568659</c:v>
                </c:pt>
                <c:pt idx="2">
                  <c:v>13470.235739541728</c:v>
                </c:pt>
                <c:pt idx="3">
                  <c:v>33290.939984972283</c:v>
                </c:pt>
                <c:pt idx="4">
                  <c:v>2457.5586468237489</c:v>
                </c:pt>
                <c:pt idx="5">
                  <c:v>38038.892481766146</c:v>
                </c:pt>
                <c:pt idx="6">
                  <c:v>15939.227368925836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D1D-4174-B9C3-7C29C94AAB7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dia'!$E$176,'Médias dens por dia'!$I$176,'Médias dens por dia'!$M$176,'Médias dens por dia'!$Q$176,'Médias dens por dia'!$U$176,'Médias dens por dia'!$Y$176,'Médias dens por dia'!$AC$176)</c:f>
              <c:numCache>
                <c:formatCode>0.00E+00</c:formatCode>
                <c:ptCount val="7"/>
                <c:pt idx="0">
                  <c:v>6626.549223583751</c:v>
                </c:pt>
                <c:pt idx="1">
                  <c:v>3599.8214066942951</c:v>
                </c:pt>
                <c:pt idx="2">
                  <c:v>5256.2198659909282</c:v>
                </c:pt>
                <c:pt idx="3">
                  <c:v>2157.0292509642891</c:v>
                </c:pt>
                <c:pt idx="4">
                  <c:v>2306.5489968303568</c:v>
                </c:pt>
                <c:pt idx="5">
                  <c:v>149543.00863023996</c:v>
                </c:pt>
                <c:pt idx="6">
                  <c:v>42534.123404855782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D1D-4174-B9C3-7C29C94AAB7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dia'!$E$177,'Médias dens por dia'!$I$177,'Médias dens por dia'!$M$177,'Médias dens por dia'!$Q$177,'Médias dens por dia'!$U$177,'Médias dens por dia'!$Y$177,'Médias dens por dia'!$AC$177)</c:f>
              <c:numCache>
                <c:formatCode>0.00E+00</c:formatCode>
                <c:ptCount val="7"/>
                <c:pt idx="0">
                  <c:v>2088.4519762580094</c:v>
                </c:pt>
                <c:pt idx="1">
                  <c:v>1197.8389969735833</c:v>
                </c:pt>
                <c:pt idx="2">
                  <c:v>633.32030601823681</c:v>
                </c:pt>
                <c:pt idx="3">
                  <c:v>1381.961113329663</c:v>
                </c:pt>
                <c:pt idx="4">
                  <c:v>383.61891072370719</c:v>
                </c:pt>
                <c:pt idx="5">
                  <c:v>7532.5740533089211</c:v>
                </c:pt>
                <c:pt idx="6">
                  <c:v>4516.1144211956534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D1D-4174-B9C3-7C29C94AAB7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dia'!$E$178,'Médias dens por dia'!$I$178,'Médias dens por dia'!$M$178,'Médias dens por dia'!$Q$178,'Médias dens por dia'!$U$178,'Médias dens por dia'!$Y$178,'Médias dens por dia'!$AC$178)</c:f>
              <c:numCache>
                <c:formatCode>0.00E+00</c:formatCode>
                <c:ptCount val="7"/>
                <c:pt idx="0">
                  <c:v>294.34558054643082</c:v>
                </c:pt>
                <c:pt idx="1">
                  <c:v>378.26494641271051</c:v>
                </c:pt>
                <c:pt idx="2">
                  <c:v>912.72632337922369</c:v>
                </c:pt>
                <c:pt idx="3">
                  <c:v>855.49973682312486</c:v>
                </c:pt>
                <c:pt idx="4">
                  <c:v>109.60540306391634</c:v>
                </c:pt>
                <c:pt idx="5">
                  <c:v>3820.8708966059739</c:v>
                </c:pt>
                <c:pt idx="6">
                  <c:v>2833.6404211423705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D1D-4174-B9C3-7C29C94AAB7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dia'!$E$179,'Médias dens por dia'!$I$179,'Médias dens por dia'!$M$179,'Médias dens por dia'!$Q$179,'Médias dens por dia'!$U$179,'Médias dens por dia'!$Y$179,'Médias dens por dia'!$AC$179)</c:f>
              <c:numCache>
                <c:formatCode>0.00E+00</c:formatCode>
                <c:ptCount val="7"/>
                <c:pt idx="0">
                  <c:v>245.2879837886924</c:v>
                </c:pt>
                <c:pt idx="1">
                  <c:v>1765.236416592649</c:v>
                </c:pt>
                <c:pt idx="2">
                  <c:v>1154.878205092079</c:v>
                </c:pt>
                <c:pt idx="3">
                  <c:v>855.49973682312475</c:v>
                </c:pt>
                <c:pt idx="4">
                  <c:v>589.12904146855044</c:v>
                </c:pt>
                <c:pt idx="5">
                  <c:v>2620.0257576726676</c:v>
                </c:pt>
                <c:pt idx="6">
                  <c:v>1771.0252632139816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D1D-4174-B9C3-7C29C94AAB7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dia'!$E$180,'Médias dens por dia'!$I$180,'Médias dens por dia'!$M$180,'Médias dens por dia'!$Q$180,'Médias dens por dia'!$U$180,'Médias dens por dia'!$Y$180,'Médias dens por dia'!$AC$180)</c:f>
              <c:numCache>
                <c:formatCode>0.00E+00</c:formatCode>
                <c:ptCount val="7"/>
                <c:pt idx="0">
                  <c:v>17660.734832785849</c:v>
                </c:pt>
                <c:pt idx="1">
                  <c:v>35304.728331852981</c:v>
                </c:pt>
                <c:pt idx="2">
                  <c:v>29989.579196745923</c:v>
                </c:pt>
                <c:pt idx="3">
                  <c:v>21716.531780894707</c:v>
                </c:pt>
                <c:pt idx="4">
                  <c:v>10549.520044901947</c:v>
                </c:pt>
                <c:pt idx="5">
                  <c:v>652140.78624571254</c:v>
                </c:pt>
                <c:pt idx="6">
                  <c:v>203225.1489538044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D1D-4174-B9C3-7C29C94AAB7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dia'!$E$181,'Médias dens por dia'!$I$181,'Médias dens por dia'!$M$181,'Médias dens por dia'!$Q$181,'Médias dens por dia'!$U$181,'Médias dens por dia'!$Y$181,'Médias dens por dia'!$AC$181)</c:f>
              <c:numCache>
                <c:formatCode>0.00E+00</c:formatCode>
                <c:ptCount val="7"/>
                <c:pt idx="0">
                  <c:v>400077.78358515934</c:v>
                </c:pt>
                <c:pt idx="1">
                  <c:v>983692.70344972541</c:v>
                </c:pt>
                <c:pt idx="2">
                  <c:v>811696.83291505557</c:v>
                </c:pt>
                <c:pt idx="3">
                  <c:v>619658.20168260834</c:v>
                </c:pt>
                <c:pt idx="4">
                  <c:v>168526.5276160012</c:v>
                </c:pt>
                <c:pt idx="5">
                  <c:v>2898388.9387267344</c:v>
                </c:pt>
                <c:pt idx="6">
                  <c:v>563333.61914064735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D1D-4174-B9C3-7C29C94AAB7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dia'!$E$182,'Médias dens por dia'!$I$182,'Médias dens por dia'!$M$182,'Médias dens por dia'!$Q$182,'Médias dens por dia'!$U$182,'Médias dens por dia'!$Y$182,'Médias dens por dia'!$AC$182)</c:f>
              <c:numCache>
                <c:formatCode>0.00E+00</c:formatCode>
                <c:ptCount val="7"/>
                <c:pt idx="0">
                  <c:v>547070.69600359641</c:v>
                </c:pt>
                <c:pt idx="1">
                  <c:v>168121.9569050537</c:v>
                </c:pt>
                <c:pt idx="2">
                  <c:v>158032.04341937415</c:v>
                </c:pt>
                <c:pt idx="3">
                  <c:v>103081.13751998023</c:v>
                </c:pt>
                <c:pt idx="4">
                  <c:v>70843.452270362322</c:v>
                </c:pt>
                <c:pt idx="5">
                  <c:v>783387.70154412766</c:v>
                </c:pt>
                <c:pt idx="6">
                  <c:v>526779.65770791075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D1D-4174-B9C3-7C29C94AAB7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dia'!$E$183,'Médias dens por dia'!$I$183,'Médias dens por dia'!$M$183,'Médias dens por dia'!$Q$183,'Médias dens por dia'!$U$183,'Médias dens por dia'!$Y$183,'Médias dens por dia'!$AC$183)</c:f>
              <c:numCache>
                <c:formatCode>0.00E+00</c:formatCode>
                <c:ptCount val="7"/>
                <c:pt idx="0">
                  <c:v>71594.656708243536</c:v>
                </c:pt>
                <c:pt idx="1">
                  <c:v>1220.7641452410203</c:v>
                </c:pt>
                <c:pt idx="2">
                  <c:v>1005.8616624995526</c:v>
                </c:pt>
                <c:pt idx="3">
                  <c:v>1776.8071457095668</c:v>
                </c:pt>
                <c:pt idx="4">
                  <c:v>294.10783155484216</c:v>
                </c:pt>
                <c:pt idx="5">
                  <c:v>2223.0521580252939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D1D-4174-B9C3-7C29C94AAB7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dia'!$E$184,'Médias dens por dia'!$I$184,'Médias dens por dia'!$M$184,'Médias dens por dia'!$Q$184,'Médias dens por dia'!$U$184,'Médias dens por dia'!$Y$184,'Médias dens por dia'!$AC$184)</c:f>
              <c:numCache>
                <c:formatCode>0.00E+00</c:formatCode>
                <c:ptCount val="7"/>
                <c:pt idx="0">
                  <c:v>160.25481607527902</c:v>
                </c:pt>
                <c:pt idx="1">
                  <c:v>567.39741961906566</c:v>
                </c:pt>
                <c:pt idx="2">
                  <c:v>1061.7428659717498</c:v>
                </c:pt>
                <c:pt idx="3">
                  <c:v>1908.4224898362013</c:v>
                </c:pt>
                <c:pt idx="4">
                  <c:v>205.51013074484314</c:v>
                </c:pt>
                <c:pt idx="5">
                  <c:v>2292.522537963584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D1D-4174-B9C3-7C29C94AAB7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dia'!$E$185,'Médias dens por dia'!$I$185,'Médias dens por dia'!$M$185,'Médias dens por dia'!$Q$185,'Médias dens por dia'!$U$185,'Médias dens por dia'!$Y$185,'Médias dens por dia'!$AC$185)</c:f>
              <c:numCache>
                <c:formatCode>0.00E+00</c:formatCode>
                <c:ptCount val="7"/>
                <c:pt idx="0">
                  <c:v>0</c:v>
                </c:pt>
                <c:pt idx="1">
                  <c:v>126.0883154709035</c:v>
                </c:pt>
                <c:pt idx="2">
                  <c:v>2458.7729527766842</c:v>
                </c:pt>
                <c:pt idx="3">
                  <c:v>658.07672063317295</c:v>
                </c:pt>
                <c:pt idx="4">
                  <c:v>137.00675382989542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D1D-4174-B9C3-7C29C94AAB7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dia'!$E$186,'Médias dens por dia'!$I$186,'Médias dens por dia'!$M$186,'Médias dens por dia'!$Q$186,'Médias dens por dia'!$U$186,'Médias dens por dia'!$Y$186,'Médias dens por dia'!$AC$186)</c:f>
              <c:numCache>
                <c:formatCode>0.00E+00</c:formatCode>
                <c:ptCount val="7"/>
                <c:pt idx="0">
                  <c:v>98.115193515476946</c:v>
                </c:pt>
                <c:pt idx="1">
                  <c:v>126.0883154709035</c:v>
                </c:pt>
                <c:pt idx="2">
                  <c:v>74.50827129626316</c:v>
                </c:pt>
                <c:pt idx="3">
                  <c:v>460.65370444322105</c:v>
                </c:pt>
                <c:pt idx="4">
                  <c:v>0</c:v>
                </c:pt>
                <c:pt idx="5">
                  <c:v>1310.0128788363338</c:v>
                </c:pt>
                <c:pt idx="6">
                  <c:v>974.06389476768993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D1D-4174-B9C3-7C29C94AAB7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dia'!$E$187,'Médias dens por dia'!$I$187,'Médias dens por dia'!$M$187,'Médias dens por dia'!$Q$187,'Médias dens por dia'!$U$187,'Médias dens por dia'!$Y$187,'Médias dens por dia'!$AC$187)</c:f>
              <c:numCache>
                <c:formatCode>0.00E+00</c:formatCode>
                <c:ptCount val="7"/>
                <c:pt idx="0">
                  <c:v>49.057596757738473</c:v>
                </c:pt>
                <c:pt idx="1">
                  <c:v>2206.5455207408113</c:v>
                </c:pt>
                <c:pt idx="2">
                  <c:v>6286.635390622203</c:v>
                </c:pt>
                <c:pt idx="3">
                  <c:v>8528.6742994059205</c:v>
                </c:pt>
                <c:pt idx="4">
                  <c:v>0</c:v>
                </c:pt>
                <c:pt idx="5">
                  <c:v>23580.23181905401</c:v>
                </c:pt>
                <c:pt idx="6">
                  <c:v>11954.420526694375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D1D-4174-B9C3-7C29C94AAB7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dia'!$E$188,'Médias dens por dia'!$I$188,'Médias dens por dia'!$M$188,'Médias dens por dia'!$Q$188,'Médias dens por dia'!$U$188,'Médias dens por dia'!$Y$188,'Médias dens por dia'!$AC$188)</c:f>
              <c:numCache>
                <c:formatCode>0.00E+00</c:formatCode>
                <c:ptCount val="7"/>
                <c:pt idx="0">
                  <c:v>654.10129010317962</c:v>
                </c:pt>
                <c:pt idx="1">
                  <c:v>630.44157735451745</c:v>
                </c:pt>
                <c:pt idx="2">
                  <c:v>1614.3458780857015</c:v>
                </c:pt>
                <c:pt idx="3">
                  <c:v>2956.6446948447556</c:v>
                </c:pt>
                <c:pt idx="4">
                  <c:v>465.82296302164445</c:v>
                </c:pt>
                <c:pt idx="5">
                  <c:v>7823.6880263836601</c:v>
                </c:pt>
                <c:pt idx="6">
                  <c:v>2302.3328421781757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D1D-4174-B9C3-7C29C94AAB7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dia'!$E$189,'Médias dens por dia'!$I$189,'Médias dens por dia'!$M$189,'Médias dens por dia'!$Q$189,'Médias dens por dia'!$U$189,'Médias dens por dia'!$Y$189,'Médias dens por dia'!$AC$189)</c:f>
              <c:numCache>
                <c:formatCode>0.00E+00</c:formatCode>
                <c:ptCount val="7"/>
                <c:pt idx="0">
                  <c:v>719.5114191134976</c:v>
                </c:pt>
                <c:pt idx="1">
                  <c:v>0</c:v>
                </c:pt>
                <c:pt idx="2">
                  <c:v>1024.4887303236183</c:v>
                </c:pt>
                <c:pt idx="3">
                  <c:v>394.84603237990382</c:v>
                </c:pt>
                <c:pt idx="4">
                  <c:v>137.00675382989542</c:v>
                </c:pt>
                <c:pt idx="5">
                  <c:v>436.67095961211135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D1D-4174-B9C3-7C29C94AAB7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dia'!$E$190,'Médias dens por dia'!$I$190,'Médias dens por dia'!$M$190,'Médias dens por dia'!$Q$190,'Médias dens por dia'!$U$190,'Médias dens por dia'!$Y$190,'Médias dens por dia'!$AC$190)</c:f>
              <c:numCache>
                <c:formatCode>0.00E+00</c:formatCode>
                <c:ptCount val="7"/>
                <c:pt idx="0">
                  <c:v>0</c:v>
                </c:pt>
                <c:pt idx="1">
                  <c:v>567.39741961906577</c:v>
                </c:pt>
                <c:pt idx="2">
                  <c:v>372.5413564813158</c:v>
                </c:pt>
                <c:pt idx="3">
                  <c:v>987.11508094975932</c:v>
                </c:pt>
                <c:pt idx="4">
                  <c:v>205.51013074484314</c:v>
                </c:pt>
                <c:pt idx="5">
                  <c:v>1310.0128788363338</c:v>
                </c:pt>
                <c:pt idx="6">
                  <c:v>1239.717684249787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D1D-4174-B9C3-7C29C94AAB7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dia'!$E$191,'Médias dens por dia'!$I$191,'Médias dens por dia'!$M$191,'Médias dens por dia'!$Q$191,'Médias dens por dia'!$U$191,'Médias dens por dia'!$Y$191,'Médias dens por dia'!$AC$191)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800.96391643482889</c:v>
                </c:pt>
                <c:pt idx="3">
                  <c:v>131.6153441266346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D1D-4174-B9C3-7C29C94AAB7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dia'!$E$192,'Médias dens por dia'!$I$192,'Médias dens por dia'!$M$192,'Médias dens por dia'!$Q$192,'Médias dens por dia'!$U$192,'Médias dens por dia'!$Y$192,'Médias dens por dia'!$AC$192)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968.60752685142108</c:v>
                </c:pt>
                <c:pt idx="3">
                  <c:v>1118.7304250763941</c:v>
                </c:pt>
                <c:pt idx="4">
                  <c:v>191.80945536185359</c:v>
                </c:pt>
                <c:pt idx="5">
                  <c:v>1746.6838384484454</c:v>
                </c:pt>
                <c:pt idx="6">
                  <c:v>974.06389476768993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D1D-4174-B9C3-7C29C94AAB7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dia'!$E$193,'Médias dens por dia'!$I$193,'Médias dens por dia'!$M$193,'Médias dens por dia'!$Q$193,'Médias dens por dia'!$U$193,'Médias dens por dia'!$Y$193,'Médias dens por dia'!$AC$193)</c:f>
              <c:numCache>
                <c:formatCode>0.00E+00</c:formatCode>
                <c:ptCount val="7"/>
                <c:pt idx="0">
                  <c:v>0</c:v>
                </c:pt>
                <c:pt idx="1">
                  <c:v>252.17663094180699</c:v>
                </c:pt>
                <c:pt idx="2">
                  <c:v>1117.6240694439473</c:v>
                </c:pt>
                <c:pt idx="3">
                  <c:v>1908.4224898362013</c:v>
                </c:pt>
                <c:pt idx="4">
                  <c:v>1826.756717731939</c:v>
                </c:pt>
                <c:pt idx="5">
                  <c:v>2947.5289773817512</c:v>
                </c:pt>
                <c:pt idx="6">
                  <c:v>3187.8454737851671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D1D-4174-B9C3-7C29C94AA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6352919630147"/>
          <c:y val="2.852871857625516E-2"/>
          <c:w val="0.10873799281282563"/>
          <c:h val="0.9539494548153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 baseline="0">
                <a:latin typeface="Arial" panose="020B0604020202020204" pitchFamily="34" charset="0"/>
                <a:cs typeface="Arial" panose="020B0604020202020204" pitchFamily="34" charset="0"/>
              </a:rPr>
              <a:t>504 </a:t>
            </a: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dia'!$E$199,'Médias dens por dia'!$I$199,'Médias dens por dia'!$M$199,'Médias dens por dia'!$Q$199,'Médias dens por dia'!$U$199,'Médias dens por dia'!$Y$199,'Médias dens por dia'!$AC$199)</c:f>
              <c:numCache>
                <c:formatCode>0.00E+00</c:formatCode>
                <c:ptCount val="7"/>
                <c:pt idx="0">
                  <c:v>0</c:v>
                </c:pt>
                <c:pt idx="1">
                  <c:v>1934.9137444513224</c:v>
                </c:pt>
                <c:pt idx="2">
                  <c:v>305.26117784889453</c:v>
                </c:pt>
                <c:pt idx="3">
                  <c:v>524.03325692421629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E-4807-BBD6-3246676BB21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dia'!$E$200,'Médias dens por dia'!$I$200,'Médias dens por dia'!$M$200,'Médias dens por dia'!$Q$200,'Médias dens por dia'!$U$200,'Médias dens por dia'!$Y$200,'Médias dens por dia'!$AC$200)</c:f>
              <c:numCache>
                <c:formatCode>0.00E+00</c:formatCode>
                <c:ptCount val="7"/>
                <c:pt idx="0">
                  <c:v>4607.7951576832238</c:v>
                </c:pt>
                <c:pt idx="1">
                  <c:v>3617.6364840078659</c:v>
                </c:pt>
                <c:pt idx="2">
                  <c:v>1068.4141224711309</c:v>
                </c:pt>
                <c:pt idx="3">
                  <c:v>4924.1056038568595</c:v>
                </c:pt>
                <c:pt idx="4">
                  <c:v>2892.6142960971983</c:v>
                </c:pt>
                <c:pt idx="5">
                  <c:v>0</c:v>
                </c:pt>
                <c:pt idx="6">
                  <c:v>4443.4050289006218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6E-4807-BBD6-3246676BB21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dia'!$E$201,'Médias dens por dia'!$I$201,'Médias dens por dia'!$M$201,'Médias dens por dia'!$Q$201,'Médias dens por dia'!$U$201,'Médias dens por dia'!$Y$201,'Médias dens por dia'!$AC$201)</c:f>
              <c:numCache>
                <c:formatCode>0.00E+00</c:formatCode>
                <c:ptCount val="7"/>
                <c:pt idx="0">
                  <c:v>24617.310530567331</c:v>
                </c:pt>
                <c:pt idx="1">
                  <c:v>13883.738680264298</c:v>
                </c:pt>
                <c:pt idx="2">
                  <c:v>8640.2185556361019</c:v>
                </c:pt>
                <c:pt idx="3">
                  <c:v>13661.004904645084</c:v>
                </c:pt>
                <c:pt idx="4">
                  <c:v>15344.206296835597</c:v>
                </c:pt>
                <c:pt idx="5">
                  <c:v>0</c:v>
                </c:pt>
                <c:pt idx="6">
                  <c:v>2207.9031199506194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6E-4807-BBD6-3246676BB21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dia'!$E$202,'Médias dens por dia'!$I$202,'Médias dens por dia'!$M$202,'Médias dens por dia'!$Q$202,'Médias dens por dia'!$U$202,'Médias dens por dia'!$Y$202,'Médias dens por dia'!$AC$202)</c:f>
              <c:numCache>
                <c:formatCode>0.00E+00</c:formatCode>
                <c:ptCount val="7"/>
                <c:pt idx="0">
                  <c:v>14841.058023212841</c:v>
                </c:pt>
                <c:pt idx="1">
                  <c:v>45603.090678214532</c:v>
                </c:pt>
                <c:pt idx="2">
                  <c:v>13736.753003200254</c:v>
                </c:pt>
                <c:pt idx="3">
                  <c:v>17118.419726191059</c:v>
                </c:pt>
                <c:pt idx="4">
                  <c:v>2225.0879200747677</c:v>
                </c:pt>
                <c:pt idx="5">
                  <c:v>2344.5521958214495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6E-4807-BBD6-3246676BB21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dia'!$E$203,'Médias dens por dia'!$I$203,'Médias dens por dia'!$M$203,'Médias dens por dia'!$Q$203,'Médias dens por dia'!$U$203,'Médias dens por dia'!$Y$203,'Médias dens por dia'!$AC$203)</c:f>
              <c:numCache>
                <c:formatCode>0.00E+00</c:formatCode>
                <c:ptCount val="7"/>
                <c:pt idx="0">
                  <c:v>2977.6344986255599</c:v>
                </c:pt>
                <c:pt idx="1">
                  <c:v>2743.3743337059641</c:v>
                </c:pt>
                <c:pt idx="2">
                  <c:v>2197.8804805120408</c:v>
                </c:pt>
                <c:pt idx="3">
                  <c:v>2626.7919924672497</c:v>
                </c:pt>
                <c:pt idx="4">
                  <c:v>0</c:v>
                </c:pt>
                <c:pt idx="5">
                  <c:v>0</c:v>
                </c:pt>
                <c:pt idx="6">
                  <c:v>664.84506984750419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6E-4807-BBD6-3246676BB21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dia'!$E$204,'Médias dens por dia'!$I$204,'Médias dens por dia'!$M$204,'Médias dens por dia'!$Q$204,'Médias dens por dia'!$U$204,'Médias dens por dia'!$Y$204,'Médias dens por dia'!$AC$204)</c:f>
              <c:numCache>
                <c:formatCode>0.00E+00</c:formatCode>
                <c:ptCount val="7"/>
                <c:pt idx="0">
                  <c:v>0</c:v>
                </c:pt>
                <c:pt idx="1">
                  <c:v>1113.1189181562663</c:v>
                </c:pt>
                <c:pt idx="2">
                  <c:v>305.26117784889453</c:v>
                </c:pt>
                <c:pt idx="3">
                  <c:v>442.71775153942406</c:v>
                </c:pt>
                <c:pt idx="4">
                  <c:v>0</c:v>
                </c:pt>
                <c:pt idx="5">
                  <c:v>144.72544418650924</c:v>
                </c:pt>
                <c:pt idx="6">
                  <c:v>827.9636699814821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6E-4807-BBD6-3246676BB21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dia'!$E$205,'Médias dens por dia'!$I$205,'Médias dens por dia'!$M$205,'Médias dens por dia'!$Q$205,'Médias dens por dia'!$U$205,'Médias dens por dia'!$Y$205,'Médias dens por dia'!$AC$205)</c:f>
              <c:numCache>
                <c:formatCode>0.00E+00</c:formatCode>
                <c:ptCount val="7"/>
                <c:pt idx="0">
                  <c:v>1272.0906877039577</c:v>
                </c:pt>
                <c:pt idx="1">
                  <c:v>2087.0979715429994</c:v>
                </c:pt>
                <c:pt idx="2">
                  <c:v>2442.0894227911567</c:v>
                </c:pt>
                <c:pt idx="3">
                  <c:v>2593.0611161594838</c:v>
                </c:pt>
                <c:pt idx="4">
                  <c:v>2447.5967120822443</c:v>
                </c:pt>
                <c:pt idx="5">
                  <c:v>1042.0231981428665</c:v>
                </c:pt>
                <c:pt idx="6">
                  <c:v>4415.8062399012388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6E-4807-BBD6-3246676BB21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dia'!$E$206,'Médias dens por dia'!$I$206,'Médias dens por dia'!$M$206,'Médias dens por dia'!$Q$206,'Médias dens por dia'!$U$206,'Médias dens por dia'!$Y$206,'Médias dens por dia'!$AC$206)</c:f>
              <c:numCache>
                <c:formatCode>0.00E+00</c:formatCode>
                <c:ptCount val="7"/>
                <c:pt idx="0">
                  <c:v>2544.1813754079153</c:v>
                </c:pt>
                <c:pt idx="1">
                  <c:v>1252.2587829257996</c:v>
                </c:pt>
                <c:pt idx="2">
                  <c:v>2213.1435394044856</c:v>
                </c:pt>
                <c:pt idx="3">
                  <c:v>2213.5887576971204</c:v>
                </c:pt>
                <c:pt idx="4">
                  <c:v>1112.5439600373838</c:v>
                </c:pt>
                <c:pt idx="5">
                  <c:v>1968.2660409365258</c:v>
                </c:pt>
                <c:pt idx="6">
                  <c:v>827.9636699814821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6E-4807-BBD6-3246676BB21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dia'!$E$207,'Médias dens por dia'!$I$207,'Médias dens por dia'!$M$207,'Médias dens por dia'!$Q$207,'Médias dens por dia'!$U$207,'Médias dens por dia'!$Y$207,'Médias dens por dia'!$AC$207)</c:f>
              <c:numCache>
                <c:formatCode>0.00E+00</c:formatCode>
                <c:ptCount val="7"/>
                <c:pt idx="0">
                  <c:v>1272.0906877039577</c:v>
                </c:pt>
                <c:pt idx="1">
                  <c:v>1113.1189181562663</c:v>
                </c:pt>
                <c:pt idx="2">
                  <c:v>1144.7294169333545</c:v>
                </c:pt>
                <c:pt idx="3">
                  <c:v>1264.9078615412116</c:v>
                </c:pt>
                <c:pt idx="4">
                  <c:v>667.52637602243021</c:v>
                </c:pt>
                <c:pt idx="5">
                  <c:v>144.72544418650924</c:v>
                </c:pt>
                <c:pt idx="6">
                  <c:v>275.98788999382742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6E-4807-BBD6-3246676BB21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dia'!$E$208,'Médias dens por dia'!$I$208,'Médias dens por dia'!$M$208,'Médias dens por dia'!$Q$208,'Médias dens por dia'!$U$208,'Médias dens por dia'!$Y$208,'Médias dens por dia'!$AC$208)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1106.3208434424453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6E-4807-BBD6-3246676BB21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dia'!$E$209,'Médias dens por dia'!$I$209,'Médias dens por dia'!$M$209,'Médias dens por dia'!$Q$209,'Médias dens por dia'!$U$209,'Médias dens por dia'!$Y$209,'Médias dens por dia'!$AC$209)</c:f>
              <c:numCache>
                <c:formatCode>0.00E+00</c:formatCode>
                <c:ptCount val="7"/>
                <c:pt idx="0">
                  <c:v>0</c:v>
                </c:pt>
                <c:pt idx="1">
                  <c:v>759.47176186703587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6E-4807-BBD6-3246676BB211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dia'!$E$210,'Médias dens por dia'!$I$210,'Médias dens por dia'!$M$210,'Médias dens por dia'!$Q$210,'Médias dens por dia'!$U$210,'Médias dens por dia'!$Y$210,'Médias dens por dia'!$AC$210)</c:f>
              <c:numCache>
                <c:formatCode>0.00E+00</c:formatCode>
                <c:ptCount val="7"/>
                <c:pt idx="0">
                  <c:v>1978.8077364283786</c:v>
                </c:pt>
                <c:pt idx="1">
                  <c:v>3756.7763487773987</c:v>
                </c:pt>
                <c:pt idx="2">
                  <c:v>3968.3953120356291</c:v>
                </c:pt>
                <c:pt idx="3">
                  <c:v>4806.6498738566042</c:v>
                </c:pt>
                <c:pt idx="4">
                  <c:v>7565.2989282542103</c:v>
                </c:pt>
                <c:pt idx="5">
                  <c:v>4341.7633255952769</c:v>
                </c:pt>
                <c:pt idx="6">
                  <c:v>3863.8304599135836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6E-4807-BBD6-3246676BB211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dia'!$E$211,'Médias dens por dia'!$I$211,'Médias dens por dia'!$M$211,'Médias dens por dia'!$Q$211,'Médias dens por dia'!$U$211,'Médias dens por dia'!$Y$211,'Médias dens por dia'!$AC$211)</c:f>
              <c:numCache>
                <c:formatCode>0.00E+00</c:formatCode>
                <c:ptCount val="7"/>
                <c:pt idx="0">
                  <c:v>267515.96017715079</c:v>
                </c:pt>
                <c:pt idx="1">
                  <c:v>242050.02775082627</c:v>
                </c:pt>
                <c:pt idx="2">
                  <c:v>300926.46912344021</c:v>
                </c:pt>
                <c:pt idx="3">
                  <c:v>278292.37861768191</c:v>
                </c:pt>
                <c:pt idx="4">
                  <c:v>638006.87628277158</c:v>
                </c:pt>
                <c:pt idx="5">
                  <c:v>465384.9273439066</c:v>
                </c:pt>
                <c:pt idx="6">
                  <c:v>1052875.4011337855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6E-4807-BBD6-3246676BB211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dia'!$E$212,'Médias dens por dia'!$I$212,'Médias dens por dia'!$M$212,'Médias dens por dia'!$Q$212,'Médias dens por dia'!$U$212,'Médias dens por dia'!$Y$212,'Médias dens por dia'!$AC$212)</c:f>
              <c:numCache>
                <c:formatCode>0.00E+00</c:formatCode>
                <c:ptCount val="7"/>
                <c:pt idx="0">
                  <c:v>1130.7472779590735</c:v>
                </c:pt>
                <c:pt idx="1">
                  <c:v>278.27972953906658</c:v>
                </c:pt>
                <c:pt idx="2">
                  <c:v>1831.5670670933673</c:v>
                </c:pt>
                <c:pt idx="3">
                  <c:v>1264.9078615412116</c:v>
                </c:pt>
                <c:pt idx="4">
                  <c:v>0</c:v>
                </c:pt>
                <c:pt idx="5">
                  <c:v>1273.5839088412813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6E-4807-BBD6-3246676BB211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dia'!$E$213,'Médias dens por dia'!$I$213,'Médias dens por dia'!$M$213,'Médias dens por dia'!$Q$213,'Médias dens por dia'!$U$213,'Médias dens por dia'!$Y$213,'Médias dens por dia'!$AC$213)</c:f>
              <c:numCache>
                <c:formatCode>0.00E+00</c:formatCode>
                <c:ptCount val="7"/>
                <c:pt idx="0">
                  <c:v>47491.385674281082</c:v>
                </c:pt>
                <c:pt idx="1">
                  <c:v>48698.95266933665</c:v>
                </c:pt>
                <c:pt idx="2">
                  <c:v>31441.901318436139</c:v>
                </c:pt>
                <c:pt idx="3">
                  <c:v>22363.570992048619</c:v>
                </c:pt>
                <c:pt idx="4">
                  <c:v>48061.899073614986</c:v>
                </c:pt>
                <c:pt idx="5">
                  <c:v>36470.811935000325</c:v>
                </c:pt>
                <c:pt idx="6">
                  <c:v>71204.875618407474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6E-4807-BBD6-3246676BB211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dia'!$E$214,'Médias dens por dia'!$I$214,'Médias dens por dia'!$M$214,'Médias dens por dia'!$Q$214,'Médias dens por dia'!$U$214,'Médias dens por dia'!$Y$214,'Médias dens por dia'!$AC$214)</c:f>
              <c:numCache>
                <c:formatCode>0.00E+00</c:formatCode>
                <c:ptCount val="7"/>
                <c:pt idx="0">
                  <c:v>459.36608167087365</c:v>
                </c:pt>
                <c:pt idx="1">
                  <c:v>1930.5656236772743</c:v>
                </c:pt>
                <c:pt idx="2">
                  <c:v>2350.511069436488</c:v>
                </c:pt>
                <c:pt idx="3">
                  <c:v>1859.414556465581</c:v>
                </c:pt>
                <c:pt idx="4">
                  <c:v>0</c:v>
                </c:pt>
                <c:pt idx="5">
                  <c:v>3126.0695944285994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A6E-4807-BBD6-3246676BB211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dia'!$E$215,'Médias dens por dia'!$I$215,'Médias dens por dia'!$M$215,'Médias dens por dia'!$Q$215,'Médias dens por dia'!$U$215,'Médias dens por dia'!$Y$215,'Médias dens por dia'!$AC$215)</c:f>
              <c:numCache>
                <c:formatCode>0.00E+00</c:formatCode>
                <c:ptCount val="7"/>
                <c:pt idx="0">
                  <c:v>13889.34573093062</c:v>
                </c:pt>
                <c:pt idx="1">
                  <c:v>14155.162242553854</c:v>
                </c:pt>
                <c:pt idx="2">
                  <c:v>5922.066850268553</c:v>
                </c:pt>
                <c:pt idx="3">
                  <c:v>16848.572715728937</c:v>
                </c:pt>
                <c:pt idx="4">
                  <c:v>31566.580626127368</c:v>
                </c:pt>
                <c:pt idx="5">
                  <c:v>36636.763777667526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A6E-4807-BBD6-3246676BB211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dia'!$E$216,'Médias dens por dia'!$I$216,'Médias dens por dia'!$M$216,'Médias dens por dia'!$Q$216,'Médias dens por dia'!$U$216,'Médias dens por dia'!$Y$216,'Médias dens por dia'!$AC$216)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63.245393077060577</c:v>
                </c:pt>
                <c:pt idx="4">
                  <c:v>222.50879200747676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A6E-4807-BBD6-3246676BB211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dia'!$E$217,'Médias dens por dia'!$I$217,'Médias dens por dia'!$M$217,'Médias dens por dia'!$Q$217,'Médias dens por dia'!$U$217,'Médias dens por dia'!$Y$217,'Médias dens por dia'!$AC$217)</c:f>
              <c:numCache>
                <c:formatCode>0.00E+00</c:formatCode>
                <c:ptCount val="7"/>
                <c:pt idx="0">
                  <c:v>565.37363897953674</c:v>
                </c:pt>
                <c:pt idx="1">
                  <c:v>973.97905338673297</c:v>
                </c:pt>
                <c:pt idx="2">
                  <c:v>763.15294462223642</c:v>
                </c:pt>
                <c:pt idx="3">
                  <c:v>996.11494096370404</c:v>
                </c:pt>
                <c:pt idx="4">
                  <c:v>1664.6619609845075</c:v>
                </c:pt>
                <c:pt idx="5">
                  <c:v>1082.7389765154671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A6E-4807-BBD6-3246676BB211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dia'!$E$218,'Médias dens por dia'!$I$218,'Médias dens por dia'!$M$218,'Médias dens por dia'!$Q$218,'Médias dens por dia'!$U$218,'Médias dens por dia'!$Y$218,'Médias dens por dia'!$AC$218)</c:f>
              <c:numCache>
                <c:formatCode>0.00E+00</c:formatCode>
                <c:ptCount val="7"/>
                <c:pt idx="0">
                  <c:v>282.68681948976837</c:v>
                </c:pt>
                <c:pt idx="1">
                  <c:v>4313.335807855532</c:v>
                </c:pt>
                <c:pt idx="2">
                  <c:v>4044.7106064978525</c:v>
                </c:pt>
                <c:pt idx="3">
                  <c:v>5628.8399838583919</c:v>
                </c:pt>
                <c:pt idx="4">
                  <c:v>2447.5967120822443</c:v>
                </c:pt>
                <c:pt idx="5">
                  <c:v>1563.0347972142999</c:v>
                </c:pt>
                <c:pt idx="6">
                  <c:v>2207.9031199506194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A6E-4807-BBD6-3246676BB211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dia'!$E$219,'Médias dens por dia'!$I$219,'Médias dens por dia'!$M$219,'Médias dens por dia'!$Q$219,'Médias dens por dia'!$U$219,'Médias dens por dia'!$Y$219,'Médias dens por dia'!$AC$219)</c:f>
              <c:numCache>
                <c:formatCode>0.00E+00</c:formatCode>
                <c:ptCount val="7"/>
                <c:pt idx="0">
                  <c:v>179546.51420735859</c:v>
                </c:pt>
                <c:pt idx="1">
                  <c:v>107485.54553446447</c:v>
                </c:pt>
                <c:pt idx="2">
                  <c:v>293813.88367956097</c:v>
                </c:pt>
                <c:pt idx="3">
                  <c:v>199765.0915619728</c:v>
                </c:pt>
                <c:pt idx="4">
                  <c:v>264785.46248889732</c:v>
                </c:pt>
                <c:pt idx="5">
                  <c:v>244962.28683008556</c:v>
                </c:pt>
                <c:pt idx="6">
                  <c:v>493024.76668497326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A6E-4807-BBD6-3246676BB211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dia'!$E$220,'Médias dens por dia'!$I$220,'Médias dens por dia'!$M$220,'Médias dens por dia'!$Q$220,'Médias dens por dia'!$U$220,'Médias dens por dia'!$Y$220,'Médias dens por dia'!$AC$220)</c:f>
              <c:numCache>
                <c:formatCode>0.00E+00</c:formatCode>
                <c:ptCount val="7"/>
                <c:pt idx="0">
                  <c:v>141.34340974488418</c:v>
                </c:pt>
                <c:pt idx="1">
                  <c:v>69.569932384766645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A6E-4807-BBD6-3246676BB211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dia'!$E$221,'Médias dens por dia'!$I$221,'Médias dens por dia'!$M$221,'Médias dens por dia'!$Q$221,'Médias dens por dia'!$U$221,'Médias dens por dia'!$Y$221,'Médias dens por dia'!$AC$221)</c:f>
              <c:numCache>
                <c:formatCode>0.00E+00</c:formatCode>
                <c:ptCount val="7"/>
                <c:pt idx="0">
                  <c:v>9964.7103870143346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A6E-4807-BBD6-3246676BB211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dia'!$E$222,'Médias dens por dia'!$I$222,'Médias dens por dia'!$M$222,'Médias dens por dia'!$Q$222,'Médias dens por dia'!$U$222,'Médias dens por dia'!$Y$222,'Médias dens por dia'!$AC$222)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9157.8353354668361</c:v>
                </c:pt>
                <c:pt idx="3">
                  <c:v>4174.1959430859979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A6E-4807-BBD6-3246676BB211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dia'!$E$223,'Médias dens por dia'!$I$223,'Médias dens por dia'!$M$223,'Médias dens por dia'!$Q$223,'Médias dens por dia'!$U$223,'Médias dens por dia'!$Y$223,'Médias dens por dia'!$AC$223)</c:f>
              <c:numCache>
                <c:formatCode>0.00E+00</c:formatCode>
                <c:ptCount val="7"/>
                <c:pt idx="0">
                  <c:v>141.34340974488418</c:v>
                </c:pt>
                <c:pt idx="1">
                  <c:v>1113.1189181562663</c:v>
                </c:pt>
                <c:pt idx="2">
                  <c:v>686.8376501600128</c:v>
                </c:pt>
                <c:pt idx="3">
                  <c:v>1138.4170753870903</c:v>
                </c:pt>
                <c:pt idx="4">
                  <c:v>445.01758401495351</c:v>
                </c:pt>
                <c:pt idx="5">
                  <c:v>434.17633255952774</c:v>
                </c:pt>
                <c:pt idx="6">
                  <c:v>1103.9515599753097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A6E-4807-BBD6-3246676BB211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dia'!$E$224,'Médias dens por dia'!$I$224,'Médias dens por dia'!$M$224,'Médias dens por dia'!$Q$224,'Médias dens por dia'!$U$224,'Médias dens por dia'!$Y$224,'Médias dens por dia'!$AC$224)</c:f>
              <c:numCache>
                <c:formatCode>0.00E+00</c:formatCode>
                <c:ptCount val="7"/>
                <c:pt idx="0">
                  <c:v>424.0302292346525</c:v>
                </c:pt>
                <c:pt idx="1">
                  <c:v>417.41959430859987</c:v>
                </c:pt>
                <c:pt idx="2">
                  <c:v>1068.4141224711311</c:v>
                </c:pt>
                <c:pt idx="3">
                  <c:v>758.94471692472689</c:v>
                </c:pt>
                <c:pt idx="4">
                  <c:v>0</c:v>
                </c:pt>
                <c:pt idx="5">
                  <c:v>492.06651023413144</c:v>
                </c:pt>
                <c:pt idx="6">
                  <c:v>1379.9394499691368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A6E-4807-BBD6-3246676BB211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dia'!$E$225,'Médias dens por dia'!$I$225,'Médias dens por dia'!$M$225,'Médias dens por dia'!$Q$225,'Médias dens por dia'!$U$225,'Médias dens por dia'!$Y$225,'Médias dens por dia'!$AC$225)</c:f>
              <c:numCache>
                <c:formatCode>0.00E+00</c:formatCode>
                <c:ptCount val="7"/>
                <c:pt idx="0">
                  <c:v>0</c:v>
                </c:pt>
                <c:pt idx="1">
                  <c:v>834.83918861719962</c:v>
                </c:pt>
                <c:pt idx="2">
                  <c:v>2671.0353061778274</c:v>
                </c:pt>
                <c:pt idx="3">
                  <c:v>822.1901100017875</c:v>
                </c:pt>
                <c:pt idx="4">
                  <c:v>0</c:v>
                </c:pt>
                <c:pt idx="5">
                  <c:v>521.01159907143324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A6E-4807-BBD6-3246676BB211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dia'!$E$226,'Médias dens por dia'!$I$226,'Médias dens por dia'!$M$226,'Médias dens por dia'!$Q$226,'Médias dens por dia'!$U$226,'Médias dens por dia'!$Y$226,'Médias dens por dia'!$AC$226)</c:f>
              <c:numCache>
                <c:formatCode>0.00E+00</c:formatCode>
                <c:ptCount val="7"/>
                <c:pt idx="0">
                  <c:v>46360.638396322014</c:v>
                </c:pt>
                <c:pt idx="1">
                  <c:v>52455.729018114056</c:v>
                </c:pt>
                <c:pt idx="2">
                  <c:v>140878.03357726484</c:v>
                </c:pt>
                <c:pt idx="3">
                  <c:v>107137.69587254063</c:v>
                </c:pt>
                <c:pt idx="4">
                  <c:v>91988.843095757693</c:v>
                </c:pt>
                <c:pt idx="5">
                  <c:v>13372.631042833455</c:v>
                </c:pt>
                <c:pt idx="6">
                  <c:v>75137.703050819517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A6E-4807-BBD6-3246676BB211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dia'!$E$227,'Médias dens por dia'!$I$227,'Médias dens por dia'!$M$227,'Médias dens por dia'!$Q$227,'Médias dens por dia'!$U$227,'Médias dens por dia'!$Y$227,'Médias dens por dia'!$AC$227)</c:f>
              <c:numCache>
                <c:formatCode>0.00E+00</c:formatCode>
                <c:ptCount val="7"/>
                <c:pt idx="0">
                  <c:v>2074732.7971752402</c:v>
                </c:pt>
                <c:pt idx="1">
                  <c:v>1051526.3380182863</c:v>
                </c:pt>
                <c:pt idx="2">
                  <c:v>785986.48072533356</c:v>
                </c:pt>
                <c:pt idx="3">
                  <c:v>1019549.4672785243</c:v>
                </c:pt>
                <c:pt idx="4">
                  <c:v>726446.7041460101</c:v>
                </c:pt>
                <c:pt idx="5">
                  <c:v>633515.37036425807</c:v>
                </c:pt>
                <c:pt idx="6">
                  <c:v>806068.63070863858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A6E-4807-BBD6-3246676BB211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dia'!$E$228,'Médias dens por dia'!$I$228,'Médias dens por dia'!$M$228,'Médias dens por dia'!$Q$228,'Médias dens por dia'!$U$228,'Médias dens por dia'!$Y$228,'Médias dens por dia'!$AC$228)</c:f>
              <c:numCache>
                <c:formatCode>0.00E+00</c:formatCode>
                <c:ptCount val="7"/>
                <c:pt idx="0">
                  <c:v>128424.62209420177</c:v>
                </c:pt>
                <c:pt idx="1">
                  <c:v>166021.68664300709</c:v>
                </c:pt>
                <c:pt idx="2">
                  <c:v>90545.553036279598</c:v>
                </c:pt>
                <c:pt idx="3">
                  <c:v>229918.08563280758</c:v>
                </c:pt>
                <c:pt idx="4">
                  <c:v>175485.26729656331</c:v>
                </c:pt>
                <c:pt idx="5">
                  <c:v>130040.63578305143</c:v>
                </c:pt>
                <c:pt idx="6">
                  <c:v>164433.58485832234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A6E-4807-BBD6-3246676BB211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dia'!$E$229,'Médias dens por dia'!$I$229,'Médias dens por dia'!$M$229,'Médias dens por dia'!$Q$229,'Médias dens por dia'!$U$229,'Médias dens por dia'!$Y$229,'Médias dens por dia'!$AC$229)</c:f>
              <c:numCache>
                <c:formatCode>0.00E+00</c:formatCode>
                <c:ptCount val="7"/>
                <c:pt idx="0">
                  <c:v>0</c:v>
                </c:pt>
                <c:pt idx="1">
                  <c:v>1375.0292518400936</c:v>
                </c:pt>
                <c:pt idx="2">
                  <c:v>1271.9215743703937</c:v>
                </c:pt>
                <c:pt idx="3">
                  <c:v>291.47876809427919</c:v>
                </c:pt>
                <c:pt idx="4">
                  <c:v>699.31334630921265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A6E-4807-BBD6-3246676BB211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dia'!$E$230,'Médias dens por dia'!$I$230,'Médias dens por dia'!$M$230,'Médias dens por dia'!$Q$230,'Médias dens por dia'!$U$230,'Médias dens por dia'!$Y$230,'Médias dens por dia'!$AC$230)</c:f>
              <c:numCache>
                <c:formatCode>0.00E+00</c:formatCode>
                <c:ptCount val="7"/>
                <c:pt idx="0">
                  <c:v>282.68681948976837</c:v>
                </c:pt>
                <c:pt idx="1">
                  <c:v>765.26925623243301</c:v>
                </c:pt>
                <c:pt idx="2">
                  <c:v>763.1529446222363</c:v>
                </c:pt>
                <c:pt idx="3">
                  <c:v>632.45393077060578</c:v>
                </c:pt>
                <c:pt idx="4">
                  <c:v>2002.5791280672909</c:v>
                </c:pt>
                <c:pt idx="5">
                  <c:v>810.46248744445177</c:v>
                </c:pt>
                <c:pt idx="6">
                  <c:v>1379.9394499691371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A6E-4807-BBD6-3246676BB211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dia'!$E$231,'Médias dens por dia'!$I$231,'Médias dens por dia'!$M$231,'Médias dens por dia'!$Q$231,'Médias dens por dia'!$U$231,'Médias dens por dia'!$Y$231,'Médias dens por dia'!$AC$231)</c:f>
              <c:numCache>
                <c:formatCode>0.00E+00</c:formatCode>
                <c:ptCount val="7"/>
                <c:pt idx="0">
                  <c:v>424.0302292346525</c:v>
                </c:pt>
                <c:pt idx="1">
                  <c:v>626.12939146289978</c:v>
                </c:pt>
                <c:pt idx="2">
                  <c:v>228.94588338667091</c:v>
                </c:pt>
                <c:pt idx="3">
                  <c:v>569.20853769354517</c:v>
                </c:pt>
                <c:pt idx="4">
                  <c:v>890.03516802990703</c:v>
                </c:pt>
                <c:pt idx="5">
                  <c:v>289.45088837301847</c:v>
                </c:pt>
                <c:pt idx="6">
                  <c:v>827.9636699814821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A6E-4807-BBD6-3246676BB211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dia'!$E$232,'Médias dens por dia'!$I$232,'Médias dens por dia'!$M$232,'Médias dens por dia'!$Q$232,'Médias dens por dia'!$U$232,'Médias dens por dia'!$Y$232,'Médias dens por dia'!$AC$232)</c:f>
              <c:numCache>
                <c:formatCode>0.00E+00</c:formatCode>
                <c:ptCount val="7"/>
                <c:pt idx="0">
                  <c:v>282.68681948976837</c:v>
                </c:pt>
                <c:pt idx="1">
                  <c:v>139.13986476953329</c:v>
                </c:pt>
                <c:pt idx="2">
                  <c:v>76.315294462223633</c:v>
                </c:pt>
                <c:pt idx="3">
                  <c:v>252.98157230824231</c:v>
                </c:pt>
                <c:pt idx="4">
                  <c:v>222.50879200747676</c:v>
                </c:pt>
                <c:pt idx="5">
                  <c:v>144.72544418650924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A6E-4807-BBD6-3246676BB211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dia'!$E$233,'Médias dens por dia'!$I$233,'Médias dens por dia'!$M$233,'Médias dens por dia'!$Q$233,'Médias dens por dia'!$U$233,'Médias dens por dia'!$Y$233,'Médias dens por dia'!$AC$233)</c:f>
              <c:numCache>
                <c:formatCode>0.00E+00</c:formatCode>
                <c:ptCount val="7"/>
                <c:pt idx="0">
                  <c:v>0</c:v>
                </c:pt>
                <c:pt idx="1">
                  <c:v>1252.2587829257996</c:v>
                </c:pt>
                <c:pt idx="2">
                  <c:v>3179.8039359259847</c:v>
                </c:pt>
                <c:pt idx="3">
                  <c:v>885.43550307884811</c:v>
                </c:pt>
                <c:pt idx="4">
                  <c:v>0</c:v>
                </c:pt>
                <c:pt idx="5">
                  <c:v>1043.8580363953738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A6E-4807-BBD6-3246676BB211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dia'!$E$234,'Médias dens por dia'!$I$234,'Médias dens por dia'!$M$234,'Médias dens por dia'!$Q$234,'Médias dens por dia'!$U$234,'Médias dens por dia'!$Y$234,'Médias dens por dia'!$AC$234)</c:f>
              <c:numCache>
                <c:formatCode>0.00E+00</c:formatCode>
                <c:ptCount val="7"/>
                <c:pt idx="0">
                  <c:v>282.68681948976837</c:v>
                </c:pt>
                <c:pt idx="1">
                  <c:v>2971.6299690064607</c:v>
                </c:pt>
                <c:pt idx="2">
                  <c:v>1373.6753003200254</c:v>
                </c:pt>
                <c:pt idx="3">
                  <c:v>853.81280654031798</c:v>
                </c:pt>
                <c:pt idx="4">
                  <c:v>2670.1055040897209</c:v>
                </c:pt>
                <c:pt idx="5">
                  <c:v>1852.4856855873186</c:v>
                </c:pt>
                <c:pt idx="6">
                  <c:v>2207.9031199506194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A6E-4807-BBD6-3246676BB211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dia'!$E$235,'Médias dens por dia'!$I$235,'Médias dens por dia'!$M$235,'Médias dens por dia'!$Q$235,'Médias dens por dia'!$U$235,'Médias dens por dia'!$Y$235,'Médias dens por dia'!$AC$235)</c:f>
              <c:numCache>
                <c:formatCode>0.00E+00</c:formatCode>
                <c:ptCount val="7"/>
                <c:pt idx="0">
                  <c:v>0</c:v>
                </c:pt>
                <c:pt idx="1">
                  <c:v>278.27972953906658</c:v>
                </c:pt>
                <c:pt idx="2">
                  <c:v>407.01490379852601</c:v>
                </c:pt>
                <c:pt idx="3">
                  <c:v>189.73617923118172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A6E-4807-BBD6-3246676BB211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dia'!$E$236,'Médias dens por dia'!$I$236,'Médias dens por dia'!$M$236,'Médias dens por dia'!$Q$236,'Médias dens por dia'!$U$236,'Médias dens por dia'!$Y$236,'Médias dens por dia'!$AC$236)</c:f>
              <c:numCache>
                <c:formatCode>0.00E+00</c:formatCode>
                <c:ptCount val="7"/>
                <c:pt idx="0">
                  <c:v>282.68681948976837</c:v>
                </c:pt>
                <c:pt idx="1">
                  <c:v>347.8496619238332</c:v>
                </c:pt>
                <c:pt idx="2">
                  <c:v>534.20706123556545</c:v>
                </c:pt>
                <c:pt idx="3">
                  <c:v>252.98157230824231</c:v>
                </c:pt>
                <c:pt idx="4">
                  <c:v>222.50879200747676</c:v>
                </c:pt>
                <c:pt idx="5">
                  <c:v>463.12142139682965</c:v>
                </c:pt>
                <c:pt idx="6">
                  <c:v>827.9636699814821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A6E-4807-BBD6-3246676BB211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dia'!$E$237,'Médias dens por dia'!$I$237,'Médias dens por dia'!$M$237,'Médias dens por dia'!$Q$237,'Médias dens por dia'!$U$237,'Médias dens por dia'!$Y$237,'Médias dens por dia'!$AC$237)</c:f>
              <c:numCache>
                <c:formatCode>0.00E+00</c:formatCode>
                <c:ptCount val="7"/>
                <c:pt idx="0">
                  <c:v>0</c:v>
                </c:pt>
                <c:pt idx="1">
                  <c:v>69.569932384766645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A6E-4807-BBD6-3246676BB211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dia'!$E$238,'Médias dens por dia'!$I$238,'Médias dens por dia'!$M$238,'Médias dens por dia'!$Q$238,'Médias dens por dia'!$U$238,'Médias dens por dia'!$Y$238,'Médias dens por dia'!$AC$238)</c:f>
              <c:numCache>
                <c:formatCode>0.00E+00</c:formatCode>
                <c:ptCount val="7"/>
                <c:pt idx="0">
                  <c:v>0</c:v>
                </c:pt>
                <c:pt idx="1">
                  <c:v>486.98952669336649</c:v>
                </c:pt>
                <c:pt idx="2">
                  <c:v>228.94588338667091</c:v>
                </c:pt>
                <c:pt idx="3">
                  <c:v>379.47235846236345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A6E-4807-BBD6-3246676BB211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dia'!$E$239,'Médias dens por dia'!$I$239,'Médias dens por dia'!$M$239,'Médias dens por dia'!$Q$239,'Médias dens por dia'!$U$239,'Médias dens por dia'!$Y$239,'Médias dens por dia'!$AC$239)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3907.3430764658506</c:v>
                </c:pt>
                <c:pt idx="3">
                  <c:v>4205.8186396245292</c:v>
                </c:pt>
                <c:pt idx="4">
                  <c:v>4505.8030381514045</c:v>
                </c:pt>
                <c:pt idx="5">
                  <c:v>694.68213209524436</c:v>
                </c:pt>
                <c:pt idx="6">
                  <c:v>8555.6245898086509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A6E-4807-BBD6-3246676BB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6352919630147"/>
          <c:y val="2.852871857625516E-2"/>
          <c:w val="0.10873799281282563"/>
          <c:h val="0.9539494548153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800" b="1" baseline="0">
                <a:latin typeface="Arial" panose="020B0604020202020204" pitchFamily="34" charset="0"/>
                <a:cs typeface="Arial" panose="020B0604020202020204" pitchFamily="34" charset="0"/>
              </a:rPr>
              <a:t>720 </a:t>
            </a:r>
            <a:r>
              <a:rPr lang="pt-BR" sz="1800" b="1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0424403846358704E-2"/>
          <c:y val="1.3745702814297358E-4"/>
          <c:w val="0.87145876542624756"/>
          <c:h val="0.90792170986441179"/>
        </c:manualLayout>
      </c:layout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dia'!$E$245,'Médias dens por dia'!$I$245,'Médias dens por dia'!$M$245,'Médias dens por dia'!$Q$245,'Médias dens por dia'!$U$245,'Médias dens por dia'!$Y$245,'Médias dens por dia'!$AC$245)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155.03011803975829</c:v>
                </c:pt>
                <c:pt idx="3">
                  <c:v>0</c:v>
                </c:pt>
                <c:pt idx="4">
                  <c:v>0</c:v>
                </c:pt>
                <c:pt idx="5">
                  <c:v>367.9806053388254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F-4FBD-A9CA-F606D906802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dia'!$E$246,'Médias dens por dia'!$I$246,'Médias dens por dia'!$M$246,'Médias dens por dia'!$Q$246,'Médias dens por dia'!$U$246,'Médias dens por dia'!$Y$246,'Médias dens por dia'!$AC$246)</c:f>
              <c:numCache>
                <c:formatCode>0.00E+00</c:formatCode>
                <c:ptCount val="7"/>
                <c:pt idx="0">
                  <c:v>0</c:v>
                </c:pt>
                <c:pt idx="1">
                  <c:v>889.86636248769969</c:v>
                </c:pt>
                <c:pt idx="2">
                  <c:v>3565.6927149144408</c:v>
                </c:pt>
                <c:pt idx="3">
                  <c:v>6476.8923911825605</c:v>
                </c:pt>
                <c:pt idx="4">
                  <c:v>0</c:v>
                </c:pt>
                <c:pt idx="5">
                  <c:v>1644.815316246938</c:v>
                </c:pt>
                <c:pt idx="6">
                  <c:v>2576.5153610033944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F-4FBD-A9CA-F606D906802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dia'!$E$247,'Médias dens por dia'!$I$247,'Médias dens por dia'!$M$247,'Médias dens por dia'!$Q$247,'Médias dens por dia'!$U$247,'Médias dens por dia'!$Y$247,'Médias dens por dia'!$AC$247)</c:f>
              <c:numCache>
                <c:formatCode>0.00E+00</c:formatCode>
                <c:ptCount val="7"/>
                <c:pt idx="0">
                  <c:v>47221.911475823836</c:v>
                </c:pt>
                <c:pt idx="1">
                  <c:v>6241.8010187416676</c:v>
                </c:pt>
                <c:pt idx="2">
                  <c:v>21910.923349619174</c:v>
                </c:pt>
                <c:pt idx="3">
                  <c:v>21039.780126982103</c:v>
                </c:pt>
                <c:pt idx="4">
                  <c:v>8068.9104941644655</c:v>
                </c:pt>
                <c:pt idx="5">
                  <c:v>6844.4392593021521</c:v>
                </c:pt>
                <c:pt idx="6">
                  <c:v>15187.880022756854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3F-4FBD-A9CA-F606D906802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dia'!$E$248,'Médias dens por dia'!$I$248,'Médias dens por dia'!$M$248,'Médias dens por dia'!$Q$248,'Médias dens por dia'!$U$248,'Médias dens por dia'!$Y$248,'Médias dens por dia'!$AC$248)</c:f>
              <c:numCache>
                <c:formatCode>0.00E+00</c:formatCode>
                <c:ptCount val="7"/>
                <c:pt idx="0">
                  <c:v>117655.07444616623</c:v>
                </c:pt>
                <c:pt idx="1">
                  <c:v>16418.650505820471</c:v>
                </c:pt>
                <c:pt idx="2">
                  <c:v>3436.5009498813088</c:v>
                </c:pt>
                <c:pt idx="3">
                  <c:v>17851.934653196935</c:v>
                </c:pt>
                <c:pt idx="4">
                  <c:v>1683.9465379125841</c:v>
                </c:pt>
                <c:pt idx="5">
                  <c:v>1192.2571612977943</c:v>
                </c:pt>
                <c:pt idx="6">
                  <c:v>10984.091802172366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3F-4FBD-A9CA-F606D906802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dia'!$E$249,'Médias dens por dia'!$I$249,'Médias dens por dia'!$M$249,'Médias dens por dia'!$Q$249,'Médias dens por dia'!$U$249,'Médias dens por dia'!$Y$249,'Médias dens por dia'!$AC$249)</c:f>
              <c:numCache>
                <c:formatCode>0.00E+00</c:formatCode>
                <c:ptCount val="7"/>
                <c:pt idx="0">
                  <c:v>3877.3340564707123</c:v>
                </c:pt>
                <c:pt idx="1">
                  <c:v>1377.2669639179983</c:v>
                </c:pt>
                <c:pt idx="2">
                  <c:v>3381.3791301338388</c:v>
                </c:pt>
                <c:pt idx="3">
                  <c:v>2101.6166456805918</c:v>
                </c:pt>
                <c:pt idx="4">
                  <c:v>1317.9220473801961</c:v>
                </c:pt>
                <c:pt idx="5">
                  <c:v>301.7440963778368</c:v>
                </c:pt>
                <c:pt idx="6">
                  <c:v>714.19197726059019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3F-4FBD-A9CA-F606D906802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dia'!$E$250,'Médias dens por dia'!$I$250,'Médias dens por dia'!$M$250,'Médias dens por dia'!$Q$250,'Médias dens por dia'!$U$250,'Médias dens por dia'!$Y$250,'Médias dens por dia'!$AC$250)</c:f>
              <c:numCache>
                <c:formatCode>0.00E+00</c:formatCode>
                <c:ptCount val="7"/>
                <c:pt idx="0">
                  <c:v>340.86453243698571</c:v>
                </c:pt>
                <c:pt idx="1">
                  <c:v>271.38265298876814</c:v>
                </c:pt>
                <c:pt idx="2">
                  <c:v>51.676706013252762</c:v>
                </c:pt>
                <c:pt idx="3">
                  <c:v>283.36404211423707</c:v>
                </c:pt>
                <c:pt idx="4">
                  <c:v>0</c:v>
                </c:pt>
                <c:pt idx="5">
                  <c:v>110.3941816016476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3F-4FBD-A9CA-F606D906802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dia'!$E$251,'Médias dens por dia'!$I$251,'Médias dens por dia'!$M$251,'Médias dens por dia'!$Q$251,'Médias dens por dia'!$U$251,'Médias dens por dia'!$Y$251,'Médias dens por dia'!$AC$251)</c:f>
              <c:numCache>
                <c:formatCode>0.00E+00</c:formatCode>
                <c:ptCount val="7"/>
                <c:pt idx="0">
                  <c:v>3266.618435854446</c:v>
                </c:pt>
                <c:pt idx="1">
                  <c:v>1628.295917932609</c:v>
                </c:pt>
                <c:pt idx="2">
                  <c:v>1963.7148285036051</c:v>
                </c:pt>
                <c:pt idx="3">
                  <c:v>3329.5274948422857</c:v>
                </c:pt>
                <c:pt idx="4">
                  <c:v>4841.3462964986793</c:v>
                </c:pt>
                <c:pt idx="5">
                  <c:v>1324.7301792197713</c:v>
                </c:pt>
                <c:pt idx="6">
                  <c:v>4339.3942922162441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3F-4FBD-A9CA-F606D906802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dia'!$E$252,'Médias dens por dia'!$I$252,'Médias dens por dia'!$M$252,'Médias dens por dia'!$Q$252,'Médias dens por dia'!$U$252,'Médias dens por dia'!$Y$252,'Médias dens por dia'!$AC$252)</c:f>
              <c:numCache>
                <c:formatCode>0.00E+00</c:formatCode>
                <c:ptCount val="7"/>
                <c:pt idx="0">
                  <c:v>1306.6473743417785</c:v>
                </c:pt>
                <c:pt idx="1">
                  <c:v>1221.2219384494567</c:v>
                </c:pt>
                <c:pt idx="2">
                  <c:v>775.15059019879141</c:v>
                </c:pt>
                <c:pt idx="3">
                  <c:v>1345.979200042626</c:v>
                </c:pt>
                <c:pt idx="4">
                  <c:v>1403.2887815938202</c:v>
                </c:pt>
                <c:pt idx="5">
                  <c:v>478.37478694047309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3F-4FBD-A9CA-F606D906802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dia'!$E$253,'Médias dens por dia'!$I$253,'Médias dens por dia'!$M$253,'Médias dens por dia'!$Q$253,'Médias dens por dia'!$U$253,'Médias dens por dia'!$Y$253,'Médias dens por dia'!$AC$253)</c:f>
              <c:numCache>
                <c:formatCode>0.00E+00</c:formatCode>
                <c:ptCount val="7"/>
                <c:pt idx="0">
                  <c:v>3721.1044791037602</c:v>
                </c:pt>
                <c:pt idx="1">
                  <c:v>474.91964273034426</c:v>
                </c:pt>
                <c:pt idx="2">
                  <c:v>1446.9477683710775</c:v>
                </c:pt>
                <c:pt idx="3">
                  <c:v>2408.5943579710151</c:v>
                </c:pt>
                <c:pt idx="4">
                  <c:v>1648.8643183727386</c:v>
                </c:pt>
                <c:pt idx="5">
                  <c:v>1766.3069056263616</c:v>
                </c:pt>
                <c:pt idx="6">
                  <c:v>3254.5457191621831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3F-4FBD-A9CA-F606D906802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dia'!$E$254,'Médias dens por dia'!$I$254,'Médias dens por dia'!$M$254,'Médias dens por dia'!$Q$254,'Médias dens por dia'!$U$254,'Médias dens por dia'!$Y$254,'Médias dens por dia'!$AC$254)</c:f>
              <c:numCache>
                <c:formatCode>0.00E+00</c:formatCode>
                <c:ptCount val="7"/>
                <c:pt idx="0">
                  <c:v>0</c:v>
                </c:pt>
                <c:pt idx="1">
                  <c:v>9498.3928546068855</c:v>
                </c:pt>
                <c:pt idx="2">
                  <c:v>361.73694209276937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3F-4FBD-A9CA-F606D906802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dia'!$E$255,'Médias dens por dia'!$I$255,'Médias dens por dia'!$M$255,'Médias dens por dia'!$Q$255,'Médias dens por dia'!$U$255,'Médias dens por dia'!$Y$255,'Médias dens por dia'!$AC$255)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3F-4FBD-A9CA-F606D906802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dia'!$E$256,'Médias dens por dia'!$I$256,'Médias dens por dia'!$M$256,'Médias dens por dia'!$Q$256,'Médias dens por dia'!$U$256,'Médias dens por dia'!$Y$256,'Médias dens por dia'!$AC$256)</c:f>
              <c:numCache>
                <c:formatCode>0.00E+00</c:formatCode>
                <c:ptCount val="7"/>
                <c:pt idx="0">
                  <c:v>4033.5636338376639</c:v>
                </c:pt>
                <c:pt idx="1">
                  <c:v>2442.4438768989135</c:v>
                </c:pt>
                <c:pt idx="2">
                  <c:v>5064.3171892987712</c:v>
                </c:pt>
                <c:pt idx="3">
                  <c:v>10909.515621398126</c:v>
                </c:pt>
                <c:pt idx="4">
                  <c:v>13682.065620539746</c:v>
                </c:pt>
                <c:pt idx="5">
                  <c:v>8242.7655595896867</c:v>
                </c:pt>
                <c:pt idx="6">
                  <c:v>11390.910017067639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3F-4FBD-A9CA-F606D906802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dia'!$E$257,'Médias dens por dia'!$I$257,'Médias dens por dia'!$M$257,'Médias dens por dia'!$Q$257,'Médias dens por dia'!$U$257,'Médias dens por dia'!$Y$257,'Médias dens por dia'!$AC$257)</c:f>
              <c:numCache>
                <c:formatCode>0.00E+00</c:formatCode>
                <c:ptCount val="7"/>
                <c:pt idx="0">
                  <c:v>389880.85220142431</c:v>
                </c:pt>
                <c:pt idx="1">
                  <c:v>232041.21439382975</c:v>
                </c:pt>
                <c:pt idx="2">
                  <c:v>249701.84345603734</c:v>
                </c:pt>
                <c:pt idx="3">
                  <c:v>456308.20111760887</c:v>
                </c:pt>
                <c:pt idx="4">
                  <c:v>474160.75463468995</c:v>
                </c:pt>
                <c:pt idx="5">
                  <c:v>295396.4309357421</c:v>
                </c:pt>
                <c:pt idx="6">
                  <c:v>698389.34971310257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3F-4FBD-A9CA-F606D906802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dia'!$E$258,'Médias dens por dia'!$I$258,'Médias dens por dia'!$M$258,'Médias dens por dia'!$Q$258,'Médias dens por dia'!$U$258,'Médias dens por dia'!$Y$258,'Médias dens por dia'!$AC$258)</c:f>
              <c:numCache>
                <c:formatCode>0.00E+00</c:formatCode>
                <c:ptCount val="7"/>
                <c:pt idx="0">
                  <c:v>1136.2151081232857</c:v>
                </c:pt>
                <c:pt idx="1">
                  <c:v>1356.9132649438407</c:v>
                </c:pt>
                <c:pt idx="2">
                  <c:v>620.12047215903317</c:v>
                </c:pt>
                <c:pt idx="3">
                  <c:v>1983.5482947996593</c:v>
                </c:pt>
                <c:pt idx="4">
                  <c:v>841.97326895629203</c:v>
                </c:pt>
                <c:pt idx="5">
                  <c:v>441.57672640659041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3F-4FBD-A9CA-F606D906802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dia'!$E$259,'Médias dens por dia'!$I$259,'Médias dens por dia'!$M$259,'Médias dens por dia'!$Q$259,'Médias dens por dia'!$U$259,'Médias dens por dia'!$Y$259,'Médias dens por dia'!$AC$259)</c:f>
              <c:numCache>
                <c:formatCode>0.00E+00</c:formatCode>
                <c:ptCount val="7"/>
                <c:pt idx="0">
                  <c:v>26076.136731429404</c:v>
                </c:pt>
                <c:pt idx="1">
                  <c:v>38943.410703888236</c:v>
                </c:pt>
                <c:pt idx="2">
                  <c:v>18948.125538192679</c:v>
                </c:pt>
                <c:pt idx="3">
                  <c:v>25077.717727109983</c:v>
                </c:pt>
                <c:pt idx="4">
                  <c:v>30311.037682426511</c:v>
                </c:pt>
                <c:pt idx="5">
                  <c:v>18675.01572094539</c:v>
                </c:pt>
                <c:pt idx="6">
                  <c:v>92212.128709595185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3F-4FBD-A9CA-F606D906802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dia'!$E$260,'Médias dens por dia'!$I$260,'Médias dens por dia'!$M$260,'Médias dens por dia'!$Q$260,'Médias dens por dia'!$U$260,'Médias dens por dia'!$Y$260,'Médias dens por dia'!$AC$260)</c:f>
              <c:numCache>
                <c:formatCode>0.00E+00</c:formatCode>
                <c:ptCount val="7"/>
                <c:pt idx="0">
                  <c:v>1406.0661963025659</c:v>
                </c:pt>
                <c:pt idx="1">
                  <c:v>2103.2155606629531</c:v>
                </c:pt>
                <c:pt idx="2">
                  <c:v>301.2751960572636</c:v>
                </c:pt>
                <c:pt idx="3">
                  <c:v>2259.0411135218342</c:v>
                </c:pt>
                <c:pt idx="4">
                  <c:v>1852.3411917038427</c:v>
                </c:pt>
                <c:pt idx="5">
                  <c:v>441.57672640659041</c:v>
                </c:pt>
                <c:pt idx="6">
                  <c:v>8136.3642979054575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93F-4FBD-A9CA-F606D906802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dia'!$E$261,'Médias dens por dia'!$I$261,'Médias dens por dia'!$M$261,'Médias dens por dia'!$Q$261,'Médias dens por dia'!$U$261,'Médias dens por dia'!$Y$261,'Médias dens por dia'!$AC$261)</c:f>
              <c:numCache>
                <c:formatCode>0.00E+00</c:formatCode>
                <c:ptCount val="7"/>
                <c:pt idx="0">
                  <c:v>17081.100458786728</c:v>
                </c:pt>
                <c:pt idx="1">
                  <c:v>5081.6401772146837</c:v>
                </c:pt>
                <c:pt idx="2">
                  <c:v>2149.750970151315</c:v>
                </c:pt>
                <c:pt idx="3">
                  <c:v>3131.17266536232</c:v>
                </c:pt>
                <c:pt idx="4">
                  <c:v>10421.758017970105</c:v>
                </c:pt>
                <c:pt idx="5">
                  <c:v>8743.2191828504911</c:v>
                </c:pt>
                <c:pt idx="6">
                  <c:v>5288.6367936385468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93F-4FBD-A9CA-F606D906802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dia'!$E$262,'Médias dens por dia'!$I$262,'Médias dens por dia'!$M$262,'Médias dens por dia'!$Q$262,'Médias dens por dia'!$U$262,'Médias dens por dia'!$Y$262,'Médias dens por dia'!$AC$262)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110.3941816016476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93F-4FBD-A9CA-F606D906802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dia'!$E$263,'Médias dens por dia'!$I$263,'Médias dens por dia'!$M$263,'Médias dens por dia'!$Q$263,'Médias dens por dia'!$U$263,'Médias dens por dia'!$Y$263,'Médias dens por dia'!$AC$263)</c:f>
              <c:numCache>
                <c:formatCode>0.00E+00</c:formatCode>
                <c:ptCount val="7"/>
                <c:pt idx="0">
                  <c:v>0</c:v>
                </c:pt>
                <c:pt idx="1">
                  <c:v>474.91964273034426</c:v>
                </c:pt>
                <c:pt idx="2">
                  <c:v>413.41364810602209</c:v>
                </c:pt>
                <c:pt idx="3">
                  <c:v>212.52303158567778</c:v>
                </c:pt>
                <c:pt idx="4">
                  <c:v>1350.6654522840518</c:v>
                </c:pt>
                <c:pt idx="5">
                  <c:v>825.89543167401462</c:v>
                </c:pt>
                <c:pt idx="6">
                  <c:v>1084.848573054061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93F-4FBD-A9CA-F606D906802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dia'!$E$264,'Médias dens por dia'!$I$264,'Médias dens por dia'!$M$264,'Médias dens por dia'!$Q$264,'Médias dens por dia'!$U$264,'Médias dens por dia'!$Y$264,'Médias dens por dia'!$AC$264)</c:f>
              <c:numCache>
                <c:formatCode>0.00E+00</c:formatCode>
                <c:ptCount val="7"/>
                <c:pt idx="0">
                  <c:v>5254.994875070196</c:v>
                </c:pt>
                <c:pt idx="1">
                  <c:v>2442.4438768989135</c:v>
                </c:pt>
                <c:pt idx="2">
                  <c:v>2583.8353006626385</c:v>
                </c:pt>
                <c:pt idx="3">
                  <c:v>5171.3937685848268</c:v>
                </c:pt>
                <c:pt idx="4">
                  <c:v>1999.6865137711939</c:v>
                </c:pt>
                <c:pt idx="5">
                  <c:v>2502.2681163040129</c:v>
                </c:pt>
                <c:pt idx="6">
                  <c:v>4881.8185787432749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93F-4FBD-A9CA-F606D906802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dia'!$E$265,'Médias dens por dia'!$I$265,'Médias dens por dia'!$M$265,'Médias dens por dia'!$Q$265,'Médias dens por dia'!$U$265,'Médias dens por dia'!$Y$265,'Médias dens por dia'!$AC$265)</c:f>
              <c:numCache>
                <c:formatCode>0.00E+00</c:formatCode>
                <c:ptCount val="7"/>
                <c:pt idx="0">
                  <c:v>138258.44174013514</c:v>
                </c:pt>
                <c:pt idx="1">
                  <c:v>40843.089274809608</c:v>
                </c:pt>
                <c:pt idx="2">
                  <c:v>43718.493287211844</c:v>
                </c:pt>
                <c:pt idx="3">
                  <c:v>166275.09631537437</c:v>
                </c:pt>
                <c:pt idx="4">
                  <c:v>264230.6619407137</c:v>
                </c:pt>
                <c:pt idx="5">
                  <c:v>141378.14857117672</c:v>
                </c:pt>
                <c:pt idx="6">
                  <c:v>472565.67901678151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93F-4FBD-A9CA-F606D906802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dia'!$E$266,'Médias dens por dia'!$I$266,'Médias dens por dia'!$M$266,'Médias dens por dia'!$Q$266,'Médias dens por dia'!$U$266,'Médias dens por dia'!$Y$266,'Médias dens por dia'!$AC$266)</c:f>
              <c:numCache>
                <c:formatCode>0.00E+00</c:formatCode>
                <c:ptCount val="7"/>
                <c:pt idx="0">
                  <c:v>312.45915473390357</c:v>
                </c:pt>
                <c:pt idx="1">
                  <c:v>0</c:v>
                </c:pt>
                <c:pt idx="2">
                  <c:v>361.73694209276937</c:v>
                </c:pt>
                <c:pt idx="3">
                  <c:v>283.36404211423707</c:v>
                </c:pt>
                <c:pt idx="4">
                  <c:v>210.49331723907301</c:v>
                </c:pt>
                <c:pt idx="5">
                  <c:v>220.78836320329521</c:v>
                </c:pt>
                <c:pt idx="6">
                  <c:v>542.42428652703052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93F-4FBD-A9CA-F606D906802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dia'!$E$267,'Médias dens por dia'!$I$267,'Médias dens por dia'!$M$267,'Médias dens por dia'!$Q$267,'Médias dens por dia'!$U$267,'Médias dens por dia'!$Y$267,'Médias dens por dia'!$AC$267)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93F-4FBD-A9CA-F606D906802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dia'!$E$268,'Médias dens por dia'!$I$268,'Médias dens por dia'!$M$268,'Médias dens por dia'!$Q$268,'Médias dens por dia'!$U$268,'Médias dens por dia'!$Y$268,'Médias dens por dia'!$AC$268)</c:f>
              <c:numCache>
                <c:formatCode>0.00E+00</c:formatCode>
                <c:ptCount val="7"/>
                <c:pt idx="0">
                  <c:v>49576.852551112694</c:v>
                </c:pt>
                <c:pt idx="1">
                  <c:v>0</c:v>
                </c:pt>
                <c:pt idx="2">
                  <c:v>4906.7365924179949</c:v>
                </c:pt>
                <c:pt idx="3">
                  <c:v>4484.2664509254482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93F-4FBD-A9CA-F606D906802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dia'!$E$269,'Médias dens por dia'!$I$269,'Médias dens por dia'!$M$269,'Médias dens por dia'!$Q$269,'Médias dens por dia'!$U$269,'Médias dens por dia'!$Y$269,'Médias dens por dia'!$AC$269)</c:f>
              <c:numCache>
                <c:formatCode>0.00E+00</c:formatCode>
                <c:ptCount val="7"/>
                <c:pt idx="0">
                  <c:v>908.97208649862841</c:v>
                </c:pt>
                <c:pt idx="1">
                  <c:v>271.38265298876814</c:v>
                </c:pt>
                <c:pt idx="2">
                  <c:v>361.73694209276937</c:v>
                </c:pt>
                <c:pt idx="3">
                  <c:v>2125.2303158567779</c:v>
                </c:pt>
                <c:pt idx="4">
                  <c:v>1543.6176597532021</c:v>
                </c:pt>
                <c:pt idx="5">
                  <c:v>331.18254480494284</c:v>
                </c:pt>
                <c:pt idx="6">
                  <c:v>1898.4850028446067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93F-4FBD-A9CA-F606D906802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dia'!$E$270,'Médias dens por dia'!$I$270,'Médias dens por dia'!$M$270,'Médias dens por dia'!$Q$270,'Médias dens por dia'!$U$270,'Médias dens por dia'!$Y$270,'Médias dens por dia'!$AC$270)</c:f>
              <c:numCache>
                <c:formatCode>0.00E+00</c:formatCode>
                <c:ptCount val="7"/>
                <c:pt idx="0">
                  <c:v>1420.268885154107</c:v>
                </c:pt>
                <c:pt idx="1">
                  <c:v>271.38265298876814</c:v>
                </c:pt>
                <c:pt idx="2">
                  <c:v>206.70682405301105</c:v>
                </c:pt>
                <c:pt idx="3">
                  <c:v>779.25111581415194</c:v>
                </c:pt>
                <c:pt idx="4">
                  <c:v>420.98663447814602</c:v>
                </c:pt>
                <c:pt idx="5">
                  <c:v>331.18254480494284</c:v>
                </c:pt>
                <c:pt idx="6">
                  <c:v>813.63642979054578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93F-4FBD-A9CA-F606D906802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dia'!$E$271,'Médias dens por dia'!$I$271,'Médias dens por dia'!$M$271,'Médias dens por dia'!$Q$271,'Médias dens por dia'!$U$271,'Médias dens por dia'!$Y$271,'Médias dens por dia'!$AC$271)</c:f>
              <c:numCache>
                <c:formatCode>0.00E+00</c:formatCode>
                <c:ptCount val="7"/>
                <c:pt idx="0">
                  <c:v>0</c:v>
                </c:pt>
                <c:pt idx="1">
                  <c:v>135.69132649438407</c:v>
                </c:pt>
                <c:pt idx="2">
                  <c:v>155.03011803975829</c:v>
                </c:pt>
                <c:pt idx="3">
                  <c:v>70.841010528559266</c:v>
                </c:pt>
                <c:pt idx="4">
                  <c:v>0</c:v>
                </c:pt>
                <c:pt idx="5">
                  <c:v>110.3941816016476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93F-4FBD-A9CA-F606D906802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dia'!$E$272,'Médias dens por dia'!$I$272,'Médias dens por dia'!$M$272,'Médias dens por dia'!$Q$272,'Médias dens por dia'!$U$272,'Médias dens por dia'!$Y$272,'Médias dens por dia'!$AC$272)</c:f>
              <c:numCache>
                <c:formatCode>0.00E+00</c:formatCode>
                <c:ptCount val="7"/>
                <c:pt idx="0">
                  <c:v>71163.361528916066</c:v>
                </c:pt>
                <c:pt idx="1">
                  <c:v>13229.904333202448</c:v>
                </c:pt>
                <c:pt idx="2">
                  <c:v>60461.746035505741</c:v>
                </c:pt>
                <c:pt idx="3">
                  <c:v>178661.02855302647</c:v>
                </c:pt>
                <c:pt idx="4">
                  <c:v>120627.28836946379</c:v>
                </c:pt>
                <c:pt idx="5">
                  <c:v>31910.051492965147</c:v>
                </c:pt>
                <c:pt idx="6">
                  <c:v>164083.34667442675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93F-4FBD-A9CA-F606D906802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dia'!$E$273,'Médias dens por dia'!$I$273,'Médias dens por dia'!$M$273,'Médias dens por dia'!$Q$273,'Médias dens por dia'!$U$273,'Médias dens por dia'!$Y$273,'Médias dens por dia'!$AC$273)</c:f>
              <c:numCache>
                <c:formatCode>0.00E+00</c:formatCode>
                <c:ptCount val="7"/>
                <c:pt idx="0">
                  <c:v>1238724.4351781686</c:v>
                </c:pt>
                <c:pt idx="1">
                  <c:v>698986.73017052072</c:v>
                </c:pt>
                <c:pt idx="2">
                  <c:v>879158.5738347983</c:v>
                </c:pt>
                <c:pt idx="3">
                  <c:v>1075531.8355147629</c:v>
                </c:pt>
                <c:pt idx="4">
                  <c:v>1211487.2709255768</c:v>
                </c:pt>
                <c:pt idx="5">
                  <c:v>1828667.3522111145</c:v>
                </c:pt>
                <c:pt idx="6">
                  <c:v>675589.44886941637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93F-4FBD-A9CA-F606D906802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dia'!$E$274,'Médias dens por dia'!$I$274,'Médias dens por dia'!$M$274,'Médias dens por dia'!$Q$274,'Médias dens por dia'!$U$274,'Médias dens por dia'!$Y$274,'Médias dens por dia'!$AC$274)</c:f>
              <c:numCache>
                <c:formatCode>0.00E+00</c:formatCode>
                <c:ptCount val="7"/>
                <c:pt idx="0">
                  <c:v>254445.9050049755</c:v>
                </c:pt>
                <c:pt idx="1">
                  <c:v>156547.08337657092</c:v>
                </c:pt>
                <c:pt idx="2">
                  <c:v>142331.42881543498</c:v>
                </c:pt>
                <c:pt idx="3">
                  <c:v>221730.00158737291</c:v>
                </c:pt>
                <c:pt idx="4">
                  <c:v>199235.4329887366</c:v>
                </c:pt>
                <c:pt idx="5">
                  <c:v>139513.71350412664</c:v>
                </c:pt>
                <c:pt idx="6">
                  <c:v>299454.36778202263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93F-4FBD-A9CA-F606D906802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dia'!$E$275,'Médias dens por dia'!$I$275,'Médias dens por dia'!$M$275,'Médias dens por dia'!$Q$275,'Médias dens por dia'!$U$275,'Médias dens por dia'!$Y$275,'Médias dens por dia'!$AC$275)</c:f>
              <c:numCache>
                <c:formatCode>0.00E+00</c:formatCode>
                <c:ptCount val="7"/>
                <c:pt idx="0">
                  <c:v>994.188219607875</c:v>
                </c:pt>
                <c:pt idx="1">
                  <c:v>165.84495460424722</c:v>
                </c:pt>
                <c:pt idx="2">
                  <c:v>122.14494148587019</c:v>
                </c:pt>
                <c:pt idx="3">
                  <c:v>592.02844513153104</c:v>
                </c:pt>
                <c:pt idx="4">
                  <c:v>4570.9208542123706</c:v>
                </c:pt>
                <c:pt idx="5">
                  <c:v>1760.8553411028238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93F-4FBD-A9CA-F606D906802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dia'!$E$276,'Médias dens por dia'!$I$276,'Médias dens por dia'!$M$276,'Médias dens por dia'!$Q$276,'Médias dens por dia'!$U$276,'Médias dens por dia'!$Y$276,'Médias dens por dia'!$AC$276)</c:f>
              <c:numCache>
                <c:formatCode>0.00E+00</c:formatCode>
                <c:ptCount val="7"/>
                <c:pt idx="0">
                  <c:v>596.51293176472495</c:v>
                </c:pt>
                <c:pt idx="1">
                  <c:v>746.30229571911241</c:v>
                </c:pt>
                <c:pt idx="2">
                  <c:v>878.50400222529697</c:v>
                </c:pt>
                <c:pt idx="3">
                  <c:v>2691.9584000852519</c:v>
                </c:pt>
                <c:pt idx="4">
                  <c:v>947.21992757582848</c:v>
                </c:pt>
                <c:pt idx="5">
                  <c:v>1729.5088450924795</c:v>
                </c:pt>
                <c:pt idx="6">
                  <c:v>2983.3335758986677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93F-4FBD-A9CA-F606D906802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dia'!$E$277,'Médias dens por dia'!$I$277,'Médias dens por dia'!$M$277,'Médias dens por dia'!$Q$277,'Médias dens por dia'!$U$277,'Médias dens por dia'!$Y$277,'Médias dens por dia'!$AC$277)</c:f>
              <c:numCache>
                <c:formatCode>0.00E+00</c:formatCode>
                <c:ptCount val="7"/>
                <c:pt idx="0">
                  <c:v>1533.8903959664356</c:v>
                </c:pt>
                <c:pt idx="1">
                  <c:v>203.53698974157612</c:v>
                </c:pt>
                <c:pt idx="2">
                  <c:v>258.3835300662638</c:v>
                </c:pt>
                <c:pt idx="3">
                  <c:v>566.72808422847413</c:v>
                </c:pt>
                <c:pt idx="4">
                  <c:v>596.39773217737354</c:v>
                </c:pt>
                <c:pt idx="5">
                  <c:v>809.55733174541592</c:v>
                </c:pt>
                <c:pt idx="6">
                  <c:v>1627.2728595810913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93F-4FBD-A9CA-F606D906802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dia'!$E$278,'Médias dens por dia'!$I$278,'Médias dens por dia'!$M$278,'Médias dens por dia'!$Q$278,'Médias dens por dia'!$U$278,'Médias dens por dia'!$Y$278,'Médias dens por dia'!$AC$278)</c:f>
              <c:numCache>
                <c:formatCode>0.00E+00</c:formatCode>
                <c:ptCount val="7"/>
                <c:pt idx="0">
                  <c:v>0</c:v>
                </c:pt>
                <c:pt idx="1">
                  <c:v>135.69132649438407</c:v>
                </c:pt>
                <c:pt idx="2">
                  <c:v>155.03011803975829</c:v>
                </c:pt>
                <c:pt idx="3">
                  <c:v>283.36404211423707</c:v>
                </c:pt>
                <c:pt idx="4">
                  <c:v>561.31551263752806</c:v>
                </c:pt>
                <c:pt idx="5">
                  <c:v>110.3941816016476</c:v>
                </c:pt>
                <c:pt idx="6">
                  <c:v>1084.8485730540608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93F-4FBD-A9CA-F606D906802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dia'!$E$279,'Médias dens por dia'!$I$279,'Médias dens por dia'!$M$279,'Médias dens por dia'!$Q$279,'Médias dens por dia'!$U$279,'Médias dens por dia'!$Y$279,'Médias dens por dia'!$AC$279)</c:f>
              <c:numCache>
                <c:formatCode>0.00E+00</c:formatCode>
                <c:ptCount val="7"/>
                <c:pt idx="0">
                  <c:v>3124.591547339036</c:v>
                </c:pt>
                <c:pt idx="1">
                  <c:v>1967.5242341685689</c:v>
                </c:pt>
                <c:pt idx="2">
                  <c:v>1963.7148285036048</c:v>
                </c:pt>
                <c:pt idx="3">
                  <c:v>3754.5735580136411</c:v>
                </c:pt>
                <c:pt idx="4">
                  <c:v>8209.2393723238474</c:v>
                </c:pt>
                <c:pt idx="5">
                  <c:v>1839.903026694127</c:v>
                </c:pt>
                <c:pt idx="6">
                  <c:v>5695.4550085338196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93F-4FBD-A9CA-F606D906802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dia'!$E$280,'Médias dens por dia'!$I$280,'Médias dens por dia'!$M$280,'Médias dens por dia'!$Q$280,'Médias dens por dia'!$U$280,'Médias dens por dia'!$Y$280,'Médias dens por dia'!$AC$280)</c:f>
              <c:numCache>
                <c:formatCode>0.00E+00</c:formatCode>
                <c:ptCount val="7"/>
                <c:pt idx="0">
                  <c:v>1363.4581297479428</c:v>
                </c:pt>
                <c:pt idx="1">
                  <c:v>3120.9005093708338</c:v>
                </c:pt>
                <c:pt idx="2">
                  <c:v>516.76706013252772</c:v>
                </c:pt>
                <c:pt idx="3">
                  <c:v>708.41010528559264</c:v>
                </c:pt>
                <c:pt idx="4">
                  <c:v>420.98663447814602</c:v>
                </c:pt>
                <c:pt idx="5">
                  <c:v>883.15345281318082</c:v>
                </c:pt>
                <c:pt idx="6">
                  <c:v>3254.5457191621826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93F-4FBD-A9CA-F606D906802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dia'!$E$281,'Médias dens por dia'!$I$281,'Médias dens por dia'!$M$281,'Médias dens por dia'!$Q$281,'Médias dens por dia'!$U$281,'Médias dens por dia'!$Y$281,'Médias dens por dia'!$AC$281)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141.68202105711853</c:v>
                </c:pt>
                <c:pt idx="4">
                  <c:v>0</c:v>
                </c:pt>
                <c:pt idx="5">
                  <c:v>0</c:v>
                </c:pt>
                <c:pt idx="6">
                  <c:v>1084.848573054061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93F-4FBD-A9CA-F606D906802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dia'!$E$282,'Médias dens por dia'!$I$282,'Médias dens por dia'!$M$282,'Médias dens por dia'!$Q$282,'Médias dens por dia'!$U$282,'Médias dens por dia'!$Y$282,'Médias dens por dia'!$AC$282)</c:f>
              <c:numCache>
                <c:formatCode>0.00E+00</c:formatCode>
                <c:ptCount val="7"/>
                <c:pt idx="0">
                  <c:v>284.05377703082144</c:v>
                </c:pt>
                <c:pt idx="1">
                  <c:v>610.61096922472825</c:v>
                </c:pt>
                <c:pt idx="2">
                  <c:v>413.41364810602209</c:v>
                </c:pt>
                <c:pt idx="3">
                  <c:v>354.20505264279632</c:v>
                </c:pt>
                <c:pt idx="4">
                  <c:v>701.6443907969101</c:v>
                </c:pt>
                <c:pt idx="5">
                  <c:v>625.56702907600322</c:v>
                </c:pt>
                <c:pt idx="6">
                  <c:v>271.21214326351526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93F-4FBD-A9CA-F606D906802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dia'!$E$283,'Médias dens por dia'!$I$283,'Médias dens por dia'!$M$283,'Médias dens por dia'!$Q$283,'Médias dens por dia'!$U$283,'Médias dens por dia'!$Y$283,'Médias dens por dia'!$AC$283)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103.35341202650552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93F-4FBD-A9CA-F606D906802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dia'!$E$284,'Médias dens por dia'!$I$284,'Médias dens por dia'!$M$284,'Médias dens por dia'!$Q$284,'Médias dens por dia'!$U$284,'Médias dens por dia'!$Y$284,'Médias dens por dia'!$AC$284)</c:f>
              <c:numCache>
                <c:formatCode>0.00E+00</c:formatCode>
                <c:ptCount val="7"/>
                <c:pt idx="0">
                  <c:v>0</c:v>
                </c:pt>
                <c:pt idx="1">
                  <c:v>339.22831623596016</c:v>
                </c:pt>
                <c:pt idx="2">
                  <c:v>206.70682405301105</c:v>
                </c:pt>
                <c:pt idx="3">
                  <c:v>425.04606317135557</c:v>
                </c:pt>
                <c:pt idx="4">
                  <c:v>210.49331723907301</c:v>
                </c:pt>
                <c:pt idx="5">
                  <c:v>147.19224213553017</c:v>
                </c:pt>
                <c:pt idx="6">
                  <c:v>1084.848573054061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93F-4FBD-A9CA-F606D906802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('Médias dens por dia'!$E$285,'Médias dens por dia'!$I$285,'Médias dens por dia'!$M$285,'Médias dens por dia'!$Q$285,'Médias dens por dia'!$U$285,'Médias dens por dia'!$Y$285,'Médias dens por dia'!$AC$285)</c:f>
              <c:numCache>
                <c:formatCode>0.00E+00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5950.6448843989783</c:v>
                </c:pt>
                <c:pt idx="4">
                  <c:v>3631.0097223740099</c:v>
                </c:pt>
                <c:pt idx="5">
                  <c:v>0</c:v>
                </c:pt>
                <c:pt idx="6">
                  <c:v>5424.2428652703056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93F-4FBD-A9CA-F606D9068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251763519"/>
        <c:axId val="1100786863"/>
        <c:axId val="0"/>
      </c:bar3DChart>
      <c:catAx>
        <c:axId val="12517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0786863"/>
        <c:crosses val="autoZero"/>
        <c:auto val="1"/>
        <c:lblAlgn val="ctr"/>
        <c:lblOffset val="100"/>
        <c:noMultiLvlLbl val="0"/>
      </c:catAx>
      <c:valAx>
        <c:axId val="11007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517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6352919630147"/>
          <c:y val="2.852871857625516E-2"/>
          <c:w val="0.10873799281282563"/>
          <c:h val="0.9539494548153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309562</xdr:colOff>
      <xdr:row>35</xdr:row>
      <xdr:rowOff>142875</xdr:rowOff>
    </xdr:from>
    <xdr:to>
      <xdr:col>6</xdr:col>
      <xdr:colOff>185737</xdr:colOff>
      <xdr:row>49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283BFD-CAD6-4521-B73E-E758DEEBD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0</xdr:row>
      <xdr:rowOff>0</xdr:rowOff>
    </xdr:from>
    <xdr:to>
      <xdr:col>20</xdr:col>
      <xdr:colOff>952500</xdr:colOff>
      <xdr:row>11</xdr:row>
      <xdr:rowOff>63500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AB4F386-F4A9-49DB-AD8A-3119AC86D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94568</xdr:colOff>
      <xdr:row>11</xdr:row>
      <xdr:rowOff>166689</xdr:rowOff>
    </xdr:from>
    <xdr:to>
      <xdr:col>46</xdr:col>
      <xdr:colOff>238122</xdr:colOff>
      <xdr:row>34</xdr:row>
      <xdr:rowOff>226219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5E7D1B8-D829-42D4-A8A8-53D71160D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95248</xdr:colOff>
      <xdr:row>12</xdr:row>
      <xdr:rowOff>0</xdr:rowOff>
    </xdr:from>
    <xdr:to>
      <xdr:col>58</xdr:col>
      <xdr:colOff>154781</xdr:colOff>
      <xdr:row>35</xdr:row>
      <xdr:rowOff>11905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AFF965C-CCDC-4C7A-B182-DCA541CAB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76846</xdr:colOff>
      <xdr:row>59</xdr:row>
      <xdr:rowOff>154784</xdr:rowOff>
    </xdr:from>
    <xdr:to>
      <xdr:col>50</xdr:col>
      <xdr:colOff>11904</xdr:colOff>
      <xdr:row>80</xdr:row>
      <xdr:rowOff>23815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FAE25DA-1D5E-4885-B47D-A980D5B53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104</xdr:row>
      <xdr:rowOff>0</xdr:rowOff>
    </xdr:from>
    <xdr:to>
      <xdr:col>50</xdr:col>
      <xdr:colOff>30308</xdr:colOff>
      <xdr:row>124</xdr:row>
      <xdr:rowOff>154781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733C30C-D8C7-4201-9D27-288AB1DFB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</xdr:row>
      <xdr:rowOff>133349</xdr:rowOff>
    </xdr:from>
    <xdr:to>
      <xdr:col>25</xdr:col>
      <xdr:colOff>576264</xdr:colOff>
      <xdr:row>45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61278BB-2F0F-442E-BF37-CD613958E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2</xdr:row>
      <xdr:rowOff>0</xdr:rowOff>
    </xdr:from>
    <xdr:to>
      <xdr:col>51</xdr:col>
      <xdr:colOff>290514</xdr:colOff>
      <xdr:row>45</xdr:row>
      <xdr:rowOff>123826</xdr:rowOff>
    </xdr:to>
    <xdr:graphicFrame macro="">
      <xdr:nvGraphicFramePr>
        <xdr:cNvPr id="7" name="Gráfico 4">
          <a:extLst>
            <a:ext uri="{FF2B5EF4-FFF2-40B4-BE49-F238E27FC236}">
              <a16:creationId xmlns:a16="http://schemas.microsoft.com/office/drawing/2014/main" id="{F2936671-D1E9-4444-9131-3D6449905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0</xdr:colOff>
      <xdr:row>2</xdr:row>
      <xdr:rowOff>0</xdr:rowOff>
    </xdr:from>
    <xdr:to>
      <xdr:col>77</xdr:col>
      <xdr:colOff>290514</xdr:colOff>
      <xdr:row>45</xdr:row>
      <xdr:rowOff>123826</xdr:rowOff>
    </xdr:to>
    <xdr:graphicFrame macro="">
      <xdr:nvGraphicFramePr>
        <xdr:cNvPr id="6" name="Gráfico 4">
          <a:extLst>
            <a:ext uri="{FF2B5EF4-FFF2-40B4-BE49-F238E27FC236}">
              <a16:creationId xmlns:a16="http://schemas.microsoft.com/office/drawing/2014/main" id="{9B183A7D-B2E6-448E-9DD7-F04C5D713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0</xdr:colOff>
      <xdr:row>2</xdr:row>
      <xdr:rowOff>0</xdr:rowOff>
    </xdr:from>
    <xdr:to>
      <xdr:col>103</xdr:col>
      <xdr:colOff>290514</xdr:colOff>
      <xdr:row>45</xdr:row>
      <xdr:rowOff>123826</xdr:rowOff>
    </xdr:to>
    <xdr:graphicFrame macro="">
      <xdr:nvGraphicFramePr>
        <xdr:cNvPr id="11" name="Gráfico 4">
          <a:extLst>
            <a:ext uri="{FF2B5EF4-FFF2-40B4-BE49-F238E27FC236}">
              <a16:creationId xmlns:a16="http://schemas.microsoft.com/office/drawing/2014/main" id="{4E171FA9-2749-4888-BAF4-43C144E30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104</xdr:col>
      <xdr:colOff>0</xdr:colOff>
      <xdr:row>2</xdr:row>
      <xdr:rowOff>0</xdr:rowOff>
    </xdr:from>
    <xdr:to>
      <xdr:col>129</xdr:col>
      <xdr:colOff>290514</xdr:colOff>
      <xdr:row>45</xdr:row>
      <xdr:rowOff>123826</xdr:rowOff>
    </xdr:to>
    <xdr:graphicFrame macro="">
      <xdr:nvGraphicFramePr>
        <xdr:cNvPr id="13" name="Gráfico 4">
          <a:extLst>
            <a:ext uri="{FF2B5EF4-FFF2-40B4-BE49-F238E27FC236}">
              <a16:creationId xmlns:a16="http://schemas.microsoft.com/office/drawing/2014/main" id="{533C7FC5-E5EB-4F7A-9AB3-31D63874A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130</xdr:col>
      <xdr:colOff>0</xdr:colOff>
      <xdr:row>2</xdr:row>
      <xdr:rowOff>0</xdr:rowOff>
    </xdr:from>
    <xdr:to>
      <xdr:col>155</xdr:col>
      <xdr:colOff>290514</xdr:colOff>
      <xdr:row>45</xdr:row>
      <xdr:rowOff>123826</xdr:rowOff>
    </xdr:to>
    <xdr:graphicFrame macro="">
      <xdr:nvGraphicFramePr>
        <xdr:cNvPr id="14" name="Gráfico 4">
          <a:extLst>
            <a:ext uri="{FF2B5EF4-FFF2-40B4-BE49-F238E27FC236}">
              <a16:creationId xmlns:a16="http://schemas.microsoft.com/office/drawing/2014/main" id="{527CAED6-43F6-4AE4-858C-97D8B3589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52</xdr:row>
      <xdr:rowOff>0</xdr:rowOff>
    </xdr:from>
    <xdr:to>
      <xdr:col>51</xdr:col>
      <xdr:colOff>290514</xdr:colOff>
      <xdr:row>95</xdr:row>
      <xdr:rowOff>123826</xdr:rowOff>
    </xdr:to>
    <xdr:graphicFrame macro="">
      <xdr:nvGraphicFramePr>
        <xdr:cNvPr id="15" name="Gráfico 4">
          <a:extLst>
            <a:ext uri="{FF2B5EF4-FFF2-40B4-BE49-F238E27FC236}">
              <a16:creationId xmlns:a16="http://schemas.microsoft.com/office/drawing/2014/main" id="{21CA8331-6A8D-43CE-9D23-1A4A74A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</xdr:colOff>
      <xdr:row>48</xdr:row>
      <xdr:rowOff>1</xdr:rowOff>
    </xdr:from>
    <xdr:to>
      <xdr:col>22</xdr:col>
      <xdr:colOff>342900</xdr:colOff>
      <xdr:row>89</xdr:row>
      <xdr:rowOff>19050</xdr:rowOff>
    </xdr:to>
    <xdr:graphicFrame macro="">
      <xdr:nvGraphicFramePr>
        <xdr:cNvPr id="16" name="Gráfico 4">
          <a:extLst>
            <a:ext uri="{FF2B5EF4-FFF2-40B4-BE49-F238E27FC236}">
              <a16:creationId xmlns:a16="http://schemas.microsoft.com/office/drawing/2014/main" id="{F8B3E325-C63F-474A-833B-87F77A57D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0</xdr:colOff>
      <xdr:row>47</xdr:row>
      <xdr:rowOff>0</xdr:rowOff>
    </xdr:from>
    <xdr:to>
      <xdr:col>77</xdr:col>
      <xdr:colOff>381000</xdr:colOff>
      <xdr:row>89</xdr:row>
      <xdr:rowOff>133350</xdr:rowOff>
    </xdr:to>
    <xdr:graphicFrame macro="">
      <xdr:nvGraphicFramePr>
        <xdr:cNvPr id="17" name="Gráfico 4">
          <a:extLst>
            <a:ext uri="{FF2B5EF4-FFF2-40B4-BE49-F238E27FC236}">
              <a16:creationId xmlns:a16="http://schemas.microsoft.com/office/drawing/2014/main" id="{0419DCDD-21DF-447F-89B1-AF82C50C1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0</xdr:colOff>
      <xdr:row>47</xdr:row>
      <xdr:rowOff>0</xdr:rowOff>
    </xdr:from>
    <xdr:to>
      <xdr:col>103</xdr:col>
      <xdr:colOff>381000</xdr:colOff>
      <xdr:row>89</xdr:row>
      <xdr:rowOff>133350</xdr:rowOff>
    </xdr:to>
    <xdr:graphicFrame macro="">
      <xdr:nvGraphicFramePr>
        <xdr:cNvPr id="18" name="Gráfico 4">
          <a:extLst>
            <a:ext uri="{FF2B5EF4-FFF2-40B4-BE49-F238E27FC236}">
              <a16:creationId xmlns:a16="http://schemas.microsoft.com/office/drawing/2014/main" id="{2BCEE667-DD39-4ABA-BA16-270E0B0EF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104</xdr:col>
      <xdr:colOff>0</xdr:colOff>
      <xdr:row>47</xdr:row>
      <xdr:rowOff>0</xdr:rowOff>
    </xdr:from>
    <xdr:to>
      <xdr:col>129</xdr:col>
      <xdr:colOff>381000</xdr:colOff>
      <xdr:row>89</xdr:row>
      <xdr:rowOff>133350</xdr:rowOff>
    </xdr:to>
    <xdr:graphicFrame macro="">
      <xdr:nvGraphicFramePr>
        <xdr:cNvPr id="19" name="Gráfico 4">
          <a:extLst>
            <a:ext uri="{FF2B5EF4-FFF2-40B4-BE49-F238E27FC236}">
              <a16:creationId xmlns:a16="http://schemas.microsoft.com/office/drawing/2014/main" id="{29AB2246-0331-4165-8575-0F106FAE8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130</xdr:col>
      <xdr:colOff>0</xdr:colOff>
      <xdr:row>47</xdr:row>
      <xdr:rowOff>0</xdr:rowOff>
    </xdr:from>
    <xdr:to>
      <xdr:col>155</xdr:col>
      <xdr:colOff>381000</xdr:colOff>
      <xdr:row>89</xdr:row>
      <xdr:rowOff>133350</xdr:rowOff>
    </xdr:to>
    <xdr:graphicFrame macro="">
      <xdr:nvGraphicFramePr>
        <xdr:cNvPr id="20" name="Gráfico 4">
          <a:extLst>
            <a:ext uri="{FF2B5EF4-FFF2-40B4-BE49-F238E27FC236}">
              <a16:creationId xmlns:a16="http://schemas.microsoft.com/office/drawing/2014/main" id="{C99665BF-12B2-459C-9279-02E3A4FB1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0.0153</cdr:x>
      <cdr:y>0.11684</cdr:y>
    </cdr:from>
    <cdr:to>
      <cdr:x>0.03933</cdr:x>
      <cdr:y>0.27491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9CEC820-8FD9-41C7-B6CC-527A212638B2}"/>
            </a:ext>
          </a:extLst>
        </cdr:cNvPr>
        <cdr:cNvSpPr txBox="1"/>
      </cdr:nvSpPr>
      <cdr:spPr>
        <a:xfrm xmlns:a="http://schemas.openxmlformats.org/drawingml/2006/main">
          <a:off x="266700" y="971551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algn="ctr"/>
          <a:r>
            <a:rPr lang="pt-BR" sz="1200" b="1"/>
            <a:t>Control</a:t>
          </a:r>
        </a:p>
      </cdr:txBody>
    </cdr:sp>
  </cdr:relSizeAnchor>
  <cdr:relSizeAnchor xmlns:cdr="http://schemas.openxmlformats.org/drawingml/2006/chartDrawing">
    <cdr:from>
      <cdr:x>0.01602</cdr:x>
      <cdr:y>0.41161</cdr:y>
    </cdr:from>
    <cdr:to>
      <cdr:x>0.04006</cdr:x>
      <cdr:y>0.56968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AA8FD8-7C85-41D0-8727-3E73CDC61AED}"/>
            </a:ext>
          </a:extLst>
        </cdr:cNvPr>
        <cdr:cNvSpPr txBox="1"/>
      </cdr:nvSpPr>
      <cdr:spPr>
        <a:xfrm xmlns:a="http://schemas.openxmlformats.org/drawingml/2006/main">
          <a:off x="279400" y="34226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</a:t>
          </a:r>
        </a:p>
      </cdr:txBody>
    </cdr:sp>
  </cdr:relSizeAnchor>
  <cdr:relSizeAnchor xmlns:cdr="http://schemas.openxmlformats.org/drawingml/2006/chartDrawing">
    <cdr:from>
      <cdr:x>0.01384</cdr:x>
      <cdr:y>0.69569</cdr:y>
    </cdr:from>
    <cdr:to>
      <cdr:x>0.03788</cdr:x>
      <cdr:y>0.85376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F641EC9-EA4E-4116-B9A7-4005E9168196}"/>
            </a:ext>
          </a:extLst>
        </cdr:cNvPr>
        <cdr:cNvSpPr txBox="1"/>
      </cdr:nvSpPr>
      <cdr:spPr>
        <a:xfrm xmlns:a="http://schemas.openxmlformats.org/drawingml/2006/main">
          <a:off x="241300" y="5784850"/>
          <a:ext cx="419100" cy="13144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0.6699</cdr:x>
      <cdr:y>0.91154</cdr:y>
    </cdr:from>
    <cdr:to>
      <cdr:x>0.72897</cdr:x>
      <cdr:y>0.96508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0551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2</a:t>
          </a:r>
        </a:p>
      </cdr:txBody>
    </cdr:sp>
  </cdr:relSizeAnchor>
  <cdr:relSizeAnchor xmlns:cdr="http://schemas.openxmlformats.org/drawingml/2006/chartDrawing">
    <cdr:from>
      <cdr:x>0.78772</cdr:x>
      <cdr:y>0.90933</cdr:y>
    </cdr:from>
    <cdr:to>
      <cdr:x>0.84679</cdr:x>
      <cdr:y>0.96287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2361404" y="6266321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3</a:t>
          </a:r>
        </a:p>
      </cdr:txBody>
    </cdr:sp>
  </cdr:relSizeAnchor>
  <cdr:relSizeAnchor xmlns:cdr="http://schemas.openxmlformats.org/drawingml/2006/chartDrawing">
    <cdr:from>
      <cdr:x>0.09713</cdr:x>
      <cdr:y>0.91568</cdr:y>
    </cdr:from>
    <cdr:to>
      <cdr:x>0.15659</cdr:x>
      <cdr:y>0.96922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83411B-F3A7-4D0C-93A1-63D3DD8E26A6}"/>
            </a:ext>
          </a:extLst>
        </cdr:cNvPr>
        <cdr:cNvSpPr txBox="1"/>
      </cdr:nvSpPr>
      <cdr:spPr>
        <a:xfrm xmlns:a="http://schemas.openxmlformats.org/drawingml/2006/main" rot="5400000">
          <a:off x="1756519" y="6308843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  <cdr:relSizeAnchor xmlns:cdr="http://schemas.openxmlformats.org/drawingml/2006/chartDrawing">
    <cdr:from>
      <cdr:x>0.21176</cdr:x>
      <cdr:y>0.91691</cdr:y>
    </cdr:from>
    <cdr:to>
      <cdr:x>0.27123</cdr:x>
      <cdr:y>0.97044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5C891AD-AF57-4A93-8C6A-232511D62749}"/>
            </a:ext>
          </a:extLst>
        </cdr:cNvPr>
        <cdr:cNvSpPr txBox="1"/>
      </cdr:nvSpPr>
      <cdr:spPr>
        <a:xfrm xmlns:a="http://schemas.openxmlformats.org/drawingml/2006/main" rot="5400000">
          <a:off x="3517348" y="6317620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1</a:t>
          </a:r>
        </a:p>
      </cdr:txBody>
    </cdr:sp>
  </cdr:relSizeAnchor>
  <cdr:relSizeAnchor xmlns:cdr="http://schemas.openxmlformats.org/drawingml/2006/chartDrawing">
    <cdr:from>
      <cdr:x>0.32832</cdr:x>
      <cdr:y>0.9153</cdr:y>
    </cdr:from>
    <cdr:to>
      <cdr:x>0.38778</cdr:x>
      <cdr:y>0.96884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5307705" y="6306111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2</a:t>
          </a:r>
        </a:p>
      </cdr:txBody>
    </cdr:sp>
  </cdr:relSizeAnchor>
  <cdr:relSizeAnchor xmlns:cdr="http://schemas.openxmlformats.org/drawingml/2006/chartDrawing">
    <cdr:from>
      <cdr:x>0.44012</cdr:x>
      <cdr:y>0.91309</cdr:y>
    </cdr:from>
    <cdr:to>
      <cdr:x>0.49918</cdr:x>
      <cdr:y>0.96663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7021986" y="6293317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3</a:t>
          </a:r>
        </a:p>
      </cdr:txBody>
    </cdr:sp>
  </cdr:relSizeAnchor>
  <cdr:relSizeAnchor xmlns:cdr="http://schemas.openxmlformats.org/drawingml/2006/chartDrawing">
    <cdr:from>
      <cdr:x>0.55415</cdr:x>
      <cdr:y>0.91154</cdr:y>
    </cdr:from>
    <cdr:to>
      <cdr:x>0.61322</cdr:x>
      <cdr:y>0.96508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1062BF04-7057-41AA-9900-42E433059657}"/>
            </a:ext>
          </a:extLst>
        </cdr:cNvPr>
        <cdr:cNvSpPr txBox="1"/>
      </cdr:nvSpPr>
      <cdr:spPr>
        <a:xfrm xmlns:a="http://schemas.openxmlformats.org/drawingml/2006/main" rot="5400000">
          <a:off x="8773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1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0.6699</cdr:x>
      <cdr:y>0.91154</cdr:y>
    </cdr:from>
    <cdr:to>
      <cdr:x>0.72897</cdr:x>
      <cdr:y>0.96508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0551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2</a:t>
          </a:r>
        </a:p>
      </cdr:txBody>
    </cdr:sp>
  </cdr:relSizeAnchor>
  <cdr:relSizeAnchor xmlns:cdr="http://schemas.openxmlformats.org/drawingml/2006/chartDrawing">
    <cdr:from>
      <cdr:x>0.78772</cdr:x>
      <cdr:y>0.90933</cdr:y>
    </cdr:from>
    <cdr:to>
      <cdr:x>0.84679</cdr:x>
      <cdr:y>0.96287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2361404" y="6266321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3</a:t>
          </a:r>
        </a:p>
      </cdr:txBody>
    </cdr:sp>
  </cdr:relSizeAnchor>
  <cdr:relSizeAnchor xmlns:cdr="http://schemas.openxmlformats.org/drawingml/2006/chartDrawing">
    <cdr:from>
      <cdr:x>0.09713</cdr:x>
      <cdr:y>0.91568</cdr:y>
    </cdr:from>
    <cdr:to>
      <cdr:x>0.15659</cdr:x>
      <cdr:y>0.96922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83411B-F3A7-4D0C-93A1-63D3DD8E26A6}"/>
            </a:ext>
          </a:extLst>
        </cdr:cNvPr>
        <cdr:cNvSpPr txBox="1"/>
      </cdr:nvSpPr>
      <cdr:spPr>
        <a:xfrm xmlns:a="http://schemas.openxmlformats.org/drawingml/2006/main" rot="5400000">
          <a:off x="1756519" y="6308843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  <cdr:relSizeAnchor xmlns:cdr="http://schemas.openxmlformats.org/drawingml/2006/chartDrawing">
    <cdr:from>
      <cdr:x>0.21176</cdr:x>
      <cdr:y>0.91691</cdr:y>
    </cdr:from>
    <cdr:to>
      <cdr:x>0.27123</cdr:x>
      <cdr:y>0.97044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5C891AD-AF57-4A93-8C6A-232511D62749}"/>
            </a:ext>
          </a:extLst>
        </cdr:cNvPr>
        <cdr:cNvSpPr txBox="1"/>
      </cdr:nvSpPr>
      <cdr:spPr>
        <a:xfrm xmlns:a="http://schemas.openxmlformats.org/drawingml/2006/main" rot="5400000">
          <a:off x="3517348" y="6317620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1</a:t>
          </a:r>
        </a:p>
      </cdr:txBody>
    </cdr:sp>
  </cdr:relSizeAnchor>
  <cdr:relSizeAnchor xmlns:cdr="http://schemas.openxmlformats.org/drawingml/2006/chartDrawing">
    <cdr:from>
      <cdr:x>0.32832</cdr:x>
      <cdr:y>0.9153</cdr:y>
    </cdr:from>
    <cdr:to>
      <cdr:x>0.38778</cdr:x>
      <cdr:y>0.96884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5307705" y="6306111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2</a:t>
          </a:r>
        </a:p>
      </cdr:txBody>
    </cdr:sp>
  </cdr:relSizeAnchor>
  <cdr:relSizeAnchor xmlns:cdr="http://schemas.openxmlformats.org/drawingml/2006/chartDrawing">
    <cdr:from>
      <cdr:x>0.44012</cdr:x>
      <cdr:y>0.91309</cdr:y>
    </cdr:from>
    <cdr:to>
      <cdr:x>0.49918</cdr:x>
      <cdr:y>0.96663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7021986" y="6293317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3</a:t>
          </a:r>
        </a:p>
      </cdr:txBody>
    </cdr:sp>
  </cdr:relSizeAnchor>
  <cdr:relSizeAnchor xmlns:cdr="http://schemas.openxmlformats.org/drawingml/2006/chartDrawing">
    <cdr:from>
      <cdr:x>0.55415</cdr:x>
      <cdr:y>0.91154</cdr:y>
    </cdr:from>
    <cdr:to>
      <cdr:x>0.61322</cdr:x>
      <cdr:y>0.96508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1062BF04-7057-41AA-9900-42E433059657}"/>
            </a:ext>
          </a:extLst>
        </cdr:cNvPr>
        <cdr:cNvSpPr txBox="1"/>
      </cdr:nvSpPr>
      <cdr:spPr>
        <a:xfrm xmlns:a="http://schemas.openxmlformats.org/drawingml/2006/main" rot="5400000">
          <a:off x="8773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1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0.6699</cdr:x>
      <cdr:y>0.91154</cdr:y>
    </cdr:from>
    <cdr:to>
      <cdr:x>0.72897</cdr:x>
      <cdr:y>0.96508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0551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2</a:t>
          </a:r>
        </a:p>
      </cdr:txBody>
    </cdr:sp>
  </cdr:relSizeAnchor>
  <cdr:relSizeAnchor xmlns:cdr="http://schemas.openxmlformats.org/drawingml/2006/chartDrawing">
    <cdr:from>
      <cdr:x>0.78772</cdr:x>
      <cdr:y>0.90933</cdr:y>
    </cdr:from>
    <cdr:to>
      <cdr:x>0.84679</cdr:x>
      <cdr:y>0.96287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2361404" y="6266321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3</a:t>
          </a:r>
        </a:p>
      </cdr:txBody>
    </cdr:sp>
  </cdr:relSizeAnchor>
  <cdr:relSizeAnchor xmlns:cdr="http://schemas.openxmlformats.org/drawingml/2006/chartDrawing">
    <cdr:from>
      <cdr:x>0.09713</cdr:x>
      <cdr:y>0.91568</cdr:y>
    </cdr:from>
    <cdr:to>
      <cdr:x>0.15659</cdr:x>
      <cdr:y>0.96922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83411B-F3A7-4D0C-93A1-63D3DD8E26A6}"/>
            </a:ext>
          </a:extLst>
        </cdr:cNvPr>
        <cdr:cNvSpPr txBox="1"/>
      </cdr:nvSpPr>
      <cdr:spPr>
        <a:xfrm xmlns:a="http://schemas.openxmlformats.org/drawingml/2006/main" rot="5400000">
          <a:off x="1756519" y="6308843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  <cdr:relSizeAnchor xmlns:cdr="http://schemas.openxmlformats.org/drawingml/2006/chartDrawing">
    <cdr:from>
      <cdr:x>0.21176</cdr:x>
      <cdr:y>0.91691</cdr:y>
    </cdr:from>
    <cdr:to>
      <cdr:x>0.27123</cdr:x>
      <cdr:y>0.97044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5C891AD-AF57-4A93-8C6A-232511D62749}"/>
            </a:ext>
          </a:extLst>
        </cdr:cNvPr>
        <cdr:cNvSpPr txBox="1"/>
      </cdr:nvSpPr>
      <cdr:spPr>
        <a:xfrm xmlns:a="http://schemas.openxmlformats.org/drawingml/2006/main" rot="5400000">
          <a:off x="3517348" y="6317620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1</a:t>
          </a:r>
        </a:p>
      </cdr:txBody>
    </cdr:sp>
  </cdr:relSizeAnchor>
  <cdr:relSizeAnchor xmlns:cdr="http://schemas.openxmlformats.org/drawingml/2006/chartDrawing">
    <cdr:from>
      <cdr:x>0.32832</cdr:x>
      <cdr:y>0.9153</cdr:y>
    </cdr:from>
    <cdr:to>
      <cdr:x>0.38778</cdr:x>
      <cdr:y>0.96884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5307705" y="6306111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2</a:t>
          </a:r>
        </a:p>
      </cdr:txBody>
    </cdr:sp>
  </cdr:relSizeAnchor>
  <cdr:relSizeAnchor xmlns:cdr="http://schemas.openxmlformats.org/drawingml/2006/chartDrawing">
    <cdr:from>
      <cdr:x>0.44012</cdr:x>
      <cdr:y>0.91309</cdr:y>
    </cdr:from>
    <cdr:to>
      <cdr:x>0.49918</cdr:x>
      <cdr:y>0.96663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7021986" y="6293317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3</a:t>
          </a:r>
        </a:p>
      </cdr:txBody>
    </cdr:sp>
  </cdr:relSizeAnchor>
  <cdr:relSizeAnchor xmlns:cdr="http://schemas.openxmlformats.org/drawingml/2006/chartDrawing">
    <cdr:from>
      <cdr:x>0.55415</cdr:x>
      <cdr:y>0.91154</cdr:y>
    </cdr:from>
    <cdr:to>
      <cdr:x>0.61322</cdr:x>
      <cdr:y>0.96508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1062BF04-7057-41AA-9900-42E433059657}"/>
            </a:ext>
          </a:extLst>
        </cdr:cNvPr>
        <cdr:cNvSpPr txBox="1"/>
      </cdr:nvSpPr>
      <cdr:spPr>
        <a:xfrm xmlns:a="http://schemas.openxmlformats.org/drawingml/2006/main" rot="5400000">
          <a:off x="8773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1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0.6699</cdr:x>
      <cdr:y>0.91154</cdr:y>
    </cdr:from>
    <cdr:to>
      <cdr:x>0.72897</cdr:x>
      <cdr:y>0.96508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0551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2</a:t>
          </a:r>
        </a:p>
      </cdr:txBody>
    </cdr:sp>
  </cdr:relSizeAnchor>
  <cdr:relSizeAnchor xmlns:cdr="http://schemas.openxmlformats.org/drawingml/2006/chartDrawing">
    <cdr:from>
      <cdr:x>0.78772</cdr:x>
      <cdr:y>0.90933</cdr:y>
    </cdr:from>
    <cdr:to>
      <cdr:x>0.84679</cdr:x>
      <cdr:y>0.96287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2361404" y="6266321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3</a:t>
          </a:r>
        </a:p>
      </cdr:txBody>
    </cdr:sp>
  </cdr:relSizeAnchor>
  <cdr:relSizeAnchor xmlns:cdr="http://schemas.openxmlformats.org/drawingml/2006/chartDrawing">
    <cdr:from>
      <cdr:x>0.09713</cdr:x>
      <cdr:y>0.91568</cdr:y>
    </cdr:from>
    <cdr:to>
      <cdr:x>0.15659</cdr:x>
      <cdr:y>0.96922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83411B-F3A7-4D0C-93A1-63D3DD8E26A6}"/>
            </a:ext>
          </a:extLst>
        </cdr:cNvPr>
        <cdr:cNvSpPr txBox="1"/>
      </cdr:nvSpPr>
      <cdr:spPr>
        <a:xfrm xmlns:a="http://schemas.openxmlformats.org/drawingml/2006/main" rot="5400000">
          <a:off x="1756519" y="6308843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  <cdr:relSizeAnchor xmlns:cdr="http://schemas.openxmlformats.org/drawingml/2006/chartDrawing">
    <cdr:from>
      <cdr:x>0.21176</cdr:x>
      <cdr:y>0.91691</cdr:y>
    </cdr:from>
    <cdr:to>
      <cdr:x>0.27123</cdr:x>
      <cdr:y>0.97044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5C891AD-AF57-4A93-8C6A-232511D62749}"/>
            </a:ext>
          </a:extLst>
        </cdr:cNvPr>
        <cdr:cNvSpPr txBox="1"/>
      </cdr:nvSpPr>
      <cdr:spPr>
        <a:xfrm xmlns:a="http://schemas.openxmlformats.org/drawingml/2006/main" rot="5400000">
          <a:off x="3517348" y="6317620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1</a:t>
          </a:r>
        </a:p>
      </cdr:txBody>
    </cdr:sp>
  </cdr:relSizeAnchor>
  <cdr:relSizeAnchor xmlns:cdr="http://schemas.openxmlformats.org/drawingml/2006/chartDrawing">
    <cdr:from>
      <cdr:x>0.32832</cdr:x>
      <cdr:y>0.9153</cdr:y>
    </cdr:from>
    <cdr:to>
      <cdr:x>0.38778</cdr:x>
      <cdr:y>0.96884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5307705" y="6306111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2</a:t>
          </a:r>
        </a:p>
      </cdr:txBody>
    </cdr:sp>
  </cdr:relSizeAnchor>
  <cdr:relSizeAnchor xmlns:cdr="http://schemas.openxmlformats.org/drawingml/2006/chartDrawing">
    <cdr:from>
      <cdr:x>0.44012</cdr:x>
      <cdr:y>0.91309</cdr:y>
    </cdr:from>
    <cdr:to>
      <cdr:x>0.49918</cdr:x>
      <cdr:y>0.96663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7021986" y="6293317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3</a:t>
          </a:r>
        </a:p>
      </cdr:txBody>
    </cdr:sp>
  </cdr:relSizeAnchor>
  <cdr:relSizeAnchor xmlns:cdr="http://schemas.openxmlformats.org/drawingml/2006/chartDrawing">
    <cdr:from>
      <cdr:x>0.55415</cdr:x>
      <cdr:y>0.91154</cdr:y>
    </cdr:from>
    <cdr:to>
      <cdr:x>0.61322</cdr:x>
      <cdr:y>0.96508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1062BF04-7057-41AA-9900-42E433059657}"/>
            </a:ext>
          </a:extLst>
        </cdr:cNvPr>
        <cdr:cNvSpPr txBox="1"/>
      </cdr:nvSpPr>
      <cdr:spPr>
        <a:xfrm xmlns:a="http://schemas.openxmlformats.org/drawingml/2006/main" rot="5400000">
          <a:off x="8773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1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0.6699</cdr:x>
      <cdr:y>0.91154</cdr:y>
    </cdr:from>
    <cdr:to>
      <cdr:x>0.72897</cdr:x>
      <cdr:y>0.96508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0551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2</a:t>
          </a:r>
        </a:p>
      </cdr:txBody>
    </cdr:sp>
  </cdr:relSizeAnchor>
  <cdr:relSizeAnchor xmlns:cdr="http://schemas.openxmlformats.org/drawingml/2006/chartDrawing">
    <cdr:from>
      <cdr:x>0.78772</cdr:x>
      <cdr:y>0.90933</cdr:y>
    </cdr:from>
    <cdr:to>
      <cdr:x>0.84679</cdr:x>
      <cdr:y>0.96287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D91E777-7031-45B5-BED9-0EFE6A5568AE}"/>
            </a:ext>
          </a:extLst>
        </cdr:cNvPr>
        <cdr:cNvSpPr txBox="1"/>
      </cdr:nvSpPr>
      <cdr:spPr>
        <a:xfrm xmlns:a="http://schemas.openxmlformats.org/drawingml/2006/main" rot="5400000">
          <a:off x="12361404" y="6266321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3</a:t>
          </a:r>
        </a:p>
      </cdr:txBody>
    </cdr:sp>
  </cdr:relSizeAnchor>
  <cdr:relSizeAnchor xmlns:cdr="http://schemas.openxmlformats.org/drawingml/2006/chartDrawing">
    <cdr:from>
      <cdr:x>0.09713</cdr:x>
      <cdr:y>0.91568</cdr:y>
    </cdr:from>
    <cdr:to>
      <cdr:x>0.15659</cdr:x>
      <cdr:y>0.96922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83411B-F3A7-4D0C-93A1-63D3DD8E26A6}"/>
            </a:ext>
          </a:extLst>
        </cdr:cNvPr>
        <cdr:cNvSpPr txBox="1"/>
      </cdr:nvSpPr>
      <cdr:spPr>
        <a:xfrm xmlns:a="http://schemas.openxmlformats.org/drawingml/2006/main" rot="5400000">
          <a:off x="1756519" y="6308843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Raw Water</a:t>
          </a:r>
        </a:p>
      </cdr:txBody>
    </cdr:sp>
  </cdr:relSizeAnchor>
  <cdr:relSizeAnchor xmlns:cdr="http://schemas.openxmlformats.org/drawingml/2006/chartDrawing">
    <cdr:from>
      <cdr:x>0.21176</cdr:x>
      <cdr:y>0.91691</cdr:y>
    </cdr:from>
    <cdr:to>
      <cdr:x>0.27123</cdr:x>
      <cdr:y>0.97044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5C891AD-AF57-4A93-8C6A-232511D62749}"/>
            </a:ext>
          </a:extLst>
        </cdr:cNvPr>
        <cdr:cNvSpPr txBox="1"/>
      </cdr:nvSpPr>
      <cdr:spPr>
        <a:xfrm xmlns:a="http://schemas.openxmlformats.org/drawingml/2006/main" rot="5400000">
          <a:off x="3517348" y="6317620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1</a:t>
          </a:r>
        </a:p>
      </cdr:txBody>
    </cdr:sp>
  </cdr:relSizeAnchor>
  <cdr:relSizeAnchor xmlns:cdr="http://schemas.openxmlformats.org/drawingml/2006/chartDrawing">
    <cdr:from>
      <cdr:x>0.32832</cdr:x>
      <cdr:y>0.9153</cdr:y>
    </cdr:from>
    <cdr:to>
      <cdr:x>0.38778</cdr:x>
      <cdr:y>0.96884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5307705" y="6306111"/>
          <a:ext cx="384305" cy="9134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2</a:t>
          </a:r>
        </a:p>
      </cdr:txBody>
    </cdr:sp>
  </cdr:relSizeAnchor>
  <cdr:relSizeAnchor xmlns:cdr="http://schemas.openxmlformats.org/drawingml/2006/chartDrawing">
    <cdr:from>
      <cdr:x>0.44012</cdr:x>
      <cdr:y>0.91309</cdr:y>
    </cdr:from>
    <cdr:to>
      <cdr:x>0.49918</cdr:x>
      <cdr:y>0.96663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6F0E25A-CFE9-4701-A948-47AB9F97455E}"/>
            </a:ext>
          </a:extLst>
        </cdr:cNvPr>
        <cdr:cNvSpPr txBox="1"/>
      </cdr:nvSpPr>
      <cdr:spPr>
        <a:xfrm xmlns:a="http://schemas.openxmlformats.org/drawingml/2006/main" rot="5400000">
          <a:off x="7021986" y="6293317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Treatment 3</a:t>
          </a:r>
        </a:p>
      </cdr:txBody>
    </cdr:sp>
  </cdr:relSizeAnchor>
  <cdr:relSizeAnchor xmlns:cdr="http://schemas.openxmlformats.org/drawingml/2006/chartDrawing">
    <cdr:from>
      <cdr:x>0.55415</cdr:x>
      <cdr:y>0.91154</cdr:y>
    </cdr:from>
    <cdr:to>
      <cdr:x>0.61322</cdr:x>
      <cdr:y>0.96508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1062BF04-7057-41AA-9900-42E433059657}"/>
            </a:ext>
          </a:extLst>
        </cdr:cNvPr>
        <cdr:cNvSpPr txBox="1"/>
      </cdr:nvSpPr>
      <cdr:spPr>
        <a:xfrm xmlns:a="http://schemas.openxmlformats.org/drawingml/2006/main" rot="5400000">
          <a:off x="8773654" y="6282196"/>
          <a:ext cx="384305" cy="90726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txBody>
        <a:bodyPr xmlns:a="http://schemas.openxmlformats.org/drawingml/2006/main" vert="vert270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200" b="1"/>
            <a:t>Control 1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</xdr:row>
      <xdr:rowOff>0</xdr:rowOff>
    </xdr:from>
    <xdr:ext cx="3476625" cy="590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612450" y="3489488"/>
          <a:ext cx="3467100" cy="581025"/>
        </a:xfrm>
        <a:prstGeom prst="rect">
          <a:avLst/>
        </a:prstGeom>
        <a:solidFill>
          <a:srgbClr val="FFFFFF"/>
        </a:solidFill>
        <a:ln w="9525" cap="sq" cmpd="sng">
          <a:solidFill>
            <a:srgbClr val="BCBCB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Times New Roman"/>
            <a:buNone/>
          </a:pPr>
          <a:r>
            <a:rPr lang="en-US" sz="12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Obs.: Para facilitar os cálculos na rotina laboratorial, apenas multiplicar o número de organismos contados pelo fator.</a:t>
          </a:r>
          <a:endParaRPr sz="12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85725</xdr:colOff>
      <xdr:row>3</xdr:row>
      <xdr:rowOff>133350</xdr:rowOff>
    </xdr:from>
    <xdr:ext cx="1857375" cy="2952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422075" y="3637125"/>
          <a:ext cx="1847850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mbria"/>
            <a:buNone/>
          </a:pPr>
          <a:r>
            <a:rPr lang="en-US" sz="1100" i="0" u="none" strike="noStrike">
              <a:solidFill>
                <a:srgbClr val="000000"/>
              </a:solidFill>
              <a:latin typeface="Cambria"/>
              <a:ea typeface="Cambria"/>
              <a:cs typeface="Cambria"/>
              <a:sym typeface="Cambria"/>
            </a:rPr>
            <a:t>(C x 1000mm³)/(A x D x F)</a:t>
          </a:r>
          <a:endParaRPr sz="1400"/>
        </a:p>
      </xdr:txBody>
    </xdr:sp>
    <xdr:clientData fLocksWithSheet="0"/>
  </xdr:oneCellAnchor>
  <xdr:oneCellAnchor>
    <xdr:from>
      <xdr:col>7</xdr:col>
      <xdr:colOff>152400</xdr:colOff>
      <xdr:row>3</xdr:row>
      <xdr:rowOff>133350</xdr:rowOff>
    </xdr:from>
    <xdr:ext cx="2066925" cy="2857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4317300" y="3641888"/>
          <a:ext cx="2057400" cy="2762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mbria"/>
            <a:buNone/>
          </a:pPr>
          <a:r>
            <a:rPr lang="en-US" sz="1100" i="0" u="none" strike="noStrike">
              <a:solidFill>
                <a:srgbClr val="000000"/>
              </a:solidFill>
              <a:latin typeface="Cambria"/>
              <a:ea typeface="Cambria"/>
              <a:cs typeface="Cambria"/>
              <a:sym typeface="Cambria"/>
            </a:rPr>
            <a:t>(C x 1000mm³)/(L x D x W x S)</a:t>
          </a:r>
          <a:endParaRPr sz="1400"/>
        </a:p>
      </xdr:txBody>
    </xdr:sp>
    <xdr:clientData fLocksWithSheet="0"/>
  </xdr:oneCellAnchor>
  <xdr:oneCellAnchor>
    <xdr:from>
      <xdr:col>5</xdr:col>
      <xdr:colOff>209550</xdr:colOff>
      <xdr:row>19</xdr:row>
      <xdr:rowOff>0</xdr:rowOff>
    </xdr:from>
    <xdr:ext cx="7810500" cy="819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445513" y="3375188"/>
          <a:ext cx="7800975" cy="809625"/>
        </a:xfrm>
        <a:prstGeom prst="rect">
          <a:avLst/>
        </a:prstGeom>
        <a:solidFill>
          <a:srgbClr val="FFFFFF"/>
        </a:solidFill>
        <a:ln w="9525" cap="sq" cmpd="sng">
          <a:solidFill>
            <a:srgbClr val="BCBCB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Times New Roman"/>
            <a:buNone/>
          </a:pPr>
          <a:r>
            <a:rPr lang="en-US" sz="1100" b="1" i="0" u="none" strike="noStrike">
              <a:solidFill>
                <a:srgbClr val="FF0000"/>
              </a:solidFill>
              <a:latin typeface="Times New Roman"/>
              <a:ea typeface="Times New Roman"/>
              <a:cs typeface="Times New Roman"/>
              <a:sym typeface="Times New Roman"/>
            </a:rPr>
            <a:t>Como selecionar a contagem por campos ou faixas?</a:t>
          </a:r>
          <a:r>
            <a:rPr lang="en-US" sz="1400" b="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(</a:t>
          </a:r>
          <a:r>
            <a:rPr lang="en-US" sz="1100" b="1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APHA, 2005):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Times New Roman"/>
            <a:buNone/>
          </a:pPr>
          <a:r>
            <a:rPr lang="en-US" sz="11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Em amostras contendo muitos organismos (10 ou mais por campo), prefira fazer a contagem por campos. O número de campos contados dependerá da densidade de cianobactérias e acurácia estatística desejada.</a:t>
          </a:r>
          <a:r>
            <a:rPr lang="en-US" sz="14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</a:t>
          </a:r>
          <a:r>
            <a:rPr lang="en-US" sz="11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Contar até 100 do organismo dominante. Para ter uma estatistica melhor, a CAGECE conta no mínimo 3 campos.</a:t>
          </a:r>
          <a:endParaRPr sz="1100" i="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i="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0</xdr:colOff>
      <xdr:row>26</xdr:row>
      <xdr:rowOff>38100</xdr:rowOff>
    </xdr:from>
    <xdr:ext cx="1905000" cy="3619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398263" y="3603788"/>
          <a:ext cx="1895475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Times New Roman"/>
            <a:buNone/>
          </a:pPr>
          <a:r>
            <a:rPr lang="en-US" sz="11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( 1000mm³)/(A_20x  x D x F)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0</xdr:colOff>
      <xdr:row>31</xdr:row>
      <xdr:rowOff>47625</xdr:rowOff>
    </xdr:from>
    <xdr:ext cx="2000250" cy="3429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350638" y="3613313"/>
          <a:ext cx="1990725" cy="333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mbria"/>
            <a:buNone/>
          </a:pPr>
          <a:r>
            <a:rPr lang="en-US" sz="1100" i="0" u="none" strike="noStrike">
              <a:solidFill>
                <a:srgbClr val="000000"/>
              </a:solidFill>
              <a:latin typeface="Cambria"/>
              <a:ea typeface="Cambria"/>
              <a:cs typeface="Cambria"/>
              <a:sym typeface="Cambria"/>
            </a:rPr>
            <a:t>( 1000mm³)/(A_40x  x D x F)</a:t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36</xdr:row>
      <xdr:rowOff>57150</xdr:rowOff>
    </xdr:from>
    <xdr:ext cx="2057400" cy="3048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322063" y="3632363"/>
          <a:ext cx="2047875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Times New Roman"/>
            <a:buNone/>
          </a:pPr>
          <a:r>
            <a:rPr lang="en-US" sz="11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1000mm³/(L x D x W_20x  x S)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571500</xdr:colOff>
      <xdr:row>41</xdr:row>
      <xdr:rowOff>57150</xdr:rowOff>
    </xdr:from>
    <xdr:ext cx="20859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307775" y="3637125"/>
          <a:ext cx="2076450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Times New Roman"/>
            <a:buNone/>
          </a:pPr>
          <a:r>
            <a:rPr lang="en-US" sz="1100" i="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1000mm³/(L x D x W_40x  x S)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38100</xdr:rowOff>
    </xdr:from>
    <xdr:ext cx="6172200" cy="205740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ylla/Downloads/Densidade%20de%20c&#233;lulas%20por%20tricoma%20-%20Mesocosmo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ções Gerais"/>
      <sheetName val="Comparações"/>
      <sheetName val="Médias Células por tricoma"/>
      <sheetName val="Água Bruta"/>
      <sheetName val="Água Bruta(Cont. Dayvson)"/>
      <sheetName val="Mesocosmo com Peróxido (PAR)"/>
      <sheetName val="Mesocosmo sem Peróxido (IMPAR)"/>
      <sheetName val="Calibraç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gaebase.org/browse/taxonomy/?id=87108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algaebase.org/browse/taxonomy/?id=4305" TargetMode="External"/><Relationship Id="rId1" Type="http://schemas.openxmlformats.org/officeDocument/2006/relationships/hyperlink" Target="https://www.algaebase.org/browse/taxonomy/?id=4305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hyperlink" Target="https://www.algaebase.org/browse/taxonomy/?id=499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2"/>
  <sheetViews>
    <sheetView topLeftCell="J1" zoomScale="80" zoomScaleNormal="80" workbookViewId="0">
      <pane ySplit="1" topLeftCell="A10" activePane="bottomLeft" state="frozen"/>
      <selection pane="bottomLeft" activeCell="O29" sqref="O29"/>
    </sheetView>
  </sheetViews>
  <sheetFormatPr defaultColWidth="12.59765625" defaultRowHeight="15" customHeight="1"/>
  <cols>
    <col min="1" max="1" width="7.59765625" customWidth="1"/>
    <col min="3" max="9" width="12.19921875" customWidth="1"/>
    <col min="10" max="10" width="7.59765625" customWidth="1"/>
    <col min="11" max="11" width="28.09765625" customWidth="1"/>
    <col min="12" max="12" width="15.19921875" hidden="1" customWidth="1"/>
    <col min="13" max="13" width="14.19921875" hidden="1" customWidth="1"/>
    <col min="14" max="14" width="15.09765625" hidden="1" customWidth="1"/>
    <col min="15" max="15" width="16.69921875" customWidth="1"/>
    <col min="16" max="16" width="18.19921875" customWidth="1"/>
    <col min="17" max="17" width="18.8984375" customWidth="1"/>
    <col min="18" max="18" width="22" customWidth="1"/>
    <col min="19" max="19" width="35.19921875" customWidth="1"/>
    <col min="20" max="20" width="16.5" customWidth="1"/>
    <col min="21" max="21" width="31" customWidth="1"/>
    <col min="22" max="22" width="17.5" customWidth="1"/>
    <col min="23" max="23" width="16.5" customWidth="1"/>
    <col min="24" max="26" width="7.59765625" customWidth="1"/>
  </cols>
  <sheetData>
    <row r="1" spans="1:23" ht="18">
      <c r="A1" s="1">
        <v>6</v>
      </c>
      <c r="C1" s="2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 t="s">
        <v>6</v>
      </c>
      <c r="K1" s="5"/>
      <c r="L1" s="6" t="s">
        <v>7</v>
      </c>
      <c r="M1" s="7" t="s">
        <v>8</v>
      </c>
      <c r="N1" s="7" t="s">
        <v>9</v>
      </c>
      <c r="O1" s="8" t="s">
        <v>10</v>
      </c>
      <c r="P1" s="8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9" t="s">
        <v>18</v>
      </c>
    </row>
    <row r="2" spans="1:23" ht="15.6">
      <c r="A2" s="980" t="s">
        <v>19</v>
      </c>
      <c r="B2" s="983">
        <f>'Densidade celular'!C6</f>
        <v>43753</v>
      </c>
      <c r="C2" s="10">
        <f>'Densidade celular'!K51</f>
        <v>509044.30175817711</v>
      </c>
      <c r="D2" s="11">
        <f>'Densidade celular'!V51</f>
        <v>467729.52742978116</v>
      </c>
      <c r="E2" s="11">
        <f>'Densidade celular'!AG51</f>
        <v>480695.48632327787</v>
      </c>
      <c r="F2" s="11">
        <f>'Densidade celular'!AR51</f>
        <v>516370.57279330154</v>
      </c>
      <c r="G2" s="12">
        <f>'Densidade celular'!BC51</f>
        <v>500558.41844865453</v>
      </c>
      <c r="H2" s="11">
        <f>'Densidade celular'!BN51</f>
        <v>433673.00472535496</v>
      </c>
      <c r="I2" s="13">
        <f>'Densidade celular'!BY51</f>
        <v>414192.68874335941</v>
      </c>
      <c r="K2" s="14" t="s">
        <v>20</v>
      </c>
      <c r="L2" s="15" t="s">
        <v>21</v>
      </c>
      <c r="M2" s="15" t="s">
        <v>22</v>
      </c>
      <c r="N2" s="15" t="s">
        <v>23</v>
      </c>
      <c r="O2" s="15" t="s">
        <v>24</v>
      </c>
      <c r="P2" s="15" t="s">
        <v>25</v>
      </c>
      <c r="Q2" s="16" t="s">
        <v>26</v>
      </c>
      <c r="R2" s="15"/>
      <c r="S2" s="16" t="s">
        <v>27</v>
      </c>
      <c r="T2" s="16"/>
      <c r="U2" s="15" t="s">
        <v>28</v>
      </c>
      <c r="V2" s="15"/>
      <c r="W2" s="15" t="s">
        <v>29</v>
      </c>
    </row>
    <row r="3" spans="1:23" ht="15.6">
      <c r="A3" s="981"/>
      <c r="B3" s="984"/>
      <c r="C3" s="17">
        <f>'Densidade celular'!K99</f>
        <v>481642.08897004294</v>
      </c>
      <c r="D3" s="18">
        <f>'Densidade celular'!V99</f>
        <v>574106.84189731081</v>
      </c>
      <c r="E3" s="18">
        <f>'Densidade celular'!AG99</f>
        <v>522609.2321079243</v>
      </c>
      <c r="F3" s="18">
        <f>'Densidade celular'!AR99</f>
        <v>392810.13379575976</v>
      </c>
      <c r="G3" s="18">
        <f>'Densidade celular'!BC99</f>
        <v>358453.53524629382</v>
      </c>
      <c r="H3" s="18">
        <f>'Densidade celular'!BN99</f>
        <v>334178.65196833271</v>
      </c>
      <c r="I3" s="19">
        <f>'Densidade celular'!BY99</f>
        <v>398686.03118758317</v>
      </c>
      <c r="K3" s="20" t="s">
        <v>30</v>
      </c>
      <c r="L3" s="15" t="s">
        <v>31</v>
      </c>
      <c r="M3" s="15"/>
      <c r="N3" s="15"/>
      <c r="O3" s="15" t="s">
        <v>32</v>
      </c>
      <c r="P3" s="15" t="s">
        <v>33</v>
      </c>
      <c r="Q3" s="15" t="s">
        <v>34</v>
      </c>
      <c r="R3" s="15"/>
      <c r="S3" s="15" t="s">
        <v>35</v>
      </c>
      <c r="T3" s="15"/>
      <c r="U3" s="15" t="s">
        <v>36</v>
      </c>
      <c r="V3" s="15"/>
      <c r="W3" s="15" t="s">
        <v>37</v>
      </c>
    </row>
    <row r="4" spans="1:23" ht="16.2" thickBot="1">
      <c r="A4" s="981"/>
      <c r="B4" s="21" t="s">
        <v>38</v>
      </c>
      <c r="C4" s="22">
        <f>(C2-C3)/C2</f>
        <v>5.3830703326783663E-2</v>
      </c>
      <c r="D4" s="23">
        <f>(D3-D2)/D3</f>
        <v>0.18529184239639687</v>
      </c>
      <c r="E4" s="23">
        <f>(E3-E2)/E3</f>
        <v>8.0200928742856184E-2</v>
      </c>
      <c r="F4" s="23">
        <f>(F2-F3)/F2</f>
        <v>0.23928636817768836</v>
      </c>
      <c r="G4" s="24">
        <f>(G2-G3)/G2</f>
        <v>0.28389270455739485</v>
      </c>
      <c r="H4" s="23">
        <f>(H2-H3)/H2</f>
        <v>0.22942251805604549</v>
      </c>
      <c r="I4" s="25">
        <f>(I2-I3)/I2</f>
        <v>3.7438269619926634E-2</v>
      </c>
      <c r="K4" s="20" t="s">
        <v>39</v>
      </c>
      <c r="L4" s="15" t="s">
        <v>21</v>
      </c>
      <c r="M4" s="15" t="s">
        <v>22</v>
      </c>
      <c r="N4" s="15" t="s">
        <v>23</v>
      </c>
      <c r="O4" s="15" t="s">
        <v>24</v>
      </c>
      <c r="P4" s="15" t="s">
        <v>25</v>
      </c>
      <c r="Q4" s="15" t="s">
        <v>40</v>
      </c>
      <c r="R4" s="26"/>
      <c r="S4" s="15" t="s">
        <v>41</v>
      </c>
      <c r="T4" s="26"/>
      <c r="U4" s="15" t="s">
        <v>42</v>
      </c>
      <c r="V4" s="26"/>
      <c r="W4" s="26"/>
    </row>
    <row r="5" spans="1:23" ht="16.2" thickTop="1">
      <c r="A5" s="981"/>
      <c r="B5" s="989">
        <v>43759</v>
      </c>
      <c r="C5" s="27">
        <f>'Densidade celular'!K152</f>
        <v>457731.4811386962</v>
      </c>
      <c r="D5" s="28">
        <f>'Densidade celular'!V152</f>
        <v>159874.17455569617</v>
      </c>
      <c r="E5" s="29">
        <f>'Densidade celular'!AG152</f>
        <v>88086.81432150313</v>
      </c>
      <c r="F5" s="30">
        <f>'Densidade celular'!AR152</f>
        <v>104536.37846552685</v>
      </c>
      <c r="G5" s="31">
        <f>'Densidade celular'!BC152</f>
        <v>417304.03330799774</v>
      </c>
      <c r="H5" s="29">
        <f>'Densidade celular'!BN152</f>
        <v>375939.77632616967</v>
      </c>
      <c r="I5" s="32">
        <f>'Densidade celular'!BY152</f>
        <v>259741.39784976703</v>
      </c>
      <c r="K5" s="20" t="s">
        <v>43</v>
      </c>
      <c r="L5" s="15" t="s">
        <v>21</v>
      </c>
      <c r="M5" s="15" t="s">
        <v>44</v>
      </c>
      <c r="N5" s="15" t="s">
        <v>45</v>
      </c>
      <c r="O5" s="15" t="s">
        <v>46</v>
      </c>
      <c r="P5" s="26"/>
      <c r="Q5" s="15" t="s">
        <v>47</v>
      </c>
      <c r="R5" s="15" t="s">
        <v>48</v>
      </c>
      <c r="S5" s="15" t="s">
        <v>49</v>
      </c>
      <c r="T5" s="26"/>
      <c r="U5" s="15" t="s">
        <v>50</v>
      </c>
      <c r="V5" s="26"/>
      <c r="W5" s="15" t="s">
        <v>51</v>
      </c>
    </row>
    <row r="6" spans="1:23" ht="15.6">
      <c r="A6" s="981"/>
      <c r="B6" s="990"/>
      <c r="C6" s="33">
        <f>'Densidade celular'!K200</f>
        <v>394488.46547882113</v>
      </c>
      <c r="D6" s="34">
        <f>'Densidade celular'!V200</f>
        <v>146789.44933819317</v>
      </c>
      <c r="E6" s="18">
        <f>'Densidade celular'!AG200</f>
        <v>12044461.244587136</v>
      </c>
      <c r="F6" s="35">
        <f>'Densidade celular'!AR200</f>
        <v>106072.13521800247</v>
      </c>
      <c r="G6" s="18">
        <f>'Densidade celular'!BC200</f>
        <v>370863.35038143327</v>
      </c>
      <c r="H6" s="36" t="e">
        <f>'Densidade celular'!BN200</f>
        <v>#DIV/0!</v>
      </c>
      <c r="I6" s="37" t="e">
        <f>'Densidade celular'!BY200</f>
        <v>#DIV/0!</v>
      </c>
      <c r="K6" s="20" t="s">
        <v>52</v>
      </c>
      <c r="L6" s="15" t="s">
        <v>21</v>
      </c>
      <c r="M6" s="15" t="s">
        <v>22</v>
      </c>
      <c r="N6" s="15" t="s">
        <v>53</v>
      </c>
      <c r="O6" s="15" t="s">
        <v>54</v>
      </c>
      <c r="P6" s="15"/>
      <c r="Q6" s="15" t="s">
        <v>47</v>
      </c>
      <c r="R6" s="15" t="s">
        <v>48</v>
      </c>
      <c r="S6" s="15" t="s">
        <v>49</v>
      </c>
      <c r="T6" s="15"/>
      <c r="U6" s="15" t="s">
        <v>50</v>
      </c>
      <c r="V6" s="15"/>
      <c r="W6" s="15" t="s">
        <v>55</v>
      </c>
    </row>
    <row r="7" spans="1:23" ht="15.6">
      <c r="A7" s="981"/>
      <c r="B7" s="990"/>
      <c r="C7" s="38"/>
      <c r="D7" s="18">
        <f>'Densidade celular'!V248</f>
        <v>633025.52578622708</v>
      </c>
      <c r="E7" s="692">
        <f>'Densidade celular'!AG248</f>
        <v>23670955.113713212</v>
      </c>
      <c r="F7" s="18">
        <f>'Densidade celular'!AR248</f>
        <v>185825.06309482837</v>
      </c>
      <c r="G7" s="40"/>
      <c r="H7" s="18">
        <f>'Densidade celular'!BN248</f>
        <v>3067252.9065280496</v>
      </c>
      <c r="I7" s="41">
        <f>'Densidade celular'!BY248</f>
        <v>2786486.4372744467</v>
      </c>
      <c r="K7" s="20" t="s">
        <v>56</v>
      </c>
      <c r="L7" s="15" t="s">
        <v>57</v>
      </c>
      <c r="M7" s="15" t="s">
        <v>44</v>
      </c>
      <c r="N7" s="15" t="s">
        <v>23</v>
      </c>
      <c r="O7" s="15" t="s">
        <v>24</v>
      </c>
      <c r="P7" s="15" t="s">
        <v>58</v>
      </c>
      <c r="Q7" s="15" t="s">
        <v>59</v>
      </c>
      <c r="R7" s="26"/>
      <c r="S7" s="15" t="s">
        <v>60</v>
      </c>
      <c r="T7" s="26"/>
      <c r="U7" s="15" t="s">
        <v>61</v>
      </c>
      <c r="V7" s="26"/>
      <c r="W7" s="26" t="s">
        <v>62</v>
      </c>
    </row>
    <row r="8" spans="1:23" ht="16.2" thickBot="1">
      <c r="A8" s="982"/>
      <c r="B8" s="990"/>
      <c r="C8" s="38"/>
      <c r="D8" s="18">
        <f>'Densidade celular'!V296</f>
        <v>605317.24519872619</v>
      </c>
      <c r="E8" s="692">
        <f>'Densidade celular'!AG296</f>
        <v>28119283.655992161</v>
      </c>
      <c r="F8" s="18">
        <f>'Densidade celular'!AR296</f>
        <v>194024.39364017863</v>
      </c>
      <c r="G8" s="42"/>
      <c r="H8" s="18">
        <f>'Densidade celular'!BN296</f>
        <v>3486033.3696999066</v>
      </c>
      <c r="I8" s="41">
        <f>'Densidade celular'!BY296</f>
        <v>1976104.6094945006</v>
      </c>
      <c r="K8" s="20" t="s">
        <v>63</v>
      </c>
      <c r="L8" s="15" t="s">
        <v>31</v>
      </c>
      <c r="M8" s="15"/>
      <c r="N8" s="15"/>
      <c r="O8" s="15" t="s">
        <v>64</v>
      </c>
      <c r="P8" s="15"/>
      <c r="Q8" s="15" t="s">
        <v>65</v>
      </c>
      <c r="R8" s="15"/>
      <c r="S8" s="15" t="s">
        <v>66</v>
      </c>
      <c r="T8" s="15"/>
      <c r="U8" s="15" t="s">
        <v>67</v>
      </c>
      <c r="V8" s="15"/>
      <c r="W8" s="15" t="s">
        <v>68</v>
      </c>
    </row>
    <row r="9" spans="1:23" ht="15.6">
      <c r="A9" s="980" t="s">
        <v>69</v>
      </c>
      <c r="B9" s="990"/>
      <c r="C9" s="690"/>
      <c r="D9" s="18"/>
      <c r="E9" s="39">
        <f>'Densidade celular'!AG344</f>
        <v>113283705.73948449</v>
      </c>
      <c r="F9" s="18"/>
      <c r="G9" s="42"/>
      <c r="H9" s="18"/>
      <c r="I9" s="691"/>
      <c r="K9" s="20" t="s">
        <v>70</v>
      </c>
      <c r="L9" s="15" t="s">
        <v>31</v>
      </c>
      <c r="M9" s="15"/>
      <c r="N9" s="15"/>
      <c r="O9" s="15" t="s">
        <v>32</v>
      </c>
      <c r="P9" s="15" t="s">
        <v>71</v>
      </c>
      <c r="Q9" s="15" t="s">
        <v>72</v>
      </c>
      <c r="R9" s="15" t="s">
        <v>73</v>
      </c>
      <c r="S9" s="15" t="s">
        <v>74</v>
      </c>
      <c r="T9" s="15"/>
      <c r="U9" s="15" t="s">
        <v>75</v>
      </c>
      <c r="V9" s="15"/>
      <c r="W9" s="15" t="s">
        <v>76</v>
      </c>
    </row>
    <row r="10" spans="1:23" ht="15.6">
      <c r="A10" s="992"/>
      <c r="B10" s="990"/>
      <c r="C10" s="690"/>
      <c r="D10" s="18"/>
      <c r="E10" s="39"/>
      <c r="F10" s="18"/>
      <c r="G10" s="42"/>
      <c r="H10" s="18"/>
      <c r="I10" s="691"/>
      <c r="K10" s="20" t="s">
        <v>77</v>
      </c>
      <c r="L10" s="15" t="s">
        <v>21</v>
      </c>
      <c r="M10" s="15" t="s">
        <v>44</v>
      </c>
      <c r="N10" s="15" t="s">
        <v>78</v>
      </c>
      <c r="O10" s="15" t="s">
        <v>79</v>
      </c>
      <c r="P10" s="15" t="s">
        <v>58</v>
      </c>
      <c r="Q10" s="15" t="s">
        <v>80</v>
      </c>
      <c r="R10" s="15"/>
      <c r="S10" s="15" t="s">
        <v>81</v>
      </c>
      <c r="T10" s="15"/>
      <c r="U10" s="15" t="s">
        <v>82</v>
      </c>
      <c r="V10" s="15"/>
      <c r="W10" s="15" t="s">
        <v>77</v>
      </c>
    </row>
    <row r="11" spans="1:23" ht="16.5" customHeight="1" thickBot="1">
      <c r="A11" s="992"/>
      <c r="B11" s="43" t="s">
        <v>38</v>
      </c>
      <c r="C11" s="44">
        <f>(C5-C6)/C5</f>
        <v>0.13816619189605606</v>
      </c>
      <c r="D11" s="45">
        <f>(D7-D8)/D7</f>
        <v>4.3771190037063354E-2</v>
      </c>
      <c r="E11" s="46">
        <f>(E8-E7)/E8</f>
        <v>0.15819494538691847</v>
      </c>
      <c r="F11" s="45">
        <f>(F8-F7)/F8</f>
        <v>4.2259276741027002E-2</v>
      </c>
      <c r="G11" s="45">
        <f>(G5-G6)/G5</f>
        <v>0.11128740491297434</v>
      </c>
      <c r="H11" s="45">
        <f>(H8-H7)/H8</f>
        <v>0.12013093931109083</v>
      </c>
      <c r="I11" s="47">
        <f>(I7-I8)/I7</f>
        <v>0.29082568532887138</v>
      </c>
      <c r="K11" s="20" t="s">
        <v>83</v>
      </c>
      <c r="L11" s="15" t="s">
        <v>84</v>
      </c>
      <c r="M11" s="15" t="s">
        <v>85</v>
      </c>
      <c r="N11" s="15" t="s">
        <v>86</v>
      </c>
      <c r="O11" s="15" t="s">
        <v>87</v>
      </c>
      <c r="P11" s="15"/>
      <c r="Q11" s="15" t="s">
        <v>88</v>
      </c>
      <c r="R11" s="15" t="s">
        <v>89</v>
      </c>
      <c r="S11" s="15" t="s">
        <v>90</v>
      </c>
      <c r="T11" s="15"/>
      <c r="U11" s="15" t="s">
        <v>91</v>
      </c>
      <c r="V11" s="15" t="s">
        <v>92</v>
      </c>
      <c r="W11" s="15" t="s">
        <v>93</v>
      </c>
    </row>
    <row r="12" spans="1:23" ht="15.6">
      <c r="A12" s="992"/>
      <c r="B12" s="985">
        <v>43763</v>
      </c>
      <c r="C12" s="48">
        <f>'Densidade celular'!K397</f>
        <v>284050.00259185967</v>
      </c>
      <c r="D12" s="28">
        <f>'Densidade celular'!V397</f>
        <v>85314.148188058505</v>
      </c>
      <c r="E12" s="48">
        <f>'Densidade celular'!AG397</f>
        <v>51094.921025639138</v>
      </c>
      <c r="F12" s="48">
        <f>'Densidade celular'!AR397</f>
        <v>63945.477702408971</v>
      </c>
      <c r="G12" s="28">
        <f>'Densidade celular'!BC397</f>
        <v>296337.59377689473</v>
      </c>
      <c r="H12" s="28">
        <f>'Densidade celular'!BN397</f>
        <v>360225.88000881294</v>
      </c>
      <c r="I12" s="49">
        <f>'Densidade celular'!BY397</f>
        <v>258564.27319998655</v>
      </c>
      <c r="K12" s="20" t="s">
        <v>94</v>
      </c>
      <c r="L12" s="15" t="s">
        <v>31</v>
      </c>
      <c r="M12" s="15" t="s">
        <v>32</v>
      </c>
      <c r="N12" s="15"/>
      <c r="O12" s="15" t="s">
        <v>95</v>
      </c>
      <c r="P12" s="15"/>
      <c r="Q12" s="15" t="s">
        <v>96</v>
      </c>
      <c r="R12" s="15" t="s">
        <v>97</v>
      </c>
      <c r="S12" s="15" t="s">
        <v>98</v>
      </c>
      <c r="T12" s="15"/>
      <c r="U12" s="15" t="s">
        <v>99</v>
      </c>
      <c r="V12" s="15"/>
      <c r="W12" s="15"/>
    </row>
    <row r="13" spans="1:23" ht="15.6">
      <c r="A13" s="992"/>
      <c r="B13" s="986"/>
      <c r="C13" s="18">
        <f>'Densidade celular'!K445</f>
        <v>2393842.7658046475</v>
      </c>
      <c r="D13" s="18">
        <f>'Densidade celular'!V445</f>
        <v>909438.24622609594</v>
      </c>
      <c r="E13" s="18">
        <f>'Densidade celular'!AG445</f>
        <v>769263.81132953009</v>
      </c>
      <c r="F13" s="18">
        <f>'Densidade celular'!AR445</f>
        <v>663444.14450894133</v>
      </c>
      <c r="G13" s="18">
        <f>'Densidade celular'!BC445</f>
        <v>2269595.8026423068</v>
      </c>
      <c r="H13" s="18">
        <f>'Densidade celular'!BN445</f>
        <v>2322713.4868219113</v>
      </c>
      <c r="I13" s="41">
        <f>'Densidade celular'!BY445</f>
        <v>2028012.7125961494</v>
      </c>
      <c r="K13" s="20" t="s">
        <v>100</v>
      </c>
      <c r="L13" s="15" t="s">
        <v>21</v>
      </c>
      <c r="M13" s="15" t="s">
        <v>22</v>
      </c>
      <c r="N13" s="15" t="s">
        <v>78</v>
      </c>
      <c r="O13" s="15" t="s">
        <v>24</v>
      </c>
      <c r="P13" s="15" t="s">
        <v>25</v>
      </c>
      <c r="Q13" s="15" t="s">
        <v>80</v>
      </c>
      <c r="R13" s="15"/>
      <c r="S13" s="15" t="s">
        <v>27</v>
      </c>
      <c r="T13" s="15"/>
      <c r="U13" s="15" t="s">
        <v>101</v>
      </c>
      <c r="V13" s="15"/>
      <c r="W13" s="15" t="s">
        <v>102</v>
      </c>
    </row>
    <row r="14" spans="1:23" ht="15.6">
      <c r="A14" s="992"/>
      <c r="B14" s="987"/>
      <c r="C14" s="18">
        <f>'Densidade celular'!K493</f>
        <v>2247717.7507030028</v>
      </c>
      <c r="D14" s="50">
        <f>'Densidade celular'!V493</f>
        <v>920403.14828905009</v>
      </c>
      <c r="E14" s="50">
        <f>'Densidade celular'!AG493</f>
        <v>572113.87583875132</v>
      </c>
      <c r="F14" s="50">
        <f>'Densidade celular'!AR493</f>
        <v>622234.40926732018</v>
      </c>
      <c r="G14" s="50">
        <f>'Densidade celular'!BC493</f>
        <v>2165797.721668697</v>
      </c>
      <c r="H14" s="50">
        <f>'Densidade celular'!BN493</f>
        <v>2233877.0945222965</v>
      </c>
      <c r="I14" s="41">
        <f>'Densidade celular'!BY493</f>
        <v>1582896.4770981362</v>
      </c>
      <c r="K14" s="20" t="s">
        <v>103</v>
      </c>
      <c r="L14" s="15" t="s">
        <v>21</v>
      </c>
      <c r="M14" s="15" t="s">
        <v>22</v>
      </c>
      <c r="N14" s="15" t="s">
        <v>23</v>
      </c>
      <c r="O14" s="15" t="s">
        <v>79</v>
      </c>
      <c r="P14" s="15" t="s">
        <v>25</v>
      </c>
      <c r="Q14" s="15" t="s">
        <v>40</v>
      </c>
      <c r="R14" s="15"/>
      <c r="S14" s="15" t="s">
        <v>104</v>
      </c>
      <c r="T14" s="15"/>
      <c r="U14" s="15" t="s">
        <v>105</v>
      </c>
      <c r="V14" s="15"/>
      <c r="W14" s="15" t="s">
        <v>106</v>
      </c>
    </row>
    <row r="15" spans="1:23" ht="16.2" thickBot="1">
      <c r="A15" s="992"/>
      <c r="B15" s="51" t="s">
        <v>38</v>
      </c>
      <c r="C15" s="52">
        <f>(C13-C14)/C13</f>
        <v>6.1042027149401087E-2</v>
      </c>
      <c r="D15" s="45">
        <f>(D14-D13)/D14</f>
        <v>1.1913151409072158E-2</v>
      </c>
      <c r="E15" s="45">
        <f>(E13-E14)/E13</f>
        <v>0.25628390753237384</v>
      </c>
      <c r="F15" s="45">
        <f>(F13-F14)/F13</f>
        <v>6.2114852595651721E-2</v>
      </c>
      <c r="G15" s="45">
        <f>(G13-G14)/G13</f>
        <v>4.5734170310310809E-2</v>
      </c>
      <c r="H15" s="45">
        <f>(H13-H14)/H13</f>
        <v>3.8246814686199899E-2</v>
      </c>
      <c r="I15" s="25">
        <f>(I13-I14)/I13</f>
        <v>0.21948394738029037</v>
      </c>
      <c r="K15" s="20" t="s">
        <v>107</v>
      </c>
      <c r="L15" s="15" t="s">
        <v>21</v>
      </c>
      <c r="M15" s="15" t="s">
        <v>22</v>
      </c>
      <c r="N15" s="15" t="s">
        <v>23</v>
      </c>
      <c r="O15" s="15" t="s">
        <v>79</v>
      </c>
      <c r="P15" s="15" t="s">
        <v>25</v>
      </c>
      <c r="Q15" s="15" t="s">
        <v>40</v>
      </c>
      <c r="R15" s="15"/>
      <c r="S15" s="15" t="s">
        <v>104</v>
      </c>
      <c r="T15" s="15"/>
      <c r="U15" s="15" t="s">
        <v>105</v>
      </c>
      <c r="V15" s="15"/>
      <c r="W15" s="15" t="s">
        <v>106</v>
      </c>
    </row>
    <row r="16" spans="1:23" ht="16.2" thickBot="1">
      <c r="A16" s="992"/>
      <c r="B16" s="53"/>
      <c r="C16" s="54" t="s">
        <v>0</v>
      </c>
      <c r="D16" s="55" t="s">
        <v>1</v>
      </c>
      <c r="E16" s="55" t="s">
        <v>2</v>
      </c>
      <c r="F16" s="55" t="s">
        <v>3</v>
      </c>
      <c r="G16" s="55" t="s">
        <v>4</v>
      </c>
      <c r="H16" s="55" t="s">
        <v>5</v>
      </c>
      <c r="I16" s="56" t="s">
        <v>6</v>
      </c>
      <c r="K16" s="20" t="s">
        <v>108</v>
      </c>
      <c r="L16" s="15" t="s">
        <v>31</v>
      </c>
      <c r="M16" s="15"/>
      <c r="N16" s="15"/>
      <c r="O16" s="15" t="s">
        <v>32</v>
      </c>
      <c r="P16" s="15" t="s">
        <v>71</v>
      </c>
      <c r="Q16" s="15" t="s">
        <v>109</v>
      </c>
      <c r="R16" s="15" t="s">
        <v>110</v>
      </c>
      <c r="S16" s="15" t="s">
        <v>111</v>
      </c>
      <c r="T16" s="15" t="s">
        <v>112</v>
      </c>
      <c r="U16" s="15" t="s">
        <v>113</v>
      </c>
      <c r="V16" s="15"/>
      <c r="W16" s="15" t="s">
        <v>114</v>
      </c>
    </row>
    <row r="17" spans="1:24" ht="16.2" thickTop="1">
      <c r="A17" s="992"/>
      <c r="B17" s="983">
        <v>43770</v>
      </c>
      <c r="C17" s="57">
        <f>'Densidade celular'!K547</f>
        <v>243848.92346073806</v>
      </c>
      <c r="D17" s="11">
        <f>'Densidade celular'!V547</f>
        <v>1807996.766122587</v>
      </c>
      <c r="E17" s="11">
        <f>'Densidade celular'!AG547</f>
        <v>1369754.8280522921</v>
      </c>
      <c r="F17" s="11">
        <f>'Densidade celular'!AR547</f>
        <v>1191502.712827726</v>
      </c>
      <c r="G17" s="11">
        <f>'Densidade celular'!BC547</f>
        <v>3260783.575610484</v>
      </c>
      <c r="H17" s="11">
        <f>'Densidade celular'!BN547</f>
        <v>2527838.6126316893</v>
      </c>
      <c r="I17" s="58">
        <f>'Densidade celular'!BY547</f>
        <v>4989936.2068066485</v>
      </c>
      <c r="K17" s="20" t="s">
        <v>115</v>
      </c>
      <c r="L17" s="15" t="s">
        <v>21</v>
      </c>
      <c r="M17" s="15" t="s">
        <v>22</v>
      </c>
      <c r="N17" s="15" t="s">
        <v>23</v>
      </c>
      <c r="O17" s="15" t="s">
        <v>24</v>
      </c>
      <c r="P17" s="15" t="s">
        <v>25</v>
      </c>
      <c r="Q17" s="15" t="s">
        <v>40</v>
      </c>
      <c r="R17" s="15"/>
      <c r="S17" s="15" t="s">
        <v>116</v>
      </c>
      <c r="T17" s="15"/>
      <c r="U17" s="15" t="s">
        <v>117</v>
      </c>
      <c r="V17" s="15" t="s">
        <v>118</v>
      </c>
      <c r="W17" s="15" t="s">
        <v>119</v>
      </c>
    </row>
    <row r="18" spans="1:24" ht="15.6">
      <c r="A18" s="992"/>
      <c r="B18" s="988"/>
      <c r="C18" s="18">
        <f>'Densidade celular'!K595</f>
        <v>1350483.6247042743</v>
      </c>
      <c r="D18" s="18">
        <f>'Densidade celular'!V595</f>
        <v>1667717.1507033785</v>
      </c>
      <c r="E18" s="18">
        <f>'Densidade celular'!AG595</f>
        <v>1519072.2715003525</v>
      </c>
      <c r="F18" s="18">
        <f>'Densidade celular'!AR595</f>
        <v>1268591.6492700654</v>
      </c>
      <c r="G18" s="18">
        <f>'Densidade celular'!BC595</f>
        <v>2592897.7463868065</v>
      </c>
      <c r="H18" s="18">
        <f>'Densidade celular'!BN595</f>
        <v>2908252.5570486817</v>
      </c>
      <c r="I18" s="19">
        <f>'Densidade celular'!BY595</f>
        <v>3721541.4068186097</v>
      </c>
      <c r="K18" s="20" t="s">
        <v>120</v>
      </c>
      <c r="L18" s="15" t="s">
        <v>21</v>
      </c>
      <c r="M18" s="15" t="s">
        <v>22</v>
      </c>
      <c r="N18" s="15" t="s">
        <v>23</v>
      </c>
      <c r="O18" s="15" t="s">
        <v>79</v>
      </c>
      <c r="P18" s="15" t="s">
        <v>25</v>
      </c>
      <c r="Q18" s="15" t="s">
        <v>40</v>
      </c>
      <c r="R18" s="15"/>
      <c r="S18" s="15" t="s">
        <v>116</v>
      </c>
      <c r="T18" s="15"/>
      <c r="U18" s="15" t="s">
        <v>121</v>
      </c>
      <c r="V18" s="15"/>
      <c r="W18" s="15"/>
      <c r="X18" s="59"/>
    </row>
    <row r="19" spans="1:24" ht="15.6">
      <c r="A19" s="992"/>
      <c r="B19" s="984"/>
      <c r="C19" s="18">
        <f>'Densidade celular'!K644</f>
        <v>1654106.7155902199</v>
      </c>
      <c r="D19" s="18"/>
      <c r="E19" s="18"/>
      <c r="F19" s="18"/>
      <c r="G19" s="18"/>
      <c r="H19" s="18"/>
      <c r="I19" s="60"/>
      <c r="K19" s="20" t="s">
        <v>122</v>
      </c>
      <c r="L19" s="15" t="s">
        <v>21</v>
      </c>
      <c r="M19" s="15" t="s">
        <v>22</v>
      </c>
      <c r="N19" s="15" t="s">
        <v>23</v>
      </c>
      <c r="O19" s="15" t="s">
        <v>79</v>
      </c>
      <c r="P19" s="15" t="s">
        <v>25</v>
      </c>
      <c r="Q19" s="15" t="s">
        <v>40</v>
      </c>
      <c r="R19" s="15"/>
      <c r="S19" s="15" t="s">
        <v>116</v>
      </c>
      <c r="T19" s="15"/>
      <c r="U19" s="15" t="s">
        <v>105</v>
      </c>
      <c r="V19" s="15"/>
      <c r="W19" s="15"/>
      <c r="X19" s="59"/>
    </row>
    <row r="20" spans="1:24" ht="16.2" thickBot="1">
      <c r="A20" s="992"/>
      <c r="B20" s="43" t="s">
        <v>38</v>
      </c>
      <c r="C20" s="22">
        <f>(C19-C18)/C19</f>
        <v>0.18355713571817917</v>
      </c>
      <c r="D20" s="23">
        <f>(D17-D18)/D17</f>
        <v>7.7588421643060179E-2</v>
      </c>
      <c r="E20" s="23">
        <f>(E18-E17)/E18</f>
        <v>9.8295154384315797E-2</v>
      </c>
      <c r="F20" s="23">
        <f>(F18-F17)/F18</f>
        <v>6.0767337138546915E-2</v>
      </c>
      <c r="G20" s="23">
        <f>(G17-G18)/G17</f>
        <v>0.2048237221934105</v>
      </c>
      <c r="H20" s="23">
        <f>(H18-H17)/H18</f>
        <v>0.13080498923485501</v>
      </c>
      <c r="I20" s="25">
        <f>(I17-I18)/I17</f>
        <v>0.25419058429201014</v>
      </c>
      <c r="K20" s="20" t="s">
        <v>123</v>
      </c>
      <c r="L20" s="15" t="s">
        <v>21</v>
      </c>
      <c r="M20" s="15" t="s">
        <v>22</v>
      </c>
      <c r="N20" s="15" t="s">
        <v>53</v>
      </c>
      <c r="O20" s="15" t="s">
        <v>54</v>
      </c>
      <c r="P20" s="15"/>
      <c r="Q20" s="15" t="s">
        <v>47</v>
      </c>
      <c r="R20" s="15" t="s">
        <v>124</v>
      </c>
      <c r="S20" s="15" t="s">
        <v>49</v>
      </c>
      <c r="T20" s="15"/>
      <c r="U20" s="15" t="s">
        <v>50</v>
      </c>
      <c r="V20" s="15"/>
      <c r="W20" s="15" t="s">
        <v>125</v>
      </c>
      <c r="X20" s="59"/>
    </row>
    <row r="21" spans="1:24" ht="15.6">
      <c r="A21" s="992"/>
      <c r="B21" s="985">
        <v>43777</v>
      </c>
      <c r="C21" s="48">
        <f>'Densidade celular'!K697</f>
        <v>2510136.3607085017</v>
      </c>
      <c r="D21" s="31">
        <f>'Densidade celular'!AG697</f>
        <v>1749465.0087425546</v>
      </c>
      <c r="E21" s="31">
        <f>'Densidade celular'!AR697</f>
        <v>1999365.6733353976</v>
      </c>
      <c r="F21" s="31">
        <f>'Densidade celular'!AR697</f>
        <v>1999365.6733353976</v>
      </c>
      <c r="G21" s="31">
        <f>'Densidade celular'!BC697</f>
        <v>2104054.1133598648</v>
      </c>
      <c r="H21" s="31">
        <f>'Densidade celular'!BN697</f>
        <v>1509683.2094693847</v>
      </c>
      <c r="I21" s="61">
        <f>'Densidade celular'!BY697</f>
        <v>2457631.1106810924</v>
      </c>
      <c r="K21" s="20" t="s">
        <v>126</v>
      </c>
      <c r="L21" s="15" t="s">
        <v>31</v>
      </c>
      <c r="M21" s="15"/>
      <c r="N21" s="15"/>
      <c r="O21" s="15" t="s">
        <v>32</v>
      </c>
      <c r="P21" s="15" t="s">
        <v>95</v>
      </c>
      <c r="Q21" s="15" t="s">
        <v>95</v>
      </c>
      <c r="R21" s="15" t="s">
        <v>97</v>
      </c>
      <c r="S21" s="15" t="s">
        <v>127</v>
      </c>
      <c r="T21" s="15"/>
      <c r="U21" s="15" t="s">
        <v>128</v>
      </c>
      <c r="V21" s="15"/>
      <c r="W21" s="15"/>
      <c r="X21" s="59"/>
    </row>
    <row r="22" spans="1:24" ht="15.6">
      <c r="A22" s="992"/>
      <c r="B22" s="986"/>
      <c r="C22" s="18">
        <f>'Densidade celular'!K745</f>
        <v>2915203.7876051012</v>
      </c>
      <c r="D22" s="18">
        <f>'Densidade celular'!AG745</f>
        <v>1690698.8402157768</v>
      </c>
      <c r="E22" s="18">
        <f>'Densidade celular'!AG745</f>
        <v>1690698.8402157768</v>
      </c>
      <c r="F22" s="18">
        <f>'Densidade celular'!AR745</f>
        <v>1901386.5562826891</v>
      </c>
      <c r="G22" s="18">
        <f>'Densidade celular'!BC745</f>
        <v>1945124.1792739311</v>
      </c>
      <c r="H22" s="18">
        <f>'Densidade celular'!BN745</f>
        <v>1658638.691610646</v>
      </c>
      <c r="I22" s="41">
        <f>'Densidade celular'!BY745</f>
        <v>2939896.6009849142</v>
      </c>
      <c r="K22" s="20" t="s">
        <v>129</v>
      </c>
      <c r="L22" s="15" t="s">
        <v>21</v>
      </c>
      <c r="M22" s="15" t="s">
        <v>22</v>
      </c>
      <c r="N22" s="15" t="s">
        <v>23</v>
      </c>
      <c r="O22" s="15" t="s">
        <v>24</v>
      </c>
      <c r="P22" s="15" t="s">
        <v>25</v>
      </c>
      <c r="Q22" s="15" t="s">
        <v>40</v>
      </c>
      <c r="R22" s="15"/>
      <c r="S22" s="15" t="s">
        <v>116</v>
      </c>
      <c r="T22" s="15"/>
      <c r="U22" s="15" t="s">
        <v>130</v>
      </c>
      <c r="V22" s="15"/>
      <c r="W22" s="15" t="s">
        <v>131</v>
      </c>
      <c r="X22" s="59"/>
    </row>
    <row r="23" spans="1:24" ht="15.75" customHeight="1">
      <c r="A23" s="992"/>
      <c r="B23" s="987"/>
      <c r="C23" s="18">
        <f>'Densidade celular'!K793</f>
        <v>2738269.4342225995</v>
      </c>
      <c r="I23" s="62"/>
      <c r="K23" s="20" t="s">
        <v>132</v>
      </c>
      <c r="L23" s="15" t="s">
        <v>31</v>
      </c>
      <c r="M23" s="15"/>
      <c r="N23" s="15"/>
      <c r="O23" s="15" t="s">
        <v>133</v>
      </c>
      <c r="P23" s="15"/>
      <c r="Q23" s="15" t="s">
        <v>134</v>
      </c>
      <c r="R23" s="15"/>
      <c r="S23" s="15" t="s">
        <v>135</v>
      </c>
      <c r="T23" s="15"/>
      <c r="U23" s="15" t="s">
        <v>136</v>
      </c>
      <c r="V23" s="15"/>
      <c r="W23" s="15" t="s">
        <v>137</v>
      </c>
    </row>
    <row r="24" spans="1:24" ht="15.75" customHeight="1" thickBot="1">
      <c r="A24" s="992"/>
      <c r="B24" s="51" t="s">
        <v>38</v>
      </c>
      <c r="C24" s="52">
        <f>(C22-C23)/C22</f>
        <v>6.0693648291345319E-2</v>
      </c>
      <c r="D24" s="45">
        <f>(D21-D22)/D21</f>
        <v>3.3590936791023068E-2</v>
      </c>
      <c r="E24" s="45">
        <f>(E21-E22)/E21</f>
        <v>0.15438238099021384</v>
      </c>
      <c r="F24" s="45">
        <f>(F21-F22)/F21</f>
        <v>4.9005101147533967E-2</v>
      </c>
      <c r="G24" s="45">
        <f>(G21-G22)/G21</f>
        <v>7.5535098207215781E-2</v>
      </c>
      <c r="H24" s="45">
        <f>(H22-H21)/H22</f>
        <v>8.980586483040244E-2</v>
      </c>
      <c r="I24" s="63">
        <f>(I22-I21)/I22</f>
        <v>0.16404165035676932</v>
      </c>
      <c r="K24" s="20" t="s">
        <v>138</v>
      </c>
      <c r="L24" s="15" t="s">
        <v>139</v>
      </c>
      <c r="M24" s="15" t="s">
        <v>85</v>
      </c>
      <c r="N24" s="15" t="s">
        <v>140</v>
      </c>
      <c r="O24" s="15" t="s">
        <v>87</v>
      </c>
      <c r="P24" s="15"/>
      <c r="Q24" s="15" t="s">
        <v>88</v>
      </c>
      <c r="R24" s="15" t="s">
        <v>89</v>
      </c>
      <c r="S24" s="15" t="s">
        <v>141</v>
      </c>
      <c r="T24" s="15"/>
      <c r="U24" s="15" t="s">
        <v>141</v>
      </c>
      <c r="V24" s="15" t="s">
        <v>142</v>
      </c>
      <c r="W24" s="15" t="s">
        <v>138</v>
      </c>
    </row>
    <row r="25" spans="1:24" ht="15.75" customHeight="1">
      <c r="A25" s="992"/>
      <c r="B25" s="991">
        <v>43787</v>
      </c>
      <c r="C25" s="18">
        <f>'Densidade celular'!K846</f>
        <v>2319010.7072411189</v>
      </c>
      <c r="D25" s="18">
        <f>'Densidade celular'!V846</f>
        <v>1278447.0631102389</v>
      </c>
      <c r="E25" s="18">
        <f>'Densidade celular'!AG846</f>
        <v>1360898.8181201699</v>
      </c>
      <c r="F25" s="18">
        <f>'Densidade celular'!AR846</f>
        <v>2520792.3504461474</v>
      </c>
      <c r="G25" s="18">
        <f>'Densidade celular'!BC846</f>
        <v>2256608.9746730332</v>
      </c>
      <c r="H25" s="18">
        <f>'Densidade celular'!BN846</f>
        <v>2273220.4836810376</v>
      </c>
      <c r="I25" s="64">
        <f>'Densidade celular'!BY846</f>
        <v>3377274.2161022271</v>
      </c>
      <c r="K25" s="66" t="s">
        <v>143</v>
      </c>
      <c r="L25" s="15" t="s">
        <v>144</v>
      </c>
      <c r="M25" s="15" t="s">
        <v>145</v>
      </c>
      <c r="N25" s="15"/>
      <c r="O25" s="15" t="s">
        <v>146</v>
      </c>
      <c r="P25" s="15"/>
      <c r="Q25" s="15" t="s">
        <v>147</v>
      </c>
      <c r="R25" s="15" t="s">
        <v>148</v>
      </c>
      <c r="S25" s="15" t="s">
        <v>149</v>
      </c>
      <c r="T25" s="15"/>
      <c r="U25" s="15" t="s">
        <v>150</v>
      </c>
      <c r="V25" s="15"/>
      <c r="W25" s="15" t="s">
        <v>151</v>
      </c>
    </row>
    <row r="26" spans="1:24" ht="15.75" customHeight="1">
      <c r="A26" s="992"/>
      <c r="B26" s="988"/>
      <c r="C26" s="18">
        <f>'Densidade celular'!K894</f>
        <v>2450921.0430315272</v>
      </c>
      <c r="D26" s="18">
        <f>'Densidade celular'!V894</f>
        <v>1202518.7423655177</v>
      </c>
      <c r="E26" s="18">
        <f>'Densidade celular'!AG894</f>
        <v>1509686.4881056624</v>
      </c>
      <c r="F26" s="18">
        <f>'Densidade celular'!AR894</f>
        <v>1929808.3651816298</v>
      </c>
      <c r="G26" s="34">
        <f>'Densidade celular'!BC894</f>
        <v>1518383.4989950398</v>
      </c>
      <c r="H26" s="18">
        <f>'Densidade celular'!BN894</f>
        <v>2726337.7761940262</v>
      </c>
      <c r="I26" s="19">
        <f>'Densidade celular'!BY894</f>
        <v>2310931.3719573072</v>
      </c>
      <c r="K26" s="70" t="s">
        <v>152</v>
      </c>
      <c r="L26" s="15" t="s">
        <v>144</v>
      </c>
      <c r="M26" s="15" t="s">
        <v>145</v>
      </c>
      <c r="N26" s="15"/>
      <c r="O26" s="15" t="s">
        <v>146</v>
      </c>
      <c r="P26" s="15"/>
      <c r="Q26" s="15" t="s">
        <v>147</v>
      </c>
      <c r="R26" s="15" t="s">
        <v>153</v>
      </c>
      <c r="S26" s="15" t="s">
        <v>154</v>
      </c>
      <c r="T26" s="15"/>
      <c r="U26" s="15" t="s">
        <v>155</v>
      </c>
      <c r="V26" s="15"/>
      <c r="W26" s="15" t="s">
        <v>156</v>
      </c>
    </row>
    <row r="27" spans="1:24" ht="15.75" customHeight="1" thickBot="1">
      <c r="A27" s="993"/>
      <c r="B27" s="984"/>
      <c r="C27" s="65"/>
      <c r="G27" s="18">
        <f>'Densidade celular'!BC942</f>
        <v>2485770.105643048</v>
      </c>
      <c r="I27" s="19">
        <f>'Densidade celular'!BY942</f>
        <v>2680865.9716634131</v>
      </c>
      <c r="K27" s="70" t="s">
        <v>158</v>
      </c>
      <c r="L27" s="15" t="s">
        <v>144</v>
      </c>
      <c r="M27" s="15" t="s">
        <v>145</v>
      </c>
      <c r="N27" s="15"/>
      <c r="O27" s="15" t="s">
        <v>146</v>
      </c>
      <c r="P27" s="15"/>
      <c r="Q27" s="15" t="s">
        <v>147</v>
      </c>
      <c r="R27" s="15" t="s">
        <v>153</v>
      </c>
      <c r="S27" s="15" t="s">
        <v>154</v>
      </c>
      <c r="T27" s="15"/>
      <c r="U27" s="15" t="s">
        <v>159</v>
      </c>
      <c r="V27" s="15"/>
      <c r="W27" s="15" t="s">
        <v>160</v>
      </c>
    </row>
    <row r="28" spans="1:24" ht="15.75" customHeight="1" thickBot="1">
      <c r="B28" s="21" t="s">
        <v>38</v>
      </c>
      <c r="C28" s="67">
        <f>(C26-C25)/C26</f>
        <v>5.3820720241256462E-2</v>
      </c>
      <c r="D28" s="68">
        <f>(D25-D26)/D25</f>
        <v>5.9391055707852969E-2</v>
      </c>
      <c r="E28" s="68">
        <f>(E26-E25)/E26</f>
        <v>9.8555343217113622E-2</v>
      </c>
      <c r="F28" s="68">
        <f>(F25-F26)/F25</f>
        <v>0.23444373954876574</v>
      </c>
      <c r="G28" s="68">
        <f>(G27-G25)/G27</f>
        <v>9.2189189358173829E-2</v>
      </c>
      <c r="H28" s="68">
        <f>(H26-H25)/H26</f>
        <v>0.16619998316772819</v>
      </c>
      <c r="I28" s="69">
        <v>0.1379907103213259</v>
      </c>
      <c r="K28" s="70" t="s">
        <v>166</v>
      </c>
      <c r="L28" s="15" t="s">
        <v>144</v>
      </c>
      <c r="M28" s="15" t="s">
        <v>145</v>
      </c>
      <c r="N28" s="15"/>
      <c r="O28" s="15" t="s">
        <v>146</v>
      </c>
      <c r="P28" s="15"/>
      <c r="Q28" s="15" t="s">
        <v>147</v>
      </c>
      <c r="R28" s="15" t="s">
        <v>148</v>
      </c>
      <c r="S28" s="15" t="s">
        <v>149</v>
      </c>
      <c r="T28" s="15"/>
      <c r="U28" s="15" t="s">
        <v>150</v>
      </c>
      <c r="V28" s="15"/>
      <c r="W28" s="15" t="s">
        <v>167</v>
      </c>
      <c r="X28" s="59"/>
    </row>
    <row r="29" spans="1:24" ht="15.75" customHeight="1" thickTop="1" thickBot="1">
      <c r="A29" s="994" t="s">
        <v>157</v>
      </c>
      <c r="C29" s="59"/>
      <c r="D29" s="59"/>
      <c r="E29" s="59"/>
      <c r="F29" s="59"/>
      <c r="H29" s="59"/>
      <c r="I29" s="71"/>
      <c r="K29" s="70" t="s">
        <v>173</v>
      </c>
      <c r="L29" s="15" t="s">
        <v>144</v>
      </c>
      <c r="M29" s="15" t="s">
        <v>145</v>
      </c>
      <c r="N29" s="15"/>
      <c r="O29" s="15" t="s">
        <v>146</v>
      </c>
      <c r="P29" s="15"/>
      <c r="Q29" s="15" t="s">
        <v>147</v>
      </c>
      <c r="R29" s="15" t="s">
        <v>148</v>
      </c>
      <c r="S29" s="15" t="s">
        <v>149</v>
      </c>
      <c r="T29" s="15"/>
      <c r="U29" s="15" t="s">
        <v>150</v>
      </c>
      <c r="V29" s="15"/>
      <c r="W29" s="15" t="s">
        <v>174</v>
      </c>
      <c r="X29" s="59"/>
    </row>
    <row r="30" spans="1:24" ht="15.75" customHeight="1" thickTop="1">
      <c r="A30" s="995"/>
      <c r="B30" s="996" t="s">
        <v>161</v>
      </c>
      <c r="C30" s="997"/>
      <c r="D30" s="72" t="s">
        <v>162</v>
      </c>
      <c r="E30" s="72" t="s">
        <v>163</v>
      </c>
      <c r="F30" s="72" t="s">
        <v>164</v>
      </c>
      <c r="G30" s="72" t="s">
        <v>165</v>
      </c>
      <c r="H30" s="73"/>
      <c r="I30" s="71"/>
      <c r="K30" s="70" t="s">
        <v>181</v>
      </c>
      <c r="L30" s="15" t="s">
        <v>144</v>
      </c>
      <c r="M30" s="15" t="s">
        <v>145</v>
      </c>
      <c r="N30" s="15"/>
      <c r="O30" s="15" t="s">
        <v>146</v>
      </c>
      <c r="P30" s="15"/>
      <c r="Q30" s="15" t="s">
        <v>147</v>
      </c>
      <c r="R30" s="15" t="s">
        <v>148</v>
      </c>
      <c r="S30" s="15" t="s">
        <v>149</v>
      </c>
      <c r="T30" s="15"/>
      <c r="U30" s="15" t="s">
        <v>150</v>
      </c>
      <c r="V30" s="15"/>
      <c r="W30" s="15" t="s">
        <v>182</v>
      </c>
      <c r="X30" s="59"/>
    </row>
    <row r="31" spans="1:24" ht="15.75" customHeight="1" thickBot="1">
      <c r="A31" s="995"/>
      <c r="B31" s="998"/>
      <c r="C31" s="999"/>
      <c r="D31" s="74" t="s">
        <v>168</v>
      </c>
      <c r="E31" s="74" t="s">
        <v>169</v>
      </c>
      <c r="F31" s="74" t="s">
        <v>170</v>
      </c>
      <c r="G31" s="74" t="s">
        <v>171</v>
      </c>
      <c r="H31" s="75" t="s">
        <v>172</v>
      </c>
      <c r="I31" s="59"/>
      <c r="K31" s="70" t="s">
        <v>185</v>
      </c>
      <c r="L31" s="15" t="s">
        <v>144</v>
      </c>
      <c r="M31" s="15" t="s">
        <v>145</v>
      </c>
      <c r="N31" s="15"/>
      <c r="O31" s="15" t="s">
        <v>146</v>
      </c>
      <c r="P31" s="15"/>
      <c r="Q31" s="15" t="s">
        <v>147</v>
      </c>
      <c r="R31" s="15" t="s">
        <v>186</v>
      </c>
      <c r="S31" s="15" t="s">
        <v>187</v>
      </c>
      <c r="T31" s="15"/>
      <c r="U31" s="15" t="s">
        <v>188</v>
      </c>
      <c r="V31" s="15"/>
      <c r="W31" s="15"/>
    </row>
    <row r="32" spans="1:24" ht="15.75" customHeight="1" thickTop="1">
      <c r="A32" s="995"/>
      <c r="B32" s="1000" t="s">
        <v>175</v>
      </c>
      <c r="C32" s="997"/>
      <c r="D32" s="76" t="s">
        <v>176</v>
      </c>
      <c r="E32" s="76" t="s">
        <v>177</v>
      </c>
      <c r="F32" s="76" t="s">
        <v>178</v>
      </c>
      <c r="G32" s="76" t="s">
        <v>179</v>
      </c>
      <c r="H32" s="77" t="s">
        <v>180</v>
      </c>
      <c r="I32" s="59"/>
      <c r="K32" s="70" t="s">
        <v>190</v>
      </c>
      <c r="L32" s="15" t="s">
        <v>144</v>
      </c>
      <c r="M32" s="15" t="s">
        <v>145</v>
      </c>
      <c r="N32" s="15"/>
      <c r="O32" s="15" t="s">
        <v>146</v>
      </c>
      <c r="P32" s="15"/>
      <c r="Q32" s="15" t="s">
        <v>147</v>
      </c>
      <c r="R32" s="15" t="s">
        <v>153</v>
      </c>
      <c r="S32" s="15" t="s">
        <v>154</v>
      </c>
      <c r="T32" s="15"/>
      <c r="U32" s="15" t="s">
        <v>155</v>
      </c>
      <c r="V32" s="15"/>
      <c r="W32" s="15"/>
    </row>
    <row r="33" spans="1:23" ht="15.75" customHeight="1" thickBot="1">
      <c r="A33" s="995"/>
      <c r="B33" s="998"/>
      <c r="C33" s="999"/>
      <c r="D33" s="78" t="s">
        <v>183</v>
      </c>
      <c r="E33" s="78" t="s">
        <v>184</v>
      </c>
      <c r="F33" s="78"/>
      <c r="G33" s="78"/>
      <c r="H33" s="79"/>
      <c r="I33" s="59"/>
      <c r="K33" s="70" t="s">
        <v>192</v>
      </c>
      <c r="L33" s="15" t="s">
        <v>144</v>
      </c>
      <c r="M33" s="15" t="s">
        <v>145</v>
      </c>
      <c r="N33" s="15"/>
      <c r="O33" s="15" t="s">
        <v>146</v>
      </c>
      <c r="P33" s="15"/>
      <c r="Q33" s="15" t="s">
        <v>147</v>
      </c>
      <c r="R33" s="15" t="s">
        <v>186</v>
      </c>
      <c r="S33" s="15" t="s">
        <v>193</v>
      </c>
      <c r="T33" s="15"/>
      <c r="U33" s="15" t="s">
        <v>194</v>
      </c>
      <c r="V33" s="15"/>
      <c r="W33" s="15" t="s">
        <v>195</v>
      </c>
    </row>
    <row r="34" spans="1:23" ht="15.75" customHeight="1" thickTop="1" thickBot="1">
      <c r="A34" s="995"/>
      <c r="B34" s="1001" t="s">
        <v>189</v>
      </c>
      <c r="C34" s="1002"/>
      <c r="D34" s="80"/>
      <c r="E34" s="80"/>
      <c r="F34" s="80"/>
      <c r="G34" s="80"/>
      <c r="H34" s="81"/>
      <c r="I34" s="59"/>
      <c r="K34" s="70" t="s">
        <v>196</v>
      </c>
      <c r="L34" s="15" t="s">
        <v>144</v>
      </c>
      <c r="M34" s="15" t="s">
        <v>145</v>
      </c>
      <c r="N34" s="15"/>
      <c r="O34" s="15" t="s">
        <v>146</v>
      </c>
      <c r="P34" s="15"/>
      <c r="Q34" s="15" t="s">
        <v>147</v>
      </c>
      <c r="R34" s="15" t="s">
        <v>153</v>
      </c>
      <c r="S34" s="15" t="s">
        <v>154</v>
      </c>
      <c r="T34" s="15"/>
      <c r="U34" s="15" t="s">
        <v>197</v>
      </c>
      <c r="V34" s="15"/>
      <c r="W34" s="15"/>
    </row>
    <row r="35" spans="1:23" ht="15.75" customHeight="1" thickTop="1" thickBot="1">
      <c r="A35" s="995"/>
      <c r="B35" s="1003" t="s">
        <v>191</v>
      </c>
      <c r="C35" s="1004"/>
      <c r="D35" s="59"/>
      <c r="E35" s="59"/>
      <c r="F35" s="59"/>
      <c r="G35" s="59"/>
      <c r="H35" s="59"/>
      <c r="I35" s="59"/>
      <c r="K35" s="70" t="s">
        <v>198</v>
      </c>
      <c r="L35" s="15" t="s">
        <v>144</v>
      </c>
      <c r="M35" s="15" t="s">
        <v>145</v>
      </c>
      <c r="N35" s="15"/>
      <c r="O35" s="15" t="s">
        <v>146</v>
      </c>
      <c r="P35" s="15"/>
      <c r="Q35" s="15" t="s">
        <v>147</v>
      </c>
      <c r="R35" s="15" t="s">
        <v>186</v>
      </c>
      <c r="S35" s="15" t="s">
        <v>187</v>
      </c>
      <c r="T35" s="15"/>
      <c r="U35" s="15" t="s">
        <v>199</v>
      </c>
      <c r="V35" s="15"/>
      <c r="W35" s="82" t="s">
        <v>200</v>
      </c>
    </row>
    <row r="36" spans="1:23" ht="15.75" customHeight="1" thickTop="1">
      <c r="C36" s="59"/>
      <c r="D36" s="59"/>
      <c r="E36" s="59"/>
      <c r="F36" s="59"/>
      <c r="G36" s="59"/>
      <c r="H36" s="59"/>
      <c r="I36" s="59"/>
      <c r="K36" s="70" t="s">
        <v>201</v>
      </c>
      <c r="L36" s="15" t="s">
        <v>144</v>
      </c>
      <c r="M36" s="15" t="s">
        <v>145</v>
      </c>
      <c r="N36" s="15"/>
      <c r="O36" s="15" t="s">
        <v>146</v>
      </c>
      <c r="P36" s="15"/>
      <c r="Q36" s="15" t="s">
        <v>147</v>
      </c>
      <c r="R36" s="15" t="s">
        <v>153</v>
      </c>
      <c r="S36" s="15" t="s">
        <v>154</v>
      </c>
      <c r="T36" s="15"/>
      <c r="U36" s="82" t="s">
        <v>202</v>
      </c>
      <c r="V36" s="15"/>
      <c r="W36" s="15"/>
    </row>
    <row r="37" spans="1:23" ht="15.75" customHeight="1">
      <c r="C37" s="59"/>
      <c r="D37" s="59"/>
      <c r="E37" s="59"/>
      <c r="F37" s="59"/>
      <c r="G37" s="59"/>
      <c r="H37" s="59"/>
      <c r="I37" s="59"/>
      <c r="K37" s="70" t="s">
        <v>203</v>
      </c>
      <c r="L37" s="15" t="s">
        <v>144</v>
      </c>
      <c r="M37" s="15" t="s">
        <v>145</v>
      </c>
      <c r="N37" s="15"/>
      <c r="O37" s="15" t="s">
        <v>146</v>
      </c>
      <c r="P37" s="15"/>
      <c r="Q37" s="15" t="s">
        <v>147</v>
      </c>
      <c r="R37" s="15" t="s">
        <v>153</v>
      </c>
      <c r="S37" s="15" t="s">
        <v>154</v>
      </c>
      <c r="T37" s="15"/>
      <c r="U37" s="15" t="s">
        <v>155</v>
      </c>
      <c r="V37" s="15"/>
      <c r="W37" s="15"/>
    </row>
    <row r="38" spans="1:23" ht="15.75" customHeight="1">
      <c r="C38" s="59"/>
      <c r="D38" s="59"/>
      <c r="E38" s="59"/>
      <c r="F38" s="59"/>
      <c r="G38" s="59"/>
      <c r="H38" s="59"/>
      <c r="I38" s="59"/>
      <c r="K38" s="70" t="s">
        <v>204</v>
      </c>
      <c r="L38" s="15" t="s">
        <v>144</v>
      </c>
      <c r="M38" s="15" t="s">
        <v>145</v>
      </c>
      <c r="N38" s="15"/>
      <c r="O38" s="15" t="s">
        <v>205</v>
      </c>
      <c r="P38" s="15"/>
      <c r="Q38" s="15" t="s">
        <v>147</v>
      </c>
      <c r="R38" s="15" t="s">
        <v>206</v>
      </c>
      <c r="S38" s="15" t="s">
        <v>154</v>
      </c>
      <c r="T38" s="15"/>
      <c r="U38" s="15" t="s">
        <v>159</v>
      </c>
      <c r="V38" s="15"/>
      <c r="W38" s="15" t="s">
        <v>207</v>
      </c>
    </row>
    <row r="39" spans="1:23" ht="15.75" customHeight="1">
      <c r="C39" s="59"/>
      <c r="D39" s="59"/>
      <c r="E39" s="59"/>
      <c r="F39" s="59"/>
      <c r="G39" s="59"/>
      <c r="H39" s="59"/>
      <c r="I39" s="59"/>
      <c r="K39" s="70" t="s">
        <v>208</v>
      </c>
      <c r="L39" s="15" t="s">
        <v>144</v>
      </c>
      <c r="M39" s="15" t="s">
        <v>145</v>
      </c>
      <c r="N39" s="26"/>
      <c r="O39" s="26" t="s">
        <v>146</v>
      </c>
      <c r="P39" s="26"/>
      <c r="Q39" s="83" t="s">
        <v>147</v>
      </c>
      <c r="R39" s="15" t="s">
        <v>209</v>
      </c>
      <c r="S39" s="15" t="s">
        <v>210</v>
      </c>
      <c r="T39" s="26"/>
      <c r="U39" s="15" t="s">
        <v>150</v>
      </c>
      <c r="V39" s="26"/>
      <c r="W39" s="15" t="s">
        <v>211</v>
      </c>
    </row>
    <row r="40" spans="1:23" ht="15.75" customHeight="1">
      <c r="C40" s="59"/>
      <c r="D40" s="59"/>
      <c r="E40" s="59"/>
      <c r="F40" s="59"/>
      <c r="G40" s="59"/>
      <c r="H40" s="59"/>
      <c r="I40" s="59"/>
      <c r="K40" s="70" t="s">
        <v>212</v>
      </c>
      <c r="L40" s="15" t="s">
        <v>144</v>
      </c>
      <c r="M40" s="15" t="s">
        <v>145</v>
      </c>
      <c r="N40" s="15"/>
      <c r="O40" s="15" t="s">
        <v>146</v>
      </c>
      <c r="P40" s="15"/>
      <c r="Q40" s="15" t="s">
        <v>147</v>
      </c>
      <c r="R40" s="15" t="s">
        <v>206</v>
      </c>
      <c r="S40" s="15" t="s">
        <v>154</v>
      </c>
      <c r="T40" s="15"/>
      <c r="U40" s="15" t="s">
        <v>197</v>
      </c>
      <c r="V40" s="15"/>
      <c r="W40" s="15" t="s">
        <v>213</v>
      </c>
    </row>
    <row r="41" spans="1:23" ht="15.75" customHeight="1">
      <c r="C41" s="59"/>
      <c r="D41" s="59"/>
      <c r="E41" s="59"/>
      <c r="F41" s="59"/>
      <c r="G41" s="59"/>
      <c r="H41" s="59"/>
      <c r="I41" s="59"/>
      <c r="K41" s="70" t="s">
        <v>214</v>
      </c>
      <c r="L41" s="15" t="s">
        <v>215</v>
      </c>
      <c r="M41" s="15" t="s">
        <v>145</v>
      </c>
      <c r="N41" s="26"/>
      <c r="O41" s="15" t="s">
        <v>146</v>
      </c>
      <c r="P41" s="26"/>
      <c r="Q41" s="15" t="s">
        <v>147</v>
      </c>
      <c r="R41" s="15" t="s">
        <v>206</v>
      </c>
      <c r="S41" s="15" t="s">
        <v>154</v>
      </c>
      <c r="T41" s="26"/>
      <c r="U41" s="15" t="s">
        <v>216</v>
      </c>
      <c r="V41" s="26"/>
      <c r="W41" s="15" t="s">
        <v>217</v>
      </c>
    </row>
    <row r="42" spans="1:23" ht="15.75" customHeight="1">
      <c r="A42" t="s">
        <v>0</v>
      </c>
      <c r="C42" s="59"/>
      <c r="D42" s="59"/>
      <c r="E42" s="59"/>
      <c r="F42" s="59"/>
      <c r="G42" s="59"/>
      <c r="H42" s="59"/>
      <c r="I42" s="59"/>
      <c r="K42" s="70" t="s">
        <v>218</v>
      </c>
      <c r="L42" s="15" t="s">
        <v>144</v>
      </c>
      <c r="M42" s="15" t="s">
        <v>145</v>
      </c>
      <c r="N42" s="26"/>
      <c r="O42" s="15" t="s">
        <v>146</v>
      </c>
      <c r="P42" s="26"/>
      <c r="Q42" s="15" t="s">
        <v>147</v>
      </c>
      <c r="R42" s="15" t="s">
        <v>206</v>
      </c>
      <c r="S42" s="15" t="s">
        <v>219</v>
      </c>
      <c r="T42" s="26"/>
      <c r="U42" s="15" t="s">
        <v>155</v>
      </c>
      <c r="V42" s="26"/>
      <c r="W42" s="26" t="s">
        <v>220</v>
      </c>
    </row>
    <row r="43" spans="1:23" ht="15.75" customHeight="1">
      <c r="C43" s="59"/>
      <c r="D43" s="59"/>
      <c r="E43" s="59"/>
      <c r="F43" s="59"/>
      <c r="G43" s="59"/>
      <c r="H43" s="59"/>
      <c r="I43" s="59"/>
      <c r="K43" s="84" t="s">
        <v>221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</row>
    <row r="44" spans="1:23" ht="15.75" customHeight="1">
      <c r="C44" s="59"/>
      <c r="D44" s="59"/>
      <c r="E44" s="59"/>
      <c r="F44" s="59"/>
      <c r="G44" s="59"/>
      <c r="H44" s="59"/>
      <c r="I44" s="59"/>
    </row>
    <row r="45" spans="1:23" ht="15.75" customHeight="1">
      <c r="C45" s="59"/>
      <c r="D45" s="59"/>
      <c r="E45" s="59"/>
      <c r="F45" s="59"/>
      <c r="G45" s="59"/>
      <c r="H45" s="59"/>
      <c r="I45" s="59"/>
    </row>
    <row r="46" spans="1:23" ht="15.75" customHeight="1">
      <c r="C46" s="59"/>
      <c r="D46" s="59"/>
      <c r="E46" s="59"/>
      <c r="F46" s="59"/>
      <c r="G46" s="59"/>
      <c r="H46" s="59"/>
      <c r="I46" s="59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 ht="15.75" customHeight="1">
      <c r="C47" s="59"/>
      <c r="D47" s="59"/>
      <c r="E47" s="59"/>
      <c r="F47" s="59"/>
      <c r="G47" s="59"/>
      <c r="H47" s="59"/>
      <c r="I47" s="59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spans="1:23" ht="15.75" customHeight="1">
      <c r="C48" s="59"/>
      <c r="D48" s="59"/>
      <c r="E48" s="59"/>
      <c r="F48" s="59"/>
      <c r="G48" s="59"/>
      <c r="H48" s="59"/>
      <c r="I48" s="59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3:23" ht="15.75" customHeight="1">
      <c r="C49" s="59"/>
      <c r="D49" s="59"/>
      <c r="E49" s="59"/>
      <c r="F49" s="59"/>
      <c r="G49" s="59"/>
      <c r="H49" s="59"/>
      <c r="I49" s="59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3:23" ht="15.75" customHeight="1">
      <c r="C50" s="59"/>
      <c r="D50" s="59"/>
      <c r="E50" s="59"/>
      <c r="F50" s="59"/>
      <c r="G50" s="59"/>
      <c r="H50" s="59"/>
      <c r="I50" s="59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spans="3:23" ht="15.75" customHeight="1">
      <c r="C51" s="59"/>
      <c r="D51" s="59"/>
      <c r="E51" s="59"/>
      <c r="F51" s="59"/>
      <c r="G51" s="59"/>
      <c r="H51" s="59"/>
      <c r="I51" s="59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spans="3:23" ht="15.75" customHeight="1">
      <c r="C52" s="59"/>
      <c r="D52" s="59"/>
      <c r="E52" s="59"/>
      <c r="F52" s="59"/>
      <c r="G52" s="59"/>
      <c r="H52" s="59"/>
      <c r="I52" s="59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3:23" ht="15.75" customHeight="1">
      <c r="C53" s="59"/>
      <c r="D53" s="59"/>
      <c r="E53" s="59"/>
      <c r="F53" s="59"/>
      <c r="G53" s="59"/>
      <c r="H53" s="59"/>
      <c r="I53" s="59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3:23" ht="15.75" customHeight="1">
      <c r="C54" s="59"/>
      <c r="D54" s="59"/>
      <c r="E54" s="59"/>
      <c r="F54" s="59"/>
      <c r="G54" s="59"/>
      <c r="H54" s="59"/>
      <c r="I54" s="59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3:23" ht="15.75" customHeight="1">
      <c r="C55" s="59"/>
      <c r="D55" s="59"/>
      <c r="E55" s="59"/>
      <c r="F55" s="59"/>
      <c r="G55" s="59"/>
      <c r="H55" s="59"/>
      <c r="I55" s="59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3:23" ht="15.75" customHeight="1">
      <c r="C56" s="59"/>
      <c r="D56" s="59"/>
      <c r="E56" s="59"/>
      <c r="F56" s="59"/>
      <c r="G56" s="59"/>
      <c r="H56" s="59"/>
      <c r="I56" s="59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3:23" ht="15.75" customHeight="1">
      <c r="C57" s="59"/>
      <c r="D57" s="59"/>
      <c r="E57" s="59"/>
      <c r="F57" s="59"/>
      <c r="G57" s="59"/>
      <c r="H57" s="59"/>
      <c r="I57" s="59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3:23" ht="15.75" customHeight="1">
      <c r="C58" s="59"/>
      <c r="D58" s="59"/>
      <c r="E58" s="59"/>
      <c r="F58" s="59"/>
      <c r="G58" s="59"/>
      <c r="H58" s="59"/>
      <c r="I58" s="59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3:23" ht="15.75" customHeight="1">
      <c r="C59" s="59"/>
      <c r="D59" s="59"/>
      <c r="E59" s="59"/>
      <c r="F59" s="59"/>
      <c r="G59" s="59"/>
      <c r="H59" s="59"/>
      <c r="I59" s="59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3:23" ht="15.75" customHeight="1">
      <c r="C60" s="59"/>
      <c r="D60" s="59"/>
      <c r="E60" s="59"/>
      <c r="F60" s="59"/>
      <c r="G60" s="59"/>
      <c r="H60" s="59"/>
      <c r="I60" s="59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3:23" ht="15.75" customHeight="1">
      <c r="C61" s="59"/>
      <c r="D61" s="59"/>
      <c r="E61" s="59"/>
      <c r="F61" s="59"/>
      <c r="G61" s="59"/>
      <c r="H61" s="59"/>
      <c r="I61" s="59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3:23" ht="15.75" customHeight="1">
      <c r="C62" s="59"/>
      <c r="D62" s="59"/>
      <c r="E62" s="59"/>
      <c r="F62" s="59"/>
      <c r="G62" s="59"/>
      <c r="H62" s="59"/>
      <c r="I62" s="59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3:23" ht="15.75" customHeight="1">
      <c r="C63" s="59"/>
      <c r="D63" s="59"/>
      <c r="E63" s="59"/>
      <c r="F63" s="59"/>
      <c r="G63" s="59"/>
      <c r="H63" s="59"/>
      <c r="I63" s="59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3:23" ht="15.75" customHeight="1">
      <c r="C64" s="59"/>
      <c r="D64" s="59"/>
      <c r="E64" s="59"/>
      <c r="F64" s="59"/>
      <c r="G64" s="59"/>
      <c r="H64" s="59"/>
      <c r="I64" s="59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3:23" ht="15.75" customHeight="1">
      <c r="C65" s="59"/>
      <c r="D65" s="59"/>
      <c r="E65" s="59"/>
      <c r="F65" s="59"/>
      <c r="G65" s="59"/>
      <c r="H65" s="59"/>
      <c r="I65" s="59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3:23" ht="15.75" customHeight="1">
      <c r="C66" s="59"/>
      <c r="D66" s="59"/>
      <c r="E66" s="59"/>
      <c r="F66" s="59"/>
      <c r="G66" s="59"/>
      <c r="H66" s="59"/>
      <c r="I66" s="59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3:23" ht="15.75" customHeight="1">
      <c r="C67" s="59"/>
      <c r="D67" s="59"/>
      <c r="E67" s="59"/>
      <c r="F67" s="59"/>
      <c r="G67" s="59"/>
      <c r="H67" s="59"/>
      <c r="I67" s="59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3:23" ht="15.75" customHeight="1">
      <c r="C68" s="59"/>
      <c r="D68" s="59"/>
      <c r="E68" s="59"/>
      <c r="F68" s="59"/>
      <c r="G68" s="59"/>
      <c r="H68" s="59"/>
      <c r="I68" s="59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3:23" ht="15.75" customHeight="1">
      <c r="C69" s="59"/>
      <c r="D69" s="59"/>
      <c r="E69" s="59"/>
      <c r="F69" s="59"/>
      <c r="G69" s="59"/>
      <c r="H69" s="59"/>
      <c r="I69" s="59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3:23" ht="15.75" customHeight="1">
      <c r="C70" s="59"/>
      <c r="D70" s="59"/>
      <c r="E70" s="59"/>
      <c r="F70" s="59"/>
      <c r="G70" s="59"/>
      <c r="H70" s="59"/>
      <c r="I70" s="59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3:23" ht="15.75" customHeight="1">
      <c r="C71" s="59"/>
      <c r="D71" s="59"/>
      <c r="E71" s="59"/>
      <c r="F71" s="59"/>
      <c r="G71" s="59"/>
      <c r="H71" s="59"/>
      <c r="I71" s="59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3:23" ht="15.75" customHeight="1">
      <c r="C72" s="59"/>
      <c r="D72" s="59"/>
      <c r="E72" s="59"/>
      <c r="F72" s="59"/>
      <c r="G72" s="59"/>
      <c r="H72" s="59"/>
      <c r="I72" s="59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3:23" ht="15.75" customHeight="1">
      <c r="C73" s="59"/>
      <c r="D73" s="59"/>
      <c r="E73" s="59"/>
      <c r="F73" s="59"/>
      <c r="G73" s="59"/>
      <c r="H73" s="59"/>
      <c r="I73" s="59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3:23" ht="15.75" customHeight="1">
      <c r="C74" s="59"/>
      <c r="D74" s="59"/>
      <c r="E74" s="59"/>
      <c r="F74" s="59"/>
      <c r="G74" s="59"/>
      <c r="H74" s="59"/>
      <c r="I74" s="59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3:23" ht="15.75" customHeight="1">
      <c r="C75" s="59"/>
      <c r="D75" s="59"/>
      <c r="E75" s="59"/>
      <c r="F75" s="59"/>
      <c r="G75" s="59"/>
      <c r="H75" s="59"/>
      <c r="I75" s="59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3:23" ht="15.75" customHeight="1">
      <c r="C76" s="59"/>
      <c r="D76" s="59"/>
      <c r="E76" s="59"/>
      <c r="F76" s="59"/>
      <c r="G76" s="59"/>
      <c r="H76" s="59"/>
      <c r="I76" s="59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3:23" ht="15.75" customHeight="1">
      <c r="C77" s="59"/>
      <c r="D77" s="59"/>
      <c r="E77" s="59"/>
      <c r="F77" s="59"/>
      <c r="G77" s="59"/>
      <c r="H77" s="59"/>
      <c r="I77" s="59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3:23" ht="15.75" customHeight="1">
      <c r="C78" s="59"/>
      <c r="D78" s="59"/>
      <c r="E78" s="59"/>
      <c r="F78" s="59"/>
      <c r="G78" s="59"/>
      <c r="H78" s="59"/>
      <c r="I78" s="59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3:23" ht="15.75" customHeight="1">
      <c r="C79" s="59"/>
      <c r="D79" s="59"/>
      <c r="E79" s="59"/>
      <c r="F79" s="59"/>
      <c r="G79" s="59"/>
      <c r="H79" s="59"/>
      <c r="I79" s="59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3:23" ht="15.75" customHeight="1">
      <c r="C80" s="59"/>
      <c r="D80" s="59"/>
      <c r="E80" s="59"/>
      <c r="F80" s="59"/>
      <c r="G80" s="59"/>
      <c r="H80" s="59"/>
      <c r="I80" s="59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3:23" ht="15.75" customHeight="1">
      <c r="C81" s="59"/>
      <c r="D81" s="59"/>
      <c r="E81" s="59"/>
      <c r="F81" s="59"/>
      <c r="G81" s="59"/>
      <c r="H81" s="59"/>
      <c r="I81" s="59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3:23" ht="15.75" customHeight="1">
      <c r="C82" s="59"/>
      <c r="D82" s="59"/>
      <c r="E82" s="59"/>
      <c r="F82" s="59"/>
      <c r="G82" s="59"/>
      <c r="H82" s="59"/>
      <c r="I82" s="59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3:23" ht="15.75" customHeight="1">
      <c r="C83" s="59"/>
      <c r="D83" s="59"/>
      <c r="E83" s="59"/>
      <c r="F83" s="59"/>
      <c r="G83" s="59"/>
      <c r="H83" s="59"/>
      <c r="I83" s="59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3:23" ht="15.75" customHeight="1">
      <c r="C84" s="59"/>
      <c r="D84" s="59"/>
      <c r="E84" s="59"/>
      <c r="F84" s="59"/>
      <c r="G84" s="59"/>
      <c r="H84" s="59"/>
      <c r="I84" s="59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3:23" ht="15.75" customHeight="1">
      <c r="C85" s="59"/>
      <c r="D85" s="59"/>
      <c r="E85" s="59"/>
      <c r="F85" s="59"/>
      <c r="G85" s="59"/>
      <c r="H85" s="59"/>
      <c r="I85" s="59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3:23" ht="15.75" customHeight="1">
      <c r="C86" s="59"/>
      <c r="D86" s="59"/>
      <c r="E86" s="59"/>
      <c r="F86" s="59"/>
      <c r="G86" s="59"/>
      <c r="H86" s="59"/>
      <c r="I86" s="59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3:23" ht="15.75" customHeight="1">
      <c r="C87" s="59"/>
      <c r="D87" s="59"/>
      <c r="E87" s="59"/>
      <c r="F87" s="59"/>
      <c r="G87" s="59"/>
      <c r="H87" s="59"/>
      <c r="I87" s="59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3:23" ht="15.75" customHeight="1">
      <c r="C88" s="59"/>
      <c r="D88" s="59"/>
      <c r="E88" s="59"/>
      <c r="F88" s="59"/>
      <c r="G88" s="59"/>
      <c r="H88" s="59"/>
      <c r="I88" s="59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3:23" ht="15.75" customHeight="1">
      <c r="C89" s="59"/>
      <c r="D89" s="59"/>
      <c r="E89" s="59"/>
      <c r="F89" s="59"/>
      <c r="G89" s="59"/>
      <c r="H89" s="59"/>
      <c r="I89" s="59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3:23" ht="15.75" customHeight="1">
      <c r="C90" s="59"/>
      <c r="D90" s="59"/>
      <c r="E90" s="59"/>
      <c r="F90" s="59"/>
      <c r="G90" s="59"/>
      <c r="H90" s="59"/>
      <c r="I90" s="59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3:23" ht="15.75" customHeight="1">
      <c r="C91" s="59"/>
      <c r="D91" s="59"/>
      <c r="E91" s="59"/>
      <c r="F91" s="59"/>
      <c r="G91" s="59"/>
      <c r="H91" s="59"/>
      <c r="I91" s="59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3:23" ht="15.75" customHeight="1">
      <c r="C92" s="59"/>
      <c r="D92" s="59"/>
      <c r="E92" s="59"/>
      <c r="F92" s="59"/>
      <c r="G92" s="59"/>
      <c r="H92" s="59"/>
      <c r="I92" s="59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3:23" ht="15.75" customHeight="1">
      <c r="C93" s="59"/>
      <c r="D93" s="59"/>
      <c r="E93" s="59"/>
      <c r="F93" s="59"/>
      <c r="G93" s="59"/>
      <c r="H93" s="59"/>
      <c r="I93" s="59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3:23" ht="15.75" customHeight="1">
      <c r="C94" s="59"/>
      <c r="D94" s="59"/>
      <c r="E94" s="59"/>
      <c r="F94" s="59"/>
      <c r="G94" s="59"/>
      <c r="H94" s="59"/>
      <c r="I94" s="59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3:23" ht="15.75" customHeight="1">
      <c r="C95" s="59"/>
      <c r="D95" s="59"/>
      <c r="E95" s="59"/>
      <c r="F95" s="59"/>
      <c r="G95" s="59"/>
      <c r="H95" s="59"/>
      <c r="I95" s="59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3:23" ht="15.75" customHeight="1">
      <c r="C96" s="59"/>
      <c r="D96" s="59"/>
      <c r="E96" s="59"/>
      <c r="F96" s="59"/>
      <c r="G96" s="59"/>
      <c r="H96" s="59"/>
      <c r="I96" s="59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3:23" ht="15.75" customHeight="1">
      <c r="C97" s="59"/>
      <c r="D97" s="59"/>
      <c r="E97" s="59"/>
      <c r="F97" s="59"/>
      <c r="G97" s="59"/>
      <c r="H97" s="59"/>
      <c r="I97" s="59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3:23" ht="15.75" customHeight="1">
      <c r="C98" s="59"/>
      <c r="D98" s="59"/>
      <c r="E98" s="59"/>
      <c r="F98" s="59"/>
      <c r="G98" s="59"/>
      <c r="H98" s="59"/>
      <c r="I98" s="59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3:23" ht="15.75" customHeight="1">
      <c r="C99" s="59"/>
      <c r="D99" s="59"/>
      <c r="E99" s="59"/>
      <c r="F99" s="59"/>
      <c r="G99" s="59"/>
      <c r="H99" s="59"/>
      <c r="I99" s="59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3:23" ht="15.75" customHeight="1">
      <c r="C100" s="59"/>
      <c r="D100" s="59"/>
      <c r="E100" s="59"/>
      <c r="F100" s="59"/>
      <c r="G100" s="59"/>
      <c r="H100" s="59"/>
      <c r="I100" s="59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3:23" ht="15.75" customHeight="1">
      <c r="C101" s="59"/>
      <c r="D101" s="59"/>
      <c r="E101" s="59"/>
      <c r="F101" s="59"/>
      <c r="G101" s="59"/>
      <c r="H101" s="59"/>
      <c r="I101" s="59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3:23" ht="15.75" customHeight="1">
      <c r="C102" s="59"/>
      <c r="D102" s="59"/>
      <c r="E102" s="59"/>
      <c r="F102" s="59"/>
      <c r="G102" s="59"/>
      <c r="H102" s="59"/>
      <c r="I102" s="59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3:23" ht="15.75" customHeight="1">
      <c r="C103" s="59"/>
      <c r="D103" s="59"/>
      <c r="E103" s="59"/>
      <c r="F103" s="59"/>
      <c r="G103" s="59"/>
      <c r="H103" s="59"/>
      <c r="I103" s="59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3:23" ht="15.75" customHeight="1">
      <c r="C104" s="59"/>
      <c r="D104" s="59"/>
      <c r="E104" s="59"/>
      <c r="F104" s="59"/>
      <c r="G104" s="59"/>
      <c r="H104" s="59"/>
      <c r="I104" s="59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3:23" ht="15.75" customHeight="1">
      <c r="C105" s="59"/>
      <c r="D105" s="59"/>
      <c r="E105" s="59"/>
      <c r="F105" s="59"/>
      <c r="G105" s="59"/>
      <c r="H105" s="59"/>
      <c r="I105" s="59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3:23" ht="15.75" customHeight="1">
      <c r="C106" s="59"/>
      <c r="D106" s="59"/>
      <c r="E106" s="59"/>
      <c r="F106" s="59"/>
      <c r="G106" s="59"/>
      <c r="H106" s="59"/>
      <c r="I106" s="59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3:23" ht="15.75" customHeight="1">
      <c r="C107" s="59"/>
      <c r="D107" s="59"/>
      <c r="E107" s="59"/>
      <c r="F107" s="59"/>
      <c r="G107" s="59"/>
      <c r="H107" s="59"/>
      <c r="I107" s="59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3:23" ht="15.75" customHeight="1">
      <c r="C108" s="59"/>
      <c r="D108" s="59"/>
      <c r="E108" s="59"/>
      <c r="F108" s="59"/>
      <c r="G108" s="59"/>
      <c r="H108" s="59"/>
      <c r="I108" s="59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3:23" ht="15.75" customHeight="1">
      <c r="C109" s="59"/>
      <c r="D109" s="59"/>
      <c r="E109" s="59"/>
      <c r="F109" s="59"/>
      <c r="G109" s="59"/>
      <c r="H109" s="59"/>
      <c r="I109" s="59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3:23" ht="15.75" customHeight="1">
      <c r="C110" s="59"/>
      <c r="D110" s="59"/>
      <c r="E110" s="59"/>
      <c r="F110" s="59"/>
      <c r="G110" s="59"/>
      <c r="H110" s="59"/>
      <c r="I110" s="59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3:23" ht="15.75" customHeight="1">
      <c r="C111" s="59"/>
      <c r="D111" s="59"/>
      <c r="E111" s="59"/>
      <c r="F111" s="59"/>
      <c r="G111" s="59"/>
      <c r="H111" s="59"/>
      <c r="I111" s="59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3:23" ht="15.75" customHeight="1">
      <c r="C112" s="59"/>
      <c r="D112" s="59"/>
      <c r="E112" s="59"/>
      <c r="F112" s="59"/>
      <c r="G112" s="59"/>
      <c r="H112" s="59"/>
      <c r="I112" s="59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3:23" ht="15.75" customHeight="1">
      <c r="C113" s="59"/>
      <c r="D113" s="59"/>
      <c r="E113" s="59"/>
      <c r="F113" s="59"/>
      <c r="G113" s="59"/>
      <c r="H113" s="59"/>
      <c r="I113" s="59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3:23" ht="15.75" customHeight="1">
      <c r="C114" s="59"/>
      <c r="D114" s="59"/>
      <c r="E114" s="59"/>
      <c r="F114" s="59"/>
      <c r="G114" s="59"/>
      <c r="H114" s="59"/>
      <c r="I114" s="59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3:23" ht="15.75" customHeight="1">
      <c r="C115" s="59"/>
      <c r="D115" s="59"/>
      <c r="E115" s="59"/>
      <c r="F115" s="59"/>
      <c r="G115" s="59"/>
      <c r="H115" s="59"/>
      <c r="I115" s="59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3:23" ht="15.75" customHeight="1">
      <c r="C116" s="59"/>
      <c r="D116" s="59"/>
      <c r="E116" s="59"/>
      <c r="F116" s="59"/>
      <c r="G116" s="59"/>
      <c r="H116" s="59"/>
      <c r="I116" s="59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3:23" ht="15.75" customHeight="1">
      <c r="C117" s="59"/>
      <c r="D117" s="59"/>
      <c r="E117" s="59"/>
      <c r="F117" s="59"/>
      <c r="G117" s="59"/>
      <c r="H117" s="59"/>
      <c r="I117" s="59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3:23" ht="15.75" customHeight="1">
      <c r="C118" s="59"/>
      <c r="D118" s="59"/>
      <c r="E118" s="59"/>
      <c r="F118" s="59"/>
      <c r="G118" s="59"/>
      <c r="H118" s="59"/>
      <c r="I118" s="59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3:23" ht="15.75" customHeight="1">
      <c r="C119" s="59"/>
      <c r="D119" s="59"/>
      <c r="E119" s="59"/>
      <c r="F119" s="59"/>
      <c r="G119" s="59"/>
      <c r="H119" s="59"/>
      <c r="I119" s="59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3:23" ht="15.75" customHeight="1">
      <c r="C120" s="59"/>
      <c r="D120" s="59"/>
      <c r="E120" s="59"/>
      <c r="F120" s="59"/>
      <c r="G120" s="59"/>
      <c r="H120" s="59"/>
      <c r="I120" s="59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3:23" ht="15.75" customHeight="1">
      <c r="C121" s="59"/>
      <c r="D121" s="59"/>
      <c r="E121" s="59"/>
      <c r="F121" s="59"/>
      <c r="G121" s="59"/>
      <c r="H121" s="59"/>
      <c r="I121" s="59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3:23" ht="15.75" customHeight="1">
      <c r="C122" s="59"/>
      <c r="D122" s="59"/>
      <c r="E122" s="59"/>
      <c r="F122" s="59"/>
      <c r="G122" s="59"/>
      <c r="H122" s="59"/>
      <c r="I122" s="59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3:23" ht="15.75" customHeight="1">
      <c r="C123" s="59"/>
      <c r="D123" s="59"/>
      <c r="E123" s="59"/>
      <c r="F123" s="59"/>
      <c r="G123" s="59"/>
      <c r="H123" s="59"/>
      <c r="I123" s="59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3:23" ht="15.75" customHeight="1">
      <c r="C124" s="59"/>
      <c r="D124" s="59"/>
      <c r="E124" s="59"/>
      <c r="F124" s="59"/>
      <c r="G124" s="59"/>
      <c r="H124" s="59"/>
      <c r="I124" s="59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3:23" ht="15.75" customHeight="1">
      <c r="C125" s="59"/>
      <c r="D125" s="59"/>
      <c r="E125" s="59"/>
      <c r="F125" s="59"/>
      <c r="G125" s="59"/>
      <c r="H125" s="59"/>
      <c r="I125" s="59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3:23" ht="15.75" customHeight="1">
      <c r="C126" s="59"/>
      <c r="D126" s="59"/>
      <c r="E126" s="59"/>
      <c r="F126" s="59"/>
      <c r="G126" s="59"/>
      <c r="H126" s="59"/>
      <c r="I126" s="59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3:23" ht="15.75" customHeight="1">
      <c r="C127" s="59"/>
      <c r="D127" s="59"/>
      <c r="E127" s="59"/>
      <c r="F127" s="59"/>
      <c r="G127" s="59"/>
      <c r="H127" s="59"/>
      <c r="I127" s="59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3:23" ht="15.75" customHeight="1">
      <c r="C128" s="59"/>
      <c r="D128" s="59"/>
      <c r="E128" s="59"/>
      <c r="F128" s="59"/>
      <c r="G128" s="59"/>
      <c r="H128" s="59"/>
      <c r="I128" s="59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3:23" ht="15.75" customHeight="1">
      <c r="C129" s="59"/>
      <c r="D129" s="59"/>
      <c r="E129" s="59"/>
      <c r="F129" s="59"/>
      <c r="G129" s="59"/>
      <c r="H129" s="59"/>
      <c r="I129" s="59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3:23" ht="15.75" customHeight="1">
      <c r="C130" s="59"/>
      <c r="D130" s="59"/>
      <c r="E130" s="59"/>
      <c r="F130" s="59"/>
      <c r="G130" s="59"/>
      <c r="H130" s="59"/>
      <c r="I130" s="59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3:23" ht="15.75" customHeight="1">
      <c r="C131" s="59"/>
      <c r="D131" s="59"/>
      <c r="E131" s="59"/>
      <c r="F131" s="59"/>
      <c r="G131" s="59"/>
      <c r="H131" s="59"/>
      <c r="I131" s="59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3:23" ht="15.75" customHeight="1">
      <c r="C132" s="59"/>
      <c r="D132" s="59"/>
      <c r="E132" s="59"/>
      <c r="F132" s="59"/>
      <c r="G132" s="59"/>
      <c r="H132" s="59"/>
      <c r="I132" s="59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3:23" ht="15.75" customHeight="1">
      <c r="C133" s="59"/>
      <c r="D133" s="59"/>
      <c r="E133" s="59"/>
      <c r="F133" s="59"/>
      <c r="G133" s="59"/>
      <c r="H133" s="59"/>
      <c r="I133" s="59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3:23" ht="15.75" customHeight="1">
      <c r="C134" s="59"/>
      <c r="D134" s="59"/>
      <c r="E134" s="59"/>
      <c r="F134" s="59"/>
      <c r="G134" s="59"/>
      <c r="H134" s="59"/>
      <c r="I134" s="59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3:23" ht="15.75" customHeight="1">
      <c r="C135" s="59"/>
      <c r="D135" s="59"/>
      <c r="E135" s="59"/>
      <c r="F135" s="59"/>
      <c r="G135" s="59"/>
      <c r="H135" s="59"/>
      <c r="I135" s="59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3:23" ht="15.75" customHeight="1">
      <c r="C136" s="59"/>
      <c r="D136" s="59"/>
      <c r="E136" s="59"/>
      <c r="F136" s="59"/>
      <c r="G136" s="59"/>
      <c r="H136" s="59"/>
      <c r="I136" s="59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3:23" ht="15.75" customHeight="1">
      <c r="C137" s="59"/>
      <c r="D137" s="59"/>
      <c r="E137" s="59"/>
      <c r="F137" s="59"/>
      <c r="G137" s="59"/>
      <c r="H137" s="59"/>
      <c r="I137" s="59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3:23" ht="15.75" customHeight="1">
      <c r="C138" s="59"/>
      <c r="D138" s="59"/>
      <c r="E138" s="59"/>
      <c r="F138" s="59"/>
      <c r="G138" s="59"/>
      <c r="H138" s="59"/>
      <c r="I138" s="59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3:23" ht="15.75" customHeight="1">
      <c r="C139" s="59"/>
      <c r="D139" s="59"/>
      <c r="E139" s="59"/>
      <c r="F139" s="59"/>
      <c r="G139" s="59"/>
      <c r="H139" s="59"/>
      <c r="I139" s="59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3:23" ht="15.75" customHeight="1">
      <c r="C140" s="59"/>
      <c r="D140" s="59"/>
      <c r="E140" s="59"/>
      <c r="F140" s="59"/>
      <c r="G140" s="59"/>
      <c r="H140" s="59"/>
      <c r="I140" s="59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3:23" ht="15.75" customHeight="1">
      <c r="C141" s="59"/>
      <c r="D141" s="59"/>
      <c r="E141" s="59"/>
      <c r="F141" s="59"/>
      <c r="G141" s="59"/>
      <c r="H141" s="59"/>
      <c r="I141" s="59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3:23" ht="15.75" customHeight="1">
      <c r="C142" s="59"/>
      <c r="D142" s="59"/>
      <c r="E142" s="59"/>
      <c r="F142" s="59"/>
      <c r="G142" s="59"/>
      <c r="H142" s="59"/>
      <c r="I142" s="59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3:23" ht="15.75" customHeight="1">
      <c r="C143" s="59"/>
      <c r="D143" s="59"/>
      <c r="E143" s="59"/>
      <c r="F143" s="59"/>
      <c r="G143" s="59"/>
      <c r="H143" s="59"/>
      <c r="I143" s="59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3:23" ht="15.75" customHeight="1">
      <c r="C144" s="59"/>
      <c r="D144" s="59"/>
      <c r="E144" s="59"/>
      <c r="F144" s="59"/>
      <c r="G144" s="59"/>
      <c r="H144" s="59"/>
      <c r="I144" s="59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3:23" ht="15.75" customHeight="1">
      <c r="C145" s="59"/>
      <c r="D145" s="59"/>
      <c r="E145" s="59"/>
      <c r="F145" s="59"/>
      <c r="G145" s="59"/>
      <c r="H145" s="59"/>
      <c r="I145" s="59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3:23" ht="15.75" customHeight="1">
      <c r="C146" s="59"/>
      <c r="D146" s="59"/>
      <c r="E146" s="59"/>
      <c r="F146" s="59"/>
      <c r="G146" s="59"/>
      <c r="H146" s="59"/>
      <c r="I146" s="59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3:23" ht="15.75" customHeight="1">
      <c r="C147" s="59"/>
      <c r="D147" s="59"/>
      <c r="E147" s="59"/>
      <c r="F147" s="59"/>
      <c r="G147" s="59"/>
      <c r="H147" s="59"/>
      <c r="I147" s="59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3:23" ht="15.75" customHeight="1">
      <c r="C148" s="59"/>
      <c r="D148" s="59"/>
      <c r="E148" s="59"/>
      <c r="F148" s="59"/>
      <c r="G148" s="59"/>
      <c r="H148" s="59"/>
      <c r="I148" s="59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3:23" ht="15.75" customHeight="1">
      <c r="C149" s="59"/>
      <c r="D149" s="59"/>
      <c r="E149" s="59"/>
      <c r="F149" s="59"/>
      <c r="G149" s="59"/>
      <c r="H149" s="59"/>
      <c r="I149" s="59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3:23" ht="15.75" customHeight="1">
      <c r="C150" s="59"/>
      <c r="D150" s="59"/>
      <c r="E150" s="59"/>
      <c r="F150" s="59"/>
      <c r="G150" s="59"/>
      <c r="H150" s="59"/>
      <c r="I150" s="59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3:23" ht="15.75" customHeight="1">
      <c r="C151" s="59"/>
      <c r="D151" s="59"/>
      <c r="E151" s="59"/>
      <c r="F151" s="59"/>
      <c r="G151" s="59"/>
      <c r="H151" s="59"/>
      <c r="I151" s="59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3:23" ht="15.75" customHeight="1">
      <c r="C152" s="59"/>
      <c r="D152" s="59"/>
      <c r="E152" s="59"/>
      <c r="F152" s="59"/>
      <c r="G152" s="59"/>
      <c r="H152" s="59"/>
      <c r="I152" s="59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3:23" ht="15.75" customHeight="1">
      <c r="C153" s="59"/>
      <c r="D153" s="59"/>
      <c r="E153" s="59"/>
      <c r="F153" s="59"/>
      <c r="G153" s="59"/>
      <c r="H153" s="59"/>
      <c r="I153" s="59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3:23" ht="15.75" customHeight="1">
      <c r="C154" s="59"/>
      <c r="D154" s="59"/>
      <c r="E154" s="59"/>
      <c r="F154" s="59"/>
      <c r="G154" s="59"/>
      <c r="H154" s="59"/>
      <c r="I154" s="59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3:23" ht="15.75" customHeight="1">
      <c r="C155" s="59"/>
      <c r="D155" s="59"/>
      <c r="E155" s="59"/>
      <c r="F155" s="59"/>
      <c r="G155" s="59"/>
      <c r="H155" s="59"/>
      <c r="I155" s="59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3:23" ht="15.75" customHeight="1">
      <c r="C156" s="59"/>
      <c r="D156" s="59"/>
      <c r="E156" s="59"/>
      <c r="F156" s="59"/>
      <c r="G156" s="59"/>
      <c r="H156" s="59"/>
      <c r="I156" s="59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3:23" ht="15.75" customHeight="1">
      <c r="C157" s="59"/>
      <c r="D157" s="59"/>
      <c r="E157" s="59"/>
      <c r="F157" s="59"/>
      <c r="G157" s="59"/>
      <c r="H157" s="59"/>
      <c r="I157" s="59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3:23" ht="15.75" customHeight="1">
      <c r="C158" s="59"/>
      <c r="D158" s="59"/>
      <c r="E158" s="59"/>
      <c r="F158" s="59"/>
      <c r="G158" s="59"/>
      <c r="H158" s="59"/>
      <c r="I158" s="59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3:23" ht="15.75" customHeight="1">
      <c r="C159" s="59"/>
      <c r="D159" s="59"/>
      <c r="E159" s="59"/>
      <c r="F159" s="59"/>
      <c r="G159" s="59"/>
      <c r="H159" s="59"/>
      <c r="I159" s="59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3:23" ht="15.75" customHeight="1">
      <c r="C160" s="59"/>
      <c r="D160" s="59"/>
      <c r="E160" s="59"/>
      <c r="F160" s="59"/>
      <c r="G160" s="59"/>
      <c r="H160" s="59"/>
      <c r="I160" s="59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3:23" ht="15.75" customHeight="1">
      <c r="C161" s="59"/>
      <c r="D161" s="59"/>
      <c r="E161" s="59"/>
      <c r="F161" s="59"/>
      <c r="G161" s="59"/>
      <c r="H161" s="59"/>
      <c r="I161" s="59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3:23" ht="15.75" customHeight="1">
      <c r="C162" s="59"/>
      <c r="D162" s="59"/>
      <c r="E162" s="59"/>
      <c r="F162" s="59"/>
      <c r="G162" s="59"/>
      <c r="H162" s="59"/>
      <c r="I162" s="59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3:23" ht="15.75" customHeight="1">
      <c r="C163" s="59"/>
      <c r="D163" s="59"/>
      <c r="E163" s="59"/>
      <c r="F163" s="59"/>
      <c r="G163" s="59"/>
      <c r="H163" s="59"/>
      <c r="I163" s="59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3:23" ht="15.75" customHeight="1">
      <c r="C164" s="59"/>
      <c r="D164" s="59"/>
      <c r="E164" s="59"/>
      <c r="F164" s="59"/>
      <c r="G164" s="59"/>
      <c r="H164" s="59"/>
      <c r="I164" s="59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3:23" ht="15.75" customHeight="1">
      <c r="C165" s="59"/>
      <c r="D165" s="59"/>
      <c r="E165" s="59"/>
      <c r="F165" s="59"/>
      <c r="G165" s="59"/>
      <c r="H165" s="59"/>
      <c r="I165" s="59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3:23" ht="15.75" customHeight="1">
      <c r="C166" s="59"/>
      <c r="D166" s="59"/>
      <c r="E166" s="59"/>
      <c r="F166" s="59"/>
      <c r="G166" s="59"/>
      <c r="H166" s="59"/>
      <c r="I166" s="59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3:23" ht="15.75" customHeight="1">
      <c r="C167" s="59"/>
      <c r="D167" s="59"/>
      <c r="E167" s="59"/>
      <c r="F167" s="59"/>
      <c r="G167" s="59"/>
      <c r="H167" s="59"/>
      <c r="I167" s="59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3:23" ht="15.75" customHeight="1">
      <c r="C168" s="59"/>
      <c r="D168" s="59"/>
      <c r="E168" s="59"/>
      <c r="F168" s="59"/>
      <c r="G168" s="59"/>
      <c r="H168" s="59"/>
      <c r="I168" s="59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3:23" ht="15.75" customHeight="1">
      <c r="C169" s="59"/>
      <c r="D169" s="59"/>
      <c r="E169" s="59"/>
      <c r="F169" s="59"/>
      <c r="G169" s="59"/>
      <c r="H169" s="59"/>
      <c r="I169" s="59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3:23" ht="15.75" customHeight="1">
      <c r="C170" s="59"/>
      <c r="D170" s="59"/>
      <c r="E170" s="59"/>
      <c r="F170" s="59"/>
      <c r="G170" s="59"/>
      <c r="H170" s="59"/>
      <c r="I170" s="59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3:23" ht="15.75" customHeight="1">
      <c r="C171" s="59"/>
      <c r="D171" s="59"/>
      <c r="E171" s="59"/>
      <c r="F171" s="59"/>
      <c r="G171" s="59"/>
      <c r="H171" s="59"/>
      <c r="I171" s="59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3:23" ht="15.75" customHeight="1">
      <c r="C172" s="59"/>
      <c r="D172" s="59"/>
      <c r="E172" s="59"/>
      <c r="F172" s="59"/>
      <c r="G172" s="59"/>
      <c r="H172" s="59"/>
      <c r="I172" s="59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3:23" ht="15.75" customHeight="1">
      <c r="C173" s="59"/>
      <c r="D173" s="59"/>
      <c r="E173" s="59"/>
      <c r="F173" s="59"/>
      <c r="G173" s="59"/>
      <c r="H173" s="59"/>
      <c r="I173" s="59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3:23" ht="15.75" customHeight="1">
      <c r="C174" s="59"/>
      <c r="D174" s="59"/>
      <c r="E174" s="59"/>
      <c r="F174" s="59"/>
      <c r="G174" s="59"/>
      <c r="H174" s="59"/>
      <c r="I174" s="59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3:23" ht="15.75" customHeight="1">
      <c r="C175" s="59"/>
      <c r="D175" s="59"/>
      <c r="E175" s="59"/>
      <c r="F175" s="59"/>
      <c r="G175" s="59"/>
      <c r="H175" s="59"/>
      <c r="I175" s="59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3:23" ht="15.75" customHeight="1">
      <c r="C176" s="59"/>
      <c r="D176" s="59"/>
      <c r="E176" s="59"/>
      <c r="F176" s="59"/>
      <c r="G176" s="59"/>
      <c r="H176" s="59"/>
      <c r="I176" s="59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3:23" ht="15.75" customHeight="1">
      <c r="C177" s="59"/>
      <c r="D177" s="59"/>
      <c r="E177" s="59"/>
      <c r="F177" s="59"/>
      <c r="G177" s="59"/>
      <c r="H177" s="59"/>
      <c r="I177" s="59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3:23" ht="15.75" customHeight="1">
      <c r="C178" s="59"/>
      <c r="D178" s="59"/>
      <c r="E178" s="59"/>
      <c r="F178" s="59"/>
      <c r="G178" s="59"/>
      <c r="H178" s="59"/>
      <c r="I178" s="59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3:23" ht="15.75" customHeight="1">
      <c r="C179" s="59"/>
      <c r="D179" s="59"/>
      <c r="E179" s="59"/>
      <c r="F179" s="59"/>
      <c r="G179" s="59"/>
      <c r="H179" s="59"/>
      <c r="I179" s="59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3:23" ht="15.75" customHeight="1">
      <c r="C180" s="59"/>
      <c r="D180" s="59"/>
      <c r="E180" s="59"/>
      <c r="F180" s="59"/>
      <c r="G180" s="59"/>
      <c r="H180" s="59"/>
      <c r="I180" s="59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3:23" ht="15.75" customHeight="1">
      <c r="C181" s="59"/>
      <c r="D181" s="59"/>
      <c r="E181" s="59"/>
      <c r="F181" s="59"/>
      <c r="G181" s="59"/>
      <c r="H181" s="59"/>
      <c r="I181" s="59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3:23" ht="15.75" customHeight="1">
      <c r="C182" s="59"/>
      <c r="D182" s="59"/>
      <c r="E182" s="59"/>
      <c r="F182" s="59"/>
      <c r="G182" s="59"/>
      <c r="H182" s="59"/>
      <c r="I182" s="59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3:23" ht="15.75" customHeight="1">
      <c r="C183" s="59"/>
      <c r="D183" s="59"/>
      <c r="E183" s="59"/>
      <c r="F183" s="59"/>
      <c r="G183" s="59"/>
      <c r="H183" s="59"/>
      <c r="I183" s="59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3:23" ht="15.75" customHeight="1">
      <c r="C184" s="59"/>
      <c r="D184" s="59"/>
      <c r="E184" s="59"/>
      <c r="F184" s="59"/>
      <c r="G184" s="59"/>
      <c r="H184" s="59"/>
      <c r="I184" s="59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3:23" ht="15.75" customHeight="1">
      <c r="C185" s="59"/>
      <c r="D185" s="59"/>
      <c r="E185" s="59"/>
      <c r="F185" s="59"/>
      <c r="G185" s="59"/>
      <c r="H185" s="59"/>
      <c r="I185" s="59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3:23" ht="15.75" customHeight="1">
      <c r="C186" s="59"/>
      <c r="D186" s="59"/>
      <c r="E186" s="59"/>
      <c r="F186" s="59"/>
      <c r="G186" s="59"/>
      <c r="H186" s="59"/>
      <c r="I186" s="59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3:23" ht="15.75" customHeight="1">
      <c r="C187" s="59"/>
      <c r="D187" s="59"/>
      <c r="E187" s="59"/>
      <c r="F187" s="59"/>
      <c r="G187" s="59"/>
      <c r="H187" s="59"/>
      <c r="I187" s="59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3:23" ht="15.75" customHeight="1">
      <c r="C188" s="59"/>
      <c r="D188" s="59"/>
      <c r="E188" s="59"/>
      <c r="F188" s="59"/>
      <c r="G188" s="59"/>
      <c r="H188" s="59"/>
      <c r="I188" s="59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3:23" ht="15.75" customHeight="1">
      <c r="C189" s="59"/>
      <c r="D189" s="59"/>
      <c r="E189" s="59"/>
      <c r="F189" s="59"/>
      <c r="G189" s="59"/>
      <c r="H189" s="59"/>
      <c r="I189" s="59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3:23" ht="15.75" customHeight="1">
      <c r="C190" s="59"/>
      <c r="D190" s="59"/>
      <c r="E190" s="59"/>
      <c r="F190" s="59"/>
      <c r="G190" s="59"/>
      <c r="H190" s="59"/>
      <c r="I190" s="59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3:23" ht="15.75" customHeight="1">
      <c r="C191" s="59"/>
      <c r="D191" s="59"/>
      <c r="E191" s="59"/>
      <c r="F191" s="59"/>
      <c r="G191" s="59"/>
      <c r="H191" s="59"/>
      <c r="I191" s="59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3:23" ht="15.75" customHeight="1">
      <c r="C192" s="59"/>
      <c r="D192" s="59"/>
      <c r="E192" s="59"/>
      <c r="F192" s="59"/>
      <c r="G192" s="59"/>
      <c r="H192" s="59"/>
      <c r="I192" s="59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3:23" ht="15.75" customHeight="1">
      <c r="C193" s="59"/>
      <c r="D193" s="59"/>
      <c r="E193" s="59"/>
      <c r="F193" s="59"/>
      <c r="G193" s="59"/>
      <c r="H193" s="59"/>
      <c r="I193" s="59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3:23" ht="15.75" customHeight="1">
      <c r="C194" s="59"/>
      <c r="D194" s="59"/>
      <c r="E194" s="59"/>
      <c r="F194" s="59"/>
      <c r="G194" s="59"/>
      <c r="H194" s="59"/>
      <c r="I194" s="59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3:23" ht="15.75" customHeight="1">
      <c r="C195" s="59"/>
      <c r="D195" s="59"/>
      <c r="E195" s="59"/>
      <c r="F195" s="59"/>
      <c r="G195" s="59"/>
      <c r="H195" s="59"/>
      <c r="I195" s="59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3:23" ht="15.75" customHeight="1">
      <c r="C196" s="59"/>
      <c r="D196" s="59"/>
      <c r="E196" s="59"/>
      <c r="F196" s="59"/>
      <c r="G196" s="59"/>
      <c r="H196" s="59"/>
      <c r="I196" s="59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3:23" ht="15.75" customHeight="1">
      <c r="C197" s="59"/>
      <c r="D197" s="59"/>
      <c r="E197" s="59"/>
      <c r="F197" s="59"/>
      <c r="G197" s="59"/>
      <c r="H197" s="59"/>
      <c r="I197" s="59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3:23" ht="15.75" customHeight="1">
      <c r="C198" s="59"/>
      <c r="D198" s="59"/>
      <c r="E198" s="59"/>
      <c r="F198" s="59"/>
      <c r="G198" s="59"/>
      <c r="H198" s="59"/>
      <c r="I198" s="59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3:23" ht="15.75" customHeight="1">
      <c r="C199" s="59"/>
      <c r="D199" s="59"/>
      <c r="E199" s="59"/>
      <c r="F199" s="59"/>
      <c r="G199" s="59"/>
      <c r="H199" s="59"/>
      <c r="I199" s="59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3:23" ht="15.75" customHeight="1">
      <c r="C200" s="59"/>
      <c r="D200" s="59"/>
      <c r="E200" s="59"/>
      <c r="F200" s="59"/>
      <c r="G200" s="59"/>
      <c r="H200" s="59"/>
      <c r="I200" s="59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3:23" ht="15.75" customHeight="1">
      <c r="C201" s="59"/>
      <c r="D201" s="59"/>
      <c r="E201" s="59"/>
      <c r="F201" s="59"/>
      <c r="G201" s="59"/>
      <c r="H201" s="59"/>
      <c r="I201" s="59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3:23" ht="15.75" customHeight="1">
      <c r="C202" s="59"/>
      <c r="D202" s="59"/>
      <c r="E202" s="59"/>
      <c r="F202" s="59"/>
      <c r="G202" s="59"/>
      <c r="H202" s="59"/>
      <c r="I202" s="59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3:23" ht="15.75" customHeight="1">
      <c r="C203" s="59"/>
      <c r="D203" s="59"/>
      <c r="E203" s="59"/>
      <c r="F203" s="59"/>
      <c r="G203" s="59"/>
      <c r="H203" s="59"/>
      <c r="I203" s="59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3:23" ht="15.75" customHeight="1">
      <c r="C204" s="59"/>
      <c r="D204" s="59"/>
      <c r="E204" s="59"/>
      <c r="F204" s="59"/>
      <c r="G204" s="59"/>
      <c r="H204" s="59"/>
      <c r="I204" s="59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3:23" ht="15.75" customHeight="1">
      <c r="C205" s="59"/>
      <c r="D205" s="59"/>
      <c r="E205" s="59"/>
      <c r="F205" s="59"/>
      <c r="G205" s="59"/>
      <c r="H205" s="59"/>
      <c r="I205" s="59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3:23" ht="15.75" customHeight="1">
      <c r="C206" s="59"/>
      <c r="D206" s="59"/>
      <c r="E206" s="59"/>
      <c r="F206" s="59"/>
      <c r="G206" s="59"/>
      <c r="H206" s="59"/>
      <c r="I206" s="59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3:23" ht="15.75" customHeight="1">
      <c r="C207" s="59"/>
      <c r="D207" s="59"/>
      <c r="E207" s="59"/>
      <c r="F207" s="59"/>
      <c r="G207" s="59"/>
      <c r="H207" s="59"/>
      <c r="I207" s="59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3:23" ht="15.75" customHeight="1">
      <c r="C208" s="59"/>
      <c r="D208" s="59"/>
      <c r="E208" s="59"/>
      <c r="F208" s="59"/>
      <c r="G208" s="59"/>
      <c r="H208" s="59"/>
      <c r="I208" s="59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3:23" ht="15.75" customHeight="1">
      <c r="C209" s="59"/>
      <c r="D209" s="59"/>
      <c r="E209" s="59"/>
      <c r="F209" s="59"/>
      <c r="G209" s="59"/>
      <c r="H209" s="59"/>
      <c r="I209" s="59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3:23" ht="15.75" customHeight="1">
      <c r="C210" s="59"/>
      <c r="D210" s="59"/>
      <c r="E210" s="59"/>
      <c r="F210" s="59"/>
      <c r="G210" s="59"/>
      <c r="H210" s="59"/>
      <c r="I210" s="59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3:23" ht="15.75" customHeight="1">
      <c r="C211" s="59"/>
      <c r="D211" s="59"/>
      <c r="E211" s="59"/>
      <c r="F211" s="59"/>
      <c r="G211" s="59"/>
      <c r="H211" s="59"/>
      <c r="I211" s="59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3:23" ht="15.75" customHeight="1">
      <c r="C212" s="59"/>
      <c r="D212" s="59"/>
      <c r="E212" s="59"/>
      <c r="F212" s="59"/>
      <c r="G212" s="59"/>
      <c r="H212" s="59"/>
      <c r="I212" s="59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3:23" ht="15.75" customHeight="1">
      <c r="C213" s="59"/>
      <c r="D213" s="59"/>
      <c r="E213" s="59"/>
      <c r="F213" s="59"/>
      <c r="G213" s="59"/>
      <c r="H213" s="59"/>
      <c r="I213" s="59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3:23" ht="15.75" customHeight="1">
      <c r="C214" s="59"/>
      <c r="D214" s="59"/>
      <c r="E214" s="59"/>
      <c r="F214" s="59"/>
      <c r="G214" s="59"/>
      <c r="H214" s="59"/>
      <c r="I214" s="59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3:23" ht="15.75" customHeight="1">
      <c r="C215" s="59"/>
      <c r="D215" s="59"/>
      <c r="E215" s="59"/>
      <c r="F215" s="59"/>
      <c r="G215" s="59"/>
      <c r="H215" s="59"/>
      <c r="I215" s="59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3:23" ht="15.75" customHeight="1">
      <c r="C216" s="59"/>
      <c r="D216" s="59"/>
      <c r="E216" s="59"/>
      <c r="F216" s="59"/>
      <c r="G216" s="59"/>
      <c r="H216" s="59"/>
      <c r="I216" s="59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3:23" ht="15.75" customHeight="1">
      <c r="C217" s="59"/>
      <c r="D217" s="59"/>
      <c r="E217" s="59"/>
      <c r="F217" s="59"/>
      <c r="G217" s="59"/>
      <c r="H217" s="59"/>
      <c r="I217" s="59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3:23" ht="15.75" customHeight="1">
      <c r="C218" s="59"/>
      <c r="D218" s="59"/>
      <c r="E218" s="59"/>
      <c r="F218" s="59"/>
      <c r="G218" s="59"/>
      <c r="H218" s="59"/>
      <c r="I218" s="59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3:23" ht="15.75" customHeight="1">
      <c r="C219" s="59"/>
      <c r="D219" s="59"/>
      <c r="E219" s="59"/>
      <c r="F219" s="59"/>
      <c r="G219" s="59"/>
      <c r="H219" s="59"/>
      <c r="I219" s="59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3:23" ht="15.75" customHeight="1">
      <c r="C220" s="59"/>
      <c r="D220" s="59"/>
      <c r="E220" s="59"/>
      <c r="F220" s="59"/>
      <c r="G220" s="59"/>
      <c r="H220" s="59"/>
      <c r="I220" s="59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3:23" ht="15.75" customHeight="1">
      <c r="C221" s="59"/>
      <c r="D221" s="59"/>
      <c r="E221" s="59"/>
      <c r="F221" s="59"/>
      <c r="G221" s="59"/>
      <c r="H221" s="59"/>
      <c r="I221" s="59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3:23" ht="15.75" customHeight="1">
      <c r="C222" s="59"/>
      <c r="D222" s="59"/>
      <c r="E222" s="59"/>
      <c r="F222" s="59"/>
      <c r="G222" s="59"/>
      <c r="H222" s="59"/>
      <c r="I222" s="59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3:23" ht="15.75" customHeight="1">
      <c r="C223" s="59"/>
      <c r="D223" s="59"/>
      <c r="E223" s="59"/>
      <c r="F223" s="59"/>
      <c r="G223" s="59"/>
      <c r="H223" s="59"/>
      <c r="I223" s="59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3:23" ht="15.75" customHeight="1">
      <c r="C224" s="59"/>
      <c r="D224" s="59"/>
      <c r="E224" s="59"/>
      <c r="F224" s="59"/>
      <c r="G224" s="59"/>
      <c r="H224" s="59"/>
      <c r="I224" s="59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3:23" ht="15.75" customHeight="1">
      <c r="C225" s="59"/>
      <c r="D225" s="59"/>
      <c r="E225" s="59"/>
      <c r="F225" s="59"/>
      <c r="G225" s="59"/>
      <c r="H225" s="59"/>
      <c r="I225" s="59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3:23" ht="15.75" customHeight="1">
      <c r="C226" s="59"/>
      <c r="D226" s="59"/>
      <c r="E226" s="59"/>
      <c r="F226" s="59"/>
      <c r="G226" s="59"/>
      <c r="H226" s="59"/>
      <c r="I226" s="59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3:23" ht="15.75" customHeight="1">
      <c r="C227" s="59"/>
      <c r="D227" s="59"/>
      <c r="E227" s="59"/>
      <c r="F227" s="59"/>
      <c r="G227" s="59"/>
      <c r="H227" s="59"/>
      <c r="I227" s="59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3:23" ht="15.75" customHeight="1">
      <c r="C228" s="59"/>
      <c r="D228" s="59"/>
      <c r="E228" s="59"/>
      <c r="F228" s="59"/>
      <c r="G228" s="59"/>
      <c r="H228" s="59"/>
      <c r="I228" s="59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3:23" ht="15.75" customHeight="1">
      <c r="C229" s="59"/>
      <c r="D229" s="59"/>
      <c r="E229" s="59"/>
      <c r="F229" s="59"/>
      <c r="G229" s="59"/>
      <c r="H229" s="59"/>
      <c r="I229" s="59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3:23" ht="15.75" customHeight="1">
      <c r="C230" s="59"/>
      <c r="D230" s="59"/>
      <c r="E230" s="59"/>
      <c r="F230" s="59"/>
      <c r="G230" s="59"/>
      <c r="H230" s="59"/>
      <c r="I230" s="59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3:23" ht="15.75" customHeight="1">
      <c r="C231" s="59"/>
      <c r="D231" s="59"/>
      <c r="E231" s="59"/>
      <c r="F231" s="59"/>
      <c r="G231" s="59"/>
      <c r="H231" s="59"/>
      <c r="I231" s="59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3:23" ht="15.75" customHeight="1">
      <c r="C232" s="59"/>
      <c r="D232" s="59"/>
      <c r="E232" s="59"/>
      <c r="F232" s="59"/>
      <c r="G232" s="59"/>
      <c r="H232" s="59"/>
      <c r="I232" s="59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3:23" ht="15.75" customHeight="1">
      <c r="C233" s="59"/>
      <c r="D233" s="59"/>
      <c r="E233" s="59"/>
      <c r="F233" s="59"/>
      <c r="G233" s="59"/>
      <c r="H233" s="59"/>
      <c r="I233" s="59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3:23" ht="15.75" customHeight="1">
      <c r="C234" s="59"/>
      <c r="D234" s="59"/>
      <c r="E234" s="59"/>
      <c r="F234" s="59"/>
      <c r="G234" s="59"/>
      <c r="H234" s="59"/>
      <c r="I234" s="59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3:23" ht="15.75" customHeight="1">
      <c r="C235" s="59"/>
      <c r="D235" s="59"/>
      <c r="E235" s="59"/>
      <c r="F235" s="59"/>
      <c r="G235" s="59"/>
      <c r="H235" s="59"/>
      <c r="I235" s="59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3:23" ht="15.75" customHeight="1">
      <c r="C236" s="59"/>
      <c r="D236" s="59"/>
      <c r="E236" s="59"/>
      <c r="F236" s="59"/>
      <c r="G236" s="59"/>
      <c r="H236" s="59"/>
      <c r="I236" s="59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3:23" ht="15.75" customHeight="1">
      <c r="C237" s="59"/>
      <c r="D237" s="59"/>
      <c r="E237" s="59"/>
      <c r="F237" s="59"/>
      <c r="G237" s="59"/>
      <c r="H237" s="59"/>
      <c r="I237" s="59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3:23" ht="15.75" customHeight="1">
      <c r="C238" s="59"/>
      <c r="D238" s="59"/>
      <c r="E238" s="59"/>
      <c r="F238" s="59"/>
      <c r="G238" s="59"/>
      <c r="H238" s="59"/>
      <c r="I238" s="59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3:23" ht="15.75" customHeight="1">
      <c r="C239" s="59"/>
      <c r="D239" s="59"/>
      <c r="E239" s="59"/>
      <c r="F239" s="59"/>
      <c r="G239" s="59"/>
      <c r="H239" s="59"/>
      <c r="I239" s="59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3:23" ht="15.75" customHeight="1">
      <c r="C240" s="59"/>
      <c r="D240" s="59"/>
      <c r="E240" s="59"/>
      <c r="F240" s="59"/>
      <c r="G240" s="59"/>
      <c r="H240" s="59"/>
      <c r="I240" s="59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3:23" ht="15.75" customHeight="1">
      <c r="C241" s="59"/>
      <c r="D241" s="59"/>
      <c r="E241" s="59"/>
      <c r="F241" s="59"/>
      <c r="G241" s="59"/>
      <c r="H241" s="59"/>
      <c r="I241" s="59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3:23" ht="15.75" customHeight="1">
      <c r="C242" s="59"/>
      <c r="D242" s="59"/>
      <c r="E242" s="59"/>
      <c r="F242" s="59"/>
      <c r="G242" s="59"/>
      <c r="H242" s="59"/>
      <c r="I242" s="59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3:23" ht="15.75" customHeight="1">
      <c r="C243" s="59"/>
      <c r="D243" s="59"/>
      <c r="E243" s="59"/>
      <c r="F243" s="59"/>
      <c r="G243" s="59"/>
      <c r="H243" s="59"/>
      <c r="I243" s="59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3:23" ht="15.75" customHeight="1">
      <c r="C244" s="59"/>
      <c r="D244" s="59"/>
      <c r="E244" s="59"/>
      <c r="F244" s="59"/>
      <c r="G244" s="59"/>
      <c r="H244" s="59"/>
      <c r="I244" s="59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3:23" ht="15.75" customHeight="1">
      <c r="C245" s="59"/>
      <c r="D245" s="59"/>
      <c r="E245" s="59"/>
      <c r="F245" s="59"/>
      <c r="G245" s="59"/>
      <c r="H245" s="59"/>
      <c r="I245" s="59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3:23" ht="15.75" customHeight="1">
      <c r="C246" s="59"/>
      <c r="D246" s="59"/>
      <c r="E246" s="59"/>
      <c r="F246" s="59"/>
      <c r="G246" s="59"/>
      <c r="H246" s="59"/>
      <c r="I246" s="59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3:23" ht="15.75" customHeight="1">
      <c r="C247" s="59"/>
      <c r="D247" s="59"/>
      <c r="E247" s="59"/>
      <c r="F247" s="59"/>
      <c r="G247" s="59"/>
      <c r="H247" s="59"/>
      <c r="I247" s="59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3:23" ht="15.75" customHeight="1">
      <c r="C248" s="59"/>
      <c r="D248" s="59"/>
      <c r="E248" s="59"/>
      <c r="F248" s="59"/>
      <c r="G248" s="59"/>
      <c r="H248" s="59"/>
      <c r="I248" s="59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3:23" ht="15.75" customHeight="1">
      <c r="C249" s="59"/>
      <c r="D249" s="59"/>
      <c r="E249" s="59"/>
      <c r="F249" s="59"/>
      <c r="G249" s="59"/>
      <c r="H249" s="59"/>
      <c r="I249" s="59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3:23" ht="15.75" customHeight="1">
      <c r="C250" s="59"/>
      <c r="D250" s="59"/>
      <c r="E250" s="59"/>
      <c r="F250" s="59"/>
      <c r="G250" s="59"/>
      <c r="H250" s="59"/>
      <c r="I250" s="59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3:23" ht="15.75" customHeight="1">
      <c r="C251" s="59"/>
      <c r="D251" s="59"/>
      <c r="E251" s="59"/>
      <c r="F251" s="59"/>
      <c r="G251" s="59"/>
      <c r="H251" s="59"/>
      <c r="I251" s="59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3:23" ht="15.75" customHeight="1">
      <c r="C252" s="59"/>
      <c r="D252" s="59"/>
      <c r="E252" s="59"/>
      <c r="F252" s="59"/>
      <c r="G252" s="59"/>
      <c r="H252" s="59"/>
      <c r="I252" s="59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3:23" ht="15.75" customHeight="1">
      <c r="C253" s="59"/>
      <c r="D253" s="59"/>
      <c r="E253" s="59"/>
      <c r="F253" s="59"/>
      <c r="G253" s="59"/>
      <c r="H253" s="59"/>
      <c r="I253" s="59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3:23" ht="15.75" customHeight="1">
      <c r="C254" s="59"/>
      <c r="D254" s="59"/>
      <c r="E254" s="59"/>
      <c r="F254" s="59"/>
      <c r="G254" s="59"/>
      <c r="H254" s="59"/>
      <c r="I254" s="59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3:23" ht="15.75" customHeight="1">
      <c r="C255" s="59"/>
      <c r="D255" s="59"/>
      <c r="E255" s="59"/>
      <c r="F255" s="59"/>
      <c r="G255" s="59"/>
      <c r="H255" s="59"/>
      <c r="I255" s="59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3:23" ht="15.75" customHeight="1">
      <c r="C256" s="59"/>
      <c r="D256" s="59"/>
      <c r="E256" s="59"/>
      <c r="F256" s="59"/>
      <c r="G256" s="59"/>
      <c r="H256" s="59"/>
      <c r="I256" s="59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3:23" ht="15.75" customHeight="1">
      <c r="C257" s="59"/>
      <c r="D257" s="59"/>
      <c r="E257" s="59"/>
      <c r="F257" s="59"/>
      <c r="G257" s="59"/>
      <c r="H257" s="59"/>
      <c r="I257" s="59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3:23" ht="15.75" customHeight="1">
      <c r="C258" s="59"/>
      <c r="D258" s="59"/>
      <c r="E258" s="59"/>
      <c r="F258" s="59"/>
      <c r="G258" s="59"/>
      <c r="H258" s="59"/>
      <c r="I258" s="59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3:23" ht="15.75" customHeight="1">
      <c r="C259" s="59"/>
      <c r="D259" s="59"/>
      <c r="E259" s="59"/>
      <c r="F259" s="59"/>
      <c r="G259" s="59"/>
      <c r="H259" s="59"/>
      <c r="I259" s="59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3:23" ht="15.75" customHeight="1">
      <c r="C260" s="59"/>
      <c r="D260" s="59"/>
      <c r="E260" s="59"/>
      <c r="F260" s="59"/>
      <c r="G260" s="59"/>
      <c r="H260" s="59"/>
      <c r="I260" s="59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3:23" ht="15.75" customHeight="1">
      <c r="C261" s="59"/>
      <c r="D261" s="59"/>
      <c r="E261" s="59"/>
      <c r="F261" s="59"/>
      <c r="G261" s="59"/>
      <c r="H261" s="59"/>
      <c r="I261" s="59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3:23" ht="15.75" customHeight="1">
      <c r="C262" s="59"/>
      <c r="D262" s="59"/>
      <c r="E262" s="59"/>
      <c r="F262" s="59"/>
      <c r="G262" s="59"/>
      <c r="H262" s="59"/>
      <c r="I262" s="59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3:23" ht="15.75" customHeight="1">
      <c r="C263" s="59"/>
      <c r="D263" s="59"/>
      <c r="E263" s="59"/>
      <c r="F263" s="59"/>
      <c r="G263" s="59"/>
      <c r="H263" s="59"/>
      <c r="I263" s="59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3:23" ht="15.75" customHeight="1">
      <c r="C264" s="59"/>
      <c r="D264" s="59"/>
      <c r="E264" s="59"/>
      <c r="F264" s="59"/>
      <c r="G264" s="59"/>
      <c r="H264" s="59"/>
      <c r="I264" s="59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3:23" ht="15.75" customHeight="1">
      <c r="C265" s="59"/>
      <c r="D265" s="59"/>
      <c r="E265" s="59"/>
      <c r="F265" s="59"/>
      <c r="G265" s="59"/>
      <c r="H265" s="59"/>
      <c r="I265" s="59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3:23" ht="15.75" customHeight="1">
      <c r="C266" s="59"/>
      <c r="D266" s="59"/>
      <c r="E266" s="59"/>
      <c r="F266" s="59"/>
      <c r="G266" s="59"/>
      <c r="H266" s="59"/>
      <c r="I266" s="59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3:23" ht="15.75" customHeight="1">
      <c r="C267" s="59"/>
      <c r="D267" s="59"/>
      <c r="E267" s="59"/>
      <c r="F267" s="59"/>
      <c r="G267" s="59"/>
      <c r="H267" s="59"/>
      <c r="I267" s="59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3:23" ht="15.75" customHeight="1">
      <c r="C268" s="59"/>
      <c r="D268" s="59"/>
      <c r="E268" s="59"/>
      <c r="F268" s="59"/>
      <c r="G268" s="59"/>
      <c r="H268" s="59"/>
      <c r="I268" s="59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3:23" ht="15.75" customHeight="1">
      <c r="C269" s="59"/>
      <c r="D269" s="59"/>
      <c r="E269" s="59"/>
      <c r="F269" s="59"/>
      <c r="G269" s="59"/>
      <c r="H269" s="59"/>
      <c r="I269" s="59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3:23" ht="15.75" customHeight="1">
      <c r="C270" s="59"/>
      <c r="D270" s="59"/>
      <c r="E270" s="59"/>
      <c r="F270" s="59"/>
      <c r="G270" s="59"/>
      <c r="H270" s="59"/>
      <c r="I270" s="59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3:23" ht="15.75" customHeight="1">
      <c r="C271" s="59"/>
      <c r="D271" s="59"/>
      <c r="E271" s="59"/>
      <c r="F271" s="59"/>
      <c r="G271" s="59"/>
      <c r="H271" s="59"/>
      <c r="I271" s="59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3:23" ht="15.75" customHeight="1">
      <c r="C272" s="59"/>
      <c r="D272" s="59"/>
      <c r="E272" s="59"/>
      <c r="F272" s="59"/>
      <c r="G272" s="59"/>
      <c r="H272" s="59"/>
      <c r="I272" s="59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3:23" ht="15.75" customHeight="1">
      <c r="C273" s="59"/>
      <c r="D273" s="59"/>
      <c r="E273" s="59"/>
      <c r="F273" s="59"/>
      <c r="G273" s="59"/>
      <c r="H273" s="59"/>
      <c r="I273" s="59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3:23" ht="15.75" customHeight="1">
      <c r="C274" s="59"/>
      <c r="D274" s="59"/>
      <c r="E274" s="59"/>
      <c r="F274" s="59"/>
      <c r="G274" s="59"/>
      <c r="H274" s="59"/>
      <c r="I274" s="59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3:23" ht="15.75" customHeight="1">
      <c r="C275" s="59"/>
      <c r="D275" s="59"/>
      <c r="E275" s="59"/>
      <c r="F275" s="59"/>
      <c r="G275" s="59"/>
      <c r="H275" s="59"/>
      <c r="I275" s="59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3:23" ht="15.75" customHeight="1">
      <c r="C276" s="59"/>
      <c r="D276" s="59"/>
      <c r="E276" s="59"/>
      <c r="F276" s="59"/>
      <c r="G276" s="59"/>
      <c r="H276" s="59"/>
      <c r="I276" s="59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3:23" ht="15.75" customHeight="1">
      <c r="C277" s="59"/>
      <c r="D277" s="59"/>
      <c r="E277" s="59"/>
      <c r="F277" s="59"/>
      <c r="G277" s="59"/>
      <c r="H277" s="59"/>
      <c r="I277" s="59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3:23" ht="15.75" customHeight="1">
      <c r="C278" s="59"/>
      <c r="D278" s="59"/>
      <c r="E278" s="59"/>
      <c r="F278" s="59"/>
      <c r="G278" s="59"/>
      <c r="H278" s="59"/>
      <c r="I278" s="59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3:23" ht="15.75" customHeight="1">
      <c r="C279" s="59"/>
      <c r="D279" s="59"/>
      <c r="E279" s="59"/>
      <c r="F279" s="59"/>
      <c r="G279" s="59"/>
      <c r="H279" s="59"/>
      <c r="I279" s="59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3:23" ht="15.75" customHeight="1">
      <c r="C280" s="59"/>
      <c r="D280" s="59"/>
      <c r="E280" s="59"/>
      <c r="F280" s="59"/>
      <c r="G280" s="59"/>
      <c r="H280" s="59"/>
      <c r="I280" s="59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3:23" ht="15.75" customHeight="1">
      <c r="C281" s="59"/>
      <c r="D281" s="59"/>
      <c r="E281" s="59"/>
      <c r="F281" s="59"/>
      <c r="G281" s="59"/>
      <c r="H281" s="59"/>
      <c r="I281" s="59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3:23" ht="15.75" customHeight="1">
      <c r="C282" s="59"/>
      <c r="D282" s="59"/>
      <c r="E282" s="59"/>
      <c r="F282" s="59"/>
      <c r="G282" s="59"/>
      <c r="H282" s="59"/>
      <c r="I282" s="59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3:23" ht="15.75" customHeight="1">
      <c r="C283" s="59"/>
      <c r="D283" s="59"/>
      <c r="E283" s="59"/>
      <c r="F283" s="59"/>
      <c r="G283" s="59"/>
      <c r="H283" s="59"/>
      <c r="I283" s="59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3:23" ht="15.75" customHeight="1">
      <c r="C284" s="59"/>
      <c r="D284" s="59"/>
      <c r="E284" s="59"/>
      <c r="F284" s="59"/>
      <c r="G284" s="59"/>
      <c r="H284" s="59"/>
      <c r="I284" s="59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3:23" ht="15.75" customHeight="1">
      <c r="C285" s="59"/>
      <c r="D285" s="59"/>
      <c r="E285" s="59"/>
      <c r="F285" s="59"/>
      <c r="G285" s="59"/>
      <c r="H285" s="59"/>
      <c r="I285" s="59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3:23" ht="15.75" customHeight="1">
      <c r="C286" s="59"/>
      <c r="D286" s="59"/>
      <c r="E286" s="59"/>
      <c r="F286" s="59"/>
      <c r="G286" s="59"/>
      <c r="H286" s="59"/>
      <c r="I286" s="59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3:23" ht="15.75" customHeight="1">
      <c r="C287" s="59"/>
      <c r="D287" s="59"/>
      <c r="E287" s="59"/>
      <c r="F287" s="59"/>
      <c r="G287" s="59"/>
      <c r="H287" s="59"/>
      <c r="I287" s="59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3:23" ht="15.75" customHeight="1">
      <c r="C288" s="59"/>
      <c r="D288" s="59"/>
      <c r="E288" s="59"/>
      <c r="F288" s="59"/>
      <c r="G288" s="59"/>
      <c r="H288" s="59"/>
      <c r="I288" s="59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3:23" ht="15.75" customHeight="1">
      <c r="C289" s="59"/>
      <c r="D289" s="59"/>
      <c r="E289" s="59"/>
      <c r="F289" s="59"/>
      <c r="G289" s="59"/>
      <c r="H289" s="59"/>
      <c r="I289" s="59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3:23" ht="15.75" customHeight="1">
      <c r="C290" s="59"/>
      <c r="D290" s="59"/>
      <c r="E290" s="59"/>
      <c r="F290" s="59"/>
      <c r="G290" s="59"/>
      <c r="H290" s="59"/>
      <c r="I290" s="59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3:23" ht="15.75" customHeight="1">
      <c r="C291" s="59"/>
      <c r="D291" s="59"/>
      <c r="E291" s="59"/>
      <c r="F291" s="59"/>
      <c r="G291" s="59"/>
      <c r="H291" s="59"/>
      <c r="I291" s="59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3:23" ht="15.75" customHeight="1">
      <c r="C292" s="59"/>
      <c r="D292" s="59"/>
      <c r="E292" s="59"/>
      <c r="F292" s="59"/>
      <c r="G292" s="59"/>
      <c r="H292" s="59"/>
      <c r="I292" s="59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3:23" ht="15.75" customHeight="1">
      <c r="C293" s="59"/>
      <c r="D293" s="59"/>
      <c r="E293" s="59"/>
      <c r="F293" s="59"/>
      <c r="G293" s="59"/>
      <c r="H293" s="59"/>
      <c r="I293" s="59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3:23" ht="15.75" customHeight="1">
      <c r="C294" s="59"/>
      <c r="D294" s="59"/>
      <c r="E294" s="59"/>
      <c r="F294" s="59"/>
      <c r="G294" s="59"/>
      <c r="H294" s="59"/>
      <c r="I294" s="59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3:23" ht="15.75" customHeight="1">
      <c r="C295" s="59"/>
      <c r="D295" s="59"/>
      <c r="E295" s="59"/>
      <c r="F295" s="59"/>
      <c r="G295" s="59"/>
      <c r="H295" s="59"/>
      <c r="I295" s="59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3:23" ht="15.75" customHeight="1">
      <c r="C296" s="59"/>
      <c r="D296" s="59"/>
      <c r="E296" s="59"/>
      <c r="F296" s="59"/>
      <c r="G296" s="59"/>
      <c r="H296" s="59"/>
      <c r="I296" s="59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3:23" ht="15.75" customHeight="1">
      <c r="C297" s="59"/>
      <c r="D297" s="59"/>
      <c r="E297" s="59"/>
      <c r="F297" s="59"/>
      <c r="G297" s="59"/>
      <c r="H297" s="59"/>
      <c r="I297" s="59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3:23" ht="15.75" customHeight="1">
      <c r="C298" s="59"/>
      <c r="D298" s="59"/>
      <c r="E298" s="59"/>
      <c r="F298" s="59"/>
      <c r="G298" s="59"/>
      <c r="H298" s="59"/>
      <c r="I298" s="59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3:23" ht="15.75" customHeight="1">
      <c r="C299" s="59"/>
      <c r="D299" s="59"/>
      <c r="E299" s="59"/>
      <c r="F299" s="59"/>
      <c r="G299" s="59"/>
      <c r="H299" s="59"/>
      <c r="I299" s="59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3:23" ht="15.75" customHeight="1">
      <c r="C300" s="59"/>
      <c r="D300" s="59"/>
      <c r="E300" s="59"/>
      <c r="F300" s="59"/>
      <c r="G300" s="59"/>
      <c r="H300" s="59"/>
      <c r="I300" s="59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3:23" ht="15.75" customHeight="1">
      <c r="C301" s="59"/>
      <c r="D301" s="59"/>
      <c r="E301" s="59"/>
      <c r="F301" s="59"/>
      <c r="G301" s="59"/>
      <c r="H301" s="59"/>
      <c r="I301" s="59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3:23" ht="15.75" customHeight="1">
      <c r="C302" s="59"/>
      <c r="D302" s="59"/>
      <c r="E302" s="59"/>
      <c r="F302" s="59"/>
      <c r="G302" s="59"/>
      <c r="H302" s="59"/>
      <c r="I302" s="59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3:23" ht="15.75" customHeight="1">
      <c r="C303" s="59"/>
      <c r="D303" s="59"/>
      <c r="E303" s="59"/>
      <c r="F303" s="59"/>
      <c r="G303" s="59"/>
      <c r="H303" s="59"/>
      <c r="I303" s="59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3:23" ht="15.75" customHeight="1">
      <c r="C304" s="59"/>
      <c r="D304" s="59"/>
      <c r="E304" s="59"/>
      <c r="F304" s="59"/>
      <c r="G304" s="59"/>
      <c r="H304" s="59"/>
      <c r="I304" s="59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3:23" ht="15.75" customHeight="1">
      <c r="C305" s="59"/>
      <c r="D305" s="59"/>
      <c r="E305" s="59"/>
      <c r="F305" s="59"/>
      <c r="G305" s="59"/>
      <c r="H305" s="59"/>
      <c r="I305" s="59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3:23" ht="15.75" customHeight="1">
      <c r="C306" s="59"/>
      <c r="D306" s="59"/>
      <c r="E306" s="59"/>
      <c r="F306" s="59"/>
      <c r="G306" s="59"/>
      <c r="H306" s="59"/>
      <c r="I306" s="59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3:23" ht="15.75" customHeight="1">
      <c r="C307" s="59"/>
      <c r="D307" s="59"/>
      <c r="E307" s="59"/>
      <c r="F307" s="59"/>
      <c r="G307" s="59"/>
      <c r="H307" s="59"/>
      <c r="I307" s="59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3:23" ht="15.75" customHeight="1">
      <c r="C308" s="59"/>
      <c r="D308" s="59"/>
      <c r="E308" s="59"/>
      <c r="F308" s="59"/>
      <c r="G308" s="59"/>
      <c r="H308" s="59"/>
      <c r="I308" s="59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3:23" ht="15.75" customHeight="1">
      <c r="C309" s="59"/>
      <c r="D309" s="59"/>
      <c r="E309" s="59"/>
      <c r="F309" s="59"/>
      <c r="G309" s="59"/>
      <c r="H309" s="59"/>
      <c r="I309" s="59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3:23" ht="15.75" customHeight="1">
      <c r="C310" s="59"/>
      <c r="D310" s="59"/>
      <c r="E310" s="59"/>
      <c r="F310" s="59"/>
      <c r="G310" s="59"/>
      <c r="H310" s="59"/>
      <c r="I310" s="59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3:23" ht="15.75" customHeight="1">
      <c r="C311" s="59"/>
      <c r="D311" s="59"/>
      <c r="E311" s="59"/>
      <c r="F311" s="59"/>
      <c r="G311" s="59"/>
      <c r="H311" s="59"/>
      <c r="I311" s="59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3:23" ht="15.75" customHeight="1">
      <c r="C312" s="59"/>
      <c r="D312" s="59"/>
      <c r="E312" s="59"/>
      <c r="F312" s="59"/>
      <c r="G312" s="59"/>
      <c r="H312" s="59"/>
      <c r="I312" s="59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3:23" ht="15.75" customHeight="1">
      <c r="C313" s="59"/>
      <c r="D313" s="59"/>
      <c r="E313" s="59"/>
      <c r="F313" s="59"/>
      <c r="G313" s="59"/>
      <c r="H313" s="59"/>
      <c r="I313" s="59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3:23" ht="15.75" customHeight="1">
      <c r="C314" s="59"/>
      <c r="D314" s="59"/>
      <c r="E314" s="59"/>
      <c r="F314" s="59"/>
      <c r="G314" s="59"/>
      <c r="H314" s="59"/>
      <c r="I314" s="59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3:23" ht="15.75" customHeight="1">
      <c r="C315" s="59"/>
      <c r="D315" s="59"/>
      <c r="E315" s="59"/>
      <c r="F315" s="59"/>
      <c r="G315" s="59"/>
      <c r="H315" s="59"/>
      <c r="I315" s="59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3:23" ht="15.75" customHeight="1">
      <c r="C316" s="59"/>
      <c r="D316" s="59"/>
      <c r="E316" s="59"/>
      <c r="F316" s="59"/>
      <c r="G316" s="59"/>
      <c r="H316" s="59"/>
      <c r="I316" s="59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3:23" ht="15.75" customHeight="1">
      <c r="C317" s="59"/>
      <c r="D317" s="59"/>
      <c r="E317" s="59"/>
      <c r="F317" s="59"/>
      <c r="G317" s="59"/>
      <c r="H317" s="59"/>
      <c r="I317" s="59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3:23" ht="15.75" customHeight="1">
      <c r="C318" s="59"/>
      <c r="D318" s="59"/>
      <c r="E318" s="59"/>
      <c r="F318" s="59"/>
      <c r="G318" s="59"/>
      <c r="H318" s="59"/>
      <c r="I318" s="59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3:23" ht="15.75" customHeight="1">
      <c r="C319" s="59"/>
      <c r="D319" s="59"/>
      <c r="E319" s="59"/>
      <c r="F319" s="59"/>
      <c r="G319" s="59"/>
      <c r="H319" s="59"/>
      <c r="I319" s="59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3:23" ht="15.75" customHeight="1">
      <c r="C320" s="59"/>
      <c r="D320" s="59"/>
      <c r="E320" s="59"/>
      <c r="F320" s="59"/>
      <c r="G320" s="59"/>
      <c r="H320" s="59"/>
      <c r="I320" s="59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3:23" ht="15.75" customHeight="1">
      <c r="C321" s="59"/>
      <c r="D321" s="59"/>
      <c r="E321" s="59"/>
      <c r="F321" s="59"/>
      <c r="G321" s="59"/>
      <c r="H321" s="59"/>
      <c r="I321" s="59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3:23" ht="15.75" customHeight="1">
      <c r="C322" s="59"/>
      <c r="D322" s="59"/>
      <c r="E322" s="59"/>
      <c r="F322" s="59"/>
      <c r="G322" s="59"/>
      <c r="H322" s="59"/>
      <c r="I322" s="59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3:23" ht="15.75" customHeight="1">
      <c r="C323" s="59"/>
      <c r="D323" s="59"/>
      <c r="E323" s="59"/>
      <c r="F323" s="59"/>
      <c r="G323" s="59"/>
      <c r="H323" s="59"/>
      <c r="I323" s="59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3:23" ht="15.75" customHeight="1">
      <c r="C324" s="59"/>
      <c r="D324" s="59"/>
      <c r="E324" s="59"/>
      <c r="F324" s="59"/>
      <c r="G324" s="59"/>
      <c r="H324" s="59"/>
      <c r="I324" s="59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3:23" ht="15.75" customHeight="1">
      <c r="C325" s="59"/>
      <c r="D325" s="59"/>
      <c r="E325" s="59"/>
      <c r="F325" s="59"/>
      <c r="G325" s="59"/>
      <c r="H325" s="59"/>
      <c r="I325" s="59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3:23" ht="15.75" customHeight="1">
      <c r="C326" s="59"/>
      <c r="D326" s="59"/>
      <c r="E326" s="59"/>
      <c r="F326" s="59"/>
      <c r="G326" s="59"/>
      <c r="H326" s="59"/>
      <c r="I326" s="59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3:23" ht="15.75" customHeight="1">
      <c r="C327" s="59"/>
      <c r="D327" s="59"/>
      <c r="E327" s="59"/>
      <c r="F327" s="59"/>
      <c r="G327" s="59"/>
      <c r="H327" s="59"/>
      <c r="I327" s="59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3:23" ht="15.75" customHeight="1">
      <c r="C328" s="59"/>
      <c r="D328" s="59"/>
      <c r="E328" s="59"/>
      <c r="F328" s="59"/>
      <c r="G328" s="59"/>
      <c r="H328" s="59"/>
      <c r="I328" s="59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3:23" ht="15.75" customHeight="1">
      <c r="C329" s="59"/>
      <c r="D329" s="59"/>
      <c r="E329" s="59"/>
      <c r="F329" s="59"/>
      <c r="G329" s="59"/>
      <c r="H329" s="59"/>
      <c r="I329" s="59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3:23" ht="15.75" customHeight="1">
      <c r="C330" s="59"/>
      <c r="D330" s="59"/>
      <c r="E330" s="59"/>
      <c r="F330" s="59"/>
      <c r="G330" s="59"/>
      <c r="H330" s="59"/>
      <c r="I330" s="59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3:23" ht="15.75" customHeight="1">
      <c r="C331" s="59"/>
      <c r="D331" s="59"/>
      <c r="E331" s="59"/>
      <c r="F331" s="59"/>
      <c r="G331" s="59"/>
      <c r="H331" s="59"/>
      <c r="I331" s="59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3:23" ht="15.75" customHeight="1">
      <c r="C332" s="59"/>
      <c r="D332" s="59"/>
      <c r="E332" s="59"/>
      <c r="F332" s="59"/>
      <c r="G332" s="59"/>
      <c r="H332" s="59"/>
      <c r="I332" s="59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3:23" ht="15.75" customHeight="1">
      <c r="C333" s="59"/>
      <c r="D333" s="59"/>
      <c r="E333" s="59"/>
      <c r="F333" s="59"/>
      <c r="G333" s="59"/>
      <c r="H333" s="59"/>
      <c r="I333" s="59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3:23" ht="15.75" customHeight="1">
      <c r="C334" s="59"/>
      <c r="D334" s="59"/>
      <c r="E334" s="59"/>
      <c r="F334" s="59"/>
      <c r="G334" s="59"/>
      <c r="H334" s="59"/>
      <c r="I334" s="59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3:23" ht="15.75" customHeight="1">
      <c r="C335" s="59"/>
      <c r="D335" s="59"/>
      <c r="E335" s="59"/>
      <c r="F335" s="59"/>
      <c r="G335" s="59"/>
      <c r="H335" s="59"/>
      <c r="I335" s="59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3:23" ht="15.75" customHeight="1">
      <c r="C336" s="59"/>
      <c r="D336" s="59"/>
      <c r="E336" s="59"/>
      <c r="F336" s="59"/>
      <c r="G336" s="59"/>
      <c r="H336" s="59"/>
      <c r="I336" s="59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3:23" ht="15.75" customHeight="1">
      <c r="C337" s="59"/>
      <c r="D337" s="59"/>
      <c r="E337" s="59"/>
      <c r="F337" s="59"/>
      <c r="G337" s="59"/>
      <c r="H337" s="59"/>
      <c r="I337" s="59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3:23" ht="15.75" customHeight="1">
      <c r="C338" s="59"/>
      <c r="D338" s="59"/>
      <c r="E338" s="59"/>
      <c r="F338" s="59"/>
      <c r="G338" s="59"/>
      <c r="H338" s="59"/>
      <c r="I338" s="59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3:23" ht="15.75" customHeight="1">
      <c r="C339" s="59"/>
      <c r="D339" s="59"/>
      <c r="E339" s="59"/>
      <c r="F339" s="59"/>
      <c r="G339" s="59"/>
      <c r="H339" s="59"/>
      <c r="I339" s="59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3:23" ht="15.75" customHeight="1">
      <c r="C340" s="59"/>
      <c r="D340" s="59"/>
      <c r="E340" s="59"/>
      <c r="F340" s="59"/>
      <c r="G340" s="59"/>
      <c r="H340" s="59"/>
      <c r="I340" s="59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3:23" ht="15.75" customHeight="1">
      <c r="C341" s="59"/>
      <c r="D341" s="59"/>
      <c r="E341" s="59"/>
      <c r="F341" s="59"/>
      <c r="G341" s="59"/>
      <c r="H341" s="59"/>
      <c r="I341" s="59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3:23" ht="15.75" customHeight="1">
      <c r="C342" s="59"/>
      <c r="D342" s="59"/>
      <c r="E342" s="59"/>
      <c r="F342" s="59"/>
      <c r="G342" s="59"/>
      <c r="H342" s="59"/>
      <c r="I342" s="59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3:23" ht="15.75" customHeight="1">
      <c r="C343" s="59"/>
      <c r="D343" s="59"/>
      <c r="E343" s="59"/>
      <c r="F343" s="59"/>
      <c r="G343" s="59"/>
      <c r="H343" s="59"/>
      <c r="I343" s="59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3:23" ht="15.75" customHeight="1">
      <c r="C344" s="59"/>
      <c r="D344" s="59"/>
      <c r="E344" s="59"/>
      <c r="F344" s="59"/>
      <c r="G344" s="59"/>
      <c r="H344" s="59"/>
      <c r="I344" s="59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3:23" ht="15.75" customHeight="1">
      <c r="C345" s="59"/>
      <c r="D345" s="59"/>
      <c r="E345" s="59"/>
      <c r="F345" s="59"/>
      <c r="G345" s="59"/>
      <c r="H345" s="59"/>
      <c r="I345" s="59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3:23" ht="15.75" customHeight="1">
      <c r="C346" s="59"/>
      <c r="D346" s="59"/>
      <c r="E346" s="59"/>
      <c r="F346" s="59"/>
      <c r="G346" s="59"/>
      <c r="H346" s="59"/>
      <c r="I346" s="59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3:23" ht="15.75" customHeight="1">
      <c r="C347" s="59"/>
      <c r="D347" s="59"/>
      <c r="E347" s="59"/>
      <c r="F347" s="59"/>
      <c r="G347" s="59"/>
      <c r="H347" s="59"/>
      <c r="I347" s="59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3:23" ht="15.75" customHeight="1">
      <c r="C348" s="59"/>
      <c r="D348" s="59"/>
      <c r="E348" s="59"/>
      <c r="F348" s="59"/>
      <c r="G348" s="59"/>
      <c r="H348" s="59"/>
      <c r="I348" s="59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3:23" ht="15.75" customHeight="1">
      <c r="C349" s="59"/>
      <c r="D349" s="59"/>
      <c r="E349" s="59"/>
      <c r="F349" s="59"/>
      <c r="G349" s="59"/>
      <c r="H349" s="59"/>
      <c r="I349" s="59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3:23" ht="15.75" customHeight="1">
      <c r="C350" s="59"/>
      <c r="D350" s="59"/>
      <c r="E350" s="59"/>
      <c r="F350" s="59"/>
      <c r="G350" s="59"/>
      <c r="H350" s="59"/>
      <c r="I350" s="59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3:23" ht="15.75" customHeight="1">
      <c r="C351" s="59"/>
      <c r="D351" s="59"/>
      <c r="E351" s="59"/>
      <c r="F351" s="59"/>
      <c r="G351" s="59"/>
      <c r="H351" s="59"/>
      <c r="I351" s="59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3:23" ht="15.75" customHeight="1">
      <c r="C352" s="59"/>
      <c r="D352" s="59"/>
      <c r="E352" s="59"/>
      <c r="F352" s="59"/>
      <c r="G352" s="59"/>
      <c r="H352" s="59"/>
      <c r="I352" s="59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3:23" ht="15.75" customHeight="1">
      <c r="C353" s="59"/>
      <c r="D353" s="59"/>
      <c r="E353" s="59"/>
      <c r="F353" s="59"/>
      <c r="G353" s="59"/>
      <c r="H353" s="59"/>
      <c r="I353" s="59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3:23" ht="15.75" customHeight="1">
      <c r="C354" s="59"/>
      <c r="D354" s="59"/>
      <c r="E354" s="59"/>
      <c r="F354" s="59"/>
      <c r="G354" s="59"/>
      <c r="H354" s="59"/>
      <c r="I354" s="59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3:23" ht="15.75" customHeight="1">
      <c r="C355" s="59"/>
      <c r="D355" s="59"/>
      <c r="E355" s="59"/>
      <c r="F355" s="59"/>
      <c r="G355" s="59"/>
      <c r="H355" s="59"/>
      <c r="I355" s="59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3:23" ht="15.75" customHeight="1">
      <c r="C356" s="59"/>
      <c r="D356" s="59"/>
      <c r="E356" s="59"/>
      <c r="F356" s="59"/>
      <c r="G356" s="59"/>
      <c r="H356" s="59"/>
      <c r="I356" s="59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3:23" ht="15.75" customHeight="1">
      <c r="C357" s="59"/>
      <c r="D357" s="59"/>
      <c r="E357" s="59"/>
      <c r="F357" s="59"/>
      <c r="G357" s="59"/>
      <c r="H357" s="59"/>
      <c r="I357" s="59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3:23" ht="15.75" customHeight="1">
      <c r="C358" s="59"/>
      <c r="D358" s="59"/>
      <c r="E358" s="59"/>
      <c r="F358" s="59"/>
      <c r="G358" s="59"/>
      <c r="H358" s="59"/>
      <c r="I358" s="59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3:23" ht="15.75" customHeight="1">
      <c r="C359" s="59"/>
      <c r="D359" s="59"/>
      <c r="E359" s="59"/>
      <c r="F359" s="59"/>
      <c r="G359" s="59"/>
      <c r="H359" s="59"/>
      <c r="I359" s="59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3:23" ht="15.75" customHeight="1">
      <c r="C360" s="59"/>
      <c r="D360" s="59"/>
      <c r="E360" s="59"/>
      <c r="F360" s="59"/>
      <c r="G360" s="59"/>
      <c r="H360" s="59"/>
      <c r="I360" s="59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3:23" ht="15.75" customHeight="1">
      <c r="C361" s="59"/>
      <c r="D361" s="59"/>
      <c r="E361" s="59"/>
      <c r="F361" s="59"/>
      <c r="G361" s="59"/>
      <c r="H361" s="59"/>
      <c r="I361" s="59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3:23" ht="15.75" customHeight="1">
      <c r="C362" s="59"/>
      <c r="D362" s="59"/>
      <c r="E362" s="59"/>
      <c r="F362" s="59"/>
      <c r="G362" s="59"/>
      <c r="H362" s="59"/>
      <c r="I362" s="59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3:23" ht="15.75" customHeight="1">
      <c r="C363" s="59"/>
      <c r="D363" s="59"/>
      <c r="E363" s="59"/>
      <c r="F363" s="59"/>
      <c r="G363" s="59"/>
      <c r="H363" s="59"/>
      <c r="I363" s="59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3:23" ht="15.75" customHeight="1">
      <c r="C364" s="59"/>
      <c r="D364" s="59"/>
      <c r="E364" s="59"/>
      <c r="F364" s="59"/>
      <c r="G364" s="59"/>
      <c r="H364" s="59"/>
      <c r="I364" s="59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3:23" ht="15.75" customHeight="1">
      <c r="C365" s="59"/>
      <c r="D365" s="59"/>
      <c r="E365" s="59"/>
      <c r="F365" s="59"/>
      <c r="G365" s="59"/>
      <c r="H365" s="59"/>
      <c r="I365" s="59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3:23" ht="15.75" customHeight="1">
      <c r="C366" s="59"/>
      <c r="D366" s="59"/>
      <c r="E366" s="59"/>
      <c r="F366" s="59"/>
      <c r="G366" s="59"/>
      <c r="H366" s="59"/>
      <c r="I366" s="59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3:23" ht="15.75" customHeight="1">
      <c r="C367" s="59"/>
      <c r="D367" s="59"/>
      <c r="E367" s="59"/>
      <c r="F367" s="59"/>
      <c r="G367" s="59"/>
      <c r="H367" s="59"/>
      <c r="I367" s="59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3:23" ht="15.75" customHeight="1">
      <c r="C368" s="59"/>
      <c r="D368" s="59"/>
      <c r="E368" s="59"/>
      <c r="F368" s="59"/>
      <c r="G368" s="59"/>
      <c r="H368" s="59"/>
      <c r="I368" s="59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3:23" ht="15.75" customHeight="1">
      <c r="C369" s="59"/>
      <c r="D369" s="59"/>
      <c r="E369" s="59"/>
      <c r="F369" s="59"/>
      <c r="G369" s="59"/>
      <c r="H369" s="59"/>
      <c r="I369" s="59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3:23" ht="15.75" customHeight="1">
      <c r="C370" s="59"/>
      <c r="D370" s="59"/>
      <c r="E370" s="59"/>
      <c r="F370" s="59"/>
      <c r="G370" s="59"/>
      <c r="H370" s="59"/>
      <c r="I370" s="59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3:23" ht="15.75" customHeight="1">
      <c r="C371" s="59"/>
      <c r="D371" s="59"/>
      <c r="E371" s="59"/>
      <c r="F371" s="59"/>
      <c r="G371" s="59"/>
      <c r="H371" s="59"/>
      <c r="I371" s="59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3:23" ht="15.75" customHeight="1">
      <c r="C372" s="59"/>
      <c r="D372" s="59"/>
      <c r="E372" s="59"/>
      <c r="F372" s="59"/>
      <c r="G372" s="59"/>
      <c r="H372" s="59"/>
      <c r="I372" s="59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3:23" ht="15.75" customHeight="1">
      <c r="C373" s="59"/>
      <c r="D373" s="59"/>
      <c r="E373" s="59"/>
      <c r="F373" s="59"/>
      <c r="G373" s="59"/>
      <c r="H373" s="59"/>
      <c r="I373" s="59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3:23" ht="15.75" customHeight="1">
      <c r="C374" s="59"/>
      <c r="D374" s="59"/>
      <c r="E374" s="59"/>
      <c r="F374" s="59"/>
      <c r="G374" s="59"/>
      <c r="H374" s="59"/>
      <c r="I374" s="59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3:23" ht="15.75" customHeight="1">
      <c r="C375" s="59"/>
      <c r="D375" s="59"/>
      <c r="E375" s="59"/>
      <c r="F375" s="59"/>
      <c r="G375" s="59"/>
      <c r="H375" s="59"/>
      <c r="I375" s="59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3:23" ht="15.75" customHeight="1">
      <c r="C376" s="59"/>
      <c r="D376" s="59"/>
      <c r="E376" s="59"/>
      <c r="F376" s="59"/>
      <c r="G376" s="59"/>
      <c r="H376" s="59"/>
      <c r="I376" s="59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3:23" ht="15.75" customHeight="1">
      <c r="C377" s="59"/>
      <c r="D377" s="59"/>
      <c r="E377" s="59"/>
      <c r="F377" s="59"/>
      <c r="G377" s="59"/>
      <c r="H377" s="59"/>
      <c r="I377" s="59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3:23" ht="15.75" customHeight="1">
      <c r="C378" s="59"/>
      <c r="D378" s="59"/>
      <c r="E378" s="59"/>
      <c r="F378" s="59"/>
      <c r="G378" s="59"/>
      <c r="H378" s="59"/>
      <c r="I378" s="59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3:23" ht="15.75" customHeight="1">
      <c r="C379" s="59"/>
      <c r="D379" s="59"/>
      <c r="E379" s="59"/>
      <c r="F379" s="59"/>
      <c r="G379" s="59"/>
      <c r="H379" s="59"/>
      <c r="I379" s="59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3:23" ht="15.75" customHeight="1">
      <c r="C380" s="59"/>
      <c r="D380" s="59"/>
      <c r="E380" s="59"/>
      <c r="F380" s="59"/>
      <c r="G380" s="59"/>
      <c r="H380" s="59"/>
      <c r="I380" s="59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3:23" ht="15.75" customHeight="1">
      <c r="C381" s="59"/>
      <c r="D381" s="59"/>
      <c r="E381" s="59"/>
      <c r="F381" s="59"/>
      <c r="G381" s="59"/>
      <c r="H381" s="59"/>
      <c r="I381" s="59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3:23" ht="15.75" customHeight="1">
      <c r="C382" s="59"/>
      <c r="D382" s="59"/>
      <c r="E382" s="59"/>
      <c r="F382" s="59"/>
      <c r="G382" s="59"/>
      <c r="H382" s="59"/>
      <c r="I382" s="59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3:23" ht="15.75" customHeight="1">
      <c r="C383" s="59"/>
      <c r="D383" s="59"/>
      <c r="E383" s="59"/>
      <c r="F383" s="59"/>
      <c r="G383" s="59"/>
      <c r="H383" s="59"/>
      <c r="I383" s="59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3:23" ht="15.75" customHeight="1">
      <c r="C384" s="59"/>
      <c r="D384" s="59"/>
      <c r="E384" s="59"/>
      <c r="F384" s="59"/>
      <c r="G384" s="59"/>
      <c r="H384" s="59"/>
      <c r="I384" s="59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3:23" ht="15.75" customHeight="1">
      <c r="C385" s="59"/>
      <c r="D385" s="59"/>
      <c r="E385" s="59"/>
      <c r="F385" s="59"/>
      <c r="G385" s="59"/>
      <c r="H385" s="59"/>
      <c r="I385" s="59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3:23" ht="15.75" customHeight="1">
      <c r="C386" s="59"/>
      <c r="D386" s="59"/>
      <c r="E386" s="59"/>
      <c r="F386" s="59"/>
      <c r="G386" s="59"/>
      <c r="H386" s="59"/>
      <c r="I386" s="59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3:23" ht="15.75" customHeight="1">
      <c r="C387" s="59"/>
      <c r="D387" s="59"/>
      <c r="E387" s="59"/>
      <c r="F387" s="59"/>
      <c r="G387" s="59"/>
      <c r="H387" s="59"/>
      <c r="I387" s="59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3:23" ht="15.75" customHeight="1">
      <c r="C388" s="59"/>
      <c r="D388" s="59"/>
      <c r="E388" s="59"/>
      <c r="F388" s="59"/>
      <c r="G388" s="59"/>
      <c r="H388" s="59"/>
      <c r="I388" s="59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3:23" ht="15.75" customHeight="1">
      <c r="C389" s="59"/>
      <c r="D389" s="59"/>
      <c r="E389" s="59"/>
      <c r="F389" s="59"/>
      <c r="G389" s="59"/>
      <c r="H389" s="59"/>
      <c r="I389" s="59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3:23" ht="15.75" customHeight="1">
      <c r="C390" s="59"/>
      <c r="D390" s="59"/>
      <c r="E390" s="59"/>
      <c r="F390" s="59"/>
      <c r="G390" s="59"/>
      <c r="H390" s="59"/>
      <c r="I390" s="59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3:23" ht="15.75" customHeight="1">
      <c r="C391" s="59"/>
      <c r="D391" s="59"/>
      <c r="E391" s="59"/>
      <c r="F391" s="59"/>
      <c r="G391" s="59"/>
      <c r="H391" s="59"/>
      <c r="I391" s="59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3:23" ht="15.75" customHeight="1">
      <c r="C392" s="59"/>
      <c r="D392" s="59"/>
      <c r="E392" s="59"/>
      <c r="F392" s="59"/>
      <c r="G392" s="59"/>
      <c r="H392" s="59"/>
      <c r="I392" s="59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3:23" ht="15.75" customHeight="1">
      <c r="C393" s="59"/>
      <c r="D393" s="59"/>
      <c r="E393" s="59"/>
      <c r="F393" s="59"/>
      <c r="G393" s="59"/>
      <c r="H393" s="59"/>
      <c r="I393" s="59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3:23" ht="15.75" customHeight="1">
      <c r="C394" s="59"/>
      <c r="D394" s="59"/>
      <c r="E394" s="59"/>
      <c r="F394" s="59"/>
      <c r="G394" s="59"/>
      <c r="H394" s="59"/>
      <c r="I394" s="59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3:23" ht="15.75" customHeight="1">
      <c r="C395" s="59"/>
      <c r="D395" s="59"/>
      <c r="E395" s="59"/>
      <c r="F395" s="59"/>
      <c r="G395" s="59"/>
      <c r="H395" s="59"/>
      <c r="I395" s="59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3:23" ht="15.75" customHeight="1">
      <c r="C396" s="59"/>
      <c r="D396" s="59"/>
      <c r="E396" s="59"/>
      <c r="F396" s="59"/>
      <c r="G396" s="59"/>
      <c r="H396" s="59"/>
      <c r="I396" s="59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3:23" ht="15.75" customHeight="1">
      <c r="C397" s="59"/>
      <c r="D397" s="59"/>
      <c r="E397" s="59"/>
      <c r="F397" s="59"/>
      <c r="G397" s="59"/>
      <c r="H397" s="59"/>
      <c r="I397" s="59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3:23" ht="15.75" customHeight="1">
      <c r="C398" s="59"/>
      <c r="D398" s="59"/>
      <c r="E398" s="59"/>
      <c r="F398" s="59"/>
      <c r="G398" s="59"/>
      <c r="H398" s="59"/>
      <c r="I398" s="59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3:23" ht="15.75" customHeight="1">
      <c r="C399" s="59"/>
      <c r="D399" s="59"/>
      <c r="E399" s="59"/>
      <c r="F399" s="59"/>
      <c r="G399" s="59"/>
      <c r="H399" s="59"/>
      <c r="I399" s="59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3:23" ht="15.75" customHeight="1">
      <c r="C400" s="59"/>
      <c r="D400" s="59"/>
      <c r="E400" s="59"/>
      <c r="F400" s="59"/>
      <c r="G400" s="59"/>
      <c r="H400" s="59"/>
      <c r="I400" s="59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3:23" ht="15.75" customHeight="1">
      <c r="C401" s="59"/>
      <c r="D401" s="59"/>
      <c r="E401" s="59"/>
      <c r="F401" s="59"/>
      <c r="G401" s="59"/>
      <c r="H401" s="59"/>
      <c r="I401" s="59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3:23" ht="15.75" customHeight="1">
      <c r="C402" s="59"/>
      <c r="D402" s="59"/>
      <c r="E402" s="59"/>
      <c r="F402" s="59"/>
      <c r="G402" s="59"/>
      <c r="H402" s="59"/>
      <c r="I402" s="59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3:23" ht="15.75" customHeight="1">
      <c r="C403" s="59"/>
      <c r="D403" s="59"/>
      <c r="E403" s="59"/>
      <c r="F403" s="59"/>
      <c r="G403" s="59"/>
      <c r="H403" s="59"/>
      <c r="I403" s="59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3:23" ht="15.75" customHeight="1">
      <c r="C404" s="59"/>
      <c r="D404" s="59"/>
      <c r="E404" s="59"/>
      <c r="F404" s="59"/>
      <c r="G404" s="59"/>
      <c r="H404" s="59"/>
      <c r="I404" s="59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3:23" ht="15.75" customHeight="1">
      <c r="C405" s="59"/>
      <c r="D405" s="59"/>
      <c r="E405" s="59"/>
      <c r="F405" s="59"/>
      <c r="G405" s="59"/>
      <c r="H405" s="59"/>
      <c r="I405" s="59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3:23" ht="15.75" customHeight="1">
      <c r="C406" s="59"/>
      <c r="D406" s="59"/>
      <c r="E406" s="59"/>
      <c r="F406" s="59"/>
      <c r="G406" s="59"/>
      <c r="H406" s="59"/>
      <c r="I406" s="59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3:23" ht="15.75" customHeight="1">
      <c r="C407" s="59"/>
      <c r="D407" s="59"/>
      <c r="E407" s="59"/>
      <c r="F407" s="59"/>
      <c r="G407" s="59"/>
      <c r="H407" s="59"/>
      <c r="I407" s="59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3:23" ht="15.75" customHeight="1">
      <c r="C408" s="59"/>
      <c r="D408" s="59"/>
      <c r="E408" s="59"/>
      <c r="F408" s="59"/>
      <c r="G408" s="59"/>
      <c r="H408" s="59"/>
      <c r="I408" s="59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3:23" ht="15.75" customHeight="1">
      <c r="C409" s="59"/>
      <c r="D409" s="59"/>
      <c r="E409" s="59"/>
      <c r="F409" s="59"/>
      <c r="G409" s="59"/>
      <c r="H409" s="59"/>
      <c r="I409" s="59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3:23" ht="15.75" customHeight="1">
      <c r="C410" s="59"/>
      <c r="D410" s="59"/>
      <c r="E410" s="59"/>
      <c r="F410" s="59"/>
      <c r="G410" s="59"/>
      <c r="H410" s="59"/>
      <c r="I410" s="59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3:23" ht="15.75" customHeight="1">
      <c r="C411" s="59"/>
      <c r="D411" s="59"/>
      <c r="E411" s="59"/>
      <c r="F411" s="59"/>
      <c r="G411" s="59"/>
      <c r="H411" s="59"/>
      <c r="I411" s="59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3:23" ht="15.75" customHeight="1">
      <c r="C412" s="59"/>
      <c r="D412" s="59"/>
      <c r="E412" s="59"/>
      <c r="F412" s="59"/>
      <c r="G412" s="59"/>
      <c r="H412" s="59"/>
      <c r="I412" s="59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3:23" ht="15.75" customHeight="1">
      <c r="C413" s="59"/>
      <c r="D413" s="59"/>
      <c r="E413" s="59"/>
      <c r="F413" s="59"/>
      <c r="G413" s="59"/>
      <c r="H413" s="59"/>
      <c r="I413" s="59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3:23" ht="15.75" customHeight="1">
      <c r="C414" s="59"/>
      <c r="D414" s="59"/>
      <c r="E414" s="59"/>
      <c r="F414" s="59"/>
      <c r="G414" s="59"/>
      <c r="H414" s="59"/>
      <c r="I414" s="59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3:23" ht="15.75" customHeight="1">
      <c r="C415" s="59"/>
      <c r="D415" s="59"/>
      <c r="E415" s="59"/>
      <c r="F415" s="59"/>
      <c r="G415" s="59"/>
      <c r="H415" s="59"/>
      <c r="I415" s="59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3:23" ht="15.75" customHeight="1">
      <c r="C416" s="59"/>
      <c r="D416" s="59"/>
      <c r="E416" s="59"/>
      <c r="F416" s="59"/>
      <c r="G416" s="59"/>
      <c r="H416" s="59"/>
      <c r="I416" s="59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3:23" ht="15.75" customHeight="1">
      <c r="C417" s="59"/>
      <c r="D417" s="59"/>
      <c r="E417" s="59"/>
      <c r="F417" s="59"/>
      <c r="G417" s="59"/>
      <c r="H417" s="59"/>
      <c r="I417" s="59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3:23" ht="15.75" customHeight="1">
      <c r="C418" s="59"/>
      <c r="D418" s="59"/>
      <c r="E418" s="59"/>
      <c r="F418" s="59"/>
      <c r="G418" s="59"/>
      <c r="H418" s="59"/>
      <c r="I418" s="59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3:23" ht="15.75" customHeight="1">
      <c r="C419" s="59"/>
      <c r="D419" s="59"/>
      <c r="E419" s="59"/>
      <c r="F419" s="59"/>
      <c r="G419" s="59"/>
      <c r="H419" s="59"/>
      <c r="I419" s="59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3:23" ht="15.75" customHeight="1">
      <c r="C420" s="59"/>
      <c r="D420" s="59"/>
      <c r="E420" s="59"/>
      <c r="F420" s="59"/>
      <c r="G420" s="59"/>
      <c r="H420" s="59"/>
      <c r="I420" s="59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3:23" ht="15.75" customHeight="1">
      <c r="C421" s="59"/>
      <c r="D421" s="59"/>
      <c r="E421" s="59"/>
      <c r="F421" s="59"/>
      <c r="G421" s="59"/>
      <c r="H421" s="59"/>
      <c r="I421" s="59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3:23" ht="15.75" customHeight="1">
      <c r="C422" s="59"/>
      <c r="D422" s="59"/>
      <c r="E422" s="59"/>
      <c r="F422" s="59"/>
      <c r="G422" s="59"/>
      <c r="H422" s="59"/>
      <c r="I422" s="59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3:23" ht="15.75" customHeight="1">
      <c r="C423" s="59"/>
      <c r="D423" s="59"/>
      <c r="E423" s="59"/>
      <c r="F423" s="59"/>
      <c r="G423" s="59"/>
      <c r="H423" s="59"/>
      <c r="I423" s="59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3:23" ht="15.75" customHeight="1">
      <c r="C424" s="59"/>
      <c r="D424" s="59"/>
      <c r="E424" s="59"/>
      <c r="F424" s="59"/>
      <c r="G424" s="59"/>
      <c r="H424" s="59"/>
      <c r="I424" s="59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3:23" ht="15.75" customHeight="1">
      <c r="C425" s="59"/>
      <c r="D425" s="59"/>
      <c r="E425" s="59"/>
      <c r="F425" s="59"/>
      <c r="G425" s="59"/>
      <c r="H425" s="59"/>
      <c r="I425" s="59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3:23" ht="15.75" customHeight="1">
      <c r="C426" s="59"/>
      <c r="D426" s="59"/>
      <c r="E426" s="59"/>
      <c r="F426" s="59"/>
      <c r="G426" s="59"/>
      <c r="H426" s="59"/>
      <c r="I426" s="59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3:23" ht="15.75" customHeight="1">
      <c r="C427" s="59"/>
      <c r="D427" s="59"/>
      <c r="E427" s="59"/>
      <c r="F427" s="59"/>
      <c r="G427" s="59"/>
      <c r="H427" s="59"/>
      <c r="I427" s="59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3:23" ht="15.75" customHeight="1">
      <c r="C428" s="59"/>
      <c r="D428" s="59"/>
      <c r="E428" s="59"/>
      <c r="F428" s="59"/>
      <c r="G428" s="59"/>
      <c r="H428" s="59"/>
      <c r="I428" s="59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3:23" ht="15.75" customHeight="1">
      <c r="C429" s="59"/>
      <c r="D429" s="59"/>
      <c r="E429" s="59"/>
      <c r="F429" s="59"/>
      <c r="G429" s="59"/>
      <c r="H429" s="59"/>
      <c r="I429" s="59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3:23" ht="15.75" customHeight="1">
      <c r="C430" s="59"/>
      <c r="D430" s="59"/>
      <c r="E430" s="59"/>
      <c r="F430" s="59"/>
      <c r="G430" s="59"/>
      <c r="H430" s="59"/>
      <c r="I430" s="59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3:23" ht="15.75" customHeight="1">
      <c r="C431" s="59"/>
      <c r="D431" s="59"/>
      <c r="E431" s="59"/>
      <c r="F431" s="59"/>
      <c r="G431" s="59"/>
      <c r="H431" s="59"/>
      <c r="I431" s="59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3:23" ht="15.75" customHeight="1">
      <c r="C432" s="59"/>
      <c r="D432" s="59"/>
      <c r="E432" s="59"/>
      <c r="F432" s="59"/>
      <c r="G432" s="59"/>
      <c r="H432" s="59"/>
      <c r="I432" s="59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3:23" ht="15.75" customHeight="1">
      <c r="C433" s="59"/>
      <c r="D433" s="59"/>
      <c r="E433" s="59"/>
      <c r="F433" s="59"/>
      <c r="G433" s="59"/>
      <c r="H433" s="59"/>
      <c r="I433" s="59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3:23" ht="15.75" customHeight="1">
      <c r="C434" s="59"/>
      <c r="D434" s="59"/>
      <c r="E434" s="59"/>
      <c r="F434" s="59"/>
      <c r="G434" s="59"/>
      <c r="H434" s="59"/>
      <c r="I434" s="59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3:23" ht="15.75" customHeight="1">
      <c r="C435" s="59"/>
      <c r="D435" s="59"/>
      <c r="E435" s="59"/>
      <c r="F435" s="59"/>
      <c r="G435" s="59"/>
      <c r="H435" s="59"/>
      <c r="I435" s="59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3:23" ht="15.75" customHeight="1">
      <c r="C436" s="59"/>
      <c r="D436" s="59"/>
      <c r="E436" s="59"/>
      <c r="F436" s="59"/>
      <c r="G436" s="59"/>
      <c r="H436" s="59"/>
      <c r="I436" s="59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3:23" ht="15.75" customHeight="1">
      <c r="C437" s="59"/>
      <c r="D437" s="59"/>
      <c r="E437" s="59"/>
      <c r="F437" s="59"/>
      <c r="G437" s="59"/>
      <c r="H437" s="59"/>
      <c r="I437" s="59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3:23" ht="15.75" customHeight="1">
      <c r="C438" s="59"/>
      <c r="D438" s="59"/>
      <c r="E438" s="59"/>
      <c r="F438" s="59"/>
      <c r="G438" s="59"/>
      <c r="H438" s="59"/>
      <c r="I438" s="59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3:23" ht="15.75" customHeight="1">
      <c r="C439" s="59"/>
      <c r="D439" s="59"/>
      <c r="E439" s="59"/>
      <c r="F439" s="59"/>
      <c r="G439" s="59"/>
      <c r="H439" s="59"/>
      <c r="I439" s="59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3:23" ht="15.75" customHeight="1">
      <c r="C440" s="59"/>
      <c r="D440" s="59"/>
      <c r="E440" s="59"/>
      <c r="F440" s="59"/>
      <c r="G440" s="59"/>
      <c r="H440" s="59"/>
      <c r="I440" s="59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3:23" ht="15.75" customHeight="1">
      <c r="C441" s="59"/>
      <c r="D441" s="59"/>
      <c r="E441" s="59"/>
      <c r="F441" s="59"/>
      <c r="G441" s="59"/>
      <c r="H441" s="59"/>
      <c r="I441" s="59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3:23" ht="15.75" customHeight="1">
      <c r="C442" s="59"/>
      <c r="D442" s="59"/>
      <c r="E442" s="59"/>
      <c r="F442" s="59"/>
      <c r="G442" s="59"/>
      <c r="H442" s="59"/>
      <c r="I442" s="59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3:23" ht="15.75" customHeight="1">
      <c r="C443" s="59"/>
      <c r="D443" s="59"/>
      <c r="E443" s="59"/>
      <c r="F443" s="59"/>
      <c r="G443" s="59"/>
      <c r="H443" s="59"/>
      <c r="I443" s="59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3:23" ht="15.75" customHeight="1">
      <c r="C444" s="59"/>
      <c r="D444" s="59"/>
      <c r="E444" s="59"/>
      <c r="F444" s="59"/>
      <c r="G444" s="59"/>
      <c r="H444" s="59"/>
      <c r="I444" s="59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3:23" ht="15.75" customHeight="1">
      <c r="C445" s="59"/>
      <c r="D445" s="59"/>
      <c r="E445" s="59"/>
      <c r="F445" s="59"/>
      <c r="G445" s="59"/>
      <c r="H445" s="59"/>
      <c r="I445" s="59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3:23" ht="15.75" customHeight="1">
      <c r="C446" s="59"/>
      <c r="D446" s="59"/>
      <c r="E446" s="59"/>
      <c r="F446" s="59"/>
      <c r="G446" s="59"/>
      <c r="H446" s="59"/>
      <c r="I446" s="59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3:23" ht="15.75" customHeight="1">
      <c r="C447" s="59"/>
      <c r="D447" s="59"/>
      <c r="E447" s="59"/>
      <c r="F447" s="59"/>
      <c r="G447" s="59"/>
      <c r="H447" s="59"/>
      <c r="I447" s="59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3:23" ht="15.75" customHeight="1">
      <c r="C448" s="59"/>
      <c r="D448" s="59"/>
      <c r="E448" s="59"/>
      <c r="F448" s="59"/>
      <c r="G448" s="59"/>
      <c r="H448" s="59"/>
      <c r="I448" s="59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3:23" ht="15.75" customHeight="1">
      <c r="C449" s="59"/>
      <c r="D449" s="59"/>
      <c r="E449" s="59"/>
      <c r="F449" s="59"/>
      <c r="G449" s="59"/>
      <c r="H449" s="59"/>
      <c r="I449" s="59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3:23" ht="15.75" customHeight="1">
      <c r="C450" s="59"/>
      <c r="D450" s="59"/>
      <c r="E450" s="59"/>
      <c r="F450" s="59"/>
      <c r="G450" s="59"/>
      <c r="H450" s="59"/>
      <c r="I450" s="59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3:23" ht="15.75" customHeight="1">
      <c r="C451" s="59"/>
      <c r="D451" s="59"/>
      <c r="E451" s="59"/>
      <c r="F451" s="59"/>
      <c r="G451" s="59"/>
      <c r="H451" s="59"/>
      <c r="I451" s="59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3:23" ht="15.75" customHeight="1">
      <c r="C452" s="59"/>
      <c r="D452" s="59"/>
      <c r="E452" s="59"/>
      <c r="F452" s="59"/>
      <c r="G452" s="59"/>
      <c r="H452" s="59"/>
      <c r="I452" s="59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3:23" ht="15.75" customHeight="1">
      <c r="C453" s="59"/>
      <c r="D453" s="59"/>
      <c r="E453" s="59"/>
      <c r="F453" s="59"/>
      <c r="G453" s="59"/>
      <c r="H453" s="59"/>
      <c r="I453" s="59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3:23" ht="15.75" customHeight="1">
      <c r="C454" s="59"/>
      <c r="D454" s="59"/>
      <c r="E454" s="59"/>
      <c r="F454" s="59"/>
      <c r="G454" s="59"/>
      <c r="H454" s="59"/>
      <c r="I454" s="59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3:23" ht="15.75" customHeight="1">
      <c r="C455" s="59"/>
      <c r="D455" s="59"/>
      <c r="E455" s="59"/>
      <c r="F455" s="59"/>
      <c r="G455" s="59"/>
      <c r="H455" s="59"/>
      <c r="I455" s="59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3:23" ht="15.75" customHeight="1">
      <c r="C456" s="59"/>
      <c r="D456" s="59"/>
      <c r="E456" s="59"/>
      <c r="F456" s="59"/>
      <c r="G456" s="59"/>
      <c r="H456" s="59"/>
      <c r="I456" s="59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3:23" ht="15.75" customHeight="1">
      <c r="C457" s="59"/>
      <c r="D457" s="59"/>
      <c r="E457" s="59"/>
      <c r="F457" s="59"/>
      <c r="G457" s="59"/>
      <c r="H457" s="59"/>
      <c r="I457" s="59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3:23" ht="15.75" customHeight="1">
      <c r="C458" s="59"/>
      <c r="D458" s="59"/>
      <c r="E458" s="59"/>
      <c r="F458" s="59"/>
      <c r="G458" s="59"/>
      <c r="H458" s="59"/>
      <c r="I458" s="59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3:23" ht="15.75" customHeight="1">
      <c r="C459" s="59"/>
      <c r="D459" s="59"/>
      <c r="E459" s="59"/>
      <c r="F459" s="59"/>
      <c r="G459" s="59"/>
      <c r="H459" s="59"/>
      <c r="I459" s="59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3:23" ht="15.75" customHeight="1">
      <c r="C460" s="59"/>
      <c r="D460" s="59"/>
      <c r="E460" s="59"/>
      <c r="F460" s="59"/>
      <c r="G460" s="59"/>
      <c r="H460" s="59"/>
      <c r="I460" s="59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3:23" ht="15.75" customHeight="1">
      <c r="C461" s="59"/>
      <c r="D461" s="59"/>
      <c r="E461" s="59"/>
      <c r="F461" s="59"/>
      <c r="G461" s="59"/>
      <c r="H461" s="59"/>
      <c r="I461" s="59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3:23" ht="15.75" customHeight="1">
      <c r="C462" s="59"/>
      <c r="D462" s="59"/>
      <c r="E462" s="59"/>
      <c r="F462" s="59"/>
      <c r="G462" s="59"/>
      <c r="H462" s="59"/>
      <c r="I462" s="59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3:23" ht="15.75" customHeight="1">
      <c r="C463" s="59"/>
      <c r="D463" s="59"/>
      <c r="E463" s="59"/>
      <c r="F463" s="59"/>
      <c r="G463" s="59"/>
      <c r="H463" s="59"/>
      <c r="I463" s="59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3:23" ht="15.75" customHeight="1">
      <c r="C464" s="59"/>
      <c r="D464" s="59"/>
      <c r="E464" s="59"/>
      <c r="F464" s="59"/>
      <c r="G464" s="59"/>
      <c r="H464" s="59"/>
      <c r="I464" s="59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3:23" ht="15.75" customHeight="1">
      <c r="C465" s="59"/>
      <c r="D465" s="59"/>
      <c r="E465" s="59"/>
      <c r="F465" s="59"/>
      <c r="G465" s="59"/>
      <c r="H465" s="59"/>
      <c r="I465" s="59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3:23" ht="15.75" customHeight="1">
      <c r="C466" s="59"/>
      <c r="D466" s="59"/>
      <c r="E466" s="59"/>
      <c r="F466" s="59"/>
      <c r="G466" s="59"/>
      <c r="H466" s="59"/>
      <c r="I466" s="59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3:23" ht="15.75" customHeight="1">
      <c r="C467" s="59"/>
      <c r="D467" s="59"/>
      <c r="E467" s="59"/>
      <c r="F467" s="59"/>
      <c r="G467" s="59"/>
      <c r="H467" s="59"/>
      <c r="I467" s="59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3:23" ht="15.75" customHeight="1">
      <c r="C468" s="59"/>
      <c r="D468" s="59"/>
      <c r="E468" s="59"/>
      <c r="F468" s="59"/>
      <c r="G468" s="59"/>
      <c r="H468" s="59"/>
      <c r="I468" s="59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3:23" ht="15.75" customHeight="1">
      <c r="C469" s="59"/>
      <c r="D469" s="59"/>
      <c r="E469" s="59"/>
      <c r="F469" s="59"/>
      <c r="G469" s="59"/>
      <c r="H469" s="59"/>
      <c r="I469" s="59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3:23" ht="15.75" customHeight="1">
      <c r="C470" s="59"/>
      <c r="D470" s="59"/>
      <c r="E470" s="59"/>
      <c r="F470" s="59"/>
      <c r="G470" s="59"/>
      <c r="H470" s="59"/>
      <c r="I470" s="59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3:23" ht="15.75" customHeight="1">
      <c r="C471" s="59"/>
      <c r="D471" s="59"/>
      <c r="E471" s="59"/>
      <c r="F471" s="59"/>
      <c r="G471" s="59"/>
      <c r="H471" s="59"/>
      <c r="I471" s="59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3:23" ht="15.75" customHeight="1">
      <c r="C472" s="59"/>
      <c r="D472" s="59"/>
      <c r="E472" s="59"/>
      <c r="F472" s="59"/>
      <c r="G472" s="59"/>
      <c r="H472" s="59"/>
      <c r="I472" s="59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3:23" ht="15.75" customHeight="1">
      <c r="C473" s="59"/>
      <c r="D473" s="59"/>
      <c r="E473" s="59"/>
      <c r="F473" s="59"/>
      <c r="G473" s="59"/>
      <c r="H473" s="59"/>
      <c r="I473" s="59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3:23" ht="15.75" customHeight="1">
      <c r="C474" s="59"/>
      <c r="D474" s="59"/>
      <c r="E474" s="59"/>
      <c r="F474" s="59"/>
      <c r="G474" s="59"/>
      <c r="H474" s="59"/>
      <c r="I474" s="59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3:23" ht="15.75" customHeight="1">
      <c r="C475" s="59"/>
      <c r="D475" s="59"/>
      <c r="E475" s="59"/>
      <c r="F475" s="59"/>
      <c r="G475" s="59"/>
      <c r="H475" s="59"/>
      <c r="I475" s="59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3:23" ht="15.75" customHeight="1">
      <c r="C476" s="59"/>
      <c r="D476" s="59"/>
      <c r="E476" s="59"/>
      <c r="F476" s="59"/>
      <c r="G476" s="59"/>
      <c r="H476" s="59"/>
      <c r="I476" s="59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3:23" ht="15.75" customHeight="1">
      <c r="C477" s="59"/>
      <c r="D477" s="59"/>
      <c r="E477" s="59"/>
      <c r="F477" s="59"/>
      <c r="G477" s="59"/>
      <c r="H477" s="59"/>
      <c r="I477" s="59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3:23" ht="15.75" customHeight="1">
      <c r="C478" s="59"/>
      <c r="D478" s="59"/>
      <c r="E478" s="59"/>
      <c r="F478" s="59"/>
      <c r="G478" s="59"/>
      <c r="H478" s="59"/>
      <c r="I478" s="59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3:23" ht="15.75" customHeight="1">
      <c r="C479" s="59"/>
      <c r="D479" s="59"/>
      <c r="E479" s="59"/>
      <c r="F479" s="59"/>
      <c r="G479" s="59"/>
      <c r="H479" s="59"/>
      <c r="I479" s="59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3:23" ht="15.75" customHeight="1">
      <c r="C480" s="59"/>
      <c r="D480" s="59"/>
      <c r="E480" s="59"/>
      <c r="F480" s="59"/>
      <c r="G480" s="59"/>
      <c r="H480" s="59"/>
      <c r="I480" s="59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3:23" ht="15.75" customHeight="1">
      <c r="C481" s="59"/>
      <c r="D481" s="59"/>
      <c r="E481" s="59"/>
      <c r="F481" s="59"/>
      <c r="G481" s="59"/>
      <c r="H481" s="59"/>
      <c r="I481" s="59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3:23" ht="15.75" customHeight="1">
      <c r="C482" s="59"/>
      <c r="D482" s="59"/>
      <c r="E482" s="59"/>
      <c r="F482" s="59"/>
      <c r="G482" s="59"/>
      <c r="H482" s="59"/>
      <c r="I482" s="59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3:23" ht="15.75" customHeight="1">
      <c r="C483" s="59"/>
      <c r="D483" s="59"/>
      <c r="E483" s="59"/>
      <c r="F483" s="59"/>
      <c r="G483" s="59"/>
      <c r="H483" s="59"/>
      <c r="I483" s="59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3:23" ht="15.75" customHeight="1">
      <c r="C484" s="59"/>
      <c r="D484" s="59"/>
      <c r="E484" s="59"/>
      <c r="F484" s="59"/>
      <c r="G484" s="59"/>
      <c r="H484" s="59"/>
      <c r="I484" s="59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3:23" ht="15.75" customHeight="1">
      <c r="C485" s="59"/>
      <c r="D485" s="59"/>
      <c r="E485" s="59"/>
      <c r="F485" s="59"/>
      <c r="G485" s="59"/>
      <c r="H485" s="59"/>
      <c r="I485" s="59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3:23" ht="15.75" customHeight="1">
      <c r="C486" s="59"/>
      <c r="D486" s="59"/>
      <c r="E486" s="59"/>
      <c r="F486" s="59"/>
      <c r="G486" s="59"/>
      <c r="H486" s="59"/>
      <c r="I486" s="59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3:23" ht="15.75" customHeight="1">
      <c r="C487" s="59"/>
      <c r="D487" s="59"/>
      <c r="E487" s="59"/>
      <c r="F487" s="59"/>
      <c r="G487" s="59"/>
      <c r="H487" s="59"/>
      <c r="I487" s="59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3:23" ht="15.75" customHeight="1">
      <c r="C488" s="59"/>
      <c r="D488" s="59"/>
      <c r="E488" s="59"/>
      <c r="F488" s="59"/>
      <c r="G488" s="59"/>
      <c r="H488" s="59"/>
      <c r="I488" s="59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3:23" ht="15.75" customHeight="1">
      <c r="C489" s="59"/>
      <c r="D489" s="59"/>
      <c r="E489" s="59"/>
      <c r="F489" s="59"/>
      <c r="G489" s="59"/>
      <c r="H489" s="59"/>
      <c r="I489" s="59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3:23" ht="15.75" customHeight="1">
      <c r="C490" s="59"/>
      <c r="D490" s="59"/>
      <c r="E490" s="59"/>
      <c r="F490" s="59"/>
      <c r="G490" s="59"/>
      <c r="H490" s="59"/>
      <c r="I490" s="59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3:23" ht="15.75" customHeight="1">
      <c r="C491" s="59"/>
      <c r="D491" s="59"/>
      <c r="E491" s="59"/>
      <c r="F491" s="59"/>
      <c r="G491" s="59"/>
      <c r="H491" s="59"/>
      <c r="I491" s="59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3:23" ht="15.75" customHeight="1">
      <c r="C492" s="59"/>
      <c r="D492" s="59"/>
      <c r="E492" s="59"/>
      <c r="F492" s="59"/>
      <c r="G492" s="59"/>
      <c r="H492" s="59"/>
      <c r="I492" s="59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3:23" ht="15.75" customHeight="1">
      <c r="C493" s="59"/>
      <c r="D493" s="59"/>
      <c r="E493" s="59"/>
      <c r="F493" s="59"/>
      <c r="G493" s="59"/>
      <c r="H493" s="59"/>
      <c r="I493" s="59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3:23" ht="15.75" customHeight="1">
      <c r="C494" s="59"/>
      <c r="D494" s="59"/>
      <c r="E494" s="59"/>
      <c r="F494" s="59"/>
      <c r="G494" s="59"/>
      <c r="H494" s="59"/>
      <c r="I494" s="59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3:23" ht="15.75" customHeight="1">
      <c r="C495" s="59"/>
      <c r="D495" s="59"/>
      <c r="E495" s="59"/>
      <c r="F495" s="59"/>
      <c r="G495" s="59"/>
      <c r="H495" s="59"/>
      <c r="I495" s="59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3:23" ht="15.75" customHeight="1">
      <c r="C496" s="59"/>
      <c r="D496" s="59"/>
      <c r="E496" s="59"/>
      <c r="F496" s="59"/>
      <c r="G496" s="59"/>
      <c r="H496" s="59"/>
      <c r="I496" s="59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3:23" ht="15.75" customHeight="1">
      <c r="C497" s="59"/>
      <c r="D497" s="59"/>
      <c r="E497" s="59"/>
      <c r="F497" s="59"/>
      <c r="G497" s="59"/>
      <c r="H497" s="59"/>
      <c r="I497" s="59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3:23" ht="15.75" customHeight="1">
      <c r="C498" s="59"/>
      <c r="D498" s="59"/>
      <c r="E498" s="59"/>
      <c r="F498" s="59"/>
      <c r="G498" s="59"/>
      <c r="H498" s="59"/>
      <c r="I498" s="59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3:23" ht="15.75" customHeight="1">
      <c r="C499" s="59"/>
      <c r="D499" s="59"/>
      <c r="E499" s="59"/>
      <c r="F499" s="59"/>
      <c r="G499" s="59"/>
      <c r="H499" s="59"/>
      <c r="I499" s="59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3:23" ht="15.75" customHeight="1">
      <c r="C500" s="59"/>
      <c r="D500" s="59"/>
      <c r="E500" s="59"/>
      <c r="F500" s="59"/>
      <c r="G500" s="59"/>
      <c r="H500" s="59"/>
      <c r="I500" s="59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3:23" ht="15.75" customHeight="1">
      <c r="C501" s="59"/>
      <c r="D501" s="59"/>
      <c r="E501" s="59"/>
      <c r="F501" s="59"/>
      <c r="G501" s="59"/>
      <c r="H501" s="59"/>
      <c r="I501" s="59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3:23" ht="15.75" customHeight="1">
      <c r="C502" s="59"/>
      <c r="D502" s="59"/>
      <c r="E502" s="59"/>
      <c r="F502" s="59"/>
      <c r="G502" s="59"/>
      <c r="H502" s="59"/>
      <c r="I502" s="59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3:23" ht="15.75" customHeight="1">
      <c r="C503" s="59"/>
      <c r="D503" s="59"/>
      <c r="E503" s="59"/>
      <c r="F503" s="59"/>
      <c r="G503" s="59"/>
      <c r="H503" s="59"/>
      <c r="I503" s="59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3:23" ht="15.75" customHeight="1">
      <c r="C504" s="59"/>
      <c r="D504" s="59"/>
      <c r="E504" s="59"/>
      <c r="F504" s="59"/>
      <c r="G504" s="59"/>
      <c r="H504" s="59"/>
      <c r="I504" s="59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3:23" ht="15.75" customHeight="1">
      <c r="C505" s="59"/>
      <c r="D505" s="59"/>
      <c r="E505" s="59"/>
      <c r="F505" s="59"/>
      <c r="G505" s="59"/>
      <c r="H505" s="59"/>
      <c r="I505" s="59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3:23" ht="15.75" customHeight="1">
      <c r="C506" s="59"/>
      <c r="D506" s="59"/>
      <c r="E506" s="59"/>
      <c r="F506" s="59"/>
      <c r="G506" s="59"/>
      <c r="H506" s="59"/>
      <c r="I506" s="59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3:23" ht="15.75" customHeight="1">
      <c r="C507" s="59"/>
      <c r="D507" s="59"/>
      <c r="E507" s="59"/>
      <c r="F507" s="59"/>
      <c r="G507" s="59"/>
      <c r="H507" s="59"/>
      <c r="I507" s="59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3:23" ht="15.75" customHeight="1">
      <c r="C508" s="59"/>
      <c r="D508" s="59"/>
      <c r="E508" s="59"/>
      <c r="F508" s="59"/>
      <c r="G508" s="59"/>
      <c r="H508" s="59"/>
      <c r="I508" s="59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3:23" ht="15.75" customHeight="1">
      <c r="C509" s="59"/>
      <c r="D509" s="59"/>
      <c r="E509" s="59"/>
      <c r="F509" s="59"/>
      <c r="G509" s="59"/>
      <c r="H509" s="59"/>
      <c r="I509" s="59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3:23" ht="15.75" customHeight="1">
      <c r="C510" s="59"/>
      <c r="D510" s="59"/>
      <c r="E510" s="59"/>
      <c r="F510" s="59"/>
      <c r="G510" s="59"/>
      <c r="H510" s="59"/>
      <c r="I510" s="59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3:23" ht="15.75" customHeight="1">
      <c r="C511" s="59"/>
      <c r="D511" s="59"/>
      <c r="E511" s="59"/>
      <c r="F511" s="59"/>
      <c r="G511" s="59"/>
      <c r="H511" s="59"/>
      <c r="I511" s="59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3:23" ht="15.75" customHeight="1">
      <c r="C512" s="59"/>
      <c r="D512" s="59"/>
      <c r="E512" s="59"/>
      <c r="F512" s="59"/>
      <c r="G512" s="59"/>
      <c r="H512" s="59"/>
      <c r="I512" s="59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3:23" ht="15.75" customHeight="1">
      <c r="C513" s="59"/>
      <c r="D513" s="59"/>
      <c r="E513" s="59"/>
      <c r="F513" s="59"/>
      <c r="G513" s="59"/>
      <c r="H513" s="59"/>
      <c r="I513" s="59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3:23" ht="15.75" customHeight="1">
      <c r="C514" s="59"/>
      <c r="D514" s="59"/>
      <c r="E514" s="59"/>
      <c r="F514" s="59"/>
      <c r="G514" s="59"/>
      <c r="H514" s="59"/>
      <c r="I514" s="59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3:23" ht="15.75" customHeight="1">
      <c r="C515" s="59"/>
      <c r="D515" s="59"/>
      <c r="E515" s="59"/>
      <c r="F515" s="59"/>
      <c r="G515" s="59"/>
      <c r="H515" s="59"/>
      <c r="I515" s="59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3:23" ht="15.75" customHeight="1">
      <c r="C516" s="59"/>
      <c r="D516" s="59"/>
      <c r="E516" s="59"/>
      <c r="F516" s="59"/>
      <c r="G516" s="59"/>
      <c r="H516" s="59"/>
      <c r="I516" s="59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3:23" ht="15.75" customHeight="1">
      <c r="C517" s="59"/>
      <c r="D517" s="59"/>
      <c r="E517" s="59"/>
      <c r="F517" s="59"/>
      <c r="G517" s="59"/>
      <c r="H517" s="59"/>
      <c r="I517" s="59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3:23" ht="15.75" customHeight="1">
      <c r="C518" s="59"/>
      <c r="D518" s="59"/>
      <c r="E518" s="59"/>
      <c r="F518" s="59"/>
      <c r="G518" s="59"/>
      <c r="H518" s="59"/>
      <c r="I518" s="59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3:23" ht="15.75" customHeight="1">
      <c r="C519" s="59"/>
      <c r="D519" s="59"/>
      <c r="E519" s="59"/>
      <c r="F519" s="59"/>
      <c r="G519" s="59"/>
      <c r="H519" s="59"/>
      <c r="I519" s="59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3:23" ht="15.75" customHeight="1">
      <c r="C520" s="59"/>
      <c r="D520" s="59"/>
      <c r="E520" s="59"/>
      <c r="F520" s="59"/>
      <c r="G520" s="59"/>
      <c r="H520" s="59"/>
      <c r="I520" s="59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3:23" ht="15.75" customHeight="1">
      <c r="C521" s="59"/>
      <c r="D521" s="59"/>
      <c r="E521" s="59"/>
      <c r="F521" s="59"/>
      <c r="G521" s="59"/>
      <c r="H521" s="59"/>
      <c r="I521" s="59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3:23" ht="15.75" customHeight="1">
      <c r="C522" s="59"/>
      <c r="D522" s="59"/>
      <c r="E522" s="59"/>
      <c r="F522" s="59"/>
      <c r="G522" s="59"/>
      <c r="H522" s="59"/>
      <c r="I522" s="59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3:23" ht="15.75" customHeight="1">
      <c r="C523" s="59"/>
      <c r="D523" s="59"/>
      <c r="E523" s="59"/>
      <c r="F523" s="59"/>
      <c r="G523" s="59"/>
      <c r="H523" s="59"/>
      <c r="I523" s="59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3:23" ht="15.75" customHeight="1">
      <c r="C524" s="59"/>
      <c r="D524" s="59"/>
      <c r="E524" s="59"/>
      <c r="F524" s="59"/>
      <c r="G524" s="59"/>
      <c r="H524" s="59"/>
      <c r="I524" s="59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3:23" ht="15.75" customHeight="1">
      <c r="C525" s="59"/>
      <c r="D525" s="59"/>
      <c r="E525" s="59"/>
      <c r="F525" s="59"/>
      <c r="G525" s="59"/>
      <c r="H525" s="59"/>
      <c r="I525" s="59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3:23" ht="15.75" customHeight="1">
      <c r="C526" s="59"/>
      <c r="D526" s="59"/>
      <c r="E526" s="59"/>
      <c r="F526" s="59"/>
      <c r="G526" s="59"/>
      <c r="H526" s="59"/>
      <c r="I526" s="59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3:23" ht="15.75" customHeight="1">
      <c r="C527" s="59"/>
      <c r="D527" s="59"/>
      <c r="E527" s="59"/>
      <c r="F527" s="59"/>
      <c r="G527" s="59"/>
      <c r="H527" s="59"/>
      <c r="I527" s="59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3:23" ht="15.75" customHeight="1">
      <c r="C528" s="59"/>
      <c r="D528" s="59"/>
      <c r="E528" s="59"/>
      <c r="F528" s="59"/>
      <c r="G528" s="59"/>
      <c r="H528" s="59"/>
      <c r="I528" s="59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3:23" ht="15.75" customHeight="1">
      <c r="C529" s="59"/>
      <c r="D529" s="59"/>
      <c r="E529" s="59"/>
      <c r="F529" s="59"/>
      <c r="G529" s="59"/>
      <c r="H529" s="59"/>
      <c r="I529" s="59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3:23" ht="15.75" customHeight="1">
      <c r="C530" s="59"/>
      <c r="D530" s="59"/>
      <c r="E530" s="59"/>
      <c r="F530" s="59"/>
      <c r="G530" s="59"/>
      <c r="H530" s="59"/>
      <c r="I530" s="59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3:23" ht="15.75" customHeight="1">
      <c r="C531" s="59"/>
      <c r="D531" s="59"/>
      <c r="E531" s="59"/>
      <c r="F531" s="59"/>
      <c r="G531" s="59"/>
      <c r="H531" s="59"/>
      <c r="I531" s="59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3:23" ht="15.75" customHeight="1">
      <c r="C532" s="59"/>
      <c r="D532" s="59"/>
      <c r="E532" s="59"/>
      <c r="F532" s="59"/>
      <c r="G532" s="59"/>
      <c r="H532" s="59"/>
      <c r="I532" s="59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3:23" ht="15.75" customHeight="1">
      <c r="C533" s="59"/>
      <c r="D533" s="59"/>
      <c r="E533" s="59"/>
      <c r="F533" s="59"/>
      <c r="G533" s="59"/>
      <c r="H533" s="59"/>
      <c r="I533" s="59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3:23" ht="15.75" customHeight="1">
      <c r="C534" s="59"/>
      <c r="D534" s="59"/>
      <c r="E534" s="59"/>
      <c r="F534" s="59"/>
      <c r="G534" s="59"/>
      <c r="H534" s="59"/>
      <c r="I534" s="59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3:23" ht="15.75" customHeight="1">
      <c r="C535" s="59"/>
      <c r="D535" s="59"/>
      <c r="E535" s="59"/>
      <c r="F535" s="59"/>
      <c r="G535" s="59"/>
      <c r="H535" s="59"/>
      <c r="I535" s="59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3:23" ht="15.75" customHeight="1">
      <c r="C536" s="59"/>
      <c r="D536" s="59"/>
      <c r="E536" s="59"/>
      <c r="F536" s="59"/>
      <c r="G536" s="59"/>
      <c r="H536" s="59"/>
      <c r="I536" s="59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3:23" ht="15.75" customHeight="1">
      <c r="C537" s="59"/>
      <c r="D537" s="59"/>
      <c r="E537" s="59"/>
      <c r="F537" s="59"/>
      <c r="G537" s="59"/>
      <c r="H537" s="59"/>
      <c r="I537" s="59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3:23" ht="15.75" customHeight="1">
      <c r="C538" s="59"/>
      <c r="D538" s="59"/>
      <c r="E538" s="59"/>
      <c r="F538" s="59"/>
      <c r="G538" s="59"/>
      <c r="H538" s="59"/>
      <c r="I538" s="59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3:23" ht="15.75" customHeight="1">
      <c r="C539" s="59"/>
      <c r="D539" s="59"/>
      <c r="E539" s="59"/>
      <c r="F539" s="59"/>
      <c r="G539" s="59"/>
      <c r="H539" s="59"/>
      <c r="I539" s="59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3:23" ht="15.75" customHeight="1">
      <c r="C540" s="59"/>
      <c r="D540" s="59"/>
      <c r="E540" s="59"/>
      <c r="F540" s="59"/>
      <c r="G540" s="59"/>
      <c r="H540" s="59"/>
      <c r="I540" s="59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3:23" ht="15.75" customHeight="1">
      <c r="C541" s="59"/>
      <c r="D541" s="59"/>
      <c r="E541" s="59"/>
      <c r="F541" s="59"/>
      <c r="G541" s="59"/>
      <c r="H541" s="59"/>
      <c r="I541" s="59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3:23" ht="15.75" customHeight="1">
      <c r="C542" s="59"/>
      <c r="D542" s="59"/>
      <c r="E542" s="59"/>
      <c r="F542" s="59"/>
      <c r="G542" s="59"/>
      <c r="H542" s="59"/>
      <c r="I542" s="59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3:23" ht="15.75" customHeight="1">
      <c r="C543" s="59"/>
      <c r="D543" s="59"/>
      <c r="E543" s="59"/>
      <c r="F543" s="59"/>
      <c r="G543" s="59"/>
      <c r="H543" s="59"/>
      <c r="I543" s="59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3:23" ht="15.75" customHeight="1">
      <c r="C544" s="59"/>
      <c r="D544" s="59"/>
      <c r="E544" s="59"/>
      <c r="F544" s="59"/>
      <c r="G544" s="59"/>
      <c r="H544" s="59"/>
      <c r="I544" s="59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3:23" ht="15.75" customHeight="1">
      <c r="C545" s="59"/>
      <c r="D545" s="59"/>
      <c r="E545" s="59"/>
      <c r="F545" s="59"/>
      <c r="G545" s="59"/>
      <c r="H545" s="59"/>
      <c r="I545" s="59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3:23" ht="15.75" customHeight="1">
      <c r="C546" s="59"/>
      <c r="D546" s="59"/>
      <c r="E546" s="59"/>
      <c r="F546" s="59"/>
      <c r="G546" s="59"/>
      <c r="H546" s="59"/>
      <c r="I546" s="59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3:23" ht="15.75" customHeight="1">
      <c r="C547" s="59"/>
      <c r="D547" s="59"/>
      <c r="E547" s="59"/>
      <c r="F547" s="59"/>
      <c r="G547" s="59"/>
      <c r="H547" s="59"/>
      <c r="I547" s="59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3:23" ht="15.75" customHeight="1">
      <c r="C548" s="59"/>
      <c r="D548" s="59"/>
      <c r="E548" s="59"/>
      <c r="F548" s="59"/>
      <c r="G548" s="59"/>
      <c r="H548" s="59"/>
      <c r="I548" s="59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3:23" ht="15.75" customHeight="1">
      <c r="C549" s="59"/>
      <c r="D549" s="59"/>
      <c r="E549" s="59"/>
      <c r="F549" s="59"/>
      <c r="G549" s="59"/>
      <c r="H549" s="59"/>
      <c r="I549" s="59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3:23" ht="15.75" customHeight="1">
      <c r="C550" s="59"/>
      <c r="D550" s="59"/>
      <c r="E550" s="59"/>
      <c r="F550" s="59"/>
      <c r="G550" s="59"/>
      <c r="H550" s="59"/>
      <c r="I550" s="59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3:23" ht="15.75" customHeight="1">
      <c r="C551" s="59"/>
      <c r="D551" s="59"/>
      <c r="E551" s="59"/>
      <c r="F551" s="59"/>
      <c r="G551" s="59"/>
      <c r="H551" s="59"/>
      <c r="I551" s="59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3:23" ht="15.75" customHeight="1">
      <c r="C552" s="59"/>
      <c r="D552" s="59"/>
      <c r="E552" s="59"/>
      <c r="F552" s="59"/>
      <c r="G552" s="59"/>
      <c r="H552" s="59"/>
      <c r="I552" s="59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3:23" ht="15.75" customHeight="1">
      <c r="C553" s="59"/>
      <c r="D553" s="59"/>
      <c r="E553" s="59"/>
      <c r="F553" s="59"/>
      <c r="G553" s="59"/>
      <c r="H553" s="59"/>
      <c r="I553" s="59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3:23" ht="15.75" customHeight="1">
      <c r="C554" s="59"/>
      <c r="D554" s="59"/>
      <c r="E554" s="59"/>
      <c r="F554" s="59"/>
      <c r="G554" s="59"/>
      <c r="H554" s="59"/>
      <c r="I554" s="59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3:23" ht="15.75" customHeight="1">
      <c r="C555" s="59"/>
      <c r="D555" s="59"/>
      <c r="E555" s="59"/>
      <c r="F555" s="59"/>
      <c r="G555" s="59"/>
      <c r="H555" s="59"/>
      <c r="I555" s="59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3:23" ht="15.75" customHeight="1">
      <c r="C556" s="59"/>
      <c r="D556" s="59"/>
      <c r="E556" s="59"/>
      <c r="F556" s="59"/>
      <c r="G556" s="59"/>
      <c r="H556" s="59"/>
      <c r="I556" s="59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3:23" ht="15.75" customHeight="1">
      <c r="C557" s="59"/>
      <c r="D557" s="59"/>
      <c r="E557" s="59"/>
      <c r="F557" s="59"/>
      <c r="G557" s="59"/>
      <c r="H557" s="59"/>
      <c r="I557" s="59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3:23" ht="15.75" customHeight="1">
      <c r="C558" s="59"/>
      <c r="D558" s="59"/>
      <c r="E558" s="59"/>
      <c r="F558" s="59"/>
      <c r="G558" s="59"/>
      <c r="H558" s="59"/>
      <c r="I558" s="59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3:23" ht="15.75" customHeight="1">
      <c r="C559" s="59"/>
      <c r="D559" s="59"/>
      <c r="E559" s="59"/>
      <c r="F559" s="59"/>
      <c r="G559" s="59"/>
      <c r="H559" s="59"/>
      <c r="I559" s="59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3:23" ht="15.75" customHeight="1">
      <c r="C560" s="59"/>
      <c r="D560" s="59"/>
      <c r="E560" s="59"/>
      <c r="F560" s="59"/>
      <c r="G560" s="59"/>
      <c r="H560" s="59"/>
      <c r="I560" s="59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3:23" ht="15.75" customHeight="1">
      <c r="C561" s="59"/>
      <c r="D561" s="59"/>
      <c r="E561" s="59"/>
      <c r="F561" s="59"/>
      <c r="G561" s="59"/>
      <c r="H561" s="59"/>
      <c r="I561" s="59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3:23" ht="15.75" customHeight="1">
      <c r="C562" s="59"/>
      <c r="D562" s="59"/>
      <c r="E562" s="59"/>
      <c r="F562" s="59"/>
      <c r="G562" s="59"/>
      <c r="H562" s="59"/>
      <c r="I562" s="59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3:23" ht="15.75" customHeight="1">
      <c r="C563" s="59"/>
      <c r="D563" s="59"/>
      <c r="E563" s="59"/>
      <c r="F563" s="59"/>
      <c r="G563" s="59"/>
      <c r="H563" s="59"/>
      <c r="I563" s="59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3:23" ht="15.75" customHeight="1">
      <c r="C564" s="59"/>
      <c r="D564" s="59"/>
      <c r="E564" s="59"/>
      <c r="F564" s="59"/>
      <c r="G564" s="59"/>
      <c r="H564" s="59"/>
      <c r="I564" s="59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3:23" ht="15.75" customHeight="1">
      <c r="C565" s="59"/>
      <c r="D565" s="59"/>
      <c r="E565" s="59"/>
      <c r="F565" s="59"/>
      <c r="G565" s="59"/>
      <c r="H565" s="59"/>
      <c r="I565" s="59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3:23" ht="15.75" customHeight="1">
      <c r="C566" s="59"/>
      <c r="D566" s="59"/>
      <c r="E566" s="59"/>
      <c r="F566" s="59"/>
      <c r="G566" s="59"/>
      <c r="H566" s="59"/>
      <c r="I566" s="59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3:23" ht="15.75" customHeight="1">
      <c r="C567" s="59"/>
      <c r="D567" s="59"/>
      <c r="E567" s="59"/>
      <c r="F567" s="59"/>
      <c r="G567" s="59"/>
      <c r="H567" s="59"/>
      <c r="I567" s="59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3:23" ht="15.75" customHeight="1">
      <c r="C568" s="59"/>
      <c r="D568" s="59"/>
      <c r="E568" s="59"/>
      <c r="F568" s="59"/>
      <c r="G568" s="59"/>
      <c r="H568" s="59"/>
      <c r="I568" s="59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3:23" ht="15.75" customHeight="1">
      <c r="C569" s="59"/>
      <c r="D569" s="59"/>
      <c r="E569" s="59"/>
      <c r="F569" s="59"/>
      <c r="G569" s="59"/>
      <c r="H569" s="59"/>
      <c r="I569" s="59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3:23" ht="15.75" customHeight="1">
      <c r="C570" s="59"/>
      <c r="D570" s="59"/>
      <c r="E570" s="59"/>
      <c r="F570" s="59"/>
      <c r="G570" s="59"/>
      <c r="H570" s="59"/>
      <c r="I570" s="59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3:23" ht="15.75" customHeight="1">
      <c r="C571" s="59"/>
      <c r="D571" s="59"/>
      <c r="E571" s="59"/>
      <c r="F571" s="59"/>
      <c r="G571" s="59"/>
      <c r="H571" s="59"/>
      <c r="I571" s="59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3:23" ht="15.75" customHeight="1">
      <c r="C572" s="59"/>
      <c r="D572" s="59"/>
      <c r="E572" s="59"/>
      <c r="F572" s="59"/>
      <c r="G572" s="59"/>
      <c r="H572" s="59"/>
      <c r="I572" s="59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3:23" ht="15.75" customHeight="1">
      <c r="C573" s="59"/>
      <c r="D573" s="59"/>
      <c r="E573" s="59"/>
      <c r="F573" s="59"/>
      <c r="G573" s="59"/>
      <c r="H573" s="59"/>
      <c r="I573" s="59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3:23" ht="15.75" customHeight="1">
      <c r="C574" s="59"/>
      <c r="D574" s="59"/>
      <c r="E574" s="59"/>
      <c r="F574" s="59"/>
      <c r="G574" s="59"/>
      <c r="H574" s="59"/>
      <c r="I574" s="59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3:23" ht="15.75" customHeight="1">
      <c r="C575" s="59"/>
      <c r="D575" s="59"/>
      <c r="E575" s="59"/>
      <c r="F575" s="59"/>
      <c r="G575" s="59"/>
      <c r="H575" s="59"/>
      <c r="I575" s="59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3:23" ht="15.75" customHeight="1">
      <c r="C576" s="59"/>
      <c r="D576" s="59"/>
      <c r="E576" s="59"/>
      <c r="F576" s="59"/>
      <c r="G576" s="59"/>
      <c r="H576" s="59"/>
      <c r="I576" s="59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3:23" ht="15.75" customHeight="1">
      <c r="C577" s="59"/>
      <c r="D577" s="59"/>
      <c r="E577" s="59"/>
      <c r="F577" s="59"/>
      <c r="G577" s="59"/>
      <c r="H577" s="59"/>
      <c r="I577" s="59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3:23" ht="15.75" customHeight="1">
      <c r="C578" s="59"/>
      <c r="D578" s="59"/>
      <c r="E578" s="59"/>
      <c r="F578" s="59"/>
      <c r="G578" s="59"/>
      <c r="H578" s="59"/>
      <c r="I578" s="59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3:23" ht="15.75" customHeight="1">
      <c r="C579" s="59"/>
      <c r="D579" s="59"/>
      <c r="E579" s="59"/>
      <c r="F579" s="59"/>
      <c r="G579" s="59"/>
      <c r="H579" s="59"/>
      <c r="I579" s="59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3:23" ht="15.75" customHeight="1">
      <c r="C580" s="59"/>
      <c r="D580" s="59"/>
      <c r="E580" s="59"/>
      <c r="F580" s="59"/>
      <c r="G580" s="59"/>
      <c r="H580" s="59"/>
      <c r="I580" s="59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3:23" ht="15.75" customHeight="1">
      <c r="C581" s="59"/>
      <c r="D581" s="59"/>
      <c r="E581" s="59"/>
      <c r="F581" s="59"/>
      <c r="G581" s="59"/>
      <c r="H581" s="59"/>
      <c r="I581" s="59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3:23" ht="15.75" customHeight="1">
      <c r="C582" s="59"/>
      <c r="D582" s="59"/>
      <c r="E582" s="59"/>
      <c r="F582" s="59"/>
      <c r="G582" s="59"/>
      <c r="H582" s="59"/>
      <c r="I582" s="59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3:23" ht="15.75" customHeight="1">
      <c r="C583" s="59"/>
      <c r="D583" s="59"/>
      <c r="E583" s="59"/>
      <c r="F583" s="59"/>
      <c r="G583" s="59"/>
      <c r="H583" s="59"/>
      <c r="I583" s="59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3:23" ht="15.75" customHeight="1">
      <c r="C584" s="59"/>
      <c r="D584" s="59"/>
      <c r="E584" s="59"/>
      <c r="F584" s="59"/>
      <c r="G584" s="59"/>
      <c r="H584" s="59"/>
      <c r="I584" s="59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3:23" ht="15.75" customHeight="1">
      <c r="C585" s="59"/>
      <c r="D585" s="59"/>
      <c r="E585" s="59"/>
      <c r="F585" s="59"/>
      <c r="G585" s="59"/>
      <c r="H585" s="59"/>
      <c r="I585" s="59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3:23" ht="15.75" customHeight="1">
      <c r="C586" s="59"/>
      <c r="D586" s="59"/>
      <c r="E586" s="59"/>
      <c r="F586" s="59"/>
      <c r="G586" s="59"/>
      <c r="H586" s="59"/>
      <c r="I586" s="59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3:23" ht="15.75" customHeight="1">
      <c r="C587" s="59"/>
      <c r="D587" s="59"/>
      <c r="E587" s="59"/>
      <c r="F587" s="59"/>
      <c r="G587" s="59"/>
      <c r="H587" s="59"/>
      <c r="I587" s="59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3:23" ht="15.75" customHeight="1">
      <c r="C588" s="59"/>
      <c r="D588" s="59"/>
      <c r="E588" s="59"/>
      <c r="F588" s="59"/>
      <c r="G588" s="59"/>
      <c r="H588" s="59"/>
      <c r="I588" s="59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3:23" ht="15.75" customHeight="1">
      <c r="C589" s="59"/>
      <c r="D589" s="59"/>
      <c r="E589" s="59"/>
      <c r="F589" s="59"/>
      <c r="G589" s="59"/>
      <c r="H589" s="59"/>
      <c r="I589" s="59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3:23" ht="15.75" customHeight="1">
      <c r="C590" s="59"/>
      <c r="D590" s="59"/>
      <c r="E590" s="59"/>
      <c r="F590" s="59"/>
      <c r="G590" s="59"/>
      <c r="H590" s="59"/>
      <c r="I590" s="59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3:23" ht="15.75" customHeight="1">
      <c r="C591" s="59"/>
      <c r="D591" s="59"/>
      <c r="E591" s="59"/>
      <c r="F591" s="59"/>
      <c r="G591" s="59"/>
      <c r="H591" s="59"/>
      <c r="I591" s="59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3:23" ht="15.75" customHeight="1">
      <c r="C592" s="59"/>
      <c r="D592" s="59"/>
      <c r="E592" s="59"/>
      <c r="F592" s="59"/>
      <c r="G592" s="59"/>
      <c r="H592" s="59"/>
      <c r="I592" s="59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3:23" ht="15.75" customHeight="1">
      <c r="C593" s="59"/>
      <c r="D593" s="59"/>
      <c r="E593" s="59"/>
      <c r="F593" s="59"/>
      <c r="G593" s="59"/>
      <c r="H593" s="59"/>
      <c r="I593" s="59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3:23" ht="15.75" customHeight="1">
      <c r="C594" s="59"/>
      <c r="D594" s="59"/>
      <c r="E594" s="59"/>
      <c r="F594" s="59"/>
      <c r="G594" s="59"/>
      <c r="H594" s="59"/>
      <c r="I594" s="59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3:23" ht="15.75" customHeight="1">
      <c r="C595" s="59"/>
      <c r="D595" s="59"/>
      <c r="E595" s="59"/>
      <c r="F595" s="59"/>
      <c r="G595" s="59"/>
      <c r="H595" s="59"/>
      <c r="I595" s="59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3:23" ht="15.75" customHeight="1">
      <c r="C596" s="59"/>
      <c r="D596" s="59"/>
      <c r="E596" s="59"/>
      <c r="F596" s="59"/>
      <c r="G596" s="59"/>
      <c r="H596" s="59"/>
      <c r="I596" s="59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3:23" ht="15.75" customHeight="1">
      <c r="C597" s="59"/>
      <c r="D597" s="59"/>
      <c r="E597" s="59"/>
      <c r="F597" s="59"/>
      <c r="G597" s="59"/>
      <c r="H597" s="59"/>
      <c r="I597" s="59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3:23" ht="15.75" customHeight="1">
      <c r="C598" s="59"/>
      <c r="D598" s="59"/>
      <c r="E598" s="59"/>
      <c r="F598" s="59"/>
      <c r="G598" s="59"/>
      <c r="H598" s="59"/>
      <c r="I598" s="59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3:23" ht="15.75" customHeight="1">
      <c r="C599" s="59"/>
      <c r="D599" s="59"/>
      <c r="E599" s="59"/>
      <c r="F599" s="59"/>
      <c r="G599" s="59"/>
      <c r="H599" s="59"/>
      <c r="I599" s="59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3:23" ht="15.75" customHeight="1">
      <c r="C600" s="59"/>
      <c r="D600" s="59"/>
      <c r="E600" s="59"/>
      <c r="F600" s="59"/>
      <c r="G600" s="59"/>
      <c r="H600" s="59"/>
      <c r="I600" s="59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3:23" ht="15.75" customHeight="1">
      <c r="C601" s="59"/>
      <c r="D601" s="59"/>
      <c r="E601" s="59"/>
      <c r="F601" s="59"/>
      <c r="G601" s="59"/>
      <c r="H601" s="59"/>
      <c r="I601" s="59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3:23" ht="15.75" customHeight="1">
      <c r="C602" s="59"/>
      <c r="D602" s="59"/>
      <c r="E602" s="59"/>
      <c r="F602" s="59"/>
      <c r="G602" s="59"/>
      <c r="H602" s="59"/>
      <c r="I602" s="59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3:23" ht="15.75" customHeight="1">
      <c r="C603" s="59"/>
      <c r="D603" s="59"/>
      <c r="E603" s="59"/>
      <c r="F603" s="59"/>
      <c r="G603" s="59"/>
      <c r="H603" s="59"/>
      <c r="I603" s="59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3:23" ht="15.75" customHeight="1">
      <c r="C604" s="59"/>
      <c r="D604" s="59"/>
      <c r="E604" s="59"/>
      <c r="F604" s="59"/>
      <c r="G604" s="59"/>
      <c r="H604" s="59"/>
      <c r="I604" s="59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3:23" ht="15.75" customHeight="1">
      <c r="C605" s="59"/>
      <c r="D605" s="59"/>
      <c r="E605" s="59"/>
      <c r="F605" s="59"/>
      <c r="G605" s="59"/>
      <c r="H605" s="59"/>
      <c r="I605" s="59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3:23" ht="15.75" customHeight="1">
      <c r="C606" s="59"/>
      <c r="D606" s="59"/>
      <c r="E606" s="59"/>
      <c r="F606" s="59"/>
      <c r="G606" s="59"/>
      <c r="H606" s="59"/>
      <c r="I606" s="59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3:23" ht="15.75" customHeight="1">
      <c r="C607" s="59"/>
      <c r="D607" s="59"/>
      <c r="E607" s="59"/>
      <c r="F607" s="59"/>
      <c r="G607" s="59"/>
      <c r="H607" s="59"/>
      <c r="I607" s="59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3:23" ht="15.75" customHeight="1">
      <c r="C608" s="59"/>
      <c r="D608" s="59"/>
      <c r="E608" s="59"/>
      <c r="F608" s="59"/>
      <c r="G608" s="59"/>
      <c r="H608" s="59"/>
      <c r="I608" s="59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3:23" ht="15.75" customHeight="1">
      <c r="C609" s="59"/>
      <c r="D609" s="59"/>
      <c r="E609" s="59"/>
      <c r="F609" s="59"/>
      <c r="G609" s="59"/>
      <c r="H609" s="59"/>
      <c r="I609" s="59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3:23" ht="15.75" customHeight="1">
      <c r="C610" s="59"/>
      <c r="D610" s="59"/>
      <c r="E610" s="59"/>
      <c r="F610" s="59"/>
      <c r="G610" s="59"/>
      <c r="H610" s="59"/>
      <c r="I610" s="59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3:23" ht="15.75" customHeight="1">
      <c r="C611" s="59"/>
      <c r="D611" s="59"/>
      <c r="E611" s="59"/>
      <c r="F611" s="59"/>
      <c r="G611" s="59"/>
      <c r="H611" s="59"/>
      <c r="I611" s="59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3:23" ht="15.75" customHeight="1">
      <c r="C612" s="59"/>
      <c r="D612" s="59"/>
      <c r="E612" s="59"/>
      <c r="F612" s="59"/>
      <c r="G612" s="59"/>
      <c r="H612" s="59"/>
      <c r="I612" s="59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3:23" ht="15.75" customHeight="1">
      <c r="C613" s="59"/>
      <c r="D613" s="59"/>
      <c r="E613" s="59"/>
      <c r="F613" s="59"/>
      <c r="G613" s="59"/>
      <c r="H613" s="59"/>
      <c r="I613" s="59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3:23" ht="15.75" customHeight="1">
      <c r="C614" s="59"/>
      <c r="D614" s="59"/>
      <c r="E614" s="59"/>
      <c r="F614" s="59"/>
      <c r="G614" s="59"/>
      <c r="H614" s="59"/>
      <c r="I614" s="59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3:23" ht="15.75" customHeight="1">
      <c r="C615" s="59"/>
      <c r="D615" s="59"/>
      <c r="E615" s="59"/>
      <c r="F615" s="59"/>
      <c r="G615" s="59"/>
      <c r="H615" s="59"/>
      <c r="I615" s="59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3:23" ht="15.75" customHeight="1">
      <c r="C616" s="59"/>
      <c r="D616" s="59"/>
      <c r="E616" s="59"/>
      <c r="F616" s="59"/>
      <c r="G616" s="59"/>
      <c r="H616" s="59"/>
      <c r="I616" s="59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3:23" ht="15.75" customHeight="1">
      <c r="C617" s="59"/>
      <c r="D617" s="59"/>
      <c r="E617" s="59"/>
      <c r="F617" s="59"/>
      <c r="G617" s="59"/>
      <c r="H617" s="59"/>
      <c r="I617" s="59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3:23" ht="15.75" customHeight="1">
      <c r="C618" s="59"/>
      <c r="D618" s="59"/>
      <c r="E618" s="59"/>
      <c r="F618" s="59"/>
      <c r="G618" s="59"/>
      <c r="H618" s="59"/>
      <c r="I618" s="59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3:23" ht="15.75" customHeight="1">
      <c r="C619" s="59"/>
      <c r="D619" s="59"/>
      <c r="E619" s="59"/>
      <c r="F619" s="59"/>
      <c r="G619" s="59"/>
      <c r="H619" s="59"/>
      <c r="I619" s="59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3:23" ht="15.75" customHeight="1">
      <c r="C620" s="59"/>
      <c r="D620" s="59"/>
      <c r="E620" s="59"/>
      <c r="F620" s="59"/>
      <c r="G620" s="59"/>
      <c r="H620" s="59"/>
      <c r="I620" s="59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3:23" ht="15.75" customHeight="1">
      <c r="C621" s="59"/>
      <c r="D621" s="59"/>
      <c r="E621" s="59"/>
      <c r="F621" s="59"/>
      <c r="G621" s="59"/>
      <c r="H621" s="59"/>
      <c r="I621" s="59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3:23" ht="15.75" customHeight="1">
      <c r="C622" s="59"/>
      <c r="D622" s="59"/>
      <c r="E622" s="59"/>
      <c r="F622" s="59"/>
      <c r="G622" s="59"/>
      <c r="H622" s="59"/>
      <c r="I622" s="59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3:23" ht="15.75" customHeight="1">
      <c r="C623" s="59"/>
      <c r="D623" s="59"/>
      <c r="E623" s="59"/>
      <c r="F623" s="59"/>
      <c r="G623" s="59"/>
      <c r="H623" s="59"/>
      <c r="I623" s="59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3:23" ht="15.75" customHeight="1">
      <c r="C624" s="59"/>
      <c r="D624" s="59"/>
      <c r="E624" s="59"/>
      <c r="F624" s="59"/>
      <c r="G624" s="59"/>
      <c r="H624" s="59"/>
      <c r="I624" s="59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3:23" ht="15.75" customHeight="1">
      <c r="C625" s="59"/>
      <c r="D625" s="59"/>
      <c r="E625" s="59"/>
      <c r="F625" s="59"/>
      <c r="G625" s="59"/>
      <c r="H625" s="59"/>
      <c r="I625" s="59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3:23" ht="15.75" customHeight="1">
      <c r="C626" s="59"/>
      <c r="D626" s="59"/>
      <c r="E626" s="59"/>
      <c r="F626" s="59"/>
      <c r="G626" s="59"/>
      <c r="H626" s="59"/>
      <c r="I626" s="59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3:23" ht="15.75" customHeight="1">
      <c r="C627" s="59"/>
      <c r="D627" s="59"/>
      <c r="E627" s="59"/>
      <c r="F627" s="59"/>
      <c r="G627" s="59"/>
      <c r="H627" s="59"/>
      <c r="I627" s="59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3:23" ht="15.75" customHeight="1">
      <c r="C628" s="59"/>
      <c r="D628" s="59"/>
      <c r="E628" s="59"/>
      <c r="F628" s="59"/>
      <c r="G628" s="59"/>
      <c r="H628" s="59"/>
      <c r="I628" s="59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3:23" ht="15.75" customHeight="1">
      <c r="C629" s="59"/>
      <c r="D629" s="59"/>
      <c r="E629" s="59"/>
      <c r="F629" s="59"/>
      <c r="G629" s="59"/>
      <c r="H629" s="59"/>
      <c r="I629" s="59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3:23" ht="15.75" customHeight="1">
      <c r="C630" s="59"/>
      <c r="D630" s="59"/>
      <c r="E630" s="59"/>
      <c r="F630" s="59"/>
      <c r="G630" s="59"/>
      <c r="H630" s="59"/>
      <c r="I630" s="59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3:23" ht="15.75" customHeight="1">
      <c r="C631" s="59"/>
      <c r="D631" s="59"/>
      <c r="E631" s="59"/>
      <c r="F631" s="59"/>
      <c r="G631" s="59"/>
      <c r="H631" s="59"/>
      <c r="I631" s="59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3:23" ht="15.75" customHeight="1">
      <c r="C632" s="59"/>
      <c r="D632" s="59"/>
      <c r="E632" s="59"/>
      <c r="F632" s="59"/>
      <c r="G632" s="59"/>
      <c r="H632" s="59"/>
      <c r="I632" s="59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3:23" ht="15.75" customHeight="1">
      <c r="C633" s="59"/>
      <c r="D633" s="59"/>
      <c r="E633" s="59"/>
      <c r="F633" s="59"/>
      <c r="G633" s="59"/>
      <c r="H633" s="59"/>
      <c r="I633" s="59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3:23" ht="15.75" customHeight="1">
      <c r="C634" s="59"/>
      <c r="D634" s="59"/>
      <c r="E634" s="59"/>
      <c r="F634" s="59"/>
      <c r="G634" s="59"/>
      <c r="H634" s="59"/>
      <c r="I634" s="59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3:23" ht="15.75" customHeight="1">
      <c r="C635" s="59"/>
      <c r="D635" s="59"/>
      <c r="E635" s="59"/>
      <c r="F635" s="59"/>
      <c r="G635" s="59"/>
      <c r="H635" s="59"/>
      <c r="I635" s="59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3:23" ht="15.75" customHeight="1">
      <c r="C636" s="59"/>
      <c r="D636" s="59"/>
      <c r="E636" s="59"/>
      <c r="F636" s="59"/>
      <c r="G636" s="59"/>
      <c r="H636" s="59"/>
      <c r="I636" s="59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3:23" ht="15.75" customHeight="1">
      <c r="C637" s="59"/>
      <c r="D637" s="59"/>
      <c r="E637" s="59"/>
      <c r="F637" s="59"/>
      <c r="G637" s="59"/>
      <c r="H637" s="59"/>
      <c r="I637" s="59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3:23" ht="15.75" customHeight="1">
      <c r="C638" s="59"/>
      <c r="D638" s="59"/>
      <c r="E638" s="59"/>
      <c r="F638" s="59"/>
      <c r="G638" s="59"/>
      <c r="H638" s="59"/>
      <c r="I638" s="59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3:23" ht="15.75" customHeight="1">
      <c r="C639" s="59"/>
      <c r="D639" s="59"/>
      <c r="E639" s="59"/>
      <c r="F639" s="59"/>
      <c r="G639" s="59"/>
      <c r="H639" s="59"/>
      <c r="I639" s="59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3:23" ht="15.75" customHeight="1">
      <c r="C640" s="59"/>
      <c r="D640" s="59"/>
      <c r="E640" s="59"/>
      <c r="F640" s="59"/>
      <c r="G640" s="59"/>
      <c r="H640" s="59"/>
      <c r="I640" s="59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3:23" ht="15.75" customHeight="1">
      <c r="C641" s="59"/>
      <c r="D641" s="59"/>
      <c r="E641" s="59"/>
      <c r="F641" s="59"/>
      <c r="G641" s="59"/>
      <c r="H641" s="59"/>
      <c r="I641" s="59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3:23" ht="15.75" customHeight="1">
      <c r="C642" s="59"/>
      <c r="D642" s="59"/>
      <c r="E642" s="59"/>
      <c r="F642" s="59"/>
      <c r="G642" s="59"/>
      <c r="H642" s="59"/>
      <c r="I642" s="59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3:23" ht="15.75" customHeight="1">
      <c r="C643" s="59"/>
      <c r="D643" s="59"/>
      <c r="E643" s="59"/>
      <c r="F643" s="59"/>
      <c r="G643" s="59"/>
      <c r="H643" s="59"/>
      <c r="I643" s="59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3:23" ht="15.75" customHeight="1">
      <c r="C644" s="59"/>
      <c r="D644" s="59"/>
      <c r="E644" s="59"/>
      <c r="F644" s="59"/>
      <c r="G644" s="59"/>
      <c r="H644" s="59"/>
      <c r="I644" s="59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3:23" ht="15.75" customHeight="1">
      <c r="C645" s="59"/>
      <c r="D645" s="59"/>
      <c r="E645" s="59"/>
      <c r="F645" s="59"/>
      <c r="G645" s="59"/>
      <c r="H645" s="59"/>
      <c r="I645" s="59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3:23" ht="15.75" customHeight="1">
      <c r="C646" s="59"/>
      <c r="D646" s="59"/>
      <c r="E646" s="59"/>
      <c r="F646" s="59"/>
      <c r="G646" s="59"/>
      <c r="H646" s="59"/>
      <c r="I646" s="59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3:23" ht="15.75" customHeight="1">
      <c r="C647" s="59"/>
      <c r="D647" s="59"/>
      <c r="E647" s="59"/>
      <c r="F647" s="59"/>
      <c r="G647" s="59"/>
      <c r="H647" s="59"/>
      <c r="I647" s="59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3:23" ht="15.75" customHeight="1">
      <c r="C648" s="59"/>
      <c r="D648" s="59"/>
      <c r="E648" s="59"/>
      <c r="F648" s="59"/>
      <c r="G648" s="59"/>
      <c r="H648" s="59"/>
      <c r="I648" s="59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3:23" ht="15.75" customHeight="1">
      <c r="C649" s="59"/>
      <c r="D649" s="59"/>
      <c r="E649" s="59"/>
      <c r="F649" s="59"/>
      <c r="G649" s="59"/>
      <c r="H649" s="59"/>
      <c r="I649" s="59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3:23" ht="15.75" customHeight="1">
      <c r="C650" s="59"/>
      <c r="D650" s="59"/>
      <c r="E650" s="59"/>
      <c r="F650" s="59"/>
      <c r="G650" s="59"/>
      <c r="H650" s="59"/>
      <c r="I650" s="59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3:23" ht="15.75" customHeight="1">
      <c r="C651" s="59"/>
      <c r="D651" s="59"/>
      <c r="E651" s="59"/>
      <c r="F651" s="59"/>
      <c r="G651" s="59"/>
      <c r="H651" s="59"/>
      <c r="I651" s="59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3:23" ht="15.75" customHeight="1">
      <c r="C652" s="59"/>
      <c r="D652" s="59"/>
      <c r="E652" s="59"/>
      <c r="F652" s="59"/>
      <c r="G652" s="59"/>
      <c r="H652" s="59"/>
      <c r="I652" s="59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3:23" ht="15.75" customHeight="1">
      <c r="C653" s="59"/>
      <c r="D653" s="59"/>
      <c r="E653" s="59"/>
      <c r="F653" s="59"/>
      <c r="G653" s="59"/>
      <c r="H653" s="59"/>
      <c r="I653" s="59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3:23" ht="15.75" customHeight="1">
      <c r="C654" s="59"/>
      <c r="D654" s="59"/>
      <c r="E654" s="59"/>
      <c r="F654" s="59"/>
      <c r="G654" s="59"/>
      <c r="H654" s="59"/>
      <c r="I654" s="59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3:23" ht="15.75" customHeight="1">
      <c r="C655" s="59"/>
      <c r="D655" s="59"/>
      <c r="E655" s="59"/>
      <c r="F655" s="59"/>
      <c r="G655" s="59"/>
      <c r="H655" s="59"/>
      <c r="I655" s="59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3:23" ht="15.75" customHeight="1">
      <c r="C656" s="59"/>
      <c r="D656" s="59"/>
      <c r="E656" s="59"/>
      <c r="F656" s="59"/>
      <c r="G656" s="59"/>
      <c r="H656" s="59"/>
      <c r="I656" s="59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3:23" ht="15.75" customHeight="1">
      <c r="C657" s="59"/>
      <c r="D657" s="59"/>
      <c r="E657" s="59"/>
      <c r="F657" s="59"/>
      <c r="G657" s="59"/>
      <c r="H657" s="59"/>
      <c r="I657" s="59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3:23" ht="15.75" customHeight="1">
      <c r="C658" s="59"/>
      <c r="D658" s="59"/>
      <c r="E658" s="59"/>
      <c r="F658" s="59"/>
      <c r="G658" s="59"/>
      <c r="H658" s="59"/>
      <c r="I658" s="59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3:23" ht="15.75" customHeight="1">
      <c r="C659" s="59"/>
      <c r="D659" s="59"/>
      <c r="E659" s="59"/>
      <c r="F659" s="59"/>
      <c r="G659" s="59"/>
      <c r="H659" s="59"/>
      <c r="I659" s="59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3:23" ht="15.75" customHeight="1">
      <c r="C660" s="59"/>
      <c r="D660" s="59"/>
      <c r="E660" s="59"/>
      <c r="F660" s="59"/>
      <c r="G660" s="59"/>
      <c r="H660" s="59"/>
      <c r="I660" s="59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3:23" ht="15.75" customHeight="1">
      <c r="C661" s="59"/>
      <c r="D661" s="59"/>
      <c r="E661" s="59"/>
      <c r="F661" s="59"/>
      <c r="G661" s="59"/>
      <c r="H661" s="59"/>
      <c r="I661" s="59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3:23" ht="15.75" customHeight="1">
      <c r="C662" s="59"/>
      <c r="D662" s="59"/>
      <c r="E662" s="59"/>
      <c r="F662" s="59"/>
      <c r="G662" s="59"/>
      <c r="H662" s="59"/>
      <c r="I662" s="59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3:23" ht="15.75" customHeight="1">
      <c r="C663" s="59"/>
      <c r="D663" s="59"/>
      <c r="E663" s="59"/>
      <c r="F663" s="59"/>
      <c r="G663" s="59"/>
      <c r="H663" s="59"/>
      <c r="I663" s="59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3:23" ht="15.75" customHeight="1">
      <c r="C664" s="59"/>
      <c r="D664" s="59"/>
      <c r="E664" s="59"/>
      <c r="F664" s="59"/>
      <c r="G664" s="59"/>
      <c r="H664" s="59"/>
      <c r="I664" s="59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3:23" ht="15.75" customHeight="1">
      <c r="C665" s="59"/>
      <c r="D665" s="59"/>
      <c r="E665" s="59"/>
      <c r="F665" s="59"/>
      <c r="G665" s="59"/>
      <c r="H665" s="59"/>
      <c r="I665" s="59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3:23" ht="15.75" customHeight="1">
      <c r="C666" s="59"/>
      <c r="D666" s="59"/>
      <c r="E666" s="59"/>
      <c r="F666" s="59"/>
      <c r="G666" s="59"/>
      <c r="H666" s="59"/>
      <c r="I666" s="59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3:23" ht="15.75" customHeight="1">
      <c r="C667" s="59"/>
      <c r="D667" s="59"/>
      <c r="E667" s="59"/>
      <c r="F667" s="59"/>
      <c r="G667" s="59"/>
      <c r="H667" s="59"/>
      <c r="I667" s="59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3:23" ht="15.75" customHeight="1">
      <c r="C668" s="59"/>
      <c r="D668" s="59"/>
      <c r="E668" s="59"/>
      <c r="F668" s="59"/>
      <c r="G668" s="59"/>
      <c r="H668" s="59"/>
      <c r="I668" s="59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3:23" ht="15.75" customHeight="1">
      <c r="C669" s="59"/>
      <c r="D669" s="59"/>
      <c r="E669" s="59"/>
      <c r="F669" s="59"/>
      <c r="G669" s="59"/>
      <c r="H669" s="59"/>
      <c r="I669" s="59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3:23" ht="15.75" customHeight="1">
      <c r="C670" s="59"/>
      <c r="D670" s="59"/>
      <c r="E670" s="59"/>
      <c r="F670" s="59"/>
      <c r="G670" s="59"/>
      <c r="H670" s="59"/>
      <c r="I670" s="59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3:23" ht="15.75" customHeight="1">
      <c r="C671" s="59"/>
      <c r="D671" s="59"/>
      <c r="E671" s="59"/>
      <c r="F671" s="59"/>
      <c r="G671" s="59"/>
      <c r="H671" s="59"/>
      <c r="I671" s="59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3:23" ht="15.75" customHeight="1">
      <c r="C672" s="59"/>
      <c r="D672" s="59"/>
      <c r="E672" s="59"/>
      <c r="F672" s="59"/>
      <c r="G672" s="59"/>
      <c r="H672" s="59"/>
      <c r="I672" s="59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3:23" ht="15.75" customHeight="1">
      <c r="C673" s="59"/>
      <c r="D673" s="59"/>
      <c r="E673" s="59"/>
      <c r="F673" s="59"/>
      <c r="G673" s="59"/>
      <c r="H673" s="59"/>
      <c r="I673" s="59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3:23" ht="15.75" customHeight="1">
      <c r="C674" s="59"/>
      <c r="D674" s="59"/>
      <c r="E674" s="59"/>
      <c r="F674" s="59"/>
      <c r="G674" s="59"/>
      <c r="H674" s="59"/>
      <c r="I674" s="59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3:23" ht="15.75" customHeight="1">
      <c r="C675" s="59"/>
      <c r="D675" s="59"/>
      <c r="E675" s="59"/>
      <c r="F675" s="59"/>
      <c r="G675" s="59"/>
      <c r="H675" s="59"/>
      <c r="I675" s="59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3:23" ht="15.75" customHeight="1">
      <c r="C676" s="59"/>
      <c r="D676" s="59"/>
      <c r="E676" s="59"/>
      <c r="F676" s="59"/>
      <c r="G676" s="59"/>
      <c r="H676" s="59"/>
      <c r="I676" s="59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3:23" ht="15.75" customHeight="1">
      <c r="C677" s="59"/>
      <c r="D677" s="59"/>
      <c r="E677" s="59"/>
      <c r="F677" s="59"/>
      <c r="G677" s="59"/>
      <c r="H677" s="59"/>
      <c r="I677" s="59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3:23" ht="15.75" customHeight="1">
      <c r="C678" s="59"/>
      <c r="D678" s="59"/>
      <c r="E678" s="59"/>
      <c r="F678" s="59"/>
      <c r="G678" s="59"/>
      <c r="H678" s="59"/>
      <c r="I678" s="59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3:23" ht="15.75" customHeight="1">
      <c r="C679" s="59"/>
      <c r="D679" s="59"/>
      <c r="E679" s="59"/>
      <c r="F679" s="59"/>
      <c r="G679" s="59"/>
      <c r="H679" s="59"/>
      <c r="I679" s="59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3:23" ht="15.75" customHeight="1">
      <c r="C680" s="59"/>
      <c r="D680" s="59"/>
      <c r="E680" s="59"/>
      <c r="F680" s="59"/>
      <c r="G680" s="59"/>
      <c r="H680" s="59"/>
      <c r="I680" s="59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3:23" ht="15.75" customHeight="1">
      <c r="C681" s="59"/>
      <c r="D681" s="59"/>
      <c r="E681" s="59"/>
      <c r="F681" s="59"/>
      <c r="G681" s="59"/>
      <c r="H681" s="59"/>
      <c r="I681" s="59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3:23" ht="15.75" customHeight="1">
      <c r="C682" s="59"/>
      <c r="D682" s="59"/>
      <c r="E682" s="59"/>
      <c r="F682" s="59"/>
      <c r="G682" s="59"/>
      <c r="H682" s="59"/>
      <c r="I682" s="59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3:23" ht="15.75" customHeight="1">
      <c r="C683" s="59"/>
      <c r="D683" s="59"/>
      <c r="E683" s="59"/>
      <c r="F683" s="59"/>
      <c r="G683" s="59"/>
      <c r="H683" s="59"/>
      <c r="I683" s="59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3:23" ht="15.75" customHeight="1">
      <c r="C684" s="59"/>
      <c r="D684" s="59"/>
      <c r="E684" s="59"/>
      <c r="F684" s="59"/>
      <c r="G684" s="59"/>
      <c r="H684" s="59"/>
      <c r="I684" s="59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3:23" ht="15.75" customHeight="1">
      <c r="C685" s="59"/>
      <c r="D685" s="59"/>
      <c r="E685" s="59"/>
      <c r="F685" s="59"/>
      <c r="G685" s="59"/>
      <c r="H685" s="59"/>
      <c r="I685" s="59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3:23" ht="15.75" customHeight="1">
      <c r="C686" s="59"/>
      <c r="D686" s="59"/>
      <c r="E686" s="59"/>
      <c r="F686" s="59"/>
      <c r="G686" s="59"/>
      <c r="H686" s="59"/>
      <c r="I686" s="59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3:23" ht="15.75" customHeight="1">
      <c r="C687" s="59"/>
      <c r="D687" s="59"/>
      <c r="E687" s="59"/>
      <c r="F687" s="59"/>
      <c r="G687" s="59"/>
      <c r="H687" s="59"/>
      <c r="I687" s="59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3:23" ht="15.75" customHeight="1">
      <c r="C688" s="59"/>
      <c r="D688" s="59"/>
      <c r="E688" s="59"/>
      <c r="F688" s="59"/>
      <c r="G688" s="59"/>
      <c r="H688" s="59"/>
      <c r="I688" s="59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3:23" ht="15.75" customHeight="1">
      <c r="C689" s="59"/>
      <c r="D689" s="59"/>
      <c r="E689" s="59"/>
      <c r="F689" s="59"/>
      <c r="G689" s="59"/>
      <c r="H689" s="59"/>
      <c r="I689" s="59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3:23" ht="15.75" customHeight="1">
      <c r="C690" s="59"/>
      <c r="D690" s="59"/>
      <c r="E690" s="59"/>
      <c r="F690" s="59"/>
      <c r="G690" s="59"/>
      <c r="H690" s="59"/>
      <c r="I690" s="59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3:23" ht="15.75" customHeight="1">
      <c r="C691" s="59"/>
      <c r="D691" s="59"/>
      <c r="E691" s="59"/>
      <c r="F691" s="59"/>
      <c r="G691" s="59"/>
      <c r="H691" s="59"/>
      <c r="I691" s="59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3:23" ht="15.75" customHeight="1">
      <c r="C692" s="59"/>
      <c r="D692" s="59"/>
      <c r="E692" s="59"/>
      <c r="F692" s="59"/>
      <c r="G692" s="59"/>
      <c r="H692" s="59"/>
      <c r="I692" s="59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3:23" ht="15.75" customHeight="1">
      <c r="C693" s="59"/>
      <c r="D693" s="59"/>
      <c r="E693" s="59"/>
      <c r="F693" s="59"/>
      <c r="G693" s="59"/>
      <c r="H693" s="59"/>
      <c r="I693" s="59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3:23" ht="15.75" customHeight="1">
      <c r="C694" s="59"/>
      <c r="D694" s="59"/>
      <c r="E694" s="59"/>
      <c r="F694" s="59"/>
      <c r="G694" s="59"/>
      <c r="H694" s="59"/>
      <c r="I694" s="59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3:23" ht="15.75" customHeight="1">
      <c r="C695" s="59"/>
      <c r="D695" s="59"/>
      <c r="E695" s="59"/>
      <c r="F695" s="59"/>
      <c r="G695" s="59"/>
      <c r="H695" s="59"/>
      <c r="I695" s="59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3:23" ht="15.75" customHeight="1">
      <c r="C696" s="59"/>
      <c r="D696" s="59"/>
      <c r="E696" s="59"/>
      <c r="F696" s="59"/>
      <c r="G696" s="59"/>
      <c r="H696" s="59"/>
      <c r="I696" s="59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3:23" ht="15.75" customHeight="1">
      <c r="C697" s="59"/>
      <c r="D697" s="59"/>
      <c r="E697" s="59"/>
      <c r="F697" s="59"/>
      <c r="G697" s="59"/>
      <c r="H697" s="59"/>
      <c r="I697" s="59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3:23" ht="15.75" customHeight="1">
      <c r="C698" s="59"/>
      <c r="D698" s="59"/>
      <c r="E698" s="59"/>
      <c r="F698" s="59"/>
      <c r="G698" s="59"/>
      <c r="H698" s="59"/>
      <c r="I698" s="59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3:23" ht="15.75" customHeight="1">
      <c r="C699" s="59"/>
      <c r="D699" s="59"/>
      <c r="E699" s="59"/>
      <c r="F699" s="59"/>
      <c r="G699" s="59"/>
      <c r="H699" s="59"/>
      <c r="I699" s="59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3:23" ht="15.75" customHeight="1">
      <c r="C700" s="59"/>
      <c r="D700" s="59"/>
      <c r="E700" s="59"/>
      <c r="F700" s="59"/>
      <c r="G700" s="59"/>
      <c r="H700" s="59"/>
      <c r="I700" s="59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3:23" ht="15.75" customHeight="1">
      <c r="C701" s="59"/>
      <c r="D701" s="59"/>
      <c r="E701" s="59"/>
      <c r="F701" s="59"/>
      <c r="G701" s="59"/>
      <c r="H701" s="59"/>
      <c r="I701" s="59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3:23" ht="15.75" customHeight="1">
      <c r="C702" s="59"/>
      <c r="D702" s="59"/>
      <c r="E702" s="59"/>
      <c r="F702" s="59"/>
      <c r="G702" s="59"/>
      <c r="H702" s="59"/>
      <c r="I702" s="59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3:23" ht="15.75" customHeight="1">
      <c r="C703" s="59"/>
      <c r="D703" s="59"/>
      <c r="E703" s="59"/>
      <c r="F703" s="59"/>
      <c r="G703" s="59"/>
      <c r="H703" s="59"/>
      <c r="I703" s="59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3:23" ht="15.75" customHeight="1">
      <c r="C704" s="59"/>
      <c r="D704" s="59"/>
      <c r="E704" s="59"/>
      <c r="F704" s="59"/>
      <c r="G704" s="59"/>
      <c r="H704" s="59"/>
      <c r="I704" s="59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3:23" ht="15.75" customHeight="1">
      <c r="C705" s="59"/>
      <c r="D705" s="59"/>
      <c r="E705" s="59"/>
      <c r="F705" s="59"/>
      <c r="G705" s="59"/>
      <c r="H705" s="59"/>
      <c r="I705" s="59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3:23" ht="15.75" customHeight="1">
      <c r="C706" s="59"/>
      <c r="D706" s="59"/>
      <c r="E706" s="59"/>
      <c r="F706" s="59"/>
      <c r="G706" s="59"/>
      <c r="H706" s="59"/>
      <c r="I706" s="59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3:23" ht="15.75" customHeight="1">
      <c r="C707" s="59"/>
      <c r="D707" s="59"/>
      <c r="E707" s="59"/>
      <c r="F707" s="59"/>
      <c r="G707" s="59"/>
      <c r="H707" s="59"/>
      <c r="I707" s="59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3:23" ht="15.75" customHeight="1">
      <c r="C708" s="59"/>
      <c r="D708" s="59"/>
      <c r="E708" s="59"/>
      <c r="F708" s="59"/>
      <c r="G708" s="59"/>
      <c r="H708" s="59"/>
      <c r="I708" s="59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3:23" ht="15.75" customHeight="1">
      <c r="C709" s="59"/>
      <c r="D709" s="59"/>
      <c r="E709" s="59"/>
      <c r="F709" s="59"/>
      <c r="G709" s="59"/>
      <c r="H709" s="59"/>
      <c r="I709" s="59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3:23" ht="15.75" customHeight="1">
      <c r="C710" s="59"/>
      <c r="D710" s="59"/>
      <c r="E710" s="59"/>
      <c r="F710" s="59"/>
      <c r="G710" s="59"/>
      <c r="H710" s="59"/>
      <c r="I710" s="59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3:23" ht="15.75" customHeight="1">
      <c r="C711" s="59"/>
      <c r="D711" s="59"/>
      <c r="E711" s="59"/>
      <c r="F711" s="59"/>
      <c r="G711" s="59"/>
      <c r="H711" s="59"/>
      <c r="I711" s="59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3:23" ht="15.75" customHeight="1">
      <c r="C712" s="59"/>
      <c r="D712" s="59"/>
      <c r="E712" s="59"/>
      <c r="F712" s="59"/>
      <c r="G712" s="59"/>
      <c r="H712" s="59"/>
      <c r="I712" s="59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3:23" ht="15.75" customHeight="1">
      <c r="C713" s="59"/>
      <c r="D713" s="59"/>
      <c r="E713" s="59"/>
      <c r="F713" s="59"/>
      <c r="G713" s="59"/>
      <c r="H713" s="59"/>
      <c r="I713" s="59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3:23" ht="15.75" customHeight="1">
      <c r="C714" s="59"/>
      <c r="D714" s="59"/>
      <c r="E714" s="59"/>
      <c r="F714" s="59"/>
      <c r="G714" s="59"/>
      <c r="H714" s="59"/>
      <c r="I714" s="59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3:23" ht="15.75" customHeight="1">
      <c r="C715" s="59"/>
      <c r="D715" s="59"/>
      <c r="E715" s="59"/>
      <c r="F715" s="59"/>
      <c r="G715" s="59"/>
      <c r="H715" s="59"/>
      <c r="I715" s="59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3:23" ht="15.75" customHeight="1">
      <c r="C716" s="59"/>
      <c r="D716" s="59"/>
      <c r="E716" s="59"/>
      <c r="F716" s="59"/>
      <c r="G716" s="59"/>
      <c r="H716" s="59"/>
      <c r="I716" s="59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3:23" ht="15.75" customHeight="1">
      <c r="C717" s="59"/>
      <c r="D717" s="59"/>
      <c r="E717" s="59"/>
      <c r="F717" s="59"/>
      <c r="G717" s="59"/>
      <c r="H717" s="59"/>
      <c r="I717" s="59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3:23" ht="15.75" customHeight="1">
      <c r="C718" s="59"/>
      <c r="D718" s="59"/>
      <c r="E718" s="59"/>
      <c r="F718" s="59"/>
      <c r="G718" s="59"/>
      <c r="H718" s="59"/>
      <c r="I718" s="59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3:23" ht="15.75" customHeight="1">
      <c r="C719" s="59"/>
      <c r="D719" s="59"/>
      <c r="E719" s="59"/>
      <c r="F719" s="59"/>
      <c r="G719" s="59"/>
      <c r="H719" s="59"/>
      <c r="I719" s="59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3:23" ht="15.75" customHeight="1">
      <c r="C720" s="59"/>
      <c r="D720" s="59"/>
      <c r="E720" s="59"/>
      <c r="F720" s="59"/>
      <c r="G720" s="59"/>
      <c r="H720" s="59"/>
      <c r="I720" s="59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3:23" ht="15.75" customHeight="1">
      <c r="C721" s="59"/>
      <c r="D721" s="59"/>
      <c r="E721" s="59"/>
      <c r="F721" s="59"/>
      <c r="G721" s="59"/>
      <c r="H721" s="59"/>
      <c r="I721" s="59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3:23" ht="15.75" customHeight="1">
      <c r="C722" s="59"/>
      <c r="D722" s="59"/>
      <c r="E722" s="59"/>
      <c r="F722" s="59"/>
      <c r="G722" s="59"/>
      <c r="H722" s="59"/>
      <c r="I722" s="59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3:23" ht="15.75" customHeight="1">
      <c r="C723" s="59"/>
      <c r="D723" s="59"/>
      <c r="E723" s="59"/>
      <c r="F723" s="59"/>
      <c r="G723" s="59"/>
      <c r="H723" s="59"/>
      <c r="I723" s="59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3:23" ht="15.75" customHeight="1">
      <c r="C724" s="59"/>
      <c r="D724" s="59"/>
      <c r="E724" s="59"/>
      <c r="F724" s="59"/>
      <c r="G724" s="59"/>
      <c r="H724" s="59"/>
      <c r="I724" s="59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3:23" ht="15.75" customHeight="1">
      <c r="C725" s="59"/>
      <c r="D725" s="59"/>
      <c r="E725" s="59"/>
      <c r="F725" s="59"/>
      <c r="G725" s="59"/>
      <c r="H725" s="59"/>
      <c r="I725" s="59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3:23" ht="15.75" customHeight="1">
      <c r="C726" s="59"/>
      <c r="D726" s="59"/>
      <c r="E726" s="59"/>
      <c r="F726" s="59"/>
      <c r="G726" s="59"/>
      <c r="H726" s="59"/>
      <c r="I726" s="59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3:23" ht="15.75" customHeight="1">
      <c r="C727" s="59"/>
      <c r="D727" s="59"/>
      <c r="E727" s="59"/>
      <c r="F727" s="59"/>
      <c r="G727" s="59"/>
      <c r="H727" s="59"/>
      <c r="I727" s="59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3:23" ht="15.75" customHeight="1">
      <c r="C728" s="59"/>
      <c r="D728" s="59"/>
      <c r="E728" s="59"/>
      <c r="F728" s="59"/>
      <c r="G728" s="59"/>
      <c r="H728" s="59"/>
      <c r="I728" s="59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3:23" ht="15.75" customHeight="1">
      <c r="C729" s="59"/>
      <c r="D729" s="59"/>
      <c r="E729" s="59"/>
      <c r="F729" s="59"/>
      <c r="G729" s="59"/>
      <c r="H729" s="59"/>
      <c r="I729" s="59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3:23" ht="15.75" customHeight="1">
      <c r="C730" s="59"/>
      <c r="D730" s="59"/>
      <c r="E730" s="59"/>
      <c r="F730" s="59"/>
      <c r="G730" s="59"/>
      <c r="H730" s="59"/>
      <c r="I730" s="59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3:23" ht="15.75" customHeight="1">
      <c r="C731" s="59"/>
      <c r="D731" s="59"/>
      <c r="E731" s="59"/>
      <c r="F731" s="59"/>
      <c r="G731" s="59"/>
      <c r="H731" s="59"/>
      <c r="I731" s="59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3:23" ht="15.75" customHeight="1">
      <c r="C732" s="59"/>
      <c r="D732" s="59"/>
      <c r="E732" s="59"/>
      <c r="F732" s="59"/>
      <c r="G732" s="59"/>
      <c r="H732" s="59"/>
      <c r="I732" s="59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3:23" ht="15.75" customHeight="1">
      <c r="C733" s="59"/>
      <c r="D733" s="59"/>
      <c r="E733" s="59"/>
      <c r="F733" s="59"/>
      <c r="G733" s="59"/>
      <c r="H733" s="59"/>
      <c r="I733" s="59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3:23" ht="15.75" customHeight="1">
      <c r="C734" s="59"/>
      <c r="D734" s="59"/>
      <c r="E734" s="59"/>
      <c r="F734" s="59"/>
      <c r="G734" s="59"/>
      <c r="H734" s="59"/>
      <c r="I734" s="59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3:23" ht="15.75" customHeight="1">
      <c r="C735" s="59"/>
      <c r="D735" s="59"/>
      <c r="E735" s="59"/>
      <c r="F735" s="59"/>
      <c r="G735" s="59"/>
      <c r="H735" s="59"/>
      <c r="I735" s="59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3:23" ht="15.75" customHeight="1">
      <c r="C736" s="59"/>
      <c r="D736" s="59"/>
      <c r="E736" s="59"/>
      <c r="F736" s="59"/>
      <c r="G736" s="59"/>
      <c r="H736" s="59"/>
      <c r="I736" s="59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3:23" ht="15.75" customHeight="1">
      <c r="C737" s="59"/>
      <c r="D737" s="59"/>
      <c r="E737" s="59"/>
      <c r="F737" s="59"/>
      <c r="G737" s="59"/>
      <c r="H737" s="59"/>
      <c r="I737" s="59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3:23" ht="15.75" customHeight="1">
      <c r="C738" s="59"/>
      <c r="D738" s="59"/>
      <c r="E738" s="59"/>
      <c r="F738" s="59"/>
      <c r="G738" s="59"/>
      <c r="H738" s="59"/>
      <c r="I738" s="59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3:23" ht="15.75" customHeight="1">
      <c r="C739" s="59"/>
      <c r="D739" s="59"/>
      <c r="E739" s="59"/>
      <c r="F739" s="59"/>
      <c r="G739" s="59"/>
      <c r="H739" s="59"/>
      <c r="I739" s="59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3:23" ht="15.75" customHeight="1">
      <c r="C740" s="59"/>
      <c r="D740" s="59"/>
      <c r="E740" s="59"/>
      <c r="F740" s="59"/>
      <c r="G740" s="59"/>
      <c r="H740" s="59"/>
      <c r="I740" s="59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3:23" ht="15.75" customHeight="1">
      <c r="C741" s="59"/>
      <c r="D741" s="59"/>
      <c r="E741" s="59"/>
      <c r="F741" s="59"/>
      <c r="G741" s="59"/>
      <c r="H741" s="59"/>
      <c r="I741" s="59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3:23" ht="15.75" customHeight="1">
      <c r="C742" s="59"/>
      <c r="D742" s="59"/>
      <c r="E742" s="59"/>
      <c r="F742" s="59"/>
      <c r="G742" s="59"/>
      <c r="H742" s="59"/>
      <c r="I742" s="59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3:23" ht="15.75" customHeight="1">
      <c r="C743" s="59"/>
      <c r="D743" s="59"/>
      <c r="E743" s="59"/>
      <c r="F743" s="59"/>
      <c r="G743" s="59"/>
      <c r="H743" s="59"/>
      <c r="I743" s="59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3:23" ht="15.75" customHeight="1">
      <c r="C744" s="59"/>
      <c r="D744" s="59"/>
      <c r="E744" s="59"/>
      <c r="F744" s="59"/>
      <c r="G744" s="59"/>
      <c r="H744" s="59"/>
      <c r="I744" s="59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3:23" ht="15.75" customHeight="1">
      <c r="C745" s="59"/>
      <c r="D745" s="59"/>
      <c r="E745" s="59"/>
      <c r="F745" s="59"/>
      <c r="G745" s="59"/>
      <c r="H745" s="59"/>
      <c r="I745" s="59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3:23" ht="15.75" customHeight="1">
      <c r="C746" s="59"/>
      <c r="D746" s="59"/>
      <c r="E746" s="59"/>
      <c r="F746" s="59"/>
      <c r="G746" s="59"/>
      <c r="H746" s="59"/>
      <c r="I746" s="59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3:23" ht="15.75" customHeight="1">
      <c r="C747" s="59"/>
      <c r="D747" s="59"/>
      <c r="E747" s="59"/>
      <c r="F747" s="59"/>
      <c r="G747" s="59"/>
      <c r="H747" s="59"/>
      <c r="I747" s="59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3:23" ht="15.75" customHeight="1">
      <c r="C748" s="59"/>
      <c r="D748" s="59"/>
      <c r="E748" s="59"/>
      <c r="F748" s="59"/>
      <c r="G748" s="59"/>
      <c r="H748" s="59"/>
      <c r="I748" s="59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3:23" ht="15.75" customHeight="1">
      <c r="C749" s="59"/>
      <c r="D749" s="59"/>
      <c r="E749" s="59"/>
      <c r="F749" s="59"/>
      <c r="G749" s="59"/>
      <c r="H749" s="59"/>
      <c r="I749" s="59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3:23" ht="15.75" customHeight="1">
      <c r="C750" s="59"/>
      <c r="D750" s="59"/>
      <c r="E750" s="59"/>
      <c r="F750" s="59"/>
      <c r="G750" s="59"/>
      <c r="H750" s="59"/>
      <c r="I750" s="59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3:23" ht="15.75" customHeight="1">
      <c r="C751" s="59"/>
      <c r="D751" s="59"/>
      <c r="E751" s="59"/>
      <c r="F751" s="59"/>
      <c r="G751" s="59"/>
      <c r="H751" s="59"/>
      <c r="I751" s="59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3:23" ht="15.75" customHeight="1">
      <c r="C752" s="59"/>
      <c r="D752" s="59"/>
      <c r="E752" s="59"/>
      <c r="F752" s="59"/>
      <c r="G752" s="59"/>
      <c r="H752" s="59"/>
      <c r="I752" s="59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3:23" ht="15.75" customHeight="1">
      <c r="C753" s="59"/>
      <c r="D753" s="59"/>
      <c r="E753" s="59"/>
      <c r="F753" s="59"/>
      <c r="G753" s="59"/>
      <c r="H753" s="59"/>
      <c r="I753" s="59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3:23" ht="15.75" customHeight="1">
      <c r="C754" s="59"/>
      <c r="D754" s="59"/>
      <c r="E754" s="59"/>
      <c r="F754" s="59"/>
      <c r="G754" s="59"/>
      <c r="H754" s="59"/>
      <c r="I754" s="59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3:23" ht="15.75" customHeight="1">
      <c r="C755" s="59"/>
      <c r="D755" s="59"/>
      <c r="E755" s="59"/>
      <c r="F755" s="59"/>
      <c r="G755" s="59"/>
      <c r="H755" s="59"/>
      <c r="I755" s="59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3:23" ht="15.75" customHeight="1">
      <c r="C756" s="59"/>
      <c r="D756" s="59"/>
      <c r="E756" s="59"/>
      <c r="F756" s="59"/>
      <c r="G756" s="59"/>
      <c r="H756" s="59"/>
      <c r="I756" s="59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3:23" ht="15.75" customHeight="1">
      <c r="C757" s="59"/>
      <c r="D757" s="59"/>
      <c r="E757" s="59"/>
      <c r="F757" s="59"/>
      <c r="G757" s="59"/>
      <c r="H757" s="59"/>
      <c r="I757" s="59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3:23" ht="15.75" customHeight="1">
      <c r="C758" s="59"/>
      <c r="D758" s="59"/>
      <c r="E758" s="59"/>
      <c r="F758" s="59"/>
      <c r="G758" s="59"/>
      <c r="H758" s="59"/>
      <c r="I758" s="59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3:23" ht="15.75" customHeight="1">
      <c r="C759" s="59"/>
      <c r="D759" s="59"/>
      <c r="E759" s="59"/>
      <c r="F759" s="59"/>
      <c r="G759" s="59"/>
      <c r="H759" s="59"/>
      <c r="I759" s="59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3:23" ht="15.75" customHeight="1">
      <c r="C760" s="59"/>
      <c r="D760" s="59"/>
      <c r="E760" s="59"/>
      <c r="F760" s="59"/>
      <c r="G760" s="59"/>
      <c r="H760" s="59"/>
      <c r="I760" s="59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3:23" ht="15.75" customHeight="1">
      <c r="C761" s="59"/>
      <c r="D761" s="59"/>
      <c r="E761" s="59"/>
      <c r="F761" s="59"/>
      <c r="G761" s="59"/>
      <c r="H761" s="59"/>
      <c r="I761" s="59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3:23" ht="15.75" customHeight="1">
      <c r="C762" s="59"/>
      <c r="D762" s="59"/>
      <c r="E762" s="59"/>
      <c r="F762" s="59"/>
      <c r="G762" s="59"/>
      <c r="H762" s="59"/>
      <c r="I762" s="59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3:23" ht="15.75" customHeight="1">
      <c r="C763" s="59"/>
      <c r="D763" s="59"/>
      <c r="E763" s="59"/>
      <c r="F763" s="59"/>
      <c r="G763" s="59"/>
      <c r="H763" s="59"/>
      <c r="I763" s="59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3:23" ht="15.75" customHeight="1">
      <c r="C764" s="59"/>
      <c r="D764" s="59"/>
      <c r="E764" s="59"/>
      <c r="F764" s="59"/>
      <c r="G764" s="59"/>
      <c r="H764" s="59"/>
      <c r="I764" s="59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3:23" ht="15.75" customHeight="1">
      <c r="C765" s="59"/>
      <c r="D765" s="59"/>
      <c r="E765" s="59"/>
      <c r="F765" s="59"/>
      <c r="G765" s="59"/>
      <c r="H765" s="59"/>
      <c r="I765" s="59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3:23" ht="15.75" customHeight="1">
      <c r="C766" s="59"/>
      <c r="D766" s="59"/>
      <c r="E766" s="59"/>
      <c r="F766" s="59"/>
      <c r="G766" s="59"/>
      <c r="H766" s="59"/>
      <c r="I766" s="59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3:23" ht="15.75" customHeight="1">
      <c r="C767" s="59"/>
      <c r="D767" s="59"/>
      <c r="E767" s="59"/>
      <c r="F767" s="59"/>
      <c r="G767" s="59"/>
      <c r="H767" s="59"/>
      <c r="I767" s="59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3:23" ht="15.75" customHeight="1">
      <c r="C768" s="59"/>
      <c r="D768" s="59"/>
      <c r="E768" s="59"/>
      <c r="F768" s="59"/>
      <c r="G768" s="59"/>
      <c r="H768" s="59"/>
      <c r="I768" s="59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3:23" ht="15.75" customHeight="1">
      <c r="C769" s="59"/>
      <c r="D769" s="59"/>
      <c r="E769" s="59"/>
      <c r="F769" s="59"/>
      <c r="G769" s="59"/>
      <c r="H769" s="59"/>
      <c r="I769" s="59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3:23" ht="15.75" customHeight="1">
      <c r="C770" s="59"/>
      <c r="D770" s="59"/>
      <c r="E770" s="59"/>
      <c r="F770" s="59"/>
      <c r="G770" s="59"/>
      <c r="H770" s="59"/>
      <c r="I770" s="59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3:23" ht="15.75" customHeight="1">
      <c r="C771" s="59"/>
      <c r="D771" s="59"/>
      <c r="E771" s="59"/>
      <c r="F771" s="59"/>
      <c r="G771" s="59"/>
      <c r="H771" s="59"/>
      <c r="I771" s="59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3:23" ht="15.75" customHeight="1">
      <c r="C772" s="59"/>
      <c r="D772" s="59"/>
      <c r="E772" s="59"/>
      <c r="F772" s="59"/>
      <c r="G772" s="59"/>
      <c r="H772" s="59"/>
      <c r="I772" s="59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3:23" ht="15.75" customHeight="1">
      <c r="C773" s="59"/>
      <c r="D773" s="59"/>
      <c r="E773" s="59"/>
      <c r="F773" s="59"/>
      <c r="G773" s="59"/>
      <c r="H773" s="59"/>
      <c r="I773" s="59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3:23" ht="15.75" customHeight="1">
      <c r="C774" s="59"/>
      <c r="D774" s="59"/>
      <c r="E774" s="59"/>
      <c r="F774" s="59"/>
      <c r="G774" s="59"/>
      <c r="H774" s="59"/>
      <c r="I774" s="59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3:23" ht="15.75" customHeight="1">
      <c r="C775" s="59"/>
      <c r="D775" s="59"/>
      <c r="E775" s="59"/>
      <c r="F775" s="59"/>
      <c r="G775" s="59"/>
      <c r="H775" s="59"/>
      <c r="I775" s="59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3:23" ht="15.75" customHeight="1">
      <c r="C776" s="59"/>
      <c r="D776" s="59"/>
      <c r="E776" s="59"/>
      <c r="F776" s="59"/>
      <c r="G776" s="59"/>
      <c r="H776" s="59"/>
      <c r="I776" s="59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3:23" ht="15.75" customHeight="1">
      <c r="C777" s="59"/>
      <c r="D777" s="59"/>
      <c r="E777" s="59"/>
      <c r="F777" s="59"/>
      <c r="G777" s="59"/>
      <c r="H777" s="59"/>
      <c r="I777" s="59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3:23" ht="15.75" customHeight="1">
      <c r="C778" s="59"/>
      <c r="D778" s="59"/>
      <c r="E778" s="59"/>
      <c r="F778" s="59"/>
      <c r="G778" s="59"/>
      <c r="H778" s="59"/>
      <c r="I778" s="59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3:23" ht="15.75" customHeight="1">
      <c r="C779" s="59"/>
      <c r="D779" s="59"/>
      <c r="E779" s="59"/>
      <c r="F779" s="59"/>
      <c r="G779" s="59"/>
      <c r="H779" s="59"/>
      <c r="I779" s="59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3:23" ht="15.75" customHeight="1">
      <c r="C780" s="59"/>
      <c r="D780" s="59"/>
      <c r="E780" s="59"/>
      <c r="F780" s="59"/>
      <c r="G780" s="59"/>
      <c r="H780" s="59"/>
      <c r="I780" s="59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3:23" ht="15.75" customHeight="1">
      <c r="C781" s="59"/>
      <c r="D781" s="59"/>
      <c r="E781" s="59"/>
      <c r="F781" s="59"/>
      <c r="G781" s="59"/>
      <c r="H781" s="59"/>
      <c r="I781" s="59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3:23" ht="15.75" customHeight="1">
      <c r="C782" s="59"/>
      <c r="D782" s="59"/>
      <c r="E782" s="59"/>
      <c r="F782" s="59"/>
      <c r="G782" s="59"/>
      <c r="H782" s="59"/>
      <c r="I782" s="59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3:23" ht="15.75" customHeight="1">
      <c r="C783" s="59"/>
      <c r="D783" s="59"/>
      <c r="E783" s="59"/>
      <c r="F783" s="59"/>
      <c r="G783" s="59"/>
      <c r="H783" s="59"/>
      <c r="I783" s="59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3:23" ht="15.75" customHeight="1">
      <c r="C784" s="59"/>
      <c r="D784" s="59"/>
      <c r="E784" s="59"/>
      <c r="F784" s="59"/>
      <c r="G784" s="59"/>
      <c r="H784" s="59"/>
      <c r="I784" s="59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3:23" ht="15.75" customHeight="1">
      <c r="C785" s="59"/>
      <c r="D785" s="59"/>
      <c r="E785" s="59"/>
      <c r="F785" s="59"/>
      <c r="G785" s="59"/>
      <c r="H785" s="59"/>
      <c r="I785" s="59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3:23" ht="15.75" customHeight="1">
      <c r="C786" s="59"/>
      <c r="D786" s="59"/>
      <c r="E786" s="59"/>
      <c r="F786" s="59"/>
      <c r="G786" s="59"/>
      <c r="H786" s="59"/>
      <c r="I786" s="59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3:23" ht="15.75" customHeight="1">
      <c r="C787" s="59"/>
      <c r="D787" s="59"/>
      <c r="E787" s="59"/>
      <c r="F787" s="59"/>
      <c r="G787" s="59"/>
      <c r="H787" s="59"/>
      <c r="I787" s="59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3:23" ht="15.75" customHeight="1">
      <c r="C788" s="59"/>
      <c r="D788" s="59"/>
      <c r="E788" s="59"/>
      <c r="F788" s="59"/>
      <c r="G788" s="59"/>
      <c r="H788" s="59"/>
      <c r="I788" s="59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3:23" ht="15.75" customHeight="1">
      <c r="C789" s="59"/>
      <c r="D789" s="59"/>
      <c r="E789" s="59"/>
      <c r="F789" s="59"/>
      <c r="G789" s="59"/>
      <c r="H789" s="59"/>
      <c r="I789" s="59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3:23" ht="15.75" customHeight="1">
      <c r="C790" s="59"/>
      <c r="D790" s="59"/>
      <c r="E790" s="59"/>
      <c r="F790" s="59"/>
      <c r="G790" s="59"/>
      <c r="H790" s="59"/>
      <c r="I790" s="59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3:23" ht="15.75" customHeight="1">
      <c r="C791" s="59"/>
      <c r="D791" s="59"/>
      <c r="E791" s="59"/>
      <c r="F791" s="59"/>
      <c r="G791" s="59"/>
      <c r="H791" s="59"/>
      <c r="I791" s="59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3:23" ht="15.75" customHeight="1">
      <c r="C792" s="59"/>
      <c r="D792" s="59"/>
      <c r="E792" s="59"/>
      <c r="F792" s="59"/>
      <c r="G792" s="59"/>
      <c r="H792" s="59"/>
      <c r="I792" s="59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3:23" ht="15.75" customHeight="1">
      <c r="C793" s="59"/>
      <c r="D793" s="59"/>
      <c r="E793" s="59"/>
      <c r="F793" s="59"/>
      <c r="G793" s="59"/>
      <c r="H793" s="59"/>
      <c r="I793" s="59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3:23" ht="15.75" customHeight="1">
      <c r="C794" s="59"/>
      <c r="D794" s="59"/>
      <c r="E794" s="59"/>
      <c r="F794" s="59"/>
      <c r="G794" s="59"/>
      <c r="H794" s="59"/>
      <c r="I794" s="59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3:23" ht="15.75" customHeight="1">
      <c r="C795" s="59"/>
      <c r="D795" s="59"/>
      <c r="E795" s="59"/>
      <c r="F795" s="59"/>
      <c r="G795" s="59"/>
      <c r="H795" s="59"/>
      <c r="I795" s="59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3:23" ht="15.75" customHeight="1">
      <c r="C796" s="59"/>
      <c r="D796" s="59"/>
      <c r="E796" s="59"/>
      <c r="F796" s="59"/>
      <c r="G796" s="59"/>
      <c r="H796" s="59"/>
      <c r="I796" s="59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3:23" ht="15.75" customHeight="1">
      <c r="C797" s="59"/>
      <c r="D797" s="59"/>
      <c r="E797" s="59"/>
      <c r="F797" s="59"/>
      <c r="G797" s="59"/>
      <c r="H797" s="59"/>
      <c r="I797" s="59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3:23" ht="15.75" customHeight="1">
      <c r="C798" s="59"/>
      <c r="D798" s="59"/>
      <c r="E798" s="59"/>
      <c r="F798" s="59"/>
      <c r="G798" s="59"/>
      <c r="H798" s="59"/>
      <c r="I798" s="59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3:23" ht="15.75" customHeight="1">
      <c r="C799" s="59"/>
      <c r="D799" s="59"/>
      <c r="E799" s="59"/>
      <c r="F799" s="59"/>
      <c r="G799" s="59"/>
      <c r="H799" s="59"/>
      <c r="I799" s="59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3:23" ht="15.75" customHeight="1">
      <c r="C800" s="59"/>
      <c r="D800" s="59"/>
      <c r="E800" s="59"/>
      <c r="F800" s="59"/>
      <c r="G800" s="59"/>
      <c r="H800" s="59"/>
      <c r="I800" s="59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3:23" ht="15.75" customHeight="1">
      <c r="C801" s="59"/>
      <c r="D801" s="59"/>
      <c r="E801" s="59"/>
      <c r="F801" s="59"/>
      <c r="G801" s="59"/>
      <c r="H801" s="59"/>
      <c r="I801" s="59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3:23" ht="15.75" customHeight="1">
      <c r="C802" s="59"/>
      <c r="D802" s="59"/>
      <c r="E802" s="59"/>
      <c r="F802" s="59"/>
      <c r="G802" s="59"/>
      <c r="H802" s="59"/>
      <c r="I802" s="59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3:23" ht="15.75" customHeight="1">
      <c r="C803" s="59"/>
      <c r="D803" s="59"/>
      <c r="E803" s="59"/>
      <c r="F803" s="59"/>
      <c r="G803" s="59"/>
      <c r="H803" s="59"/>
      <c r="I803" s="59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3:23" ht="15.75" customHeight="1">
      <c r="C804" s="59"/>
      <c r="D804" s="59"/>
      <c r="E804" s="59"/>
      <c r="F804" s="59"/>
      <c r="G804" s="59"/>
      <c r="H804" s="59"/>
      <c r="I804" s="59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3:23" ht="15.75" customHeight="1">
      <c r="C805" s="59"/>
      <c r="D805" s="59"/>
      <c r="E805" s="59"/>
      <c r="F805" s="59"/>
      <c r="G805" s="59"/>
      <c r="H805" s="59"/>
      <c r="I805" s="59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3:23" ht="15.75" customHeight="1">
      <c r="C806" s="59"/>
      <c r="D806" s="59"/>
      <c r="E806" s="59"/>
      <c r="F806" s="59"/>
      <c r="G806" s="59"/>
      <c r="H806" s="59"/>
      <c r="I806" s="59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3:23" ht="15.75" customHeight="1">
      <c r="C807" s="59"/>
      <c r="D807" s="59"/>
      <c r="E807" s="59"/>
      <c r="F807" s="59"/>
      <c r="G807" s="59"/>
      <c r="H807" s="59"/>
      <c r="I807" s="59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3:23" ht="15.75" customHeight="1">
      <c r="C808" s="59"/>
      <c r="D808" s="59"/>
      <c r="E808" s="59"/>
      <c r="F808" s="59"/>
      <c r="G808" s="59"/>
      <c r="H808" s="59"/>
      <c r="I808" s="59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3:23" ht="15.75" customHeight="1">
      <c r="C809" s="59"/>
      <c r="D809" s="59"/>
      <c r="E809" s="59"/>
      <c r="F809" s="59"/>
      <c r="G809" s="59"/>
      <c r="H809" s="59"/>
      <c r="I809" s="59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3:23" ht="15.75" customHeight="1">
      <c r="C810" s="59"/>
      <c r="D810" s="59"/>
      <c r="E810" s="59"/>
      <c r="F810" s="59"/>
      <c r="G810" s="59"/>
      <c r="H810" s="59"/>
      <c r="I810" s="59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3:23" ht="15.75" customHeight="1">
      <c r="C811" s="59"/>
      <c r="D811" s="59"/>
      <c r="E811" s="59"/>
      <c r="F811" s="59"/>
      <c r="G811" s="59"/>
      <c r="H811" s="59"/>
      <c r="I811" s="59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3:23" ht="15.75" customHeight="1">
      <c r="C812" s="59"/>
      <c r="D812" s="59"/>
      <c r="E812" s="59"/>
      <c r="F812" s="59"/>
      <c r="G812" s="59"/>
      <c r="H812" s="59"/>
      <c r="I812" s="59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3:23" ht="15.75" customHeight="1">
      <c r="C813" s="59"/>
      <c r="D813" s="59"/>
      <c r="E813" s="59"/>
      <c r="F813" s="59"/>
      <c r="G813" s="59"/>
      <c r="H813" s="59"/>
      <c r="I813" s="59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3:23" ht="15.75" customHeight="1">
      <c r="C814" s="59"/>
      <c r="D814" s="59"/>
      <c r="E814" s="59"/>
      <c r="F814" s="59"/>
      <c r="G814" s="59"/>
      <c r="H814" s="59"/>
      <c r="I814" s="59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3:23" ht="15.75" customHeight="1">
      <c r="C815" s="59"/>
      <c r="D815" s="59"/>
      <c r="E815" s="59"/>
      <c r="F815" s="59"/>
      <c r="G815" s="59"/>
      <c r="H815" s="59"/>
      <c r="I815" s="59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3:23" ht="15.75" customHeight="1">
      <c r="C816" s="59"/>
      <c r="D816" s="59"/>
      <c r="E816" s="59"/>
      <c r="F816" s="59"/>
      <c r="G816" s="59"/>
      <c r="H816" s="59"/>
      <c r="I816" s="59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3:23" ht="15.75" customHeight="1">
      <c r="C817" s="59"/>
      <c r="D817" s="59"/>
      <c r="E817" s="59"/>
      <c r="F817" s="59"/>
      <c r="G817" s="59"/>
      <c r="H817" s="59"/>
      <c r="I817" s="59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3:23" ht="15.75" customHeight="1">
      <c r="C818" s="59"/>
      <c r="D818" s="59"/>
      <c r="E818" s="59"/>
      <c r="F818" s="59"/>
      <c r="G818" s="59"/>
      <c r="H818" s="59"/>
      <c r="I818" s="59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3:23" ht="15.75" customHeight="1">
      <c r="C819" s="59"/>
      <c r="D819" s="59"/>
      <c r="E819" s="59"/>
      <c r="F819" s="59"/>
      <c r="G819" s="59"/>
      <c r="H819" s="59"/>
      <c r="I819" s="59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3:23" ht="15.75" customHeight="1">
      <c r="C820" s="59"/>
      <c r="D820" s="59"/>
      <c r="E820" s="59"/>
      <c r="F820" s="59"/>
      <c r="G820" s="59"/>
      <c r="H820" s="59"/>
      <c r="I820" s="59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3:23" ht="15.75" customHeight="1">
      <c r="C821" s="59"/>
      <c r="D821" s="59"/>
      <c r="E821" s="59"/>
      <c r="F821" s="59"/>
      <c r="G821" s="59"/>
      <c r="H821" s="59"/>
      <c r="I821" s="59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3:23" ht="15.75" customHeight="1">
      <c r="C822" s="59"/>
      <c r="D822" s="59"/>
      <c r="E822" s="59"/>
      <c r="F822" s="59"/>
      <c r="G822" s="59"/>
      <c r="H822" s="59"/>
      <c r="I822" s="59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3:23" ht="15.75" customHeight="1">
      <c r="C823" s="59"/>
      <c r="D823" s="59"/>
      <c r="E823" s="59"/>
      <c r="F823" s="59"/>
      <c r="G823" s="59"/>
      <c r="H823" s="59"/>
      <c r="I823" s="59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3:23" ht="15.75" customHeight="1">
      <c r="C824" s="59"/>
      <c r="D824" s="59"/>
      <c r="E824" s="59"/>
      <c r="F824" s="59"/>
      <c r="G824" s="59"/>
      <c r="H824" s="59"/>
      <c r="I824" s="59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3:23" ht="15.75" customHeight="1">
      <c r="C825" s="59"/>
      <c r="D825" s="59"/>
      <c r="E825" s="59"/>
      <c r="F825" s="59"/>
      <c r="G825" s="59"/>
      <c r="H825" s="59"/>
      <c r="I825" s="59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3:23" ht="15.75" customHeight="1">
      <c r="C826" s="59"/>
      <c r="D826" s="59"/>
      <c r="E826" s="59"/>
      <c r="F826" s="59"/>
      <c r="G826" s="59"/>
      <c r="H826" s="59"/>
      <c r="I826" s="59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3:23" ht="15.75" customHeight="1">
      <c r="C827" s="59"/>
      <c r="D827" s="59"/>
      <c r="E827" s="59"/>
      <c r="F827" s="59"/>
      <c r="G827" s="59"/>
      <c r="H827" s="59"/>
      <c r="I827" s="59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3:23" ht="15.75" customHeight="1">
      <c r="C828" s="59"/>
      <c r="D828" s="59"/>
      <c r="E828" s="59"/>
      <c r="F828" s="59"/>
      <c r="G828" s="59"/>
      <c r="H828" s="59"/>
      <c r="I828" s="59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3:23" ht="15.75" customHeight="1">
      <c r="C829" s="59"/>
      <c r="D829" s="59"/>
      <c r="E829" s="59"/>
      <c r="F829" s="59"/>
      <c r="G829" s="59"/>
      <c r="H829" s="59"/>
      <c r="I829" s="59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3:23" ht="15.75" customHeight="1">
      <c r="C830" s="59"/>
      <c r="D830" s="59"/>
      <c r="E830" s="59"/>
      <c r="F830" s="59"/>
      <c r="G830" s="59"/>
      <c r="H830" s="59"/>
      <c r="I830" s="59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3:23" ht="15.75" customHeight="1">
      <c r="C831" s="59"/>
      <c r="D831" s="59"/>
      <c r="E831" s="59"/>
      <c r="F831" s="59"/>
      <c r="G831" s="59"/>
      <c r="H831" s="59"/>
      <c r="I831" s="59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3:23" ht="15.75" customHeight="1">
      <c r="C832" s="59"/>
      <c r="D832" s="59"/>
      <c r="E832" s="59"/>
      <c r="F832" s="59"/>
      <c r="G832" s="59"/>
      <c r="H832" s="59"/>
      <c r="I832" s="59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3:23" ht="15.75" customHeight="1">
      <c r="C833" s="59"/>
      <c r="D833" s="59"/>
      <c r="E833" s="59"/>
      <c r="F833" s="59"/>
      <c r="G833" s="59"/>
      <c r="H833" s="59"/>
      <c r="I833" s="59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3:23" ht="15.75" customHeight="1">
      <c r="C834" s="59"/>
      <c r="D834" s="59"/>
      <c r="E834" s="59"/>
      <c r="F834" s="59"/>
      <c r="G834" s="59"/>
      <c r="H834" s="59"/>
      <c r="I834" s="59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3:23" ht="15.75" customHeight="1">
      <c r="C835" s="59"/>
      <c r="D835" s="59"/>
      <c r="E835" s="59"/>
      <c r="F835" s="59"/>
      <c r="G835" s="59"/>
      <c r="H835" s="59"/>
      <c r="I835" s="59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3:23" ht="15.75" customHeight="1">
      <c r="C836" s="59"/>
      <c r="D836" s="59"/>
      <c r="E836" s="59"/>
      <c r="F836" s="59"/>
      <c r="G836" s="59"/>
      <c r="H836" s="59"/>
      <c r="I836" s="59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3:23" ht="15.75" customHeight="1">
      <c r="C837" s="59"/>
      <c r="D837" s="59"/>
      <c r="E837" s="59"/>
      <c r="F837" s="59"/>
      <c r="G837" s="59"/>
      <c r="H837" s="59"/>
      <c r="I837" s="59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3:23" ht="15.75" customHeight="1">
      <c r="C838" s="59"/>
      <c r="D838" s="59"/>
      <c r="E838" s="59"/>
      <c r="F838" s="59"/>
      <c r="G838" s="59"/>
      <c r="H838" s="59"/>
      <c r="I838" s="59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3:23" ht="15.75" customHeight="1">
      <c r="C839" s="59"/>
      <c r="D839" s="59"/>
      <c r="E839" s="59"/>
      <c r="F839" s="59"/>
      <c r="G839" s="59"/>
      <c r="H839" s="59"/>
      <c r="I839" s="59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3:23" ht="15.75" customHeight="1">
      <c r="C840" s="59"/>
      <c r="D840" s="59"/>
      <c r="E840" s="59"/>
      <c r="F840" s="59"/>
      <c r="G840" s="59"/>
      <c r="H840" s="59"/>
      <c r="I840" s="59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3:23" ht="15.75" customHeight="1">
      <c r="C841" s="59"/>
      <c r="D841" s="59"/>
      <c r="E841" s="59"/>
      <c r="F841" s="59"/>
      <c r="G841" s="59"/>
      <c r="H841" s="59"/>
      <c r="I841" s="59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3:23" ht="15.75" customHeight="1">
      <c r="C842" s="59"/>
      <c r="D842" s="59"/>
      <c r="E842" s="59"/>
      <c r="F842" s="59"/>
      <c r="G842" s="59"/>
      <c r="H842" s="59"/>
      <c r="I842" s="59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3:23" ht="15.75" customHeight="1">
      <c r="C843" s="59"/>
      <c r="D843" s="59"/>
      <c r="E843" s="59"/>
      <c r="F843" s="59"/>
      <c r="G843" s="59"/>
      <c r="H843" s="59"/>
      <c r="I843" s="59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3:23" ht="15.75" customHeight="1">
      <c r="C844" s="59"/>
      <c r="D844" s="59"/>
      <c r="E844" s="59"/>
      <c r="F844" s="59"/>
      <c r="G844" s="59"/>
      <c r="H844" s="59"/>
      <c r="I844" s="59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3:23" ht="15.75" customHeight="1">
      <c r="C845" s="59"/>
      <c r="D845" s="59"/>
      <c r="E845" s="59"/>
      <c r="F845" s="59"/>
      <c r="G845" s="59"/>
      <c r="H845" s="59"/>
      <c r="I845" s="59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3:23" ht="15.75" customHeight="1">
      <c r="C846" s="59"/>
      <c r="D846" s="59"/>
      <c r="E846" s="59"/>
      <c r="F846" s="59"/>
      <c r="G846" s="59"/>
      <c r="H846" s="59"/>
      <c r="I846" s="59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3:23" ht="15.75" customHeight="1">
      <c r="C847" s="59"/>
      <c r="D847" s="59"/>
      <c r="E847" s="59"/>
      <c r="F847" s="59"/>
      <c r="G847" s="59"/>
      <c r="H847" s="59"/>
      <c r="I847" s="59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3:23" ht="15.75" customHeight="1">
      <c r="C848" s="59"/>
      <c r="D848" s="59"/>
      <c r="E848" s="59"/>
      <c r="F848" s="59"/>
      <c r="G848" s="59"/>
      <c r="H848" s="59"/>
      <c r="I848" s="59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3:23" ht="15.75" customHeight="1">
      <c r="C849" s="59"/>
      <c r="D849" s="59"/>
      <c r="E849" s="59"/>
      <c r="F849" s="59"/>
      <c r="G849" s="59"/>
      <c r="H849" s="59"/>
      <c r="I849" s="59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3:23" ht="15.75" customHeight="1">
      <c r="C850" s="59"/>
      <c r="D850" s="59"/>
      <c r="E850" s="59"/>
      <c r="F850" s="59"/>
      <c r="G850" s="59"/>
      <c r="H850" s="59"/>
      <c r="I850" s="59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3:23" ht="15.75" customHeight="1">
      <c r="C851" s="59"/>
      <c r="D851" s="59"/>
      <c r="E851" s="59"/>
      <c r="F851" s="59"/>
      <c r="G851" s="59"/>
      <c r="H851" s="59"/>
      <c r="I851" s="59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3:23" ht="15.75" customHeight="1">
      <c r="C852" s="59"/>
      <c r="D852" s="59"/>
      <c r="E852" s="59"/>
      <c r="F852" s="59"/>
      <c r="G852" s="59"/>
      <c r="H852" s="59"/>
      <c r="I852" s="59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3:23" ht="15.75" customHeight="1">
      <c r="C853" s="59"/>
      <c r="D853" s="59"/>
      <c r="E853" s="59"/>
      <c r="F853" s="59"/>
      <c r="G853" s="59"/>
      <c r="H853" s="59"/>
      <c r="I853" s="59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3:23" ht="15.75" customHeight="1">
      <c r="C854" s="59"/>
      <c r="D854" s="59"/>
      <c r="E854" s="59"/>
      <c r="F854" s="59"/>
      <c r="G854" s="59"/>
      <c r="H854" s="59"/>
      <c r="I854" s="59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3:23" ht="15.75" customHeight="1">
      <c r="C855" s="59"/>
      <c r="D855" s="59"/>
      <c r="E855" s="59"/>
      <c r="F855" s="59"/>
      <c r="G855" s="59"/>
      <c r="H855" s="59"/>
      <c r="I855" s="59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3:23" ht="15.75" customHeight="1">
      <c r="C856" s="59"/>
      <c r="D856" s="59"/>
      <c r="E856" s="59"/>
      <c r="F856" s="59"/>
      <c r="G856" s="59"/>
      <c r="H856" s="59"/>
      <c r="I856" s="59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3:23" ht="15.75" customHeight="1">
      <c r="C857" s="59"/>
      <c r="D857" s="59"/>
      <c r="E857" s="59"/>
      <c r="F857" s="59"/>
      <c r="G857" s="59"/>
      <c r="H857" s="59"/>
      <c r="I857" s="59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3:23" ht="15.75" customHeight="1">
      <c r="C858" s="59"/>
      <c r="D858" s="59"/>
      <c r="E858" s="59"/>
      <c r="F858" s="59"/>
      <c r="G858" s="59"/>
      <c r="H858" s="59"/>
      <c r="I858" s="59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3:23" ht="15.75" customHeight="1">
      <c r="C859" s="59"/>
      <c r="D859" s="59"/>
      <c r="E859" s="59"/>
      <c r="F859" s="59"/>
      <c r="G859" s="59"/>
      <c r="H859" s="59"/>
      <c r="I859" s="59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3:23" ht="15.75" customHeight="1">
      <c r="C860" s="59"/>
      <c r="D860" s="59"/>
      <c r="E860" s="59"/>
      <c r="F860" s="59"/>
      <c r="G860" s="59"/>
      <c r="H860" s="59"/>
      <c r="I860" s="59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3:23" ht="15.75" customHeight="1">
      <c r="C861" s="59"/>
      <c r="D861" s="59"/>
      <c r="E861" s="59"/>
      <c r="F861" s="59"/>
      <c r="G861" s="59"/>
      <c r="H861" s="59"/>
      <c r="I861" s="59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3:23" ht="15.75" customHeight="1">
      <c r="C862" s="59"/>
      <c r="D862" s="59"/>
      <c r="E862" s="59"/>
      <c r="F862" s="59"/>
      <c r="G862" s="59"/>
      <c r="H862" s="59"/>
      <c r="I862" s="59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3:23" ht="15.75" customHeight="1">
      <c r="C863" s="59"/>
      <c r="D863" s="59"/>
      <c r="E863" s="59"/>
      <c r="F863" s="59"/>
      <c r="G863" s="59"/>
      <c r="H863" s="59"/>
      <c r="I863" s="59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3:23" ht="15.75" customHeight="1">
      <c r="C864" s="59"/>
      <c r="D864" s="59"/>
      <c r="E864" s="59"/>
      <c r="F864" s="59"/>
      <c r="G864" s="59"/>
      <c r="H864" s="59"/>
      <c r="I864" s="59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3:23" ht="15.75" customHeight="1">
      <c r="C865" s="59"/>
      <c r="D865" s="59"/>
      <c r="E865" s="59"/>
      <c r="F865" s="59"/>
      <c r="G865" s="59"/>
      <c r="H865" s="59"/>
      <c r="I865" s="59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3:23" ht="15.75" customHeight="1">
      <c r="C866" s="59"/>
      <c r="D866" s="59"/>
      <c r="E866" s="59"/>
      <c r="F866" s="59"/>
      <c r="G866" s="59"/>
      <c r="H866" s="59"/>
      <c r="I866" s="59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3:23" ht="15.75" customHeight="1">
      <c r="C867" s="59"/>
      <c r="D867" s="59"/>
      <c r="E867" s="59"/>
      <c r="F867" s="59"/>
      <c r="G867" s="59"/>
      <c r="H867" s="59"/>
      <c r="I867" s="59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3:23" ht="15.75" customHeight="1">
      <c r="C868" s="59"/>
      <c r="D868" s="59"/>
      <c r="E868" s="59"/>
      <c r="F868" s="59"/>
      <c r="G868" s="59"/>
      <c r="H868" s="59"/>
      <c r="I868" s="59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3:23" ht="15.75" customHeight="1">
      <c r="C869" s="59"/>
      <c r="D869" s="59"/>
      <c r="E869" s="59"/>
      <c r="F869" s="59"/>
      <c r="G869" s="59"/>
      <c r="H869" s="59"/>
      <c r="I869" s="59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3:23" ht="15.75" customHeight="1">
      <c r="C870" s="59"/>
      <c r="D870" s="59"/>
      <c r="E870" s="59"/>
      <c r="F870" s="59"/>
      <c r="G870" s="59"/>
      <c r="H870" s="59"/>
      <c r="I870" s="59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3:23" ht="15.75" customHeight="1">
      <c r="C871" s="59"/>
      <c r="D871" s="59"/>
      <c r="E871" s="59"/>
      <c r="F871" s="59"/>
      <c r="G871" s="59"/>
      <c r="H871" s="59"/>
      <c r="I871" s="59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3:23" ht="15.75" customHeight="1">
      <c r="C872" s="59"/>
      <c r="D872" s="59"/>
      <c r="E872" s="59"/>
      <c r="F872" s="59"/>
      <c r="G872" s="59"/>
      <c r="H872" s="59"/>
      <c r="I872" s="59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3:23" ht="15.75" customHeight="1">
      <c r="C873" s="59"/>
      <c r="D873" s="59"/>
      <c r="E873" s="59"/>
      <c r="F873" s="59"/>
      <c r="G873" s="59"/>
      <c r="H873" s="59"/>
      <c r="I873" s="59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3:23" ht="15.75" customHeight="1">
      <c r="C874" s="59"/>
      <c r="D874" s="59"/>
      <c r="E874" s="59"/>
      <c r="F874" s="59"/>
      <c r="G874" s="59"/>
      <c r="H874" s="59"/>
      <c r="I874" s="59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3:23" ht="15.75" customHeight="1">
      <c r="C875" s="59"/>
      <c r="D875" s="59"/>
      <c r="E875" s="59"/>
      <c r="F875" s="59"/>
      <c r="G875" s="59"/>
      <c r="H875" s="59"/>
      <c r="I875" s="59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3:23" ht="15.75" customHeight="1">
      <c r="C876" s="59"/>
      <c r="D876" s="59"/>
      <c r="E876" s="59"/>
      <c r="F876" s="59"/>
      <c r="G876" s="59"/>
      <c r="H876" s="59"/>
      <c r="I876" s="59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3:23" ht="15.75" customHeight="1">
      <c r="C877" s="59"/>
      <c r="D877" s="59"/>
      <c r="E877" s="59"/>
      <c r="F877" s="59"/>
      <c r="G877" s="59"/>
      <c r="H877" s="59"/>
      <c r="I877" s="59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3:23" ht="15.75" customHeight="1">
      <c r="C878" s="59"/>
      <c r="D878" s="59"/>
      <c r="E878" s="59"/>
      <c r="F878" s="59"/>
      <c r="G878" s="59"/>
      <c r="H878" s="59"/>
      <c r="I878" s="59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3:23" ht="15.75" customHeight="1">
      <c r="C879" s="59"/>
      <c r="D879" s="59"/>
      <c r="E879" s="59"/>
      <c r="F879" s="59"/>
      <c r="G879" s="59"/>
      <c r="H879" s="59"/>
      <c r="I879" s="59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3:23" ht="15.75" customHeight="1">
      <c r="C880" s="59"/>
      <c r="D880" s="59"/>
      <c r="E880" s="59"/>
      <c r="F880" s="59"/>
      <c r="G880" s="59"/>
      <c r="H880" s="59"/>
      <c r="I880" s="59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3:23" ht="15.75" customHeight="1">
      <c r="C881" s="59"/>
      <c r="D881" s="59"/>
      <c r="E881" s="59"/>
      <c r="F881" s="59"/>
      <c r="G881" s="59"/>
      <c r="H881" s="59"/>
      <c r="I881" s="59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3:23" ht="15.75" customHeight="1">
      <c r="C882" s="59"/>
      <c r="D882" s="59"/>
      <c r="E882" s="59"/>
      <c r="F882" s="59"/>
      <c r="G882" s="59"/>
      <c r="H882" s="59"/>
      <c r="I882" s="59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3:23" ht="15.75" customHeight="1">
      <c r="C883" s="59"/>
      <c r="D883" s="59"/>
      <c r="E883" s="59"/>
      <c r="F883" s="59"/>
      <c r="G883" s="59"/>
      <c r="H883" s="59"/>
      <c r="I883" s="59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3:23" ht="15.75" customHeight="1">
      <c r="C884" s="59"/>
      <c r="D884" s="59"/>
      <c r="E884" s="59"/>
      <c r="F884" s="59"/>
      <c r="G884" s="59"/>
      <c r="H884" s="59"/>
      <c r="I884" s="59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3:23" ht="15.75" customHeight="1">
      <c r="C885" s="59"/>
      <c r="D885" s="59"/>
      <c r="E885" s="59"/>
      <c r="F885" s="59"/>
      <c r="G885" s="59"/>
      <c r="H885" s="59"/>
      <c r="I885" s="59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3:23" ht="15.75" customHeight="1">
      <c r="C886" s="59"/>
      <c r="D886" s="59"/>
      <c r="E886" s="59"/>
      <c r="F886" s="59"/>
      <c r="G886" s="59"/>
      <c r="H886" s="59"/>
      <c r="I886" s="59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3:23" ht="15.75" customHeight="1">
      <c r="C887" s="59"/>
      <c r="D887" s="59"/>
      <c r="E887" s="59"/>
      <c r="F887" s="59"/>
      <c r="G887" s="59"/>
      <c r="H887" s="59"/>
      <c r="I887" s="59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3:23" ht="15.75" customHeight="1">
      <c r="C888" s="59"/>
      <c r="D888" s="59"/>
      <c r="E888" s="59"/>
      <c r="F888" s="59"/>
      <c r="G888" s="59"/>
      <c r="H888" s="59"/>
      <c r="I888" s="59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3:23" ht="15.75" customHeight="1">
      <c r="C889" s="59"/>
      <c r="D889" s="59"/>
      <c r="E889" s="59"/>
      <c r="F889" s="59"/>
      <c r="G889" s="59"/>
      <c r="H889" s="59"/>
      <c r="I889" s="59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3:23" ht="15.75" customHeight="1">
      <c r="C890" s="59"/>
      <c r="D890" s="59"/>
      <c r="E890" s="59"/>
      <c r="F890" s="59"/>
      <c r="G890" s="59"/>
      <c r="H890" s="59"/>
      <c r="I890" s="59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3:23" ht="15.75" customHeight="1">
      <c r="C891" s="59"/>
      <c r="D891" s="59"/>
      <c r="E891" s="59"/>
      <c r="F891" s="59"/>
      <c r="G891" s="59"/>
      <c r="H891" s="59"/>
      <c r="I891" s="59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3:23" ht="15.75" customHeight="1">
      <c r="C892" s="59"/>
      <c r="D892" s="59"/>
      <c r="E892" s="59"/>
      <c r="F892" s="59"/>
      <c r="G892" s="59"/>
      <c r="H892" s="59"/>
      <c r="I892" s="59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3:23" ht="15.75" customHeight="1">
      <c r="C893" s="59"/>
      <c r="D893" s="59"/>
      <c r="E893" s="59"/>
      <c r="F893" s="59"/>
      <c r="G893" s="59"/>
      <c r="H893" s="59"/>
      <c r="I893" s="59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3:23" ht="15.75" customHeight="1">
      <c r="C894" s="59"/>
      <c r="D894" s="59"/>
      <c r="E894" s="59"/>
      <c r="F894" s="59"/>
      <c r="G894" s="59"/>
      <c r="H894" s="59"/>
      <c r="I894" s="59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3:23" ht="15.75" customHeight="1">
      <c r="C895" s="59"/>
      <c r="D895" s="59"/>
      <c r="E895" s="59"/>
      <c r="F895" s="59"/>
      <c r="G895" s="59"/>
      <c r="H895" s="59"/>
      <c r="I895" s="59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3:23" ht="15.75" customHeight="1">
      <c r="C896" s="59"/>
      <c r="D896" s="59"/>
      <c r="E896" s="59"/>
      <c r="F896" s="59"/>
      <c r="G896" s="59"/>
      <c r="H896" s="59"/>
      <c r="I896" s="59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3:23" ht="15.75" customHeight="1">
      <c r="C897" s="59"/>
      <c r="D897" s="59"/>
      <c r="E897" s="59"/>
      <c r="F897" s="59"/>
      <c r="G897" s="59"/>
      <c r="H897" s="59"/>
      <c r="I897" s="59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3:23" ht="15.75" customHeight="1">
      <c r="C898" s="59"/>
      <c r="D898" s="59"/>
      <c r="E898" s="59"/>
      <c r="F898" s="59"/>
      <c r="G898" s="59"/>
      <c r="H898" s="59"/>
      <c r="I898" s="59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3:23" ht="15.75" customHeight="1">
      <c r="C899" s="59"/>
      <c r="D899" s="59"/>
      <c r="E899" s="59"/>
      <c r="F899" s="59"/>
      <c r="G899" s="59"/>
      <c r="H899" s="59"/>
      <c r="I899" s="59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3:23" ht="15.75" customHeight="1">
      <c r="C900" s="59"/>
      <c r="D900" s="59"/>
      <c r="E900" s="59"/>
      <c r="F900" s="59"/>
      <c r="G900" s="59"/>
      <c r="H900" s="59"/>
      <c r="I900" s="59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3:23" ht="15.75" customHeight="1">
      <c r="C901" s="59"/>
      <c r="D901" s="59"/>
      <c r="E901" s="59"/>
      <c r="F901" s="59"/>
      <c r="G901" s="59"/>
      <c r="H901" s="59"/>
      <c r="I901" s="59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3:23" ht="15.75" customHeight="1">
      <c r="C902" s="59"/>
      <c r="D902" s="59"/>
      <c r="E902" s="59"/>
      <c r="F902" s="59"/>
      <c r="G902" s="59"/>
      <c r="H902" s="59"/>
      <c r="I902" s="59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3:23" ht="15.75" customHeight="1">
      <c r="C903" s="59"/>
      <c r="D903" s="59"/>
      <c r="E903" s="59"/>
      <c r="F903" s="59"/>
      <c r="G903" s="59"/>
      <c r="H903" s="59"/>
      <c r="I903" s="59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3:23" ht="15.75" customHeight="1">
      <c r="C904" s="59"/>
      <c r="D904" s="59"/>
      <c r="E904" s="59"/>
      <c r="F904" s="59"/>
      <c r="G904" s="59"/>
      <c r="H904" s="59"/>
      <c r="I904" s="59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3:23" ht="15.75" customHeight="1">
      <c r="C905" s="59"/>
      <c r="D905" s="59"/>
      <c r="E905" s="59"/>
      <c r="F905" s="59"/>
      <c r="G905" s="59"/>
      <c r="H905" s="59"/>
      <c r="I905" s="59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3:23" ht="15.75" customHeight="1">
      <c r="C906" s="59"/>
      <c r="D906" s="59"/>
      <c r="E906" s="59"/>
      <c r="F906" s="59"/>
      <c r="G906" s="59"/>
      <c r="H906" s="59"/>
      <c r="I906" s="59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3:23" ht="15.75" customHeight="1">
      <c r="C907" s="59"/>
      <c r="D907" s="59"/>
      <c r="E907" s="59"/>
      <c r="F907" s="59"/>
      <c r="G907" s="59"/>
      <c r="H907" s="59"/>
      <c r="I907" s="59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3:23" ht="15.75" customHeight="1">
      <c r="C908" s="59"/>
      <c r="D908" s="59"/>
      <c r="E908" s="59"/>
      <c r="F908" s="59"/>
      <c r="G908" s="59"/>
      <c r="H908" s="59"/>
      <c r="I908" s="59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3:23" ht="15.75" customHeight="1">
      <c r="C909" s="59"/>
      <c r="D909" s="59"/>
      <c r="E909" s="59"/>
      <c r="F909" s="59"/>
      <c r="G909" s="59"/>
      <c r="H909" s="59"/>
      <c r="I909" s="59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3:23" ht="15.75" customHeight="1">
      <c r="C910" s="59"/>
      <c r="D910" s="59"/>
      <c r="E910" s="59"/>
      <c r="F910" s="59"/>
      <c r="G910" s="59"/>
      <c r="H910" s="59"/>
      <c r="I910" s="59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3:23" ht="15.75" customHeight="1">
      <c r="C911" s="59"/>
      <c r="D911" s="59"/>
      <c r="E911" s="59"/>
      <c r="F911" s="59"/>
      <c r="G911" s="59"/>
      <c r="H911" s="59"/>
      <c r="I911" s="59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3:23" ht="15.75" customHeight="1">
      <c r="C912" s="59"/>
      <c r="D912" s="59"/>
      <c r="E912" s="59"/>
      <c r="F912" s="59"/>
      <c r="G912" s="59"/>
      <c r="H912" s="59"/>
      <c r="I912" s="59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3:23" ht="15.75" customHeight="1">
      <c r="C913" s="59"/>
      <c r="D913" s="59"/>
      <c r="E913" s="59"/>
      <c r="F913" s="59"/>
      <c r="G913" s="59"/>
      <c r="H913" s="59"/>
      <c r="I913" s="59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3:23" ht="15.75" customHeight="1">
      <c r="C914" s="59"/>
      <c r="D914" s="59"/>
      <c r="E914" s="59"/>
      <c r="F914" s="59"/>
      <c r="G914" s="59"/>
      <c r="H914" s="59"/>
      <c r="I914" s="59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3:23" ht="15.75" customHeight="1">
      <c r="C915" s="59"/>
      <c r="D915" s="59"/>
      <c r="E915" s="59"/>
      <c r="F915" s="59"/>
      <c r="G915" s="59"/>
      <c r="H915" s="59"/>
      <c r="I915" s="59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3:23" ht="15.75" customHeight="1">
      <c r="C916" s="59"/>
      <c r="D916" s="59"/>
      <c r="E916" s="59"/>
      <c r="F916" s="59"/>
      <c r="G916" s="59"/>
      <c r="H916" s="59"/>
      <c r="I916" s="59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3:23" ht="15.75" customHeight="1">
      <c r="C917" s="59"/>
      <c r="D917" s="59"/>
      <c r="E917" s="59"/>
      <c r="F917" s="59"/>
      <c r="G917" s="59"/>
      <c r="H917" s="59"/>
      <c r="I917" s="59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3:23" ht="15.75" customHeight="1">
      <c r="C918" s="59"/>
      <c r="D918" s="59"/>
      <c r="E918" s="59"/>
      <c r="F918" s="59"/>
      <c r="G918" s="59"/>
      <c r="H918" s="59"/>
      <c r="I918" s="59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3:23" ht="15.75" customHeight="1">
      <c r="C919" s="59"/>
      <c r="D919" s="59"/>
      <c r="E919" s="59"/>
      <c r="F919" s="59"/>
      <c r="G919" s="59"/>
      <c r="H919" s="59"/>
      <c r="I919" s="59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3:23" ht="15.75" customHeight="1">
      <c r="C920" s="59"/>
      <c r="D920" s="59"/>
      <c r="E920" s="59"/>
      <c r="F920" s="59"/>
      <c r="G920" s="59"/>
      <c r="H920" s="59"/>
      <c r="I920" s="59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3:23" ht="15.75" customHeight="1">
      <c r="C921" s="59"/>
      <c r="D921" s="59"/>
      <c r="E921" s="59"/>
      <c r="F921" s="59"/>
      <c r="G921" s="59"/>
      <c r="H921" s="59"/>
      <c r="I921" s="59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3:23" ht="15.75" customHeight="1">
      <c r="C922" s="59"/>
      <c r="D922" s="59"/>
      <c r="E922" s="59"/>
      <c r="F922" s="59"/>
      <c r="G922" s="59"/>
      <c r="H922" s="59"/>
      <c r="I922" s="59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3:23" ht="15.75" customHeight="1">
      <c r="C923" s="59"/>
      <c r="D923" s="59"/>
      <c r="E923" s="59"/>
      <c r="F923" s="59"/>
      <c r="G923" s="59"/>
      <c r="H923" s="59"/>
      <c r="I923" s="59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3:23" ht="15.75" customHeight="1">
      <c r="C924" s="59"/>
      <c r="D924" s="59"/>
      <c r="E924" s="59"/>
      <c r="F924" s="59"/>
      <c r="G924" s="59"/>
      <c r="H924" s="59"/>
      <c r="I924" s="59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3:23" ht="15.75" customHeight="1">
      <c r="C925" s="59"/>
      <c r="D925" s="59"/>
      <c r="E925" s="59"/>
      <c r="F925" s="59"/>
      <c r="G925" s="59"/>
      <c r="H925" s="59"/>
      <c r="I925" s="59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3:23" ht="15.75" customHeight="1">
      <c r="C926" s="59"/>
      <c r="D926" s="59"/>
      <c r="E926" s="59"/>
      <c r="F926" s="59"/>
      <c r="G926" s="59"/>
      <c r="H926" s="59"/>
      <c r="I926" s="59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3:23" ht="15.75" customHeight="1">
      <c r="C927" s="59"/>
      <c r="D927" s="59"/>
      <c r="E927" s="59"/>
      <c r="F927" s="59"/>
      <c r="G927" s="59"/>
      <c r="H927" s="59"/>
      <c r="I927" s="59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3:23" ht="15.75" customHeight="1">
      <c r="C928" s="59"/>
      <c r="D928" s="59"/>
      <c r="E928" s="59"/>
      <c r="F928" s="59"/>
      <c r="G928" s="59"/>
      <c r="H928" s="59"/>
      <c r="I928" s="59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3:23" ht="15.75" customHeight="1">
      <c r="C929" s="59"/>
      <c r="D929" s="59"/>
      <c r="E929" s="59"/>
      <c r="F929" s="59"/>
      <c r="G929" s="59"/>
      <c r="H929" s="59"/>
      <c r="I929" s="59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3:23" ht="15.75" customHeight="1">
      <c r="C930" s="59"/>
      <c r="D930" s="59"/>
      <c r="E930" s="59"/>
      <c r="F930" s="59"/>
      <c r="G930" s="59"/>
      <c r="H930" s="59"/>
      <c r="I930" s="59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3:23" ht="15.75" customHeight="1">
      <c r="C931" s="59"/>
      <c r="D931" s="59"/>
      <c r="E931" s="59"/>
      <c r="F931" s="59"/>
      <c r="G931" s="59"/>
      <c r="H931" s="59"/>
      <c r="I931" s="59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3:23" ht="15.75" customHeight="1">
      <c r="C932" s="59"/>
      <c r="D932" s="59"/>
      <c r="E932" s="59"/>
      <c r="F932" s="59"/>
      <c r="G932" s="59"/>
      <c r="H932" s="59"/>
      <c r="I932" s="59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3:23" ht="15.75" customHeight="1">
      <c r="C933" s="59"/>
      <c r="D933" s="59"/>
      <c r="E933" s="59"/>
      <c r="F933" s="59"/>
      <c r="G933" s="59"/>
      <c r="H933" s="59"/>
      <c r="I933" s="59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3:23" ht="15.75" customHeight="1">
      <c r="C934" s="59"/>
      <c r="D934" s="59"/>
      <c r="E934" s="59"/>
      <c r="F934" s="59"/>
      <c r="G934" s="59"/>
      <c r="H934" s="59"/>
      <c r="I934" s="59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3:23" ht="15.75" customHeight="1">
      <c r="C935" s="59"/>
      <c r="D935" s="59"/>
      <c r="E935" s="59"/>
      <c r="F935" s="59"/>
      <c r="G935" s="59"/>
      <c r="H935" s="59"/>
      <c r="I935" s="59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3:23" ht="15.75" customHeight="1">
      <c r="C936" s="59"/>
      <c r="D936" s="59"/>
      <c r="E936" s="59"/>
      <c r="F936" s="59"/>
      <c r="G936" s="59"/>
      <c r="H936" s="59"/>
      <c r="I936" s="59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3:23" ht="15.75" customHeight="1">
      <c r="C937" s="59"/>
      <c r="D937" s="59"/>
      <c r="E937" s="59"/>
      <c r="F937" s="59"/>
      <c r="G937" s="59"/>
      <c r="H937" s="59"/>
      <c r="I937" s="59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3:23" ht="15.75" customHeight="1">
      <c r="C938" s="59"/>
      <c r="D938" s="59"/>
      <c r="E938" s="59"/>
      <c r="F938" s="59"/>
      <c r="G938" s="59"/>
      <c r="H938" s="59"/>
      <c r="I938" s="59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3:23" ht="15.75" customHeight="1">
      <c r="C939" s="59"/>
      <c r="D939" s="59"/>
      <c r="E939" s="59"/>
      <c r="F939" s="59"/>
      <c r="G939" s="59"/>
      <c r="H939" s="59"/>
      <c r="I939" s="59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3:23" ht="15.75" customHeight="1">
      <c r="C940" s="59"/>
      <c r="D940" s="59"/>
      <c r="E940" s="59"/>
      <c r="F940" s="59"/>
      <c r="G940" s="59"/>
      <c r="H940" s="59"/>
      <c r="I940" s="59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3:23" ht="15.75" customHeight="1">
      <c r="C941" s="59"/>
      <c r="D941" s="59"/>
      <c r="E941" s="59"/>
      <c r="F941" s="59"/>
      <c r="G941" s="59"/>
      <c r="H941" s="59"/>
      <c r="I941" s="59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3:23" ht="15.75" customHeight="1">
      <c r="C942" s="59"/>
      <c r="D942" s="59"/>
      <c r="E942" s="59"/>
      <c r="F942" s="59"/>
      <c r="G942" s="59"/>
      <c r="H942" s="59"/>
      <c r="I942" s="59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3:23" ht="15.75" customHeight="1">
      <c r="C943" s="59"/>
      <c r="D943" s="59"/>
      <c r="E943" s="59"/>
      <c r="F943" s="59"/>
      <c r="G943" s="59"/>
      <c r="H943" s="59"/>
      <c r="I943" s="59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3:23" ht="15.75" customHeight="1">
      <c r="C944" s="59"/>
      <c r="D944" s="59"/>
      <c r="E944" s="59"/>
      <c r="F944" s="59"/>
      <c r="G944" s="59"/>
      <c r="H944" s="59"/>
      <c r="I944" s="59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3:23" ht="15.75" customHeight="1">
      <c r="C945" s="59"/>
      <c r="D945" s="59"/>
      <c r="E945" s="59"/>
      <c r="F945" s="59"/>
      <c r="G945" s="59"/>
      <c r="H945" s="59"/>
      <c r="I945" s="59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3:23" ht="15.75" customHeight="1">
      <c r="C946" s="59"/>
      <c r="D946" s="59"/>
      <c r="E946" s="59"/>
      <c r="F946" s="59"/>
      <c r="G946" s="59"/>
      <c r="H946" s="59"/>
      <c r="I946" s="59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3:23" ht="15.75" customHeight="1">
      <c r="C947" s="59"/>
      <c r="D947" s="59"/>
      <c r="E947" s="59"/>
      <c r="F947" s="59"/>
      <c r="G947" s="59"/>
      <c r="H947" s="59"/>
      <c r="I947" s="59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3:23" ht="15.75" customHeight="1">
      <c r="C948" s="59"/>
      <c r="D948" s="59"/>
      <c r="E948" s="59"/>
      <c r="F948" s="59"/>
      <c r="G948" s="59"/>
      <c r="H948" s="59"/>
      <c r="I948" s="59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3:23" ht="15.75" customHeight="1">
      <c r="C949" s="59"/>
      <c r="D949" s="59"/>
      <c r="E949" s="59"/>
      <c r="F949" s="59"/>
      <c r="G949" s="59"/>
      <c r="H949" s="59"/>
      <c r="I949" s="59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3:23" ht="15.75" customHeight="1">
      <c r="C950" s="59"/>
      <c r="D950" s="59"/>
      <c r="E950" s="59"/>
      <c r="F950" s="59"/>
      <c r="G950" s="59"/>
      <c r="H950" s="59"/>
      <c r="I950" s="59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3:23" ht="15.75" customHeight="1">
      <c r="C951" s="59"/>
      <c r="D951" s="59"/>
      <c r="E951" s="59"/>
      <c r="F951" s="59"/>
      <c r="G951" s="59"/>
      <c r="H951" s="59"/>
      <c r="I951" s="59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3:23" ht="15.75" customHeight="1">
      <c r="C952" s="59"/>
      <c r="D952" s="59"/>
      <c r="E952" s="59"/>
      <c r="F952" s="59"/>
      <c r="G952" s="59"/>
      <c r="H952" s="59"/>
      <c r="I952" s="59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3:23" ht="15.75" customHeight="1">
      <c r="C953" s="59"/>
      <c r="D953" s="59"/>
      <c r="E953" s="59"/>
      <c r="F953" s="59"/>
      <c r="G953" s="59"/>
      <c r="H953" s="59"/>
      <c r="I953" s="59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3:23" ht="15.75" customHeight="1">
      <c r="C954" s="59"/>
      <c r="D954" s="59"/>
      <c r="E954" s="59"/>
      <c r="F954" s="59"/>
      <c r="G954" s="59"/>
      <c r="H954" s="59"/>
      <c r="I954" s="59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3:23" ht="15.75" customHeight="1">
      <c r="C955" s="59"/>
      <c r="D955" s="59"/>
      <c r="E955" s="59"/>
      <c r="F955" s="59"/>
      <c r="G955" s="59"/>
      <c r="H955" s="59"/>
      <c r="I955" s="59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3:23" ht="15.75" customHeight="1">
      <c r="C956" s="59"/>
      <c r="D956" s="59"/>
      <c r="E956" s="59"/>
      <c r="F956" s="59"/>
      <c r="G956" s="59"/>
      <c r="H956" s="59"/>
      <c r="I956" s="59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3:23" ht="15.75" customHeight="1">
      <c r="C957" s="59"/>
      <c r="D957" s="59"/>
      <c r="E957" s="59"/>
      <c r="F957" s="59"/>
      <c r="G957" s="59"/>
      <c r="H957" s="59"/>
      <c r="I957" s="59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3:23" ht="15.75" customHeight="1">
      <c r="C958" s="59"/>
      <c r="D958" s="59"/>
      <c r="E958" s="59"/>
      <c r="F958" s="59"/>
      <c r="G958" s="59"/>
      <c r="H958" s="59"/>
      <c r="I958" s="59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3:23" ht="15.75" customHeight="1">
      <c r="C959" s="59"/>
      <c r="D959" s="59"/>
      <c r="E959" s="59"/>
      <c r="F959" s="59"/>
      <c r="G959" s="59"/>
      <c r="H959" s="59"/>
      <c r="I959" s="59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3:23" ht="15.75" customHeight="1">
      <c r="C960" s="59"/>
      <c r="D960" s="59"/>
      <c r="E960" s="59"/>
      <c r="F960" s="59"/>
      <c r="G960" s="59"/>
      <c r="H960" s="59"/>
      <c r="I960" s="59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3:23" ht="15.75" customHeight="1">
      <c r="C961" s="59"/>
      <c r="D961" s="59"/>
      <c r="E961" s="59"/>
      <c r="F961" s="59"/>
      <c r="G961" s="59"/>
      <c r="H961" s="59"/>
      <c r="I961" s="59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3:23" ht="15.75" customHeight="1">
      <c r="C962" s="59"/>
      <c r="D962" s="59"/>
      <c r="E962" s="59"/>
      <c r="F962" s="59"/>
      <c r="G962" s="59"/>
      <c r="H962" s="59"/>
      <c r="I962" s="59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3:23" ht="15.75" customHeight="1">
      <c r="C963" s="59"/>
      <c r="D963" s="59"/>
      <c r="E963" s="59"/>
      <c r="F963" s="59"/>
      <c r="G963" s="59"/>
      <c r="H963" s="59"/>
      <c r="I963" s="59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3:23" ht="15.75" customHeight="1">
      <c r="C964" s="59"/>
      <c r="D964" s="59"/>
      <c r="E964" s="59"/>
      <c r="F964" s="59"/>
      <c r="G964" s="59"/>
      <c r="H964" s="59"/>
      <c r="I964" s="59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3:23" ht="15.75" customHeight="1">
      <c r="C965" s="59"/>
      <c r="D965" s="59"/>
      <c r="E965" s="59"/>
      <c r="F965" s="59"/>
      <c r="G965" s="59"/>
      <c r="H965" s="59"/>
      <c r="I965" s="59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3:23" ht="15.75" customHeight="1">
      <c r="C966" s="59"/>
      <c r="D966" s="59"/>
      <c r="E966" s="59"/>
      <c r="F966" s="59"/>
      <c r="G966" s="59"/>
      <c r="H966" s="59"/>
      <c r="I966" s="59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3:23" ht="15.75" customHeight="1">
      <c r="C967" s="59"/>
      <c r="D967" s="59"/>
      <c r="E967" s="59"/>
      <c r="F967" s="59"/>
      <c r="G967" s="59"/>
      <c r="H967" s="59"/>
      <c r="I967" s="59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3:23" ht="15.75" customHeight="1">
      <c r="C968" s="59"/>
      <c r="D968" s="59"/>
      <c r="E968" s="59"/>
      <c r="F968" s="59"/>
      <c r="G968" s="59"/>
      <c r="H968" s="59"/>
      <c r="I968" s="59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3:23" ht="15.75" customHeight="1">
      <c r="C969" s="59"/>
      <c r="D969" s="59"/>
      <c r="E969" s="59"/>
      <c r="F969" s="59"/>
      <c r="G969" s="59"/>
      <c r="H969" s="59"/>
      <c r="I969" s="59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3:23" ht="15.75" customHeight="1">
      <c r="C970" s="59"/>
      <c r="D970" s="59"/>
      <c r="E970" s="59"/>
      <c r="F970" s="59"/>
      <c r="G970" s="59"/>
      <c r="H970" s="59"/>
      <c r="I970" s="59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3:23" ht="15.75" customHeight="1">
      <c r="C971" s="59"/>
      <c r="D971" s="59"/>
      <c r="E971" s="59"/>
      <c r="F971" s="59"/>
      <c r="G971" s="59"/>
      <c r="H971" s="59"/>
      <c r="I971" s="59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3:23" ht="15.75" customHeight="1">
      <c r="C972" s="59"/>
      <c r="D972" s="59"/>
      <c r="E972" s="59"/>
      <c r="F972" s="59"/>
      <c r="G972" s="59"/>
      <c r="H972" s="59"/>
      <c r="I972" s="59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3:23" ht="15.75" customHeight="1">
      <c r="C973" s="59"/>
      <c r="D973" s="59"/>
      <c r="E973" s="59"/>
      <c r="F973" s="59"/>
      <c r="G973" s="59"/>
      <c r="H973" s="59"/>
      <c r="I973" s="59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3:23" ht="15.75" customHeight="1">
      <c r="C974" s="59"/>
      <c r="D974" s="59"/>
      <c r="E974" s="59"/>
      <c r="F974" s="59"/>
      <c r="G974" s="59"/>
      <c r="H974" s="59"/>
      <c r="I974" s="59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3:23" ht="15.75" customHeight="1">
      <c r="C975" s="59"/>
      <c r="D975" s="59"/>
      <c r="E975" s="59"/>
      <c r="F975" s="59"/>
      <c r="G975" s="59"/>
      <c r="H975" s="59"/>
      <c r="I975" s="59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3:23" ht="15.75" customHeight="1">
      <c r="C976" s="59"/>
      <c r="D976" s="59"/>
      <c r="E976" s="59"/>
      <c r="F976" s="59"/>
      <c r="G976" s="59"/>
      <c r="H976" s="59"/>
      <c r="I976" s="59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3:23" ht="15.75" customHeight="1">
      <c r="C977" s="59"/>
      <c r="D977" s="59"/>
      <c r="E977" s="59"/>
      <c r="F977" s="59"/>
      <c r="G977" s="59"/>
      <c r="H977" s="59"/>
      <c r="I977" s="59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3:23" ht="15.75" customHeight="1">
      <c r="C978" s="59"/>
      <c r="D978" s="59"/>
      <c r="E978" s="59"/>
      <c r="F978" s="59"/>
      <c r="G978" s="59"/>
      <c r="H978" s="59"/>
      <c r="I978" s="59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3:23" ht="15.75" customHeight="1">
      <c r="C979" s="59"/>
      <c r="D979" s="59"/>
      <c r="E979" s="59"/>
      <c r="F979" s="59"/>
      <c r="G979" s="59"/>
      <c r="H979" s="59"/>
      <c r="I979" s="59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3:23" ht="15.75" customHeight="1">
      <c r="C980" s="59"/>
      <c r="D980" s="59"/>
      <c r="E980" s="59"/>
      <c r="F980" s="59"/>
      <c r="G980" s="59"/>
      <c r="H980" s="59"/>
      <c r="I980" s="59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3:23" ht="15.75" customHeight="1">
      <c r="C981" s="59"/>
      <c r="D981" s="59"/>
      <c r="E981" s="59"/>
      <c r="F981" s="59"/>
      <c r="G981" s="59"/>
      <c r="H981" s="59"/>
      <c r="I981" s="59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3:23" ht="15.75" customHeight="1">
      <c r="C982" s="59"/>
      <c r="D982" s="59"/>
      <c r="E982" s="59"/>
      <c r="F982" s="59"/>
      <c r="G982" s="59"/>
      <c r="H982" s="59"/>
      <c r="I982" s="59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3:23" ht="15.75" customHeight="1">
      <c r="C983" s="59"/>
      <c r="D983" s="59"/>
      <c r="E983" s="59"/>
      <c r="F983" s="59"/>
      <c r="G983" s="59"/>
      <c r="H983" s="59"/>
      <c r="I983" s="59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3:23" ht="15.75" customHeight="1">
      <c r="C984" s="59"/>
      <c r="D984" s="59"/>
      <c r="E984" s="59"/>
      <c r="F984" s="59"/>
      <c r="G984" s="59"/>
      <c r="H984" s="59"/>
      <c r="I984" s="59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3:23" ht="15.75" customHeight="1">
      <c r="C985" s="59"/>
      <c r="D985" s="59"/>
      <c r="E985" s="59"/>
      <c r="F985" s="59"/>
      <c r="G985" s="59"/>
      <c r="H985" s="59"/>
      <c r="I985" s="59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3:23" ht="15.75" customHeight="1">
      <c r="C986" s="59"/>
      <c r="D986" s="59"/>
      <c r="E986" s="59"/>
      <c r="F986" s="59"/>
      <c r="G986" s="59"/>
      <c r="H986" s="59"/>
      <c r="I986" s="59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3:23" ht="15.75" customHeight="1">
      <c r="C987" s="59"/>
      <c r="D987" s="59"/>
      <c r="E987" s="59"/>
      <c r="F987" s="59"/>
      <c r="G987" s="59"/>
      <c r="H987" s="59"/>
      <c r="I987" s="59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3:23" ht="15.75" customHeight="1">
      <c r="C988" s="59"/>
      <c r="D988" s="59"/>
      <c r="E988" s="59"/>
      <c r="F988" s="59"/>
      <c r="G988" s="59"/>
      <c r="H988" s="59"/>
      <c r="I988" s="59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3:23" ht="15.75" customHeight="1">
      <c r="C989" s="59"/>
      <c r="D989" s="59"/>
      <c r="E989" s="59"/>
      <c r="F989" s="59"/>
      <c r="G989" s="59"/>
      <c r="H989" s="59"/>
      <c r="I989" s="59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3:23" ht="15.75" customHeight="1">
      <c r="C990" s="59"/>
      <c r="D990" s="59"/>
      <c r="E990" s="59"/>
      <c r="F990" s="59"/>
      <c r="G990" s="59"/>
      <c r="H990" s="59"/>
      <c r="I990" s="59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3:23" ht="15.75" customHeight="1">
      <c r="C991" s="59"/>
      <c r="D991" s="59"/>
      <c r="E991" s="59"/>
      <c r="F991" s="59"/>
      <c r="G991" s="59"/>
      <c r="H991" s="59"/>
      <c r="I991" s="59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3:23" ht="15.75" customHeight="1">
      <c r="C992" s="59"/>
      <c r="D992" s="59"/>
      <c r="E992" s="59"/>
      <c r="F992" s="59"/>
      <c r="G992" s="59"/>
      <c r="H992" s="59"/>
      <c r="I992" s="59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3:23" ht="15.75" customHeight="1">
      <c r="C993" s="59"/>
      <c r="D993" s="59"/>
      <c r="E993" s="59"/>
      <c r="F993" s="59"/>
      <c r="G993" s="59"/>
      <c r="H993" s="59"/>
      <c r="I993" s="59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3:23" ht="15.75" customHeight="1">
      <c r="C994" s="59"/>
      <c r="D994" s="59"/>
      <c r="E994" s="59"/>
      <c r="F994" s="59"/>
      <c r="G994" s="59"/>
      <c r="H994" s="59"/>
      <c r="I994" s="59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3:23" ht="15.75" customHeight="1">
      <c r="C995" s="59"/>
      <c r="D995" s="59"/>
      <c r="E995" s="59"/>
      <c r="F995" s="59"/>
      <c r="G995" s="59"/>
      <c r="H995" s="59"/>
      <c r="I995" s="59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3:23" ht="15.75" customHeight="1">
      <c r="C996" s="59"/>
      <c r="D996" s="59"/>
      <c r="E996" s="59"/>
      <c r="F996" s="59"/>
      <c r="G996" s="59"/>
      <c r="H996" s="59"/>
      <c r="I996" s="59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3:23" ht="15.75" customHeight="1">
      <c r="C997" s="59"/>
      <c r="D997" s="59"/>
      <c r="E997" s="59"/>
      <c r="F997" s="59"/>
      <c r="G997" s="59"/>
      <c r="H997" s="59"/>
      <c r="I997" s="59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3:23" ht="15.75" customHeight="1">
      <c r="C998" s="59"/>
      <c r="D998" s="59"/>
      <c r="E998" s="59"/>
      <c r="F998" s="59"/>
      <c r="G998" s="59"/>
      <c r="H998" s="59"/>
      <c r="I998" s="59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3:23" ht="15.75" customHeight="1">
      <c r="C999" s="59"/>
      <c r="D999" s="59"/>
      <c r="E999" s="59"/>
      <c r="F999" s="59"/>
      <c r="G999" s="59"/>
      <c r="H999" s="59"/>
      <c r="I999" s="59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3:23" ht="15.75" customHeight="1">
      <c r="C1000" s="59"/>
      <c r="D1000" s="59"/>
      <c r="E1000" s="59"/>
      <c r="F1000" s="59"/>
      <c r="G1000" s="59"/>
      <c r="H1000" s="59"/>
      <c r="I1000" s="59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  <row r="1001" spans="3:23" ht="15.75" customHeight="1">
      <c r="C1001" s="59"/>
      <c r="D1001" s="59"/>
      <c r="E1001" s="59"/>
      <c r="F1001" s="59"/>
      <c r="G1001" s="59"/>
      <c r="H1001" s="59"/>
      <c r="I1001" s="59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</row>
    <row r="1002" spans="3:23" ht="15.75" customHeight="1">
      <c r="C1002" s="59"/>
      <c r="D1002" s="59"/>
      <c r="E1002" s="59"/>
      <c r="F1002" s="59"/>
      <c r="G1002" s="59"/>
      <c r="H1002" s="59"/>
      <c r="I1002" s="59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</row>
  </sheetData>
  <autoFilter ref="K1:W1" xr:uid="{00000000-0009-0000-0000-000000000000}"/>
  <mergeCells count="13">
    <mergeCell ref="B21:B23"/>
    <mergeCell ref="B25:B27"/>
    <mergeCell ref="A9:A27"/>
    <mergeCell ref="A29:A35"/>
    <mergeCell ref="B30:C31"/>
    <mergeCell ref="B32:C33"/>
    <mergeCell ref="B34:C34"/>
    <mergeCell ref="B35:C35"/>
    <mergeCell ref="A2:A8"/>
    <mergeCell ref="B2:B3"/>
    <mergeCell ref="B12:B14"/>
    <mergeCell ref="B17:B19"/>
    <mergeCell ref="B5:B10"/>
  </mergeCells>
  <hyperlinks>
    <hyperlink ref="O1" r:id="rId1" xr:uid="{00000000-0004-0000-0000-000000000000}"/>
    <hyperlink ref="P1" r:id="rId2" xr:uid="{00000000-0004-0000-0000-000001000000}"/>
    <hyperlink ref="W35" r:id="rId3" xr:uid="{00000000-0004-0000-0000-000002000000}"/>
    <hyperlink ref="U36" r:id="rId4" xr:uid="{00000000-0004-0000-0000-000003000000}"/>
  </hyperlinks>
  <pageMargins left="0.511811024" right="0.511811024" top="0.78740157499999996" bottom="0.78740157499999996" header="0" footer="0"/>
  <pageSetup orientation="landscape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999"/>
  <sheetViews>
    <sheetView topLeftCell="A403" zoomScale="50" zoomScaleNormal="50" workbookViewId="0">
      <pane xSplit="1" topLeftCell="K1" activePane="topRight" state="frozen"/>
      <selection pane="topRight" activeCell="BN685" sqref="BN685"/>
    </sheetView>
  </sheetViews>
  <sheetFormatPr defaultColWidth="12.59765625" defaultRowHeight="15" customHeight="1"/>
  <cols>
    <col min="1" max="1" width="8" customWidth="1"/>
    <col min="2" max="2" width="11" customWidth="1"/>
    <col min="3" max="3" width="14.5" customWidth="1"/>
    <col min="4" max="4" width="12.19921875" customWidth="1"/>
    <col min="5" max="5" width="9.19921875" customWidth="1"/>
    <col min="6" max="6" width="15.5" customWidth="1"/>
    <col min="7" max="7" width="14" customWidth="1"/>
    <col min="8" max="8" width="13.5" customWidth="1"/>
    <col min="9" max="9" width="13" customWidth="1"/>
    <col min="10" max="10" width="15" customWidth="1"/>
    <col min="11" max="11" width="14.69921875" customWidth="1"/>
    <col min="12" max="12" width="1.19921875" customWidth="1"/>
    <col min="13" max="13" width="8.69921875" customWidth="1"/>
    <col min="14" max="14" width="10.8984375" customWidth="1"/>
    <col min="15" max="15" width="10" customWidth="1"/>
    <col min="16" max="16" width="8" customWidth="1"/>
    <col min="17" max="17" width="15.59765625" customWidth="1"/>
    <col min="18" max="18" width="14" customWidth="1"/>
    <col min="19" max="19" width="11.69921875" customWidth="1"/>
    <col min="20" max="20" width="10.69921875" customWidth="1"/>
    <col min="21" max="21" width="13.8984375" customWidth="1"/>
    <col min="22" max="22" width="12" customWidth="1"/>
    <col min="23" max="23" width="1.5" customWidth="1"/>
    <col min="24" max="24" width="8" customWidth="1"/>
    <col min="25" max="25" width="13.69921875" customWidth="1"/>
    <col min="26" max="26" width="10.19921875" customWidth="1"/>
    <col min="27" max="27" width="8" customWidth="1"/>
    <col min="28" max="28" width="15.5" customWidth="1"/>
    <col min="29" max="29" width="18" customWidth="1"/>
    <col min="30" max="30" width="13.09765625" customWidth="1"/>
    <col min="31" max="31" width="12" customWidth="1"/>
    <col min="32" max="32" width="14.09765625" customWidth="1"/>
    <col min="33" max="33" width="13.19921875" customWidth="1"/>
    <col min="34" max="34" width="1.8984375" customWidth="1"/>
    <col min="35" max="35" width="8" customWidth="1"/>
    <col min="36" max="36" width="13.69921875" customWidth="1"/>
    <col min="37" max="37" width="10.19921875" customWidth="1"/>
    <col min="38" max="38" width="8" customWidth="1"/>
    <col min="39" max="39" width="13.69921875" customWidth="1"/>
    <col min="40" max="40" width="18" customWidth="1"/>
    <col min="41" max="41" width="11.69921875" customWidth="1"/>
    <col min="42" max="42" width="13.69921875" customWidth="1"/>
    <col min="43" max="43" width="15.5" customWidth="1"/>
    <col min="44" max="44" width="13.19921875" customWidth="1"/>
    <col min="45" max="45" width="1.69921875" customWidth="1"/>
    <col min="46" max="46" width="8" customWidth="1"/>
    <col min="47" max="47" width="14.5" customWidth="1"/>
    <col min="48" max="48" width="9.69921875" customWidth="1"/>
    <col min="49" max="49" width="8" customWidth="1"/>
    <col min="50" max="50" width="13.69921875" customWidth="1"/>
    <col min="51" max="51" width="13" customWidth="1"/>
    <col min="52" max="52" width="13.09765625" customWidth="1"/>
    <col min="53" max="53" width="11" customWidth="1"/>
    <col min="54" max="54" width="15.5" customWidth="1"/>
    <col min="55" max="55" width="13.19921875" customWidth="1"/>
    <col min="56" max="56" width="1.5" customWidth="1"/>
    <col min="57" max="57" width="8" customWidth="1"/>
    <col min="58" max="58" width="13.69921875" customWidth="1"/>
    <col min="59" max="59" width="10.19921875" customWidth="1"/>
    <col min="60" max="60" width="9" customWidth="1"/>
    <col min="61" max="61" width="15.3984375" customWidth="1"/>
    <col min="62" max="62" width="13" customWidth="1"/>
    <col min="63" max="63" width="13.09765625" customWidth="1"/>
    <col min="64" max="64" width="10.69921875" customWidth="1"/>
    <col min="65" max="65" width="13.3984375" customWidth="1"/>
    <col min="66" max="66" width="12.19921875" customWidth="1"/>
    <col min="67" max="67" width="1" customWidth="1"/>
    <col min="68" max="68" width="8" customWidth="1"/>
    <col min="69" max="69" width="13.69921875" customWidth="1"/>
    <col min="70" max="70" width="10.19921875" customWidth="1"/>
    <col min="71" max="71" width="8" customWidth="1"/>
    <col min="72" max="72" width="13.69921875" customWidth="1"/>
    <col min="73" max="73" width="18" customWidth="1"/>
    <col min="74" max="74" width="13.09765625" customWidth="1"/>
    <col min="75" max="75" width="10.69921875" customWidth="1"/>
    <col min="76" max="76" width="14.3984375" customWidth="1"/>
    <col min="77" max="77" width="13.19921875" customWidth="1"/>
    <col min="78" max="98" width="8" customWidth="1"/>
  </cols>
  <sheetData>
    <row r="1" spans="1:98" ht="15.75" customHeight="1">
      <c r="A1" s="85"/>
      <c r="B1" s="85"/>
      <c r="C1" s="85"/>
      <c r="D1" s="85"/>
      <c r="E1" s="85"/>
      <c r="F1" s="85"/>
      <c r="G1" s="85"/>
      <c r="H1" s="85"/>
      <c r="I1" s="85"/>
      <c r="J1" s="85"/>
      <c r="K1" s="85"/>
      <c r="L1" s="86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7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7"/>
      <c r="BY1" s="85"/>
      <c r="BZ1" s="85"/>
      <c r="CA1" s="88"/>
      <c r="CB1" s="88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</row>
    <row r="2" spans="1:98" ht="15.75" customHeight="1">
      <c r="A2" s="85"/>
      <c r="B2" s="1045" t="s">
        <v>222</v>
      </c>
      <c r="C2" s="1046"/>
      <c r="D2" s="1046"/>
      <c r="E2" s="1046"/>
      <c r="F2" s="1046"/>
      <c r="G2" s="1046"/>
      <c r="H2" s="1046"/>
      <c r="I2" s="1046"/>
      <c r="J2" s="1046"/>
      <c r="K2" s="1047"/>
      <c r="L2" s="86"/>
      <c r="M2" s="1045" t="s">
        <v>222</v>
      </c>
      <c r="N2" s="1046"/>
      <c r="O2" s="1046"/>
      <c r="P2" s="1046"/>
      <c r="Q2" s="1046"/>
      <c r="R2" s="1046"/>
      <c r="S2" s="1046"/>
      <c r="T2" s="1046"/>
      <c r="U2" s="1046"/>
      <c r="V2" s="1047"/>
      <c r="W2" s="88"/>
      <c r="X2" s="1045" t="s">
        <v>222</v>
      </c>
      <c r="Y2" s="1046"/>
      <c r="Z2" s="1046"/>
      <c r="AA2" s="1046"/>
      <c r="AB2" s="1046"/>
      <c r="AC2" s="1046"/>
      <c r="AD2" s="1046"/>
      <c r="AE2" s="1046"/>
      <c r="AF2" s="1046"/>
      <c r="AG2" s="1047"/>
      <c r="AH2" s="88"/>
      <c r="AI2" s="1045" t="s">
        <v>222</v>
      </c>
      <c r="AJ2" s="1046"/>
      <c r="AK2" s="1046"/>
      <c r="AL2" s="1046"/>
      <c r="AM2" s="1046"/>
      <c r="AN2" s="1046"/>
      <c r="AO2" s="1046"/>
      <c r="AP2" s="1046"/>
      <c r="AQ2" s="1046"/>
      <c r="AR2" s="1047"/>
      <c r="AS2" s="88"/>
      <c r="AT2" s="1045" t="s">
        <v>222</v>
      </c>
      <c r="AU2" s="1046"/>
      <c r="AV2" s="1046"/>
      <c r="AW2" s="1046"/>
      <c r="AX2" s="1046"/>
      <c r="AY2" s="1046"/>
      <c r="AZ2" s="1046"/>
      <c r="BA2" s="1046"/>
      <c r="BB2" s="1046"/>
      <c r="BC2" s="1047"/>
      <c r="BD2" s="88"/>
      <c r="BE2" s="1045" t="s">
        <v>222</v>
      </c>
      <c r="BF2" s="1046"/>
      <c r="BG2" s="1046"/>
      <c r="BH2" s="1046"/>
      <c r="BI2" s="1046"/>
      <c r="BJ2" s="1046"/>
      <c r="BK2" s="1046"/>
      <c r="BL2" s="1046"/>
      <c r="BM2" s="1046"/>
      <c r="BN2" s="1047"/>
      <c r="BO2" s="88"/>
      <c r="BP2" s="1045" t="s">
        <v>222</v>
      </c>
      <c r="BQ2" s="1046"/>
      <c r="BR2" s="1046"/>
      <c r="BS2" s="1046"/>
      <c r="BT2" s="1046"/>
      <c r="BU2" s="1046"/>
      <c r="BV2" s="1046"/>
      <c r="BW2" s="1046"/>
      <c r="BX2" s="1046"/>
      <c r="BY2" s="1047"/>
      <c r="BZ2" s="85"/>
      <c r="CA2" s="88"/>
      <c r="CB2" s="88"/>
      <c r="CC2" s="89"/>
      <c r="CD2" s="89"/>
      <c r="CE2" s="89"/>
      <c r="CF2" s="89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</row>
    <row r="3" spans="1:98" ht="15.75" customHeight="1">
      <c r="A3" s="85"/>
      <c r="B3" s="1048" t="s">
        <v>223</v>
      </c>
      <c r="C3" s="1049"/>
      <c r="D3" s="1049"/>
      <c r="E3" s="1049"/>
      <c r="F3" s="1049"/>
      <c r="G3" s="1049"/>
      <c r="H3" s="1049"/>
      <c r="I3" s="1049"/>
      <c r="J3" s="1049"/>
      <c r="K3" s="1050"/>
      <c r="L3" s="86"/>
      <c r="M3" s="1048" t="s">
        <v>223</v>
      </c>
      <c r="N3" s="1049"/>
      <c r="O3" s="1049"/>
      <c r="P3" s="1049"/>
      <c r="Q3" s="1049"/>
      <c r="R3" s="1049"/>
      <c r="S3" s="1049"/>
      <c r="T3" s="1049"/>
      <c r="U3" s="1049"/>
      <c r="V3" s="1050"/>
      <c r="W3" s="88"/>
      <c r="X3" s="1048" t="s">
        <v>223</v>
      </c>
      <c r="Y3" s="1049"/>
      <c r="Z3" s="1049"/>
      <c r="AA3" s="1049"/>
      <c r="AB3" s="1049"/>
      <c r="AC3" s="1049"/>
      <c r="AD3" s="1049"/>
      <c r="AE3" s="1049"/>
      <c r="AF3" s="1049"/>
      <c r="AG3" s="1050"/>
      <c r="AH3" s="88"/>
      <c r="AI3" s="1048" t="s">
        <v>223</v>
      </c>
      <c r="AJ3" s="1049"/>
      <c r="AK3" s="1049"/>
      <c r="AL3" s="1049"/>
      <c r="AM3" s="1049"/>
      <c r="AN3" s="1049"/>
      <c r="AO3" s="1049"/>
      <c r="AP3" s="1049"/>
      <c r="AQ3" s="1049"/>
      <c r="AR3" s="1050"/>
      <c r="AS3" s="88"/>
      <c r="AT3" s="1048" t="s">
        <v>223</v>
      </c>
      <c r="AU3" s="1049"/>
      <c r="AV3" s="1049"/>
      <c r="AW3" s="1049"/>
      <c r="AX3" s="1049"/>
      <c r="AY3" s="1049"/>
      <c r="AZ3" s="1049"/>
      <c r="BA3" s="1049"/>
      <c r="BB3" s="1049"/>
      <c r="BC3" s="1050"/>
      <c r="BD3" s="88"/>
      <c r="BE3" s="1048" t="s">
        <v>223</v>
      </c>
      <c r="BF3" s="1049"/>
      <c r="BG3" s="1049"/>
      <c r="BH3" s="1049"/>
      <c r="BI3" s="1049"/>
      <c r="BJ3" s="1049"/>
      <c r="BK3" s="1049"/>
      <c r="BL3" s="1049"/>
      <c r="BM3" s="1049"/>
      <c r="BN3" s="1050"/>
      <c r="BO3" s="88"/>
      <c r="BP3" s="1048" t="s">
        <v>223</v>
      </c>
      <c r="BQ3" s="1049"/>
      <c r="BR3" s="1049"/>
      <c r="BS3" s="1049"/>
      <c r="BT3" s="1049"/>
      <c r="BU3" s="1049"/>
      <c r="BV3" s="1049"/>
      <c r="BW3" s="1049"/>
      <c r="BX3" s="1049"/>
      <c r="BY3" s="1050"/>
      <c r="BZ3" s="85"/>
      <c r="CA3" s="88"/>
      <c r="CB3" s="88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</row>
    <row r="4" spans="1:98" ht="15.75" customHeight="1">
      <c r="A4" s="85"/>
      <c r="B4" s="1069" t="s">
        <v>224</v>
      </c>
      <c r="C4" s="1070"/>
      <c r="D4" s="1070"/>
      <c r="E4" s="1070"/>
      <c r="F4" s="1070"/>
      <c r="G4" s="1070"/>
      <c r="H4" s="1070"/>
      <c r="I4" s="1070"/>
      <c r="J4" s="1070"/>
      <c r="K4" s="1071"/>
      <c r="L4" s="86"/>
      <c r="M4" s="1069" t="s">
        <v>225</v>
      </c>
      <c r="N4" s="1070"/>
      <c r="O4" s="1070"/>
      <c r="P4" s="1070"/>
      <c r="Q4" s="1070"/>
      <c r="R4" s="1070"/>
      <c r="S4" s="1070"/>
      <c r="T4" s="1070"/>
      <c r="U4" s="1070"/>
      <c r="V4" s="1071"/>
      <c r="W4" s="88"/>
      <c r="X4" s="1069" t="s">
        <v>226</v>
      </c>
      <c r="Y4" s="1070"/>
      <c r="Z4" s="1070"/>
      <c r="AA4" s="1070"/>
      <c r="AB4" s="1070"/>
      <c r="AC4" s="1070"/>
      <c r="AD4" s="1070"/>
      <c r="AE4" s="1070"/>
      <c r="AF4" s="1070"/>
      <c r="AG4" s="1071"/>
      <c r="AH4" s="88"/>
      <c r="AI4" s="1069" t="s">
        <v>227</v>
      </c>
      <c r="AJ4" s="1070"/>
      <c r="AK4" s="1070"/>
      <c r="AL4" s="1070"/>
      <c r="AM4" s="1070"/>
      <c r="AN4" s="1070"/>
      <c r="AO4" s="1070"/>
      <c r="AP4" s="1070"/>
      <c r="AQ4" s="1070"/>
      <c r="AR4" s="1071"/>
      <c r="AS4" s="88"/>
      <c r="AT4" s="1069" t="s">
        <v>228</v>
      </c>
      <c r="AU4" s="1070"/>
      <c r="AV4" s="1070"/>
      <c r="AW4" s="1070"/>
      <c r="AX4" s="1070"/>
      <c r="AY4" s="1070"/>
      <c r="AZ4" s="1070"/>
      <c r="BA4" s="1070"/>
      <c r="BB4" s="1070"/>
      <c r="BC4" s="1071"/>
      <c r="BD4" s="88"/>
      <c r="BE4" s="1069" t="s">
        <v>229</v>
      </c>
      <c r="BF4" s="1070"/>
      <c r="BG4" s="1070"/>
      <c r="BH4" s="1070"/>
      <c r="BI4" s="1070"/>
      <c r="BJ4" s="1070"/>
      <c r="BK4" s="1070"/>
      <c r="BL4" s="1070"/>
      <c r="BM4" s="1070"/>
      <c r="BN4" s="1071"/>
      <c r="BO4" s="88"/>
      <c r="BP4" s="1069" t="s">
        <v>230</v>
      </c>
      <c r="BQ4" s="1070"/>
      <c r="BR4" s="1070"/>
      <c r="BS4" s="1070"/>
      <c r="BT4" s="1070"/>
      <c r="BU4" s="1070"/>
      <c r="BV4" s="1070"/>
      <c r="BW4" s="1070"/>
      <c r="BX4" s="1070"/>
      <c r="BY4" s="1071"/>
      <c r="BZ4" s="85"/>
      <c r="CA4" s="88"/>
      <c r="CB4" s="88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</row>
    <row r="5" spans="1:98" ht="15.75" customHeight="1">
      <c r="A5" s="85"/>
      <c r="B5" s="1060" t="s">
        <v>231</v>
      </c>
      <c r="C5" s="1006"/>
      <c r="D5" s="1006"/>
      <c r="E5" s="1006"/>
      <c r="F5" s="1006"/>
      <c r="G5" s="1006"/>
      <c r="H5" s="1006"/>
      <c r="I5" s="1006"/>
      <c r="J5" s="1006"/>
      <c r="K5" s="1028"/>
      <c r="L5" s="86"/>
      <c r="M5" s="1060" t="s">
        <v>231</v>
      </c>
      <c r="N5" s="1006"/>
      <c r="O5" s="1006"/>
      <c r="P5" s="1006"/>
      <c r="Q5" s="1006"/>
      <c r="R5" s="1006"/>
      <c r="S5" s="1006"/>
      <c r="T5" s="1006"/>
      <c r="U5" s="1006"/>
      <c r="V5" s="1028"/>
      <c r="W5" s="88"/>
      <c r="X5" s="1060" t="s">
        <v>231</v>
      </c>
      <c r="Y5" s="1006"/>
      <c r="Z5" s="1006"/>
      <c r="AA5" s="1006"/>
      <c r="AB5" s="1006"/>
      <c r="AC5" s="1006"/>
      <c r="AD5" s="1006"/>
      <c r="AE5" s="1006"/>
      <c r="AF5" s="1006"/>
      <c r="AG5" s="1028"/>
      <c r="AH5" s="88"/>
      <c r="AI5" s="1060" t="s">
        <v>231</v>
      </c>
      <c r="AJ5" s="1006"/>
      <c r="AK5" s="1006"/>
      <c r="AL5" s="1006"/>
      <c r="AM5" s="1006"/>
      <c r="AN5" s="1006"/>
      <c r="AO5" s="1006"/>
      <c r="AP5" s="1006"/>
      <c r="AQ5" s="1006"/>
      <c r="AR5" s="1028"/>
      <c r="AS5" s="88"/>
      <c r="AT5" s="1060" t="s">
        <v>231</v>
      </c>
      <c r="AU5" s="1006"/>
      <c r="AV5" s="1006"/>
      <c r="AW5" s="1006"/>
      <c r="AX5" s="1006"/>
      <c r="AY5" s="1006"/>
      <c r="AZ5" s="1006"/>
      <c r="BA5" s="1006"/>
      <c r="BB5" s="1006"/>
      <c r="BC5" s="1028"/>
      <c r="BD5" s="88"/>
      <c r="BE5" s="1060" t="s">
        <v>231</v>
      </c>
      <c r="BF5" s="1006"/>
      <c r="BG5" s="1006"/>
      <c r="BH5" s="1006"/>
      <c r="BI5" s="1006"/>
      <c r="BJ5" s="1006"/>
      <c r="BK5" s="1006"/>
      <c r="BL5" s="1006"/>
      <c r="BM5" s="1006"/>
      <c r="BN5" s="1028"/>
      <c r="BO5" s="88"/>
      <c r="BP5" s="1060" t="s">
        <v>231</v>
      </c>
      <c r="BQ5" s="1006"/>
      <c r="BR5" s="1006"/>
      <c r="BS5" s="1006"/>
      <c r="BT5" s="1006"/>
      <c r="BU5" s="1006"/>
      <c r="BV5" s="1006"/>
      <c r="BW5" s="1006"/>
      <c r="BX5" s="1006"/>
      <c r="BY5" s="1028"/>
      <c r="BZ5" s="85"/>
      <c r="CA5" s="88"/>
      <c r="CB5" s="88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</row>
    <row r="6" spans="1:98" ht="18.75" customHeight="1">
      <c r="A6" s="1086" t="s">
        <v>232</v>
      </c>
      <c r="B6" s="90" t="s">
        <v>233</v>
      </c>
      <c r="C6" s="91">
        <v>43753</v>
      </c>
      <c r="D6" s="92" t="s">
        <v>234</v>
      </c>
      <c r="E6" s="1020" t="s">
        <v>235</v>
      </c>
      <c r="F6" s="1021"/>
      <c r="G6" s="93" t="s">
        <v>236</v>
      </c>
      <c r="H6" s="94" t="s">
        <v>237</v>
      </c>
      <c r="I6" s="95">
        <v>1</v>
      </c>
      <c r="J6" s="96" t="s">
        <v>238</v>
      </c>
      <c r="K6" s="97" t="s">
        <v>239</v>
      </c>
      <c r="L6" s="86"/>
      <c r="M6" s="90" t="s">
        <v>233</v>
      </c>
      <c r="N6" s="91">
        <v>43753</v>
      </c>
      <c r="O6" s="92" t="s">
        <v>234</v>
      </c>
      <c r="P6" s="1020" t="s">
        <v>240</v>
      </c>
      <c r="Q6" s="1021"/>
      <c r="R6" s="93" t="s">
        <v>236</v>
      </c>
      <c r="S6" s="94" t="s">
        <v>237</v>
      </c>
      <c r="T6" s="95">
        <v>1</v>
      </c>
      <c r="U6" s="96" t="s">
        <v>238</v>
      </c>
      <c r="V6" s="97" t="s">
        <v>239</v>
      </c>
      <c r="W6" s="88"/>
      <c r="X6" s="90" t="s">
        <v>233</v>
      </c>
      <c r="Y6" s="91">
        <v>43753</v>
      </c>
      <c r="Z6" s="92" t="s">
        <v>234</v>
      </c>
      <c r="AA6" s="1020" t="s">
        <v>241</v>
      </c>
      <c r="AB6" s="1021"/>
      <c r="AC6" s="93" t="s">
        <v>236</v>
      </c>
      <c r="AD6" s="94" t="s">
        <v>237</v>
      </c>
      <c r="AE6" s="95">
        <v>1</v>
      </c>
      <c r="AF6" s="96" t="s">
        <v>238</v>
      </c>
      <c r="AG6" s="97" t="s">
        <v>239</v>
      </c>
      <c r="AH6" s="88"/>
      <c r="AI6" s="90" t="s">
        <v>233</v>
      </c>
      <c r="AJ6" s="91">
        <v>43753</v>
      </c>
      <c r="AK6" s="92" t="s">
        <v>234</v>
      </c>
      <c r="AL6" s="1020" t="s">
        <v>242</v>
      </c>
      <c r="AM6" s="1021"/>
      <c r="AN6" s="93" t="s">
        <v>236</v>
      </c>
      <c r="AO6" s="94" t="s">
        <v>237</v>
      </c>
      <c r="AP6" s="95">
        <v>1</v>
      </c>
      <c r="AQ6" s="96" t="s">
        <v>238</v>
      </c>
      <c r="AR6" s="97" t="s">
        <v>239</v>
      </c>
      <c r="AS6" s="88"/>
      <c r="AT6" s="90" t="s">
        <v>233</v>
      </c>
      <c r="AU6" s="91">
        <v>43753</v>
      </c>
      <c r="AV6" s="92" t="s">
        <v>234</v>
      </c>
      <c r="AW6" s="1020" t="s">
        <v>243</v>
      </c>
      <c r="AX6" s="1021"/>
      <c r="AY6" s="93" t="s">
        <v>236</v>
      </c>
      <c r="AZ6" s="94" t="s">
        <v>237</v>
      </c>
      <c r="BA6" s="95">
        <v>1</v>
      </c>
      <c r="BB6" s="96" t="s">
        <v>238</v>
      </c>
      <c r="BC6" s="97" t="s">
        <v>239</v>
      </c>
      <c r="BD6" s="88"/>
      <c r="BE6" s="90" t="s">
        <v>233</v>
      </c>
      <c r="BF6" s="91">
        <v>43753</v>
      </c>
      <c r="BG6" s="92" t="s">
        <v>234</v>
      </c>
      <c r="BH6" s="1020" t="s">
        <v>244</v>
      </c>
      <c r="BI6" s="1021"/>
      <c r="BJ6" s="93" t="s">
        <v>236</v>
      </c>
      <c r="BK6" s="94" t="s">
        <v>237</v>
      </c>
      <c r="BL6" s="95">
        <v>1</v>
      </c>
      <c r="BM6" s="96" t="s">
        <v>238</v>
      </c>
      <c r="BN6" s="97" t="s">
        <v>239</v>
      </c>
      <c r="BO6" s="88"/>
      <c r="BP6" s="90" t="s">
        <v>233</v>
      </c>
      <c r="BQ6" s="91">
        <v>43753</v>
      </c>
      <c r="BR6" s="92" t="s">
        <v>234</v>
      </c>
      <c r="BS6" s="1020" t="s">
        <v>245</v>
      </c>
      <c r="BT6" s="1021"/>
      <c r="BU6" s="93" t="s">
        <v>236</v>
      </c>
      <c r="BV6" s="94" t="s">
        <v>237</v>
      </c>
      <c r="BW6" s="95">
        <v>1</v>
      </c>
      <c r="BX6" s="96" t="s">
        <v>238</v>
      </c>
      <c r="BY6" s="97" t="s">
        <v>239</v>
      </c>
      <c r="BZ6" s="85"/>
      <c r="CA6" s="88"/>
      <c r="CB6" s="88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</row>
    <row r="7" spans="1:98" ht="15.75" customHeight="1">
      <c r="A7" s="1087"/>
      <c r="B7" s="98" t="s">
        <v>246</v>
      </c>
      <c r="C7" s="99">
        <v>6</v>
      </c>
      <c r="D7" s="98" t="s">
        <v>247</v>
      </c>
      <c r="E7" s="100" t="s">
        <v>248</v>
      </c>
      <c r="F7" s="101" t="s">
        <v>249</v>
      </c>
      <c r="G7" s="102">
        <f>Calibração!G33</f>
        <v>815.8655706940815</v>
      </c>
      <c r="H7" s="1022" t="s">
        <v>250</v>
      </c>
      <c r="I7" s="1007"/>
      <c r="J7" s="99">
        <f>'Concentração amostra - Densidad'!B3</f>
        <v>1070</v>
      </c>
      <c r="K7" s="99">
        <f>'Concentração amostra - Densidad'!C3</f>
        <v>89</v>
      </c>
      <c r="L7" s="86"/>
      <c r="M7" s="98" t="s">
        <v>246</v>
      </c>
      <c r="N7" s="99">
        <v>7</v>
      </c>
      <c r="O7" s="98" t="s">
        <v>247</v>
      </c>
      <c r="P7" s="100" t="s">
        <v>248</v>
      </c>
      <c r="Q7" s="101" t="s">
        <v>249</v>
      </c>
      <c r="R7" s="102">
        <f>Calibração!H33</f>
        <v>699.31334630921265</v>
      </c>
      <c r="S7" s="1022" t="s">
        <v>250</v>
      </c>
      <c r="T7" s="1007"/>
      <c r="U7" s="99">
        <f>'Concentração amostra - Densidad'!B4</f>
        <v>1025</v>
      </c>
      <c r="V7" s="99">
        <f>'Concentração amostra - Densidad'!C4</f>
        <v>122</v>
      </c>
      <c r="W7" s="88"/>
      <c r="X7" s="98" t="s">
        <v>246</v>
      </c>
      <c r="Y7" s="99">
        <v>4</v>
      </c>
      <c r="Z7" s="98" t="s">
        <v>247</v>
      </c>
      <c r="AA7" s="100" t="s">
        <v>248</v>
      </c>
      <c r="AB7" s="101" t="s">
        <v>249</v>
      </c>
      <c r="AC7" s="102">
        <f>Calibração!E33</f>
        <v>1223.7983560411221</v>
      </c>
      <c r="AD7" s="1022" t="s">
        <v>250</v>
      </c>
      <c r="AE7" s="1007"/>
      <c r="AF7" s="99">
        <f>'Concentração amostra - Densidad'!B5</f>
        <v>1050</v>
      </c>
      <c r="AG7" s="99">
        <f>'Concentração amostra - Densidad'!C5</f>
        <v>87</v>
      </c>
      <c r="AH7" s="88"/>
      <c r="AI7" s="98" t="s">
        <v>246</v>
      </c>
      <c r="AJ7" s="99">
        <v>6</v>
      </c>
      <c r="AK7" s="98" t="s">
        <v>247</v>
      </c>
      <c r="AL7" s="100" t="s">
        <v>248</v>
      </c>
      <c r="AM7" s="101" t="s">
        <v>249</v>
      </c>
      <c r="AN7" s="102">
        <f>Calibração!G33</f>
        <v>815.8655706940815</v>
      </c>
      <c r="AO7" s="1022" t="s">
        <v>250</v>
      </c>
      <c r="AP7" s="1007"/>
      <c r="AQ7" s="99">
        <f>'Concentração amostra - Densidad'!B6</f>
        <v>1000</v>
      </c>
      <c r="AR7" s="99">
        <f>'Concentração amostra - Densidad'!C6</f>
        <v>109</v>
      </c>
      <c r="AS7" s="88"/>
      <c r="AT7" s="98" t="s">
        <v>246</v>
      </c>
      <c r="AU7" s="99">
        <v>5</v>
      </c>
      <c r="AV7" s="98" t="s">
        <v>247</v>
      </c>
      <c r="AW7" s="100" t="s">
        <v>248</v>
      </c>
      <c r="AX7" s="101" t="s">
        <v>249</v>
      </c>
      <c r="AY7" s="102">
        <f>Calibração!F33</f>
        <v>979.03868483289773</v>
      </c>
      <c r="AZ7" s="1022" t="s">
        <v>250</v>
      </c>
      <c r="BA7" s="1007"/>
      <c r="BB7" s="99">
        <f>'Concentração amostra - Densidad'!B7</f>
        <v>1040</v>
      </c>
      <c r="BC7" s="99">
        <f>'Concentração amostra - Densidad'!C7</f>
        <v>118</v>
      </c>
      <c r="BD7" s="88"/>
      <c r="BE7" s="98" t="s">
        <v>246</v>
      </c>
      <c r="BF7" s="99">
        <v>5</v>
      </c>
      <c r="BG7" s="98" t="s">
        <v>247</v>
      </c>
      <c r="BH7" s="100" t="s">
        <v>248</v>
      </c>
      <c r="BI7" s="101" t="s">
        <v>249</v>
      </c>
      <c r="BJ7" s="102">
        <f>Calibração!F33</f>
        <v>979.03868483289773</v>
      </c>
      <c r="BK7" s="1022" t="s">
        <v>250</v>
      </c>
      <c r="BL7" s="1007"/>
      <c r="BM7" s="99">
        <f>'Concentração amostra - Densidad'!B8</f>
        <v>1050</v>
      </c>
      <c r="BN7" s="99">
        <f>'Concentração amostra - Densidad'!C8</f>
        <v>95</v>
      </c>
      <c r="BO7" s="88"/>
      <c r="BP7" s="98" t="s">
        <v>246</v>
      </c>
      <c r="BQ7" s="99">
        <v>4</v>
      </c>
      <c r="BR7" s="98" t="s">
        <v>247</v>
      </c>
      <c r="BS7" s="100" t="s">
        <v>248</v>
      </c>
      <c r="BT7" s="101" t="s">
        <v>249</v>
      </c>
      <c r="BU7" s="102">
        <f>Calibração!E33</f>
        <v>1223.7983560411221</v>
      </c>
      <c r="BV7" s="1022" t="s">
        <v>250</v>
      </c>
      <c r="BW7" s="1007"/>
      <c r="BX7" s="99">
        <f>'Concentração amostra - Densidad'!B9</f>
        <v>1029</v>
      </c>
      <c r="BY7" s="99">
        <f>'Concentração amostra - Densidad'!C9</f>
        <v>73</v>
      </c>
      <c r="BZ7" s="85"/>
      <c r="CA7" s="88"/>
      <c r="CB7" s="88"/>
      <c r="CC7" s="89"/>
      <c r="CD7" s="89"/>
      <c r="CE7" s="89"/>
      <c r="CF7" s="89"/>
      <c r="CG7" s="89"/>
      <c r="CH7" s="89"/>
      <c r="CI7" s="89"/>
      <c r="CJ7" s="89"/>
      <c r="CK7" s="89"/>
      <c r="CL7" s="89"/>
      <c r="CM7" s="89"/>
      <c r="CN7" s="89"/>
      <c r="CO7" s="89"/>
      <c r="CP7" s="89"/>
      <c r="CQ7" s="89"/>
      <c r="CR7" s="89"/>
      <c r="CS7" s="89"/>
      <c r="CT7" s="89"/>
    </row>
    <row r="8" spans="1:98" ht="15.75" customHeight="1">
      <c r="A8" s="1087"/>
      <c r="B8" s="1024" t="s">
        <v>251</v>
      </c>
      <c r="C8" s="1025"/>
      <c r="D8" s="1021"/>
      <c r="E8" s="92" t="s">
        <v>252</v>
      </c>
      <c r="F8" s="103" t="s">
        <v>253</v>
      </c>
      <c r="G8" s="92" t="s">
        <v>254</v>
      </c>
      <c r="H8" s="104" t="s">
        <v>255</v>
      </c>
      <c r="I8" s="92" t="s">
        <v>256</v>
      </c>
      <c r="J8" s="92" t="s">
        <v>257</v>
      </c>
      <c r="K8" s="97" t="s">
        <v>258</v>
      </c>
      <c r="L8" s="86"/>
      <c r="M8" s="1024" t="s">
        <v>251</v>
      </c>
      <c r="N8" s="1025"/>
      <c r="O8" s="1021"/>
      <c r="P8" s="92" t="s">
        <v>252</v>
      </c>
      <c r="Q8" s="103" t="s">
        <v>253</v>
      </c>
      <c r="R8" s="92" t="s">
        <v>254</v>
      </c>
      <c r="S8" s="104" t="s">
        <v>255</v>
      </c>
      <c r="T8" s="92" t="s">
        <v>256</v>
      </c>
      <c r="U8" s="92" t="s">
        <v>257</v>
      </c>
      <c r="V8" s="97" t="s">
        <v>258</v>
      </c>
      <c r="W8" s="88"/>
      <c r="X8" s="1024" t="s">
        <v>251</v>
      </c>
      <c r="Y8" s="1025"/>
      <c r="Z8" s="1021"/>
      <c r="AA8" s="92" t="s">
        <v>252</v>
      </c>
      <c r="AB8" s="103" t="s">
        <v>253</v>
      </c>
      <c r="AC8" s="92" t="s">
        <v>254</v>
      </c>
      <c r="AD8" s="104" t="s">
        <v>255</v>
      </c>
      <c r="AE8" s="92" t="s">
        <v>256</v>
      </c>
      <c r="AF8" s="92" t="s">
        <v>257</v>
      </c>
      <c r="AG8" s="97" t="s">
        <v>258</v>
      </c>
      <c r="AH8" s="88"/>
      <c r="AI8" s="1024" t="s">
        <v>251</v>
      </c>
      <c r="AJ8" s="1025"/>
      <c r="AK8" s="1021"/>
      <c r="AL8" s="92" t="s">
        <v>252</v>
      </c>
      <c r="AM8" s="103" t="s">
        <v>253</v>
      </c>
      <c r="AN8" s="92" t="s">
        <v>254</v>
      </c>
      <c r="AO8" s="104" t="s">
        <v>255</v>
      </c>
      <c r="AP8" s="92" t="s">
        <v>256</v>
      </c>
      <c r="AQ8" s="92" t="s">
        <v>257</v>
      </c>
      <c r="AR8" s="97" t="s">
        <v>258</v>
      </c>
      <c r="AS8" s="88"/>
      <c r="AT8" s="1024" t="s">
        <v>251</v>
      </c>
      <c r="AU8" s="1025"/>
      <c r="AV8" s="1021"/>
      <c r="AW8" s="92" t="s">
        <v>252</v>
      </c>
      <c r="AX8" s="103" t="s">
        <v>253</v>
      </c>
      <c r="AY8" s="92" t="s">
        <v>254</v>
      </c>
      <c r="AZ8" s="104" t="s">
        <v>255</v>
      </c>
      <c r="BA8" s="92" t="s">
        <v>256</v>
      </c>
      <c r="BB8" s="92" t="s">
        <v>257</v>
      </c>
      <c r="BC8" s="97" t="s">
        <v>258</v>
      </c>
      <c r="BD8" s="88"/>
      <c r="BE8" s="1024" t="s">
        <v>251</v>
      </c>
      <c r="BF8" s="1025"/>
      <c r="BG8" s="1021"/>
      <c r="BH8" s="92" t="s">
        <v>252</v>
      </c>
      <c r="BI8" s="103" t="s">
        <v>253</v>
      </c>
      <c r="BJ8" s="92" t="s">
        <v>254</v>
      </c>
      <c r="BK8" s="104" t="s">
        <v>255</v>
      </c>
      <c r="BL8" s="92" t="s">
        <v>256</v>
      </c>
      <c r="BM8" s="92" t="s">
        <v>257</v>
      </c>
      <c r="BN8" s="97" t="s">
        <v>258</v>
      </c>
      <c r="BO8" s="88"/>
      <c r="BP8" s="1024" t="s">
        <v>251</v>
      </c>
      <c r="BQ8" s="1025"/>
      <c r="BR8" s="1021"/>
      <c r="BS8" s="92" t="s">
        <v>252</v>
      </c>
      <c r="BT8" s="103" t="s">
        <v>253</v>
      </c>
      <c r="BU8" s="92" t="s">
        <v>254</v>
      </c>
      <c r="BV8" s="104" t="s">
        <v>255</v>
      </c>
      <c r="BW8" s="92" t="s">
        <v>256</v>
      </c>
      <c r="BX8" s="92" t="s">
        <v>257</v>
      </c>
      <c r="BY8" s="97" t="s">
        <v>258</v>
      </c>
      <c r="BZ8" s="85"/>
      <c r="CA8" s="88"/>
      <c r="CB8" s="88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</row>
    <row r="9" spans="1:98" ht="15.75" customHeight="1">
      <c r="A9" s="1087"/>
      <c r="B9" s="1026" t="s">
        <v>20</v>
      </c>
      <c r="C9" s="1009"/>
      <c r="D9" s="1010"/>
      <c r="E9" s="105"/>
      <c r="F9" s="106">
        <f>'Cél.por tricoma'!AG6</f>
        <v>5.166666666666667</v>
      </c>
      <c r="G9" s="107">
        <f t="shared" ref="G9:G43" si="0">E9*F9</f>
        <v>0</v>
      </c>
      <c r="H9" s="108">
        <f t="shared" ref="H9:H49" si="1">$G$7</f>
        <v>815.8655706940815</v>
      </c>
      <c r="I9" s="109">
        <f t="shared" ref="I9:I49" si="2">G9*H9</f>
        <v>0</v>
      </c>
      <c r="J9" s="110">
        <f t="shared" ref="J9:J49" si="3">$J$7/$K$7</f>
        <v>12.02247191011236</v>
      </c>
      <c r="K9" s="111">
        <f t="shared" ref="K9:K49" si="4">I9/J9</f>
        <v>0</v>
      </c>
      <c r="L9" s="86"/>
      <c r="M9" s="1026" t="s">
        <v>20</v>
      </c>
      <c r="N9" s="1009"/>
      <c r="O9" s="1010"/>
      <c r="P9" s="105"/>
      <c r="Q9" s="106">
        <f>'Cél.por tricoma'!AG52</f>
        <v>4.5</v>
      </c>
      <c r="R9" s="107">
        <f t="shared" ref="R9:R49" si="5">P9*Q9</f>
        <v>0</v>
      </c>
      <c r="S9" s="108">
        <f>Calibração!$H$33</f>
        <v>699.31334630921265</v>
      </c>
      <c r="T9" s="109">
        <f t="shared" ref="T9:T49" si="6">R9*S9</f>
        <v>0</v>
      </c>
      <c r="U9" s="110">
        <f t="shared" ref="U9:U49" si="7">$U$7/$V$7</f>
        <v>8.4016393442622945</v>
      </c>
      <c r="V9" s="111">
        <f t="shared" ref="V9:V49" si="8">T9/U9</f>
        <v>0</v>
      </c>
      <c r="W9" s="88"/>
      <c r="X9" s="1026" t="s">
        <v>20</v>
      </c>
      <c r="Y9" s="1009"/>
      <c r="Z9" s="1010"/>
      <c r="AA9" s="105"/>
      <c r="AB9" s="106">
        <f>'Cél.por tricoma'!$AG$98</f>
        <v>3.5</v>
      </c>
      <c r="AC9" s="107">
        <f t="shared" ref="AC9:AC49" si="9">AA9*AB9</f>
        <v>0</v>
      </c>
      <c r="AD9" s="108">
        <f>Calibração!$E$33</f>
        <v>1223.7983560411221</v>
      </c>
      <c r="AE9" s="109">
        <f t="shared" ref="AE9:AE49" si="10">AC9*AD9</f>
        <v>0</v>
      </c>
      <c r="AF9" s="110">
        <f t="shared" ref="AF9:AF49" si="11">$AF$7/$AG$7</f>
        <v>12.068965517241379</v>
      </c>
      <c r="AG9" s="111">
        <f t="shared" ref="AG9:AG49" si="12">AE9/AF9</f>
        <v>0</v>
      </c>
      <c r="AH9" s="88"/>
      <c r="AI9" s="1026" t="s">
        <v>20</v>
      </c>
      <c r="AJ9" s="1009"/>
      <c r="AK9" s="1010"/>
      <c r="AL9" s="105"/>
      <c r="AM9" s="106">
        <f>'Cél.por tricoma'!$AG$144</f>
        <v>3.6666666666666665</v>
      </c>
      <c r="AN9" s="107">
        <f t="shared" ref="AN9:AN49" si="13">AL9*AM9</f>
        <v>0</v>
      </c>
      <c r="AO9" s="108">
        <f>Calibração!$G$33</f>
        <v>815.8655706940815</v>
      </c>
      <c r="AP9" s="109">
        <f t="shared" ref="AP9:AP49" si="14">AN9*AO9</f>
        <v>0</v>
      </c>
      <c r="AQ9" s="110">
        <f t="shared" ref="AQ9:AQ49" si="15">$AQ$7/$AR$7</f>
        <v>9.1743119266055047</v>
      </c>
      <c r="AR9" s="111">
        <f t="shared" ref="AR9:AR49" si="16">AP9/AQ9</f>
        <v>0</v>
      </c>
      <c r="AS9" s="88"/>
      <c r="AT9" s="1026" t="s">
        <v>20</v>
      </c>
      <c r="AU9" s="1009"/>
      <c r="AV9" s="1010"/>
      <c r="AW9" s="105">
        <v>1</v>
      </c>
      <c r="AX9" s="106">
        <f>'Cél.por tricoma'!$AG$190</f>
        <v>4.5</v>
      </c>
      <c r="AY9" s="107">
        <f t="shared" ref="AY9:AY49" si="17">AW9*AX9</f>
        <v>4.5</v>
      </c>
      <c r="AZ9" s="108">
        <f>Calibração!$F$33</f>
        <v>979.03868483289773</v>
      </c>
      <c r="BA9" s="109">
        <f t="shared" ref="BA9:BA49" si="18">AY9*AZ9</f>
        <v>4405.6740817480395</v>
      </c>
      <c r="BB9" s="110">
        <f t="shared" ref="BB9:BB49" si="19">$BB$7/$BC$7</f>
        <v>8.8135593220338979</v>
      </c>
      <c r="BC9" s="111">
        <f t="shared" ref="BC9:BC49" si="20">BA9/BB9</f>
        <v>499.87455927525838</v>
      </c>
      <c r="BD9" s="88"/>
      <c r="BE9" s="1026" t="s">
        <v>20</v>
      </c>
      <c r="BF9" s="1009"/>
      <c r="BG9" s="1010"/>
      <c r="BH9" s="105">
        <v>1</v>
      </c>
      <c r="BI9" s="106">
        <f>'Cél.por tricoma'!$AG$236</f>
        <v>5.68</v>
      </c>
      <c r="BJ9" s="107">
        <f t="shared" ref="BJ9:BJ49" si="21">BH9*BI9</f>
        <v>5.68</v>
      </c>
      <c r="BK9" s="108">
        <f>Calibração!$F$33</f>
        <v>979.03868483289773</v>
      </c>
      <c r="BL9" s="109">
        <f t="shared" ref="BL9:BL49" si="22">BJ9*BK9</f>
        <v>5560.9397298508584</v>
      </c>
      <c r="BM9" s="112">
        <f t="shared" ref="BM9:BM49" si="23">$BM$7/$BN$7</f>
        <v>11.052631578947368</v>
      </c>
      <c r="BN9" s="111">
        <f t="shared" ref="BN9:BN49" si="24">BL9/BM9</f>
        <v>503.13264222460151</v>
      </c>
      <c r="BO9" s="88"/>
      <c r="BP9" s="1026" t="s">
        <v>20</v>
      </c>
      <c r="BQ9" s="1009"/>
      <c r="BR9" s="1010"/>
      <c r="BS9" s="105"/>
      <c r="BT9" s="106">
        <f>'Cél.por tricoma'!$AG$282</f>
        <v>5.4</v>
      </c>
      <c r="BU9" s="107">
        <f t="shared" ref="BU9:BU32" si="25">BS9*BT9</f>
        <v>0</v>
      </c>
      <c r="BV9" s="108">
        <f>Calibração!$E$33</f>
        <v>1223.7983560411221</v>
      </c>
      <c r="BW9" s="109">
        <f t="shared" ref="BW9:BW49" si="26">BU9*BV9</f>
        <v>0</v>
      </c>
      <c r="BX9" s="112">
        <f t="shared" ref="BX9:BX49" si="27">$BX$7/$BY$7</f>
        <v>14.095890410958905</v>
      </c>
      <c r="BY9" s="111">
        <f t="shared" ref="BY9:BY49" si="28">BW9/BX9</f>
        <v>0</v>
      </c>
      <c r="BZ9" s="85"/>
      <c r="CA9" s="88"/>
      <c r="CB9" s="88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</row>
    <row r="10" spans="1:98" ht="15.75" customHeight="1">
      <c r="A10" s="1087"/>
      <c r="B10" s="1026" t="s">
        <v>143</v>
      </c>
      <c r="C10" s="1009"/>
      <c r="D10" s="1010"/>
      <c r="E10" s="113"/>
      <c r="F10" s="106">
        <f>'Cél.por tricoma'!AG7</f>
        <v>13.166666666666666</v>
      </c>
      <c r="G10" s="107">
        <f t="shared" si="0"/>
        <v>0</v>
      </c>
      <c r="H10" s="108">
        <f t="shared" si="1"/>
        <v>815.8655706940815</v>
      </c>
      <c r="I10" s="109">
        <f t="shared" si="2"/>
        <v>0</v>
      </c>
      <c r="J10" s="110">
        <f t="shared" si="3"/>
        <v>12.02247191011236</v>
      </c>
      <c r="K10" s="111">
        <f t="shared" si="4"/>
        <v>0</v>
      </c>
      <c r="L10" s="86"/>
      <c r="M10" s="1026" t="s">
        <v>143</v>
      </c>
      <c r="N10" s="1009"/>
      <c r="O10" s="1010"/>
      <c r="P10" s="113"/>
      <c r="Q10" s="106">
        <f>'Cél.por tricoma'!AG53</f>
        <v>13.266666666666667</v>
      </c>
      <c r="R10" s="107">
        <f t="shared" si="5"/>
        <v>0</v>
      </c>
      <c r="S10" s="108">
        <f>Calibração!$H$33</f>
        <v>699.31334630921265</v>
      </c>
      <c r="T10" s="109">
        <f t="shared" si="6"/>
        <v>0</v>
      </c>
      <c r="U10" s="110">
        <f t="shared" si="7"/>
        <v>8.4016393442622945</v>
      </c>
      <c r="V10" s="111">
        <f t="shared" si="8"/>
        <v>0</v>
      </c>
      <c r="W10" s="88"/>
      <c r="X10" s="1026" t="s">
        <v>143</v>
      </c>
      <c r="Y10" s="1009"/>
      <c r="Z10" s="1010"/>
      <c r="AA10" s="113"/>
      <c r="AB10" s="106">
        <f>'Cél.por tricoma'!$AG$99</f>
        <v>10.19047619047619</v>
      </c>
      <c r="AC10" s="107">
        <f t="shared" si="9"/>
        <v>0</v>
      </c>
      <c r="AD10" s="108">
        <f>Calibração!$E$33</f>
        <v>1223.7983560411221</v>
      </c>
      <c r="AE10" s="109">
        <f t="shared" si="10"/>
        <v>0</v>
      </c>
      <c r="AF10" s="110">
        <f t="shared" si="11"/>
        <v>12.068965517241379</v>
      </c>
      <c r="AG10" s="111">
        <f t="shared" si="12"/>
        <v>0</v>
      </c>
      <c r="AH10" s="88"/>
      <c r="AI10" s="1026" t="s">
        <v>143</v>
      </c>
      <c r="AJ10" s="1009"/>
      <c r="AK10" s="1010"/>
      <c r="AL10" s="113"/>
      <c r="AM10" s="106">
        <f>'Cél.por tricoma'!$AG$145</f>
        <v>15.966666666666667</v>
      </c>
      <c r="AN10" s="107">
        <f t="shared" si="13"/>
        <v>0</v>
      </c>
      <c r="AO10" s="108">
        <f>Calibração!$G$33</f>
        <v>815.8655706940815</v>
      </c>
      <c r="AP10" s="109">
        <f t="shared" si="14"/>
        <v>0</v>
      </c>
      <c r="AQ10" s="110">
        <f t="shared" si="15"/>
        <v>9.1743119266055047</v>
      </c>
      <c r="AR10" s="111">
        <f t="shared" si="16"/>
        <v>0</v>
      </c>
      <c r="AS10" s="88"/>
      <c r="AT10" s="1026" t="s">
        <v>143</v>
      </c>
      <c r="AU10" s="1009"/>
      <c r="AV10" s="1010"/>
      <c r="AW10" s="113"/>
      <c r="AX10" s="106">
        <f>'Cél.por tricoma'!$AG$191</f>
        <v>13.884615384615385</v>
      </c>
      <c r="AY10" s="107">
        <f t="shared" si="17"/>
        <v>0</v>
      </c>
      <c r="AZ10" s="108">
        <f>Calibração!$F$33</f>
        <v>979.03868483289773</v>
      </c>
      <c r="BA10" s="109">
        <f t="shared" si="18"/>
        <v>0</v>
      </c>
      <c r="BB10" s="110">
        <f t="shared" si="19"/>
        <v>8.8135593220338979</v>
      </c>
      <c r="BC10" s="111">
        <f t="shared" si="20"/>
        <v>0</v>
      </c>
      <c r="BD10" s="88"/>
      <c r="BE10" s="1026" t="s">
        <v>143</v>
      </c>
      <c r="BF10" s="1009"/>
      <c r="BG10" s="1010"/>
      <c r="BH10" s="113"/>
      <c r="BI10" s="106">
        <f>'Cél.por tricoma'!$AG$237</f>
        <v>12.291666666666666</v>
      </c>
      <c r="BJ10" s="107">
        <f t="shared" si="21"/>
        <v>0</v>
      </c>
      <c r="BK10" s="108">
        <f>Calibração!$F$33</f>
        <v>979.03868483289773</v>
      </c>
      <c r="BL10" s="109">
        <f t="shared" si="22"/>
        <v>0</v>
      </c>
      <c r="BM10" s="112">
        <f t="shared" si="23"/>
        <v>11.052631578947368</v>
      </c>
      <c r="BN10" s="111">
        <f t="shared" si="24"/>
        <v>0</v>
      </c>
      <c r="BO10" s="88"/>
      <c r="BP10" s="1026" t="s">
        <v>143</v>
      </c>
      <c r="BQ10" s="1009"/>
      <c r="BR10" s="1010"/>
      <c r="BS10" s="113"/>
      <c r="BT10" s="106">
        <f>'Cél.por tricoma'!$AG$283</f>
        <v>13.25</v>
      </c>
      <c r="BU10" s="107">
        <f t="shared" si="25"/>
        <v>0</v>
      </c>
      <c r="BV10" s="108">
        <f>Calibração!$E$33</f>
        <v>1223.7983560411221</v>
      </c>
      <c r="BW10" s="109">
        <f t="shared" si="26"/>
        <v>0</v>
      </c>
      <c r="BX10" s="112">
        <f t="shared" si="27"/>
        <v>14.095890410958905</v>
      </c>
      <c r="BY10" s="111">
        <f t="shared" si="28"/>
        <v>0</v>
      </c>
      <c r="BZ10" s="85"/>
      <c r="CA10" s="88"/>
      <c r="CB10" s="88"/>
      <c r="CC10" s="89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</row>
    <row r="11" spans="1:98" ht="15.75" customHeight="1">
      <c r="A11" s="1087"/>
      <c r="B11" s="1016" t="s">
        <v>152</v>
      </c>
      <c r="C11" s="1009"/>
      <c r="D11" s="1010"/>
      <c r="E11" s="113"/>
      <c r="F11" s="106">
        <f>'Cél.por tricoma'!AG8</f>
        <v>25.368421052631579</v>
      </c>
      <c r="G11" s="107">
        <f t="shared" si="0"/>
        <v>0</v>
      </c>
      <c r="H11" s="108">
        <f t="shared" si="1"/>
        <v>815.8655706940815</v>
      </c>
      <c r="I11" s="109">
        <f t="shared" si="2"/>
        <v>0</v>
      </c>
      <c r="J11" s="110">
        <f t="shared" si="3"/>
        <v>12.02247191011236</v>
      </c>
      <c r="K11" s="111">
        <f t="shared" si="4"/>
        <v>0</v>
      </c>
      <c r="L11" s="86"/>
      <c r="M11" s="1016" t="s">
        <v>152</v>
      </c>
      <c r="N11" s="1009"/>
      <c r="O11" s="1010"/>
      <c r="P11" s="113">
        <v>5</v>
      </c>
      <c r="Q11" s="106">
        <f>'Cél.por tricoma'!AG54</f>
        <v>28.3</v>
      </c>
      <c r="R11" s="107">
        <f t="shared" si="5"/>
        <v>141.5</v>
      </c>
      <c r="S11" s="108">
        <f>Calibração!$H$33</f>
        <v>699.31334630921265</v>
      </c>
      <c r="T11" s="109">
        <f t="shared" si="6"/>
        <v>98952.838502753584</v>
      </c>
      <c r="U11" s="110">
        <f t="shared" si="7"/>
        <v>8.4016393442622945</v>
      </c>
      <c r="V11" s="111">
        <f t="shared" si="8"/>
        <v>11777.801265693599</v>
      </c>
      <c r="W11" s="88"/>
      <c r="X11" s="1016" t="s">
        <v>152</v>
      </c>
      <c r="Y11" s="1009"/>
      <c r="Z11" s="1010"/>
      <c r="AA11" s="113">
        <v>3</v>
      </c>
      <c r="AB11" s="106">
        <f>'Cél.por tricoma'!$AG$100</f>
        <v>27.392857142857142</v>
      </c>
      <c r="AC11" s="107">
        <f t="shared" si="9"/>
        <v>82.178571428571431</v>
      </c>
      <c r="AD11" s="108">
        <f>Calibração!$E$33</f>
        <v>1223.7983560411221</v>
      </c>
      <c r="AE11" s="109">
        <f t="shared" si="10"/>
        <v>100570.00061609365</v>
      </c>
      <c r="AF11" s="110">
        <f t="shared" si="11"/>
        <v>12.068965517241379</v>
      </c>
      <c r="AG11" s="111">
        <f t="shared" si="12"/>
        <v>8332.9429081906164</v>
      </c>
      <c r="AH11" s="88"/>
      <c r="AI11" s="1016" t="s">
        <v>152</v>
      </c>
      <c r="AJ11" s="1009"/>
      <c r="AK11" s="1010"/>
      <c r="AL11" s="113">
        <v>1</v>
      </c>
      <c r="AM11" s="106">
        <f>'Cél.por tricoma'!$AG$146</f>
        <v>24.833333333333332</v>
      </c>
      <c r="AN11" s="107">
        <f t="shared" si="13"/>
        <v>24.833333333333332</v>
      </c>
      <c r="AO11" s="108">
        <f>Calibração!$G$33</f>
        <v>815.8655706940815</v>
      </c>
      <c r="AP11" s="109">
        <f t="shared" si="14"/>
        <v>20260.661672236358</v>
      </c>
      <c r="AQ11" s="110">
        <f t="shared" si="15"/>
        <v>9.1743119266055047</v>
      </c>
      <c r="AR11" s="111">
        <f t="shared" si="16"/>
        <v>2208.4121222737631</v>
      </c>
      <c r="AS11" s="88"/>
      <c r="AT11" s="1016" t="s">
        <v>152</v>
      </c>
      <c r="AU11" s="1009"/>
      <c r="AV11" s="1010"/>
      <c r="AW11" s="113">
        <v>1</v>
      </c>
      <c r="AX11" s="106">
        <f>'Cél.por tricoma'!$AG$192</f>
        <v>26.3</v>
      </c>
      <c r="AY11" s="107">
        <f t="shared" si="17"/>
        <v>26.3</v>
      </c>
      <c r="AZ11" s="108">
        <f>Calibração!$F$33</f>
        <v>979.03868483289773</v>
      </c>
      <c r="BA11" s="109">
        <f t="shared" si="18"/>
        <v>25748.717411105212</v>
      </c>
      <c r="BB11" s="110">
        <f t="shared" si="19"/>
        <v>8.8135593220338979</v>
      </c>
      <c r="BC11" s="111">
        <f t="shared" si="20"/>
        <v>2921.4890908753991</v>
      </c>
      <c r="BD11" s="88"/>
      <c r="BE11" s="1016" t="s">
        <v>152</v>
      </c>
      <c r="BF11" s="1009"/>
      <c r="BG11" s="1010"/>
      <c r="BH11" s="113">
        <v>3</v>
      </c>
      <c r="BI11" s="106">
        <f>'Cél.por tricoma'!$AG$238</f>
        <v>23.2</v>
      </c>
      <c r="BJ11" s="107">
        <f t="shared" si="21"/>
        <v>69.599999999999994</v>
      </c>
      <c r="BK11" s="108">
        <f>Calibração!$F$33</f>
        <v>979.03868483289773</v>
      </c>
      <c r="BL11" s="109">
        <f t="shared" si="22"/>
        <v>68141.092464369678</v>
      </c>
      <c r="BM11" s="112">
        <f t="shared" si="23"/>
        <v>11.052631578947368</v>
      </c>
      <c r="BN11" s="111">
        <f t="shared" si="24"/>
        <v>6165.1464610620187</v>
      </c>
      <c r="BO11" s="88"/>
      <c r="BP11" s="1016" t="s">
        <v>152</v>
      </c>
      <c r="BQ11" s="1009"/>
      <c r="BR11" s="1010"/>
      <c r="BS11" s="113"/>
      <c r="BT11" s="106">
        <f>'Cél.por tricoma'!$AG$284</f>
        <v>36.578947368421055</v>
      </c>
      <c r="BU11" s="107">
        <f t="shared" si="25"/>
        <v>0</v>
      </c>
      <c r="BV11" s="108">
        <f>Calibração!$E$33</f>
        <v>1223.7983560411221</v>
      </c>
      <c r="BW11" s="109">
        <f t="shared" si="26"/>
        <v>0</v>
      </c>
      <c r="BX11" s="112">
        <f t="shared" si="27"/>
        <v>14.095890410958905</v>
      </c>
      <c r="BY11" s="111">
        <f t="shared" si="28"/>
        <v>0</v>
      </c>
      <c r="BZ11" s="85"/>
      <c r="CA11" s="88"/>
      <c r="CB11" s="88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</row>
    <row r="12" spans="1:98" ht="15.75" customHeight="1">
      <c r="A12" s="1087"/>
      <c r="B12" s="1016" t="s">
        <v>158</v>
      </c>
      <c r="C12" s="1009"/>
      <c r="D12" s="1010"/>
      <c r="E12" s="113"/>
      <c r="F12" s="106">
        <f>'Cél.por tricoma'!AG9</f>
        <v>24.6</v>
      </c>
      <c r="G12" s="107">
        <f t="shared" si="0"/>
        <v>0</v>
      </c>
      <c r="H12" s="108">
        <f t="shared" si="1"/>
        <v>815.8655706940815</v>
      </c>
      <c r="I12" s="109">
        <f t="shared" si="2"/>
        <v>0</v>
      </c>
      <c r="J12" s="110">
        <f t="shared" si="3"/>
        <v>12.02247191011236</v>
      </c>
      <c r="K12" s="111">
        <f t="shared" si="4"/>
        <v>0</v>
      </c>
      <c r="L12" s="86"/>
      <c r="M12" s="1016" t="s">
        <v>158</v>
      </c>
      <c r="N12" s="1009"/>
      <c r="O12" s="1010"/>
      <c r="P12" s="113"/>
      <c r="Q12" s="106"/>
      <c r="R12" s="107">
        <f t="shared" si="5"/>
        <v>0</v>
      </c>
      <c r="S12" s="108">
        <f>Calibração!$H$33</f>
        <v>699.31334630921265</v>
      </c>
      <c r="T12" s="109">
        <f t="shared" si="6"/>
        <v>0</v>
      </c>
      <c r="U12" s="110">
        <f t="shared" si="7"/>
        <v>8.4016393442622945</v>
      </c>
      <c r="V12" s="111">
        <f t="shared" si="8"/>
        <v>0</v>
      </c>
      <c r="W12" s="88"/>
      <c r="X12" s="1016" t="s">
        <v>158</v>
      </c>
      <c r="Y12" s="1009"/>
      <c r="Z12" s="1010"/>
      <c r="AA12" s="113"/>
      <c r="AB12" s="106"/>
      <c r="AC12" s="107">
        <f t="shared" si="9"/>
        <v>0</v>
      </c>
      <c r="AD12" s="108">
        <f>Calibração!$E$33</f>
        <v>1223.7983560411221</v>
      </c>
      <c r="AE12" s="109">
        <f t="shared" si="10"/>
        <v>0</v>
      </c>
      <c r="AF12" s="110">
        <f t="shared" si="11"/>
        <v>12.068965517241379</v>
      </c>
      <c r="AG12" s="111">
        <f t="shared" si="12"/>
        <v>0</v>
      </c>
      <c r="AH12" s="88"/>
      <c r="AI12" s="1016" t="s">
        <v>158</v>
      </c>
      <c r="AJ12" s="1009"/>
      <c r="AK12" s="1010"/>
      <c r="AL12" s="113"/>
      <c r="AM12" s="106">
        <f>'Cél.por tricoma'!$AG$147</f>
        <v>25</v>
      </c>
      <c r="AN12" s="107">
        <f t="shared" si="13"/>
        <v>0</v>
      </c>
      <c r="AO12" s="108">
        <f>Calibração!$G$33</f>
        <v>815.8655706940815</v>
      </c>
      <c r="AP12" s="109">
        <f t="shared" si="14"/>
        <v>0</v>
      </c>
      <c r="AQ12" s="110">
        <f t="shared" si="15"/>
        <v>9.1743119266055047</v>
      </c>
      <c r="AR12" s="111">
        <f t="shared" si="16"/>
        <v>0</v>
      </c>
      <c r="AS12" s="88"/>
      <c r="AT12" s="1016" t="s">
        <v>158</v>
      </c>
      <c r="AU12" s="1009"/>
      <c r="AV12" s="1010"/>
      <c r="AW12" s="113"/>
      <c r="AX12" s="106">
        <f>'Cél.por tricoma'!$AG$193</f>
        <v>47</v>
      </c>
      <c r="AY12" s="107">
        <f t="shared" si="17"/>
        <v>0</v>
      </c>
      <c r="AZ12" s="108">
        <f>Calibração!$F$33</f>
        <v>979.03868483289773</v>
      </c>
      <c r="BA12" s="109">
        <f t="shared" si="18"/>
        <v>0</v>
      </c>
      <c r="BB12" s="110">
        <f t="shared" si="19"/>
        <v>8.8135593220338979</v>
      </c>
      <c r="BC12" s="111">
        <f t="shared" si="20"/>
        <v>0</v>
      </c>
      <c r="BD12" s="88"/>
      <c r="BE12" s="1016" t="s">
        <v>158</v>
      </c>
      <c r="BF12" s="1009"/>
      <c r="BG12" s="1010"/>
      <c r="BH12" s="113">
        <v>1</v>
      </c>
      <c r="BI12" s="106">
        <f>'Cél.por tricoma'!$AG$239</f>
        <v>32.5</v>
      </c>
      <c r="BJ12" s="107">
        <f t="shared" si="21"/>
        <v>32.5</v>
      </c>
      <c r="BK12" s="108">
        <f>Calibração!$F$33</f>
        <v>979.03868483289773</v>
      </c>
      <c r="BL12" s="109">
        <f t="shared" si="22"/>
        <v>31818.757257069177</v>
      </c>
      <c r="BM12" s="112">
        <f t="shared" si="23"/>
        <v>11.052631578947368</v>
      </c>
      <c r="BN12" s="111">
        <f t="shared" si="24"/>
        <v>2878.8399423062588</v>
      </c>
      <c r="BO12" s="88"/>
      <c r="BP12" s="1016" t="s">
        <v>158</v>
      </c>
      <c r="BQ12" s="1009"/>
      <c r="BR12" s="1010"/>
      <c r="BS12" s="113"/>
      <c r="BT12" s="106"/>
      <c r="BU12" s="107">
        <f t="shared" si="25"/>
        <v>0</v>
      </c>
      <c r="BV12" s="108">
        <f>Calibração!$E$33</f>
        <v>1223.7983560411221</v>
      </c>
      <c r="BW12" s="109">
        <f t="shared" si="26"/>
        <v>0</v>
      </c>
      <c r="BX12" s="112">
        <f t="shared" si="27"/>
        <v>14.095890410958905</v>
      </c>
      <c r="BY12" s="111">
        <f t="shared" si="28"/>
        <v>0</v>
      </c>
      <c r="BZ12" s="85"/>
      <c r="CA12" s="88"/>
      <c r="CB12" s="88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89"/>
      <c r="CN12" s="89"/>
      <c r="CO12" s="89"/>
      <c r="CP12" s="89"/>
      <c r="CQ12" s="89"/>
      <c r="CR12" s="89"/>
      <c r="CS12" s="89"/>
      <c r="CT12" s="89"/>
    </row>
    <row r="13" spans="1:98" ht="15.75" customHeight="1">
      <c r="A13" s="1087"/>
      <c r="B13" s="1016" t="s">
        <v>30</v>
      </c>
      <c r="C13" s="1009"/>
      <c r="D13" s="1010"/>
      <c r="E13" s="112">
        <v>6</v>
      </c>
      <c r="F13" s="114">
        <f>'Cél.por tricoma'!AG10</f>
        <v>3.8</v>
      </c>
      <c r="G13" s="107">
        <f t="shared" si="0"/>
        <v>22.799999999999997</v>
      </c>
      <c r="H13" s="108">
        <f t="shared" si="1"/>
        <v>815.8655706940815</v>
      </c>
      <c r="I13" s="109">
        <f t="shared" si="2"/>
        <v>18601.735011825054</v>
      </c>
      <c r="J13" s="110">
        <f t="shared" si="3"/>
        <v>12.02247191011236</v>
      </c>
      <c r="K13" s="111">
        <f t="shared" si="4"/>
        <v>1547.2471178060091</v>
      </c>
      <c r="L13" s="86"/>
      <c r="M13" s="1016" t="s">
        <v>30</v>
      </c>
      <c r="N13" s="1009"/>
      <c r="O13" s="1010"/>
      <c r="P13" s="112">
        <v>1</v>
      </c>
      <c r="Q13" s="114">
        <f>'Cél.por tricoma'!AG56</f>
        <v>2.1</v>
      </c>
      <c r="R13" s="107">
        <f t="shared" si="5"/>
        <v>2.1</v>
      </c>
      <c r="S13" s="108">
        <f>Calibração!$H$33</f>
        <v>699.31334630921265</v>
      </c>
      <c r="T13" s="109">
        <f t="shared" si="6"/>
        <v>1468.5580272493467</v>
      </c>
      <c r="U13" s="110">
        <f t="shared" si="7"/>
        <v>8.4016393442622945</v>
      </c>
      <c r="V13" s="111">
        <f t="shared" si="8"/>
        <v>174.79422373114176</v>
      </c>
      <c r="W13" s="88"/>
      <c r="X13" s="1016" t="s">
        <v>30</v>
      </c>
      <c r="Y13" s="1009"/>
      <c r="Z13" s="1010"/>
      <c r="AA13" s="112">
        <v>1</v>
      </c>
      <c r="AB13" s="114">
        <f>'Cél.por tricoma'!$AG$102</f>
        <v>2.2999999999999998</v>
      </c>
      <c r="AC13" s="107">
        <f t="shared" si="9"/>
        <v>2.2999999999999998</v>
      </c>
      <c r="AD13" s="108">
        <f>Calibração!$E$33</f>
        <v>1223.7983560411221</v>
      </c>
      <c r="AE13" s="109">
        <f t="shared" si="10"/>
        <v>2814.7362188945808</v>
      </c>
      <c r="AF13" s="110">
        <f t="shared" si="11"/>
        <v>12.068965517241379</v>
      </c>
      <c r="AG13" s="111">
        <f t="shared" si="12"/>
        <v>233.22100099412242</v>
      </c>
      <c r="AH13" s="88"/>
      <c r="AI13" s="1016" t="s">
        <v>30</v>
      </c>
      <c r="AJ13" s="1009"/>
      <c r="AK13" s="1010"/>
      <c r="AL13" s="112">
        <v>4</v>
      </c>
      <c r="AM13" s="114">
        <f>'Cél.por tricoma'!$AG$148</f>
        <v>2.6</v>
      </c>
      <c r="AN13" s="107">
        <f t="shared" si="13"/>
        <v>10.4</v>
      </c>
      <c r="AO13" s="108">
        <f>Calibração!$G$33</f>
        <v>815.8655706940815</v>
      </c>
      <c r="AP13" s="109">
        <f t="shared" si="14"/>
        <v>8485.0019352184481</v>
      </c>
      <c r="AQ13" s="110">
        <f t="shared" si="15"/>
        <v>9.1743119266055047</v>
      </c>
      <c r="AR13" s="111">
        <f t="shared" si="16"/>
        <v>924.86521093881083</v>
      </c>
      <c r="AS13" s="88"/>
      <c r="AT13" s="1016" t="s">
        <v>30</v>
      </c>
      <c r="AU13" s="1009"/>
      <c r="AV13" s="1010"/>
      <c r="AW13" s="112"/>
      <c r="AX13" s="114">
        <f>'Cél.por tricoma'!$AG$194</f>
        <v>2.7333333333333334</v>
      </c>
      <c r="AY13" s="107">
        <f t="shared" si="17"/>
        <v>0</v>
      </c>
      <c r="AZ13" s="108">
        <f>Calibração!$F$33</f>
        <v>979.03868483289773</v>
      </c>
      <c r="BA13" s="109">
        <f t="shared" si="18"/>
        <v>0</v>
      </c>
      <c r="BB13" s="110">
        <f t="shared" si="19"/>
        <v>8.8135593220338979</v>
      </c>
      <c r="BC13" s="111">
        <f t="shared" si="20"/>
        <v>0</v>
      </c>
      <c r="BD13" s="88"/>
      <c r="BE13" s="1016" t="s">
        <v>30</v>
      </c>
      <c r="BF13" s="1009"/>
      <c r="BG13" s="1010"/>
      <c r="BH13" s="112">
        <v>2</v>
      </c>
      <c r="BI13" s="114">
        <f>'Cél.por tricoma'!$AG$240</f>
        <v>2.5333333333333332</v>
      </c>
      <c r="BJ13" s="107">
        <f t="shared" si="21"/>
        <v>5.0666666666666664</v>
      </c>
      <c r="BK13" s="108">
        <f>Calibração!$F$33</f>
        <v>979.03868483289773</v>
      </c>
      <c r="BL13" s="109">
        <f t="shared" si="22"/>
        <v>4960.4626698200145</v>
      </c>
      <c r="BM13" s="112">
        <f t="shared" si="23"/>
        <v>11.052631578947368</v>
      </c>
      <c r="BN13" s="111">
        <f t="shared" si="24"/>
        <v>448.80376536466798</v>
      </c>
      <c r="BO13" s="88"/>
      <c r="BP13" s="1016" t="s">
        <v>30</v>
      </c>
      <c r="BQ13" s="1009"/>
      <c r="BR13" s="1010"/>
      <c r="BS13" s="112">
        <v>1</v>
      </c>
      <c r="BT13" s="114">
        <f>'Cél.por tricoma'!$AG$286</f>
        <v>2.7272727272727271</v>
      </c>
      <c r="BU13" s="107">
        <f t="shared" si="25"/>
        <v>2.7272727272727271</v>
      </c>
      <c r="BV13" s="108">
        <f>Calibração!$E$33</f>
        <v>1223.7983560411221</v>
      </c>
      <c r="BW13" s="109">
        <f t="shared" si="26"/>
        <v>3337.6318801121511</v>
      </c>
      <c r="BX13" s="112">
        <f t="shared" si="27"/>
        <v>14.095890410958905</v>
      </c>
      <c r="BY13" s="111">
        <f t="shared" si="28"/>
        <v>236.7804929525627</v>
      </c>
      <c r="BZ13" s="85"/>
      <c r="CA13" s="88"/>
      <c r="CB13" s="88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</row>
    <row r="14" spans="1:98" ht="15.75" customHeight="1">
      <c r="A14" s="1087"/>
      <c r="B14" s="1015" t="s">
        <v>39</v>
      </c>
      <c r="C14" s="1009"/>
      <c r="D14" s="1010"/>
      <c r="E14" s="112"/>
      <c r="F14" s="115">
        <f>'Cél.por tricoma'!AG11</f>
        <v>1</v>
      </c>
      <c r="G14" s="107">
        <f t="shared" si="0"/>
        <v>0</v>
      </c>
      <c r="H14" s="108">
        <f t="shared" si="1"/>
        <v>815.8655706940815</v>
      </c>
      <c r="I14" s="109">
        <f t="shared" si="2"/>
        <v>0</v>
      </c>
      <c r="J14" s="110">
        <f t="shared" si="3"/>
        <v>12.02247191011236</v>
      </c>
      <c r="K14" s="111">
        <f t="shared" si="4"/>
        <v>0</v>
      </c>
      <c r="L14" s="86"/>
      <c r="M14" s="1015" t="s">
        <v>39</v>
      </c>
      <c r="N14" s="1009"/>
      <c r="O14" s="1010"/>
      <c r="P14" s="112">
        <v>1</v>
      </c>
      <c r="Q14" s="115">
        <v>1</v>
      </c>
      <c r="R14" s="107">
        <f t="shared" si="5"/>
        <v>1</v>
      </c>
      <c r="S14" s="108">
        <f>Calibração!$H$33</f>
        <v>699.31334630921265</v>
      </c>
      <c r="T14" s="109">
        <f t="shared" si="6"/>
        <v>699.31334630921265</v>
      </c>
      <c r="U14" s="110">
        <f t="shared" si="7"/>
        <v>8.4016393442622945</v>
      </c>
      <c r="V14" s="111">
        <f t="shared" si="8"/>
        <v>83.23534463387702</v>
      </c>
      <c r="W14" s="88"/>
      <c r="X14" s="1015" t="s">
        <v>39</v>
      </c>
      <c r="Y14" s="1009"/>
      <c r="Z14" s="1010"/>
      <c r="AA14" s="112">
        <v>4</v>
      </c>
      <c r="AB14" s="115">
        <v>1</v>
      </c>
      <c r="AC14" s="107">
        <f t="shared" si="9"/>
        <v>4</v>
      </c>
      <c r="AD14" s="108">
        <f>Calibração!$E$33</f>
        <v>1223.7983560411221</v>
      </c>
      <c r="AE14" s="109">
        <f t="shared" si="10"/>
        <v>4895.1934241644885</v>
      </c>
      <c r="AF14" s="110">
        <f t="shared" si="11"/>
        <v>12.068965517241379</v>
      </c>
      <c r="AG14" s="111">
        <f t="shared" si="12"/>
        <v>405.60174085934335</v>
      </c>
      <c r="AH14" s="88"/>
      <c r="AI14" s="1015" t="s">
        <v>39</v>
      </c>
      <c r="AJ14" s="1009"/>
      <c r="AK14" s="1010"/>
      <c r="AL14" s="112">
        <v>12</v>
      </c>
      <c r="AM14" s="115">
        <v>1</v>
      </c>
      <c r="AN14" s="107">
        <f t="shared" si="13"/>
        <v>12</v>
      </c>
      <c r="AO14" s="108">
        <f>Calibração!$G$33</f>
        <v>815.8655706940815</v>
      </c>
      <c r="AP14" s="109">
        <f t="shared" si="14"/>
        <v>9790.3868483289771</v>
      </c>
      <c r="AQ14" s="110">
        <f t="shared" si="15"/>
        <v>9.1743119266055047</v>
      </c>
      <c r="AR14" s="111">
        <f t="shared" si="16"/>
        <v>1067.1521664678585</v>
      </c>
      <c r="AS14" s="88"/>
      <c r="AT14" s="1015" t="s">
        <v>39</v>
      </c>
      <c r="AU14" s="1009"/>
      <c r="AV14" s="1010"/>
      <c r="AW14" s="112">
        <v>2</v>
      </c>
      <c r="AX14" s="115">
        <v>1</v>
      </c>
      <c r="AY14" s="107">
        <f t="shared" si="17"/>
        <v>2</v>
      </c>
      <c r="AZ14" s="108">
        <f>Calibração!$F$33</f>
        <v>979.03868483289773</v>
      </c>
      <c r="BA14" s="109">
        <f t="shared" si="18"/>
        <v>1958.0773696657955</v>
      </c>
      <c r="BB14" s="110">
        <f t="shared" si="19"/>
        <v>8.8135593220338979</v>
      </c>
      <c r="BC14" s="111">
        <f t="shared" si="20"/>
        <v>222.16647078900374</v>
      </c>
      <c r="BD14" s="88"/>
      <c r="BE14" s="1015" t="s">
        <v>39</v>
      </c>
      <c r="BF14" s="1009"/>
      <c r="BG14" s="1010"/>
      <c r="BH14" s="112">
        <v>2</v>
      </c>
      <c r="BI14" s="115">
        <v>1</v>
      </c>
      <c r="BJ14" s="107">
        <f t="shared" si="21"/>
        <v>2</v>
      </c>
      <c r="BK14" s="108">
        <f>Calibração!$F$33</f>
        <v>979.03868483289773</v>
      </c>
      <c r="BL14" s="109">
        <f t="shared" si="22"/>
        <v>1958.0773696657955</v>
      </c>
      <c r="BM14" s="112">
        <f t="shared" si="23"/>
        <v>11.052631578947368</v>
      </c>
      <c r="BN14" s="111">
        <f t="shared" si="24"/>
        <v>177.15938106500056</v>
      </c>
      <c r="BO14" s="88"/>
      <c r="BP14" s="1015" t="s">
        <v>39</v>
      </c>
      <c r="BQ14" s="1009"/>
      <c r="BR14" s="1010"/>
      <c r="BS14" s="112">
        <v>3</v>
      </c>
      <c r="BT14" s="115">
        <v>1</v>
      </c>
      <c r="BU14" s="107">
        <f t="shared" si="25"/>
        <v>3</v>
      </c>
      <c r="BV14" s="108">
        <f>Calibração!$E$33</f>
        <v>1223.7983560411221</v>
      </c>
      <c r="BW14" s="109">
        <f t="shared" si="26"/>
        <v>3671.3950681233664</v>
      </c>
      <c r="BX14" s="112">
        <f t="shared" si="27"/>
        <v>14.095890410958905</v>
      </c>
      <c r="BY14" s="111">
        <f t="shared" si="28"/>
        <v>260.45854224781897</v>
      </c>
      <c r="BZ14" s="85"/>
      <c r="CA14" s="88"/>
      <c r="CB14" s="88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</row>
    <row r="15" spans="1:98" ht="15.75" customHeight="1">
      <c r="A15" s="1087"/>
      <c r="B15" s="1011" t="s">
        <v>259</v>
      </c>
      <c r="C15" s="1009"/>
      <c r="D15" s="1010"/>
      <c r="E15" s="112">
        <v>1</v>
      </c>
      <c r="F15" s="115">
        <f>'Cél.por tricoma'!AG12</f>
        <v>1</v>
      </c>
      <c r="G15" s="107">
        <f t="shared" si="0"/>
        <v>1</v>
      </c>
      <c r="H15" s="108">
        <f t="shared" si="1"/>
        <v>815.8655706940815</v>
      </c>
      <c r="I15" s="109">
        <f t="shared" si="2"/>
        <v>815.8655706940815</v>
      </c>
      <c r="J15" s="110">
        <f t="shared" si="3"/>
        <v>12.02247191011236</v>
      </c>
      <c r="K15" s="111">
        <f t="shared" si="4"/>
        <v>67.861715693246026</v>
      </c>
      <c r="L15" s="86"/>
      <c r="M15" s="1011" t="s">
        <v>259</v>
      </c>
      <c r="N15" s="1009"/>
      <c r="O15" s="1010"/>
      <c r="P15" s="112">
        <v>1</v>
      </c>
      <c r="Q15" s="115">
        <v>1</v>
      </c>
      <c r="R15" s="107">
        <f t="shared" si="5"/>
        <v>1</v>
      </c>
      <c r="S15" s="108">
        <f>Calibração!$H$33</f>
        <v>699.31334630921265</v>
      </c>
      <c r="T15" s="109">
        <f t="shared" si="6"/>
        <v>699.31334630921265</v>
      </c>
      <c r="U15" s="110">
        <f t="shared" si="7"/>
        <v>8.4016393442622945</v>
      </c>
      <c r="V15" s="111">
        <f t="shared" si="8"/>
        <v>83.23534463387702</v>
      </c>
      <c r="W15" s="88"/>
      <c r="X15" s="1011" t="s">
        <v>259</v>
      </c>
      <c r="Y15" s="1009"/>
      <c r="Z15" s="1010"/>
      <c r="AA15" s="112">
        <v>1</v>
      </c>
      <c r="AB15" s="115">
        <v>1</v>
      </c>
      <c r="AC15" s="107">
        <f t="shared" si="9"/>
        <v>1</v>
      </c>
      <c r="AD15" s="108">
        <f>Calibração!$E$33</f>
        <v>1223.7983560411221</v>
      </c>
      <c r="AE15" s="109">
        <f t="shared" si="10"/>
        <v>1223.7983560411221</v>
      </c>
      <c r="AF15" s="110">
        <f t="shared" si="11"/>
        <v>12.068965517241379</v>
      </c>
      <c r="AG15" s="111">
        <f t="shared" si="12"/>
        <v>101.40043521483584</v>
      </c>
      <c r="AH15" s="88"/>
      <c r="AI15" s="1011" t="s">
        <v>259</v>
      </c>
      <c r="AJ15" s="1009"/>
      <c r="AK15" s="1010"/>
      <c r="AL15" s="112"/>
      <c r="AM15" s="115">
        <v>1</v>
      </c>
      <c r="AN15" s="107">
        <f t="shared" si="13"/>
        <v>0</v>
      </c>
      <c r="AO15" s="108">
        <f>Calibração!$G$33</f>
        <v>815.8655706940815</v>
      </c>
      <c r="AP15" s="109">
        <f t="shared" si="14"/>
        <v>0</v>
      </c>
      <c r="AQ15" s="110">
        <f t="shared" si="15"/>
        <v>9.1743119266055047</v>
      </c>
      <c r="AR15" s="111">
        <f t="shared" si="16"/>
        <v>0</v>
      </c>
      <c r="AS15" s="88"/>
      <c r="AT15" s="1011" t="s">
        <v>259</v>
      </c>
      <c r="AU15" s="1009"/>
      <c r="AV15" s="1010"/>
      <c r="AW15" s="112">
        <v>2</v>
      </c>
      <c r="AX15" s="115">
        <v>1</v>
      </c>
      <c r="AY15" s="107">
        <f t="shared" si="17"/>
        <v>2</v>
      </c>
      <c r="AZ15" s="108">
        <f>Calibração!$F$33</f>
        <v>979.03868483289773</v>
      </c>
      <c r="BA15" s="109">
        <f t="shared" si="18"/>
        <v>1958.0773696657955</v>
      </c>
      <c r="BB15" s="110">
        <f t="shared" si="19"/>
        <v>8.8135593220338979</v>
      </c>
      <c r="BC15" s="111">
        <f t="shared" si="20"/>
        <v>222.16647078900374</v>
      </c>
      <c r="BD15" s="88"/>
      <c r="BE15" s="1011" t="s">
        <v>259</v>
      </c>
      <c r="BF15" s="1009"/>
      <c r="BG15" s="1010"/>
      <c r="BH15" s="112">
        <v>2</v>
      </c>
      <c r="BI15" s="115">
        <v>1</v>
      </c>
      <c r="BJ15" s="107">
        <f t="shared" si="21"/>
        <v>2</v>
      </c>
      <c r="BK15" s="108">
        <f>Calibração!$F$33</f>
        <v>979.03868483289773</v>
      </c>
      <c r="BL15" s="109">
        <f t="shared" si="22"/>
        <v>1958.0773696657955</v>
      </c>
      <c r="BM15" s="112">
        <f t="shared" si="23"/>
        <v>11.052631578947368</v>
      </c>
      <c r="BN15" s="111">
        <f t="shared" si="24"/>
        <v>177.15938106500056</v>
      </c>
      <c r="BO15" s="88"/>
      <c r="BP15" s="1011" t="s">
        <v>259</v>
      </c>
      <c r="BQ15" s="1009"/>
      <c r="BR15" s="1010"/>
      <c r="BS15" s="112"/>
      <c r="BT15" s="115">
        <v>1</v>
      </c>
      <c r="BU15" s="107">
        <f t="shared" si="25"/>
        <v>0</v>
      </c>
      <c r="BV15" s="108">
        <f>Calibração!$E$33</f>
        <v>1223.7983560411221</v>
      </c>
      <c r="BW15" s="109">
        <f t="shared" si="26"/>
        <v>0</v>
      </c>
      <c r="BX15" s="112">
        <f t="shared" si="27"/>
        <v>14.095890410958905</v>
      </c>
      <c r="BY15" s="111">
        <f t="shared" si="28"/>
        <v>0</v>
      </c>
      <c r="BZ15" s="85"/>
      <c r="CA15" s="88"/>
      <c r="CB15" s="88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</row>
    <row r="16" spans="1:98" ht="15.75" customHeight="1">
      <c r="A16" s="1087"/>
      <c r="B16" s="1011" t="s">
        <v>43</v>
      </c>
      <c r="C16" s="1009"/>
      <c r="D16" s="1010"/>
      <c r="E16" s="112">
        <v>2</v>
      </c>
      <c r="F16" s="115">
        <f>'Cél.por tricoma'!AG13</f>
        <v>1</v>
      </c>
      <c r="G16" s="107">
        <f t="shared" si="0"/>
        <v>2</v>
      </c>
      <c r="H16" s="108">
        <f t="shared" si="1"/>
        <v>815.8655706940815</v>
      </c>
      <c r="I16" s="109">
        <f t="shared" si="2"/>
        <v>1631.731141388163</v>
      </c>
      <c r="J16" s="110">
        <f t="shared" si="3"/>
        <v>12.02247191011236</v>
      </c>
      <c r="K16" s="111">
        <f t="shared" si="4"/>
        <v>135.72343138649205</v>
      </c>
      <c r="L16" s="86"/>
      <c r="M16" s="1011" t="s">
        <v>43</v>
      </c>
      <c r="N16" s="1009"/>
      <c r="O16" s="1010"/>
      <c r="P16" s="112">
        <v>1</v>
      </c>
      <c r="Q16" s="115">
        <v>1</v>
      </c>
      <c r="R16" s="107">
        <f t="shared" si="5"/>
        <v>1</v>
      </c>
      <c r="S16" s="108">
        <f>Calibração!$H$33</f>
        <v>699.31334630921265</v>
      </c>
      <c r="T16" s="109">
        <f t="shared" si="6"/>
        <v>699.31334630921265</v>
      </c>
      <c r="U16" s="110">
        <f t="shared" si="7"/>
        <v>8.4016393442622945</v>
      </c>
      <c r="V16" s="111">
        <f t="shared" si="8"/>
        <v>83.23534463387702</v>
      </c>
      <c r="W16" s="88"/>
      <c r="X16" s="1011" t="s">
        <v>43</v>
      </c>
      <c r="Y16" s="1009"/>
      <c r="Z16" s="1010"/>
      <c r="AA16" s="112">
        <v>2</v>
      </c>
      <c r="AB16" s="115">
        <v>1</v>
      </c>
      <c r="AC16" s="107">
        <f t="shared" si="9"/>
        <v>2</v>
      </c>
      <c r="AD16" s="108">
        <f>Calibração!$E$33</f>
        <v>1223.7983560411221</v>
      </c>
      <c r="AE16" s="109">
        <f t="shared" si="10"/>
        <v>2447.5967120822443</v>
      </c>
      <c r="AF16" s="110">
        <f t="shared" si="11"/>
        <v>12.068965517241379</v>
      </c>
      <c r="AG16" s="111">
        <f t="shared" si="12"/>
        <v>202.80087042967168</v>
      </c>
      <c r="AH16" s="88"/>
      <c r="AI16" s="1011" t="s">
        <v>43</v>
      </c>
      <c r="AJ16" s="1009"/>
      <c r="AK16" s="1010"/>
      <c r="AL16" s="112"/>
      <c r="AM16" s="115">
        <v>1</v>
      </c>
      <c r="AN16" s="107">
        <f t="shared" si="13"/>
        <v>0</v>
      </c>
      <c r="AO16" s="108">
        <f>Calibração!$G$33</f>
        <v>815.8655706940815</v>
      </c>
      <c r="AP16" s="109">
        <f t="shared" si="14"/>
        <v>0</v>
      </c>
      <c r="AQ16" s="110">
        <f t="shared" si="15"/>
        <v>9.1743119266055047</v>
      </c>
      <c r="AR16" s="111">
        <f t="shared" si="16"/>
        <v>0</v>
      </c>
      <c r="AS16" s="88"/>
      <c r="AT16" s="1011" t="s">
        <v>43</v>
      </c>
      <c r="AU16" s="1009"/>
      <c r="AV16" s="1010"/>
      <c r="AW16" s="112"/>
      <c r="AX16" s="115">
        <v>1</v>
      </c>
      <c r="AY16" s="107">
        <f t="shared" si="17"/>
        <v>0</v>
      </c>
      <c r="AZ16" s="108">
        <f>Calibração!$F$33</f>
        <v>979.03868483289773</v>
      </c>
      <c r="BA16" s="109">
        <f t="shared" si="18"/>
        <v>0</v>
      </c>
      <c r="BB16" s="110">
        <f t="shared" si="19"/>
        <v>8.8135593220338979</v>
      </c>
      <c r="BC16" s="111">
        <f t="shared" si="20"/>
        <v>0</v>
      </c>
      <c r="BD16" s="88"/>
      <c r="BE16" s="1011" t="s">
        <v>43</v>
      </c>
      <c r="BF16" s="1009"/>
      <c r="BG16" s="1010"/>
      <c r="BH16" s="112"/>
      <c r="BI16" s="115">
        <v>1</v>
      </c>
      <c r="BJ16" s="107">
        <f t="shared" si="21"/>
        <v>0</v>
      </c>
      <c r="BK16" s="108">
        <f>Calibração!$F$33</f>
        <v>979.03868483289773</v>
      </c>
      <c r="BL16" s="109">
        <f t="shared" si="22"/>
        <v>0</v>
      </c>
      <c r="BM16" s="112">
        <f t="shared" si="23"/>
        <v>11.052631578947368</v>
      </c>
      <c r="BN16" s="111">
        <f t="shared" si="24"/>
        <v>0</v>
      </c>
      <c r="BO16" s="88"/>
      <c r="BP16" s="1011" t="s">
        <v>43</v>
      </c>
      <c r="BQ16" s="1009"/>
      <c r="BR16" s="1010"/>
      <c r="BS16" s="112"/>
      <c r="BT16" s="115">
        <v>1</v>
      </c>
      <c r="BU16" s="107">
        <f t="shared" si="25"/>
        <v>0</v>
      </c>
      <c r="BV16" s="108">
        <f>Calibração!$E$33</f>
        <v>1223.7983560411221</v>
      </c>
      <c r="BW16" s="109">
        <f t="shared" si="26"/>
        <v>0</v>
      </c>
      <c r="BX16" s="112">
        <f t="shared" si="27"/>
        <v>14.095890410958905</v>
      </c>
      <c r="BY16" s="111">
        <f t="shared" si="28"/>
        <v>0</v>
      </c>
      <c r="BZ16" s="85"/>
      <c r="CA16" s="88"/>
      <c r="CB16" s="88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</row>
    <row r="17" spans="1:98" ht="15.75" customHeight="1">
      <c r="A17" s="1087"/>
      <c r="B17" s="1011" t="s">
        <v>63</v>
      </c>
      <c r="C17" s="1009"/>
      <c r="D17" s="1010"/>
      <c r="E17" s="112">
        <v>15</v>
      </c>
      <c r="F17" s="115">
        <f>'Cél.por tricoma'!AG14</f>
        <v>1</v>
      </c>
      <c r="G17" s="107">
        <f t="shared" si="0"/>
        <v>15</v>
      </c>
      <c r="H17" s="108">
        <f t="shared" si="1"/>
        <v>815.8655706940815</v>
      </c>
      <c r="I17" s="109">
        <f t="shared" si="2"/>
        <v>12237.983560411223</v>
      </c>
      <c r="J17" s="110">
        <f t="shared" si="3"/>
        <v>12.02247191011236</v>
      </c>
      <c r="K17" s="111">
        <f t="shared" si="4"/>
        <v>1017.9257353986904</v>
      </c>
      <c r="L17" s="86"/>
      <c r="M17" s="1011" t="s">
        <v>63</v>
      </c>
      <c r="N17" s="1009"/>
      <c r="O17" s="1010"/>
      <c r="P17" s="112">
        <v>2</v>
      </c>
      <c r="Q17" s="115">
        <v>1</v>
      </c>
      <c r="R17" s="107">
        <f t="shared" si="5"/>
        <v>2</v>
      </c>
      <c r="S17" s="108">
        <f>Calibração!$H$33</f>
        <v>699.31334630921265</v>
      </c>
      <c r="T17" s="109">
        <f t="shared" si="6"/>
        <v>1398.6266926184253</v>
      </c>
      <c r="U17" s="110">
        <f t="shared" si="7"/>
        <v>8.4016393442622945</v>
      </c>
      <c r="V17" s="111">
        <f t="shared" si="8"/>
        <v>166.47068926775404</v>
      </c>
      <c r="W17" s="88"/>
      <c r="X17" s="1011" t="s">
        <v>63</v>
      </c>
      <c r="Y17" s="1009"/>
      <c r="Z17" s="1010"/>
      <c r="AA17" s="112">
        <v>15</v>
      </c>
      <c r="AB17" s="115">
        <v>1</v>
      </c>
      <c r="AC17" s="107">
        <f t="shared" si="9"/>
        <v>15</v>
      </c>
      <c r="AD17" s="108">
        <f>Calibração!$E$33</f>
        <v>1223.7983560411221</v>
      </c>
      <c r="AE17" s="109">
        <f t="shared" si="10"/>
        <v>18356.975340616831</v>
      </c>
      <c r="AF17" s="110">
        <f t="shared" si="11"/>
        <v>12.068965517241379</v>
      </c>
      <c r="AG17" s="111">
        <f t="shared" si="12"/>
        <v>1521.0065282225376</v>
      </c>
      <c r="AH17" s="88"/>
      <c r="AI17" s="1011" t="s">
        <v>63</v>
      </c>
      <c r="AJ17" s="1009"/>
      <c r="AK17" s="1010"/>
      <c r="AL17" s="112"/>
      <c r="AM17" s="115">
        <v>1</v>
      </c>
      <c r="AN17" s="107">
        <f t="shared" si="13"/>
        <v>0</v>
      </c>
      <c r="AO17" s="108">
        <f>Calibração!$G$33</f>
        <v>815.8655706940815</v>
      </c>
      <c r="AP17" s="109">
        <f t="shared" si="14"/>
        <v>0</v>
      </c>
      <c r="AQ17" s="110">
        <f t="shared" si="15"/>
        <v>9.1743119266055047</v>
      </c>
      <c r="AR17" s="111">
        <f t="shared" si="16"/>
        <v>0</v>
      </c>
      <c r="AS17" s="88"/>
      <c r="AT17" s="1011" t="s">
        <v>63</v>
      </c>
      <c r="AU17" s="1009"/>
      <c r="AV17" s="1010"/>
      <c r="AW17" s="112">
        <v>5</v>
      </c>
      <c r="AX17" s="115">
        <v>1</v>
      </c>
      <c r="AY17" s="107">
        <f t="shared" si="17"/>
        <v>5</v>
      </c>
      <c r="AZ17" s="108">
        <f>Calibração!$F$33</f>
        <v>979.03868483289773</v>
      </c>
      <c r="BA17" s="109">
        <f t="shared" si="18"/>
        <v>4895.1934241644885</v>
      </c>
      <c r="BB17" s="110">
        <f t="shared" si="19"/>
        <v>8.8135593220338979</v>
      </c>
      <c r="BC17" s="111">
        <f t="shared" si="20"/>
        <v>555.41617697250933</v>
      </c>
      <c r="BD17" s="88"/>
      <c r="BE17" s="1011" t="s">
        <v>63</v>
      </c>
      <c r="BF17" s="1009"/>
      <c r="BG17" s="1010"/>
      <c r="BH17" s="112">
        <v>1</v>
      </c>
      <c r="BI17" s="115">
        <v>1</v>
      </c>
      <c r="BJ17" s="107">
        <f t="shared" si="21"/>
        <v>1</v>
      </c>
      <c r="BK17" s="108">
        <f>Calibração!$F$33</f>
        <v>979.03868483289773</v>
      </c>
      <c r="BL17" s="109">
        <f t="shared" si="22"/>
        <v>979.03868483289773</v>
      </c>
      <c r="BM17" s="112">
        <f t="shared" si="23"/>
        <v>11.052631578947368</v>
      </c>
      <c r="BN17" s="111">
        <f t="shared" si="24"/>
        <v>88.57969053250028</v>
      </c>
      <c r="BO17" s="88"/>
      <c r="BP17" s="1011" t="s">
        <v>63</v>
      </c>
      <c r="BQ17" s="1009"/>
      <c r="BR17" s="1010"/>
      <c r="BS17" s="112">
        <v>8</v>
      </c>
      <c r="BT17" s="115">
        <v>1</v>
      </c>
      <c r="BU17" s="107">
        <f t="shared" si="25"/>
        <v>8</v>
      </c>
      <c r="BV17" s="108">
        <f>Calibração!$E$33</f>
        <v>1223.7983560411221</v>
      </c>
      <c r="BW17" s="109">
        <f t="shared" si="26"/>
        <v>9790.3868483289771</v>
      </c>
      <c r="BX17" s="112">
        <f t="shared" si="27"/>
        <v>14.095890410958905</v>
      </c>
      <c r="BY17" s="111">
        <f t="shared" si="28"/>
        <v>694.55611266085066</v>
      </c>
      <c r="BZ17" s="85"/>
      <c r="CA17" s="88"/>
      <c r="CB17" s="88"/>
      <c r="CC17" s="89"/>
      <c r="CD17" s="89"/>
      <c r="CE17" s="89"/>
      <c r="CF17" s="89"/>
      <c r="CG17" s="89"/>
      <c r="CH17" s="89"/>
      <c r="CI17" s="89"/>
      <c r="CJ17" s="89"/>
      <c r="CK17" s="89"/>
      <c r="CL17" s="89"/>
      <c r="CM17" s="89"/>
      <c r="CN17" s="89"/>
      <c r="CO17" s="89"/>
      <c r="CP17" s="89"/>
      <c r="CQ17" s="89"/>
      <c r="CR17" s="89"/>
      <c r="CS17" s="89"/>
      <c r="CT17" s="89"/>
    </row>
    <row r="18" spans="1:98" ht="15.75" customHeight="1">
      <c r="A18" s="1087"/>
      <c r="B18" s="1016" t="s">
        <v>166</v>
      </c>
      <c r="C18" s="1009"/>
      <c r="D18" s="1010"/>
      <c r="E18" s="112">
        <v>5</v>
      </c>
      <c r="F18" s="114">
        <f>'Cél.por tricoma'!AG15</f>
        <v>16.266666666666666</v>
      </c>
      <c r="G18" s="107">
        <f t="shared" si="0"/>
        <v>81.333333333333329</v>
      </c>
      <c r="H18" s="108">
        <f t="shared" si="1"/>
        <v>815.8655706940815</v>
      </c>
      <c r="I18" s="109">
        <f t="shared" si="2"/>
        <v>66357.066416451955</v>
      </c>
      <c r="J18" s="110">
        <f t="shared" si="3"/>
        <v>12.02247191011236</v>
      </c>
      <c r="K18" s="111">
        <f t="shared" si="4"/>
        <v>5519.4195430506761</v>
      </c>
      <c r="L18" s="86"/>
      <c r="M18" s="1016" t="s">
        <v>166</v>
      </c>
      <c r="N18" s="1009"/>
      <c r="O18" s="1010"/>
      <c r="P18" s="112">
        <v>6</v>
      </c>
      <c r="Q18" s="114">
        <f>'Cél.por tricoma'!AG61</f>
        <v>15.62962962962963</v>
      </c>
      <c r="R18" s="107">
        <f t="shared" si="5"/>
        <v>93.777777777777771</v>
      </c>
      <c r="S18" s="108">
        <f>Calibração!$H$33</f>
        <v>699.31334630921265</v>
      </c>
      <c r="T18" s="109">
        <f t="shared" si="6"/>
        <v>65580.051587219496</v>
      </c>
      <c r="U18" s="110">
        <f t="shared" si="7"/>
        <v>8.4016393442622945</v>
      </c>
      <c r="V18" s="111">
        <f t="shared" si="8"/>
        <v>7805.6256523324673</v>
      </c>
      <c r="W18" s="88"/>
      <c r="X18" s="1016" t="s">
        <v>166</v>
      </c>
      <c r="Y18" s="1009"/>
      <c r="Z18" s="1010"/>
      <c r="AA18" s="112">
        <v>3</v>
      </c>
      <c r="AB18" s="114">
        <f>'Cél.por tricoma'!$AG$107</f>
        <v>14.25</v>
      </c>
      <c r="AC18" s="107">
        <f t="shared" si="9"/>
        <v>42.75</v>
      </c>
      <c r="AD18" s="108">
        <f>Calibração!$E$33</f>
        <v>1223.7983560411221</v>
      </c>
      <c r="AE18" s="109">
        <f t="shared" si="10"/>
        <v>52317.37972075797</v>
      </c>
      <c r="AF18" s="110">
        <f t="shared" si="11"/>
        <v>12.068965517241379</v>
      </c>
      <c r="AG18" s="111">
        <f t="shared" si="12"/>
        <v>4334.8686054342315</v>
      </c>
      <c r="AH18" s="88"/>
      <c r="AI18" s="1016" t="s">
        <v>166</v>
      </c>
      <c r="AJ18" s="1009"/>
      <c r="AK18" s="1010"/>
      <c r="AL18" s="112">
        <v>5</v>
      </c>
      <c r="AM18" s="114">
        <f>'Cél.por tricoma'!$AG$153</f>
        <v>25.111111111111111</v>
      </c>
      <c r="AN18" s="107">
        <f t="shared" si="13"/>
        <v>125.55555555555556</v>
      </c>
      <c r="AO18" s="108">
        <f>Calibração!$G$33</f>
        <v>815.8655706940815</v>
      </c>
      <c r="AP18" s="109">
        <f t="shared" si="14"/>
        <v>102436.45498714579</v>
      </c>
      <c r="AQ18" s="110">
        <f t="shared" si="15"/>
        <v>9.1743119266055047</v>
      </c>
      <c r="AR18" s="111">
        <f t="shared" si="16"/>
        <v>11165.573593598891</v>
      </c>
      <c r="AS18" s="88"/>
      <c r="AT18" s="1016" t="s">
        <v>166</v>
      </c>
      <c r="AU18" s="1009"/>
      <c r="AV18" s="1010"/>
      <c r="AW18" s="112">
        <v>2</v>
      </c>
      <c r="AX18" s="114">
        <f>'Cél.por tricoma'!$AG$199</f>
        <v>21.75</v>
      </c>
      <c r="AY18" s="107">
        <f t="shared" si="17"/>
        <v>43.5</v>
      </c>
      <c r="AZ18" s="108">
        <f>Calibração!$F$33</f>
        <v>979.03868483289773</v>
      </c>
      <c r="BA18" s="109">
        <f t="shared" si="18"/>
        <v>42588.182790231054</v>
      </c>
      <c r="BB18" s="110">
        <f t="shared" si="19"/>
        <v>8.8135593220338979</v>
      </c>
      <c r="BC18" s="111">
        <f t="shared" si="20"/>
        <v>4832.1207396608315</v>
      </c>
      <c r="BD18" s="88"/>
      <c r="BE18" s="1016" t="s">
        <v>166</v>
      </c>
      <c r="BF18" s="1009"/>
      <c r="BG18" s="1010"/>
      <c r="BH18" s="112">
        <v>5</v>
      </c>
      <c r="BI18" s="116">
        <f>'Cél.por tricoma'!W380</f>
        <v>23.397441520467837</v>
      </c>
      <c r="BJ18" s="107">
        <f t="shared" si="21"/>
        <v>116.98720760233918</v>
      </c>
      <c r="BK18" s="108">
        <f>Calibração!$F$33</f>
        <v>979.03868483289773</v>
      </c>
      <c r="BL18" s="109">
        <f t="shared" si="22"/>
        <v>114535.00187326733</v>
      </c>
      <c r="BM18" s="112">
        <f t="shared" si="23"/>
        <v>11.052631578947368</v>
      </c>
      <c r="BN18" s="111">
        <f t="shared" si="24"/>
        <v>10362.690645676568</v>
      </c>
      <c r="BO18" s="88"/>
      <c r="BP18" s="1016" t="s">
        <v>166</v>
      </c>
      <c r="BQ18" s="1009"/>
      <c r="BR18" s="1010"/>
      <c r="BS18" s="112">
        <v>3</v>
      </c>
      <c r="BT18" s="114">
        <f>'Cél.por tricoma'!$AG$291</f>
        <v>16</v>
      </c>
      <c r="BU18" s="107">
        <f t="shared" si="25"/>
        <v>48</v>
      </c>
      <c r="BV18" s="108">
        <f>Calibração!$E$33</f>
        <v>1223.7983560411221</v>
      </c>
      <c r="BW18" s="109">
        <f t="shared" si="26"/>
        <v>58742.321089973862</v>
      </c>
      <c r="BX18" s="112">
        <f t="shared" si="27"/>
        <v>14.095890410958905</v>
      </c>
      <c r="BY18" s="111">
        <f t="shared" si="28"/>
        <v>4167.3366759651035</v>
      </c>
      <c r="BZ18" s="85"/>
      <c r="CA18" s="88"/>
      <c r="CB18" s="88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</row>
    <row r="19" spans="1:98" ht="15.75" customHeight="1">
      <c r="A19" s="1087"/>
      <c r="B19" s="1016" t="s">
        <v>260</v>
      </c>
      <c r="C19" s="1009"/>
      <c r="D19" s="1010"/>
      <c r="E19" s="112"/>
      <c r="F19" s="114"/>
      <c r="G19" s="107">
        <f t="shared" si="0"/>
        <v>0</v>
      </c>
      <c r="H19" s="108">
        <f t="shared" si="1"/>
        <v>815.8655706940815</v>
      </c>
      <c r="I19" s="109">
        <f t="shared" si="2"/>
        <v>0</v>
      </c>
      <c r="J19" s="110">
        <f t="shared" si="3"/>
        <v>12.02247191011236</v>
      </c>
      <c r="K19" s="111">
        <f t="shared" si="4"/>
        <v>0</v>
      </c>
      <c r="L19" s="86"/>
      <c r="M19" s="1016" t="s">
        <v>260</v>
      </c>
      <c r="N19" s="1009"/>
      <c r="O19" s="1010"/>
      <c r="P19" s="112"/>
      <c r="Q19" s="114"/>
      <c r="R19" s="107">
        <f t="shared" si="5"/>
        <v>0</v>
      </c>
      <c r="S19" s="108">
        <f>Calibração!$H$33</f>
        <v>699.31334630921265</v>
      </c>
      <c r="T19" s="109">
        <f t="shared" si="6"/>
        <v>0</v>
      </c>
      <c r="U19" s="110">
        <f t="shared" si="7"/>
        <v>8.4016393442622945</v>
      </c>
      <c r="V19" s="111">
        <f t="shared" si="8"/>
        <v>0</v>
      </c>
      <c r="W19" s="88"/>
      <c r="X19" s="1016" t="s">
        <v>260</v>
      </c>
      <c r="Y19" s="1009"/>
      <c r="Z19" s="1010"/>
      <c r="AA19" s="112"/>
      <c r="AB19" s="114"/>
      <c r="AC19" s="107">
        <f t="shared" si="9"/>
        <v>0</v>
      </c>
      <c r="AD19" s="108">
        <f>Calibração!$E$33</f>
        <v>1223.7983560411221</v>
      </c>
      <c r="AE19" s="109">
        <f t="shared" si="10"/>
        <v>0</v>
      </c>
      <c r="AF19" s="110">
        <f t="shared" si="11"/>
        <v>12.068965517241379</v>
      </c>
      <c r="AG19" s="111">
        <f t="shared" si="12"/>
        <v>0</v>
      </c>
      <c r="AH19" s="88"/>
      <c r="AI19" s="1016" t="s">
        <v>260</v>
      </c>
      <c r="AJ19" s="1009"/>
      <c r="AK19" s="1010"/>
      <c r="AL19" s="112"/>
      <c r="AM19" s="114"/>
      <c r="AN19" s="107">
        <f t="shared" si="13"/>
        <v>0</v>
      </c>
      <c r="AO19" s="108">
        <f>Calibração!$G$33</f>
        <v>815.8655706940815</v>
      </c>
      <c r="AP19" s="109">
        <f t="shared" si="14"/>
        <v>0</v>
      </c>
      <c r="AQ19" s="110">
        <f t="shared" si="15"/>
        <v>9.1743119266055047</v>
      </c>
      <c r="AR19" s="111">
        <f t="shared" si="16"/>
        <v>0</v>
      </c>
      <c r="AS19" s="88"/>
      <c r="AT19" s="1016" t="s">
        <v>260</v>
      </c>
      <c r="AU19" s="1009"/>
      <c r="AV19" s="1010"/>
      <c r="AW19" s="112"/>
      <c r="AX19" s="114"/>
      <c r="AY19" s="107">
        <f t="shared" si="17"/>
        <v>0</v>
      </c>
      <c r="AZ19" s="108">
        <f>Calibração!$F$33</f>
        <v>979.03868483289773</v>
      </c>
      <c r="BA19" s="109">
        <f t="shared" si="18"/>
        <v>0</v>
      </c>
      <c r="BB19" s="110">
        <f t="shared" si="19"/>
        <v>8.8135593220338979</v>
      </c>
      <c r="BC19" s="111">
        <f t="shared" si="20"/>
        <v>0</v>
      </c>
      <c r="BD19" s="88"/>
      <c r="BE19" s="1016" t="s">
        <v>260</v>
      </c>
      <c r="BF19" s="1009"/>
      <c r="BG19" s="1010"/>
      <c r="BH19" s="112"/>
      <c r="BI19" s="114"/>
      <c r="BJ19" s="107">
        <f t="shared" si="21"/>
        <v>0</v>
      </c>
      <c r="BK19" s="108">
        <f>Calibração!$F$33</f>
        <v>979.03868483289773</v>
      </c>
      <c r="BL19" s="109">
        <f t="shared" si="22"/>
        <v>0</v>
      </c>
      <c r="BM19" s="112">
        <f t="shared" si="23"/>
        <v>11.052631578947368</v>
      </c>
      <c r="BN19" s="111">
        <f t="shared" si="24"/>
        <v>0</v>
      </c>
      <c r="BO19" s="88"/>
      <c r="BP19" s="1016" t="s">
        <v>260</v>
      </c>
      <c r="BQ19" s="1009"/>
      <c r="BR19" s="1010"/>
      <c r="BS19" s="112"/>
      <c r="BT19" s="114"/>
      <c r="BU19" s="107">
        <f t="shared" si="25"/>
        <v>0</v>
      </c>
      <c r="BV19" s="108">
        <f>Calibração!$E$33</f>
        <v>1223.7983560411221</v>
      </c>
      <c r="BW19" s="109">
        <f t="shared" si="26"/>
        <v>0</v>
      </c>
      <c r="BX19" s="112">
        <f t="shared" si="27"/>
        <v>14.095890410958905</v>
      </c>
      <c r="BY19" s="111">
        <f t="shared" si="28"/>
        <v>0</v>
      </c>
      <c r="BZ19" s="85"/>
      <c r="CA19" s="88"/>
      <c r="CB19" s="88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</row>
    <row r="20" spans="1:98" ht="15.75" customHeight="1">
      <c r="A20" s="1087"/>
      <c r="B20" s="1008" t="s">
        <v>52</v>
      </c>
      <c r="C20" s="1009"/>
      <c r="D20" s="1010"/>
      <c r="E20" s="112"/>
      <c r="F20" s="115">
        <f>'Cél.por tricoma'!AG17</f>
        <v>2</v>
      </c>
      <c r="G20" s="107">
        <f t="shared" si="0"/>
        <v>0</v>
      </c>
      <c r="H20" s="108">
        <f t="shared" si="1"/>
        <v>815.8655706940815</v>
      </c>
      <c r="I20" s="109">
        <f t="shared" si="2"/>
        <v>0</v>
      </c>
      <c r="J20" s="110">
        <f t="shared" si="3"/>
        <v>12.02247191011236</v>
      </c>
      <c r="K20" s="111">
        <f t="shared" si="4"/>
        <v>0</v>
      </c>
      <c r="L20" s="86"/>
      <c r="M20" s="1008" t="s">
        <v>52</v>
      </c>
      <c r="N20" s="1009"/>
      <c r="O20" s="1010"/>
      <c r="P20" s="112"/>
      <c r="Q20" s="115">
        <v>2</v>
      </c>
      <c r="R20" s="107">
        <f t="shared" si="5"/>
        <v>0</v>
      </c>
      <c r="S20" s="108">
        <f>Calibração!$H$33</f>
        <v>699.31334630921265</v>
      </c>
      <c r="T20" s="109">
        <f t="shared" si="6"/>
        <v>0</v>
      </c>
      <c r="U20" s="110">
        <f t="shared" si="7"/>
        <v>8.4016393442622945</v>
      </c>
      <c r="V20" s="111">
        <f t="shared" si="8"/>
        <v>0</v>
      </c>
      <c r="W20" s="88"/>
      <c r="X20" s="1008" t="s">
        <v>52</v>
      </c>
      <c r="Y20" s="1009"/>
      <c r="Z20" s="1010"/>
      <c r="AA20" s="112"/>
      <c r="AB20" s="115">
        <v>2</v>
      </c>
      <c r="AC20" s="107">
        <f t="shared" si="9"/>
        <v>0</v>
      </c>
      <c r="AD20" s="108">
        <f>Calibração!$E$33</f>
        <v>1223.7983560411221</v>
      </c>
      <c r="AE20" s="109">
        <f t="shared" si="10"/>
        <v>0</v>
      </c>
      <c r="AF20" s="110">
        <f t="shared" si="11"/>
        <v>12.068965517241379</v>
      </c>
      <c r="AG20" s="111">
        <f t="shared" si="12"/>
        <v>0</v>
      </c>
      <c r="AH20" s="88"/>
      <c r="AI20" s="1008" t="s">
        <v>52</v>
      </c>
      <c r="AJ20" s="1009"/>
      <c r="AK20" s="1010"/>
      <c r="AL20" s="112"/>
      <c r="AM20" s="115">
        <v>2</v>
      </c>
      <c r="AN20" s="107">
        <f t="shared" si="13"/>
        <v>0</v>
      </c>
      <c r="AO20" s="108">
        <f>Calibração!$G$33</f>
        <v>815.8655706940815</v>
      </c>
      <c r="AP20" s="109">
        <f t="shared" si="14"/>
        <v>0</v>
      </c>
      <c r="AQ20" s="110">
        <f t="shared" si="15"/>
        <v>9.1743119266055047</v>
      </c>
      <c r="AR20" s="111">
        <f t="shared" si="16"/>
        <v>0</v>
      </c>
      <c r="AS20" s="88"/>
      <c r="AT20" s="1008" t="s">
        <v>52</v>
      </c>
      <c r="AU20" s="1009"/>
      <c r="AV20" s="1010"/>
      <c r="AW20" s="112"/>
      <c r="AX20" s="115">
        <v>2</v>
      </c>
      <c r="AY20" s="107">
        <f t="shared" si="17"/>
        <v>0</v>
      </c>
      <c r="AZ20" s="108">
        <f>Calibração!$F$33</f>
        <v>979.03868483289773</v>
      </c>
      <c r="BA20" s="109">
        <f t="shared" si="18"/>
        <v>0</v>
      </c>
      <c r="BB20" s="110">
        <f t="shared" si="19"/>
        <v>8.8135593220338979</v>
      </c>
      <c r="BC20" s="111">
        <f t="shared" si="20"/>
        <v>0</v>
      </c>
      <c r="BD20" s="88"/>
      <c r="BE20" s="1008" t="s">
        <v>52</v>
      </c>
      <c r="BF20" s="1009"/>
      <c r="BG20" s="1010"/>
      <c r="BH20" s="112"/>
      <c r="BI20" s="115">
        <v>2</v>
      </c>
      <c r="BJ20" s="107">
        <f t="shared" si="21"/>
        <v>0</v>
      </c>
      <c r="BK20" s="108">
        <f>Calibração!$F$33</f>
        <v>979.03868483289773</v>
      </c>
      <c r="BL20" s="109">
        <f t="shared" si="22"/>
        <v>0</v>
      </c>
      <c r="BM20" s="112">
        <f t="shared" si="23"/>
        <v>11.052631578947368</v>
      </c>
      <c r="BN20" s="111">
        <f t="shared" si="24"/>
        <v>0</v>
      </c>
      <c r="BO20" s="88"/>
      <c r="BP20" s="1008" t="s">
        <v>52</v>
      </c>
      <c r="BQ20" s="1009"/>
      <c r="BR20" s="1010"/>
      <c r="BS20" s="112"/>
      <c r="BT20" s="115">
        <v>2</v>
      </c>
      <c r="BU20" s="107">
        <f t="shared" si="25"/>
        <v>0</v>
      </c>
      <c r="BV20" s="108">
        <f>Calibração!$E$33</f>
        <v>1223.7983560411221</v>
      </c>
      <c r="BW20" s="109">
        <f t="shared" si="26"/>
        <v>0</v>
      </c>
      <c r="BX20" s="112">
        <f t="shared" si="27"/>
        <v>14.095890410958905</v>
      </c>
      <c r="BY20" s="111">
        <f t="shared" si="28"/>
        <v>0</v>
      </c>
      <c r="BZ20" s="85"/>
      <c r="CA20" s="88"/>
      <c r="CB20" s="88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</row>
    <row r="21" spans="1:98" ht="15.75" customHeight="1">
      <c r="A21" s="1087"/>
      <c r="B21" s="1016" t="s">
        <v>185</v>
      </c>
      <c r="C21" s="1009"/>
      <c r="D21" s="1010"/>
      <c r="E21" s="112">
        <v>125</v>
      </c>
      <c r="F21" s="114">
        <f>'Cél.por tricoma'!AG18</f>
        <v>23.133333333333333</v>
      </c>
      <c r="G21" s="107">
        <f t="shared" si="0"/>
        <v>2891.6666666666665</v>
      </c>
      <c r="H21" s="108">
        <f t="shared" si="1"/>
        <v>815.8655706940815</v>
      </c>
      <c r="I21" s="109">
        <f t="shared" si="2"/>
        <v>2359211.2752570524</v>
      </c>
      <c r="J21" s="110">
        <f t="shared" si="3"/>
        <v>12.02247191011236</v>
      </c>
      <c r="K21" s="111">
        <f t="shared" si="4"/>
        <v>196233.46121296976</v>
      </c>
      <c r="L21" s="86"/>
      <c r="M21" s="1016" t="s">
        <v>185</v>
      </c>
      <c r="N21" s="1009"/>
      <c r="O21" s="1010"/>
      <c r="P21" s="112">
        <v>114</v>
      </c>
      <c r="Q21" s="114">
        <f>'Cél.por tricoma'!AG64</f>
        <v>17.600000000000001</v>
      </c>
      <c r="R21" s="107">
        <f t="shared" si="5"/>
        <v>2006.4</v>
      </c>
      <c r="S21" s="108">
        <f>Calibração!$H$33</f>
        <v>699.31334630921265</v>
      </c>
      <c r="T21" s="109">
        <f t="shared" si="6"/>
        <v>1403102.2980348044</v>
      </c>
      <c r="U21" s="110">
        <f t="shared" si="7"/>
        <v>8.4016393442622945</v>
      </c>
      <c r="V21" s="111">
        <f t="shared" si="8"/>
        <v>167003.39547341087</v>
      </c>
      <c r="W21" s="88"/>
      <c r="X21" s="1016" t="s">
        <v>185</v>
      </c>
      <c r="Y21" s="1009"/>
      <c r="Z21" s="1010"/>
      <c r="AA21" s="112">
        <v>106</v>
      </c>
      <c r="AB21" s="114">
        <f>'Cél.por tricoma'!$AG$110</f>
        <v>13.733333333333333</v>
      </c>
      <c r="AC21" s="107">
        <f t="shared" si="9"/>
        <v>1455.7333333333333</v>
      </c>
      <c r="AD21" s="108">
        <f>Calibração!$E$33</f>
        <v>1223.7983560411221</v>
      </c>
      <c r="AE21" s="109">
        <f t="shared" si="10"/>
        <v>1781524.0601675962</v>
      </c>
      <c r="AF21" s="110">
        <f t="shared" si="11"/>
        <v>12.068965517241379</v>
      </c>
      <c r="AG21" s="111">
        <f t="shared" si="12"/>
        <v>147611.99355674369</v>
      </c>
      <c r="AH21" s="88"/>
      <c r="AI21" s="1016" t="s">
        <v>185</v>
      </c>
      <c r="AJ21" s="1009"/>
      <c r="AK21" s="1010"/>
      <c r="AL21" s="112">
        <v>115</v>
      </c>
      <c r="AM21" s="114">
        <f>'Cél.por tricoma'!$AG$156</f>
        <v>13.866666666666667</v>
      </c>
      <c r="AN21" s="107">
        <f t="shared" si="13"/>
        <v>1594.6666666666667</v>
      </c>
      <c r="AO21" s="108">
        <f>Calibração!$G$33</f>
        <v>815.8655706940815</v>
      </c>
      <c r="AP21" s="109">
        <f t="shared" si="14"/>
        <v>1301033.6300668288</v>
      </c>
      <c r="AQ21" s="110">
        <f t="shared" si="15"/>
        <v>9.1743119266055047</v>
      </c>
      <c r="AR21" s="111">
        <f t="shared" si="16"/>
        <v>141812.66567728433</v>
      </c>
      <c r="AS21" s="88"/>
      <c r="AT21" s="1016" t="s">
        <v>185</v>
      </c>
      <c r="AU21" s="1009"/>
      <c r="AV21" s="1010"/>
      <c r="AW21" s="112">
        <v>100</v>
      </c>
      <c r="AX21" s="114">
        <f>'Cél.por tricoma'!$AG$202</f>
        <v>15.4</v>
      </c>
      <c r="AY21" s="107">
        <f t="shared" si="17"/>
        <v>1540</v>
      </c>
      <c r="AZ21" s="108">
        <f>Calibração!$F$33</f>
        <v>979.03868483289773</v>
      </c>
      <c r="BA21" s="109">
        <f t="shared" si="18"/>
        <v>1507719.5746426624</v>
      </c>
      <c r="BB21" s="110">
        <f t="shared" si="19"/>
        <v>8.8135593220338979</v>
      </c>
      <c r="BC21" s="111">
        <f t="shared" si="20"/>
        <v>171068.18250753285</v>
      </c>
      <c r="BD21" s="88"/>
      <c r="BE21" s="1016" t="s">
        <v>185</v>
      </c>
      <c r="BF21" s="1009"/>
      <c r="BG21" s="1010"/>
      <c r="BH21" s="112">
        <v>118</v>
      </c>
      <c r="BI21" s="114">
        <f>'Cél.por tricoma'!$AG$248</f>
        <v>14.033333333333333</v>
      </c>
      <c r="BJ21" s="107">
        <f t="shared" si="21"/>
        <v>1655.9333333333334</v>
      </c>
      <c r="BK21" s="108">
        <f>Calibração!$F$33</f>
        <v>979.03868483289773</v>
      </c>
      <c r="BL21" s="109">
        <f t="shared" si="22"/>
        <v>1621222.7928376233</v>
      </c>
      <c r="BM21" s="112">
        <f t="shared" si="23"/>
        <v>11.052631578947368</v>
      </c>
      <c r="BN21" s="111">
        <f t="shared" si="24"/>
        <v>146682.0622091183</v>
      </c>
      <c r="BO21" s="88"/>
      <c r="BP21" s="1016" t="s">
        <v>185</v>
      </c>
      <c r="BQ21" s="1009"/>
      <c r="BR21" s="1010"/>
      <c r="BS21" s="112">
        <v>117</v>
      </c>
      <c r="BT21" s="114">
        <f>'Cél.por tricoma'!$AG$294</f>
        <v>14.366666666666667</v>
      </c>
      <c r="BU21" s="107">
        <f t="shared" si="25"/>
        <v>1680.9</v>
      </c>
      <c r="BV21" s="108">
        <f>Calibração!$E$33</f>
        <v>1223.7983560411221</v>
      </c>
      <c r="BW21" s="109">
        <f t="shared" si="26"/>
        <v>2057082.6566695224</v>
      </c>
      <c r="BX21" s="112">
        <f t="shared" si="27"/>
        <v>14.095890410958905</v>
      </c>
      <c r="BY21" s="111">
        <f t="shared" si="28"/>
        <v>145934.921221453</v>
      </c>
      <c r="BZ21" s="85"/>
      <c r="CA21" s="88"/>
      <c r="CB21" s="88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</row>
    <row r="22" spans="1:98" ht="15.75" customHeight="1">
      <c r="A22" s="1087"/>
      <c r="B22" s="1011" t="s">
        <v>56</v>
      </c>
      <c r="C22" s="1009"/>
      <c r="D22" s="1010"/>
      <c r="E22" s="112"/>
      <c r="F22" s="115">
        <f>'Cél.por tricoma'!AG19</f>
        <v>4</v>
      </c>
      <c r="G22" s="107">
        <f t="shared" si="0"/>
        <v>0</v>
      </c>
      <c r="H22" s="108">
        <f t="shared" si="1"/>
        <v>815.8655706940815</v>
      </c>
      <c r="I22" s="109">
        <f t="shared" si="2"/>
        <v>0</v>
      </c>
      <c r="J22" s="110">
        <f t="shared" si="3"/>
        <v>12.02247191011236</v>
      </c>
      <c r="K22" s="111">
        <f t="shared" si="4"/>
        <v>0</v>
      </c>
      <c r="L22" s="86"/>
      <c r="M22" s="1011" t="s">
        <v>56</v>
      </c>
      <c r="N22" s="1009"/>
      <c r="O22" s="1010"/>
      <c r="P22" s="112"/>
      <c r="Q22" s="115">
        <v>4</v>
      </c>
      <c r="R22" s="107">
        <f t="shared" si="5"/>
        <v>0</v>
      </c>
      <c r="S22" s="108">
        <f>Calibração!$H$33</f>
        <v>699.31334630921265</v>
      </c>
      <c r="T22" s="109">
        <f t="shared" si="6"/>
        <v>0</v>
      </c>
      <c r="U22" s="110">
        <f t="shared" si="7"/>
        <v>8.4016393442622945</v>
      </c>
      <c r="V22" s="111">
        <f t="shared" si="8"/>
        <v>0</v>
      </c>
      <c r="W22" s="88"/>
      <c r="X22" s="1011" t="s">
        <v>56</v>
      </c>
      <c r="Y22" s="1009"/>
      <c r="Z22" s="1010"/>
      <c r="AA22" s="112"/>
      <c r="AB22" s="115">
        <v>4</v>
      </c>
      <c r="AC22" s="107">
        <f t="shared" si="9"/>
        <v>0</v>
      </c>
      <c r="AD22" s="108">
        <f>Calibração!$E$33</f>
        <v>1223.7983560411221</v>
      </c>
      <c r="AE22" s="109">
        <f t="shared" si="10"/>
        <v>0</v>
      </c>
      <c r="AF22" s="110">
        <f t="shared" si="11"/>
        <v>12.068965517241379</v>
      </c>
      <c r="AG22" s="111">
        <f t="shared" si="12"/>
        <v>0</v>
      </c>
      <c r="AH22" s="88"/>
      <c r="AI22" s="1011" t="s">
        <v>56</v>
      </c>
      <c r="AJ22" s="1009"/>
      <c r="AK22" s="1010"/>
      <c r="AL22" s="112"/>
      <c r="AM22" s="115">
        <v>4</v>
      </c>
      <c r="AN22" s="107">
        <f t="shared" si="13"/>
        <v>0</v>
      </c>
      <c r="AO22" s="108">
        <f>Calibração!$G$33</f>
        <v>815.8655706940815</v>
      </c>
      <c r="AP22" s="109">
        <f t="shared" si="14"/>
        <v>0</v>
      </c>
      <c r="AQ22" s="110">
        <f t="shared" si="15"/>
        <v>9.1743119266055047</v>
      </c>
      <c r="AR22" s="111">
        <f t="shared" si="16"/>
        <v>0</v>
      </c>
      <c r="AS22" s="88"/>
      <c r="AT22" s="1011" t="s">
        <v>56</v>
      </c>
      <c r="AU22" s="1009"/>
      <c r="AV22" s="1010"/>
      <c r="AW22" s="112"/>
      <c r="AX22" s="115">
        <v>4</v>
      </c>
      <c r="AY22" s="107">
        <f t="shared" si="17"/>
        <v>0</v>
      </c>
      <c r="AZ22" s="108">
        <f>Calibração!$F$33</f>
        <v>979.03868483289773</v>
      </c>
      <c r="BA22" s="109">
        <f t="shared" si="18"/>
        <v>0</v>
      </c>
      <c r="BB22" s="110">
        <f t="shared" si="19"/>
        <v>8.8135593220338979</v>
      </c>
      <c r="BC22" s="111">
        <f t="shared" si="20"/>
        <v>0</v>
      </c>
      <c r="BD22" s="88"/>
      <c r="BE22" s="1011" t="s">
        <v>56</v>
      </c>
      <c r="BF22" s="1009"/>
      <c r="BG22" s="1010"/>
      <c r="BH22" s="112"/>
      <c r="BI22" s="115">
        <v>4</v>
      </c>
      <c r="BJ22" s="107">
        <f t="shared" si="21"/>
        <v>0</v>
      </c>
      <c r="BK22" s="108">
        <f>Calibração!$F$33</f>
        <v>979.03868483289773</v>
      </c>
      <c r="BL22" s="109">
        <f t="shared" si="22"/>
        <v>0</v>
      </c>
      <c r="BM22" s="112">
        <f t="shared" si="23"/>
        <v>11.052631578947368</v>
      </c>
      <c r="BN22" s="111">
        <f t="shared" si="24"/>
        <v>0</v>
      </c>
      <c r="BO22" s="88"/>
      <c r="BP22" s="1011" t="s">
        <v>56</v>
      </c>
      <c r="BQ22" s="1009"/>
      <c r="BR22" s="1010"/>
      <c r="BS22" s="112"/>
      <c r="BT22" s="115">
        <v>4</v>
      </c>
      <c r="BU22" s="107">
        <f t="shared" si="25"/>
        <v>0</v>
      </c>
      <c r="BV22" s="108">
        <f>Calibração!$E$33</f>
        <v>1223.7983560411221</v>
      </c>
      <c r="BW22" s="109">
        <f t="shared" si="26"/>
        <v>0</v>
      </c>
      <c r="BX22" s="112">
        <f t="shared" si="27"/>
        <v>14.095890410958905</v>
      </c>
      <c r="BY22" s="111">
        <f t="shared" si="28"/>
        <v>0</v>
      </c>
      <c r="BZ22" s="85"/>
      <c r="CA22" s="88"/>
      <c r="CB22" s="88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</row>
    <row r="23" spans="1:98" ht="15.75" customHeight="1">
      <c r="A23" s="1087"/>
      <c r="B23" s="1016" t="s">
        <v>181</v>
      </c>
      <c r="C23" s="1009"/>
      <c r="D23" s="1010"/>
      <c r="E23" s="112"/>
      <c r="F23" s="114">
        <f>'Cél.por tricoma'!AG20</f>
        <v>15.333333333333334</v>
      </c>
      <c r="G23" s="107">
        <f t="shared" si="0"/>
        <v>0</v>
      </c>
      <c r="H23" s="108">
        <f t="shared" si="1"/>
        <v>815.8655706940815</v>
      </c>
      <c r="I23" s="109">
        <f t="shared" si="2"/>
        <v>0</v>
      </c>
      <c r="J23" s="110">
        <f t="shared" si="3"/>
        <v>12.02247191011236</v>
      </c>
      <c r="K23" s="111">
        <f t="shared" si="4"/>
        <v>0</v>
      </c>
      <c r="L23" s="86"/>
      <c r="M23" s="1016" t="s">
        <v>181</v>
      </c>
      <c r="N23" s="1009"/>
      <c r="O23" s="1010"/>
      <c r="P23" s="112"/>
      <c r="Q23" s="114"/>
      <c r="R23" s="107">
        <f t="shared" si="5"/>
        <v>0</v>
      </c>
      <c r="S23" s="108">
        <f>Calibração!$H$33</f>
        <v>699.31334630921265</v>
      </c>
      <c r="T23" s="109">
        <f t="shared" si="6"/>
        <v>0</v>
      </c>
      <c r="U23" s="110">
        <f t="shared" si="7"/>
        <v>8.4016393442622945</v>
      </c>
      <c r="V23" s="111">
        <f t="shared" si="8"/>
        <v>0</v>
      </c>
      <c r="W23" s="88"/>
      <c r="X23" s="1016" t="s">
        <v>181</v>
      </c>
      <c r="Y23" s="1009"/>
      <c r="Z23" s="1010"/>
      <c r="AA23" s="112"/>
      <c r="AB23" s="114"/>
      <c r="AC23" s="107">
        <f t="shared" si="9"/>
        <v>0</v>
      </c>
      <c r="AD23" s="108">
        <f>Calibração!$E$33</f>
        <v>1223.7983560411221</v>
      </c>
      <c r="AE23" s="109">
        <f t="shared" si="10"/>
        <v>0</v>
      </c>
      <c r="AF23" s="110">
        <f t="shared" si="11"/>
        <v>12.068965517241379</v>
      </c>
      <c r="AG23" s="111">
        <f t="shared" si="12"/>
        <v>0</v>
      </c>
      <c r="AH23" s="88"/>
      <c r="AI23" s="1016" t="s">
        <v>181</v>
      </c>
      <c r="AJ23" s="1009"/>
      <c r="AK23" s="1010"/>
      <c r="AL23" s="112"/>
      <c r="AM23" s="114"/>
      <c r="AN23" s="107">
        <f t="shared" si="13"/>
        <v>0</v>
      </c>
      <c r="AO23" s="108">
        <f>Calibração!$G$33</f>
        <v>815.8655706940815</v>
      </c>
      <c r="AP23" s="109">
        <f t="shared" si="14"/>
        <v>0</v>
      </c>
      <c r="AQ23" s="110">
        <f t="shared" si="15"/>
        <v>9.1743119266055047</v>
      </c>
      <c r="AR23" s="111">
        <f t="shared" si="16"/>
        <v>0</v>
      </c>
      <c r="AS23" s="88"/>
      <c r="AT23" s="1016" t="s">
        <v>181</v>
      </c>
      <c r="AU23" s="1009"/>
      <c r="AV23" s="1010"/>
      <c r="AW23" s="112"/>
      <c r="AX23" s="114"/>
      <c r="AY23" s="107">
        <f t="shared" si="17"/>
        <v>0</v>
      </c>
      <c r="AZ23" s="108">
        <f>Calibração!$F$33</f>
        <v>979.03868483289773</v>
      </c>
      <c r="BA23" s="109">
        <f t="shared" si="18"/>
        <v>0</v>
      </c>
      <c r="BB23" s="110">
        <f t="shared" si="19"/>
        <v>8.8135593220338979</v>
      </c>
      <c r="BC23" s="111">
        <f t="shared" si="20"/>
        <v>0</v>
      </c>
      <c r="BD23" s="88"/>
      <c r="BE23" s="1016" t="s">
        <v>181</v>
      </c>
      <c r="BF23" s="1009"/>
      <c r="BG23" s="1010"/>
      <c r="BH23" s="112"/>
      <c r="BI23" s="114"/>
      <c r="BJ23" s="107">
        <f t="shared" si="21"/>
        <v>0</v>
      </c>
      <c r="BK23" s="108">
        <f>Calibração!$F$33</f>
        <v>979.03868483289773</v>
      </c>
      <c r="BL23" s="109">
        <f t="shared" si="22"/>
        <v>0</v>
      </c>
      <c r="BM23" s="112">
        <f t="shared" si="23"/>
        <v>11.052631578947368</v>
      </c>
      <c r="BN23" s="111">
        <f t="shared" si="24"/>
        <v>0</v>
      </c>
      <c r="BO23" s="88"/>
      <c r="BP23" s="1016" t="s">
        <v>181</v>
      </c>
      <c r="BQ23" s="1009"/>
      <c r="BR23" s="1010"/>
      <c r="BS23" s="112">
        <v>1</v>
      </c>
      <c r="BT23" s="117">
        <f>'Cél.por tricoma'!W383</f>
        <v>19.338690476190479</v>
      </c>
      <c r="BU23" s="107">
        <f t="shared" si="25"/>
        <v>19.338690476190479</v>
      </c>
      <c r="BV23" s="108">
        <f>Calibração!$E$33</f>
        <v>1223.7983560411221</v>
      </c>
      <c r="BW23" s="109">
        <f t="shared" si="26"/>
        <v>23666.657612750012</v>
      </c>
      <c r="BX23" s="112">
        <f t="shared" si="27"/>
        <v>14.095890410958905</v>
      </c>
      <c r="BY23" s="111">
        <f t="shared" si="28"/>
        <v>1678.9757101367841</v>
      </c>
      <c r="BZ23" s="85"/>
      <c r="CA23" s="88"/>
      <c r="CB23" s="88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</row>
    <row r="24" spans="1:98" ht="15.75" customHeight="1">
      <c r="A24" s="1087"/>
      <c r="B24" s="1015" t="s">
        <v>261</v>
      </c>
      <c r="C24" s="1009"/>
      <c r="D24" s="1010"/>
      <c r="E24" s="112"/>
      <c r="F24" s="114">
        <f>'Cél.por tricoma'!AG21</f>
        <v>7.2666666666666666</v>
      </c>
      <c r="G24" s="107">
        <f t="shared" si="0"/>
        <v>0</v>
      </c>
      <c r="H24" s="108">
        <f t="shared" si="1"/>
        <v>815.8655706940815</v>
      </c>
      <c r="I24" s="109">
        <f t="shared" si="2"/>
        <v>0</v>
      </c>
      <c r="J24" s="110">
        <f t="shared" si="3"/>
        <v>12.02247191011236</v>
      </c>
      <c r="K24" s="111">
        <f t="shared" si="4"/>
        <v>0</v>
      </c>
      <c r="L24" s="86"/>
      <c r="M24" s="1015" t="s">
        <v>261</v>
      </c>
      <c r="N24" s="1009"/>
      <c r="O24" s="1010"/>
      <c r="P24" s="112">
        <v>2</v>
      </c>
      <c r="Q24" s="114">
        <f>'Cél.por tricoma'!AG67</f>
        <v>6.615384615384615</v>
      </c>
      <c r="R24" s="107">
        <f t="shared" si="5"/>
        <v>13.23076923076923</v>
      </c>
      <c r="S24" s="108">
        <f>Calibração!$H$33</f>
        <v>699.31334630921265</v>
      </c>
      <c r="T24" s="109">
        <f t="shared" si="6"/>
        <v>9252.4535050141967</v>
      </c>
      <c r="U24" s="110">
        <f t="shared" si="7"/>
        <v>8.4016393442622945</v>
      </c>
      <c r="V24" s="111">
        <f t="shared" si="8"/>
        <v>1101.2676366943726</v>
      </c>
      <c r="W24" s="88"/>
      <c r="X24" s="1015" t="s">
        <v>261</v>
      </c>
      <c r="Y24" s="1009"/>
      <c r="Z24" s="1010"/>
      <c r="AA24" s="112">
        <v>2</v>
      </c>
      <c r="AB24" s="114">
        <f>'Cél.por tricoma'!$AG$113</f>
        <v>8.2666666666666675</v>
      </c>
      <c r="AC24" s="107">
        <f t="shared" si="9"/>
        <v>16.533333333333335</v>
      </c>
      <c r="AD24" s="108">
        <f>Calibração!$E$33</f>
        <v>1223.7983560411221</v>
      </c>
      <c r="AE24" s="109">
        <f t="shared" si="10"/>
        <v>20233.46615321322</v>
      </c>
      <c r="AF24" s="110">
        <f t="shared" si="11"/>
        <v>12.068965517241379</v>
      </c>
      <c r="AG24" s="111">
        <f t="shared" si="12"/>
        <v>1676.4871955519525</v>
      </c>
      <c r="AH24" s="88"/>
      <c r="AI24" s="1015" t="s">
        <v>261</v>
      </c>
      <c r="AJ24" s="1009"/>
      <c r="AK24" s="1010"/>
      <c r="AL24" s="112"/>
      <c r="AM24" s="114">
        <f>'Cél.por tricoma'!$AG$159</f>
        <v>6.0666666666666664</v>
      </c>
      <c r="AN24" s="107">
        <f t="shared" si="13"/>
        <v>0</v>
      </c>
      <c r="AO24" s="108">
        <f>Calibração!$G$33</f>
        <v>815.8655706940815</v>
      </c>
      <c r="AP24" s="109">
        <f t="shared" si="14"/>
        <v>0</v>
      </c>
      <c r="AQ24" s="110">
        <f t="shared" si="15"/>
        <v>9.1743119266055047</v>
      </c>
      <c r="AR24" s="111">
        <f t="shared" si="16"/>
        <v>0</v>
      </c>
      <c r="AS24" s="88"/>
      <c r="AT24" s="1015" t="s">
        <v>261</v>
      </c>
      <c r="AU24" s="1009"/>
      <c r="AV24" s="1010"/>
      <c r="AW24" s="112">
        <v>2</v>
      </c>
      <c r="AX24" s="114">
        <f>'Cél.por tricoma'!$AG$205</f>
        <v>7.0333333333333332</v>
      </c>
      <c r="AY24" s="107">
        <f t="shared" si="17"/>
        <v>14.066666666666666</v>
      </c>
      <c r="AZ24" s="108">
        <f>Calibração!$F$33</f>
        <v>979.03868483289773</v>
      </c>
      <c r="BA24" s="109">
        <f t="shared" si="18"/>
        <v>13771.810833316094</v>
      </c>
      <c r="BB24" s="110">
        <f t="shared" si="19"/>
        <v>8.8135593220338979</v>
      </c>
      <c r="BC24" s="111">
        <f t="shared" si="20"/>
        <v>1562.5708445493262</v>
      </c>
      <c r="BD24" s="88"/>
      <c r="BE24" s="1015" t="s">
        <v>261</v>
      </c>
      <c r="BF24" s="1009"/>
      <c r="BG24" s="1010"/>
      <c r="BH24" s="112">
        <v>4</v>
      </c>
      <c r="BI24" s="114">
        <f>'Cél.por tricoma'!AG251</f>
        <v>8.1</v>
      </c>
      <c r="BJ24" s="107">
        <f t="shared" si="21"/>
        <v>32.4</v>
      </c>
      <c r="BK24" s="108">
        <f>Calibração!$F$33</f>
        <v>979.03868483289773</v>
      </c>
      <c r="BL24" s="109">
        <f t="shared" si="22"/>
        <v>31720.853388585885</v>
      </c>
      <c r="BM24" s="112">
        <f t="shared" si="23"/>
        <v>11.052631578947368</v>
      </c>
      <c r="BN24" s="111">
        <f t="shared" si="24"/>
        <v>2869.9819732530086</v>
      </c>
      <c r="BO24" s="88"/>
      <c r="BP24" s="1015" t="s">
        <v>261</v>
      </c>
      <c r="BQ24" s="1009"/>
      <c r="BR24" s="1010"/>
      <c r="BS24" s="112"/>
      <c r="BT24" s="114">
        <f>'Cél.por tricoma'!$AG$297</f>
        <v>7.0434782608695654</v>
      </c>
      <c r="BU24" s="107">
        <f t="shared" si="25"/>
        <v>0</v>
      </c>
      <c r="BV24" s="108">
        <f>Calibração!$E$33</f>
        <v>1223.7983560411221</v>
      </c>
      <c r="BW24" s="109">
        <f t="shared" si="26"/>
        <v>0</v>
      </c>
      <c r="BX24" s="112">
        <f t="shared" si="27"/>
        <v>14.095890410958905</v>
      </c>
      <c r="BY24" s="111">
        <f t="shared" si="28"/>
        <v>0</v>
      </c>
      <c r="BZ24" s="85"/>
      <c r="CA24" s="88"/>
      <c r="CB24" s="88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</row>
    <row r="25" spans="1:98" ht="15.75" customHeight="1">
      <c r="A25" s="1087"/>
      <c r="B25" s="1016" t="s">
        <v>190</v>
      </c>
      <c r="C25" s="1009"/>
      <c r="D25" s="1010"/>
      <c r="E25" s="112">
        <v>3</v>
      </c>
      <c r="F25" s="114">
        <f>'Cél.por tricoma'!AG22</f>
        <v>32.200000000000003</v>
      </c>
      <c r="G25" s="107">
        <f t="shared" si="0"/>
        <v>96.600000000000009</v>
      </c>
      <c r="H25" s="108">
        <f t="shared" si="1"/>
        <v>815.8655706940815</v>
      </c>
      <c r="I25" s="109">
        <f t="shared" si="2"/>
        <v>78812.614129048277</v>
      </c>
      <c r="J25" s="110">
        <f t="shared" si="3"/>
        <v>12.02247191011236</v>
      </c>
      <c r="K25" s="111">
        <f t="shared" si="4"/>
        <v>6555.4417359675663</v>
      </c>
      <c r="L25" s="86"/>
      <c r="M25" s="1016" t="s">
        <v>190</v>
      </c>
      <c r="N25" s="1009"/>
      <c r="O25" s="1010"/>
      <c r="P25" s="112">
        <v>10</v>
      </c>
      <c r="Q25" s="114">
        <f>'Cél.por tricoma'!AG68</f>
        <v>30.433333333333334</v>
      </c>
      <c r="R25" s="107">
        <f t="shared" si="5"/>
        <v>304.33333333333331</v>
      </c>
      <c r="S25" s="108">
        <f>Calibração!$H$33</f>
        <v>699.31334630921265</v>
      </c>
      <c r="T25" s="109">
        <f t="shared" si="6"/>
        <v>212824.36172677038</v>
      </c>
      <c r="U25" s="110">
        <f t="shared" si="7"/>
        <v>8.4016393442622945</v>
      </c>
      <c r="V25" s="111">
        <f t="shared" si="8"/>
        <v>25331.289883576574</v>
      </c>
      <c r="W25" s="88"/>
      <c r="X25" s="1016" t="s">
        <v>190</v>
      </c>
      <c r="Y25" s="1009"/>
      <c r="Z25" s="1010"/>
      <c r="AA25" s="112">
        <v>2</v>
      </c>
      <c r="AB25" s="114">
        <f>'Cél.por tricoma'!$AG$114</f>
        <v>30.9</v>
      </c>
      <c r="AC25" s="107">
        <f t="shared" si="9"/>
        <v>61.8</v>
      </c>
      <c r="AD25" s="108">
        <f>Calibração!$E$33</f>
        <v>1223.7983560411221</v>
      </c>
      <c r="AE25" s="109">
        <f t="shared" si="10"/>
        <v>75630.73840334134</v>
      </c>
      <c r="AF25" s="110">
        <f t="shared" si="11"/>
        <v>12.068965517241379</v>
      </c>
      <c r="AG25" s="111">
        <f t="shared" si="12"/>
        <v>6266.5468962768537</v>
      </c>
      <c r="AH25" s="88"/>
      <c r="AI25" s="1016" t="s">
        <v>190</v>
      </c>
      <c r="AJ25" s="1009"/>
      <c r="AK25" s="1010"/>
      <c r="AL25" s="112"/>
      <c r="AM25" s="114">
        <f>'Cél.por tricoma'!$AG$160</f>
        <v>37.633333333333333</v>
      </c>
      <c r="AN25" s="107">
        <f t="shared" si="13"/>
        <v>0</v>
      </c>
      <c r="AO25" s="108">
        <f>Calibração!$G$33</f>
        <v>815.8655706940815</v>
      </c>
      <c r="AP25" s="109">
        <f t="shared" si="14"/>
        <v>0</v>
      </c>
      <c r="AQ25" s="110">
        <f t="shared" si="15"/>
        <v>9.1743119266055047</v>
      </c>
      <c r="AR25" s="111">
        <f t="shared" si="16"/>
        <v>0</v>
      </c>
      <c r="AS25" s="88"/>
      <c r="AT25" s="1016" t="s">
        <v>190</v>
      </c>
      <c r="AU25" s="1009"/>
      <c r="AV25" s="1010"/>
      <c r="AW25" s="112">
        <v>2</v>
      </c>
      <c r="AX25" s="114">
        <f>'Cél.por tricoma'!$AG$206</f>
        <v>34</v>
      </c>
      <c r="AY25" s="107">
        <f t="shared" si="17"/>
        <v>68</v>
      </c>
      <c r="AZ25" s="108">
        <f>Calibração!$F$33</f>
        <v>979.03868483289773</v>
      </c>
      <c r="BA25" s="109">
        <f t="shared" si="18"/>
        <v>66574.630568637047</v>
      </c>
      <c r="BB25" s="110">
        <f t="shared" si="19"/>
        <v>8.8135593220338979</v>
      </c>
      <c r="BC25" s="111">
        <f t="shared" si="20"/>
        <v>7553.6600068261268</v>
      </c>
      <c r="BD25" s="88"/>
      <c r="BE25" s="1016" t="s">
        <v>190</v>
      </c>
      <c r="BF25" s="1009"/>
      <c r="BG25" s="1010"/>
      <c r="BH25" s="112">
        <v>2</v>
      </c>
      <c r="BI25" s="114">
        <f>'Cél.por tricoma'!$AG$252</f>
        <v>32.466666666666669</v>
      </c>
      <c r="BJ25" s="107">
        <f t="shared" si="21"/>
        <v>64.933333333333337</v>
      </c>
      <c r="BK25" s="108">
        <f>Calibração!$F$33</f>
        <v>979.03868483289773</v>
      </c>
      <c r="BL25" s="109">
        <f t="shared" si="22"/>
        <v>63572.245268482831</v>
      </c>
      <c r="BM25" s="112">
        <f t="shared" si="23"/>
        <v>11.052631578947368</v>
      </c>
      <c r="BN25" s="111">
        <f t="shared" si="24"/>
        <v>5751.7745719103514</v>
      </c>
      <c r="BO25" s="88"/>
      <c r="BP25" s="1016" t="s">
        <v>190</v>
      </c>
      <c r="BQ25" s="1009"/>
      <c r="BR25" s="1010"/>
      <c r="BS25" s="112">
        <v>2</v>
      </c>
      <c r="BT25" s="114">
        <f>'Cél.por tricoma'!$AG$298</f>
        <v>39.56666666666667</v>
      </c>
      <c r="BU25" s="107">
        <f t="shared" si="25"/>
        <v>79.13333333333334</v>
      </c>
      <c r="BV25" s="108">
        <f>Calibração!$E$33</f>
        <v>1223.7983560411221</v>
      </c>
      <c r="BW25" s="109">
        <f t="shared" si="26"/>
        <v>96843.243241387478</v>
      </c>
      <c r="BX25" s="112">
        <f t="shared" si="27"/>
        <v>14.095890410958905</v>
      </c>
      <c r="BY25" s="111">
        <f t="shared" si="28"/>
        <v>6870.317547736915</v>
      </c>
      <c r="BZ25" s="85"/>
      <c r="CA25" s="88"/>
      <c r="CB25" s="88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</row>
    <row r="26" spans="1:98" ht="15.75" customHeight="1">
      <c r="A26" s="1087"/>
      <c r="B26" s="1011" t="s">
        <v>83</v>
      </c>
      <c r="C26" s="1009"/>
      <c r="D26" s="1010"/>
      <c r="E26" s="112"/>
      <c r="F26" s="115">
        <f>'Cél.por tricoma'!AG23</f>
        <v>1</v>
      </c>
      <c r="G26" s="107">
        <f t="shared" si="0"/>
        <v>0</v>
      </c>
      <c r="H26" s="108">
        <f t="shared" si="1"/>
        <v>815.8655706940815</v>
      </c>
      <c r="I26" s="109">
        <f t="shared" si="2"/>
        <v>0</v>
      </c>
      <c r="J26" s="110">
        <f t="shared" si="3"/>
        <v>12.02247191011236</v>
      </c>
      <c r="K26" s="111">
        <f t="shared" si="4"/>
        <v>0</v>
      </c>
      <c r="L26" s="86"/>
      <c r="M26" s="1011" t="s">
        <v>83</v>
      </c>
      <c r="N26" s="1009"/>
      <c r="O26" s="1010"/>
      <c r="P26" s="112"/>
      <c r="Q26" s="115">
        <v>1</v>
      </c>
      <c r="R26" s="107">
        <f t="shared" si="5"/>
        <v>0</v>
      </c>
      <c r="S26" s="108">
        <f>Calibração!$H$33</f>
        <v>699.31334630921265</v>
      </c>
      <c r="T26" s="109">
        <f t="shared" si="6"/>
        <v>0</v>
      </c>
      <c r="U26" s="110">
        <f t="shared" si="7"/>
        <v>8.4016393442622945</v>
      </c>
      <c r="V26" s="111">
        <f t="shared" si="8"/>
        <v>0</v>
      </c>
      <c r="W26" s="88"/>
      <c r="X26" s="1011" t="s">
        <v>83</v>
      </c>
      <c r="Y26" s="1009"/>
      <c r="Z26" s="1010"/>
      <c r="AA26" s="112"/>
      <c r="AB26" s="115">
        <v>1</v>
      </c>
      <c r="AC26" s="107">
        <f t="shared" si="9"/>
        <v>0</v>
      </c>
      <c r="AD26" s="108">
        <f>Calibração!$E$33</f>
        <v>1223.7983560411221</v>
      </c>
      <c r="AE26" s="109">
        <f t="shared" si="10"/>
        <v>0</v>
      </c>
      <c r="AF26" s="110">
        <f t="shared" si="11"/>
        <v>12.068965517241379</v>
      </c>
      <c r="AG26" s="111">
        <f t="shared" si="12"/>
        <v>0</v>
      </c>
      <c r="AH26" s="88"/>
      <c r="AI26" s="1011" t="s">
        <v>83</v>
      </c>
      <c r="AJ26" s="1009"/>
      <c r="AK26" s="1010"/>
      <c r="AL26" s="112">
        <v>1</v>
      </c>
      <c r="AM26" s="115">
        <v>1</v>
      </c>
      <c r="AN26" s="107">
        <f t="shared" si="13"/>
        <v>1</v>
      </c>
      <c r="AO26" s="108">
        <f>Calibração!$G$33</f>
        <v>815.8655706940815</v>
      </c>
      <c r="AP26" s="109">
        <f t="shared" si="14"/>
        <v>815.8655706940815</v>
      </c>
      <c r="AQ26" s="110">
        <f t="shared" si="15"/>
        <v>9.1743119266055047</v>
      </c>
      <c r="AR26" s="111">
        <f t="shared" si="16"/>
        <v>88.929347205654878</v>
      </c>
      <c r="AS26" s="88"/>
      <c r="AT26" s="1011" t="s">
        <v>83</v>
      </c>
      <c r="AU26" s="1009"/>
      <c r="AV26" s="1010"/>
      <c r="AW26" s="112"/>
      <c r="AX26" s="115">
        <v>1</v>
      </c>
      <c r="AY26" s="107">
        <f t="shared" si="17"/>
        <v>0</v>
      </c>
      <c r="AZ26" s="108">
        <f>Calibração!$F$33</f>
        <v>979.03868483289773</v>
      </c>
      <c r="BA26" s="109">
        <f t="shared" si="18"/>
        <v>0</v>
      </c>
      <c r="BB26" s="110">
        <f t="shared" si="19"/>
        <v>8.8135593220338979</v>
      </c>
      <c r="BC26" s="111">
        <f t="shared" si="20"/>
        <v>0</v>
      </c>
      <c r="BD26" s="88"/>
      <c r="BE26" s="1011" t="s">
        <v>83</v>
      </c>
      <c r="BF26" s="1009"/>
      <c r="BG26" s="1010"/>
      <c r="BH26" s="112"/>
      <c r="BI26" s="115">
        <v>1</v>
      </c>
      <c r="BJ26" s="107">
        <f t="shared" si="21"/>
        <v>0</v>
      </c>
      <c r="BK26" s="108">
        <f>Calibração!$F$33</f>
        <v>979.03868483289773</v>
      </c>
      <c r="BL26" s="109">
        <f t="shared" si="22"/>
        <v>0</v>
      </c>
      <c r="BM26" s="112">
        <f t="shared" si="23"/>
        <v>11.052631578947368</v>
      </c>
      <c r="BN26" s="111">
        <f t="shared" si="24"/>
        <v>0</v>
      </c>
      <c r="BO26" s="88"/>
      <c r="BP26" s="1011" t="s">
        <v>83</v>
      </c>
      <c r="BQ26" s="1009"/>
      <c r="BR26" s="1010"/>
      <c r="BS26" s="112"/>
      <c r="BT26" s="115">
        <v>1</v>
      </c>
      <c r="BU26" s="107">
        <f t="shared" si="25"/>
        <v>0</v>
      </c>
      <c r="BV26" s="108">
        <f>Calibração!$E$33</f>
        <v>1223.7983560411221</v>
      </c>
      <c r="BW26" s="109">
        <f t="shared" si="26"/>
        <v>0</v>
      </c>
      <c r="BX26" s="112">
        <f t="shared" si="27"/>
        <v>14.095890410958905</v>
      </c>
      <c r="BY26" s="111">
        <f t="shared" si="28"/>
        <v>0</v>
      </c>
      <c r="BZ26" s="85"/>
      <c r="CA26" s="88"/>
      <c r="CB26" s="88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</row>
    <row r="27" spans="1:98" ht="15.75" customHeight="1">
      <c r="A27" s="1087"/>
      <c r="B27" s="1016" t="s">
        <v>192</v>
      </c>
      <c r="C27" s="1009"/>
      <c r="D27" s="1010"/>
      <c r="E27" s="112"/>
      <c r="F27" s="114">
        <f>'Cél.por tricoma'!AG24</f>
        <v>16</v>
      </c>
      <c r="G27" s="107">
        <f t="shared" si="0"/>
        <v>0</v>
      </c>
      <c r="H27" s="108">
        <f t="shared" si="1"/>
        <v>815.8655706940815</v>
      </c>
      <c r="I27" s="109">
        <f t="shared" si="2"/>
        <v>0</v>
      </c>
      <c r="J27" s="110">
        <f t="shared" si="3"/>
        <v>12.02247191011236</v>
      </c>
      <c r="K27" s="111">
        <f t="shared" si="4"/>
        <v>0</v>
      </c>
      <c r="L27" s="86"/>
      <c r="M27" s="1016" t="s">
        <v>192</v>
      </c>
      <c r="N27" s="1009"/>
      <c r="O27" s="1010"/>
      <c r="P27" s="112"/>
      <c r="Q27" s="114"/>
      <c r="R27" s="107">
        <f t="shared" si="5"/>
        <v>0</v>
      </c>
      <c r="S27" s="108">
        <f>Calibração!$H$33</f>
        <v>699.31334630921265</v>
      </c>
      <c r="T27" s="109">
        <f t="shared" si="6"/>
        <v>0</v>
      </c>
      <c r="U27" s="110">
        <f t="shared" si="7"/>
        <v>8.4016393442622945</v>
      </c>
      <c r="V27" s="111">
        <f t="shared" si="8"/>
        <v>0</v>
      </c>
      <c r="W27" s="88"/>
      <c r="X27" s="1016" t="s">
        <v>192</v>
      </c>
      <c r="Y27" s="1009"/>
      <c r="Z27" s="1010"/>
      <c r="AA27" s="112"/>
      <c r="AB27" s="114"/>
      <c r="AC27" s="107">
        <f t="shared" si="9"/>
        <v>0</v>
      </c>
      <c r="AD27" s="108">
        <f>Calibração!$E$33</f>
        <v>1223.7983560411221</v>
      </c>
      <c r="AE27" s="109">
        <f t="shared" si="10"/>
        <v>0</v>
      </c>
      <c r="AF27" s="110">
        <f t="shared" si="11"/>
        <v>12.068965517241379</v>
      </c>
      <c r="AG27" s="111">
        <f t="shared" si="12"/>
        <v>0</v>
      </c>
      <c r="AH27" s="88"/>
      <c r="AI27" s="1016" t="s">
        <v>192</v>
      </c>
      <c r="AJ27" s="1009"/>
      <c r="AK27" s="1010"/>
      <c r="AL27" s="112"/>
      <c r="AM27" s="114"/>
      <c r="AN27" s="107">
        <f t="shared" si="13"/>
        <v>0</v>
      </c>
      <c r="AO27" s="108">
        <f>Calibração!$G$33</f>
        <v>815.8655706940815</v>
      </c>
      <c r="AP27" s="109">
        <f t="shared" si="14"/>
        <v>0</v>
      </c>
      <c r="AQ27" s="110">
        <f t="shared" si="15"/>
        <v>9.1743119266055047</v>
      </c>
      <c r="AR27" s="111">
        <f t="shared" si="16"/>
        <v>0</v>
      </c>
      <c r="AS27" s="88"/>
      <c r="AT27" s="1016" t="s">
        <v>192</v>
      </c>
      <c r="AU27" s="1009"/>
      <c r="AV27" s="1010"/>
      <c r="AW27" s="112"/>
      <c r="AX27" s="114"/>
      <c r="AY27" s="107">
        <f t="shared" si="17"/>
        <v>0</v>
      </c>
      <c r="AZ27" s="108">
        <f>Calibração!$F$33</f>
        <v>979.03868483289773</v>
      </c>
      <c r="BA27" s="109">
        <f t="shared" si="18"/>
        <v>0</v>
      </c>
      <c r="BB27" s="110">
        <f t="shared" si="19"/>
        <v>8.8135593220338979</v>
      </c>
      <c r="BC27" s="111">
        <f t="shared" si="20"/>
        <v>0</v>
      </c>
      <c r="BD27" s="88"/>
      <c r="BE27" s="1016" t="s">
        <v>192</v>
      </c>
      <c r="BF27" s="1009"/>
      <c r="BG27" s="1010"/>
      <c r="BH27" s="112"/>
      <c r="BI27" s="114"/>
      <c r="BJ27" s="107">
        <f t="shared" si="21"/>
        <v>0</v>
      </c>
      <c r="BK27" s="108">
        <f>Calibração!$F$33</f>
        <v>979.03868483289773</v>
      </c>
      <c r="BL27" s="109">
        <f t="shared" si="22"/>
        <v>0</v>
      </c>
      <c r="BM27" s="112">
        <f t="shared" si="23"/>
        <v>11.052631578947368</v>
      </c>
      <c r="BN27" s="111">
        <f t="shared" si="24"/>
        <v>0</v>
      </c>
      <c r="BO27" s="88"/>
      <c r="BP27" s="1016" t="s">
        <v>192</v>
      </c>
      <c r="BQ27" s="1009"/>
      <c r="BR27" s="1010"/>
      <c r="BS27" s="112"/>
      <c r="BT27" s="114"/>
      <c r="BU27" s="107">
        <f t="shared" si="25"/>
        <v>0</v>
      </c>
      <c r="BV27" s="108">
        <f>Calibração!$E$33</f>
        <v>1223.7983560411221</v>
      </c>
      <c r="BW27" s="109">
        <f t="shared" si="26"/>
        <v>0</v>
      </c>
      <c r="BX27" s="112">
        <f t="shared" si="27"/>
        <v>14.095890410958905</v>
      </c>
      <c r="BY27" s="111">
        <f t="shared" si="28"/>
        <v>0</v>
      </c>
      <c r="BZ27" s="85"/>
      <c r="CA27" s="88"/>
      <c r="CB27" s="88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</row>
    <row r="28" spans="1:98" ht="15.75" customHeight="1">
      <c r="A28" s="1087"/>
      <c r="B28" s="1016" t="s">
        <v>94</v>
      </c>
      <c r="C28" s="1009"/>
      <c r="D28" s="1010"/>
      <c r="E28" s="112">
        <v>11</v>
      </c>
      <c r="F28" s="118">
        <v>1</v>
      </c>
      <c r="G28" s="107">
        <f t="shared" si="0"/>
        <v>11</v>
      </c>
      <c r="H28" s="108">
        <f t="shared" si="1"/>
        <v>815.8655706940815</v>
      </c>
      <c r="I28" s="109">
        <f t="shared" si="2"/>
        <v>8974.5212776348963</v>
      </c>
      <c r="J28" s="110">
        <f t="shared" si="3"/>
        <v>12.02247191011236</v>
      </c>
      <c r="K28" s="111">
        <f t="shared" si="4"/>
        <v>746.47887262570634</v>
      </c>
      <c r="L28" s="86"/>
      <c r="M28" s="1016" t="s">
        <v>94</v>
      </c>
      <c r="N28" s="1009"/>
      <c r="O28" s="1010"/>
      <c r="P28" s="112">
        <v>8</v>
      </c>
      <c r="Q28" s="118">
        <v>1</v>
      </c>
      <c r="R28" s="107">
        <f t="shared" si="5"/>
        <v>8</v>
      </c>
      <c r="S28" s="108">
        <f>Calibração!$H$33</f>
        <v>699.31334630921265</v>
      </c>
      <c r="T28" s="109">
        <f t="shared" si="6"/>
        <v>5594.5067704737012</v>
      </c>
      <c r="U28" s="110">
        <f t="shared" si="7"/>
        <v>8.4016393442622945</v>
      </c>
      <c r="V28" s="111">
        <f t="shared" si="8"/>
        <v>665.88275707101616</v>
      </c>
      <c r="W28" s="88"/>
      <c r="X28" s="1016" t="s">
        <v>94</v>
      </c>
      <c r="Y28" s="1009"/>
      <c r="Z28" s="1010"/>
      <c r="AA28" s="112">
        <v>4</v>
      </c>
      <c r="AB28" s="118">
        <v>1</v>
      </c>
      <c r="AC28" s="107">
        <f t="shared" si="9"/>
        <v>4</v>
      </c>
      <c r="AD28" s="108">
        <f>Calibração!$E$33</f>
        <v>1223.7983560411221</v>
      </c>
      <c r="AE28" s="109">
        <f t="shared" si="10"/>
        <v>4895.1934241644885</v>
      </c>
      <c r="AF28" s="110">
        <f t="shared" si="11"/>
        <v>12.068965517241379</v>
      </c>
      <c r="AG28" s="111">
        <f t="shared" si="12"/>
        <v>405.60174085934335</v>
      </c>
      <c r="AH28" s="88"/>
      <c r="AI28" s="1016" t="s">
        <v>94</v>
      </c>
      <c r="AJ28" s="1009"/>
      <c r="AK28" s="1010"/>
      <c r="AL28" s="112">
        <v>6</v>
      </c>
      <c r="AM28" s="118">
        <v>1</v>
      </c>
      <c r="AN28" s="107">
        <f t="shared" si="13"/>
        <v>6</v>
      </c>
      <c r="AO28" s="108">
        <f>Calibração!$G$33</f>
        <v>815.8655706940815</v>
      </c>
      <c r="AP28" s="109">
        <f t="shared" si="14"/>
        <v>4895.1934241644885</v>
      </c>
      <c r="AQ28" s="110">
        <f t="shared" si="15"/>
        <v>9.1743119266055047</v>
      </c>
      <c r="AR28" s="111">
        <f t="shared" si="16"/>
        <v>533.57608323392924</v>
      </c>
      <c r="AS28" s="88"/>
      <c r="AT28" s="1016" t="s">
        <v>94</v>
      </c>
      <c r="AU28" s="1009"/>
      <c r="AV28" s="1010"/>
      <c r="AW28" s="112">
        <v>6</v>
      </c>
      <c r="AX28" s="114">
        <v>1</v>
      </c>
      <c r="AY28" s="107">
        <f t="shared" si="17"/>
        <v>6</v>
      </c>
      <c r="AZ28" s="108">
        <f>Calibração!$F$33</f>
        <v>979.03868483289773</v>
      </c>
      <c r="BA28" s="109">
        <f t="shared" si="18"/>
        <v>5874.2321089973866</v>
      </c>
      <c r="BB28" s="110">
        <f t="shared" si="19"/>
        <v>8.8135593220338979</v>
      </c>
      <c r="BC28" s="111">
        <f t="shared" si="20"/>
        <v>666.49941236701125</v>
      </c>
      <c r="BD28" s="88"/>
      <c r="BE28" s="1016" t="s">
        <v>94</v>
      </c>
      <c r="BF28" s="1009"/>
      <c r="BG28" s="1010"/>
      <c r="BH28" s="112">
        <v>9</v>
      </c>
      <c r="BI28" s="118">
        <v>1</v>
      </c>
      <c r="BJ28" s="107">
        <f t="shared" si="21"/>
        <v>9</v>
      </c>
      <c r="BK28" s="108">
        <f>Calibração!$F$33</f>
        <v>979.03868483289773</v>
      </c>
      <c r="BL28" s="109">
        <f t="shared" si="22"/>
        <v>8811.348163496079</v>
      </c>
      <c r="BM28" s="112">
        <f t="shared" si="23"/>
        <v>11.052631578947368</v>
      </c>
      <c r="BN28" s="111">
        <f t="shared" si="24"/>
        <v>797.21721479250243</v>
      </c>
      <c r="BO28" s="88"/>
      <c r="BP28" s="1016" t="s">
        <v>94</v>
      </c>
      <c r="BQ28" s="1009"/>
      <c r="BR28" s="1010"/>
      <c r="BS28" s="112">
        <v>3</v>
      </c>
      <c r="BT28" s="118">
        <v>1</v>
      </c>
      <c r="BU28" s="107">
        <f t="shared" si="25"/>
        <v>3</v>
      </c>
      <c r="BV28" s="108">
        <f>Calibração!$E$33</f>
        <v>1223.7983560411221</v>
      </c>
      <c r="BW28" s="109">
        <f t="shared" si="26"/>
        <v>3671.3950681233664</v>
      </c>
      <c r="BX28" s="112">
        <f t="shared" si="27"/>
        <v>14.095890410958905</v>
      </c>
      <c r="BY28" s="111">
        <f t="shared" si="28"/>
        <v>260.45854224781897</v>
      </c>
      <c r="BZ28" s="85"/>
      <c r="CA28" s="88"/>
      <c r="CB28" s="88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</row>
    <row r="29" spans="1:98" ht="15.75" customHeight="1">
      <c r="A29" s="1087"/>
      <c r="B29" s="1016" t="s">
        <v>196</v>
      </c>
      <c r="C29" s="1009"/>
      <c r="D29" s="1010"/>
      <c r="E29" s="112">
        <v>5</v>
      </c>
      <c r="F29" s="114">
        <f>'Cél.por tricoma'!AG26</f>
        <v>19.866666666666667</v>
      </c>
      <c r="G29" s="107">
        <f t="shared" si="0"/>
        <v>99.333333333333343</v>
      </c>
      <c r="H29" s="108">
        <f t="shared" si="1"/>
        <v>815.8655706940815</v>
      </c>
      <c r="I29" s="109">
        <f t="shared" si="2"/>
        <v>81042.646688945431</v>
      </c>
      <c r="J29" s="110">
        <f t="shared" si="3"/>
        <v>12.02247191011236</v>
      </c>
      <c r="K29" s="111">
        <f t="shared" si="4"/>
        <v>6740.9304255291054</v>
      </c>
      <c r="L29" s="86"/>
      <c r="M29" s="1016" t="s">
        <v>196</v>
      </c>
      <c r="N29" s="1009"/>
      <c r="O29" s="1010"/>
      <c r="P29" s="112">
        <v>4</v>
      </c>
      <c r="Q29" s="119">
        <f>'Cél.por tricoma'!M387</f>
        <v>20.234126984126981</v>
      </c>
      <c r="R29" s="107">
        <f t="shared" si="5"/>
        <v>80.936507936507923</v>
      </c>
      <c r="S29" s="108">
        <f>Calibração!$H$33</f>
        <v>699.31334630921265</v>
      </c>
      <c r="T29" s="109">
        <f t="shared" si="6"/>
        <v>56599.9802036615</v>
      </c>
      <c r="U29" s="110">
        <f t="shared" si="7"/>
        <v>8.4016393442622945</v>
      </c>
      <c r="V29" s="111">
        <f t="shared" si="8"/>
        <v>6736.7781315577595</v>
      </c>
      <c r="W29" s="88"/>
      <c r="X29" s="1016" t="s">
        <v>196</v>
      </c>
      <c r="Y29" s="1009"/>
      <c r="Z29" s="1010"/>
      <c r="AA29" s="112">
        <v>5</v>
      </c>
      <c r="AB29" s="119">
        <f>Q29</f>
        <v>20.234126984126981</v>
      </c>
      <c r="AC29" s="107">
        <f t="shared" si="9"/>
        <v>101.17063492063491</v>
      </c>
      <c r="AD29" s="108">
        <f>Calibração!$E$33</f>
        <v>1223.7983560411221</v>
      </c>
      <c r="AE29" s="109">
        <f t="shared" si="10"/>
        <v>123812.45669550955</v>
      </c>
      <c r="AF29" s="110">
        <f t="shared" si="11"/>
        <v>12.068965517241379</v>
      </c>
      <c r="AG29" s="111">
        <f t="shared" si="12"/>
        <v>10258.746411913649</v>
      </c>
      <c r="AH29" s="88"/>
      <c r="AI29" s="1016" t="s">
        <v>196</v>
      </c>
      <c r="AJ29" s="1009"/>
      <c r="AK29" s="1010"/>
      <c r="AL29" s="112">
        <v>5</v>
      </c>
      <c r="AM29" s="114">
        <f>'Cél.por tricoma'!$AG$164</f>
        <v>13.8</v>
      </c>
      <c r="AN29" s="107">
        <f t="shared" si="13"/>
        <v>69</v>
      </c>
      <c r="AO29" s="108">
        <f>Calibração!$G$33</f>
        <v>815.8655706940815</v>
      </c>
      <c r="AP29" s="109">
        <f t="shared" si="14"/>
        <v>56294.724377891624</v>
      </c>
      <c r="AQ29" s="110">
        <f t="shared" si="15"/>
        <v>9.1743119266055047</v>
      </c>
      <c r="AR29" s="111">
        <f t="shared" si="16"/>
        <v>6136.1249571901872</v>
      </c>
      <c r="AS29" s="88"/>
      <c r="AT29" s="1016" t="s">
        <v>196</v>
      </c>
      <c r="AU29" s="1009"/>
      <c r="AV29" s="1010"/>
      <c r="AW29" s="112">
        <v>9</v>
      </c>
      <c r="AX29" s="114">
        <f>'Cél.por tricoma'!$AG$210</f>
        <v>12.285714285714286</v>
      </c>
      <c r="AY29" s="107">
        <f t="shared" si="17"/>
        <v>110.57142857142858</v>
      </c>
      <c r="AZ29" s="108">
        <f>Calibração!$F$33</f>
        <v>979.03868483289773</v>
      </c>
      <c r="BA29" s="109">
        <f t="shared" si="18"/>
        <v>108253.70600866614</v>
      </c>
      <c r="BB29" s="110">
        <f t="shared" si="19"/>
        <v>8.8135593220338979</v>
      </c>
      <c r="BC29" s="111">
        <f t="shared" si="20"/>
        <v>12282.632027906351</v>
      </c>
      <c r="BD29" s="88"/>
      <c r="BE29" s="1016" t="s">
        <v>196</v>
      </c>
      <c r="BF29" s="1009"/>
      <c r="BG29" s="1010"/>
      <c r="BH29" s="112">
        <v>4</v>
      </c>
      <c r="BI29" s="119">
        <f>'Cél.por tricoma'!W387</f>
        <v>18.735707502374169</v>
      </c>
      <c r="BJ29" s="107">
        <f t="shared" si="21"/>
        <v>74.942830009496674</v>
      </c>
      <c r="BK29" s="108">
        <f>Calibração!$F$33</f>
        <v>979.03868483289773</v>
      </c>
      <c r="BL29" s="109">
        <f t="shared" si="22"/>
        <v>73371.929730153046</v>
      </c>
      <c r="BM29" s="112">
        <f t="shared" si="23"/>
        <v>11.052631578947368</v>
      </c>
      <c r="BN29" s="111">
        <f t="shared" si="24"/>
        <v>6638.4126898709901</v>
      </c>
      <c r="BO29" s="88"/>
      <c r="BP29" s="1016" t="s">
        <v>196</v>
      </c>
      <c r="BQ29" s="1009"/>
      <c r="BR29" s="1010"/>
      <c r="BS29" s="112">
        <v>4</v>
      </c>
      <c r="BT29" s="114">
        <f>'Cél.por tricoma'!$AG$302</f>
        <v>23.25</v>
      </c>
      <c r="BU29" s="107">
        <f t="shared" si="25"/>
        <v>93</v>
      </c>
      <c r="BV29" s="108">
        <f>Calibração!$E$33</f>
        <v>1223.7983560411221</v>
      </c>
      <c r="BW29" s="109">
        <f t="shared" si="26"/>
        <v>113813.24711182436</v>
      </c>
      <c r="BX29" s="112">
        <f t="shared" si="27"/>
        <v>14.095890410958905</v>
      </c>
      <c r="BY29" s="111">
        <f t="shared" si="28"/>
        <v>8074.2148096823885</v>
      </c>
      <c r="BZ29" s="85"/>
      <c r="CA29" s="88"/>
      <c r="CB29" s="88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</row>
    <row r="30" spans="1:98" ht="15.75" customHeight="1">
      <c r="A30" s="1087"/>
      <c r="B30" s="1016" t="s">
        <v>100</v>
      </c>
      <c r="C30" s="1009"/>
      <c r="D30" s="1010"/>
      <c r="E30" s="112"/>
      <c r="F30" s="115">
        <f>'Cél.por tricoma'!AG27</f>
        <v>1</v>
      </c>
      <c r="G30" s="107">
        <f t="shared" si="0"/>
        <v>0</v>
      </c>
      <c r="H30" s="108">
        <f t="shared" si="1"/>
        <v>815.8655706940815</v>
      </c>
      <c r="I30" s="109">
        <f t="shared" si="2"/>
        <v>0</v>
      </c>
      <c r="J30" s="110">
        <f t="shared" si="3"/>
        <v>12.02247191011236</v>
      </c>
      <c r="K30" s="111">
        <f t="shared" si="4"/>
        <v>0</v>
      </c>
      <c r="L30" s="86"/>
      <c r="M30" s="1016" t="s">
        <v>100</v>
      </c>
      <c r="N30" s="1009"/>
      <c r="O30" s="1010"/>
      <c r="P30" s="112"/>
      <c r="Q30" s="114"/>
      <c r="R30" s="107">
        <f t="shared" si="5"/>
        <v>0</v>
      </c>
      <c r="S30" s="108">
        <f>Calibração!$H$33</f>
        <v>699.31334630921265</v>
      </c>
      <c r="T30" s="109">
        <f t="shared" si="6"/>
        <v>0</v>
      </c>
      <c r="U30" s="110">
        <f t="shared" si="7"/>
        <v>8.4016393442622945</v>
      </c>
      <c r="V30" s="111">
        <f t="shared" si="8"/>
        <v>0</v>
      </c>
      <c r="W30" s="88"/>
      <c r="X30" s="1016" t="s">
        <v>100</v>
      </c>
      <c r="Y30" s="1009"/>
      <c r="Z30" s="1010"/>
      <c r="AA30" s="112"/>
      <c r="AB30" s="114"/>
      <c r="AC30" s="107">
        <f t="shared" si="9"/>
        <v>0</v>
      </c>
      <c r="AD30" s="108">
        <f>Calibração!$E$33</f>
        <v>1223.7983560411221</v>
      </c>
      <c r="AE30" s="109">
        <f t="shared" si="10"/>
        <v>0</v>
      </c>
      <c r="AF30" s="110">
        <f t="shared" si="11"/>
        <v>12.068965517241379</v>
      </c>
      <c r="AG30" s="111">
        <f t="shared" si="12"/>
        <v>0</v>
      </c>
      <c r="AH30" s="88"/>
      <c r="AI30" s="1016" t="s">
        <v>100</v>
      </c>
      <c r="AJ30" s="1009"/>
      <c r="AK30" s="1010"/>
      <c r="AL30" s="112"/>
      <c r="AM30" s="114"/>
      <c r="AN30" s="107">
        <f t="shared" si="13"/>
        <v>0</v>
      </c>
      <c r="AO30" s="108">
        <f>Calibração!$G$33</f>
        <v>815.8655706940815</v>
      </c>
      <c r="AP30" s="109">
        <f t="shared" si="14"/>
        <v>0</v>
      </c>
      <c r="AQ30" s="110">
        <f t="shared" si="15"/>
        <v>9.1743119266055047</v>
      </c>
      <c r="AR30" s="111">
        <f t="shared" si="16"/>
        <v>0</v>
      </c>
      <c r="AS30" s="88"/>
      <c r="AT30" s="1016" t="s">
        <v>100</v>
      </c>
      <c r="AU30" s="1009"/>
      <c r="AV30" s="1010"/>
      <c r="AW30" s="112"/>
      <c r="AX30" s="114"/>
      <c r="AY30" s="107">
        <f t="shared" si="17"/>
        <v>0</v>
      </c>
      <c r="AZ30" s="108">
        <f>Calibração!$F$33</f>
        <v>979.03868483289773</v>
      </c>
      <c r="BA30" s="109">
        <f t="shared" si="18"/>
        <v>0</v>
      </c>
      <c r="BB30" s="110">
        <f t="shared" si="19"/>
        <v>8.8135593220338979</v>
      </c>
      <c r="BC30" s="111">
        <f t="shared" si="20"/>
        <v>0</v>
      </c>
      <c r="BD30" s="88"/>
      <c r="BE30" s="1016" t="s">
        <v>100</v>
      </c>
      <c r="BF30" s="1009"/>
      <c r="BG30" s="1010"/>
      <c r="BH30" s="112"/>
      <c r="BI30" s="114"/>
      <c r="BJ30" s="107">
        <f t="shared" si="21"/>
        <v>0</v>
      </c>
      <c r="BK30" s="108">
        <f>Calibração!$F$33</f>
        <v>979.03868483289773</v>
      </c>
      <c r="BL30" s="109">
        <f t="shared" si="22"/>
        <v>0</v>
      </c>
      <c r="BM30" s="112">
        <f t="shared" si="23"/>
        <v>11.052631578947368</v>
      </c>
      <c r="BN30" s="111">
        <f t="shared" si="24"/>
        <v>0</v>
      </c>
      <c r="BO30" s="88"/>
      <c r="BP30" s="1016" t="s">
        <v>100</v>
      </c>
      <c r="BQ30" s="1009"/>
      <c r="BR30" s="1010"/>
      <c r="BS30" s="112"/>
      <c r="BT30" s="114"/>
      <c r="BU30" s="107">
        <f t="shared" si="25"/>
        <v>0</v>
      </c>
      <c r="BV30" s="108">
        <f>Calibração!$E$33</f>
        <v>1223.7983560411221</v>
      </c>
      <c r="BW30" s="109">
        <f t="shared" si="26"/>
        <v>0</v>
      </c>
      <c r="BX30" s="112">
        <f t="shared" si="27"/>
        <v>14.095890410958905</v>
      </c>
      <c r="BY30" s="111">
        <f t="shared" si="28"/>
        <v>0</v>
      </c>
      <c r="BZ30" s="85"/>
      <c r="CA30" s="88"/>
      <c r="CB30" s="88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</row>
    <row r="31" spans="1:98" ht="15.75" customHeight="1">
      <c r="A31" s="1087"/>
      <c r="B31" s="1016" t="s">
        <v>198</v>
      </c>
      <c r="C31" s="1009"/>
      <c r="D31" s="1010"/>
      <c r="E31" s="112">
        <v>3</v>
      </c>
      <c r="F31" s="114">
        <f>'Cél.por tricoma'!AG28</f>
        <v>46.133333333333333</v>
      </c>
      <c r="G31" s="107">
        <f t="shared" si="0"/>
        <v>138.4</v>
      </c>
      <c r="H31" s="108">
        <f t="shared" si="1"/>
        <v>815.8655706940815</v>
      </c>
      <c r="I31" s="109">
        <f t="shared" si="2"/>
        <v>112915.79498406088</v>
      </c>
      <c r="J31" s="110">
        <f t="shared" si="3"/>
        <v>12.02247191011236</v>
      </c>
      <c r="K31" s="111">
        <f t="shared" si="4"/>
        <v>9392.0614519452502</v>
      </c>
      <c r="L31" s="86"/>
      <c r="M31" s="1016" t="s">
        <v>198</v>
      </c>
      <c r="N31" s="1009"/>
      <c r="O31" s="1010"/>
      <c r="P31" s="112"/>
      <c r="Q31" s="114">
        <f>'Cél.por tricoma'!AG74</f>
        <v>32.375</v>
      </c>
      <c r="R31" s="107">
        <f t="shared" si="5"/>
        <v>0</v>
      </c>
      <c r="S31" s="108">
        <f>Calibração!$H$33</f>
        <v>699.31334630921265</v>
      </c>
      <c r="T31" s="109">
        <f t="shared" si="6"/>
        <v>0</v>
      </c>
      <c r="U31" s="110">
        <f t="shared" si="7"/>
        <v>8.4016393442622945</v>
      </c>
      <c r="V31" s="111">
        <f t="shared" si="8"/>
        <v>0</v>
      </c>
      <c r="W31" s="88"/>
      <c r="X31" s="1016" t="s">
        <v>198</v>
      </c>
      <c r="Y31" s="1009"/>
      <c r="Z31" s="1010"/>
      <c r="AA31" s="112">
        <v>3</v>
      </c>
      <c r="AB31" s="114">
        <f>'Cél.por tricoma'!$AG$120</f>
        <v>42.2</v>
      </c>
      <c r="AC31" s="107">
        <f t="shared" si="9"/>
        <v>126.60000000000001</v>
      </c>
      <c r="AD31" s="108">
        <f>Calibração!$E$33</f>
        <v>1223.7983560411221</v>
      </c>
      <c r="AE31" s="109">
        <f t="shared" si="10"/>
        <v>154932.87187480606</v>
      </c>
      <c r="AF31" s="110">
        <f t="shared" si="11"/>
        <v>12.068965517241379</v>
      </c>
      <c r="AG31" s="111">
        <f t="shared" si="12"/>
        <v>12837.295098198218</v>
      </c>
      <c r="AH31" s="88"/>
      <c r="AI31" s="1016" t="s">
        <v>198</v>
      </c>
      <c r="AJ31" s="1009"/>
      <c r="AK31" s="1010"/>
      <c r="AL31" s="112">
        <v>1</v>
      </c>
      <c r="AM31" s="114">
        <f>'Cél.por tricoma'!$AG$166</f>
        <v>47.6</v>
      </c>
      <c r="AN31" s="107">
        <f t="shared" si="13"/>
        <v>47.6</v>
      </c>
      <c r="AO31" s="108">
        <f>Calibração!$G$33</f>
        <v>815.8655706940815</v>
      </c>
      <c r="AP31" s="109">
        <f t="shared" si="14"/>
        <v>38835.201165038277</v>
      </c>
      <c r="AQ31" s="110">
        <f t="shared" si="15"/>
        <v>9.1743119266055047</v>
      </c>
      <c r="AR31" s="111">
        <f t="shared" si="16"/>
        <v>4233.0369269891726</v>
      </c>
      <c r="AS31" s="88"/>
      <c r="AT31" s="1016" t="s">
        <v>198</v>
      </c>
      <c r="AU31" s="1009"/>
      <c r="AV31" s="1010"/>
      <c r="AW31" s="112">
        <v>1</v>
      </c>
      <c r="AX31" s="114">
        <f>'Cél.por tricoma'!$AG$212</f>
        <v>44.8</v>
      </c>
      <c r="AY31" s="107">
        <f t="shared" si="17"/>
        <v>44.8</v>
      </c>
      <c r="AZ31" s="108">
        <f>Calibração!$F$33</f>
        <v>979.03868483289773</v>
      </c>
      <c r="BA31" s="109">
        <f t="shared" si="18"/>
        <v>43860.933080513816</v>
      </c>
      <c r="BB31" s="110">
        <f t="shared" si="19"/>
        <v>8.8135593220338979</v>
      </c>
      <c r="BC31" s="111">
        <f t="shared" si="20"/>
        <v>4976.5289456736828</v>
      </c>
      <c r="BD31" s="88"/>
      <c r="BE31" s="1016" t="s">
        <v>198</v>
      </c>
      <c r="BF31" s="1009"/>
      <c r="BG31" s="1010"/>
      <c r="BH31" s="112"/>
      <c r="BI31" s="114">
        <f>'Cél.por tricoma'!$AG$258</f>
        <v>52.888888888888886</v>
      </c>
      <c r="BJ31" s="107">
        <f t="shared" si="21"/>
        <v>0</v>
      </c>
      <c r="BK31" s="108">
        <f>Calibração!$F$33</f>
        <v>979.03868483289773</v>
      </c>
      <c r="BL31" s="109">
        <f t="shared" si="22"/>
        <v>0</v>
      </c>
      <c r="BM31" s="112">
        <f t="shared" si="23"/>
        <v>11.052631578947368</v>
      </c>
      <c r="BN31" s="111">
        <f t="shared" si="24"/>
        <v>0</v>
      </c>
      <c r="BO31" s="88"/>
      <c r="BP31" s="1016" t="s">
        <v>198</v>
      </c>
      <c r="BQ31" s="1009"/>
      <c r="BR31" s="1010"/>
      <c r="BS31" s="112"/>
      <c r="BT31" s="114">
        <f>'Cél.por tricoma'!$AG$304</f>
        <v>85.5</v>
      </c>
      <c r="BU31" s="107">
        <f t="shared" si="25"/>
        <v>0</v>
      </c>
      <c r="BV31" s="108">
        <f>Calibração!$E$33</f>
        <v>1223.7983560411221</v>
      </c>
      <c r="BW31" s="109">
        <f t="shared" si="26"/>
        <v>0</v>
      </c>
      <c r="BX31" s="112">
        <f t="shared" si="27"/>
        <v>14.095890410958905</v>
      </c>
      <c r="BY31" s="111">
        <f t="shared" si="28"/>
        <v>0</v>
      </c>
      <c r="BZ31" s="85"/>
      <c r="CA31" s="88"/>
      <c r="CB31" s="88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</row>
    <row r="32" spans="1:98" ht="15.75" customHeight="1">
      <c r="A32" s="1087"/>
      <c r="B32" s="1016" t="s">
        <v>201</v>
      </c>
      <c r="C32" s="1009"/>
      <c r="D32" s="1010"/>
      <c r="E32" s="112"/>
      <c r="F32" s="114">
        <f>'Cél.por tricoma'!AG29</f>
        <v>57.269230769230766</v>
      </c>
      <c r="G32" s="107">
        <f t="shared" si="0"/>
        <v>0</v>
      </c>
      <c r="H32" s="108">
        <f t="shared" si="1"/>
        <v>815.8655706940815</v>
      </c>
      <c r="I32" s="109">
        <f t="shared" si="2"/>
        <v>0</v>
      </c>
      <c r="J32" s="110">
        <f t="shared" si="3"/>
        <v>12.02247191011236</v>
      </c>
      <c r="K32" s="111">
        <f t="shared" si="4"/>
        <v>0</v>
      </c>
      <c r="L32" s="86"/>
      <c r="M32" s="1016" t="s">
        <v>201</v>
      </c>
      <c r="N32" s="1009"/>
      <c r="O32" s="1010"/>
      <c r="P32" s="112">
        <v>1</v>
      </c>
      <c r="Q32" s="120">
        <f>'Cél.por tricoma'!M389</f>
        <v>31.650215161157497</v>
      </c>
      <c r="R32" s="107">
        <f t="shared" si="5"/>
        <v>31.650215161157497</v>
      </c>
      <c r="S32" s="108">
        <f>Calibração!$H$33</f>
        <v>699.31334630921265</v>
      </c>
      <c r="T32" s="109">
        <f t="shared" si="6"/>
        <v>22133.417875755626</v>
      </c>
      <c r="U32" s="110">
        <f t="shared" si="7"/>
        <v>8.4016393442622945</v>
      </c>
      <c r="V32" s="111">
        <f t="shared" si="8"/>
        <v>2634.4165666753038</v>
      </c>
      <c r="W32" s="88"/>
      <c r="X32" s="1016" t="s">
        <v>201</v>
      </c>
      <c r="Y32" s="1009"/>
      <c r="Z32" s="1010"/>
      <c r="AA32" s="112">
        <v>2</v>
      </c>
      <c r="AB32" s="120">
        <f>Q32</f>
        <v>31.650215161157497</v>
      </c>
      <c r="AC32" s="107">
        <f t="shared" si="9"/>
        <v>63.300430322314995</v>
      </c>
      <c r="AD32" s="108">
        <f>Calibração!$E$33</f>
        <v>1223.7983560411221</v>
      </c>
      <c r="AE32" s="109">
        <f t="shared" si="10"/>
        <v>77466.962565144684</v>
      </c>
      <c r="AF32" s="110">
        <f t="shared" si="11"/>
        <v>12.068965517241379</v>
      </c>
      <c r="AG32" s="111">
        <f t="shared" si="12"/>
        <v>6418.6911839691311</v>
      </c>
      <c r="AH32" s="88"/>
      <c r="AI32" s="1016" t="s">
        <v>201</v>
      </c>
      <c r="AJ32" s="1009"/>
      <c r="AK32" s="1010"/>
      <c r="AL32" s="112">
        <v>9</v>
      </c>
      <c r="AM32" s="114">
        <f>'Cél.por tricoma'!$AG$167</f>
        <v>79.769230769230774</v>
      </c>
      <c r="AN32" s="107">
        <f t="shared" si="13"/>
        <v>717.92307692307691</v>
      </c>
      <c r="AO32" s="108">
        <f>Calibração!$G$33</f>
        <v>815.8655706940815</v>
      </c>
      <c r="AP32" s="109">
        <f t="shared" si="14"/>
        <v>585728.72086829715</v>
      </c>
      <c r="AQ32" s="110">
        <f t="shared" si="15"/>
        <v>9.1743119266055047</v>
      </c>
      <c r="AR32" s="111">
        <f t="shared" si="16"/>
        <v>63844.430574644386</v>
      </c>
      <c r="AS32" s="88"/>
      <c r="AT32" s="1016" t="s">
        <v>201</v>
      </c>
      <c r="AU32" s="1009"/>
      <c r="AV32" s="1010"/>
      <c r="AW32" s="112">
        <v>1</v>
      </c>
      <c r="AX32" s="114">
        <f>'Cél.por tricoma'!$AG$213</f>
        <v>31</v>
      </c>
      <c r="AY32" s="107">
        <f t="shared" si="17"/>
        <v>31</v>
      </c>
      <c r="AZ32" s="108">
        <f>Calibração!$F$33</f>
        <v>979.03868483289773</v>
      </c>
      <c r="BA32" s="109">
        <f t="shared" si="18"/>
        <v>30350.199229819831</v>
      </c>
      <c r="BB32" s="110">
        <f t="shared" si="19"/>
        <v>8.8135593220338979</v>
      </c>
      <c r="BC32" s="111">
        <f t="shared" si="20"/>
        <v>3443.5802972295578</v>
      </c>
      <c r="BD32" s="88"/>
      <c r="BE32" s="1016" t="s">
        <v>201</v>
      </c>
      <c r="BF32" s="1009"/>
      <c r="BG32" s="1010"/>
      <c r="BH32" s="112">
        <v>3</v>
      </c>
      <c r="BI32" s="120">
        <f>'Cél.por tricoma'!W389</f>
        <v>56.913533525298227</v>
      </c>
      <c r="BJ32" s="107">
        <f t="shared" si="21"/>
        <v>170.74060057589469</v>
      </c>
      <c r="BK32" s="108">
        <f>Calibração!$F$33</f>
        <v>979.03868483289773</v>
      </c>
      <c r="BL32" s="109">
        <f t="shared" si="22"/>
        <v>167161.65303540303</v>
      </c>
      <c r="BM32" s="112">
        <f t="shared" si="23"/>
        <v>11.052631578947368</v>
      </c>
      <c r="BN32" s="111">
        <f t="shared" si="24"/>
        <v>15124.149560345988</v>
      </c>
      <c r="BO32" s="88"/>
      <c r="BP32" s="1016" t="s">
        <v>201</v>
      </c>
      <c r="BQ32" s="1009"/>
      <c r="BR32" s="1010"/>
      <c r="BS32" s="112"/>
      <c r="BT32" s="114">
        <f>'Cél.por tricoma'!$AG$305</f>
        <v>33.5</v>
      </c>
      <c r="BU32" s="107">
        <f t="shared" si="25"/>
        <v>0</v>
      </c>
      <c r="BV32" s="108">
        <f>Calibração!$E$33</f>
        <v>1223.7983560411221</v>
      </c>
      <c r="BW32" s="109">
        <f t="shared" si="26"/>
        <v>0</v>
      </c>
      <c r="BX32" s="112">
        <f t="shared" si="27"/>
        <v>14.095890410958905</v>
      </c>
      <c r="BY32" s="111">
        <f t="shared" si="28"/>
        <v>0</v>
      </c>
      <c r="BZ32" s="85"/>
      <c r="CA32" s="88"/>
      <c r="CB32" s="88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</row>
    <row r="33" spans="1:98" ht="15.75" customHeight="1">
      <c r="A33" s="1087"/>
      <c r="B33" s="1011" t="s">
        <v>103</v>
      </c>
      <c r="C33" s="1009"/>
      <c r="D33" s="1010"/>
      <c r="E33" s="112">
        <v>12</v>
      </c>
      <c r="F33" s="115">
        <f>'Cél.por tricoma'!AG30</f>
        <v>1</v>
      </c>
      <c r="G33" s="107">
        <f t="shared" si="0"/>
        <v>12</v>
      </c>
      <c r="H33" s="108">
        <f t="shared" si="1"/>
        <v>815.8655706940815</v>
      </c>
      <c r="I33" s="109">
        <f t="shared" si="2"/>
        <v>9790.3868483289771</v>
      </c>
      <c r="J33" s="110">
        <f t="shared" si="3"/>
        <v>12.02247191011236</v>
      </c>
      <c r="K33" s="111">
        <f t="shared" si="4"/>
        <v>814.34058831895231</v>
      </c>
      <c r="L33" s="86"/>
      <c r="M33" s="1011" t="s">
        <v>103</v>
      </c>
      <c r="N33" s="1009"/>
      <c r="O33" s="1010"/>
      <c r="P33" s="112">
        <v>18</v>
      </c>
      <c r="Q33" s="115">
        <v>1</v>
      </c>
      <c r="R33" s="107">
        <f t="shared" si="5"/>
        <v>18</v>
      </c>
      <c r="S33" s="108">
        <f>Calibração!$H$33</f>
        <v>699.31334630921265</v>
      </c>
      <c r="T33" s="109">
        <f t="shared" si="6"/>
        <v>12587.640233565828</v>
      </c>
      <c r="U33" s="110">
        <f t="shared" si="7"/>
        <v>8.4016393442622945</v>
      </c>
      <c r="V33" s="111">
        <f t="shared" si="8"/>
        <v>1498.2362034097864</v>
      </c>
      <c r="W33" s="88"/>
      <c r="X33" s="1011" t="s">
        <v>103</v>
      </c>
      <c r="Y33" s="1009"/>
      <c r="Z33" s="1010"/>
      <c r="AA33" s="112">
        <v>12</v>
      </c>
      <c r="AB33" s="115">
        <v>1</v>
      </c>
      <c r="AC33" s="107">
        <f t="shared" si="9"/>
        <v>12</v>
      </c>
      <c r="AD33" s="108">
        <f>Calibração!$E$33</f>
        <v>1223.7983560411221</v>
      </c>
      <c r="AE33" s="109">
        <f t="shared" si="10"/>
        <v>14685.580272493466</v>
      </c>
      <c r="AF33" s="110">
        <f t="shared" si="11"/>
        <v>12.068965517241379</v>
      </c>
      <c r="AG33" s="111">
        <f t="shared" si="12"/>
        <v>1216.80522257803</v>
      </c>
      <c r="AH33" s="88"/>
      <c r="AI33" s="1011" t="s">
        <v>103</v>
      </c>
      <c r="AJ33" s="1009"/>
      <c r="AK33" s="1010"/>
      <c r="AL33" s="112">
        <v>17</v>
      </c>
      <c r="AM33" s="115">
        <v>1</v>
      </c>
      <c r="AN33" s="107">
        <f t="shared" si="13"/>
        <v>17</v>
      </c>
      <c r="AO33" s="108">
        <f>Calibração!$G$33</f>
        <v>815.8655706940815</v>
      </c>
      <c r="AP33" s="109">
        <f t="shared" si="14"/>
        <v>13869.714701799385</v>
      </c>
      <c r="AQ33" s="110">
        <f t="shared" si="15"/>
        <v>9.1743119266055047</v>
      </c>
      <c r="AR33" s="111">
        <f t="shared" si="16"/>
        <v>1511.798902496133</v>
      </c>
      <c r="AS33" s="88"/>
      <c r="AT33" s="1011" t="s">
        <v>103</v>
      </c>
      <c r="AU33" s="1009"/>
      <c r="AV33" s="1010"/>
      <c r="AW33" s="112">
        <v>12</v>
      </c>
      <c r="AX33" s="115">
        <v>1</v>
      </c>
      <c r="AY33" s="107">
        <f t="shared" si="17"/>
        <v>12</v>
      </c>
      <c r="AZ33" s="108">
        <f>Calibração!$F$33</f>
        <v>979.03868483289773</v>
      </c>
      <c r="BA33" s="109">
        <f t="shared" si="18"/>
        <v>11748.464217994773</v>
      </c>
      <c r="BB33" s="110">
        <f t="shared" si="19"/>
        <v>8.8135593220338979</v>
      </c>
      <c r="BC33" s="111">
        <f t="shared" si="20"/>
        <v>1332.9988247340225</v>
      </c>
      <c r="BD33" s="88"/>
      <c r="BE33" s="1011" t="s">
        <v>103</v>
      </c>
      <c r="BF33" s="1009"/>
      <c r="BG33" s="1010"/>
      <c r="BH33" s="112">
        <v>13</v>
      </c>
      <c r="BI33" s="115">
        <v>1</v>
      </c>
      <c r="BJ33" s="107">
        <f t="shared" si="21"/>
        <v>13</v>
      </c>
      <c r="BK33" s="108">
        <f>Calibração!$F$33</f>
        <v>979.03868483289773</v>
      </c>
      <c r="BL33" s="109">
        <f t="shared" si="22"/>
        <v>12727.502902827671</v>
      </c>
      <c r="BM33" s="112">
        <f t="shared" si="23"/>
        <v>11.052631578947368</v>
      </c>
      <c r="BN33" s="111">
        <f t="shared" si="24"/>
        <v>1151.5359769225036</v>
      </c>
      <c r="BO33" s="88"/>
      <c r="BP33" s="1011" t="s">
        <v>103</v>
      </c>
      <c r="BQ33" s="1009"/>
      <c r="BR33" s="1010"/>
      <c r="BS33" s="112">
        <v>15</v>
      </c>
      <c r="BT33" s="115">
        <v>1</v>
      </c>
      <c r="BU33" s="107">
        <f>BS33*BI33</f>
        <v>15</v>
      </c>
      <c r="BV33" s="108">
        <f>Calibração!$E$33</f>
        <v>1223.7983560411221</v>
      </c>
      <c r="BW33" s="109">
        <f t="shared" si="26"/>
        <v>18356.975340616831</v>
      </c>
      <c r="BX33" s="112">
        <f t="shared" si="27"/>
        <v>14.095890410958905</v>
      </c>
      <c r="BY33" s="111">
        <f t="shared" si="28"/>
        <v>1302.2927112390948</v>
      </c>
      <c r="BZ33" s="85"/>
      <c r="CA33" s="88"/>
      <c r="CB33" s="88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</row>
    <row r="34" spans="1:98" ht="15.75" customHeight="1">
      <c r="A34" s="1087"/>
      <c r="B34" s="1011" t="s">
        <v>107</v>
      </c>
      <c r="C34" s="1009"/>
      <c r="D34" s="1010"/>
      <c r="E34" s="112"/>
      <c r="F34" s="115">
        <f>'Cél.por tricoma'!AG31</f>
        <v>1</v>
      </c>
      <c r="G34" s="107">
        <f t="shared" si="0"/>
        <v>0</v>
      </c>
      <c r="H34" s="108">
        <f t="shared" si="1"/>
        <v>815.8655706940815</v>
      </c>
      <c r="I34" s="109">
        <f t="shared" si="2"/>
        <v>0</v>
      </c>
      <c r="J34" s="110">
        <f t="shared" si="3"/>
        <v>12.02247191011236</v>
      </c>
      <c r="K34" s="111">
        <f t="shared" si="4"/>
        <v>0</v>
      </c>
      <c r="L34" s="86"/>
      <c r="M34" s="1011" t="s">
        <v>107</v>
      </c>
      <c r="N34" s="1009"/>
      <c r="O34" s="1010"/>
      <c r="P34" s="112"/>
      <c r="Q34" s="115">
        <v>1</v>
      </c>
      <c r="R34" s="107">
        <f t="shared" si="5"/>
        <v>0</v>
      </c>
      <c r="S34" s="108">
        <f>Calibração!$H$33</f>
        <v>699.31334630921265</v>
      </c>
      <c r="T34" s="109">
        <f t="shared" si="6"/>
        <v>0</v>
      </c>
      <c r="U34" s="110">
        <f t="shared" si="7"/>
        <v>8.4016393442622945</v>
      </c>
      <c r="V34" s="111">
        <f t="shared" si="8"/>
        <v>0</v>
      </c>
      <c r="W34" s="88"/>
      <c r="X34" s="1011" t="s">
        <v>107</v>
      </c>
      <c r="Y34" s="1009"/>
      <c r="Z34" s="1010"/>
      <c r="AA34" s="112">
        <v>12</v>
      </c>
      <c r="AB34" s="115">
        <v>1</v>
      </c>
      <c r="AC34" s="107">
        <f t="shared" si="9"/>
        <v>12</v>
      </c>
      <c r="AD34" s="108">
        <f>Calibração!$E$33</f>
        <v>1223.7983560411221</v>
      </c>
      <c r="AE34" s="109">
        <f t="shared" si="10"/>
        <v>14685.580272493466</v>
      </c>
      <c r="AF34" s="110">
        <f t="shared" si="11"/>
        <v>12.068965517241379</v>
      </c>
      <c r="AG34" s="111">
        <f t="shared" si="12"/>
        <v>1216.80522257803</v>
      </c>
      <c r="AH34" s="88"/>
      <c r="AI34" s="1011" t="s">
        <v>107</v>
      </c>
      <c r="AJ34" s="1009"/>
      <c r="AK34" s="1010"/>
      <c r="AL34" s="112"/>
      <c r="AM34" s="115">
        <v>1</v>
      </c>
      <c r="AN34" s="107">
        <f t="shared" si="13"/>
        <v>0</v>
      </c>
      <c r="AO34" s="108">
        <f>Calibração!$G$33</f>
        <v>815.8655706940815</v>
      </c>
      <c r="AP34" s="109">
        <f t="shared" si="14"/>
        <v>0</v>
      </c>
      <c r="AQ34" s="110">
        <f t="shared" si="15"/>
        <v>9.1743119266055047</v>
      </c>
      <c r="AR34" s="111">
        <f t="shared" si="16"/>
        <v>0</v>
      </c>
      <c r="AS34" s="88"/>
      <c r="AT34" s="1011" t="s">
        <v>107</v>
      </c>
      <c r="AU34" s="1009"/>
      <c r="AV34" s="1010"/>
      <c r="AW34" s="112"/>
      <c r="AX34" s="115">
        <v>1</v>
      </c>
      <c r="AY34" s="107">
        <f t="shared" si="17"/>
        <v>0</v>
      </c>
      <c r="AZ34" s="108">
        <f>Calibração!$F$33</f>
        <v>979.03868483289773</v>
      </c>
      <c r="BA34" s="109">
        <f t="shared" si="18"/>
        <v>0</v>
      </c>
      <c r="BB34" s="110">
        <f t="shared" si="19"/>
        <v>8.8135593220338979</v>
      </c>
      <c r="BC34" s="111">
        <f t="shared" si="20"/>
        <v>0</v>
      </c>
      <c r="BD34" s="88"/>
      <c r="BE34" s="1011" t="s">
        <v>107</v>
      </c>
      <c r="BF34" s="1009"/>
      <c r="BG34" s="1010"/>
      <c r="BH34" s="112"/>
      <c r="BI34" s="115">
        <v>1</v>
      </c>
      <c r="BJ34" s="107">
        <f t="shared" si="21"/>
        <v>0</v>
      </c>
      <c r="BK34" s="108">
        <f>Calibração!$F$33</f>
        <v>979.03868483289773</v>
      </c>
      <c r="BL34" s="109">
        <f t="shared" si="22"/>
        <v>0</v>
      </c>
      <c r="BM34" s="112">
        <f t="shared" si="23"/>
        <v>11.052631578947368</v>
      </c>
      <c r="BN34" s="111">
        <f t="shared" si="24"/>
        <v>0</v>
      </c>
      <c r="BO34" s="88"/>
      <c r="BP34" s="1011" t="s">
        <v>107</v>
      </c>
      <c r="BQ34" s="1009"/>
      <c r="BR34" s="1010"/>
      <c r="BS34" s="112"/>
      <c r="BT34" s="115">
        <v>1</v>
      </c>
      <c r="BU34" s="107">
        <f>BS34*BI34</f>
        <v>0</v>
      </c>
      <c r="BV34" s="108">
        <f>Calibração!$E$33</f>
        <v>1223.7983560411221</v>
      </c>
      <c r="BW34" s="109">
        <f t="shared" si="26"/>
        <v>0</v>
      </c>
      <c r="BX34" s="112">
        <f t="shared" si="27"/>
        <v>14.095890410958905</v>
      </c>
      <c r="BY34" s="111">
        <f t="shared" si="28"/>
        <v>0</v>
      </c>
      <c r="BZ34" s="85"/>
      <c r="CA34" s="88"/>
      <c r="CB34" s="88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</row>
    <row r="35" spans="1:98" ht="15.75" customHeight="1">
      <c r="A35" s="1087"/>
      <c r="B35" s="1011" t="s">
        <v>108</v>
      </c>
      <c r="C35" s="1009"/>
      <c r="D35" s="1010"/>
      <c r="E35" s="112"/>
      <c r="F35" s="115">
        <f>'Cél.por tricoma'!AG32</f>
        <v>1</v>
      </c>
      <c r="G35" s="107">
        <f t="shared" si="0"/>
        <v>0</v>
      </c>
      <c r="H35" s="108">
        <f t="shared" si="1"/>
        <v>815.8655706940815</v>
      </c>
      <c r="I35" s="109">
        <f t="shared" si="2"/>
        <v>0</v>
      </c>
      <c r="J35" s="110">
        <f t="shared" si="3"/>
        <v>12.02247191011236</v>
      </c>
      <c r="K35" s="111">
        <f t="shared" si="4"/>
        <v>0</v>
      </c>
      <c r="L35" s="86"/>
      <c r="M35" s="1011" t="s">
        <v>108</v>
      </c>
      <c r="N35" s="1009"/>
      <c r="O35" s="1010"/>
      <c r="P35" s="112">
        <v>4</v>
      </c>
      <c r="Q35" s="115">
        <v>1</v>
      </c>
      <c r="R35" s="107">
        <f t="shared" si="5"/>
        <v>4</v>
      </c>
      <c r="S35" s="108">
        <f>Calibração!$H$33</f>
        <v>699.31334630921265</v>
      </c>
      <c r="T35" s="109">
        <f t="shared" si="6"/>
        <v>2797.2533852368506</v>
      </c>
      <c r="U35" s="110">
        <f t="shared" si="7"/>
        <v>8.4016393442622945</v>
      </c>
      <c r="V35" s="111">
        <f t="shared" si="8"/>
        <v>332.94137853550808</v>
      </c>
      <c r="W35" s="88"/>
      <c r="X35" s="1011" t="s">
        <v>108</v>
      </c>
      <c r="Y35" s="1009"/>
      <c r="Z35" s="1010"/>
      <c r="AA35" s="112">
        <v>1</v>
      </c>
      <c r="AB35" s="115">
        <v>1</v>
      </c>
      <c r="AC35" s="107">
        <f t="shared" si="9"/>
        <v>1</v>
      </c>
      <c r="AD35" s="108">
        <f>Calibração!$E$33</f>
        <v>1223.7983560411221</v>
      </c>
      <c r="AE35" s="109">
        <f t="shared" si="10"/>
        <v>1223.7983560411221</v>
      </c>
      <c r="AF35" s="110">
        <f t="shared" si="11"/>
        <v>12.068965517241379</v>
      </c>
      <c r="AG35" s="111">
        <f t="shared" si="12"/>
        <v>101.40043521483584</v>
      </c>
      <c r="AH35" s="88"/>
      <c r="AI35" s="1011" t="s">
        <v>108</v>
      </c>
      <c r="AJ35" s="1009"/>
      <c r="AK35" s="1010"/>
      <c r="AL35" s="112">
        <v>4</v>
      </c>
      <c r="AM35" s="115">
        <v>1</v>
      </c>
      <c r="AN35" s="107">
        <f t="shared" si="13"/>
        <v>4</v>
      </c>
      <c r="AO35" s="108">
        <f>Calibração!$G$33</f>
        <v>815.8655706940815</v>
      </c>
      <c r="AP35" s="109">
        <f t="shared" si="14"/>
        <v>3263.462282776326</v>
      </c>
      <c r="AQ35" s="110">
        <f t="shared" si="15"/>
        <v>9.1743119266055047</v>
      </c>
      <c r="AR35" s="111">
        <f t="shared" si="16"/>
        <v>355.71738882261951</v>
      </c>
      <c r="AS35" s="88"/>
      <c r="AT35" s="1011" t="s">
        <v>108</v>
      </c>
      <c r="AU35" s="1009"/>
      <c r="AV35" s="1010"/>
      <c r="AW35" s="112">
        <v>2</v>
      </c>
      <c r="AX35" s="115">
        <v>1</v>
      </c>
      <c r="AY35" s="107">
        <f t="shared" si="17"/>
        <v>2</v>
      </c>
      <c r="AZ35" s="108">
        <f>Calibração!$F$33</f>
        <v>979.03868483289773</v>
      </c>
      <c r="BA35" s="109">
        <f t="shared" si="18"/>
        <v>1958.0773696657955</v>
      </c>
      <c r="BB35" s="110">
        <f t="shared" si="19"/>
        <v>8.8135593220338979</v>
      </c>
      <c r="BC35" s="111">
        <f t="shared" si="20"/>
        <v>222.16647078900374</v>
      </c>
      <c r="BD35" s="88"/>
      <c r="BE35" s="1011" t="s">
        <v>108</v>
      </c>
      <c r="BF35" s="1009"/>
      <c r="BG35" s="1010"/>
      <c r="BH35" s="112">
        <v>4</v>
      </c>
      <c r="BI35" s="115">
        <v>1</v>
      </c>
      <c r="BJ35" s="107">
        <f t="shared" si="21"/>
        <v>4</v>
      </c>
      <c r="BK35" s="108">
        <f>Calibração!$F$33</f>
        <v>979.03868483289773</v>
      </c>
      <c r="BL35" s="109">
        <f t="shared" si="22"/>
        <v>3916.1547393315909</v>
      </c>
      <c r="BM35" s="112">
        <f t="shared" si="23"/>
        <v>11.052631578947368</v>
      </c>
      <c r="BN35" s="111">
        <f t="shared" si="24"/>
        <v>354.31876213000112</v>
      </c>
      <c r="BO35" s="88"/>
      <c r="BP35" s="1011" t="s">
        <v>108</v>
      </c>
      <c r="BQ35" s="1009"/>
      <c r="BR35" s="1010"/>
      <c r="BS35" s="112">
        <v>1</v>
      </c>
      <c r="BT35" s="115">
        <v>1</v>
      </c>
      <c r="BU35" s="107">
        <f>BS35*BI35</f>
        <v>1</v>
      </c>
      <c r="BV35" s="108">
        <f>Calibração!$E$33</f>
        <v>1223.7983560411221</v>
      </c>
      <c r="BW35" s="109">
        <f t="shared" si="26"/>
        <v>1223.7983560411221</v>
      </c>
      <c r="BX35" s="112">
        <f t="shared" si="27"/>
        <v>14.095890410958905</v>
      </c>
      <c r="BY35" s="111">
        <f t="shared" si="28"/>
        <v>86.819514082606332</v>
      </c>
      <c r="BZ35" s="85"/>
      <c r="CA35" s="88"/>
      <c r="CB35" s="88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</row>
    <row r="36" spans="1:98" ht="15.75" customHeight="1">
      <c r="A36" s="1087"/>
      <c r="B36" s="1016" t="s">
        <v>203</v>
      </c>
      <c r="C36" s="1009"/>
      <c r="D36" s="1010"/>
      <c r="E36" s="112">
        <v>2</v>
      </c>
      <c r="F36" s="114">
        <f>'Cél.por tricoma'!AG33</f>
        <v>11.166666666666666</v>
      </c>
      <c r="G36" s="107">
        <f t="shared" si="0"/>
        <v>22.333333333333332</v>
      </c>
      <c r="H36" s="108">
        <f t="shared" si="1"/>
        <v>815.8655706940815</v>
      </c>
      <c r="I36" s="109">
        <f t="shared" si="2"/>
        <v>18220.997745501154</v>
      </c>
      <c r="J36" s="110">
        <f t="shared" si="3"/>
        <v>12.02247191011236</v>
      </c>
      <c r="K36" s="111">
        <f t="shared" si="4"/>
        <v>1515.5783171491614</v>
      </c>
      <c r="L36" s="86"/>
      <c r="M36" s="1016" t="s">
        <v>203</v>
      </c>
      <c r="N36" s="1009"/>
      <c r="O36" s="1010"/>
      <c r="P36" s="112">
        <v>5</v>
      </c>
      <c r="Q36" s="121">
        <f>'Cél.por tricoma'!M390</f>
        <v>13</v>
      </c>
      <c r="R36" s="107">
        <f t="shared" si="5"/>
        <v>65</v>
      </c>
      <c r="S36" s="108">
        <f>Calibração!$H$33</f>
        <v>699.31334630921265</v>
      </c>
      <c r="T36" s="109">
        <f t="shared" si="6"/>
        <v>45455.367510098818</v>
      </c>
      <c r="U36" s="110">
        <f t="shared" si="7"/>
        <v>8.4016393442622945</v>
      </c>
      <c r="V36" s="111">
        <f t="shared" si="8"/>
        <v>5410.2974012020059</v>
      </c>
      <c r="W36" s="88"/>
      <c r="X36" s="1016" t="s">
        <v>203</v>
      </c>
      <c r="Y36" s="1009"/>
      <c r="Z36" s="1010"/>
      <c r="AA36" s="112">
        <v>15</v>
      </c>
      <c r="AB36" s="121">
        <f>'Cél.por tricoma'!M390</f>
        <v>13</v>
      </c>
      <c r="AC36" s="107">
        <f t="shared" si="9"/>
        <v>195</v>
      </c>
      <c r="AD36" s="108">
        <f>Calibração!$E$33</f>
        <v>1223.7983560411221</v>
      </c>
      <c r="AE36" s="109">
        <f t="shared" si="10"/>
        <v>238640.6794280188</v>
      </c>
      <c r="AF36" s="110">
        <f t="shared" si="11"/>
        <v>12.068965517241379</v>
      </c>
      <c r="AG36" s="111">
        <f t="shared" si="12"/>
        <v>19773.084866892987</v>
      </c>
      <c r="AH36" s="88"/>
      <c r="AI36" s="1016" t="s">
        <v>203</v>
      </c>
      <c r="AJ36" s="1009"/>
      <c r="AK36" s="1010"/>
      <c r="AL36" s="112">
        <v>23</v>
      </c>
      <c r="AM36" s="121">
        <f>AB36</f>
        <v>13</v>
      </c>
      <c r="AN36" s="107">
        <f t="shared" si="13"/>
        <v>299</v>
      </c>
      <c r="AO36" s="108">
        <f>Calibração!$G$33</f>
        <v>815.8655706940815</v>
      </c>
      <c r="AP36" s="109">
        <f t="shared" si="14"/>
        <v>243943.80563753037</v>
      </c>
      <c r="AQ36" s="110">
        <f t="shared" si="15"/>
        <v>9.1743119266055047</v>
      </c>
      <c r="AR36" s="111">
        <f t="shared" si="16"/>
        <v>26589.87481449081</v>
      </c>
      <c r="AS36" s="88"/>
      <c r="AT36" s="1016" t="s">
        <v>203</v>
      </c>
      <c r="AU36" s="1009"/>
      <c r="AV36" s="1010"/>
      <c r="AW36" s="112">
        <v>18</v>
      </c>
      <c r="AX36" s="121">
        <f>'Cél.por tricoma'!W390</f>
        <v>10.083333333333334</v>
      </c>
      <c r="AY36" s="107">
        <f t="shared" si="17"/>
        <v>181.5</v>
      </c>
      <c r="AZ36" s="108">
        <f>Calibração!$F$33</f>
        <v>979.03868483289773</v>
      </c>
      <c r="BA36" s="109">
        <f t="shared" si="18"/>
        <v>177695.52129717093</v>
      </c>
      <c r="BB36" s="110">
        <f t="shared" si="19"/>
        <v>8.8135593220338979</v>
      </c>
      <c r="BC36" s="111">
        <f t="shared" si="20"/>
        <v>20161.607224102088</v>
      </c>
      <c r="BD36" s="88"/>
      <c r="BE36" s="1016" t="s">
        <v>203</v>
      </c>
      <c r="BF36" s="1009"/>
      <c r="BG36" s="1010"/>
      <c r="BH36" s="112">
        <v>16</v>
      </c>
      <c r="BI36" s="121">
        <f>'Cél.por tricoma'!W390</f>
        <v>10.083333333333334</v>
      </c>
      <c r="BJ36" s="107">
        <f t="shared" si="21"/>
        <v>161.33333333333334</v>
      </c>
      <c r="BK36" s="108">
        <f>Calibração!$F$33</f>
        <v>979.03868483289773</v>
      </c>
      <c r="BL36" s="109">
        <f t="shared" si="22"/>
        <v>157951.57448637419</v>
      </c>
      <c r="BM36" s="112">
        <f t="shared" si="23"/>
        <v>11.052631578947368</v>
      </c>
      <c r="BN36" s="111">
        <f t="shared" si="24"/>
        <v>14290.85673924338</v>
      </c>
      <c r="BO36" s="88"/>
      <c r="BP36" s="1016" t="s">
        <v>203</v>
      </c>
      <c r="BQ36" s="1009"/>
      <c r="BR36" s="1010"/>
      <c r="BS36" s="112">
        <v>26</v>
      </c>
      <c r="BT36" s="121">
        <f>BI36</f>
        <v>10.083333333333334</v>
      </c>
      <c r="BU36" s="107">
        <f t="shared" ref="BU36:BU49" si="29">BS36*BT36</f>
        <v>262.16666666666669</v>
      </c>
      <c r="BV36" s="108">
        <f>Calibração!$E$33</f>
        <v>1223.7983560411221</v>
      </c>
      <c r="BW36" s="109">
        <f t="shared" si="26"/>
        <v>320839.13567544753</v>
      </c>
      <c r="BX36" s="112">
        <f t="shared" si="27"/>
        <v>14.095890410958905</v>
      </c>
      <c r="BY36" s="111">
        <f t="shared" si="28"/>
        <v>22761.182608656625</v>
      </c>
      <c r="BZ36" s="85"/>
      <c r="CA36" s="88"/>
      <c r="CB36" s="88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</row>
    <row r="37" spans="1:98" ht="15.75" customHeight="1">
      <c r="A37" s="1087"/>
      <c r="B37" s="1016" t="s">
        <v>204</v>
      </c>
      <c r="C37" s="1009"/>
      <c r="D37" s="1010"/>
      <c r="E37" s="112">
        <v>46</v>
      </c>
      <c r="F37" s="114">
        <f>'Cél.por tricoma'!AG34</f>
        <v>78.766666666666666</v>
      </c>
      <c r="G37" s="107">
        <f t="shared" si="0"/>
        <v>3623.2666666666664</v>
      </c>
      <c r="H37" s="108">
        <f t="shared" si="1"/>
        <v>815.8655706940815</v>
      </c>
      <c r="I37" s="109">
        <f t="shared" si="2"/>
        <v>2956098.5267768423</v>
      </c>
      <c r="J37" s="110">
        <f t="shared" si="3"/>
        <v>12.02247191011236</v>
      </c>
      <c r="K37" s="111">
        <f t="shared" si="4"/>
        <v>245881.09241414856</v>
      </c>
      <c r="L37" s="86"/>
      <c r="M37" s="1016" t="s">
        <v>204</v>
      </c>
      <c r="N37" s="1009"/>
      <c r="O37" s="1010"/>
      <c r="P37" s="112">
        <v>36</v>
      </c>
      <c r="Q37" s="114">
        <f>'Cél.por tricoma'!AG80</f>
        <v>72.2</v>
      </c>
      <c r="R37" s="107">
        <f t="shared" si="5"/>
        <v>2599.2000000000003</v>
      </c>
      <c r="S37" s="108">
        <f>Calibração!$H$33</f>
        <v>699.31334630921265</v>
      </c>
      <c r="T37" s="109">
        <f t="shared" si="6"/>
        <v>1817655.2497269057</v>
      </c>
      <c r="U37" s="110">
        <f t="shared" si="7"/>
        <v>8.4016393442622945</v>
      </c>
      <c r="V37" s="111">
        <f t="shared" si="8"/>
        <v>216345.30777237317</v>
      </c>
      <c r="W37" s="88"/>
      <c r="X37" s="1016" t="s">
        <v>204</v>
      </c>
      <c r="Y37" s="1009"/>
      <c r="Z37" s="1010"/>
      <c r="AA37" s="112">
        <v>27</v>
      </c>
      <c r="AB37" s="114">
        <f>'Cél.por tricoma'!$AG$126</f>
        <v>80.5</v>
      </c>
      <c r="AC37" s="107">
        <f t="shared" si="9"/>
        <v>2173.5</v>
      </c>
      <c r="AD37" s="108">
        <f>Calibração!$E$33</f>
        <v>1223.7983560411221</v>
      </c>
      <c r="AE37" s="109">
        <f t="shared" si="10"/>
        <v>2659925.7268553791</v>
      </c>
      <c r="AF37" s="110">
        <f t="shared" si="11"/>
        <v>12.068965517241379</v>
      </c>
      <c r="AG37" s="111">
        <f t="shared" si="12"/>
        <v>220393.84593944569</v>
      </c>
      <c r="AH37" s="88"/>
      <c r="AI37" s="1016" t="s">
        <v>204</v>
      </c>
      <c r="AJ37" s="1009"/>
      <c r="AK37" s="1010"/>
      <c r="AL37" s="112">
        <v>42</v>
      </c>
      <c r="AM37" s="114">
        <f>'Cél.por tricoma'!$AG$172</f>
        <v>62.8</v>
      </c>
      <c r="AN37" s="107">
        <f t="shared" si="13"/>
        <v>2637.6</v>
      </c>
      <c r="AO37" s="108">
        <f>Calibração!$G$33</f>
        <v>815.8655706940815</v>
      </c>
      <c r="AP37" s="109">
        <f t="shared" si="14"/>
        <v>2151927.0292627094</v>
      </c>
      <c r="AQ37" s="110">
        <f t="shared" si="15"/>
        <v>9.1743119266055047</v>
      </c>
      <c r="AR37" s="111">
        <f t="shared" si="16"/>
        <v>234560.04618963532</v>
      </c>
      <c r="AS37" s="88"/>
      <c r="AT37" s="1016" t="s">
        <v>204</v>
      </c>
      <c r="AU37" s="1009"/>
      <c r="AV37" s="1010"/>
      <c r="AW37" s="112">
        <v>32</v>
      </c>
      <c r="AX37" s="114">
        <f>'Cél.por tricoma'!$AG$218</f>
        <v>61.4</v>
      </c>
      <c r="AY37" s="107">
        <f t="shared" si="17"/>
        <v>1964.8</v>
      </c>
      <c r="AZ37" s="108">
        <f>Calibração!$F$33</f>
        <v>979.03868483289773</v>
      </c>
      <c r="BA37" s="109">
        <f t="shared" si="18"/>
        <v>1923615.2079596773</v>
      </c>
      <c r="BB37" s="110">
        <f t="shared" si="19"/>
        <v>8.8135593220338979</v>
      </c>
      <c r="BC37" s="111">
        <f t="shared" si="20"/>
        <v>218256.34090311723</v>
      </c>
      <c r="BD37" s="88"/>
      <c r="BE37" s="1016" t="s">
        <v>204</v>
      </c>
      <c r="BF37" s="1009"/>
      <c r="BG37" s="1010"/>
      <c r="BH37" s="112">
        <v>41</v>
      </c>
      <c r="BI37" s="114">
        <f>'Cél.por tricoma'!$AG$264</f>
        <v>52.1</v>
      </c>
      <c r="BJ37" s="107">
        <f t="shared" si="21"/>
        <v>2136.1</v>
      </c>
      <c r="BK37" s="108">
        <f>Calibração!$F$33</f>
        <v>979.03868483289773</v>
      </c>
      <c r="BL37" s="109">
        <f t="shared" si="22"/>
        <v>2091324.5346715527</v>
      </c>
      <c r="BM37" s="112">
        <f t="shared" si="23"/>
        <v>11.052631578947368</v>
      </c>
      <c r="BN37" s="111">
        <f t="shared" si="24"/>
        <v>189215.07694647383</v>
      </c>
      <c r="BO37" s="88"/>
      <c r="BP37" s="1016" t="s">
        <v>204</v>
      </c>
      <c r="BQ37" s="1009"/>
      <c r="BR37" s="1010"/>
      <c r="BS37" s="112">
        <v>41</v>
      </c>
      <c r="BT37" s="114">
        <f>'Cél.por tricoma'!$AG$310</f>
        <v>55.333333333333336</v>
      </c>
      <c r="BU37" s="107">
        <f t="shared" si="29"/>
        <v>2268.666666666667</v>
      </c>
      <c r="BV37" s="108">
        <f>Calibração!$E$33</f>
        <v>1223.7983560411221</v>
      </c>
      <c r="BW37" s="109">
        <f t="shared" si="26"/>
        <v>2776390.5370719596</v>
      </c>
      <c r="BX37" s="112">
        <f t="shared" si="27"/>
        <v>14.095890410958905</v>
      </c>
      <c r="BY37" s="111">
        <f t="shared" si="28"/>
        <v>196964.53761540627</v>
      </c>
      <c r="BZ37" s="85"/>
      <c r="CA37" s="88"/>
      <c r="CB37" s="88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</row>
    <row r="38" spans="1:98" ht="15.75" customHeight="1">
      <c r="A38" s="1087"/>
      <c r="B38" s="1016" t="s">
        <v>262</v>
      </c>
      <c r="C38" s="1009"/>
      <c r="D38" s="1010"/>
      <c r="E38" s="112">
        <v>29</v>
      </c>
      <c r="F38" s="114">
        <f>'Cél.por tricoma'!AG35</f>
        <v>16.566666666666666</v>
      </c>
      <c r="G38" s="107">
        <f t="shared" si="0"/>
        <v>480.43333333333334</v>
      </c>
      <c r="H38" s="108">
        <f t="shared" si="1"/>
        <v>815.8655706940815</v>
      </c>
      <c r="I38" s="109">
        <f t="shared" si="2"/>
        <v>391969.01568045991</v>
      </c>
      <c r="J38" s="110">
        <f t="shared" si="3"/>
        <v>12.02247191011236</v>
      </c>
      <c r="K38" s="111">
        <f t="shared" si="4"/>
        <v>32603.03027622517</v>
      </c>
      <c r="L38" s="86"/>
      <c r="M38" s="1016" t="s">
        <v>262</v>
      </c>
      <c r="N38" s="1009"/>
      <c r="O38" s="1010"/>
      <c r="P38" s="112">
        <v>16</v>
      </c>
      <c r="Q38" s="114">
        <f>'Cél.por tricoma'!AG81</f>
        <v>14.666666666666666</v>
      </c>
      <c r="R38" s="107">
        <f t="shared" si="5"/>
        <v>234.66666666666666</v>
      </c>
      <c r="S38" s="108">
        <f>Calibração!$H$33</f>
        <v>699.31334630921265</v>
      </c>
      <c r="T38" s="109">
        <f t="shared" si="6"/>
        <v>164105.53193389522</v>
      </c>
      <c r="U38" s="110">
        <f t="shared" si="7"/>
        <v>8.4016393442622945</v>
      </c>
      <c r="V38" s="111">
        <f t="shared" si="8"/>
        <v>19532.560874083141</v>
      </c>
      <c r="W38" s="88"/>
      <c r="X38" s="1016" t="s">
        <v>262</v>
      </c>
      <c r="Y38" s="1009"/>
      <c r="Z38" s="1010"/>
      <c r="AA38" s="112">
        <v>31</v>
      </c>
      <c r="AB38" s="114">
        <f>'Cél.por tricoma'!$AG$127</f>
        <v>11.7</v>
      </c>
      <c r="AC38" s="107">
        <f t="shared" si="9"/>
        <v>362.7</v>
      </c>
      <c r="AD38" s="108">
        <f>Calibração!$E$33</f>
        <v>1223.7983560411221</v>
      </c>
      <c r="AE38" s="109">
        <f t="shared" si="10"/>
        <v>443871.66373611498</v>
      </c>
      <c r="AF38" s="110">
        <f t="shared" si="11"/>
        <v>12.068965517241379</v>
      </c>
      <c r="AG38" s="111">
        <f t="shared" si="12"/>
        <v>36777.937852420953</v>
      </c>
      <c r="AH38" s="88"/>
      <c r="AI38" s="1016" t="s">
        <v>262</v>
      </c>
      <c r="AJ38" s="1009"/>
      <c r="AK38" s="1010"/>
      <c r="AL38" s="112">
        <v>26</v>
      </c>
      <c r="AM38" s="114">
        <f>'Cél.por tricoma'!$AG$173</f>
        <v>8.3000000000000007</v>
      </c>
      <c r="AN38" s="107">
        <f t="shared" si="13"/>
        <v>215.8</v>
      </c>
      <c r="AO38" s="108">
        <f>Calibração!$G$33</f>
        <v>815.8655706940815</v>
      </c>
      <c r="AP38" s="109">
        <f t="shared" si="14"/>
        <v>176063.7901557828</v>
      </c>
      <c r="AQ38" s="110">
        <f t="shared" si="15"/>
        <v>9.1743119266055047</v>
      </c>
      <c r="AR38" s="111">
        <f t="shared" si="16"/>
        <v>19190.953126980326</v>
      </c>
      <c r="AS38" s="88"/>
      <c r="AT38" s="1016" t="s">
        <v>262</v>
      </c>
      <c r="AU38" s="1009"/>
      <c r="AV38" s="1010"/>
      <c r="AW38" s="112">
        <v>33</v>
      </c>
      <c r="AX38" s="114">
        <f>'Cél.por tricoma'!$AG$219</f>
        <v>13.433333333333334</v>
      </c>
      <c r="AY38" s="107">
        <f t="shared" si="17"/>
        <v>443.3</v>
      </c>
      <c r="AZ38" s="108">
        <f>Calibração!$F$33</f>
        <v>979.03868483289773</v>
      </c>
      <c r="BA38" s="109">
        <f t="shared" si="18"/>
        <v>434007.84898642357</v>
      </c>
      <c r="BB38" s="110">
        <f t="shared" si="19"/>
        <v>8.8135593220338979</v>
      </c>
      <c r="BC38" s="111">
        <f t="shared" si="20"/>
        <v>49243.19825038268</v>
      </c>
      <c r="BD38" s="88"/>
      <c r="BE38" s="1016" t="s">
        <v>262</v>
      </c>
      <c r="BF38" s="1009"/>
      <c r="BG38" s="1010"/>
      <c r="BH38" s="112">
        <v>27</v>
      </c>
      <c r="BI38" s="114">
        <f>'Cél.por tricoma'!$AG$265</f>
        <v>12.366666666666667</v>
      </c>
      <c r="BJ38" s="107">
        <f t="shared" si="21"/>
        <v>333.90000000000003</v>
      </c>
      <c r="BK38" s="108">
        <f>Calibração!$F$33</f>
        <v>979.03868483289773</v>
      </c>
      <c r="BL38" s="109">
        <f t="shared" si="22"/>
        <v>326901.01686570456</v>
      </c>
      <c r="BM38" s="112">
        <f t="shared" si="23"/>
        <v>11.052631578947368</v>
      </c>
      <c r="BN38" s="111">
        <f t="shared" si="24"/>
        <v>29576.758668801842</v>
      </c>
      <c r="BO38" s="88"/>
      <c r="BP38" s="1016" t="s">
        <v>262</v>
      </c>
      <c r="BQ38" s="1009"/>
      <c r="BR38" s="1010"/>
      <c r="BS38" s="112">
        <v>24</v>
      </c>
      <c r="BT38" s="114">
        <f>'Cél.por tricoma'!$AG$311</f>
        <v>11.866666666666667</v>
      </c>
      <c r="BU38" s="107">
        <f t="shared" si="29"/>
        <v>284.8</v>
      </c>
      <c r="BV38" s="108">
        <f>Calibração!$E$33</f>
        <v>1223.7983560411221</v>
      </c>
      <c r="BW38" s="109">
        <f t="shared" si="26"/>
        <v>348537.77180051157</v>
      </c>
      <c r="BX38" s="112">
        <f t="shared" si="27"/>
        <v>14.095890410958905</v>
      </c>
      <c r="BY38" s="111">
        <f t="shared" si="28"/>
        <v>24726.197610726282</v>
      </c>
      <c r="BZ38" s="85"/>
      <c r="CA38" s="88"/>
      <c r="CB38" s="88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</row>
    <row r="39" spans="1:98" ht="15.75" customHeight="1">
      <c r="A39" s="1087"/>
      <c r="B39" s="1016" t="s">
        <v>263</v>
      </c>
      <c r="C39" s="1009"/>
      <c r="D39" s="1010"/>
      <c r="E39" s="112">
        <v>1</v>
      </c>
      <c r="F39" s="114">
        <f>'Cél.por tricoma'!AG36</f>
        <v>3.0333333333333332</v>
      </c>
      <c r="G39" s="107">
        <f t="shared" si="0"/>
        <v>3.0333333333333332</v>
      </c>
      <c r="H39" s="108">
        <f t="shared" si="1"/>
        <v>815.8655706940815</v>
      </c>
      <c r="I39" s="109">
        <f t="shared" si="2"/>
        <v>2474.7922311053803</v>
      </c>
      <c r="J39" s="110">
        <f t="shared" si="3"/>
        <v>12.02247191011236</v>
      </c>
      <c r="K39" s="111">
        <f t="shared" si="4"/>
        <v>205.84720426951293</v>
      </c>
      <c r="L39" s="86"/>
      <c r="M39" s="1016" t="s">
        <v>263</v>
      </c>
      <c r="N39" s="1009"/>
      <c r="O39" s="1010"/>
      <c r="P39" s="112">
        <v>1</v>
      </c>
      <c r="Q39" s="114">
        <f>'Cél.por tricoma'!AG82</f>
        <v>2.9</v>
      </c>
      <c r="R39" s="107">
        <f t="shared" si="5"/>
        <v>2.9</v>
      </c>
      <c r="S39" s="108">
        <f>Calibração!$H$33</f>
        <v>699.31334630921265</v>
      </c>
      <c r="T39" s="109">
        <f t="shared" si="6"/>
        <v>2028.0087042967166</v>
      </c>
      <c r="U39" s="110">
        <f t="shared" si="7"/>
        <v>8.4016393442622945</v>
      </c>
      <c r="V39" s="111">
        <f t="shared" si="8"/>
        <v>241.38249943824334</v>
      </c>
      <c r="W39" s="88"/>
      <c r="X39" s="1016" t="s">
        <v>263</v>
      </c>
      <c r="Y39" s="1009"/>
      <c r="Z39" s="1010"/>
      <c r="AA39" s="112">
        <v>1</v>
      </c>
      <c r="AB39" s="114">
        <f>'Cél.por tricoma'!$AG$128</f>
        <v>3</v>
      </c>
      <c r="AC39" s="107">
        <f t="shared" si="9"/>
        <v>3</v>
      </c>
      <c r="AD39" s="108">
        <f>Calibração!$E$33</f>
        <v>1223.7983560411221</v>
      </c>
      <c r="AE39" s="109">
        <f t="shared" si="10"/>
        <v>3671.3950681233664</v>
      </c>
      <c r="AF39" s="110">
        <f t="shared" si="11"/>
        <v>12.068965517241379</v>
      </c>
      <c r="AG39" s="111">
        <f t="shared" si="12"/>
        <v>304.2013056445075</v>
      </c>
      <c r="AH39" s="88"/>
      <c r="AI39" s="1016" t="s">
        <v>263</v>
      </c>
      <c r="AJ39" s="1009"/>
      <c r="AK39" s="1010"/>
      <c r="AL39" s="112"/>
      <c r="AM39" s="114">
        <f>'Cél.por tricoma'!$AG$174</f>
        <v>3.5</v>
      </c>
      <c r="AN39" s="107">
        <f t="shared" si="13"/>
        <v>0</v>
      </c>
      <c r="AO39" s="108">
        <f>Calibração!$G$33</f>
        <v>815.8655706940815</v>
      </c>
      <c r="AP39" s="109">
        <f t="shared" si="14"/>
        <v>0</v>
      </c>
      <c r="AQ39" s="110">
        <f t="shared" si="15"/>
        <v>9.1743119266055047</v>
      </c>
      <c r="AR39" s="111">
        <f t="shared" si="16"/>
        <v>0</v>
      </c>
      <c r="AS39" s="88"/>
      <c r="AT39" s="1016" t="s">
        <v>263</v>
      </c>
      <c r="AU39" s="1009"/>
      <c r="AV39" s="1010"/>
      <c r="AW39" s="112">
        <v>1</v>
      </c>
      <c r="AX39" s="114">
        <f>'Cél.por tricoma'!$AG$220</f>
        <v>2.8181818181818183</v>
      </c>
      <c r="AY39" s="107">
        <f t="shared" si="17"/>
        <v>2.8181818181818183</v>
      </c>
      <c r="AZ39" s="108">
        <f>Calibração!$F$33</f>
        <v>979.03868483289773</v>
      </c>
      <c r="BA39" s="109">
        <f t="shared" si="18"/>
        <v>2759.1090208927121</v>
      </c>
      <c r="BB39" s="110">
        <f t="shared" si="19"/>
        <v>8.8135593220338979</v>
      </c>
      <c r="BC39" s="111">
        <f t="shared" si="20"/>
        <v>313.05275429359619</v>
      </c>
      <c r="BD39" s="88"/>
      <c r="BE39" s="1016" t="s">
        <v>263</v>
      </c>
      <c r="BF39" s="1009"/>
      <c r="BG39" s="1010"/>
      <c r="BH39" s="112"/>
      <c r="BI39" s="114">
        <f>'Cél.por tricoma'!$AG$266</f>
        <v>3.0625</v>
      </c>
      <c r="BJ39" s="107">
        <f t="shared" si="21"/>
        <v>0</v>
      </c>
      <c r="BK39" s="108">
        <f>Calibração!$F$33</f>
        <v>979.03868483289773</v>
      </c>
      <c r="BL39" s="109">
        <f t="shared" si="22"/>
        <v>0</v>
      </c>
      <c r="BM39" s="112">
        <f t="shared" si="23"/>
        <v>11.052631578947368</v>
      </c>
      <c r="BN39" s="111">
        <f t="shared" si="24"/>
        <v>0</v>
      </c>
      <c r="BO39" s="88"/>
      <c r="BP39" s="1016" t="s">
        <v>263</v>
      </c>
      <c r="BQ39" s="1009"/>
      <c r="BR39" s="1010"/>
      <c r="BS39" s="112"/>
      <c r="BT39" s="114">
        <f>'Cél.por tricoma'!$AG$312</f>
        <v>2.5</v>
      </c>
      <c r="BU39" s="107">
        <f t="shared" si="29"/>
        <v>0</v>
      </c>
      <c r="BV39" s="108">
        <f>Calibração!$E$33</f>
        <v>1223.7983560411221</v>
      </c>
      <c r="BW39" s="109">
        <f t="shared" si="26"/>
        <v>0</v>
      </c>
      <c r="BX39" s="112">
        <f t="shared" si="27"/>
        <v>14.095890410958905</v>
      </c>
      <c r="BY39" s="111">
        <f t="shared" si="28"/>
        <v>0</v>
      </c>
      <c r="BZ39" s="85"/>
      <c r="CA39" s="88"/>
      <c r="CB39" s="88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</row>
    <row r="40" spans="1:98" ht="15.75" customHeight="1">
      <c r="A40" s="1087"/>
      <c r="B40" s="1008" t="s">
        <v>122</v>
      </c>
      <c r="C40" s="1009"/>
      <c r="D40" s="1010"/>
      <c r="E40" s="112"/>
      <c r="F40" s="115">
        <f>'Cél.por tricoma'!AG37</f>
        <v>1</v>
      </c>
      <c r="G40" s="107">
        <f t="shared" si="0"/>
        <v>0</v>
      </c>
      <c r="H40" s="108">
        <f t="shared" si="1"/>
        <v>815.8655706940815</v>
      </c>
      <c r="I40" s="109">
        <f t="shared" si="2"/>
        <v>0</v>
      </c>
      <c r="J40" s="110">
        <f t="shared" si="3"/>
        <v>12.02247191011236</v>
      </c>
      <c r="K40" s="111">
        <f t="shared" si="4"/>
        <v>0</v>
      </c>
      <c r="L40" s="86"/>
      <c r="M40" s="1008" t="s">
        <v>122</v>
      </c>
      <c r="N40" s="1009"/>
      <c r="O40" s="1010"/>
      <c r="P40" s="112">
        <v>1</v>
      </c>
      <c r="Q40" s="115">
        <v>1</v>
      </c>
      <c r="R40" s="107">
        <f t="shared" si="5"/>
        <v>1</v>
      </c>
      <c r="S40" s="108">
        <f>Calibração!$H$33</f>
        <v>699.31334630921265</v>
      </c>
      <c r="T40" s="109">
        <f t="shared" si="6"/>
        <v>699.31334630921265</v>
      </c>
      <c r="U40" s="110">
        <f t="shared" si="7"/>
        <v>8.4016393442622945</v>
      </c>
      <c r="V40" s="111">
        <f t="shared" si="8"/>
        <v>83.23534463387702</v>
      </c>
      <c r="W40" s="88"/>
      <c r="X40" s="1008" t="s">
        <v>122</v>
      </c>
      <c r="Y40" s="1009"/>
      <c r="Z40" s="1010"/>
      <c r="AA40" s="112"/>
      <c r="AB40" s="115">
        <v>1</v>
      </c>
      <c r="AC40" s="107">
        <f t="shared" si="9"/>
        <v>0</v>
      </c>
      <c r="AD40" s="108">
        <f>Calibração!$E$33</f>
        <v>1223.7983560411221</v>
      </c>
      <c r="AE40" s="109">
        <f t="shared" si="10"/>
        <v>0</v>
      </c>
      <c r="AF40" s="110">
        <f t="shared" si="11"/>
        <v>12.068965517241379</v>
      </c>
      <c r="AG40" s="111">
        <f t="shared" si="12"/>
        <v>0</v>
      </c>
      <c r="AH40" s="88"/>
      <c r="AI40" s="1008" t="s">
        <v>122</v>
      </c>
      <c r="AJ40" s="1009"/>
      <c r="AK40" s="1010"/>
      <c r="AL40" s="112"/>
      <c r="AM40" s="115">
        <v>1</v>
      </c>
      <c r="AN40" s="107">
        <f t="shared" si="13"/>
        <v>0</v>
      </c>
      <c r="AO40" s="108">
        <f>Calibração!$G$33</f>
        <v>815.8655706940815</v>
      </c>
      <c r="AP40" s="109">
        <f t="shared" si="14"/>
        <v>0</v>
      </c>
      <c r="AQ40" s="110">
        <f t="shared" si="15"/>
        <v>9.1743119266055047</v>
      </c>
      <c r="AR40" s="111">
        <f t="shared" si="16"/>
        <v>0</v>
      </c>
      <c r="AS40" s="88"/>
      <c r="AT40" s="1008" t="s">
        <v>122</v>
      </c>
      <c r="AU40" s="1009"/>
      <c r="AV40" s="1010"/>
      <c r="AW40" s="112"/>
      <c r="AX40" s="115">
        <v>1</v>
      </c>
      <c r="AY40" s="107">
        <f t="shared" si="17"/>
        <v>0</v>
      </c>
      <c r="AZ40" s="108">
        <f>Calibração!$F$33</f>
        <v>979.03868483289773</v>
      </c>
      <c r="BA40" s="109">
        <f t="shared" si="18"/>
        <v>0</v>
      </c>
      <c r="BB40" s="110">
        <f t="shared" si="19"/>
        <v>8.8135593220338979</v>
      </c>
      <c r="BC40" s="111">
        <f t="shared" si="20"/>
        <v>0</v>
      </c>
      <c r="BD40" s="88"/>
      <c r="BE40" s="1008" t="s">
        <v>122</v>
      </c>
      <c r="BF40" s="1009"/>
      <c r="BG40" s="1010"/>
      <c r="BH40" s="112"/>
      <c r="BI40" s="115">
        <v>1</v>
      </c>
      <c r="BJ40" s="107">
        <f t="shared" si="21"/>
        <v>0</v>
      </c>
      <c r="BK40" s="108">
        <f>Calibração!$F$33</f>
        <v>979.03868483289773</v>
      </c>
      <c r="BL40" s="109">
        <f t="shared" si="22"/>
        <v>0</v>
      </c>
      <c r="BM40" s="112">
        <f t="shared" si="23"/>
        <v>11.052631578947368</v>
      </c>
      <c r="BN40" s="111">
        <f t="shared" si="24"/>
        <v>0</v>
      </c>
      <c r="BO40" s="88"/>
      <c r="BP40" s="1008" t="s">
        <v>122</v>
      </c>
      <c r="BQ40" s="1009"/>
      <c r="BR40" s="1010"/>
      <c r="BS40" s="112">
        <v>1</v>
      </c>
      <c r="BT40" s="115">
        <v>1</v>
      </c>
      <c r="BU40" s="107">
        <f t="shared" si="29"/>
        <v>1</v>
      </c>
      <c r="BV40" s="108">
        <f>Calibração!$E$33</f>
        <v>1223.7983560411221</v>
      </c>
      <c r="BW40" s="109">
        <f t="shared" si="26"/>
        <v>1223.7983560411221</v>
      </c>
      <c r="BX40" s="112">
        <f t="shared" si="27"/>
        <v>14.095890410958905</v>
      </c>
      <c r="BY40" s="111">
        <f t="shared" si="28"/>
        <v>86.819514082606332</v>
      </c>
      <c r="BZ40" s="85"/>
      <c r="CA40" s="88"/>
      <c r="CB40" s="88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</row>
    <row r="41" spans="1:98" ht="15.75" customHeight="1">
      <c r="A41" s="1087"/>
      <c r="B41" s="1008" t="s">
        <v>120</v>
      </c>
      <c r="C41" s="1009"/>
      <c r="D41" s="1010"/>
      <c r="E41" s="112"/>
      <c r="F41" s="115">
        <f>'Cél.por tricoma'!AG38</f>
        <v>1</v>
      </c>
      <c r="G41" s="107">
        <f t="shared" si="0"/>
        <v>0</v>
      </c>
      <c r="H41" s="108">
        <f t="shared" si="1"/>
        <v>815.8655706940815</v>
      </c>
      <c r="I41" s="109">
        <f t="shared" si="2"/>
        <v>0</v>
      </c>
      <c r="J41" s="110">
        <f t="shared" si="3"/>
        <v>12.02247191011236</v>
      </c>
      <c r="K41" s="111">
        <f t="shared" si="4"/>
        <v>0</v>
      </c>
      <c r="L41" s="86"/>
      <c r="M41" s="1008" t="s">
        <v>120</v>
      </c>
      <c r="N41" s="1009"/>
      <c r="O41" s="1010"/>
      <c r="P41" s="112"/>
      <c r="Q41" s="115">
        <v>1</v>
      </c>
      <c r="R41" s="107">
        <f t="shared" si="5"/>
        <v>0</v>
      </c>
      <c r="S41" s="108">
        <f>Calibração!$H$33</f>
        <v>699.31334630921265</v>
      </c>
      <c r="T41" s="109">
        <f t="shared" si="6"/>
        <v>0</v>
      </c>
      <c r="U41" s="110">
        <f t="shared" si="7"/>
        <v>8.4016393442622945</v>
      </c>
      <c r="V41" s="111">
        <f t="shared" si="8"/>
        <v>0</v>
      </c>
      <c r="W41" s="88"/>
      <c r="X41" s="1008" t="s">
        <v>120</v>
      </c>
      <c r="Y41" s="1009"/>
      <c r="Z41" s="1010"/>
      <c r="AA41" s="112">
        <v>1</v>
      </c>
      <c r="AB41" s="115">
        <v>1</v>
      </c>
      <c r="AC41" s="107">
        <f t="shared" si="9"/>
        <v>1</v>
      </c>
      <c r="AD41" s="108">
        <f>Calibração!$E$33</f>
        <v>1223.7983560411221</v>
      </c>
      <c r="AE41" s="109">
        <f t="shared" si="10"/>
        <v>1223.7983560411221</v>
      </c>
      <c r="AF41" s="110">
        <f t="shared" si="11"/>
        <v>12.068965517241379</v>
      </c>
      <c r="AG41" s="111">
        <f t="shared" si="12"/>
        <v>101.40043521483584</v>
      </c>
      <c r="AH41" s="88"/>
      <c r="AI41" s="1008" t="s">
        <v>120</v>
      </c>
      <c r="AJ41" s="1009"/>
      <c r="AK41" s="1010"/>
      <c r="AL41" s="112"/>
      <c r="AM41" s="115">
        <v>1</v>
      </c>
      <c r="AN41" s="107">
        <f t="shared" si="13"/>
        <v>0</v>
      </c>
      <c r="AO41" s="108">
        <f>Calibração!$G$33</f>
        <v>815.8655706940815</v>
      </c>
      <c r="AP41" s="109">
        <f t="shared" si="14"/>
        <v>0</v>
      </c>
      <c r="AQ41" s="110">
        <f t="shared" si="15"/>
        <v>9.1743119266055047</v>
      </c>
      <c r="AR41" s="111">
        <f t="shared" si="16"/>
        <v>0</v>
      </c>
      <c r="AS41" s="88"/>
      <c r="AT41" s="1008" t="s">
        <v>120</v>
      </c>
      <c r="AU41" s="1009"/>
      <c r="AV41" s="1010"/>
      <c r="AW41" s="112"/>
      <c r="AX41" s="115">
        <v>1</v>
      </c>
      <c r="AY41" s="107">
        <f t="shared" si="17"/>
        <v>0</v>
      </c>
      <c r="AZ41" s="108">
        <f>Calibração!$F$33</f>
        <v>979.03868483289773</v>
      </c>
      <c r="BA41" s="109">
        <f t="shared" si="18"/>
        <v>0</v>
      </c>
      <c r="BB41" s="110">
        <f t="shared" si="19"/>
        <v>8.8135593220338979</v>
      </c>
      <c r="BC41" s="111">
        <f t="shared" si="20"/>
        <v>0</v>
      </c>
      <c r="BD41" s="88"/>
      <c r="BE41" s="1008" t="s">
        <v>120</v>
      </c>
      <c r="BF41" s="1009"/>
      <c r="BG41" s="1010"/>
      <c r="BH41" s="112"/>
      <c r="BI41" s="115">
        <v>1</v>
      </c>
      <c r="BJ41" s="107">
        <f t="shared" si="21"/>
        <v>0</v>
      </c>
      <c r="BK41" s="108">
        <f>Calibração!$F$33</f>
        <v>979.03868483289773</v>
      </c>
      <c r="BL41" s="109">
        <f t="shared" si="22"/>
        <v>0</v>
      </c>
      <c r="BM41" s="112">
        <f t="shared" si="23"/>
        <v>11.052631578947368</v>
      </c>
      <c r="BN41" s="111">
        <f t="shared" si="24"/>
        <v>0</v>
      </c>
      <c r="BO41" s="88"/>
      <c r="BP41" s="1008" t="s">
        <v>120</v>
      </c>
      <c r="BQ41" s="1009"/>
      <c r="BR41" s="1010"/>
      <c r="BS41" s="112"/>
      <c r="BT41" s="115">
        <v>1</v>
      </c>
      <c r="BU41" s="107">
        <f t="shared" si="29"/>
        <v>0</v>
      </c>
      <c r="BV41" s="108">
        <f>Calibração!$E$33</f>
        <v>1223.7983560411221</v>
      </c>
      <c r="BW41" s="109">
        <f t="shared" si="26"/>
        <v>0</v>
      </c>
      <c r="BX41" s="112">
        <f t="shared" si="27"/>
        <v>14.095890410958905</v>
      </c>
      <c r="BY41" s="111">
        <f t="shared" si="28"/>
        <v>0</v>
      </c>
      <c r="BZ41" s="85"/>
      <c r="CA41" s="88"/>
      <c r="CB41" s="88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</row>
    <row r="42" spans="1:98" ht="15.75" customHeight="1">
      <c r="A42" s="1087"/>
      <c r="B42" s="1008" t="s">
        <v>123</v>
      </c>
      <c r="C42" s="1009"/>
      <c r="D42" s="1010"/>
      <c r="E42" s="112"/>
      <c r="F42" s="115">
        <f>'Cél.por tricoma'!AG39</f>
        <v>1</v>
      </c>
      <c r="G42" s="107">
        <f t="shared" si="0"/>
        <v>0</v>
      </c>
      <c r="H42" s="108">
        <f t="shared" si="1"/>
        <v>815.8655706940815</v>
      </c>
      <c r="I42" s="109">
        <f t="shared" si="2"/>
        <v>0</v>
      </c>
      <c r="J42" s="110">
        <f t="shared" si="3"/>
        <v>12.02247191011236</v>
      </c>
      <c r="K42" s="111">
        <f t="shared" si="4"/>
        <v>0</v>
      </c>
      <c r="L42" s="86"/>
      <c r="M42" s="1008" t="s">
        <v>123</v>
      </c>
      <c r="N42" s="1009"/>
      <c r="O42" s="1010"/>
      <c r="P42" s="112"/>
      <c r="Q42" s="115">
        <v>1</v>
      </c>
      <c r="R42" s="107">
        <f t="shared" si="5"/>
        <v>0</v>
      </c>
      <c r="S42" s="108">
        <f>Calibração!$H$33</f>
        <v>699.31334630921265</v>
      </c>
      <c r="T42" s="109">
        <f t="shared" si="6"/>
        <v>0</v>
      </c>
      <c r="U42" s="110">
        <f t="shared" si="7"/>
        <v>8.4016393442622945</v>
      </c>
      <c r="V42" s="111">
        <f t="shared" si="8"/>
        <v>0</v>
      </c>
      <c r="W42" s="88"/>
      <c r="X42" s="1008" t="s">
        <v>123</v>
      </c>
      <c r="Y42" s="1009"/>
      <c r="Z42" s="1010"/>
      <c r="AA42" s="112"/>
      <c r="AB42" s="115">
        <v>1</v>
      </c>
      <c r="AC42" s="107">
        <f t="shared" si="9"/>
        <v>0</v>
      </c>
      <c r="AD42" s="108">
        <f>Calibração!$E$33</f>
        <v>1223.7983560411221</v>
      </c>
      <c r="AE42" s="109">
        <f t="shared" si="10"/>
        <v>0</v>
      </c>
      <c r="AF42" s="110">
        <f t="shared" si="11"/>
        <v>12.068965517241379</v>
      </c>
      <c r="AG42" s="111">
        <f t="shared" si="12"/>
        <v>0</v>
      </c>
      <c r="AH42" s="88"/>
      <c r="AI42" s="1008" t="s">
        <v>123</v>
      </c>
      <c r="AJ42" s="1009"/>
      <c r="AK42" s="1010"/>
      <c r="AL42" s="112"/>
      <c r="AM42" s="115">
        <v>1</v>
      </c>
      <c r="AN42" s="107">
        <f t="shared" si="13"/>
        <v>0</v>
      </c>
      <c r="AO42" s="108">
        <f>Calibração!$G$33</f>
        <v>815.8655706940815</v>
      </c>
      <c r="AP42" s="109">
        <f t="shared" si="14"/>
        <v>0</v>
      </c>
      <c r="AQ42" s="110">
        <f t="shared" si="15"/>
        <v>9.1743119266055047</v>
      </c>
      <c r="AR42" s="111">
        <f t="shared" si="16"/>
        <v>0</v>
      </c>
      <c r="AS42" s="88"/>
      <c r="AT42" s="1008" t="s">
        <v>123</v>
      </c>
      <c r="AU42" s="1009"/>
      <c r="AV42" s="1010"/>
      <c r="AW42" s="112"/>
      <c r="AX42" s="115">
        <v>1</v>
      </c>
      <c r="AY42" s="107">
        <f t="shared" si="17"/>
        <v>0</v>
      </c>
      <c r="AZ42" s="108">
        <f>Calibração!$F$33</f>
        <v>979.03868483289773</v>
      </c>
      <c r="BA42" s="109">
        <f t="shared" si="18"/>
        <v>0</v>
      </c>
      <c r="BB42" s="110">
        <f t="shared" si="19"/>
        <v>8.8135593220338979</v>
      </c>
      <c r="BC42" s="111">
        <f t="shared" si="20"/>
        <v>0</v>
      </c>
      <c r="BD42" s="88"/>
      <c r="BE42" s="1008" t="s">
        <v>123</v>
      </c>
      <c r="BF42" s="1009"/>
      <c r="BG42" s="1010"/>
      <c r="BH42" s="112">
        <v>1</v>
      </c>
      <c r="BI42" s="115">
        <v>1</v>
      </c>
      <c r="BJ42" s="107">
        <f t="shared" si="21"/>
        <v>1</v>
      </c>
      <c r="BK42" s="108">
        <f>Calibração!$F$33</f>
        <v>979.03868483289773</v>
      </c>
      <c r="BL42" s="109">
        <f t="shared" si="22"/>
        <v>979.03868483289773</v>
      </c>
      <c r="BM42" s="112">
        <f t="shared" si="23"/>
        <v>11.052631578947368</v>
      </c>
      <c r="BN42" s="111">
        <f t="shared" si="24"/>
        <v>88.57969053250028</v>
      </c>
      <c r="BO42" s="88"/>
      <c r="BP42" s="1008" t="s">
        <v>123</v>
      </c>
      <c r="BQ42" s="1009"/>
      <c r="BR42" s="1010"/>
      <c r="BS42" s="112"/>
      <c r="BT42" s="115">
        <v>1</v>
      </c>
      <c r="BU42" s="107">
        <f t="shared" si="29"/>
        <v>0</v>
      </c>
      <c r="BV42" s="108">
        <f>Calibração!$E$33</f>
        <v>1223.7983560411221</v>
      </c>
      <c r="BW42" s="109">
        <f t="shared" si="26"/>
        <v>0</v>
      </c>
      <c r="BX42" s="112">
        <f t="shared" si="27"/>
        <v>14.095890410958905</v>
      </c>
      <c r="BY42" s="111">
        <f t="shared" si="28"/>
        <v>0</v>
      </c>
      <c r="BZ42" s="85"/>
      <c r="CA42" s="88"/>
      <c r="CB42" s="88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</row>
    <row r="43" spans="1:98" ht="15.75" customHeight="1">
      <c r="A43" s="1087"/>
      <c r="B43" s="1015" t="s">
        <v>214</v>
      </c>
      <c r="C43" s="1009"/>
      <c r="D43" s="1010"/>
      <c r="E43" s="112"/>
      <c r="F43" s="114">
        <f>'Cél.por tricoma'!AG40</f>
        <v>5.6</v>
      </c>
      <c r="G43" s="107">
        <f t="shared" si="0"/>
        <v>0</v>
      </c>
      <c r="H43" s="108">
        <f t="shared" si="1"/>
        <v>815.8655706940815</v>
      </c>
      <c r="I43" s="109">
        <f t="shared" si="2"/>
        <v>0</v>
      </c>
      <c r="J43" s="110">
        <f t="shared" si="3"/>
        <v>12.02247191011236</v>
      </c>
      <c r="K43" s="111">
        <f t="shared" si="4"/>
        <v>0</v>
      </c>
      <c r="L43" s="86"/>
      <c r="M43" s="1015" t="s">
        <v>214</v>
      </c>
      <c r="N43" s="1009"/>
      <c r="O43" s="1010"/>
      <c r="P43" s="112">
        <v>1</v>
      </c>
      <c r="Q43" s="114">
        <f>'Cél.por tricoma'!$AG$86</f>
        <v>4.666666666666667</v>
      </c>
      <c r="R43" s="107">
        <f t="shared" si="5"/>
        <v>4.666666666666667</v>
      </c>
      <c r="S43" s="108">
        <f>Calibração!$H$33</f>
        <v>699.31334630921265</v>
      </c>
      <c r="T43" s="109">
        <f t="shared" si="6"/>
        <v>3263.462282776326</v>
      </c>
      <c r="U43" s="110">
        <f t="shared" si="7"/>
        <v>8.4016393442622945</v>
      </c>
      <c r="V43" s="111">
        <f t="shared" si="8"/>
        <v>388.43160829142613</v>
      </c>
      <c r="W43" s="88"/>
      <c r="X43" s="1015" t="s">
        <v>214</v>
      </c>
      <c r="Y43" s="1009"/>
      <c r="Z43" s="1010"/>
      <c r="AA43" s="112"/>
      <c r="AB43" s="114"/>
      <c r="AC43" s="107">
        <f t="shared" si="9"/>
        <v>0</v>
      </c>
      <c r="AD43" s="108">
        <f>Calibração!$E$33</f>
        <v>1223.7983560411221</v>
      </c>
      <c r="AE43" s="109">
        <f t="shared" si="10"/>
        <v>0</v>
      </c>
      <c r="AF43" s="110">
        <f t="shared" si="11"/>
        <v>12.068965517241379</v>
      </c>
      <c r="AG43" s="111">
        <f t="shared" si="12"/>
        <v>0</v>
      </c>
      <c r="AH43" s="88"/>
      <c r="AI43" s="1015" t="s">
        <v>214</v>
      </c>
      <c r="AJ43" s="1009"/>
      <c r="AK43" s="1010"/>
      <c r="AL43" s="112">
        <v>3</v>
      </c>
      <c r="AM43" s="122">
        <f>'Cél.por tricoma'!M394</f>
        <v>6.382478632478632</v>
      </c>
      <c r="AN43" s="107">
        <f t="shared" si="13"/>
        <v>19.147435897435898</v>
      </c>
      <c r="AO43" s="108">
        <f>Calibração!$G$33</f>
        <v>815.8655706940815</v>
      </c>
      <c r="AP43" s="109">
        <f t="shared" si="14"/>
        <v>15621.733715789882</v>
      </c>
      <c r="AQ43" s="110">
        <f t="shared" si="15"/>
        <v>9.1743119266055047</v>
      </c>
      <c r="AR43" s="111">
        <f t="shared" si="16"/>
        <v>1702.768975021097</v>
      </c>
      <c r="AS43" s="88"/>
      <c r="AT43" s="1015" t="s">
        <v>214</v>
      </c>
      <c r="AU43" s="1009"/>
      <c r="AV43" s="1010"/>
      <c r="AW43" s="112"/>
      <c r="AX43" s="114">
        <f>'Cél.por tricoma'!$AG$224</f>
        <v>8</v>
      </c>
      <c r="AY43" s="107">
        <f t="shared" si="17"/>
        <v>0</v>
      </c>
      <c r="AZ43" s="108">
        <f>Calibração!$F$33</f>
        <v>979.03868483289773</v>
      </c>
      <c r="BA43" s="109">
        <f t="shared" si="18"/>
        <v>0</v>
      </c>
      <c r="BB43" s="110">
        <f t="shared" si="19"/>
        <v>8.8135593220338979</v>
      </c>
      <c r="BC43" s="111">
        <f t="shared" si="20"/>
        <v>0</v>
      </c>
      <c r="BD43" s="88"/>
      <c r="BE43" s="1015" t="s">
        <v>214</v>
      </c>
      <c r="BF43" s="1009"/>
      <c r="BG43" s="1010"/>
      <c r="BH43" s="112"/>
      <c r="BI43" s="114"/>
      <c r="BJ43" s="107">
        <f t="shared" si="21"/>
        <v>0</v>
      </c>
      <c r="BK43" s="108">
        <f>Calibração!$F$33</f>
        <v>979.03868483289773</v>
      </c>
      <c r="BL43" s="109">
        <f t="shared" si="22"/>
        <v>0</v>
      </c>
      <c r="BM43" s="112">
        <f t="shared" si="23"/>
        <v>11.052631578947368</v>
      </c>
      <c r="BN43" s="111">
        <f t="shared" si="24"/>
        <v>0</v>
      </c>
      <c r="BO43" s="88"/>
      <c r="BP43" s="1015" t="s">
        <v>214</v>
      </c>
      <c r="BQ43" s="1009"/>
      <c r="BR43" s="1010"/>
      <c r="BS43" s="112"/>
      <c r="BT43" s="114"/>
      <c r="BU43" s="107">
        <f t="shared" si="29"/>
        <v>0</v>
      </c>
      <c r="BV43" s="108">
        <f>Calibração!$E$33</f>
        <v>1223.7983560411221</v>
      </c>
      <c r="BW43" s="109">
        <f t="shared" si="26"/>
        <v>0</v>
      </c>
      <c r="BX43" s="112">
        <f t="shared" si="27"/>
        <v>14.095890410958905</v>
      </c>
      <c r="BY43" s="111">
        <f t="shared" si="28"/>
        <v>0</v>
      </c>
      <c r="BZ43" s="85"/>
      <c r="CA43" s="88"/>
      <c r="CB43" s="88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</row>
    <row r="44" spans="1:98" ht="15.75" customHeight="1">
      <c r="A44" s="1087"/>
      <c r="B44" s="1015" t="s">
        <v>218</v>
      </c>
      <c r="C44" s="1009"/>
      <c r="D44" s="1010"/>
      <c r="E44" s="112"/>
      <c r="F44" s="114" t="e">
        <f>'Cél.por tricoma'!AG41</f>
        <v>#DIV/0!</v>
      </c>
      <c r="G44" s="107"/>
      <c r="H44" s="108">
        <f t="shared" si="1"/>
        <v>815.8655706940815</v>
      </c>
      <c r="I44" s="109">
        <f t="shared" si="2"/>
        <v>0</v>
      </c>
      <c r="J44" s="110">
        <f t="shared" si="3"/>
        <v>12.02247191011236</v>
      </c>
      <c r="K44" s="111">
        <f t="shared" si="4"/>
        <v>0</v>
      </c>
      <c r="L44" s="86"/>
      <c r="M44" s="1015" t="s">
        <v>218</v>
      </c>
      <c r="N44" s="1009"/>
      <c r="O44" s="1010"/>
      <c r="P44" s="112"/>
      <c r="Q44" s="114"/>
      <c r="R44" s="107">
        <f t="shared" si="5"/>
        <v>0</v>
      </c>
      <c r="S44" s="108">
        <f>Calibração!$H$33</f>
        <v>699.31334630921265</v>
      </c>
      <c r="T44" s="109">
        <f t="shared" si="6"/>
        <v>0</v>
      </c>
      <c r="U44" s="110">
        <f t="shared" si="7"/>
        <v>8.4016393442622945</v>
      </c>
      <c r="V44" s="111">
        <f t="shared" si="8"/>
        <v>0</v>
      </c>
      <c r="W44" s="88"/>
      <c r="X44" s="1015" t="s">
        <v>218</v>
      </c>
      <c r="Y44" s="1009"/>
      <c r="Z44" s="1010"/>
      <c r="AA44" s="112"/>
      <c r="AB44" s="114"/>
      <c r="AC44" s="107">
        <f t="shared" si="9"/>
        <v>0</v>
      </c>
      <c r="AD44" s="108">
        <f>Calibração!$E$33</f>
        <v>1223.7983560411221</v>
      </c>
      <c r="AE44" s="109">
        <f t="shared" si="10"/>
        <v>0</v>
      </c>
      <c r="AF44" s="110">
        <f t="shared" si="11"/>
        <v>12.068965517241379</v>
      </c>
      <c r="AG44" s="111">
        <f t="shared" si="12"/>
        <v>0</v>
      </c>
      <c r="AH44" s="88"/>
      <c r="AI44" s="1015" t="s">
        <v>218</v>
      </c>
      <c r="AJ44" s="1009"/>
      <c r="AK44" s="1010"/>
      <c r="AL44" s="112"/>
      <c r="AM44" s="114"/>
      <c r="AN44" s="107">
        <f t="shared" si="13"/>
        <v>0</v>
      </c>
      <c r="AO44" s="108">
        <f>Calibração!$G$33</f>
        <v>815.8655706940815</v>
      </c>
      <c r="AP44" s="109">
        <f t="shared" si="14"/>
        <v>0</v>
      </c>
      <c r="AQ44" s="110">
        <f t="shared" si="15"/>
        <v>9.1743119266055047</v>
      </c>
      <c r="AR44" s="111">
        <f t="shared" si="16"/>
        <v>0</v>
      </c>
      <c r="AS44" s="88"/>
      <c r="AT44" s="1015" t="s">
        <v>218</v>
      </c>
      <c r="AU44" s="1009"/>
      <c r="AV44" s="1010"/>
      <c r="AW44" s="112"/>
      <c r="AX44" s="114"/>
      <c r="AY44" s="107">
        <f t="shared" si="17"/>
        <v>0</v>
      </c>
      <c r="AZ44" s="108">
        <f>Calibração!$F$33</f>
        <v>979.03868483289773</v>
      </c>
      <c r="BA44" s="109">
        <f t="shared" si="18"/>
        <v>0</v>
      </c>
      <c r="BB44" s="110">
        <f t="shared" si="19"/>
        <v>8.8135593220338979</v>
      </c>
      <c r="BC44" s="111">
        <f t="shared" si="20"/>
        <v>0</v>
      </c>
      <c r="BD44" s="88"/>
      <c r="BE44" s="1015" t="s">
        <v>218</v>
      </c>
      <c r="BF44" s="1009"/>
      <c r="BG44" s="1010"/>
      <c r="BH44" s="112">
        <v>1</v>
      </c>
      <c r="BI44" s="123">
        <f>'Cél.por tricoma'!W395</f>
        <v>1.7341269841269842</v>
      </c>
      <c r="BJ44" s="107">
        <f t="shared" si="21"/>
        <v>1.7341269841269842</v>
      </c>
      <c r="BK44" s="108">
        <f>Calibração!$F$33</f>
        <v>979.03868483289773</v>
      </c>
      <c r="BL44" s="109">
        <f t="shared" si="22"/>
        <v>1697.7774018729219</v>
      </c>
      <c r="BM44" s="112">
        <f t="shared" si="23"/>
        <v>11.052631578947368</v>
      </c>
      <c r="BN44" s="111">
        <f t="shared" si="24"/>
        <v>153.60843159802627</v>
      </c>
      <c r="BO44" s="88"/>
      <c r="BP44" s="1015" t="s">
        <v>218</v>
      </c>
      <c r="BQ44" s="1009"/>
      <c r="BR44" s="1010"/>
      <c r="BS44" s="112"/>
      <c r="BT44" s="114"/>
      <c r="BU44" s="107">
        <f t="shared" si="29"/>
        <v>0</v>
      </c>
      <c r="BV44" s="108">
        <f>Calibração!$E$33</f>
        <v>1223.7983560411221</v>
      </c>
      <c r="BW44" s="109">
        <f t="shared" si="26"/>
        <v>0</v>
      </c>
      <c r="BX44" s="112">
        <f t="shared" si="27"/>
        <v>14.095890410958905</v>
      </c>
      <c r="BY44" s="111">
        <f t="shared" si="28"/>
        <v>0</v>
      </c>
      <c r="BZ44" s="85"/>
      <c r="CA44" s="88"/>
      <c r="CB44" s="88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</row>
    <row r="45" spans="1:98" ht="15.75" customHeight="1">
      <c r="A45" s="1087"/>
      <c r="B45" s="1008" t="s">
        <v>126</v>
      </c>
      <c r="C45" s="1009"/>
      <c r="D45" s="1010"/>
      <c r="E45" s="112"/>
      <c r="F45" s="115">
        <f>'Cél.por tricoma'!AG42</f>
        <v>1</v>
      </c>
      <c r="G45" s="107">
        <f>E45*F45</f>
        <v>0</v>
      </c>
      <c r="H45" s="108">
        <f t="shared" si="1"/>
        <v>815.8655706940815</v>
      </c>
      <c r="I45" s="109">
        <f t="shared" si="2"/>
        <v>0</v>
      </c>
      <c r="J45" s="110">
        <f t="shared" si="3"/>
        <v>12.02247191011236</v>
      </c>
      <c r="K45" s="111">
        <f t="shared" si="4"/>
        <v>0</v>
      </c>
      <c r="L45" s="86"/>
      <c r="M45" s="1008" t="s">
        <v>126</v>
      </c>
      <c r="N45" s="1009"/>
      <c r="O45" s="1010"/>
      <c r="P45" s="112"/>
      <c r="Q45" s="115">
        <v>1</v>
      </c>
      <c r="R45" s="107">
        <f t="shared" si="5"/>
        <v>0</v>
      </c>
      <c r="S45" s="108">
        <f>Calibração!$H$33</f>
        <v>699.31334630921265</v>
      </c>
      <c r="T45" s="109">
        <f t="shared" si="6"/>
        <v>0</v>
      </c>
      <c r="U45" s="110">
        <f t="shared" si="7"/>
        <v>8.4016393442622945</v>
      </c>
      <c r="V45" s="111">
        <f t="shared" si="8"/>
        <v>0</v>
      </c>
      <c r="W45" s="88"/>
      <c r="X45" s="1008" t="s">
        <v>126</v>
      </c>
      <c r="Y45" s="1009"/>
      <c r="Z45" s="1010"/>
      <c r="AA45" s="112"/>
      <c r="AB45" s="115">
        <v>1</v>
      </c>
      <c r="AC45" s="107">
        <f t="shared" si="9"/>
        <v>0</v>
      </c>
      <c r="AD45" s="108">
        <f>Calibração!$E$33</f>
        <v>1223.7983560411221</v>
      </c>
      <c r="AE45" s="109">
        <f t="shared" si="10"/>
        <v>0</v>
      </c>
      <c r="AF45" s="110">
        <f t="shared" si="11"/>
        <v>12.068965517241379</v>
      </c>
      <c r="AG45" s="111">
        <f t="shared" si="12"/>
        <v>0</v>
      </c>
      <c r="AH45" s="88"/>
      <c r="AI45" s="1008" t="s">
        <v>126</v>
      </c>
      <c r="AJ45" s="1009"/>
      <c r="AK45" s="1010"/>
      <c r="AL45" s="112">
        <v>3</v>
      </c>
      <c r="AM45" s="115">
        <v>1</v>
      </c>
      <c r="AN45" s="107">
        <f t="shared" si="13"/>
        <v>3</v>
      </c>
      <c r="AO45" s="108">
        <f>Calibração!$G$33</f>
        <v>815.8655706940815</v>
      </c>
      <c r="AP45" s="109">
        <f t="shared" si="14"/>
        <v>2447.5967120822443</v>
      </c>
      <c r="AQ45" s="110">
        <f t="shared" si="15"/>
        <v>9.1743119266055047</v>
      </c>
      <c r="AR45" s="111">
        <f t="shared" si="16"/>
        <v>266.78804161696462</v>
      </c>
      <c r="AS45" s="88"/>
      <c r="AT45" s="1008" t="s">
        <v>126</v>
      </c>
      <c r="AU45" s="1009"/>
      <c r="AV45" s="1010"/>
      <c r="AW45" s="112">
        <v>2</v>
      </c>
      <c r="AX45" s="115">
        <v>1</v>
      </c>
      <c r="AY45" s="107">
        <f t="shared" si="17"/>
        <v>2</v>
      </c>
      <c r="AZ45" s="108">
        <f>Calibração!$F$33</f>
        <v>979.03868483289773</v>
      </c>
      <c r="BA45" s="109">
        <f t="shared" si="18"/>
        <v>1958.0773696657955</v>
      </c>
      <c r="BB45" s="110">
        <f t="shared" si="19"/>
        <v>8.8135593220338979</v>
      </c>
      <c r="BC45" s="111">
        <f t="shared" si="20"/>
        <v>222.16647078900374</v>
      </c>
      <c r="BD45" s="88"/>
      <c r="BE45" s="1008" t="s">
        <v>126</v>
      </c>
      <c r="BF45" s="1009"/>
      <c r="BG45" s="1010"/>
      <c r="BH45" s="112">
        <v>1</v>
      </c>
      <c r="BI45" s="115">
        <v>1</v>
      </c>
      <c r="BJ45" s="107">
        <f t="shared" si="21"/>
        <v>1</v>
      </c>
      <c r="BK45" s="108">
        <f>Calibração!$F$33</f>
        <v>979.03868483289773</v>
      </c>
      <c r="BL45" s="109">
        <f t="shared" si="22"/>
        <v>979.03868483289773</v>
      </c>
      <c r="BM45" s="112">
        <f t="shared" si="23"/>
        <v>11.052631578947368</v>
      </c>
      <c r="BN45" s="111">
        <f t="shared" si="24"/>
        <v>88.57969053250028</v>
      </c>
      <c r="BO45" s="88"/>
      <c r="BP45" s="1008" t="s">
        <v>126</v>
      </c>
      <c r="BQ45" s="1009"/>
      <c r="BR45" s="1010"/>
      <c r="BS45" s="112"/>
      <c r="BT45" s="115">
        <v>1</v>
      </c>
      <c r="BU45" s="107">
        <f t="shared" si="29"/>
        <v>0</v>
      </c>
      <c r="BV45" s="108">
        <f>Calibração!$E$33</f>
        <v>1223.7983560411221</v>
      </c>
      <c r="BW45" s="109">
        <f t="shared" si="26"/>
        <v>0</v>
      </c>
      <c r="BX45" s="112">
        <f t="shared" si="27"/>
        <v>14.095890410958905</v>
      </c>
      <c r="BY45" s="111">
        <f t="shared" si="28"/>
        <v>0</v>
      </c>
      <c r="BZ45" s="85"/>
      <c r="CA45" s="88"/>
      <c r="CB45" s="88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</row>
    <row r="46" spans="1:98" ht="15.75" customHeight="1">
      <c r="A46" s="1087"/>
      <c r="B46" s="1011" t="s">
        <v>129</v>
      </c>
      <c r="C46" s="1009"/>
      <c r="D46" s="1010"/>
      <c r="E46" s="112">
        <v>1</v>
      </c>
      <c r="F46" s="115">
        <f>'Cél.por tricoma'!AG43</f>
        <v>1</v>
      </c>
      <c r="G46" s="107">
        <f>E46*F46</f>
        <v>1</v>
      </c>
      <c r="H46" s="108">
        <f t="shared" si="1"/>
        <v>815.8655706940815</v>
      </c>
      <c r="I46" s="109">
        <f t="shared" si="2"/>
        <v>815.8655706940815</v>
      </c>
      <c r="J46" s="110">
        <f t="shared" si="3"/>
        <v>12.02247191011236</v>
      </c>
      <c r="K46" s="111">
        <f t="shared" si="4"/>
        <v>67.861715693246026</v>
      </c>
      <c r="L46" s="86"/>
      <c r="M46" s="1011" t="s">
        <v>129</v>
      </c>
      <c r="N46" s="1009"/>
      <c r="O46" s="1010"/>
      <c r="P46" s="112">
        <v>1</v>
      </c>
      <c r="Q46" s="115">
        <v>1</v>
      </c>
      <c r="R46" s="107">
        <f t="shared" si="5"/>
        <v>1</v>
      </c>
      <c r="S46" s="108">
        <f>Calibração!$H$33</f>
        <v>699.31334630921265</v>
      </c>
      <c r="T46" s="109">
        <f t="shared" si="6"/>
        <v>699.31334630921265</v>
      </c>
      <c r="U46" s="110">
        <f t="shared" si="7"/>
        <v>8.4016393442622945</v>
      </c>
      <c r="V46" s="111">
        <f t="shared" si="8"/>
        <v>83.23534463387702</v>
      </c>
      <c r="W46" s="88"/>
      <c r="X46" s="1011" t="s">
        <v>129</v>
      </c>
      <c r="Y46" s="1009"/>
      <c r="Z46" s="1010"/>
      <c r="AA46" s="112">
        <v>1</v>
      </c>
      <c r="AB46" s="115">
        <v>1</v>
      </c>
      <c r="AC46" s="107">
        <f t="shared" si="9"/>
        <v>1</v>
      </c>
      <c r="AD46" s="108">
        <f>Calibração!$E$33</f>
        <v>1223.7983560411221</v>
      </c>
      <c r="AE46" s="109">
        <f t="shared" si="10"/>
        <v>1223.7983560411221</v>
      </c>
      <c r="AF46" s="110">
        <f t="shared" si="11"/>
        <v>12.068965517241379</v>
      </c>
      <c r="AG46" s="111">
        <f t="shared" si="12"/>
        <v>101.40043521483584</v>
      </c>
      <c r="AH46" s="88"/>
      <c r="AI46" s="1011" t="s">
        <v>129</v>
      </c>
      <c r="AJ46" s="1009"/>
      <c r="AK46" s="1010"/>
      <c r="AL46" s="112">
        <v>2</v>
      </c>
      <c r="AM46" s="115">
        <v>1</v>
      </c>
      <c r="AN46" s="107">
        <f t="shared" si="13"/>
        <v>2</v>
      </c>
      <c r="AO46" s="108">
        <f>Calibração!$G$33</f>
        <v>815.8655706940815</v>
      </c>
      <c r="AP46" s="109">
        <f t="shared" si="14"/>
        <v>1631.731141388163</v>
      </c>
      <c r="AQ46" s="110">
        <f t="shared" si="15"/>
        <v>9.1743119266055047</v>
      </c>
      <c r="AR46" s="111">
        <f t="shared" si="16"/>
        <v>177.85869441130976</v>
      </c>
      <c r="AS46" s="88"/>
      <c r="AT46" s="1011" t="s">
        <v>129</v>
      </c>
      <c r="AU46" s="1009"/>
      <c r="AV46" s="1010"/>
      <c r="AW46" s="112"/>
      <c r="AX46" s="115">
        <v>1</v>
      </c>
      <c r="AY46" s="107">
        <f t="shared" si="17"/>
        <v>0</v>
      </c>
      <c r="AZ46" s="108">
        <f>Calibração!$F$33</f>
        <v>979.03868483289773</v>
      </c>
      <c r="BA46" s="109">
        <f t="shared" si="18"/>
        <v>0</v>
      </c>
      <c r="BB46" s="110">
        <f t="shared" si="19"/>
        <v>8.8135593220338979</v>
      </c>
      <c r="BC46" s="111">
        <f t="shared" si="20"/>
        <v>0</v>
      </c>
      <c r="BD46" s="88"/>
      <c r="BE46" s="1011" t="s">
        <v>129</v>
      </c>
      <c r="BF46" s="1009"/>
      <c r="BG46" s="1010"/>
      <c r="BH46" s="112"/>
      <c r="BI46" s="115">
        <v>1</v>
      </c>
      <c r="BJ46" s="107">
        <f t="shared" si="21"/>
        <v>0</v>
      </c>
      <c r="BK46" s="108">
        <f>Calibração!$F$33</f>
        <v>979.03868483289773</v>
      </c>
      <c r="BL46" s="109">
        <f t="shared" si="22"/>
        <v>0</v>
      </c>
      <c r="BM46" s="112">
        <f t="shared" si="23"/>
        <v>11.052631578947368</v>
      </c>
      <c r="BN46" s="111">
        <f t="shared" si="24"/>
        <v>0</v>
      </c>
      <c r="BO46" s="88"/>
      <c r="BP46" s="1011" t="s">
        <v>129</v>
      </c>
      <c r="BQ46" s="1009"/>
      <c r="BR46" s="1010"/>
      <c r="BS46" s="112"/>
      <c r="BT46" s="115">
        <v>1</v>
      </c>
      <c r="BU46" s="107">
        <f t="shared" si="29"/>
        <v>0</v>
      </c>
      <c r="BV46" s="108">
        <f>Calibração!$E$33</f>
        <v>1223.7983560411221</v>
      </c>
      <c r="BW46" s="109">
        <f t="shared" si="26"/>
        <v>0</v>
      </c>
      <c r="BX46" s="112">
        <f t="shared" si="27"/>
        <v>14.095890410958905</v>
      </c>
      <c r="BY46" s="111">
        <f t="shared" si="28"/>
        <v>0</v>
      </c>
      <c r="BZ46" s="85"/>
      <c r="CA46" s="88"/>
      <c r="CB46" s="88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</row>
    <row r="47" spans="1:98" ht="15.75" customHeight="1">
      <c r="A47" s="1087"/>
      <c r="B47" s="1011" t="s">
        <v>264</v>
      </c>
      <c r="C47" s="1009"/>
      <c r="D47" s="1010"/>
      <c r="E47" s="112"/>
      <c r="F47" s="115">
        <f>'Cél.por tricoma'!AG44</f>
        <v>1</v>
      </c>
      <c r="G47" s="107">
        <f>E47*F47</f>
        <v>0</v>
      </c>
      <c r="H47" s="108">
        <f t="shared" si="1"/>
        <v>815.8655706940815</v>
      </c>
      <c r="I47" s="109">
        <f t="shared" si="2"/>
        <v>0</v>
      </c>
      <c r="J47" s="110">
        <f t="shared" si="3"/>
        <v>12.02247191011236</v>
      </c>
      <c r="K47" s="111">
        <f t="shared" si="4"/>
        <v>0</v>
      </c>
      <c r="L47" s="86"/>
      <c r="M47" s="1011" t="s">
        <v>264</v>
      </c>
      <c r="N47" s="1009"/>
      <c r="O47" s="1010"/>
      <c r="P47" s="112"/>
      <c r="Q47" s="115">
        <v>1</v>
      </c>
      <c r="R47" s="107">
        <f t="shared" si="5"/>
        <v>0</v>
      </c>
      <c r="S47" s="108">
        <f>Calibração!$H$33</f>
        <v>699.31334630921265</v>
      </c>
      <c r="T47" s="109">
        <f t="shared" si="6"/>
        <v>0</v>
      </c>
      <c r="U47" s="110">
        <f t="shared" si="7"/>
        <v>8.4016393442622945</v>
      </c>
      <c r="V47" s="111">
        <f t="shared" si="8"/>
        <v>0</v>
      </c>
      <c r="W47" s="88"/>
      <c r="X47" s="1011" t="s">
        <v>264</v>
      </c>
      <c r="Y47" s="1009"/>
      <c r="Z47" s="1010"/>
      <c r="AA47" s="112"/>
      <c r="AB47" s="115">
        <v>1</v>
      </c>
      <c r="AC47" s="107">
        <f t="shared" si="9"/>
        <v>0</v>
      </c>
      <c r="AD47" s="108">
        <f>Calibração!$E$33</f>
        <v>1223.7983560411221</v>
      </c>
      <c r="AE47" s="109">
        <f t="shared" si="10"/>
        <v>0</v>
      </c>
      <c r="AF47" s="110">
        <f t="shared" si="11"/>
        <v>12.068965517241379</v>
      </c>
      <c r="AG47" s="111">
        <f t="shared" si="12"/>
        <v>0</v>
      </c>
      <c r="AH47" s="88"/>
      <c r="AI47" s="1011" t="s">
        <v>264</v>
      </c>
      <c r="AJ47" s="1009"/>
      <c r="AK47" s="1010"/>
      <c r="AL47" s="112"/>
      <c r="AM47" s="115">
        <v>1</v>
      </c>
      <c r="AN47" s="107">
        <f t="shared" si="13"/>
        <v>0</v>
      </c>
      <c r="AO47" s="108">
        <f>Calibração!$G$33</f>
        <v>815.8655706940815</v>
      </c>
      <c r="AP47" s="109">
        <f t="shared" si="14"/>
        <v>0</v>
      </c>
      <c r="AQ47" s="110">
        <f t="shared" si="15"/>
        <v>9.1743119266055047</v>
      </c>
      <c r="AR47" s="111">
        <f t="shared" si="16"/>
        <v>0</v>
      </c>
      <c r="AS47" s="88"/>
      <c r="AT47" s="1011" t="s">
        <v>264</v>
      </c>
      <c r="AU47" s="1009"/>
      <c r="AV47" s="1010"/>
      <c r="AW47" s="112"/>
      <c r="AX47" s="115">
        <v>1</v>
      </c>
      <c r="AY47" s="107">
        <f t="shared" si="17"/>
        <v>0</v>
      </c>
      <c r="AZ47" s="108">
        <f>Calibração!$F$33</f>
        <v>979.03868483289773</v>
      </c>
      <c r="BA47" s="109">
        <f t="shared" si="18"/>
        <v>0</v>
      </c>
      <c r="BB47" s="110">
        <f t="shared" si="19"/>
        <v>8.8135593220338979</v>
      </c>
      <c r="BC47" s="111">
        <f t="shared" si="20"/>
        <v>0</v>
      </c>
      <c r="BD47" s="88"/>
      <c r="BE47" s="1011" t="s">
        <v>264</v>
      </c>
      <c r="BF47" s="1009"/>
      <c r="BG47" s="1010"/>
      <c r="BH47" s="112"/>
      <c r="BI47" s="115">
        <v>1</v>
      </c>
      <c r="BJ47" s="107">
        <f t="shared" si="21"/>
        <v>0</v>
      </c>
      <c r="BK47" s="108">
        <f>Calibração!$F$33</f>
        <v>979.03868483289773</v>
      </c>
      <c r="BL47" s="109">
        <f t="shared" si="22"/>
        <v>0</v>
      </c>
      <c r="BM47" s="112">
        <f t="shared" si="23"/>
        <v>11.052631578947368</v>
      </c>
      <c r="BN47" s="111">
        <f t="shared" si="24"/>
        <v>0</v>
      </c>
      <c r="BO47" s="88"/>
      <c r="BP47" s="1011" t="s">
        <v>264</v>
      </c>
      <c r="BQ47" s="1009"/>
      <c r="BR47" s="1010"/>
      <c r="BS47" s="112"/>
      <c r="BT47" s="115">
        <v>1</v>
      </c>
      <c r="BU47" s="107">
        <f t="shared" si="29"/>
        <v>0</v>
      </c>
      <c r="BV47" s="108">
        <f>Calibração!$E$33</f>
        <v>1223.7983560411221</v>
      </c>
      <c r="BW47" s="109">
        <f t="shared" si="26"/>
        <v>0</v>
      </c>
      <c r="BX47" s="112">
        <f t="shared" si="27"/>
        <v>14.095890410958905</v>
      </c>
      <c r="BY47" s="111">
        <f t="shared" si="28"/>
        <v>0</v>
      </c>
      <c r="BZ47" s="85"/>
      <c r="CA47" s="88"/>
      <c r="CB47" s="88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</row>
    <row r="48" spans="1:98" ht="15.75" customHeight="1">
      <c r="A48" s="1087"/>
      <c r="B48" s="1011" t="s">
        <v>138</v>
      </c>
      <c r="C48" s="1009"/>
      <c r="D48" s="1010"/>
      <c r="E48" s="112"/>
      <c r="F48" s="115">
        <f>'Cél.por tricoma'!AG45</f>
        <v>1</v>
      </c>
      <c r="G48" s="107">
        <f>E48*F48</f>
        <v>0</v>
      </c>
      <c r="H48" s="108">
        <f t="shared" si="1"/>
        <v>815.8655706940815</v>
      </c>
      <c r="I48" s="109">
        <f t="shared" si="2"/>
        <v>0</v>
      </c>
      <c r="J48" s="110">
        <f t="shared" si="3"/>
        <v>12.02247191011236</v>
      </c>
      <c r="K48" s="111">
        <f t="shared" si="4"/>
        <v>0</v>
      </c>
      <c r="L48" s="86"/>
      <c r="M48" s="1011" t="s">
        <v>138</v>
      </c>
      <c r="N48" s="1009"/>
      <c r="O48" s="1010"/>
      <c r="P48" s="112">
        <v>2</v>
      </c>
      <c r="Q48" s="115">
        <v>1</v>
      </c>
      <c r="R48" s="107">
        <f t="shared" si="5"/>
        <v>2</v>
      </c>
      <c r="S48" s="108">
        <f>Calibração!$H$33</f>
        <v>699.31334630921265</v>
      </c>
      <c r="T48" s="109">
        <f t="shared" si="6"/>
        <v>1398.6266926184253</v>
      </c>
      <c r="U48" s="110">
        <f t="shared" si="7"/>
        <v>8.4016393442622945</v>
      </c>
      <c r="V48" s="111">
        <f t="shared" si="8"/>
        <v>166.47068926775404</v>
      </c>
      <c r="W48" s="88"/>
      <c r="X48" s="1011" t="s">
        <v>138</v>
      </c>
      <c r="Y48" s="1009"/>
      <c r="Z48" s="1010"/>
      <c r="AA48" s="112">
        <v>1</v>
      </c>
      <c r="AB48" s="115">
        <v>1</v>
      </c>
      <c r="AC48" s="107">
        <f t="shared" si="9"/>
        <v>1</v>
      </c>
      <c r="AD48" s="108">
        <f>Calibração!$E$33</f>
        <v>1223.7983560411221</v>
      </c>
      <c r="AE48" s="109">
        <f t="shared" si="10"/>
        <v>1223.7983560411221</v>
      </c>
      <c r="AF48" s="110">
        <f t="shared" si="11"/>
        <v>12.068965517241379</v>
      </c>
      <c r="AG48" s="111">
        <f t="shared" si="12"/>
        <v>101.40043521483584</v>
      </c>
      <c r="AH48" s="88"/>
      <c r="AI48" s="1011" t="s">
        <v>138</v>
      </c>
      <c r="AJ48" s="1009"/>
      <c r="AK48" s="1010"/>
      <c r="AL48" s="112"/>
      <c r="AM48" s="115">
        <v>1</v>
      </c>
      <c r="AN48" s="107">
        <f t="shared" si="13"/>
        <v>0</v>
      </c>
      <c r="AO48" s="108">
        <f>Calibração!$G$33</f>
        <v>815.8655706940815</v>
      </c>
      <c r="AP48" s="109">
        <f t="shared" si="14"/>
        <v>0</v>
      </c>
      <c r="AQ48" s="110">
        <f t="shared" si="15"/>
        <v>9.1743119266055047</v>
      </c>
      <c r="AR48" s="111">
        <f t="shared" si="16"/>
        <v>0</v>
      </c>
      <c r="AS48" s="88"/>
      <c r="AT48" s="1011" t="s">
        <v>138</v>
      </c>
      <c r="AU48" s="1009"/>
      <c r="AV48" s="1010"/>
      <c r="AW48" s="112"/>
      <c r="AX48" s="115">
        <v>1</v>
      </c>
      <c r="AY48" s="107">
        <f t="shared" si="17"/>
        <v>0</v>
      </c>
      <c r="AZ48" s="108">
        <f>Calibração!$F$33</f>
        <v>979.03868483289773</v>
      </c>
      <c r="BA48" s="109">
        <f t="shared" si="18"/>
        <v>0</v>
      </c>
      <c r="BB48" s="110">
        <f t="shared" si="19"/>
        <v>8.8135593220338979</v>
      </c>
      <c r="BC48" s="111">
        <f t="shared" si="20"/>
        <v>0</v>
      </c>
      <c r="BD48" s="88"/>
      <c r="BE48" s="1011" t="s">
        <v>265</v>
      </c>
      <c r="BF48" s="1009"/>
      <c r="BG48" s="1010"/>
      <c r="BH48" s="112">
        <v>1</v>
      </c>
      <c r="BI48" s="115">
        <v>1</v>
      </c>
      <c r="BJ48" s="107">
        <f t="shared" si="21"/>
        <v>1</v>
      </c>
      <c r="BK48" s="108">
        <f>Calibração!$F$33</f>
        <v>979.03868483289773</v>
      </c>
      <c r="BL48" s="109">
        <f t="shared" si="22"/>
        <v>979.03868483289773</v>
      </c>
      <c r="BM48" s="112">
        <f t="shared" si="23"/>
        <v>11.052631578947368</v>
      </c>
      <c r="BN48" s="111">
        <f t="shared" si="24"/>
        <v>88.57969053250028</v>
      </c>
      <c r="BO48" s="88"/>
      <c r="BP48" s="1011" t="s">
        <v>138</v>
      </c>
      <c r="BQ48" s="1009"/>
      <c r="BR48" s="1010"/>
      <c r="BS48" s="112">
        <v>1</v>
      </c>
      <c r="BT48" s="115">
        <v>1</v>
      </c>
      <c r="BU48" s="107">
        <f t="shared" si="29"/>
        <v>1</v>
      </c>
      <c r="BV48" s="108">
        <f>Calibração!$E$33</f>
        <v>1223.7983560411221</v>
      </c>
      <c r="BW48" s="109">
        <f t="shared" si="26"/>
        <v>1223.7983560411221</v>
      </c>
      <c r="BX48" s="112">
        <f t="shared" si="27"/>
        <v>14.095890410958905</v>
      </c>
      <c r="BY48" s="111">
        <f t="shared" si="28"/>
        <v>86.819514082606332</v>
      </c>
      <c r="BZ48" s="85"/>
      <c r="CA48" s="88"/>
      <c r="CB48" s="88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</row>
    <row r="49" spans="1:98" ht="15.75" customHeight="1">
      <c r="A49" s="1088"/>
      <c r="B49" s="1005" t="s">
        <v>212</v>
      </c>
      <c r="C49" s="1006"/>
      <c r="D49" s="1007"/>
      <c r="E49" s="124"/>
      <c r="F49" s="125">
        <f>'Cél.por tricoma'!C396</f>
        <v>9</v>
      </c>
      <c r="G49" s="126">
        <f>E49*F49</f>
        <v>0</v>
      </c>
      <c r="H49" s="127">
        <f t="shared" si="1"/>
        <v>815.8655706940815</v>
      </c>
      <c r="I49" s="128">
        <f t="shared" si="2"/>
        <v>0</v>
      </c>
      <c r="J49" s="129">
        <f t="shared" si="3"/>
        <v>12.02247191011236</v>
      </c>
      <c r="K49" s="130">
        <f t="shared" si="4"/>
        <v>0</v>
      </c>
      <c r="L49" s="86"/>
      <c r="M49" s="1005" t="s">
        <v>212</v>
      </c>
      <c r="N49" s="1006"/>
      <c r="O49" s="1007"/>
      <c r="P49" s="124"/>
      <c r="Q49" s="114"/>
      <c r="R49" s="126">
        <f t="shared" si="5"/>
        <v>0</v>
      </c>
      <c r="S49" s="127">
        <f>Calibração!$H$33</f>
        <v>699.31334630921265</v>
      </c>
      <c r="T49" s="128">
        <f t="shared" si="6"/>
        <v>0</v>
      </c>
      <c r="U49" s="129">
        <f t="shared" si="7"/>
        <v>8.4016393442622945</v>
      </c>
      <c r="V49" s="130">
        <f t="shared" si="8"/>
        <v>0</v>
      </c>
      <c r="W49" s="88"/>
      <c r="X49" s="1005" t="s">
        <v>212</v>
      </c>
      <c r="Y49" s="1006"/>
      <c r="Z49" s="1007"/>
      <c r="AA49" s="124"/>
      <c r="AB49" s="131"/>
      <c r="AC49" s="126">
        <f t="shared" si="9"/>
        <v>0</v>
      </c>
      <c r="AD49" s="127">
        <f>Calibração!$E$33</f>
        <v>1223.7983560411221</v>
      </c>
      <c r="AE49" s="128">
        <f t="shared" si="10"/>
        <v>0</v>
      </c>
      <c r="AF49" s="129">
        <f t="shared" si="11"/>
        <v>12.068965517241379</v>
      </c>
      <c r="AG49" s="130">
        <f t="shared" si="12"/>
        <v>0</v>
      </c>
      <c r="AH49" s="88"/>
      <c r="AI49" s="1005" t="s">
        <v>212</v>
      </c>
      <c r="AJ49" s="1006"/>
      <c r="AK49" s="1007"/>
      <c r="AL49" s="124"/>
      <c r="AM49" s="131"/>
      <c r="AN49" s="126">
        <f t="shared" si="13"/>
        <v>0</v>
      </c>
      <c r="AO49" s="127">
        <f>Calibração!$G$33</f>
        <v>815.8655706940815</v>
      </c>
      <c r="AP49" s="128">
        <f t="shared" si="14"/>
        <v>0</v>
      </c>
      <c r="AQ49" s="129">
        <f t="shared" si="15"/>
        <v>9.1743119266055047</v>
      </c>
      <c r="AR49" s="130">
        <f t="shared" si="16"/>
        <v>0</v>
      </c>
      <c r="AS49" s="88"/>
      <c r="AT49" s="1005" t="s">
        <v>212</v>
      </c>
      <c r="AU49" s="1006"/>
      <c r="AV49" s="1007"/>
      <c r="AW49" s="124"/>
      <c r="AX49" s="131"/>
      <c r="AY49" s="126">
        <f t="shared" si="17"/>
        <v>0</v>
      </c>
      <c r="AZ49" s="127">
        <f>Calibração!$F$33</f>
        <v>979.03868483289773</v>
      </c>
      <c r="BA49" s="128">
        <f t="shared" si="18"/>
        <v>0</v>
      </c>
      <c r="BB49" s="129">
        <f t="shared" si="19"/>
        <v>8.8135593220338979</v>
      </c>
      <c r="BC49" s="130">
        <f t="shared" si="20"/>
        <v>0</v>
      </c>
      <c r="BD49" s="88"/>
      <c r="BE49" s="1005" t="s">
        <v>212</v>
      </c>
      <c r="BF49" s="1006"/>
      <c r="BG49" s="1007"/>
      <c r="BH49" s="124"/>
      <c r="BI49" s="131"/>
      <c r="BJ49" s="126">
        <f t="shared" si="21"/>
        <v>0</v>
      </c>
      <c r="BK49" s="127">
        <f>Calibração!$F$33</f>
        <v>979.03868483289773</v>
      </c>
      <c r="BL49" s="128">
        <f t="shared" si="22"/>
        <v>0</v>
      </c>
      <c r="BM49" s="124">
        <f t="shared" si="23"/>
        <v>11.052631578947368</v>
      </c>
      <c r="BN49" s="130">
        <f t="shared" si="24"/>
        <v>0</v>
      </c>
      <c r="BO49" s="88"/>
      <c r="BP49" s="1005" t="s">
        <v>212</v>
      </c>
      <c r="BQ49" s="1006"/>
      <c r="BR49" s="1007"/>
      <c r="BS49" s="124"/>
      <c r="BT49" s="131"/>
      <c r="BU49" s="126">
        <f t="shared" si="29"/>
        <v>0</v>
      </c>
      <c r="BV49" s="127">
        <f>Calibração!$E$33</f>
        <v>1223.7983560411221</v>
      </c>
      <c r="BW49" s="128">
        <f t="shared" si="26"/>
        <v>0</v>
      </c>
      <c r="BX49" s="124">
        <f t="shared" si="27"/>
        <v>14.095890410958905</v>
      </c>
      <c r="BY49" s="130">
        <f t="shared" si="28"/>
        <v>0</v>
      </c>
      <c r="BZ49" s="85"/>
      <c r="CA49" s="88"/>
      <c r="CB49" s="88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</row>
    <row r="50" spans="1:98" ht="15.75" customHeight="1">
      <c r="A50" s="85"/>
      <c r="B50" s="132"/>
      <c r="C50" s="133"/>
      <c r="D50" s="133"/>
      <c r="E50" s="133"/>
      <c r="F50" s="133"/>
      <c r="G50" s="133"/>
      <c r="H50" s="88"/>
      <c r="I50" s="88"/>
      <c r="J50" s="134" t="s">
        <v>266</v>
      </c>
      <c r="K50" s="135">
        <f>I6</f>
        <v>1</v>
      </c>
      <c r="L50" s="86"/>
      <c r="M50" s="132"/>
      <c r="N50" s="133"/>
      <c r="O50" s="133"/>
      <c r="P50" s="133"/>
      <c r="Q50" s="133"/>
      <c r="R50" s="133"/>
      <c r="S50" s="88"/>
      <c r="T50" s="88"/>
      <c r="U50" s="134" t="s">
        <v>266</v>
      </c>
      <c r="V50" s="135">
        <f>T6</f>
        <v>1</v>
      </c>
      <c r="W50" s="88"/>
      <c r="X50" s="132"/>
      <c r="Y50" s="133"/>
      <c r="Z50" s="133"/>
      <c r="AA50" s="133"/>
      <c r="AB50" s="133"/>
      <c r="AC50" s="133"/>
      <c r="AD50" s="88"/>
      <c r="AE50" s="88"/>
      <c r="AF50" s="134" t="s">
        <v>266</v>
      </c>
      <c r="AG50" s="135">
        <f>AE6</f>
        <v>1</v>
      </c>
      <c r="AH50" s="88"/>
      <c r="AI50" s="132"/>
      <c r="AJ50" s="133"/>
      <c r="AK50" s="133"/>
      <c r="AL50" s="133"/>
      <c r="AM50" s="133"/>
      <c r="AN50" s="133"/>
      <c r="AO50" s="88"/>
      <c r="AP50" s="88"/>
      <c r="AQ50" s="134" t="s">
        <v>266</v>
      </c>
      <c r="AR50" s="135">
        <f>AP6</f>
        <v>1</v>
      </c>
      <c r="AS50" s="88"/>
      <c r="AT50" s="132"/>
      <c r="AU50" s="133"/>
      <c r="AV50" s="133"/>
      <c r="AW50" s="133"/>
      <c r="AX50" s="133"/>
      <c r="AY50" s="133"/>
      <c r="AZ50" s="88"/>
      <c r="BA50" s="88"/>
      <c r="BB50" s="134" t="s">
        <v>266</v>
      </c>
      <c r="BC50" s="135">
        <f>BA6</f>
        <v>1</v>
      </c>
      <c r="BD50" s="88"/>
      <c r="BE50" s="132"/>
      <c r="BF50" s="133"/>
      <c r="BG50" s="133"/>
      <c r="BH50" s="133"/>
      <c r="BI50" s="133"/>
      <c r="BJ50" s="133"/>
      <c r="BK50" s="88"/>
      <c r="BL50" s="88"/>
      <c r="BM50" s="134" t="s">
        <v>266</v>
      </c>
      <c r="BN50" s="135">
        <f>BL6</f>
        <v>1</v>
      </c>
      <c r="BO50" s="88"/>
      <c r="BP50" s="132"/>
      <c r="BQ50" s="133"/>
      <c r="BR50" s="133"/>
      <c r="BS50" s="133"/>
      <c r="BT50" s="133"/>
      <c r="BU50" s="133"/>
      <c r="BV50" s="88"/>
      <c r="BW50" s="88"/>
      <c r="BX50" s="134" t="s">
        <v>266</v>
      </c>
      <c r="BY50" s="135">
        <f>BW6</f>
        <v>1</v>
      </c>
      <c r="BZ50" s="85"/>
      <c r="CA50" s="88"/>
      <c r="CB50" s="88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</row>
    <row r="51" spans="1:98" ht="15.75" customHeight="1">
      <c r="A51" s="85"/>
      <c r="B51" s="136"/>
      <c r="C51" s="137"/>
      <c r="D51" s="137"/>
      <c r="E51" s="137"/>
      <c r="F51" s="137"/>
      <c r="G51" s="137"/>
      <c r="H51" s="1012" t="s">
        <v>267</v>
      </c>
      <c r="I51" s="1013"/>
      <c r="J51" s="1014"/>
      <c r="K51" s="138">
        <f>SUM(K9:K49)*K50</f>
        <v>509044.30175817711</v>
      </c>
      <c r="L51" s="86"/>
      <c r="M51" s="136"/>
      <c r="N51" s="137"/>
      <c r="O51" s="137"/>
      <c r="P51" s="137"/>
      <c r="Q51" s="137"/>
      <c r="R51" s="137"/>
      <c r="S51" s="1012" t="s">
        <v>268</v>
      </c>
      <c r="T51" s="1013"/>
      <c r="U51" s="1014"/>
      <c r="V51" s="138">
        <f>SUM(V9:V49)*V50</f>
        <v>467729.52742978116</v>
      </c>
      <c r="W51" s="88"/>
      <c r="X51" s="136"/>
      <c r="Y51" s="137"/>
      <c r="Z51" s="137"/>
      <c r="AA51" s="137"/>
      <c r="AB51" s="137"/>
      <c r="AC51" s="137"/>
      <c r="AD51" s="1012" t="s">
        <v>268</v>
      </c>
      <c r="AE51" s="1013"/>
      <c r="AF51" s="1014"/>
      <c r="AG51" s="138">
        <f>SUM(AG9:AG49)*AG50</f>
        <v>480695.48632327787</v>
      </c>
      <c r="AH51" s="88"/>
      <c r="AI51" s="136"/>
      <c r="AJ51" s="137"/>
      <c r="AK51" s="137"/>
      <c r="AL51" s="137"/>
      <c r="AM51" s="137"/>
      <c r="AN51" s="137"/>
      <c r="AO51" s="1012" t="s">
        <v>268</v>
      </c>
      <c r="AP51" s="1013"/>
      <c r="AQ51" s="1014"/>
      <c r="AR51" s="138">
        <f>SUM(AR9:AR49)*AR50</f>
        <v>516370.57279330154</v>
      </c>
      <c r="AS51" s="88"/>
      <c r="AT51" s="136"/>
      <c r="AU51" s="137"/>
      <c r="AV51" s="137"/>
      <c r="AW51" s="137"/>
      <c r="AX51" s="137"/>
      <c r="AY51" s="137"/>
      <c r="AZ51" s="1012" t="s">
        <v>268</v>
      </c>
      <c r="BA51" s="1013"/>
      <c r="BB51" s="1014"/>
      <c r="BC51" s="138">
        <f>SUM(BC9:BC49)*BC50</f>
        <v>500558.41844865453</v>
      </c>
      <c r="BD51" s="88"/>
      <c r="BE51" s="136"/>
      <c r="BF51" s="137"/>
      <c r="BG51" s="137"/>
      <c r="BH51" s="137"/>
      <c r="BI51" s="137"/>
      <c r="BJ51" s="137"/>
      <c r="BK51" s="1012" t="s">
        <v>268</v>
      </c>
      <c r="BL51" s="1013"/>
      <c r="BM51" s="1014"/>
      <c r="BN51" s="138">
        <f>SUM(BN9:BN49)*BN50</f>
        <v>433673.00472535496</v>
      </c>
      <c r="BO51" s="88"/>
      <c r="BP51" s="136"/>
      <c r="BQ51" s="137"/>
      <c r="BR51" s="137"/>
      <c r="BS51" s="137"/>
      <c r="BT51" s="137"/>
      <c r="BU51" s="137"/>
      <c r="BV51" s="1012" t="s">
        <v>268</v>
      </c>
      <c r="BW51" s="1013"/>
      <c r="BX51" s="1014"/>
      <c r="BY51" s="138">
        <f>SUM(BY9:BY49)*BY50</f>
        <v>414192.68874335941</v>
      </c>
      <c r="BZ51" s="85"/>
      <c r="CA51" s="88"/>
      <c r="CB51" s="88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139"/>
    </row>
    <row r="52" spans="1:98" ht="15.75" customHeight="1">
      <c r="A52" s="85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6"/>
      <c r="M52" s="88"/>
      <c r="N52" s="88"/>
      <c r="O52" s="88"/>
      <c r="P52" s="88"/>
      <c r="Q52" s="140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140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140"/>
      <c r="BY52" s="88"/>
      <c r="BZ52" s="85"/>
      <c r="CA52" s="88"/>
      <c r="CB52" s="88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</row>
    <row r="53" spans="1:98" ht="15.75" customHeight="1">
      <c r="A53" s="85"/>
      <c r="B53" s="1060" t="s">
        <v>269</v>
      </c>
      <c r="C53" s="1006"/>
      <c r="D53" s="1006"/>
      <c r="E53" s="1006"/>
      <c r="F53" s="1006"/>
      <c r="G53" s="1006"/>
      <c r="H53" s="1006"/>
      <c r="I53" s="1006"/>
      <c r="J53" s="1006"/>
      <c r="K53" s="1028"/>
      <c r="L53" s="86"/>
      <c r="M53" s="1060" t="s">
        <v>269</v>
      </c>
      <c r="N53" s="1006"/>
      <c r="O53" s="1006"/>
      <c r="P53" s="1006"/>
      <c r="Q53" s="1006"/>
      <c r="R53" s="1006"/>
      <c r="S53" s="1006"/>
      <c r="T53" s="1006"/>
      <c r="U53" s="1006"/>
      <c r="V53" s="1028"/>
      <c r="W53" s="88"/>
      <c r="X53" s="1060" t="s">
        <v>269</v>
      </c>
      <c r="Y53" s="1006"/>
      <c r="Z53" s="1006"/>
      <c r="AA53" s="1006"/>
      <c r="AB53" s="1006"/>
      <c r="AC53" s="1006"/>
      <c r="AD53" s="1006"/>
      <c r="AE53" s="1006"/>
      <c r="AF53" s="1006"/>
      <c r="AG53" s="1028"/>
      <c r="AH53" s="88"/>
      <c r="AI53" s="1060" t="s">
        <v>269</v>
      </c>
      <c r="AJ53" s="1006"/>
      <c r="AK53" s="1006"/>
      <c r="AL53" s="1006"/>
      <c r="AM53" s="1006"/>
      <c r="AN53" s="1006"/>
      <c r="AO53" s="1006"/>
      <c r="AP53" s="1006"/>
      <c r="AQ53" s="1006"/>
      <c r="AR53" s="1028"/>
      <c r="AS53" s="88"/>
      <c r="AT53" s="1060" t="s">
        <v>269</v>
      </c>
      <c r="AU53" s="1006"/>
      <c r="AV53" s="1006"/>
      <c r="AW53" s="1006"/>
      <c r="AX53" s="1006"/>
      <c r="AY53" s="1006"/>
      <c r="AZ53" s="1006"/>
      <c r="BA53" s="1006"/>
      <c r="BB53" s="1006"/>
      <c r="BC53" s="1028"/>
      <c r="BD53" s="88"/>
      <c r="BE53" s="1060" t="s">
        <v>269</v>
      </c>
      <c r="BF53" s="1006"/>
      <c r="BG53" s="1006"/>
      <c r="BH53" s="1006"/>
      <c r="BI53" s="1006"/>
      <c r="BJ53" s="1006"/>
      <c r="BK53" s="1006"/>
      <c r="BL53" s="1006"/>
      <c r="BM53" s="1006"/>
      <c r="BN53" s="1028"/>
      <c r="BO53" s="88"/>
      <c r="BP53" s="1060" t="s">
        <v>269</v>
      </c>
      <c r="BQ53" s="1006"/>
      <c r="BR53" s="1006"/>
      <c r="BS53" s="1006"/>
      <c r="BT53" s="1006"/>
      <c r="BU53" s="1006"/>
      <c r="BV53" s="1006"/>
      <c r="BW53" s="1006"/>
      <c r="BX53" s="1006"/>
      <c r="BY53" s="1028"/>
      <c r="BZ53" s="141"/>
      <c r="CA53" s="142"/>
      <c r="CB53" s="142"/>
      <c r="CC53" s="143"/>
      <c r="CD53" s="143"/>
      <c r="CE53" s="143"/>
      <c r="CF53" s="143"/>
      <c r="CG53" s="143"/>
      <c r="CH53" s="143"/>
      <c r="CI53" s="143"/>
      <c r="CJ53" s="143"/>
      <c r="CK53" s="143"/>
      <c r="CL53" s="143"/>
      <c r="CM53" s="143"/>
      <c r="CN53" s="143"/>
      <c r="CO53" s="143"/>
      <c r="CP53" s="143"/>
      <c r="CQ53" s="143"/>
      <c r="CR53" s="143"/>
      <c r="CS53" s="143"/>
      <c r="CT53" s="144"/>
    </row>
    <row r="54" spans="1:98" ht="15.75" customHeight="1">
      <c r="A54" s="1068" t="s">
        <v>270</v>
      </c>
      <c r="B54" s="90" t="s">
        <v>233</v>
      </c>
      <c r="C54" s="145" t="s">
        <v>271</v>
      </c>
      <c r="D54" s="92" t="s">
        <v>234</v>
      </c>
      <c r="E54" s="1020" t="s">
        <v>235</v>
      </c>
      <c r="F54" s="1021"/>
      <c r="G54" s="93" t="s">
        <v>236</v>
      </c>
      <c r="H54" s="94" t="s">
        <v>237</v>
      </c>
      <c r="I54" s="95">
        <v>1</v>
      </c>
      <c r="J54" s="96" t="s">
        <v>238</v>
      </c>
      <c r="K54" s="97" t="s">
        <v>239</v>
      </c>
      <c r="L54" s="86"/>
      <c r="M54" s="90" t="s">
        <v>233</v>
      </c>
      <c r="N54" s="91">
        <v>43753</v>
      </c>
      <c r="O54" s="92" t="s">
        <v>234</v>
      </c>
      <c r="P54" s="1020" t="s">
        <v>240</v>
      </c>
      <c r="Q54" s="1021"/>
      <c r="R54" s="93" t="s">
        <v>236</v>
      </c>
      <c r="S54" s="94" t="s">
        <v>237</v>
      </c>
      <c r="T54" s="95">
        <v>1</v>
      </c>
      <c r="U54" s="96" t="s">
        <v>238</v>
      </c>
      <c r="V54" s="97" t="s">
        <v>239</v>
      </c>
      <c r="W54" s="88"/>
      <c r="X54" s="90" t="s">
        <v>233</v>
      </c>
      <c r="Y54" s="91">
        <v>43753</v>
      </c>
      <c r="Z54" s="92" t="s">
        <v>234</v>
      </c>
      <c r="AA54" s="1020" t="s">
        <v>241</v>
      </c>
      <c r="AB54" s="1021"/>
      <c r="AC54" s="93" t="s">
        <v>236</v>
      </c>
      <c r="AD54" s="94" t="s">
        <v>237</v>
      </c>
      <c r="AE54" s="95">
        <v>1</v>
      </c>
      <c r="AF54" s="96" t="s">
        <v>238</v>
      </c>
      <c r="AG54" s="97" t="s">
        <v>239</v>
      </c>
      <c r="AH54" s="88"/>
      <c r="AI54" s="90" t="s">
        <v>233</v>
      </c>
      <c r="AJ54" s="91">
        <v>43753</v>
      </c>
      <c r="AK54" s="92" t="s">
        <v>234</v>
      </c>
      <c r="AL54" s="1020" t="s">
        <v>272</v>
      </c>
      <c r="AM54" s="1021"/>
      <c r="AN54" s="93" t="s">
        <v>236</v>
      </c>
      <c r="AO54" s="94" t="s">
        <v>237</v>
      </c>
      <c r="AP54" s="95">
        <v>1</v>
      </c>
      <c r="AQ54" s="96" t="s">
        <v>238</v>
      </c>
      <c r="AR54" s="97" t="s">
        <v>239</v>
      </c>
      <c r="AS54" s="88"/>
      <c r="AT54" s="90" t="s">
        <v>233</v>
      </c>
      <c r="AU54" s="91">
        <v>43753</v>
      </c>
      <c r="AV54" s="92" t="s">
        <v>234</v>
      </c>
      <c r="AW54" s="1020" t="s">
        <v>273</v>
      </c>
      <c r="AX54" s="1021"/>
      <c r="AY54" s="93" t="s">
        <v>236</v>
      </c>
      <c r="AZ54" s="94" t="s">
        <v>237</v>
      </c>
      <c r="BA54" s="95">
        <v>1</v>
      </c>
      <c r="BB54" s="96" t="s">
        <v>238</v>
      </c>
      <c r="BC54" s="97" t="s">
        <v>239</v>
      </c>
      <c r="BD54" s="88"/>
      <c r="BE54" s="90" t="s">
        <v>233</v>
      </c>
      <c r="BF54" s="91">
        <v>43753</v>
      </c>
      <c r="BG54" s="92" t="s">
        <v>234</v>
      </c>
      <c r="BH54" s="1020" t="s">
        <v>244</v>
      </c>
      <c r="BI54" s="1021"/>
      <c r="BJ54" s="93" t="s">
        <v>236</v>
      </c>
      <c r="BK54" s="94" t="s">
        <v>237</v>
      </c>
      <c r="BL54" s="95">
        <v>1</v>
      </c>
      <c r="BM54" s="96" t="s">
        <v>238</v>
      </c>
      <c r="BN54" s="97" t="s">
        <v>239</v>
      </c>
      <c r="BO54" s="88"/>
      <c r="BP54" s="90" t="s">
        <v>233</v>
      </c>
      <c r="BQ54" s="91">
        <v>43753</v>
      </c>
      <c r="BR54" s="92" t="s">
        <v>234</v>
      </c>
      <c r="BS54" s="1020" t="s">
        <v>245</v>
      </c>
      <c r="BT54" s="1021"/>
      <c r="BU54" s="93" t="s">
        <v>236</v>
      </c>
      <c r="BV54" s="94" t="s">
        <v>237</v>
      </c>
      <c r="BW54" s="95">
        <v>1</v>
      </c>
      <c r="BX54" s="96" t="s">
        <v>238</v>
      </c>
      <c r="BY54" s="97" t="s">
        <v>239</v>
      </c>
      <c r="BZ54" s="85"/>
      <c r="CA54" s="88"/>
      <c r="CB54" s="88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</row>
    <row r="55" spans="1:98" ht="15.75" customHeight="1">
      <c r="A55" s="1018"/>
      <c r="B55" s="98" t="s">
        <v>246</v>
      </c>
      <c r="C55" s="99">
        <v>6</v>
      </c>
      <c r="D55" s="98" t="s">
        <v>247</v>
      </c>
      <c r="E55" s="100" t="s">
        <v>248</v>
      </c>
      <c r="F55" s="101" t="s">
        <v>249</v>
      </c>
      <c r="G55" s="102">
        <f>Calibração!G33</f>
        <v>815.8655706940815</v>
      </c>
      <c r="H55" s="1022" t="s">
        <v>250</v>
      </c>
      <c r="I55" s="1007"/>
      <c r="J55" s="99">
        <f>'Concentração amostra - Densidad'!B3</f>
        <v>1070</v>
      </c>
      <c r="K55" s="146">
        <f>'Concentração amostra - Densidad'!C3</f>
        <v>89</v>
      </c>
      <c r="L55" s="86"/>
      <c r="M55" s="98" t="s">
        <v>246</v>
      </c>
      <c r="N55" s="99">
        <v>7</v>
      </c>
      <c r="O55" s="98" t="s">
        <v>247</v>
      </c>
      <c r="P55" s="100" t="s">
        <v>248</v>
      </c>
      <c r="Q55" s="101" t="s">
        <v>249</v>
      </c>
      <c r="R55" s="102">
        <f>Calibração!H33</f>
        <v>699.31334630921265</v>
      </c>
      <c r="S55" s="1022" t="s">
        <v>250</v>
      </c>
      <c r="T55" s="1007"/>
      <c r="U55" s="99">
        <f>'Concentração amostra - Densidad'!B4</f>
        <v>1025</v>
      </c>
      <c r="V55" s="146">
        <f>'Concentração amostra - Densidad'!C4</f>
        <v>122</v>
      </c>
      <c r="W55" s="88"/>
      <c r="X55" s="98" t="s">
        <v>246</v>
      </c>
      <c r="Y55" s="99">
        <v>4</v>
      </c>
      <c r="Z55" s="98" t="s">
        <v>247</v>
      </c>
      <c r="AA55" s="100" t="s">
        <v>248</v>
      </c>
      <c r="AB55" s="101" t="s">
        <v>249</v>
      </c>
      <c r="AC55" s="102">
        <f>Calibração!E33</f>
        <v>1223.7983560411221</v>
      </c>
      <c r="AD55" s="1022" t="s">
        <v>250</v>
      </c>
      <c r="AE55" s="1007"/>
      <c r="AF55" s="99">
        <f>'Concentração amostra - Densidad'!B5</f>
        <v>1050</v>
      </c>
      <c r="AG55" s="146">
        <f>'Concentração amostra - Densidad'!C5</f>
        <v>87</v>
      </c>
      <c r="AH55" s="88"/>
      <c r="AI55" s="98" t="s">
        <v>246</v>
      </c>
      <c r="AJ55" s="99">
        <v>6</v>
      </c>
      <c r="AK55" s="98" t="s">
        <v>247</v>
      </c>
      <c r="AL55" s="100" t="s">
        <v>248</v>
      </c>
      <c r="AM55" s="101" t="s">
        <v>249</v>
      </c>
      <c r="AN55" s="102">
        <f>Calibração!G33</f>
        <v>815.8655706940815</v>
      </c>
      <c r="AO55" s="1022" t="s">
        <v>250</v>
      </c>
      <c r="AP55" s="1007"/>
      <c r="AQ55" s="99">
        <v>1025</v>
      </c>
      <c r="AR55" s="146">
        <v>89</v>
      </c>
      <c r="AS55" s="88"/>
      <c r="AT55" s="98" t="s">
        <v>246</v>
      </c>
      <c r="AU55" s="99">
        <v>6</v>
      </c>
      <c r="AV55" s="98" t="s">
        <v>247</v>
      </c>
      <c r="AW55" s="100" t="s">
        <v>248</v>
      </c>
      <c r="AX55" s="101" t="s">
        <v>249</v>
      </c>
      <c r="AY55" s="102">
        <f>[1]Calibração!AY56</f>
        <v>0</v>
      </c>
      <c r="AZ55" s="1022" t="s">
        <v>250</v>
      </c>
      <c r="BA55" s="1007"/>
      <c r="BB55" s="99">
        <v>1025</v>
      </c>
      <c r="BC55" s="146">
        <v>89</v>
      </c>
      <c r="BD55" s="88"/>
      <c r="BE55" s="98" t="s">
        <v>246</v>
      </c>
      <c r="BF55" s="99">
        <v>6</v>
      </c>
      <c r="BG55" s="98" t="s">
        <v>247</v>
      </c>
      <c r="BH55" s="100" t="s">
        <v>248</v>
      </c>
      <c r="BI55" s="101" t="s">
        <v>249</v>
      </c>
      <c r="BJ55" s="102">
        <f>Calibração!G33</f>
        <v>815.8655706940815</v>
      </c>
      <c r="BK55" s="1022" t="s">
        <v>250</v>
      </c>
      <c r="BL55" s="1007"/>
      <c r="BM55" s="99">
        <f>'Concentração amostra - Densidad'!B8</f>
        <v>1050</v>
      </c>
      <c r="BN55" s="146">
        <f>'Concentração amostra - Densidad'!C8</f>
        <v>95</v>
      </c>
      <c r="BO55" s="88"/>
      <c r="BP55" s="98" t="s">
        <v>246</v>
      </c>
      <c r="BQ55" s="99">
        <v>4</v>
      </c>
      <c r="BR55" s="98" t="s">
        <v>247</v>
      </c>
      <c r="BS55" s="100" t="s">
        <v>248</v>
      </c>
      <c r="BT55" s="101" t="s">
        <v>249</v>
      </c>
      <c r="BU55" s="102">
        <f>Calibração!E33</f>
        <v>1223.7983560411221</v>
      </c>
      <c r="BV55" s="1022" t="s">
        <v>250</v>
      </c>
      <c r="BW55" s="1007"/>
      <c r="BX55" s="99">
        <f>'Concentração amostra - Densidad'!B9</f>
        <v>1029</v>
      </c>
      <c r="BY55" s="146">
        <f>'Concentração amostra - Densidad'!C9</f>
        <v>73</v>
      </c>
      <c r="BZ55" s="85"/>
      <c r="CA55" s="88"/>
      <c r="CB55" s="88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</row>
    <row r="56" spans="1:98" ht="15.75" customHeight="1">
      <c r="A56" s="1018"/>
      <c r="B56" s="1024" t="s">
        <v>251</v>
      </c>
      <c r="C56" s="1025"/>
      <c r="D56" s="1021"/>
      <c r="E56" s="92" t="s">
        <v>252</v>
      </c>
      <c r="F56" s="103" t="s">
        <v>253</v>
      </c>
      <c r="G56" s="92" t="s">
        <v>254</v>
      </c>
      <c r="H56" s="104" t="s">
        <v>255</v>
      </c>
      <c r="I56" s="92" t="s">
        <v>256</v>
      </c>
      <c r="J56" s="92" t="s">
        <v>257</v>
      </c>
      <c r="K56" s="97" t="s">
        <v>258</v>
      </c>
      <c r="L56" s="86"/>
      <c r="M56" s="1024" t="s">
        <v>251</v>
      </c>
      <c r="N56" s="1025"/>
      <c r="O56" s="1021"/>
      <c r="P56" s="92" t="s">
        <v>252</v>
      </c>
      <c r="Q56" s="103" t="s">
        <v>253</v>
      </c>
      <c r="R56" s="92" t="s">
        <v>254</v>
      </c>
      <c r="S56" s="104" t="s">
        <v>255</v>
      </c>
      <c r="T56" s="92" t="s">
        <v>256</v>
      </c>
      <c r="U56" s="92" t="s">
        <v>257</v>
      </c>
      <c r="V56" s="97" t="s">
        <v>258</v>
      </c>
      <c r="W56" s="88"/>
      <c r="X56" s="1024" t="s">
        <v>251</v>
      </c>
      <c r="Y56" s="1025"/>
      <c r="Z56" s="1021"/>
      <c r="AA56" s="92" t="s">
        <v>252</v>
      </c>
      <c r="AB56" s="103" t="s">
        <v>253</v>
      </c>
      <c r="AC56" s="92" t="s">
        <v>254</v>
      </c>
      <c r="AD56" s="104" t="s">
        <v>255</v>
      </c>
      <c r="AE56" s="92" t="s">
        <v>256</v>
      </c>
      <c r="AF56" s="92" t="s">
        <v>257</v>
      </c>
      <c r="AG56" s="97" t="s">
        <v>258</v>
      </c>
      <c r="AH56" s="88"/>
      <c r="AI56" s="1024" t="s">
        <v>251</v>
      </c>
      <c r="AJ56" s="1025"/>
      <c r="AK56" s="1021"/>
      <c r="AL56" s="92" t="s">
        <v>252</v>
      </c>
      <c r="AM56" s="103" t="s">
        <v>253</v>
      </c>
      <c r="AN56" s="92" t="s">
        <v>254</v>
      </c>
      <c r="AO56" s="104" t="s">
        <v>255</v>
      </c>
      <c r="AP56" s="92" t="s">
        <v>256</v>
      </c>
      <c r="AQ56" s="92" t="s">
        <v>257</v>
      </c>
      <c r="AR56" s="97" t="s">
        <v>258</v>
      </c>
      <c r="AS56" s="88"/>
      <c r="AT56" s="1024" t="s">
        <v>251</v>
      </c>
      <c r="AU56" s="1025"/>
      <c r="AV56" s="1021"/>
      <c r="AW56" s="92" t="s">
        <v>252</v>
      </c>
      <c r="AX56" s="103" t="s">
        <v>253</v>
      </c>
      <c r="AY56" s="92" t="s">
        <v>254</v>
      </c>
      <c r="AZ56" s="104" t="s">
        <v>255</v>
      </c>
      <c r="BA56" s="92" t="s">
        <v>256</v>
      </c>
      <c r="BB56" s="92" t="s">
        <v>257</v>
      </c>
      <c r="BC56" s="97" t="s">
        <v>258</v>
      </c>
      <c r="BD56" s="88"/>
      <c r="BE56" s="1024" t="s">
        <v>251</v>
      </c>
      <c r="BF56" s="1025"/>
      <c r="BG56" s="1021"/>
      <c r="BH56" s="92" t="s">
        <v>252</v>
      </c>
      <c r="BI56" s="103" t="s">
        <v>253</v>
      </c>
      <c r="BJ56" s="92" t="s">
        <v>254</v>
      </c>
      <c r="BK56" s="104" t="s">
        <v>255</v>
      </c>
      <c r="BL56" s="92" t="s">
        <v>256</v>
      </c>
      <c r="BM56" s="92" t="s">
        <v>257</v>
      </c>
      <c r="BN56" s="97" t="s">
        <v>258</v>
      </c>
      <c r="BO56" s="88"/>
      <c r="BP56" s="1024" t="s">
        <v>251</v>
      </c>
      <c r="BQ56" s="1025"/>
      <c r="BR56" s="1021"/>
      <c r="BS56" s="92" t="s">
        <v>252</v>
      </c>
      <c r="BT56" s="103" t="s">
        <v>253</v>
      </c>
      <c r="BU56" s="92" t="s">
        <v>254</v>
      </c>
      <c r="BV56" s="104" t="s">
        <v>255</v>
      </c>
      <c r="BW56" s="92" t="s">
        <v>256</v>
      </c>
      <c r="BX56" s="92" t="s">
        <v>257</v>
      </c>
      <c r="BY56" s="97" t="s">
        <v>258</v>
      </c>
      <c r="BZ56" s="85"/>
      <c r="CA56" s="88"/>
      <c r="CB56" s="88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</row>
    <row r="57" spans="1:98" ht="15.75" customHeight="1">
      <c r="A57" s="1018"/>
      <c r="B57" s="1026" t="s">
        <v>20</v>
      </c>
      <c r="C57" s="1009"/>
      <c r="D57" s="1010"/>
      <c r="E57" s="105">
        <v>1</v>
      </c>
      <c r="F57" s="106">
        <f>F9</f>
        <v>5.166666666666667</v>
      </c>
      <c r="G57" s="107">
        <f t="shared" ref="G57:G82" si="30">E57*F57</f>
        <v>5.166666666666667</v>
      </c>
      <c r="H57" s="108">
        <f>Calibração!$G$33</f>
        <v>815.8655706940815</v>
      </c>
      <c r="I57" s="109">
        <f t="shared" ref="I57:I97" si="31">G57*H57</f>
        <v>4215.3054485860876</v>
      </c>
      <c r="J57" s="110">
        <f t="shared" ref="J57:J97" si="32">$J$55/$K$55</f>
        <v>12.02247191011236</v>
      </c>
      <c r="K57" s="111">
        <f t="shared" ref="K57:K97" si="33">I57/J57</f>
        <v>350.61886441510444</v>
      </c>
      <c r="L57" s="86"/>
      <c r="M57" s="1026" t="s">
        <v>20</v>
      </c>
      <c r="N57" s="1009"/>
      <c r="O57" s="1010"/>
      <c r="P57" s="105">
        <v>1</v>
      </c>
      <c r="Q57" s="106">
        <f>'Cél.por tricoma'!AG52</f>
        <v>4.5</v>
      </c>
      <c r="R57" s="107">
        <f t="shared" ref="R57:R97" si="34">P57*Q57</f>
        <v>4.5</v>
      </c>
      <c r="S57" s="108">
        <f>Calibração!$H$33</f>
        <v>699.31334630921265</v>
      </c>
      <c r="T57" s="109">
        <f t="shared" ref="T57:T97" si="35">R57*S57</f>
        <v>3146.9100583914569</v>
      </c>
      <c r="U57" s="110">
        <f t="shared" ref="U57:U97" si="36">$U$55/$V$55</f>
        <v>8.4016393442622945</v>
      </c>
      <c r="V57" s="111">
        <f t="shared" ref="V57:V97" si="37">T57/U57</f>
        <v>374.5590508524466</v>
      </c>
      <c r="W57" s="88"/>
      <c r="X57" s="1026" t="s">
        <v>20</v>
      </c>
      <c r="Y57" s="1009"/>
      <c r="Z57" s="1010"/>
      <c r="AA57" s="105"/>
      <c r="AB57" s="106">
        <f>'Cél.por tricoma'!$AG$98</f>
        <v>3.5</v>
      </c>
      <c r="AC57" s="107">
        <f t="shared" ref="AC57:AC97" si="38">AA57*AB57</f>
        <v>0</v>
      </c>
      <c r="AD57" s="108">
        <f t="shared" ref="AD57:AD97" si="39">$AC$55</f>
        <v>1223.7983560411221</v>
      </c>
      <c r="AE57" s="109">
        <f t="shared" ref="AE57:AE97" si="40">AC57*AD57</f>
        <v>0</v>
      </c>
      <c r="AF57" s="110">
        <f t="shared" ref="AF57:AF97" si="41">$AF$55/$AG$55</f>
        <v>12.068965517241379</v>
      </c>
      <c r="AG57" s="111">
        <f t="shared" ref="AG57:AG97" si="42">AE57/AF57</f>
        <v>0</v>
      </c>
      <c r="AH57" s="88"/>
      <c r="AI57" s="1026" t="s">
        <v>20</v>
      </c>
      <c r="AJ57" s="1009"/>
      <c r="AK57" s="1010"/>
      <c r="AL57" s="105"/>
      <c r="AM57" s="106">
        <f>'Cél.por tricoma'!$AG$144</f>
        <v>3.6666666666666665</v>
      </c>
      <c r="AN57" s="107">
        <f t="shared" ref="AN57:AN74" si="43">AL57*AM57</f>
        <v>0</v>
      </c>
      <c r="AO57" s="108">
        <f>Calibração!$G$33</f>
        <v>815.8655706940815</v>
      </c>
      <c r="AP57" s="109">
        <f t="shared" ref="AP57:AP97" si="44">AN57*AO57</f>
        <v>0</v>
      </c>
      <c r="AQ57" s="110">
        <f t="shared" ref="AQ57:AQ97" si="45">$AQ$55/$AR$55</f>
        <v>11.51685393258427</v>
      </c>
      <c r="AR57" s="111">
        <f t="shared" ref="AR57:AR97" si="46">AP57/AQ57</f>
        <v>0</v>
      </c>
      <c r="AS57" s="88"/>
      <c r="AT57" s="1026" t="s">
        <v>20</v>
      </c>
      <c r="AU57" s="1009"/>
      <c r="AV57" s="1010"/>
      <c r="AW57" s="105"/>
      <c r="AX57" s="106">
        <f>'Cél.por tricoma'!$AG$190</f>
        <v>4.5</v>
      </c>
      <c r="AY57" s="107">
        <f t="shared" ref="AY57:AY97" si="47">AW57*AX57</f>
        <v>0</v>
      </c>
      <c r="AZ57" s="108">
        <f>Calibração!$G$33</f>
        <v>815.8655706940815</v>
      </c>
      <c r="BA57" s="109">
        <f t="shared" ref="BA57:BA97" si="48">AY57*AZ57</f>
        <v>0</v>
      </c>
      <c r="BB57" s="110">
        <f t="shared" ref="BB57:BB97" si="49">$BB$55/$BC$55</f>
        <v>11.51685393258427</v>
      </c>
      <c r="BC57" s="111">
        <f t="shared" ref="BC57:BC97" si="50">BA57/BB57</f>
        <v>0</v>
      </c>
      <c r="BD57" s="88"/>
      <c r="BE57" s="1026" t="s">
        <v>20</v>
      </c>
      <c r="BF57" s="1009"/>
      <c r="BG57" s="1010"/>
      <c r="BH57" s="105">
        <v>1</v>
      </c>
      <c r="BI57" s="106">
        <f>'Cél.por tricoma'!$AG$236</f>
        <v>5.68</v>
      </c>
      <c r="BJ57" s="107">
        <f t="shared" ref="BJ57:BJ97" si="51">BI57*BH57</f>
        <v>5.68</v>
      </c>
      <c r="BK57" s="108">
        <f>Calibração!$G$33</f>
        <v>815.8655706940815</v>
      </c>
      <c r="BL57" s="109">
        <f t="shared" ref="BL57:BL97" si="52">BJ57*BK57</f>
        <v>4634.1164415423827</v>
      </c>
      <c r="BM57" s="112">
        <f t="shared" ref="BM57:BM97" si="53">$BM$55/$BN$55</f>
        <v>11.052631578947368</v>
      </c>
      <c r="BN57" s="111">
        <f t="shared" ref="BN57:BN97" si="54">BL57/BM57</f>
        <v>419.27720185383464</v>
      </c>
      <c r="BO57" s="88"/>
      <c r="BP57" s="1026" t="s">
        <v>20</v>
      </c>
      <c r="BQ57" s="1009"/>
      <c r="BR57" s="1010"/>
      <c r="BS57" s="105"/>
      <c r="BT57" s="106">
        <f>'Cél.por tricoma'!$AG$282</f>
        <v>5.4</v>
      </c>
      <c r="BU57" s="107">
        <f t="shared" ref="BU57:BU97" si="55">BS57*BT57</f>
        <v>0</v>
      </c>
      <c r="BV57" s="108">
        <f>Calibração!$E$33</f>
        <v>1223.7983560411221</v>
      </c>
      <c r="BW57" s="109">
        <f t="shared" ref="BW57:BW97" si="56">BU57*BV57</f>
        <v>0</v>
      </c>
      <c r="BX57" s="112">
        <f t="shared" ref="BX57:BX97" si="57">$BX$55/$BY$55</f>
        <v>14.095890410958905</v>
      </c>
      <c r="BY57" s="111">
        <f t="shared" ref="BY57:BY97" si="58">BW57/BX57</f>
        <v>0</v>
      </c>
      <c r="BZ57" s="85"/>
      <c r="CA57" s="88"/>
      <c r="CB57" s="88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</row>
    <row r="58" spans="1:98" ht="15.75" customHeight="1">
      <c r="A58" s="1018"/>
      <c r="B58" s="1026" t="s">
        <v>143</v>
      </c>
      <c r="C58" s="1009"/>
      <c r="D58" s="1010"/>
      <c r="E58" s="113"/>
      <c r="F58" s="106">
        <f>'Cél.por tricoma'!$AG$7</f>
        <v>13.166666666666666</v>
      </c>
      <c r="G58" s="107">
        <f t="shared" si="30"/>
        <v>0</v>
      </c>
      <c r="H58" s="108">
        <f>Calibração!$G$33</f>
        <v>815.8655706940815</v>
      </c>
      <c r="I58" s="109">
        <f t="shared" si="31"/>
        <v>0</v>
      </c>
      <c r="J58" s="110">
        <f t="shared" si="32"/>
        <v>12.02247191011236</v>
      </c>
      <c r="K58" s="111">
        <f t="shared" si="33"/>
        <v>0</v>
      </c>
      <c r="L58" s="86"/>
      <c r="M58" s="1026" t="s">
        <v>143</v>
      </c>
      <c r="N58" s="1009"/>
      <c r="O58" s="1010"/>
      <c r="P58" s="113">
        <v>1</v>
      </c>
      <c r="Q58" s="106">
        <f>'Cél.por tricoma'!AG53</f>
        <v>13.266666666666667</v>
      </c>
      <c r="R58" s="107">
        <f t="shared" si="34"/>
        <v>13.266666666666667</v>
      </c>
      <c r="S58" s="108">
        <f>Calibração!$H$33</f>
        <v>699.31334630921265</v>
      </c>
      <c r="T58" s="109">
        <f t="shared" si="35"/>
        <v>9277.5570610355553</v>
      </c>
      <c r="U58" s="110">
        <f t="shared" si="36"/>
        <v>8.4016393442622945</v>
      </c>
      <c r="V58" s="111">
        <f t="shared" si="37"/>
        <v>1104.2555721427686</v>
      </c>
      <c r="W58" s="88"/>
      <c r="X58" s="1026" t="s">
        <v>143</v>
      </c>
      <c r="Y58" s="1009"/>
      <c r="Z58" s="1010"/>
      <c r="AA58" s="113"/>
      <c r="AB58" s="106">
        <f>'Cél.por tricoma'!$AG$99</f>
        <v>10.19047619047619</v>
      </c>
      <c r="AC58" s="107">
        <f t="shared" si="38"/>
        <v>0</v>
      </c>
      <c r="AD58" s="108">
        <f t="shared" si="39"/>
        <v>1223.7983560411221</v>
      </c>
      <c r="AE58" s="109">
        <f t="shared" si="40"/>
        <v>0</v>
      </c>
      <c r="AF58" s="110">
        <f t="shared" si="41"/>
        <v>12.068965517241379</v>
      </c>
      <c r="AG58" s="111">
        <f t="shared" si="42"/>
        <v>0</v>
      </c>
      <c r="AH58" s="88"/>
      <c r="AI58" s="1026" t="s">
        <v>143</v>
      </c>
      <c r="AJ58" s="1009"/>
      <c r="AK58" s="1010"/>
      <c r="AL58" s="113">
        <v>1</v>
      </c>
      <c r="AM58" s="106">
        <f>'Cél.por tricoma'!$AG$145</f>
        <v>15.966666666666667</v>
      </c>
      <c r="AN58" s="107">
        <f t="shared" si="43"/>
        <v>15.966666666666667</v>
      </c>
      <c r="AO58" s="108">
        <f>Calibração!$G$33</f>
        <v>815.8655706940815</v>
      </c>
      <c r="AP58" s="109">
        <f t="shared" si="44"/>
        <v>13026.653612082167</v>
      </c>
      <c r="AQ58" s="110">
        <f t="shared" si="45"/>
        <v>11.51685393258427</v>
      </c>
      <c r="AR58" s="111">
        <f t="shared" si="46"/>
        <v>1131.0948014393296</v>
      </c>
      <c r="AS58" s="88"/>
      <c r="AT58" s="1026" t="s">
        <v>143</v>
      </c>
      <c r="AU58" s="1009"/>
      <c r="AV58" s="1010"/>
      <c r="AW58" s="113"/>
      <c r="AX58" s="106">
        <f>'Cél.por tricoma'!$AG$191</f>
        <v>13.884615384615385</v>
      </c>
      <c r="AY58" s="107">
        <f t="shared" si="47"/>
        <v>0</v>
      </c>
      <c r="AZ58" s="108">
        <f>Calibração!$G$33</f>
        <v>815.8655706940815</v>
      </c>
      <c r="BA58" s="109">
        <f t="shared" si="48"/>
        <v>0</v>
      </c>
      <c r="BB58" s="110">
        <f t="shared" si="49"/>
        <v>11.51685393258427</v>
      </c>
      <c r="BC58" s="111">
        <f t="shared" si="50"/>
        <v>0</v>
      </c>
      <c r="BD58" s="88"/>
      <c r="BE58" s="1026" t="s">
        <v>143</v>
      </c>
      <c r="BF58" s="1009"/>
      <c r="BG58" s="1010"/>
      <c r="BH58" s="113"/>
      <c r="BI58" s="106">
        <f>'Cél.por tricoma'!$AG$237</f>
        <v>12.291666666666666</v>
      </c>
      <c r="BJ58" s="107">
        <f t="shared" si="51"/>
        <v>0</v>
      </c>
      <c r="BK58" s="108">
        <f>Calibração!$G$33</f>
        <v>815.8655706940815</v>
      </c>
      <c r="BL58" s="109">
        <f t="shared" si="52"/>
        <v>0</v>
      </c>
      <c r="BM58" s="112">
        <f t="shared" si="53"/>
        <v>11.052631578947368</v>
      </c>
      <c r="BN58" s="111">
        <f t="shared" si="54"/>
        <v>0</v>
      </c>
      <c r="BO58" s="88"/>
      <c r="BP58" s="1026" t="s">
        <v>143</v>
      </c>
      <c r="BQ58" s="1009"/>
      <c r="BR58" s="1010"/>
      <c r="BS58" s="113"/>
      <c r="BT58" s="106">
        <f>'Cél.por tricoma'!$AG$283</f>
        <v>13.25</v>
      </c>
      <c r="BU58" s="107">
        <f t="shared" si="55"/>
        <v>0</v>
      </c>
      <c r="BV58" s="108">
        <f>Calibração!$E$33</f>
        <v>1223.7983560411221</v>
      </c>
      <c r="BW58" s="109">
        <f t="shared" si="56"/>
        <v>0</v>
      </c>
      <c r="BX58" s="112">
        <f t="shared" si="57"/>
        <v>14.095890410958905</v>
      </c>
      <c r="BY58" s="111">
        <f t="shared" si="58"/>
        <v>0</v>
      </c>
      <c r="BZ58" s="85"/>
      <c r="CA58" s="88"/>
      <c r="CB58" s="88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</row>
    <row r="59" spans="1:98" ht="15.75" customHeight="1">
      <c r="A59" s="1018"/>
      <c r="B59" s="1016" t="s">
        <v>152</v>
      </c>
      <c r="C59" s="1009"/>
      <c r="D59" s="1010"/>
      <c r="E59" s="113"/>
      <c r="F59" s="106">
        <f>'Cél.por tricoma'!$AG$8</f>
        <v>25.368421052631579</v>
      </c>
      <c r="G59" s="107">
        <f t="shared" si="30"/>
        <v>0</v>
      </c>
      <c r="H59" s="108">
        <f>Calibração!$G$33</f>
        <v>815.8655706940815</v>
      </c>
      <c r="I59" s="109">
        <f t="shared" si="31"/>
        <v>0</v>
      </c>
      <c r="J59" s="110">
        <f t="shared" si="32"/>
        <v>12.02247191011236</v>
      </c>
      <c r="K59" s="111">
        <f t="shared" si="33"/>
        <v>0</v>
      </c>
      <c r="L59" s="86"/>
      <c r="M59" s="1016" t="s">
        <v>152</v>
      </c>
      <c r="N59" s="1009"/>
      <c r="O59" s="1010"/>
      <c r="P59" s="113">
        <v>3</v>
      </c>
      <c r="Q59" s="106">
        <f>'Cél.por tricoma'!AG54</f>
        <v>28.3</v>
      </c>
      <c r="R59" s="107">
        <f t="shared" si="34"/>
        <v>84.9</v>
      </c>
      <c r="S59" s="108">
        <f>Calibração!$H$33</f>
        <v>699.31334630921265</v>
      </c>
      <c r="T59" s="109">
        <f t="shared" si="35"/>
        <v>59371.703101652158</v>
      </c>
      <c r="U59" s="110">
        <f t="shared" si="36"/>
        <v>8.4016393442622945</v>
      </c>
      <c r="V59" s="111">
        <f t="shared" si="37"/>
        <v>7066.6807594161601</v>
      </c>
      <c r="W59" s="88"/>
      <c r="X59" s="1016" t="s">
        <v>152</v>
      </c>
      <c r="Y59" s="1009"/>
      <c r="Z59" s="1010"/>
      <c r="AA59" s="113">
        <v>5</v>
      </c>
      <c r="AB59" s="106">
        <f>'Cél.por tricoma'!$AG$100</f>
        <v>27.392857142857142</v>
      </c>
      <c r="AC59" s="107">
        <f t="shared" si="38"/>
        <v>136.96428571428572</v>
      </c>
      <c r="AD59" s="108">
        <f t="shared" si="39"/>
        <v>1223.7983560411221</v>
      </c>
      <c r="AE59" s="109">
        <f t="shared" si="40"/>
        <v>167616.66769348941</v>
      </c>
      <c r="AF59" s="110">
        <f t="shared" si="41"/>
        <v>12.068965517241379</v>
      </c>
      <c r="AG59" s="111">
        <f t="shared" si="42"/>
        <v>13888.238180317694</v>
      </c>
      <c r="AH59" s="88"/>
      <c r="AI59" s="1016" t="s">
        <v>152</v>
      </c>
      <c r="AJ59" s="1009"/>
      <c r="AK59" s="1010"/>
      <c r="AL59" s="113">
        <v>7</v>
      </c>
      <c r="AM59" s="106">
        <f>'Cél.por tricoma'!$AG$146</f>
        <v>24.833333333333332</v>
      </c>
      <c r="AN59" s="107">
        <f t="shared" si="43"/>
        <v>173.83333333333331</v>
      </c>
      <c r="AO59" s="108">
        <f>Calibração!$G$33</f>
        <v>815.8655706940815</v>
      </c>
      <c r="AP59" s="109">
        <f t="shared" si="44"/>
        <v>141824.63170565449</v>
      </c>
      <c r="AQ59" s="110">
        <f t="shared" si="45"/>
        <v>11.51685393258427</v>
      </c>
      <c r="AR59" s="111">
        <f t="shared" si="46"/>
        <v>12314.528996881219</v>
      </c>
      <c r="AS59" s="88"/>
      <c r="AT59" s="1016" t="s">
        <v>152</v>
      </c>
      <c r="AU59" s="1009"/>
      <c r="AV59" s="1010"/>
      <c r="AW59" s="113"/>
      <c r="AX59" s="106">
        <f>'Cél.por tricoma'!$AG$192</f>
        <v>26.3</v>
      </c>
      <c r="AY59" s="107">
        <f t="shared" si="47"/>
        <v>0</v>
      </c>
      <c r="AZ59" s="108">
        <f>Calibração!$G$33</f>
        <v>815.8655706940815</v>
      </c>
      <c r="BA59" s="109">
        <f t="shared" si="48"/>
        <v>0</v>
      </c>
      <c r="BB59" s="110">
        <f t="shared" si="49"/>
        <v>11.51685393258427</v>
      </c>
      <c r="BC59" s="111">
        <f t="shared" si="50"/>
        <v>0</v>
      </c>
      <c r="BD59" s="88"/>
      <c r="BE59" s="1016" t="s">
        <v>152</v>
      </c>
      <c r="BF59" s="1009"/>
      <c r="BG59" s="1010"/>
      <c r="BH59" s="113">
        <v>2</v>
      </c>
      <c r="BI59" s="106">
        <f>'Cél.por tricoma'!$AG$238</f>
        <v>23.2</v>
      </c>
      <c r="BJ59" s="107">
        <f t="shared" si="51"/>
        <v>46.4</v>
      </c>
      <c r="BK59" s="108">
        <f>Calibração!$G$33</f>
        <v>815.8655706940815</v>
      </c>
      <c r="BL59" s="109">
        <f t="shared" si="52"/>
        <v>37856.162480205378</v>
      </c>
      <c r="BM59" s="112">
        <f t="shared" si="53"/>
        <v>11.052631578947368</v>
      </c>
      <c r="BN59" s="111">
        <f t="shared" si="54"/>
        <v>3425.0813672566769</v>
      </c>
      <c r="BO59" s="88"/>
      <c r="BP59" s="1016" t="s">
        <v>152</v>
      </c>
      <c r="BQ59" s="1009"/>
      <c r="BR59" s="1010"/>
      <c r="BS59" s="113">
        <v>7</v>
      </c>
      <c r="BT59" s="106">
        <f>'Cél.por tricoma'!$AG$284</f>
        <v>36.578947368421055</v>
      </c>
      <c r="BU59" s="107">
        <f t="shared" si="55"/>
        <v>256.0526315789474</v>
      </c>
      <c r="BV59" s="108">
        <f>Calibração!$E$33</f>
        <v>1223.7983560411221</v>
      </c>
      <c r="BW59" s="109">
        <f t="shared" si="56"/>
        <v>313356.78958631895</v>
      </c>
      <c r="BX59" s="112">
        <f t="shared" si="57"/>
        <v>14.095890410958905</v>
      </c>
      <c r="BY59" s="111">
        <f t="shared" si="58"/>
        <v>22230.365053256835</v>
      </c>
      <c r="BZ59" s="85"/>
      <c r="CA59" s="88"/>
      <c r="CB59" s="88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</row>
    <row r="60" spans="1:98" ht="15.75" customHeight="1">
      <c r="A60" s="1018"/>
      <c r="B60" s="1016" t="s">
        <v>158</v>
      </c>
      <c r="C60" s="1009"/>
      <c r="D60" s="1010"/>
      <c r="E60" s="113"/>
      <c r="F60" s="106">
        <f>'Cél.por tricoma'!$AG$9</f>
        <v>24.6</v>
      </c>
      <c r="G60" s="107">
        <f t="shared" si="30"/>
        <v>0</v>
      </c>
      <c r="H60" s="108">
        <f>Calibração!$G$33</f>
        <v>815.8655706940815</v>
      </c>
      <c r="I60" s="109">
        <f t="shared" si="31"/>
        <v>0</v>
      </c>
      <c r="J60" s="110">
        <f t="shared" si="32"/>
        <v>12.02247191011236</v>
      </c>
      <c r="K60" s="111">
        <f t="shared" si="33"/>
        <v>0</v>
      </c>
      <c r="L60" s="86"/>
      <c r="M60" s="1016" t="s">
        <v>158</v>
      </c>
      <c r="N60" s="1009"/>
      <c r="O60" s="1010"/>
      <c r="P60" s="113"/>
      <c r="Q60" s="106"/>
      <c r="R60" s="107">
        <f t="shared" si="34"/>
        <v>0</v>
      </c>
      <c r="S60" s="108">
        <f>Calibração!$H$33</f>
        <v>699.31334630921265</v>
      </c>
      <c r="T60" s="109">
        <f t="shared" si="35"/>
        <v>0</v>
      </c>
      <c r="U60" s="110">
        <f t="shared" si="36"/>
        <v>8.4016393442622945</v>
      </c>
      <c r="V60" s="111">
        <f t="shared" si="37"/>
        <v>0</v>
      </c>
      <c r="W60" s="88"/>
      <c r="X60" s="1016" t="s">
        <v>158</v>
      </c>
      <c r="Y60" s="1009"/>
      <c r="Z60" s="1010"/>
      <c r="AA60" s="113"/>
      <c r="AB60" s="106"/>
      <c r="AC60" s="107">
        <f t="shared" si="38"/>
        <v>0</v>
      </c>
      <c r="AD60" s="108">
        <f t="shared" si="39"/>
        <v>1223.7983560411221</v>
      </c>
      <c r="AE60" s="109">
        <f t="shared" si="40"/>
        <v>0</v>
      </c>
      <c r="AF60" s="110">
        <f t="shared" si="41"/>
        <v>12.068965517241379</v>
      </c>
      <c r="AG60" s="111">
        <f t="shared" si="42"/>
        <v>0</v>
      </c>
      <c r="AH60" s="88"/>
      <c r="AI60" s="1016" t="s">
        <v>158</v>
      </c>
      <c r="AJ60" s="1009"/>
      <c r="AK60" s="1010"/>
      <c r="AL60" s="113">
        <v>2</v>
      </c>
      <c r="AM60" s="106">
        <f>'Cél.por tricoma'!$AG$147</f>
        <v>25</v>
      </c>
      <c r="AN60" s="107">
        <f t="shared" si="43"/>
        <v>50</v>
      </c>
      <c r="AO60" s="108">
        <f>Calibração!$G$33</f>
        <v>815.8655706940815</v>
      </c>
      <c r="AP60" s="109">
        <f t="shared" si="44"/>
        <v>40793.278534704077</v>
      </c>
      <c r="AQ60" s="110">
        <f t="shared" si="45"/>
        <v>11.51685393258427</v>
      </c>
      <c r="AR60" s="111">
        <f t="shared" si="46"/>
        <v>3542.0505264279636</v>
      </c>
      <c r="AS60" s="88"/>
      <c r="AT60" s="1016" t="s">
        <v>158</v>
      </c>
      <c r="AU60" s="1009"/>
      <c r="AV60" s="1010"/>
      <c r="AW60" s="113"/>
      <c r="AX60" s="106">
        <f>'Cél.por tricoma'!$AG$193</f>
        <v>47</v>
      </c>
      <c r="AY60" s="107">
        <f t="shared" si="47"/>
        <v>0</v>
      </c>
      <c r="AZ60" s="108">
        <f>Calibração!$G$33</f>
        <v>815.8655706940815</v>
      </c>
      <c r="BA60" s="109">
        <f t="shared" si="48"/>
        <v>0</v>
      </c>
      <c r="BB60" s="110">
        <f t="shared" si="49"/>
        <v>11.51685393258427</v>
      </c>
      <c r="BC60" s="111">
        <f t="shared" si="50"/>
        <v>0</v>
      </c>
      <c r="BD60" s="88"/>
      <c r="BE60" s="1016" t="s">
        <v>158</v>
      </c>
      <c r="BF60" s="1009"/>
      <c r="BG60" s="1010"/>
      <c r="BH60" s="113">
        <v>3</v>
      </c>
      <c r="BI60" s="106">
        <f>'Cél.por tricoma'!$AG$239</f>
        <v>32.5</v>
      </c>
      <c r="BJ60" s="107">
        <f t="shared" si="51"/>
        <v>97.5</v>
      </c>
      <c r="BK60" s="108">
        <f>Calibração!$G$33</f>
        <v>815.8655706940815</v>
      </c>
      <c r="BL60" s="109">
        <f t="shared" si="52"/>
        <v>79546.89314267294</v>
      </c>
      <c r="BM60" s="112">
        <f t="shared" si="53"/>
        <v>11.052631578947368</v>
      </c>
      <c r="BN60" s="111">
        <f t="shared" si="54"/>
        <v>7197.0998557656467</v>
      </c>
      <c r="BO60" s="88"/>
      <c r="BP60" s="1016" t="s">
        <v>158</v>
      </c>
      <c r="BQ60" s="1009"/>
      <c r="BR60" s="1010"/>
      <c r="BS60" s="113"/>
      <c r="BT60" s="106"/>
      <c r="BU60" s="107">
        <f t="shared" si="55"/>
        <v>0</v>
      </c>
      <c r="BV60" s="108">
        <f>Calibração!$E$33</f>
        <v>1223.7983560411221</v>
      </c>
      <c r="BW60" s="109">
        <f t="shared" si="56"/>
        <v>0</v>
      </c>
      <c r="BX60" s="112">
        <f t="shared" si="57"/>
        <v>14.095890410958905</v>
      </c>
      <c r="BY60" s="111">
        <f t="shared" si="58"/>
        <v>0</v>
      </c>
      <c r="BZ60" s="85"/>
      <c r="CA60" s="88"/>
      <c r="CB60" s="88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</row>
    <row r="61" spans="1:98" ht="15.75" customHeight="1">
      <c r="A61" s="1018"/>
      <c r="B61" s="1016" t="s">
        <v>30</v>
      </c>
      <c r="C61" s="1009"/>
      <c r="D61" s="1010"/>
      <c r="E61" s="112">
        <v>3</v>
      </c>
      <c r="F61" s="114">
        <f>'Cél.por tricoma'!$AG$10</f>
        <v>3.8</v>
      </c>
      <c r="G61" s="107">
        <f t="shared" si="30"/>
        <v>11.399999999999999</v>
      </c>
      <c r="H61" s="108">
        <f>Calibração!$G$33</f>
        <v>815.8655706940815</v>
      </c>
      <c r="I61" s="109">
        <f t="shared" si="31"/>
        <v>9300.8675059125271</v>
      </c>
      <c r="J61" s="110">
        <f t="shared" si="32"/>
        <v>12.02247191011236</v>
      </c>
      <c r="K61" s="111">
        <f t="shared" si="33"/>
        <v>773.62355890300455</v>
      </c>
      <c r="L61" s="86"/>
      <c r="M61" s="1016" t="s">
        <v>30</v>
      </c>
      <c r="N61" s="1009"/>
      <c r="O61" s="1010"/>
      <c r="P61" s="112">
        <v>1</v>
      </c>
      <c r="Q61" s="114">
        <f>'Cél.por tricoma'!AG56</f>
        <v>2.1</v>
      </c>
      <c r="R61" s="107">
        <f t="shared" si="34"/>
        <v>2.1</v>
      </c>
      <c r="S61" s="108">
        <f>Calibração!$H$33</f>
        <v>699.31334630921265</v>
      </c>
      <c r="T61" s="109">
        <f t="shared" si="35"/>
        <v>1468.5580272493467</v>
      </c>
      <c r="U61" s="110">
        <f t="shared" si="36"/>
        <v>8.4016393442622945</v>
      </c>
      <c r="V61" s="111">
        <f t="shared" si="37"/>
        <v>174.79422373114176</v>
      </c>
      <c r="W61" s="88"/>
      <c r="X61" s="1016" t="s">
        <v>30</v>
      </c>
      <c r="Y61" s="1009"/>
      <c r="Z61" s="1010"/>
      <c r="AA61" s="112">
        <v>1</v>
      </c>
      <c r="AB61" s="114">
        <f>'Cél.por tricoma'!$AG$102</f>
        <v>2.2999999999999998</v>
      </c>
      <c r="AC61" s="107">
        <f t="shared" si="38"/>
        <v>2.2999999999999998</v>
      </c>
      <c r="AD61" s="108">
        <f t="shared" si="39"/>
        <v>1223.7983560411221</v>
      </c>
      <c r="AE61" s="109">
        <f t="shared" si="40"/>
        <v>2814.7362188945808</v>
      </c>
      <c r="AF61" s="110">
        <f t="shared" si="41"/>
        <v>12.068965517241379</v>
      </c>
      <c r="AG61" s="111">
        <f t="shared" si="42"/>
        <v>233.22100099412242</v>
      </c>
      <c r="AH61" s="88"/>
      <c r="AI61" s="1016" t="s">
        <v>30</v>
      </c>
      <c r="AJ61" s="1009"/>
      <c r="AK61" s="1010"/>
      <c r="AL61" s="112"/>
      <c r="AM61" s="114">
        <f>'Cél.por tricoma'!$AG$148</f>
        <v>2.6</v>
      </c>
      <c r="AN61" s="107">
        <f t="shared" si="43"/>
        <v>0</v>
      </c>
      <c r="AO61" s="108">
        <f>Calibração!$G$33</f>
        <v>815.8655706940815</v>
      </c>
      <c r="AP61" s="109">
        <f t="shared" si="44"/>
        <v>0</v>
      </c>
      <c r="AQ61" s="110">
        <f t="shared" si="45"/>
        <v>11.51685393258427</v>
      </c>
      <c r="AR61" s="111">
        <f t="shared" si="46"/>
        <v>0</v>
      </c>
      <c r="AS61" s="88"/>
      <c r="AT61" s="1016" t="s">
        <v>30</v>
      </c>
      <c r="AU61" s="1009"/>
      <c r="AV61" s="1010"/>
      <c r="AW61" s="112">
        <v>2</v>
      </c>
      <c r="AX61" s="114">
        <f>'Cél.por tricoma'!$AG$194</f>
        <v>2.7333333333333334</v>
      </c>
      <c r="AY61" s="107">
        <f t="shared" si="47"/>
        <v>5.4666666666666668</v>
      </c>
      <c r="AZ61" s="108">
        <f>Calibração!$G$33</f>
        <v>815.8655706940815</v>
      </c>
      <c r="BA61" s="109">
        <f t="shared" si="48"/>
        <v>4460.0651197943125</v>
      </c>
      <c r="BB61" s="110">
        <f t="shared" si="49"/>
        <v>11.51685393258427</v>
      </c>
      <c r="BC61" s="111">
        <f t="shared" si="50"/>
        <v>387.26419088945732</v>
      </c>
      <c r="BD61" s="88"/>
      <c r="BE61" s="1016" t="s">
        <v>30</v>
      </c>
      <c r="BF61" s="1009"/>
      <c r="BG61" s="1010"/>
      <c r="BH61" s="112"/>
      <c r="BI61" s="114">
        <f>'Cél.por tricoma'!$AG$240</f>
        <v>2.5333333333333332</v>
      </c>
      <c r="BJ61" s="107">
        <f t="shared" si="51"/>
        <v>0</v>
      </c>
      <c r="BK61" s="108">
        <f>Calibração!$G$33</f>
        <v>815.8655706940815</v>
      </c>
      <c r="BL61" s="109">
        <f t="shared" si="52"/>
        <v>0</v>
      </c>
      <c r="BM61" s="112">
        <f t="shared" si="53"/>
        <v>11.052631578947368</v>
      </c>
      <c r="BN61" s="111">
        <f t="shared" si="54"/>
        <v>0</v>
      </c>
      <c r="BO61" s="88"/>
      <c r="BP61" s="1016" t="s">
        <v>30</v>
      </c>
      <c r="BQ61" s="1009"/>
      <c r="BR61" s="1010"/>
      <c r="BS61" s="112"/>
      <c r="BT61" s="114">
        <f>'Cél.por tricoma'!$AG$286</f>
        <v>2.7272727272727271</v>
      </c>
      <c r="BU61" s="107">
        <f t="shared" si="55"/>
        <v>0</v>
      </c>
      <c r="BV61" s="108">
        <f>Calibração!$E$33</f>
        <v>1223.7983560411221</v>
      </c>
      <c r="BW61" s="109">
        <f t="shared" si="56"/>
        <v>0</v>
      </c>
      <c r="BX61" s="112">
        <f t="shared" si="57"/>
        <v>14.095890410958905</v>
      </c>
      <c r="BY61" s="111">
        <f t="shared" si="58"/>
        <v>0</v>
      </c>
      <c r="BZ61" s="85"/>
      <c r="CA61" s="88"/>
      <c r="CB61" s="88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</row>
    <row r="62" spans="1:98" ht="15.75" customHeight="1">
      <c r="A62" s="1018"/>
      <c r="B62" s="1015" t="s">
        <v>39</v>
      </c>
      <c r="C62" s="1009"/>
      <c r="D62" s="1010"/>
      <c r="E62" s="112">
        <v>1</v>
      </c>
      <c r="F62" s="115">
        <v>1</v>
      </c>
      <c r="G62" s="107">
        <f t="shared" si="30"/>
        <v>1</v>
      </c>
      <c r="H62" s="108">
        <f>Calibração!$G$33</f>
        <v>815.8655706940815</v>
      </c>
      <c r="I62" s="109">
        <f t="shared" si="31"/>
        <v>815.8655706940815</v>
      </c>
      <c r="J62" s="110">
        <f t="shared" si="32"/>
        <v>12.02247191011236</v>
      </c>
      <c r="K62" s="111">
        <f t="shared" si="33"/>
        <v>67.861715693246026</v>
      </c>
      <c r="L62" s="86"/>
      <c r="M62" s="1008" t="s">
        <v>39</v>
      </c>
      <c r="N62" s="1009"/>
      <c r="O62" s="1010"/>
      <c r="P62" s="112">
        <v>5</v>
      </c>
      <c r="Q62" s="115">
        <v>1</v>
      </c>
      <c r="R62" s="107">
        <f t="shared" si="34"/>
        <v>5</v>
      </c>
      <c r="S62" s="108">
        <f>Calibração!$H$33</f>
        <v>699.31334630921265</v>
      </c>
      <c r="T62" s="109">
        <f t="shared" si="35"/>
        <v>3496.5667315460632</v>
      </c>
      <c r="U62" s="110">
        <f t="shared" si="36"/>
        <v>8.4016393442622945</v>
      </c>
      <c r="V62" s="111">
        <f t="shared" si="37"/>
        <v>416.17672316938513</v>
      </c>
      <c r="W62" s="88"/>
      <c r="X62" s="1015" t="s">
        <v>39</v>
      </c>
      <c r="Y62" s="1009"/>
      <c r="Z62" s="1010"/>
      <c r="AA62" s="112">
        <v>15</v>
      </c>
      <c r="AB62" s="115">
        <v>1</v>
      </c>
      <c r="AC62" s="107">
        <f t="shared" si="38"/>
        <v>15</v>
      </c>
      <c r="AD62" s="108">
        <f t="shared" si="39"/>
        <v>1223.7983560411221</v>
      </c>
      <c r="AE62" s="109">
        <f t="shared" si="40"/>
        <v>18356.975340616831</v>
      </c>
      <c r="AF62" s="110">
        <f t="shared" si="41"/>
        <v>12.068965517241379</v>
      </c>
      <c r="AG62" s="111">
        <f t="shared" si="42"/>
        <v>1521.0065282225376</v>
      </c>
      <c r="AH62" s="88"/>
      <c r="AI62" s="1015" t="s">
        <v>39</v>
      </c>
      <c r="AJ62" s="1009"/>
      <c r="AK62" s="1010"/>
      <c r="AL62" s="112">
        <v>3</v>
      </c>
      <c r="AM62" s="115">
        <v>1</v>
      </c>
      <c r="AN62" s="107">
        <f t="shared" si="43"/>
        <v>3</v>
      </c>
      <c r="AO62" s="108">
        <f>Calibração!$G$33</f>
        <v>815.8655706940815</v>
      </c>
      <c r="AP62" s="109">
        <f t="shared" si="44"/>
        <v>2447.5967120822443</v>
      </c>
      <c r="AQ62" s="110">
        <f t="shared" si="45"/>
        <v>11.51685393258427</v>
      </c>
      <c r="AR62" s="111">
        <f t="shared" si="46"/>
        <v>212.52303158567778</v>
      </c>
      <c r="AS62" s="88"/>
      <c r="AT62" s="1015" t="s">
        <v>39</v>
      </c>
      <c r="AU62" s="1009"/>
      <c r="AV62" s="1010"/>
      <c r="AW62" s="112">
        <v>5</v>
      </c>
      <c r="AX62" s="115">
        <v>1</v>
      </c>
      <c r="AY62" s="107">
        <f t="shared" si="47"/>
        <v>5</v>
      </c>
      <c r="AZ62" s="108">
        <f>Calibração!$G$33</f>
        <v>815.8655706940815</v>
      </c>
      <c r="BA62" s="109">
        <f t="shared" si="48"/>
        <v>4079.3278534704077</v>
      </c>
      <c r="BB62" s="110">
        <f t="shared" si="49"/>
        <v>11.51685393258427</v>
      </c>
      <c r="BC62" s="111">
        <f t="shared" si="50"/>
        <v>354.20505264279637</v>
      </c>
      <c r="BD62" s="88"/>
      <c r="BE62" s="1015" t="s">
        <v>39</v>
      </c>
      <c r="BF62" s="1009"/>
      <c r="BG62" s="1010"/>
      <c r="BH62" s="112">
        <v>4</v>
      </c>
      <c r="BI62" s="115">
        <v>1</v>
      </c>
      <c r="BJ62" s="107">
        <f t="shared" si="51"/>
        <v>4</v>
      </c>
      <c r="BK62" s="108">
        <f>Calibração!$G$33</f>
        <v>815.8655706940815</v>
      </c>
      <c r="BL62" s="109">
        <f t="shared" si="52"/>
        <v>3263.462282776326</v>
      </c>
      <c r="BM62" s="112">
        <f t="shared" si="53"/>
        <v>11.052631578947368</v>
      </c>
      <c r="BN62" s="111">
        <f t="shared" si="54"/>
        <v>295.26563510833427</v>
      </c>
      <c r="BO62" s="88"/>
      <c r="BP62" s="1015" t="s">
        <v>39</v>
      </c>
      <c r="BQ62" s="1009"/>
      <c r="BR62" s="1010"/>
      <c r="BS62" s="112">
        <v>14</v>
      </c>
      <c r="BT62" s="115">
        <v>1</v>
      </c>
      <c r="BU62" s="107">
        <f t="shared" si="55"/>
        <v>14</v>
      </c>
      <c r="BV62" s="108">
        <f>Calibração!$E$33</f>
        <v>1223.7983560411221</v>
      </c>
      <c r="BW62" s="109">
        <f t="shared" si="56"/>
        <v>17133.176984575708</v>
      </c>
      <c r="BX62" s="112">
        <f t="shared" si="57"/>
        <v>14.095890410958905</v>
      </c>
      <c r="BY62" s="111">
        <f t="shared" si="58"/>
        <v>1215.4731971564884</v>
      </c>
      <c r="BZ62" s="85"/>
      <c r="CA62" s="88"/>
      <c r="CB62" s="88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</row>
    <row r="63" spans="1:98" ht="15.75" customHeight="1">
      <c r="A63" s="1018"/>
      <c r="B63" s="1011" t="s">
        <v>259</v>
      </c>
      <c r="C63" s="1009"/>
      <c r="D63" s="1010"/>
      <c r="E63" s="112">
        <v>1</v>
      </c>
      <c r="F63" s="115">
        <v>1</v>
      </c>
      <c r="G63" s="107">
        <f t="shared" si="30"/>
        <v>1</v>
      </c>
      <c r="H63" s="108">
        <f>Calibração!$G$33</f>
        <v>815.8655706940815</v>
      </c>
      <c r="I63" s="109">
        <f t="shared" si="31"/>
        <v>815.8655706940815</v>
      </c>
      <c r="J63" s="110">
        <f t="shared" si="32"/>
        <v>12.02247191011236</v>
      </c>
      <c r="K63" s="111">
        <f t="shared" si="33"/>
        <v>67.861715693246026</v>
      </c>
      <c r="L63" s="86"/>
      <c r="M63" s="1011" t="s">
        <v>259</v>
      </c>
      <c r="N63" s="1009"/>
      <c r="O63" s="1010"/>
      <c r="P63" s="112">
        <v>1</v>
      </c>
      <c r="Q63" s="115">
        <v>1</v>
      </c>
      <c r="R63" s="107">
        <f t="shared" si="34"/>
        <v>1</v>
      </c>
      <c r="S63" s="108">
        <f>Calibração!$H$33</f>
        <v>699.31334630921265</v>
      </c>
      <c r="T63" s="109">
        <f t="shared" si="35"/>
        <v>699.31334630921265</v>
      </c>
      <c r="U63" s="110">
        <f t="shared" si="36"/>
        <v>8.4016393442622945</v>
      </c>
      <c r="V63" s="111">
        <f t="shared" si="37"/>
        <v>83.23534463387702</v>
      </c>
      <c r="W63" s="88"/>
      <c r="X63" s="1011" t="s">
        <v>259</v>
      </c>
      <c r="Y63" s="1009"/>
      <c r="Z63" s="1010"/>
      <c r="AA63" s="112">
        <v>1</v>
      </c>
      <c r="AB63" s="115">
        <v>1</v>
      </c>
      <c r="AC63" s="107">
        <f t="shared" si="38"/>
        <v>1</v>
      </c>
      <c r="AD63" s="108">
        <f t="shared" si="39"/>
        <v>1223.7983560411221</v>
      </c>
      <c r="AE63" s="109">
        <f t="shared" si="40"/>
        <v>1223.7983560411221</v>
      </c>
      <c r="AF63" s="110">
        <f t="shared" si="41"/>
        <v>12.068965517241379</v>
      </c>
      <c r="AG63" s="111">
        <f t="shared" si="42"/>
        <v>101.40043521483584</v>
      </c>
      <c r="AH63" s="88"/>
      <c r="AI63" s="1011" t="s">
        <v>259</v>
      </c>
      <c r="AJ63" s="1009"/>
      <c r="AK63" s="1010"/>
      <c r="AL63" s="112">
        <v>1</v>
      </c>
      <c r="AM63" s="115">
        <v>1</v>
      </c>
      <c r="AN63" s="107">
        <f t="shared" si="43"/>
        <v>1</v>
      </c>
      <c r="AO63" s="108">
        <f>Calibração!$G$33</f>
        <v>815.8655706940815</v>
      </c>
      <c r="AP63" s="109">
        <f t="shared" si="44"/>
        <v>815.8655706940815</v>
      </c>
      <c r="AQ63" s="110">
        <f t="shared" si="45"/>
        <v>11.51685393258427</v>
      </c>
      <c r="AR63" s="111">
        <f t="shared" si="46"/>
        <v>70.841010528559266</v>
      </c>
      <c r="AS63" s="88"/>
      <c r="AT63" s="1011" t="s">
        <v>259</v>
      </c>
      <c r="AU63" s="1009"/>
      <c r="AV63" s="1010"/>
      <c r="AW63" s="112"/>
      <c r="AX63" s="115">
        <v>1</v>
      </c>
      <c r="AY63" s="107">
        <f t="shared" si="47"/>
        <v>0</v>
      </c>
      <c r="AZ63" s="108">
        <f>Calibração!$G$33</f>
        <v>815.8655706940815</v>
      </c>
      <c r="BA63" s="109">
        <f t="shared" si="48"/>
        <v>0</v>
      </c>
      <c r="BB63" s="110">
        <f t="shared" si="49"/>
        <v>11.51685393258427</v>
      </c>
      <c r="BC63" s="111">
        <f t="shared" si="50"/>
        <v>0</v>
      </c>
      <c r="BD63" s="88"/>
      <c r="BE63" s="1011" t="s">
        <v>259</v>
      </c>
      <c r="BF63" s="1009"/>
      <c r="BG63" s="1010"/>
      <c r="BH63" s="112"/>
      <c r="BI63" s="115">
        <v>1</v>
      </c>
      <c r="BJ63" s="107">
        <f t="shared" si="51"/>
        <v>0</v>
      </c>
      <c r="BK63" s="108">
        <f>Calibração!$G$33</f>
        <v>815.8655706940815</v>
      </c>
      <c r="BL63" s="109">
        <f t="shared" si="52"/>
        <v>0</v>
      </c>
      <c r="BM63" s="112">
        <f t="shared" si="53"/>
        <v>11.052631578947368</v>
      </c>
      <c r="BN63" s="111">
        <f t="shared" si="54"/>
        <v>0</v>
      </c>
      <c r="BO63" s="88"/>
      <c r="BP63" s="1011" t="s">
        <v>259</v>
      </c>
      <c r="BQ63" s="1009"/>
      <c r="BR63" s="1010"/>
      <c r="BS63" s="112"/>
      <c r="BT63" s="115">
        <v>1</v>
      </c>
      <c r="BU63" s="107">
        <f t="shared" si="55"/>
        <v>0</v>
      </c>
      <c r="BV63" s="108">
        <f>Calibração!$E$33</f>
        <v>1223.7983560411221</v>
      </c>
      <c r="BW63" s="109">
        <f t="shared" si="56"/>
        <v>0</v>
      </c>
      <c r="BX63" s="112">
        <f t="shared" si="57"/>
        <v>14.095890410958905</v>
      </c>
      <c r="BY63" s="111">
        <f t="shared" si="58"/>
        <v>0</v>
      </c>
      <c r="BZ63" s="85"/>
      <c r="CA63" s="88"/>
      <c r="CB63" s="88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</row>
    <row r="64" spans="1:98" ht="15.75" customHeight="1">
      <c r="A64" s="1018"/>
      <c r="B64" s="1011" t="s">
        <v>43</v>
      </c>
      <c r="C64" s="1009"/>
      <c r="D64" s="1010"/>
      <c r="E64" s="112">
        <v>2</v>
      </c>
      <c r="F64" s="115">
        <v>1</v>
      </c>
      <c r="G64" s="107">
        <f t="shared" si="30"/>
        <v>2</v>
      </c>
      <c r="H64" s="108">
        <f>Calibração!$G$33</f>
        <v>815.8655706940815</v>
      </c>
      <c r="I64" s="109">
        <f t="shared" si="31"/>
        <v>1631.731141388163</v>
      </c>
      <c r="J64" s="110">
        <f t="shared" si="32"/>
        <v>12.02247191011236</v>
      </c>
      <c r="K64" s="111">
        <f t="shared" si="33"/>
        <v>135.72343138649205</v>
      </c>
      <c r="L64" s="86"/>
      <c r="M64" s="1011" t="s">
        <v>43</v>
      </c>
      <c r="N64" s="1009"/>
      <c r="O64" s="1010"/>
      <c r="P64" s="112">
        <v>1</v>
      </c>
      <c r="Q64" s="115">
        <v>1</v>
      </c>
      <c r="R64" s="107">
        <f t="shared" si="34"/>
        <v>1</v>
      </c>
      <c r="S64" s="108">
        <f>Calibração!$H$33</f>
        <v>699.31334630921265</v>
      </c>
      <c r="T64" s="109">
        <f t="shared" si="35"/>
        <v>699.31334630921265</v>
      </c>
      <c r="U64" s="110">
        <f t="shared" si="36"/>
        <v>8.4016393442622945</v>
      </c>
      <c r="V64" s="111">
        <f t="shared" si="37"/>
        <v>83.23534463387702</v>
      </c>
      <c r="W64" s="88"/>
      <c r="X64" s="1011" t="s">
        <v>43</v>
      </c>
      <c r="Y64" s="1009"/>
      <c r="Z64" s="1010"/>
      <c r="AA64" s="112"/>
      <c r="AB64" s="115">
        <v>1</v>
      </c>
      <c r="AC64" s="107">
        <f t="shared" si="38"/>
        <v>0</v>
      </c>
      <c r="AD64" s="108">
        <f t="shared" si="39"/>
        <v>1223.7983560411221</v>
      </c>
      <c r="AE64" s="109">
        <f t="shared" si="40"/>
        <v>0</v>
      </c>
      <c r="AF64" s="110">
        <f t="shared" si="41"/>
        <v>12.068965517241379</v>
      </c>
      <c r="AG64" s="111">
        <f t="shared" si="42"/>
        <v>0</v>
      </c>
      <c r="AH64" s="88"/>
      <c r="AI64" s="1011" t="s">
        <v>43</v>
      </c>
      <c r="AJ64" s="1009"/>
      <c r="AK64" s="1010"/>
      <c r="AL64" s="112"/>
      <c r="AM64" s="115">
        <v>1</v>
      </c>
      <c r="AN64" s="107">
        <f t="shared" si="43"/>
        <v>0</v>
      </c>
      <c r="AO64" s="108">
        <f>Calibração!$G$33</f>
        <v>815.8655706940815</v>
      </c>
      <c r="AP64" s="109">
        <f t="shared" si="44"/>
        <v>0</v>
      </c>
      <c r="AQ64" s="110">
        <f t="shared" si="45"/>
        <v>11.51685393258427</v>
      </c>
      <c r="AR64" s="111">
        <f t="shared" si="46"/>
        <v>0</v>
      </c>
      <c r="AS64" s="88"/>
      <c r="AT64" s="1011" t="s">
        <v>43</v>
      </c>
      <c r="AU64" s="1009"/>
      <c r="AV64" s="1010"/>
      <c r="AW64" s="112"/>
      <c r="AX64" s="115">
        <v>1</v>
      </c>
      <c r="AY64" s="107">
        <f t="shared" si="47"/>
        <v>0</v>
      </c>
      <c r="AZ64" s="108">
        <f>Calibração!$G$33</f>
        <v>815.8655706940815</v>
      </c>
      <c r="BA64" s="109">
        <f t="shared" si="48"/>
        <v>0</v>
      </c>
      <c r="BB64" s="110">
        <f t="shared" si="49"/>
        <v>11.51685393258427</v>
      </c>
      <c r="BC64" s="111">
        <f t="shared" si="50"/>
        <v>0</v>
      </c>
      <c r="BD64" s="88"/>
      <c r="BE64" s="1011" t="s">
        <v>43</v>
      </c>
      <c r="BF64" s="1009"/>
      <c r="BG64" s="1010"/>
      <c r="BH64" s="112"/>
      <c r="BI64" s="115">
        <v>1</v>
      </c>
      <c r="BJ64" s="107">
        <f t="shared" si="51"/>
        <v>0</v>
      </c>
      <c r="BK64" s="108">
        <f>Calibração!$G$33</f>
        <v>815.8655706940815</v>
      </c>
      <c r="BL64" s="109">
        <f t="shared" si="52"/>
        <v>0</v>
      </c>
      <c r="BM64" s="112">
        <f t="shared" si="53"/>
        <v>11.052631578947368</v>
      </c>
      <c r="BN64" s="111">
        <f t="shared" si="54"/>
        <v>0</v>
      </c>
      <c r="BO64" s="88"/>
      <c r="BP64" s="1011" t="s">
        <v>43</v>
      </c>
      <c r="BQ64" s="1009"/>
      <c r="BR64" s="1010"/>
      <c r="BS64" s="112"/>
      <c r="BT64" s="115">
        <v>1</v>
      </c>
      <c r="BU64" s="107">
        <f t="shared" si="55"/>
        <v>0</v>
      </c>
      <c r="BV64" s="108">
        <f>Calibração!$E$33</f>
        <v>1223.7983560411221</v>
      </c>
      <c r="BW64" s="109">
        <f t="shared" si="56"/>
        <v>0</v>
      </c>
      <c r="BX64" s="112">
        <f t="shared" si="57"/>
        <v>14.095890410958905</v>
      </c>
      <c r="BY64" s="111">
        <f t="shared" si="58"/>
        <v>0</v>
      </c>
      <c r="BZ64" s="85"/>
      <c r="CA64" s="88"/>
      <c r="CB64" s="88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</row>
    <row r="65" spans="1:98" ht="15.75" customHeight="1">
      <c r="A65" s="1018"/>
      <c r="B65" s="1011" t="s">
        <v>63</v>
      </c>
      <c r="C65" s="1009"/>
      <c r="D65" s="1010"/>
      <c r="E65" s="112">
        <v>6</v>
      </c>
      <c r="F65" s="115">
        <v>1</v>
      </c>
      <c r="G65" s="107">
        <f t="shared" si="30"/>
        <v>6</v>
      </c>
      <c r="H65" s="108">
        <f>Calibração!$G$33</f>
        <v>815.8655706940815</v>
      </c>
      <c r="I65" s="109">
        <f t="shared" si="31"/>
        <v>4895.1934241644885</v>
      </c>
      <c r="J65" s="110">
        <f t="shared" si="32"/>
        <v>12.02247191011236</v>
      </c>
      <c r="K65" s="111">
        <f t="shared" si="33"/>
        <v>407.17029415947616</v>
      </c>
      <c r="L65" s="86"/>
      <c r="M65" s="1011" t="s">
        <v>63</v>
      </c>
      <c r="N65" s="1009"/>
      <c r="O65" s="1010"/>
      <c r="P65" s="112">
        <v>1</v>
      </c>
      <c r="Q65" s="115">
        <v>1</v>
      </c>
      <c r="R65" s="107">
        <f t="shared" si="34"/>
        <v>1</v>
      </c>
      <c r="S65" s="108">
        <f>Calibração!$H$33</f>
        <v>699.31334630921265</v>
      </c>
      <c r="T65" s="109">
        <f t="shared" si="35"/>
        <v>699.31334630921265</v>
      </c>
      <c r="U65" s="110">
        <f t="shared" si="36"/>
        <v>8.4016393442622945</v>
      </c>
      <c r="V65" s="111">
        <f t="shared" si="37"/>
        <v>83.23534463387702</v>
      </c>
      <c r="W65" s="88"/>
      <c r="X65" s="1011" t="s">
        <v>63</v>
      </c>
      <c r="Y65" s="1009"/>
      <c r="Z65" s="1010"/>
      <c r="AA65" s="112">
        <v>3</v>
      </c>
      <c r="AB65" s="115">
        <v>1</v>
      </c>
      <c r="AC65" s="107">
        <f t="shared" si="38"/>
        <v>3</v>
      </c>
      <c r="AD65" s="108">
        <f t="shared" si="39"/>
        <v>1223.7983560411221</v>
      </c>
      <c r="AE65" s="109">
        <f t="shared" si="40"/>
        <v>3671.3950681233664</v>
      </c>
      <c r="AF65" s="110">
        <f t="shared" si="41"/>
        <v>12.068965517241379</v>
      </c>
      <c r="AG65" s="111">
        <f t="shared" si="42"/>
        <v>304.2013056445075</v>
      </c>
      <c r="AH65" s="88"/>
      <c r="AI65" s="1011" t="s">
        <v>63</v>
      </c>
      <c r="AJ65" s="1009"/>
      <c r="AK65" s="1010"/>
      <c r="AL65" s="112">
        <v>5</v>
      </c>
      <c r="AM65" s="115">
        <v>1</v>
      </c>
      <c r="AN65" s="107">
        <f t="shared" si="43"/>
        <v>5</v>
      </c>
      <c r="AO65" s="108">
        <f>Calibração!$G$33</f>
        <v>815.8655706940815</v>
      </c>
      <c r="AP65" s="109">
        <f t="shared" si="44"/>
        <v>4079.3278534704077</v>
      </c>
      <c r="AQ65" s="110">
        <f t="shared" si="45"/>
        <v>11.51685393258427</v>
      </c>
      <c r="AR65" s="111">
        <f t="shared" si="46"/>
        <v>354.20505264279637</v>
      </c>
      <c r="AS65" s="88"/>
      <c r="AT65" s="1011" t="s">
        <v>63</v>
      </c>
      <c r="AU65" s="1009"/>
      <c r="AV65" s="1010"/>
      <c r="AW65" s="112">
        <v>2</v>
      </c>
      <c r="AX65" s="115">
        <v>1</v>
      </c>
      <c r="AY65" s="107">
        <f t="shared" si="47"/>
        <v>2</v>
      </c>
      <c r="AZ65" s="108">
        <f>Calibração!$G$33</f>
        <v>815.8655706940815</v>
      </c>
      <c r="BA65" s="109">
        <f t="shared" si="48"/>
        <v>1631.731141388163</v>
      </c>
      <c r="BB65" s="110">
        <f t="shared" si="49"/>
        <v>11.51685393258427</v>
      </c>
      <c r="BC65" s="111">
        <f t="shared" si="50"/>
        <v>141.68202105711853</v>
      </c>
      <c r="BD65" s="88"/>
      <c r="BE65" s="1011" t="s">
        <v>63</v>
      </c>
      <c r="BF65" s="1009"/>
      <c r="BG65" s="1010"/>
      <c r="BH65" s="112">
        <v>3</v>
      </c>
      <c r="BI65" s="115">
        <v>1</v>
      </c>
      <c r="BJ65" s="107">
        <f t="shared" si="51"/>
        <v>3</v>
      </c>
      <c r="BK65" s="108">
        <f>Calibração!$G$33</f>
        <v>815.8655706940815</v>
      </c>
      <c r="BL65" s="109">
        <f t="shared" si="52"/>
        <v>2447.5967120822443</v>
      </c>
      <c r="BM65" s="112">
        <f t="shared" si="53"/>
        <v>11.052631578947368</v>
      </c>
      <c r="BN65" s="111">
        <f t="shared" si="54"/>
        <v>221.44922633125069</v>
      </c>
      <c r="BO65" s="88"/>
      <c r="BP65" s="1011" t="s">
        <v>63</v>
      </c>
      <c r="BQ65" s="1009"/>
      <c r="BR65" s="1010"/>
      <c r="BS65" s="112">
        <v>3</v>
      </c>
      <c r="BT65" s="115">
        <v>1</v>
      </c>
      <c r="BU65" s="107">
        <f t="shared" si="55"/>
        <v>3</v>
      </c>
      <c r="BV65" s="108">
        <f>Calibração!$E$33</f>
        <v>1223.7983560411221</v>
      </c>
      <c r="BW65" s="109">
        <f t="shared" si="56"/>
        <v>3671.3950681233664</v>
      </c>
      <c r="BX65" s="112">
        <f t="shared" si="57"/>
        <v>14.095890410958905</v>
      </c>
      <c r="BY65" s="111">
        <f t="shared" si="58"/>
        <v>260.45854224781897</v>
      </c>
      <c r="BZ65" s="85"/>
      <c r="CA65" s="88"/>
      <c r="CB65" s="88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</row>
    <row r="66" spans="1:98" ht="15.75" customHeight="1">
      <c r="A66" s="1018"/>
      <c r="B66" s="1016" t="s">
        <v>166</v>
      </c>
      <c r="C66" s="1009"/>
      <c r="D66" s="1010"/>
      <c r="E66" s="112">
        <v>9</v>
      </c>
      <c r="F66" s="114">
        <f>'Cél.por tricoma'!$AG$15</f>
        <v>16.266666666666666</v>
      </c>
      <c r="G66" s="107">
        <f t="shared" si="30"/>
        <v>146.39999999999998</v>
      </c>
      <c r="H66" s="108">
        <f>Calibração!$G$33</f>
        <v>815.8655706940815</v>
      </c>
      <c r="I66" s="109">
        <f t="shared" si="31"/>
        <v>119442.71954961351</v>
      </c>
      <c r="J66" s="110">
        <f t="shared" si="32"/>
        <v>12.02247191011236</v>
      </c>
      <c r="K66" s="111">
        <f t="shared" si="33"/>
        <v>9934.9551774912161</v>
      </c>
      <c r="L66" s="86"/>
      <c r="M66" s="1016" t="s">
        <v>166</v>
      </c>
      <c r="N66" s="1009"/>
      <c r="O66" s="1010"/>
      <c r="P66" s="112">
        <v>5</v>
      </c>
      <c r="Q66" s="114">
        <f>'Cél.por tricoma'!AG61</f>
        <v>15.62962962962963</v>
      </c>
      <c r="R66" s="107">
        <f t="shared" si="34"/>
        <v>78.148148148148152</v>
      </c>
      <c r="S66" s="108">
        <f>Calibração!$H$33</f>
        <v>699.31334630921265</v>
      </c>
      <c r="T66" s="109">
        <f t="shared" si="35"/>
        <v>54650.042989349582</v>
      </c>
      <c r="U66" s="110">
        <f t="shared" si="36"/>
        <v>8.4016393442622945</v>
      </c>
      <c r="V66" s="111">
        <f t="shared" si="37"/>
        <v>6504.6880436103893</v>
      </c>
      <c r="W66" s="88"/>
      <c r="X66" s="1016" t="s">
        <v>166</v>
      </c>
      <c r="Y66" s="1009"/>
      <c r="Z66" s="1010"/>
      <c r="AA66" s="112">
        <v>7</v>
      </c>
      <c r="AB66" s="114">
        <f>'Cél.por tricoma'!$AG$107</f>
        <v>14.25</v>
      </c>
      <c r="AC66" s="107">
        <f t="shared" si="38"/>
        <v>99.75</v>
      </c>
      <c r="AD66" s="108">
        <f t="shared" si="39"/>
        <v>1223.7983560411221</v>
      </c>
      <c r="AE66" s="109">
        <f t="shared" si="40"/>
        <v>122073.88601510193</v>
      </c>
      <c r="AF66" s="110">
        <f t="shared" si="41"/>
        <v>12.068965517241379</v>
      </c>
      <c r="AG66" s="111">
        <f t="shared" si="42"/>
        <v>10114.693412679875</v>
      </c>
      <c r="AH66" s="88"/>
      <c r="AI66" s="1016" t="s">
        <v>166</v>
      </c>
      <c r="AJ66" s="1009"/>
      <c r="AK66" s="1010"/>
      <c r="AL66" s="112"/>
      <c r="AM66" s="114">
        <f>'Cél.por tricoma'!$AG$153</f>
        <v>25.111111111111111</v>
      </c>
      <c r="AN66" s="107">
        <f t="shared" si="43"/>
        <v>0</v>
      </c>
      <c r="AO66" s="108">
        <f>Calibração!$G$33</f>
        <v>815.8655706940815</v>
      </c>
      <c r="AP66" s="109">
        <f t="shared" si="44"/>
        <v>0</v>
      </c>
      <c r="AQ66" s="110">
        <f t="shared" si="45"/>
        <v>11.51685393258427</v>
      </c>
      <c r="AR66" s="111">
        <f t="shared" si="46"/>
        <v>0</v>
      </c>
      <c r="AS66" s="88"/>
      <c r="AT66" s="1016" t="s">
        <v>166</v>
      </c>
      <c r="AU66" s="1009"/>
      <c r="AV66" s="1010"/>
      <c r="AW66" s="112">
        <v>1</v>
      </c>
      <c r="AX66" s="114">
        <f>'Cél.por tricoma'!$AG$199</f>
        <v>21.75</v>
      </c>
      <c r="AY66" s="107">
        <f t="shared" si="47"/>
        <v>21.75</v>
      </c>
      <c r="AZ66" s="108">
        <f>Calibração!$G$33</f>
        <v>815.8655706940815</v>
      </c>
      <c r="BA66" s="109">
        <f t="shared" si="48"/>
        <v>17745.076162596273</v>
      </c>
      <c r="BB66" s="110">
        <f t="shared" si="49"/>
        <v>11.51685393258427</v>
      </c>
      <c r="BC66" s="111">
        <f t="shared" si="50"/>
        <v>1540.7919789961641</v>
      </c>
      <c r="BD66" s="88"/>
      <c r="BE66" s="1016" t="s">
        <v>166</v>
      </c>
      <c r="BF66" s="1009"/>
      <c r="BG66" s="1010"/>
      <c r="BH66" s="112"/>
      <c r="BI66" s="114"/>
      <c r="BJ66" s="107">
        <f t="shared" si="51"/>
        <v>0</v>
      </c>
      <c r="BK66" s="108">
        <f>Calibração!$G$33</f>
        <v>815.8655706940815</v>
      </c>
      <c r="BL66" s="109">
        <f t="shared" si="52"/>
        <v>0</v>
      </c>
      <c r="BM66" s="112">
        <f t="shared" si="53"/>
        <v>11.052631578947368</v>
      </c>
      <c r="BN66" s="111">
        <f t="shared" si="54"/>
        <v>0</v>
      </c>
      <c r="BO66" s="88"/>
      <c r="BP66" s="1016" t="s">
        <v>166</v>
      </c>
      <c r="BQ66" s="1009"/>
      <c r="BR66" s="1010"/>
      <c r="BS66" s="112">
        <v>1</v>
      </c>
      <c r="BT66" s="114">
        <f>'Cél.por tricoma'!$AG$291</f>
        <v>16</v>
      </c>
      <c r="BU66" s="107">
        <f t="shared" si="55"/>
        <v>16</v>
      </c>
      <c r="BV66" s="108">
        <f>Calibração!$E$33</f>
        <v>1223.7983560411221</v>
      </c>
      <c r="BW66" s="109">
        <f t="shared" si="56"/>
        <v>19580.773696657954</v>
      </c>
      <c r="BX66" s="112">
        <f t="shared" si="57"/>
        <v>14.095890410958905</v>
      </c>
      <c r="BY66" s="111">
        <f t="shared" si="58"/>
        <v>1389.1122253217013</v>
      </c>
      <c r="BZ66" s="85"/>
      <c r="CA66" s="88"/>
      <c r="CB66" s="88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</row>
    <row r="67" spans="1:98" ht="15.75" customHeight="1">
      <c r="A67" s="1018"/>
      <c r="B67" s="1016" t="s">
        <v>260</v>
      </c>
      <c r="C67" s="1009"/>
      <c r="D67" s="1010"/>
      <c r="E67" s="112"/>
      <c r="F67" s="114"/>
      <c r="G67" s="107">
        <f t="shared" si="30"/>
        <v>0</v>
      </c>
      <c r="H67" s="108">
        <f>Calibração!$G$33</f>
        <v>815.8655706940815</v>
      </c>
      <c r="I67" s="109">
        <f t="shared" si="31"/>
        <v>0</v>
      </c>
      <c r="J67" s="110">
        <f t="shared" si="32"/>
        <v>12.02247191011236</v>
      </c>
      <c r="K67" s="111">
        <f t="shared" si="33"/>
        <v>0</v>
      </c>
      <c r="L67" s="86"/>
      <c r="M67" s="1016" t="s">
        <v>260</v>
      </c>
      <c r="N67" s="1009"/>
      <c r="O67" s="1010"/>
      <c r="P67" s="112"/>
      <c r="Q67" s="114"/>
      <c r="R67" s="107">
        <f t="shared" si="34"/>
        <v>0</v>
      </c>
      <c r="S67" s="108">
        <f>Calibração!$H$33</f>
        <v>699.31334630921265</v>
      </c>
      <c r="T67" s="109">
        <f t="shared" si="35"/>
        <v>0</v>
      </c>
      <c r="U67" s="110">
        <f t="shared" si="36"/>
        <v>8.4016393442622945</v>
      </c>
      <c r="V67" s="111">
        <f t="shared" si="37"/>
        <v>0</v>
      </c>
      <c r="W67" s="88"/>
      <c r="X67" s="1016" t="s">
        <v>260</v>
      </c>
      <c r="Y67" s="1009"/>
      <c r="Z67" s="1010"/>
      <c r="AA67" s="112"/>
      <c r="AB67" s="114"/>
      <c r="AC67" s="107">
        <f t="shared" si="38"/>
        <v>0</v>
      </c>
      <c r="AD67" s="108">
        <f t="shared" si="39"/>
        <v>1223.7983560411221</v>
      </c>
      <c r="AE67" s="109">
        <f t="shared" si="40"/>
        <v>0</v>
      </c>
      <c r="AF67" s="110">
        <f t="shared" si="41"/>
        <v>12.068965517241379</v>
      </c>
      <c r="AG67" s="111">
        <f t="shared" si="42"/>
        <v>0</v>
      </c>
      <c r="AH67" s="88"/>
      <c r="AI67" s="1016" t="s">
        <v>260</v>
      </c>
      <c r="AJ67" s="1009"/>
      <c r="AK67" s="1010"/>
      <c r="AL67" s="112"/>
      <c r="AM67" s="114"/>
      <c r="AN67" s="107">
        <f t="shared" si="43"/>
        <v>0</v>
      </c>
      <c r="AO67" s="108">
        <f>Calibração!$G$33</f>
        <v>815.8655706940815</v>
      </c>
      <c r="AP67" s="109">
        <f t="shared" si="44"/>
        <v>0</v>
      </c>
      <c r="AQ67" s="110">
        <f t="shared" si="45"/>
        <v>11.51685393258427</v>
      </c>
      <c r="AR67" s="111">
        <f t="shared" si="46"/>
        <v>0</v>
      </c>
      <c r="AS67" s="88"/>
      <c r="AT67" s="1016" t="s">
        <v>260</v>
      </c>
      <c r="AU67" s="1009"/>
      <c r="AV67" s="1010"/>
      <c r="AW67" s="112"/>
      <c r="AX67" s="114"/>
      <c r="AY67" s="107">
        <f t="shared" si="47"/>
        <v>0</v>
      </c>
      <c r="AZ67" s="108">
        <f>Calibração!$G$33</f>
        <v>815.8655706940815</v>
      </c>
      <c r="BA67" s="109">
        <f t="shared" si="48"/>
        <v>0</v>
      </c>
      <c r="BB67" s="110">
        <f t="shared" si="49"/>
        <v>11.51685393258427</v>
      </c>
      <c r="BC67" s="111">
        <f t="shared" si="50"/>
        <v>0</v>
      </c>
      <c r="BD67" s="88"/>
      <c r="BE67" s="1016" t="s">
        <v>260</v>
      </c>
      <c r="BF67" s="1009"/>
      <c r="BG67" s="1010"/>
      <c r="BH67" s="112"/>
      <c r="BI67" s="114"/>
      <c r="BJ67" s="107">
        <f t="shared" si="51"/>
        <v>0</v>
      </c>
      <c r="BK67" s="108">
        <f>Calibração!$G$33</f>
        <v>815.8655706940815</v>
      </c>
      <c r="BL67" s="109">
        <f t="shared" si="52"/>
        <v>0</v>
      </c>
      <c r="BM67" s="112">
        <f t="shared" si="53"/>
        <v>11.052631578947368</v>
      </c>
      <c r="BN67" s="111">
        <f t="shared" si="54"/>
        <v>0</v>
      </c>
      <c r="BO67" s="88"/>
      <c r="BP67" s="1016" t="s">
        <v>260</v>
      </c>
      <c r="BQ67" s="1009"/>
      <c r="BR67" s="1010"/>
      <c r="BS67" s="112"/>
      <c r="BT67" s="114"/>
      <c r="BU67" s="107">
        <f t="shared" si="55"/>
        <v>0</v>
      </c>
      <c r="BV67" s="108">
        <f>Calibração!$E$33</f>
        <v>1223.7983560411221</v>
      </c>
      <c r="BW67" s="109">
        <f t="shared" si="56"/>
        <v>0</v>
      </c>
      <c r="BX67" s="112">
        <f t="shared" si="57"/>
        <v>14.095890410958905</v>
      </c>
      <c r="BY67" s="111">
        <f t="shared" si="58"/>
        <v>0</v>
      </c>
      <c r="BZ67" s="85"/>
      <c r="CA67" s="88"/>
      <c r="CB67" s="88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</row>
    <row r="68" spans="1:98" ht="15.75" customHeight="1">
      <c r="A68" s="1018"/>
      <c r="B68" s="1008" t="s">
        <v>52</v>
      </c>
      <c r="C68" s="1009"/>
      <c r="D68" s="1010"/>
      <c r="E68" s="112"/>
      <c r="F68" s="115">
        <v>2</v>
      </c>
      <c r="G68" s="107">
        <f t="shared" si="30"/>
        <v>0</v>
      </c>
      <c r="H68" s="108">
        <f>Calibração!$G$33</f>
        <v>815.8655706940815</v>
      </c>
      <c r="I68" s="109">
        <f t="shared" si="31"/>
        <v>0</v>
      </c>
      <c r="J68" s="110">
        <f t="shared" si="32"/>
        <v>12.02247191011236</v>
      </c>
      <c r="K68" s="111">
        <f t="shared" si="33"/>
        <v>0</v>
      </c>
      <c r="L68" s="86"/>
      <c r="M68" s="1008" t="s">
        <v>52</v>
      </c>
      <c r="N68" s="1009"/>
      <c r="O68" s="1010"/>
      <c r="P68" s="112"/>
      <c r="Q68" s="115">
        <v>2</v>
      </c>
      <c r="R68" s="107">
        <f t="shared" si="34"/>
        <v>0</v>
      </c>
      <c r="S68" s="108">
        <f>Calibração!$H$33</f>
        <v>699.31334630921265</v>
      </c>
      <c r="T68" s="109">
        <f t="shared" si="35"/>
        <v>0</v>
      </c>
      <c r="U68" s="110">
        <f t="shared" si="36"/>
        <v>8.4016393442622945</v>
      </c>
      <c r="V68" s="111">
        <f t="shared" si="37"/>
        <v>0</v>
      </c>
      <c r="W68" s="88"/>
      <c r="X68" s="1008" t="s">
        <v>52</v>
      </c>
      <c r="Y68" s="1009"/>
      <c r="Z68" s="1010"/>
      <c r="AA68" s="112"/>
      <c r="AB68" s="115">
        <v>2</v>
      </c>
      <c r="AC68" s="107">
        <f t="shared" si="38"/>
        <v>0</v>
      </c>
      <c r="AD68" s="108">
        <f t="shared" si="39"/>
        <v>1223.7983560411221</v>
      </c>
      <c r="AE68" s="109">
        <f t="shared" si="40"/>
        <v>0</v>
      </c>
      <c r="AF68" s="110">
        <f t="shared" si="41"/>
        <v>12.068965517241379</v>
      </c>
      <c r="AG68" s="111">
        <f t="shared" si="42"/>
        <v>0</v>
      </c>
      <c r="AH68" s="88"/>
      <c r="AI68" s="1008" t="s">
        <v>52</v>
      </c>
      <c r="AJ68" s="1009"/>
      <c r="AK68" s="1010"/>
      <c r="AL68" s="112"/>
      <c r="AM68" s="115">
        <v>2</v>
      </c>
      <c r="AN68" s="107">
        <f t="shared" si="43"/>
        <v>0</v>
      </c>
      <c r="AO68" s="108">
        <f>Calibração!$G$33</f>
        <v>815.8655706940815</v>
      </c>
      <c r="AP68" s="109">
        <f t="shared" si="44"/>
        <v>0</v>
      </c>
      <c r="AQ68" s="110">
        <f t="shared" si="45"/>
        <v>11.51685393258427</v>
      </c>
      <c r="AR68" s="111">
        <f t="shared" si="46"/>
        <v>0</v>
      </c>
      <c r="AS68" s="88"/>
      <c r="AT68" s="1008" t="s">
        <v>52</v>
      </c>
      <c r="AU68" s="1009"/>
      <c r="AV68" s="1010"/>
      <c r="AW68" s="112"/>
      <c r="AX68" s="115">
        <v>2</v>
      </c>
      <c r="AY68" s="107">
        <f t="shared" si="47"/>
        <v>0</v>
      </c>
      <c r="AZ68" s="108">
        <f>Calibração!$G$33</f>
        <v>815.8655706940815</v>
      </c>
      <c r="BA68" s="109">
        <f t="shared" si="48"/>
        <v>0</v>
      </c>
      <c r="BB68" s="110">
        <f t="shared" si="49"/>
        <v>11.51685393258427</v>
      </c>
      <c r="BC68" s="111">
        <f t="shared" si="50"/>
        <v>0</v>
      </c>
      <c r="BD68" s="88"/>
      <c r="BE68" s="1008" t="s">
        <v>52</v>
      </c>
      <c r="BF68" s="1009"/>
      <c r="BG68" s="1010"/>
      <c r="BH68" s="112"/>
      <c r="BI68" s="115">
        <v>2</v>
      </c>
      <c r="BJ68" s="107">
        <f t="shared" si="51"/>
        <v>0</v>
      </c>
      <c r="BK68" s="108">
        <f>Calibração!$G$33</f>
        <v>815.8655706940815</v>
      </c>
      <c r="BL68" s="109">
        <f t="shared" si="52"/>
        <v>0</v>
      </c>
      <c r="BM68" s="112">
        <f t="shared" si="53"/>
        <v>11.052631578947368</v>
      </c>
      <c r="BN68" s="111">
        <f t="shared" si="54"/>
        <v>0</v>
      </c>
      <c r="BO68" s="88"/>
      <c r="BP68" s="1008" t="s">
        <v>52</v>
      </c>
      <c r="BQ68" s="1009"/>
      <c r="BR68" s="1010"/>
      <c r="BS68" s="112"/>
      <c r="BT68" s="115">
        <v>2</v>
      </c>
      <c r="BU68" s="107">
        <f t="shared" si="55"/>
        <v>0</v>
      </c>
      <c r="BV68" s="108">
        <f>Calibração!$E$33</f>
        <v>1223.7983560411221</v>
      </c>
      <c r="BW68" s="109">
        <f t="shared" si="56"/>
        <v>0</v>
      </c>
      <c r="BX68" s="112">
        <f t="shared" si="57"/>
        <v>14.095890410958905</v>
      </c>
      <c r="BY68" s="111">
        <f t="shared" si="58"/>
        <v>0</v>
      </c>
      <c r="BZ68" s="85"/>
      <c r="CA68" s="88"/>
      <c r="CB68" s="88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</row>
    <row r="69" spans="1:98" ht="15.75" customHeight="1">
      <c r="A69" s="1018"/>
      <c r="B69" s="1016" t="s">
        <v>185</v>
      </c>
      <c r="C69" s="1009"/>
      <c r="D69" s="1010"/>
      <c r="E69" s="112">
        <v>105</v>
      </c>
      <c r="F69" s="114">
        <f>'Cél.por tricoma'!$AG$18</f>
        <v>23.133333333333333</v>
      </c>
      <c r="G69" s="107">
        <f t="shared" si="30"/>
        <v>2429</v>
      </c>
      <c r="H69" s="108">
        <f>Calibração!$G$33</f>
        <v>815.8655706940815</v>
      </c>
      <c r="I69" s="109">
        <f t="shared" si="31"/>
        <v>1981737.471215924</v>
      </c>
      <c r="J69" s="110">
        <f t="shared" si="32"/>
        <v>12.02247191011236</v>
      </c>
      <c r="K69" s="111">
        <f t="shared" si="33"/>
        <v>164836.10741889459</v>
      </c>
      <c r="L69" s="86"/>
      <c r="M69" s="1016" t="s">
        <v>185</v>
      </c>
      <c r="N69" s="1009"/>
      <c r="O69" s="1010"/>
      <c r="P69" s="112">
        <v>107</v>
      </c>
      <c r="Q69" s="114">
        <f>'Cél.por tricoma'!AG64</f>
        <v>17.600000000000001</v>
      </c>
      <c r="R69" s="107">
        <f t="shared" si="34"/>
        <v>1883.2</v>
      </c>
      <c r="S69" s="108">
        <f>Calibração!$H$33</f>
        <v>699.31334630921265</v>
      </c>
      <c r="T69" s="109">
        <f t="shared" si="35"/>
        <v>1316946.8937695094</v>
      </c>
      <c r="U69" s="110">
        <f t="shared" si="36"/>
        <v>8.4016393442622945</v>
      </c>
      <c r="V69" s="111">
        <f t="shared" si="37"/>
        <v>156748.80101451723</v>
      </c>
      <c r="W69" s="88"/>
      <c r="X69" s="1016" t="s">
        <v>185</v>
      </c>
      <c r="Y69" s="1009"/>
      <c r="Z69" s="1010"/>
      <c r="AA69" s="112">
        <v>101</v>
      </c>
      <c r="AB69" s="114">
        <f>'Cél.por tricoma'!$AG$110</f>
        <v>13.733333333333333</v>
      </c>
      <c r="AC69" s="107">
        <f t="shared" si="38"/>
        <v>1387.0666666666666</v>
      </c>
      <c r="AD69" s="108">
        <f t="shared" si="39"/>
        <v>1223.7983560411221</v>
      </c>
      <c r="AE69" s="109">
        <f t="shared" si="40"/>
        <v>1697489.9063861058</v>
      </c>
      <c r="AF69" s="110">
        <f t="shared" si="41"/>
        <v>12.068965517241379</v>
      </c>
      <c r="AG69" s="111">
        <f t="shared" si="42"/>
        <v>140649.16367199161</v>
      </c>
      <c r="AH69" s="88"/>
      <c r="AI69" s="1016" t="s">
        <v>185</v>
      </c>
      <c r="AJ69" s="1009"/>
      <c r="AK69" s="1010"/>
      <c r="AL69" s="112">
        <v>103</v>
      </c>
      <c r="AM69" s="114">
        <f>'Cél.por tricoma'!$AG$156</f>
        <v>13.866666666666667</v>
      </c>
      <c r="AN69" s="107">
        <f t="shared" si="43"/>
        <v>1428.2666666666667</v>
      </c>
      <c r="AO69" s="108">
        <f>Calibração!$G$33</f>
        <v>815.8655706940815</v>
      </c>
      <c r="AP69" s="109">
        <f t="shared" si="44"/>
        <v>1165273.5991033334</v>
      </c>
      <c r="AQ69" s="110">
        <f t="shared" si="45"/>
        <v>11.51685393258427</v>
      </c>
      <c r="AR69" s="111">
        <f t="shared" si="46"/>
        <v>101179.85397092358</v>
      </c>
      <c r="AS69" s="88"/>
      <c r="AT69" s="1016" t="s">
        <v>185</v>
      </c>
      <c r="AU69" s="1009"/>
      <c r="AV69" s="1010"/>
      <c r="AW69" s="112">
        <v>109</v>
      </c>
      <c r="AX69" s="114">
        <f>'Cél.por tricoma'!$AG$202</f>
        <v>15.4</v>
      </c>
      <c r="AY69" s="107">
        <f t="shared" si="47"/>
        <v>1678.6000000000001</v>
      </c>
      <c r="AZ69" s="108">
        <f>Calibração!$G$33</f>
        <v>815.8655706940815</v>
      </c>
      <c r="BA69" s="109">
        <f t="shared" si="48"/>
        <v>1369511.9469670854</v>
      </c>
      <c r="BB69" s="110">
        <f t="shared" si="49"/>
        <v>11.51685393258427</v>
      </c>
      <c r="BC69" s="111">
        <f t="shared" si="50"/>
        <v>118913.7202732396</v>
      </c>
      <c r="BD69" s="88"/>
      <c r="BE69" s="1016" t="s">
        <v>185</v>
      </c>
      <c r="BF69" s="1009"/>
      <c r="BG69" s="1010"/>
      <c r="BH69" s="112">
        <v>101</v>
      </c>
      <c r="BI69" s="114">
        <f>'Cél.por tricoma'!$AG$248</f>
        <v>14.033333333333333</v>
      </c>
      <c r="BJ69" s="107">
        <f t="shared" si="51"/>
        <v>1417.3666666666666</v>
      </c>
      <c r="BK69" s="108">
        <f>Calibração!$G$33</f>
        <v>815.8655706940815</v>
      </c>
      <c r="BL69" s="109">
        <f t="shared" si="52"/>
        <v>1156380.6643827679</v>
      </c>
      <c r="BM69" s="112">
        <f t="shared" si="53"/>
        <v>11.052631578947368</v>
      </c>
      <c r="BN69" s="111">
        <f t="shared" si="54"/>
        <v>104624.917253679</v>
      </c>
      <c r="BO69" s="88"/>
      <c r="BP69" s="1016" t="s">
        <v>185</v>
      </c>
      <c r="BQ69" s="1009"/>
      <c r="BR69" s="1010"/>
      <c r="BS69" s="112">
        <v>111</v>
      </c>
      <c r="BT69" s="114">
        <f>'Cél.por tricoma'!$AG$294</f>
        <v>14.366666666666667</v>
      </c>
      <c r="BU69" s="107">
        <f t="shared" si="55"/>
        <v>1594.7</v>
      </c>
      <c r="BV69" s="108">
        <f>Calibração!$E$33</f>
        <v>1223.7983560411221</v>
      </c>
      <c r="BW69" s="109">
        <f t="shared" si="56"/>
        <v>1951591.2383787776</v>
      </c>
      <c r="BX69" s="112">
        <f t="shared" si="57"/>
        <v>14.095890410958905</v>
      </c>
      <c r="BY69" s="111">
        <f t="shared" si="58"/>
        <v>138451.07910753234</v>
      </c>
      <c r="BZ69" s="85"/>
      <c r="CA69" s="88"/>
      <c r="CB69" s="88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</row>
    <row r="70" spans="1:98" ht="15.75" customHeight="1">
      <c r="A70" s="1018"/>
      <c r="B70" s="1011" t="s">
        <v>56</v>
      </c>
      <c r="C70" s="1009"/>
      <c r="D70" s="1010"/>
      <c r="E70" s="112"/>
      <c r="F70" s="115">
        <v>4</v>
      </c>
      <c r="G70" s="107">
        <f t="shared" si="30"/>
        <v>0</v>
      </c>
      <c r="H70" s="108">
        <f>Calibração!$G$33</f>
        <v>815.8655706940815</v>
      </c>
      <c r="I70" s="109">
        <f t="shared" si="31"/>
        <v>0</v>
      </c>
      <c r="J70" s="110">
        <f t="shared" si="32"/>
        <v>12.02247191011236</v>
      </c>
      <c r="K70" s="111">
        <f t="shared" si="33"/>
        <v>0</v>
      </c>
      <c r="L70" s="86"/>
      <c r="M70" s="1011" t="s">
        <v>56</v>
      </c>
      <c r="N70" s="1009"/>
      <c r="O70" s="1010"/>
      <c r="P70" s="112">
        <v>1</v>
      </c>
      <c r="Q70" s="115">
        <v>4</v>
      </c>
      <c r="R70" s="107">
        <f t="shared" si="34"/>
        <v>4</v>
      </c>
      <c r="S70" s="108">
        <f>Calibração!$H$33</f>
        <v>699.31334630921265</v>
      </c>
      <c r="T70" s="109">
        <f t="shared" si="35"/>
        <v>2797.2533852368506</v>
      </c>
      <c r="U70" s="110">
        <f t="shared" si="36"/>
        <v>8.4016393442622945</v>
      </c>
      <c r="V70" s="111">
        <f t="shared" si="37"/>
        <v>332.94137853550808</v>
      </c>
      <c r="W70" s="88"/>
      <c r="X70" s="1011" t="s">
        <v>56</v>
      </c>
      <c r="Y70" s="1009"/>
      <c r="Z70" s="1010"/>
      <c r="AA70" s="112"/>
      <c r="AB70" s="115">
        <v>4</v>
      </c>
      <c r="AC70" s="107">
        <f t="shared" si="38"/>
        <v>0</v>
      </c>
      <c r="AD70" s="108">
        <f t="shared" si="39"/>
        <v>1223.7983560411221</v>
      </c>
      <c r="AE70" s="109">
        <f t="shared" si="40"/>
        <v>0</v>
      </c>
      <c r="AF70" s="110">
        <f t="shared" si="41"/>
        <v>12.068965517241379</v>
      </c>
      <c r="AG70" s="111">
        <f t="shared" si="42"/>
        <v>0</v>
      </c>
      <c r="AH70" s="88"/>
      <c r="AI70" s="1011" t="s">
        <v>56</v>
      </c>
      <c r="AJ70" s="1009"/>
      <c r="AK70" s="1010"/>
      <c r="AL70" s="112">
        <v>1</v>
      </c>
      <c r="AM70" s="115">
        <v>4</v>
      </c>
      <c r="AN70" s="107">
        <f t="shared" si="43"/>
        <v>4</v>
      </c>
      <c r="AO70" s="108">
        <f>Calibração!$G$33</f>
        <v>815.8655706940815</v>
      </c>
      <c r="AP70" s="109">
        <f t="shared" si="44"/>
        <v>3263.462282776326</v>
      </c>
      <c r="AQ70" s="110">
        <f t="shared" si="45"/>
        <v>11.51685393258427</v>
      </c>
      <c r="AR70" s="111">
        <f t="shared" si="46"/>
        <v>283.36404211423707</v>
      </c>
      <c r="AS70" s="88"/>
      <c r="AT70" s="1011" t="s">
        <v>56</v>
      </c>
      <c r="AU70" s="1009"/>
      <c r="AV70" s="1010"/>
      <c r="AW70" s="112"/>
      <c r="AX70" s="115">
        <v>4</v>
      </c>
      <c r="AY70" s="107">
        <f t="shared" si="47"/>
        <v>0</v>
      </c>
      <c r="AZ70" s="108">
        <f>Calibração!$G$33</f>
        <v>815.8655706940815</v>
      </c>
      <c r="BA70" s="109">
        <f t="shared" si="48"/>
        <v>0</v>
      </c>
      <c r="BB70" s="110">
        <f t="shared" si="49"/>
        <v>11.51685393258427</v>
      </c>
      <c r="BC70" s="111">
        <f t="shared" si="50"/>
        <v>0</v>
      </c>
      <c r="BD70" s="88"/>
      <c r="BE70" s="1011" t="s">
        <v>56</v>
      </c>
      <c r="BF70" s="1009"/>
      <c r="BG70" s="1010"/>
      <c r="BH70" s="112">
        <v>1</v>
      </c>
      <c r="BI70" s="115">
        <v>4</v>
      </c>
      <c r="BJ70" s="107">
        <f t="shared" si="51"/>
        <v>4</v>
      </c>
      <c r="BK70" s="108">
        <f>Calibração!$G$33</f>
        <v>815.8655706940815</v>
      </c>
      <c r="BL70" s="109">
        <f t="shared" si="52"/>
        <v>3263.462282776326</v>
      </c>
      <c r="BM70" s="112">
        <f t="shared" si="53"/>
        <v>11.052631578947368</v>
      </c>
      <c r="BN70" s="111">
        <f t="shared" si="54"/>
        <v>295.26563510833427</v>
      </c>
      <c r="BO70" s="88"/>
      <c r="BP70" s="1011" t="s">
        <v>56</v>
      </c>
      <c r="BQ70" s="1009"/>
      <c r="BR70" s="1010"/>
      <c r="BS70" s="112"/>
      <c r="BT70" s="115">
        <v>4</v>
      </c>
      <c r="BU70" s="107">
        <f t="shared" si="55"/>
        <v>0</v>
      </c>
      <c r="BV70" s="108">
        <f>Calibração!$E$33</f>
        <v>1223.7983560411221</v>
      </c>
      <c r="BW70" s="109">
        <f t="shared" si="56"/>
        <v>0</v>
      </c>
      <c r="BX70" s="112">
        <f t="shared" si="57"/>
        <v>14.095890410958905</v>
      </c>
      <c r="BY70" s="111">
        <f t="shared" si="58"/>
        <v>0</v>
      </c>
      <c r="BZ70" s="85"/>
      <c r="CA70" s="88"/>
      <c r="CB70" s="88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</row>
    <row r="71" spans="1:98" ht="15.75" customHeight="1">
      <c r="A71" s="1018"/>
      <c r="B71" s="1016" t="s">
        <v>181</v>
      </c>
      <c r="C71" s="1009"/>
      <c r="D71" s="1010"/>
      <c r="E71" s="112"/>
      <c r="F71" s="114"/>
      <c r="G71" s="107">
        <f t="shared" si="30"/>
        <v>0</v>
      </c>
      <c r="H71" s="108">
        <f>Calibração!$G$33</f>
        <v>815.8655706940815</v>
      </c>
      <c r="I71" s="109">
        <f t="shared" si="31"/>
        <v>0</v>
      </c>
      <c r="J71" s="110">
        <f t="shared" si="32"/>
        <v>12.02247191011236</v>
      </c>
      <c r="K71" s="111">
        <f t="shared" si="33"/>
        <v>0</v>
      </c>
      <c r="L71" s="86"/>
      <c r="M71" s="1016" t="s">
        <v>181</v>
      </c>
      <c r="N71" s="1009"/>
      <c r="O71" s="1010"/>
      <c r="P71" s="112"/>
      <c r="Q71" s="114"/>
      <c r="R71" s="107">
        <f t="shared" si="34"/>
        <v>0</v>
      </c>
      <c r="S71" s="108">
        <f>Calibração!$H$33</f>
        <v>699.31334630921265</v>
      </c>
      <c r="T71" s="109">
        <f t="shared" si="35"/>
        <v>0</v>
      </c>
      <c r="U71" s="110">
        <f t="shared" si="36"/>
        <v>8.4016393442622945</v>
      </c>
      <c r="V71" s="111">
        <f t="shared" si="37"/>
        <v>0</v>
      </c>
      <c r="W71" s="88"/>
      <c r="X71" s="1016" t="s">
        <v>181</v>
      </c>
      <c r="Y71" s="1009"/>
      <c r="Z71" s="1010"/>
      <c r="AA71" s="112"/>
      <c r="AB71" s="114"/>
      <c r="AC71" s="107">
        <f t="shared" si="38"/>
        <v>0</v>
      </c>
      <c r="AD71" s="108">
        <f t="shared" si="39"/>
        <v>1223.7983560411221</v>
      </c>
      <c r="AE71" s="109">
        <f t="shared" si="40"/>
        <v>0</v>
      </c>
      <c r="AF71" s="110">
        <f t="shared" si="41"/>
        <v>12.068965517241379</v>
      </c>
      <c r="AG71" s="111">
        <f t="shared" si="42"/>
        <v>0</v>
      </c>
      <c r="AH71" s="88"/>
      <c r="AI71" s="1016" t="s">
        <v>181</v>
      </c>
      <c r="AJ71" s="1009"/>
      <c r="AK71" s="1010"/>
      <c r="AL71" s="112">
        <v>2</v>
      </c>
      <c r="AM71" s="114">
        <f>'Cél.por tricoma'!AG158</f>
        <v>31.444444444444443</v>
      </c>
      <c r="AN71" s="107">
        <f t="shared" si="43"/>
        <v>62.888888888888886</v>
      </c>
      <c r="AO71" s="108">
        <f>Calibração!$G$33</f>
        <v>815.8655706940815</v>
      </c>
      <c r="AP71" s="109">
        <f t="shared" si="44"/>
        <v>51308.879223650008</v>
      </c>
      <c r="AQ71" s="110">
        <f t="shared" si="45"/>
        <v>11.51685393258427</v>
      </c>
      <c r="AR71" s="111">
        <f t="shared" si="46"/>
        <v>4455.1124399071714</v>
      </c>
      <c r="AS71" s="88"/>
      <c r="AT71" s="1016" t="s">
        <v>181</v>
      </c>
      <c r="AU71" s="1009"/>
      <c r="AV71" s="1010"/>
      <c r="AW71" s="112"/>
      <c r="AX71" s="114"/>
      <c r="AY71" s="107">
        <f t="shared" si="47"/>
        <v>0</v>
      </c>
      <c r="AZ71" s="108">
        <f>Calibração!$G$33</f>
        <v>815.8655706940815</v>
      </c>
      <c r="BA71" s="109">
        <f t="shared" si="48"/>
        <v>0</v>
      </c>
      <c r="BB71" s="110">
        <f t="shared" si="49"/>
        <v>11.51685393258427</v>
      </c>
      <c r="BC71" s="111">
        <f t="shared" si="50"/>
        <v>0</v>
      </c>
      <c r="BD71" s="88"/>
      <c r="BE71" s="1016" t="s">
        <v>181</v>
      </c>
      <c r="BF71" s="1009"/>
      <c r="BG71" s="1010"/>
      <c r="BH71" s="112">
        <v>1</v>
      </c>
      <c r="BI71" s="114">
        <f>'Cél.por tricoma'!AG250</f>
        <v>23.75</v>
      </c>
      <c r="BJ71" s="107">
        <f t="shared" si="51"/>
        <v>23.75</v>
      </c>
      <c r="BK71" s="108">
        <f>Calibração!$G$33</f>
        <v>815.8655706940815</v>
      </c>
      <c r="BL71" s="109">
        <f t="shared" si="52"/>
        <v>19376.807303984435</v>
      </c>
      <c r="BM71" s="112">
        <f t="shared" si="53"/>
        <v>11.052631578947368</v>
      </c>
      <c r="BN71" s="111">
        <f t="shared" si="54"/>
        <v>1753.1397084557345</v>
      </c>
      <c r="BO71" s="88"/>
      <c r="BP71" s="1016" t="s">
        <v>181</v>
      </c>
      <c r="BQ71" s="1009"/>
      <c r="BR71" s="1010"/>
      <c r="BS71" s="112">
        <v>1</v>
      </c>
      <c r="BT71" s="117">
        <f>'Cél.por tricoma'!W383</f>
        <v>19.338690476190479</v>
      </c>
      <c r="BU71" s="107">
        <f t="shared" si="55"/>
        <v>19.338690476190479</v>
      </c>
      <c r="BV71" s="108">
        <f>Calibração!$E$33</f>
        <v>1223.7983560411221</v>
      </c>
      <c r="BW71" s="109">
        <f t="shared" si="56"/>
        <v>23666.657612750012</v>
      </c>
      <c r="BX71" s="112">
        <f t="shared" si="57"/>
        <v>14.095890410958905</v>
      </c>
      <c r="BY71" s="111">
        <f t="shared" si="58"/>
        <v>1678.9757101367841</v>
      </c>
      <c r="BZ71" s="85"/>
      <c r="CA71" s="88"/>
      <c r="CB71" s="88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</row>
    <row r="72" spans="1:98" ht="15.75" customHeight="1">
      <c r="A72" s="1018"/>
      <c r="B72" s="1015" t="s">
        <v>261</v>
      </c>
      <c r="C72" s="1009"/>
      <c r="D72" s="1010"/>
      <c r="E72" s="112">
        <v>1</v>
      </c>
      <c r="F72" s="114">
        <f>'Cél.por tricoma'!$AG$21</f>
        <v>7.2666666666666666</v>
      </c>
      <c r="G72" s="107">
        <f t="shared" si="30"/>
        <v>7.2666666666666666</v>
      </c>
      <c r="H72" s="108">
        <f>Calibração!$G$33</f>
        <v>815.8655706940815</v>
      </c>
      <c r="I72" s="109">
        <f t="shared" si="31"/>
        <v>5928.6231470436587</v>
      </c>
      <c r="J72" s="110">
        <f t="shared" si="32"/>
        <v>12.02247191011236</v>
      </c>
      <c r="K72" s="111">
        <f t="shared" si="33"/>
        <v>493.1284673709211</v>
      </c>
      <c r="L72" s="86"/>
      <c r="M72" s="1015" t="s">
        <v>261</v>
      </c>
      <c r="N72" s="1009"/>
      <c r="O72" s="1010"/>
      <c r="P72" s="112">
        <v>1</v>
      </c>
      <c r="Q72" s="114">
        <f>'Cél.por tricoma'!AG67</f>
        <v>6.615384615384615</v>
      </c>
      <c r="R72" s="107">
        <f t="shared" si="34"/>
        <v>6.615384615384615</v>
      </c>
      <c r="S72" s="108">
        <f>Calibração!$H$33</f>
        <v>699.31334630921265</v>
      </c>
      <c r="T72" s="109">
        <f t="shared" si="35"/>
        <v>4626.2267525070984</v>
      </c>
      <c r="U72" s="110">
        <f t="shared" si="36"/>
        <v>8.4016393442622945</v>
      </c>
      <c r="V72" s="111">
        <f t="shared" si="37"/>
        <v>550.63381834718632</v>
      </c>
      <c r="W72" s="88"/>
      <c r="X72" s="1015" t="s">
        <v>261</v>
      </c>
      <c r="Y72" s="1009"/>
      <c r="Z72" s="1010"/>
      <c r="AA72" s="112"/>
      <c r="AB72" s="114">
        <f>'Cél.por tricoma'!$AG$113</f>
        <v>8.2666666666666675</v>
      </c>
      <c r="AC72" s="107">
        <f t="shared" si="38"/>
        <v>0</v>
      </c>
      <c r="AD72" s="108">
        <f t="shared" si="39"/>
        <v>1223.7983560411221</v>
      </c>
      <c r="AE72" s="109">
        <f t="shared" si="40"/>
        <v>0</v>
      </c>
      <c r="AF72" s="110">
        <f t="shared" si="41"/>
        <v>12.068965517241379</v>
      </c>
      <c r="AG72" s="111">
        <f t="shared" si="42"/>
        <v>0</v>
      </c>
      <c r="AH72" s="88"/>
      <c r="AI72" s="1015" t="s">
        <v>261</v>
      </c>
      <c r="AJ72" s="1009"/>
      <c r="AK72" s="1010"/>
      <c r="AL72" s="112"/>
      <c r="AM72" s="114">
        <f>'Cél.por tricoma'!$AG$159</f>
        <v>6.0666666666666664</v>
      </c>
      <c r="AN72" s="107">
        <f t="shared" si="43"/>
        <v>0</v>
      </c>
      <c r="AO72" s="108">
        <f>Calibração!$G$33</f>
        <v>815.8655706940815</v>
      </c>
      <c r="AP72" s="109">
        <f t="shared" si="44"/>
        <v>0</v>
      </c>
      <c r="AQ72" s="110">
        <f t="shared" si="45"/>
        <v>11.51685393258427</v>
      </c>
      <c r="AR72" s="111">
        <f t="shared" si="46"/>
        <v>0</v>
      </c>
      <c r="AS72" s="88"/>
      <c r="AT72" s="1015" t="s">
        <v>261</v>
      </c>
      <c r="AU72" s="1009"/>
      <c r="AV72" s="1010"/>
      <c r="AW72" s="112"/>
      <c r="AX72" s="114">
        <f>'Cél.por tricoma'!$AG$205</f>
        <v>7.0333333333333332</v>
      </c>
      <c r="AY72" s="107">
        <f t="shared" si="47"/>
        <v>0</v>
      </c>
      <c r="AZ72" s="108">
        <f>Calibração!$G$33</f>
        <v>815.8655706940815</v>
      </c>
      <c r="BA72" s="109">
        <f t="shared" si="48"/>
        <v>0</v>
      </c>
      <c r="BB72" s="110">
        <f t="shared" si="49"/>
        <v>11.51685393258427</v>
      </c>
      <c r="BC72" s="111">
        <f t="shared" si="50"/>
        <v>0</v>
      </c>
      <c r="BD72" s="88"/>
      <c r="BE72" s="1015" t="s">
        <v>261</v>
      </c>
      <c r="BF72" s="1009"/>
      <c r="BG72" s="1010"/>
      <c r="BH72" s="112">
        <v>2</v>
      </c>
      <c r="BI72" s="114">
        <f>'Cél.por tricoma'!AG251</f>
        <v>8.1</v>
      </c>
      <c r="BJ72" s="107">
        <f t="shared" si="51"/>
        <v>16.2</v>
      </c>
      <c r="BK72" s="108">
        <f>Calibração!$G$33</f>
        <v>815.8655706940815</v>
      </c>
      <c r="BL72" s="109">
        <f t="shared" si="52"/>
        <v>13217.022245244119</v>
      </c>
      <c r="BM72" s="112">
        <f t="shared" si="53"/>
        <v>11.052631578947368</v>
      </c>
      <c r="BN72" s="111">
        <f t="shared" si="54"/>
        <v>1195.8258221887536</v>
      </c>
      <c r="BO72" s="88"/>
      <c r="BP72" s="1015" t="s">
        <v>261</v>
      </c>
      <c r="BQ72" s="1009"/>
      <c r="BR72" s="1010"/>
      <c r="BS72" s="112"/>
      <c r="BT72" s="114">
        <f>'Cél.por tricoma'!$AG$297</f>
        <v>7.0434782608695654</v>
      </c>
      <c r="BU72" s="107">
        <f t="shared" si="55"/>
        <v>0</v>
      </c>
      <c r="BV72" s="108">
        <f>Calibração!$E$33</f>
        <v>1223.7983560411221</v>
      </c>
      <c r="BW72" s="109">
        <f t="shared" si="56"/>
        <v>0</v>
      </c>
      <c r="BX72" s="112">
        <f t="shared" si="57"/>
        <v>14.095890410958905</v>
      </c>
      <c r="BY72" s="111">
        <f t="shared" si="58"/>
        <v>0</v>
      </c>
      <c r="BZ72" s="85"/>
      <c r="CA72" s="88"/>
      <c r="CB72" s="88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</row>
    <row r="73" spans="1:98" ht="15.75" customHeight="1">
      <c r="A73" s="1018"/>
      <c r="B73" s="1016" t="s">
        <v>190</v>
      </c>
      <c r="C73" s="1009"/>
      <c r="D73" s="1010"/>
      <c r="E73" s="112">
        <v>3</v>
      </c>
      <c r="F73" s="114">
        <f>'Cél.por tricoma'!$AG$22</f>
        <v>32.200000000000003</v>
      </c>
      <c r="G73" s="107">
        <f t="shared" si="30"/>
        <v>96.600000000000009</v>
      </c>
      <c r="H73" s="108">
        <f>Calibração!$G$33</f>
        <v>815.8655706940815</v>
      </c>
      <c r="I73" s="109">
        <f t="shared" si="31"/>
        <v>78812.614129048277</v>
      </c>
      <c r="J73" s="110">
        <f t="shared" si="32"/>
        <v>12.02247191011236</v>
      </c>
      <c r="K73" s="111">
        <f t="shared" si="33"/>
        <v>6555.4417359675663</v>
      </c>
      <c r="L73" s="86"/>
      <c r="M73" s="1016" t="s">
        <v>190</v>
      </c>
      <c r="N73" s="1009"/>
      <c r="O73" s="1010"/>
      <c r="P73" s="112">
        <v>2</v>
      </c>
      <c r="Q73" s="114">
        <f>'Cél.por tricoma'!AG68</f>
        <v>30.433333333333334</v>
      </c>
      <c r="R73" s="107">
        <f t="shared" si="34"/>
        <v>60.866666666666667</v>
      </c>
      <c r="S73" s="108">
        <f>Calibração!$H$33</f>
        <v>699.31334630921265</v>
      </c>
      <c r="T73" s="109">
        <f t="shared" si="35"/>
        <v>42564.872345354073</v>
      </c>
      <c r="U73" s="110">
        <f t="shared" si="36"/>
        <v>8.4016393442622945</v>
      </c>
      <c r="V73" s="111">
        <f t="shared" si="37"/>
        <v>5066.2579767153147</v>
      </c>
      <c r="W73" s="88"/>
      <c r="X73" s="1016" t="s">
        <v>190</v>
      </c>
      <c r="Y73" s="1009"/>
      <c r="Z73" s="1010"/>
      <c r="AA73" s="112">
        <v>3</v>
      </c>
      <c r="AB73" s="114">
        <f>'Cél.por tricoma'!$AG$114</f>
        <v>30.9</v>
      </c>
      <c r="AC73" s="107">
        <f t="shared" si="38"/>
        <v>92.699999999999989</v>
      </c>
      <c r="AD73" s="108">
        <f t="shared" si="39"/>
        <v>1223.7983560411221</v>
      </c>
      <c r="AE73" s="109">
        <f t="shared" si="40"/>
        <v>113446.107605012</v>
      </c>
      <c r="AF73" s="110">
        <f t="shared" si="41"/>
        <v>12.068965517241379</v>
      </c>
      <c r="AG73" s="111">
        <f t="shared" si="42"/>
        <v>9399.8203444152805</v>
      </c>
      <c r="AH73" s="88"/>
      <c r="AI73" s="1016" t="s">
        <v>190</v>
      </c>
      <c r="AJ73" s="1009"/>
      <c r="AK73" s="1010"/>
      <c r="AL73" s="112">
        <v>4</v>
      </c>
      <c r="AM73" s="114">
        <f>'Cél.por tricoma'!$AG$160</f>
        <v>37.633333333333333</v>
      </c>
      <c r="AN73" s="107">
        <f t="shared" si="43"/>
        <v>150.53333333333333</v>
      </c>
      <c r="AO73" s="108">
        <f>Calibração!$G$33</f>
        <v>815.8655706940815</v>
      </c>
      <c r="AP73" s="109">
        <f t="shared" si="44"/>
        <v>122814.9639084824</v>
      </c>
      <c r="AQ73" s="110">
        <f t="shared" si="45"/>
        <v>11.51685393258427</v>
      </c>
      <c r="AR73" s="111">
        <f t="shared" si="46"/>
        <v>10663.933451565788</v>
      </c>
      <c r="AS73" s="88"/>
      <c r="AT73" s="1016" t="s">
        <v>190</v>
      </c>
      <c r="AU73" s="1009"/>
      <c r="AV73" s="1010"/>
      <c r="AW73" s="112">
        <v>2</v>
      </c>
      <c r="AX73" s="114">
        <f>'Cél.por tricoma'!$AG$206</f>
        <v>34</v>
      </c>
      <c r="AY73" s="107">
        <f t="shared" si="47"/>
        <v>68</v>
      </c>
      <c r="AZ73" s="108">
        <f>Calibração!$G$33</f>
        <v>815.8655706940815</v>
      </c>
      <c r="BA73" s="109">
        <f t="shared" si="48"/>
        <v>55478.858807197539</v>
      </c>
      <c r="BB73" s="110">
        <f t="shared" si="49"/>
        <v>11.51685393258427</v>
      </c>
      <c r="BC73" s="111">
        <f t="shared" si="50"/>
        <v>4817.1887159420303</v>
      </c>
      <c r="BD73" s="88"/>
      <c r="BE73" s="1016" t="s">
        <v>190</v>
      </c>
      <c r="BF73" s="1009"/>
      <c r="BG73" s="1010"/>
      <c r="BH73" s="112"/>
      <c r="BI73" s="114">
        <f>'Cél.por tricoma'!$AG$252</f>
        <v>32.466666666666669</v>
      </c>
      <c r="BJ73" s="107">
        <f t="shared" si="51"/>
        <v>0</v>
      </c>
      <c r="BK73" s="108">
        <f>Calibração!$G$33</f>
        <v>815.8655706940815</v>
      </c>
      <c r="BL73" s="109">
        <f t="shared" si="52"/>
        <v>0</v>
      </c>
      <c r="BM73" s="112">
        <f t="shared" si="53"/>
        <v>11.052631578947368</v>
      </c>
      <c r="BN73" s="111">
        <f t="shared" si="54"/>
        <v>0</v>
      </c>
      <c r="BO73" s="88"/>
      <c r="BP73" s="1016" t="s">
        <v>190</v>
      </c>
      <c r="BQ73" s="1009"/>
      <c r="BR73" s="1010"/>
      <c r="BS73" s="112"/>
      <c r="BT73" s="114">
        <f>'Cél.por tricoma'!$AG$298</f>
        <v>39.56666666666667</v>
      </c>
      <c r="BU73" s="107">
        <f t="shared" si="55"/>
        <v>0</v>
      </c>
      <c r="BV73" s="108">
        <f>Calibração!$E$33</f>
        <v>1223.7983560411221</v>
      </c>
      <c r="BW73" s="109">
        <f t="shared" si="56"/>
        <v>0</v>
      </c>
      <c r="BX73" s="112">
        <f t="shared" si="57"/>
        <v>14.095890410958905</v>
      </c>
      <c r="BY73" s="111">
        <f t="shared" si="58"/>
        <v>0</v>
      </c>
      <c r="BZ73" s="85"/>
      <c r="CA73" s="88"/>
      <c r="CB73" s="88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</row>
    <row r="74" spans="1:98" ht="15.75" customHeight="1">
      <c r="A74" s="1018"/>
      <c r="B74" s="1011" t="s">
        <v>83</v>
      </c>
      <c r="C74" s="1009"/>
      <c r="D74" s="1010"/>
      <c r="E74" s="112"/>
      <c r="F74" s="115">
        <v>1</v>
      </c>
      <c r="G74" s="107">
        <f t="shared" si="30"/>
        <v>0</v>
      </c>
      <c r="H74" s="108">
        <f>Calibração!$G$33</f>
        <v>815.8655706940815</v>
      </c>
      <c r="I74" s="109">
        <f t="shared" si="31"/>
        <v>0</v>
      </c>
      <c r="J74" s="110">
        <f t="shared" si="32"/>
        <v>12.02247191011236</v>
      </c>
      <c r="K74" s="111">
        <f t="shared" si="33"/>
        <v>0</v>
      </c>
      <c r="L74" s="86"/>
      <c r="M74" s="1011" t="s">
        <v>83</v>
      </c>
      <c r="N74" s="1009"/>
      <c r="O74" s="1010"/>
      <c r="P74" s="112"/>
      <c r="Q74" s="115">
        <v>1</v>
      </c>
      <c r="R74" s="107">
        <f t="shared" si="34"/>
        <v>0</v>
      </c>
      <c r="S74" s="108">
        <f>Calibração!$H$33</f>
        <v>699.31334630921265</v>
      </c>
      <c r="T74" s="109">
        <f t="shared" si="35"/>
        <v>0</v>
      </c>
      <c r="U74" s="110">
        <f t="shared" si="36"/>
        <v>8.4016393442622945</v>
      </c>
      <c r="V74" s="111">
        <f t="shared" si="37"/>
        <v>0</v>
      </c>
      <c r="W74" s="88"/>
      <c r="X74" s="1011" t="s">
        <v>83</v>
      </c>
      <c r="Y74" s="1009"/>
      <c r="Z74" s="1010"/>
      <c r="AA74" s="112"/>
      <c r="AB74" s="115">
        <v>1</v>
      </c>
      <c r="AC74" s="107">
        <f t="shared" si="38"/>
        <v>0</v>
      </c>
      <c r="AD74" s="108">
        <f t="shared" si="39"/>
        <v>1223.7983560411221</v>
      </c>
      <c r="AE74" s="109">
        <f t="shared" si="40"/>
        <v>0</v>
      </c>
      <c r="AF74" s="110">
        <f t="shared" si="41"/>
        <v>12.068965517241379</v>
      </c>
      <c r="AG74" s="111">
        <f t="shared" si="42"/>
        <v>0</v>
      </c>
      <c r="AH74" s="88"/>
      <c r="AI74" s="1011" t="s">
        <v>83</v>
      </c>
      <c r="AJ74" s="1009"/>
      <c r="AK74" s="1010"/>
      <c r="AL74" s="112"/>
      <c r="AM74" s="114"/>
      <c r="AN74" s="107">
        <f t="shared" si="43"/>
        <v>0</v>
      </c>
      <c r="AO74" s="108">
        <f>Calibração!$G$33</f>
        <v>815.8655706940815</v>
      </c>
      <c r="AP74" s="109">
        <f t="shared" si="44"/>
        <v>0</v>
      </c>
      <c r="AQ74" s="110">
        <f t="shared" si="45"/>
        <v>11.51685393258427</v>
      </c>
      <c r="AR74" s="111">
        <f t="shared" si="46"/>
        <v>0</v>
      </c>
      <c r="AS74" s="88"/>
      <c r="AT74" s="1011" t="s">
        <v>83</v>
      </c>
      <c r="AU74" s="1009"/>
      <c r="AV74" s="1010"/>
      <c r="AW74" s="112"/>
      <c r="AX74" s="114"/>
      <c r="AY74" s="107">
        <f t="shared" si="47"/>
        <v>0</v>
      </c>
      <c r="AZ74" s="108">
        <f>Calibração!$G$33</f>
        <v>815.8655706940815</v>
      </c>
      <c r="BA74" s="109">
        <f t="shared" si="48"/>
        <v>0</v>
      </c>
      <c r="BB74" s="110">
        <f t="shared" si="49"/>
        <v>11.51685393258427</v>
      </c>
      <c r="BC74" s="111">
        <f t="shared" si="50"/>
        <v>0</v>
      </c>
      <c r="BD74" s="88"/>
      <c r="BE74" s="1011" t="s">
        <v>83</v>
      </c>
      <c r="BF74" s="1009"/>
      <c r="BG74" s="1010"/>
      <c r="BH74" s="112"/>
      <c r="BI74" s="115">
        <v>1</v>
      </c>
      <c r="BJ74" s="107">
        <f t="shared" si="51"/>
        <v>0</v>
      </c>
      <c r="BK74" s="108">
        <f>Calibração!$G$33</f>
        <v>815.8655706940815</v>
      </c>
      <c r="BL74" s="109">
        <f t="shared" si="52"/>
        <v>0</v>
      </c>
      <c r="BM74" s="112">
        <f t="shared" si="53"/>
        <v>11.052631578947368</v>
      </c>
      <c r="BN74" s="111">
        <f t="shared" si="54"/>
        <v>0</v>
      </c>
      <c r="BO74" s="88"/>
      <c r="BP74" s="1011" t="s">
        <v>83</v>
      </c>
      <c r="BQ74" s="1009"/>
      <c r="BR74" s="1010"/>
      <c r="BS74" s="112"/>
      <c r="BT74" s="115">
        <v>1</v>
      </c>
      <c r="BU74" s="107">
        <f t="shared" si="55"/>
        <v>0</v>
      </c>
      <c r="BV74" s="108">
        <f>Calibração!$E$33</f>
        <v>1223.7983560411221</v>
      </c>
      <c r="BW74" s="109">
        <f t="shared" si="56"/>
        <v>0</v>
      </c>
      <c r="BX74" s="112">
        <f t="shared" si="57"/>
        <v>14.095890410958905</v>
      </c>
      <c r="BY74" s="111">
        <f t="shared" si="58"/>
        <v>0</v>
      </c>
      <c r="BZ74" s="85"/>
      <c r="CA74" s="88"/>
      <c r="CB74" s="88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</row>
    <row r="75" spans="1:98" ht="15.75" customHeight="1">
      <c r="A75" s="1018"/>
      <c r="B75" s="1016" t="s">
        <v>192</v>
      </c>
      <c r="C75" s="1009"/>
      <c r="D75" s="1010"/>
      <c r="E75" s="112"/>
      <c r="F75" s="114">
        <f>'Cél.por tricoma'!$AG$24</f>
        <v>16</v>
      </c>
      <c r="G75" s="107">
        <f t="shared" si="30"/>
        <v>0</v>
      </c>
      <c r="H75" s="108">
        <f>Calibração!$G$33</f>
        <v>815.8655706940815</v>
      </c>
      <c r="I75" s="109">
        <f t="shared" si="31"/>
        <v>0</v>
      </c>
      <c r="J75" s="110">
        <f t="shared" si="32"/>
        <v>12.02247191011236</v>
      </c>
      <c r="K75" s="111">
        <f t="shared" si="33"/>
        <v>0</v>
      </c>
      <c r="L75" s="86"/>
      <c r="M75" s="1016" t="s">
        <v>192</v>
      </c>
      <c r="N75" s="1009"/>
      <c r="O75" s="1010"/>
      <c r="P75" s="112"/>
      <c r="Q75" s="114"/>
      <c r="R75" s="107">
        <f t="shared" si="34"/>
        <v>0</v>
      </c>
      <c r="S75" s="108">
        <f>Calibração!$H$33</f>
        <v>699.31334630921265</v>
      </c>
      <c r="T75" s="109">
        <f t="shared" si="35"/>
        <v>0</v>
      </c>
      <c r="U75" s="110">
        <f t="shared" si="36"/>
        <v>8.4016393442622945</v>
      </c>
      <c r="V75" s="111">
        <f t="shared" si="37"/>
        <v>0</v>
      </c>
      <c r="W75" s="88"/>
      <c r="X75" s="1016" t="s">
        <v>192</v>
      </c>
      <c r="Y75" s="1009"/>
      <c r="Z75" s="1010"/>
      <c r="AA75" s="112"/>
      <c r="AB75" s="114"/>
      <c r="AC75" s="107">
        <f t="shared" si="38"/>
        <v>0</v>
      </c>
      <c r="AD75" s="108">
        <f t="shared" si="39"/>
        <v>1223.7983560411221</v>
      </c>
      <c r="AE75" s="109">
        <f t="shared" si="40"/>
        <v>0</v>
      </c>
      <c r="AF75" s="110">
        <f t="shared" si="41"/>
        <v>12.068965517241379</v>
      </c>
      <c r="AG75" s="111">
        <f t="shared" si="42"/>
        <v>0</v>
      </c>
      <c r="AH75" s="88"/>
      <c r="AI75" s="1016" t="s">
        <v>192</v>
      </c>
      <c r="AJ75" s="1009"/>
      <c r="AK75" s="1010"/>
      <c r="AL75" s="112"/>
      <c r="AM75" s="147" t="e">
        <f>'Cél.por tricoma'!$AG$162</f>
        <v>#DIV/0!</v>
      </c>
      <c r="AN75" s="107">
        <v>0</v>
      </c>
      <c r="AO75" s="108">
        <f>Calibração!$G$33</f>
        <v>815.8655706940815</v>
      </c>
      <c r="AP75" s="109">
        <f t="shared" si="44"/>
        <v>0</v>
      </c>
      <c r="AQ75" s="110">
        <f t="shared" si="45"/>
        <v>11.51685393258427</v>
      </c>
      <c r="AR75" s="111">
        <f t="shared" si="46"/>
        <v>0</v>
      </c>
      <c r="AS75" s="88"/>
      <c r="AT75" s="1016" t="s">
        <v>192</v>
      </c>
      <c r="AU75" s="1009"/>
      <c r="AV75" s="1010"/>
      <c r="AW75" s="112"/>
      <c r="AX75" s="114"/>
      <c r="AY75" s="107">
        <f t="shared" si="47"/>
        <v>0</v>
      </c>
      <c r="AZ75" s="108">
        <f>Calibração!$G$33</f>
        <v>815.8655706940815</v>
      </c>
      <c r="BA75" s="109">
        <f t="shared" si="48"/>
        <v>0</v>
      </c>
      <c r="BB75" s="110">
        <f t="shared" si="49"/>
        <v>11.51685393258427</v>
      </c>
      <c r="BC75" s="111">
        <f t="shared" si="50"/>
        <v>0</v>
      </c>
      <c r="BD75" s="88"/>
      <c r="BE75" s="1016" t="s">
        <v>192</v>
      </c>
      <c r="BF75" s="1009"/>
      <c r="BG75" s="1010"/>
      <c r="BH75" s="112"/>
      <c r="BI75" s="114"/>
      <c r="BJ75" s="107">
        <f t="shared" si="51"/>
        <v>0</v>
      </c>
      <c r="BK75" s="108">
        <f>Calibração!$G$33</f>
        <v>815.8655706940815</v>
      </c>
      <c r="BL75" s="109">
        <f t="shared" si="52"/>
        <v>0</v>
      </c>
      <c r="BM75" s="112">
        <f t="shared" si="53"/>
        <v>11.052631578947368</v>
      </c>
      <c r="BN75" s="111">
        <f t="shared" si="54"/>
        <v>0</v>
      </c>
      <c r="BO75" s="88"/>
      <c r="BP75" s="1016" t="s">
        <v>192</v>
      </c>
      <c r="BQ75" s="1009"/>
      <c r="BR75" s="1010"/>
      <c r="BS75" s="112"/>
      <c r="BT75" s="114"/>
      <c r="BU75" s="107">
        <f t="shared" si="55"/>
        <v>0</v>
      </c>
      <c r="BV75" s="108">
        <f>Calibração!$E$33</f>
        <v>1223.7983560411221</v>
      </c>
      <c r="BW75" s="109">
        <f t="shared" si="56"/>
        <v>0</v>
      </c>
      <c r="BX75" s="112">
        <f t="shared" si="57"/>
        <v>14.095890410958905</v>
      </c>
      <c r="BY75" s="111">
        <f t="shared" si="58"/>
        <v>0</v>
      </c>
      <c r="BZ75" s="85"/>
      <c r="CA75" s="88"/>
      <c r="CB75" s="88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</row>
    <row r="76" spans="1:98" ht="15.75" customHeight="1">
      <c r="A76" s="1018"/>
      <c r="B76" s="1016" t="s">
        <v>94</v>
      </c>
      <c r="C76" s="1009"/>
      <c r="D76" s="1010"/>
      <c r="E76" s="112">
        <v>6</v>
      </c>
      <c r="F76" s="114">
        <v>1</v>
      </c>
      <c r="G76" s="107">
        <f t="shared" si="30"/>
        <v>6</v>
      </c>
      <c r="H76" s="108">
        <f>Calibração!$G$33</f>
        <v>815.8655706940815</v>
      </c>
      <c r="I76" s="109">
        <f t="shared" si="31"/>
        <v>4895.1934241644885</v>
      </c>
      <c r="J76" s="110">
        <f t="shared" si="32"/>
        <v>12.02247191011236</v>
      </c>
      <c r="K76" s="111">
        <f t="shared" si="33"/>
        <v>407.17029415947616</v>
      </c>
      <c r="L76" s="86"/>
      <c r="M76" s="1016" t="s">
        <v>94</v>
      </c>
      <c r="N76" s="1009"/>
      <c r="O76" s="1010"/>
      <c r="P76" s="112">
        <v>7</v>
      </c>
      <c r="Q76" s="115">
        <v>1</v>
      </c>
      <c r="R76" s="107">
        <f t="shared" si="34"/>
        <v>7</v>
      </c>
      <c r="S76" s="108">
        <f>Calibração!$H$33</f>
        <v>699.31334630921265</v>
      </c>
      <c r="T76" s="109">
        <f t="shared" si="35"/>
        <v>4895.1934241644885</v>
      </c>
      <c r="U76" s="110">
        <f t="shared" si="36"/>
        <v>8.4016393442622945</v>
      </c>
      <c r="V76" s="111">
        <f t="shared" si="37"/>
        <v>582.64741243713911</v>
      </c>
      <c r="W76" s="88"/>
      <c r="X76" s="1016" t="s">
        <v>94</v>
      </c>
      <c r="Y76" s="1009"/>
      <c r="Z76" s="1010"/>
      <c r="AA76" s="112"/>
      <c r="AB76" s="114"/>
      <c r="AC76" s="107">
        <f t="shared" si="38"/>
        <v>0</v>
      </c>
      <c r="AD76" s="108">
        <f t="shared" si="39"/>
        <v>1223.7983560411221</v>
      </c>
      <c r="AE76" s="109">
        <f t="shared" si="40"/>
        <v>0</v>
      </c>
      <c r="AF76" s="110">
        <f t="shared" si="41"/>
        <v>12.068965517241379</v>
      </c>
      <c r="AG76" s="111">
        <f t="shared" si="42"/>
        <v>0</v>
      </c>
      <c r="AH76" s="88"/>
      <c r="AI76" s="1016" t="s">
        <v>94</v>
      </c>
      <c r="AJ76" s="1009"/>
      <c r="AK76" s="1010"/>
      <c r="AL76" s="112">
        <v>4</v>
      </c>
      <c r="AM76" s="115">
        <v>1</v>
      </c>
      <c r="AN76" s="107">
        <f t="shared" ref="AN76:AN97" si="59">AL76*AM76</f>
        <v>4</v>
      </c>
      <c r="AO76" s="108">
        <f>Calibração!$G$33</f>
        <v>815.8655706940815</v>
      </c>
      <c r="AP76" s="109">
        <f t="shared" si="44"/>
        <v>3263.462282776326</v>
      </c>
      <c r="AQ76" s="110">
        <f t="shared" si="45"/>
        <v>11.51685393258427</v>
      </c>
      <c r="AR76" s="111">
        <f t="shared" si="46"/>
        <v>283.36404211423707</v>
      </c>
      <c r="AS76" s="88"/>
      <c r="AT76" s="1016" t="s">
        <v>94</v>
      </c>
      <c r="AU76" s="1009"/>
      <c r="AV76" s="1010"/>
      <c r="AW76" s="112">
        <v>3</v>
      </c>
      <c r="AX76" s="114">
        <v>1</v>
      </c>
      <c r="AY76" s="107">
        <f t="shared" si="47"/>
        <v>3</v>
      </c>
      <c r="AZ76" s="108">
        <f>Calibração!$G$33</f>
        <v>815.8655706940815</v>
      </c>
      <c r="BA76" s="109">
        <f t="shared" si="48"/>
        <v>2447.5967120822443</v>
      </c>
      <c r="BB76" s="110">
        <f t="shared" si="49"/>
        <v>11.51685393258427</v>
      </c>
      <c r="BC76" s="111">
        <f t="shared" si="50"/>
        <v>212.52303158567778</v>
      </c>
      <c r="BD76" s="88"/>
      <c r="BE76" s="1016" t="s">
        <v>94</v>
      </c>
      <c r="BF76" s="1009"/>
      <c r="BG76" s="1010"/>
      <c r="BH76" s="112">
        <v>6</v>
      </c>
      <c r="BI76" s="114">
        <v>1</v>
      </c>
      <c r="BJ76" s="107">
        <f t="shared" si="51"/>
        <v>6</v>
      </c>
      <c r="BK76" s="108">
        <f>Calibração!$G$33</f>
        <v>815.8655706940815</v>
      </c>
      <c r="BL76" s="109">
        <f t="shared" si="52"/>
        <v>4895.1934241644885</v>
      </c>
      <c r="BM76" s="112">
        <f t="shared" si="53"/>
        <v>11.052631578947368</v>
      </c>
      <c r="BN76" s="111">
        <f t="shared" si="54"/>
        <v>442.89845266250137</v>
      </c>
      <c r="BO76" s="88"/>
      <c r="BP76" s="1016" t="s">
        <v>94</v>
      </c>
      <c r="BQ76" s="1009"/>
      <c r="BR76" s="1010"/>
      <c r="BS76" s="112">
        <v>9</v>
      </c>
      <c r="BT76" s="114">
        <v>1</v>
      </c>
      <c r="BU76" s="107">
        <f t="shared" si="55"/>
        <v>9</v>
      </c>
      <c r="BV76" s="108">
        <f>Calibração!$E$33</f>
        <v>1223.7983560411221</v>
      </c>
      <c r="BW76" s="109">
        <f t="shared" si="56"/>
        <v>11014.1852043701</v>
      </c>
      <c r="BX76" s="112">
        <f t="shared" si="57"/>
        <v>14.095890410958905</v>
      </c>
      <c r="BY76" s="111">
        <f t="shared" si="58"/>
        <v>781.37562674345702</v>
      </c>
      <c r="BZ76" s="85"/>
      <c r="CA76" s="88"/>
      <c r="CB76" s="88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</row>
    <row r="77" spans="1:98" ht="15.75" customHeight="1">
      <c r="A77" s="1018"/>
      <c r="B77" s="1016" t="s">
        <v>196</v>
      </c>
      <c r="C77" s="1009"/>
      <c r="D77" s="1010"/>
      <c r="E77" s="112">
        <v>6</v>
      </c>
      <c r="F77" s="114">
        <f>'Cél.por tricoma'!$AG$26</f>
        <v>19.866666666666667</v>
      </c>
      <c r="G77" s="107">
        <f t="shared" si="30"/>
        <v>119.2</v>
      </c>
      <c r="H77" s="108">
        <f>Calibração!$G$33</f>
        <v>815.8655706940815</v>
      </c>
      <c r="I77" s="109">
        <f t="shared" si="31"/>
        <v>97251.176026734523</v>
      </c>
      <c r="J77" s="110">
        <f t="shared" si="32"/>
        <v>12.02247191011236</v>
      </c>
      <c r="K77" s="111">
        <f t="shared" si="33"/>
        <v>8089.1165106349272</v>
      </c>
      <c r="L77" s="86"/>
      <c r="M77" s="1016" t="s">
        <v>196</v>
      </c>
      <c r="N77" s="1009"/>
      <c r="O77" s="1010"/>
      <c r="P77" s="112">
        <v>5</v>
      </c>
      <c r="Q77" s="148">
        <f>'Cél.por tricoma'!M387</f>
        <v>20.234126984126981</v>
      </c>
      <c r="R77" s="107">
        <f t="shared" si="34"/>
        <v>101.17063492063491</v>
      </c>
      <c r="S77" s="108">
        <f>Calibração!$H$33</f>
        <v>699.31334630921265</v>
      </c>
      <c r="T77" s="109">
        <f t="shared" si="35"/>
        <v>70749.975254576886</v>
      </c>
      <c r="U77" s="110">
        <f t="shared" si="36"/>
        <v>8.4016393442622945</v>
      </c>
      <c r="V77" s="111">
        <f t="shared" si="37"/>
        <v>8420.9726644472012</v>
      </c>
      <c r="W77" s="88"/>
      <c r="X77" s="1016" t="s">
        <v>196</v>
      </c>
      <c r="Y77" s="1009"/>
      <c r="Z77" s="1010"/>
      <c r="AA77" s="112">
        <v>1</v>
      </c>
      <c r="AB77" s="148">
        <f>Q77</f>
        <v>20.234126984126981</v>
      </c>
      <c r="AC77" s="107">
        <f t="shared" si="38"/>
        <v>20.234126984126981</v>
      </c>
      <c r="AD77" s="108">
        <f t="shared" si="39"/>
        <v>1223.7983560411221</v>
      </c>
      <c r="AE77" s="109">
        <f t="shared" si="40"/>
        <v>24762.491339101907</v>
      </c>
      <c r="AF77" s="110">
        <f t="shared" si="41"/>
        <v>12.068965517241379</v>
      </c>
      <c r="AG77" s="111">
        <f t="shared" si="42"/>
        <v>2051.7492823827297</v>
      </c>
      <c r="AH77" s="88"/>
      <c r="AI77" s="1016" t="s">
        <v>196</v>
      </c>
      <c r="AJ77" s="1009"/>
      <c r="AK77" s="1010"/>
      <c r="AL77" s="112">
        <v>8</v>
      </c>
      <c r="AM77" s="114">
        <f>'Cél.por tricoma'!$AG$164</f>
        <v>13.8</v>
      </c>
      <c r="AN77" s="107">
        <f t="shared" si="59"/>
        <v>110.4</v>
      </c>
      <c r="AO77" s="108">
        <f>Calibração!$G$33</f>
        <v>815.8655706940815</v>
      </c>
      <c r="AP77" s="109">
        <f t="shared" si="44"/>
        <v>90071.559004626601</v>
      </c>
      <c r="AQ77" s="110">
        <f t="shared" si="45"/>
        <v>11.51685393258427</v>
      </c>
      <c r="AR77" s="111">
        <f t="shared" si="46"/>
        <v>7820.847562352943</v>
      </c>
      <c r="AS77" s="88"/>
      <c r="AT77" s="1016" t="s">
        <v>196</v>
      </c>
      <c r="AU77" s="1009"/>
      <c r="AV77" s="1010"/>
      <c r="AW77" s="112">
        <v>8</v>
      </c>
      <c r="AX77" s="114">
        <f>'Cél.por tricoma'!$AG$210</f>
        <v>12.285714285714286</v>
      </c>
      <c r="AY77" s="107">
        <f t="shared" si="47"/>
        <v>98.285714285714292</v>
      </c>
      <c r="AZ77" s="108">
        <f>Calibração!$G$33</f>
        <v>815.8655706940815</v>
      </c>
      <c r="BA77" s="109">
        <f t="shared" si="48"/>
        <v>80187.930376789736</v>
      </c>
      <c r="BB77" s="110">
        <f t="shared" si="49"/>
        <v>11.51685393258427</v>
      </c>
      <c r="BC77" s="111">
        <f t="shared" si="50"/>
        <v>6962.6593205212548</v>
      </c>
      <c r="BD77" s="88"/>
      <c r="BE77" s="1016" t="s">
        <v>196</v>
      </c>
      <c r="BF77" s="1009"/>
      <c r="BG77" s="1010"/>
      <c r="BH77" s="112">
        <v>7</v>
      </c>
      <c r="BI77" s="119">
        <f>'Cél.por tricoma'!W387</f>
        <v>18.735707502374169</v>
      </c>
      <c r="BJ77" s="107">
        <f t="shared" si="51"/>
        <v>131.14995251661918</v>
      </c>
      <c r="BK77" s="108">
        <f>Calibração!$G$33</f>
        <v>815.8655706940815</v>
      </c>
      <c r="BL77" s="109">
        <f t="shared" si="52"/>
        <v>107000.73085647319</v>
      </c>
      <c r="BM77" s="112">
        <f t="shared" si="53"/>
        <v>11.052631578947368</v>
      </c>
      <c r="BN77" s="111">
        <f t="shared" si="54"/>
        <v>9681.0185060618605</v>
      </c>
      <c r="BO77" s="88"/>
      <c r="BP77" s="1016" t="s">
        <v>196</v>
      </c>
      <c r="BQ77" s="1009"/>
      <c r="BR77" s="1010"/>
      <c r="BS77" s="112">
        <v>4</v>
      </c>
      <c r="BT77" s="114">
        <f>'Cél.por tricoma'!$AG$302</f>
        <v>23.25</v>
      </c>
      <c r="BU77" s="107">
        <f t="shared" si="55"/>
        <v>93</v>
      </c>
      <c r="BV77" s="108">
        <f>Calibração!$E$33</f>
        <v>1223.7983560411221</v>
      </c>
      <c r="BW77" s="109">
        <f t="shared" si="56"/>
        <v>113813.24711182436</v>
      </c>
      <c r="BX77" s="112">
        <f t="shared" si="57"/>
        <v>14.095890410958905</v>
      </c>
      <c r="BY77" s="111">
        <f t="shared" si="58"/>
        <v>8074.2148096823885</v>
      </c>
      <c r="BZ77" s="85"/>
      <c r="CA77" s="88"/>
      <c r="CB77" s="88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</row>
    <row r="78" spans="1:98" ht="15.75" customHeight="1">
      <c r="A78" s="1018"/>
      <c r="B78" s="1011" t="s">
        <v>100</v>
      </c>
      <c r="C78" s="1009"/>
      <c r="D78" s="1010"/>
      <c r="E78" s="112"/>
      <c r="F78" s="115">
        <v>1</v>
      </c>
      <c r="G78" s="107">
        <f t="shared" si="30"/>
        <v>0</v>
      </c>
      <c r="H78" s="108">
        <f>Calibração!$G$33</f>
        <v>815.8655706940815</v>
      </c>
      <c r="I78" s="109">
        <f t="shared" si="31"/>
        <v>0</v>
      </c>
      <c r="J78" s="110">
        <f t="shared" si="32"/>
        <v>12.02247191011236</v>
      </c>
      <c r="K78" s="111">
        <f t="shared" si="33"/>
        <v>0</v>
      </c>
      <c r="L78" s="86"/>
      <c r="M78" s="1016" t="s">
        <v>100</v>
      </c>
      <c r="N78" s="1009"/>
      <c r="O78" s="1010"/>
      <c r="P78" s="112"/>
      <c r="Q78" s="114"/>
      <c r="R78" s="107">
        <f t="shared" si="34"/>
        <v>0</v>
      </c>
      <c r="S78" s="108">
        <f>Calibração!$H$33</f>
        <v>699.31334630921265</v>
      </c>
      <c r="T78" s="109">
        <f t="shared" si="35"/>
        <v>0</v>
      </c>
      <c r="U78" s="110">
        <f t="shared" si="36"/>
        <v>8.4016393442622945</v>
      </c>
      <c r="V78" s="111">
        <f t="shared" si="37"/>
        <v>0</v>
      </c>
      <c r="W78" s="88"/>
      <c r="X78" s="1016" t="s">
        <v>100</v>
      </c>
      <c r="Y78" s="1009"/>
      <c r="Z78" s="1010"/>
      <c r="AA78" s="112"/>
      <c r="AB78" s="114"/>
      <c r="AC78" s="107">
        <f t="shared" si="38"/>
        <v>0</v>
      </c>
      <c r="AD78" s="108">
        <f t="shared" si="39"/>
        <v>1223.7983560411221</v>
      </c>
      <c r="AE78" s="109">
        <f t="shared" si="40"/>
        <v>0</v>
      </c>
      <c r="AF78" s="110">
        <f t="shared" si="41"/>
        <v>12.068965517241379</v>
      </c>
      <c r="AG78" s="111">
        <f t="shared" si="42"/>
        <v>0</v>
      </c>
      <c r="AH78" s="88"/>
      <c r="AI78" s="1016" t="s">
        <v>100</v>
      </c>
      <c r="AJ78" s="1009"/>
      <c r="AK78" s="1010"/>
      <c r="AL78" s="112"/>
      <c r="AM78" s="114"/>
      <c r="AN78" s="107">
        <f t="shared" si="59"/>
        <v>0</v>
      </c>
      <c r="AO78" s="108">
        <f>Calibração!$G$33</f>
        <v>815.8655706940815</v>
      </c>
      <c r="AP78" s="109">
        <f t="shared" si="44"/>
        <v>0</v>
      </c>
      <c r="AQ78" s="110">
        <f t="shared" si="45"/>
        <v>11.51685393258427</v>
      </c>
      <c r="AR78" s="111">
        <f t="shared" si="46"/>
        <v>0</v>
      </c>
      <c r="AS78" s="88"/>
      <c r="AT78" s="1016" t="s">
        <v>100</v>
      </c>
      <c r="AU78" s="1009"/>
      <c r="AV78" s="1010"/>
      <c r="AW78" s="112"/>
      <c r="AX78" s="114"/>
      <c r="AY78" s="107">
        <f t="shared" si="47"/>
        <v>0</v>
      </c>
      <c r="AZ78" s="108">
        <f>Calibração!$G$33</f>
        <v>815.8655706940815</v>
      </c>
      <c r="BA78" s="109">
        <f t="shared" si="48"/>
        <v>0</v>
      </c>
      <c r="BB78" s="110">
        <f t="shared" si="49"/>
        <v>11.51685393258427</v>
      </c>
      <c r="BC78" s="111">
        <f t="shared" si="50"/>
        <v>0</v>
      </c>
      <c r="BD78" s="88"/>
      <c r="BE78" s="1016" t="s">
        <v>100</v>
      </c>
      <c r="BF78" s="1009"/>
      <c r="BG78" s="1010"/>
      <c r="BH78" s="112"/>
      <c r="BI78" s="114"/>
      <c r="BJ78" s="107">
        <f t="shared" si="51"/>
        <v>0</v>
      </c>
      <c r="BK78" s="108">
        <f>Calibração!$G$33</f>
        <v>815.8655706940815</v>
      </c>
      <c r="BL78" s="109">
        <f t="shared" si="52"/>
        <v>0</v>
      </c>
      <c r="BM78" s="112">
        <f t="shared" si="53"/>
        <v>11.052631578947368</v>
      </c>
      <c r="BN78" s="111">
        <f t="shared" si="54"/>
        <v>0</v>
      </c>
      <c r="BO78" s="88"/>
      <c r="BP78" s="1016" t="s">
        <v>100</v>
      </c>
      <c r="BQ78" s="1009"/>
      <c r="BR78" s="1010"/>
      <c r="BS78" s="112"/>
      <c r="BT78" s="114"/>
      <c r="BU78" s="107">
        <f t="shared" si="55"/>
        <v>0</v>
      </c>
      <c r="BV78" s="108">
        <f>Calibração!$E$33</f>
        <v>1223.7983560411221</v>
      </c>
      <c r="BW78" s="109">
        <f t="shared" si="56"/>
        <v>0</v>
      </c>
      <c r="BX78" s="112">
        <f t="shared" si="57"/>
        <v>14.095890410958905</v>
      </c>
      <c r="BY78" s="111">
        <f t="shared" si="58"/>
        <v>0</v>
      </c>
      <c r="BZ78" s="85"/>
      <c r="CA78" s="88"/>
      <c r="CB78" s="88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</row>
    <row r="79" spans="1:98" ht="15.75" customHeight="1">
      <c r="A79" s="1018"/>
      <c r="B79" s="1016" t="s">
        <v>198</v>
      </c>
      <c r="C79" s="1009"/>
      <c r="D79" s="1010"/>
      <c r="E79" s="112">
        <v>2</v>
      </c>
      <c r="F79" s="114">
        <f>'Cél.por tricoma'!$AG$28</f>
        <v>46.133333333333333</v>
      </c>
      <c r="G79" s="107">
        <f t="shared" si="30"/>
        <v>92.266666666666666</v>
      </c>
      <c r="H79" s="108">
        <f>Calibração!$G$33</f>
        <v>815.8655706940815</v>
      </c>
      <c r="I79" s="109">
        <f t="shared" si="31"/>
        <v>75277.196656040585</v>
      </c>
      <c r="J79" s="110">
        <f t="shared" si="32"/>
        <v>12.02247191011236</v>
      </c>
      <c r="K79" s="111">
        <f t="shared" si="33"/>
        <v>6261.3743012968334</v>
      </c>
      <c r="L79" s="86"/>
      <c r="M79" s="1016" t="s">
        <v>198</v>
      </c>
      <c r="N79" s="1009"/>
      <c r="O79" s="1010"/>
      <c r="P79" s="112">
        <v>3</v>
      </c>
      <c r="Q79" s="114">
        <f>'Cél.por tricoma'!AG74</f>
        <v>32.375</v>
      </c>
      <c r="R79" s="107">
        <f t="shared" si="34"/>
        <v>97.125</v>
      </c>
      <c r="S79" s="108">
        <f>Calibração!$H$33</f>
        <v>699.31334630921265</v>
      </c>
      <c r="T79" s="109">
        <f t="shared" si="35"/>
        <v>67920.808760282278</v>
      </c>
      <c r="U79" s="110">
        <f t="shared" si="36"/>
        <v>8.4016393442622945</v>
      </c>
      <c r="V79" s="111">
        <f t="shared" si="37"/>
        <v>8084.2328475653057</v>
      </c>
      <c r="W79" s="88"/>
      <c r="X79" s="1016" t="s">
        <v>198</v>
      </c>
      <c r="Y79" s="1009"/>
      <c r="Z79" s="1010"/>
      <c r="AA79" s="112"/>
      <c r="AB79" s="114">
        <f>'Cél.por tricoma'!$AG$120</f>
        <v>42.2</v>
      </c>
      <c r="AC79" s="107">
        <f t="shared" si="38"/>
        <v>0</v>
      </c>
      <c r="AD79" s="108">
        <f t="shared" si="39"/>
        <v>1223.7983560411221</v>
      </c>
      <c r="AE79" s="109">
        <f t="shared" si="40"/>
        <v>0</v>
      </c>
      <c r="AF79" s="110">
        <f t="shared" si="41"/>
        <v>12.068965517241379</v>
      </c>
      <c r="AG79" s="111">
        <f t="shared" si="42"/>
        <v>0</v>
      </c>
      <c r="AH79" s="88"/>
      <c r="AI79" s="1016" t="s">
        <v>198</v>
      </c>
      <c r="AJ79" s="1009"/>
      <c r="AK79" s="1010"/>
      <c r="AL79" s="112"/>
      <c r="AM79" s="114">
        <f>'Cél.por tricoma'!$AG$166</f>
        <v>47.6</v>
      </c>
      <c r="AN79" s="107">
        <f t="shared" si="59"/>
        <v>0</v>
      </c>
      <c r="AO79" s="108">
        <f>Calibração!$G$33</f>
        <v>815.8655706940815</v>
      </c>
      <c r="AP79" s="109">
        <f t="shared" si="44"/>
        <v>0</v>
      </c>
      <c r="AQ79" s="110">
        <f t="shared" si="45"/>
        <v>11.51685393258427</v>
      </c>
      <c r="AR79" s="111">
        <f t="shared" si="46"/>
        <v>0</v>
      </c>
      <c r="AS79" s="88"/>
      <c r="AT79" s="1016" t="s">
        <v>198</v>
      </c>
      <c r="AU79" s="1009"/>
      <c r="AV79" s="1010"/>
      <c r="AW79" s="112"/>
      <c r="AX79" s="114">
        <f>'Cél.por tricoma'!$AG$212</f>
        <v>44.8</v>
      </c>
      <c r="AY79" s="107">
        <f t="shared" si="47"/>
        <v>0</v>
      </c>
      <c r="AZ79" s="108">
        <f>Calibração!$G$33</f>
        <v>815.8655706940815</v>
      </c>
      <c r="BA79" s="109">
        <f t="shared" si="48"/>
        <v>0</v>
      </c>
      <c r="BB79" s="110">
        <f t="shared" si="49"/>
        <v>11.51685393258427</v>
      </c>
      <c r="BC79" s="111">
        <f t="shared" si="50"/>
        <v>0</v>
      </c>
      <c r="BD79" s="88"/>
      <c r="BE79" s="1016" t="s">
        <v>198</v>
      </c>
      <c r="BF79" s="1009"/>
      <c r="BG79" s="1010"/>
      <c r="BH79" s="112">
        <v>1</v>
      </c>
      <c r="BI79" s="114">
        <f>'Cél.por tricoma'!$AG$258</f>
        <v>52.888888888888886</v>
      </c>
      <c r="BJ79" s="107">
        <f t="shared" si="51"/>
        <v>52.888888888888886</v>
      </c>
      <c r="BK79" s="108">
        <f>Calibração!$G$33</f>
        <v>815.8655706940815</v>
      </c>
      <c r="BL79" s="109">
        <f t="shared" si="52"/>
        <v>43150.223516709193</v>
      </c>
      <c r="BM79" s="112">
        <f t="shared" si="53"/>
        <v>11.052631578947368</v>
      </c>
      <c r="BN79" s="111">
        <f t="shared" si="54"/>
        <v>3904.0678419879746</v>
      </c>
      <c r="BO79" s="88"/>
      <c r="BP79" s="1016" t="s">
        <v>198</v>
      </c>
      <c r="BQ79" s="1009"/>
      <c r="BR79" s="1010"/>
      <c r="BS79" s="112"/>
      <c r="BT79" s="114">
        <f>'Cél.por tricoma'!$AG$304</f>
        <v>85.5</v>
      </c>
      <c r="BU79" s="107">
        <f t="shared" si="55"/>
        <v>0</v>
      </c>
      <c r="BV79" s="108">
        <f>Calibração!$E$33</f>
        <v>1223.7983560411221</v>
      </c>
      <c r="BW79" s="109">
        <f t="shared" si="56"/>
        <v>0</v>
      </c>
      <c r="BX79" s="112">
        <f t="shared" si="57"/>
        <v>14.095890410958905</v>
      </c>
      <c r="BY79" s="111">
        <f t="shared" si="58"/>
        <v>0</v>
      </c>
      <c r="BZ79" s="85"/>
      <c r="CA79" s="88"/>
      <c r="CB79" s="88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</row>
    <row r="80" spans="1:98" ht="15.75" customHeight="1">
      <c r="A80" s="1018"/>
      <c r="B80" s="1016" t="s">
        <v>201</v>
      </c>
      <c r="C80" s="1009"/>
      <c r="D80" s="1010"/>
      <c r="E80" s="112">
        <v>2</v>
      </c>
      <c r="F80" s="114">
        <f>'Cél.por tricoma'!$AG$29</f>
        <v>57.269230769230766</v>
      </c>
      <c r="G80" s="107">
        <f t="shared" si="30"/>
        <v>114.53846153846153</v>
      </c>
      <c r="H80" s="108">
        <f>Calibração!$G$33</f>
        <v>815.8655706940815</v>
      </c>
      <c r="I80" s="109">
        <f t="shared" si="31"/>
        <v>93447.987289499026</v>
      </c>
      <c r="J80" s="110">
        <f t="shared" si="32"/>
        <v>12.02247191011236</v>
      </c>
      <c r="K80" s="111">
        <f t="shared" si="33"/>
        <v>7772.7765128648716</v>
      </c>
      <c r="L80" s="86"/>
      <c r="M80" s="1016" t="s">
        <v>201</v>
      </c>
      <c r="N80" s="1009"/>
      <c r="O80" s="1010"/>
      <c r="P80" s="112">
        <v>0</v>
      </c>
      <c r="Q80" s="114">
        <f>'Cél.por tricoma'!AG74</f>
        <v>32.375</v>
      </c>
      <c r="R80" s="107">
        <f t="shared" si="34"/>
        <v>0</v>
      </c>
      <c r="S80" s="108">
        <f>Calibração!$H$33</f>
        <v>699.31334630921265</v>
      </c>
      <c r="T80" s="109">
        <f t="shared" si="35"/>
        <v>0</v>
      </c>
      <c r="U80" s="110">
        <f t="shared" si="36"/>
        <v>8.4016393442622945</v>
      </c>
      <c r="V80" s="111">
        <f t="shared" si="37"/>
        <v>0</v>
      </c>
      <c r="W80" s="88"/>
      <c r="X80" s="1016" t="s">
        <v>201</v>
      </c>
      <c r="Y80" s="1009"/>
      <c r="Z80" s="1010"/>
      <c r="AA80" s="112"/>
      <c r="AB80" s="114"/>
      <c r="AC80" s="107">
        <f t="shared" si="38"/>
        <v>0</v>
      </c>
      <c r="AD80" s="108">
        <f t="shared" si="39"/>
        <v>1223.7983560411221</v>
      </c>
      <c r="AE80" s="109">
        <f t="shared" si="40"/>
        <v>0</v>
      </c>
      <c r="AF80" s="110">
        <f t="shared" si="41"/>
        <v>12.068965517241379</v>
      </c>
      <c r="AG80" s="111">
        <f t="shared" si="42"/>
        <v>0</v>
      </c>
      <c r="AH80" s="88"/>
      <c r="AI80" s="1016" t="s">
        <v>201</v>
      </c>
      <c r="AJ80" s="1009"/>
      <c r="AK80" s="1010"/>
      <c r="AL80" s="112"/>
      <c r="AM80" s="114">
        <f>'Cél.por tricoma'!$AG$167</f>
        <v>79.769230769230774</v>
      </c>
      <c r="AN80" s="107">
        <f t="shared" si="59"/>
        <v>0</v>
      </c>
      <c r="AO80" s="108">
        <f>Calibração!$G$33</f>
        <v>815.8655706940815</v>
      </c>
      <c r="AP80" s="109">
        <f t="shared" si="44"/>
        <v>0</v>
      </c>
      <c r="AQ80" s="110">
        <f t="shared" si="45"/>
        <v>11.51685393258427</v>
      </c>
      <c r="AR80" s="111">
        <f t="shared" si="46"/>
        <v>0</v>
      </c>
      <c r="AS80" s="88"/>
      <c r="AT80" s="1016" t="s">
        <v>201</v>
      </c>
      <c r="AU80" s="1009"/>
      <c r="AV80" s="1010"/>
      <c r="AW80" s="112">
        <v>2</v>
      </c>
      <c r="AX80" s="114">
        <f>'Cél.por tricoma'!$AG$213</f>
        <v>31</v>
      </c>
      <c r="AY80" s="107">
        <f t="shared" si="47"/>
        <v>62</v>
      </c>
      <c r="AZ80" s="108">
        <f>Calibração!$G$33</f>
        <v>815.8655706940815</v>
      </c>
      <c r="BA80" s="109">
        <f t="shared" si="48"/>
        <v>50583.665383033054</v>
      </c>
      <c r="BB80" s="110">
        <f t="shared" si="49"/>
        <v>11.51685393258427</v>
      </c>
      <c r="BC80" s="111">
        <f t="shared" si="50"/>
        <v>4392.1426527706744</v>
      </c>
      <c r="BD80" s="88"/>
      <c r="BE80" s="1016" t="s">
        <v>201</v>
      </c>
      <c r="BF80" s="1009"/>
      <c r="BG80" s="1010"/>
      <c r="BH80" s="112">
        <v>3</v>
      </c>
      <c r="BI80" s="120">
        <f>'Cél.por tricoma'!W389</f>
        <v>56.913533525298227</v>
      </c>
      <c r="BJ80" s="107">
        <f t="shared" si="51"/>
        <v>170.74060057589469</v>
      </c>
      <c r="BK80" s="108">
        <f>Calibração!$G$33</f>
        <v>815.8655706940815</v>
      </c>
      <c r="BL80" s="109">
        <f t="shared" si="52"/>
        <v>139301.37752950253</v>
      </c>
      <c r="BM80" s="112">
        <f t="shared" si="53"/>
        <v>11.052631578947368</v>
      </c>
      <c r="BN80" s="111">
        <f t="shared" si="54"/>
        <v>12603.457966954991</v>
      </c>
      <c r="BO80" s="88"/>
      <c r="BP80" s="1016" t="s">
        <v>201</v>
      </c>
      <c r="BQ80" s="1009"/>
      <c r="BR80" s="1010"/>
      <c r="BS80" s="112"/>
      <c r="BT80" s="114">
        <f>'Cél.por tricoma'!$AG$305</f>
        <v>33.5</v>
      </c>
      <c r="BU80" s="107">
        <f t="shared" si="55"/>
        <v>0</v>
      </c>
      <c r="BV80" s="108">
        <f>Calibração!$E$33</f>
        <v>1223.7983560411221</v>
      </c>
      <c r="BW80" s="109">
        <f t="shared" si="56"/>
        <v>0</v>
      </c>
      <c r="BX80" s="112">
        <f t="shared" si="57"/>
        <v>14.095890410958905</v>
      </c>
      <c r="BY80" s="111">
        <f t="shared" si="58"/>
        <v>0</v>
      </c>
      <c r="BZ80" s="85"/>
      <c r="CA80" s="88"/>
      <c r="CB80" s="88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</row>
    <row r="81" spans="1:98" ht="15.75" customHeight="1">
      <c r="A81" s="1018"/>
      <c r="B81" s="1011" t="s">
        <v>103</v>
      </c>
      <c r="C81" s="1009"/>
      <c r="D81" s="1010"/>
      <c r="E81" s="112">
        <v>9</v>
      </c>
      <c r="F81" s="115">
        <v>1</v>
      </c>
      <c r="G81" s="107">
        <f t="shared" si="30"/>
        <v>9</v>
      </c>
      <c r="H81" s="108">
        <f>Calibração!$G$33</f>
        <v>815.8655706940815</v>
      </c>
      <c r="I81" s="109">
        <f t="shared" si="31"/>
        <v>7342.7901362467337</v>
      </c>
      <c r="J81" s="110">
        <f t="shared" si="32"/>
        <v>12.02247191011236</v>
      </c>
      <c r="K81" s="111">
        <f t="shared" si="33"/>
        <v>610.75544123921429</v>
      </c>
      <c r="L81" s="86"/>
      <c r="M81" s="1011" t="s">
        <v>103</v>
      </c>
      <c r="N81" s="1009"/>
      <c r="O81" s="1010"/>
      <c r="P81" s="112">
        <v>10</v>
      </c>
      <c r="Q81" s="115">
        <v>1</v>
      </c>
      <c r="R81" s="107">
        <f t="shared" si="34"/>
        <v>10</v>
      </c>
      <c r="S81" s="108">
        <f>Calibração!$H$33</f>
        <v>699.31334630921265</v>
      </c>
      <c r="T81" s="109">
        <f t="shared" si="35"/>
        <v>6993.1334630921265</v>
      </c>
      <c r="U81" s="110">
        <f t="shared" si="36"/>
        <v>8.4016393442622945</v>
      </c>
      <c r="V81" s="111">
        <f t="shared" si="37"/>
        <v>832.35344633877025</v>
      </c>
      <c r="W81" s="88"/>
      <c r="X81" s="1011" t="s">
        <v>103</v>
      </c>
      <c r="Y81" s="1009"/>
      <c r="Z81" s="1010"/>
      <c r="AA81" s="112">
        <v>17</v>
      </c>
      <c r="AB81" s="115">
        <v>1</v>
      </c>
      <c r="AC81" s="107">
        <f t="shared" si="38"/>
        <v>17</v>
      </c>
      <c r="AD81" s="108">
        <f t="shared" si="39"/>
        <v>1223.7983560411221</v>
      </c>
      <c r="AE81" s="109">
        <f t="shared" si="40"/>
        <v>20804.572052699077</v>
      </c>
      <c r="AF81" s="110">
        <f t="shared" si="41"/>
        <v>12.068965517241379</v>
      </c>
      <c r="AG81" s="111">
        <f t="shared" si="42"/>
        <v>1723.8073986522093</v>
      </c>
      <c r="AH81" s="88"/>
      <c r="AI81" s="1011" t="s">
        <v>103</v>
      </c>
      <c r="AJ81" s="1009"/>
      <c r="AK81" s="1010"/>
      <c r="AL81" s="112">
        <v>19</v>
      </c>
      <c r="AM81" s="115">
        <v>1</v>
      </c>
      <c r="AN81" s="107">
        <f t="shared" si="59"/>
        <v>19</v>
      </c>
      <c r="AO81" s="108">
        <f>Calibração!$G$33</f>
        <v>815.8655706940815</v>
      </c>
      <c r="AP81" s="109">
        <f t="shared" si="44"/>
        <v>15501.445843187548</v>
      </c>
      <c r="AQ81" s="110">
        <f t="shared" si="45"/>
        <v>11.51685393258427</v>
      </c>
      <c r="AR81" s="111">
        <f t="shared" si="46"/>
        <v>1345.979200042626</v>
      </c>
      <c r="AS81" s="88"/>
      <c r="AT81" s="1011" t="s">
        <v>103</v>
      </c>
      <c r="AU81" s="1009"/>
      <c r="AV81" s="1010"/>
      <c r="AW81" s="112">
        <v>14</v>
      </c>
      <c r="AX81" s="115">
        <v>1</v>
      </c>
      <c r="AY81" s="107">
        <f t="shared" si="47"/>
        <v>14</v>
      </c>
      <c r="AZ81" s="108">
        <f>Calibração!$G$33</f>
        <v>815.8655706940815</v>
      </c>
      <c r="BA81" s="109">
        <f t="shared" si="48"/>
        <v>11422.117989717141</v>
      </c>
      <c r="BB81" s="110">
        <f t="shared" si="49"/>
        <v>11.51685393258427</v>
      </c>
      <c r="BC81" s="111">
        <f t="shared" si="50"/>
        <v>991.77414739982964</v>
      </c>
      <c r="BD81" s="88"/>
      <c r="BE81" s="1011" t="s">
        <v>103</v>
      </c>
      <c r="BF81" s="1009"/>
      <c r="BG81" s="1010"/>
      <c r="BH81" s="112">
        <v>10</v>
      </c>
      <c r="BI81" s="115">
        <v>1</v>
      </c>
      <c r="BJ81" s="107">
        <f t="shared" si="51"/>
        <v>10</v>
      </c>
      <c r="BK81" s="108">
        <f>Calibração!$G$33</f>
        <v>815.8655706940815</v>
      </c>
      <c r="BL81" s="109">
        <f t="shared" si="52"/>
        <v>8158.6557069408154</v>
      </c>
      <c r="BM81" s="112">
        <f t="shared" si="53"/>
        <v>11.052631578947368</v>
      </c>
      <c r="BN81" s="111">
        <f t="shared" si="54"/>
        <v>738.16408777083575</v>
      </c>
      <c r="BO81" s="88"/>
      <c r="BP81" s="1011" t="s">
        <v>103</v>
      </c>
      <c r="BQ81" s="1009"/>
      <c r="BR81" s="1010"/>
      <c r="BS81" s="112">
        <v>14</v>
      </c>
      <c r="BT81" s="115">
        <v>1</v>
      </c>
      <c r="BU81" s="107">
        <f t="shared" si="55"/>
        <v>14</v>
      </c>
      <c r="BV81" s="108">
        <f>Calibração!$E$33</f>
        <v>1223.7983560411221</v>
      </c>
      <c r="BW81" s="109">
        <f t="shared" si="56"/>
        <v>17133.176984575708</v>
      </c>
      <c r="BX81" s="112">
        <f t="shared" si="57"/>
        <v>14.095890410958905</v>
      </c>
      <c r="BY81" s="111">
        <f t="shared" si="58"/>
        <v>1215.4731971564884</v>
      </c>
      <c r="BZ81" s="85"/>
      <c r="CA81" s="88"/>
      <c r="CB81" s="88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</row>
    <row r="82" spans="1:98" ht="15.75" customHeight="1">
      <c r="A82" s="1018"/>
      <c r="B82" s="1011" t="s">
        <v>107</v>
      </c>
      <c r="C82" s="1009"/>
      <c r="D82" s="1010"/>
      <c r="E82" s="112">
        <v>12</v>
      </c>
      <c r="F82" s="115">
        <v>1</v>
      </c>
      <c r="G82" s="107">
        <f t="shared" si="30"/>
        <v>12</v>
      </c>
      <c r="H82" s="108">
        <f>Calibração!$G$33</f>
        <v>815.8655706940815</v>
      </c>
      <c r="I82" s="109">
        <f t="shared" si="31"/>
        <v>9790.3868483289771</v>
      </c>
      <c r="J82" s="110">
        <f t="shared" si="32"/>
        <v>12.02247191011236</v>
      </c>
      <c r="K82" s="111">
        <f t="shared" si="33"/>
        <v>814.34058831895231</v>
      </c>
      <c r="L82" s="86"/>
      <c r="M82" s="1011" t="s">
        <v>107</v>
      </c>
      <c r="N82" s="1009"/>
      <c r="O82" s="1010"/>
      <c r="P82" s="112">
        <v>12</v>
      </c>
      <c r="Q82" s="115">
        <v>1</v>
      </c>
      <c r="R82" s="107">
        <f t="shared" si="34"/>
        <v>12</v>
      </c>
      <c r="S82" s="108">
        <f>Calibração!$H$33</f>
        <v>699.31334630921265</v>
      </c>
      <c r="T82" s="109">
        <f t="shared" si="35"/>
        <v>8391.7601557105518</v>
      </c>
      <c r="U82" s="110">
        <f t="shared" si="36"/>
        <v>8.4016393442622945</v>
      </c>
      <c r="V82" s="111">
        <f t="shared" si="37"/>
        <v>998.82413560652424</v>
      </c>
      <c r="W82" s="88"/>
      <c r="X82" s="1011" t="s">
        <v>107</v>
      </c>
      <c r="Y82" s="1009"/>
      <c r="Z82" s="1010"/>
      <c r="AA82" s="112"/>
      <c r="AB82" s="115">
        <v>1</v>
      </c>
      <c r="AC82" s="107">
        <f t="shared" si="38"/>
        <v>0</v>
      </c>
      <c r="AD82" s="108">
        <f t="shared" si="39"/>
        <v>1223.7983560411221</v>
      </c>
      <c r="AE82" s="109">
        <f t="shared" si="40"/>
        <v>0</v>
      </c>
      <c r="AF82" s="110">
        <f t="shared" si="41"/>
        <v>12.068965517241379</v>
      </c>
      <c r="AG82" s="111">
        <f t="shared" si="42"/>
        <v>0</v>
      </c>
      <c r="AH82" s="88"/>
      <c r="AI82" s="1011" t="s">
        <v>107</v>
      </c>
      <c r="AJ82" s="1009"/>
      <c r="AK82" s="1010"/>
      <c r="AL82" s="112"/>
      <c r="AM82" s="115">
        <v>1</v>
      </c>
      <c r="AN82" s="107">
        <f t="shared" si="59"/>
        <v>0</v>
      </c>
      <c r="AO82" s="108">
        <f>Calibração!$G$33</f>
        <v>815.8655706940815</v>
      </c>
      <c r="AP82" s="109">
        <f t="shared" si="44"/>
        <v>0</v>
      </c>
      <c r="AQ82" s="110">
        <f t="shared" si="45"/>
        <v>11.51685393258427</v>
      </c>
      <c r="AR82" s="111">
        <f t="shared" si="46"/>
        <v>0</v>
      </c>
      <c r="AS82" s="88"/>
      <c r="AT82" s="1011" t="s">
        <v>107</v>
      </c>
      <c r="AU82" s="1009"/>
      <c r="AV82" s="1010"/>
      <c r="AW82" s="112"/>
      <c r="AX82" s="115">
        <v>1</v>
      </c>
      <c r="AY82" s="107">
        <f t="shared" si="47"/>
        <v>0</v>
      </c>
      <c r="AZ82" s="108">
        <f>Calibração!$G$33</f>
        <v>815.8655706940815</v>
      </c>
      <c r="BA82" s="109">
        <f t="shared" si="48"/>
        <v>0</v>
      </c>
      <c r="BB82" s="110">
        <f t="shared" si="49"/>
        <v>11.51685393258427</v>
      </c>
      <c r="BC82" s="111">
        <f t="shared" si="50"/>
        <v>0</v>
      </c>
      <c r="BD82" s="88"/>
      <c r="BE82" s="1011" t="s">
        <v>107</v>
      </c>
      <c r="BF82" s="1009"/>
      <c r="BG82" s="1010"/>
      <c r="BH82" s="112"/>
      <c r="BI82" s="114"/>
      <c r="BJ82" s="107">
        <f t="shared" si="51"/>
        <v>0</v>
      </c>
      <c r="BK82" s="108">
        <f>Calibração!$G$33</f>
        <v>815.8655706940815</v>
      </c>
      <c r="BL82" s="109">
        <f t="shared" si="52"/>
        <v>0</v>
      </c>
      <c r="BM82" s="112">
        <f t="shared" si="53"/>
        <v>11.052631578947368</v>
      </c>
      <c r="BN82" s="111">
        <f t="shared" si="54"/>
        <v>0</v>
      </c>
      <c r="BO82" s="88"/>
      <c r="BP82" s="1011" t="s">
        <v>107</v>
      </c>
      <c r="BQ82" s="1009"/>
      <c r="BR82" s="1010"/>
      <c r="BS82" s="112"/>
      <c r="BT82" s="115">
        <v>1</v>
      </c>
      <c r="BU82" s="107">
        <f t="shared" si="55"/>
        <v>0</v>
      </c>
      <c r="BV82" s="108">
        <f>Calibração!$E$33</f>
        <v>1223.7983560411221</v>
      </c>
      <c r="BW82" s="109">
        <f t="shared" si="56"/>
        <v>0</v>
      </c>
      <c r="BX82" s="112">
        <f t="shared" si="57"/>
        <v>14.095890410958905</v>
      </c>
      <c r="BY82" s="111">
        <f t="shared" si="58"/>
        <v>0</v>
      </c>
      <c r="BZ82" s="85"/>
      <c r="CA82" s="88"/>
      <c r="CB82" s="88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</row>
    <row r="83" spans="1:98" ht="15.75" customHeight="1">
      <c r="A83" s="1018"/>
      <c r="B83" s="1011" t="s">
        <v>108</v>
      </c>
      <c r="C83" s="1009"/>
      <c r="D83" s="1010"/>
      <c r="E83" s="112">
        <v>8</v>
      </c>
      <c r="F83" s="149"/>
      <c r="G83" s="107">
        <f>E83*F96</f>
        <v>8</v>
      </c>
      <c r="H83" s="108">
        <f>Calibração!$G$33</f>
        <v>815.8655706940815</v>
      </c>
      <c r="I83" s="109">
        <f t="shared" si="31"/>
        <v>6526.924565552652</v>
      </c>
      <c r="J83" s="110">
        <f t="shared" si="32"/>
        <v>12.02247191011236</v>
      </c>
      <c r="K83" s="111">
        <f t="shared" si="33"/>
        <v>542.89372554596821</v>
      </c>
      <c r="L83" s="86"/>
      <c r="M83" s="1011" t="s">
        <v>108</v>
      </c>
      <c r="N83" s="1009"/>
      <c r="O83" s="1010"/>
      <c r="P83" s="112">
        <v>4</v>
      </c>
      <c r="Q83" s="115">
        <v>1</v>
      </c>
      <c r="R83" s="107">
        <f t="shared" si="34"/>
        <v>4</v>
      </c>
      <c r="S83" s="108">
        <f>Calibração!$H$33</f>
        <v>699.31334630921265</v>
      </c>
      <c r="T83" s="109">
        <f t="shared" si="35"/>
        <v>2797.2533852368506</v>
      </c>
      <c r="U83" s="110">
        <f t="shared" si="36"/>
        <v>8.4016393442622945</v>
      </c>
      <c r="V83" s="111">
        <f t="shared" si="37"/>
        <v>332.94137853550808</v>
      </c>
      <c r="W83" s="88"/>
      <c r="X83" s="1011" t="s">
        <v>108</v>
      </c>
      <c r="Y83" s="1009"/>
      <c r="Z83" s="1010"/>
      <c r="AA83" s="112">
        <v>2</v>
      </c>
      <c r="AB83" s="115">
        <v>1</v>
      </c>
      <c r="AC83" s="107">
        <f t="shared" si="38"/>
        <v>2</v>
      </c>
      <c r="AD83" s="108">
        <f t="shared" si="39"/>
        <v>1223.7983560411221</v>
      </c>
      <c r="AE83" s="109">
        <f t="shared" si="40"/>
        <v>2447.5967120822443</v>
      </c>
      <c r="AF83" s="110">
        <f t="shared" si="41"/>
        <v>12.068965517241379</v>
      </c>
      <c r="AG83" s="111">
        <f t="shared" si="42"/>
        <v>202.80087042967168</v>
      </c>
      <c r="AH83" s="88"/>
      <c r="AI83" s="1011" t="s">
        <v>108</v>
      </c>
      <c r="AJ83" s="1009"/>
      <c r="AK83" s="1010"/>
      <c r="AL83" s="112">
        <v>2</v>
      </c>
      <c r="AM83" s="115">
        <v>1</v>
      </c>
      <c r="AN83" s="107">
        <f t="shared" si="59"/>
        <v>2</v>
      </c>
      <c r="AO83" s="108">
        <f>Calibração!$G$33</f>
        <v>815.8655706940815</v>
      </c>
      <c r="AP83" s="109">
        <f t="shared" si="44"/>
        <v>1631.731141388163</v>
      </c>
      <c r="AQ83" s="110">
        <f t="shared" si="45"/>
        <v>11.51685393258427</v>
      </c>
      <c r="AR83" s="111">
        <f t="shared" si="46"/>
        <v>141.68202105711853</v>
      </c>
      <c r="AS83" s="88"/>
      <c r="AT83" s="1011" t="s">
        <v>108</v>
      </c>
      <c r="AU83" s="1009"/>
      <c r="AV83" s="1010"/>
      <c r="AW83" s="112">
        <v>3</v>
      </c>
      <c r="AX83" s="115">
        <v>1</v>
      </c>
      <c r="AY83" s="107">
        <f t="shared" si="47"/>
        <v>3</v>
      </c>
      <c r="AZ83" s="108">
        <f>Calibração!$G$33</f>
        <v>815.8655706940815</v>
      </c>
      <c r="BA83" s="109">
        <f t="shared" si="48"/>
        <v>2447.5967120822443</v>
      </c>
      <c r="BB83" s="110">
        <f t="shared" si="49"/>
        <v>11.51685393258427</v>
      </c>
      <c r="BC83" s="111">
        <f t="shared" si="50"/>
        <v>212.52303158567778</v>
      </c>
      <c r="BD83" s="88"/>
      <c r="BE83" s="1011" t="s">
        <v>108</v>
      </c>
      <c r="BF83" s="1009"/>
      <c r="BG83" s="1010"/>
      <c r="BH83" s="112">
        <v>2</v>
      </c>
      <c r="BI83" s="115">
        <v>1</v>
      </c>
      <c r="BJ83" s="107">
        <f t="shared" si="51"/>
        <v>2</v>
      </c>
      <c r="BK83" s="108">
        <f>Calibração!$G$33</f>
        <v>815.8655706940815</v>
      </c>
      <c r="BL83" s="109">
        <f t="shared" si="52"/>
        <v>1631.731141388163</v>
      </c>
      <c r="BM83" s="112">
        <f t="shared" si="53"/>
        <v>11.052631578947368</v>
      </c>
      <c r="BN83" s="111">
        <f t="shared" si="54"/>
        <v>147.63281755416713</v>
      </c>
      <c r="BO83" s="88"/>
      <c r="BP83" s="1011" t="s">
        <v>108</v>
      </c>
      <c r="BQ83" s="1009"/>
      <c r="BR83" s="1010"/>
      <c r="BS83" s="112">
        <v>1</v>
      </c>
      <c r="BT83" s="115">
        <v>1</v>
      </c>
      <c r="BU83" s="107">
        <f t="shared" si="55"/>
        <v>1</v>
      </c>
      <c r="BV83" s="108">
        <f>Calibração!$E$33</f>
        <v>1223.7983560411221</v>
      </c>
      <c r="BW83" s="109">
        <f t="shared" si="56"/>
        <v>1223.7983560411221</v>
      </c>
      <c r="BX83" s="112">
        <f t="shared" si="57"/>
        <v>14.095890410958905</v>
      </c>
      <c r="BY83" s="111">
        <f t="shared" si="58"/>
        <v>86.819514082606332</v>
      </c>
      <c r="BZ83" s="85"/>
      <c r="CA83" s="88"/>
      <c r="CB83" s="88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</row>
    <row r="84" spans="1:98" ht="15.75" customHeight="1">
      <c r="A84" s="1018"/>
      <c r="B84" s="1016" t="s">
        <v>203</v>
      </c>
      <c r="C84" s="1009"/>
      <c r="D84" s="1010"/>
      <c r="E84" s="112">
        <v>2</v>
      </c>
      <c r="F84" s="114">
        <f>'Cél.por tricoma'!$AG$33</f>
        <v>11.166666666666666</v>
      </c>
      <c r="G84" s="107">
        <f t="shared" ref="G84:G97" si="60">E84*F84</f>
        <v>22.333333333333332</v>
      </c>
      <c r="H84" s="108">
        <f>Calibração!$G$33</f>
        <v>815.8655706940815</v>
      </c>
      <c r="I84" s="109">
        <f t="shared" si="31"/>
        <v>18220.997745501154</v>
      </c>
      <c r="J84" s="110">
        <f t="shared" si="32"/>
        <v>12.02247191011236</v>
      </c>
      <c r="K84" s="111">
        <f t="shared" si="33"/>
        <v>1515.5783171491614</v>
      </c>
      <c r="L84" s="86"/>
      <c r="M84" s="1016" t="s">
        <v>203</v>
      </c>
      <c r="N84" s="1009"/>
      <c r="O84" s="1010"/>
      <c r="P84" s="112">
        <v>13</v>
      </c>
      <c r="Q84" s="121">
        <f>'Cél.por tricoma'!M390</f>
        <v>13</v>
      </c>
      <c r="R84" s="107">
        <f t="shared" si="34"/>
        <v>169</v>
      </c>
      <c r="S84" s="108">
        <f>Calibração!$H$33</f>
        <v>699.31334630921265</v>
      </c>
      <c r="T84" s="109">
        <f t="shared" si="35"/>
        <v>118183.95552625693</v>
      </c>
      <c r="U84" s="110">
        <f t="shared" si="36"/>
        <v>8.4016393442622945</v>
      </c>
      <c r="V84" s="111">
        <f t="shared" si="37"/>
        <v>14066.773243125217</v>
      </c>
      <c r="W84" s="88"/>
      <c r="X84" s="1016" t="s">
        <v>203</v>
      </c>
      <c r="Y84" s="1009"/>
      <c r="Z84" s="1010"/>
      <c r="AA84" s="112">
        <v>14</v>
      </c>
      <c r="AB84" s="121">
        <f>Q84</f>
        <v>13</v>
      </c>
      <c r="AC84" s="107">
        <f t="shared" si="38"/>
        <v>182</v>
      </c>
      <c r="AD84" s="108">
        <f t="shared" si="39"/>
        <v>1223.7983560411221</v>
      </c>
      <c r="AE84" s="109">
        <f t="shared" si="40"/>
        <v>222731.30079948422</v>
      </c>
      <c r="AF84" s="110">
        <f t="shared" si="41"/>
        <v>12.068965517241379</v>
      </c>
      <c r="AG84" s="111">
        <f t="shared" si="42"/>
        <v>18454.879209100123</v>
      </c>
      <c r="AH84" s="88"/>
      <c r="AI84" s="1016" t="s">
        <v>203</v>
      </c>
      <c r="AJ84" s="1009"/>
      <c r="AK84" s="1010"/>
      <c r="AL84" s="112">
        <v>31</v>
      </c>
      <c r="AM84" s="121">
        <f>AB84</f>
        <v>13</v>
      </c>
      <c r="AN84" s="107">
        <f t="shared" si="59"/>
        <v>403</v>
      </c>
      <c r="AO84" s="108">
        <f>Calibração!$G$33</f>
        <v>815.8655706940815</v>
      </c>
      <c r="AP84" s="109">
        <f t="shared" si="44"/>
        <v>328793.82498971483</v>
      </c>
      <c r="AQ84" s="110">
        <f t="shared" si="45"/>
        <v>11.51685393258427</v>
      </c>
      <c r="AR84" s="111">
        <f t="shared" si="46"/>
        <v>28548.927243009384</v>
      </c>
      <c r="AS84" s="88"/>
      <c r="AT84" s="1016" t="s">
        <v>203</v>
      </c>
      <c r="AU84" s="1009"/>
      <c r="AV84" s="1010"/>
      <c r="AW84" s="112">
        <v>2</v>
      </c>
      <c r="AX84" s="121">
        <f>'Cél.por tricoma'!W390</f>
        <v>10.083333333333334</v>
      </c>
      <c r="AY84" s="107">
        <f t="shared" si="47"/>
        <v>20.166666666666668</v>
      </c>
      <c r="AZ84" s="108">
        <f>Calibração!$G$33</f>
        <v>815.8655706940815</v>
      </c>
      <c r="BA84" s="109">
        <f t="shared" si="48"/>
        <v>16453.289008997312</v>
      </c>
      <c r="BB84" s="110">
        <f t="shared" si="49"/>
        <v>11.51685393258427</v>
      </c>
      <c r="BC84" s="111">
        <f t="shared" si="50"/>
        <v>1428.6270456592786</v>
      </c>
      <c r="BD84" s="88"/>
      <c r="BE84" s="1016" t="s">
        <v>203</v>
      </c>
      <c r="BF84" s="1009"/>
      <c r="BG84" s="1010"/>
      <c r="BH84" s="112">
        <v>27</v>
      </c>
      <c r="BI84" s="121">
        <f>AX84</f>
        <v>10.083333333333334</v>
      </c>
      <c r="BJ84" s="107">
        <f t="shared" si="51"/>
        <v>272.25</v>
      </c>
      <c r="BK84" s="108">
        <f>Calibração!$G$33</f>
        <v>815.8655706940815</v>
      </c>
      <c r="BL84" s="109">
        <f t="shared" si="52"/>
        <v>222119.40162146368</v>
      </c>
      <c r="BM84" s="112">
        <f t="shared" si="53"/>
        <v>11.052631578947368</v>
      </c>
      <c r="BN84" s="111">
        <f t="shared" si="54"/>
        <v>20096.517289561001</v>
      </c>
      <c r="BO84" s="88"/>
      <c r="BP84" s="1016" t="s">
        <v>203</v>
      </c>
      <c r="BQ84" s="1009"/>
      <c r="BR84" s="1010"/>
      <c r="BS84" s="112">
        <v>38</v>
      </c>
      <c r="BT84" s="121">
        <f>BI84</f>
        <v>10.083333333333334</v>
      </c>
      <c r="BU84" s="107">
        <f t="shared" si="55"/>
        <v>383.16666666666669</v>
      </c>
      <c r="BV84" s="108">
        <f>Calibração!$E$33</f>
        <v>1223.7983560411221</v>
      </c>
      <c r="BW84" s="109">
        <f t="shared" si="56"/>
        <v>468918.73675642331</v>
      </c>
      <c r="BX84" s="112">
        <f t="shared" si="57"/>
        <v>14.095890410958905</v>
      </c>
      <c r="BY84" s="111">
        <f t="shared" si="58"/>
        <v>33266.34381265199</v>
      </c>
      <c r="BZ84" s="85"/>
      <c r="CA84" s="88"/>
      <c r="CB84" s="88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</row>
    <row r="85" spans="1:98" ht="15.75" customHeight="1">
      <c r="A85" s="1018"/>
      <c r="B85" s="1016" t="s">
        <v>204</v>
      </c>
      <c r="C85" s="1009"/>
      <c r="D85" s="1010"/>
      <c r="E85" s="112">
        <v>48</v>
      </c>
      <c r="F85" s="114">
        <f>'Cél.por tricoma'!$AG$34</f>
        <v>78.766666666666666</v>
      </c>
      <c r="G85" s="107">
        <f t="shared" si="60"/>
        <v>3780.8</v>
      </c>
      <c r="H85" s="108">
        <f>Calibração!$G$33</f>
        <v>815.8655706940815</v>
      </c>
      <c r="I85" s="109">
        <f t="shared" si="31"/>
        <v>3084624.5496801836</v>
      </c>
      <c r="J85" s="110">
        <f t="shared" si="32"/>
        <v>12.02247191011236</v>
      </c>
      <c r="K85" s="111">
        <f t="shared" si="33"/>
        <v>256571.57469302462</v>
      </c>
      <c r="L85" s="86"/>
      <c r="M85" s="1016" t="s">
        <v>204</v>
      </c>
      <c r="N85" s="1009"/>
      <c r="O85" s="1010"/>
      <c r="P85" s="112">
        <v>53</v>
      </c>
      <c r="Q85" s="114">
        <f>'Cél.por tricoma'!AG80</f>
        <v>72.2</v>
      </c>
      <c r="R85" s="107">
        <f t="shared" si="34"/>
        <v>3826.6000000000004</v>
      </c>
      <c r="S85" s="108">
        <f>Calibração!$H$33</f>
        <v>699.31334630921265</v>
      </c>
      <c r="T85" s="109">
        <f t="shared" si="35"/>
        <v>2675992.4509868333</v>
      </c>
      <c r="U85" s="110">
        <f t="shared" si="36"/>
        <v>8.4016393442622945</v>
      </c>
      <c r="V85" s="111">
        <f t="shared" si="37"/>
        <v>318508.36977599387</v>
      </c>
      <c r="W85" s="88"/>
      <c r="X85" s="1016" t="s">
        <v>204</v>
      </c>
      <c r="Y85" s="1009"/>
      <c r="Z85" s="1010"/>
      <c r="AA85" s="112">
        <v>35</v>
      </c>
      <c r="AB85" s="114">
        <f>'Cél.por tricoma'!$AG$126</f>
        <v>80.5</v>
      </c>
      <c r="AC85" s="107">
        <f t="shared" si="38"/>
        <v>2817.5</v>
      </c>
      <c r="AD85" s="108">
        <f t="shared" si="39"/>
        <v>1223.7983560411221</v>
      </c>
      <c r="AE85" s="109">
        <f t="shared" si="40"/>
        <v>3448051.8681458617</v>
      </c>
      <c r="AF85" s="110">
        <f t="shared" si="41"/>
        <v>12.068965517241379</v>
      </c>
      <c r="AG85" s="111">
        <f t="shared" si="42"/>
        <v>285695.72621779999</v>
      </c>
      <c r="AH85" s="88"/>
      <c r="AI85" s="1016" t="s">
        <v>204</v>
      </c>
      <c r="AJ85" s="1009"/>
      <c r="AK85" s="1010"/>
      <c r="AL85" s="112">
        <v>46</v>
      </c>
      <c r="AM85" s="114">
        <f>'Cél.por tricoma'!$AG$172</f>
        <v>62.8</v>
      </c>
      <c r="AN85" s="107">
        <f t="shared" si="59"/>
        <v>2888.7999999999997</v>
      </c>
      <c r="AO85" s="108">
        <f>Calibração!$G$33</f>
        <v>815.8655706940815</v>
      </c>
      <c r="AP85" s="109">
        <f t="shared" si="44"/>
        <v>2356872.4606210622</v>
      </c>
      <c r="AQ85" s="110">
        <f t="shared" si="45"/>
        <v>11.51685393258427</v>
      </c>
      <c r="AR85" s="111">
        <f t="shared" si="46"/>
        <v>204645.51121490198</v>
      </c>
      <c r="AS85" s="88"/>
      <c r="AT85" s="1016" t="s">
        <v>204</v>
      </c>
      <c r="AU85" s="1009"/>
      <c r="AV85" s="1010"/>
      <c r="AW85" s="112">
        <v>43</v>
      </c>
      <c r="AX85" s="114">
        <f>'Cél.por tricoma'!$AG$218</f>
        <v>61.4</v>
      </c>
      <c r="AY85" s="107">
        <f t="shared" si="47"/>
        <v>2640.2</v>
      </c>
      <c r="AZ85" s="108">
        <f>Calibração!$G$33</f>
        <v>815.8655706940815</v>
      </c>
      <c r="BA85" s="109">
        <f t="shared" si="48"/>
        <v>2154048.2797465138</v>
      </c>
      <c r="BB85" s="110">
        <f t="shared" si="49"/>
        <v>11.51685393258427</v>
      </c>
      <c r="BC85" s="111">
        <f t="shared" si="50"/>
        <v>187034.43599750215</v>
      </c>
      <c r="BD85" s="88"/>
      <c r="BE85" s="1016" t="s">
        <v>204</v>
      </c>
      <c r="BF85" s="1009"/>
      <c r="BG85" s="1010"/>
      <c r="BH85" s="112">
        <v>38</v>
      </c>
      <c r="BI85" s="114">
        <f>'Cél.por tricoma'!$AG$264</f>
        <v>52.1</v>
      </c>
      <c r="BJ85" s="107">
        <f t="shared" si="51"/>
        <v>1979.8</v>
      </c>
      <c r="BK85" s="108">
        <f>Calibração!$G$33</f>
        <v>815.8655706940815</v>
      </c>
      <c r="BL85" s="109">
        <f t="shared" si="52"/>
        <v>1615250.6568601425</v>
      </c>
      <c r="BM85" s="112">
        <f t="shared" si="53"/>
        <v>11.052631578947368</v>
      </c>
      <c r="BN85" s="111">
        <f t="shared" si="54"/>
        <v>146141.72609687003</v>
      </c>
      <c r="BO85" s="88"/>
      <c r="BP85" s="1016" t="s">
        <v>204</v>
      </c>
      <c r="BQ85" s="1009"/>
      <c r="BR85" s="1010"/>
      <c r="BS85" s="112">
        <v>35</v>
      </c>
      <c r="BT85" s="114">
        <f>'Cél.por tricoma'!$AG$310</f>
        <v>55.333333333333336</v>
      </c>
      <c r="BU85" s="107">
        <f t="shared" si="55"/>
        <v>1936.6666666666667</v>
      </c>
      <c r="BV85" s="108">
        <f>Calibração!$E$33</f>
        <v>1223.7983560411221</v>
      </c>
      <c r="BW85" s="109">
        <f t="shared" si="56"/>
        <v>2370089.4828663068</v>
      </c>
      <c r="BX85" s="112">
        <f t="shared" si="57"/>
        <v>14.095890410958905</v>
      </c>
      <c r="BY85" s="111">
        <f t="shared" si="58"/>
        <v>168140.45893998095</v>
      </c>
      <c r="BZ85" s="85"/>
      <c r="CA85" s="88"/>
      <c r="CB85" s="88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</row>
    <row r="86" spans="1:98" ht="15.75" customHeight="1">
      <c r="A86" s="1018"/>
      <c r="B86" s="1016" t="s">
        <v>262</v>
      </c>
      <c r="C86" s="1009"/>
      <c r="D86" s="1010"/>
      <c r="E86" s="112">
        <v>13</v>
      </c>
      <c r="F86" s="114">
        <f>'Cél.por tricoma'!$AG$35</f>
        <v>16.566666666666666</v>
      </c>
      <c r="G86" s="107">
        <f t="shared" si="60"/>
        <v>215.36666666666667</v>
      </c>
      <c r="H86" s="108">
        <f>Calibração!$G$33</f>
        <v>815.8655706940815</v>
      </c>
      <c r="I86" s="109">
        <f t="shared" si="31"/>
        <v>175710.24840848203</v>
      </c>
      <c r="J86" s="110">
        <f t="shared" si="32"/>
        <v>12.02247191011236</v>
      </c>
      <c r="K86" s="111">
        <f t="shared" si="33"/>
        <v>14615.151503135421</v>
      </c>
      <c r="L86" s="86"/>
      <c r="M86" s="1016" t="s">
        <v>262</v>
      </c>
      <c r="N86" s="1009"/>
      <c r="O86" s="1010"/>
      <c r="P86" s="112">
        <v>35</v>
      </c>
      <c r="Q86" s="114">
        <f>'Cél.por tricoma'!AG81</f>
        <v>14.666666666666666</v>
      </c>
      <c r="R86" s="107">
        <f t="shared" si="34"/>
        <v>513.33333333333326</v>
      </c>
      <c r="S86" s="108">
        <f>Calibração!$H$33</f>
        <v>699.31334630921265</v>
      </c>
      <c r="T86" s="109">
        <f t="shared" si="35"/>
        <v>358980.85110539576</v>
      </c>
      <c r="U86" s="110">
        <f t="shared" si="36"/>
        <v>8.4016393442622945</v>
      </c>
      <c r="V86" s="111">
        <f t="shared" si="37"/>
        <v>42727.476912056867</v>
      </c>
      <c r="W86" s="88"/>
      <c r="X86" s="1016" t="s">
        <v>262</v>
      </c>
      <c r="Y86" s="1009"/>
      <c r="Z86" s="1010"/>
      <c r="AA86" s="112">
        <v>32</v>
      </c>
      <c r="AB86" s="114">
        <f>'Cél.por tricoma'!$AG$127</f>
        <v>11.7</v>
      </c>
      <c r="AC86" s="107">
        <f t="shared" si="38"/>
        <v>374.4</v>
      </c>
      <c r="AD86" s="108">
        <f t="shared" si="39"/>
        <v>1223.7983560411221</v>
      </c>
      <c r="AE86" s="109">
        <f t="shared" si="40"/>
        <v>458190.10450179607</v>
      </c>
      <c r="AF86" s="110">
        <f t="shared" si="41"/>
        <v>12.068965517241379</v>
      </c>
      <c r="AG86" s="111">
        <f t="shared" si="42"/>
        <v>37964.322944434534</v>
      </c>
      <c r="AH86" s="88"/>
      <c r="AI86" s="1016" t="s">
        <v>262</v>
      </c>
      <c r="AJ86" s="1009"/>
      <c r="AK86" s="1010"/>
      <c r="AL86" s="112">
        <v>25</v>
      </c>
      <c r="AM86" s="114">
        <f>'Cél.por tricoma'!$AG$173</f>
        <v>8.3000000000000007</v>
      </c>
      <c r="AN86" s="107">
        <f t="shared" si="59"/>
        <v>207.50000000000003</v>
      </c>
      <c r="AO86" s="108">
        <f>Calibração!$G$33</f>
        <v>815.8655706940815</v>
      </c>
      <c r="AP86" s="109">
        <f t="shared" si="44"/>
        <v>169292.10591902194</v>
      </c>
      <c r="AQ86" s="110">
        <f t="shared" si="45"/>
        <v>11.51685393258427</v>
      </c>
      <c r="AR86" s="111">
        <f t="shared" si="46"/>
        <v>14699.50968467605</v>
      </c>
      <c r="AS86" s="88"/>
      <c r="AT86" s="1016" t="s">
        <v>262</v>
      </c>
      <c r="AU86" s="1009"/>
      <c r="AV86" s="1010"/>
      <c r="AW86" s="112">
        <v>32</v>
      </c>
      <c r="AX86" s="114">
        <f>'Cél.por tricoma'!$AG$219</f>
        <v>13.433333333333334</v>
      </c>
      <c r="AY86" s="107">
        <f t="shared" si="47"/>
        <v>429.86666666666667</v>
      </c>
      <c r="AZ86" s="108">
        <f>Calibração!$G$33</f>
        <v>815.8655706940815</v>
      </c>
      <c r="BA86" s="109">
        <f t="shared" si="48"/>
        <v>350713.41332236252</v>
      </c>
      <c r="BB86" s="110">
        <f t="shared" si="49"/>
        <v>11.51685393258427</v>
      </c>
      <c r="BC86" s="111">
        <f t="shared" si="50"/>
        <v>30452.189059210014</v>
      </c>
      <c r="BD86" s="88"/>
      <c r="BE86" s="1016" t="s">
        <v>262</v>
      </c>
      <c r="BF86" s="1009"/>
      <c r="BG86" s="1010"/>
      <c r="BH86" s="112">
        <v>23</v>
      </c>
      <c r="BI86" s="114">
        <f>'Cél.por tricoma'!$AG$265</f>
        <v>12.366666666666667</v>
      </c>
      <c r="BJ86" s="107">
        <f t="shared" si="51"/>
        <v>284.43333333333334</v>
      </c>
      <c r="BK86" s="108">
        <f>Calibração!$G$33</f>
        <v>815.8655706940815</v>
      </c>
      <c r="BL86" s="109">
        <f t="shared" si="52"/>
        <v>232059.36382441991</v>
      </c>
      <c r="BM86" s="112">
        <f t="shared" si="53"/>
        <v>11.052631578947368</v>
      </c>
      <c r="BN86" s="111">
        <f t="shared" si="54"/>
        <v>20995.8472031618</v>
      </c>
      <c r="BO86" s="88"/>
      <c r="BP86" s="1016" t="s">
        <v>262</v>
      </c>
      <c r="BQ86" s="1009"/>
      <c r="BR86" s="1010"/>
      <c r="BS86" s="112">
        <v>21</v>
      </c>
      <c r="BT86" s="114">
        <f>'Cél.por tricoma'!$AG$311</f>
        <v>11.866666666666667</v>
      </c>
      <c r="BU86" s="107">
        <f t="shared" si="55"/>
        <v>249.20000000000002</v>
      </c>
      <c r="BV86" s="108">
        <f>Calibração!$E$33</f>
        <v>1223.7983560411221</v>
      </c>
      <c r="BW86" s="109">
        <f t="shared" si="56"/>
        <v>304970.55032544764</v>
      </c>
      <c r="BX86" s="112">
        <f t="shared" si="57"/>
        <v>14.095890410958905</v>
      </c>
      <c r="BY86" s="111">
        <f t="shared" si="58"/>
        <v>21635.422909385496</v>
      </c>
      <c r="BZ86" s="85"/>
      <c r="CA86" s="88"/>
      <c r="CB86" s="88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</row>
    <row r="87" spans="1:98" ht="15.75" customHeight="1">
      <c r="A87" s="1018"/>
      <c r="B87" s="1016" t="s">
        <v>263</v>
      </c>
      <c r="C87" s="1009"/>
      <c r="D87" s="1010"/>
      <c r="E87" s="112">
        <v>2</v>
      </c>
      <c r="F87" s="114">
        <f>'Cél.por tricoma'!$AG$36</f>
        <v>3.0333333333333332</v>
      </c>
      <c r="G87" s="107">
        <f t="shared" si="60"/>
        <v>6.0666666666666664</v>
      </c>
      <c r="H87" s="108">
        <f>Calibração!$G$33</f>
        <v>815.8655706940815</v>
      </c>
      <c r="I87" s="109">
        <f t="shared" si="31"/>
        <v>4949.5844622107606</v>
      </c>
      <c r="J87" s="110">
        <f t="shared" si="32"/>
        <v>12.02247191011236</v>
      </c>
      <c r="K87" s="111">
        <f t="shared" si="33"/>
        <v>411.69440853902586</v>
      </c>
      <c r="L87" s="86"/>
      <c r="M87" s="1016" t="s">
        <v>263</v>
      </c>
      <c r="N87" s="1009"/>
      <c r="O87" s="1010"/>
      <c r="P87" s="112">
        <v>1</v>
      </c>
      <c r="Q87" s="114">
        <f>'Cél.por tricoma'!AG82</f>
        <v>2.9</v>
      </c>
      <c r="R87" s="107">
        <f t="shared" si="34"/>
        <v>2.9</v>
      </c>
      <c r="S87" s="108">
        <f>Calibração!$H$33</f>
        <v>699.31334630921265</v>
      </c>
      <c r="T87" s="109">
        <f t="shared" si="35"/>
        <v>2028.0087042967166</v>
      </c>
      <c r="U87" s="110">
        <f t="shared" si="36"/>
        <v>8.4016393442622945</v>
      </c>
      <c r="V87" s="111">
        <f t="shared" si="37"/>
        <v>241.38249943824334</v>
      </c>
      <c r="W87" s="88"/>
      <c r="X87" s="1016" t="s">
        <v>263</v>
      </c>
      <c r="Y87" s="1009"/>
      <c r="Z87" s="1010"/>
      <c r="AA87" s="112"/>
      <c r="AB87" s="114">
        <f>'Cél.por tricoma'!$AG$128</f>
        <v>3</v>
      </c>
      <c r="AC87" s="107">
        <f t="shared" si="38"/>
        <v>0</v>
      </c>
      <c r="AD87" s="108">
        <f t="shared" si="39"/>
        <v>1223.7983560411221</v>
      </c>
      <c r="AE87" s="109">
        <f t="shared" si="40"/>
        <v>0</v>
      </c>
      <c r="AF87" s="110">
        <f t="shared" si="41"/>
        <v>12.068965517241379</v>
      </c>
      <c r="AG87" s="111">
        <f t="shared" si="42"/>
        <v>0</v>
      </c>
      <c r="AH87" s="88"/>
      <c r="AI87" s="1016" t="s">
        <v>263</v>
      </c>
      <c r="AJ87" s="1009"/>
      <c r="AK87" s="1010"/>
      <c r="AL87" s="112"/>
      <c r="AM87" s="114">
        <f>'Cél.por tricoma'!$AG$174</f>
        <v>3.5</v>
      </c>
      <c r="AN87" s="107">
        <f t="shared" si="59"/>
        <v>0</v>
      </c>
      <c r="AO87" s="108">
        <f>Calibração!$G$33</f>
        <v>815.8655706940815</v>
      </c>
      <c r="AP87" s="109">
        <f t="shared" si="44"/>
        <v>0</v>
      </c>
      <c r="AQ87" s="110">
        <f t="shared" si="45"/>
        <v>11.51685393258427</v>
      </c>
      <c r="AR87" s="111">
        <f t="shared" si="46"/>
        <v>0</v>
      </c>
      <c r="AS87" s="88"/>
      <c r="AT87" s="1016" t="s">
        <v>263</v>
      </c>
      <c r="AU87" s="1009"/>
      <c r="AV87" s="1010"/>
      <c r="AW87" s="112">
        <v>2</v>
      </c>
      <c r="AX87" s="114">
        <f>'Cél.por tricoma'!$AG$220</f>
        <v>2.8181818181818183</v>
      </c>
      <c r="AY87" s="107">
        <f t="shared" si="47"/>
        <v>5.6363636363636367</v>
      </c>
      <c r="AZ87" s="108">
        <f>Calibração!$G$33</f>
        <v>815.8655706940815</v>
      </c>
      <c r="BA87" s="109">
        <f t="shared" si="48"/>
        <v>4598.5150348211873</v>
      </c>
      <c r="BB87" s="110">
        <f t="shared" si="49"/>
        <v>11.51685393258427</v>
      </c>
      <c r="BC87" s="111">
        <f t="shared" si="50"/>
        <v>399.28569570642503</v>
      </c>
      <c r="BD87" s="88"/>
      <c r="BE87" s="1016" t="s">
        <v>263</v>
      </c>
      <c r="BF87" s="1009"/>
      <c r="BG87" s="1010"/>
      <c r="BH87" s="112"/>
      <c r="BI87" s="114">
        <f>'Cél.por tricoma'!$AG$266</f>
        <v>3.0625</v>
      </c>
      <c r="BJ87" s="107">
        <f t="shared" si="51"/>
        <v>0</v>
      </c>
      <c r="BK87" s="108">
        <f>Calibração!$G$33</f>
        <v>815.8655706940815</v>
      </c>
      <c r="BL87" s="109">
        <f t="shared" si="52"/>
        <v>0</v>
      </c>
      <c r="BM87" s="112">
        <f t="shared" si="53"/>
        <v>11.052631578947368</v>
      </c>
      <c r="BN87" s="111">
        <f t="shared" si="54"/>
        <v>0</v>
      </c>
      <c r="BO87" s="88"/>
      <c r="BP87" s="1016" t="s">
        <v>263</v>
      </c>
      <c r="BQ87" s="1009"/>
      <c r="BR87" s="1010"/>
      <c r="BS87" s="112"/>
      <c r="BT87" s="114">
        <f>'Cél.por tricoma'!$AG$312</f>
        <v>2.5</v>
      </c>
      <c r="BU87" s="107">
        <f t="shared" si="55"/>
        <v>0</v>
      </c>
      <c r="BV87" s="108">
        <f>Calibração!$E$33</f>
        <v>1223.7983560411221</v>
      </c>
      <c r="BW87" s="109">
        <f t="shared" si="56"/>
        <v>0</v>
      </c>
      <c r="BX87" s="112">
        <f t="shared" si="57"/>
        <v>14.095890410958905</v>
      </c>
      <c r="BY87" s="111">
        <f t="shared" si="58"/>
        <v>0</v>
      </c>
      <c r="BZ87" s="85"/>
      <c r="CA87" s="88"/>
      <c r="CB87" s="88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</row>
    <row r="88" spans="1:98" ht="15.75" customHeight="1">
      <c r="A88" s="1018"/>
      <c r="B88" s="1008" t="s">
        <v>122</v>
      </c>
      <c r="C88" s="1009"/>
      <c r="D88" s="1010"/>
      <c r="E88" s="112">
        <v>2</v>
      </c>
      <c r="F88" s="115">
        <v>1</v>
      </c>
      <c r="G88" s="107">
        <f t="shared" si="60"/>
        <v>2</v>
      </c>
      <c r="H88" s="108">
        <f>Calibração!$G$33</f>
        <v>815.8655706940815</v>
      </c>
      <c r="I88" s="109">
        <f t="shared" si="31"/>
        <v>1631.731141388163</v>
      </c>
      <c r="J88" s="110">
        <f t="shared" si="32"/>
        <v>12.02247191011236</v>
      </c>
      <c r="K88" s="111">
        <f t="shared" si="33"/>
        <v>135.72343138649205</v>
      </c>
      <c r="L88" s="86"/>
      <c r="M88" s="1008" t="s">
        <v>122</v>
      </c>
      <c r="N88" s="1009"/>
      <c r="O88" s="1010"/>
      <c r="P88" s="112">
        <v>1</v>
      </c>
      <c r="Q88" s="115">
        <v>1</v>
      </c>
      <c r="R88" s="107">
        <f t="shared" si="34"/>
        <v>1</v>
      </c>
      <c r="S88" s="108">
        <f>Calibração!$H$33</f>
        <v>699.31334630921265</v>
      </c>
      <c r="T88" s="109">
        <f t="shared" si="35"/>
        <v>699.31334630921265</v>
      </c>
      <c r="U88" s="110">
        <f t="shared" si="36"/>
        <v>8.4016393442622945</v>
      </c>
      <c r="V88" s="111">
        <f t="shared" si="37"/>
        <v>83.23534463387702</v>
      </c>
      <c r="W88" s="88"/>
      <c r="X88" s="1008" t="s">
        <v>122</v>
      </c>
      <c r="Y88" s="1009"/>
      <c r="Z88" s="1010"/>
      <c r="AA88" s="112"/>
      <c r="AB88" s="115">
        <v>1</v>
      </c>
      <c r="AC88" s="107">
        <f t="shared" si="38"/>
        <v>0</v>
      </c>
      <c r="AD88" s="108">
        <f t="shared" si="39"/>
        <v>1223.7983560411221</v>
      </c>
      <c r="AE88" s="109">
        <f t="shared" si="40"/>
        <v>0</v>
      </c>
      <c r="AF88" s="110">
        <f t="shared" si="41"/>
        <v>12.068965517241379</v>
      </c>
      <c r="AG88" s="111">
        <f t="shared" si="42"/>
        <v>0</v>
      </c>
      <c r="AH88" s="88"/>
      <c r="AI88" s="1008" t="s">
        <v>122</v>
      </c>
      <c r="AJ88" s="1009"/>
      <c r="AK88" s="1010"/>
      <c r="AL88" s="112"/>
      <c r="AM88" s="114"/>
      <c r="AN88" s="107">
        <f t="shared" si="59"/>
        <v>0</v>
      </c>
      <c r="AO88" s="108">
        <f>Calibração!$G$33</f>
        <v>815.8655706940815</v>
      </c>
      <c r="AP88" s="109">
        <f t="shared" si="44"/>
        <v>0</v>
      </c>
      <c r="AQ88" s="110">
        <f t="shared" si="45"/>
        <v>11.51685393258427</v>
      </c>
      <c r="AR88" s="111">
        <f t="shared" si="46"/>
        <v>0</v>
      </c>
      <c r="AS88" s="88"/>
      <c r="AT88" s="1008" t="s">
        <v>122</v>
      </c>
      <c r="AU88" s="1009"/>
      <c r="AV88" s="1010"/>
      <c r="AW88" s="112"/>
      <c r="AX88" s="115">
        <v>1</v>
      </c>
      <c r="AY88" s="107">
        <f t="shared" si="47"/>
        <v>0</v>
      </c>
      <c r="AZ88" s="108">
        <f>Calibração!$G$33</f>
        <v>815.8655706940815</v>
      </c>
      <c r="BA88" s="109">
        <f t="shared" si="48"/>
        <v>0</v>
      </c>
      <c r="BB88" s="110">
        <f t="shared" si="49"/>
        <v>11.51685393258427</v>
      </c>
      <c r="BC88" s="111">
        <f t="shared" si="50"/>
        <v>0</v>
      </c>
      <c r="BD88" s="88"/>
      <c r="BE88" s="1008" t="s">
        <v>122</v>
      </c>
      <c r="BF88" s="1009"/>
      <c r="BG88" s="1010"/>
      <c r="BH88" s="112"/>
      <c r="BI88" s="115">
        <v>1</v>
      </c>
      <c r="BJ88" s="107">
        <f t="shared" si="51"/>
        <v>0</v>
      </c>
      <c r="BK88" s="108">
        <f>Calibração!$G$33</f>
        <v>815.8655706940815</v>
      </c>
      <c r="BL88" s="109">
        <f t="shared" si="52"/>
        <v>0</v>
      </c>
      <c r="BM88" s="112">
        <f t="shared" si="53"/>
        <v>11.052631578947368</v>
      </c>
      <c r="BN88" s="111">
        <f t="shared" si="54"/>
        <v>0</v>
      </c>
      <c r="BO88" s="88"/>
      <c r="BP88" s="1008" t="s">
        <v>122</v>
      </c>
      <c r="BQ88" s="1009"/>
      <c r="BR88" s="1010"/>
      <c r="BS88" s="112"/>
      <c r="BT88" s="115">
        <v>1</v>
      </c>
      <c r="BU88" s="107">
        <f t="shared" si="55"/>
        <v>0</v>
      </c>
      <c r="BV88" s="108">
        <f>Calibração!$E$33</f>
        <v>1223.7983560411221</v>
      </c>
      <c r="BW88" s="109">
        <f t="shared" si="56"/>
        <v>0</v>
      </c>
      <c r="BX88" s="112">
        <f t="shared" si="57"/>
        <v>14.095890410958905</v>
      </c>
      <c r="BY88" s="111">
        <f t="shared" si="58"/>
        <v>0</v>
      </c>
      <c r="BZ88" s="85"/>
      <c r="CA88" s="88"/>
      <c r="CB88" s="88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</row>
    <row r="89" spans="1:98" ht="15.75" customHeight="1">
      <c r="A89" s="1018"/>
      <c r="B89" s="1008" t="s">
        <v>120</v>
      </c>
      <c r="C89" s="1009"/>
      <c r="D89" s="1010"/>
      <c r="E89" s="112"/>
      <c r="F89" s="115">
        <v>1</v>
      </c>
      <c r="G89" s="107">
        <f t="shared" si="60"/>
        <v>0</v>
      </c>
      <c r="H89" s="108">
        <f>Calibração!$G$33</f>
        <v>815.8655706940815</v>
      </c>
      <c r="I89" s="109">
        <f t="shared" si="31"/>
        <v>0</v>
      </c>
      <c r="J89" s="110">
        <f t="shared" si="32"/>
        <v>12.02247191011236</v>
      </c>
      <c r="K89" s="111">
        <f t="shared" si="33"/>
        <v>0</v>
      </c>
      <c r="L89" s="86"/>
      <c r="M89" s="1008" t="s">
        <v>120</v>
      </c>
      <c r="N89" s="1009"/>
      <c r="O89" s="1010"/>
      <c r="P89" s="112"/>
      <c r="Q89" s="115">
        <v>1</v>
      </c>
      <c r="R89" s="107">
        <f t="shared" si="34"/>
        <v>0</v>
      </c>
      <c r="S89" s="108">
        <f>Calibração!$H$33</f>
        <v>699.31334630921265</v>
      </c>
      <c r="T89" s="109">
        <f t="shared" si="35"/>
        <v>0</v>
      </c>
      <c r="U89" s="110">
        <f t="shared" si="36"/>
        <v>8.4016393442622945</v>
      </c>
      <c r="V89" s="111">
        <f t="shared" si="37"/>
        <v>0</v>
      </c>
      <c r="W89" s="88"/>
      <c r="X89" s="1008" t="s">
        <v>120</v>
      </c>
      <c r="Y89" s="1009"/>
      <c r="Z89" s="1010"/>
      <c r="AA89" s="112"/>
      <c r="AB89" s="115">
        <v>1</v>
      </c>
      <c r="AC89" s="107">
        <f t="shared" si="38"/>
        <v>0</v>
      </c>
      <c r="AD89" s="108">
        <f t="shared" si="39"/>
        <v>1223.7983560411221</v>
      </c>
      <c r="AE89" s="109">
        <f t="shared" si="40"/>
        <v>0</v>
      </c>
      <c r="AF89" s="110">
        <f t="shared" si="41"/>
        <v>12.068965517241379</v>
      </c>
      <c r="AG89" s="111">
        <f t="shared" si="42"/>
        <v>0</v>
      </c>
      <c r="AH89" s="88"/>
      <c r="AI89" s="1008" t="s">
        <v>120</v>
      </c>
      <c r="AJ89" s="1009"/>
      <c r="AK89" s="1010"/>
      <c r="AL89" s="112"/>
      <c r="AM89" s="114"/>
      <c r="AN89" s="107">
        <f t="shared" si="59"/>
        <v>0</v>
      </c>
      <c r="AO89" s="108">
        <f>Calibração!$G$33</f>
        <v>815.8655706940815</v>
      </c>
      <c r="AP89" s="109">
        <f t="shared" si="44"/>
        <v>0</v>
      </c>
      <c r="AQ89" s="110">
        <f t="shared" si="45"/>
        <v>11.51685393258427</v>
      </c>
      <c r="AR89" s="111">
        <f t="shared" si="46"/>
        <v>0</v>
      </c>
      <c r="AS89" s="88"/>
      <c r="AT89" s="1008" t="s">
        <v>120</v>
      </c>
      <c r="AU89" s="1009"/>
      <c r="AV89" s="1010"/>
      <c r="AW89" s="112"/>
      <c r="AX89" s="115">
        <v>1</v>
      </c>
      <c r="AY89" s="107">
        <f t="shared" si="47"/>
        <v>0</v>
      </c>
      <c r="AZ89" s="108">
        <f>Calibração!$G$33</f>
        <v>815.8655706940815</v>
      </c>
      <c r="BA89" s="109">
        <f t="shared" si="48"/>
        <v>0</v>
      </c>
      <c r="BB89" s="110">
        <f t="shared" si="49"/>
        <v>11.51685393258427</v>
      </c>
      <c r="BC89" s="111">
        <f t="shared" si="50"/>
        <v>0</v>
      </c>
      <c r="BD89" s="88"/>
      <c r="BE89" s="1008" t="s">
        <v>120</v>
      </c>
      <c r="BF89" s="1009"/>
      <c r="BG89" s="1010"/>
      <c r="BH89" s="112"/>
      <c r="BI89" s="115">
        <v>1</v>
      </c>
      <c r="BJ89" s="107">
        <f t="shared" si="51"/>
        <v>0</v>
      </c>
      <c r="BK89" s="108">
        <f>Calibração!$G$33</f>
        <v>815.8655706940815</v>
      </c>
      <c r="BL89" s="109">
        <f t="shared" si="52"/>
        <v>0</v>
      </c>
      <c r="BM89" s="112">
        <f t="shared" si="53"/>
        <v>11.052631578947368</v>
      </c>
      <c r="BN89" s="111">
        <f t="shared" si="54"/>
        <v>0</v>
      </c>
      <c r="BO89" s="88"/>
      <c r="BP89" s="1008" t="s">
        <v>120</v>
      </c>
      <c r="BQ89" s="1009"/>
      <c r="BR89" s="1010"/>
      <c r="BS89" s="112"/>
      <c r="BT89" s="115">
        <v>1</v>
      </c>
      <c r="BU89" s="107">
        <f t="shared" si="55"/>
        <v>0</v>
      </c>
      <c r="BV89" s="108">
        <f>Calibração!$E$33</f>
        <v>1223.7983560411221</v>
      </c>
      <c r="BW89" s="109">
        <f t="shared" si="56"/>
        <v>0</v>
      </c>
      <c r="BX89" s="112">
        <f t="shared" si="57"/>
        <v>14.095890410958905</v>
      </c>
      <c r="BY89" s="111">
        <f t="shared" si="58"/>
        <v>0</v>
      </c>
      <c r="BZ89" s="85"/>
      <c r="CA89" s="88"/>
      <c r="CB89" s="88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</row>
    <row r="90" spans="1:98" ht="15.75" customHeight="1">
      <c r="A90" s="1018"/>
      <c r="B90" s="1008" t="s">
        <v>123</v>
      </c>
      <c r="C90" s="1009"/>
      <c r="D90" s="1010"/>
      <c r="E90" s="112"/>
      <c r="F90" s="115">
        <v>1</v>
      </c>
      <c r="G90" s="107">
        <f t="shared" si="60"/>
        <v>0</v>
      </c>
      <c r="H90" s="108">
        <f>Calibração!$G$33</f>
        <v>815.8655706940815</v>
      </c>
      <c r="I90" s="109">
        <f t="shared" si="31"/>
        <v>0</v>
      </c>
      <c r="J90" s="110">
        <f t="shared" si="32"/>
        <v>12.02247191011236</v>
      </c>
      <c r="K90" s="111">
        <f t="shared" si="33"/>
        <v>0</v>
      </c>
      <c r="L90" s="86"/>
      <c r="M90" s="1008" t="s">
        <v>123</v>
      </c>
      <c r="N90" s="1009"/>
      <c r="O90" s="1010"/>
      <c r="P90" s="112"/>
      <c r="Q90" s="115">
        <v>1</v>
      </c>
      <c r="R90" s="107">
        <f t="shared" si="34"/>
        <v>0</v>
      </c>
      <c r="S90" s="108">
        <f>Calibração!$H$33</f>
        <v>699.31334630921265</v>
      </c>
      <c r="T90" s="109">
        <f t="shared" si="35"/>
        <v>0</v>
      </c>
      <c r="U90" s="110">
        <f t="shared" si="36"/>
        <v>8.4016393442622945</v>
      </c>
      <c r="V90" s="111">
        <f t="shared" si="37"/>
        <v>0</v>
      </c>
      <c r="W90" s="88"/>
      <c r="X90" s="1008" t="s">
        <v>123</v>
      </c>
      <c r="Y90" s="1009"/>
      <c r="Z90" s="1010"/>
      <c r="AA90" s="112"/>
      <c r="AB90" s="115">
        <v>1</v>
      </c>
      <c r="AC90" s="107">
        <f t="shared" si="38"/>
        <v>0</v>
      </c>
      <c r="AD90" s="108">
        <f t="shared" si="39"/>
        <v>1223.7983560411221</v>
      </c>
      <c r="AE90" s="109">
        <f t="shared" si="40"/>
        <v>0</v>
      </c>
      <c r="AF90" s="110">
        <f t="shared" si="41"/>
        <v>12.068965517241379</v>
      </c>
      <c r="AG90" s="111">
        <f t="shared" si="42"/>
        <v>0</v>
      </c>
      <c r="AH90" s="88"/>
      <c r="AI90" s="1008" t="s">
        <v>123</v>
      </c>
      <c r="AJ90" s="1009"/>
      <c r="AK90" s="1010"/>
      <c r="AL90" s="112"/>
      <c r="AM90" s="114"/>
      <c r="AN90" s="107">
        <f t="shared" si="59"/>
        <v>0</v>
      </c>
      <c r="AO90" s="108">
        <f>Calibração!$G$33</f>
        <v>815.8655706940815</v>
      </c>
      <c r="AP90" s="109">
        <f t="shared" si="44"/>
        <v>0</v>
      </c>
      <c r="AQ90" s="110">
        <f t="shared" si="45"/>
        <v>11.51685393258427</v>
      </c>
      <c r="AR90" s="111">
        <f t="shared" si="46"/>
        <v>0</v>
      </c>
      <c r="AS90" s="88"/>
      <c r="AT90" s="1008" t="s">
        <v>123</v>
      </c>
      <c r="AU90" s="1009"/>
      <c r="AV90" s="1010"/>
      <c r="AW90" s="112"/>
      <c r="AX90" s="115">
        <v>1</v>
      </c>
      <c r="AY90" s="107">
        <f t="shared" si="47"/>
        <v>0</v>
      </c>
      <c r="AZ90" s="108">
        <f>Calibração!$G$33</f>
        <v>815.8655706940815</v>
      </c>
      <c r="BA90" s="109">
        <f t="shared" si="48"/>
        <v>0</v>
      </c>
      <c r="BB90" s="110">
        <f t="shared" si="49"/>
        <v>11.51685393258427</v>
      </c>
      <c r="BC90" s="111">
        <f t="shared" si="50"/>
        <v>0</v>
      </c>
      <c r="BD90" s="88"/>
      <c r="BE90" s="1008" t="s">
        <v>123</v>
      </c>
      <c r="BF90" s="1009"/>
      <c r="BG90" s="1010"/>
      <c r="BH90" s="112"/>
      <c r="BI90" s="115">
        <v>1</v>
      </c>
      <c r="BJ90" s="107">
        <f t="shared" si="51"/>
        <v>0</v>
      </c>
      <c r="BK90" s="108">
        <f>Calibração!$G$33</f>
        <v>815.8655706940815</v>
      </c>
      <c r="BL90" s="109">
        <f t="shared" si="52"/>
        <v>0</v>
      </c>
      <c r="BM90" s="112">
        <f t="shared" si="53"/>
        <v>11.052631578947368</v>
      </c>
      <c r="BN90" s="111">
        <f t="shared" si="54"/>
        <v>0</v>
      </c>
      <c r="BO90" s="88"/>
      <c r="BP90" s="1008" t="s">
        <v>123</v>
      </c>
      <c r="BQ90" s="1009"/>
      <c r="BR90" s="1010"/>
      <c r="BS90" s="112"/>
      <c r="BT90" s="115">
        <v>1</v>
      </c>
      <c r="BU90" s="107">
        <f t="shared" si="55"/>
        <v>0</v>
      </c>
      <c r="BV90" s="108">
        <f>Calibração!$E$33</f>
        <v>1223.7983560411221</v>
      </c>
      <c r="BW90" s="109">
        <f t="shared" si="56"/>
        <v>0</v>
      </c>
      <c r="BX90" s="112">
        <f t="shared" si="57"/>
        <v>14.095890410958905</v>
      </c>
      <c r="BY90" s="111">
        <f t="shared" si="58"/>
        <v>0</v>
      </c>
      <c r="BZ90" s="85"/>
      <c r="CA90" s="88"/>
      <c r="CB90" s="88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</row>
    <row r="91" spans="1:98" ht="15.75" customHeight="1">
      <c r="A91" s="1018"/>
      <c r="B91" s="1015" t="s">
        <v>214</v>
      </c>
      <c r="C91" s="1009"/>
      <c r="D91" s="1010"/>
      <c r="E91" s="112"/>
      <c r="F91" s="114">
        <f>'Cél.por tricoma'!$AG$40</f>
        <v>5.6</v>
      </c>
      <c r="G91" s="107">
        <f t="shared" si="60"/>
        <v>0</v>
      </c>
      <c r="H91" s="108">
        <f>Calibração!$G$33</f>
        <v>815.8655706940815</v>
      </c>
      <c r="I91" s="109">
        <f t="shared" si="31"/>
        <v>0</v>
      </c>
      <c r="J91" s="110">
        <f t="shared" si="32"/>
        <v>12.02247191011236</v>
      </c>
      <c r="K91" s="111">
        <f t="shared" si="33"/>
        <v>0</v>
      </c>
      <c r="L91" s="86"/>
      <c r="M91" s="1015" t="s">
        <v>214</v>
      </c>
      <c r="N91" s="1009"/>
      <c r="O91" s="1010"/>
      <c r="P91" s="112">
        <v>1</v>
      </c>
      <c r="Q91" s="114">
        <f>'Cél.por tricoma'!AG86</f>
        <v>4.666666666666667</v>
      </c>
      <c r="R91" s="107">
        <f t="shared" si="34"/>
        <v>4.666666666666667</v>
      </c>
      <c r="S91" s="108">
        <f>Calibração!$H$33</f>
        <v>699.31334630921265</v>
      </c>
      <c r="T91" s="109">
        <f t="shared" si="35"/>
        <v>3263.462282776326</v>
      </c>
      <c r="U91" s="110">
        <f t="shared" si="36"/>
        <v>8.4016393442622945</v>
      </c>
      <c r="V91" s="111">
        <f t="shared" si="37"/>
        <v>388.43160829142613</v>
      </c>
      <c r="W91" s="88"/>
      <c r="X91" s="1015" t="s">
        <v>214</v>
      </c>
      <c r="Y91" s="1009"/>
      <c r="Z91" s="1010"/>
      <c r="AA91" s="112"/>
      <c r="AB91" s="114"/>
      <c r="AC91" s="107">
        <f t="shared" si="38"/>
        <v>0</v>
      </c>
      <c r="AD91" s="108">
        <f t="shared" si="39"/>
        <v>1223.7983560411221</v>
      </c>
      <c r="AE91" s="109">
        <f t="shared" si="40"/>
        <v>0</v>
      </c>
      <c r="AF91" s="110">
        <f t="shared" si="41"/>
        <v>12.068965517241379</v>
      </c>
      <c r="AG91" s="111">
        <f t="shared" si="42"/>
        <v>0</v>
      </c>
      <c r="AH91" s="88"/>
      <c r="AI91" s="1015" t="s">
        <v>214</v>
      </c>
      <c r="AJ91" s="1009"/>
      <c r="AK91" s="1010"/>
      <c r="AL91" s="112">
        <v>2</v>
      </c>
      <c r="AM91" s="150">
        <f>'Cél.por tricoma'!M394</f>
        <v>6.382478632478632</v>
      </c>
      <c r="AN91" s="107">
        <f t="shared" si="59"/>
        <v>12.764957264957264</v>
      </c>
      <c r="AO91" s="108">
        <f>Calibração!$G$33</f>
        <v>815.8655706940815</v>
      </c>
      <c r="AP91" s="109">
        <f t="shared" si="44"/>
        <v>10414.489143859921</v>
      </c>
      <c r="AQ91" s="110">
        <f t="shared" si="45"/>
        <v>11.51685393258427</v>
      </c>
      <c r="AR91" s="111">
        <f t="shared" si="46"/>
        <v>904.28247200344674</v>
      </c>
      <c r="AS91" s="88"/>
      <c r="AT91" s="1015" t="s">
        <v>214</v>
      </c>
      <c r="AU91" s="1009"/>
      <c r="AV91" s="1010"/>
      <c r="AW91" s="112"/>
      <c r="AX91" s="114">
        <f>'Cél.por tricoma'!$AG$224</f>
        <v>8</v>
      </c>
      <c r="AY91" s="107">
        <f t="shared" si="47"/>
        <v>0</v>
      </c>
      <c r="AZ91" s="108">
        <f>Calibração!$G$33</f>
        <v>815.8655706940815</v>
      </c>
      <c r="BA91" s="109">
        <f t="shared" si="48"/>
        <v>0</v>
      </c>
      <c r="BB91" s="110">
        <f t="shared" si="49"/>
        <v>11.51685393258427</v>
      </c>
      <c r="BC91" s="111">
        <f t="shared" si="50"/>
        <v>0</v>
      </c>
      <c r="BD91" s="88"/>
      <c r="BE91" s="1015" t="s">
        <v>214</v>
      </c>
      <c r="BF91" s="1009"/>
      <c r="BG91" s="1010"/>
      <c r="BH91" s="112"/>
      <c r="BI91" s="114"/>
      <c r="BJ91" s="107">
        <f t="shared" si="51"/>
        <v>0</v>
      </c>
      <c r="BK91" s="108">
        <f>Calibração!$G$33</f>
        <v>815.8655706940815</v>
      </c>
      <c r="BL91" s="109">
        <f t="shared" si="52"/>
        <v>0</v>
      </c>
      <c r="BM91" s="112">
        <f t="shared" si="53"/>
        <v>11.052631578947368</v>
      </c>
      <c r="BN91" s="111">
        <f t="shared" si="54"/>
        <v>0</v>
      </c>
      <c r="BO91" s="88"/>
      <c r="BP91" s="1015" t="s">
        <v>214</v>
      </c>
      <c r="BQ91" s="1009"/>
      <c r="BR91" s="1010"/>
      <c r="BS91" s="112"/>
      <c r="BT91" s="114"/>
      <c r="BU91" s="107">
        <f t="shared" si="55"/>
        <v>0</v>
      </c>
      <c r="BV91" s="108">
        <f>Calibração!$E$33</f>
        <v>1223.7983560411221</v>
      </c>
      <c r="BW91" s="109">
        <f t="shared" si="56"/>
        <v>0</v>
      </c>
      <c r="BX91" s="112">
        <f t="shared" si="57"/>
        <v>14.095890410958905</v>
      </c>
      <c r="BY91" s="111">
        <f t="shared" si="58"/>
        <v>0</v>
      </c>
      <c r="BZ91" s="85"/>
      <c r="CA91" s="88"/>
      <c r="CB91" s="88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</row>
    <row r="92" spans="1:98" ht="15.75" customHeight="1">
      <c r="A92" s="1018"/>
      <c r="B92" s="1015" t="s">
        <v>218</v>
      </c>
      <c r="C92" s="1009"/>
      <c r="D92" s="1010"/>
      <c r="E92" s="112"/>
      <c r="F92" s="114"/>
      <c r="G92" s="107">
        <f t="shared" si="60"/>
        <v>0</v>
      </c>
      <c r="H92" s="108">
        <f>Calibração!$G$33</f>
        <v>815.8655706940815</v>
      </c>
      <c r="I92" s="109">
        <f t="shared" si="31"/>
        <v>0</v>
      </c>
      <c r="J92" s="110">
        <f t="shared" si="32"/>
        <v>12.02247191011236</v>
      </c>
      <c r="K92" s="111">
        <f t="shared" si="33"/>
        <v>0</v>
      </c>
      <c r="L92" s="86"/>
      <c r="M92" s="1015" t="s">
        <v>218</v>
      </c>
      <c r="N92" s="1009"/>
      <c r="O92" s="1010"/>
      <c r="P92" s="112"/>
      <c r="Q92" s="114"/>
      <c r="R92" s="107">
        <f t="shared" si="34"/>
        <v>0</v>
      </c>
      <c r="S92" s="108">
        <f>Calibração!$H$33</f>
        <v>699.31334630921265</v>
      </c>
      <c r="T92" s="109">
        <f t="shared" si="35"/>
        <v>0</v>
      </c>
      <c r="U92" s="110">
        <f t="shared" si="36"/>
        <v>8.4016393442622945</v>
      </c>
      <c r="V92" s="111">
        <f t="shared" si="37"/>
        <v>0</v>
      </c>
      <c r="W92" s="88"/>
      <c r="X92" s="1015" t="s">
        <v>218</v>
      </c>
      <c r="Y92" s="1009"/>
      <c r="Z92" s="1010"/>
      <c r="AA92" s="112"/>
      <c r="AB92" s="114"/>
      <c r="AC92" s="107">
        <f t="shared" si="38"/>
        <v>0</v>
      </c>
      <c r="AD92" s="108">
        <f t="shared" si="39"/>
        <v>1223.7983560411221</v>
      </c>
      <c r="AE92" s="109">
        <f t="shared" si="40"/>
        <v>0</v>
      </c>
      <c r="AF92" s="110">
        <f t="shared" si="41"/>
        <v>12.068965517241379</v>
      </c>
      <c r="AG92" s="111">
        <f t="shared" si="42"/>
        <v>0</v>
      </c>
      <c r="AH92" s="88"/>
      <c r="AI92" s="1015" t="s">
        <v>218</v>
      </c>
      <c r="AJ92" s="1009"/>
      <c r="AK92" s="1010"/>
      <c r="AL92" s="112">
        <v>1</v>
      </c>
      <c r="AM92" s="115">
        <v>1</v>
      </c>
      <c r="AN92" s="107">
        <f t="shared" si="59"/>
        <v>1</v>
      </c>
      <c r="AO92" s="108">
        <f>Calibração!$G$33</f>
        <v>815.8655706940815</v>
      </c>
      <c r="AP92" s="109">
        <f t="shared" si="44"/>
        <v>815.8655706940815</v>
      </c>
      <c r="AQ92" s="110">
        <f t="shared" si="45"/>
        <v>11.51685393258427</v>
      </c>
      <c r="AR92" s="111">
        <f t="shared" si="46"/>
        <v>70.841010528559266</v>
      </c>
      <c r="AS92" s="88"/>
      <c r="AT92" s="1015" t="s">
        <v>218</v>
      </c>
      <c r="AU92" s="1009"/>
      <c r="AV92" s="1010"/>
      <c r="AW92" s="112"/>
      <c r="AX92" s="114"/>
      <c r="AY92" s="107">
        <f t="shared" si="47"/>
        <v>0</v>
      </c>
      <c r="AZ92" s="108">
        <f>Calibração!$G$33</f>
        <v>815.8655706940815</v>
      </c>
      <c r="BA92" s="109">
        <f t="shared" si="48"/>
        <v>0</v>
      </c>
      <c r="BB92" s="110">
        <f t="shared" si="49"/>
        <v>11.51685393258427</v>
      </c>
      <c r="BC92" s="111">
        <f t="shared" si="50"/>
        <v>0</v>
      </c>
      <c r="BD92" s="88"/>
      <c r="BE92" s="1015" t="s">
        <v>218</v>
      </c>
      <c r="BF92" s="1009"/>
      <c r="BG92" s="1010"/>
      <c r="BH92" s="112"/>
      <c r="BI92" s="114"/>
      <c r="BJ92" s="107">
        <f t="shared" si="51"/>
        <v>0</v>
      </c>
      <c r="BK92" s="108">
        <f>Calibração!$G$33</f>
        <v>815.8655706940815</v>
      </c>
      <c r="BL92" s="109">
        <f t="shared" si="52"/>
        <v>0</v>
      </c>
      <c r="BM92" s="112">
        <f t="shared" si="53"/>
        <v>11.052631578947368</v>
      </c>
      <c r="BN92" s="111">
        <f t="shared" si="54"/>
        <v>0</v>
      </c>
      <c r="BO92" s="88"/>
      <c r="BP92" s="1015" t="s">
        <v>218</v>
      </c>
      <c r="BQ92" s="1009"/>
      <c r="BR92" s="1010"/>
      <c r="BS92" s="112"/>
      <c r="BT92" s="114"/>
      <c r="BU92" s="107">
        <f t="shared" si="55"/>
        <v>0</v>
      </c>
      <c r="BV92" s="108">
        <f>Calibração!$E$33</f>
        <v>1223.7983560411221</v>
      </c>
      <c r="BW92" s="109">
        <f t="shared" si="56"/>
        <v>0</v>
      </c>
      <c r="BX92" s="112">
        <f t="shared" si="57"/>
        <v>14.095890410958905</v>
      </c>
      <c r="BY92" s="111">
        <f t="shared" si="58"/>
        <v>0</v>
      </c>
      <c r="BZ92" s="85"/>
      <c r="CA92" s="88"/>
      <c r="CB92" s="88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</row>
    <row r="93" spans="1:98" ht="15.75" customHeight="1">
      <c r="A93" s="1018"/>
      <c r="B93" s="1008" t="s">
        <v>126</v>
      </c>
      <c r="C93" s="1009"/>
      <c r="D93" s="1010"/>
      <c r="E93" s="112"/>
      <c r="F93" s="114"/>
      <c r="G93" s="107">
        <f t="shared" si="60"/>
        <v>0</v>
      </c>
      <c r="H93" s="108">
        <f>Calibração!$G$33</f>
        <v>815.8655706940815</v>
      </c>
      <c r="I93" s="109">
        <f t="shared" si="31"/>
        <v>0</v>
      </c>
      <c r="J93" s="110">
        <f t="shared" si="32"/>
        <v>12.02247191011236</v>
      </c>
      <c r="K93" s="111">
        <f t="shared" si="33"/>
        <v>0</v>
      </c>
      <c r="L93" s="86"/>
      <c r="M93" s="1008" t="s">
        <v>126</v>
      </c>
      <c r="N93" s="1009"/>
      <c r="O93" s="1010"/>
      <c r="P93" s="112"/>
      <c r="Q93" s="115">
        <v>1</v>
      </c>
      <c r="R93" s="107">
        <f t="shared" si="34"/>
        <v>0</v>
      </c>
      <c r="S93" s="108">
        <f>Calibração!$H$33</f>
        <v>699.31334630921265</v>
      </c>
      <c r="T93" s="109">
        <f t="shared" si="35"/>
        <v>0</v>
      </c>
      <c r="U93" s="110">
        <f t="shared" si="36"/>
        <v>8.4016393442622945</v>
      </c>
      <c r="V93" s="111">
        <f t="shared" si="37"/>
        <v>0</v>
      </c>
      <c r="W93" s="88"/>
      <c r="X93" s="1008" t="s">
        <v>126</v>
      </c>
      <c r="Y93" s="1009"/>
      <c r="Z93" s="1010"/>
      <c r="AA93" s="112"/>
      <c r="AB93" s="115">
        <v>1</v>
      </c>
      <c r="AC93" s="107">
        <f t="shared" si="38"/>
        <v>0</v>
      </c>
      <c r="AD93" s="108">
        <f t="shared" si="39"/>
        <v>1223.7983560411221</v>
      </c>
      <c r="AE93" s="109">
        <f t="shared" si="40"/>
        <v>0</v>
      </c>
      <c r="AF93" s="110">
        <f t="shared" si="41"/>
        <v>12.068965517241379</v>
      </c>
      <c r="AG93" s="111">
        <f t="shared" si="42"/>
        <v>0</v>
      </c>
      <c r="AH93" s="88"/>
      <c r="AI93" s="1008" t="s">
        <v>126</v>
      </c>
      <c r="AJ93" s="1009"/>
      <c r="AK93" s="1010"/>
      <c r="AL93" s="112">
        <v>2</v>
      </c>
      <c r="AM93" s="115">
        <v>1</v>
      </c>
      <c r="AN93" s="107">
        <f t="shared" si="59"/>
        <v>2</v>
      </c>
      <c r="AO93" s="108">
        <f>Calibração!$G$33</f>
        <v>815.8655706940815</v>
      </c>
      <c r="AP93" s="109">
        <f t="shared" si="44"/>
        <v>1631.731141388163</v>
      </c>
      <c r="AQ93" s="110">
        <f t="shared" si="45"/>
        <v>11.51685393258427</v>
      </c>
      <c r="AR93" s="111">
        <f t="shared" si="46"/>
        <v>141.68202105711853</v>
      </c>
      <c r="AS93" s="88"/>
      <c r="AT93" s="1008" t="s">
        <v>126</v>
      </c>
      <c r="AU93" s="1009"/>
      <c r="AV93" s="1010"/>
      <c r="AW93" s="112">
        <v>1</v>
      </c>
      <c r="AX93" s="115">
        <v>1</v>
      </c>
      <c r="AY93" s="107">
        <f t="shared" si="47"/>
        <v>1</v>
      </c>
      <c r="AZ93" s="108">
        <f>Calibração!$G$33</f>
        <v>815.8655706940815</v>
      </c>
      <c r="BA93" s="109">
        <f t="shared" si="48"/>
        <v>815.8655706940815</v>
      </c>
      <c r="BB93" s="110">
        <f t="shared" si="49"/>
        <v>11.51685393258427</v>
      </c>
      <c r="BC93" s="111">
        <f t="shared" si="50"/>
        <v>70.841010528559266</v>
      </c>
      <c r="BD93" s="88"/>
      <c r="BE93" s="1008" t="s">
        <v>126</v>
      </c>
      <c r="BF93" s="1009"/>
      <c r="BG93" s="1010"/>
      <c r="BH93" s="112"/>
      <c r="BI93" s="115">
        <v>1</v>
      </c>
      <c r="BJ93" s="107">
        <f t="shared" si="51"/>
        <v>0</v>
      </c>
      <c r="BK93" s="108">
        <f>Calibração!$G$33</f>
        <v>815.8655706940815</v>
      </c>
      <c r="BL93" s="109">
        <f t="shared" si="52"/>
        <v>0</v>
      </c>
      <c r="BM93" s="112">
        <f t="shared" si="53"/>
        <v>11.052631578947368</v>
      </c>
      <c r="BN93" s="111">
        <f t="shared" si="54"/>
        <v>0</v>
      </c>
      <c r="BO93" s="88"/>
      <c r="BP93" s="1008" t="s">
        <v>126</v>
      </c>
      <c r="BQ93" s="1009"/>
      <c r="BR93" s="1010"/>
      <c r="BS93" s="112">
        <v>2</v>
      </c>
      <c r="BT93" s="115">
        <v>1</v>
      </c>
      <c r="BU93" s="107">
        <f t="shared" si="55"/>
        <v>2</v>
      </c>
      <c r="BV93" s="108">
        <f>Calibração!$E$33</f>
        <v>1223.7983560411221</v>
      </c>
      <c r="BW93" s="109">
        <f t="shared" si="56"/>
        <v>2447.5967120822443</v>
      </c>
      <c r="BX93" s="112">
        <f t="shared" si="57"/>
        <v>14.095890410958905</v>
      </c>
      <c r="BY93" s="111">
        <f t="shared" si="58"/>
        <v>173.63902816521266</v>
      </c>
      <c r="BZ93" s="85"/>
      <c r="CA93" s="88"/>
      <c r="CB93" s="88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</row>
    <row r="94" spans="1:98" ht="15.75" customHeight="1">
      <c r="A94" s="1018"/>
      <c r="B94" s="1011" t="s">
        <v>129</v>
      </c>
      <c r="C94" s="1009"/>
      <c r="D94" s="1010"/>
      <c r="E94" s="112">
        <v>2</v>
      </c>
      <c r="F94" s="114">
        <v>1</v>
      </c>
      <c r="G94" s="107">
        <f t="shared" si="60"/>
        <v>2</v>
      </c>
      <c r="H94" s="108">
        <f>Calibração!$G$33</f>
        <v>815.8655706940815</v>
      </c>
      <c r="I94" s="109">
        <f t="shared" si="31"/>
        <v>1631.731141388163</v>
      </c>
      <c r="J94" s="110">
        <f t="shared" si="32"/>
        <v>12.02247191011236</v>
      </c>
      <c r="K94" s="111">
        <f t="shared" si="33"/>
        <v>135.72343138649205</v>
      </c>
      <c r="L94" s="86"/>
      <c r="M94" s="1011" t="s">
        <v>129</v>
      </c>
      <c r="N94" s="1009"/>
      <c r="O94" s="1010"/>
      <c r="P94" s="112">
        <v>1</v>
      </c>
      <c r="Q94" s="115">
        <v>1</v>
      </c>
      <c r="R94" s="107">
        <f t="shared" si="34"/>
        <v>1</v>
      </c>
      <c r="S94" s="108">
        <f>Calibração!$H$33</f>
        <v>699.31334630921265</v>
      </c>
      <c r="T94" s="109">
        <f t="shared" si="35"/>
        <v>699.31334630921265</v>
      </c>
      <c r="U94" s="110">
        <f t="shared" si="36"/>
        <v>8.4016393442622945</v>
      </c>
      <c r="V94" s="111">
        <f t="shared" si="37"/>
        <v>83.23534463387702</v>
      </c>
      <c r="W94" s="88"/>
      <c r="X94" s="1011" t="s">
        <v>129</v>
      </c>
      <c r="Y94" s="1009"/>
      <c r="Z94" s="1010"/>
      <c r="AA94" s="112">
        <v>1</v>
      </c>
      <c r="AB94" s="115">
        <v>1</v>
      </c>
      <c r="AC94" s="107">
        <f t="shared" si="38"/>
        <v>1</v>
      </c>
      <c r="AD94" s="108">
        <f t="shared" si="39"/>
        <v>1223.7983560411221</v>
      </c>
      <c r="AE94" s="109">
        <f t="shared" si="40"/>
        <v>1223.7983560411221</v>
      </c>
      <c r="AF94" s="110">
        <f t="shared" si="41"/>
        <v>12.068965517241379</v>
      </c>
      <c r="AG94" s="111">
        <f t="shared" si="42"/>
        <v>101.40043521483584</v>
      </c>
      <c r="AH94" s="88"/>
      <c r="AI94" s="1011" t="s">
        <v>129</v>
      </c>
      <c r="AJ94" s="1009"/>
      <c r="AK94" s="1010"/>
      <c r="AL94" s="112"/>
      <c r="AM94" s="115">
        <v>1</v>
      </c>
      <c r="AN94" s="107">
        <f t="shared" si="59"/>
        <v>0</v>
      </c>
      <c r="AO94" s="108">
        <f>Calibração!$G$33</f>
        <v>815.8655706940815</v>
      </c>
      <c r="AP94" s="109">
        <f t="shared" si="44"/>
        <v>0</v>
      </c>
      <c r="AQ94" s="110">
        <f t="shared" si="45"/>
        <v>11.51685393258427</v>
      </c>
      <c r="AR94" s="111">
        <f t="shared" si="46"/>
        <v>0</v>
      </c>
      <c r="AS94" s="88"/>
      <c r="AT94" s="1011" t="s">
        <v>129</v>
      </c>
      <c r="AU94" s="1009"/>
      <c r="AV94" s="1010"/>
      <c r="AW94" s="112">
        <v>2</v>
      </c>
      <c r="AX94" s="115">
        <v>1</v>
      </c>
      <c r="AY94" s="107">
        <f t="shared" si="47"/>
        <v>2</v>
      </c>
      <c r="AZ94" s="108">
        <f>Calibração!$G$33</f>
        <v>815.8655706940815</v>
      </c>
      <c r="BA94" s="109">
        <f t="shared" si="48"/>
        <v>1631.731141388163</v>
      </c>
      <c r="BB94" s="110">
        <f t="shared" si="49"/>
        <v>11.51685393258427</v>
      </c>
      <c r="BC94" s="111">
        <f t="shared" si="50"/>
        <v>141.68202105711853</v>
      </c>
      <c r="BD94" s="88"/>
      <c r="BE94" s="1011" t="s">
        <v>129</v>
      </c>
      <c r="BF94" s="1009"/>
      <c r="BG94" s="1010"/>
      <c r="BH94" s="112"/>
      <c r="BI94" s="115">
        <v>1</v>
      </c>
      <c r="BJ94" s="107">
        <f t="shared" si="51"/>
        <v>0</v>
      </c>
      <c r="BK94" s="108">
        <f>Calibração!$G$33</f>
        <v>815.8655706940815</v>
      </c>
      <c r="BL94" s="109">
        <f t="shared" si="52"/>
        <v>0</v>
      </c>
      <c r="BM94" s="112">
        <f t="shared" si="53"/>
        <v>11.052631578947368</v>
      </c>
      <c r="BN94" s="111">
        <f t="shared" si="54"/>
        <v>0</v>
      </c>
      <c r="BO94" s="88"/>
      <c r="BP94" s="1011" t="s">
        <v>129</v>
      </c>
      <c r="BQ94" s="1009"/>
      <c r="BR94" s="1010"/>
      <c r="BS94" s="112"/>
      <c r="BT94" s="115">
        <v>1</v>
      </c>
      <c r="BU94" s="107">
        <f t="shared" si="55"/>
        <v>0</v>
      </c>
      <c r="BV94" s="108">
        <f>Calibração!$E$33</f>
        <v>1223.7983560411221</v>
      </c>
      <c r="BW94" s="109">
        <f t="shared" si="56"/>
        <v>0</v>
      </c>
      <c r="BX94" s="112">
        <f t="shared" si="57"/>
        <v>14.095890410958905</v>
      </c>
      <c r="BY94" s="111">
        <f t="shared" si="58"/>
        <v>0</v>
      </c>
      <c r="BZ94" s="85"/>
      <c r="CA94" s="88"/>
      <c r="CB94" s="88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</row>
    <row r="95" spans="1:98" ht="15.75" customHeight="1">
      <c r="A95" s="1018"/>
      <c r="B95" s="1011" t="s">
        <v>264</v>
      </c>
      <c r="C95" s="1009"/>
      <c r="D95" s="1010"/>
      <c r="E95" s="112"/>
      <c r="F95" s="114"/>
      <c r="G95" s="107">
        <f t="shared" si="60"/>
        <v>0</v>
      </c>
      <c r="H95" s="108">
        <f>Calibração!$G$33</f>
        <v>815.8655706940815</v>
      </c>
      <c r="I95" s="109">
        <f t="shared" si="31"/>
        <v>0</v>
      </c>
      <c r="J95" s="110">
        <f t="shared" si="32"/>
        <v>12.02247191011236</v>
      </c>
      <c r="K95" s="111">
        <f t="shared" si="33"/>
        <v>0</v>
      </c>
      <c r="L95" s="86"/>
      <c r="M95" s="1011" t="s">
        <v>264</v>
      </c>
      <c r="N95" s="1009"/>
      <c r="O95" s="1010"/>
      <c r="P95" s="112"/>
      <c r="Q95" s="115">
        <v>1</v>
      </c>
      <c r="R95" s="107">
        <f t="shared" si="34"/>
        <v>0</v>
      </c>
      <c r="S95" s="108">
        <f>Calibração!$H$33</f>
        <v>699.31334630921265</v>
      </c>
      <c r="T95" s="109">
        <f t="shared" si="35"/>
        <v>0</v>
      </c>
      <c r="U95" s="110">
        <f t="shared" si="36"/>
        <v>8.4016393442622945</v>
      </c>
      <c r="V95" s="111">
        <f t="shared" si="37"/>
        <v>0</v>
      </c>
      <c r="W95" s="88"/>
      <c r="X95" s="1011" t="s">
        <v>264</v>
      </c>
      <c r="Y95" s="1009"/>
      <c r="Z95" s="1010"/>
      <c r="AA95" s="112"/>
      <c r="AB95" s="115">
        <v>1</v>
      </c>
      <c r="AC95" s="107">
        <f t="shared" si="38"/>
        <v>0</v>
      </c>
      <c r="AD95" s="108">
        <f t="shared" si="39"/>
        <v>1223.7983560411221</v>
      </c>
      <c r="AE95" s="109">
        <f t="shared" si="40"/>
        <v>0</v>
      </c>
      <c r="AF95" s="110">
        <f t="shared" si="41"/>
        <v>12.068965517241379</v>
      </c>
      <c r="AG95" s="111">
        <f t="shared" si="42"/>
        <v>0</v>
      </c>
      <c r="AH95" s="88"/>
      <c r="AI95" s="1011" t="s">
        <v>264</v>
      </c>
      <c r="AJ95" s="1009"/>
      <c r="AK95" s="1010"/>
      <c r="AL95" s="112"/>
      <c r="AM95" s="115">
        <v>1</v>
      </c>
      <c r="AN95" s="107">
        <f t="shared" si="59"/>
        <v>0</v>
      </c>
      <c r="AO95" s="108">
        <f>Calibração!$G$33</f>
        <v>815.8655706940815</v>
      </c>
      <c r="AP95" s="109">
        <f t="shared" si="44"/>
        <v>0</v>
      </c>
      <c r="AQ95" s="110">
        <f t="shared" si="45"/>
        <v>11.51685393258427</v>
      </c>
      <c r="AR95" s="111">
        <f t="shared" si="46"/>
        <v>0</v>
      </c>
      <c r="AS95" s="88"/>
      <c r="AT95" s="1011" t="s">
        <v>264</v>
      </c>
      <c r="AU95" s="1009"/>
      <c r="AV95" s="1010"/>
      <c r="AW95" s="112"/>
      <c r="AX95" s="115">
        <v>1</v>
      </c>
      <c r="AY95" s="107">
        <f t="shared" si="47"/>
        <v>0</v>
      </c>
      <c r="AZ95" s="108">
        <f>Calibração!$G$33</f>
        <v>815.8655706940815</v>
      </c>
      <c r="BA95" s="109">
        <f t="shared" si="48"/>
        <v>0</v>
      </c>
      <c r="BB95" s="110">
        <f t="shared" si="49"/>
        <v>11.51685393258427</v>
      </c>
      <c r="BC95" s="111">
        <f t="shared" si="50"/>
        <v>0</v>
      </c>
      <c r="BD95" s="88"/>
      <c r="BE95" s="1011" t="s">
        <v>264</v>
      </c>
      <c r="BF95" s="1009"/>
      <c r="BG95" s="1010"/>
      <c r="BH95" s="112"/>
      <c r="BI95" s="115">
        <v>1</v>
      </c>
      <c r="BJ95" s="107">
        <f t="shared" si="51"/>
        <v>0</v>
      </c>
      <c r="BK95" s="108">
        <f>Calibração!$G$33</f>
        <v>815.8655706940815</v>
      </c>
      <c r="BL95" s="109">
        <f t="shared" si="52"/>
        <v>0</v>
      </c>
      <c r="BM95" s="112">
        <f t="shared" si="53"/>
        <v>11.052631578947368</v>
      </c>
      <c r="BN95" s="111">
        <f t="shared" si="54"/>
        <v>0</v>
      </c>
      <c r="BO95" s="88"/>
      <c r="BP95" s="1011" t="s">
        <v>264</v>
      </c>
      <c r="BQ95" s="1009"/>
      <c r="BR95" s="1010"/>
      <c r="BS95" s="112"/>
      <c r="BT95" s="115">
        <v>1</v>
      </c>
      <c r="BU95" s="107">
        <f t="shared" si="55"/>
        <v>0</v>
      </c>
      <c r="BV95" s="108">
        <f>Calibração!$E$33</f>
        <v>1223.7983560411221</v>
      </c>
      <c r="BW95" s="109">
        <f t="shared" si="56"/>
        <v>0</v>
      </c>
      <c r="BX95" s="112">
        <f t="shared" si="57"/>
        <v>14.095890410958905</v>
      </c>
      <c r="BY95" s="111">
        <f t="shared" si="58"/>
        <v>0</v>
      </c>
      <c r="BZ95" s="85"/>
      <c r="CA95" s="88"/>
      <c r="CB95" s="88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</row>
    <row r="96" spans="1:98" ht="15.75" customHeight="1">
      <c r="A96" s="1018"/>
      <c r="B96" s="1011" t="s">
        <v>138</v>
      </c>
      <c r="C96" s="1009"/>
      <c r="D96" s="1010"/>
      <c r="E96" s="112">
        <v>2</v>
      </c>
      <c r="F96" s="115">
        <v>1</v>
      </c>
      <c r="G96" s="107">
        <f t="shared" si="60"/>
        <v>2</v>
      </c>
      <c r="H96" s="108">
        <f>Calibração!$G$33</f>
        <v>815.8655706940815</v>
      </c>
      <c r="I96" s="109">
        <f t="shared" si="31"/>
        <v>1631.731141388163</v>
      </c>
      <c r="J96" s="110">
        <f t="shared" si="32"/>
        <v>12.02247191011236</v>
      </c>
      <c r="K96" s="111">
        <f t="shared" si="33"/>
        <v>135.72343138649205</v>
      </c>
      <c r="L96" s="86"/>
      <c r="M96" s="1011" t="s">
        <v>138</v>
      </c>
      <c r="N96" s="1009"/>
      <c r="O96" s="1010"/>
      <c r="P96" s="112">
        <v>2</v>
      </c>
      <c r="Q96" s="115">
        <v>1</v>
      </c>
      <c r="R96" s="107">
        <f t="shared" si="34"/>
        <v>2</v>
      </c>
      <c r="S96" s="108">
        <f>Calibração!$H$33</f>
        <v>699.31334630921265</v>
      </c>
      <c r="T96" s="109">
        <f t="shared" si="35"/>
        <v>1398.6266926184253</v>
      </c>
      <c r="U96" s="110">
        <f t="shared" si="36"/>
        <v>8.4016393442622945</v>
      </c>
      <c r="V96" s="111">
        <f t="shared" si="37"/>
        <v>166.47068926775404</v>
      </c>
      <c r="W96" s="88"/>
      <c r="X96" s="1011" t="s">
        <v>138</v>
      </c>
      <c r="Y96" s="1009"/>
      <c r="Z96" s="1010"/>
      <c r="AA96" s="112">
        <v>2</v>
      </c>
      <c r="AB96" s="115">
        <v>1</v>
      </c>
      <c r="AC96" s="107">
        <f t="shared" si="38"/>
        <v>2</v>
      </c>
      <c r="AD96" s="108">
        <f t="shared" si="39"/>
        <v>1223.7983560411221</v>
      </c>
      <c r="AE96" s="109">
        <f t="shared" si="40"/>
        <v>2447.5967120822443</v>
      </c>
      <c r="AF96" s="110">
        <f t="shared" si="41"/>
        <v>12.068965517241379</v>
      </c>
      <c r="AG96" s="111">
        <f t="shared" si="42"/>
        <v>202.80087042967168</v>
      </c>
      <c r="AH96" s="88"/>
      <c r="AI96" s="1011" t="s">
        <v>138</v>
      </c>
      <c r="AJ96" s="1009"/>
      <c r="AK96" s="1010"/>
      <c r="AL96" s="112"/>
      <c r="AM96" s="115">
        <v>1</v>
      </c>
      <c r="AN96" s="107">
        <f t="shared" si="59"/>
        <v>0</v>
      </c>
      <c r="AO96" s="108">
        <f>Calibração!$G$33</f>
        <v>815.8655706940815</v>
      </c>
      <c r="AP96" s="109">
        <f t="shared" si="44"/>
        <v>0</v>
      </c>
      <c r="AQ96" s="110">
        <f t="shared" si="45"/>
        <v>11.51685393258427</v>
      </c>
      <c r="AR96" s="111">
        <f t="shared" si="46"/>
        <v>0</v>
      </c>
      <c r="AS96" s="88"/>
      <c r="AT96" s="1011" t="s">
        <v>138</v>
      </c>
      <c r="AU96" s="1009"/>
      <c r="AV96" s="1010"/>
      <c r="AW96" s="112"/>
      <c r="AX96" s="115">
        <v>1</v>
      </c>
      <c r="AY96" s="107">
        <f t="shared" si="47"/>
        <v>0</v>
      </c>
      <c r="AZ96" s="108">
        <f>Calibração!$G$33</f>
        <v>815.8655706940815</v>
      </c>
      <c r="BA96" s="109">
        <f t="shared" si="48"/>
        <v>0</v>
      </c>
      <c r="BB96" s="110">
        <f t="shared" si="49"/>
        <v>11.51685393258427</v>
      </c>
      <c r="BC96" s="111">
        <f t="shared" si="50"/>
        <v>0</v>
      </c>
      <c r="BD96" s="88"/>
      <c r="BE96" s="1011" t="s">
        <v>138</v>
      </c>
      <c r="BF96" s="1009"/>
      <c r="BG96" s="1010"/>
      <c r="BH96" s="112"/>
      <c r="BI96" s="115">
        <v>1</v>
      </c>
      <c r="BJ96" s="107">
        <f t="shared" si="51"/>
        <v>0</v>
      </c>
      <c r="BK96" s="108">
        <f>Calibração!$G$33</f>
        <v>815.8655706940815</v>
      </c>
      <c r="BL96" s="109">
        <f t="shared" si="52"/>
        <v>0</v>
      </c>
      <c r="BM96" s="112">
        <f t="shared" si="53"/>
        <v>11.052631578947368</v>
      </c>
      <c r="BN96" s="111">
        <f t="shared" si="54"/>
        <v>0</v>
      </c>
      <c r="BO96" s="88"/>
      <c r="BP96" s="1011" t="s">
        <v>138</v>
      </c>
      <c r="BQ96" s="1009"/>
      <c r="BR96" s="1010"/>
      <c r="BS96" s="112">
        <v>1</v>
      </c>
      <c r="BT96" s="115">
        <v>1</v>
      </c>
      <c r="BU96" s="107">
        <f t="shared" si="55"/>
        <v>1</v>
      </c>
      <c r="BV96" s="108">
        <f>Calibração!$E$33</f>
        <v>1223.7983560411221</v>
      </c>
      <c r="BW96" s="109">
        <f t="shared" si="56"/>
        <v>1223.7983560411221</v>
      </c>
      <c r="BX96" s="112">
        <f t="shared" si="57"/>
        <v>14.095890410958905</v>
      </c>
      <c r="BY96" s="111">
        <f t="shared" si="58"/>
        <v>86.819514082606332</v>
      </c>
      <c r="BZ96" s="85"/>
      <c r="CA96" s="88"/>
      <c r="CB96" s="88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</row>
    <row r="97" spans="1:98" ht="15.75" customHeight="1">
      <c r="A97" s="1019"/>
      <c r="B97" s="1005" t="s">
        <v>212</v>
      </c>
      <c r="C97" s="1006"/>
      <c r="D97" s="1007"/>
      <c r="E97" s="124"/>
      <c r="F97" s="131"/>
      <c r="G97" s="126">
        <f t="shared" si="60"/>
        <v>0</v>
      </c>
      <c r="H97" s="127">
        <f>Calibração!$G$33</f>
        <v>815.8655706940815</v>
      </c>
      <c r="I97" s="128">
        <f t="shared" si="31"/>
        <v>0</v>
      </c>
      <c r="J97" s="129">
        <f t="shared" si="32"/>
        <v>12.02247191011236</v>
      </c>
      <c r="K97" s="130">
        <f t="shared" si="33"/>
        <v>0</v>
      </c>
      <c r="L97" s="86"/>
      <c r="M97" s="1005" t="s">
        <v>212</v>
      </c>
      <c r="N97" s="1006"/>
      <c r="O97" s="1007"/>
      <c r="P97" s="124"/>
      <c r="Q97" s="131"/>
      <c r="R97" s="126">
        <f t="shared" si="34"/>
        <v>0</v>
      </c>
      <c r="S97" s="127">
        <f>Calibração!$H$33</f>
        <v>699.31334630921265</v>
      </c>
      <c r="T97" s="128">
        <f t="shared" si="35"/>
        <v>0</v>
      </c>
      <c r="U97" s="129">
        <f t="shared" si="36"/>
        <v>8.4016393442622945</v>
      </c>
      <c r="V97" s="130">
        <f t="shared" si="37"/>
        <v>0</v>
      </c>
      <c r="W97" s="88"/>
      <c r="X97" s="1005" t="s">
        <v>212</v>
      </c>
      <c r="Y97" s="1006"/>
      <c r="Z97" s="1007"/>
      <c r="AA97" s="124"/>
      <c r="AB97" s="131"/>
      <c r="AC97" s="126">
        <f t="shared" si="38"/>
        <v>0</v>
      </c>
      <c r="AD97" s="127">
        <f t="shared" si="39"/>
        <v>1223.7983560411221</v>
      </c>
      <c r="AE97" s="128">
        <f t="shared" si="40"/>
        <v>0</v>
      </c>
      <c r="AF97" s="129">
        <f t="shared" si="41"/>
        <v>12.068965517241379</v>
      </c>
      <c r="AG97" s="130">
        <f t="shared" si="42"/>
        <v>0</v>
      </c>
      <c r="AH97" s="88"/>
      <c r="AI97" s="1005" t="s">
        <v>212</v>
      </c>
      <c r="AJ97" s="1006"/>
      <c r="AK97" s="1007"/>
      <c r="AL97" s="124"/>
      <c r="AM97" s="131"/>
      <c r="AN97" s="126">
        <f t="shared" si="59"/>
        <v>0</v>
      </c>
      <c r="AO97" s="127">
        <f>Calibração!$G$33</f>
        <v>815.8655706940815</v>
      </c>
      <c r="AP97" s="128">
        <f t="shared" si="44"/>
        <v>0</v>
      </c>
      <c r="AQ97" s="129">
        <f t="shared" si="45"/>
        <v>11.51685393258427</v>
      </c>
      <c r="AR97" s="130">
        <f t="shared" si="46"/>
        <v>0</v>
      </c>
      <c r="AS97" s="88"/>
      <c r="AT97" s="1005" t="s">
        <v>212</v>
      </c>
      <c r="AU97" s="1006"/>
      <c r="AV97" s="1007"/>
      <c r="AW97" s="124"/>
      <c r="AX97" s="131"/>
      <c r="AY97" s="126">
        <f t="shared" si="47"/>
        <v>0</v>
      </c>
      <c r="AZ97" s="127">
        <f>Calibração!$G$33</f>
        <v>815.8655706940815</v>
      </c>
      <c r="BA97" s="128">
        <f t="shared" si="48"/>
        <v>0</v>
      </c>
      <c r="BB97" s="129">
        <f t="shared" si="49"/>
        <v>11.51685393258427</v>
      </c>
      <c r="BC97" s="130">
        <f t="shared" si="50"/>
        <v>0</v>
      </c>
      <c r="BD97" s="88"/>
      <c r="BE97" s="1005" t="s">
        <v>212</v>
      </c>
      <c r="BF97" s="1006"/>
      <c r="BG97" s="1007"/>
      <c r="BH97" s="124"/>
      <c r="BI97" s="131"/>
      <c r="BJ97" s="126">
        <f t="shared" si="51"/>
        <v>0</v>
      </c>
      <c r="BK97" s="127">
        <f>Calibração!$G$33</f>
        <v>815.8655706940815</v>
      </c>
      <c r="BL97" s="128">
        <f t="shared" si="52"/>
        <v>0</v>
      </c>
      <c r="BM97" s="124">
        <f t="shared" si="53"/>
        <v>11.052631578947368</v>
      </c>
      <c r="BN97" s="130">
        <f t="shared" si="54"/>
        <v>0</v>
      </c>
      <c r="BO97" s="88"/>
      <c r="BP97" s="1005" t="s">
        <v>212</v>
      </c>
      <c r="BQ97" s="1006"/>
      <c r="BR97" s="1007"/>
      <c r="BS97" s="124"/>
      <c r="BT97" s="131"/>
      <c r="BU97" s="126">
        <f t="shared" si="55"/>
        <v>0</v>
      </c>
      <c r="BV97" s="127">
        <f>Calibração!$E$33</f>
        <v>1223.7983560411221</v>
      </c>
      <c r="BW97" s="128">
        <f t="shared" si="56"/>
        <v>0</v>
      </c>
      <c r="BX97" s="124">
        <f t="shared" si="57"/>
        <v>14.095890410958905</v>
      </c>
      <c r="BY97" s="130">
        <f t="shared" si="58"/>
        <v>0</v>
      </c>
      <c r="BZ97" s="85"/>
      <c r="CA97" s="88"/>
      <c r="CB97" s="88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</row>
    <row r="98" spans="1:98" ht="15.75" customHeight="1">
      <c r="A98" s="85"/>
      <c r="B98" s="132"/>
      <c r="C98" s="133"/>
      <c r="D98" s="133"/>
      <c r="E98" s="133"/>
      <c r="F98" s="133"/>
      <c r="G98" s="133"/>
      <c r="H98" s="88"/>
      <c r="I98" s="88"/>
      <c r="J98" s="134" t="s">
        <v>266</v>
      </c>
      <c r="K98" s="135">
        <f>I54</f>
        <v>1</v>
      </c>
      <c r="L98" s="86"/>
      <c r="M98" s="132"/>
      <c r="N98" s="133"/>
      <c r="O98" s="133"/>
      <c r="P98" s="133"/>
      <c r="Q98" s="133"/>
      <c r="R98" s="133"/>
      <c r="S98" s="88"/>
      <c r="T98" s="88"/>
      <c r="U98" s="134" t="s">
        <v>266</v>
      </c>
      <c r="V98" s="135">
        <f>T54</f>
        <v>1</v>
      </c>
      <c r="W98" s="88"/>
      <c r="X98" s="132"/>
      <c r="Y98" s="133"/>
      <c r="Z98" s="133"/>
      <c r="AA98" s="133"/>
      <c r="AB98" s="133"/>
      <c r="AC98" s="133"/>
      <c r="AD98" s="88"/>
      <c r="AE98" s="88"/>
      <c r="AF98" s="134" t="s">
        <v>266</v>
      </c>
      <c r="AG98" s="135">
        <f>AE54</f>
        <v>1</v>
      </c>
      <c r="AH98" s="88"/>
      <c r="AI98" s="132"/>
      <c r="AJ98" s="133"/>
      <c r="AK98" s="133"/>
      <c r="AL98" s="133"/>
      <c r="AM98" s="133"/>
      <c r="AN98" s="133"/>
      <c r="AO98" s="88"/>
      <c r="AP98" s="88"/>
      <c r="AQ98" s="134" t="s">
        <v>266</v>
      </c>
      <c r="AR98" s="135">
        <f>AP54</f>
        <v>1</v>
      </c>
      <c r="AS98" s="88"/>
      <c r="AT98" s="132"/>
      <c r="AU98" s="133"/>
      <c r="AV98" s="133"/>
      <c r="AW98" s="133"/>
      <c r="AX98" s="133"/>
      <c r="AY98" s="133"/>
      <c r="AZ98" s="88"/>
      <c r="BA98" s="88"/>
      <c r="BB98" s="134" t="s">
        <v>266</v>
      </c>
      <c r="BC98" s="135">
        <f>BA54</f>
        <v>1</v>
      </c>
      <c r="BD98" s="88"/>
      <c r="BE98" s="132"/>
      <c r="BF98" s="133"/>
      <c r="BG98" s="133"/>
      <c r="BH98" s="133"/>
      <c r="BI98" s="133"/>
      <c r="BJ98" s="133"/>
      <c r="BK98" s="88"/>
      <c r="BL98" s="88"/>
      <c r="BM98" s="134" t="s">
        <v>266</v>
      </c>
      <c r="BN98" s="135">
        <f>BL54</f>
        <v>1</v>
      </c>
      <c r="BO98" s="88"/>
      <c r="BP98" s="132"/>
      <c r="BQ98" s="133"/>
      <c r="BR98" s="133"/>
      <c r="BS98" s="133"/>
      <c r="BT98" s="133"/>
      <c r="BU98" s="133"/>
      <c r="BV98" s="88"/>
      <c r="BW98" s="88"/>
      <c r="BX98" s="134" t="s">
        <v>266</v>
      </c>
      <c r="BY98" s="135">
        <f>BW54</f>
        <v>1</v>
      </c>
      <c r="BZ98" s="85"/>
      <c r="CA98" s="88"/>
      <c r="CB98" s="88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</row>
    <row r="99" spans="1:98" ht="15.75" customHeight="1">
      <c r="A99" s="85"/>
      <c r="B99" s="136"/>
      <c r="C99" s="137"/>
      <c r="D99" s="137"/>
      <c r="E99" s="137"/>
      <c r="F99" s="137"/>
      <c r="G99" s="137"/>
      <c r="H99" s="1012" t="s">
        <v>274</v>
      </c>
      <c r="I99" s="1013"/>
      <c r="J99" s="1014"/>
      <c r="K99" s="138">
        <f>SUM(K57:K97)*K98</f>
        <v>481642.08897004294</v>
      </c>
      <c r="L99" s="86"/>
      <c r="M99" s="136"/>
      <c r="N99" s="137"/>
      <c r="O99" s="137"/>
      <c r="P99" s="137"/>
      <c r="Q99" s="137"/>
      <c r="R99" s="137"/>
      <c r="S99" s="1012" t="s">
        <v>274</v>
      </c>
      <c r="T99" s="1013"/>
      <c r="U99" s="1014"/>
      <c r="V99" s="138">
        <f>SUM(V57:V97)*V98</f>
        <v>574106.84189731081</v>
      </c>
      <c r="W99" s="88"/>
      <c r="X99" s="136"/>
      <c r="Y99" s="137"/>
      <c r="Z99" s="137"/>
      <c r="AA99" s="137"/>
      <c r="AB99" s="137"/>
      <c r="AC99" s="137"/>
      <c r="AD99" s="1012" t="s">
        <v>274</v>
      </c>
      <c r="AE99" s="1013"/>
      <c r="AF99" s="1014"/>
      <c r="AG99" s="138">
        <f>SUM(AG57:AG97)*AG98</f>
        <v>522609.2321079243</v>
      </c>
      <c r="AH99" s="88"/>
      <c r="AI99" s="136"/>
      <c r="AJ99" s="137"/>
      <c r="AK99" s="137"/>
      <c r="AL99" s="137"/>
      <c r="AM99" s="137"/>
      <c r="AN99" s="137"/>
      <c r="AO99" s="1012" t="s">
        <v>274</v>
      </c>
      <c r="AP99" s="1013"/>
      <c r="AQ99" s="1014"/>
      <c r="AR99" s="138">
        <f>SUM(AR57:AR97)*AR98</f>
        <v>392810.13379575976</v>
      </c>
      <c r="AS99" s="88"/>
      <c r="AT99" s="136"/>
      <c r="AU99" s="137"/>
      <c r="AV99" s="137"/>
      <c r="AW99" s="137"/>
      <c r="AX99" s="137"/>
      <c r="AY99" s="137"/>
      <c r="AZ99" s="1012" t="s">
        <v>274</v>
      </c>
      <c r="BA99" s="1013"/>
      <c r="BB99" s="1014"/>
      <c r="BC99" s="138">
        <f>SUM(BC57:BC97)*BC98</f>
        <v>358453.53524629382</v>
      </c>
      <c r="BD99" s="88"/>
      <c r="BE99" s="136"/>
      <c r="BF99" s="137"/>
      <c r="BG99" s="137"/>
      <c r="BH99" s="137"/>
      <c r="BI99" s="137"/>
      <c r="BJ99" s="137"/>
      <c r="BK99" s="1012" t="s">
        <v>274</v>
      </c>
      <c r="BL99" s="1013"/>
      <c r="BM99" s="1014"/>
      <c r="BN99" s="138">
        <f>SUM(BN57:BN97)*BN98</f>
        <v>334178.65196833271</v>
      </c>
      <c r="BO99" s="88"/>
      <c r="BP99" s="136"/>
      <c r="BQ99" s="137"/>
      <c r="BR99" s="137"/>
      <c r="BS99" s="137"/>
      <c r="BT99" s="137"/>
      <c r="BU99" s="137"/>
      <c r="BV99" s="1012" t="s">
        <v>274</v>
      </c>
      <c r="BW99" s="1013"/>
      <c r="BX99" s="1014"/>
      <c r="BY99" s="138">
        <f>SUM(BY57:BY97)*BY98</f>
        <v>398686.03118758317</v>
      </c>
      <c r="BZ99" s="85"/>
      <c r="CA99" s="88"/>
      <c r="CB99" s="88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</row>
    <row r="100" spans="1:98" ht="15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6"/>
      <c r="M100" s="88"/>
      <c r="N100" s="88"/>
      <c r="O100" s="88"/>
      <c r="P100" s="88"/>
      <c r="Q100" s="140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140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140"/>
      <c r="BY100" s="88"/>
      <c r="BZ100" s="85"/>
      <c r="CA100" s="88"/>
      <c r="CB100" s="88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</row>
    <row r="101" spans="1:98" ht="15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6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140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140"/>
      <c r="BY101" s="88"/>
      <c r="BZ101" s="85"/>
      <c r="CA101" s="88"/>
      <c r="CB101" s="88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</row>
    <row r="102" spans="1:98" ht="15.7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6"/>
      <c r="M102" s="85"/>
      <c r="N102" s="85"/>
      <c r="O102" s="85"/>
      <c r="P102" s="85"/>
      <c r="Q102" s="87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7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7"/>
      <c r="BY102" s="85"/>
      <c r="BZ102" s="85"/>
      <c r="CA102" s="88"/>
      <c r="CB102" s="88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139"/>
    </row>
    <row r="103" spans="1:98" ht="15.75" customHeight="1">
      <c r="A103" s="1068" t="s">
        <v>275</v>
      </c>
      <c r="B103" s="1045" t="s">
        <v>222</v>
      </c>
      <c r="C103" s="1046"/>
      <c r="D103" s="1046"/>
      <c r="E103" s="1046"/>
      <c r="F103" s="1046"/>
      <c r="G103" s="1046"/>
      <c r="H103" s="1046"/>
      <c r="I103" s="1046"/>
      <c r="J103" s="1046"/>
      <c r="K103" s="1047"/>
      <c r="L103" s="86"/>
      <c r="M103" s="1045" t="s">
        <v>222</v>
      </c>
      <c r="N103" s="1046"/>
      <c r="O103" s="1046"/>
      <c r="P103" s="1046"/>
      <c r="Q103" s="1046"/>
      <c r="R103" s="1046"/>
      <c r="S103" s="1046"/>
      <c r="T103" s="1046"/>
      <c r="U103" s="1046"/>
      <c r="V103" s="1047"/>
      <c r="W103" s="88"/>
      <c r="X103" s="1045" t="s">
        <v>222</v>
      </c>
      <c r="Y103" s="1046"/>
      <c r="Z103" s="1046"/>
      <c r="AA103" s="1046"/>
      <c r="AB103" s="1046"/>
      <c r="AC103" s="1046"/>
      <c r="AD103" s="1046"/>
      <c r="AE103" s="1046"/>
      <c r="AF103" s="1046"/>
      <c r="AG103" s="1047"/>
      <c r="AH103" s="88"/>
      <c r="AI103" s="1045" t="s">
        <v>222</v>
      </c>
      <c r="AJ103" s="1046"/>
      <c r="AK103" s="1046"/>
      <c r="AL103" s="1046"/>
      <c r="AM103" s="1046"/>
      <c r="AN103" s="1046"/>
      <c r="AO103" s="1046"/>
      <c r="AP103" s="1046"/>
      <c r="AQ103" s="1046"/>
      <c r="AR103" s="1047"/>
      <c r="AS103" s="88"/>
      <c r="AT103" s="1045" t="s">
        <v>222</v>
      </c>
      <c r="AU103" s="1046"/>
      <c r="AV103" s="1046"/>
      <c r="AW103" s="1046"/>
      <c r="AX103" s="1046"/>
      <c r="AY103" s="1046"/>
      <c r="AZ103" s="1046"/>
      <c r="BA103" s="1046"/>
      <c r="BB103" s="1046"/>
      <c r="BC103" s="1047"/>
      <c r="BD103" s="88"/>
      <c r="BE103" s="1045" t="s">
        <v>222</v>
      </c>
      <c r="BF103" s="1046"/>
      <c r="BG103" s="1046"/>
      <c r="BH103" s="1046"/>
      <c r="BI103" s="1046"/>
      <c r="BJ103" s="1046"/>
      <c r="BK103" s="1046"/>
      <c r="BL103" s="1046"/>
      <c r="BM103" s="1046"/>
      <c r="BN103" s="1047"/>
      <c r="BO103" s="88"/>
      <c r="BP103" s="1045" t="s">
        <v>222</v>
      </c>
      <c r="BQ103" s="1046"/>
      <c r="BR103" s="1046"/>
      <c r="BS103" s="1046"/>
      <c r="BT103" s="1046"/>
      <c r="BU103" s="1046"/>
      <c r="BV103" s="1046"/>
      <c r="BW103" s="1046"/>
      <c r="BX103" s="1046"/>
      <c r="BY103" s="1047"/>
      <c r="BZ103" s="85"/>
      <c r="CA103" s="88"/>
      <c r="CB103" s="88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</row>
    <row r="104" spans="1:98" ht="15.75" customHeight="1">
      <c r="A104" s="1018"/>
      <c r="B104" s="1048" t="s">
        <v>223</v>
      </c>
      <c r="C104" s="1049"/>
      <c r="D104" s="1049"/>
      <c r="E104" s="1049"/>
      <c r="F104" s="1049"/>
      <c r="G104" s="1049"/>
      <c r="H104" s="1049"/>
      <c r="I104" s="1049"/>
      <c r="J104" s="1049"/>
      <c r="K104" s="1050"/>
      <c r="L104" s="86"/>
      <c r="M104" s="1048" t="s">
        <v>223</v>
      </c>
      <c r="N104" s="1049"/>
      <c r="O104" s="1049"/>
      <c r="P104" s="1049"/>
      <c r="Q104" s="1049"/>
      <c r="R104" s="1049"/>
      <c r="S104" s="1049"/>
      <c r="T104" s="1049"/>
      <c r="U104" s="1049"/>
      <c r="V104" s="1050"/>
      <c r="W104" s="88"/>
      <c r="X104" s="1048" t="s">
        <v>223</v>
      </c>
      <c r="Y104" s="1049"/>
      <c r="Z104" s="1049"/>
      <c r="AA104" s="1049"/>
      <c r="AB104" s="1049"/>
      <c r="AC104" s="1049"/>
      <c r="AD104" s="1049"/>
      <c r="AE104" s="1049"/>
      <c r="AF104" s="1049"/>
      <c r="AG104" s="1050"/>
      <c r="AH104" s="88"/>
      <c r="AI104" s="1048" t="s">
        <v>223</v>
      </c>
      <c r="AJ104" s="1049"/>
      <c r="AK104" s="1049"/>
      <c r="AL104" s="1049"/>
      <c r="AM104" s="1049"/>
      <c r="AN104" s="1049"/>
      <c r="AO104" s="1049"/>
      <c r="AP104" s="1049"/>
      <c r="AQ104" s="1049"/>
      <c r="AR104" s="1050"/>
      <c r="AS104" s="88"/>
      <c r="AT104" s="1048" t="s">
        <v>223</v>
      </c>
      <c r="AU104" s="1049"/>
      <c r="AV104" s="1049"/>
      <c r="AW104" s="1049"/>
      <c r="AX104" s="1049"/>
      <c r="AY104" s="1049"/>
      <c r="AZ104" s="1049"/>
      <c r="BA104" s="1049"/>
      <c r="BB104" s="1049"/>
      <c r="BC104" s="1050"/>
      <c r="BD104" s="88"/>
      <c r="BE104" s="1048" t="s">
        <v>223</v>
      </c>
      <c r="BF104" s="1049"/>
      <c r="BG104" s="1049"/>
      <c r="BH104" s="1049"/>
      <c r="BI104" s="1049"/>
      <c r="BJ104" s="1049"/>
      <c r="BK104" s="1049"/>
      <c r="BL104" s="1049"/>
      <c r="BM104" s="1049"/>
      <c r="BN104" s="1050"/>
      <c r="BO104" s="88"/>
      <c r="BP104" s="1048" t="s">
        <v>223</v>
      </c>
      <c r="BQ104" s="1049"/>
      <c r="BR104" s="1049"/>
      <c r="BS104" s="1049"/>
      <c r="BT104" s="1049"/>
      <c r="BU104" s="1049"/>
      <c r="BV104" s="1049"/>
      <c r="BW104" s="1049"/>
      <c r="BX104" s="1049"/>
      <c r="BY104" s="1050"/>
      <c r="BZ104" s="85"/>
      <c r="CA104" s="88"/>
      <c r="CB104" s="88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</row>
    <row r="105" spans="1:98" ht="15.75" customHeight="1">
      <c r="A105" s="1018"/>
      <c r="B105" s="1069" t="s">
        <v>276</v>
      </c>
      <c r="C105" s="1070"/>
      <c r="D105" s="1070"/>
      <c r="E105" s="1070"/>
      <c r="F105" s="1070"/>
      <c r="G105" s="1070"/>
      <c r="H105" s="1070"/>
      <c r="I105" s="1070"/>
      <c r="J105" s="1070"/>
      <c r="K105" s="1071"/>
      <c r="L105" s="86"/>
      <c r="M105" s="1069" t="s">
        <v>277</v>
      </c>
      <c r="N105" s="1070"/>
      <c r="O105" s="1070"/>
      <c r="P105" s="1070"/>
      <c r="Q105" s="1070"/>
      <c r="R105" s="1070"/>
      <c r="S105" s="1070"/>
      <c r="T105" s="1070"/>
      <c r="U105" s="1070"/>
      <c r="V105" s="1071"/>
      <c r="W105" s="88"/>
      <c r="X105" s="1069" t="s">
        <v>278</v>
      </c>
      <c r="Y105" s="1070"/>
      <c r="Z105" s="1070"/>
      <c r="AA105" s="1070"/>
      <c r="AB105" s="1070"/>
      <c r="AC105" s="1070"/>
      <c r="AD105" s="1070"/>
      <c r="AE105" s="1070"/>
      <c r="AF105" s="1070"/>
      <c r="AG105" s="1071"/>
      <c r="AH105" s="88"/>
      <c r="AI105" s="1069" t="s">
        <v>279</v>
      </c>
      <c r="AJ105" s="1070"/>
      <c r="AK105" s="1070"/>
      <c r="AL105" s="1070"/>
      <c r="AM105" s="1070"/>
      <c r="AN105" s="1070"/>
      <c r="AO105" s="1070"/>
      <c r="AP105" s="1070"/>
      <c r="AQ105" s="1070"/>
      <c r="AR105" s="1071"/>
      <c r="AS105" s="88"/>
      <c r="AT105" s="1069" t="s">
        <v>280</v>
      </c>
      <c r="AU105" s="1070"/>
      <c r="AV105" s="1070"/>
      <c r="AW105" s="1070"/>
      <c r="AX105" s="1070"/>
      <c r="AY105" s="1070"/>
      <c r="AZ105" s="1070"/>
      <c r="BA105" s="1070"/>
      <c r="BB105" s="1070"/>
      <c r="BC105" s="1071"/>
      <c r="BD105" s="88"/>
      <c r="BE105" s="1069" t="s">
        <v>281</v>
      </c>
      <c r="BF105" s="1070"/>
      <c r="BG105" s="1070"/>
      <c r="BH105" s="1070"/>
      <c r="BI105" s="1070"/>
      <c r="BJ105" s="1070"/>
      <c r="BK105" s="1070"/>
      <c r="BL105" s="1070"/>
      <c r="BM105" s="1070"/>
      <c r="BN105" s="1071"/>
      <c r="BO105" s="88"/>
      <c r="BP105" s="1069" t="s">
        <v>282</v>
      </c>
      <c r="BQ105" s="1070"/>
      <c r="BR105" s="1070"/>
      <c r="BS105" s="1070"/>
      <c r="BT105" s="1070"/>
      <c r="BU105" s="1070"/>
      <c r="BV105" s="1070"/>
      <c r="BW105" s="1070"/>
      <c r="BX105" s="1070"/>
      <c r="BY105" s="1071"/>
      <c r="BZ105" s="85"/>
      <c r="CA105" s="88"/>
      <c r="CB105" s="88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</row>
    <row r="106" spans="1:98" ht="15.75" customHeight="1">
      <c r="A106" s="1018"/>
      <c r="B106" s="1060" t="s">
        <v>231</v>
      </c>
      <c r="C106" s="1006"/>
      <c r="D106" s="1006"/>
      <c r="E106" s="1006"/>
      <c r="F106" s="1006"/>
      <c r="G106" s="1006"/>
      <c r="H106" s="1006"/>
      <c r="I106" s="1006"/>
      <c r="J106" s="1006"/>
      <c r="K106" s="1028"/>
      <c r="L106" s="86"/>
      <c r="M106" s="1072" t="s">
        <v>231</v>
      </c>
      <c r="N106" s="1064"/>
      <c r="O106" s="1064"/>
      <c r="P106" s="1064"/>
      <c r="Q106" s="1064"/>
      <c r="R106" s="1064"/>
      <c r="S106" s="1064"/>
      <c r="T106" s="1064"/>
      <c r="U106" s="1064"/>
      <c r="V106" s="1073"/>
      <c r="W106" s="88"/>
      <c r="X106" s="1072" t="s">
        <v>231</v>
      </c>
      <c r="Y106" s="1064"/>
      <c r="Z106" s="1064"/>
      <c r="AA106" s="1064"/>
      <c r="AB106" s="1064"/>
      <c r="AC106" s="1064"/>
      <c r="AD106" s="1064"/>
      <c r="AE106" s="1064"/>
      <c r="AF106" s="1064"/>
      <c r="AG106" s="1073"/>
      <c r="AH106" s="88"/>
      <c r="AI106" s="1072" t="s">
        <v>231</v>
      </c>
      <c r="AJ106" s="1064"/>
      <c r="AK106" s="1064"/>
      <c r="AL106" s="1064"/>
      <c r="AM106" s="1064"/>
      <c r="AN106" s="1064"/>
      <c r="AO106" s="1064"/>
      <c r="AP106" s="1064"/>
      <c r="AQ106" s="1064"/>
      <c r="AR106" s="1073"/>
      <c r="AS106" s="88"/>
      <c r="AT106" s="1060" t="s">
        <v>231</v>
      </c>
      <c r="AU106" s="1006"/>
      <c r="AV106" s="1006"/>
      <c r="AW106" s="1006"/>
      <c r="AX106" s="1006"/>
      <c r="AY106" s="1006"/>
      <c r="AZ106" s="1006"/>
      <c r="BA106" s="1006"/>
      <c r="BB106" s="1006"/>
      <c r="BC106" s="1028"/>
      <c r="BD106" s="88"/>
      <c r="BE106" s="1072" t="s">
        <v>231</v>
      </c>
      <c r="BF106" s="1064"/>
      <c r="BG106" s="1064"/>
      <c r="BH106" s="1064"/>
      <c r="BI106" s="1064"/>
      <c r="BJ106" s="1064"/>
      <c r="BK106" s="1064"/>
      <c r="BL106" s="1064"/>
      <c r="BM106" s="1064"/>
      <c r="BN106" s="1073"/>
      <c r="BO106" s="88"/>
      <c r="BP106" s="1072" t="s">
        <v>231</v>
      </c>
      <c r="BQ106" s="1064"/>
      <c r="BR106" s="1064"/>
      <c r="BS106" s="1064"/>
      <c r="BT106" s="1064"/>
      <c r="BU106" s="1064"/>
      <c r="BV106" s="1064"/>
      <c r="BW106" s="1064"/>
      <c r="BX106" s="1064"/>
      <c r="BY106" s="1073"/>
      <c r="BZ106" s="85"/>
      <c r="CA106" s="88"/>
      <c r="CB106" s="88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</row>
    <row r="107" spans="1:98" ht="15.75" customHeight="1">
      <c r="A107" s="1018"/>
      <c r="B107" s="90" t="s">
        <v>233</v>
      </c>
      <c r="C107" s="91">
        <v>43759</v>
      </c>
      <c r="D107" s="92" t="s">
        <v>234</v>
      </c>
      <c r="E107" s="1020" t="s">
        <v>235</v>
      </c>
      <c r="F107" s="1021"/>
      <c r="G107" s="93" t="s">
        <v>236</v>
      </c>
      <c r="H107" s="94" t="s">
        <v>237</v>
      </c>
      <c r="I107" s="151">
        <v>1</v>
      </c>
      <c r="J107" s="96" t="s">
        <v>238</v>
      </c>
      <c r="K107" s="97" t="s">
        <v>239</v>
      </c>
      <c r="L107" s="86"/>
      <c r="M107" s="712" t="s">
        <v>233</v>
      </c>
      <c r="N107" s="713">
        <v>43759</v>
      </c>
      <c r="O107" s="714" t="s">
        <v>234</v>
      </c>
      <c r="P107" s="1074" t="s">
        <v>240</v>
      </c>
      <c r="Q107" s="1037"/>
      <c r="R107" s="715" t="s">
        <v>236</v>
      </c>
      <c r="S107" s="716" t="s">
        <v>237</v>
      </c>
      <c r="T107" s="717">
        <v>1</v>
      </c>
      <c r="U107" s="718" t="s">
        <v>238</v>
      </c>
      <c r="V107" s="719" t="s">
        <v>239</v>
      </c>
      <c r="W107" s="88"/>
      <c r="X107" s="712" t="s">
        <v>233</v>
      </c>
      <c r="Y107" s="713">
        <v>43759</v>
      </c>
      <c r="Z107" s="714" t="s">
        <v>234</v>
      </c>
      <c r="AA107" s="1074" t="s">
        <v>241</v>
      </c>
      <c r="AB107" s="1037"/>
      <c r="AC107" s="715" t="s">
        <v>236</v>
      </c>
      <c r="AD107" s="716" t="s">
        <v>237</v>
      </c>
      <c r="AE107" s="717">
        <v>1</v>
      </c>
      <c r="AF107" s="718" t="s">
        <v>238</v>
      </c>
      <c r="AG107" s="719" t="s">
        <v>239</v>
      </c>
      <c r="AH107" s="88"/>
      <c r="AI107" s="712" t="s">
        <v>233</v>
      </c>
      <c r="AJ107" s="713">
        <v>43759</v>
      </c>
      <c r="AK107" s="714" t="s">
        <v>234</v>
      </c>
      <c r="AL107" s="1074" t="s">
        <v>242</v>
      </c>
      <c r="AM107" s="1037"/>
      <c r="AN107" s="715" t="s">
        <v>236</v>
      </c>
      <c r="AO107" s="716" t="s">
        <v>237</v>
      </c>
      <c r="AP107" s="717">
        <v>1</v>
      </c>
      <c r="AQ107" s="718" t="s">
        <v>238</v>
      </c>
      <c r="AR107" s="719" t="s">
        <v>239</v>
      </c>
      <c r="AS107" s="88"/>
      <c r="AT107" s="90" t="s">
        <v>233</v>
      </c>
      <c r="AU107" s="91">
        <v>43759</v>
      </c>
      <c r="AV107" s="92" t="s">
        <v>234</v>
      </c>
      <c r="AW107" s="1020" t="s">
        <v>243</v>
      </c>
      <c r="AX107" s="1021"/>
      <c r="AY107" s="93" t="s">
        <v>236</v>
      </c>
      <c r="AZ107" s="94" t="s">
        <v>237</v>
      </c>
      <c r="BA107" s="151">
        <v>1</v>
      </c>
      <c r="BB107" s="96" t="s">
        <v>238</v>
      </c>
      <c r="BC107" s="97" t="s">
        <v>239</v>
      </c>
      <c r="BD107" s="88"/>
      <c r="BE107" s="712" t="s">
        <v>233</v>
      </c>
      <c r="BF107" s="713">
        <v>43759</v>
      </c>
      <c r="BG107" s="714" t="s">
        <v>234</v>
      </c>
      <c r="BH107" s="1074" t="s">
        <v>244</v>
      </c>
      <c r="BI107" s="1037"/>
      <c r="BJ107" s="715" t="s">
        <v>236</v>
      </c>
      <c r="BK107" s="716" t="s">
        <v>237</v>
      </c>
      <c r="BL107" s="717">
        <v>1</v>
      </c>
      <c r="BM107" s="718" t="s">
        <v>238</v>
      </c>
      <c r="BN107" s="719" t="s">
        <v>239</v>
      </c>
      <c r="BO107" s="88"/>
      <c r="BP107" s="712" t="s">
        <v>233</v>
      </c>
      <c r="BQ107" s="713">
        <v>43759</v>
      </c>
      <c r="BR107" s="714" t="s">
        <v>234</v>
      </c>
      <c r="BS107" s="1074" t="s">
        <v>245</v>
      </c>
      <c r="BT107" s="1037"/>
      <c r="BU107" s="715" t="s">
        <v>236</v>
      </c>
      <c r="BV107" s="716" t="s">
        <v>237</v>
      </c>
      <c r="BW107" s="717">
        <v>1</v>
      </c>
      <c r="BX107" s="718" t="s">
        <v>238</v>
      </c>
      <c r="BY107" s="719" t="s">
        <v>239</v>
      </c>
      <c r="BZ107" s="85"/>
      <c r="CA107" s="88"/>
      <c r="CB107" s="88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</row>
    <row r="108" spans="1:98" ht="15.75" customHeight="1">
      <c r="A108" s="1018"/>
      <c r="B108" s="98" t="s">
        <v>246</v>
      </c>
      <c r="C108" s="152">
        <v>5</v>
      </c>
      <c r="D108" s="98" t="s">
        <v>247</v>
      </c>
      <c r="E108" s="152" t="s">
        <v>248</v>
      </c>
      <c r="F108" s="101" t="s">
        <v>249</v>
      </c>
      <c r="G108" s="153">
        <f>Calibração!F33</f>
        <v>979.03868483289773</v>
      </c>
      <c r="H108" s="1022" t="s">
        <v>250</v>
      </c>
      <c r="I108" s="1007"/>
      <c r="J108" s="152">
        <f>'Concentração amostra - Densidad'!B10</f>
        <v>1079</v>
      </c>
      <c r="K108" s="154">
        <f>'Concentração amostra - Densidad'!C10</f>
        <v>115</v>
      </c>
      <c r="L108" s="86"/>
      <c r="M108" s="720" t="s">
        <v>246</v>
      </c>
      <c r="N108" s="721">
        <v>29</v>
      </c>
      <c r="O108" s="720" t="s">
        <v>247</v>
      </c>
      <c r="P108" s="722" t="s">
        <v>248</v>
      </c>
      <c r="Q108" s="723" t="s">
        <v>249</v>
      </c>
      <c r="R108" s="724">
        <f>[1]Calibração!R129</f>
        <v>0</v>
      </c>
      <c r="S108" s="1075" t="s">
        <v>250</v>
      </c>
      <c r="T108" s="1065"/>
      <c r="U108" s="722">
        <f>'Concentração amostra - Densidad'!B11</f>
        <v>1037</v>
      </c>
      <c r="V108" s="725">
        <f>'Concentração amostra - Densidad'!C11</f>
        <v>110</v>
      </c>
      <c r="W108" s="88"/>
      <c r="X108" s="720" t="s">
        <v>246</v>
      </c>
      <c r="Y108" s="722">
        <v>5</v>
      </c>
      <c r="Z108" s="720" t="s">
        <v>247</v>
      </c>
      <c r="AA108" s="755" t="s">
        <v>283</v>
      </c>
      <c r="AB108" s="723" t="s">
        <v>249</v>
      </c>
      <c r="AC108" s="724">
        <f>Calibração!F28</f>
        <v>235.4363553301005</v>
      </c>
      <c r="AD108" s="1075" t="s">
        <v>250</v>
      </c>
      <c r="AE108" s="1065"/>
      <c r="AF108" s="722">
        <f>'Concentração amostra - Densidad'!B12</f>
        <v>950</v>
      </c>
      <c r="AG108" s="725">
        <f>'Concentração amostra - Densidad'!C12</f>
        <v>83</v>
      </c>
      <c r="AH108" s="88"/>
      <c r="AI108" s="720" t="s">
        <v>246</v>
      </c>
      <c r="AJ108" s="722">
        <v>6</v>
      </c>
      <c r="AK108" s="720" t="s">
        <v>247</v>
      </c>
      <c r="AL108" s="721" t="s">
        <v>283</v>
      </c>
      <c r="AM108" s="723" t="s">
        <v>249</v>
      </c>
      <c r="AN108" s="724">
        <f>Calibração!G28</f>
        <v>196.19696277508376</v>
      </c>
      <c r="AO108" s="1075" t="s">
        <v>250</v>
      </c>
      <c r="AP108" s="1065"/>
      <c r="AQ108" s="722">
        <f>'Concentração amostra - Densidad'!B13</f>
        <v>1109</v>
      </c>
      <c r="AR108" s="725">
        <f>'Concentração amostra - Densidad'!C13</f>
        <v>94</v>
      </c>
      <c r="AS108" s="88"/>
      <c r="AT108" s="98" t="s">
        <v>246</v>
      </c>
      <c r="AU108" s="152">
        <v>4</v>
      </c>
      <c r="AV108" s="98" t="s">
        <v>247</v>
      </c>
      <c r="AW108" s="152" t="s">
        <v>248</v>
      </c>
      <c r="AX108" s="101" t="s">
        <v>249</v>
      </c>
      <c r="AY108" s="153">
        <f>Calibração!E33</f>
        <v>1223.7983560411221</v>
      </c>
      <c r="AZ108" s="1022" t="s">
        <v>250</v>
      </c>
      <c r="BA108" s="1007"/>
      <c r="BB108" s="152">
        <f>'Concentração amostra - Densidad'!B14</f>
        <v>980</v>
      </c>
      <c r="BC108" s="154">
        <f>'Concentração amostra - Densidad'!C14</f>
        <v>90</v>
      </c>
      <c r="BD108" s="88"/>
      <c r="BE108" s="720" t="s">
        <v>246</v>
      </c>
      <c r="BF108" s="722">
        <v>3</v>
      </c>
      <c r="BG108" s="720" t="s">
        <v>247</v>
      </c>
      <c r="BH108" s="759" t="s">
        <v>248</v>
      </c>
      <c r="BI108" s="723" t="s">
        <v>249</v>
      </c>
      <c r="BJ108" s="724">
        <f>Calibração!D33</f>
        <v>1631.731141388163</v>
      </c>
      <c r="BK108" s="1075" t="s">
        <v>250</v>
      </c>
      <c r="BL108" s="1065"/>
      <c r="BM108" s="722">
        <f>'Concentração amostra - Densidad'!B15</f>
        <v>1001</v>
      </c>
      <c r="BN108" s="725">
        <f>'Concentração amostra - Densidad'!C15</f>
        <v>74</v>
      </c>
      <c r="BO108" s="88"/>
      <c r="BP108" s="720" t="s">
        <v>246</v>
      </c>
      <c r="BQ108" s="722">
        <v>4</v>
      </c>
      <c r="BR108" s="720" t="s">
        <v>247</v>
      </c>
      <c r="BS108" s="759" t="s">
        <v>248</v>
      </c>
      <c r="BT108" s="723" t="s">
        <v>249</v>
      </c>
      <c r="BU108" s="724">
        <f>Calibração!E33</f>
        <v>1223.7983560411221</v>
      </c>
      <c r="BV108" s="1075" t="s">
        <v>250</v>
      </c>
      <c r="BW108" s="1065"/>
      <c r="BX108" s="722">
        <f>'Concentração amostra - Densidad'!B16</f>
        <v>1065</v>
      </c>
      <c r="BY108" s="722">
        <f>'Concentração amostra - Densidad'!C16</f>
        <v>62</v>
      </c>
      <c r="BZ108" s="85"/>
      <c r="CA108" s="88"/>
      <c r="CB108" s="88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</row>
    <row r="109" spans="1:98" ht="15.75" customHeight="1">
      <c r="A109" s="1018"/>
      <c r="B109" s="1024" t="s">
        <v>251</v>
      </c>
      <c r="C109" s="1025"/>
      <c r="D109" s="1021"/>
      <c r="E109" s="92" t="s">
        <v>252</v>
      </c>
      <c r="F109" s="103" t="s">
        <v>253</v>
      </c>
      <c r="G109" s="92" t="s">
        <v>254</v>
      </c>
      <c r="H109" s="104" t="s">
        <v>255</v>
      </c>
      <c r="I109" s="92" t="s">
        <v>256</v>
      </c>
      <c r="J109" s="92" t="s">
        <v>257</v>
      </c>
      <c r="K109" s="97" t="s">
        <v>258</v>
      </c>
      <c r="L109" s="86"/>
      <c r="M109" s="1035" t="s">
        <v>251</v>
      </c>
      <c r="N109" s="1036"/>
      <c r="O109" s="1037"/>
      <c r="P109" s="714" t="s">
        <v>252</v>
      </c>
      <c r="Q109" s="726" t="s">
        <v>253</v>
      </c>
      <c r="R109" s="714" t="s">
        <v>254</v>
      </c>
      <c r="S109" s="727" t="s">
        <v>255</v>
      </c>
      <c r="T109" s="714" t="s">
        <v>256</v>
      </c>
      <c r="U109" s="714" t="s">
        <v>257</v>
      </c>
      <c r="V109" s="719" t="s">
        <v>258</v>
      </c>
      <c r="W109" s="88"/>
      <c r="X109" s="1035" t="s">
        <v>251</v>
      </c>
      <c r="Y109" s="1036"/>
      <c r="Z109" s="1037"/>
      <c r="AA109" s="714" t="s">
        <v>252</v>
      </c>
      <c r="AB109" s="726" t="s">
        <v>253</v>
      </c>
      <c r="AC109" s="714" t="s">
        <v>254</v>
      </c>
      <c r="AD109" s="727" t="s">
        <v>255</v>
      </c>
      <c r="AE109" s="714" t="s">
        <v>256</v>
      </c>
      <c r="AF109" s="714" t="s">
        <v>257</v>
      </c>
      <c r="AG109" s="719" t="s">
        <v>258</v>
      </c>
      <c r="AH109" s="88"/>
      <c r="AI109" s="1035" t="s">
        <v>251</v>
      </c>
      <c r="AJ109" s="1036"/>
      <c r="AK109" s="1037"/>
      <c r="AL109" s="714" t="s">
        <v>252</v>
      </c>
      <c r="AM109" s="726" t="s">
        <v>253</v>
      </c>
      <c r="AN109" s="714" t="s">
        <v>254</v>
      </c>
      <c r="AO109" s="727" t="s">
        <v>255</v>
      </c>
      <c r="AP109" s="714" t="s">
        <v>256</v>
      </c>
      <c r="AQ109" s="714" t="s">
        <v>257</v>
      </c>
      <c r="AR109" s="719" t="s">
        <v>258</v>
      </c>
      <c r="AS109" s="88"/>
      <c r="AT109" s="1024" t="s">
        <v>251</v>
      </c>
      <c r="AU109" s="1025"/>
      <c r="AV109" s="1021"/>
      <c r="AW109" s="92" t="s">
        <v>252</v>
      </c>
      <c r="AX109" s="103" t="s">
        <v>253</v>
      </c>
      <c r="AY109" s="92" t="s">
        <v>254</v>
      </c>
      <c r="AZ109" s="104" t="s">
        <v>255</v>
      </c>
      <c r="BA109" s="92" t="s">
        <v>256</v>
      </c>
      <c r="BB109" s="92" t="s">
        <v>257</v>
      </c>
      <c r="BC109" s="97" t="s">
        <v>258</v>
      </c>
      <c r="BD109" s="88"/>
      <c r="BE109" s="1035" t="s">
        <v>251</v>
      </c>
      <c r="BF109" s="1036"/>
      <c r="BG109" s="1037"/>
      <c r="BH109" s="714" t="s">
        <v>252</v>
      </c>
      <c r="BI109" s="726" t="s">
        <v>253</v>
      </c>
      <c r="BJ109" s="714" t="s">
        <v>254</v>
      </c>
      <c r="BK109" s="727" t="s">
        <v>255</v>
      </c>
      <c r="BL109" s="714" t="s">
        <v>256</v>
      </c>
      <c r="BM109" s="714" t="s">
        <v>257</v>
      </c>
      <c r="BN109" s="719" t="s">
        <v>258</v>
      </c>
      <c r="BO109" s="88"/>
      <c r="BP109" s="1035" t="s">
        <v>251</v>
      </c>
      <c r="BQ109" s="1036"/>
      <c r="BR109" s="1037"/>
      <c r="BS109" s="714" t="s">
        <v>252</v>
      </c>
      <c r="BT109" s="726" t="s">
        <v>253</v>
      </c>
      <c r="BU109" s="714" t="s">
        <v>254</v>
      </c>
      <c r="BV109" s="727" t="s">
        <v>255</v>
      </c>
      <c r="BW109" s="714" t="s">
        <v>256</v>
      </c>
      <c r="BX109" s="714" t="s">
        <v>257</v>
      </c>
      <c r="BY109" s="719" t="s">
        <v>258</v>
      </c>
      <c r="BZ109" s="85"/>
      <c r="CA109" s="88"/>
      <c r="CB109" s="88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</row>
    <row r="110" spans="1:98" ht="15.75" customHeight="1">
      <c r="A110" s="1018"/>
      <c r="B110" s="1026" t="s">
        <v>20</v>
      </c>
      <c r="C110" s="1009"/>
      <c r="D110" s="1010"/>
      <c r="E110" s="105">
        <v>1</v>
      </c>
      <c r="F110" s="106">
        <f>'Cél.por tricoma'!$BN$6</f>
        <v>4.8666666666666663</v>
      </c>
      <c r="G110" s="107">
        <f t="shared" ref="G110:G150" si="61">E110*F110</f>
        <v>4.8666666666666663</v>
      </c>
      <c r="H110" s="108">
        <f>Calibração!$F$33</f>
        <v>979.03868483289773</v>
      </c>
      <c r="I110" s="109">
        <f t="shared" ref="I110:I150" si="62">G110*H110</f>
        <v>4764.6549328534356</v>
      </c>
      <c r="J110" s="110">
        <f t="shared" ref="J110:J150" si="63">$J$108/$K$108</f>
        <v>9.3826086956521735</v>
      </c>
      <c r="K110" s="111">
        <f t="shared" ref="K110:K150" si="64">I110/J110</f>
        <v>507.81771758864238</v>
      </c>
      <c r="L110" s="86"/>
      <c r="M110" s="1038" t="s">
        <v>20</v>
      </c>
      <c r="N110" s="1032"/>
      <c r="O110" s="1033"/>
      <c r="P110" s="728">
        <v>0</v>
      </c>
      <c r="Q110" s="729">
        <v>0</v>
      </c>
      <c r="R110" s="730">
        <f t="shared" ref="R110:R150" si="65">Q110*P110</f>
        <v>0</v>
      </c>
      <c r="S110" s="731">
        <f>Calibração!$B$43</f>
        <v>97.903868483289784</v>
      </c>
      <c r="T110" s="732">
        <f t="shared" ref="T110:T150" si="66">R110*S110</f>
        <v>0</v>
      </c>
      <c r="U110" s="733">
        <f t="shared" ref="U110:U150" si="67">$U$108/$V$108</f>
        <v>9.4272727272727277</v>
      </c>
      <c r="V110" s="734">
        <f t="shared" ref="V110:V150" si="68">T110/U110</f>
        <v>0</v>
      </c>
      <c r="W110" s="88"/>
      <c r="X110" s="1038" t="s">
        <v>20</v>
      </c>
      <c r="Y110" s="1032"/>
      <c r="Z110" s="1033"/>
      <c r="AA110" s="728"/>
      <c r="AB110" s="729">
        <f>'Cél.por tricoma'!$BN$98</f>
        <v>4</v>
      </c>
      <c r="AC110" s="730">
        <f t="shared" ref="AC110:AC150" si="69">AA111*AB111</f>
        <v>0</v>
      </c>
      <c r="AD110" s="731">
        <f>Calibração!$F$28</f>
        <v>235.4363553301005</v>
      </c>
      <c r="AE110" s="732">
        <f t="shared" ref="AE110:AE150" si="70">AC110*AD110</f>
        <v>0</v>
      </c>
      <c r="AF110" s="733">
        <f t="shared" ref="AF110:AF150" si="71">$AF$108/$AG$108</f>
        <v>11.445783132530121</v>
      </c>
      <c r="AG110" s="734">
        <f t="shared" ref="AG110:AG150" si="72">AE110/AF110</f>
        <v>0</v>
      </c>
      <c r="AH110" s="88"/>
      <c r="AI110" s="1038" t="s">
        <v>20</v>
      </c>
      <c r="AJ110" s="1032"/>
      <c r="AK110" s="1033"/>
      <c r="AL110" s="728"/>
      <c r="AM110" s="729">
        <f>'Cél.por tricoma'!$BN$144</f>
        <v>3</v>
      </c>
      <c r="AN110" s="730">
        <f t="shared" ref="AN110:AN150" si="73">AL110*AM110</f>
        <v>0</v>
      </c>
      <c r="AO110" s="731">
        <f>Calibração!$G$28</f>
        <v>196.19696277508376</v>
      </c>
      <c r="AP110" s="732">
        <f t="shared" ref="AP110:AP150" si="74">AN110*AO110</f>
        <v>0</v>
      </c>
      <c r="AQ110" s="733">
        <f t="shared" ref="AQ110:AQ150" si="75">$AQ$108/$AR$108</f>
        <v>11.797872340425531</v>
      </c>
      <c r="AR110" s="734">
        <f t="shared" ref="AR110:AR150" si="76">AP110/AQ110</f>
        <v>0</v>
      </c>
      <c r="AS110" s="88"/>
      <c r="AT110" s="1026" t="s">
        <v>20</v>
      </c>
      <c r="AU110" s="1009"/>
      <c r="AV110" s="1010"/>
      <c r="AW110" s="105"/>
      <c r="AX110" s="106">
        <f>'Cél.por tricoma'!$BN$190</f>
        <v>4.384615384615385</v>
      </c>
      <c r="AY110" s="107">
        <f t="shared" ref="AY110:AY150" si="77">AW110*AX110</f>
        <v>0</v>
      </c>
      <c r="AZ110" s="108">
        <f>Calibração!$E$33</f>
        <v>1223.7983560411221</v>
      </c>
      <c r="BA110" s="109">
        <f t="shared" ref="BA110:BA150" si="78">AY110*AZ110</f>
        <v>0</v>
      </c>
      <c r="BB110" s="110">
        <f t="shared" ref="BB110:BB150" si="79">$BB$108/$BC$108</f>
        <v>10.888888888888889</v>
      </c>
      <c r="BC110" s="111">
        <f t="shared" ref="BC110:BC150" si="80">BA110/BB110</f>
        <v>0</v>
      </c>
      <c r="BD110" s="88"/>
      <c r="BE110" s="1038" t="s">
        <v>20</v>
      </c>
      <c r="BF110" s="1032"/>
      <c r="BG110" s="1033"/>
      <c r="BH110" s="728">
        <v>1</v>
      </c>
      <c r="BI110" s="729">
        <f>'Cél.por tricoma'!$BN$236</f>
        <v>4.1851851851851851</v>
      </c>
      <c r="BJ110" s="730">
        <f t="shared" ref="BJ110:BJ150" si="81">BH110*BI110</f>
        <v>4.1851851851851851</v>
      </c>
      <c r="BK110" s="731">
        <f>Calibração!$D$33</f>
        <v>1631.731141388163</v>
      </c>
      <c r="BL110" s="732">
        <f t="shared" ref="BL110:BL150" si="82">BJ110*BK110</f>
        <v>6829.096999143052</v>
      </c>
      <c r="BM110" s="736">
        <f t="shared" ref="BM110:BM150" si="83">$BM$108/$BN$108</f>
        <v>13.527027027027026</v>
      </c>
      <c r="BN110" s="734">
        <f t="shared" ref="BN110:BN150" si="84">BL110/BM110</f>
        <v>504.84832960697889</v>
      </c>
      <c r="BO110" s="88"/>
      <c r="BP110" s="1038" t="s">
        <v>20</v>
      </c>
      <c r="BQ110" s="1032"/>
      <c r="BR110" s="1033"/>
      <c r="BS110" s="728"/>
      <c r="BT110" s="729">
        <f>'Cél.por tricoma'!$BN$282</f>
        <v>5.0625</v>
      </c>
      <c r="BU110" s="730">
        <f t="shared" ref="BU110:BU150" si="85">BS110*BT110</f>
        <v>0</v>
      </c>
      <c r="BV110" s="731">
        <f>Calibração!$E$33</f>
        <v>1223.7983560411221</v>
      </c>
      <c r="BW110" s="732">
        <f t="shared" ref="BW110:BW150" si="86">BU110*BV110</f>
        <v>0</v>
      </c>
      <c r="BX110" s="736">
        <f t="shared" ref="BX110:BX150" si="87">$BX$108/$BY$108</f>
        <v>17.177419354838708</v>
      </c>
      <c r="BY110" s="734">
        <f t="shared" ref="BY110:BY150" si="88">BW110/BX110</f>
        <v>0</v>
      </c>
      <c r="BZ110" s="85"/>
      <c r="CA110" s="88"/>
      <c r="CB110" s="88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</row>
    <row r="111" spans="1:98" ht="15.75" customHeight="1">
      <c r="A111" s="1018"/>
      <c r="B111" s="1026" t="s">
        <v>143</v>
      </c>
      <c r="C111" s="1009"/>
      <c r="D111" s="1010"/>
      <c r="E111" s="113"/>
      <c r="F111" s="106">
        <f>'Cél.por tricoma'!$BN$7</f>
        <v>11.409090909090908</v>
      </c>
      <c r="G111" s="107">
        <f t="shared" si="61"/>
        <v>0</v>
      </c>
      <c r="H111" s="108">
        <f>Calibração!$F$33</f>
        <v>979.03868483289773</v>
      </c>
      <c r="I111" s="109">
        <f t="shared" si="62"/>
        <v>0</v>
      </c>
      <c r="J111" s="110">
        <f t="shared" si="63"/>
        <v>9.3826086956521735</v>
      </c>
      <c r="K111" s="111">
        <f t="shared" si="64"/>
        <v>0</v>
      </c>
      <c r="L111" s="86"/>
      <c r="M111" s="1038" t="s">
        <v>143</v>
      </c>
      <c r="N111" s="1032"/>
      <c r="O111" s="1033"/>
      <c r="P111" s="735">
        <v>0</v>
      </c>
      <c r="Q111" s="729">
        <f>'Cél.por tricoma'!$BN$53</f>
        <v>11.5</v>
      </c>
      <c r="R111" s="730">
        <f t="shared" si="65"/>
        <v>0</v>
      </c>
      <c r="S111" s="731">
        <f>Calibração!$B$43</f>
        <v>97.903868483289784</v>
      </c>
      <c r="T111" s="732">
        <f t="shared" si="66"/>
        <v>0</v>
      </c>
      <c r="U111" s="733">
        <f t="shared" si="67"/>
        <v>9.4272727272727277</v>
      </c>
      <c r="V111" s="734">
        <f t="shared" si="68"/>
        <v>0</v>
      </c>
      <c r="W111" s="88"/>
      <c r="X111" s="1038" t="s">
        <v>143</v>
      </c>
      <c r="Y111" s="1032"/>
      <c r="Z111" s="1033"/>
      <c r="AA111" s="735"/>
      <c r="AB111" s="729">
        <f>'Cél.por tricoma'!$BN$99</f>
        <v>6.083333333333333</v>
      </c>
      <c r="AC111" s="730">
        <f t="shared" si="69"/>
        <v>0</v>
      </c>
      <c r="AD111" s="731">
        <f>Calibração!$F$28</f>
        <v>235.4363553301005</v>
      </c>
      <c r="AE111" s="732">
        <f t="shared" si="70"/>
        <v>0</v>
      </c>
      <c r="AF111" s="733">
        <f t="shared" si="71"/>
        <v>11.445783132530121</v>
      </c>
      <c r="AG111" s="734">
        <f t="shared" si="72"/>
        <v>0</v>
      </c>
      <c r="AH111" s="88"/>
      <c r="AI111" s="1038" t="s">
        <v>143</v>
      </c>
      <c r="AJ111" s="1032"/>
      <c r="AK111" s="1033"/>
      <c r="AL111" s="735"/>
      <c r="AM111" s="729">
        <f>'Cél.por tricoma'!$BN$145</f>
        <v>9.3333333333333339</v>
      </c>
      <c r="AN111" s="730">
        <f t="shared" si="73"/>
        <v>0</v>
      </c>
      <c r="AO111" s="731">
        <f>Calibração!$G$28</f>
        <v>196.19696277508376</v>
      </c>
      <c r="AP111" s="732">
        <f t="shared" si="74"/>
        <v>0</v>
      </c>
      <c r="AQ111" s="733">
        <f t="shared" si="75"/>
        <v>11.797872340425531</v>
      </c>
      <c r="AR111" s="734">
        <f t="shared" si="76"/>
        <v>0</v>
      </c>
      <c r="AS111" s="88"/>
      <c r="AT111" s="1026" t="s">
        <v>143</v>
      </c>
      <c r="AU111" s="1009"/>
      <c r="AV111" s="1010"/>
      <c r="AW111" s="113"/>
      <c r="AX111" s="106">
        <f>'Cél.por tricoma'!$BN$191</f>
        <v>12.2</v>
      </c>
      <c r="AY111" s="107">
        <f t="shared" si="77"/>
        <v>0</v>
      </c>
      <c r="AZ111" s="108">
        <f>Calibração!$E$33</f>
        <v>1223.7983560411221</v>
      </c>
      <c r="BA111" s="109">
        <f t="shared" si="78"/>
        <v>0</v>
      </c>
      <c r="BB111" s="110">
        <f t="shared" si="79"/>
        <v>10.888888888888889</v>
      </c>
      <c r="BC111" s="111">
        <f t="shared" si="80"/>
        <v>0</v>
      </c>
      <c r="BD111" s="88"/>
      <c r="BE111" s="1038" t="s">
        <v>143</v>
      </c>
      <c r="BF111" s="1032"/>
      <c r="BG111" s="1033"/>
      <c r="BH111" s="735"/>
      <c r="BI111" s="729">
        <f>'Cél.por tricoma'!$BN$237</f>
        <v>13.2</v>
      </c>
      <c r="BJ111" s="730">
        <f t="shared" si="81"/>
        <v>0</v>
      </c>
      <c r="BK111" s="731">
        <f>Calibração!$D$33</f>
        <v>1631.731141388163</v>
      </c>
      <c r="BL111" s="732">
        <f t="shared" si="82"/>
        <v>0</v>
      </c>
      <c r="BM111" s="736">
        <f t="shared" si="83"/>
        <v>13.527027027027026</v>
      </c>
      <c r="BN111" s="734">
        <f t="shared" si="84"/>
        <v>0</v>
      </c>
      <c r="BO111" s="88"/>
      <c r="BP111" s="1038" t="s">
        <v>143</v>
      </c>
      <c r="BQ111" s="1032"/>
      <c r="BR111" s="1033"/>
      <c r="BS111" s="735"/>
      <c r="BT111" s="729">
        <f>'Cél.por tricoma'!$BN$283</f>
        <v>13.8</v>
      </c>
      <c r="BU111" s="730">
        <f t="shared" si="85"/>
        <v>0</v>
      </c>
      <c r="BV111" s="731">
        <f>Calibração!$E$33</f>
        <v>1223.7983560411221</v>
      </c>
      <c r="BW111" s="732">
        <f t="shared" si="86"/>
        <v>0</v>
      </c>
      <c r="BX111" s="736">
        <f t="shared" si="87"/>
        <v>17.177419354838708</v>
      </c>
      <c r="BY111" s="734">
        <f t="shared" si="88"/>
        <v>0</v>
      </c>
      <c r="BZ111" s="85"/>
      <c r="CA111" s="88"/>
      <c r="CB111" s="88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</row>
    <row r="112" spans="1:98" ht="15.75" customHeight="1">
      <c r="A112" s="1018"/>
      <c r="B112" s="1016" t="s">
        <v>152</v>
      </c>
      <c r="C112" s="1009"/>
      <c r="D112" s="1010"/>
      <c r="E112" s="113">
        <v>2</v>
      </c>
      <c r="F112" s="106">
        <f>'Cél.por tricoma'!$BN$8</f>
        <v>26.227272727272727</v>
      </c>
      <c r="G112" s="107">
        <f t="shared" si="61"/>
        <v>52.454545454545453</v>
      </c>
      <c r="H112" s="108">
        <f>Calibração!$F$33</f>
        <v>979.03868483289773</v>
      </c>
      <c r="I112" s="109">
        <f t="shared" si="62"/>
        <v>51355.029195325631</v>
      </c>
      <c r="J112" s="110">
        <f t="shared" si="63"/>
        <v>9.3826086956521735</v>
      </c>
      <c r="K112" s="111">
        <f t="shared" si="64"/>
        <v>5473.4275787418419</v>
      </c>
      <c r="L112" s="86"/>
      <c r="M112" s="1034" t="s">
        <v>152</v>
      </c>
      <c r="N112" s="1032"/>
      <c r="O112" s="1033"/>
      <c r="P112" s="735">
        <v>0</v>
      </c>
      <c r="Q112" s="729">
        <v>0</v>
      </c>
      <c r="R112" s="730">
        <f t="shared" si="65"/>
        <v>0</v>
      </c>
      <c r="S112" s="731">
        <f>Calibração!$B$43</f>
        <v>97.903868483289784</v>
      </c>
      <c r="T112" s="732">
        <f t="shared" si="66"/>
        <v>0</v>
      </c>
      <c r="U112" s="733">
        <f t="shared" si="67"/>
        <v>9.4272727272727277</v>
      </c>
      <c r="V112" s="734">
        <f t="shared" si="68"/>
        <v>0</v>
      </c>
      <c r="W112" s="88"/>
      <c r="X112" s="1034" t="s">
        <v>152</v>
      </c>
      <c r="Y112" s="1032"/>
      <c r="Z112" s="1033"/>
      <c r="AA112" s="735"/>
      <c r="AB112" s="729">
        <f>'Cél.por tricoma'!$BN$100</f>
        <v>8.5</v>
      </c>
      <c r="AC112" s="730">
        <f t="shared" si="69"/>
        <v>27.5</v>
      </c>
      <c r="AD112" s="731">
        <f>Calibração!$F$28</f>
        <v>235.4363553301005</v>
      </c>
      <c r="AE112" s="732">
        <f t="shared" si="70"/>
        <v>6474.4997715777636</v>
      </c>
      <c r="AF112" s="733">
        <f t="shared" si="71"/>
        <v>11.445783132530121</v>
      </c>
      <c r="AG112" s="734">
        <f t="shared" si="72"/>
        <v>565.66682214837306</v>
      </c>
      <c r="AH112" s="88"/>
      <c r="AI112" s="1034" t="s">
        <v>152</v>
      </c>
      <c r="AJ112" s="1032"/>
      <c r="AK112" s="1033"/>
      <c r="AL112" s="735"/>
      <c r="AM112" s="729">
        <f>'Cél.por tricoma'!$BN$146</f>
        <v>8.875</v>
      </c>
      <c r="AN112" s="730">
        <f t="shared" si="73"/>
        <v>0</v>
      </c>
      <c r="AO112" s="731">
        <f>Calibração!$G$28</f>
        <v>196.19696277508376</v>
      </c>
      <c r="AP112" s="732">
        <f t="shared" si="74"/>
        <v>0</v>
      </c>
      <c r="AQ112" s="733">
        <f t="shared" si="75"/>
        <v>11.797872340425531</v>
      </c>
      <c r="AR112" s="734">
        <f t="shared" si="76"/>
        <v>0</v>
      </c>
      <c r="AS112" s="88"/>
      <c r="AT112" s="1016" t="s">
        <v>152</v>
      </c>
      <c r="AU112" s="1009"/>
      <c r="AV112" s="1010"/>
      <c r="AW112" s="113">
        <v>4</v>
      </c>
      <c r="AX112" s="106">
        <f>'Cél.por tricoma'!$BN$192</f>
        <v>32.5</v>
      </c>
      <c r="AY112" s="107">
        <f t="shared" si="77"/>
        <v>130</v>
      </c>
      <c r="AZ112" s="108">
        <f>Calibração!$E$33</f>
        <v>1223.7983560411221</v>
      </c>
      <c r="BA112" s="109">
        <f t="shared" si="78"/>
        <v>159093.78628534588</v>
      </c>
      <c r="BB112" s="110">
        <f t="shared" si="79"/>
        <v>10.888888888888889</v>
      </c>
      <c r="BC112" s="111">
        <f t="shared" si="80"/>
        <v>14610.653842531763</v>
      </c>
      <c r="BD112" s="88"/>
      <c r="BE112" s="1034" t="s">
        <v>152</v>
      </c>
      <c r="BF112" s="1032"/>
      <c r="BG112" s="1033"/>
      <c r="BH112" s="735"/>
      <c r="BI112" s="729">
        <f>'Cél.por tricoma'!$BN$238</f>
        <v>22.65</v>
      </c>
      <c r="BJ112" s="730">
        <f t="shared" si="81"/>
        <v>0</v>
      </c>
      <c r="BK112" s="731">
        <f>Calibração!$D$33</f>
        <v>1631.731141388163</v>
      </c>
      <c r="BL112" s="732">
        <f t="shared" si="82"/>
        <v>0</v>
      </c>
      <c r="BM112" s="736">
        <f t="shared" si="83"/>
        <v>13.527027027027026</v>
      </c>
      <c r="BN112" s="734">
        <f t="shared" si="84"/>
        <v>0</v>
      </c>
      <c r="BO112" s="88"/>
      <c r="BP112" s="1034" t="s">
        <v>152</v>
      </c>
      <c r="BQ112" s="1032"/>
      <c r="BR112" s="1033"/>
      <c r="BS112" s="735">
        <v>1</v>
      </c>
      <c r="BT112" s="729">
        <f>'Cél.por tricoma'!$BN$284</f>
        <v>25.944444444444443</v>
      </c>
      <c r="BU112" s="730">
        <f t="shared" si="85"/>
        <v>25.944444444444443</v>
      </c>
      <c r="BV112" s="731">
        <f>Calibração!$E$33</f>
        <v>1223.7983560411221</v>
      </c>
      <c r="BW112" s="732">
        <f t="shared" si="86"/>
        <v>31750.768459511335</v>
      </c>
      <c r="BX112" s="736">
        <f t="shared" si="87"/>
        <v>17.177419354838708</v>
      </c>
      <c r="BY112" s="734">
        <f t="shared" si="88"/>
        <v>1848.4015441217869</v>
      </c>
      <c r="BZ112" s="85"/>
      <c r="CA112" s="88"/>
      <c r="CB112" s="88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</row>
    <row r="113" spans="1:98" ht="15.75" customHeight="1">
      <c r="A113" s="1018"/>
      <c r="B113" s="1016" t="s">
        <v>158</v>
      </c>
      <c r="C113" s="1009"/>
      <c r="D113" s="1010"/>
      <c r="E113" s="113">
        <v>1</v>
      </c>
      <c r="F113" s="106">
        <f>'Cél.por tricoma'!$BN$9</f>
        <v>19</v>
      </c>
      <c r="G113" s="107">
        <f t="shared" si="61"/>
        <v>19</v>
      </c>
      <c r="H113" s="108">
        <f>Calibração!$F$33</f>
        <v>979.03868483289773</v>
      </c>
      <c r="I113" s="109">
        <f t="shared" si="62"/>
        <v>18601.735011825058</v>
      </c>
      <c r="J113" s="110">
        <f t="shared" si="63"/>
        <v>9.3826086956521735</v>
      </c>
      <c r="K113" s="111">
        <f t="shared" si="64"/>
        <v>1982.576020722782</v>
      </c>
      <c r="L113" s="86"/>
      <c r="M113" s="1034" t="s">
        <v>158</v>
      </c>
      <c r="N113" s="1032"/>
      <c r="O113" s="1033"/>
      <c r="P113" s="735">
        <v>0</v>
      </c>
      <c r="Q113" s="729">
        <v>0</v>
      </c>
      <c r="R113" s="730">
        <f t="shared" si="65"/>
        <v>0</v>
      </c>
      <c r="S113" s="731">
        <f>Calibração!$B$43</f>
        <v>97.903868483289784</v>
      </c>
      <c r="T113" s="732">
        <f t="shared" si="66"/>
        <v>0</v>
      </c>
      <c r="U113" s="733">
        <f t="shared" si="67"/>
        <v>9.4272727272727277</v>
      </c>
      <c r="V113" s="734">
        <f t="shared" si="68"/>
        <v>0</v>
      </c>
      <c r="W113" s="88"/>
      <c r="X113" s="1034" t="s">
        <v>158</v>
      </c>
      <c r="Y113" s="1032"/>
      <c r="Z113" s="1033"/>
      <c r="AA113" s="735">
        <v>1</v>
      </c>
      <c r="AB113" s="729">
        <f>'Cél.por tricoma'!$BN$101</f>
        <v>27.5</v>
      </c>
      <c r="AC113" s="730">
        <f t="shared" si="69"/>
        <v>0</v>
      </c>
      <c r="AD113" s="731">
        <f>Calibração!$F$28</f>
        <v>235.4363553301005</v>
      </c>
      <c r="AE113" s="732">
        <f t="shared" si="70"/>
        <v>0</v>
      </c>
      <c r="AF113" s="733">
        <f t="shared" si="71"/>
        <v>11.445783132530121</v>
      </c>
      <c r="AG113" s="734">
        <f t="shared" si="72"/>
        <v>0</v>
      </c>
      <c r="AH113" s="88"/>
      <c r="AI113" s="1034" t="s">
        <v>158</v>
      </c>
      <c r="AJ113" s="1032"/>
      <c r="AK113" s="1033"/>
      <c r="AL113" s="735"/>
      <c r="AM113" s="756">
        <f>'Cél.por tricoma'!M378</f>
        <v>2.5215343086032744</v>
      </c>
      <c r="AN113" s="730">
        <f t="shared" si="73"/>
        <v>0</v>
      </c>
      <c r="AO113" s="731">
        <f>Calibração!$G$28</f>
        <v>196.19696277508376</v>
      </c>
      <c r="AP113" s="732">
        <f t="shared" si="74"/>
        <v>0</v>
      </c>
      <c r="AQ113" s="733">
        <f t="shared" si="75"/>
        <v>11.797872340425531</v>
      </c>
      <c r="AR113" s="734">
        <f t="shared" si="76"/>
        <v>0</v>
      </c>
      <c r="AS113" s="88"/>
      <c r="AT113" s="1016" t="s">
        <v>158</v>
      </c>
      <c r="AU113" s="1009"/>
      <c r="AV113" s="1010"/>
      <c r="AW113" s="113"/>
      <c r="AX113" s="106"/>
      <c r="AY113" s="107">
        <f t="shared" si="77"/>
        <v>0</v>
      </c>
      <c r="AZ113" s="108">
        <f>Calibração!$E$33</f>
        <v>1223.7983560411221</v>
      </c>
      <c r="BA113" s="109">
        <f t="shared" si="78"/>
        <v>0</v>
      </c>
      <c r="BB113" s="110">
        <f t="shared" si="79"/>
        <v>10.888888888888889</v>
      </c>
      <c r="BC113" s="111">
        <f t="shared" si="80"/>
        <v>0</v>
      </c>
      <c r="BD113" s="88"/>
      <c r="BE113" s="1034" t="s">
        <v>158</v>
      </c>
      <c r="BF113" s="1032"/>
      <c r="BG113" s="1033"/>
      <c r="BH113" s="735">
        <v>1</v>
      </c>
      <c r="BI113" s="768">
        <f>'Cél.por tricoma'!W378</f>
        <v>8.1</v>
      </c>
      <c r="BJ113" s="730">
        <f t="shared" si="81"/>
        <v>8.1</v>
      </c>
      <c r="BK113" s="731">
        <f>Calibração!$D$33</f>
        <v>1631.731141388163</v>
      </c>
      <c r="BL113" s="732">
        <f t="shared" si="82"/>
        <v>13217.022245244119</v>
      </c>
      <c r="BM113" s="736">
        <f t="shared" si="83"/>
        <v>13.527027027027026</v>
      </c>
      <c r="BN113" s="734">
        <f t="shared" si="84"/>
        <v>977.08256358448045</v>
      </c>
      <c r="BO113" s="88"/>
      <c r="BP113" s="1034" t="s">
        <v>158</v>
      </c>
      <c r="BQ113" s="1032"/>
      <c r="BR113" s="1033"/>
      <c r="BS113" s="735">
        <v>1</v>
      </c>
      <c r="BT113" s="768">
        <f>'Cél.por tricoma'!W378</f>
        <v>8.1</v>
      </c>
      <c r="BU113" s="730">
        <f t="shared" si="85"/>
        <v>8.1</v>
      </c>
      <c r="BV113" s="731">
        <f>Calibração!$E$33</f>
        <v>1223.7983560411221</v>
      </c>
      <c r="BW113" s="732">
        <f t="shared" si="86"/>
        <v>9912.7666839330886</v>
      </c>
      <c r="BX113" s="736">
        <f t="shared" si="87"/>
        <v>17.177419354838708</v>
      </c>
      <c r="BY113" s="734">
        <f t="shared" si="88"/>
        <v>577.08125296136291</v>
      </c>
      <c r="BZ113" s="85"/>
      <c r="CA113" s="88"/>
      <c r="CB113" s="88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</row>
    <row r="114" spans="1:98" ht="15.75" customHeight="1">
      <c r="A114" s="1018"/>
      <c r="B114" s="1016" t="s">
        <v>30</v>
      </c>
      <c r="C114" s="1009"/>
      <c r="D114" s="1010"/>
      <c r="E114" s="112">
        <v>1</v>
      </c>
      <c r="F114" s="114">
        <f>'Cél.por tricoma'!$BN$10</f>
        <v>3.6333333333333333</v>
      </c>
      <c r="G114" s="107">
        <f t="shared" si="61"/>
        <v>3.6333333333333333</v>
      </c>
      <c r="H114" s="108">
        <f>Calibração!$F$33</f>
        <v>979.03868483289773</v>
      </c>
      <c r="I114" s="109">
        <f t="shared" si="62"/>
        <v>3557.1738882261952</v>
      </c>
      <c r="J114" s="110">
        <f t="shared" si="63"/>
        <v>9.3826086956521735</v>
      </c>
      <c r="K114" s="111">
        <f t="shared" si="64"/>
        <v>379.12418641891793</v>
      </c>
      <c r="L114" s="86"/>
      <c r="M114" s="1034" t="s">
        <v>30</v>
      </c>
      <c r="N114" s="1032"/>
      <c r="O114" s="1033"/>
      <c r="P114" s="736">
        <v>5</v>
      </c>
      <c r="Q114" s="737">
        <f>'Cél.por tricoma'!$BN$56</f>
        <v>2.2068965517241379</v>
      </c>
      <c r="R114" s="730">
        <f t="shared" si="65"/>
        <v>11.03448275862069</v>
      </c>
      <c r="S114" s="731">
        <f>Calibração!$B$43</f>
        <v>97.903868483289784</v>
      </c>
      <c r="T114" s="732">
        <f t="shared" si="66"/>
        <v>1080.3185487811288</v>
      </c>
      <c r="U114" s="733">
        <f t="shared" si="67"/>
        <v>9.4272727272727277</v>
      </c>
      <c r="V114" s="734">
        <f t="shared" si="68"/>
        <v>114.5950244608719</v>
      </c>
      <c r="W114" s="88"/>
      <c r="X114" s="1034" t="s">
        <v>30</v>
      </c>
      <c r="Y114" s="1032"/>
      <c r="Z114" s="1033"/>
      <c r="AA114" s="736"/>
      <c r="AB114" s="737">
        <f>'Cél.por tricoma'!$BN$102</f>
        <v>2.4666666666666668</v>
      </c>
      <c r="AC114" s="730">
        <f t="shared" si="69"/>
        <v>10</v>
      </c>
      <c r="AD114" s="731">
        <f>Calibração!$F$28</f>
        <v>235.4363553301005</v>
      </c>
      <c r="AE114" s="732">
        <f t="shared" si="70"/>
        <v>2354.3635533010051</v>
      </c>
      <c r="AF114" s="733">
        <f t="shared" si="71"/>
        <v>11.445783132530121</v>
      </c>
      <c r="AG114" s="734">
        <f t="shared" si="72"/>
        <v>205.69702623577203</v>
      </c>
      <c r="AH114" s="88"/>
      <c r="AI114" s="1034" t="s">
        <v>30</v>
      </c>
      <c r="AJ114" s="1032"/>
      <c r="AK114" s="1033"/>
      <c r="AL114" s="736">
        <v>2</v>
      </c>
      <c r="AM114" s="737">
        <f>'Cél.por tricoma'!$BN$148</f>
        <v>2.3181818181818183</v>
      </c>
      <c r="AN114" s="730">
        <f t="shared" si="73"/>
        <v>4.6363636363636367</v>
      </c>
      <c r="AO114" s="731">
        <f>Calibração!$G$28</f>
        <v>196.19696277508376</v>
      </c>
      <c r="AP114" s="732">
        <f t="shared" si="74"/>
        <v>909.64046377538841</v>
      </c>
      <c r="AQ114" s="733">
        <f t="shared" si="75"/>
        <v>11.797872340425531</v>
      </c>
      <c r="AR114" s="734">
        <f t="shared" si="76"/>
        <v>77.102077182043743</v>
      </c>
      <c r="AS114" s="88"/>
      <c r="AT114" s="1016" t="s">
        <v>30</v>
      </c>
      <c r="AU114" s="1009"/>
      <c r="AV114" s="1010"/>
      <c r="AW114" s="112">
        <v>1</v>
      </c>
      <c r="AX114" s="114">
        <f>'Cél.por tricoma'!$BN$194</f>
        <v>1.75</v>
      </c>
      <c r="AY114" s="107">
        <f t="shared" si="77"/>
        <v>1.75</v>
      </c>
      <c r="AZ114" s="108">
        <f>Calibração!$E$33</f>
        <v>1223.7983560411221</v>
      </c>
      <c r="BA114" s="109">
        <f t="shared" si="78"/>
        <v>2141.6471230719635</v>
      </c>
      <c r="BB114" s="110">
        <f t="shared" si="79"/>
        <v>10.888888888888889</v>
      </c>
      <c r="BC114" s="111">
        <f t="shared" si="80"/>
        <v>196.68187864946603</v>
      </c>
      <c r="BD114" s="88"/>
      <c r="BE114" s="1034" t="s">
        <v>30</v>
      </c>
      <c r="BF114" s="1032"/>
      <c r="BG114" s="1033"/>
      <c r="BH114" s="736">
        <v>1</v>
      </c>
      <c r="BI114" s="737">
        <f>'Cél.por tricoma'!$BN$240</f>
        <v>2.0666666666666669</v>
      </c>
      <c r="BJ114" s="730">
        <f t="shared" si="81"/>
        <v>2.0666666666666669</v>
      </c>
      <c r="BK114" s="731">
        <f>Calibração!$D$33</f>
        <v>1631.731141388163</v>
      </c>
      <c r="BL114" s="732">
        <f t="shared" si="82"/>
        <v>3372.2443588688707</v>
      </c>
      <c r="BM114" s="736">
        <f t="shared" si="83"/>
        <v>13.527027027027026</v>
      </c>
      <c r="BN114" s="734">
        <f t="shared" si="84"/>
        <v>249.29678577052593</v>
      </c>
      <c r="BO114" s="88"/>
      <c r="BP114" s="1034" t="s">
        <v>30</v>
      </c>
      <c r="BQ114" s="1032"/>
      <c r="BR114" s="1033"/>
      <c r="BS114" s="736"/>
      <c r="BT114" s="737">
        <f>'Cél.por tricoma'!$BN$286</f>
        <v>2</v>
      </c>
      <c r="BU114" s="730">
        <f t="shared" si="85"/>
        <v>0</v>
      </c>
      <c r="BV114" s="731">
        <f>Calibração!$E$33</f>
        <v>1223.7983560411221</v>
      </c>
      <c r="BW114" s="732">
        <f t="shared" si="86"/>
        <v>0</v>
      </c>
      <c r="BX114" s="736">
        <f t="shared" si="87"/>
        <v>17.177419354838708</v>
      </c>
      <c r="BY114" s="734">
        <f t="shared" si="88"/>
        <v>0</v>
      </c>
      <c r="BZ114" s="85"/>
      <c r="CA114" s="88"/>
      <c r="CB114" s="88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</row>
    <row r="115" spans="1:98" ht="15.75" customHeight="1">
      <c r="A115" s="1018"/>
      <c r="B115" s="1015" t="s">
        <v>39</v>
      </c>
      <c r="C115" s="1009"/>
      <c r="D115" s="1010"/>
      <c r="E115" s="112">
        <v>13</v>
      </c>
      <c r="F115" s="115">
        <v>1</v>
      </c>
      <c r="G115" s="107">
        <f t="shared" si="61"/>
        <v>13</v>
      </c>
      <c r="H115" s="108">
        <f>Calibração!$F$33</f>
        <v>979.03868483289773</v>
      </c>
      <c r="I115" s="109">
        <f t="shared" si="62"/>
        <v>12727.502902827671</v>
      </c>
      <c r="J115" s="110">
        <f t="shared" si="63"/>
        <v>9.3826086956521735</v>
      </c>
      <c r="K115" s="111">
        <f t="shared" si="64"/>
        <v>1356.4993825997983</v>
      </c>
      <c r="L115" s="86"/>
      <c r="M115" s="1031" t="s">
        <v>39</v>
      </c>
      <c r="N115" s="1032"/>
      <c r="O115" s="1033"/>
      <c r="P115" s="736">
        <v>24</v>
      </c>
      <c r="Q115" s="738">
        <v>1</v>
      </c>
      <c r="R115" s="730">
        <f t="shared" si="65"/>
        <v>24</v>
      </c>
      <c r="S115" s="731">
        <f>Calibração!$B$43</f>
        <v>97.903868483289784</v>
      </c>
      <c r="T115" s="732">
        <f t="shared" si="66"/>
        <v>2349.6928435989548</v>
      </c>
      <c r="U115" s="733">
        <f t="shared" si="67"/>
        <v>9.4272727272727277</v>
      </c>
      <c r="V115" s="734">
        <f t="shared" si="68"/>
        <v>249.24417820239634</v>
      </c>
      <c r="W115" s="88"/>
      <c r="X115" s="1031" t="s">
        <v>39</v>
      </c>
      <c r="Y115" s="1032"/>
      <c r="Z115" s="1033"/>
      <c r="AA115" s="736">
        <v>10</v>
      </c>
      <c r="AB115" s="738">
        <v>1</v>
      </c>
      <c r="AC115" s="730">
        <f t="shared" si="69"/>
        <v>1</v>
      </c>
      <c r="AD115" s="731">
        <f>Calibração!$F$28</f>
        <v>235.4363553301005</v>
      </c>
      <c r="AE115" s="732">
        <f t="shared" si="70"/>
        <v>235.4363553301005</v>
      </c>
      <c r="AF115" s="733">
        <f t="shared" si="71"/>
        <v>11.445783132530121</v>
      </c>
      <c r="AG115" s="734">
        <f t="shared" si="72"/>
        <v>20.5697026235772</v>
      </c>
      <c r="AH115" s="88"/>
      <c r="AI115" s="1031" t="s">
        <v>39</v>
      </c>
      <c r="AJ115" s="1032"/>
      <c r="AK115" s="1033"/>
      <c r="AL115" s="736">
        <v>6</v>
      </c>
      <c r="AM115" s="738">
        <v>1</v>
      </c>
      <c r="AN115" s="730">
        <f t="shared" si="73"/>
        <v>6</v>
      </c>
      <c r="AO115" s="731">
        <f>Calibração!$G$28</f>
        <v>196.19696277508376</v>
      </c>
      <c r="AP115" s="732">
        <f t="shared" si="74"/>
        <v>1177.1817766505026</v>
      </c>
      <c r="AQ115" s="733">
        <f t="shared" si="75"/>
        <v>11.797872340425531</v>
      </c>
      <c r="AR115" s="734">
        <f t="shared" si="76"/>
        <v>99.779158706174258</v>
      </c>
      <c r="AS115" s="88"/>
      <c r="AT115" s="1015" t="s">
        <v>39</v>
      </c>
      <c r="AU115" s="1009"/>
      <c r="AV115" s="1010"/>
      <c r="AW115" s="112">
        <v>10</v>
      </c>
      <c r="AX115" s="115">
        <v>1</v>
      </c>
      <c r="AY115" s="107">
        <f t="shared" si="77"/>
        <v>10</v>
      </c>
      <c r="AZ115" s="108">
        <f>Calibração!$E$33</f>
        <v>1223.7983560411221</v>
      </c>
      <c r="BA115" s="109">
        <f t="shared" si="78"/>
        <v>12237.983560411221</v>
      </c>
      <c r="BB115" s="110">
        <f t="shared" si="79"/>
        <v>10.888888888888889</v>
      </c>
      <c r="BC115" s="111">
        <f t="shared" si="80"/>
        <v>1123.8964494255204</v>
      </c>
      <c r="BD115" s="88"/>
      <c r="BE115" s="1031" t="s">
        <v>39</v>
      </c>
      <c r="BF115" s="1032"/>
      <c r="BG115" s="1033"/>
      <c r="BH115" s="736">
        <v>11</v>
      </c>
      <c r="BI115" s="738">
        <v>1</v>
      </c>
      <c r="BJ115" s="730">
        <f t="shared" si="81"/>
        <v>11</v>
      </c>
      <c r="BK115" s="731">
        <f>Calibração!$D$33</f>
        <v>1631.731141388163</v>
      </c>
      <c r="BL115" s="732">
        <f t="shared" si="82"/>
        <v>17949.042555269793</v>
      </c>
      <c r="BM115" s="736">
        <f t="shared" si="83"/>
        <v>13.527027027027026</v>
      </c>
      <c r="BN115" s="734">
        <f t="shared" si="84"/>
        <v>1326.9022468431217</v>
      </c>
      <c r="BO115" s="88"/>
      <c r="BP115" s="1031" t="s">
        <v>39</v>
      </c>
      <c r="BQ115" s="1032"/>
      <c r="BR115" s="1033"/>
      <c r="BS115" s="736">
        <v>15</v>
      </c>
      <c r="BT115" s="738">
        <v>1</v>
      </c>
      <c r="BU115" s="730">
        <f t="shared" si="85"/>
        <v>15</v>
      </c>
      <c r="BV115" s="731">
        <f>Calibração!$E$33</f>
        <v>1223.7983560411221</v>
      </c>
      <c r="BW115" s="732">
        <f t="shared" si="86"/>
        <v>18356.975340616831</v>
      </c>
      <c r="BX115" s="736">
        <f t="shared" si="87"/>
        <v>17.177419354838708</v>
      </c>
      <c r="BY115" s="734">
        <f t="shared" si="88"/>
        <v>1068.668986965487</v>
      </c>
      <c r="BZ115" s="85"/>
      <c r="CA115" s="88"/>
      <c r="CB115" s="88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</row>
    <row r="116" spans="1:98" ht="15.75" customHeight="1">
      <c r="A116" s="1018"/>
      <c r="B116" s="1011" t="s">
        <v>259</v>
      </c>
      <c r="C116" s="1009"/>
      <c r="D116" s="1010"/>
      <c r="E116" s="112"/>
      <c r="F116" s="115">
        <v>1</v>
      </c>
      <c r="G116" s="107">
        <f t="shared" si="61"/>
        <v>0</v>
      </c>
      <c r="H116" s="108">
        <f>Calibração!$F$33</f>
        <v>979.03868483289773</v>
      </c>
      <c r="I116" s="109">
        <f t="shared" si="62"/>
        <v>0</v>
      </c>
      <c r="J116" s="110">
        <f t="shared" si="63"/>
        <v>9.3826086956521735</v>
      </c>
      <c r="K116" s="111">
        <f t="shared" si="64"/>
        <v>0</v>
      </c>
      <c r="L116" s="86"/>
      <c r="M116" s="1062" t="s">
        <v>259</v>
      </c>
      <c r="N116" s="1032"/>
      <c r="O116" s="1033"/>
      <c r="P116" s="736">
        <v>2</v>
      </c>
      <c r="Q116" s="738">
        <v>1</v>
      </c>
      <c r="R116" s="730">
        <f t="shared" si="65"/>
        <v>2</v>
      </c>
      <c r="S116" s="731">
        <f>Calibração!$B$43</f>
        <v>97.903868483289784</v>
      </c>
      <c r="T116" s="732">
        <f t="shared" si="66"/>
        <v>195.80773696657957</v>
      </c>
      <c r="U116" s="733">
        <f t="shared" si="67"/>
        <v>9.4272727272727277</v>
      </c>
      <c r="V116" s="734">
        <f t="shared" si="68"/>
        <v>20.770348183533031</v>
      </c>
      <c r="W116" s="88"/>
      <c r="X116" s="1062" t="s">
        <v>259</v>
      </c>
      <c r="Y116" s="1032"/>
      <c r="Z116" s="1033"/>
      <c r="AA116" s="736">
        <v>1</v>
      </c>
      <c r="AB116" s="738">
        <v>1</v>
      </c>
      <c r="AC116" s="730">
        <f t="shared" si="69"/>
        <v>0</v>
      </c>
      <c r="AD116" s="731">
        <f>Calibração!$F$28</f>
        <v>235.4363553301005</v>
      </c>
      <c r="AE116" s="732">
        <f t="shared" si="70"/>
        <v>0</v>
      </c>
      <c r="AF116" s="733">
        <f t="shared" si="71"/>
        <v>11.445783132530121</v>
      </c>
      <c r="AG116" s="734">
        <f t="shared" si="72"/>
        <v>0</v>
      </c>
      <c r="AH116" s="88"/>
      <c r="AI116" s="1062" t="s">
        <v>259</v>
      </c>
      <c r="AJ116" s="1032"/>
      <c r="AK116" s="1033"/>
      <c r="AL116" s="736">
        <v>3</v>
      </c>
      <c r="AM116" s="738">
        <v>1</v>
      </c>
      <c r="AN116" s="730">
        <f t="shared" si="73"/>
        <v>3</v>
      </c>
      <c r="AO116" s="731">
        <f>Calibração!$G$28</f>
        <v>196.19696277508376</v>
      </c>
      <c r="AP116" s="732">
        <f t="shared" si="74"/>
        <v>588.59088832525129</v>
      </c>
      <c r="AQ116" s="733">
        <f t="shared" si="75"/>
        <v>11.797872340425531</v>
      </c>
      <c r="AR116" s="734">
        <f t="shared" si="76"/>
        <v>49.889579353087129</v>
      </c>
      <c r="AS116" s="88"/>
      <c r="AT116" s="1011" t="s">
        <v>259</v>
      </c>
      <c r="AU116" s="1009"/>
      <c r="AV116" s="1010"/>
      <c r="AW116" s="112">
        <v>1</v>
      </c>
      <c r="AX116" s="115">
        <v>1</v>
      </c>
      <c r="AY116" s="107">
        <f t="shared" si="77"/>
        <v>1</v>
      </c>
      <c r="AZ116" s="108">
        <f>Calibração!$E$33</f>
        <v>1223.7983560411221</v>
      </c>
      <c r="BA116" s="109">
        <f t="shared" si="78"/>
        <v>1223.7983560411221</v>
      </c>
      <c r="BB116" s="110">
        <f t="shared" si="79"/>
        <v>10.888888888888889</v>
      </c>
      <c r="BC116" s="111">
        <f t="shared" si="80"/>
        <v>112.38964494255202</v>
      </c>
      <c r="BD116" s="88"/>
      <c r="BE116" s="1062" t="s">
        <v>259</v>
      </c>
      <c r="BF116" s="1032"/>
      <c r="BG116" s="1033"/>
      <c r="BH116" s="736"/>
      <c r="BI116" s="738">
        <v>1</v>
      </c>
      <c r="BJ116" s="730">
        <f t="shared" si="81"/>
        <v>0</v>
      </c>
      <c r="BK116" s="731">
        <f>Calibração!$D$33</f>
        <v>1631.731141388163</v>
      </c>
      <c r="BL116" s="732">
        <f t="shared" si="82"/>
        <v>0</v>
      </c>
      <c r="BM116" s="736">
        <f t="shared" si="83"/>
        <v>13.527027027027026</v>
      </c>
      <c r="BN116" s="734">
        <f t="shared" si="84"/>
        <v>0</v>
      </c>
      <c r="BO116" s="88"/>
      <c r="BP116" s="1062" t="s">
        <v>259</v>
      </c>
      <c r="BQ116" s="1032"/>
      <c r="BR116" s="1033"/>
      <c r="BS116" s="736"/>
      <c r="BT116" s="738">
        <v>1</v>
      </c>
      <c r="BU116" s="730">
        <f t="shared" si="85"/>
        <v>0</v>
      </c>
      <c r="BV116" s="731">
        <f>Calibração!$E$33</f>
        <v>1223.7983560411221</v>
      </c>
      <c r="BW116" s="732">
        <f t="shared" si="86"/>
        <v>0</v>
      </c>
      <c r="BX116" s="736">
        <f t="shared" si="87"/>
        <v>17.177419354838708</v>
      </c>
      <c r="BY116" s="734">
        <f t="shared" si="88"/>
        <v>0</v>
      </c>
      <c r="BZ116" s="85"/>
      <c r="CA116" s="88"/>
      <c r="CB116" s="88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</row>
    <row r="117" spans="1:98" ht="15.75" customHeight="1">
      <c r="A117" s="1018"/>
      <c r="B117" s="1011" t="s">
        <v>43</v>
      </c>
      <c r="C117" s="1009"/>
      <c r="D117" s="1010"/>
      <c r="E117" s="112"/>
      <c r="F117" s="115">
        <v>1</v>
      </c>
      <c r="G117" s="107">
        <f t="shared" si="61"/>
        <v>0</v>
      </c>
      <c r="H117" s="108">
        <f>Calibração!$F$33</f>
        <v>979.03868483289773</v>
      </c>
      <c r="I117" s="109">
        <f t="shared" si="62"/>
        <v>0</v>
      </c>
      <c r="J117" s="110">
        <f t="shared" si="63"/>
        <v>9.3826086956521735</v>
      </c>
      <c r="K117" s="111">
        <f t="shared" si="64"/>
        <v>0</v>
      </c>
      <c r="L117" s="86"/>
      <c r="M117" s="1062" t="s">
        <v>43</v>
      </c>
      <c r="N117" s="1032"/>
      <c r="O117" s="1033"/>
      <c r="P117" s="736"/>
      <c r="Q117" s="738">
        <v>1</v>
      </c>
      <c r="R117" s="730">
        <f t="shared" si="65"/>
        <v>0</v>
      </c>
      <c r="S117" s="731">
        <f>Calibração!$B$43</f>
        <v>97.903868483289784</v>
      </c>
      <c r="T117" s="732">
        <f t="shared" si="66"/>
        <v>0</v>
      </c>
      <c r="U117" s="733">
        <f t="shared" si="67"/>
        <v>9.4272727272727277</v>
      </c>
      <c r="V117" s="734">
        <f t="shared" si="68"/>
        <v>0</v>
      </c>
      <c r="W117" s="88"/>
      <c r="X117" s="1062" t="s">
        <v>43</v>
      </c>
      <c r="Y117" s="1032"/>
      <c r="Z117" s="1033"/>
      <c r="AA117" s="736"/>
      <c r="AB117" s="738">
        <v>1</v>
      </c>
      <c r="AC117" s="730">
        <f t="shared" si="69"/>
        <v>1</v>
      </c>
      <c r="AD117" s="731">
        <f>Calibração!$F$28</f>
        <v>235.4363553301005</v>
      </c>
      <c r="AE117" s="732">
        <f t="shared" si="70"/>
        <v>235.4363553301005</v>
      </c>
      <c r="AF117" s="733">
        <f t="shared" si="71"/>
        <v>11.445783132530121</v>
      </c>
      <c r="AG117" s="734">
        <f t="shared" si="72"/>
        <v>20.5697026235772</v>
      </c>
      <c r="AH117" s="88"/>
      <c r="AI117" s="1062" t="s">
        <v>43</v>
      </c>
      <c r="AJ117" s="1032"/>
      <c r="AK117" s="1033"/>
      <c r="AL117" s="736"/>
      <c r="AM117" s="738">
        <v>1</v>
      </c>
      <c r="AN117" s="730">
        <f t="shared" si="73"/>
        <v>0</v>
      </c>
      <c r="AO117" s="731">
        <f>Calibração!$G$28</f>
        <v>196.19696277508376</v>
      </c>
      <c r="AP117" s="732">
        <f t="shared" si="74"/>
        <v>0</v>
      </c>
      <c r="AQ117" s="733">
        <f t="shared" si="75"/>
        <v>11.797872340425531</v>
      </c>
      <c r="AR117" s="734">
        <f t="shared" si="76"/>
        <v>0</v>
      </c>
      <c r="AS117" s="88"/>
      <c r="AT117" s="1011" t="s">
        <v>43</v>
      </c>
      <c r="AU117" s="1009"/>
      <c r="AV117" s="1010"/>
      <c r="AW117" s="112"/>
      <c r="AX117" s="115">
        <v>1</v>
      </c>
      <c r="AY117" s="107">
        <f t="shared" si="77"/>
        <v>0</v>
      </c>
      <c r="AZ117" s="108">
        <f>Calibração!$E$33</f>
        <v>1223.7983560411221</v>
      </c>
      <c r="BA117" s="109">
        <f t="shared" si="78"/>
        <v>0</v>
      </c>
      <c r="BB117" s="110">
        <f t="shared" si="79"/>
        <v>10.888888888888889</v>
      </c>
      <c r="BC117" s="111">
        <f t="shared" si="80"/>
        <v>0</v>
      </c>
      <c r="BD117" s="88"/>
      <c r="BE117" s="1062" t="s">
        <v>43</v>
      </c>
      <c r="BF117" s="1032"/>
      <c r="BG117" s="1033"/>
      <c r="BH117" s="736"/>
      <c r="BI117" s="738">
        <v>1</v>
      </c>
      <c r="BJ117" s="730">
        <f t="shared" si="81"/>
        <v>0</v>
      </c>
      <c r="BK117" s="731">
        <f>Calibração!$D$33</f>
        <v>1631.731141388163</v>
      </c>
      <c r="BL117" s="732">
        <f t="shared" si="82"/>
        <v>0</v>
      </c>
      <c r="BM117" s="736">
        <f t="shared" si="83"/>
        <v>13.527027027027026</v>
      </c>
      <c r="BN117" s="734">
        <f t="shared" si="84"/>
        <v>0</v>
      </c>
      <c r="BO117" s="88"/>
      <c r="BP117" s="1062" t="s">
        <v>43</v>
      </c>
      <c r="BQ117" s="1032"/>
      <c r="BR117" s="1033"/>
      <c r="BS117" s="736"/>
      <c r="BT117" s="738">
        <v>1</v>
      </c>
      <c r="BU117" s="730">
        <f t="shared" si="85"/>
        <v>0</v>
      </c>
      <c r="BV117" s="731">
        <f>Calibração!$E$33</f>
        <v>1223.7983560411221</v>
      </c>
      <c r="BW117" s="732">
        <f t="shared" si="86"/>
        <v>0</v>
      </c>
      <c r="BX117" s="736">
        <f t="shared" si="87"/>
        <v>17.177419354838708</v>
      </c>
      <c r="BY117" s="734">
        <f t="shared" si="88"/>
        <v>0</v>
      </c>
      <c r="BZ117" s="85"/>
      <c r="CA117" s="88"/>
      <c r="CB117" s="88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</row>
    <row r="118" spans="1:98" ht="15.75" customHeight="1">
      <c r="A118" s="1018"/>
      <c r="B118" s="1011" t="s">
        <v>63</v>
      </c>
      <c r="C118" s="1009"/>
      <c r="D118" s="1010"/>
      <c r="E118" s="112">
        <v>10</v>
      </c>
      <c r="F118" s="115">
        <v>1</v>
      </c>
      <c r="G118" s="107">
        <f t="shared" si="61"/>
        <v>10</v>
      </c>
      <c r="H118" s="108">
        <f>Calibração!$F$33</f>
        <v>979.03868483289773</v>
      </c>
      <c r="I118" s="109">
        <f t="shared" si="62"/>
        <v>9790.3868483289771</v>
      </c>
      <c r="J118" s="110">
        <f t="shared" si="63"/>
        <v>9.3826086956521735</v>
      </c>
      <c r="K118" s="111">
        <f t="shared" si="64"/>
        <v>1043.4610635383062</v>
      </c>
      <c r="L118" s="86"/>
      <c r="M118" s="1062" t="s">
        <v>63</v>
      </c>
      <c r="N118" s="1032"/>
      <c r="O118" s="1033"/>
      <c r="P118" s="736">
        <v>8</v>
      </c>
      <c r="Q118" s="738">
        <v>1</v>
      </c>
      <c r="R118" s="730">
        <f t="shared" si="65"/>
        <v>8</v>
      </c>
      <c r="S118" s="731">
        <f>Calibração!$B$43</f>
        <v>97.903868483289784</v>
      </c>
      <c r="T118" s="732">
        <f t="shared" si="66"/>
        <v>783.23094786631827</v>
      </c>
      <c r="U118" s="733">
        <f t="shared" si="67"/>
        <v>9.4272727272727277</v>
      </c>
      <c r="V118" s="734">
        <f t="shared" si="68"/>
        <v>83.081392734132123</v>
      </c>
      <c r="W118" s="88"/>
      <c r="X118" s="1062" t="s">
        <v>63</v>
      </c>
      <c r="Y118" s="1032"/>
      <c r="Z118" s="1033"/>
      <c r="AA118" s="736">
        <v>1</v>
      </c>
      <c r="AB118" s="738">
        <v>1</v>
      </c>
      <c r="AC118" s="730">
        <f t="shared" si="69"/>
        <v>60.307692307692307</v>
      </c>
      <c r="AD118" s="731">
        <f>Calibração!$F$28</f>
        <v>235.4363553301005</v>
      </c>
      <c r="AE118" s="732">
        <f t="shared" si="70"/>
        <v>14198.623275292215</v>
      </c>
      <c r="AF118" s="733">
        <f t="shared" si="71"/>
        <v>11.445783132530121</v>
      </c>
      <c r="AG118" s="734">
        <f t="shared" si="72"/>
        <v>1240.5112966834251</v>
      </c>
      <c r="AH118" s="88"/>
      <c r="AI118" s="1062" t="s">
        <v>63</v>
      </c>
      <c r="AJ118" s="1032"/>
      <c r="AK118" s="1033"/>
      <c r="AL118" s="736"/>
      <c r="AM118" s="738">
        <v>1</v>
      </c>
      <c r="AN118" s="730">
        <f t="shared" si="73"/>
        <v>0</v>
      </c>
      <c r="AO118" s="731">
        <f>Calibração!$G$28</f>
        <v>196.19696277508376</v>
      </c>
      <c r="AP118" s="732">
        <f t="shared" si="74"/>
        <v>0</v>
      </c>
      <c r="AQ118" s="733">
        <f t="shared" si="75"/>
        <v>11.797872340425531</v>
      </c>
      <c r="AR118" s="734">
        <f t="shared" si="76"/>
        <v>0</v>
      </c>
      <c r="AS118" s="88"/>
      <c r="AT118" s="1011" t="s">
        <v>63</v>
      </c>
      <c r="AU118" s="1009"/>
      <c r="AV118" s="1010"/>
      <c r="AW118" s="112">
        <v>5</v>
      </c>
      <c r="AX118" s="115">
        <v>1</v>
      </c>
      <c r="AY118" s="107">
        <f t="shared" si="77"/>
        <v>5</v>
      </c>
      <c r="AZ118" s="108">
        <f>Calibração!$E$33</f>
        <v>1223.7983560411221</v>
      </c>
      <c r="BA118" s="109">
        <f t="shared" si="78"/>
        <v>6118.9917802056107</v>
      </c>
      <c r="BB118" s="110">
        <f t="shared" si="79"/>
        <v>10.888888888888889</v>
      </c>
      <c r="BC118" s="111">
        <f t="shared" si="80"/>
        <v>561.94822471276018</v>
      </c>
      <c r="BD118" s="88"/>
      <c r="BE118" s="1062" t="s">
        <v>63</v>
      </c>
      <c r="BF118" s="1032"/>
      <c r="BG118" s="1033"/>
      <c r="BH118" s="736">
        <v>2</v>
      </c>
      <c r="BI118" s="738">
        <v>1</v>
      </c>
      <c r="BJ118" s="730">
        <f t="shared" si="81"/>
        <v>2</v>
      </c>
      <c r="BK118" s="731">
        <f>Calibração!$D$33</f>
        <v>1631.731141388163</v>
      </c>
      <c r="BL118" s="732">
        <f t="shared" si="82"/>
        <v>3263.462282776326</v>
      </c>
      <c r="BM118" s="736">
        <f t="shared" si="83"/>
        <v>13.527027027027026</v>
      </c>
      <c r="BN118" s="734">
        <f t="shared" si="84"/>
        <v>241.25495397147665</v>
      </c>
      <c r="BO118" s="88"/>
      <c r="BP118" s="1062" t="s">
        <v>63</v>
      </c>
      <c r="BQ118" s="1032"/>
      <c r="BR118" s="1033"/>
      <c r="BS118" s="736"/>
      <c r="BT118" s="738">
        <v>1</v>
      </c>
      <c r="BU118" s="730">
        <f t="shared" si="85"/>
        <v>0</v>
      </c>
      <c r="BV118" s="731">
        <f>Calibração!$E$33</f>
        <v>1223.7983560411221</v>
      </c>
      <c r="BW118" s="732">
        <f t="shared" si="86"/>
        <v>0</v>
      </c>
      <c r="BX118" s="736">
        <f t="shared" si="87"/>
        <v>17.177419354838708</v>
      </c>
      <c r="BY118" s="734">
        <f t="shared" si="88"/>
        <v>0</v>
      </c>
      <c r="BZ118" s="85"/>
      <c r="CA118" s="88"/>
      <c r="CB118" s="88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</row>
    <row r="119" spans="1:98" ht="15.75" customHeight="1">
      <c r="A119" s="1018"/>
      <c r="B119" s="1016" t="s">
        <v>166</v>
      </c>
      <c r="C119" s="1009"/>
      <c r="D119" s="1010"/>
      <c r="E119" s="112">
        <v>3</v>
      </c>
      <c r="F119" s="114">
        <f>'Cél.por tricoma'!$BN$15</f>
        <v>15.2</v>
      </c>
      <c r="G119" s="107">
        <f t="shared" si="61"/>
        <v>45.599999999999994</v>
      </c>
      <c r="H119" s="108">
        <f>Calibração!$F$33</f>
        <v>979.03868483289773</v>
      </c>
      <c r="I119" s="109">
        <f t="shared" si="62"/>
        <v>44644.164028380132</v>
      </c>
      <c r="J119" s="110">
        <f t="shared" si="63"/>
        <v>9.3826086956521735</v>
      </c>
      <c r="K119" s="111">
        <f t="shared" si="64"/>
        <v>4758.1824497346761</v>
      </c>
      <c r="L119" s="86"/>
      <c r="M119" s="1034" t="s">
        <v>166</v>
      </c>
      <c r="N119" s="1032"/>
      <c r="O119" s="1033"/>
      <c r="P119" s="736">
        <v>13</v>
      </c>
      <c r="Q119" s="737">
        <f>'Cél.por tricoma'!$BN$61</f>
        <v>15.142857142857142</v>
      </c>
      <c r="R119" s="730">
        <f t="shared" si="65"/>
        <v>196.85714285714286</v>
      </c>
      <c r="S119" s="731">
        <f>Calibração!$B$43</f>
        <v>97.903868483289784</v>
      </c>
      <c r="T119" s="732">
        <f t="shared" si="66"/>
        <v>19273.075824281903</v>
      </c>
      <c r="U119" s="733">
        <f t="shared" si="67"/>
        <v>9.4272727272727277</v>
      </c>
      <c r="V119" s="734">
        <f t="shared" si="68"/>
        <v>2044.3956997791795</v>
      </c>
      <c r="W119" s="88"/>
      <c r="X119" s="1034" t="s">
        <v>166</v>
      </c>
      <c r="Y119" s="1032"/>
      <c r="Z119" s="1033"/>
      <c r="AA119" s="736">
        <v>4</v>
      </c>
      <c r="AB119" s="737">
        <f>'Cél.por tricoma'!$BN$107</f>
        <v>15.076923076923077</v>
      </c>
      <c r="AC119" s="730">
        <f t="shared" si="69"/>
        <v>0</v>
      </c>
      <c r="AD119" s="731">
        <f>Calibração!$F$28</f>
        <v>235.4363553301005</v>
      </c>
      <c r="AE119" s="732">
        <f t="shared" si="70"/>
        <v>0</v>
      </c>
      <c r="AF119" s="733">
        <f t="shared" si="71"/>
        <v>11.445783132530121</v>
      </c>
      <c r="AG119" s="734">
        <f t="shared" si="72"/>
        <v>0</v>
      </c>
      <c r="AH119" s="88"/>
      <c r="AI119" s="1034" t="s">
        <v>166</v>
      </c>
      <c r="AJ119" s="1032"/>
      <c r="AK119" s="1033"/>
      <c r="AL119" s="736">
        <v>1</v>
      </c>
      <c r="AM119" s="737">
        <f>'Cél.por tricoma'!$BN$153</f>
        <v>13.6</v>
      </c>
      <c r="AN119" s="730">
        <f t="shared" si="73"/>
        <v>13.6</v>
      </c>
      <c r="AO119" s="731">
        <f>Calibração!$G$28</f>
        <v>196.19696277508376</v>
      </c>
      <c r="AP119" s="732">
        <f t="shared" si="74"/>
        <v>2668.2786937411393</v>
      </c>
      <c r="AQ119" s="733">
        <f t="shared" si="75"/>
        <v>11.797872340425531</v>
      </c>
      <c r="AR119" s="734">
        <f t="shared" si="76"/>
        <v>226.16609306732832</v>
      </c>
      <c r="AS119" s="88"/>
      <c r="AT119" s="1016" t="s">
        <v>166</v>
      </c>
      <c r="AU119" s="1009"/>
      <c r="AV119" s="1010"/>
      <c r="AW119" s="112">
        <v>5</v>
      </c>
      <c r="AX119" s="114">
        <f>'Cél.por tricoma'!$BN$199</f>
        <v>16.333333333333332</v>
      </c>
      <c r="AY119" s="107">
        <f t="shared" si="77"/>
        <v>81.666666666666657</v>
      </c>
      <c r="AZ119" s="108">
        <f>Calibração!$E$33</f>
        <v>1223.7983560411221</v>
      </c>
      <c r="BA119" s="109">
        <f t="shared" si="78"/>
        <v>99943.532410024956</v>
      </c>
      <c r="BB119" s="110">
        <f t="shared" si="79"/>
        <v>10.888888888888889</v>
      </c>
      <c r="BC119" s="111">
        <f t="shared" si="80"/>
        <v>9178.4876703084137</v>
      </c>
      <c r="BD119" s="88"/>
      <c r="BE119" s="1034" t="s">
        <v>166</v>
      </c>
      <c r="BF119" s="1032"/>
      <c r="BG119" s="1033"/>
      <c r="BH119" s="736">
        <v>2</v>
      </c>
      <c r="BI119" s="737">
        <f>'Cél.por tricoma'!$BN$245</f>
        <v>18.066666666666666</v>
      </c>
      <c r="BJ119" s="730">
        <f t="shared" si="81"/>
        <v>36.133333333333333</v>
      </c>
      <c r="BK119" s="731">
        <f>Calibração!$D$33</f>
        <v>1631.731141388163</v>
      </c>
      <c r="BL119" s="732">
        <f t="shared" si="82"/>
        <v>58959.885242158954</v>
      </c>
      <c r="BM119" s="736">
        <f t="shared" si="83"/>
        <v>13.527027027027026</v>
      </c>
      <c r="BN119" s="734">
        <f t="shared" si="84"/>
        <v>4358.6728350846779</v>
      </c>
      <c r="BO119" s="88"/>
      <c r="BP119" s="1034" t="s">
        <v>166</v>
      </c>
      <c r="BQ119" s="1032"/>
      <c r="BR119" s="1033"/>
      <c r="BS119" s="736">
        <v>1</v>
      </c>
      <c r="BT119" s="737">
        <f>'Cél.por tricoma'!$BN$291</f>
        <v>28.1875</v>
      </c>
      <c r="BU119" s="730">
        <f t="shared" si="85"/>
        <v>28.1875</v>
      </c>
      <c r="BV119" s="731">
        <f>Calibração!$E$33</f>
        <v>1223.7983560411221</v>
      </c>
      <c r="BW119" s="732">
        <f t="shared" si="86"/>
        <v>34495.816160909133</v>
      </c>
      <c r="BX119" s="736">
        <f t="shared" si="87"/>
        <v>17.177419354838708</v>
      </c>
      <c r="BY119" s="734">
        <f t="shared" si="88"/>
        <v>2008.2071380059779</v>
      </c>
      <c r="BZ119" s="85"/>
      <c r="CA119" s="88"/>
      <c r="CB119" s="88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</row>
    <row r="120" spans="1:98" ht="15.75" customHeight="1">
      <c r="A120" s="1018"/>
      <c r="B120" s="1016" t="s">
        <v>260</v>
      </c>
      <c r="C120" s="1009"/>
      <c r="D120" s="1010"/>
      <c r="E120" s="112"/>
      <c r="F120" s="114"/>
      <c r="G120" s="107">
        <f t="shared" si="61"/>
        <v>0</v>
      </c>
      <c r="H120" s="108">
        <f>Calibração!$F$33</f>
        <v>979.03868483289773</v>
      </c>
      <c r="I120" s="109">
        <f t="shared" si="62"/>
        <v>0</v>
      </c>
      <c r="J120" s="110">
        <f t="shared" si="63"/>
        <v>9.3826086956521735</v>
      </c>
      <c r="K120" s="111">
        <f t="shared" si="64"/>
        <v>0</v>
      </c>
      <c r="L120" s="86"/>
      <c r="M120" s="1034" t="s">
        <v>260</v>
      </c>
      <c r="N120" s="1032"/>
      <c r="O120" s="1033"/>
      <c r="P120" s="736"/>
      <c r="Q120" s="737"/>
      <c r="R120" s="730">
        <f t="shared" si="65"/>
        <v>0</v>
      </c>
      <c r="S120" s="731">
        <f>Calibração!$B$43</f>
        <v>97.903868483289784</v>
      </c>
      <c r="T120" s="732">
        <f t="shared" si="66"/>
        <v>0</v>
      </c>
      <c r="U120" s="733">
        <f t="shared" si="67"/>
        <v>9.4272727272727277</v>
      </c>
      <c r="V120" s="734">
        <f t="shared" si="68"/>
        <v>0</v>
      </c>
      <c r="W120" s="88"/>
      <c r="X120" s="1034" t="s">
        <v>260</v>
      </c>
      <c r="Y120" s="1032"/>
      <c r="Z120" s="1033"/>
      <c r="AA120" s="736"/>
      <c r="AB120" s="737"/>
      <c r="AC120" s="730">
        <f t="shared" si="69"/>
        <v>2</v>
      </c>
      <c r="AD120" s="731">
        <f>Calibração!$F$28</f>
        <v>235.4363553301005</v>
      </c>
      <c r="AE120" s="732">
        <f t="shared" si="70"/>
        <v>470.87271066020099</v>
      </c>
      <c r="AF120" s="733">
        <f t="shared" si="71"/>
        <v>11.445783132530121</v>
      </c>
      <c r="AG120" s="734">
        <f t="shared" si="72"/>
        <v>41.1394052471544</v>
      </c>
      <c r="AH120" s="88"/>
      <c r="AI120" s="1034" t="s">
        <v>260</v>
      </c>
      <c r="AJ120" s="1032"/>
      <c r="AK120" s="1033"/>
      <c r="AL120" s="736"/>
      <c r="AM120" s="737"/>
      <c r="AN120" s="730">
        <f t="shared" si="73"/>
        <v>0</v>
      </c>
      <c r="AO120" s="731">
        <f>Calibração!$G$28</f>
        <v>196.19696277508376</v>
      </c>
      <c r="AP120" s="732">
        <f t="shared" si="74"/>
        <v>0</v>
      </c>
      <c r="AQ120" s="733">
        <f t="shared" si="75"/>
        <v>11.797872340425531</v>
      </c>
      <c r="AR120" s="734">
        <f t="shared" si="76"/>
        <v>0</v>
      </c>
      <c r="AS120" s="88"/>
      <c r="AT120" s="1016" t="s">
        <v>260</v>
      </c>
      <c r="AU120" s="1009"/>
      <c r="AV120" s="1010"/>
      <c r="AW120" s="112"/>
      <c r="AX120" s="114"/>
      <c r="AY120" s="107">
        <f t="shared" si="77"/>
        <v>0</v>
      </c>
      <c r="AZ120" s="108">
        <f>Calibração!$E$33</f>
        <v>1223.7983560411221</v>
      </c>
      <c r="BA120" s="109">
        <f t="shared" si="78"/>
        <v>0</v>
      </c>
      <c r="BB120" s="110">
        <f t="shared" si="79"/>
        <v>10.888888888888889</v>
      </c>
      <c r="BC120" s="111">
        <f t="shared" si="80"/>
        <v>0</v>
      </c>
      <c r="BD120" s="88"/>
      <c r="BE120" s="1034" t="s">
        <v>260</v>
      </c>
      <c r="BF120" s="1032"/>
      <c r="BG120" s="1033"/>
      <c r="BH120" s="736"/>
      <c r="BI120" s="737"/>
      <c r="BJ120" s="730">
        <f t="shared" si="81"/>
        <v>0</v>
      </c>
      <c r="BK120" s="731">
        <f>Calibração!$D$33</f>
        <v>1631.731141388163</v>
      </c>
      <c r="BL120" s="732">
        <f t="shared" si="82"/>
        <v>0</v>
      </c>
      <c r="BM120" s="736">
        <f t="shared" si="83"/>
        <v>13.527027027027026</v>
      </c>
      <c r="BN120" s="734">
        <f t="shared" si="84"/>
        <v>0</v>
      </c>
      <c r="BO120" s="88"/>
      <c r="BP120" s="1034" t="s">
        <v>260</v>
      </c>
      <c r="BQ120" s="1032"/>
      <c r="BR120" s="1033"/>
      <c r="BS120" s="736"/>
      <c r="BT120" s="737"/>
      <c r="BU120" s="730">
        <f t="shared" si="85"/>
        <v>0</v>
      </c>
      <c r="BV120" s="731">
        <f>Calibração!$E$33</f>
        <v>1223.7983560411221</v>
      </c>
      <c r="BW120" s="732">
        <f t="shared" si="86"/>
        <v>0</v>
      </c>
      <c r="BX120" s="736">
        <f t="shared" si="87"/>
        <v>17.177419354838708</v>
      </c>
      <c r="BY120" s="734">
        <f t="shared" si="88"/>
        <v>0</v>
      </c>
      <c r="BZ120" s="85"/>
      <c r="CA120" s="88"/>
      <c r="CB120" s="88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</row>
    <row r="121" spans="1:98" ht="15.75" customHeight="1">
      <c r="A121" s="1018"/>
      <c r="B121" s="1008" t="s">
        <v>52</v>
      </c>
      <c r="C121" s="1009"/>
      <c r="D121" s="1010"/>
      <c r="E121" s="112"/>
      <c r="F121" s="115">
        <v>2</v>
      </c>
      <c r="G121" s="107">
        <f t="shared" si="61"/>
        <v>0</v>
      </c>
      <c r="H121" s="108">
        <f>Calibração!$F$33</f>
        <v>979.03868483289773</v>
      </c>
      <c r="I121" s="109">
        <f t="shared" si="62"/>
        <v>0</v>
      </c>
      <c r="J121" s="110">
        <f t="shared" si="63"/>
        <v>9.3826086956521735</v>
      </c>
      <c r="K121" s="111">
        <f t="shared" si="64"/>
        <v>0</v>
      </c>
      <c r="L121" s="86"/>
      <c r="M121" s="1061" t="s">
        <v>52</v>
      </c>
      <c r="N121" s="1032"/>
      <c r="O121" s="1033"/>
      <c r="P121" s="736"/>
      <c r="Q121" s="738">
        <v>2</v>
      </c>
      <c r="R121" s="730">
        <f t="shared" si="65"/>
        <v>0</v>
      </c>
      <c r="S121" s="731">
        <f>Calibração!$B$43</f>
        <v>97.903868483289784</v>
      </c>
      <c r="T121" s="732">
        <f t="shared" si="66"/>
        <v>0</v>
      </c>
      <c r="U121" s="733">
        <f t="shared" si="67"/>
        <v>9.4272727272727277</v>
      </c>
      <c r="V121" s="734">
        <f t="shared" si="68"/>
        <v>0</v>
      </c>
      <c r="W121" s="88"/>
      <c r="X121" s="1061" t="s">
        <v>52</v>
      </c>
      <c r="Y121" s="1032"/>
      <c r="Z121" s="1033"/>
      <c r="AA121" s="736">
        <v>1</v>
      </c>
      <c r="AB121" s="738">
        <v>2</v>
      </c>
      <c r="AC121" s="730">
        <f t="shared" si="69"/>
        <v>28.666666666666664</v>
      </c>
      <c r="AD121" s="731">
        <f>Calibração!$F$28</f>
        <v>235.4363553301005</v>
      </c>
      <c r="AE121" s="732">
        <f t="shared" si="70"/>
        <v>6749.1755194628804</v>
      </c>
      <c r="AF121" s="733">
        <f t="shared" si="71"/>
        <v>11.445783132530121</v>
      </c>
      <c r="AG121" s="734">
        <f t="shared" si="72"/>
        <v>589.66480854254644</v>
      </c>
      <c r="AH121" s="88"/>
      <c r="AI121" s="1061" t="s">
        <v>52</v>
      </c>
      <c r="AJ121" s="1032"/>
      <c r="AK121" s="1033"/>
      <c r="AL121" s="736">
        <v>1</v>
      </c>
      <c r="AM121" s="738">
        <v>2</v>
      </c>
      <c r="AN121" s="730">
        <f t="shared" si="73"/>
        <v>2</v>
      </c>
      <c r="AO121" s="731">
        <f>Calibração!$G$28</f>
        <v>196.19696277508376</v>
      </c>
      <c r="AP121" s="732">
        <f t="shared" si="74"/>
        <v>392.39392555016752</v>
      </c>
      <c r="AQ121" s="733">
        <f t="shared" si="75"/>
        <v>11.797872340425531</v>
      </c>
      <c r="AR121" s="734">
        <f t="shared" si="76"/>
        <v>33.259719568724755</v>
      </c>
      <c r="AS121" s="88"/>
      <c r="AT121" s="1008" t="s">
        <v>52</v>
      </c>
      <c r="AU121" s="1009"/>
      <c r="AV121" s="1010"/>
      <c r="AW121" s="112">
        <v>1</v>
      </c>
      <c r="AX121" s="115">
        <v>2</v>
      </c>
      <c r="AY121" s="107">
        <f t="shared" si="77"/>
        <v>2</v>
      </c>
      <c r="AZ121" s="108">
        <f>Calibração!$E$33</f>
        <v>1223.7983560411221</v>
      </c>
      <c r="BA121" s="109">
        <f t="shared" si="78"/>
        <v>2447.5967120822443</v>
      </c>
      <c r="BB121" s="110">
        <f t="shared" si="79"/>
        <v>10.888888888888889</v>
      </c>
      <c r="BC121" s="111">
        <f t="shared" si="80"/>
        <v>224.77928988510405</v>
      </c>
      <c r="BD121" s="88"/>
      <c r="BE121" s="1061" t="s">
        <v>52</v>
      </c>
      <c r="BF121" s="1032"/>
      <c r="BG121" s="1033"/>
      <c r="BH121" s="736"/>
      <c r="BI121" s="738">
        <v>2</v>
      </c>
      <c r="BJ121" s="730">
        <f t="shared" si="81"/>
        <v>0</v>
      </c>
      <c r="BK121" s="731">
        <f>Calibração!$D$33</f>
        <v>1631.731141388163</v>
      </c>
      <c r="BL121" s="732">
        <f t="shared" si="82"/>
        <v>0</v>
      </c>
      <c r="BM121" s="736">
        <f t="shared" si="83"/>
        <v>13.527027027027026</v>
      </c>
      <c r="BN121" s="734">
        <f t="shared" si="84"/>
        <v>0</v>
      </c>
      <c r="BO121" s="88"/>
      <c r="BP121" s="1061" t="s">
        <v>52</v>
      </c>
      <c r="BQ121" s="1032"/>
      <c r="BR121" s="1033"/>
      <c r="BS121" s="736"/>
      <c r="BT121" s="738">
        <v>2</v>
      </c>
      <c r="BU121" s="730">
        <f t="shared" si="85"/>
        <v>0</v>
      </c>
      <c r="BV121" s="731">
        <f>Calibração!$E$33</f>
        <v>1223.7983560411221</v>
      </c>
      <c r="BW121" s="732">
        <f t="shared" si="86"/>
        <v>0</v>
      </c>
      <c r="BX121" s="736">
        <f t="shared" si="87"/>
        <v>17.177419354838708</v>
      </c>
      <c r="BY121" s="734">
        <f t="shared" si="88"/>
        <v>0</v>
      </c>
      <c r="BZ121" s="85"/>
      <c r="CA121" s="88"/>
      <c r="CB121" s="88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</row>
    <row r="122" spans="1:98" ht="15.75" customHeight="1">
      <c r="A122" s="1018"/>
      <c r="B122" s="1016" t="s">
        <v>185</v>
      </c>
      <c r="C122" s="1009"/>
      <c r="D122" s="1010"/>
      <c r="E122" s="112">
        <v>103</v>
      </c>
      <c r="F122" s="114">
        <f>'Cél.por tricoma'!$BN$18</f>
        <v>12.633333333333333</v>
      </c>
      <c r="G122" s="107">
        <f t="shared" si="61"/>
        <v>1301.2333333333333</v>
      </c>
      <c r="H122" s="108">
        <f>Calibração!$F$33</f>
        <v>979.03868483289773</v>
      </c>
      <c r="I122" s="109">
        <f t="shared" si="62"/>
        <v>1273957.7713273943</v>
      </c>
      <c r="J122" s="110">
        <f t="shared" si="63"/>
        <v>9.3826086956521735</v>
      </c>
      <c r="K122" s="111">
        <f t="shared" si="64"/>
        <v>135778.63179114953</v>
      </c>
      <c r="L122" s="86"/>
      <c r="M122" s="1034" t="s">
        <v>185</v>
      </c>
      <c r="N122" s="1032"/>
      <c r="O122" s="1033"/>
      <c r="P122" s="736">
        <v>20</v>
      </c>
      <c r="Q122" s="737">
        <f>'Cél.por tricoma'!$BN$64</f>
        <v>11.733333333333333</v>
      </c>
      <c r="R122" s="730">
        <f t="shared" si="65"/>
        <v>234.66666666666666</v>
      </c>
      <c r="S122" s="731">
        <f>Calibração!$B$43</f>
        <v>97.903868483289784</v>
      </c>
      <c r="T122" s="732">
        <f t="shared" si="66"/>
        <v>22974.774470745335</v>
      </c>
      <c r="U122" s="733">
        <f t="shared" si="67"/>
        <v>9.4272727272727277</v>
      </c>
      <c r="V122" s="734">
        <f t="shared" si="68"/>
        <v>2437.0541868678752</v>
      </c>
      <c r="W122" s="88"/>
      <c r="X122" s="1034" t="s">
        <v>185</v>
      </c>
      <c r="Y122" s="1032"/>
      <c r="Z122" s="1033"/>
      <c r="AA122" s="736">
        <v>3</v>
      </c>
      <c r="AB122" s="737">
        <f>'Cél.por tricoma'!$BN$110</f>
        <v>9.5555555555555554</v>
      </c>
      <c r="AC122" s="730">
        <f t="shared" si="69"/>
        <v>0</v>
      </c>
      <c r="AD122" s="731">
        <f>Calibração!$F$28</f>
        <v>235.4363553301005</v>
      </c>
      <c r="AE122" s="732">
        <f t="shared" si="70"/>
        <v>0</v>
      </c>
      <c r="AF122" s="733">
        <f t="shared" si="71"/>
        <v>11.445783132530121</v>
      </c>
      <c r="AG122" s="734">
        <f t="shared" si="72"/>
        <v>0</v>
      </c>
      <c r="AH122" s="88"/>
      <c r="AI122" s="1034" t="s">
        <v>185</v>
      </c>
      <c r="AJ122" s="1032"/>
      <c r="AK122" s="1033"/>
      <c r="AL122" s="736"/>
      <c r="AM122" s="737">
        <f>'Cél.por tricoma'!$BN$156</f>
        <v>9.7333333333333325</v>
      </c>
      <c r="AN122" s="730">
        <f t="shared" si="73"/>
        <v>0</v>
      </c>
      <c r="AO122" s="731">
        <f>Calibração!$G$28</f>
        <v>196.19696277508376</v>
      </c>
      <c r="AP122" s="732">
        <f t="shared" si="74"/>
        <v>0</v>
      </c>
      <c r="AQ122" s="733">
        <f t="shared" si="75"/>
        <v>11.797872340425531</v>
      </c>
      <c r="AR122" s="734">
        <f t="shared" si="76"/>
        <v>0</v>
      </c>
      <c r="AS122" s="88"/>
      <c r="AT122" s="1016" t="s">
        <v>185</v>
      </c>
      <c r="AU122" s="1009"/>
      <c r="AV122" s="1010"/>
      <c r="AW122" s="112">
        <v>119</v>
      </c>
      <c r="AX122" s="114">
        <f>'Cél.por tricoma'!$BN$202</f>
        <v>13.4</v>
      </c>
      <c r="AY122" s="107">
        <f t="shared" si="77"/>
        <v>1594.6000000000001</v>
      </c>
      <c r="AZ122" s="108">
        <f>Calibração!$E$33</f>
        <v>1223.7983560411221</v>
      </c>
      <c r="BA122" s="109">
        <f t="shared" si="78"/>
        <v>1951468.8585431734</v>
      </c>
      <c r="BB122" s="110">
        <f t="shared" si="79"/>
        <v>10.888888888888889</v>
      </c>
      <c r="BC122" s="111">
        <f t="shared" si="80"/>
        <v>179216.52782539348</v>
      </c>
      <c r="BD122" s="88"/>
      <c r="BE122" s="1034" t="s">
        <v>185</v>
      </c>
      <c r="BF122" s="1032"/>
      <c r="BG122" s="1033"/>
      <c r="BH122" s="736">
        <v>103</v>
      </c>
      <c r="BI122" s="737">
        <f>'Cél.por tricoma'!$BN$248</f>
        <v>13.6</v>
      </c>
      <c r="BJ122" s="730">
        <f t="shared" si="81"/>
        <v>1400.8</v>
      </c>
      <c r="BK122" s="731">
        <f>Calibração!$D$33</f>
        <v>1631.731141388163</v>
      </c>
      <c r="BL122" s="732">
        <f t="shared" si="82"/>
        <v>2285728.9828565386</v>
      </c>
      <c r="BM122" s="736">
        <f t="shared" si="83"/>
        <v>13.527027027027026</v>
      </c>
      <c r="BN122" s="734">
        <f t="shared" si="84"/>
        <v>168974.96976162225</v>
      </c>
      <c r="BO122" s="88"/>
      <c r="BP122" s="1034" t="s">
        <v>185</v>
      </c>
      <c r="BQ122" s="1032"/>
      <c r="BR122" s="1033"/>
      <c r="BS122" s="736">
        <v>123</v>
      </c>
      <c r="BT122" s="737">
        <f>'Cél.por tricoma'!$BN$294</f>
        <v>13.333333333333334</v>
      </c>
      <c r="BU122" s="730">
        <f t="shared" si="85"/>
        <v>1640</v>
      </c>
      <c r="BV122" s="731">
        <f>Calibração!$E$33</f>
        <v>1223.7983560411221</v>
      </c>
      <c r="BW122" s="732">
        <f t="shared" si="86"/>
        <v>2007029.3039074403</v>
      </c>
      <c r="BX122" s="736">
        <f t="shared" si="87"/>
        <v>17.177419354838708</v>
      </c>
      <c r="BY122" s="734">
        <f t="shared" si="88"/>
        <v>116841.14257489325</v>
      </c>
      <c r="BZ122" s="85"/>
      <c r="CA122" s="88"/>
      <c r="CB122" s="88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</row>
    <row r="123" spans="1:98" ht="15.75" customHeight="1">
      <c r="A123" s="1018"/>
      <c r="B123" s="1011" t="s">
        <v>56</v>
      </c>
      <c r="C123" s="1009"/>
      <c r="D123" s="1010"/>
      <c r="E123" s="112">
        <v>2</v>
      </c>
      <c r="F123" s="115">
        <v>4</v>
      </c>
      <c r="G123" s="107">
        <f t="shared" si="61"/>
        <v>8</v>
      </c>
      <c r="H123" s="108">
        <f>Calibração!$F$33</f>
        <v>979.03868483289773</v>
      </c>
      <c r="I123" s="109">
        <f t="shared" si="62"/>
        <v>7832.3094786631818</v>
      </c>
      <c r="J123" s="110">
        <f t="shared" si="63"/>
        <v>9.3826086956521735</v>
      </c>
      <c r="K123" s="111">
        <f t="shared" si="64"/>
        <v>834.76885083064496</v>
      </c>
      <c r="L123" s="86"/>
      <c r="M123" s="1062" t="s">
        <v>56</v>
      </c>
      <c r="N123" s="1032"/>
      <c r="O123" s="1033"/>
      <c r="P123" s="736"/>
      <c r="Q123" s="738">
        <v>4</v>
      </c>
      <c r="R123" s="730">
        <f t="shared" si="65"/>
        <v>0</v>
      </c>
      <c r="S123" s="731">
        <f>Calibração!$B$43</f>
        <v>97.903868483289784</v>
      </c>
      <c r="T123" s="732">
        <f t="shared" si="66"/>
        <v>0</v>
      </c>
      <c r="U123" s="733">
        <f t="shared" si="67"/>
        <v>9.4272727272727277</v>
      </c>
      <c r="V123" s="734">
        <f t="shared" si="68"/>
        <v>0</v>
      </c>
      <c r="W123" s="88"/>
      <c r="X123" s="1062" t="s">
        <v>56</v>
      </c>
      <c r="Y123" s="1032"/>
      <c r="Z123" s="1033"/>
      <c r="AA123" s="736"/>
      <c r="AB123" s="738">
        <v>4</v>
      </c>
      <c r="AC123" s="730">
        <f t="shared" si="69"/>
        <v>0</v>
      </c>
      <c r="AD123" s="731">
        <f>Calibração!$F$28</f>
        <v>235.4363553301005</v>
      </c>
      <c r="AE123" s="732">
        <f t="shared" si="70"/>
        <v>0</v>
      </c>
      <c r="AF123" s="733">
        <f t="shared" si="71"/>
        <v>11.445783132530121</v>
      </c>
      <c r="AG123" s="734">
        <f t="shared" si="72"/>
        <v>0</v>
      </c>
      <c r="AH123" s="88"/>
      <c r="AI123" s="1062" t="s">
        <v>56</v>
      </c>
      <c r="AJ123" s="1032"/>
      <c r="AK123" s="1033"/>
      <c r="AL123" s="736"/>
      <c r="AM123" s="738">
        <v>4</v>
      </c>
      <c r="AN123" s="730">
        <f t="shared" si="73"/>
        <v>0</v>
      </c>
      <c r="AO123" s="731">
        <f>Calibração!$G$28</f>
        <v>196.19696277508376</v>
      </c>
      <c r="AP123" s="732">
        <f t="shared" si="74"/>
        <v>0</v>
      </c>
      <c r="AQ123" s="733">
        <f t="shared" si="75"/>
        <v>11.797872340425531</v>
      </c>
      <c r="AR123" s="734">
        <f t="shared" si="76"/>
        <v>0</v>
      </c>
      <c r="AS123" s="88"/>
      <c r="AT123" s="1011" t="s">
        <v>56</v>
      </c>
      <c r="AU123" s="1009"/>
      <c r="AV123" s="1010"/>
      <c r="AW123" s="112">
        <v>1</v>
      </c>
      <c r="AX123" s="115">
        <v>4</v>
      </c>
      <c r="AY123" s="107">
        <f t="shared" si="77"/>
        <v>4</v>
      </c>
      <c r="AZ123" s="108">
        <f>Calibração!$E$33</f>
        <v>1223.7983560411221</v>
      </c>
      <c r="BA123" s="109">
        <f t="shared" si="78"/>
        <v>4895.1934241644885</v>
      </c>
      <c r="BB123" s="110">
        <f t="shared" si="79"/>
        <v>10.888888888888889</v>
      </c>
      <c r="BC123" s="111">
        <f t="shared" si="80"/>
        <v>449.5585797702081</v>
      </c>
      <c r="BD123" s="88"/>
      <c r="BE123" s="1062" t="s">
        <v>56</v>
      </c>
      <c r="BF123" s="1032"/>
      <c r="BG123" s="1033"/>
      <c r="BH123" s="736"/>
      <c r="BI123" s="738">
        <v>4</v>
      </c>
      <c r="BJ123" s="730">
        <f t="shared" si="81"/>
        <v>0</v>
      </c>
      <c r="BK123" s="731">
        <f>Calibração!$D$33</f>
        <v>1631.731141388163</v>
      </c>
      <c r="BL123" s="732">
        <f t="shared" si="82"/>
        <v>0</v>
      </c>
      <c r="BM123" s="736">
        <f t="shared" si="83"/>
        <v>13.527027027027026</v>
      </c>
      <c r="BN123" s="734">
        <f t="shared" si="84"/>
        <v>0</v>
      </c>
      <c r="BO123" s="88"/>
      <c r="BP123" s="1062" t="s">
        <v>56</v>
      </c>
      <c r="BQ123" s="1032"/>
      <c r="BR123" s="1033"/>
      <c r="BS123" s="736"/>
      <c r="BT123" s="738">
        <v>4</v>
      </c>
      <c r="BU123" s="730">
        <f t="shared" si="85"/>
        <v>0</v>
      </c>
      <c r="BV123" s="731">
        <f>Calibração!$E$33</f>
        <v>1223.7983560411221</v>
      </c>
      <c r="BW123" s="732">
        <f t="shared" si="86"/>
        <v>0</v>
      </c>
      <c r="BX123" s="736">
        <f t="shared" si="87"/>
        <v>17.177419354838708</v>
      </c>
      <c r="BY123" s="734">
        <f t="shared" si="88"/>
        <v>0</v>
      </c>
      <c r="BZ123" s="85"/>
      <c r="CA123" s="88"/>
      <c r="CB123" s="88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</row>
    <row r="124" spans="1:98" ht="15.75" customHeight="1">
      <c r="A124" s="1018"/>
      <c r="B124" s="1016" t="s">
        <v>181</v>
      </c>
      <c r="C124" s="1009"/>
      <c r="D124" s="1010"/>
      <c r="E124" s="112"/>
      <c r="F124" s="114"/>
      <c r="G124" s="107">
        <f t="shared" si="61"/>
        <v>0</v>
      </c>
      <c r="H124" s="108">
        <f>Calibração!$F$33</f>
        <v>979.03868483289773</v>
      </c>
      <c r="I124" s="109">
        <f t="shared" si="62"/>
        <v>0</v>
      </c>
      <c r="J124" s="110">
        <f t="shared" si="63"/>
        <v>9.3826086956521735</v>
      </c>
      <c r="K124" s="111">
        <f t="shared" si="64"/>
        <v>0</v>
      </c>
      <c r="L124" s="86"/>
      <c r="M124" s="1034" t="s">
        <v>181</v>
      </c>
      <c r="N124" s="1032"/>
      <c r="O124" s="1033"/>
      <c r="P124" s="736"/>
      <c r="Q124" s="737"/>
      <c r="R124" s="730">
        <f t="shared" si="65"/>
        <v>0</v>
      </c>
      <c r="S124" s="731">
        <f>Calibração!$B$43</f>
        <v>97.903868483289784</v>
      </c>
      <c r="T124" s="732">
        <f t="shared" si="66"/>
        <v>0</v>
      </c>
      <c r="U124" s="733">
        <f t="shared" si="67"/>
        <v>9.4272727272727277</v>
      </c>
      <c r="V124" s="734">
        <f t="shared" si="68"/>
        <v>0</v>
      </c>
      <c r="W124" s="88"/>
      <c r="X124" s="1034" t="s">
        <v>181</v>
      </c>
      <c r="Y124" s="1032"/>
      <c r="Z124" s="1033"/>
      <c r="AA124" s="736"/>
      <c r="AB124" s="739">
        <f>'Cél.por tricoma'!M383</f>
        <v>20.020017636684305</v>
      </c>
      <c r="AC124" s="730">
        <f t="shared" si="69"/>
        <v>0</v>
      </c>
      <c r="AD124" s="731">
        <f>Calibração!$F$28</f>
        <v>235.4363553301005</v>
      </c>
      <c r="AE124" s="732">
        <f t="shared" si="70"/>
        <v>0</v>
      </c>
      <c r="AF124" s="733">
        <f t="shared" si="71"/>
        <v>11.445783132530121</v>
      </c>
      <c r="AG124" s="734">
        <f t="shared" si="72"/>
        <v>0</v>
      </c>
      <c r="AH124" s="88"/>
      <c r="AI124" s="1034" t="s">
        <v>181</v>
      </c>
      <c r="AJ124" s="1032"/>
      <c r="AK124" s="1033"/>
      <c r="AL124" s="736"/>
      <c r="AM124" s="737"/>
      <c r="AN124" s="730">
        <f t="shared" si="73"/>
        <v>0</v>
      </c>
      <c r="AO124" s="731">
        <f>Calibração!$G$28</f>
        <v>196.19696277508376</v>
      </c>
      <c r="AP124" s="732">
        <f t="shared" si="74"/>
        <v>0</v>
      </c>
      <c r="AQ124" s="733">
        <f t="shared" si="75"/>
        <v>11.797872340425531</v>
      </c>
      <c r="AR124" s="734">
        <f t="shared" si="76"/>
        <v>0</v>
      </c>
      <c r="AS124" s="88"/>
      <c r="AT124" s="1016" t="s">
        <v>181</v>
      </c>
      <c r="AU124" s="1009"/>
      <c r="AV124" s="1010"/>
      <c r="AW124" s="112"/>
      <c r="AX124" s="114"/>
      <c r="AY124" s="107">
        <f t="shared" si="77"/>
        <v>0</v>
      </c>
      <c r="AZ124" s="108">
        <f>Calibração!$E$33</f>
        <v>1223.7983560411221</v>
      </c>
      <c r="BA124" s="109">
        <f t="shared" si="78"/>
        <v>0</v>
      </c>
      <c r="BB124" s="110">
        <f t="shared" si="79"/>
        <v>10.888888888888889</v>
      </c>
      <c r="BC124" s="111">
        <f t="shared" si="80"/>
        <v>0</v>
      </c>
      <c r="BD124" s="88"/>
      <c r="BE124" s="1034" t="s">
        <v>181</v>
      </c>
      <c r="BF124" s="1032"/>
      <c r="BG124" s="1033"/>
      <c r="BH124" s="736"/>
      <c r="BI124" s="737"/>
      <c r="BJ124" s="730">
        <f t="shared" si="81"/>
        <v>0</v>
      </c>
      <c r="BK124" s="731">
        <f>Calibração!$D$33</f>
        <v>1631.731141388163</v>
      </c>
      <c r="BL124" s="732">
        <f t="shared" si="82"/>
        <v>0</v>
      </c>
      <c r="BM124" s="736">
        <f t="shared" si="83"/>
        <v>13.527027027027026</v>
      </c>
      <c r="BN124" s="734">
        <f t="shared" si="84"/>
        <v>0</v>
      </c>
      <c r="BO124" s="88"/>
      <c r="BP124" s="1034" t="s">
        <v>181</v>
      </c>
      <c r="BQ124" s="1032"/>
      <c r="BR124" s="1033"/>
      <c r="BS124" s="736"/>
      <c r="BT124" s="737">
        <f>'Cél.por tricoma'!$BN$296</f>
        <v>25.363636363636363</v>
      </c>
      <c r="BU124" s="730">
        <f t="shared" si="85"/>
        <v>0</v>
      </c>
      <c r="BV124" s="731">
        <f>Calibração!$E$33</f>
        <v>1223.7983560411221</v>
      </c>
      <c r="BW124" s="732">
        <f t="shared" si="86"/>
        <v>0</v>
      </c>
      <c r="BX124" s="736">
        <f t="shared" si="87"/>
        <v>17.177419354838708</v>
      </c>
      <c r="BY124" s="734">
        <f t="shared" si="88"/>
        <v>0</v>
      </c>
      <c r="BZ124" s="85"/>
      <c r="CA124" s="88"/>
      <c r="CB124" s="88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</row>
    <row r="125" spans="1:98" ht="15.75" customHeight="1">
      <c r="A125" s="1018"/>
      <c r="B125" s="1015" t="s">
        <v>261</v>
      </c>
      <c r="C125" s="1009"/>
      <c r="D125" s="1010"/>
      <c r="E125" s="112"/>
      <c r="F125" s="114">
        <f>'Cél.por tricoma'!$BN$21</f>
        <v>6.4333333333333336</v>
      </c>
      <c r="G125" s="107">
        <f t="shared" si="61"/>
        <v>0</v>
      </c>
      <c r="H125" s="108">
        <f>Calibração!$F$33</f>
        <v>979.03868483289773</v>
      </c>
      <c r="I125" s="109">
        <f t="shared" si="62"/>
        <v>0</v>
      </c>
      <c r="J125" s="110">
        <f t="shared" si="63"/>
        <v>9.3826086956521735</v>
      </c>
      <c r="K125" s="111">
        <f t="shared" si="64"/>
        <v>0</v>
      </c>
      <c r="L125" s="86"/>
      <c r="M125" s="1031" t="s">
        <v>261</v>
      </c>
      <c r="N125" s="1032"/>
      <c r="O125" s="1033"/>
      <c r="P125" s="736">
        <v>4</v>
      </c>
      <c r="Q125" s="737">
        <f>'Cél.por tricoma'!$BN$67</f>
        <v>4.4333333333333336</v>
      </c>
      <c r="R125" s="730">
        <f t="shared" si="65"/>
        <v>17.733333333333334</v>
      </c>
      <c r="S125" s="731">
        <f>Calibração!$B$43</f>
        <v>97.903868483289784</v>
      </c>
      <c r="T125" s="732">
        <f t="shared" si="66"/>
        <v>1736.1619344370056</v>
      </c>
      <c r="U125" s="733">
        <f t="shared" si="67"/>
        <v>9.4272727272727277</v>
      </c>
      <c r="V125" s="734">
        <f t="shared" si="68"/>
        <v>184.16375389399286</v>
      </c>
      <c r="W125" s="88"/>
      <c r="X125" s="1031" t="s">
        <v>261</v>
      </c>
      <c r="Y125" s="1032"/>
      <c r="Z125" s="1033"/>
      <c r="AA125" s="736"/>
      <c r="AB125" s="737">
        <f>'Cél.por tricoma'!$BN$113</f>
        <v>6.2</v>
      </c>
      <c r="AC125" s="730">
        <f t="shared" si="69"/>
        <v>6.8</v>
      </c>
      <c r="AD125" s="731">
        <f>Calibração!$F$28</f>
        <v>235.4363553301005</v>
      </c>
      <c r="AE125" s="732">
        <f t="shared" si="70"/>
        <v>1600.9672162446834</v>
      </c>
      <c r="AF125" s="733">
        <f t="shared" si="71"/>
        <v>11.445783132530121</v>
      </c>
      <c r="AG125" s="734">
        <f t="shared" si="72"/>
        <v>139.87397784032498</v>
      </c>
      <c r="AH125" s="88"/>
      <c r="AI125" s="1031" t="s">
        <v>261</v>
      </c>
      <c r="AJ125" s="1032"/>
      <c r="AK125" s="1033"/>
      <c r="AL125" s="736">
        <v>1</v>
      </c>
      <c r="AM125" s="737">
        <f>'Cél.por tricoma'!$BN$159</f>
        <v>4.9285714285714288</v>
      </c>
      <c r="AN125" s="730">
        <f t="shared" si="73"/>
        <v>4.9285714285714288</v>
      </c>
      <c r="AO125" s="731">
        <f>Calibração!$G$28</f>
        <v>196.19696277508376</v>
      </c>
      <c r="AP125" s="732">
        <f t="shared" si="74"/>
        <v>966.97074510576999</v>
      </c>
      <c r="AQ125" s="733">
        <f t="shared" si="75"/>
        <v>11.797872340425531</v>
      </c>
      <c r="AR125" s="734">
        <f t="shared" si="76"/>
        <v>81.96145179435743</v>
      </c>
      <c r="AS125" s="88"/>
      <c r="AT125" s="1015" t="s">
        <v>261</v>
      </c>
      <c r="AU125" s="1009"/>
      <c r="AV125" s="1010"/>
      <c r="AW125" s="112">
        <v>1</v>
      </c>
      <c r="AX125" s="114">
        <f>'Cél.por tricoma'!$BN$205</f>
        <v>5.8947368421052628</v>
      </c>
      <c r="AY125" s="107">
        <f t="shared" si="77"/>
        <v>5.8947368421052628</v>
      </c>
      <c r="AZ125" s="108">
        <f>Calibração!$E$33</f>
        <v>1223.7983560411221</v>
      </c>
      <c r="BA125" s="109">
        <f t="shared" si="78"/>
        <v>7213.9692566634567</v>
      </c>
      <c r="BB125" s="110">
        <f t="shared" si="79"/>
        <v>10.888888888888889</v>
      </c>
      <c r="BC125" s="111">
        <f t="shared" si="80"/>
        <v>662.50738071399087</v>
      </c>
      <c r="BD125" s="88"/>
      <c r="BE125" s="1031" t="s">
        <v>261</v>
      </c>
      <c r="BF125" s="1032"/>
      <c r="BG125" s="1033"/>
      <c r="BH125" s="736"/>
      <c r="BI125" s="737">
        <f>'Cél.por tricoma'!$BN$251</f>
        <v>5.666666666666667</v>
      </c>
      <c r="BJ125" s="730">
        <f t="shared" si="81"/>
        <v>0</v>
      </c>
      <c r="BK125" s="731">
        <f>Calibração!$D$33</f>
        <v>1631.731141388163</v>
      </c>
      <c r="BL125" s="732">
        <f t="shared" si="82"/>
        <v>0</v>
      </c>
      <c r="BM125" s="736">
        <f t="shared" si="83"/>
        <v>13.527027027027026</v>
      </c>
      <c r="BN125" s="734">
        <f t="shared" si="84"/>
        <v>0</v>
      </c>
      <c r="BO125" s="88"/>
      <c r="BP125" s="1031" t="s">
        <v>261</v>
      </c>
      <c r="BQ125" s="1032"/>
      <c r="BR125" s="1033"/>
      <c r="BS125" s="736"/>
      <c r="BT125" s="737">
        <f>'Cél.por tricoma'!$BN$297</f>
        <v>4.833333333333333</v>
      </c>
      <c r="BU125" s="730">
        <f t="shared" si="85"/>
        <v>0</v>
      </c>
      <c r="BV125" s="731">
        <f>Calibração!$E$33</f>
        <v>1223.7983560411221</v>
      </c>
      <c r="BW125" s="732">
        <f t="shared" si="86"/>
        <v>0</v>
      </c>
      <c r="BX125" s="736">
        <f t="shared" si="87"/>
        <v>17.177419354838708</v>
      </c>
      <c r="BY125" s="734">
        <f t="shared" si="88"/>
        <v>0</v>
      </c>
      <c r="BZ125" s="85"/>
      <c r="CA125" s="88"/>
      <c r="CB125" s="88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</row>
    <row r="126" spans="1:98" ht="15.75" customHeight="1">
      <c r="A126" s="1018"/>
      <c r="B126" s="1016" t="s">
        <v>190</v>
      </c>
      <c r="C126" s="1009"/>
      <c r="D126" s="1010"/>
      <c r="E126" s="112">
        <v>2</v>
      </c>
      <c r="F126" s="114">
        <f>'Cél.por tricoma'!$BN$22</f>
        <v>33.333333333333336</v>
      </c>
      <c r="G126" s="107">
        <f t="shared" si="61"/>
        <v>66.666666666666671</v>
      </c>
      <c r="H126" s="108">
        <f>Calibração!$F$33</f>
        <v>979.03868483289773</v>
      </c>
      <c r="I126" s="109">
        <f t="shared" si="62"/>
        <v>65269.245655526523</v>
      </c>
      <c r="J126" s="110">
        <f t="shared" si="63"/>
        <v>9.3826086956521735</v>
      </c>
      <c r="K126" s="111">
        <f t="shared" si="64"/>
        <v>6956.4070902553758</v>
      </c>
      <c r="L126" s="86"/>
      <c r="M126" s="1034" t="s">
        <v>190</v>
      </c>
      <c r="N126" s="1032"/>
      <c r="O126" s="1033"/>
      <c r="P126" s="736">
        <v>2</v>
      </c>
      <c r="Q126" s="737">
        <f>'Cél.por tricoma'!$BN$68</f>
        <v>8.5333333333333332</v>
      </c>
      <c r="R126" s="730">
        <f t="shared" si="65"/>
        <v>17.066666666666666</v>
      </c>
      <c r="S126" s="731">
        <f>Calibração!$B$43</f>
        <v>97.903868483289784</v>
      </c>
      <c r="T126" s="732">
        <f t="shared" si="66"/>
        <v>1670.8926887814789</v>
      </c>
      <c r="U126" s="733">
        <f t="shared" si="67"/>
        <v>9.4272727272727277</v>
      </c>
      <c r="V126" s="734">
        <f t="shared" si="68"/>
        <v>177.24030449948185</v>
      </c>
      <c r="W126" s="88"/>
      <c r="X126" s="1034" t="s">
        <v>190</v>
      </c>
      <c r="Y126" s="1032"/>
      <c r="Z126" s="1033"/>
      <c r="AA126" s="736">
        <v>1</v>
      </c>
      <c r="AB126" s="737">
        <f>'Cél.por tricoma'!$BN$114</f>
        <v>6.8</v>
      </c>
      <c r="AC126" s="730">
        <f t="shared" si="69"/>
        <v>0</v>
      </c>
      <c r="AD126" s="731">
        <f>Calibração!$F$28</f>
        <v>235.4363553301005</v>
      </c>
      <c r="AE126" s="732">
        <f t="shared" si="70"/>
        <v>0</v>
      </c>
      <c r="AF126" s="733">
        <f t="shared" si="71"/>
        <v>11.445783132530121</v>
      </c>
      <c r="AG126" s="734">
        <f t="shared" si="72"/>
        <v>0</v>
      </c>
      <c r="AH126" s="88"/>
      <c r="AI126" s="1034" t="s">
        <v>190</v>
      </c>
      <c r="AJ126" s="1032"/>
      <c r="AK126" s="1033"/>
      <c r="AL126" s="736"/>
      <c r="AM126" s="737">
        <f>'Cél.por tricoma'!$BN$160</f>
        <v>9.1666666666666661</v>
      </c>
      <c r="AN126" s="730">
        <f t="shared" si="73"/>
        <v>0</v>
      </c>
      <c r="AO126" s="731">
        <f>Calibração!$G$28</f>
        <v>196.19696277508376</v>
      </c>
      <c r="AP126" s="732">
        <f t="shared" si="74"/>
        <v>0</v>
      </c>
      <c r="AQ126" s="733">
        <f t="shared" si="75"/>
        <v>11.797872340425531</v>
      </c>
      <c r="AR126" s="734">
        <f t="shared" si="76"/>
        <v>0</v>
      </c>
      <c r="AS126" s="88"/>
      <c r="AT126" s="1016" t="s">
        <v>190</v>
      </c>
      <c r="AU126" s="1009"/>
      <c r="AV126" s="1010"/>
      <c r="AW126" s="112">
        <v>2</v>
      </c>
      <c r="AX126" s="114">
        <f>'Cél.por tricoma'!$BN$206</f>
        <v>28.5</v>
      </c>
      <c r="AY126" s="107">
        <f t="shared" si="77"/>
        <v>57</v>
      </c>
      <c r="AZ126" s="108">
        <f>Calibração!$E$33</f>
        <v>1223.7983560411221</v>
      </c>
      <c r="BA126" s="109">
        <f t="shared" si="78"/>
        <v>69756.506294343955</v>
      </c>
      <c r="BB126" s="110">
        <f t="shared" si="79"/>
        <v>10.888888888888889</v>
      </c>
      <c r="BC126" s="111">
        <f t="shared" si="80"/>
        <v>6406.2097617254649</v>
      </c>
      <c r="BD126" s="88"/>
      <c r="BE126" s="1034" t="s">
        <v>190</v>
      </c>
      <c r="BF126" s="1032"/>
      <c r="BG126" s="1033"/>
      <c r="BH126" s="736">
        <v>1</v>
      </c>
      <c r="BI126" s="737">
        <f>'Cél.por tricoma'!$BN$252</f>
        <v>27.6</v>
      </c>
      <c r="BJ126" s="730">
        <f t="shared" si="81"/>
        <v>27.6</v>
      </c>
      <c r="BK126" s="731">
        <f>Calibração!$D$33</f>
        <v>1631.731141388163</v>
      </c>
      <c r="BL126" s="732">
        <f t="shared" si="82"/>
        <v>45035.7795023133</v>
      </c>
      <c r="BM126" s="736">
        <f t="shared" si="83"/>
        <v>13.527027027027026</v>
      </c>
      <c r="BN126" s="734">
        <f t="shared" si="84"/>
        <v>3329.3183648063782</v>
      </c>
      <c r="BO126" s="88"/>
      <c r="BP126" s="1034" t="s">
        <v>190</v>
      </c>
      <c r="BQ126" s="1032"/>
      <c r="BR126" s="1033"/>
      <c r="BS126" s="736">
        <v>2</v>
      </c>
      <c r="BT126" s="737">
        <f>'Cél.por tricoma'!$BN$298</f>
        <v>32.466666666666669</v>
      </c>
      <c r="BU126" s="730">
        <f t="shared" si="85"/>
        <v>64.933333333333337</v>
      </c>
      <c r="BV126" s="731">
        <f>Calibração!$E$33</f>
        <v>1223.7983560411221</v>
      </c>
      <c r="BW126" s="732">
        <f t="shared" si="86"/>
        <v>79465.306585603539</v>
      </c>
      <c r="BX126" s="736">
        <f t="shared" si="87"/>
        <v>17.177419354838708</v>
      </c>
      <c r="BY126" s="734">
        <f t="shared" si="88"/>
        <v>4626.1493035750418</v>
      </c>
      <c r="BZ126" s="85"/>
      <c r="CA126" s="88"/>
      <c r="CB126" s="88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</row>
    <row r="127" spans="1:98" ht="15.75" customHeight="1">
      <c r="A127" s="1018"/>
      <c r="B127" s="1011" t="s">
        <v>83</v>
      </c>
      <c r="C127" s="1009"/>
      <c r="D127" s="1010"/>
      <c r="E127" s="112"/>
      <c r="F127" s="115">
        <v>1</v>
      </c>
      <c r="G127" s="107">
        <f t="shared" si="61"/>
        <v>0</v>
      </c>
      <c r="H127" s="108">
        <f>Calibração!$F$33</f>
        <v>979.03868483289773</v>
      </c>
      <c r="I127" s="109">
        <f t="shared" si="62"/>
        <v>0</v>
      </c>
      <c r="J127" s="110">
        <f t="shared" si="63"/>
        <v>9.3826086956521735</v>
      </c>
      <c r="K127" s="111">
        <f t="shared" si="64"/>
        <v>0</v>
      </c>
      <c r="L127" s="86"/>
      <c r="M127" s="1062" t="s">
        <v>83</v>
      </c>
      <c r="N127" s="1032"/>
      <c r="O127" s="1033"/>
      <c r="P127" s="736">
        <v>2</v>
      </c>
      <c r="Q127" s="738">
        <v>1</v>
      </c>
      <c r="R127" s="730">
        <f t="shared" si="65"/>
        <v>2</v>
      </c>
      <c r="S127" s="731">
        <f>Calibração!$B$43</f>
        <v>97.903868483289784</v>
      </c>
      <c r="T127" s="732">
        <f t="shared" si="66"/>
        <v>195.80773696657957</v>
      </c>
      <c r="U127" s="733">
        <f t="shared" si="67"/>
        <v>9.4272727272727277</v>
      </c>
      <c r="V127" s="734">
        <f t="shared" si="68"/>
        <v>20.770348183533031</v>
      </c>
      <c r="W127" s="88"/>
      <c r="X127" s="1062" t="s">
        <v>83</v>
      </c>
      <c r="Y127" s="1032"/>
      <c r="Z127" s="1033"/>
      <c r="AA127" s="736"/>
      <c r="AB127" s="738">
        <v>1</v>
      </c>
      <c r="AC127" s="730">
        <f t="shared" si="69"/>
        <v>0</v>
      </c>
      <c r="AD127" s="731">
        <f>Calibração!$F$28</f>
        <v>235.4363553301005</v>
      </c>
      <c r="AE127" s="732">
        <f t="shared" si="70"/>
        <v>0</v>
      </c>
      <c r="AF127" s="733">
        <f t="shared" si="71"/>
        <v>11.445783132530121</v>
      </c>
      <c r="AG127" s="734">
        <f t="shared" si="72"/>
        <v>0</v>
      </c>
      <c r="AH127" s="88"/>
      <c r="AI127" s="1062" t="s">
        <v>83</v>
      </c>
      <c r="AJ127" s="1032"/>
      <c r="AK127" s="1033"/>
      <c r="AL127" s="736"/>
      <c r="AM127" s="738">
        <v>1</v>
      </c>
      <c r="AN127" s="730">
        <f t="shared" si="73"/>
        <v>0</v>
      </c>
      <c r="AO127" s="731">
        <f>Calibração!$G$28</f>
        <v>196.19696277508376</v>
      </c>
      <c r="AP127" s="732">
        <f t="shared" si="74"/>
        <v>0</v>
      </c>
      <c r="AQ127" s="733">
        <f t="shared" si="75"/>
        <v>11.797872340425531</v>
      </c>
      <c r="AR127" s="734">
        <f t="shared" si="76"/>
        <v>0</v>
      </c>
      <c r="AS127" s="88"/>
      <c r="AT127" s="1011" t="s">
        <v>83</v>
      </c>
      <c r="AU127" s="1009"/>
      <c r="AV127" s="1010"/>
      <c r="AW127" s="112"/>
      <c r="AX127" s="115">
        <v>1</v>
      </c>
      <c r="AY127" s="107">
        <f t="shared" si="77"/>
        <v>0</v>
      </c>
      <c r="AZ127" s="108">
        <f>Calibração!$E$33</f>
        <v>1223.7983560411221</v>
      </c>
      <c r="BA127" s="109">
        <f t="shared" si="78"/>
        <v>0</v>
      </c>
      <c r="BB127" s="110">
        <f t="shared" si="79"/>
        <v>10.888888888888889</v>
      </c>
      <c r="BC127" s="111">
        <f t="shared" si="80"/>
        <v>0</v>
      </c>
      <c r="BD127" s="88"/>
      <c r="BE127" s="1062" t="s">
        <v>83</v>
      </c>
      <c r="BF127" s="1032"/>
      <c r="BG127" s="1033"/>
      <c r="BH127" s="736"/>
      <c r="BI127" s="738">
        <v>1</v>
      </c>
      <c r="BJ127" s="730">
        <f t="shared" si="81"/>
        <v>0</v>
      </c>
      <c r="BK127" s="731">
        <f>Calibração!$D$33</f>
        <v>1631.731141388163</v>
      </c>
      <c r="BL127" s="732">
        <f t="shared" si="82"/>
        <v>0</v>
      </c>
      <c r="BM127" s="736">
        <f t="shared" si="83"/>
        <v>13.527027027027026</v>
      </c>
      <c r="BN127" s="734">
        <f t="shared" si="84"/>
        <v>0</v>
      </c>
      <c r="BO127" s="88"/>
      <c r="BP127" s="1062" t="s">
        <v>83</v>
      </c>
      <c r="BQ127" s="1032"/>
      <c r="BR127" s="1033"/>
      <c r="BS127" s="736"/>
      <c r="BT127" s="738">
        <v>1</v>
      </c>
      <c r="BU127" s="730">
        <f t="shared" si="85"/>
        <v>0</v>
      </c>
      <c r="BV127" s="731">
        <f>Calibração!$E$33</f>
        <v>1223.7983560411221</v>
      </c>
      <c r="BW127" s="732">
        <f t="shared" si="86"/>
        <v>0</v>
      </c>
      <c r="BX127" s="736">
        <f t="shared" si="87"/>
        <v>17.177419354838708</v>
      </c>
      <c r="BY127" s="734">
        <f t="shared" si="88"/>
        <v>0</v>
      </c>
      <c r="BZ127" s="85"/>
      <c r="CA127" s="88"/>
      <c r="CB127" s="88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</row>
    <row r="128" spans="1:98" ht="15.75" customHeight="1">
      <c r="A128" s="1018"/>
      <c r="B128" s="1016" t="s">
        <v>192</v>
      </c>
      <c r="C128" s="1009"/>
      <c r="D128" s="1010"/>
      <c r="E128" s="112"/>
      <c r="F128" s="114">
        <f>'Cél.por tricoma'!$BN$24</f>
        <v>8</v>
      </c>
      <c r="G128" s="107">
        <f t="shared" si="61"/>
        <v>0</v>
      </c>
      <c r="H128" s="108">
        <f>Calibração!$F$33</f>
        <v>979.03868483289773</v>
      </c>
      <c r="I128" s="109">
        <f t="shared" si="62"/>
        <v>0</v>
      </c>
      <c r="J128" s="110">
        <f t="shared" si="63"/>
        <v>9.3826086956521735</v>
      </c>
      <c r="K128" s="111">
        <f t="shared" si="64"/>
        <v>0</v>
      </c>
      <c r="L128" s="86"/>
      <c r="M128" s="1034" t="s">
        <v>192</v>
      </c>
      <c r="N128" s="1032"/>
      <c r="O128" s="1033"/>
      <c r="P128" s="736">
        <v>1</v>
      </c>
      <c r="Q128" s="737">
        <f>'Cél.por tricoma'!$BN$70</f>
        <v>8</v>
      </c>
      <c r="R128" s="730">
        <f t="shared" si="65"/>
        <v>8</v>
      </c>
      <c r="S128" s="731">
        <f>Calibração!$B$43</f>
        <v>97.903868483289784</v>
      </c>
      <c r="T128" s="732">
        <f t="shared" si="66"/>
        <v>783.23094786631827</v>
      </c>
      <c r="U128" s="733">
        <f t="shared" si="67"/>
        <v>9.4272727272727277</v>
      </c>
      <c r="V128" s="734">
        <f t="shared" si="68"/>
        <v>83.081392734132123</v>
      </c>
      <c r="W128" s="88"/>
      <c r="X128" s="1034" t="s">
        <v>192</v>
      </c>
      <c r="Y128" s="1032"/>
      <c r="Z128" s="1033"/>
      <c r="AA128" s="736"/>
      <c r="AB128" s="737"/>
      <c r="AC128" s="730">
        <f t="shared" si="69"/>
        <v>12</v>
      </c>
      <c r="AD128" s="731">
        <f>Calibração!$F$28</f>
        <v>235.4363553301005</v>
      </c>
      <c r="AE128" s="732">
        <f t="shared" si="70"/>
        <v>2825.2362639612061</v>
      </c>
      <c r="AF128" s="733">
        <f t="shared" si="71"/>
        <v>11.445783132530121</v>
      </c>
      <c r="AG128" s="734">
        <f t="shared" si="72"/>
        <v>246.83643148292643</v>
      </c>
      <c r="AH128" s="88"/>
      <c r="AI128" s="1034" t="s">
        <v>192</v>
      </c>
      <c r="AJ128" s="1032"/>
      <c r="AK128" s="1033"/>
      <c r="AL128" s="736"/>
      <c r="AM128" s="737"/>
      <c r="AN128" s="730">
        <f t="shared" si="73"/>
        <v>0</v>
      </c>
      <c r="AO128" s="731">
        <f>Calibração!$G$28</f>
        <v>196.19696277508376</v>
      </c>
      <c r="AP128" s="732">
        <f t="shared" si="74"/>
        <v>0</v>
      </c>
      <c r="AQ128" s="733">
        <f t="shared" si="75"/>
        <v>11.797872340425531</v>
      </c>
      <c r="AR128" s="734">
        <f t="shared" si="76"/>
        <v>0</v>
      </c>
      <c r="AS128" s="88"/>
      <c r="AT128" s="1016" t="s">
        <v>192</v>
      </c>
      <c r="AU128" s="1009"/>
      <c r="AV128" s="1010"/>
      <c r="AW128" s="112"/>
      <c r="AX128" s="114"/>
      <c r="AY128" s="107">
        <f t="shared" si="77"/>
        <v>0</v>
      </c>
      <c r="AZ128" s="108">
        <f>Calibração!$E$33</f>
        <v>1223.7983560411221</v>
      </c>
      <c r="BA128" s="109">
        <f t="shared" si="78"/>
        <v>0</v>
      </c>
      <c r="BB128" s="110">
        <f t="shared" si="79"/>
        <v>10.888888888888889</v>
      </c>
      <c r="BC128" s="111">
        <f t="shared" si="80"/>
        <v>0</v>
      </c>
      <c r="BD128" s="88"/>
      <c r="BE128" s="1034" t="s">
        <v>192</v>
      </c>
      <c r="BF128" s="1032"/>
      <c r="BG128" s="1033"/>
      <c r="BH128" s="736"/>
      <c r="BI128" s="737"/>
      <c r="BJ128" s="730">
        <f t="shared" si="81"/>
        <v>0</v>
      </c>
      <c r="BK128" s="731">
        <f>Calibração!$D$33</f>
        <v>1631.731141388163</v>
      </c>
      <c r="BL128" s="732">
        <f t="shared" si="82"/>
        <v>0</v>
      </c>
      <c r="BM128" s="736">
        <f t="shared" si="83"/>
        <v>13.527027027027026</v>
      </c>
      <c r="BN128" s="734">
        <f t="shared" si="84"/>
        <v>0</v>
      </c>
      <c r="BO128" s="88"/>
      <c r="BP128" s="1034" t="s">
        <v>192</v>
      </c>
      <c r="BQ128" s="1032"/>
      <c r="BR128" s="1033"/>
      <c r="BS128" s="736"/>
      <c r="BT128" s="737"/>
      <c r="BU128" s="730">
        <f t="shared" si="85"/>
        <v>0</v>
      </c>
      <c r="BV128" s="731">
        <f>Calibração!$E$33</f>
        <v>1223.7983560411221</v>
      </c>
      <c r="BW128" s="732">
        <f t="shared" si="86"/>
        <v>0</v>
      </c>
      <c r="BX128" s="736">
        <f t="shared" si="87"/>
        <v>17.177419354838708</v>
      </c>
      <c r="BY128" s="734">
        <f t="shared" si="88"/>
        <v>0</v>
      </c>
      <c r="BZ128" s="85"/>
      <c r="CA128" s="88"/>
      <c r="CB128" s="88"/>
      <c r="CC128" s="89"/>
      <c r="CD128" s="89"/>
      <c r="CE128" s="89"/>
      <c r="CF128" s="89"/>
      <c r="CG128" s="89"/>
      <c r="CH128" s="89"/>
      <c r="CI128" s="89"/>
      <c r="CJ128" s="89"/>
      <c r="CK128" s="89"/>
      <c r="CL128" s="89"/>
      <c r="CM128" s="89"/>
      <c r="CN128" s="89"/>
      <c r="CO128" s="89"/>
      <c r="CP128" s="89"/>
      <c r="CQ128" s="89"/>
      <c r="CR128" s="89"/>
      <c r="CS128" s="89"/>
      <c r="CT128" s="89"/>
    </row>
    <row r="129" spans="1:98" ht="15.75" customHeight="1">
      <c r="A129" s="1018"/>
      <c r="B129" s="1016" t="s">
        <v>94</v>
      </c>
      <c r="C129" s="1009"/>
      <c r="D129" s="1010"/>
      <c r="E129" s="112">
        <v>7</v>
      </c>
      <c r="F129" s="115">
        <v>1</v>
      </c>
      <c r="G129" s="107">
        <f t="shared" si="61"/>
        <v>7</v>
      </c>
      <c r="H129" s="108">
        <f>Calibração!$F$33</f>
        <v>979.03868483289773</v>
      </c>
      <c r="I129" s="109">
        <f t="shared" si="62"/>
        <v>6853.2707938302838</v>
      </c>
      <c r="J129" s="110">
        <f t="shared" si="63"/>
        <v>9.3826086956521735</v>
      </c>
      <c r="K129" s="111">
        <f t="shared" si="64"/>
        <v>730.42274447681439</v>
      </c>
      <c r="L129" s="86"/>
      <c r="M129" s="1034" t="s">
        <v>94</v>
      </c>
      <c r="N129" s="1032"/>
      <c r="O129" s="1033"/>
      <c r="P129" s="736">
        <v>50</v>
      </c>
      <c r="Q129" s="737">
        <v>1</v>
      </c>
      <c r="R129" s="730">
        <f t="shared" si="65"/>
        <v>50</v>
      </c>
      <c r="S129" s="731">
        <f>Calibração!$B$43</f>
        <v>97.903868483289784</v>
      </c>
      <c r="T129" s="732">
        <f t="shared" si="66"/>
        <v>4895.1934241644894</v>
      </c>
      <c r="U129" s="733">
        <f t="shared" si="67"/>
        <v>9.4272727272727277</v>
      </c>
      <c r="V129" s="734">
        <f t="shared" si="68"/>
        <v>519.25870458832571</v>
      </c>
      <c r="W129" s="88"/>
      <c r="X129" s="1034" t="s">
        <v>94</v>
      </c>
      <c r="Y129" s="1032"/>
      <c r="Z129" s="1033"/>
      <c r="AA129" s="736">
        <v>12</v>
      </c>
      <c r="AB129" s="738">
        <v>1</v>
      </c>
      <c r="AC129" s="730">
        <f t="shared" si="69"/>
        <v>20.234126984126981</v>
      </c>
      <c r="AD129" s="731">
        <f>Calibração!$F$28</f>
        <v>235.4363553301005</v>
      </c>
      <c r="AE129" s="732">
        <f t="shared" si="70"/>
        <v>4763.8491104292943</v>
      </c>
      <c r="AF129" s="733">
        <f t="shared" si="71"/>
        <v>11.445783132530121</v>
      </c>
      <c r="AG129" s="734">
        <f t="shared" si="72"/>
        <v>416.20997491119095</v>
      </c>
      <c r="AH129" s="88"/>
      <c r="AI129" s="1034" t="s">
        <v>94</v>
      </c>
      <c r="AJ129" s="1032"/>
      <c r="AK129" s="1033"/>
      <c r="AL129" s="736">
        <v>10</v>
      </c>
      <c r="AM129" s="738">
        <v>1</v>
      </c>
      <c r="AN129" s="730">
        <f t="shared" si="73"/>
        <v>10</v>
      </c>
      <c r="AO129" s="731">
        <f>Calibração!$G$28</f>
        <v>196.19696277508376</v>
      </c>
      <c r="AP129" s="732">
        <f t="shared" si="74"/>
        <v>1961.9696277508376</v>
      </c>
      <c r="AQ129" s="733">
        <f t="shared" si="75"/>
        <v>11.797872340425531</v>
      </c>
      <c r="AR129" s="734">
        <f t="shared" si="76"/>
        <v>166.29859784362375</v>
      </c>
      <c r="AS129" s="88"/>
      <c r="AT129" s="1016" t="s">
        <v>94</v>
      </c>
      <c r="AU129" s="1009"/>
      <c r="AV129" s="1010"/>
      <c r="AW129" s="112">
        <v>4</v>
      </c>
      <c r="AX129" s="115">
        <v>1</v>
      </c>
      <c r="AY129" s="107">
        <f t="shared" si="77"/>
        <v>4</v>
      </c>
      <c r="AZ129" s="108">
        <f>Calibração!$E$33</f>
        <v>1223.7983560411221</v>
      </c>
      <c r="BA129" s="109">
        <f t="shared" si="78"/>
        <v>4895.1934241644885</v>
      </c>
      <c r="BB129" s="110">
        <f t="shared" si="79"/>
        <v>10.888888888888889</v>
      </c>
      <c r="BC129" s="111">
        <f t="shared" si="80"/>
        <v>449.5585797702081</v>
      </c>
      <c r="BD129" s="88"/>
      <c r="BE129" s="1034" t="s">
        <v>94</v>
      </c>
      <c r="BF129" s="1032"/>
      <c r="BG129" s="1033"/>
      <c r="BH129" s="736"/>
      <c r="BI129" s="738">
        <v>1</v>
      </c>
      <c r="BJ129" s="730">
        <f t="shared" si="81"/>
        <v>0</v>
      </c>
      <c r="BK129" s="731">
        <f>Calibração!$D$33</f>
        <v>1631.731141388163</v>
      </c>
      <c r="BL129" s="732">
        <f t="shared" si="82"/>
        <v>0</v>
      </c>
      <c r="BM129" s="736">
        <f t="shared" si="83"/>
        <v>13.527027027027026</v>
      </c>
      <c r="BN129" s="734">
        <f t="shared" si="84"/>
        <v>0</v>
      </c>
      <c r="BO129" s="88"/>
      <c r="BP129" s="1034" t="s">
        <v>94</v>
      </c>
      <c r="BQ129" s="1032"/>
      <c r="BR129" s="1033"/>
      <c r="BS129" s="736">
        <v>5</v>
      </c>
      <c r="BT129" s="738">
        <v>1</v>
      </c>
      <c r="BU129" s="730">
        <f t="shared" si="85"/>
        <v>5</v>
      </c>
      <c r="BV129" s="731">
        <f>Calibração!$E$33</f>
        <v>1223.7983560411221</v>
      </c>
      <c r="BW129" s="732">
        <f t="shared" si="86"/>
        <v>6118.9917802056107</v>
      </c>
      <c r="BX129" s="736">
        <f t="shared" si="87"/>
        <v>17.177419354838708</v>
      </c>
      <c r="BY129" s="734">
        <f t="shared" si="88"/>
        <v>356.22299565516232</v>
      </c>
      <c r="BZ129" s="85"/>
      <c r="CA129" s="88"/>
      <c r="CB129" s="88"/>
      <c r="CC129" s="89"/>
      <c r="CD129" s="89"/>
      <c r="CE129" s="89"/>
      <c r="CF129" s="89"/>
      <c r="CG129" s="89"/>
      <c r="CH129" s="89"/>
      <c r="CI129" s="89"/>
      <c r="CJ129" s="89"/>
      <c r="CK129" s="89"/>
      <c r="CL129" s="89"/>
      <c r="CM129" s="89"/>
      <c r="CN129" s="89"/>
      <c r="CO129" s="89"/>
      <c r="CP129" s="89"/>
      <c r="CQ129" s="89"/>
      <c r="CR129" s="89"/>
      <c r="CS129" s="89"/>
      <c r="CT129" s="89"/>
    </row>
    <row r="130" spans="1:98" ht="15.75" customHeight="1">
      <c r="A130" s="1018"/>
      <c r="B130" s="1016" t="s">
        <v>196</v>
      </c>
      <c r="C130" s="1009"/>
      <c r="D130" s="1010"/>
      <c r="E130" s="112">
        <v>1</v>
      </c>
      <c r="F130" s="114">
        <f>'Cél.por tricoma'!$BN$26</f>
        <v>29.666666666666668</v>
      </c>
      <c r="G130" s="107">
        <f t="shared" si="61"/>
        <v>29.666666666666668</v>
      </c>
      <c r="H130" s="108">
        <f>Calibração!$F$33</f>
        <v>979.03868483289773</v>
      </c>
      <c r="I130" s="109">
        <f t="shared" si="62"/>
        <v>29044.8143167093</v>
      </c>
      <c r="J130" s="110">
        <f t="shared" si="63"/>
        <v>9.3826086956521735</v>
      </c>
      <c r="K130" s="111">
        <f t="shared" si="64"/>
        <v>3095.601155163642</v>
      </c>
      <c r="L130" s="86"/>
      <c r="M130" s="1034" t="s">
        <v>196</v>
      </c>
      <c r="N130" s="1032"/>
      <c r="O130" s="1033"/>
      <c r="P130" s="736">
        <v>7</v>
      </c>
      <c r="Q130" s="739">
        <f>'Cél.por tricoma'!BN72</f>
        <v>11</v>
      </c>
      <c r="R130" s="730">
        <f t="shared" si="65"/>
        <v>77</v>
      </c>
      <c r="S130" s="731">
        <f>Calibração!$B$43</f>
        <v>97.903868483289784</v>
      </c>
      <c r="T130" s="732">
        <f t="shared" si="66"/>
        <v>7538.5978732133135</v>
      </c>
      <c r="U130" s="733">
        <f t="shared" si="67"/>
        <v>9.4272727272727277</v>
      </c>
      <c r="V130" s="734">
        <f t="shared" si="68"/>
        <v>799.6584050660216</v>
      </c>
      <c r="W130" s="88"/>
      <c r="X130" s="1034" t="s">
        <v>196</v>
      </c>
      <c r="Y130" s="1032"/>
      <c r="Z130" s="1033"/>
      <c r="AA130" s="736">
        <v>1</v>
      </c>
      <c r="AB130" s="739">
        <f>'Cél.por tricoma'!M387</f>
        <v>20.234126984126981</v>
      </c>
      <c r="AC130" s="730">
        <f t="shared" si="69"/>
        <v>0</v>
      </c>
      <c r="AD130" s="731">
        <f>Calibração!$F$28</f>
        <v>235.4363553301005</v>
      </c>
      <c r="AE130" s="732">
        <f t="shared" si="70"/>
        <v>0</v>
      </c>
      <c r="AF130" s="733">
        <f t="shared" si="71"/>
        <v>11.445783132530121</v>
      </c>
      <c r="AG130" s="734">
        <f t="shared" si="72"/>
        <v>0</v>
      </c>
      <c r="AH130" s="88"/>
      <c r="AI130" s="1034" t="s">
        <v>196</v>
      </c>
      <c r="AJ130" s="1032"/>
      <c r="AK130" s="1033"/>
      <c r="AL130" s="736">
        <v>1</v>
      </c>
      <c r="AM130" s="737">
        <f>'Cél.por tricoma'!$BN$164</f>
        <v>12.833333333333334</v>
      </c>
      <c r="AN130" s="730">
        <f t="shared" si="73"/>
        <v>12.833333333333334</v>
      </c>
      <c r="AO130" s="731">
        <f>Calibração!$G$28</f>
        <v>196.19696277508376</v>
      </c>
      <c r="AP130" s="732">
        <f t="shared" si="74"/>
        <v>2517.8610222802417</v>
      </c>
      <c r="AQ130" s="733">
        <f t="shared" si="75"/>
        <v>11.797872340425531</v>
      </c>
      <c r="AR130" s="734">
        <f t="shared" si="76"/>
        <v>213.41653389931716</v>
      </c>
      <c r="AS130" s="88"/>
      <c r="AT130" s="1016" t="s">
        <v>196</v>
      </c>
      <c r="AU130" s="1009"/>
      <c r="AV130" s="1010"/>
      <c r="AW130" s="112">
        <v>3</v>
      </c>
      <c r="AX130" s="114">
        <f>'Cél.por tricoma'!$BN$210</f>
        <v>10.666666666666666</v>
      </c>
      <c r="AY130" s="107">
        <f t="shared" si="77"/>
        <v>32</v>
      </c>
      <c r="AZ130" s="108">
        <f>Calibração!$E$33</f>
        <v>1223.7983560411221</v>
      </c>
      <c r="BA130" s="109">
        <f t="shared" si="78"/>
        <v>39161.547393315908</v>
      </c>
      <c r="BB130" s="110">
        <f t="shared" si="79"/>
        <v>10.888888888888889</v>
      </c>
      <c r="BC130" s="111">
        <f t="shared" si="80"/>
        <v>3596.4686381616648</v>
      </c>
      <c r="BD130" s="88"/>
      <c r="BE130" s="1034" t="s">
        <v>196</v>
      </c>
      <c r="BF130" s="1032"/>
      <c r="BG130" s="1033"/>
      <c r="BH130" s="736"/>
      <c r="BI130" s="737"/>
      <c r="BJ130" s="730">
        <f t="shared" si="81"/>
        <v>0</v>
      </c>
      <c r="BK130" s="731">
        <f>Calibração!$D$33</f>
        <v>1631.731141388163</v>
      </c>
      <c r="BL130" s="732">
        <f t="shared" si="82"/>
        <v>0</v>
      </c>
      <c r="BM130" s="736">
        <f t="shared" si="83"/>
        <v>13.527027027027026</v>
      </c>
      <c r="BN130" s="734">
        <f t="shared" si="84"/>
        <v>0</v>
      </c>
      <c r="BO130" s="88"/>
      <c r="BP130" s="1034" t="s">
        <v>196</v>
      </c>
      <c r="BQ130" s="1032"/>
      <c r="BR130" s="1033"/>
      <c r="BS130" s="736">
        <v>6</v>
      </c>
      <c r="BT130" s="737">
        <f>'Cél.por tricoma'!$BN$302</f>
        <v>7.5</v>
      </c>
      <c r="BU130" s="730">
        <f t="shared" si="85"/>
        <v>45</v>
      </c>
      <c r="BV130" s="731">
        <f>Calibração!$E$33</f>
        <v>1223.7983560411221</v>
      </c>
      <c r="BW130" s="732">
        <f t="shared" si="86"/>
        <v>55070.926021850493</v>
      </c>
      <c r="BX130" s="736">
        <f t="shared" si="87"/>
        <v>17.177419354838708</v>
      </c>
      <c r="BY130" s="734">
        <f t="shared" si="88"/>
        <v>3206.0069608964609</v>
      </c>
      <c r="BZ130" s="85"/>
      <c r="CA130" s="88"/>
      <c r="CB130" s="88"/>
      <c r="CC130" s="89"/>
      <c r="CD130" s="89"/>
      <c r="CE130" s="89"/>
      <c r="CF130" s="89"/>
      <c r="CG130" s="89"/>
      <c r="CH130" s="89"/>
      <c r="CI130" s="89"/>
      <c r="CJ130" s="89"/>
      <c r="CK130" s="89"/>
      <c r="CL130" s="89"/>
      <c r="CM130" s="89"/>
      <c r="CN130" s="89"/>
      <c r="CO130" s="89"/>
      <c r="CP130" s="89"/>
      <c r="CQ130" s="89"/>
      <c r="CR130" s="89"/>
      <c r="CS130" s="89"/>
      <c r="CT130" s="89"/>
    </row>
    <row r="131" spans="1:98" ht="15.75" customHeight="1">
      <c r="A131" s="1018"/>
      <c r="B131" s="1016" t="s">
        <v>100</v>
      </c>
      <c r="C131" s="1009"/>
      <c r="D131" s="1010"/>
      <c r="E131" s="112"/>
      <c r="F131" s="115">
        <v>1</v>
      </c>
      <c r="G131" s="107">
        <f t="shared" si="61"/>
        <v>0</v>
      </c>
      <c r="H131" s="108">
        <f>Calibração!$F$33</f>
        <v>979.03868483289773</v>
      </c>
      <c r="I131" s="109">
        <f t="shared" si="62"/>
        <v>0</v>
      </c>
      <c r="J131" s="110">
        <f t="shared" si="63"/>
        <v>9.3826086956521735</v>
      </c>
      <c r="K131" s="111">
        <f t="shared" si="64"/>
        <v>0</v>
      </c>
      <c r="L131" s="86"/>
      <c r="M131" s="1034" t="s">
        <v>100</v>
      </c>
      <c r="N131" s="1032"/>
      <c r="O131" s="1033"/>
      <c r="P131" s="736"/>
      <c r="Q131" s="738">
        <v>1</v>
      </c>
      <c r="R131" s="730">
        <f t="shared" si="65"/>
        <v>0</v>
      </c>
      <c r="S131" s="731">
        <f>Calibração!$B$43</f>
        <v>97.903868483289784</v>
      </c>
      <c r="T131" s="732">
        <f t="shared" si="66"/>
        <v>0</v>
      </c>
      <c r="U131" s="733">
        <f t="shared" si="67"/>
        <v>9.4272727272727277</v>
      </c>
      <c r="V131" s="734">
        <f t="shared" si="68"/>
        <v>0</v>
      </c>
      <c r="W131" s="88"/>
      <c r="X131" s="1062" t="s">
        <v>100</v>
      </c>
      <c r="Y131" s="1032"/>
      <c r="Z131" s="1033"/>
      <c r="AA131" s="736"/>
      <c r="AB131" s="738">
        <v>1</v>
      </c>
      <c r="AC131" s="730">
        <f t="shared" si="69"/>
        <v>27</v>
      </c>
      <c r="AD131" s="731">
        <f>Calibração!$F$28</f>
        <v>235.4363553301005</v>
      </c>
      <c r="AE131" s="732">
        <f t="shared" si="70"/>
        <v>6356.7815939127131</v>
      </c>
      <c r="AF131" s="733">
        <f t="shared" si="71"/>
        <v>11.445783132530121</v>
      </c>
      <c r="AG131" s="734">
        <f t="shared" si="72"/>
        <v>555.3819708365844</v>
      </c>
      <c r="AH131" s="88"/>
      <c r="AI131" s="1062" t="s">
        <v>100</v>
      </c>
      <c r="AJ131" s="1032"/>
      <c r="AK131" s="1033"/>
      <c r="AL131" s="736"/>
      <c r="AM131" s="738">
        <v>1</v>
      </c>
      <c r="AN131" s="730">
        <f t="shared" si="73"/>
        <v>0</v>
      </c>
      <c r="AO131" s="731">
        <f>Calibração!$G$28</f>
        <v>196.19696277508376</v>
      </c>
      <c r="AP131" s="732">
        <f t="shared" si="74"/>
        <v>0</v>
      </c>
      <c r="AQ131" s="733">
        <f t="shared" si="75"/>
        <v>11.797872340425531</v>
      </c>
      <c r="AR131" s="734">
        <f t="shared" si="76"/>
        <v>0</v>
      </c>
      <c r="AS131" s="88"/>
      <c r="AT131" s="1011" t="s">
        <v>100</v>
      </c>
      <c r="AU131" s="1009"/>
      <c r="AV131" s="1010"/>
      <c r="AW131" s="112"/>
      <c r="AX131" s="115">
        <v>1</v>
      </c>
      <c r="AY131" s="107">
        <f t="shared" si="77"/>
        <v>0</v>
      </c>
      <c r="AZ131" s="108">
        <f>Calibração!$E$33</f>
        <v>1223.7983560411221</v>
      </c>
      <c r="BA131" s="109">
        <f t="shared" si="78"/>
        <v>0</v>
      </c>
      <c r="BB131" s="110">
        <f t="shared" si="79"/>
        <v>10.888888888888889</v>
      </c>
      <c r="BC131" s="111">
        <f t="shared" si="80"/>
        <v>0</v>
      </c>
      <c r="BD131" s="88"/>
      <c r="BE131" s="1062" t="s">
        <v>100</v>
      </c>
      <c r="BF131" s="1032"/>
      <c r="BG131" s="1033"/>
      <c r="BH131" s="736"/>
      <c r="BI131" s="738">
        <v>1</v>
      </c>
      <c r="BJ131" s="730">
        <f t="shared" si="81"/>
        <v>0</v>
      </c>
      <c r="BK131" s="731">
        <f>Calibração!$D$33</f>
        <v>1631.731141388163</v>
      </c>
      <c r="BL131" s="732">
        <f t="shared" si="82"/>
        <v>0</v>
      </c>
      <c r="BM131" s="736">
        <f t="shared" si="83"/>
        <v>13.527027027027026</v>
      </c>
      <c r="BN131" s="734">
        <f t="shared" si="84"/>
        <v>0</v>
      </c>
      <c r="BO131" s="88"/>
      <c r="BP131" s="1062" t="s">
        <v>100</v>
      </c>
      <c r="BQ131" s="1032"/>
      <c r="BR131" s="1033"/>
      <c r="BS131" s="736">
        <v>1</v>
      </c>
      <c r="BT131" s="738">
        <v>1</v>
      </c>
      <c r="BU131" s="730">
        <f t="shared" si="85"/>
        <v>1</v>
      </c>
      <c r="BV131" s="731">
        <f>Calibração!$E$33</f>
        <v>1223.7983560411221</v>
      </c>
      <c r="BW131" s="732">
        <f t="shared" si="86"/>
        <v>1223.7983560411221</v>
      </c>
      <c r="BX131" s="736">
        <f t="shared" si="87"/>
        <v>17.177419354838708</v>
      </c>
      <c r="BY131" s="734">
        <f t="shared" si="88"/>
        <v>71.244599131032473</v>
      </c>
      <c r="BZ131" s="85"/>
      <c r="CA131" s="88"/>
      <c r="CB131" s="88"/>
      <c r="CC131" s="89"/>
      <c r="CD131" s="89"/>
      <c r="CE131" s="89"/>
      <c r="CF131" s="89"/>
      <c r="CG131" s="89"/>
      <c r="CH131" s="89"/>
      <c r="CI131" s="89"/>
      <c r="CJ131" s="89"/>
      <c r="CK131" s="89"/>
      <c r="CL131" s="89"/>
      <c r="CM131" s="89"/>
      <c r="CN131" s="89"/>
      <c r="CO131" s="89"/>
      <c r="CP131" s="89"/>
      <c r="CQ131" s="89"/>
      <c r="CR131" s="89"/>
      <c r="CS131" s="89"/>
      <c r="CT131" s="89"/>
    </row>
    <row r="132" spans="1:98" ht="15.75" customHeight="1">
      <c r="A132" s="1018"/>
      <c r="B132" s="1016" t="s">
        <v>198</v>
      </c>
      <c r="C132" s="1009"/>
      <c r="D132" s="1010"/>
      <c r="E132" s="112"/>
      <c r="F132" s="114">
        <f>'Cél.por tricoma'!$BN$28</f>
        <v>47.411764705882355</v>
      </c>
      <c r="G132" s="107">
        <f t="shared" si="61"/>
        <v>0</v>
      </c>
      <c r="H132" s="108">
        <f>Calibração!$F$33</f>
        <v>979.03868483289773</v>
      </c>
      <c r="I132" s="109">
        <f t="shared" si="62"/>
        <v>0</v>
      </c>
      <c r="J132" s="110">
        <f t="shared" si="63"/>
        <v>9.3826086956521735</v>
      </c>
      <c r="K132" s="111">
        <f t="shared" si="64"/>
        <v>0</v>
      </c>
      <c r="L132" s="86"/>
      <c r="M132" s="1034" t="s">
        <v>198</v>
      </c>
      <c r="N132" s="1032"/>
      <c r="O132" s="1033"/>
      <c r="P132" s="736"/>
      <c r="Q132" s="737">
        <f>'Cél.por tricoma'!$BN$74</f>
        <v>35.928571428571431</v>
      </c>
      <c r="R132" s="730">
        <f t="shared" si="65"/>
        <v>0</v>
      </c>
      <c r="S132" s="731">
        <f>Calibração!$B$43</f>
        <v>97.903868483289784</v>
      </c>
      <c r="T132" s="732">
        <f t="shared" si="66"/>
        <v>0</v>
      </c>
      <c r="U132" s="733">
        <f t="shared" si="67"/>
        <v>9.4272727272727277</v>
      </c>
      <c r="V132" s="734">
        <f t="shared" si="68"/>
        <v>0</v>
      </c>
      <c r="W132" s="88"/>
      <c r="X132" s="1034" t="s">
        <v>198</v>
      </c>
      <c r="Y132" s="1032"/>
      <c r="Z132" s="1033"/>
      <c r="AA132" s="736">
        <v>1</v>
      </c>
      <c r="AB132" s="737">
        <f>'Cél.por tricoma'!$BN$120</f>
        <v>27</v>
      </c>
      <c r="AC132" s="730">
        <f t="shared" si="69"/>
        <v>0</v>
      </c>
      <c r="AD132" s="731">
        <f>Calibração!$F$28</f>
        <v>235.4363553301005</v>
      </c>
      <c r="AE132" s="732">
        <f t="shared" si="70"/>
        <v>0</v>
      </c>
      <c r="AF132" s="733">
        <f t="shared" si="71"/>
        <v>11.445783132530121</v>
      </c>
      <c r="AG132" s="734">
        <f t="shared" si="72"/>
        <v>0</v>
      </c>
      <c r="AH132" s="88"/>
      <c r="AI132" s="1034" t="s">
        <v>198</v>
      </c>
      <c r="AJ132" s="1032"/>
      <c r="AK132" s="1033"/>
      <c r="AL132" s="736"/>
      <c r="AM132" s="737">
        <f>'Cél.por tricoma'!$BN$166</f>
        <v>28.125</v>
      </c>
      <c r="AN132" s="730">
        <f t="shared" si="73"/>
        <v>0</v>
      </c>
      <c r="AO132" s="731">
        <f>Calibração!$G$28</f>
        <v>196.19696277508376</v>
      </c>
      <c r="AP132" s="732">
        <f t="shared" si="74"/>
        <v>0</v>
      </c>
      <c r="AQ132" s="733">
        <f t="shared" si="75"/>
        <v>11.797872340425531</v>
      </c>
      <c r="AR132" s="734">
        <f t="shared" si="76"/>
        <v>0</v>
      </c>
      <c r="AS132" s="88"/>
      <c r="AT132" s="1016" t="s">
        <v>198</v>
      </c>
      <c r="AU132" s="1009"/>
      <c r="AV132" s="1010"/>
      <c r="AW132" s="112"/>
      <c r="AX132" s="114">
        <f>'Cél.por tricoma'!$BN$212</f>
        <v>33</v>
      </c>
      <c r="AY132" s="107">
        <f t="shared" si="77"/>
        <v>0</v>
      </c>
      <c r="AZ132" s="108">
        <f>Calibração!$E$33</f>
        <v>1223.7983560411221</v>
      </c>
      <c r="BA132" s="109">
        <f t="shared" si="78"/>
        <v>0</v>
      </c>
      <c r="BB132" s="110">
        <f t="shared" si="79"/>
        <v>10.888888888888889</v>
      </c>
      <c r="BC132" s="111">
        <f t="shared" si="80"/>
        <v>0</v>
      </c>
      <c r="BD132" s="88"/>
      <c r="BE132" s="1034" t="s">
        <v>198</v>
      </c>
      <c r="BF132" s="1032"/>
      <c r="BG132" s="1033"/>
      <c r="BH132" s="736"/>
      <c r="BI132" s="737">
        <f>'Cél.por tricoma'!$BN$258</f>
        <v>28.333333333333332</v>
      </c>
      <c r="BJ132" s="730">
        <f t="shared" si="81"/>
        <v>0</v>
      </c>
      <c r="BK132" s="731">
        <f>Calibração!$D$33</f>
        <v>1631.731141388163</v>
      </c>
      <c r="BL132" s="732">
        <f t="shared" si="82"/>
        <v>0</v>
      </c>
      <c r="BM132" s="736">
        <f t="shared" si="83"/>
        <v>13.527027027027026</v>
      </c>
      <c r="BN132" s="734">
        <f t="shared" si="84"/>
        <v>0</v>
      </c>
      <c r="BO132" s="88"/>
      <c r="BP132" s="1034" t="s">
        <v>198</v>
      </c>
      <c r="BQ132" s="1032"/>
      <c r="BR132" s="1033"/>
      <c r="BS132" s="736"/>
      <c r="BT132" s="737">
        <f>'Cél.por tricoma'!$BN$304</f>
        <v>40</v>
      </c>
      <c r="BU132" s="730">
        <f t="shared" si="85"/>
        <v>0</v>
      </c>
      <c r="BV132" s="731">
        <f>Calibração!$E$33</f>
        <v>1223.7983560411221</v>
      </c>
      <c r="BW132" s="732">
        <f t="shared" si="86"/>
        <v>0</v>
      </c>
      <c r="BX132" s="736">
        <f t="shared" si="87"/>
        <v>17.177419354838708</v>
      </c>
      <c r="BY132" s="734">
        <f t="shared" si="88"/>
        <v>0</v>
      </c>
      <c r="BZ132" s="85"/>
      <c r="CA132" s="88"/>
      <c r="CB132" s="88"/>
      <c r="CC132" s="89"/>
      <c r="CD132" s="89"/>
      <c r="CE132" s="89"/>
      <c r="CF132" s="89"/>
      <c r="CG132" s="89"/>
      <c r="CH132" s="89"/>
      <c r="CI132" s="89"/>
      <c r="CJ132" s="89"/>
      <c r="CK132" s="89"/>
      <c r="CL132" s="89"/>
      <c r="CM132" s="89"/>
      <c r="CN132" s="89"/>
      <c r="CO132" s="89"/>
      <c r="CP132" s="89"/>
      <c r="CQ132" s="89"/>
      <c r="CR132" s="89"/>
      <c r="CS132" s="89"/>
      <c r="CT132" s="89"/>
    </row>
    <row r="133" spans="1:98" ht="15.75" customHeight="1">
      <c r="A133" s="1018"/>
      <c r="B133" s="1016" t="s">
        <v>201</v>
      </c>
      <c r="C133" s="1009"/>
      <c r="D133" s="1010"/>
      <c r="E133" s="112"/>
      <c r="F133" s="114">
        <f>'Cél.por tricoma'!$BN$29</f>
        <v>61.5</v>
      </c>
      <c r="G133" s="107">
        <f t="shared" si="61"/>
        <v>0</v>
      </c>
      <c r="H133" s="108">
        <f>Calibração!$F$33</f>
        <v>979.03868483289773</v>
      </c>
      <c r="I133" s="109">
        <f t="shared" si="62"/>
        <v>0</v>
      </c>
      <c r="J133" s="110">
        <f t="shared" si="63"/>
        <v>9.3826086956521735</v>
      </c>
      <c r="K133" s="111">
        <f t="shared" si="64"/>
        <v>0</v>
      </c>
      <c r="L133" s="86"/>
      <c r="M133" s="1034" t="s">
        <v>201</v>
      </c>
      <c r="N133" s="1032"/>
      <c r="O133" s="1033"/>
      <c r="P133" s="736"/>
      <c r="Q133" s="737">
        <f>'Cél.por tricoma'!$BN$75</f>
        <v>14.333333333333334</v>
      </c>
      <c r="R133" s="730">
        <f t="shared" si="65"/>
        <v>0</v>
      </c>
      <c r="S133" s="731">
        <f>Calibração!$B$43</f>
        <v>97.903868483289784</v>
      </c>
      <c r="T133" s="732">
        <f t="shared" si="66"/>
        <v>0</v>
      </c>
      <c r="U133" s="733">
        <f t="shared" si="67"/>
        <v>9.4272727272727277</v>
      </c>
      <c r="V133" s="734">
        <f t="shared" si="68"/>
        <v>0</v>
      </c>
      <c r="W133" s="88"/>
      <c r="X133" s="1034" t="s">
        <v>201</v>
      </c>
      <c r="Y133" s="1032"/>
      <c r="Z133" s="1033"/>
      <c r="AA133" s="736"/>
      <c r="AB133" s="737">
        <f>'Cél.por tricoma'!$BN$121</f>
        <v>18.9375</v>
      </c>
      <c r="AC133" s="730">
        <f t="shared" si="69"/>
        <v>8</v>
      </c>
      <c r="AD133" s="731">
        <f>Calibração!$F$28</f>
        <v>235.4363553301005</v>
      </c>
      <c r="AE133" s="732">
        <f t="shared" si="70"/>
        <v>1883.490842640804</v>
      </c>
      <c r="AF133" s="733">
        <f t="shared" si="71"/>
        <v>11.445783132530121</v>
      </c>
      <c r="AG133" s="734">
        <f t="shared" si="72"/>
        <v>164.5576209886176</v>
      </c>
      <c r="AH133" s="88"/>
      <c r="AI133" s="1034" t="s">
        <v>201</v>
      </c>
      <c r="AJ133" s="1032"/>
      <c r="AK133" s="1033"/>
      <c r="AL133" s="736"/>
      <c r="AM133" s="737">
        <f>'Cél.por tricoma'!$BN$167</f>
        <v>41.625</v>
      </c>
      <c r="AN133" s="730">
        <f t="shared" si="73"/>
        <v>0</v>
      </c>
      <c r="AO133" s="731">
        <f>Calibração!$G$28</f>
        <v>196.19696277508376</v>
      </c>
      <c r="AP133" s="732">
        <f t="shared" si="74"/>
        <v>0</v>
      </c>
      <c r="AQ133" s="733">
        <f t="shared" si="75"/>
        <v>11.797872340425531</v>
      </c>
      <c r="AR133" s="734">
        <f t="shared" si="76"/>
        <v>0</v>
      </c>
      <c r="AS133" s="88"/>
      <c r="AT133" s="1016" t="s">
        <v>201</v>
      </c>
      <c r="AU133" s="1009"/>
      <c r="AV133" s="1010"/>
      <c r="AW133" s="112">
        <v>2</v>
      </c>
      <c r="AX133" s="114">
        <f>'Cél.por tricoma'!$BN$213</f>
        <v>65.599999999999994</v>
      </c>
      <c r="AY133" s="107">
        <f t="shared" si="77"/>
        <v>131.19999999999999</v>
      </c>
      <c r="AZ133" s="108">
        <f>Calibração!$E$33</f>
        <v>1223.7983560411221</v>
      </c>
      <c r="BA133" s="109">
        <f t="shared" si="78"/>
        <v>160562.3443125952</v>
      </c>
      <c r="BB133" s="110">
        <f t="shared" si="79"/>
        <v>10.888888888888889</v>
      </c>
      <c r="BC133" s="111">
        <f t="shared" si="80"/>
        <v>14745.521416462825</v>
      </c>
      <c r="BD133" s="88"/>
      <c r="BE133" s="1034" t="s">
        <v>201</v>
      </c>
      <c r="BF133" s="1032"/>
      <c r="BG133" s="1033"/>
      <c r="BH133" s="736">
        <v>1</v>
      </c>
      <c r="BI133" s="737">
        <f>'Cél.por tricoma'!$BN$259</f>
        <v>73.666666666666671</v>
      </c>
      <c r="BJ133" s="730">
        <f t="shared" si="81"/>
        <v>73.666666666666671</v>
      </c>
      <c r="BK133" s="731">
        <f>Calibração!$D$33</f>
        <v>1631.731141388163</v>
      </c>
      <c r="BL133" s="732">
        <f t="shared" si="82"/>
        <v>120204.19408226135</v>
      </c>
      <c r="BM133" s="736">
        <f t="shared" si="83"/>
        <v>13.527027027027026</v>
      </c>
      <c r="BN133" s="734">
        <f t="shared" si="84"/>
        <v>8886.2241379493917</v>
      </c>
      <c r="BO133" s="88"/>
      <c r="BP133" s="1034" t="s">
        <v>201</v>
      </c>
      <c r="BQ133" s="1032"/>
      <c r="BR133" s="1033"/>
      <c r="BS133" s="736">
        <v>2</v>
      </c>
      <c r="BT133" s="737">
        <f>'Cél.por tricoma'!$BN$305</f>
        <v>69.045454545454547</v>
      </c>
      <c r="BU133" s="730">
        <f t="shared" si="85"/>
        <v>138.09090909090909</v>
      </c>
      <c r="BV133" s="731">
        <f>Calibração!$E$33</f>
        <v>1223.7983560411221</v>
      </c>
      <c r="BW133" s="732">
        <f t="shared" si="86"/>
        <v>168995.42752967859</v>
      </c>
      <c r="BX133" s="736">
        <f t="shared" si="87"/>
        <v>17.177419354838708</v>
      </c>
      <c r="BY133" s="734">
        <f t="shared" si="88"/>
        <v>9838.231461821666</v>
      </c>
      <c r="BZ133" s="85"/>
      <c r="CA133" s="88"/>
      <c r="CB133" s="88"/>
      <c r="CC133" s="89"/>
      <c r="CD133" s="89"/>
      <c r="CE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</row>
    <row r="134" spans="1:98" ht="15.75" customHeight="1">
      <c r="A134" s="1018"/>
      <c r="B134" s="1011" t="s">
        <v>103</v>
      </c>
      <c r="C134" s="1009"/>
      <c r="D134" s="1010"/>
      <c r="E134" s="112">
        <v>19</v>
      </c>
      <c r="F134" s="115">
        <v>1</v>
      </c>
      <c r="G134" s="107">
        <f t="shared" si="61"/>
        <v>19</v>
      </c>
      <c r="H134" s="108">
        <f>Calibração!$F$33</f>
        <v>979.03868483289773</v>
      </c>
      <c r="I134" s="109">
        <f t="shared" si="62"/>
        <v>18601.735011825058</v>
      </c>
      <c r="J134" s="110">
        <f t="shared" si="63"/>
        <v>9.3826086956521735</v>
      </c>
      <c r="K134" s="111">
        <f t="shared" si="64"/>
        <v>1982.576020722782</v>
      </c>
      <c r="L134" s="86"/>
      <c r="M134" s="1062" t="s">
        <v>103</v>
      </c>
      <c r="N134" s="1032"/>
      <c r="O134" s="1033"/>
      <c r="P134" s="736">
        <v>25</v>
      </c>
      <c r="Q134" s="738">
        <v>1</v>
      </c>
      <c r="R134" s="730">
        <f t="shared" si="65"/>
        <v>25</v>
      </c>
      <c r="S134" s="731">
        <f>Calibração!$B$43</f>
        <v>97.903868483289784</v>
      </c>
      <c r="T134" s="732">
        <f t="shared" si="66"/>
        <v>2447.5967120822447</v>
      </c>
      <c r="U134" s="733">
        <f t="shared" si="67"/>
        <v>9.4272727272727277</v>
      </c>
      <c r="V134" s="734">
        <f t="shared" si="68"/>
        <v>259.62935229416286</v>
      </c>
      <c r="W134" s="88"/>
      <c r="X134" s="1062" t="s">
        <v>103</v>
      </c>
      <c r="Y134" s="1032"/>
      <c r="Z134" s="1033"/>
      <c r="AA134" s="736">
        <v>8</v>
      </c>
      <c r="AB134" s="738">
        <v>1</v>
      </c>
      <c r="AC134" s="730">
        <f t="shared" si="69"/>
        <v>0</v>
      </c>
      <c r="AD134" s="731">
        <f>Calibração!$F$28</f>
        <v>235.4363553301005</v>
      </c>
      <c r="AE134" s="732">
        <f t="shared" si="70"/>
        <v>0</v>
      </c>
      <c r="AF134" s="733">
        <f t="shared" si="71"/>
        <v>11.445783132530121</v>
      </c>
      <c r="AG134" s="734">
        <f t="shared" si="72"/>
        <v>0</v>
      </c>
      <c r="AH134" s="88"/>
      <c r="AI134" s="1062" t="s">
        <v>103</v>
      </c>
      <c r="AJ134" s="1032"/>
      <c r="AK134" s="1033"/>
      <c r="AL134" s="736">
        <v>7</v>
      </c>
      <c r="AM134" s="738">
        <v>1</v>
      </c>
      <c r="AN134" s="730">
        <f t="shared" si="73"/>
        <v>7</v>
      </c>
      <c r="AO134" s="731">
        <f>Calibração!$G$28</f>
        <v>196.19696277508376</v>
      </c>
      <c r="AP134" s="732">
        <f t="shared" si="74"/>
        <v>1373.3787394255864</v>
      </c>
      <c r="AQ134" s="733">
        <f t="shared" si="75"/>
        <v>11.797872340425531</v>
      </c>
      <c r="AR134" s="734">
        <f t="shared" si="76"/>
        <v>116.40901849053664</v>
      </c>
      <c r="AS134" s="88"/>
      <c r="AT134" s="1011" t="s">
        <v>103</v>
      </c>
      <c r="AU134" s="1009"/>
      <c r="AV134" s="1010"/>
      <c r="AW134" s="112">
        <v>11</v>
      </c>
      <c r="AX134" s="115">
        <v>1</v>
      </c>
      <c r="AY134" s="107">
        <f t="shared" si="77"/>
        <v>11</v>
      </c>
      <c r="AZ134" s="108">
        <f>Calibração!$E$33</f>
        <v>1223.7983560411221</v>
      </c>
      <c r="BA134" s="109">
        <f t="shared" si="78"/>
        <v>13461.781916452343</v>
      </c>
      <c r="BB134" s="110">
        <f t="shared" si="79"/>
        <v>10.888888888888889</v>
      </c>
      <c r="BC134" s="111">
        <f t="shared" si="80"/>
        <v>1236.2860943680723</v>
      </c>
      <c r="BD134" s="88"/>
      <c r="BE134" s="1062" t="s">
        <v>103</v>
      </c>
      <c r="BF134" s="1032"/>
      <c r="BG134" s="1033"/>
      <c r="BH134" s="736">
        <v>12</v>
      </c>
      <c r="BI134" s="738">
        <v>1</v>
      </c>
      <c r="BJ134" s="730">
        <f t="shared" si="81"/>
        <v>12</v>
      </c>
      <c r="BK134" s="731">
        <f>Calibração!$D$33</f>
        <v>1631.731141388163</v>
      </c>
      <c r="BL134" s="732">
        <f t="shared" si="82"/>
        <v>19580.773696657954</v>
      </c>
      <c r="BM134" s="736">
        <f t="shared" si="83"/>
        <v>13.527027027027026</v>
      </c>
      <c r="BN134" s="734">
        <f t="shared" si="84"/>
        <v>1447.5297238288599</v>
      </c>
      <c r="BO134" s="88"/>
      <c r="BP134" s="1062" t="s">
        <v>103</v>
      </c>
      <c r="BQ134" s="1032"/>
      <c r="BR134" s="1033"/>
      <c r="BS134" s="736">
        <v>15</v>
      </c>
      <c r="BT134" s="738">
        <v>1</v>
      </c>
      <c r="BU134" s="730">
        <f t="shared" si="85"/>
        <v>15</v>
      </c>
      <c r="BV134" s="731">
        <f>Calibração!$E$33</f>
        <v>1223.7983560411221</v>
      </c>
      <c r="BW134" s="732">
        <f t="shared" si="86"/>
        <v>18356.975340616831</v>
      </c>
      <c r="BX134" s="736">
        <f t="shared" si="87"/>
        <v>17.177419354838708</v>
      </c>
      <c r="BY134" s="734">
        <f t="shared" si="88"/>
        <v>1068.668986965487</v>
      </c>
      <c r="BZ134" s="85"/>
      <c r="CA134" s="88"/>
      <c r="CB134" s="88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</row>
    <row r="135" spans="1:98" ht="15.75" customHeight="1">
      <c r="A135" s="1018"/>
      <c r="B135" s="1011" t="s">
        <v>107</v>
      </c>
      <c r="C135" s="1009"/>
      <c r="D135" s="1010"/>
      <c r="E135" s="112"/>
      <c r="F135" s="115">
        <v>1</v>
      </c>
      <c r="G135" s="107">
        <f t="shared" si="61"/>
        <v>0</v>
      </c>
      <c r="H135" s="108">
        <f>Calibração!$F$33</f>
        <v>979.03868483289773</v>
      </c>
      <c r="I135" s="109">
        <f t="shared" si="62"/>
        <v>0</v>
      </c>
      <c r="J135" s="110">
        <f t="shared" si="63"/>
        <v>9.3826086956521735</v>
      </c>
      <c r="K135" s="111">
        <f t="shared" si="64"/>
        <v>0</v>
      </c>
      <c r="L135" s="86"/>
      <c r="M135" s="1062" t="s">
        <v>107</v>
      </c>
      <c r="N135" s="1032"/>
      <c r="O135" s="1033"/>
      <c r="P135" s="736"/>
      <c r="Q135" s="738">
        <v>1</v>
      </c>
      <c r="R135" s="730">
        <f t="shared" si="65"/>
        <v>0</v>
      </c>
      <c r="S135" s="731">
        <f>Calibração!$B$43</f>
        <v>97.903868483289784</v>
      </c>
      <c r="T135" s="732">
        <f t="shared" si="66"/>
        <v>0</v>
      </c>
      <c r="U135" s="733">
        <f t="shared" si="67"/>
        <v>9.4272727272727277</v>
      </c>
      <c r="V135" s="734">
        <f t="shared" si="68"/>
        <v>0</v>
      </c>
      <c r="W135" s="88"/>
      <c r="X135" s="1062" t="s">
        <v>107</v>
      </c>
      <c r="Y135" s="1032"/>
      <c r="Z135" s="1033"/>
      <c r="AA135" s="736"/>
      <c r="AB135" s="738">
        <v>1</v>
      </c>
      <c r="AC135" s="730">
        <f t="shared" si="69"/>
        <v>2</v>
      </c>
      <c r="AD135" s="731">
        <f>Calibração!$F$28</f>
        <v>235.4363553301005</v>
      </c>
      <c r="AE135" s="732">
        <f t="shared" si="70"/>
        <v>470.87271066020099</v>
      </c>
      <c r="AF135" s="733">
        <f t="shared" si="71"/>
        <v>11.445783132530121</v>
      </c>
      <c r="AG135" s="734">
        <f t="shared" si="72"/>
        <v>41.1394052471544</v>
      </c>
      <c r="AH135" s="88"/>
      <c r="AI135" s="1062" t="s">
        <v>107</v>
      </c>
      <c r="AJ135" s="1032"/>
      <c r="AK135" s="1033"/>
      <c r="AL135" s="736"/>
      <c r="AM135" s="738">
        <v>1</v>
      </c>
      <c r="AN135" s="730">
        <f t="shared" si="73"/>
        <v>0</v>
      </c>
      <c r="AO135" s="731">
        <f>Calibração!$G$28</f>
        <v>196.19696277508376</v>
      </c>
      <c r="AP135" s="732">
        <f t="shared" si="74"/>
        <v>0</v>
      </c>
      <c r="AQ135" s="733">
        <f t="shared" si="75"/>
        <v>11.797872340425531</v>
      </c>
      <c r="AR135" s="734">
        <f t="shared" si="76"/>
        <v>0</v>
      </c>
      <c r="AS135" s="88"/>
      <c r="AT135" s="1011" t="s">
        <v>107</v>
      </c>
      <c r="AU135" s="1009"/>
      <c r="AV135" s="1010"/>
      <c r="AW135" s="112">
        <v>1</v>
      </c>
      <c r="AX135" s="115">
        <v>1</v>
      </c>
      <c r="AY135" s="107">
        <f t="shared" si="77"/>
        <v>1</v>
      </c>
      <c r="AZ135" s="108">
        <f>Calibração!$E$33</f>
        <v>1223.7983560411221</v>
      </c>
      <c r="BA135" s="109">
        <f t="shared" si="78"/>
        <v>1223.7983560411221</v>
      </c>
      <c r="BB135" s="110">
        <f t="shared" si="79"/>
        <v>10.888888888888889</v>
      </c>
      <c r="BC135" s="111">
        <f t="shared" si="80"/>
        <v>112.38964494255202</v>
      </c>
      <c r="BD135" s="88"/>
      <c r="BE135" s="1062" t="s">
        <v>107</v>
      </c>
      <c r="BF135" s="1032"/>
      <c r="BG135" s="1033"/>
      <c r="BH135" s="736">
        <v>1</v>
      </c>
      <c r="BI135" s="738">
        <v>1</v>
      </c>
      <c r="BJ135" s="730">
        <f t="shared" si="81"/>
        <v>1</v>
      </c>
      <c r="BK135" s="731">
        <f>Calibração!$D$33</f>
        <v>1631.731141388163</v>
      </c>
      <c r="BL135" s="732">
        <f t="shared" si="82"/>
        <v>1631.731141388163</v>
      </c>
      <c r="BM135" s="736">
        <f t="shared" si="83"/>
        <v>13.527027027027026</v>
      </c>
      <c r="BN135" s="734">
        <f t="shared" si="84"/>
        <v>120.62747698573833</v>
      </c>
      <c r="BO135" s="88"/>
      <c r="BP135" s="1062" t="s">
        <v>107</v>
      </c>
      <c r="BQ135" s="1032"/>
      <c r="BR135" s="1033"/>
      <c r="BS135" s="736"/>
      <c r="BT135" s="738">
        <v>1</v>
      </c>
      <c r="BU135" s="730">
        <f t="shared" si="85"/>
        <v>0</v>
      </c>
      <c r="BV135" s="731">
        <f>Calibração!$E$33</f>
        <v>1223.7983560411221</v>
      </c>
      <c r="BW135" s="732">
        <f t="shared" si="86"/>
        <v>0</v>
      </c>
      <c r="BX135" s="736">
        <f t="shared" si="87"/>
        <v>17.177419354838708</v>
      </c>
      <c r="BY135" s="734">
        <f t="shared" si="88"/>
        <v>0</v>
      </c>
      <c r="BZ135" s="85"/>
      <c r="CA135" s="88"/>
      <c r="CB135" s="88"/>
      <c r="CC135" s="89"/>
      <c r="CD135" s="89"/>
      <c r="CE135" s="89"/>
      <c r="CF135" s="89"/>
      <c r="CG135" s="89"/>
      <c r="CH135" s="89"/>
      <c r="CI135" s="89"/>
      <c r="CJ135" s="89"/>
      <c r="CK135" s="89"/>
      <c r="CL135" s="89"/>
      <c r="CM135" s="89"/>
      <c r="CN135" s="89"/>
      <c r="CO135" s="89"/>
      <c r="CP135" s="89"/>
      <c r="CQ135" s="89"/>
      <c r="CR135" s="89"/>
      <c r="CS135" s="89"/>
      <c r="CT135" s="89"/>
    </row>
    <row r="136" spans="1:98" ht="15.75" customHeight="1">
      <c r="A136" s="1018"/>
      <c r="B136" s="1011" t="s">
        <v>108</v>
      </c>
      <c r="C136" s="1009"/>
      <c r="D136" s="1010"/>
      <c r="E136" s="112">
        <v>2</v>
      </c>
      <c r="F136" s="115">
        <v>1</v>
      </c>
      <c r="G136" s="107">
        <f t="shared" si="61"/>
        <v>2</v>
      </c>
      <c r="H136" s="108">
        <f>Calibração!$F$33</f>
        <v>979.03868483289773</v>
      </c>
      <c r="I136" s="109">
        <f t="shared" si="62"/>
        <v>1958.0773696657955</v>
      </c>
      <c r="J136" s="110">
        <f t="shared" si="63"/>
        <v>9.3826086956521735</v>
      </c>
      <c r="K136" s="111">
        <f t="shared" si="64"/>
        <v>208.69221270766124</v>
      </c>
      <c r="L136" s="86"/>
      <c r="M136" s="1062" t="s">
        <v>108</v>
      </c>
      <c r="N136" s="1032"/>
      <c r="O136" s="1033"/>
      <c r="P136" s="736">
        <v>12</v>
      </c>
      <c r="Q136" s="738">
        <v>1</v>
      </c>
      <c r="R136" s="730">
        <f t="shared" si="65"/>
        <v>12</v>
      </c>
      <c r="S136" s="731">
        <f>Calibração!$B$43</f>
        <v>97.903868483289784</v>
      </c>
      <c r="T136" s="732">
        <f t="shared" si="66"/>
        <v>1174.8464217994774</v>
      </c>
      <c r="U136" s="733">
        <f t="shared" si="67"/>
        <v>9.4272727272727277</v>
      </c>
      <c r="V136" s="734">
        <f t="shared" si="68"/>
        <v>124.62208910119817</v>
      </c>
      <c r="W136" s="88"/>
      <c r="X136" s="1062" t="s">
        <v>108</v>
      </c>
      <c r="Y136" s="1032"/>
      <c r="Z136" s="1033"/>
      <c r="AA136" s="736">
        <v>2</v>
      </c>
      <c r="AB136" s="738">
        <v>1</v>
      </c>
      <c r="AC136" s="730">
        <f t="shared" si="69"/>
        <v>247</v>
      </c>
      <c r="AD136" s="731">
        <f>Calibração!$F$28</f>
        <v>235.4363553301005</v>
      </c>
      <c r="AE136" s="732">
        <f t="shared" si="70"/>
        <v>58152.779766534826</v>
      </c>
      <c r="AF136" s="733">
        <f t="shared" si="71"/>
        <v>11.445783132530121</v>
      </c>
      <c r="AG136" s="734">
        <f t="shared" si="72"/>
        <v>5080.716548023569</v>
      </c>
      <c r="AH136" s="88"/>
      <c r="AI136" s="1062" t="s">
        <v>108</v>
      </c>
      <c r="AJ136" s="1032"/>
      <c r="AK136" s="1033"/>
      <c r="AL136" s="736"/>
      <c r="AM136" s="738">
        <v>1</v>
      </c>
      <c r="AN136" s="730">
        <f t="shared" si="73"/>
        <v>0</v>
      </c>
      <c r="AO136" s="731">
        <f>Calibração!$G$28</f>
        <v>196.19696277508376</v>
      </c>
      <c r="AP136" s="732">
        <f t="shared" si="74"/>
        <v>0</v>
      </c>
      <c r="AQ136" s="733">
        <f t="shared" si="75"/>
        <v>11.797872340425531</v>
      </c>
      <c r="AR136" s="734">
        <f t="shared" si="76"/>
        <v>0</v>
      </c>
      <c r="AS136" s="88"/>
      <c r="AT136" s="1011" t="s">
        <v>108</v>
      </c>
      <c r="AU136" s="1009"/>
      <c r="AV136" s="1010"/>
      <c r="AW136" s="112"/>
      <c r="AX136" s="115">
        <v>1</v>
      </c>
      <c r="AY136" s="107">
        <f t="shared" si="77"/>
        <v>0</v>
      </c>
      <c r="AZ136" s="108">
        <f>Calibração!$E$33</f>
        <v>1223.7983560411221</v>
      </c>
      <c r="BA136" s="109">
        <f t="shared" si="78"/>
        <v>0</v>
      </c>
      <c r="BB136" s="110">
        <f t="shared" si="79"/>
        <v>10.888888888888889</v>
      </c>
      <c r="BC136" s="111">
        <f t="shared" si="80"/>
        <v>0</v>
      </c>
      <c r="BD136" s="88"/>
      <c r="BE136" s="1062" t="s">
        <v>108</v>
      </c>
      <c r="BF136" s="1032"/>
      <c r="BG136" s="1033"/>
      <c r="BH136" s="736">
        <v>2</v>
      </c>
      <c r="BI136" s="738">
        <v>1</v>
      </c>
      <c r="BJ136" s="730">
        <f t="shared" si="81"/>
        <v>2</v>
      </c>
      <c r="BK136" s="731">
        <f>Calibração!$D$33</f>
        <v>1631.731141388163</v>
      </c>
      <c r="BL136" s="732">
        <f t="shared" si="82"/>
        <v>3263.462282776326</v>
      </c>
      <c r="BM136" s="736">
        <f t="shared" si="83"/>
        <v>13.527027027027026</v>
      </c>
      <c r="BN136" s="734">
        <f t="shared" si="84"/>
        <v>241.25495397147665</v>
      </c>
      <c r="BO136" s="88"/>
      <c r="BP136" s="1062" t="s">
        <v>108</v>
      </c>
      <c r="BQ136" s="1032"/>
      <c r="BR136" s="1033"/>
      <c r="BS136" s="736"/>
      <c r="BT136" s="738">
        <v>1</v>
      </c>
      <c r="BU136" s="730">
        <f t="shared" si="85"/>
        <v>0</v>
      </c>
      <c r="BV136" s="731">
        <f>Calibração!$E$33</f>
        <v>1223.7983560411221</v>
      </c>
      <c r="BW136" s="732">
        <f t="shared" si="86"/>
        <v>0</v>
      </c>
      <c r="BX136" s="736">
        <f t="shared" si="87"/>
        <v>17.177419354838708</v>
      </c>
      <c r="BY136" s="734">
        <f t="shared" si="88"/>
        <v>0</v>
      </c>
      <c r="BZ136" s="85"/>
      <c r="CA136" s="88"/>
      <c r="CB136" s="88"/>
      <c r="CC136" s="89"/>
      <c r="CD136" s="89"/>
      <c r="CE136" s="89"/>
      <c r="CF136" s="89"/>
      <c r="CG136" s="89"/>
      <c r="CH136" s="89"/>
      <c r="CI136" s="89"/>
      <c r="CJ136" s="89"/>
      <c r="CK136" s="89"/>
      <c r="CL136" s="89"/>
      <c r="CM136" s="89"/>
      <c r="CN136" s="89"/>
      <c r="CO136" s="89"/>
      <c r="CP136" s="89"/>
      <c r="CQ136" s="89"/>
      <c r="CR136" s="89"/>
      <c r="CS136" s="89"/>
      <c r="CT136" s="89"/>
    </row>
    <row r="137" spans="1:98" ht="15.75" customHeight="1">
      <c r="A137" s="1018"/>
      <c r="B137" s="1016" t="s">
        <v>203</v>
      </c>
      <c r="C137" s="1009"/>
      <c r="D137" s="1010"/>
      <c r="E137" s="112">
        <v>17</v>
      </c>
      <c r="F137" s="156">
        <f>'Cél.por tricoma'!C390</f>
        <v>8.0555555555555554</v>
      </c>
      <c r="G137" s="107">
        <f t="shared" si="61"/>
        <v>136.94444444444443</v>
      </c>
      <c r="H137" s="108">
        <f>Calibração!$F$33</f>
        <v>979.03868483289773</v>
      </c>
      <c r="I137" s="109">
        <f t="shared" si="62"/>
        <v>134073.90878406071</v>
      </c>
      <c r="J137" s="110">
        <f t="shared" si="63"/>
        <v>9.3826086956521735</v>
      </c>
      <c r="K137" s="111">
        <f t="shared" si="64"/>
        <v>14289.619564566248</v>
      </c>
      <c r="L137" s="86"/>
      <c r="M137" s="1034" t="s">
        <v>203</v>
      </c>
      <c r="N137" s="1032"/>
      <c r="O137" s="1033"/>
      <c r="P137" s="736">
        <v>27</v>
      </c>
      <c r="Q137" s="739">
        <f>'Cél.por tricoma'!M390</f>
        <v>13</v>
      </c>
      <c r="R137" s="730">
        <f t="shared" si="65"/>
        <v>351</v>
      </c>
      <c r="S137" s="731">
        <f>Calibração!$B$43</f>
        <v>97.903868483289784</v>
      </c>
      <c r="T137" s="732">
        <f t="shared" si="66"/>
        <v>34364.257837634716</v>
      </c>
      <c r="U137" s="733">
        <f t="shared" si="67"/>
        <v>9.4272727272727277</v>
      </c>
      <c r="V137" s="734">
        <f t="shared" si="68"/>
        <v>3645.1961062100468</v>
      </c>
      <c r="W137" s="88"/>
      <c r="X137" s="1034" t="s">
        <v>203</v>
      </c>
      <c r="Y137" s="1032"/>
      <c r="Z137" s="1033"/>
      <c r="AA137" s="736">
        <v>19</v>
      </c>
      <c r="AB137" s="739">
        <f>'Cél.por tricoma'!M390</f>
        <v>13</v>
      </c>
      <c r="AC137" s="730">
        <f t="shared" si="69"/>
        <v>3803.333333333333</v>
      </c>
      <c r="AD137" s="731">
        <f>Calibração!$F$28</f>
        <v>235.4363553301005</v>
      </c>
      <c r="AE137" s="732">
        <f t="shared" si="70"/>
        <v>895442.93810548214</v>
      </c>
      <c r="AF137" s="733">
        <f t="shared" si="71"/>
        <v>11.445783132530121</v>
      </c>
      <c r="AG137" s="734">
        <f t="shared" si="72"/>
        <v>78233.435645005287</v>
      </c>
      <c r="AH137" s="88"/>
      <c r="AI137" s="1034" t="s">
        <v>203</v>
      </c>
      <c r="AJ137" s="1032"/>
      <c r="AK137" s="1033"/>
      <c r="AL137" s="736">
        <v>11</v>
      </c>
      <c r="AM137" s="739">
        <f>'Cél.por tricoma'!M390</f>
        <v>13</v>
      </c>
      <c r="AN137" s="730">
        <f t="shared" si="73"/>
        <v>143</v>
      </c>
      <c r="AO137" s="731">
        <f>Calibração!$G$28</f>
        <v>196.19696277508376</v>
      </c>
      <c r="AP137" s="732">
        <f t="shared" si="74"/>
        <v>28056.165676836979</v>
      </c>
      <c r="AQ137" s="733">
        <f t="shared" si="75"/>
        <v>11.797872340425531</v>
      </c>
      <c r="AR137" s="734">
        <f t="shared" si="76"/>
        <v>2378.0699491638197</v>
      </c>
      <c r="AS137" s="88"/>
      <c r="AT137" s="1016" t="s">
        <v>203</v>
      </c>
      <c r="AU137" s="1009"/>
      <c r="AV137" s="1010"/>
      <c r="AW137" s="112">
        <v>22</v>
      </c>
      <c r="AX137" s="121">
        <f>'Cél.por tricoma'!W390</f>
        <v>10.083333333333334</v>
      </c>
      <c r="AY137" s="107">
        <f t="shared" si="77"/>
        <v>221.83333333333334</v>
      </c>
      <c r="AZ137" s="108">
        <f>Calibração!$E$33</f>
        <v>1223.7983560411221</v>
      </c>
      <c r="BA137" s="109">
        <f t="shared" si="78"/>
        <v>271479.26864845562</v>
      </c>
      <c r="BB137" s="110">
        <f t="shared" si="79"/>
        <v>10.888888888888889</v>
      </c>
      <c r="BC137" s="111">
        <f t="shared" si="80"/>
        <v>24931.769569756128</v>
      </c>
      <c r="BD137" s="88"/>
      <c r="BE137" s="1034" t="s">
        <v>203</v>
      </c>
      <c r="BF137" s="1032"/>
      <c r="BG137" s="1033"/>
      <c r="BH137" s="736">
        <v>19</v>
      </c>
      <c r="BI137" s="765">
        <f>'Cél.por tricoma'!W390</f>
        <v>10.083333333333334</v>
      </c>
      <c r="BJ137" s="730">
        <f t="shared" si="81"/>
        <v>191.58333333333334</v>
      </c>
      <c r="BK137" s="731">
        <f>Calibração!$D$33</f>
        <v>1631.731141388163</v>
      </c>
      <c r="BL137" s="732">
        <f t="shared" si="82"/>
        <v>312612.4911709489</v>
      </c>
      <c r="BM137" s="736">
        <f t="shared" si="83"/>
        <v>13.527027027027026</v>
      </c>
      <c r="BN137" s="734">
        <f t="shared" si="84"/>
        <v>23110.214132517704</v>
      </c>
      <c r="BO137" s="88"/>
      <c r="BP137" s="1034" t="s">
        <v>203</v>
      </c>
      <c r="BQ137" s="1032"/>
      <c r="BR137" s="1033"/>
      <c r="BS137" s="736">
        <v>36</v>
      </c>
      <c r="BT137" s="765">
        <f>'Cél.por tricoma'!W390</f>
        <v>10.083333333333334</v>
      </c>
      <c r="BU137" s="730">
        <f t="shared" si="85"/>
        <v>363</v>
      </c>
      <c r="BV137" s="731">
        <f>Calibração!$E$33</f>
        <v>1223.7983560411221</v>
      </c>
      <c r="BW137" s="732">
        <f t="shared" si="86"/>
        <v>444238.80324292736</v>
      </c>
      <c r="BX137" s="736">
        <f t="shared" si="87"/>
        <v>17.177419354838708</v>
      </c>
      <c r="BY137" s="734">
        <f t="shared" si="88"/>
        <v>25861.789484564786</v>
      </c>
      <c r="BZ137" s="85"/>
      <c r="CA137" s="88"/>
      <c r="CB137" s="88"/>
      <c r="CC137" s="89"/>
      <c r="CD137" s="89"/>
      <c r="CE137" s="89"/>
      <c r="CF137" s="89"/>
      <c r="CG137" s="89"/>
      <c r="CH137" s="89"/>
      <c r="CI137" s="89"/>
      <c r="CJ137" s="89"/>
      <c r="CK137" s="89"/>
      <c r="CL137" s="89"/>
      <c r="CM137" s="89"/>
      <c r="CN137" s="89"/>
      <c r="CO137" s="89"/>
      <c r="CP137" s="89"/>
      <c r="CQ137" s="89"/>
      <c r="CR137" s="89"/>
      <c r="CS137" s="89"/>
      <c r="CT137" s="89"/>
    </row>
    <row r="138" spans="1:98" ht="15.75" customHeight="1">
      <c r="A138" s="1018"/>
      <c r="B138" s="1016" t="s">
        <v>204</v>
      </c>
      <c r="C138" s="1009"/>
      <c r="D138" s="1010"/>
      <c r="E138" s="112">
        <v>39</v>
      </c>
      <c r="F138" s="114">
        <f>'Cél.por tricoma'!$BN$34</f>
        <v>56.666666666666664</v>
      </c>
      <c r="G138" s="107">
        <f t="shared" si="61"/>
        <v>2210</v>
      </c>
      <c r="H138" s="108">
        <f>Calibração!$F$33</f>
        <v>979.03868483289773</v>
      </c>
      <c r="I138" s="109">
        <f t="shared" si="62"/>
        <v>2163675.4934807038</v>
      </c>
      <c r="J138" s="110">
        <f t="shared" si="63"/>
        <v>9.3826086956521735</v>
      </c>
      <c r="K138" s="111">
        <f t="shared" si="64"/>
        <v>230604.89504196565</v>
      </c>
      <c r="L138" s="86"/>
      <c r="M138" s="1034" t="s">
        <v>204</v>
      </c>
      <c r="N138" s="1032"/>
      <c r="O138" s="1033"/>
      <c r="P138" s="736">
        <v>367</v>
      </c>
      <c r="Q138" s="737">
        <f>'Cél.por tricoma'!$BN$80</f>
        <v>38.533333333333331</v>
      </c>
      <c r="R138" s="730">
        <f t="shared" si="65"/>
        <v>14141.733333333332</v>
      </c>
      <c r="S138" s="731">
        <f>Calibração!$B$43</f>
        <v>97.903868483289784</v>
      </c>
      <c r="T138" s="732">
        <f t="shared" si="66"/>
        <v>1384530.4003924218</v>
      </c>
      <c r="U138" s="733">
        <f t="shared" si="67"/>
        <v>9.4272727272727277</v>
      </c>
      <c r="V138" s="734">
        <f t="shared" si="68"/>
        <v>146864.36262600424</v>
      </c>
      <c r="W138" s="88"/>
      <c r="X138" s="1034" t="s">
        <v>204</v>
      </c>
      <c r="Y138" s="1032"/>
      <c r="Z138" s="1033"/>
      <c r="AA138" s="736">
        <v>100</v>
      </c>
      <c r="AB138" s="737">
        <f>'Cél.por tricoma'!$BN$126</f>
        <v>38.033333333333331</v>
      </c>
      <c r="AC138" s="730">
        <f t="shared" si="69"/>
        <v>8.5217391304347831</v>
      </c>
      <c r="AD138" s="731">
        <f>Calibração!$F$28</f>
        <v>235.4363553301005</v>
      </c>
      <c r="AE138" s="732">
        <f t="shared" si="70"/>
        <v>2006.3272019434653</v>
      </c>
      <c r="AF138" s="733">
        <f t="shared" si="71"/>
        <v>11.445783132530121</v>
      </c>
      <c r="AG138" s="734">
        <f t="shared" si="72"/>
        <v>175.28963974874486</v>
      </c>
      <c r="AH138" s="88"/>
      <c r="AI138" s="1034" t="s">
        <v>204</v>
      </c>
      <c r="AJ138" s="1032"/>
      <c r="AK138" s="1033"/>
      <c r="AL138" s="736">
        <v>100</v>
      </c>
      <c r="AM138" s="737">
        <f>'Cél.por tricoma'!$BN$172</f>
        <v>60.333333333333336</v>
      </c>
      <c r="AN138" s="730">
        <f t="shared" si="73"/>
        <v>6033.3333333333339</v>
      </c>
      <c r="AO138" s="731">
        <f>Calibração!$G$28</f>
        <v>196.19696277508376</v>
      </c>
      <c r="AP138" s="732">
        <f t="shared" si="74"/>
        <v>1183721.6754096721</v>
      </c>
      <c r="AQ138" s="733">
        <f t="shared" si="75"/>
        <v>11.797872340425531</v>
      </c>
      <c r="AR138" s="734">
        <f t="shared" si="76"/>
        <v>100333.48736565301</v>
      </c>
      <c r="AS138" s="88"/>
      <c r="AT138" s="1016" t="s">
        <v>204</v>
      </c>
      <c r="AU138" s="1009"/>
      <c r="AV138" s="1010"/>
      <c r="AW138" s="112">
        <v>24</v>
      </c>
      <c r="AX138" s="114">
        <f>'Cél.por tricoma'!$BN$218</f>
        <v>46.333333333333336</v>
      </c>
      <c r="AY138" s="107">
        <f t="shared" si="77"/>
        <v>1112</v>
      </c>
      <c r="AZ138" s="108">
        <f>Calibração!$E$33</f>
        <v>1223.7983560411221</v>
      </c>
      <c r="BA138" s="109">
        <f t="shared" si="78"/>
        <v>1360863.7719177278</v>
      </c>
      <c r="BB138" s="110">
        <f t="shared" si="79"/>
        <v>10.888888888888889</v>
      </c>
      <c r="BC138" s="111">
        <f t="shared" si="80"/>
        <v>124977.28517611785</v>
      </c>
      <c r="BD138" s="88"/>
      <c r="BE138" s="1034" t="s">
        <v>204</v>
      </c>
      <c r="BF138" s="1032"/>
      <c r="BG138" s="1033"/>
      <c r="BH138" s="736">
        <v>21</v>
      </c>
      <c r="BI138" s="737">
        <f>'Cél.por tricoma'!$BN$264</f>
        <v>47.4</v>
      </c>
      <c r="BJ138" s="730">
        <f t="shared" si="81"/>
        <v>995.4</v>
      </c>
      <c r="BK138" s="731">
        <f>Calibração!$D$33</f>
        <v>1631.731141388163</v>
      </c>
      <c r="BL138" s="732">
        <f t="shared" si="82"/>
        <v>1624225.1781377774</v>
      </c>
      <c r="BM138" s="736">
        <f t="shared" si="83"/>
        <v>13.527027027027026</v>
      </c>
      <c r="BN138" s="734">
        <f t="shared" si="84"/>
        <v>120072.59059160393</v>
      </c>
      <c r="BO138" s="88"/>
      <c r="BP138" s="1034" t="s">
        <v>204</v>
      </c>
      <c r="BQ138" s="1032"/>
      <c r="BR138" s="1033"/>
      <c r="BS138" s="736">
        <v>23</v>
      </c>
      <c r="BT138" s="737">
        <f>'Cél.por tricoma'!$BN$310</f>
        <v>42.133333333333333</v>
      </c>
      <c r="BU138" s="730">
        <f t="shared" si="85"/>
        <v>969.06666666666661</v>
      </c>
      <c r="BV138" s="731">
        <f>Calibração!$E$33</f>
        <v>1223.7983560411221</v>
      </c>
      <c r="BW138" s="732">
        <f t="shared" si="86"/>
        <v>1185942.1935609167</v>
      </c>
      <c r="BX138" s="736">
        <f t="shared" si="87"/>
        <v>17.177419354838708</v>
      </c>
      <c r="BY138" s="734">
        <f t="shared" si="88"/>
        <v>69040.766197912526</v>
      </c>
      <c r="BZ138" s="85"/>
      <c r="CA138" s="88"/>
      <c r="CB138" s="88"/>
      <c r="CC138" s="89"/>
      <c r="CD138" s="89"/>
      <c r="CE138" s="89"/>
      <c r="CF138" s="89"/>
      <c r="CG138" s="89"/>
      <c r="CH138" s="89"/>
      <c r="CI138" s="89"/>
      <c r="CJ138" s="89"/>
      <c r="CK138" s="89"/>
      <c r="CL138" s="89"/>
      <c r="CM138" s="89"/>
      <c r="CN138" s="89"/>
      <c r="CO138" s="89"/>
      <c r="CP138" s="89"/>
      <c r="CQ138" s="89"/>
      <c r="CR138" s="89"/>
      <c r="CS138" s="89"/>
      <c r="CT138" s="89"/>
    </row>
    <row r="139" spans="1:98" ht="15.75" customHeight="1">
      <c r="A139" s="1018"/>
      <c r="B139" s="1016" t="s">
        <v>262</v>
      </c>
      <c r="C139" s="1009"/>
      <c r="D139" s="1010"/>
      <c r="E139" s="112">
        <v>27</v>
      </c>
      <c r="F139" s="114">
        <f>'Cél.por tricoma'!$BN$35</f>
        <v>16.8</v>
      </c>
      <c r="G139" s="107">
        <f t="shared" si="61"/>
        <v>453.6</v>
      </c>
      <c r="H139" s="108">
        <f>Calibração!$F$33</f>
        <v>979.03868483289773</v>
      </c>
      <c r="I139" s="109">
        <f t="shared" si="62"/>
        <v>444091.94744020241</v>
      </c>
      <c r="J139" s="110">
        <f t="shared" si="63"/>
        <v>9.3826086956521735</v>
      </c>
      <c r="K139" s="111">
        <f t="shared" si="64"/>
        <v>47331.393842097568</v>
      </c>
      <c r="L139" s="86"/>
      <c r="M139" s="1034" t="s">
        <v>262</v>
      </c>
      <c r="N139" s="1032"/>
      <c r="O139" s="1033"/>
      <c r="P139" s="736">
        <v>19</v>
      </c>
      <c r="Q139" s="737">
        <f>'Cél.por tricoma'!$BN$81</f>
        <v>8.5</v>
      </c>
      <c r="R139" s="730">
        <f t="shared" si="65"/>
        <v>161.5</v>
      </c>
      <c r="S139" s="731">
        <f>Calibração!$B$43</f>
        <v>97.903868483289784</v>
      </c>
      <c r="T139" s="732">
        <f t="shared" si="66"/>
        <v>15811.4747600513</v>
      </c>
      <c r="U139" s="733">
        <f t="shared" si="67"/>
        <v>9.4272727272727277</v>
      </c>
      <c r="V139" s="734">
        <f t="shared" si="68"/>
        <v>1677.2056158202922</v>
      </c>
      <c r="W139" s="88"/>
      <c r="X139" s="1034" t="s">
        <v>262</v>
      </c>
      <c r="Y139" s="1032"/>
      <c r="Z139" s="1033"/>
      <c r="AA139" s="736">
        <v>1</v>
      </c>
      <c r="AB139" s="737">
        <f>'Cél.por tricoma'!$BN$127</f>
        <v>8.5217391304347831</v>
      </c>
      <c r="AC139" s="730">
        <f t="shared" si="69"/>
        <v>3.3666666666666667</v>
      </c>
      <c r="AD139" s="731">
        <f>Calibração!$F$28</f>
        <v>235.4363553301005</v>
      </c>
      <c r="AE139" s="732">
        <f t="shared" si="70"/>
        <v>792.63572961133832</v>
      </c>
      <c r="AF139" s="733">
        <f t="shared" si="71"/>
        <v>11.445783132530121</v>
      </c>
      <c r="AG139" s="734">
        <f t="shared" si="72"/>
        <v>69.251332166043241</v>
      </c>
      <c r="AH139" s="88"/>
      <c r="AI139" s="1034" t="s">
        <v>262</v>
      </c>
      <c r="AJ139" s="1032"/>
      <c r="AK139" s="1033"/>
      <c r="AL139" s="736">
        <v>4</v>
      </c>
      <c r="AM139" s="737">
        <f>'Cél.por tricoma'!$BN$173</f>
        <v>7.4333333333333336</v>
      </c>
      <c r="AN139" s="730">
        <f t="shared" si="73"/>
        <v>29.733333333333334</v>
      </c>
      <c r="AO139" s="731">
        <f>Calibração!$G$28</f>
        <v>196.19696277508376</v>
      </c>
      <c r="AP139" s="732">
        <f t="shared" si="74"/>
        <v>5833.5896931791576</v>
      </c>
      <c r="AQ139" s="733">
        <f t="shared" si="75"/>
        <v>11.797872340425531</v>
      </c>
      <c r="AR139" s="734">
        <f t="shared" si="76"/>
        <v>494.46116425504135</v>
      </c>
      <c r="AS139" s="88"/>
      <c r="AT139" s="1016" t="s">
        <v>262</v>
      </c>
      <c r="AU139" s="1009"/>
      <c r="AV139" s="1010"/>
      <c r="AW139" s="112">
        <v>28</v>
      </c>
      <c r="AX139" s="114">
        <f>'Cél.por tricoma'!$BN$219</f>
        <v>10.966666666666667</v>
      </c>
      <c r="AY139" s="107">
        <f t="shared" si="77"/>
        <v>307.06666666666666</v>
      </c>
      <c r="AZ139" s="108">
        <f>Calibração!$E$33</f>
        <v>1223.7983560411221</v>
      </c>
      <c r="BA139" s="109">
        <f t="shared" si="78"/>
        <v>375787.68186169391</v>
      </c>
      <c r="BB139" s="110">
        <f t="shared" si="79"/>
        <v>10.888888888888889</v>
      </c>
      <c r="BC139" s="111">
        <f t="shared" si="80"/>
        <v>34511.113640359647</v>
      </c>
      <c r="BD139" s="88"/>
      <c r="BE139" s="1034" t="s">
        <v>262</v>
      </c>
      <c r="BF139" s="1032"/>
      <c r="BG139" s="1033"/>
      <c r="BH139" s="736">
        <v>30</v>
      </c>
      <c r="BI139" s="737">
        <f>'Cél.por tricoma'!$BN$265</f>
        <v>11.6</v>
      </c>
      <c r="BJ139" s="730">
        <f t="shared" si="81"/>
        <v>348</v>
      </c>
      <c r="BK139" s="731">
        <f>Calibração!$D$33</f>
        <v>1631.731141388163</v>
      </c>
      <c r="BL139" s="732">
        <f t="shared" si="82"/>
        <v>567842.43720308074</v>
      </c>
      <c r="BM139" s="736">
        <f t="shared" si="83"/>
        <v>13.527027027027026</v>
      </c>
      <c r="BN139" s="734">
        <f t="shared" si="84"/>
        <v>41978.361991036938</v>
      </c>
      <c r="BO139" s="88"/>
      <c r="BP139" s="1034" t="s">
        <v>262</v>
      </c>
      <c r="BQ139" s="1032"/>
      <c r="BR139" s="1033"/>
      <c r="BS139" s="736">
        <v>25</v>
      </c>
      <c r="BT139" s="737">
        <f>'Cél.por tricoma'!$BN$311</f>
        <v>12.7</v>
      </c>
      <c r="BU139" s="730">
        <f t="shared" si="85"/>
        <v>317.5</v>
      </c>
      <c r="BV139" s="731">
        <f>Calibração!$E$33</f>
        <v>1223.7983560411221</v>
      </c>
      <c r="BW139" s="732">
        <f t="shared" si="86"/>
        <v>388555.97804305627</v>
      </c>
      <c r="BX139" s="736">
        <f t="shared" si="87"/>
        <v>17.177419354838708</v>
      </c>
      <c r="BY139" s="734">
        <f t="shared" si="88"/>
        <v>22620.160224102809</v>
      </c>
      <c r="BZ139" s="85"/>
      <c r="CA139" s="88"/>
      <c r="CB139" s="88"/>
      <c r="CC139" s="89"/>
      <c r="CD139" s="89"/>
      <c r="CE139" s="89"/>
      <c r="CF139" s="89"/>
      <c r="CG139" s="89"/>
      <c r="CH139" s="89"/>
      <c r="CI139" s="89"/>
      <c r="CJ139" s="89"/>
      <c r="CK139" s="89"/>
      <c r="CL139" s="89"/>
      <c r="CM139" s="89"/>
      <c r="CN139" s="89"/>
      <c r="CO139" s="89"/>
      <c r="CP139" s="89"/>
      <c r="CQ139" s="89"/>
      <c r="CR139" s="89"/>
      <c r="CS139" s="89"/>
      <c r="CT139" s="89"/>
    </row>
    <row r="140" spans="1:98" ht="15.75" customHeight="1">
      <c r="A140" s="1018"/>
      <c r="B140" s="1016" t="s">
        <v>263</v>
      </c>
      <c r="C140" s="1009"/>
      <c r="D140" s="1010"/>
      <c r="E140" s="112"/>
      <c r="F140" s="114">
        <f>'Cél.por tricoma'!$BN$36</f>
        <v>2.35</v>
      </c>
      <c r="G140" s="107">
        <f t="shared" si="61"/>
        <v>0</v>
      </c>
      <c r="H140" s="108">
        <f>Calibração!$F$33</f>
        <v>979.03868483289773</v>
      </c>
      <c r="I140" s="109">
        <f t="shared" si="62"/>
        <v>0</v>
      </c>
      <c r="J140" s="110">
        <f t="shared" si="63"/>
        <v>9.3826086956521735</v>
      </c>
      <c r="K140" s="111">
        <f t="shared" si="64"/>
        <v>0</v>
      </c>
      <c r="L140" s="86"/>
      <c r="M140" s="1034" t="s">
        <v>263</v>
      </c>
      <c r="N140" s="1032"/>
      <c r="O140" s="1033"/>
      <c r="P140" s="736">
        <v>6</v>
      </c>
      <c r="Q140" s="737">
        <f>'Cél.por tricoma'!$BN$82</f>
        <v>3.24</v>
      </c>
      <c r="R140" s="730">
        <f t="shared" si="65"/>
        <v>19.440000000000001</v>
      </c>
      <c r="S140" s="731">
        <f>Calibração!$B$43</f>
        <v>97.903868483289784</v>
      </c>
      <c r="T140" s="732">
        <f t="shared" si="66"/>
        <v>1903.2512033151536</v>
      </c>
      <c r="U140" s="733">
        <f t="shared" si="67"/>
        <v>9.4272727272727277</v>
      </c>
      <c r="V140" s="734">
        <f t="shared" si="68"/>
        <v>201.88778434394106</v>
      </c>
      <c r="W140" s="88"/>
      <c r="X140" s="1034" t="s">
        <v>263</v>
      </c>
      <c r="Y140" s="1032"/>
      <c r="Z140" s="1033"/>
      <c r="AA140" s="736">
        <v>1</v>
      </c>
      <c r="AB140" s="737">
        <f>'Cél.por tricoma'!$BN$128</f>
        <v>3.3666666666666667</v>
      </c>
      <c r="AC140" s="730">
        <f t="shared" si="69"/>
        <v>0</v>
      </c>
      <c r="AD140" s="731">
        <f>Calibração!$F$28</f>
        <v>235.4363553301005</v>
      </c>
      <c r="AE140" s="732">
        <f t="shared" si="70"/>
        <v>0</v>
      </c>
      <c r="AF140" s="733">
        <f t="shared" si="71"/>
        <v>11.445783132530121</v>
      </c>
      <c r="AG140" s="734">
        <f t="shared" si="72"/>
        <v>0</v>
      </c>
      <c r="AH140" s="88"/>
      <c r="AI140" s="1034" t="s">
        <v>263</v>
      </c>
      <c r="AJ140" s="1032"/>
      <c r="AK140" s="1033"/>
      <c r="AL140" s="736"/>
      <c r="AM140" s="737">
        <f>'Cél.por tricoma'!$BN$174</f>
        <v>2.6428571428571428</v>
      </c>
      <c r="AN140" s="730">
        <f t="shared" si="73"/>
        <v>0</v>
      </c>
      <c r="AO140" s="731">
        <f>Calibração!$G$28</f>
        <v>196.19696277508376</v>
      </c>
      <c r="AP140" s="732">
        <f t="shared" si="74"/>
        <v>0</v>
      </c>
      <c r="AQ140" s="733">
        <f t="shared" si="75"/>
        <v>11.797872340425531</v>
      </c>
      <c r="AR140" s="734">
        <f t="shared" si="76"/>
        <v>0</v>
      </c>
      <c r="AS140" s="88"/>
      <c r="AT140" s="1016" t="s">
        <v>263</v>
      </c>
      <c r="AU140" s="1009"/>
      <c r="AV140" s="1010"/>
      <c r="AW140" s="112"/>
      <c r="AX140" s="114">
        <f>'Cél.por tricoma'!$BN$220</f>
        <v>2.5</v>
      </c>
      <c r="AY140" s="107">
        <f t="shared" si="77"/>
        <v>0</v>
      </c>
      <c r="AZ140" s="108">
        <f>Calibração!$E$33</f>
        <v>1223.7983560411221</v>
      </c>
      <c r="BA140" s="109">
        <f t="shared" si="78"/>
        <v>0</v>
      </c>
      <c r="BB140" s="110">
        <f t="shared" si="79"/>
        <v>10.888888888888889</v>
      </c>
      <c r="BC140" s="111">
        <f t="shared" si="80"/>
        <v>0</v>
      </c>
      <c r="BD140" s="88"/>
      <c r="BE140" s="1034" t="s">
        <v>263</v>
      </c>
      <c r="BF140" s="1032"/>
      <c r="BG140" s="1033"/>
      <c r="BH140" s="736"/>
      <c r="BI140" s="737">
        <f>'Cél.por tricoma'!$BN$266</f>
        <v>2.9473684210526314</v>
      </c>
      <c r="BJ140" s="730">
        <f t="shared" si="81"/>
        <v>0</v>
      </c>
      <c r="BK140" s="731">
        <f>Calibração!$D$33</f>
        <v>1631.731141388163</v>
      </c>
      <c r="BL140" s="732">
        <f t="shared" si="82"/>
        <v>0</v>
      </c>
      <c r="BM140" s="736">
        <f t="shared" si="83"/>
        <v>13.527027027027026</v>
      </c>
      <c r="BN140" s="734">
        <f t="shared" si="84"/>
        <v>0</v>
      </c>
      <c r="BO140" s="88"/>
      <c r="BP140" s="1034" t="s">
        <v>263</v>
      </c>
      <c r="BQ140" s="1032"/>
      <c r="BR140" s="1033"/>
      <c r="BS140" s="736"/>
      <c r="BT140" s="737">
        <f>'Cél.por tricoma'!$BN$312</f>
        <v>2.6666666666666665</v>
      </c>
      <c r="BU140" s="730">
        <f t="shared" si="85"/>
        <v>0</v>
      </c>
      <c r="BV140" s="731">
        <f>Calibração!$E$33</f>
        <v>1223.7983560411221</v>
      </c>
      <c r="BW140" s="732">
        <f t="shared" si="86"/>
        <v>0</v>
      </c>
      <c r="BX140" s="736">
        <f t="shared" si="87"/>
        <v>17.177419354838708</v>
      </c>
      <c r="BY140" s="734">
        <f t="shared" si="88"/>
        <v>0</v>
      </c>
      <c r="BZ140" s="85"/>
      <c r="CA140" s="88"/>
      <c r="CB140" s="88"/>
      <c r="CC140" s="89"/>
      <c r="CD140" s="89"/>
      <c r="CE140" s="89"/>
      <c r="CF140" s="89"/>
      <c r="CG140" s="89"/>
      <c r="CH140" s="89"/>
      <c r="CI140" s="89"/>
      <c r="CJ140" s="89"/>
      <c r="CK140" s="89"/>
      <c r="CL140" s="89"/>
      <c r="CM140" s="89"/>
      <c r="CN140" s="89"/>
      <c r="CO140" s="89"/>
      <c r="CP140" s="89"/>
      <c r="CQ140" s="89"/>
      <c r="CR140" s="89"/>
      <c r="CS140" s="89"/>
      <c r="CT140" s="89"/>
    </row>
    <row r="141" spans="1:98" ht="15.75" customHeight="1">
      <c r="A141" s="1018"/>
      <c r="B141" s="1008" t="s">
        <v>122</v>
      </c>
      <c r="C141" s="1009"/>
      <c r="D141" s="1010"/>
      <c r="E141" s="112"/>
      <c r="F141" s="115">
        <v>1</v>
      </c>
      <c r="G141" s="107">
        <f t="shared" si="61"/>
        <v>0</v>
      </c>
      <c r="H141" s="108">
        <f>Calibração!$F$33</f>
        <v>979.03868483289773</v>
      </c>
      <c r="I141" s="109">
        <f t="shared" si="62"/>
        <v>0</v>
      </c>
      <c r="J141" s="110">
        <f t="shared" si="63"/>
        <v>9.3826086956521735</v>
      </c>
      <c r="K141" s="111">
        <f t="shared" si="64"/>
        <v>0</v>
      </c>
      <c r="L141" s="86"/>
      <c r="M141" s="1061" t="s">
        <v>122</v>
      </c>
      <c r="N141" s="1032"/>
      <c r="O141" s="1033"/>
      <c r="P141" s="736">
        <v>3</v>
      </c>
      <c r="Q141" s="738">
        <v>1</v>
      </c>
      <c r="R141" s="730">
        <f t="shared" si="65"/>
        <v>3</v>
      </c>
      <c r="S141" s="731">
        <f>Calibração!$B$43</f>
        <v>97.903868483289784</v>
      </c>
      <c r="T141" s="732">
        <f t="shared" si="66"/>
        <v>293.71160544986935</v>
      </c>
      <c r="U141" s="733">
        <f t="shared" si="67"/>
        <v>9.4272727272727277</v>
      </c>
      <c r="V141" s="734">
        <f t="shared" si="68"/>
        <v>31.155522275299543</v>
      </c>
      <c r="W141" s="88"/>
      <c r="X141" s="1061" t="s">
        <v>122</v>
      </c>
      <c r="Y141" s="1032"/>
      <c r="Z141" s="1033"/>
      <c r="AA141" s="736"/>
      <c r="AB141" s="738">
        <v>1</v>
      </c>
      <c r="AC141" s="730">
        <f t="shared" si="69"/>
        <v>2</v>
      </c>
      <c r="AD141" s="731">
        <f>Calibração!$F$28</f>
        <v>235.4363553301005</v>
      </c>
      <c r="AE141" s="732">
        <f t="shared" si="70"/>
        <v>470.87271066020099</v>
      </c>
      <c r="AF141" s="733">
        <f t="shared" si="71"/>
        <v>11.445783132530121</v>
      </c>
      <c r="AG141" s="734">
        <f t="shared" si="72"/>
        <v>41.1394052471544</v>
      </c>
      <c r="AH141" s="88"/>
      <c r="AI141" s="1061" t="s">
        <v>122</v>
      </c>
      <c r="AJ141" s="1032"/>
      <c r="AK141" s="1033"/>
      <c r="AL141" s="736"/>
      <c r="AM141" s="737"/>
      <c r="AN141" s="730">
        <f t="shared" si="73"/>
        <v>0</v>
      </c>
      <c r="AO141" s="731">
        <f>Calibração!$G$28</f>
        <v>196.19696277508376</v>
      </c>
      <c r="AP141" s="732">
        <f t="shared" si="74"/>
        <v>0</v>
      </c>
      <c r="AQ141" s="733">
        <f t="shared" si="75"/>
        <v>11.797872340425531</v>
      </c>
      <c r="AR141" s="734">
        <f t="shared" si="76"/>
        <v>0</v>
      </c>
      <c r="AS141" s="88"/>
      <c r="AT141" s="1008" t="s">
        <v>122</v>
      </c>
      <c r="AU141" s="1009"/>
      <c r="AV141" s="1010"/>
      <c r="AW141" s="112"/>
      <c r="AX141" s="115">
        <v>1</v>
      </c>
      <c r="AY141" s="107">
        <f t="shared" si="77"/>
        <v>0</v>
      </c>
      <c r="AZ141" s="108">
        <f>Calibração!$E$33</f>
        <v>1223.7983560411221</v>
      </c>
      <c r="BA141" s="109">
        <f t="shared" si="78"/>
        <v>0</v>
      </c>
      <c r="BB141" s="110">
        <f t="shared" si="79"/>
        <v>10.888888888888889</v>
      </c>
      <c r="BC141" s="111">
        <f t="shared" si="80"/>
        <v>0</v>
      </c>
      <c r="BD141" s="88"/>
      <c r="BE141" s="1061" t="s">
        <v>122</v>
      </c>
      <c r="BF141" s="1032"/>
      <c r="BG141" s="1033"/>
      <c r="BH141" s="736"/>
      <c r="BI141" s="738">
        <v>1</v>
      </c>
      <c r="BJ141" s="730">
        <f t="shared" si="81"/>
        <v>0</v>
      </c>
      <c r="BK141" s="731">
        <f>Calibração!$D$33</f>
        <v>1631.731141388163</v>
      </c>
      <c r="BL141" s="732">
        <f t="shared" si="82"/>
        <v>0</v>
      </c>
      <c r="BM141" s="736">
        <f t="shared" si="83"/>
        <v>13.527027027027026</v>
      </c>
      <c r="BN141" s="734">
        <f t="shared" si="84"/>
        <v>0</v>
      </c>
      <c r="BO141" s="88"/>
      <c r="BP141" s="1061" t="s">
        <v>122</v>
      </c>
      <c r="BQ141" s="1032"/>
      <c r="BR141" s="1033"/>
      <c r="BS141" s="736"/>
      <c r="BT141" s="738">
        <v>1</v>
      </c>
      <c r="BU141" s="730">
        <f t="shared" si="85"/>
        <v>0</v>
      </c>
      <c r="BV141" s="731">
        <f>Calibração!$E$33</f>
        <v>1223.7983560411221</v>
      </c>
      <c r="BW141" s="732">
        <f t="shared" si="86"/>
        <v>0</v>
      </c>
      <c r="BX141" s="736">
        <f t="shared" si="87"/>
        <v>17.177419354838708</v>
      </c>
      <c r="BY141" s="734">
        <f t="shared" si="88"/>
        <v>0</v>
      </c>
      <c r="BZ141" s="85"/>
      <c r="CA141" s="88"/>
      <c r="CB141" s="88"/>
      <c r="CC141" s="89"/>
      <c r="CD141" s="89"/>
      <c r="CE141" s="89"/>
      <c r="CF141" s="89"/>
      <c r="CG141" s="89"/>
      <c r="CH141" s="89"/>
      <c r="CI141" s="89"/>
      <c r="CJ141" s="89"/>
      <c r="CK141" s="89"/>
      <c r="CL141" s="89"/>
      <c r="CM141" s="89"/>
      <c r="CN141" s="89"/>
      <c r="CO141" s="89"/>
      <c r="CP141" s="89"/>
      <c r="CQ141" s="89"/>
      <c r="CR141" s="89"/>
      <c r="CS141" s="89"/>
      <c r="CT141" s="89"/>
    </row>
    <row r="142" spans="1:98" ht="15.75" customHeight="1">
      <c r="A142" s="1018"/>
      <c r="B142" s="1008" t="s">
        <v>120</v>
      </c>
      <c r="C142" s="1009"/>
      <c r="D142" s="1010"/>
      <c r="E142" s="112">
        <v>1</v>
      </c>
      <c r="F142" s="115">
        <v>1</v>
      </c>
      <c r="G142" s="107">
        <f t="shared" si="61"/>
        <v>1</v>
      </c>
      <c r="H142" s="108">
        <f>Calibração!$F$33</f>
        <v>979.03868483289773</v>
      </c>
      <c r="I142" s="109">
        <f t="shared" si="62"/>
        <v>979.03868483289773</v>
      </c>
      <c r="J142" s="110">
        <f t="shared" si="63"/>
        <v>9.3826086956521735</v>
      </c>
      <c r="K142" s="111">
        <f t="shared" si="64"/>
        <v>104.34610635383062</v>
      </c>
      <c r="L142" s="86"/>
      <c r="M142" s="1061" t="s">
        <v>120</v>
      </c>
      <c r="N142" s="1032"/>
      <c r="O142" s="1033"/>
      <c r="P142" s="736">
        <v>2</v>
      </c>
      <c r="Q142" s="738">
        <v>1</v>
      </c>
      <c r="R142" s="730">
        <f t="shared" si="65"/>
        <v>2</v>
      </c>
      <c r="S142" s="731">
        <f>Calibração!$B$43</f>
        <v>97.903868483289784</v>
      </c>
      <c r="T142" s="732">
        <f t="shared" si="66"/>
        <v>195.80773696657957</v>
      </c>
      <c r="U142" s="733">
        <f t="shared" si="67"/>
        <v>9.4272727272727277</v>
      </c>
      <c r="V142" s="734">
        <f t="shared" si="68"/>
        <v>20.770348183533031</v>
      </c>
      <c r="W142" s="88"/>
      <c r="X142" s="1061" t="s">
        <v>120</v>
      </c>
      <c r="Y142" s="1032"/>
      <c r="Z142" s="1033"/>
      <c r="AA142" s="736">
        <v>2</v>
      </c>
      <c r="AB142" s="738">
        <v>1</v>
      </c>
      <c r="AC142" s="730">
        <f t="shared" si="69"/>
        <v>1</v>
      </c>
      <c r="AD142" s="731">
        <f>Calibração!$F$28</f>
        <v>235.4363553301005</v>
      </c>
      <c r="AE142" s="732">
        <f t="shared" si="70"/>
        <v>235.4363553301005</v>
      </c>
      <c r="AF142" s="733">
        <f t="shared" si="71"/>
        <v>11.445783132530121</v>
      </c>
      <c r="AG142" s="734">
        <f t="shared" si="72"/>
        <v>20.5697026235772</v>
      </c>
      <c r="AH142" s="88"/>
      <c r="AI142" s="1061" t="s">
        <v>120</v>
      </c>
      <c r="AJ142" s="1032"/>
      <c r="AK142" s="1033"/>
      <c r="AL142" s="736">
        <v>1</v>
      </c>
      <c r="AM142" s="738">
        <v>1</v>
      </c>
      <c r="AN142" s="730">
        <f t="shared" si="73"/>
        <v>1</v>
      </c>
      <c r="AO142" s="731">
        <f>Calibração!$G$28</f>
        <v>196.19696277508376</v>
      </c>
      <c r="AP142" s="732">
        <f t="shared" si="74"/>
        <v>196.19696277508376</v>
      </c>
      <c r="AQ142" s="733">
        <f t="shared" si="75"/>
        <v>11.797872340425531</v>
      </c>
      <c r="AR142" s="734">
        <f t="shared" si="76"/>
        <v>16.629859784362377</v>
      </c>
      <c r="AS142" s="88"/>
      <c r="AT142" s="1008" t="s">
        <v>120</v>
      </c>
      <c r="AU142" s="1009"/>
      <c r="AV142" s="1010"/>
      <c r="AW142" s="112"/>
      <c r="AX142" s="115">
        <v>1</v>
      </c>
      <c r="AY142" s="107">
        <f t="shared" si="77"/>
        <v>0</v>
      </c>
      <c r="AZ142" s="108">
        <f>Calibração!$E$33</f>
        <v>1223.7983560411221</v>
      </c>
      <c r="BA142" s="109">
        <f t="shared" si="78"/>
        <v>0</v>
      </c>
      <c r="BB142" s="110">
        <f t="shared" si="79"/>
        <v>10.888888888888889</v>
      </c>
      <c r="BC142" s="111">
        <f t="shared" si="80"/>
        <v>0</v>
      </c>
      <c r="BD142" s="88"/>
      <c r="BE142" s="1061" t="s">
        <v>120</v>
      </c>
      <c r="BF142" s="1032"/>
      <c r="BG142" s="1033"/>
      <c r="BH142" s="736"/>
      <c r="BI142" s="738">
        <v>1</v>
      </c>
      <c r="BJ142" s="730">
        <f t="shared" si="81"/>
        <v>0</v>
      </c>
      <c r="BK142" s="731">
        <f>Calibração!$D$33</f>
        <v>1631.731141388163</v>
      </c>
      <c r="BL142" s="732">
        <f t="shared" si="82"/>
        <v>0</v>
      </c>
      <c r="BM142" s="736">
        <f t="shared" si="83"/>
        <v>13.527027027027026</v>
      </c>
      <c r="BN142" s="734">
        <f t="shared" si="84"/>
        <v>0</v>
      </c>
      <c r="BO142" s="88"/>
      <c r="BP142" s="1061" t="s">
        <v>120</v>
      </c>
      <c r="BQ142" s="1032"/>
      <c r="BR142" s="1033"/>
      <c r="BS142" s="736">
        <v>1</v>
      </c>
      <c r="BT142" s="738">
        <v>1</v>
      </c>
      <c r="BU142" s="730">
        <f t="shared" si="85"/>
        <v>1</v>
      </c>
      <c r="BV142" s="731">
        <f>Calibração!$E$33</f>
        <v>1223.7983560411221</v>
      </c>
      <c r="BW142" s="732">
        <f t="shared" si="86"/>
        <v>1223.7983560411221</v>
      </c>
      <c r="BX142" s="736">
        <f t="shared" si="87"/>
        <v>17.177419354838708</v>
      </c>
      <c r="BY142" s="734">
        <f t="shared" si="88"/>
        <v>71.244599131032473</v>
      </c>
      <c r="BZ142" s="85"/>
      <c r="CA142" s="88"/>
      <c r="CB142" s="88"/>
      <c r="CC142" s="89"/>
      <c r="CD142" s="89"/>
      <c r="CE142" s="89"/>
      <c r="CF142" s="89"/>
      <c r="CG142" s="89"/>
      <c r="CH142" s="89"/>
      <c r="CI142" s="89"/>
      <c r="CJ142" s="89"/>
      <c r="CK142" s="89"/>
      <c r="CL142" s="89"/>
      <c r="CM142" s="89"/>
      <c r="CN142" s="89"/>
      <c r="CO142" s="89"/>
      <c r="CP142" s="89"/>
      <c r="CQ142" s="89"/>
      <c r="CR142" s="89"/>
      <c r="CS142" s="89"/>
      <c r="CT142" s="89"/>
    </row>
    <row r="143" spans="1:98" ht="15.75" customHeight="1">
      <c r="A143" s="1018"/>
      <c r="B143" s="1008" t="s">
        <v>123</v>
      </c>
      <c r="C143" s="1009"/>
      <c r="D143" s="1010"/>
      <c r="E143" s="112"/>
      <c r="F143" s="115">
        <v>1</v>
      </c>
      <c r="G143" s="107">
        <f t="shared" si="61"/>
        <v>0</v>
      </c>
      <c r="H143" s="108">
        <f>Calibração!$F$33</f>
        <v>979.03868483289773</v>
      </c>
      <c r="I143" s="109">
        <f t="shared" si="62"/>
        <v>0</v>
      </c>
      <c r="J143" s="110">
        <f t="shared" si="63"/>
        <v>9.3826086956521735</v>
      </c>
      <c r="K143" s="111">
        <f t="shared" si="64"/>
        <v>0</v>
      </c>
      <c r="L143" s="86"/>
      <c r="M143" s="1061" t="s">
        <v>123</v>
      </c>
      <c r="N143" s="1032"/>
      <c r="O143" s="1033"/>
      <c r="P143" s="736"/>
      <c r="Q143" s="738">
        <v>1</v>
      </c>
      <c r="R143" s="730">
        <f t="shared" si="65"/>
        <v>0</v>
      </c>
      <c r="S143" s="731">
        <f>Calibração!$B$43</f>
        <v>97.903868483289784</v>
      </c>
      <c r="T143" s="732">
        <f t="shared" si="66"/>
        <v>0</v>
      </c>
      <c r="U143" s="733">
        <f t="shared" si="67"/>
        <v>9.4272727272727277</v>
      </c>
      <c r="V143" s="734">
        <f t="shared" si="68"/>
        <v>0</v>
      </c>
      <c r="W143" s="88"/>
      <c r="X143" s="1061" t="s">
        <v>123</v>
      </c>
      <c r="Y143" s="1032"/>
      <c r="Z143" s="1033"/>
      <c r="AA143" s="736">
        <v>1</v>
      </c>
      <c r="AB143" s="738">
        <v>1</v>
      </c>
      <c r="AC143" s="730">
        <f t="shared" si="69"/>
        <v>5</v>
      </c>
      <c r="AD143" s="731">
        <f>Calibração!$F$28</f>
        <v>235.4363553301005</v>
      </c>
      <c r="AE143" s="732">
        <f t="shared" si="70"/>
        <v>1177.1817766505026</v>
      </c>
      <c r="AF143" s="733">
        <f t="shared" si="71"/>
        <v>11.445783132530121</v>
      </c>
      <c r="AG143" s="734">
        <f t="shared" si="72"/>
        <v>102.84851311788601</v>
      </c>
      <c r="AH143" s="88"/>
      <c r="AI143" s="1061" t="s">
        <v>123</v>
      </c>
      <c r="AJ143" s="1032"/>
      <c r="AK143" s="1033"/>
      <c r="AL143" s="736"/>
      <c r="AM143" s="738">
        <v>1</v>
      </c>
      <c r="AN143" s="730">
        <f t="shared" si="73"/>
        <v>0</v>
      </c>
      <c r="AO143" s="731">
        <f>Calibração!$G$28</f>
        <v>196.19696277508376</v>
      </c>
      <c r="AP143" s="732">
        <f t="shared" si="74"/>
        <v>0</v>
      </c>
      <c r="AQ143" s="733">
        <f t="shared" si="75"/>
        <v>11.797872340425531</v>
      </c>
      <c r="AR143" s="734">
        <f t="shared" si="76"/>
        <v>0</v>
      </c>
      <c r="AS143" s="88"/>
      <c r="AT143" s="1008" t="s">
        <v>123</v>
      </c>
      <c r="AU143" s="1009"/>
      <c r="AV143" s="1010"/>
      <c r="AW143" s="112"/>
      <c r="AX143" s="115">
        <v>1</v>
      </c>
      <c r="AY143" s="107">
        <f t="shared" si="77"/>
        <v>0</v>
      </c>
      <c r="AZ143" s="108">
        <f>Calibração!$E$33</f>
        <v>1223.7983560411221</v>
      </c>
      <c r="BA143" s="109">
        <f t="shared" si="78"/>
        <v>0</v>
      </c>
      <c r="BB143" s="110">
        <f t="shared" si="79"/>
        <v>10.888888888888889</v>
      </c>
      <c r="BC143" s="111">
        <f t="shared" si="80"/>
        <v>0</v>
      </c>
      <c r="BD143" s="88"/>
      <c r="BE143" s="1061" t="s">
        <v>123</v>
      </c>
      <c r="BF143" s="1032"/>
      <c r="BG143" s="1033"/>
      <c r="BH143" s="736"/>
      <c r="BI143" s="738">
        <v>1</v>
      </c>
      <c r="BJ143" s="730">
        <f t="shared" si="81"/>
        <v>0</v>
      </c>
      <c r="BK143" s="731">
        <f>Calibração!$D$33</f>
        <v>1631.731141388163</v>
      </c>
      <c r="BL143" s="732">
        <f t="shared" si="82"/>
        <v>0</v>
      </c>
      <c r="BM143" s="736">
        <f t="shared" si="83"/>
        <v>13.527027027027026</v>
      </c>
      <c r="BN143" s="734">
        <f t="shared" si="84"/>
        <v>0</v>
      </c>
      <c r="BO143" s="88"/>
      <c r="BP143" s="1061" t="s">
        <v>123</v>
      </c>
      <c r="BQ143" s="1032"/>
      <c r="BR143" s="1033"/>
      <c r="BS143" s="736"/>
      <c r="BT143" s="738">
        <v>1</v>
      </c>
      <c r="BU143" s="730">
        <f t="shared" si="85"/>
        <v>0</v>
      </c>
      <c r="BV143" s="731">
        <f>Calibração!$E$33</f>
        <v>1223.7983560411221</v>
      </c>
      <c r="BW143" s="732">
        <f t="shared" si="86"/>
        <v>0</v>
      </c>
      <c r="BX143" s="736">
        <f t="shared" si="87"/>
        <v>17.177419354838708</v>
      </c>
      <c r="BY143" s="734">
        <f t="shared" si="88"/>
        <v>0</v>
      </c>
      <c r="BZ143" s="85"/>
      <c r="CA143" s="88"/>
      <c r="CB143" s="88"/>
      <c r="CC143" s="89"/>
      <c r="CD143" s="89"/>
      <c r="CE143" s="89"/>
      <c r="CF143" s="89"/>
      <c r="CG143" s="89"/>
      <c r="CH143" s="89"/>
      <c r="CI143" s="89"/>
      <c r="CJ143" s="89"/>
      <c r="CK143" s="89"/>
      <c r="CL143" s="89"/>
      <c r="CM143" s="89"/>
      <c r="CN143" s="89"/>
      <c r="CO143" s="89"/>
      <c r="CP143" s="89"/>
      <c r="CQ143" s="89"/>
      <c r="CR143" s="89"/>
      <c r="CS143" s="89"/>
      <c r="CT143" s="89"/>
    </row>
    <row r="144" spans="1:98" ht="15.75" customHeight="1">
      <c r="A144" s="1018"/>
      <c r="B144" s="1015" t="s">
        <v>214</v>
      </c>
      <c r="C144" s="1009"/>
      <c r="D144" s="1010"/>
      <c r="E144" s="112"/>
      <c r="F144" s="114">
        <f>'Cél.por tricoma'!$BN$40</f>
        <v>8</v>
      </c>
      <c r="G144" s="107">
        <f t="shared" si="61"/>
        <v>0</v>
      </c>
      <c r="H144" s="108">
        <f>Calibração!$F$33</f>
        <v>979.03868483289773</v>
      </c>
      <c r="I144" s="109">
        <f t="shared" si="62"/>
        <v>0</v>
      </c>
      <c r="J144" s="110">
        <f t="shared" si="63"/>
        <v>9.3826086956521735</v>
      </c>
      <c r="K144" s="111">
        <f t="shared" si="64"/>
        <v>0</v>
      </c>
      <c r="L144" s="86"/>
      <c r="M144" s="1031" t="s">
        <v>214</v>
      </c>
      <c r="N144" s="1032"/>
      <c r="O144" s="1033"/>
      <c r="P144" s="736">
        <v>2</v>
      </c>
      <c r="Q144" s="737">
        <f>'Cél.por tricoma'!$BN$86</f>
        <v>6.4615384615384617</v>
      </c>
      <c r="R144" s="730">
        <f t="shared" si="65"/>
        <v>12.923076923076923</v>
      </c>
      <c r="S144" s="731">
        <f>Calibração!$B$43</f>
        <v>97.903868483289784</v>
      </c>
      <c r="T144" s="732">
        <f t="shared" si="66"/>
        <v>1265.2192234763604</v>
      </c>
      <c r="U144" s="733">
        <f t="shared" si="67"/>
        <v>9.4272727272727277</v>
      </c>
      <c r="V144" s="734">
        <f t="shared" si="68"/>
        <v>134.20840364744421</v>
      </c>
      <c r="W144" s="88"/>
      <c r="X144" s="1031" t="s">
        <v>214</v>
      </c>
      <c r="Y144" s="1032"/>
      <c r="Z144" s="1033"/>
      <c r="AA144" s="736">
        <v>1</v>
      </c>
      <c r="AB144" s="737">
        <v>5</v>
      </c>
      <c r="AC144" s="730">
        <f t="shared" si="69"/>
        <v>1.626984126984127</v>
      </c>
      <c r="AD144" s="731">
        <f>Calibração!$F$28</f>
        <v>235.4363553301005</v>
      </c>
      <c r="AE144" s="732">
        <f t="shared" si="70"/>
        <v>383.05121303706829</v>
      </c>
      <c r="AF144" s="733">
        <f t="shared" si="71"/>
        <v>11.445783132530121</v>
      </c>
      <c r="AG144" s="734">
        <f t="shared" si="72"/>
        <v>33.466579665343858</v>
      </c>
      <c r="AH144" s="88"/>
      <c r="AI144" s="1031" t="s">
        <v>214</v>
      </c>
      <c r="AJ144" s="1032"/>
      <c r="AK144" s="1033"/>
      <c r="AL144" s="736">
        <v>2</v>
      </c>
      <c r="AM144" s="737">
        <f>'Cél.por tricoma'!$BN$178</f>
        <v>5.5</v>
      </c>
      <c r="AN144" s="730">
        <f t="shared" si="73"/>
        <v>11</v>
      </c>
      <c r="AO144" s="731">
        <f>Calibração!$G$28</f>
        <v>196.19696277508376</v>
      </c>
      <c r="AP144" s="732">
        <f t="shared" si="74"/>
        <v>2158.1665905259215</v>
      </c>
      <c r="AQ144" s="733">
        <f t="shared" si="75"/>
        <v>11.797872340425531</v>
      </c>
      <c r="AR144" s="734">
        <f t="shared" si="76"/>
        <v>182.92845762798615</v>
      </c>
      <c r="AS144" s="88"/>
      <c r="AT144" s="1015" t="s">
        <v>214</v>
      </c>
      <c r="AU144" s="1009"/>
      <c r="AV144" s="1010"/>
      <c r="AW144" s="112"/>
      <c r="AX144" s="114"/>
      <c r="AY144" s="107">
        <f t="shared" si="77"/>
        <v>0</v>
      </c>
      <c r="AZ144" s="108">
        <f>Calibração!$E$33</f>
        <v>1223.7983560411221</v>
      </c>
      <c r="BA144" s="109">
        <f t="shared" si="78"/>
        <v>0</v>
      </c>
      <c r="BB144" s="110">
        <f t="shared" si="79"/>
        <v>10.888888888888889</v>
      </c>
      <c r="BC144" s="111">
        <f t="shared" si="80"/>
        <v>0</v>
      </c>
      <c r="BD144" s="88"/>
      <c r="BE144" s="1031" t="s">
        <v>214</v>
      </c>
      <c r="BF144" s="1032"/>
      <c r="BG144" s="1033"/>
      <c r="BH144" s="736"/>
      <c r="BI144" s="737"/>
      <c r="BJ144" s="730">
        <f t="shared" si="81"/>
        <v>0</v>
      </c>
      <c r="BK144" s="731">
        <f>Calibração!$D$33</f>
        <v>1631.731141388163</v>
      </c>
      <c r="BL144" s="732">
        <f t="shared" si="82"/>
        <v>0</v>
      </c>
      <c r="BM144" s="736">
        <f t="shared" si="83"/>
        <v>13.527027027027026</v>
      </c>
      <c r="BN144" s="734">
        <f t="shared" si="84"/>
        <v>0</v>
      </c>
      <c r="BO144" s="88"/>
      <c r="BP144" s="1031" t="s">
        <v>214</v>
      </c>
      <c r="BQ144" s="1032"/>
      <c r="BR144" s="1033"/>
      <c r="BS144" s="736">
        <v>1</v>
      </c>
      <c r="BT144" s="769">
        <f>'Cél.por tricoma'!AJ394</f>
        <v>7.2126780626780631</v>
      </c>
      <c r="BU144" s="730">
        <f t="shared" si="85"/>
        <v>7.2126780626780631</v>
      </c>
      <c r="BV144" s="731">
        <f>Calibração!$E$33</f>
        <v>1223.7983560411221</v>
      </c>
      <c r="BW144" s="732">
        <f t="shared" si="86"/>
        <v>8826.8635557592788</v>
      </c>
      <c r="BX144" s="736">
        <f t="shared" si="87"/>
        <v>17.177419354838708</v>
      </c>
      <c r="BY144" s="734">
        <f t="shared" si="88"/>
        <v>513.86435723669047</v>
      </c>
      <c r="BZ144" s="85"/>
      <c r="CA144" s="88"/>
      <c r="CB144" s="88"/>
      <c r="CC144" s="89"/>
      <c r="CD144" s="89"/>
      <c r="CE144" s="89"/>
      <c r="CF144" s="89"/>
      <c r="CG144" s="89"/>
      <c r="CH144" s="89"/>
      <c r="CI144" s="89"/>
      <c r="CJ144" s="89"/>
      <c r="CK144" s="89"/>
      <c r="CL144" s="89"/>
      <c r="CM144" s="89"/>
      <c r="CN144" s="89"/>
      <c r="CO144" s="89"/>
      <c r="CP144" s="89"/>
      <c r="CQ144" s="89"/>
      <c r="CR144" s="89"/>
      <c r="CS144" s="89"/>
      <c r="CT144" s="89"/>
    </row>
    <row r="145" spans="1:98" ht="15.75" customHeight="1">
      <c r="A145" s="1018"/>
      <c r="B145" s="1015" t="s">
        <v>218</v>
      </c>
      <c r="C145" s="1009"/>
      <c r="D145" s="1010"/>
      <c r="E145" s="112">
        <v>1</v>
      </c>
      <c r="F145" s="114">
        <v>2</v>
      </c>
      <c r="G145" s="107">
        <f t="shared" si="61"/>
        <v>2</v>
      </c>
      <c r="H145" s="108">
        <f>Calibração!$F$33</f>
        <v>979.03868483289773</v>
      </c>
      <c r="I145" s="109">
        <f t="shared" si="62"/>
        <v>1958.0773696657955</v>
      </c>
      <c r="J145" s="110">
        <f t="shared" si="63"/>
        <v>9.3826086956521735</v>
      </c>
      <c r="K145" s="111">
        <f t="shared" si="64"/>
        <v>208.69221270766124</v>
      </c>
      <c r="L145" s="86"/>
      <c r="M145" s="1031" t="s">
        <v>218</v>
      </c>
      <c r="N145" s="1032"/>
      <c r="O145" s="1033"/>
      <c r="P145" s="736">
        <v>4</v>
      </c>
      <c r="Q145" s="739">
        <f>'Cél.por tricoma'!M395</f>
        <v>1.626984126984127</v>
      </c>
      <c r="R145" s="730">
        <f t="shared" si="65"/>
        <v>6.5079365079365079</v>
      </c>
      <c r="S145" s="731">
        <f>Calibração!$B$43</f>
        <v>97.903868483289784</v>
      </c>
      <c r="T145" s="732">
        <f t="shared" si="66"/>
        <v>637.15215997061603</v>
      </c>
      <c r="U145" s="733">
        <f t="shared" si="67"/>
        <v>9.4272727272727277</v>
      </c>
      <c r="V145" s="734">
        <f t="shared" si="68"/>
        <v>67.586053613083664</v>
      </c>
      <c r="W145" s="88"/>
      <c r="X145" s="1031" t="s">
        <v>218</v>
      </c>
      <c r="Y145" s="1032"/>
      <c r="Z145" s="1033"/>
      <c r="AA145" s="736">
        <v>1</v>
      </c>
      <c r="AB145" s="739">
        <f>'Cél.por tricoma'!M395</f>
        <v>1.626984126984127</v>
      </c>
      <c r="AC145" s="730">
        <f t="shared" si="69"/>
        <v>1</v>
      </c>
      <c r="AD145" s="731">
        <f>Calibração!$F$28</f>
        <v>235.4363553301005</v>
      </c>
      <c r="AE145" s="732">
        <f t="shared" si="70"/>
        <v>235.4363553301005</v>
      </c>
      <c r="AF145" s="733">
        <f t="shared" si="71"/>
        <v>11.445783132530121</v>
      </c>
      <c r="AG145" s="734">
        <f t="shared" si="72"/>
        <v>20.5697026235772</v>
      </c>
      <c r="AH145" s="88"/>
      <c r="AI145" s="1031" t="s">
        <v>218</v>
      </c>
      <c r="AJ145" s="1032"/>
      <c r="AK145" s="1033"/>
      <c r="AL145" s="736"/>
      <c r="AM145" s="737"/>
      <c r="AN145" s="730">
        <f t="shared" si="73"/>
        <v>0</v>
      </c>
      <c r="AO145" s="731">
        <f>Calibração!$G$28</f>
        <v>196.19696277508376</v>
      </c>
      <c r="AP145" s="732">
        <f t="shared" si="74"/>
        <v>0</v>
      </c>
      <c r="AQ145" s="733">
        <f t="shared" si="75"/>
        <v>11.797872340425531</v>
      </c>
      <c r="AR145" s="734">
        <f t="shared" si="76"/>
        <v>0</v>
      </c>
      <c r="AS145" s="88"/>
      <c r="AT145" s="1015" t="s">
        <v>218</v>
      </c>
      <c r="AU145" s="1009"/>
      <c r="AV145" s="1010"/>
      <c r="AW145" s="112"/>
      <c r="AX145" s="114"/>
      <c r="AY145" s="107">
        <f t="shared" si="77"/>
        <v>0</v>
      </c>
      <c r="AZ145" s="108">
        <f>Calibração!$E$33</f>
        <v>1223.7983560411221</v>
      </c>
      <c r="BA145" s="109">
        <f t="shared" si="78"/>
        <v>0</v>
      </c>
      <c r="BB145" s="110">
        <f t="shared" si="79"/>
        <v>10.888888888888889</v>
      </c>
      <c r="BC145" s="111">
        <f t="shared" si="80"/>
        <v>0</v>
      </c>
      <c r="BD145" s="88"/>
      <c r="BE145" s="1031" t="s">
        <v>218</v>
      </c>
      <c r="BF145" s="1032"/>
      <c r="BG145" s="1033"/>
      <c r="BH145" s="736"/>
      <c r="BI145" s="737"/>
      <c r="BJ145" s="730">
        <f t="shared" si="81"/>
        <v>0</v>
      </c>
      <c r="BK145" s="731">
        <f>Calibração!$D$33</f>
        <v>1631.731141388163</v>
      </c>
      <c r="BL145" s="732">
        <f t="shared" si="82"/>
        <v>0</v>
      </c>
      <c r="BM145" s="736">
        <f t="shared" si="83"/>
        <v>13.527027027027026</v>
      </c>
      <c r="BN145" s="734">
        <f t="shared" si="84"/>
        <v>0</v>
      </c>
      <c r="BO145" s="88"/>
      <c r="BP145" s="1031" t="s">
        <v>218</v>
      </c>
      <c r="BQ145" s="1032"/>
      <c r="BR145" s="1033"/>
      <c r="BS145" s="736">
        <v>1</v>
      </c>
      <c r="BT145" s="770">
        <f>'Cél.por tricoma'!W395</f>
        <v>1.7341269841269842</v>
      </c>
      <c r="BU145" s="730">
        <f t="shared" si="85"/>
        <v>1.7341269841269842</v>
      </c>
      <c r="BV145" s="731">
        <f>Calibração!$E$33</f>
        <v>1223.7983560411221</v>
      </c>
      <c r="BW145" s="732">
        <f t="shared" si="86"/>
        <v>2122.2217523411523</v>
      </c>
      <c r="BX145" s="736">
        <f t="shared" si="87"/>
        <v>17.177419354838708</v>
      </c>
      <c r="BY145" s="734">
        <f t="shared" si="88"/>
        <v>123.54718182643329</v>
      </c>
      <c r="BZ145" s="85"/>
      <c r="CA145" s="88"/>
      <c r="CB145" s="88"/>
      <c r="CC145" s="89"/>
      <c r="CD145" s="89"/>
      <c r="CE145" s="89"/>
      <c r="CF145" s="89"/>
      <c r="CG145" s="89"/>
      <c r="CH145" s="89"/>
      <c r="CI145" s="89"/>
      <c r="CJ145" s="89"/>
      <c r="CK145" s="89"/>
      <c r="CL145" s="89"/>
      <c r="CM145" s="89"/>
      <c r="CN145" s="89"/>
      <c r="CO145" s="89"/>
      <c r="CP145" s="89"/>
      <c r="CQ145" s="89"/>
      <c r="CR145" s="89"/>
      <c r="CS145" s="89"/>
      <c r="CT145" s="89"/>
    </row>
    <row r="146" spans="1:98" ht="15.75" customHeight="1">
      <c r="A146" s="1019"/>
      <c r="B146" s="1008" t="s">
        <v>126</v>
      </c>
      <c r="C146" s="1009"/>
      <c r="D146" s="1010"/>
      <c r="E146" s="112">
        <v>1</v>
      </c>
      <c r="F146" s="115">
        <v>1</v>
      </c>
      <c r="G146" s="107">
        <f t="shared" si="61"/>
        <v>1</v>
      </c>
      <c r="H146" s="108">
        <f>Calibração!$F$33</f>
        <v>979.03868483289773</v>
      </c>
      <c r="I146" s="109">
        <f t="shared" si="62"/>
        <v>979.03868483289773</v>
      </c>
      <c r="J146" s="110">
        <f t="shared" si="63"/>
        <v>9.3826086956521735</v>
      </c>
      <c r="K146" s="111">
        <f t="shared" si="64"/>
        <v>104.34610635383062</v>
      </c>
      <c r="L146" s="86"/>
      <c r="M146" s="1061" t="s">
        <v>126</v>
      </c>
      <c r="N146" s="1032"/>
      <c r="O146" s="1033"/>
      <c r="P146" s="736">
        <v>4</v>
      </c>
      <c r="Q146" s="738">
        <v>1</v>
      </c>
      <c r="R146" s="730">
        <f t="shared" si="65"/>
        <v>4</v>
      </c>
      <c r="S146" s="731">
        <f>Calibração!$B$43</f>
        <v>97.903868483289784</v>
      </c>
      <c r="T146" s="732">
        <f t="shared" si="66"/>
        <v>391.61547393315914</v>
      </c>
      <c r="U146" s="733">
        <f t="shared" si="67"/>
        <v>9.4272727272727277</v>
      </c>
      <c r="V146" s="734">
        <f t="shared" si="68"/>
        <v>41.540696367066062</v>
      </c>
      <c r="W146" s="88"/>
      <c r="X146" s="1061" t="s">
        <v>126</v>
      </c>
      <c r="Y146" s="1032"/>
      <c r="Z146" s="1033"/>
      <c r="AA146" s="736">
        <v>1</v>
      </c>
      <c r="AB146" s="738">
        <v>1</v>
      </c>
      <c r="AC146" s="730">
        <f t="shared" si="69"/>
        <v>3</v>
      </c>
      <c r="AD146" s="731">
        <f>Calibração!$F$28</f>
        <v>235.4363553301005</v>
      </c>
      <c r="AE146" s="732">
        <f t="shared" si="70"/>
        <v>706.30906599030152</v>
      </c>
      <c r="AF146" s="733">
        <f t="shared" si="71"/>
        <v>11.445783132530121</v>
      </c>
      <c r="AG146" s="734">
        <f t="shared" si="72"/>
        <v>61.709107870731607</v>
      </c>
      <c r="AH146" s="88"/>
      <c r="AI146" s="1061" t="s">
        <v>126</v>
      </c>
      <c r="AJ146" s="1032"/>
      <c r="AK146" s="1033"/>
      <c r="AL146" s="736">
        <v>1</v>
      </c>
      <c r="AM146" s="738">
        <v>1</v>
      </c>
      <c r="AN146" s="730">
        <f t="shared" si="73"/>
        <v>1</v>
      </c>
      <c r="AO146" s="731">
        <f>Calibração!$G$28</f>
        <v>196.19696277508376</v>
      </c>
      <c r="AP146" s="732">
        <f t="shared" si="74"/>
        <v>196.19696277508376</v>
      </c>
      <c r="AQ146" s="733">
        <f t="shared" si="75"/>
        <v>11.797872340425531</v>
      </c>
      <c r="AR146" s="734">
        <f t="shared" si="76"/>
        <v>16.629859784362377</v>
      </c>
      <c r="AS146" s="88"/>
      <c r="AT146" s="1008" t="s">
        <v>126</v>
      </c>
      <c r="AU146" s="1009"/>
      <c r="AV146" s="1010"/>
      <c r="AW146" s="112"/>
      <c r="AX146" s="115">
        <v>1</v>
      </c>
      <c r="AY146" s="107">
        <f t="shared" si="77"/>
        <v>0</v>
      </c>
      <c r="AZ146" s="108">
        <f>Calibração!$E$33</f>
        <v>1223.7983560411221</v>
      </c>
      <c r="BA146" s="109">
        <f t="shared" si="78"/>
        <v>0</v>
      </c>
      <c r="BB146" s="110">
        <f t="shared" si="79"/>
        <v>10.888888888888889</v>
      </c>
      <c r="BC146" s="111">
        <f t="shared" si="80"/>
        <v>0</v>
      </c>
      <c r="BD146" s="88"/>
      <c r="BE146" s="1061" t="s">
        <v>126</v>
      </c>
      <c r="BF146" s="1032"/>
      <c r="BG146" s="1033"/>
      <c r="BH146" s="736">
        <v>1</v>
      </c>
      <c r="BI146" s="738">
        <v>1</v>
      </c>
      <c r="BJ146" s="730">
        <f t="shared" si="81"/>
        <v>1</v>
      </c>
      <c r="BK146" s="731">
        <f>Calibração!$D$33</f>
        <v>1631.731141388163</v>
      </c>
      <c r="BL146" s="732">
        <f t="shared" si="82"/>
        <v>1631.731141388163</v>
      </c>
      <c r="BM146" s="736">
        <f t="shared" si="83"/>
        <v>13.527027027027026</v>
      </c>
      <c r="BN146" s="734">
        <f t="shared" si="84"/>
        <v>120.62747698573833</v>
      </c>
      <c r="BO146" s="88"/>
      <c r="BP146" s="1061" t="s">
        <v>126</v>
      </c>
      <c r="BQ146" s="1032"/>
      <c r="BR146" s="1033"/>
      <c r="BS146" s="736"/>
      <c r="BT146" s="738">
        <v>1</v>
      </c>
      <c r="BU146" s="730">
        <f t="shared" si="85"/>
        <v>0</v>
      </c>
      <c r="BV146" s="731">
        <f>Calibração!$E$33</f>
        <v>1223.7983560411221</v>
      </c>
      <c r="BW146" s="732">
        <f t="shared" si="86"/>
        <v>0</v>
      </c>
      <c r="BX146" s="736">
        <f t="shared" si="87"/>
        <v>17.177419354838708</v>
      </c>
      <c r="BY146" s="734">
        <f t="shared" si="88"/>
        <v>0</v>
      </c>
      <c r="BZ146" s="85"/>
      <c r="CA146" s="88"/>
      <c r="CB146" s="88"/>
      <c r="CC146" s="89"/>
      <c r="CD146" s="89"/>
      <c r="CE146" s="89"/>
      <c r="CF146" s="89"/>
      <c r="CG146" s="89"/>
      <c r="CH146" s="89"/>
      <c r="CI146" s="89"/>
      <c r="CJ146" s="89"/>
      <c r="CK146" s="89"/>
      <c r="CL146" s="89"/>
      <c r="CM146" s="89"/>
      <c r="CN146" s="89"/>
      <c r="CO146" s="89"/>
      <c r="CP146" s="89"/>
      <c r="CQ146" s="89"/>
      <c r="CR146" s="89"/>
      <c r="CS146" s="89"/>
      <c r="CT146" s="89"/>
    </row>
    <row r="147" spans="1:98" ht="15.75" customHeight="1">
      <c r="A147" s="85"/>
      <c r="B147" s="1011" t="s">
        <v>129</v>
      </c>
      <c r="C147" s="1009"/>
      <c r="D147" s="1010"/>
      <c r="E147" s="112"/>
      <c r="F147" s="115">
        <v>1</v>
      </c>
      <c r="G147" s="107">
        <f t="shared" si="61"/>
        <v>0</v>
      </c>
      <c r="H147" s="108">
        <f>Calibração!$F$33</f>
        <v>979.03868483289773</v>
      </c>
      <c r="I147" s="109">
        <f t="shared" si="62"/>
        <v>0</v>
      </c>
      <c r="J147" s="110">
        <f t="shared" si="63"/>
        <v>9.3826086956521735</v>
      </c>
      <c r="K147" s="111">
        <f t="shared" si="64"/>
        <v>0</v>
      </c>
      <c r="L147" s="86"/>
      <c r="M147" s="1062" t="s">
        <v>129</v>
      </c>
      <c r="N147" s="1032"/>
      <c r="O147" s="1033"/>
      <c r="P147" s="736">
        <v>4</v>
      </c>
      <c r="Q147" s="738">
        <v>1</v>
      </c>
      <c r="R147" s="730">
        <f t="shared" si="65"/>
        <v>4</v>
      </c>
      <c r="S147" s="731">
        <f>Calibração!$B$43</f>
        <v>97.903868483289784</v>
      </c>
      <c r="T147" s="732">
        <f t="shared" si="66"/>
        <v>391.61547393315914</v>
      </c>
      <c r="U147" s="733">
        <f t="shared" si="67"/>
        <v>9.4272727272727277</v>
      </c>
      <c r="V147" s="734">
        <f t="shared" si="68"/>
        <v>41.540696367066062</v>
      </c>
      <c r="W147" s="88"/>
      <c r="X147" s="1062" t="s">
        <v>129</v>
      </c>
      <c r="Y147" s="1032"/>
      <c r="Z147" s="1033"/>
      <c r="AA147" s="736">
        <v>3</v>
      </c>
      <c r="AB147" s="738">
        <v>1</v>
      </c>
      <c r="AC147" s="730">
        <f t="shared" si="69"/>
        <v>0</v>
      </c>
      <c r="AD147" s="731">
        <f>Calibração!$F$28</f>
        <v>235.4363553301005</v>
      </c>
      <c r="AE147" s="732">
        <f t="shared" si="70"/>
        <v>0</v>
      </c>
      <c r="AF147" s="733">
        <f t="shared" si="71"/>
        <v>11.445783132530121</v>
      </c>
      <c r="AG147" s="734">
        <f t="shared" si="72"/>
        <v>0</v>
      </c>
      <c r="AH147" s="88"/>
      <c r="AI147" s="1062" t="s">
        <v>129</v>
      </c>
      <c r="AJ147" s="1032"/>
      <c r="AK147" s="1033"/>
      <c r="AL147" s="736">
        <v>3</v>
      </c>
      <c r="AM147" s="738">
        <v>1</v>
      </c>
      <c r="AN147" s="730">
        <f t="shared" si="73"/>
        <v>3</v>
      </c>
      <c r="AO147" s="731">
        <f>Calibração!$G$28</f>
        <v>196.19696277508376</v>
      </c>
      <c r="AP147" s="732">
        <f t="shared" si="74"/>
        <v>588.59088832525129</v>
      </c>
      <c r="AQ147" s="733">
        <f t="shared" si="75"/>
        <v>11.797872340425531</v>
      </c>
      <c r="AR147" s="734">
        <f t="shared" si="76"/>
        <v>49.889579353087129</v>
      </c>
      <c r="AS147" s="88"/>
      <c r="AT147" s="1011" t="s">
        <v>129</v>
      </c>
      <c r="AU147" s="1009"/>
      <c r="AV147" s="1010"/>
      <c r="AW147" s="112"/>
      <c r="AX147" s="115">
        <v>1</v>
      </c>
      <c r="AY147" s="107">
        <f t="shared" si="77"/>
        <v>0</v>
      </c>
      <c r="AZ147" s="108">
        <f>Calibração!$E$33</f>
        <v>1223.7983560411221</v>
      </c>
      <c r="BA147" s="109">
        <f t="shared" si="78"/>
        <v>0</v>
      </c>
      <c r="BB147" s="110">
        <f t="shared" si="79"/>
        <v>10.888888888888889</v>
      </c>
      <c r="BC147" s="111">
        <f t="shared" si="80"/>
        <v>0</v>
      </c>
      <c r="BD147" s="88"/>
      <c r="BE147" s="1062" t="s">
        <v>129</v>
      </c>
      <c r="BF147" s="1032"/>
      <c r="BG147" s="1033"/>
      <c r="BH147" s="736"/>
      <c r="BI147" s="738">
        <v>1</v>
      </c>
      <c r="BJ147" s="730">
        <f t="shared" si="81"/>
        <v>0</v>
      </c>
      <c r="BK147" s="731">
        <f>Calibração!$D$33</f>
        <v>1631.731141388163</v>
      </c>
      <c r="BL147" s="732">
        <f t="shared" si="82"/>
        <v>0</v>
      </c>
      <c r="BM147" s="736">
        <f t="shared" si="83"/>
        <v>13.527027027027026</v>
      </c>
      <c r="BN147" s="734">
        <f t="shared" si="84"/>
        <v>0</v>
      </c>
      <c r="BO147" s="88"/>
      <c r="BP147" s="1062" t="s">
        <v>129</v>
      </c>
      <c r="BQ147" s="1032"/>
      <c r="BR147" s="1033"/>
      <c r="BS147" s="736"/>
      <c r="BT147" s="738">
        <v>1</v>
      </c>
      <c r="BU147" s="730">
        <f t="shared" si="85"/>
        <v>0</v>
      </c>
      <c r="BV147" s="731">
        <f>Calibração!$E$33</f>
        <v>1223.7983560411221</v>
      </c>
      <c r="BW147" s="732">
        <f t="shared" si="86"/>
        <v>0</v>
      </c>
      <c r="BX147" s="736">
        <f t="shared" si="87"/>
        <v>17.177419354838708</v>
      </c>
      <c r="BY147" s="734">
        <f t="shared" si="88"/>
        <v>0</v>
      </c>
      <c r="BZ147" s="85"/>
      <c r="CA147" s="88"/>
      <c r="CB147" s="88"/>
      <c r="CC147" s="89"/>
      <c r="CD147" s="89"/>
      <c r="CE147" s="89"/>
      <c r="CF147" s="89"/>
      <c r="CG147" s="89"/>
      <c r="CH147" s="89"/>
      <c r="CI147" s="89"/>
      <c r="CJ147" s="89"/>
      <c r="CK147" s="89"/>
      <c r="CL147" s="89"/>
      <c r="CM147" s="89"/>
      <c r="CN147" s="89"/>
      <c r="CO147" s="89"/>
      <c r="CP147" s="89"/>
      <c r="CQ147" s="89"/>
      <c r="CR147" s="89"/>
      <c r="CS147" s="89"/>
      <c r="CT147" s="89"/>
    </row>
    <row r="148" spans="1:98" ht="15.75" customHeight="1">
      <c r="A148" s="85"/>
      <c r="B148" s="1011" t="s">
        <v>264</v>
      </c>
      <c r="C148" s="1009"/>
      <c r="D148" s="1010"/>
      <c r="E148" s="112"/>
      <c r="F148" s="115">
        <v>1</v>
      </c>
      <c r="G148" s="107">
        <f t="shared" si="61"/>
        <v>0</v>
      </c>
      <c r="H148" s="108">
        <f>Calibração!$F$33</f>
        <v>979.03868483289773</v>
      </c>
      <c r="I148" s="109">
        <f t="shared" si="62"/>
        <v>0</v>
      </c>
      <c r="J148" s="110">
        <f t="shared" si="63"/>
        <v>9.3826086956521735</v>
      </c>
      <c r="K148" s="111">
        <f t="shared" si="64"/>
        <v>0</v>
      </c>
      <c r="L148" s="86"/>
      <c r="M148" s="1062" t="s">
        <v>264</v>
      </c>
      <c r="N148" s="1032"/>
      <c r="O148" s="1033"/>
      <c r="P148" s="736">
        <v>3</v>
      </c>
      <c r="Q148" s="738">
        <v>1</v>
      </c>
      <c r="R148" s="730">
        <f t="shared" si="65"/>
        <v>3</v>
      </c>
      <c r="S148" s="731">
        <f>Calibração!$B$43</f>
        <v>97.903868483289784</v>
      </c>
      <c r="T148" s="732">
        <f t="shared" si="66"/>
        <v>293.71160544986935</v>
      </c>
      <c r="U148" s="733">
        <f t="shared" si="67"/>
        <v>9.4272727272727277</v>
      </c>
      <c r="V148" s="734">
        <f t="shared" si="68"/>
        <v>31.155522275299543</v>
      </c>
      <c r="W148" s="88"/>
      <c r="X148" s="1062" t="s">
        <v>264</v>
      </c>
      <c r="Y148" s="1032"/>
      <c r="Z148" s="1033"/>
      <c r="AA148" s="736"/>
      <c r="AB148" s="738">
        <v>1</v>
      </c>
      <c r="AC148" s="730">
        <f t="shared" si="69"/>
        <v>0</v>
      </c>
      <c r="AD148" s="731">
        <f>Calibração!$F$28</f>
        <v>235.4363553301005</v>
      </c>
      <c r="AE148" s="732">
        <f t="shared" si="70"/>
        <v>0</v>
      </c>
      <c r="AF148" s="733">
        <f t="shared" si="71"/>
        <v>11.445783132530121</v>
      </c>
      <c r="AG148" s="734">
        <f t="shared" si="72"/>
        <v>0</v>
      </c>
      <c r="AH148" s="88"/>
      <c r="AI148" s="1062" t="s">
        <v>264</v>
      </c>
      <c r="AJ148" s="1032"/>
      <c r="AK148" s="1033"/>
      <c r="AL148" s="736"/>
      <c r="AM148" s="738">
        <v>1</v>
      </c>
      <c r="AN148" s="730">
        <f t="shared" si="73"/>
        <v>0</v>
      </c>
      <c r="AO148" s="731">
        <f>Calibração!$G$28</f>
        <v>196.19696277508376</v>
      </c>
      <c r="AP148" s="732">
        <f t="shared" si="74"/>
        <v>0</v>
      </c>
      <c r="AQ148" s="733">
        <f t="shared" si="75"/>
        <v>11.797872340425531</v>
      </c>
      <c r="AR148" s="734">
        <f t="shared" si="76"/>
        <v>0</v>
      </c>
      <c r="AS148" s="88"/>
      <c r="AT148" s="1011" t="s">
        <v>264</v>
      </c>
      <c r="AU148" s="1009"/>
      <c r="AV148" s="1010"/>
      <c r="AW148" s="112"/>
      <c r="AX148" s="115">
        <v>1</v>
      </c>
      <c r="AY148" s="107">
        <f t="shared" si="77"/>
        <v>0</v>
      </c>
      <c r="AZ148" s="108">
        <f>Calibração!$E$33</f>
        <v>1223.7983560411221</v>
      </c>
      <c r="BA148" s="109">
        <f t="shared" si="78"/>
        <v>0</v>
      </c>
      <c r="BB148" s="110">
        <f t="shared" si="79"/>
        <v>10.888888888888889</v>
      </c>
      <c r="BC148" s="111">
        <f t="shared" si="80"/>
        <v>0</v>
      </c>
      <c r="BD148" s="88"/>
      <c r="BE148" s="1062" t="s">
        <v>264</v>
      </c>
      <c r="BF148" s="1032"/>
      <c r="BG148" s="1033"/>
      <c r="BH148" s="736"/>
      <c r="BI148" s="738">
        <v>1</v>
      </c>
      <c r="BJ148" s="730">
        <f t="shared" si="81"/>
        <v>0</v>
      </c>
      <c r="BK148" s="731">
        <f>Calibração!$D$33</f>
        <v>1631.731141388163</v>
      </c>
      <c r="BL148" s="732">
        <f t="shared" si="82"/>
        <v>0</v>
      </c>
      <c r="BM148" s="736">
        <f t="shared" si="83"/>
        <v>13.527027027027026</v>
      </c>
      <c r="BN148" s="734">
        <f t="shared" si="84"/>
        <v>0</v>
      </c>
      <c r="BO148" s="88"/>
      <c r="BP148" s="1062" t="s">
        <v>264</v>
      </c>
      <c r="BQ148" s="1032"/>
      <c r="BR148" s="1033"/>
      <c r="BS148" s="736"/>
      <c r="BT148" s="738">
        <v>1</v>
      </c>
      <c r="BU148" s="730">
        <f t="shared" si="85"/>
        <v>0</v>
      </c>
      <c r="BV148" s="731">
        <f>Calibração!$E$33</f>
        <v>1223.7983560411221</v>
      </c>
      <c r="BW148" s="732">
        <f t="shared" si="86"/>
        <v>0</v>
      </c>
      <c r="BX148" s="736">
        <f t="shared" si="87"/>
        <v>17.177419354838708</v>
      </c>
      <c r="BY148" s="734">
        <f t="shared" si="88"/>
        <v>0</v>
      </c>
      <c r="BZ148" s="85"/>
      <c r="CA148" s="88"/>
      <c r="CB148" s="88"/>
      <c r="CC148" s="89"/>
      <c r="CD148" s="89"/>
      <c r="CE148" s="89"/>
      <c r="CF148" s="89"/>
      <c r="CG148" s="89"/>
      <c r="CH148" s="89"/>
      <c r="CI148" s="89"/>
      <c r="CJ148" s="89"/>
      <c r="CK148" s="89"/>
      <c r="CL148" s="89"/>
      <c r="CM148" s="89"/>
      <c r="CN148" s="89"/>
      <c r="CO148" s="89"/>
      <c r="CP148" s="89"/>
      <c r="CQ148" s="89"/>
      <c r="CR148" s="89"/>
      <c r="CS148" s="89"/>
      <c r="CT148" s="89"/>
    </row>
    <row r="149" spans="1:98" ht="15.75" customHeight="1">
      <c r="A149" s="85"/>
      <c r="B149" s="1011" t="s">
        <v>138</v>
      </c>
      <c r="C149" s="1009"/>
      <c r="D149" s="1010"/>
      <c r="E149" s="112"/>
      <c r="F149" s="115">
        <v>1</v>
      </c>
      <c r="G149" s="107">
        <f t="shared" si="61"/>
        <v>0</v>
      </c>
      <c r="H149" s="108">
        <f>Calibração!$F$33</f>
        <v>979.03868483289773</v>
      </c>
      <c r="I149" s="109">
        <f t="shared" si="62"/>
        <v>0</v>
      </c>
      <c r="J149" s="110">
        <f t="shared" si="63"/>
        <v>9.3826086956521735</v>
      </c>
      <c r="K149" s="111">
        <f t="shared" si="64"/>
        <v>0</v>
      </c>
      <c r="L149" s="86"/>
      <c r="M149" s="1062" t="s">
        <v>138</v>
      </c>
      <c r="N149" s="1032"/>
      <c r="O149" s="1033"/>
      <c r="P149" s="736"/>
      <c r="Q149" s="738">
        <v>1</v>
      </c>
      <c r="R149" s="730">
        <f t="shared" si="65"/>
        <v>0</v>
      </c>
      <c r="S149" s="731">
        <f>Calibração!$B$43</f>
        <v>97.903868483289784</v>
      </c>
      <c r="T149" s="732">
        <f t="shared" si="66"/>
        <v>0</v>
      </c>
      <c r="U149" s="733">
        <f t="shared" si="67"/>
        <v>9.4272727272727277</v>
      </c>
      <c r="V149" s="734">
        <f t="shared" si="68"/>
        <v>0</v>
      </c>
      <c r="W149" s="88"/>
      <c r="X149" s="1062" t="s">
        <v>138</v>
      </c>
      <c r="Y149" s="1032"/>
      <c r="Z149" s="1033"/>
      <c r="AA149" s="736"/>
      <c r="AB149" s="738">
        <v>1</v>
      </c>
      <c r="AC149" s="730">
        <f t="shared" si="69"/>
        <v>0</v>
      </c>
      <c r="AD149" s="731">
        <f>Calibração!$F$28</f>
        <v>235.4363553301005</v>
      </c>
      <c r="AE149" s="732">
        <f t="shared" si="70"/>
        <v>0</v>
      </c>
      <c r="AF149" s="733">
        <f t="shared" si="71"/>
        <v>11.445783132530121</v>
      </c>
      <c r="AG149" s="734">
        <f t="shared" si="72"/>
        <v>0</v>
      </c>
      <c r="AH149" s="88"/>
      <c r="AI149" s="1062" t="s">
        <v>138</v>
      </c>
      <c r="AJ149" s="1032"/>
      <c r="AK149" s="1033"/>
      <c r="AL149" s="736"/>
      <c r="AM149" s="738">
        <v>1</v>
      </c>
      <c r="AN149" s="730">
        <f t="shared" si="73"/>
        <v>0</v>
      </c>
      <c r="AO149" s="731">
        <f>Calibração!$G$28</f>
        <v>196.19696277508376</v>
      </c>
      <c r="AP149" s="732">
        <f t="shared" si="74"/>
        <v>0</v>
      </c>
      <c r="AQ149" s="733">
        <f t="shared" si="75"/>
        <v>11.797872340425531</v>
      </c>
      <c r="AR149" s="734">
        <f t="shared" si="76"/>
        <v>0</v>
      </c>
      <c r="AS149" s="88"/>
      <c r="AT149" s="1011" t="s">
        <v>138</v>
      </c>
      <c r="AU149" s="1009"/>
      <c r="AV149" s="1010"/>
      <c r="AW149" s="112"/>
      <c r="AX149" s="115">
        <v>1</v>
      </c>
      <c r="AY149" s="107">
        <f t="shared" si="77"/>
        <v>0</v>
      </c>
      <c r="AZ149" s="108">
        <f>Calibração!$E$33</f>
        <v>1223.7983560411221</v>
      </c>
      <c r="BA149" s="109">
        <f t="shared" si="78"/>
        <v>0</v>
      </c>
      <c r="BB149" s="110">
        <f t="shared" si="79"/>
        <v>10.888888888888889</v>
      </c>
      <c r="BC149" s="111">
        <f t="shared" si="80"/>
        <v>0</v>
      </c>
      <c r="BD149" s="88"/>
      <c r="BE149" s="1062" t="s">
        <v>138</v>
      </c>
      <c r="BF149" s="1032"/>
      <c r="BG149" s="1033"/>
      <c r="BH149" s="736"/>
      <c r="BI149" s="738">
        <v>1</v>
      </c>
      <c r="BJ149" s="730">
        <f t="shared" si="81"/>
        <v>0</v>
      </c>
      <c r="BK149" s="731">
        <f>Calibração!$D$33</f>
        <v>1631.731141388163</v>
      </c>
      <c r="BL149" s="732">
        <f t="shared" si="82"/>
        <v>0</v>
      </c>
      <c r="BM149" s="736">
        <f t="shared" si="83"/>
        <v>13.527027027027026</v>
      </c>
      <c r="BN149" s="734">
        <f t="shared" si="84"/>
        <v>0</v>
      </c>
      <c r="BO149" s="88"/>
      <c r="BP149" s="1062" t="s">
        <v>138</v>
      </c>
      <c r="BQ149" s="1032"/>
      <c r="BR149" s="1033"/>
      <c r="BS149" s="736"/>
      <c r="BT149" s="738">
        <v>1</v>
      </c>
      <c r="BU149" s="730">
        <f t="shared" si="85"/>
        <v>0</v>
      </c>
      <c r="BV149" s="731">
        <f>Calibração!$E$33</f>
        <v>1223.7983560411221</v>
      </c>
      <c r="BW149" s="732">
        <f t="shared" si="86"/>
        <v>0</v>
      </c>
      <c r="BX149" s="736">
        <f t="shared" si="87"/>
        <v>17.177419354838708</v>
      </c>
      <c r="BY149" s="734">
        <f t="shared" si="88"/>
        <v>0</v>
      </c>
      <c r="BZ149" s="85"/>
      <c r="CA149" s="88"/>
      <c r="CB149" s="88"/>
      <c r="CC149" s="89"/>
      <c r="CD149" s="89"/>
      <c r="CE149" s="89"/>
      <c r="CF149" s="89"/>
      <c r="CG149" s="89"/>
      <c r="CH149" s="89"/>
      <c r="CI149" s="89"/>
      <c r="CJ149" s="89"/>
      <c r="CK149" s="89"/>
      <c r="CL149" s="89"/>
      <c r="CM149" s="89"/>
      <c r="CN149" s="89"/>
      <c r="CO149" s="89"/>
      <c r="CP149" s="89"/>
      <c r="CQ149" s="89"/>
      <c r="CR149" s="89"/>
      <c r="CS149" s="89"/>
      <c r="CT149" s="89"/>
    </row>
    <row r="150" spans="1:98" ht="15.75" customHeight="1">
      <c r="A150" s="85"/>
      <c r="B150" s="1005" t="s">
        <v>212</v>
      </c>
      <c r="C150" s="1006"/>
      <c r="D150" s="1007"/>
      <c r="E150" s="124"/>
      <c r="F150" s="131"/>
      <c r="G150" s="126">
        <f t="shared" si="61"/>
        <v>0</v>
      </c>
      <c r="H150" s="127">
        <f>Calibração!$F$33</f>
        <v>979.03868483289773</v>
      </c>
      <c r="I150" s="128">
        <f t="shared" si="62"/>
        <v>0</v>
      </c>
      <c r="J150" s="129">
        <f t="shared" si="63"/>
        <v>9.3826086956521735</v>
      </c>
      <c r="K150" s="130">
        <f t="shared" si="64"/>
        <v>0</v>
      </c>
      <c r="L150" s="86"/>
      <c r="M150" s="1063" t="s">
        <v>212</v>
      </c>
      <c r="N150" s="1064"/>
      <c r="O150" s="1065"/>
      <c r="P150" s="740"/>
      <c r="Q150" s="741"/>
      <c r="R150" s="730">
        <f t="shared" si="65"/>
        <v>0</v>
      </c>
      <c r="S150" s="742">
        <f>Calibração!$B$43</f>
        <v>97.903868483289784</v>
      </c>
      <c r="T150" s="743">
        <f t="shared" si="66"/>
        <v>0</v>
      </c>
      <c r="U150" s="744">
        <f t="shared" si="67"/>
        <v>9.4272727272727277</v>
      </c>
      <c r="V150" s="745">
        <f t="shared" si="68"/>
        <v>0</v>
      </c>
      <c r="W150" s="88"/>
      <c r="X150" s="1063" t="s">
        <v>212</v>
      </c>
      <c r="Y150" s="1064"/>
      <c r="Z150" s="1065"/>
      <c r="AA150" s="740"/>
      <c r="AB150" s="741"/>
      <c r="AC150" s="730">
        <f t="shared" si="69"/>
        <v>0</v>
      </c>
      <c r="AD150" s="742">
        <f>Calibração!$F$28</f>
        <v>235.4363553301005</v>
      </c>
      <c r="AE150" s="732">
        <f t="shared" si="70"/>
        <v>0</v>
      </c>
      <c r="AF150" s="744">
        <f t="shared" si="71"/>
        <v>11.445783132530121</v>
      </c>
      <c r="AG150" s="745">
        <f t="shared" si="72"/>
        <v>0</v>
      </c>
      <c r="AH150" s="88"/>
      <c r="AI150" s="1063" t="s">
        <v>212</v>
      </c>
      <c r="AJ150" s="1064"/>
      <c r="AK150" s="1065"/>
      <c r="AL150" s="740"/>
      <c r="AM150" s="741"/>
      <c r="AN150" s="754">
        <f t="shared" si="73"/>
        <v>0</v>
      </c>
      <c r="AO150" s="742">
        <f>Calibração!$G$28</f>
        <v>196.19696277508376</v>
      </c>
      <c r="AP150" s="732">
        <f t="shared" si="74"/>
        <v>0</v>
      </c>
      <c r="AQ150" s="744">
        <f t="shared" si="75"/>
        <v>11.797872340425531</v>
      </c>
      <c r="AR150" s="734">
        <f t="shared" si="76"/>
        <v>0</v>
      </c>
      <c r="AS150" s="88"/>
      <c r="AT150" s="1005" t="s">
        <v>212</v>
      </c>
      <c r="AU150" s="1006"/>
      <c r="AV150" s="1007"/>
      <c r="AW150" s="124"/>
      <c r="AX150" s="131"/>
      <c r="AY150" s="126">
        <f t="shared" si="77"/>
        <v>0</v>
      </c>
      <c r="AZ150" s="127">
        <f>Calibração!$E$33</f>
        <v>1223.7983560411221</v>
      </c>
      <c r="BA150" s="128">
        <f t="shared" si="78"/>
        <v>0</v>
      </c>
      <c r="BB150" s="129">
        <f t="shared" si="79"/>
        <v>10.888888888888889</v>
      </c>
      <c r="BC150" s="130">
        <f t="shared" si="80"/>
        <v>0</v>
      </c>
      <c r="BD150" s="88"/>
      <c r="BE150" s="1063" t="s">
        <v>212</v>
      </c>
      <c r="BF150" s="1064"/>
      <c r="BG150" s="1065"/>
      <c r="BH150" s="740"/>
      <c r="BI150" s="741"/>
      <c r="BJ150" s="754">
        <f t="shared" si="81"/>
        <v>0</v>
      </c>
      <c r="BK150" s="742">
        <f>Calibração!$D$33</f>
        <v>1631.731141388163</v>
      </c>
      <c r="BL150" s="743">
        <f t="shared" si="82"/>
        <v>0</v>
      </c>
      <c r="BM150" s="740">
        <f t="shared" si="83"/>
        <v>13.527027027027026</v>
      </c>
      <c r="BN150" s="745">
        <f t="shared" si="84"/>
        <v>0</v>
      </c>
      <c r="BO150" s="88"/>
      <c r="BP150" s="1063" t="s">
        <v>212</v>
      </c>
      <c r="BQ150" s="1064"/>
      <c r="BR150" s="1065"/>
      <c r="BS150" s="740"/>
      <c r="BT150" s="741"/>
      <c r="BU150" s="754">
        <f t="shared" si="85"/>
        <v>0</v>
      </c>
      <c r="BV150" s="742">
        <f>Calibração!$E$33</f>
        <v>1223.7983560411221</v>
      </c>
      <c r="BW150" s="743">
        <f t="shared" si="86"/>
        <v>0</v>
      </c>
      <c r="BX150" s="740">
        <f t="shared" si="87"/>
        <v>17.177419354838708</v>
      </c>
      <c r="BY150" s="745">
        <f t="shared" si="88"/>
        <v>0</v>
      </c>
      <c r="BZ150" s="85"/>
      <c r="CA150" s="88"/>
      <c r="CB150" s="88"/>
      <c r="CC150" s="89"/>
      <c r="CD150" s="89"/>
      <c r="CE150" s="89"/>
      <c r="CF150" s="89"/>
      <c r="CG150" s="89"/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</row>
    <row r="151" spans="1:98" ht="15.75" customHeight="1">
      <c r="A151" s="85"/>
      <c r="B151" s="132"/>
      <c r="C151" s="133"/>
      <c r="D151" s="133"/>
      <c r="E151" s="133"/>
      <c r="F151" s="133"/>
      <c r="G151" s="133"/>
      <c r="H151" s="88"/>
      <c r="I151" s="88"/>
      <c r="J151" s="134" t="s">
        <v>266</v>
      </c>
      <c r="K151" s="135">
        <f>I107</f>
        <v>1</v>
      </c>
      <c r="L151" s="86"/>
      <c r="M151" s="746"/>
      <c r="N151" s="747"/>
      <c r="O151" s="747"/>
      <c r="P151" s="747"/>
      <c r="Q151" s="747"/>
      <c r="R151" s="747"/>
      <c r="S151" s="748"/>
      <c r="T151" s="748"/>
      <c r="U151" s="749" t="s">
        <v>266</v>
      </c>
      <c r="V151" s="750">
        <f>T107</f>
        <v>1</v>
      </c>
      <c r="W151" s="88"/>
      <c r="X151" s="746"/>
      <c r="Y151" s="747"/>
      <c r="Z151" s="747"/>
      <c r="AA151" s="747"/>
      <c r="AB151" s="747"/>
      <c r="AC151" s="747"/>
      <c r="AD151" s="748"/>
      <c r="AE151" s="748"/>
      <c r="AF151" s="749" t="s">
        <v>266</v>
      </c>
      <c r="AG151" s="750">
        <f>AE107</f>
        <v>1</v>
      </c>
      <c r="AH151" s="88"/>
      <c r="AI151" s="746"/>
      <c r="AJ151" s="747"/>
      <c r="AK151" s="747"/>
      <c r="AL151" s="747"/>
      <c r="AM151" s="747"/>
      <c r="AN151" s="747"/>
      <c r="AO151" s="748"/>
      <c r="AP151" s="748"/>
      <c r="AQ151" s="749" t="s">
        <v>266</v>
      </c>
      <c r="AR151" s="750">
        <f>AP107</f>
        <v>1</v>
      </c>
      <c r="AS151" s="88"/>
      <c r="AT151" s="132"/>
      <c r="AU151" s="133"/>
      <c r="AV151" s="133"/>
      <c r="AW151" s="133"/>
      <c r="AX151" s="133"/>
      <c r="AY151" s="133"/>
      <c r="AZ151" s="88"/>
      <c r="BA151" s="88"/>
      <c r="BB151" s="134" t="s">
        <v>266</v>
      </c>
      <c r="BC151" s="135">
        <f>BA107</f>
        <v>1</v>
      </c>
      <c r="BD151" s="88"/>
      <c r="BE151" s="746"/>
      <c r="BF151" s="747"/>
      <c r="BG151" s="747"/>
      <c r="BH151" s="747"/>
      <c r="BI151" s="747"/>
      <c r="BJ151" s="747"/>
      <c r="BK151" s="748"/>
      <c r="BL151" s="748"/>
      <c r="BM151" s="749" t="s">
        <v>266</v>
      </c>
      <c r="BN151" s="750">
        <f>BL107</f>
        <v>1</v>
      </c>
      <c r="BO151" s="88"/>
      <c r="BP151" s="746"/>
      <c r="BQ151" s="747"/>
      <c r="BR151" s="747"/>
      <c r="BS151" s="747"/>
      <c r="BT151" s="747"/>
      <c r="BU151" s="747"/>
      <c r="BV151" s="748"/>
      <c r="BW151" s="748"/>
      <c r="BX151" s="749" t="s">
        <v>266</v>
      </c>
      <c r="BY151" s="750">
        <f>BW107</f>
        <v>1</v>
      </c>
      <c r="BZ151" s="85"/>
      <c r="CA151" s="88"/>
      <c r="CB151" s="88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</row>
    <row r="152" spans="1:98" ht="15.75" customHeight="1">
      <c r="A152" s="85"/>
      <c r="B152" s="136"/>
      <c r="C152" s="137"/>
      <c r="D152" s="137"/>
      <c r="E152" s="137"/>
      <c r="F152" s="137"/>
      <c r="G152" s="137"/>
      <c r="H152" s="1012" t="s">
        <v>268</v>
      </c>
      <c r="I152" s="1013"/>
      <c r="J152" s="1014"/>
      <c r="K152" s="138">
        <f>SUM(K110:K150)*K151</f>
        <v>457731.4811386962</v>
      </c>
      <c r="L152" s="86"/>
      <c r="M152" s="751"/>
      <c r="N152" s="752"/>
      <c r="O152" s="752"/>
      <c r="P152" s="752"/>
      <c r="Q152" s="752"/>
      <c r="R152" s="752"/>
      <c r="S152" s="1066" t="s">
        <v>268</v>
      </c>
      <c r="T152" s="1053"/>
      <c r="U152" s="1067"/>
      <c r="V152" s="753">
        <f>SUM(V110:V150)*V151</f>
        <v>159874.17455569617</v>
      </c>
      <c r="W152" s="88"/>
      <c r="X152" s="751"/>
      <c r="Y152" s="752"/>
      <c r="Z152" s="752"/>
      <c r="AA152" s="752"/>
      <c r="AB152" s="752"/>
      <c r="AC152" s="752"/>
      <c r="AD152" s="1066" t="s">
        <v>268</v>
      </c>
      <c r="AE152" s="1053"/>
      <c r="AF152" s="1067"/>
      <c r="AG152" s="753">
        <f>SUM(AG110:AG150)*AG151</f>
        <v>88086.81432150313</v>
      </c>
      <c r="AH152" s="88"/>
      <c r="AI152" s="751"/>
      <c r="AJ152" s="752"/>
      <c r="AK152" s="752"/>
      <c r="AL152" s="752"/>
      <c r="AM152" s="752"/>
      <c r="AN152" s="752"/>
      <c r="AO152" s="1066" t="s">
        <v>268</v>
      </c>
      <c r="AP152" s="1053"/>
      <c r="AQ152" s="1067"/>
      <c r="AR152" s="753">
        <f>SUM(AR110:AR150)*AR151</f>
        <v>104536.37846552685</v>
      </c>
      <c r="AS152" s="88"/>
      <c r="AT152" s="136"/>
      <c r="AU152" s="137"/>
      <c r="AV152" s="137"/>
      <c r="AW152" s="137"/>
      <c r="AX152" s="137"/>
      <c r="AY152" s="137"/>
      <c r="AZ152" s="1012" t="s">
        <v>268</v>
      </c>
      <c r="BA152" s="1013"/>
      <c r="BB152" s="1014"/>
      <c r="BC152" s="138">
        <f>SUM(BC110:BC150)*BC151</f>
        <v>417304.03330799774</v>
      </c>
      <c r="BD152" s="88"/>
      <c r="BE152" s="751"/>
      <c r="BF152" s="752"/>
      <c r="BG152" s="752"/>
      <c r="BH152" s="752"/>
      <c r="BI152" s="752"/>
      <c r="BJ152" s="752"/>
      <c r="BK152" s="1066" t="s">
        <v>268</v>
      </c>
      <c r="BL152" s="1053"/>
      <c r="BM152" s="1067"/>
      <c r="BN152" s="753">
        <f>SUM(BN110:BN150)*BN151</f>
        <v>375939.77632616967</v>
      </c>
      <c r="BO152" s="88"/>
      <c r="BP152" s="751"/>
      <c r="BQ152" s="752"/>
      <c r="BR152" s="752"/>
      <c r="BS152" s="752"/>
      <c r="BT152" s="752"/>
      <c r="BU152" s="752"/>
      <c r="BV152" s="1066" t="s">
        <v>268</v>
      </c>
      <c r="BW152" s="1053"/>
      <c r="BX152" s="1067"/>
      <c r="BY152" s="753">
        <f>SUM(BY110:BY150)*BY151</f>
        <v>259741.39784976703</v>
      </c>
      <c r="BZ152" s="85"/>
      <c r="CA152" s="88"/>
      <c r="CB152" s="88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</row>
    <row r="153" spans="1:98" ht="15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6"/>
      <c r="M153" s="88" t="s">
        <v>284</v>
      </c>
      <c r="N153" s="88"/>
      <c r="O153" s="88"/>
      <c r="P153" s="88"/>
      <c r="Q153" s="140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140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140"/>
      <c r="BJ153" s="88"/>
      <c r="BK153" s="88"/>
      <c r="BL153" s="88"/>
      <c r="BM153" s="140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140"/>
      <c r="BY153" s="88"/>
      <c r="BZ153" s="85"/>
      <c r="CA153" s="88"/>
      <c r="CB153" s="88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</row>
    <row r="154" spans="1:98" ht="15.75" customHeight="1">
      <c r="A154" s="85"/>
      <c r="B154" s="1060" t="s">
        <v>269</v>
      </c>
      <c r="C154" s="1006"/>
      <c r="D154" s="1006"/>
      <c r="E154" s="1006"/>
      <c r="F154" s="1006"/>
      <c r="G154" s="1006"/>
      <c r="H154" s="1006"/>
      <c r="I154" s="1006"/>
      <c r="J154" s="1006"/>
      <c r="K154" s="1028"/>
      <c r="L154" s="86"/>
      <c r="M154" s="1072" t="s">
        <v>269</v>
      </c>
      <c r="N154" s="1064"/>
      <c r="O154" s="1064"/>
      <c r="P154" s="1064"/>
      <c r="Q154" s="1064"/>
      <c r="R154" s="1064"/>
      <c r="S154" s="1064"/>
      <c r="T154" s="1064"/>
      <c r="U154" s="1064"/>
      <c r="V154" s="1073"/>
      <c r="W154" s="88"/>
      <c r="X154" s="1060" t="s">
        <v>269</v>
      </c>
      <c r="Y154" s="1006"/>
      <c r="Z154" s="1006"/>
      <c r="AA154" s="1006"/>
      <c r="AB154" s="1006"/>
      <c r="AC154" s="1006"/>
      <c r="AD154" s="1006"/>
      <c r="AE154" s="1006"/>
      <c r="AF154" s="1006"/>
      <c r="AG154" s="1028"/>
      <c r="AH154" s="88"/>
      <c r="AI154" s="1072" t="s">
        <v>269</v>
      </c>
      <c r="AJ154" s="1064"/>
      <c r="AK154" s="1064"/>
      <c r="AL154" s="1064"/>
      <c r="AM154" s="1064"/>
      <c r="AN154" s="1064"/>
      <c r="AO154" s="1064"/>
      <c r="AP154" s="1064"/>
      <c r="AQ154" s="1064"/>
      <c r="AR154" s="1073"/>
      <c r="AS154" s="88"/>
      <c r="AT154" s="1060" t="s">
        <v>269</v>
      </c>
      <c r="AU154" s="1006"/>
      <c r="AV154" s="1006"/>
      <c r="AW154" s="1006"/>
      <c r="AX154" s="1006"/>
      <c r="AY154" s="1006"/>
      <c r="AZ154" s="1006"/>
      <c r="BA154" s="1006"/>
      <c r="BB154" s="1006"/>
      <c r="BC154" s="1028"/>
      <c r="BD154" s="88"/>
      <c r="BE154" s="1072" t="s">
        <v>269</v>
      </c>
      <c r="BF154" s="1064"/>
      <c r="BG154" s="1064"/>
      <c r="BH154" s="1064"/>
      <c r="BI154" s="1064"/>
      <c r="BJ154" s="1064"/>
      <c r="BK154" s="1064"/>
      <c r="BL154" s="1064"/>
      <c r="BM154" s="1064"/>
      <c r="BN154" s="1073"/>
      <c r="BO154" s="88"/>
      <c r="BP154" s="1072" t="s">
        <v>269</v>
      </c>
      <c r="BQ154" s="1064"/>
      <c r="BR154" s="1064"/>
      <c r="BS154" s="1064"/>
      <c r="BT154" s="1064"/>
      <c r="BU154" s="1064"/>
      <c r="BV154" s="1064"/>
      <c r="BW154" s="1064"/>
      <c r="BX154" s="1064"/>
      <c r="BY154" s="1073"/>
      <c r="BZ154" s="85"/>
      <c r="CA154" s="88"/>
      <c r="CB154" s="88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</row>
    <row r="155" spans="1:98" ht="15.75" customHeight="1">
      <c r="A155" s="1068" t="s">
        <v>285</v>
      </c>
      <c r="B155" s="90" t="s">
        <v>233</v>
      </c>
      <c r="C155" s="91">
        <v>43759</v>
      </c>
      <c r="D155" s="92" t="s">
        <v>234</v>
      </c>
      <c r="E155" s="1020" t="s">
        <v>235</v>
      </c>
      <c r="F155" s="1021"/>
      <c r="G155" s="93" t="s">
        <v>236</v>
      </c>
      <c r="H155" s="94" t="s">
        <v>237</v>
      </c>
      <c r="I155" s="151">
        <v>1</v>
      </c>
      <c r="J155" s="96" t="s">
        <v>238</v>
      </c>
      <c r="K155" s="97" t="s">
        <v>239</v>
      </c>
      <c r="L155" s="86"/>
      <c r="M155" s="712" t="s">
        <v>233</v>
      </c>
      <c r="N155" s="713">
        <v>43759</v>
      </c>
      <c r="O155" s="714" t="s">
        <v>234</v>
      </c>
      <c r="P155" s="1074" t="s">
        <v>240</v>
      </c>
      <c r="Q155" s="1037"/>
      <c r="R155" s="715" t="s">
        <v>236</v>
      </c>
      <c r="S155" s="716" t="s">
        <v>237</v>
      </c>
      <c r="T155" s="717">
        <v>1</v>
      </c>
      <c r="U155" s="718" t="s">
        <v>238</v>
      </c>
      <c r="V155" s="719" t="s">
        <v>239</v>
      </c>
      <c r="W155" s="88"/>
      <c r="X155" s="90" t="s">
        <v>233</v>
      </c>
      <c r="Y155" s="91">
        <v>43759</v>
      </c>
      <c r="Z155" s="92" t="s">
        <v>234</v>
      </c>
      <c r="AA155" s="1020" t="s">
        <v>241</v>
      </c>
      <c r="AB155" s="1021"/>
      <c r="AC155" s="93" t="s">
        <v>236</v>
      </c>
      <c r="AD155" s="94" t="s">
        <v>237</v>
      </c>
      <c r="AE155" s="95">
        <v>1</v>
      </c>
      <c r="AF155" s="96" t="s">
        <v>238</v>
      </c>
      <c r="AG155" s="97" t="s">
        <v>239</v>
      </c>
      <c r="AH155" s="142"/>
      <c r="AI155" s="712" t="s">
        <v>233</v>
      </c>
      <c r="AJ155" s="713">
        <v>43759</v>
      </c>
      <c r="AK155" s="714" t="s">
        <v>234</v>
      </c>
      <c r="AL155" s="1074" t="s">
        <v>242</v>
      </c>
      <c r="AM155" s="1037"/>
      <c r="AN155" s="715" t="s">
        <v>236</v>
      </c>
      <c r="AO155" s="716" t="s">
        <v>237</v>
      </c>
      <c r="AP155" s="757">
        <v>1</v>
      </c>
      <c r="AQ155" s="718" t="s">
        <v>238</v>
      </c>
      <c r="AR155" s="719" t="s">
        <v>239</v>
      </c>
      <c r="AS155" s="88"/>
      <c r="AT155" s="90" t="s">
        <v>233</v>
      </c>
      <c r="AU155" s="91">
        <v>43759</v>
      </c>
      <c r="AV155" s="92" t="s">
        <v>234</v>
      </c>
      <c r="AW155" s="1020" t="s">
        <v>243</v>
      </c>
      <c r="AX155" s="1021"/>
      <c r="AY155" s="93" t="s">
        <v>236</v>
      </c>
      <c r="AZ155" s="94">
        <v>1</v>
      </c>
      <c r="BA155" s="95">
        <v>1</v>
      </c>
      <c r="BB155" s="96" t="s">
        <v>238</v>
      </c>
      <c r="BC155" s="97" t="s">
        <v>239</v>
      </c>
      <c r="BD155" s="142"/>
      <c r="BE155" s="712" t="s">
        <v>233</v>
      </c>
      <c r="BF155" s="713">
        <v>43759</v>
      </c>
      <c r="BG155" s="714" t="s">
        <v>234</v>
      </c>
      <c r="BH155" s="1074" t="s">
        <v>244</v>
      </c>
      <c r="BI155" s="1037"/>
      <c r="BJ155" s="715" t="s">
        <v>236</v>
      </c>
      <c r="BK155" s="716" t="s">
        <v>237</v>
      </c>
      <c r="BL155" s="757">
        <v>1</v>
      </c>
      <c r="BM155" s="718" t="s">
        <v>238</v>
      </c>
      <c r="BN155" s="719" t="s">
        <v>239</v>
      </c>
      <c r="BO155" s="88"/>
      <c r="BP155" s="712" t="s">
        <v>233</v>
      </c>
      <c r="BQ155" s="713">
        <v>43759</v>
      </c>
      <c r="BR155" s="714" t="s">
        <v>234</v>
      </c>
      <c r="BS155" s="1074" t="s">
        <v>245</v>
      </c>
      <c r="BT155" s="1037"/>
      <c r="BU155" s="715" t="s">
        <v>236</v>
      </c>
      <c r="BV155" s="716" t="s">
        <v>237</v>
      </c>
      <c r="BW155" s="717">
        <v>1</v>
      </c>
      <c r="BX155" s="718" t="s">
        <v>238</v>
      </c>
      <c r="BY155" s="719" t="s">
        <v>239</v>
      </c>
      <c r="BZ155" s="85"/>
      <c r="CA155" s="88"/>
      <c r="CB155" s="88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</row>
    <row r="156" spans="1:98" ht="15.75" customHeight="1">
      <c r="A156" s="1018"/>
      <c r="B156" s="98" t="s">
        <v>246</v>
      </c>
      <c r="C156" s="152">
        <v>5</v>
      </c>
      <c r="D156" s="98" t="s">
        <v>247</v>
      </c>
      <c r="E156" s="100" t="s">
        <v>248</v>
      </c>
      <c r="F156" s="101" t="s">
        <v>249</v>
      </c>
      <c r="G156" s="153">
        <f>Calibração!F33</f>
        <v>979.03868483289773</v>
      </c>
      <c r="H156" s="1022" t="s">
        <v>250</v>
      </c>
      <c r="I156" s="1007"/>
      <c r="J156" s="152">
        <f>'Concentração amostra - Densidad'!B10</f>
        <v>1079</v>
      </c>
      <c r="K156" s="154">
        <f>'Concentração amostra - Densidad'!C10</f>
        <v>115</v>
      </c>
      <c r="L156" s="86"/>
      <c r="M156" s="720" t="s">
        <v>246</v>
      </c>
      <c r="N156" s="721">
        <v>29</v>
      </c>
      <c r="O156" s="720" t="s">
        <v>247</v>
      </c>
      <c r="P156" s="721" t="s">
        <v>248</v>
      </c>
      <c r="Q156" s="723" t="s">
        <v>249</v>
      </c>
      <c r="R156" s="724">
        <f>Calibração!B43</f>
        <v>97.903868483289784</v>
      </c>
      <c r="S156" s="1075" t="s">
        <v>250</v>
      </c>
      <c r="T156" s="1065"/>
      <c r="U156" s="722">
        <f>'Concentração amostra - Densidad'!B11</f>
        <v>1037</v>
      </c>
      <c r="V156" s="725">
        <f>'Concentração amostra - Densidad'!C11</f>
        <v>110</v>
      </c>
      <c r="W156" s="88"/>
      <c r="X156" s="98" t="s">
        <v>246</v>
      </c>
      <c r="Y156" s="99">
        <v>5</v>
      </c>
      <c r="Z156" s="98" t="s">
        <v>247</v>
      </c>
      <c r="AA156" s="157" t="str">
        <f>AA108</f>
        <v>20x</v>
      </c>
      <c r="AB156" s="101" t="s">
        <v>249</v>
      </c>
      <c r="AC156" s="102">
        <f>AC108</f>
        <v>235.4363553301005</v>
      </c>
      <c r="AD156" s="1022" t="s">
        <v>250</v>
      </c>
      <c r="AE156" s="1007"/>
      <c r="AF156" s="99">
        <f>'Concentração amostra - Densidad'!B12</f>
        <v>950</v>
      </c>
      <c r="AG156" s="146">
        <f>'Concentração amostra - Densidad'!C12</f>
        <v>83</v>
      </c>
      <c r="AH156" s="88"/>
      <c r="AI156" s="720" t="s">
        <v>246</v>
      </c>
      <c r="AJ156" s="758">
        <v>6</v>
      </c>
      <c r="AK156" s="720" t="s">
        <v>247</v>
      </c>
      <c r="AL156" s="759" t="s">
        <v>283</v>
      </c>
      <c r="AM156" s="723" t="s">
        <v>249</v>
      </c>
      <c r="AN156" s="760">
        <f>Calibração!G28</f>
        <v>196.19696277508376</v>
      </c>
      <c r="AO156" s="1075" t="s">
        <v>250</v>
      </c>
      <c r="AP156" s="1065"/>
      <c r="AQ156" s="758">
        <f>'Concentração amostra - Densidad'!B13</f>
        <v>1109</v>
      </c>
      <c r="AR156" s="761">
        <f>'Concentração amostra - Densidad'!C13</f>
        <v>94</v>
      </c>
      <c r="AS156" s="88"/>
      <c r="AT156" s="98" t="s">
        <v>246</v>
      </c>
      <c r="AU156" s="99">
        <v>4</v>
      </c>
      <c r="AV156" s="98" t="s">
        <v>247</v>
      </c>
      <c r="AW156" s="100" t="s">
        <v>248</v>
      </c>
      <c r="AX156" s="101" t="s">
        <v>249</v>
      </c>
      <c r="AY156" s="102">
        <f>Calibração!E33</f>
        <v>1223.7983560411221</v>
      </c>
      <c r="AZ156" s="1022" t="s">
        <v>250</v>
      </c>
      <c r="BA156" s="1007"/>
      <c r="BB156" s="99">
        <f>'Concentração amostra - Densidad'!B14</f>
        <v>980</v>
      </c>
      <c r="BC156" s="146">
        <f>'Concentração amostra - Densidad'!C14</f>
        <v>90</v>
      </c>
      <c r="BD156" s="88"/>
      <c r="BE156" s="720" t="s">
        <v>246</v>
      </c>
      <c r="BF156" s="758">
        <v>0</v>
      </c>
      <c r="BG156" s="720" t="s">
        <v>247</v>
      </c>
      <c r="BH156" s="759" t="s">
        <v>248</v>
      </c>
      <c r="BI156" s="723" t="s">
        <v>249</v>
      </c>
      <c r="BJ156" s="760">
        <f>[1]Calibração!BJ158</f>
        <v>0</v>
      </c>
      <c r="BK156" s="1076" t="s">
        <v>250</v>
      </c>
      <c r="BL156" s="1065"/>
      <c r="BM156" s="758">
        <f>'Concentração amostra - Densidad'!B15</f>
        <v>1001</v>
      </c>
      <c r="BN156" s="761">
        <f>'Concentração amostra - Densidad'!C15</f>
        <v>74</v>
      </c>
      <c r="BO156" s="88"/>
      <c r="BP156" s="720" t="s">
        <v>246</v>
      </c>
      <c r="BQ156" s="721">
        <v>0</v>
      </c>
      <c r="BR156" s="720" t="s">
        <v>247</v>
      </c>
      <c r="BS156" s="759" t="s">
        <v>248</v>
      </c>
      <c r="BT156" s="723" t="s">
        <v>249</v>
      </c>
      <c r="BU156" s="724">
        <f>Calibração!G33</f>
        <v>815.8655706940815</v>
      </c>
      <c r="BV156" s="1075" t="s">
        <v>250</v>
      </c>
      <c r="BW156" s="1065"/>
      <c r="BX156" s="722">
        <f>'Concentração amostra - Densidad'!B16</f>
        <v>1065</v>
      </c>
      <c r="BY156" s="725">
        <f>'Concentração amostra - Densidad'!C16</f>
        <v>62</v>
      </c>
      <c r="BZ156" s="85"/>
      <c r="CA156" s="88"/>
      <c r="CB156" s="88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</row>
    <row r="157" spans="1:98" ht="15.75" customHeight="1">
      <c r="A157" s="1018"/>
      <c r="B157" s="1024" t="s">
        <v>251</v>
      </c>
      <c r="C157" s="1025"/>
      <c r="D157" s="1021"/>
      <c r="E157" s="92" t="s">
        <v>252</v>
      </c>
      <c r="F157" s="103" t="s">
        <v>253</v>
      </c>
      <c r="G157" s="92" t="s">
        <v>254</v>
      </c>
      <c r="H157" s="104" t="s">
        <v>255</v>
      </c>
      <c r="I157" s="92" t="s">
        <v>256</v>
      </c>
      <c r="J157" s="92" t="s">
        <v>257</v>
      </c>
      <c r="K157" s="97" t="s">
        <v>258</v>
      </c>
      <c r="L157" s="86"/>
      <c r="M157" s="1035" t="s">
        <v>251</v>
      </c>
      <c r="N157" s="1036"/>
      <c r="O157" s="1037"/>
      <c r="P157" s="714" t="s">
        <v>252</v>
      </c>
      <c r="Q157" s="726" t="s">
        <v>253</v>
      </c>
      <c r="R157" s="714" t="s">
        <v>254</v>
      </c>
      <c r="S157" s="727" t="s">
        <v>255</v>
      </c>
      <c r="T157" s="714" t="s">
        <v>256</v>
      </c>
      <c r="U157" s="714" t="s">
        <v>257</v>
      </c>
      <c r="V157" s="719" t="s">
        <v>258</v>
      </c>
      <c r="W157" s="88"/>
      <c r="X157" s="1024" t="s">
        <v>251</v>
      </c>
      <c r="Y157" s="1025"/>
      <c r="Z157" s="1021"/>
      <c r="AA157" s="92" t="s">
        <v>252</v>
      </c>
      <c r="AB157" s="103" t="s">
        <v>253</v>
      </c>
      <c r="AC157" s="92" t="s">
        <v>254</v>
      </c>
      <c r="AD157" s="104" t="s">
        <v>255</v>
      </c>
      <c r="AE157" s="92" t="s">
        <v>256</v>
      </c>
      <c r="AF157" s="92" t="s">
        <v>257</v>
      </c>
      <c r="AG157" s="97" t="s">
        <v>258</v>
      </c>
      <c r="AH157" s="88"/>
      <c r="AI157" s="1035" t="s">
        <v>251</v>
      </c>
      <c r="AJ157" s="1036"/>
      <c r="AK157" s="1037"/>
      <c r="AL157" s="714" t="s">
        <v>252</v>
      </c>
      <c r="AM157" s="726" t="s">
        <v>253</v>
      </c>
      <c r="AN157" s="714" t="s">
        <v>254</v>
      </c>
      <c r="AO157" s="727" t="s">
        <v>255</v>
      </c>
      <c r="AP157" s="714" t="s">
        <v>256</v>
      </c>
      <c r="AQ157" s="714" t="s">
        <v>257</v>
      </c>
      <c r="AR157" s="719" t="s">
        <v>258</v>
      </c>
      <c r="AS157" s="88"/>
      <c r="AT157" s="1024" t="s">
        <v>251</v>
      </c>
      <c r="AU157" s="1025"/>
      <c r="AV157" s="1021"/>
      <c r="AW157" s="92" t="s">
        <v>252</v>
      </c>
      <c r="AX157" s="103" t="s">
        <v>253</v>
      </c>
      <c r="AY157" s="92" t="s">
        <v>254</v>
      </c>
      <c r="AZ157" s="104" t="s">
        <v>255</v>
      </c>
      <c r="BA157" s="92" t="s">
        <v>256</v>
      </c>
      <c r="BB157" s="92" t="s">
        <v>257</v>
      </c>
      <c r="BC157" s="97" t="s">
        <v>258</v>
      </c>
      <c r="BD157" s="88"/>
      <c r="BE157" s="1035" t="s">
        <v>251</v>
      </c>
      <c r="BF157" s="1036"/>
      <c r="BG157" s="1037"/>
      <c r="BH157" s="714" t="s">
        <v>252</v>
      </c>
      <c r="BI157" s="726" t="s">
        <v>253</v>
      </c>
      <c r="BJ157" s="714" t="s">
        <v>254</v>
      </c>
      <c r="BK157" s="727" t="s">
        <v>255</v>
      </c>
      <c r="BL157" s="714" t="s">
        <v>256</v>
      </c>
      <c r="BM157" s="714" t="s">
        <v>257</v>
      </c>
      <c r="BN157" s="719" t="s">
        <v>258</v>
      </c>
      <c r="BO157" s="88"/>
      <c r="BP157" s="1035" t="s">
        <v>251</v>
      </c>
      <c r="BQ157" s="1036"/>
      <c r="BR157" s="1037"/>
      <c r="BS157" s="714" t="s">
        <v>252</v>
      </c>
      <c r="BT157" s="726" t="s">
        <v>253</v>
      </c>
      <c r="BU157" s="714" t="s">
        <v>254</v>
      </c>
      <c r="BV157" s="727" t="s">
        <v>255</v>
      </c>
      <c r="BW157" s="714" t="s">
        <v>256</v>
      </c>
      <c r="BX157" s="714" t="s">
        <v>257</v>
      </c>
      <c r="BY157" s="719" t="s">
        <v>258</v>
      </c>
      <c r="BZ157" s="85"/>
      <c r="CA157" s="88"/>
      <c r="CB157" s="88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</row>
    <row r="158" spans="1:98" ht="15.75" customHeight="1">
      <c r="A158" s="1018"/>
      <c r="B158" s="1026" t="s">
        <v>20</v>
      </c>
      <c r="C158" s="1009"/>
      <c r="D158" s="1010"/>
      <c r="E158" s="105">
        <v>3</v>
      </c>
      <c r="F158" s="106">
        <f t="shared" ref="F158:F198" si="89">F110</f>
        <v>4.8666666666666663</v>
      </c>
      <c r="G158" s="107">
        <f t="shared" ref="G158:G198" si="90">E158*F158</f>
        <v>14.599999999999998</v>
      </c>
      <c r="H158" s="108">
        <f>Calibração!$F$33</f>
        <v>979.03868483289773</v>
      </c>
      <c r="I158" s="109">
        <f t="shared" ref="I158:I198" si="91">G158*H158</f>
        <v>14293.964798560304</v>
      </c>
      <c r="J158" s="110">
        <f t="shared" ref="J158:J198" si="92">$J$156/$K$156</f>
        <v>9.3826086956521735</v>
      </c>
      <c r="K158" s="111">
        <f t="shared" ref="K158:K198" si="93">I158/J158</f>
        <v>1523.4531527659269</v>
      </c>
      <c r="L158" s="86"/>
      <c r="M158" s="1038" t="s">
        <v>20</v>
      </c>
      <c r="N158" s="1032"/>
      <c r="O158" s="1033"/>
      <c r="P158" s="728"/>
      <c r="Q158" s="729">
        <f t="shared" ref="Q158:Q198" si="94">Q110</f>
        <v>0</v>
      </c>
      <c r="R158" s="730">
        <f t="shared" ref="R158:R198" si="95">Q158*P158</f>
        <v>0</v>
      </c>
      <c r="S158" s="731">
        <f t="shared" ref="S158:S198" si="96">$R$156</f>
        <v>97.903868483289784</v>
      </c>
      <c r="T158" s="732">
        <f t="shared" ref="T158:T198" si="97">R158*S158</f>
        <v>0</v>
      </c>
      <c r="U158" s="733">
        <f t="shared" ref="U158:U198" si="98">$U$156/$V$156</f>
        <v>9.4272727272727277</v>
      </c>
      <c r="V158" s="734">
        <f t="shared" ref="V158:V198" si="99">T158/U158</f>
        <v>0</v>
      </c>
      <c r="W158" s="88"/>
      <c r="X158" s="1026" t="s">
        <v>20</v>
      </c>
      <c r="Y158" s="1009"/>
      <c r="Z158" s="1010"/>
      <c r="AA158" s="105"/>
      <c r="AB158" s="106">
        <f>'Cél.por tricoma'!$BN$98</f>
        <v>4</v>
      </c>
      <c r="AC158" s="107">
        <f t="shared" ref="AC158:AC171" si="100">AA158*AB158</f>
        <v>0</v>
      </c>
      <c r="AD158" s="108">
        <f t="shared" ref="AD158:AD198" si="101">$AC$156</f>
        <v>235.4363553301005</v>
      </c>
      <c r="AE158" s="109">
        <f t="shared" ref="AE158:AE198" si="102">AC158*AD158</f>
        <v>0</v>
      </c>
      <c r="AF158" s="110">
        <f t="shared" ref="AF158:AF198" si="103">$AF$156/$AG$156</f>
        <v>11.445783132530121</v>
      </c>
      <c r="AG158" s="111">
        <f t="shared" ref="AG158:AG198" si="104">AE158*AF158</f>
        <v>0</v>
      </c>
      <c r="AH158" s="88"/>
      <c r="AI158" s="1038" t="s">
        <v>20</v>
      </c>
      <c r="AJ158" s="1032"/>
      <c r="AK158" s="1033"/>
      <c r="AL158" s="762"/>
      <c r="AM158" s="729">
        <f>'Cél.por tricoma'!$BN$144</f>
        <v>3</v>
      </c>
      <c r="AN158" s="730">
        <f>AL158*AM158</f>
        <v>0</v>
      </c>
      <c r="AO158" s="731">
        <f>Calibração!$G$28</f>
        <v>196.19696277508376</v>
      </c>
      <c r="AP158" s="732">
        <f t="shared" ref="AP158:AP198" si="105">AN158*AO158</f>
        <v>0</v>
      </c>
      <c r="AQ158" s="733">
        <f t="shared" ref="AQ158:AQ198" si="106">$AQ$156/$AR$156</f>
        <v>11.797872340425531</v>
      </c>
      <c r="AR158" s="734">
        <f t="shared" ref="AR158:AR198" si="107">AP158/AQ158</f>
        <v>0</v>
      </c>
      <c r="AS158" s="88"/>
      <c r="AT158" s="1026" t="s">
        <v>20</v>
      </c>
      <c r="AU158" s="1009"/>
      <c r="AV158" s="1010"/>
      <c r="AW158" s="105"/>
      <c r="AX158" s="106">
        <f>'Cél.por tricoma'!$BN$190</f>
        <v>4.384615384615385</v>
      </c>
      <c r="AY158" s="107">
        <f>AW158*AX158</f>
        <v>0</v>
      </c>
      <c r="AZ158" s="108">
        <f>Calibração!$E$33</f>
        <v>1223.7983560411221</v>
      </c>
      <c r="BA158" s="109">
        <f t="shared" ref="BA158:BA198" si="108">AY158*AZ158</f>
        <v>0</v>
      </c>
      <c r="BB158" s="110">
        <f t="shared" ref="BB158:BB198" si="109">$BB$156/$BC$156</f>
        <v>10.888888888888889</v>
      </c>
      <c r="BC158" s="111">
        <f t="shared" ref="BC158:BC198" si="110">BA158/BB158</f>
        <v>0</v>
      </c>
      <c r="BD158" s="88"/>
      <c r="BE158" s="1038" t="s">
        <v>20</v>
      </c>
      <c r="BF158" s="1032"/>
      <c r="BG158" s="1033"/>
      <c r="BH158" s="762"/>
      <c r="BI158" s="729">
        <f>'Cél.por tricoma'!$BN$236</f>
        <v>4.1851851851851851</v>
      </c>
      <c r="BJ158" s="730">
        <f t="shared" ref="BJ158:BJ198" si="111">BH158*BI158</f>
        <v>0</v>
      </c>
      <c r="BK158" s="731"/>
      <c r="BL158" s="732">
        <f t="shared" ref="BL158:BL198" si="112">BJ158*BK158</f>
        <v>0</v>
      </c>
      <c r="BM158" s="736">
        <f t="shared" ref="BM158:BM198" si="113">$BM$156/$BN$156</f>
        <v>13.527027027027026</v>
      </c>
      <c r="BN158" s="734">
        <f t="shared" ref="BN158:BN198" si="114">BL158/BM158</f>
        <v>0</v>
      </c>
      <c r="BO158" s="88"/>
      <c r="BP158" s="1038" t="s">
        <v>20</v>
      </c>
      <c r="BQ158" s="1032"/>
      <c r="BR158" s="1033"/>
      <c r="BS158" s="762"/>
      <c r="BT158" s="729">
        <f>'Cél.por tricoma'!$BN$282</f>
        <v>5.0625</v>
      </c>
      <c r="BU158" s="730">
        <f t="shared" ref="BU158:BU198" si="115">BS158*BT158</f>
        <v>0</v>
      </c>
      <c r="BV158" s="731">
        <f>Calibração!$G$33</f>
        <v>815.8655706940815</v>
      </c>
      <c r="BW158" s="732">
        <f t="shared" ref="BW158:BW198" si="116">BU158*BV158</f>
        <v>0</v>
      </c>
      <c r="BX158" s="736">
        <f t="shared" ref="BX158:BX198" si="117">$BX$156/$BY$156</f>
        <v>17.177419354838708</v>
      </c>
      <c r="BY158" s="734">
        <f t="shared" ref="BY158:BY198" si="118">BW158/BX158</f>
        <v>0</v>
      </c>
      <c r="BZ158" s="85"/>
      <c r="CA158" s="88"/>
      <c r="CB158" s="88"/>
      <c r="CC158" s="89"/>
      <c r="CD158" s="89"/>
      <c r="CE158" s="89"/>
      <c r="CF158" s="89"/>
      <c r="CG158" s="89"/>
      <c r="CH158" s="89"/>
      <c r="CI158" s="89"/>
      <c r="CJ158" s="89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</row>
    <row r="159" spans="1:98" ht="15.75" customHeight="1">
      <c r="A159" s="1018"/>
      <c r="B159" s="1026" t="s">
        <v>143</v>
      </c>
      <c r="C159" s="1009"/>
      <c r="D159" s="1010"/>
      <c r="E159" s="113"/>
      <c r="F159" s="106">
        <f t="shared" si="89"/>
        <v>11.409090909090908</v>
      </c>
      <c r="G159" s="107">
        <f t="shared" si="90"/>
        <v>0</v>
      </c>
      <c r="H159" s="108">
        <f>Calibração!$F$33</f>
        <v>979.03868483289773</v>
      </c>
      <c r="I159" s="109">
        <f t="shared" si="91"/>
        <v>0</v>
      </c>
      <c r="J159" s="110">
        <f t="shared" si="92"/>
        <v>9.3826086956521735</v>
      </c>
      <c r="K159" s="111">
        <f t="shared" si="93"/>
        <v>0</v>
      </c>
      <c r="L159" s="86"/>
      <c r="M159" s="1038" t="s">
        <v>143</v>
      </c>
      <c r="N159" s="1032"/>
      <c r="O159" s="1033"/>
      <c r="P159" s="735"/>
      <c r="Q159" s="729">
        <f t="shared" si="94"/>
        <v>11.5</v>
      </c>
      <c r="R159" s="730">
        <f t="shared" si="95"/>
        <v>0</v>
      </c>
      <c r="S159" s="731">
        <f t="shared" si="96"/>
        <v>97.903868483289784</v>
      </c>
      <c r="T159" s="732">
        <f t="shared" si="97"/>
        <v>0</v>
      </c>
      <c r="U159" s="733">
        <f t="shared" si="98"/>
        <v>9.4272727272727277</v>
      </c>
      <c r="V159" s="734">
        <f t="shared" si="99"/>
        <v>0</v>
      </c>
      <c r="W159" s="88"/>
      <c r="X159" s="1026" t="s">
        <v>143</v>
      </c>
      <c r="Y159" s="1009"/>
      <c r="Z159" s="1010"/>
      <c r="AA159" s="113"/>
      <c r="AB159" s="106">
        <f>'Cél.por tricoma'!$BN$99</f>
        <v>6.083333333333333</v>
      </c>
      <c r="AC159" s="107">
        <f t="shared" si="100"/>
        <v>0</v>
      </c>
      <c r="AD159" s="108">
        <f t="shared" si="101"/>
        <v>235.4363553301005</v>
      </c>
      <c r="AE159" s="109">
        <f t="shared" si="102"/>
        <v>0</v>
      </c>
      <c r="AF159" s="110">
        <f t="shared" si="103"/>
        <v>11.445783132530121</v>
      </c>
      <c r="AG159" s="111">
        <f t="shared" si="104"/>
        <v>0</v>
      </c>
      <c r="AH159" s="88"/>
      <c r="AI159" s="1038" t="s">
        <v>143</v>
      </c>
      <c r="AJ159" s="1032"/>
      <c r="AK159" s="1033"/>
      <c r="AL159" s="763"/>
      <c r="AM159" s="729">
        <f>'Cél.por tricoma'!$BN$145</f>
        <v>9.3333333333333339</v>
      </c>
      <c r="AN159" s="730">
        <f>AL159*AM159</f>
        <v>0</v>
      </c>
      <c r="AO159" s="731">
        <f>Calibração!$G$28</f>
        <v>196.19696277508376</v>
      </c>
      <c r="AP159" s="732">
        <f t="shared" si="105"/>
        <v>0</v>
      </c>
      <c r="AQ159" s="733">
        <f t="shared" si="106"/>
        <v>11.797872340425531</v>
      </c>
      <c r="AR159" s="734">
        <f t="shared" si="107"/>
        <v>0</v>
      </c>
      <c r="AS159" s="88"/>
      <c r="AT159" s="1026" t="s">
        <v>143</v>
      </c>
      <c r="AU159" s="1009"/>
      <c r="AV159" s="1010"/>
      <c r="AW159" s="113">
        <v>2</v>
      </c>
      <c r="AX159" s="106">
        <f>'Cél.por tricoma'!$BN$191</f>
        <v>12.2</v>
      </c>
      <c r="AY159" s="107">
        <f>AW159*AX159</f>
        <v>24.4</v>
      </c>
      <c r="AZ159" s="108">
        <f>Calibração!$E$33</f>
        <v>1223.7983560411221</v>
      </c>
      <c r="BA159" s="109">
        <f t="shared" si="108"/>
        <v>29860.679887403378</v>
      </c>
      <c r="BB159" s="110">
        <f t="shared" si="109"/>
        <v>10.888888888888889</v>
      </c>
      <c r="BC159" s="111">
        <f t="shared" si="110"/>
        <v>2742.3073365982691</v>
      </c>
      <c r="BD159" s="88"/>
      <c r="BE159" s="1038" t="s">
        <v>143</v>
      </c>
      <c r="BF159" s="1032"/>
      <c r="BG159" s="1033"/>
      <c r="BH159" s="763"/>
      <c r="BI159" s="729">
        <f>'Cél.por tricoma'!$BN$237</f>
        <v>13.2</v>
      </c>
      <c r="BJ159" s="730">
        <f t="shared" si="111"/>
        <v>0</v>
      </c>
      <c r="BK159" s="731"/>
      <c r="BL159" s="732">
        <f t="shared" si="112"/>
        <v>0</v>
      </c>
      <c r="BM159" s="736">
        <f t="shared" si="113"/>
        <v>13.527027027027026</v>
      </c>
      <c r="BN159" s="734">
        <f t="shared" si="114"/>
        <v>0</v>
      </c>
      <c r="BO159" s="88"/>
      <c r="BP159" s="1038" t="s">
        <v>143</v>
      </c>
      <c r="BQ159" s="1032"/>
      <c r="BR159" s="1033"/>
      <c r="BS159" s="763"/>
      <c r="BT159" s="729">
        <f>'Cél.por tricoma'!$BN$283</f>
        <v>13.8</v>
      </c>
      <c r="BU159" s="730">
        <f t="shared" si="115"/>
        <v>0</v>
      </c>
      <c r="BV159" s="731">
        <f>Calibração!$G$33</f>
        <v>815.8655706940815</v>
      </c>
      <c r="BW159" s="732">
        <f t="shared" si="116"/>
        <v>0</v>
      </c>
      <c r="BX159" s="736">
        <f t="shared" si="117"/>
        <v>17.177419354838708</v>
      </c>
      <c r="BY159" s="734">
        <f t="shared" si="118"/>
        <v>0</v>
      </c>
      <c r="BZ159" s="85"/>
      <c r="CA159" s="88"/>
      <c r="CB159" s="88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</row>
    <row r="160" spans="1:98" ht="15.75" customHeight="1">
      <c r="A160" s="1018"/>
      <c r="B160" s="1016" t="s">
        <v>152</v>
      </c>
      <c r="C160" s="1009"/>
      <c r="D160" s="1010"/>
      <c r="E160" s="113">
        <v>2</v>
      </c>
      <c r="F160" s="106">
        <f t="shared" si="89"/>
        <v>26.227272727272727</v>
      </c>
      <c r="G160" s="107">
        <f t="shared" si="90"/>
        <v>52.454545454545453</v>
      </c>
      <c r="H160" s="108">
        <f>Calibração!$F$33</f>
        <v>979.03868483289773</v>
      </c>
      <c r="I160" s="109">
        <f t="shared" si="91"/>
        <v>51355.029195325631</v>
      </c>
      <c r="J160" s="110">
        <f t="shared" si="92"/>
        <v>9.3826086956521735</v>
      </c>
      <c r="K160" s="111">
        <f t="shared" si="93"/>
        <v>5473.4275787418419</v>
      </c>
      <c r="L160" s="86"/>
      <c r="M160" s="1034" t="s">
        <v>152</v>
      </c>
      <c r="N160" s="1032"/>
      <c r="O160" s="1033"/>
      <c r="P160" s="735"/>
      <c r="Q160" s="729">
        <f t="shared" si="94"/>
        <v>0</v>
      </c>
      <c r="R160" s="730">
        <f t="shared" si="95"/>
        <v>0</v>
      </c>
      <c r="S160" s="731">
        <f t="shared" si="96"/>
        <v>97.903868483289784</v>
      </c>
      <c r="T160" s="732">
        <f t="shared" si="97"/>
        <v>0</v>
      </c>
      <c r="U160" s="733">
        <f t="shared" si="98"/>
        <v>9.4272727272727277</v>
      </c>
      <c r="V160" s="734">
        <f t="shared" si="99"/>
        <v>0</v>
      </c>
      <c r="W160" s="88"/>
      <c r="X160" s="1016" t="s">
        <v>152</v>
      </c>
      <c r="Y160" s="1009"/>
      <c r="Z160" s="1010"/>
      <c r="AA160" s="113"/>
      <c r="AB160" s="106">
        <f>'Cél.por tricoma'!$BN$100</f>
        <v>8.5</v>
      </c>
      <c r="AC160" s="107">
        <f t="shared" si="100"/>
        <v>0</v>
      </c>
      <c r="AD160" s="108">
        <f t="shared" si="101"/>
        <v>235.4363553301005</v>
      </c>
      <c r="AE160" s="109">
        <f t="shared" si="102"/>
        <v>0</v>
      </c>
      <c r="AF160" s="110">
        <f t="shared" si="103"/>
        <v>11.445783132530121</v>
      </c>
      <c r="AG160" s="111">
        <f t="shared" si="104"/>
        <v>0</v>
      </c>
      <c r="AH160" s="88"/>
      <c r="AI160" s="1034" t="s">
        <v>152</v>
      </c>
      <c r="AJ160" s="1032"/>
      <c r="AK160" s="1033"/>
      <c r="AL160" s="763"/>
      <c r="AM160" s="729">
        <f>'Cél.por tricoma'!$BN$146</f>
        <v>8.875</v>
      </c>
      <c r="AN160" s="730">
        <f>AL160*AM160</f>
        <v>0</v>
      </c>
      <c r="AO160" s="731">
        <f>Calibração!$G$28</f>
        <v>196.19696277508376</v>
      </c>
      <c r="AP160" s="732">
        <f t="shared" si="105"/>
        <v>0</v>
      </c>
      <c r="AQ160" s="733">
        <f t="shared" si="106"/>
        <v>11.797872340425531</v>
      </c>
      <c r="AR160" s="734">
        <f t="shared" si="107"/>
        <v>0</v>
      </c>
      <c r="AS160" s="88"/>
      <c r="AT160" s="1016" t="s">
        <v>152</v>
      </c>
      <c r="AU160" s="1009"/>
      <c r="AV160" s="1010"/>
      <c r="AW160" s="113">
        <v>2</v>
      </c>
      <c r="AX160" s="106">
        <f>'Cél.por tricoma'!$BN$192</f>
        <v>32.5</v>
      </c>
      <c r="AY160" s="107">
        <f>AW160*AX160</f>
        <v>65</v>
      </c>
      <c r="AZ160" s="108">
        <f>Calibração!$E$33</f>
        <v>1223.7983560411221</v>
      </c>
      <c r="BA160" s="109">
        <f t="shared" si="108"/>
        <v>79546.89314267294</v>
      </c>
      <c r="BB160" s="110">
        <f t="shared" si="109"/>
        <v>10.888888888888889</v>
      </c>
      <c r="BC160" s="111">
        <f t="shared" si="110"/>
        <v>7305.3269212658815</v>
      </c>
      <c r="BD160" s="88"/>
      <c r="BE160" s="1034" t="s">
        <v>152</v>
      </c>
      <c r="BF160" s="1032"/>
      <c r="BG160" s="1033"/>
      <c r="BH160" s="763"/>
      <c r="BI160" s="729">
        <f>'Cél.por tricoma'!$BN$238</f>
        <v>22.65</v>
      </c>
      <c r="BJ160" s="730">
        <f t="shared" si="111"/>
        <v>0</v>
      </c>
      <c r="BK160" s="731">
        <f>$F$6</f>
        <v>0</v>
      </c>
      <c r="BL160" s="732">
        <f t="shared" si="112"/>
        <v>0</v>
      </c>
      <c r="BM160" s="736">
        <f t="shared" si="113"/>
        <v>13.527027027027026</v>
      </c>
      <c r="BN160" s="734">
        <f t="shared" si="114"/>
        <v>0</v>
      </c>
      <c r="BO160" s="88"/>
      <c r="BP160" s="1034" t="s">
        <v>152</v>
      </c>
      <c r="BQ160" s="1032"/>
      <c r="BR160" s="1033"/>
      <c r="BS160" s="763"/>
      <c r="BT160" s="729">
        <f>'Cél.por tricoma'!$BN$284</f>
        <v>25.944444444444443</v>
      </c>
      <c r="BU160" s="730">
        <f t="shared" si="115"/>
        <v>0</v>
      </c>
      <c r="BV160" s="731">
        <f>Calibração!$G$33</f>
        <v>815.8655706940815</v>
      </c>
      <c r="BW160" s="732">
        <f t="shared" si="116"/>
        <v>0</v>
      </c>
      <c r="BX160" s="736">
        <f t="shared" si="117"/>
        <v>17.177419354838708</v>
      </c>
      <c r="BY160" s="734">
        <f t="shared" si="118"/>
        <v>0</v>
      </c>
      <c r="BZ160" s="85"/>
      <c r="CA160" s="88"/>
      <c r="CB160" s="88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</row>
    <row r="161" spans="1:98" ht="15.75" customHeight="1">
      <c r="A161" s="1018"/>
      <c r="B161" s="1016" t="s">
        <v>158</v>
      </c>
      <c r="C161" s="1009"/>
      <c r="D161" s="1010"/>
      <c r="E161" s="113"/>
      <c r="F161" s="106">
        <f t="shared" si="89"/>
        <v>19</v>
      </c>
      <c r="G161" s="107">
        <f t="shared" si="90"/>
        <v>0</v>
      </c>
      <c r="H161" s="108">
        <f>Calibração!$F$33</f>
        <v>979.03868483289773</v>
      </c>
      <c r="I161" s="109">
        <f t="shared" si="91"/>
        <v>0</v>
      </c>
      <c r="J161" s="110">
        <f t="shared" si="92"/>
        <v>9.3826086956521735</v>
      </c>
      <c r="K161" s="111">
        <f t="shared" si="93"/>
        <v>0</v>
      </c>
      <c r="L161" s="86"/>
      <c r="M161" s="1034" t="s">
        <v>158</v>
      </c>
      <c r="N161" s="1032"/>
      <c r="O161" s="1033"/>
      <c r="P161" s="735"/>
      <c r="Q161" s="729">
        <f t="shared" si="94"/>
        <v>0</v>
      </c>
      <c r="R161" s="730">
        <f t="shared" si="95"/>
        <v>0</v>
      </c>
      <c r="S161" s="731">
        <f t="shared" si="96"/>
        <v>97.903868483289784</v>
      </c>
      <c r="T161" s="732">
        <f t="shared" si="97"/>
        <v>0</v>
      </c>
      <c r="U161" s="733">
        <f t="shared" si="98"/>
        <v>9.4272727272727277</v>
      </c>
      <c r="V161" s="734">
        <f t="shared" si="99"/>
        <v>0</v>
      </c>
      <c r="W161" s="88"/>
      <c r="X161" s="1016" t="s">
        <v>158</v>
      </c>
      <c r="Y161" s="1009"/>
      <c r="Z161" s="1010"/>
      <c r="AA161" s="113">
        <v>1</v>
      </c>
      <c r="AB161" s="106">
        <v>40</v>
      </c>
      <c r="AC161" s="107">
        <f t="shared" si="100"/>
        <v>40</v>
      </c>
      <c r="AD161" s="108">
        <f t="shared" si="101"/>
        <v>235.4363553301005</v>
      </c>
      <c r="AE161" s="109">
        <f t="shared" si="102"/>
        <v>9417.4542132040206</v>
      </c>
      <c r="AF161" s="110">
        <f t="shared" si="103"/>
        <v>11.445783132530121</v>
      </c>
      <c r="AG161" s="111">
        <f t="shared" si="104"/>
        <v>107790.1385848653</v>
      </c>
      <c r="AH161" s="88"/>
      <c r="AI161" s="1034" t="s">
        <v>158</v>
      </c>
      <c r="AJ161" s="1032"/>
      <c r="AK161" s="1033"/>
      <c r="AL161" s="763"/>
      <c r="AM161" s="729" t="e">
        <f>'Cél.por tricoma'!$BN$147</f>
        <v>#DIV/0!</v>
      </c>
      <c r="AN161" s="730">
        <v>0</v>
      </c>
      <c r="AO161" s="731">
        <f>Calibração!$G$28</f>
        <v>196.19696277508376</v>
      </c>
      <c r="AP161" s="732">
        <f t="shared" si="105"/>
        <v>0</v>
      </c>
      <c r="AQ161" s="733">
        <f t="shared" si="106"/>
        <v>11.797872340425531</v>
      </c>
      <c r="AR161" s="734">
        <f t="shared" si="107"/>
        <v>0</v>
      </c>
      <c r="AS161" s="88"/>
      <c r="AT161" s="1016" t="s">
        <v>158</v>
      </c>
      <c r="AU161" s="1009"/>
      <c r="AV161" s="1010"/>
      <c r="AW161" s="113"/>
      <c r="AX161" s="106" t="e">
        <f>'Cél.por tricoma'!$BN$193</f>
        <v>#DIV/0!</v>
      </c>
      <c r="AY161" s="107">
        <v>0</v>
      </c>
      <c r="AZ161" s="108">
        <f>Calibração!$E$33</f>
        <v>1223.7983560411221</v>
      </c>
      <c r="BA161" s="109">
        <f t="shared" si="108"/>
        <v>0</v>
      </c>
      <c r="BB161" s="110">
        <f t="shared" si="109"/>
        <v>10.888888888888889</v>
      </c>
      <c r="BC161" s="111">
        <f t="shared" si="110"/>
        <v>0</v>
      </c>
      <c r="BD161" s="88"/>
      <c r="BE161" s="1034" t="s">
        <v>158</v>
      </c>
      <c r="BF161" s="1032"/>
      <c r="BG161" s="1033"/>
      <c r="BH161" s="763"/>
      <c r="BI161" s="729">
        <f>'Cél.por tricoma'!$BN$239</f>
        <v>15</v>
      </c>
      <c r="BJ161" s="730">
        <f t="shared" si="111"/>
        <v>0</v>
      </c>
      <c r="BK161" s="731"/>
      <c r="BL161" s="732">
        <f t="shared" si="112"/>
        <v>0</v>
      </c>
      <c r="BM161" s="736">
        <f t="shared" si="113"/>
        <v>13.527027027027026</v>
      </c>
      <c r="BN161" s="734">
        <f t="shared" si="114"/>
        <v>0</v>
      </c>
      <c r="BO161" s="88"/>
      <c r="BP161" s="1034" t="s">
        <v>158</v>
      </c>
      <c r="BQ161" s="1032"/>
      <c r="BR161" s="1033"/>
      <c r="BS161" s="763"/>
      <c r="BT161" s="756">
        <f>'Cél.por tricoma'!$BN$285</f>
        <v>8</v>
      </c>
      <c r="BU161" s="730">
        <f t="shared" si="115"/>
        <v>0</v>
      </c>
      <c r="BV161" s="731">
        <f>Calibração!$G$33</f>
        <v>815.8655706940815</v>
      </c>
      <c r="BW161" s="732">
        <f t="shared" si="116"/>
        <v>0</v>
      </c>
      <c r="BX161" s="736">
        <f t="shared" si="117"/>
        <v>17.177419354838708</v>
      </c>
      <c r="BY161" s="734">
        <f t="shared" si="118"/>
        <v>0</v>
      </c>
      <c r="BZ161" s="85"/>
      <c r="CA161" s="88"/>
      <c r="CB161" s="88"/>
      <c r="CC161" s="89"/>
      <c r="CD161" s="89"/>
      <c r="CE161" s="89"/>
      <c r="CF161" s="89"/>
      <c r="CG161" s="89"/>
      <c r="CH161" s="89"/>
      <c r="CI161" s="89"/>
      <c r="CJ161" s="89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</row>
    <row r="162" spans="1:98" ht="15.75" customHeight="1">
      <c r="A162" s="1018"/>
      <c r="B162" s="1016" t="s">
        <v>30</v>
      </c>
      <c r="C162" s="1009"/>
      <c r="D162" s="1010"/>
      <c r="E162" s="112">
        <v>5</v>
      </c>
      <c r="F162" s="114">
        <f t="shared" si="89"/>
        <v>3.6333333333333333</v>
      </c>
      <c r="G162" s="107">
        <f t="shared" si="90"/>
        <v>18.166666666666668</v>
      </c>
      <c r="H162" s="108">
        <f>Calibração!$F$33</f>
        <v>979.03868483289773</v>
      </c>
      <c r="I162" s="109">
        <f t="shared" si="91"/>
        <v>17785.869441130977</v>
      </c>
      <c r="J162" s="110">
        <f t="shared" si="92"/>
        <v>9.3826086956521735</v>
      </c>
      <c r="K162" s="111">
        <f t="shared" si="93"/>
        <v>1895.6209320945898</v>
      </c>
      <c r="L162" s="86"/>
      <c r="M162" s="1034" t="s">
        <v>30</v>
      </c>
      <c r="N162" s="1032"/>
      <c r="O162" s="1033"/>
      <c r="P162" s="736">
        <v>2</v>
      </c>
      <c r="Q162" s="737">
        <f t="shared" si="94"/>
        <v>2.2068965517241379</v>
      </c>
      <c r="R162" s="730">
        <f t="shared" si="95"/>
        <v>4.4137931034482758</v>
      </c>
      <c r="S162" s="731">
        <f t="shared" si="96"/>
        <v>97.903868483289784</v>
      </c>
      <c r="T162" s="732">
        <f t="shared" si="97"/>
        <v>432.12741951245147</v>
      </c>
      <c r="U162" s="733">
        <f t="shared" si="98"/>
        <v>9.4272727272727277</v>
      </c>
      <c r="V162" s="734">
        <f t="shared" si="99"/>
        <v>45.838009784348756</v>
      </c>
      <c r="W162" s="88"/>
      <c r="X162" s="1016" t="s">
        <v>30</v>
      </c>
      <c r="Y162" s="1009"/>
      <c r="Z162" s="1010"/>
      <c r="AA162" s="112">
        <v>5</v>
      </c>
      <c r="AB162" s="114">
        <f>'Cél.por tricoma'!$BN$102</f>
        <v>2.4666666666666668</v>
      </c>
      <c r="AC162" s="107">
        <f t="shared" si="100"/>
        <v>12.333333333333334</v>
      </c>
      <c r="AD162" s="108">
        <f t="shared" si="101"/>
        <v>235.4363553301005</v>
      </c>
      <c r="AE162" s="109">
        <f t="shared" si="102"/>
        <v>2903.7150490712397</v>
      </c>
      <c r="AF162" s="110">
        <f t="shared" si="103"/>
        <v>11.445783132530121</v>
      </c>
      <c r="AG162" s="111">
        <f t="shared" si="104"/>
        <v>33235.292730333465</v>
      </c>
      <c r="AH162" s="88"/>
      <c r="AI162" s="1034" t="s">
        <v>30</v>
      </c>
      <c r="AJ162" s="1032"/>
      <c r="AK162" s="1033"/>
      <c r="AL162" s="764"/>
      <c r="AM162" s="737">
        <f>'Cél.por tricoma'!$BN$148</f>
        <v>2.3181818181818183</v>
      </c>
      <c r="AN162" s="730">
        <f t="shared" ref="AN162:AN171" si="119">AL162*AM162</f>
        <v>0</v>
      </c>
      <c r="AO162" s="731">
        <f>Calibração!$G$28</f>
        <v>196.19696277508376</v>
      </c>
      <c r="AP162" s="732">
        <f t="shared" si="105"/>
        <v>0</v>
      </c>
      <c r="AQ162" s="733">
        <f t="shared" si="106"/>
        <v>11.797872340425531</v>
      </c>
      <c r="AR162" s="734">
        <f t="shared" si="107"/>
        <v>0</v>
      </c>
      <c r="AS162" s="88"/>
      <c r="AT162" s="1016" t="s">
        <v>30</v>
      </c>
      <c r="AU162" s="1009"/>
      <c r="AV162" s="1010"/>
      <c r="AW162" s="112"/>
      <c r="AX162" s="114">
        <f>'Cél.por tricoma'!$BN$194</f>
        <v>1.75</v>
      </c>
      <c r="AY162" s="107">
        <f t="shared" ref="AY162:AY171" si="120">AW162*AX162</f>
        <v>0</v>
      </c>
      <c r="AZ162" s="108">
        <f>Calibração!$E$33</f>
        <v>1223.7983560411221</v>
      </c>
      <c r="BA162" s="109">
        <f t="shared" si="108"/>
        <v>0</v>
      </c>
      <c r="BB162" s="110">
        <f t="shared" si="109"/>
        <v>10.888888888888889</v>
      </c>
      <c r="BC162" s="111">
        <f t="shared" si="110"/>
        <v>0</v>
      </c>
      <c r="BD162" s="88"/>
      <c r="BE162" s="1034" t="s">
        <v>30</v>
      </c>
      <c r="BF162" s="1032"/>
      <c r="BG162" s="1033"/>
      <c r="BH162" s="764"/>
      <c r="BI162" s="737">
        <f>'Cél.por tricoma'!$BN$240</f>
        <v>2.0666666666666669</v>
      </c>
      <c r="BJ162" s="730">
        <f t="shared" si="111"/>
        <v>0</v>
      </c>
      <c r="BK162" s="731">
        <f t="shared" ref="BK162:BK167" si="121">$F$6</f>
        <v>0</v>
      </c>
      <c r="BL162" s="732">
        <f t="shared" si="112"/>
        <v>0</v>
      </c>
      <c r="BM162" s="736">
        <f t="shared" si="113"/>
        <v>13.527027027027026</v>
      </c>
      <c r="BN162" s="734">
        <f t="shared" si="114"/>
        <v>0</v>
      </c>
      <c r="BO162" s="88"/>
      <c r="BP162" s="1034" t="s">
        <v>30</v>
      </c>
      <c r="BQ162" s="1032"/>
      <c r="BR162" s="1033"/>
      <c r="BS162" s="764"/>
      <c r="BT162" s="737">
        <f>'Cél.por tricoma'!$BN$286</f>
        <v>2</v>
      </c>
      <c r="BU162" s="730">
        <f t="shared" si="115"/>
        <v>0</v>
      </c>
      <c r="BV162" s="731">
        <f>Calibração!$G$33</f>
        <v>815.8655706940815</v>
      </c>
      <c r="BW162" s="732">
        <f t="shared" si="116"/>
        <v>0</v>
      </c>
      <c r="BX162" s="736">
        <f t="shared" si="117"/>
        <v>17.177419354838708</v>
      </c>
      <c r="BY162" s="734">
        <f t="shared" si="118"/>
        <v>0</v>
      </c>
      <c r="BZ162" s="85"/>
      <c r="CA162" s="88"/>
      <c r="CB162" s="88"/>
      <c r="CC162" s="89"/>
      <c r="CD162" s="89"/>
      <c r="CE162" s="89"/>
      <c r="CF162" s="89"/>
      <c r="CG162" s="89"/>
      <c r="CH162" s="89"/>
      <c r="CI162" s="89"/>
      <c r="CJ162" s="89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</row>
    <row r="163" spans="1:98" ht="15.75" customHeight="1">
      <c r="A163" s="1018"/>
      <c r="B163" s="1015" t="s">
        <v>39</v>
      </c>
      <c r="C163" s="1009"/>
      <c r="D163" s="1010"/>
      <c r="E163" s="112">
        <v>7</v>
      </c>
      <c r="F163" s="115">
        <f t="shared" si="89"/>
        <v>1</v>
      </c>
      <c r="G163" s="107">
        <f t="shared" si="90"/>
        <v>7</v>
      </c>
      <c r="H163" s="108">
        <f>Calibração!$F$33</f>
        <v>979.03868483289773</v>
      </c>
      <c r="I163" s="109">
        <f t="shared" si="91"/>
        <v>6853.2707938302838</v>
      </c>
      <c r="J163" s="110">
        <f t="shared" si="92"/>
        <v>9.3826086956521735</v>
      </c>
      <c r="K163" s="111">
        <f t="shared" si="93"/>
        <v>730.42274447681439</v>
      </c>
      <c r="L163" s="86"/>
      <c r="M163" s="1031" t="s">
        <v>39</v>
      </c>
      <c r="N163" s="1032"/>
      <c r="O163" s="1033"/>
      <c r="P163" s="736">
        <v>16</v>
      </c>
      <c r="Q163" s="738">
        <f t="shared" si="94"/>
        <v>1</v>
      </c>
      <c r="R163" s="730">
        <f t="shared" si="95"/>
        <v>16</v>
      </c>
      <c r="S163" s="731">
        <f t="shared" si="96"/>
        <v>97.903868483289784</v>
      </c>
      <c r="T163" s="732">
        <f t="shared" si="97"/>
        <v>1566.4618957326365</v>
      </c>
      <c r="U163" s="733">
        <f t="shared" si="98"/>
        <v>9.4272727272727277</v>
      </c>
      <c r="V163" s="734">
        <f t="shared" si="99"/>
        <v>166.16278546826425</v>
      </c>
      <c r="W163" s="88"/>
      <c r="X163" s="1015" t="s">
        <v>39</v>
      </c>
      <c r="Y163" s="1009"/>
      <c r="Z163" s="1010"/>
      <c r="AA163" s="112">
        <v>10</v>
      </c>
      <c r="AB163" s="115">
        <v>1</v>
      </c>
      <c r="AC163" s="107">
        <f t="shared" si="100"/>
        <v>10</v>
      </c>
      <c r="AD163" s="108">
        <f t="shared" si="101"/>
        <v>235.4363553301005</v>
      </c>
      <c r="AE163" s="109">
        <f t="shared" si="102"/>
        <v>2354.3635533010051</v>
      </c>
      <c r="AF163" s="110">
        <f t="shared" si="103"/>
        <v>11.445783132530121</v>
      </c>
      <c r="AG163" s="111">
        <f t="shared" si="104"/>
        <v>26947.534646216325</v>
      </c>
      <c r="AH163" s="88"/>
      <c r="AI163" s="1031" t="s">
        <v>39</v>
      </c>
      <c r="AJ163" s="1032"/>
      <c r="AK163" s="1033"/>
      <c r="AL163" s="764">
        <v>20</v>
      </c>
      <c r="AM163" s="738">
        <v>1</v>
      </c>
      <c r="AN163" s="730">
        <f t="shared" si="119"/>
        <v>20</v>
      </c>
      <c r="AO163" s="731">
        <f>Calibração!$G$28</f>
        <v>196.19696277508376</v>
      </c>
      <c r="AP163" s="732">
        <f t="shared" si="105"/>
        <v>3923.9392555016752</v>
      </c>
      <c r="AQ163" s="733">
        <f t="shared" si="106"/>
        <v>11.797872340425531</v>
      </c>
      <c r="AR163" s="734">
        <f t="shared" si="107"/>
        <v>332.59719568724751</v>
      </c>
      <c r="AS163" s="88"/>
      <c r="AT163" s="1015" t="s">
        <v>39</v>
      </c>
      <c r="AU163" s="1009"/>
      <c r="AV163" s="1010"/>
      <c r="AW163" s="112">
        <v>14</v>
      </c>
      <c r="AX163" s="115">
        <v>1</v>
      </c>
      <c r="AY163" s="107">
        <f t="shared" si="120"/>
        <v>14</v>
      </c>
      <c r="AZ163" s="108">
        <f>Calibração!$E$33</f>
        <v>1223.7983560411221</v>
      </c>
      <c r="BA163" s="109">
        <f t="shared" si="108"/>
        <v>17133.176984575708</v>
      </c>
      <c r="BB163" s="110">
        <f t="shared" si="109"/>
        <v>10.888888888888889</v>
      </c>
      <c r="BC163" s="111">
        <f t="shared" si="110"/>
        <v>1573.4550291957282</v>
      </c>
      <c r="BD163" s="88"/>
      <c r="BE163" s="1031" t="s">
        <v>39</v>
      </c>
      <c r="BF163" s="1032"/>
      <c r="BG163" s="1033"/>
      <c r="BH163" s="764"/>
      <c r="BI163" s="738">
        <v>1</v>
      </c>
      <c r="BJ163" s="730">
        <f t="shared" si="111"/>
        <v>0</v>
      </c>
      <c r="BK163" s="731">
        <f t="shared" si="121"/>
        <v>0</v>
      </c>
      <c r="BL163" s="732">
        <f t="shared" si="112"/>
        <v>0</v>
      </c>
      <c r="BM163" s="736">
        <f t="shared" si="113"/>
        <v>13.527027027027026</v>
      </c>
      <c r="BN163" s="734">
        <f t="shared" si="114"/>
        <v>0</v>
      </c>
      <c r="BO163" s="88"/>
      <c r="BP163" s="1031" t="s">
        <v>39</v>
      </c>
      <c r="BQ163" s="1032"/>
      <c r="BR163" s="1033"/>
      <c r="BS163" s="764"/>
      <c r="BT163" s="738">
        <v>1</v>
      </c>
      <c r="BU163" s="730">
        <f t="shared" si="115"/>
        <v>0</v>
      </c>
      <c r="BV163" s="731">
        <f>Calibração!$G$33</f>
        <v>815.8655706940815</v>
      </c>
      <c r="BW163" s="732">
        <f t="shared" si="116"/>
        <v>0</v>
      </c>
      <c r="BX163" s="736">
        <f t="shared" si="117"/>
        <v>17.177419354838708</v>
      </c>
      <c r="BY163" s="734">
        <f t="shared" si="118"/>
        <v>0</v>
      </c>
      <c r="BZ163" s="85"/>
      <c r="CA163" s="88"/>
      <c r="CB163" s="88"/>
      <c r="CC163" s="89"/>
      <c r="CD163" s="89"/>
      <c r="CE163" s="89"/>
      <c r="CF163" s="89"/>
      <c r="CG163" s="89"/>
      <c r="CH163" s="89"/>
      <c r="CI163" s="89"/>
      <c r="CJ163" s="89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</row>
    <row r="164" spans="1:98" ht="15.75" customHeight="1">
      <c r="A164" s="1018"/>
      <c r="B164" s="1011" t="s">
        <v>259</v>
      </c>
      <c r="C164" s="1009"/>
      <c r="D164" s="1010"/>
      <c r="E164" s="112"/>
      <c r="F164" s="115">
        <f t="shared" si="89"/>
        <v>1</v>
      </c>
      <c r="G164" s="107">
        <f t="shared" si="90"/>
        <v>0</v>
      </c>
      <c r="H164" s="108">
        <f>Calibração!$F$33</f>
        <v>979.03868483289773</v>
      </c>
      <c r="I164" s="109">
        <f t="shared" si="91"/>
        <v>0</v>
      </c>
      <c r="J164" s="110">
        <f t="shared" si="92"/>
        <v>9.3826086956521735</v>
      </c>
      <c r="K164" s="111">
        <f t="shared" si="93"/>
        <v>0</v>
      </c>
      <c r="L164" s="86"/>
      <c r="M164" s="1062" t="s">
        <v>259</v>
      </c>
      <c r="N164" s="1032"/>
      <c r="O164" s="1033"/>
      <c r="P164" s="736">
        <v>3</v>
      </c>
      <c r="Q164" s="738">
        <f t="shared" si="94"/>
        <v>1</v>
      </c>
      <c r="R164" s="730">
        <f t="shared" si="95"/>
        <v>3</v>
      </c>
      <c r="S164" s="731">
        <f t="shared" si="96"/>
        <v>97.903868483289784</v>
      </c>
      <c r="T164" s="732">
        <f t="shared" si="97"/>
        <v>293.71160544986935</v>
      </c>
      <c r="U164" s="733">
        <f t="shared" si="98"/>
        <v>9.4272727272727277</v>
      </c>
      <c r="V164" s="734">
        <f t="shared" si="99"/>
        <v>31.155522275299543</v>
      </c>
      <c r="W164" s="88"/>
      <c r="X164" s="1011" t="s">
        <v>259</v>
      </c>
      <c r="Y164" s="1009"/>
      <c r="Z164" s="1010"/>
      <c r="AA164" s="112">
        <v>2</v>
      </c>
      <c r="AB164" s="115">
        <v>1</v>
      </c>
      <c r="AC164" s="107">
        <f t="shared" si="100"/>
        <v>2</v>
      </c>
      <c r="AD164" s="108">
        <f t="shared" si="101"/>
        <v>235.4363553301005</v>
      </c>
      <c r="AE164" s="109">
        <f t="shared" si="102"/>
        <v>470.87271066020099</v>
      </c>
      <c r="AF164" s="110">
        <f t="shared" si="103"/>
        <v>11.445783132530121</v>
      </c>
      <c r="AG164" s="111">
        <f t="shared" si="104"/>
        <v>5389.5069292432645</v>
      </c>
      <c r="AH164" s="88"/>
      <c r="AI164" s="1062" t="s">
        <v>259</v>
      </c>
      <c r="AJ164" s="1032"/>
      <c r="AK164" s="1033"/>
      <c r="AL164" s="764">
        <v>1</v>
      </c>
      <c r="AM164" s="738">
        <v>1</v>
      </c>
      <c r="AN164" s="730">
        <f t="shared" si="119"/>
        <v>1</v>
      </c>
      <c r="AO164" s="731">
        <f>Calibração!$G$28</f>
        <v>196.19696277508376</v>
      </c>
      <c r="AP164" s="732">
        <f t="shared" si="105"/>
        <v>196.19696277508376</v>
      </c>
      <c r="AQ164" s="733">
        <f t="shared" si="106"/>
        <v>11.797872340425531</v>
      </c>
      <c r="AR164" s="734">
        <f t="shared" si="107"/>
        <v>16.629859784362377</v>
      </c>
      <c r="AS164" s="88"/>
      <c r="AT164" s="1011" t="s">
        <v>259</v>
      </c>
      <c r="AU164" s="1009"/>
      <c r="AV164" s="1010"/>
      <c r="AW164" s="112"/>
      <c r="AX164" s="115">
        <v>1</v>
      </c>
      <c r="AY164" s="107">
        <f t="shared" si="120"/>
        <v>0</v>
      </c>
      <c r="AZ164" s="108">
        <f>Calibração!$E$33</f>
        <v>1223.7983560411221</v>
      </c>
      <c r="BA164" s="109">
        <f t="shared" si="108"/>
        <v>0</v>
      </c>
      <c r="BB164" s="110">
        <f t="shared" si="109"/>
        <v>10.888888888888889</v>
      </c>
      <c r="BC164" s="111">
        <f t="shared" si="110"/>
        <v>0</v>
      </c>
      <c r="BD164" s="88"/>
      <c r="BE164" s="1062" t="s">
        <v>259</v>
      </c>
      <c r="BF164" s="1032"/>
      <c r="BG164" s="1033"/>
      <c r="BH164" s="764"/>
      <c r="BI164" s="738">
        <v>1</v>
      </c>
      <c r="BJ164" s="730">
        <f t="shared" si="111"/>
        <v>0</v>
      </c>
      <c r="BK164" s="731">
        <f t="shared" si="121"/>
        <v>0</v>
      </c>
      <c r="BL164" s="732">
        <f t="shared" si="112"/>
        <v>0</v>
      </c>
      <c r="BM164" s="736">
        <f t="shared" si="113"/>
        <v>13.527027027027026</v>
      </c>
      <c r="BN164" s="734">
        <f t="shared" si="114"/>
        <v>0</v>
      </c>
      <c r="BO164" s="88"/>
      <c r="BP164" s="1062" t="s">
        <v>259</v>
      </c>
      <c r="BQ164" s="1032"/>
      <c r="BR164" s="1033"/>
      <c r="BS164" s="764"/>
      <c r="BT164" s="738">
        <v>1</v>
      </c>
      <c r="BU164" s="730">
        <f t="shared" si="115"/>
        <v>0</v>
      </c>
      <c r="BV164" s="731">
        <f>Calibração!$G$33</f>
        <v>815.8655706940815</v>
      </c>
      <c r="BW164" s="732">
        <f t="shared" si="116"/>
        <v>0</v>
      </c>
      <c r="BX164" s="736">
        <f t="shared" si="117"/>
        <v>17.177419354838708</v>
      </c>
      <c r="BY164" s="734">
        <f t="shared" si="118"/>
        <v>0</v>
      </c>
      <c r="BZ164" s="85"/>
      <c r="CA164" s="88"/>
      <c r="CB164" s="88"/>
      <c r="CC164" s="89"/>
      <c r="CD164" s="89"/>
      <c r="CE164" s="89"/>
      <c r="CF164" s="89"/>
      <c r="CG164" s="89"/>
      <c r="CH164" s="89"/>
      <c r="CI164" s="89"/>
      <c r="CJ164" s="89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</row>
    <row r="165" spans="1:98" ht="15.75" customHeight="1">
      <c r="A165" s="1018"/>
      <c r="B165" s="1011" t="s">
        <v>43</v>
      </c>
      <c r="C165" s="1009"/>
      <c r="D165" s="1010"/>
      <c r="E165" s="112"/>
      <c r="F165" s="115">
        <f t="shared" si="89"/>
        <v>1</v>
      </c>
      <c r="G165" s="107">
        <f t="shared" si="90"/>
        <v>0</v>
      </c>
      <c r="H165" s="108">
        <f>Calibração!$F$33</f>
        <v>979.03868483289773</v>
      </c>
      <c r="I165" s="109">
        <f t="shared" si="91"/>
        <v>0</v>
      </c>
      <c r="J165" s="110">
        <f t="shared" si="92"/>
        <v>9.3826086956521735</v>
      </c>
      <c r="K165" s="111">
        <f t="shared" si="93"/>
        <v>0</v>
      </c>
      <c r="L165" s="86"/>
      <c r="M165" s="1062" t="s">
        <v>43</v>
      </c>
      <c r="N165" s="1032"/>
      <c r="O165" s="1033"/>
      <c r="P165" s="736"/>
      <c r="Q165" s="738">
        <f t="shared" si="94"/>
        <v>1</v>
      </c>
      <c r="R165" s="730">
        <f t="shared" si="95"/>
        <v>0</v>
      </c>
      <c r="S165" s="731">
        <f t="shared" si="96"/>
        <v>97.903868483289784</v>
      </c>
      <c r="T165" s="732">
        <f t="shared" si="97"/>
        <v>0</v>
      </c>
      <c r="U165" s="733">
        <f t="shared" si="98"/>
        <v>9.4272727272727277</v>
      </c>
      <c r="V165" s="734">
        <f t="shared" si="99"/>
        <v>0</v>
      </c>
      <c r="W165" s="88"/>
      <c r="X165" s="1011" t="s">
        <v>43</v>
      </c>
      <c r="Y165" s="1009"/>
      <c r="Z165" s="1010"/>
      <c r="AA165" s="112">
        <v>1</v>
      </c>
      <c r="AB165" s="115">
        <v>1</v>
      </c>
      <c r="AC165" s="107">
        <f t="shared" si="100"/>
        <v>1</v>
      </c>
      <c r="AD165" s="108">
        <f t="shared" si="101"/>
        <v>235.4363553301005</v>
      </c>
      <c r="AE165" s="109">
        <f t="shared" si="102"/>
        <v>235.4363553301005</v>
      </c>
      <c r="AF165" s="110">
        <f t="shared" si="103"/>
        <v>11.445783132530121</v>
      </c>
      <c r="AG165" s="111">
        <f t="shared" si="104"/>
        <v>2694.7534646216322</v>
      </c>
      <c r="AH165" s="88"/>
      <c r="AI165" s="1062" t="s">
        <v>43</v>
      </c>
      <c r="AJ165" s="1032"/>
      <c r="AK165" s="1033"/>
      <c r="AL165" s="764">
        <v>1</v>
      </c>
      <c r="AM165" s="738">
        <v>1</v>
      </c>
      <c r="AN165" s="730">
        <f t="shared" si="119"/>
        <v>1</v>
      </c>
      <c r="AO165" s="731">
        <f>Calibração!$G$28</f>
        <v>196.19696277508376</v>
      </c>
      <c r="AP165" s="732">
        <f t="shared" si="105"/>
        <v>196.19696277508376</v>
      </c>
      <c r="AQ165" s="733">
        <f t="shared" si="106"/>
        <v>11.797872340425531</v>
      </c>
      <c r="AR165" s="734">
        <f t="shared" si="107"/>
        <v>16.629859784362377</v>
      </c>
      <c r="AS165" s="88"/>
      <c r="AT165" s="1011" t="s">
        <v>43</v>
      </c>
      <c r="AU165" s="1009"/>
      <c r="AV165" s="1010"/>
      <c r="AW165" s="112"/>
      <c r="AX165" s="115">
        <v>1</v>
      </c>
      <c r="AY165" s="107">
        <f t="shared" si="120"/>
        <v>0</v>
      </c>
      <c r="AZ165" s="108">
        <f>Calibração!$E$33</f>
        <v>1223.7983560411221</v>
      </c>
      <c r="BA165" s="109">
        <f t="shared" si="108"/>
        <v>0</v>
      </c>
      <c r="BB165" s="110">
        <f t="shared" si="109"/>
        <v>10.888888888888889</v>
      </c>
      <c r="BC165" s="111">
        <f t="shared" si="110"/>
        <v>0</v>
      </c>
      <c r="BD165" s="88"/>
      <c r="BE165" s="1062" t="s">
        <v>43</v>
      </c>
      <c r="BF165" s="1032"/>
      <c r="BG165" s="1033"/>
      <c r="BH165" s="764"/>
      <c r="BI165" s="738">
        <v>1</v>
      </c>
      <c r="BJ165" s="730">
        <f t="shared" si="111"/>
        <v>0</v>
      </c>
      <c r="BK165" s="731">
        <f t="shared" si="121"/>
        <v>0</v>
      </c>
      <c r="BL165" s="732">
        <f t="shared" si="112"/>
        <v>0</v>
      </c>
      <c r="BM165" s="736">
        <f t="shared" si="113"/>
        <v>13.527027027027026</v>
      </c>
      <c r="BN165" s="734">
        <f t="shared" si="114"/>
        <v>0</v>
      </c>
      <c r="BO165" s="88"/>
      <c r="BP165" s="1062" t="s">
        <v>43</v>
      </c>
      <c r="BQ165" s="1032"/>
      <c r="BR165" s="1033"/>
      <c r="BS165" s="764"/>
      <c r="BT165" s="738">
        <v>1</v>
      </c>
      <c r="BU165" s="730">
        <f t="shared" si="115"/>
        <v>0</v>
      </c>
      <c r="BV165" s="731">
        <f>Calibração!$G$33</f>
        <v>815.8655706940815</v>
      </c>
      <c r="BW165" s="732">
        <f t="shared" si="116"/>
        <v>0</v>
      </c>
      <c r="BX165" s="736">
        <f t="shared" si="117"/>
        <v>17.177419354838708</v>
      </c>
      <c r="BY165" s="734">
        <f t="shared" si="118"/>
        <v>0</v>
      </c>
      <c r="BZ165" s="85"/>
      <c r="CA165" s="88"/>
      <c r="CB165" s="88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</row>
    <row r="166" spans="1:98" ht="15.75" customHeight="1">
      <c r="A166" s="1018"/>
      <c r="B166" s="1011" t="s">
        <v>63</v>
      </c>
      <c r="C166" s="1009"/>
      <c r="D166" s="1010"/>
      <c r="E166" s="112">
        <v>5</v>
      </c>
      <c r="F166" s="115">
        <f t="shared" si="89"/>
        <v>1</v>
      </c>
      <c r="G166" s="107">
        <f t="shared" si="90"/>
        <v>5</v>
      </c>
      <c r="H166" s="108">
        <f>Calibração!$F$33</f>
        <v>979.03868483289773</v>
      </c>
      <c r="I166" s="109">
        <f t="shared" si="91"/>
        <v>4895.1934241644885</v>
      </c>
      <c r="J166" s="110">
        <f t="shared" si="92"/>
        <v>9.3826086956521735</v>
      </c>
      <c r="K166" s="111">
        <f t="shared" si="93"/>
        <v>521.73053176915312</v>
      </c>
      <c r="L166" s="86"/>
      <c r="M166" s="1062" t="s">
        <v>63</v>
      </c>
      <c r="N166" s="1032"/>
      <c r="O166" s="1033"/>
      <c r="P166" s="736">
        <v>5</v>
      </c>
      <c r="Q166" s="738">
        <f t="shared" si="94"/>
        <v>1</v>
      </c>
      <c r="R166" s="730">
        <f t="shared" si="95"/>
        <v>5</v>
      </c>
      <c r="S166" s="731">
        <f t="shared" si="96"/>
        <v>97.903868483289784</v>
      </c>
      <c r="T166" s="732">
        <f t="shared" si="97"/>
        <v>489.51934241644892</v>
      </c>
      <c r="U166" s="733">
        <f t="shared" si="98"/>
        <v>9.4272727272727277</v>
      </c>
      <c r="V166" s="734">
        <f t="shared" si="99"/>
        <v>51.925870458832577</v>
      </c>
      <c r="W166" s="88"/>
      <c r="X166" s="1011" t="s">
        <v>63</v>
      </c>
      <c r="Y166" s="1009"/>
      <c r="Z166" s="1010"/>
      <c r="AA166" s="112">
        <v>1</v>
      </c>
      <c r="AB166" s="115">
        <v>1</v>
      </c>
      <c r="AC166" s="107">
        <f t="shared" si="100"/>
        <v>1</v>
      </c>
      <c r="AD166" s="108">
        <f t="shared" si="101"/>
        <v>235.4363553301005</v>
      </c>
      <c r="AE166" s="109">
        <f t="shared" si="102"/>
        <v>235.4363553301005</v>
      </c>
      <c r="AF166" s="110">
        <f t="shared" si="103"/>
        <v>11.445783132530121</v>
      </c>
      <c r="AG166" s="111">
        <f t="shared" si="104"/>
        <v>2694.7534646216322</v>
      </c>
      <c r="AH166" s="88"/>
      <c r="AI166" s="1062" t="s">
        <v>63</v>
      </c>
      <c r="AJ166" s="1032"/>
      <c r="AK166" s="1033"/>
      <c r="AL166" s="764">
        <v>1</v>
      </c>
      <c r="AM166" s="738">
        <v>1</v>
      </c>
      <c r="AN166" s="730">
        <f t="shared" si="119"/>
        <v>1</v>
      </c>
      <c r="AO166" s="731">
        <f>Calibração!$G$28</f>
        <v>196.19696277508376</v>
      </c>
      <c r="AP166" s="732">
        <f t="shared" si="105"/>
        <v>196.19696277508376</v>
      </c>
      <c r="AQ166" s="733">
        <f t="shared" si="106"/>
        <v>11.797872340425531</v>
      </c>
      <c r="AR166" s="734">
        <f t="shared" si="107"/>
        <v>16.629859784362377</v>
      </c>
      <c r="AS166" s="88"/>
      <c r="AT166" s="1011" t="s">
        <v>63</v>
      </c>
      <c r="AU166" s="1009"/>
      <c r="AV166" s="1010"/>
      <c r="AW166" s="112">
        <v>2</v>
      </c>
      <c r="AX166" s="115">
        <v>1</v>
      </c>
      <c r="AY166" s="107">
        <f t="shared" si="120"/>
        <v>2</v>
      </c>
      <c r="AZ166" s="108">
        <f>Calibração!$E$33</f>
        <v>1223.7983560411221</v>
      </c>
      <c r="BA166" s="109">
        <f t="shared" si="108"/>
        <v>2447.5967120822443</v>
      </c>
      <c r="BB166" s="110">
        <f t="shared" si="109"/>
        <v>10.888888888888889</v>
      </c>
      <c r="BC166" s="111">
        <f t="shared" si="110"/>
        <v>224.77928988510405</v>
      </c>
      <c r="BD166" s="88"/>
      <c r="BE166" s="1062" t="s">
        <v>63</v>
      </c>
      <c r="BF166" s="1032"/>
      <c r="BG166" s="1033"/>
      <c r="BH166" s="764"/>
      <c r="BI166" s="738">
        <v>1</v>
      </c>
      <c r="BJ166" s="730">
        <f t="shared" si="111"/>
        <v>0</v>
      </c>
      <c r="BK166" s="731">
        <f t="shared" si="121"/>
        <v>0</v>
      </c>
      <c r="BL166" s="732">
        <f t="shared" si="112"/>
        <v>0</v>
      </c>
      <c r="BM166" s="736">
        <f t="shared" si="113"/>
        <v>13.527027027027026</v>
      </c>
      <c r="BN166" s="734">
        <f t="shared" si="114"/>
        <v>0</v>
      </c>
      <c r="BO166" s="88"/>
      <c r="BP166" s="1062" t="s">
        <v>63</v>
      </c>
      <c r="BQ166" s="1032"/>
      <c r="BR166" s="1033"/>
      <c r="BS166" s="764"/>
      <c r="BT166" s="738">
        <v>1</v>
      </c>
      <c r="BU166" s="730">
        <f t="shared" si="115"/>
        <v>0</v>
      </c>
      <c r="BV166" s="731">
        <f>Calibração!$G$33</f>
        <v>815.8655706940815</v>
      </c>
      <c r="BW166" s="732">
        <f t="shared" si="116"/>
        <v>0</v>
      </c>
      <c r="BX166" s="736">
        <f t="shared" si="117"/>
        <v>17.177419354838708</v>
      </c>
      <c r="BY166" s="734">
        <f t="shared" si="118"/>
        <v>0</v>
      </c>
      <c r="BZ166" s="85"/>
      <c r="CA166" s="88"/>
      <c r="CB166" s="88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</row>
    <row r="167" spans="1:98" ht="15.75" customHeight="1">
      <c r="A167" s="1018"/>
      <c r="B167" s="1016" t="s">
        <v>166</v>
      </c>
      <c r="C167" s="1009"/>
      <c r="D167" s="1010"/>
      <c r="E167" s="112">
        <v>6</v>
      </c>
      <c r="F167" s="114">
        <f t="shared" si="89"/>
        <v>15.2</v>
      </c>
      <c r="G167" s="107">
        <f t="shared" si="90"/>
        <v>91.199999999999989</v>
      </c>
      <c r="H167" s="108">
        <f>Calibração!$F$33</f>
        <v>979.03868483289773</v>
      </c>
      <c r="I167" s="109">
        <f t="shared" si="91"/>
        <v>89288.328056760263</v>
      </c>
      <c r="J167" s="110">
        <f t="shared" si="92"/>
        <v>9.3826086956521735</v>
      </c>
      <c r="K167" s="111">
        <f t="shared" si="93"/>
        <v>9516.3648994693522</v>
      </c>
      <c r="L167" s="86"/>
      <c r="M167" s="1034" t="s">
        <v>166</v>
      </c>
      <c r="N167" s="1032"/>
      <c r="O167" s="1033"/>
      <c r="P167" s="736">
        <v>11</v>
      </c>
      <c r="Q167" s="737">
        <f t="shared" si="94"/>
        <v>15.142857142857142</v>
      </c>
      <c r="R167" s="730">
        <f t="shared" si="95"/>
        <v>166.57142857142856</v>
      </c>
      <c r="S167" s="731">
        <f t="shared" si="96"/>
        <v>97.903868483289784</v>
      </c>
      <c r="T167" s="732">
        <f t="shared" si="97"/>
        <v>16307.987235930839</v>
      </c>
      <c r="U167" s="733">
        <f t="shared" si="98"/>
        <v>9.4272727272727277</v>
      </c>
      <c r="V167" s="734">
        <f t="shared" si="99"/>
        <v>1729.8732844285364</v>
      </c>
      <c r="W167" s="88"/>
      <c r="X167" s="1016" t="s">
        <v>166</v>
      </c>
      <c r="Y167" s="1009"/>
      <c r="Z167" s="1010"/>
      <c r="AA167" s="112">
        <v>4</v>
      </c>
      <c r="AB167" s="114">
        <f>'Cél.por tricoma'!$BN$107</f>
        <v>15.076923076923077</v>
      </c>
      <c r="AC167" s="107">
        <f t="shared" si="100"/>
        <v>60.307692307692307</v>
      </c>
      <c r="AD167" s="108">
        <f t="shared" si="101"/>
        <v>235.4363553301005</v>
      </c>
      <c r="AE167" s="109">
        <f t="shared" si="102"/>
        <v>14198.623275292215</v>
      </c>
      <c r="AF167" s="110">
        <f t="shared" si="103"/>
        <v>11.445783132530121</v>
      </c>
      <c r="AG167" s="111">
        <f t="shared" si="104"/>
        <v>162514.36278948921</v>
      </c>
      <c r="AH167" s="88"/>
      <c r="AI167" s="1034" t="s">
        <v>166</v>
      </c>
      <c r="AJ167" s="1032"/>
      <c r="AK167" s="1033"/>
      <c r="AL167" s="764">
        <v>1</v>
      </c>
      <c r="AM167" s="737">
        <f>'Cél.por tricoma'!$BN$153</f>
        <v>13.6</v>
      </c>
      <c r="AN167" s="730">
        <f t="shared" si="119"/>
        <v>13.6</v>
      </c>
      <c r="AO167" s="731">
        <f>Calibração!$G$28</f>
        <v>196.19696277508376</v>
      </c>
      <c r="AP167" s="732">
        <f t="shared" si="105"/>
        <v>2668.2786937411393</v>
      </c>
      <c r="AQ167" s="733">
        <f t="shared" si="106"/>
        <v>11.797872340425531</v>
      </c>
      <c r="AR167" s="734">
        <f t="shared" si="107"/>
        <v>226.16609306732832</v>
      </c>
      <c r="AS167" s="88"/>
      <c r="AT167" s="1016" t="s">
        <v>166</v>
      </c>
      <c r="AU167" s="1009"/>
      <c r="AV167" s="1010"/>
      <c r="AW167" s="112">
        <v>3</v>
      </c>
      <c r="AX167" s="114">
        <f>'Cél.por tricoma'!$BN$199</f>
        <v>16.333333333333332</v>
      </c>
      <c r="AY167" s="107">
        <f t="shared" si="120"/>
        <v>49</v>
      </c>
      <c r="AZ167" s="108">
        <f>Calibração!$E$33</f>
        <v>1223.7983560411221</v>
      </c>
      <c r="BA167" s="109">
        <f t="shared" si="108"/>
        <v>59966.119446014985</v>
      </c>
      <c r="BB167" s="110">
        <f t="shared" si="109"/>
        <v>10.888888888888889</v>
      </c>
      <c r="BC167" s="111">
        <f t="shared" si="110"/>
        <v>5507.0926021850491</v>
      </c>
      <c r="BD167" s="88"/>
      <c r="BE167" s="1034" t="s">
        <v>166</v>
      </c>
      <c r="BF167" s="1032"/>
      <c r="BG167" s="1033"/>
      <c r="BH167" s="764"/>
      <c r="BI167" s="737">
        <f>'Cél.por tricoma'!$BN$245</f>
        <v>18.066666666666666</v>
      </c>
      <c r="BJ167" s="730">
        <f t="shared" si="111"/>
        <v>0</v>
      </c>
      <c r="BK167" s="731">
        <f t="shared" si="121"/>
        <v>0</v>
      </c>
      <c r="BL167" s="732">
        <f t="shared" si="112"/>
        <v>0</v>
      </c>
      <c r="BM167" s="736">
        <f t="shared" si="113"/>
        <v>13.527027027027026</v>
      </c>
      <c r="BN167" s="734">
        <f t="shared" si="114"/>
        <v>0</v>
      </c>
      <c r="BO167" s="88"/>
      <c r="BP167" s="1034" t="s">
        <v>166</v>
      </c>
      <c r="BQ167" s="1032"/>
      <c r="BR167" s="1033"/>
      <c r="BS167" s="764"/>
      <c r="BT167" s="737">
        <f>'Cél.por tricoma'!$BN$291</f>
        <v>28.1875</v>
      </c>
      <c r="BU167" s="730">
        <f t="shared" si="115"/>
        <v>0</v>
      </c>
      <c r="BV167" s="731">
        <f>Calibração!$G$33</f>
        <v>815.8655706940815</v>
      </c>
      <c r="BW167" s="732">
        <f t="shared" si="116"/>
        <v>0</v>
      </c>
      <c r="BX167" s="736">
        <f t="shared" si="117"/>
        <v>17.177419354838708</v>
      </c>
      <c r="BY167" s="734">
        <f t="shared" si="118"/>
        <v>0</v>
      </c>
      <c r="BZ167" s="85"/>
      <c r="CA167" s="88"/>
      <c r="CB167" s="88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</row>
    <row r="168" spans="1:98" ht="15.75" customHeight="1">
      <c r="A168" s="1018"/>
      <c r="B168" s="1016" t="s">
        <v>260</v>
      </c>
      <c r="C168" s="1009"/>
      <c r="D168" s="1010"/>
      <c r="E168" s="112"/>
      <c r="F168" s="114">
        <f t="shared" si="89"/>
        <v>0</v>
      </c>
      <c r="G168" s="107">
        <f t="shared" si="90"/>
        <v>0</v>
      </c>
      <c r="H168" s="108">
        <f>Calibração!$F$33</f>
        <v>979.03868483289773</v>
      </c>
      <c r="I168" s="109">
        <f t="shared" si="91"/>
        <v>0</v>
      </c>
      <c r="J168" s="110">
        <f t="shared" si="92"/>
        <v>9.3826086956521735</v>
      </c>
      <c r="K168" s="111">
        <f t="shared" si="93"/>
        <v>0</v>
      </c>
      <c r="L168" s="86"/>
      <c r="M168" s="1034" t="s">
        <v>260</v>
      </c>
      <c r="N168" s="1032"/>
      <c r="O168" s="1033"/>
      <c r="P168" s="736">
        <v>1</v>
      </c>
      <c r="Q168" s="737">
        <f t="shared" si="94"/>
        <v>0</v>
      </c>
      <c r="R168" s="730">
        <f t="shared" si="95"/>
        <v>0</v>
      </c>
      <c r="S168" s="731">
        <f t="shared" si="96"/>
        <v>97.903868483289784</v>
      </c>
      <c r="T168" s="732">
        <f t="shared" si="97"/>
        <v>0</v>
      </c>
      <c r="U168" s="733">
        <f t="shared" si="98"/>
        <v>9.4272727272727277</v>
      </c>
      <c r="V168" s="734">
        <f t="shared" si="99"/>
        <v>0</v>
      </c>
      <c r="W168" s="88"/>
      <c r="X168" s="1016" t="s">
        <v>260</v>
      </c>
      <c r="Y168" s="1009"/>
      <c r="Z168" s="1010"/>
      <c r="AA168" s="112"/>
      <c r="AB168" s="114"/>
      <c r="AC168" s="107">
        <f t="shared" si="100"/>
        <v>0</v>
      </c>
      <c r="AD168" s="108">
        <f t="shared" si="101"/>
        <v>235.4363553301005</v>
      </c>
      <c r="AE168" s="109">
        <f t="shared" si="102"/>
        <v>0</v>
      </c>
      <c r="AF168" s="110">
        <f t="shared" si="103"/>
        <v>11.445783132530121</v>
      </c>
      <c r="AG168" s="111">
        <f t="shared" si="104"/>
        <v>0</v>
      </c>
      <c r="AH168" s="88"/>
      <c r="AI168" s="1034" t="s">
        <v>260</v>
      </c>
      <c r="AJ168" s="1032"/>
      <c r="AK168" s="1033"/>
      <c r="AL168" s="764"/>
      <c r="AM168" s="737"/>
      <c r="AN168" s="730">
        <f t="shared" si="119"/>
        <v>0</v>
      </c>
      <c r="AO168" s="731">
        <f>Calibração!$G$28</f>
        <v>196.19696277508376</v>
      </c>
      <c r="AP168" s="732">
        <f t="shared" si="105"/>
        <v>0</v>
      </c>
      <c r="AQ168" s="733">
        <f t="shared" si="106"/>
        <v>11.797872340425531</v>
      </c>
      <c r="AR168" s="734">
        <f t="shared" si="107"/>
        <v>0</v>
      </c>
      <c r="AS168" s="88"/>
      <c r="AT168" s="1016" t="s">
        <v>260</v>
      </c>
      <c r="AU168" s="1009"/>
      <c r="AV168" s="1010"/>
      <c r="AW168" s="112"/>
      <c r="AX168" s="114"/>
      <c r="AY168" s="107">
        <f t="shared" si="120"/>
        <v>0</v>
      </c>
      <c r="AZ168" s="108">
        <f>Calibração!$E$33</f>
        <v>1223.7983560411221</v>
      </c>
      <c r="BA168" s="109">
        <f t="shared" si="108"/>
        <v>0</v>
      </c>
      <c r="BB168" s="110">
        <f t="shared" si="109"/>
        <v>10.888888888888889</v>
      </c>
      <c r="BC168" s="111">
        <f t="shared" si="110"/>
        <v>0</v>
      </c>
      <c r="BD168" s="88"/>
      <c r="BE168" s="1034" t="s">
        <v>260</v>
      </c>
      <c r="BF168" s="1032"/>
      <c r="BG168" s="1033"/>
      <c r="BH168" s="764"/>
      <c r="BI168" s="737"/>
      <c r="BJ168" s="730">
        <f t="shared" si="111"/>
        <v>0</v>
      </c>
      <c r="BK168" s="731"/>
      <c r="BL168" s="732">
        <f t="shared" si="112"/>
        <v>0</v>
      </c>
      <c r="BM168" s="736">
        <f t="shared" si="113"/>
        <v>13.527027027027026</v>
      </c>
      <c r="BN168" s="734">
        <f t="shared" si="114"/>
        <v>0</v>
      </c>
      <c r="BO168" s="88"/>
      <c r="BP168" s="1034" t="s">
        <v>260</v>
      </c>
      <c r="BQ168" s="1032"/>
      <c r="BR168" s="1033"/>
      <c r="BS168" s="764"/>
      <c r="BT168" s="739"/>
      <c r="BU168" s="730">
        <f t="shared" si="115"/>
        <v>0</v>
      </c>
      <c r="BV168" s="731">
        <f>Calibração!$G$33</f>
        <v>815.8655706940815</v>
      </c>
      <c r="BW168" s="732">
        <f t="shared" si="116"/>
        <v>0</v>
      </c>
      <c r="BX168" s="736">
        <f t="shared" si="117"/>
        <v>17.177419354838708</v>
      </c>
      <c r="BY168" s="734">
        <f t="shared" si="118"/>
        <v>0</v>
      </c>
      <c r="BZ168" s="85"/>
      <c r="CA168" s="88"/>
      <c r="CB168" s="88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</row>
    <row r="169" spans="1:98" ht="15.75" customHeight="1">
      <c r="A169" s="1018"/>
      <c r="B169" s="1008" t="s">
        <v>52</v>
      </c>
      <c r="C169" s="1009"/>
      <c r="D169" s="1010"/>
      <c r="E169" s="112"/>
      <c r="F169" s="114">
        <f t="shared" si="89"/>
        <v>2</v>
      </c>
      <c r="G169" s="107">
        <f t="shared" si="90"/>
        <v>0</v>
      </c>
      <c r="H169" s="108">
        <f>Calibração!$F$33</f>
        <v>979.03868483289773</v>
      </c>
      <c r="I169" s="109">
        <f t="shared" si="91"/>
        <v>0</v>
      </c>
      <c r="J169" s="110">
        <f t="shared" si="92"/>
        <v>9.3826086956521735</v>
      </c>
      <c r="K169" s="111">
        <f t="shared" si="93"/>
        <v>0</v>
      </c>
      <c r="L169" s="86"/>
      <c r="M169" s="1061" t="s">
        <v>52</v>
      </c>
      <c r="N169" s="1032"/>
      <c r="O169" s="1033"/>
      <c r="P169" s="736">
        <v>1</v>
      </c>
      <c r="Q169" s="738">
        <f t="shared" si="94"/>
        <v>2</v>
      </c>
      <c r="R169" s="730">
        <f t="shared" si="95"/>
        <v>2</v>
      </c>
      <c r="S169" s="731">
        <f t="shared" si="96"/>
        <v>97.903868483289784</v>
      </c>
      <c r="T169" s="732">
        <f t="shared" si="97"/>
        <v>195.80773696657957</v>
      </c>
      <c r="U169" s="733">
        <f t="shared" si="98"/>
        <v>9.4272727272727277</v>
      </c>
      <c r="V169" s="734">
        <f t="shared" si="99"/>
        <v>20.770348183533031</v>
      </c>
      <c r="W169" s="88"/>
      <c r="X169" s="1008" t="s">
        <v>52</v>
      </c>
      <c r="Y169" s="1009"/>
      <c r="Z169" s="1010"/>
      <c r="AA169" s="112"/>
      <c r="AB169" s="114"/>
      <c r="AC169" s="107">
        <f t="shared" si="100"/>
        <v>0</v>
      </c>
      <c r="AD169" s="108">
        <f t="shared" si="101"/>
        <v>235.4363553301005</v>
      </c>
      <c r="AE169" s="109">
        <f t="shared" si="102"/>
        <v>0</v>
      </c>
      <c r="AF169" s="110">
        <f t="shared" si="103"/>
        <v>11.445783132530121</v>
      </c>
      <c r="AG169" s="111">
        <f t="shared" si="104"/>
        <v>0</v>
      </c>
      <c r="AH169" s="88"/>
      <c r="AI169" s="1061" t="s">
        <v>52</v>
      </c>
      <c r="AJ169" s="1032"/>
      <c r="AK169" s="1033"/>
      <c r="AL169" s="764"/>
      <c r="AM169" s="737"/>
      <c r="AN169" s="730">
        <f t="shared" si="119"/>
        <v>0</v>
      </c>
      <c r="AO169" s="731">
        <f>Calibração!$G$28</f>
        <v>196.19696277508376</v>
      </c>
      <c r="AP169" s="732">
        <f t="shared" si="105"/>
        <v>0</v>
      </c>
      <c r="AQ169" s="733">
        <f t="shared" si="106"/>
        <v>11.797872340425531</v>
      </c>
      <c r="AR169" s="734">
        <f t="shared" si="107"/>
        <v>0</v>
      </c>
      <c r="AS169" s="88"/>
      <c r="AT169" s="1008" t="s">
        <v>52</v>
      </c>
      <c r="AU169" s="1009"/>
      <c r="AV169" s="1010"/>
      <c r="AW169" s="112"/>
      <c r="AX169" s="114"/>
      <c r="AY169" s="107">
        <f t="shared" si="120"/>
        <v>0</v>
      </c>
      <c r="AZ169" s="108">
        <f>Calibração!$E$33</f>
        <v>1223.7983560411221</v>
      </c>
      <c r="BA169" s="109">
        <f t="shared" si="108"/>
        <v>0</v>
      </c>
      <c r="BB169" s="110">
        <f t="shared" si="109"/>
        <v>10.888888888888889</v>
      </c>
      <c r="BC169" s="111">
        <f t="shared" si="110"/>
        <v>0</v>
      </c>
      <c r="BD169" s="88"/>
      <c r="BE169" s="1061" t="s">
        <v>52</v>
      </c>
      <c r="BF169" s="1032"/>
      <c r="BG169" s="1033"/>
      <c r="BH169" s="764"/>
      <c r="BI169" s="737"/>
      <c r="BJ169" s="730">
        <f t="shared" si="111"/>
        <v>0</v>
      </c>
      <c r="BK169" s="731"/>
      <c r="BL169" s="732">
        <f t="shared" si="112"/>
        <v>0</v>
      </c>
      <c r="BM169" s="736">
        <f t="shared" si="113"/>
        <v>13.527027027027026</v>
      </c>
      <c r="BN169" s="734">
        <f t="shared" si="114"/>
        <v>0</v>
      </c>
      <c r="BO169" s="88"/>
      <c r="BP169" s="1061" t="s">
        <v>52</v>
      </c>
      <c r="BQ169" s="1032"/>
      <c r="BR169" s="1033"/>
      <c r="BS169" s="764"/>
      <c r="BT169" s="738">
        <v>2</v>
      </c>
      <c r="BU169" s="730">
        <f t="shared" si="115"/>
        <v>0</v>
      </c>
      <c r="BV169" s="731">
        <f>Calibração!$G$33</f>
        <v>815.8655706940815</v>
      </c>
      <c r="BW169" s="732">
        <f t="shared" si="116"/>
        <v>0</v>
      </c>
      <c r="BX169" s="736">
        <f t="shared" si="117"/>
        <v>17.177419354838708</v>
      </c>
      <c r="BY169" s="734">
        <f t="shared" si="118"/>
        <v>0</v>
      </c>
      <c r="BZ169" s="85"/>
      <c r="CA169" s="88"/>
      <c r="CB169" s="88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</row>
    <row r="170" spans="1:98" ht="15.75" customHeight="1">
      <c r="A170" s="1018"/>
      <c r="B170" s="1016" t="s">
        <v>185</v>
      </c>
      <c r="C170" s="1009"/>
      <c r="D170" s="1010"/>
      <c r="E170" s="112">
        <v>100</v>
      </c>
      <c r="F170" s="114">
        <f t="shared" si="89"/>
        <v>12.633333333333333</v>
      </c>
      <c r="G170" s="107">
        <f t="shared" si="90"/>
        <v>1263.3333333333333</v>
      </c>
      <c r="H170" s="108">
        <f>Calibração!$F$33</f>
        <v>979.03868483289773</v>
      </c>
      <c r="I170" s="109">
        <f t="shared" si="91"/>
        <v>1236852.2051722275</v>
      </c>
      <c r="J170" s="110">
        <f t="shared" si="92"/>
        <v>9.3826086956521735</v>
      </c>
      <c r="K170" s="111">
        <f t="shared" si="93"/>
        <v>131823.91436033935</v>
      </c>
      <c r="L170" s="86"/>
      <c r="M170" s="1034" t="s">
        <v>185</v>
      </c>
      <c r="N170" s="1032"/>
      <c r="O170" s="1033"/>
      <c r="P170" s="736">
        <v>20</v>
      </c>
      <c r="Q170" s="737">
        <f t="shared" si="94"/>
        <v>11.733333333333333</v>
      </c>
      <c r="R170" s="730">
        <f t="shared" si="95"/>
        <v>234.66666666666666</v>
      </c>
      <c r="S170" s="731">
        <f t="shared" si="96"/>
        <v>97.903868483289784</v>
      </c>
      <c r="T170" s="732">
        <f t="shared" si="97"/>
        <v>22974.774470745335</v>
      </c>
      <c r="U170" s="733">
        <f t="shared" si="98"/>
        <v>9.4272727272727277</v>
      </c>
      <c r="V170" s="734">
        <f t="shared" si="99"/>
        <v>2437.0541868678752</v>
      </c>
      <c r="W170" s="88"/>
      <c r="X170" s="1016" t="s">
        <v>185</v>
      </c>
      <c r="Y170" s="1009"/>
      <c r="Z170" s="1010"/>
      <c r="AA170" s="112">
        <v>1</v>
      </c>
      <c r="AB170" s="114">
        <f>'Cél.por tricoma'!$BN$110</f>
        <v>9.5555555555555554</v>
      </c>
      <c r="AC170" s="107">
        <f t="shared" si="100"/>
        <v>9.5555555555555554</v>
      </c>
      <c r="AD170" s="108">
        <f t="shared" si="101"/>
        <v>235.4363553301005</v>
      </c>
      <c r="AE170" s="109">
        <f t="shared" si="102"/>
        <v>2249.7251731542938</v>
      </c>
      <c r="AF170" s="110">
        <f t="shared" si="103"/>
        <v>11.445783132530121</v>
      </c>
      <c r="AG170" s="111">
        <f t="shared" si="104"/>
        <v>25749.866439717822</v>
      </c>
      <c r="AH170" s="88"/>
      <c r="AI170" s="1034" t="s">
        <v>185</v>
      </c>
      <c r="AJ170" s="1032"/>
      <c r="AK170" s="1033"/>
      <c r="AL170" s="764">
        <v>1</v>
      </c>
      <c r="AM170" s="737">
        <f>'Cél.por tricoma'!$BN$156</f>
        <v>9.7333333333333325</v>
      </c>
      <c r="AN170" s="730">
        <f t="shared" si="119"/>
        <v>9.7333333333333325</v>
      </c>
      <c r="AO170" s="731">
        <f>Calibração!$G$28</f>
        <v>196.19696277508376</v>
      </c>
      <c r="AP170" s="732">
        <f t="shared" si="105"/>
        <v>1909.6504376774817</v>
      </c>
      <c r="AQ170" s="733">
        <f t="shared" si="106"/>
        <v>11.797872340425531</v>
      </c>
      <c r="AR170" s="734">
        <f t="shared" si="107"/>
        <v>161.86396856779376</v>
      </c>
      <c r="AS170" s="88"/>
      <c r="AT170" s="1016" t="s">
        <v>185</v>
      </c>
      <c r="AU170" s="1009"/>
      <c r="AV170" s="1010"/>
      <c r="AW170" s="112">
        <v>119</v>
      </c>
      <c r="AX170" s="114">
        <f>'Cél.por tricoma'!$BN$202</f>
        <v>13.4</v>
      </c>
      <c r="AY170" s="107">
        <f t="shared" si="120"/>
        <v>1594.6000000000001</v>
      </c>
      <c r="AZ170" s="108">
        <f>Calibração!$E$33</f>
        <v>1223.7983560411221</v>
      </c>
      <c r="BA170" s="109">
        <f t="shared" si="108"/>
        <v>1951468.8585431734</v>
      </c>
      <c r="BB170" s="110">
        <f t="shared" si="109"/>
        <v>10.888888888888889</v>
      </c>
      <c r="BC170" s="111">
        <f t="shared" si="110"/>
        <v>179216.52782539348</v>
      </c>
      <c r="BD170" s="88"/>
      <c r="BE170" s="1034" t="s">
        <v>185</v>
      </c>
      <c r="BF170" s="1032"/>
      <c r="BG170" s="1033"/>
      <c r="BH170" s="764"/>
      <c r="BI170" s="737">
        <f>'Cél.por tricoma'!$BN$248</f>
        <v>13.6</v>
      </c>
      <c r="BJ170" s="730">
        <f t="shared" si="111"/>
        <v>0</v>
      </c>
      <c r="BK170" s="731">
        <f>$F$6</f>
        <v>0</v>
      </c>
      <c r="BL170" s="732">
        <f t="shared" si="112"/>
        <v>0</v>
      </c>
      <c r="BM170" s="736">
        <f t="shared" si="113"/>
        <v>13.527027027027026</v>
      </c>
      <c r="BN170" s="734">
        <f t="shared" si="114"/>
        <v>0</v>
      </c>
      <c r="BO170" s="88"/>
      <c r="BP170" s="1034" t="s">
        <v>185</v>
      </c>
      <c r="BQ170" s="1032"/>
      <c r="BR170" s="1033"/>
      <c r="BS170" s="764"/>
      <c r="BT170" s="737">
        <f>'Cél.por tricoma'!$BN$294</f>
        <v>13.333333333333334</v>
      </c>
      <c r="BU170" s="730">
        <f t="shared" si="115"/>
        <v>0</v>
      </c>
      <c r="BV170" s="731">
        <f>Calibração!$G$33</f>
        <v>815.8655706940815</v>
      </c>
      <c r="BW170" s="732">
        <f t="shared" si="116"/>
        <v>0</v>
      </c>
      <c r="BX170" s="736">
        <f t="shared" si="117"/>
        <v>17.177419354838708</v>
      </c>
      <c r="BY170" s="734">
        <f t="shared" si="118"/>
        <v>0</v>
      </c>
      <c r="BZ170" s="85"/>
      <c r="CA170" s="88"/>
      <c r="CB170" s="88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</row>
    <row r="171" spans="1:98" ht="15.75" customHeight="1">
      <c r="A171" s="1018"/>
      <c r="B171" s="1011" t="s">
        <v>56</v>
      </c>
      <c r="C171" s="1009"/>
      <c r="D171" s="1010"/>
      <c r="E171" s="112">
        <v>2</v>
      </c>
      <c r="F171" s="114">
        <f t="shared" si="89"/>
        <v>4</v>
      </c>
      <c r="G171" s="107">
        <f t="shared" si="90"/>
        <v>8</v>
      </c>
      <c r="H171" s="108">
        <f>Calibração!$F$33</f>
        <v>979.03868483289773</v>
      </c>
      <c r="I171" s="109">
        <f t="shared" si="91"/>
        <v>7832.3094786631818</v>
      </c>
      <c r="J171" s="110">
        <f t="shared" si="92"/>
        <v>9.3826086956521735</v>
      </c>
      <c r="K171" s="111">
        <f t="shared" si="93"/>
        <v>834.76885083064496</v>
      </c>
      <c r="L171" s="86"/>
      <c r="M171" s="1062" t="s">
        <v>56</v>
      </c>
      <c r="N171" s="1032"/>
      <c r="O171" s="1033"/>
      <c r="P171" s="736"/>
      <c r="Q171" s="738">
        <f t="shared" si="94"/>
        <v>4</v>
      </c>
      <c r="R171" s="730">
        <f t="shared" si="95"/>
        <v>0</v>
      </c>
      <c r="S171" s="731">
        <f t="shared" si="96"/>
        <v>97.903868483289784</v>
      </c>
      <c r="T171" s="732">
        <f t="shared" si="97"/>
        <v>0</v>
      </c>
      <c r="U171" s="733">
        <f t="shared" si="98"/>
        <v>9.4272727272727277</v>
      </c>
      <c r="V171" s="734">
        <f t="shared" si="99"/>
        <v>0</v>
      </c>
      <c r="W171" s="88"/>
      <c r="X171" s="1011" t="s">
        <v>56</v>
      </c>
      <c r="Y171" s="1009"/>
      <c r="Z171" s="1010"/>
      <c r="AA171" s="112"/>
      <c r="AB171" s="114"/>
      <c r="AC171" s="107">
        <f t="shared" si="100"/>
        <v>0</v>
      </c>
      <c r="AD171" s="108">
        <f t="shared" si="101"/>
        <v>235.4363553301005</v>
      </c>
      <c r="AE171" s="109">
        <f t="shared" si="102"/>
        <v>0</v>
      </c>
      <c r="AF171" s="110">
        <f t="shared" si="103"/>
        <v>11.445783132530121</v>
      </c>
      <c r="AG171" s="111">
        <f t="shared" si="104"/>
        <v>0</v>
      </c>
      <c r="AH171" s="88"/>
      <c r="AI171" s="1062" t="s">
        <v>56</v>
      </c>
      <c r="AJ171" s="1032"/>
      <c r="AK171" s="1033"/>
      <c r="AL171" s="764">
        <v>1</v>
      </c>
      <c r="AM171" s="737">
        <v>4</v>
      </c>
      <c r="AN171" s="730">
        <f t="shared" si="119"/>
        <v>4</v>
      </c>
      <c r="AO171" s="731">
        <f>Calibração!$G$28</f>
        <v>196.19696277508376</v>
      </c>
      <c r="AP171" s="732">
        <f t="shared" si="105"/>
        <v>784.78785110033505</v>
      </c>
      <c r="AQ171" s="733">
        <f t="shared" si="106"/>
        <v>11.797872340425531</v>
      </c>
      <c r="AR171" s="734">
        <f t="shared" si="107"/>
        <v>66.51943913744951</v>
      </c>
      <c r="AS171" s="88"/>
      <c r="AT171" s="1011" t="s">
        <v>56</v>
      </c>
      <c r="AU171" s="1009"/>
      <c r="AV171" s="1010"/>
      <c r="AW171" s="112">
        <v>1</v>
      </c>
      <c r="AX171" s="114">
        <v>4</v>
      </c>
      <c r="AY171" s="107">
        <f t="shared" si="120"/>
        <v>4</v>
      </c>
      <c r="AZ171" s="108">
        <f>Calibração!$E$33</f>
        <v>1223.7983560411221</v>
      </c>
      <c r="BA171" s="109">
        <f t="shared" si="108"/>
        <v>4895.1934241644885</v>
      </c>
      <c r="BB171" s="110">
        <f t="shared" si="109"/>
        <v>10.888888888888889</v>
      </c>
      <c r="BC171" s="111">
        <f t="shared" si="110"/>
        <v>449.5585797702081</v>
      </c>
      <c r="BD171" s="88"/>
      <c r="BE171" s="1062" t="s">
        <v>56</v>
      </c>
      <c r="BF171" s="1032"/>
      <c r="BG171" s="1033"/>
      <c r="BH171" s="764"/>
      <c r="BI171" s="737"/>
      <c r="BJ171" s="730">
        <f t="shared" si="111"/>
        <v>0</v>
      </c>
      <c r="BK171" s="731"/>
      <c r="BL171" s="732">
        <f t="shared" si="112"/>
        <v>0</v>
      </c>
      <c r="BM171" s="736">
        <f t="shared" si="113"/>
        <v>13.527027027027026</v>
      </c>
      <c r="BN171" s="734">
        <f t="shared" si="114"/>
        <v>0</v>
      </c>
      <c r="BO171" s="88"/>
      <c r="BP171" s="1062" t="s">
        <v>56</v>
      </c>
      <c r="BQ171" s="1032"/>
      <c r="BR171" s="1033"/>
      <c r="BS171" s="764"/>
      <c r="BT171" s="738">
        <v>4</v>
      </c>
      <c r="BU171" s="730">
        <f t="shared" si="115"/>
        <v>0</v>
      </c>
      <c r="BV171" s="731">
        <f>Calibração!$G$33</f>
        <v>815.8655706940815</v>
      </c>
      <c r="BW171" s="732">
        <f t="shared" si="116"/>
        <v>0</v>
      </c>
      <c r="BX171" s="736">
        <f t="shared" si="117"/>
        <v>17.177419354838708</v>
      </c>
      <c r="BY171" s="734">
        <f t="shared" si="118"/>
        <v>0</v>
      </c>
      <c r="BZ171" s="85"/>
      <c r="CA171" s="88"/>
      <c r="CB171" s="88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</row>
    <row r="172" spans="1:98" ht="15.75" customHeight="1">
      <c r="A172" s="1018"/>
      <c r="B172" s="1016" t="s">
        <v>181</v>
      </c>
      <c r="C172" s="1009"/>
      <c r="D172" s="1010"/>
      <c r="E172" s="112"/>
      <c r="F172" s="114">
        <f t="shared" si="89"/>
        <v>0</v>
      </c>
      <c r="G172" s="107">
        <f t="shared" si="90"/>
        <v>0</v>
      </c>
      <c r="H172" s="108">
        <f>Calibração!$F$33</f>
        <v>979.03868483289773</v>
      </c>
      <c r="I172" s="109">
        <f t="shared" si="91"/>
        <v>0</v>
      </c>
      <c r="J172" s="110">
        <f t="shared" si="92"/>
        <v>9.3826086956521735</v>
      </c>
      <c r="K172" s="111">
        <f t="shared" si="93"/>
        <v>0</v>
      </c>
      <c r="L172" s="86"/>
      <c r="M172" s="1034" t="s">
        <v>181</v>
      </c>
      <c r="N172" s="1032"/>
      <c r="O172" s="1033"/>
      <c r="P172" s="736"/>
      <c r="Q172" s="737">
        <f t="shared" si="94"/>
        <v>0</v>
      </c>
      <c r="R172" s="730">
        <f t="shared" si="95"/>
        <v>0</v>
      </c>
      <c r="S172" s="731">
        <f t="shared" si="96"/>
        <v>97.903868483289784</v>
      </c>
      <c r="T172" s="732">
        <f t="shared" si="97"/>
        <v>0</v>
      </c>
      <c r="U172" s="733">
        <f t="shared" si="98"/>
        <v>9.4272727272727277</v>
      </c>
      <c r="V172" s="734">
        <f t="shared" si="99"/>
        <v>0</v>
      </c>
      <c r="W172" s="88"/>
      <c r="X172" s="1016" t="s">
        <v>181</v>
      </c>
      <c r="Y172" s="1009"/>
      <c r="Z172" s="1010"/>
      <c r="AA172" s="112"/>
      <c r="AB172" s="114" t="e">
        <f>'Cél.por tricoma'!$BN$112</f>
        <v>#DIV/0!</v>
      </c>
      <c r="AC172" s="107">
        <v>0</v>
      </c>
      <c r="AD172" s="108">
        <f t="shared" si="101"/>
        <v>235.4363553301005</v>
      </c>
      <c r="AE172" s="109">
        <f t="shared" si="102"/>
        <v>0</v>
      </c>
      <c r="AF172" s="110">
        <f t="shared" si="103"/>
        <v>11.445783132530121</v>
      </c>
      <c r="AG172" s="111">
        <f t="shared" si="104"/>
        <v>0</v>
      </c>
      <c r="AH172" s="88"/>
      <c r="AI172" s="1034" t="s">
        <v>181</v>
      </c>
      <c r="AJ172" s="1032"/>
      <c r="AK172" s="1033"/>
      <c r="AL172" s="764"/>
      <c r="AM172" s="737" t="e">
        <f>'Cél.por tricoma'!$BN$158</f>
        <v>#DIV/0!</v>
      </c>
      <c r="AN172" s="730">
        <v>0</v>
      </c>
      <c r="AO172" s="731">
        <f>Calibração!$G$28</f>
        <v>196.19696277508376</v>
      </c>
      <c r="AP172" s="732">
        <f t="shared" si="105"/>
        <v>0</v>
      </c>
      <c r="AQ172" s="733">
        <f t="shared" si="106"/>
        <v>11.797872340425531</v>
      </c>
      <c r="AR172" s="734">
        <f t="shared" si="107"/>
        <v>0</v>
      </c>
      <c r="AS172" s="88"/>
      <c r="AT172" s="1016" t="s">
        <v>181</v>
      </c>
      <c r="AU172" s="1009"/>
      <c r="AV172" s="1010"/>
      <c r="AW172" s="112"/>
      <c r="AX172" s="114" t="e">
        <f>'Cél.por tricoma'!$BN$204</f>
        <v>#DIV/0!</v>
      </c>
      <c r="AY172" s="107">
        <v>0</v>
      </c>
      <c r="AZ172" s="108">
        <f>Calibração!$E$33</f>
        <v>1223.7983560411221</v>
      </c>
      <c r="BA172" s="109">
        <f t="shared" si="108"/>
        <v>0</v>
      </c>
      <c r="BB172" s="110">
        <f t="shared" si="109"/>
        <v>10.888888888888889</v>
      </c>
      <c r="BC172" s="111">
        <f t="shared" si="110"/>
        <v>0</v>
      </c>
      <c r="BD172" s="88"/>
      <c r="BE172" s="1034" t="s">
        <v>181</v>
      </c>
      <c r="BF172" s="1032"/>
      <c r="BG172" s="1033"/>
      <c r="BH172" s="764"/>
      <c r="BI172" s="737" t="e">
        <f>'Cél.por tricoma'!$BN$250</f>
        <v>#DIV/0!</v>
      </c>
      <c r="BJ172" s="730" t="e">
        <f t="shared" si="111"/>
        <v>#DIV/0!</v>
      </c>
      <c r="BK172" s="731"/>
      <c r="BL172" s="732" t="e">
        <f t="shared" si="112"/>
        <v>#DIV/0!</v>
      </c>
      <c r="BM172" s="736">
        <f t="shared" si="113"/>
        <v>13.527027027027026</v>
      </c>
      <c r="BN172" s="734" t="e">
        <f t="shared" si="114"/>
        <v>#DIV/0!</v>
      </c>
      <c r="BO172" s="88"/>
      <c r="BP172" s="1034" t="s">
        <v>181</v>
      </c>
      <c r="BQ172" s="1032"/>
      <c r="BR172" s="1033"/>
      <c r="BS172" s="764"/>
      <c r="BT172" s="737">
        <f>'Cél.por tricoma'!$BN$296</f>
        <v>25.363636363636363</v>
      </c>
      <c r="BU172" s="730">
        <f t="shared" si="115"/>
        <v>0</v>
      </c>
      <c r="BV172" s="731">
        <f>Calibração!$G$33</f>
        <v>815.8655706940815</v>
      </c>
      <c r="BW172" s="732">
        <f t="shared" si="116"/>
        <v>0</v>
      </c>
      <c r="BX172" s="736">
        <f t="shared" si="117"/>
        <v>17.177419354838708</v>
      </c>
      <c r="BY172" s="734">
        <f t="shared" si="118"/>
        <v>0</v>
      </c>
      <c r="BZ172" s="85"/>
      <c r="CA172" s="88"/>
      <c r="CB172" s="88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</row>
    <row r="173" spans="1:98" ht="15.75" customHeight="1">
      <c r="A173" s="1018"/>
      <c r="B173" s="1015" t="s">
        <v>261</v>
      </c>
      <c r="C173" s="1009"/>
      <c r="D173" s="1010"/>
      <c r="E173" s="112"/>
      <c r="F173" s="114">
        <f t="shared" si="89"/>
        <v>6.4333333333333336</v>
      </c>
      <c r="G173" s="107">
        <f t="shared" si="90"/>
        <v>0</v>
      </c>
      <c r="H173" s="108">
        <f>Calibração!$F$33</f>
        <v>979.03868483289773</v>
      </c>
      <c r="I173" s="109">
        <f t="shared" si="91"/>
        <v>0</v>
      </c>
      <c r="J173" s="110">
        <f t="shared" si="92"/>
        <v>9.3826086956521735</v>
      </c>
      <c r="K173" s="111">
        <f t="shared" si="93"/>
        <v>0</v>
      </c>
      <c r="L173" s="86"/>
      <c r="M173" s="1031" t="s">
        <v>261</v>
      </c>
      <c r="N173" s="1032"/>
      <c r="O173" s="1033"/>
      <c r="P173" s="736">
        <v>1</v>
      </c>
      <c r="Q173" s="737">
        <f t="shared" si="94"/>
        <v>4.4333333333333336</v>
      </c>
      <c r="R173" s="730">
        <f t="shared" si="95"/>
        <v>4.4333333333333336</v>
      </c>
      <c r="S173" s="731">
        <f t="shared" si="96"/>
        <v>97.903868483289784</v>
      </c>
      <c r="T173" s="732">
        <f t="shared" si="97"/>
        <v>434.0404836092514</v>
      </c>
      <c r="U173" s="733">
        <f t="shared" si="98"/>
        <v>9.4272727272727277</v>
      </c>
      <c r="V173" s="734">
        <f t="shared" si="99"/>
        <v>46.040938473498215</v>
      </c>
      <c r="W173" s="88"/>
      <c r="X173" s="1015" t="s">
        <v>261</v>
      </c>
      <c r="Y173" s="1009"/>
      <c r="Z173" s="1010"/>
      <c r="AA173" s="112">
        <v>1</v>
      </c>
      <c r="AB173" s="114">
        <f>'Cél.por tricoma'!$BN$113</f>
        <v>6.2</v>
      </c>
      <c r="AC173" s="107">
        <f>AA173*AB173</f>
        <v>6.2</v>
      </c>
      <c r="AD173" s="108">
        <f t="shared" si="101"/>
        <v>235.4363553301005</v>
      </c>
      <c r="AE173" s="109">
        <f t="shared" si="102"/>
        <v>1459.7054030466231</v>
      </c>
      <c r="AF173" s="110">
        <f t="shared" si="103"/>
        <v>11.445783132530121</v>
      </c>
      <c r="AG173" s="111">
        <f t="shared" si="104"/>
        <v>16707.47148065412</v>
      </c>
      <c r="AH173" s="88"/>
      <c r="AI173" s="1031" t="s">
        <v>261</v>
      </c>
      <c r="AJ173" s="1032"/>
      <c r="AK173" s="1033"/>
      <c r="AL173" s="764"/>
      <c r="AM173" s="737">
        <f>'Cél.por tricoma'!$BN$159</f>
        <v>4.9285714285714288</v>
      </c>
      <c r="AN173" s="730">
        <f>AL173*AM173</f>
        <v>0</v>
      </c>
      <c r="AO173" s="731">
        <f>Calibração!$G$28</f>
        <v>196.19696277508376</v>
      </c>
      <c r="AP173" s="732">
        <f t="shared" si="105"/>
        <v>0</v>
      </c>
      <c r="AQ173" s="733">
        <f t="shared" si="106"/>
        <v>11.797872340425531</v>
      </c>
      <c r="AR173" s="734">
        <f t="shared" si="107"/>
        <v>0</v>
      </c>
      <c r="AS173" s="88"/>
      <c r="AT173" s="1015" t="s">
        <v>261</v>
      </c>
      <c r="AU173" s="1009"/>
      <c r="AV173" s="1010"/>
      <c r="AW173" s="112"/>
      <c r="AX173" s="114">
        <f>'Cél.por tricoma'!$BN$205</f>
        <v>5.8947368421052628</v>
      </c>
      <c r="AY173" s="107">
        <f>AW173*AX173</f>
        <v>0</v>
      </c>
      <c r="AZ173" s="108">
        <f>Calibração!$E$33</f>
        <v>1223.7983560411221</v>
      </c>
      <c r="BA173" s="109">
        <f t="shared" si="108"/>
        <v>0</v>
      </c>
      <c r="BB173" s="110">
        <f t="shared" si="109"/>
        <v>10.888888888888889</v>
      </c>
      <c r="BC173" s="111">
        <f t="shared" si="110"/>
        <v>0</v>
      </c>
      <c r="BD173" s="88"/>
      <c r="BE173" s="1031" t="s">
        <v>261</v>
      </c>
      <c r="BF173" s="1032"/>
      <c r="BG173" s="1033"/>
      <c r="BH173" s="764"/>
      <c r="BI173" s="737">
        <f>'Cél.por tricoma'!$BN$251</f>
        <v>5.666666666666667</v>
      </c>
      <c r="BJ173" s="730">
        <f t="shared" si="111"/>
        <v>0</v>
      </c>
      <c r="BK173" s="731">
        <f>$F$6</f>
        <v>0</v>
      </c>
      <c r="BL173" s="732">
        <f t="shared" si="112"/>
        <v>0</v>
      </c>
      <c r="BM173" s="736">
        <f t="shared" si="113"/>
        <v>13.527027027027026</v>
      </c>
      <c r="BN173" s="734">
        <f t="shared" si="114"/>
        <v>0</v>
      </c>
      <c r="BO173" s="88"/>
      <c r="BP173" s="1031" t="s">
        <v>261</v>
      </c>
      <c r="BQ173" s="1032"/>
      <c r="BR173" s="1033"/>
      <c r="BS173" s="764"/>
      <c r="BT173" s="737">
        <f>'Cél.por tricoma'!$BN$297</f>
        <v>4.833333333333333</v>
      </c>
      <c r="BU173" s="730">
        <f t="shared" si="115"/>
        <v>0</v>
      </c>
      <c r="BV173" s="731">
        <f>Calibração!$G$33</f>
        <v>815.8655706940815</v>
      </c>
      <c r="BW173" s="732">
        <f t="shared" si="116"/>
        <v>0</v>
      </c>
      <c r="BX173" s="736">
        <f t="shared" si="117"/>
        <v>17.177419354838708</v>
      </c>
      <c r="BY173" s="734">
        <f t="shared" si="118"/>
        <v>0</v>
      </c>
      <c r="BZ173" s="85"/>
      <c r="CA173" s="88"/>
      <c r="CB173" s="88"/>
      <c r="CC173" s="89"/>
      <c r="CD173" s="89"/>
      <c r="CE173" s="89"/>
      <c r="CF173" s="89"/>
      <c r="CG173" s="89"/>
      <c r="CH173" s="89"/>
      <c r="CI173" s="89"/>
      <c r="CJ173" s="89"/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</row>
    <row r="174" spans="1:98" ht="15.75" customHeight="1">
      <c r="A174" s="1018"/>
      <c r="B174" s="1016" t="s">
        <v>190</v>
      </c>
      <c r="C174" s="1009"/>
      <c r="D174" s="1010"/>
      <c r="E174" s="112">
        <v>3</v>
      </c>
      <c r="F174" s="114">
        <f t="shared" si="89"/>
        <v>33.333333333333336</v>
      </c>
      <c r="G174" s="107">
        <f t="shared" si="90"/>
        <v>100</v>
      </c>
      <c r="H174" s="108">
        <f>Calibração!$F$33</f>
        <v>979.03868483289773</v>
      </c>
      <c r="I174" s="109">
        <f t="shared" si="91"/>
        <v>97903.868483289771</v>
      </c>
      <c r="J174" s="110">
        <f t="shared" si="92"/>
        <v>9.3826086956521735</v>
      </c>
      <c r="K174" s="111">
        <f t="shared" si="93"/>
        <v>10434.610635383062</v>
      </c>
      <c r="L174" s="86"/>
      <c r="M174" s="1034" t="s">
        <v>190</v>
      </c>
      <c r="N174" s="1032"/>
      <c r="O174" s="1033"/>
      <c r="P174" s="736">
        <v>1</v>
      </c>
      <c r="Q174" s="737">
        <f t="shared" si="94"/>
        <v>8.5333333333333332</v>
      </c>
      <c r="R174" s="730">
        <f t="shared" si="95"/>
        <v>8.5333333333333332</v>
      </c>
      <c r="S174" s="731">
        <f t="shared" si="96"/>
        <v>97.903868483289784</v>
      </c>
      <c r="T174" s="732">
        <f t="shared" si="97"/>
        <v>835.44634439073945</v>
      </c>
      <c r="U174" s="733">
        <f t="shared" si="98"/>
        <v>9.4272727272727277</v>
      </c>
      <c r="V174" s="734">
        <f t="shared" si="99"/>
        <v>88.620152249740926</v>
      </c>
      <c r="W174" s="88"/>
      <c r="X174" s="1016" t="s">
        <v>190</v>
      </c>
      <c r="Y174" s="1009"/>
      <c r="Z174" s="1010"/>
      <c r="AA174" s="112">
        <v>3</v>
      </c>
      <c r="AB174" s="114">
        <f>'Cél.por tricoma'!$BN$114</f>
        <v>6.8</v>
      </c>
      <c r="AC174" s="107">
        <f>AA174*AB174</f>
        <v>20.399999999999999</v>
      </c>
      <c r="AD174" s="108">
        <f t="shared" si="101"/>
        <v>235.4363553301005</v>
      </c>
      <c r="AE174" s="109">
        <f t="shared" si="102"/>
        <v>4802.9016487340496</v>
      </c>
      <c r="AF174" s="110">
        <f t="shared" si="103"/>
        <v>11.445783132530121</v>
      </c>
      <c r="AG174" s="111">
        <f t="shared" si="104"/>
        <v>54972.970678281294</v>
      </c>
      <c r="AH174" s="88"/>
      <c r="AI174" s="1034" t="s">
        <v>190</v>
      </c>
      <c r="AJ174" s="1032"/>
      <c r="AK174" s="1033"/>
      <c r="AL174" s="764">
        <v>2</v>
      </c>
      <c r="AM174" s="737">
        <f>'Cél.por tricoma'!$BN$160</f>
        <v>9.1666666666666661</v>
      </c>
      <c r="AN174" s="730">
        <f>AL174*AM174</f>
        <v>18.333333333333332</v>
      </c>
      <c r="AO174" s="731">
        <f>Calibração!$G$28</f>
        <v>196.19696277508376</v>
      </c>
      <c r="AP174" s="732">
        <f t="shared" si="105"/>
        <v>3596.944317543202</v>
      </c>
      <c r="AQ174" s="733">
        <f t="shared" si="106"/>
        <v>11.797872340425531</v>
      </c>
      <c r="AR174" s="734">
        <f t="shared" si="107"/>
        <v>304.88076271331022</v>
      </c>
      <c r="AS174" s="88"/>
      <c r="AT174" s="1016" t="s">
        <v>190</v>
      </c>
      <c r="AU174" s="1009"/>
      <c r="AV174" s="1010"/>
      <c r="AW174" s="112">
        <v>2</v>
      </c>
      <c r="AX174" s="114">
        <f>'Cél.por tricoma'!$BN$206</f>
        <v>28.5</v>
      </c>
      <c r="AY174" s="107">
        <f>AW174*AX174</f>
        <v>57</v>
      </c>
      <c r="AZ174" s="108">
        <f>Calibração!$E$33</f>
        <v>1223.7983560411221</v>
      </c>
      <c r="BA174" s="109">
        <f t="shared" si="108"/>
        <v>69756.506294343955</v>
      </c>
      <c r="BB174" s="110">
        <f t="shared" si="109"/>
        <v>10.888888888888889</v>
      </c>
      <c r="BC174" s="111">
        <f t="shared" si="110"/>
        <v>6406.2097617254649</v>
      </c>
      <c r="BD174" s="88"/>
      <c r="BE174" s="1034" t="s">
        <v>190</v>
      </c>
      <c r="BF174" s="1032"/>
      <c r="BG174" s="1033"/>
      <c r="BH174" s="764"/>
      <c r="BI174" s="737">
        <f>'Cél.por tricoma'!$BN$252</f>
        <v>27.6</v>
      </c>
      <c r="BJ174" s="730">
        <f t="shared" si="111"/>
        <v>0</v>
      </c>
      <c r="BK174" s="731">
        <f>$F$6</f>
        <v>0</v>
      </c>
      <c r="BL174" s="732">
        <f t="shared" si="112"/>
        <v>0</v>
      </c>
      <c r="BM174" s="736">
        <f t="shared" si="113"/>
        <v>13.527027027027026</v>
      </c>
      <c r="BN174" s="734">
        <f t="shared" si="114"/>
        <v>0</v>
      </c>
      <c r="BO174" s="88"/>
      <c r="BP174" s="1034" t="s">
        <v>190</v>
      </c>
      <c r="BQ174" s="1032"/>
      <c r="BR174" s="1033"/>
      <c r="BS174" s="764"/>
      <c r="BT174" s="737">
        <f>'Cél.por tricoma'!$BN$298</f>
        <v>32.466666666666669</v>
      </c>
      <c r="BU174" s="730">
        <f t="shared" si="115"/>
        <v>0</v>
      </c>
      <c r="BV174" s="731">
        <f>Calibração!$G$33</f>
        <v>815.8655706940815</v>
      </c>
      <c r="BW174" s="732">
        <f t="shared" si="116"/>
        <v>0</v>
      </c>
      <c r="BX174" s="736">
        <f t="shared" si="117"/>
        <v>17.177419354838708</v>
      </c>
      <c r="BY174" s="734">
        <f t="shared" si="118"/>
        <v>0</v>
      </c>
      <c r="BZ174" s="85"/>
      <c r="CA174" s="88"/>
      <c r="CB174" s="88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</row>
    <row r="175" spans="1:98" ht="15.75" customHeight="1">
      <c r="A175" s="1018"/>
      <c r="B175" s="1011" t="s">
        <v>83</v>
      </c>
      <c r="C175" s="1009"/>
      <c r="D175" s="1010"/>
      <c r="E175" s="112"/>
      <c r="F175" s="115">
        <f t="shared" si="89"/>
        <v>1</v>
      </c>
      <c r="G175" s="107">
        <f t="shared" si="90"/>
        <v>0</v>
      </c>
      <c r="H175" s="108">
        <f>Calibração!$F$33</f>
        <v>979.03868483289773</v>
      </c>
      <c r="I175" s="109">
        <f t="shared" si="91"/>
        <v>0</v>
      </c>
      <c r="J175" s="110">
        <f t="shared" si="92"/>
        <v>9.3826086956521735</v>
      </c>
      <c r="K175" s="111">
        <f t="shared" si="93"/>
        <v>0</v>
      </c>
      <c r="L175" s="86"/>
      <c r="M175" s="1062" t="s">
        <v>83</v>
      </c>
      <c r="N175" s="1032"/>
      <c r="O175" s="1033"/>
      <c r="P175" s="736">
        <v>1</v>
      </c>
      <c r="Q175" s="738">
        <f t="shared" si="94"/>
        <v>1</v>
      </c>
      <c r="R175" s="730">
        <f t="shared" si="95"/>
        <v>1</v>
      </c>
      <c r="S175" s="731">
        <f t="shared" si="96"/>
        <v>97.903868483289784</v>
      </c>
      <c r="T175" s="732">
        <f t="shared" si="97"/>
        <v>97.903868483289784</v>
      </c>
      <c r="U175" s="733">
        <f t="shared" si="98"/>
        <v>9.4272727272727277</v>
      </c>
      <c r="V175" s="734">
        <f t="shared" si="99"/>
        <v>10.385174091766515</v>
      </c>
      <c r="W175" s="88"/>
      <c r="X175" s="1011" t="s">
        <v>83</v>
      </c>
      <c r="Y175" s="1009"/>
      <c r="Z175" s="1010"/>
      <c r="AA175" s="112">
        <v>1</v>
      </c>
      <c r="AB175" s="114">
        <v>1</v>
      </c>
      <c r="AC175" s="107">
        <f>AA175*AB175</f>
        <v>1</v>
      </c>
      <c r="AD175" s="108">
        <f t="shared" si="101"/>
        <v>235.4363553301005</v>
      </c>
      <c r="AE175" s="109">
        <f t="shared" si="102"/>
        <v>235.4363553301005</v>
      </c>
      <c r="AF175" s="110">
        <f t="shared" si="103"/>
        <v>11.445783132530121</v>
      </c>
      <c r="AG175" s="111">
        <f t="shared" si="104"/>
        <v>2694.7534646216322</v>
      </c>
      <c r="AH175" s="88"/>
      <c r="AI175" s="1062" t="s">
        <v>83</v>
      </c>
      <c r="AJ175" s="1032"/>
      <c r="AK175" s="1033"/>
      <c r="AL175" s="764">
        <v>1</v>
      </c>
      <c r="AM175" s="737"/>
      <c r="AN175" s="730">
        <f>AL175*AM175</f>
        <v>0</v>
      </c>
      <c r="AO175" s="731">
        <f>Calibração!$G$28</f>
        <v>196.19696277508376</v>
      </c>
      <c r="AP175" s="732">
        <f t="shared" si="105"/>
        <v>0</v>
      </c>
      <c r="AQ175" s="733">
        <f t="shared" si="106"/>
        <v>11.797872340425531</v>
      </c>
      <c r="AR175" s="734">
        <f t="shared" si="107"/>
        <v>0</v>
      </c>
      <c r="AS175" s="88"/>
      <c r="AT175" s="1011" t="s">
        <v>83</v>
      </c>
      <c r="AU175" s="1009"/>
      <c r="AV175" s="1010"/>
      <c r="AW175" s="112"/>
      <c r="AX175" s="114"/>
      <c r="AY175" s="107">
        <f>AW175*AX175</f>
        <v>0</v>
      </c>
      <c r="AZ175" s="108">
        <f>Calibração!$E$33</f>
        <v>1223.7983560411221</v>
      </c>
      <c r="BA175" s="109">
        <f t="shared" si="108"/>
        <v>0</v>
      </c>
      <c r="BB175" s="110">
        <f t="shared" si="109"/>
        <v>10.888888888888889</v>
      </c>
      <c r="BC175" s="111">
        <f t="shared" si="110"/>
        <v>0</v>
      </c>
      <c r="BD175" s="88"/>
      <c r="BE175" s="1062" t="s">
        <v>83</v>
      </c>
      <c r="BF175" s="1032"/>
      <c r="BG175" s="1033"/>
      <c r="BH175" s="764"/>
      <c r="BI175" s="737"/>
      <c r="BJ175" s="730">
        <f t="shared" si="111"/>
        <v>0</v>
      </c>
      <c r="BK175" s="731"/>
      <c r="BL175" s="732">
        <f t="shared" si="112"/>
        <v>0</v>
      </c>
      <c r="BM175" s="736">
        <f t="shared" si="113"/>
        <v>13.527027027027026</v>
      </c>
      <c r="BN175" s="734">
        <f t="shared" si="114"/>
        <v>0</v>
      </c>
      <c r="BO175" s="88"/>
      <c r="BP175" s="1062" t="s">
        <v>83</v>
      </c>
      <c r="BQ175" s="1032"/>
      <c r="BR175" s="1033"/>
      <c r="BS175" s="764"/>
      <c r="BT175" s="738">
        <v>1</v>
      </c>
      <c r="BU175" s="730">
        <f t="shared" si="115"/>
        <v>0</v>
      </c>
      <c r="BV175" s="731">
        <f>Calibração!$G$33</f>
        <v>815.8655706940815</v>
      </c>
      <c r="BW175" s="732">
        <f t="shared" si="116"/>
        <v>0</v>
      </c>
      <c r="BX175" s="736">
        <f t="shared" si="117"/>
        <v>17.177419354838708</v>
      </c>
      <c r="BY175" s="734">
        <f t="shared" si="118"/>
        <v>0</v>
      </c>
      <c r="BZ175" s="85"/>
      <c r="CA175" s="88"/>
      <c r="CB175" s="88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</row>
    <row r="176" spans="1:98" ht="15.75" customHeight="1">
      <c r="A176" s="1018"/>
      <c r="B176" s="1016" t="s">
        <v>192</v>
      </c>
      <c r="C176" s="1009"/>
      <c r="D176" s="1010"/>
      <c r="E176" s="112">
        <v>1</v>
      </c>
      <c r="F176" s="114">
        <f t="shared" si="89"/>
        <v>8</v>
      </c>
      <c r="G176" s="107">
        <f t="shared" si="90"/>
        <v>8</v>
      </c>
      <c r="H176" s="108">
        <f>Calibração!$F$33</f>
        <v>979.03868483289773</v>
      </c>
      <c r="I176" s="109">
        <f t="shared" si="91"/>
        <v>7832.3094786631818</v>
      </c>
      <c r="J176" s="110">
        <f t="shared" si="92"/>
        <v>9.3826086956521735</v>
      </c>
      <c r="K176" s="111">
        <f t="shared" si="93"/>
        <v>834.76885083064496</v>
      </c>
      <c r="L176" s="86"/>
      <c r="M176" s="1034" t="s">
        <v>192</v>
      </c>
      <c r="N176" s="1032"/>
      <c r="O176" s="1033"/>
      <c r="P176" s="736"/>
      <c r="Q176" s="737">
        <f t="shared" si="94"/>
        <v>8</v>
      </c>
      <c r="R176" s="730">
        <f t="shared" si="95"/>
        <v>0</v>
      </c>
      <c r="S176" s="731">
        <f t="shared" si="96"/>
        <v>97.903868483289784</v>
      </c>
      <c r="T176" s="732">
        <f t="shared" si="97"/>
        <v>0</v>
      </c>
      <c r="U176" s="733">
        <f t="shared" si="98"/>
        <v>9.4272727272727277</v>
      </c>
      <c r="V176" s="734">
        <f t="shared" si="99"/>
        <v>0</v>
      </c>
      <c r="W176" s="88"/>
      <c r="X176" s="1016" t="s">
        <v>192</v>
      </c>
      <c r="Y176" s="1009"/>
      <c r="Z176" s="1010"/>
      <c r="AA176" s="112"/>
      <c r="AB176" s="114" t="e">
        <f>'Cél.por tricoma'!$BN$116</f>
        <v>#DIV/0!</v>
      </c>
      <c r="AC176" s="107">
        <v>0</v>
      </c>
      <c r="AD176" s="108">
        <f t="shared" si="101"/>
        <v>235.4363553301005</v>
      </c>
      <c r="AE176" s="109">
        <f t="shared" si="102"/>
        <v>0</v>
      </c>
      <c r="AF176" s="110">
        <f t="shared" si="103"/>
        <v>11.445783132530121</v>
      </c>
      <c r="AG176" s="111">
        <f t="shared" si="104"/>
        <v>0</v>
      </c>
      <c r="AH176" s="88"/>
      <c r="AI176" s="1034" t="s">
        <v>192</v>
      </c>
      <c r="AJ176" s="1032"/>
      <c r="AK176" s="1033"/>
      <c r="AL176" s="764"/>
      <c r="AM176" s="737" t="e">
        <f>'Cél.por tricoma'!$BN$162</f>
        <v>#DIV/0!</v>
      </c>
      <c r="AN176" s="730">
        <v>0</v>
      </c>
      <c r="AO176" s="731">
        <f>Calibração!$G$28</f>
        <v>196.19696277508376</v>
      </c>
      <c r="AP176" s="732">
        <f t="shared" si="105"/>
        <v>0</v>
      </c>
      <c r="AQ176" s="733">
        <f t="shared" si="106"/>
        <v>11.797872340425531</v>
      </c>
      <c r="AR176" s="734">
        <f t="shared" si="107"/>
        <v>0</v>
      </c>
      <c r="AS176" s="88"/>
      <c r="AT176" s="1016" t="s">
        <v>192</v>
      </c>
      <c r="AU176" s="1009"/>
      <c r="AV176" s="1010"/>
      <c r="AW176" s="112"/>
      <c r="AX176" s="114" t="e">
        <f>'Cél.por tricoma'!$BN$208</f>
        <v>#DIV/0!</v>
      </c>
      <c r="AY176" s="107">
        <v>0</v>
      </c>
      <c r="AZ176" s="108">
        <f>Calibração!$E$33</f>
        <v>1223.7983560411221</v>
      </c>
      <c r="BA176" s="109">
        <f t="shared" si="108"/>
        <v>0</v>
      </c>
      <c r="BB176" s="110">
        <f t="shared" si="109"/>
        <v>10.888888888888889</v>
      </c>
      <c r="BC176" s="111">
        <f t="shared" si="110"/>
        <v>0</v>
      </c>
      <c r="BD176" s="88"/>
      <c r="BE176" s="1034" t="s">
        <v>192</v>
      </c>
      <c r="BF176" s="1032"/>
      <c r="BG176" s="1033"/>
      <c r="BH176" s="764"/>
      <c r="BI176" s="737">
        <f>'Cél.por tricoma'!$BN$254</f>
        <v>4</v>
      </c>
      <c r="BJ176" s="730">
        <f t="shared" si="111"/>
        <v>0</v>
      </c>
      <c r="BK176" s="731"/>
      <c r="BL176" s="732">
        <f t="shared" si="112"/>
        <v>0</v>
      </c>
      <c r="BM176" s="736">
        <f t="shared" si="113"/>
        <v>13.527027027027026</v>
      </c>
      <c r="BN176" s="734">
        <f t="shared" si="114"/>
        <v>0</v>
      </c>
      <c r="BO176" s="88"/>
      <c r="BP176" s="1034" t="s">
        <v>192</v>
      </c>
      <c r="BQ176" s="1032"/>
      <c r="BR176" s="1033"/>
      <c r="BS176" s="764"/>
      <c r="BT176" s="739">
        <f>'Cél.por tricoma'!$BN$300</f>
        <v>2</v>
      </c>
      <c r="BU176" s="730">
        <f t="shared" si="115"/>
        <v>0</v>
      </c>
      <c r="BV176" s="731">
        <f>Calibração!$G$33</f>
        <v>815.8655706940815</v>
      </c>
      <c r="BW176" s="732">
        <f t="shared" si="116"/>
        <v>0</v>
      </c>
      <c r="BX176" s="736">
        <f t="shared" si="117"/>
        <v>17.177419354838708</v>
      </c>
      <c r="BY176" s="734">
        <f t="shared" si="118"/>
        <v>0</v>
      </c>
      <c r="BZ176" s="85"/>
      <c r="CA176" s="88"/>
      <c r="CB176" s="88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</row>
    <row r="177" spans="1:98" ht="15.75" customHeight="1">
      <c r="A177" s="1018"/>
      <c r="B177" s="1016" t="s">
        <v>94</v>
      </c>
      <c r="C177" s="1009"/>
      <c r="D177" s="1010"/>
      <c r="E177" s="112">
        <v>4</v>
      </c>
      <c r="F177" s="114">
        <f t="shared" si="89"/>
        <v>1</v>
      </c>
      <c r="G177" s="107">
        <f t="shared" si="90"/>
        <v>4</v>
      </c>
      <c r="H177" s="108">
        <f>Calibração!$F$33</f>
        <v>979.03868483289773</v>
      </c>
      <c r="I177" s="109">
        <f t="shared" si="91"/>
        <v>3916.1547393315909</v>
      </c>
      <c r="J177" s="110">
        <f t="shared" si="92"/>
        <v>9.3826086956521735</v>
      </c>
      <c r="K177" s="111">
        <f t="shared" si="93"/>
        <v>417.38442541532248</v>
      </c>
      <c r="L177" s="86"/>
      <c r="M177" s="1034" t="s">
        <v>94</v>
      </c>
      <c r="N177" s="1032"/>
      <c r="O177" s="1033"/>
      <c r="P177" s="736">
        <v>33</v>
      </c>
      <c r="Q177" s="737">
        <f t="shared" si="94"/>
        <v>1</v>
      </c>
      <c r="R177" s="730">
        <f t="shared" si="95"/>
        <v>33</v>
      </c>
      <c r="S177" s="731">
        <f t="shared" si="96"/>
        <v>97.903868483289784</v>
      </c>
      <c r="T177" s="732">
        <f t="shared" si="97"/>
        <v>3230.827659948563</v>
      </c>
      <c r="U177" s="733">
        <f t="shared" si="98"/>
        <v>9.4272727272727277</v>
      </c>
      <c r="V177" s="734">
        <f t="shared" si="99"/>
        <v>342.71074502829498</v>
      </c>
      <c r="W177" s="88"/>
      <c r="X177" s="1016" t="s">
        <v>94</v>
      </c>
      <c r="Y177" s="1009"/>
      <c r="Z177" s="1010"/>
      <c r="AA177" s="112">
        <v>11</v>
      </c>
      <c r="AB177" s="114">
        <v>1</v>
      </c>
      <c r="AC177" s="107">
        <f t="shared" ref="AC177:AC198" si="122">AA177*AB177</f>
        <v>11</v>
      </c>
      <c r="AD177" s="108">
        <f t="shared" si="101"/>
        <v>235.4363553301005</v>
      </c>
      <c r="AE177" s="109">
        <f t="shared" si="102"/>
        <v>2589.7999086311056</v>
      </c>
      <c r="AF177" s="110">
        <f t="shared" si="103"/>
        <v>11.445783132530121</v>
      </c>
      <c r="AG177" s="111">
        <f t="shared" si="104"/>
        <v>29642.288110837955</v>
      </c>
      <c r="AH177" s="88"/>
      <c r="AI177" s="1034" t="s">
        <v>94</v>
      </c>
      <c r="AJ177" s="1032"/>
      <c r="AK177" s="1033"/>
      <c r="AL177" s="764">
        <v>15</v>
      </c>
      <c r="AM177" s="737">
        <v>1</v>
      </c>
      <c r="AN177" s="730">
        <f>AL177*AM177</f>
        <v>15</v>
      </c>
      <c r="AO177" s="731">
        <f>Calibração!$G$28</f>
        <v>196.19696277508376</v>
      </c>
      <c r="AP177" s="732">
        <f t="shared" si="105"/>
        <v>2942.9544416262565</v>
      </c>
      <c r="AQ177" s="733">
        <f t="shared" si="106"/>
        <v>11.797872340425531</v>
      </c>
      <c r="AR177" s="734">
        <f t="shared" si="107"/>
        <v>249.44789676543564</v>
      </c>
      <c r="AS177" s="88"/>
      <c r="AT177" s="1016" t="s">
        <v>94</v>
      </c>
      <c r="AU177" s="1009"/>
      <c r="AV177" s="1010"/>
      <c r="AW177" s="112">
        <v>4</v>
      </c>
      <c r="AX177" s="114"/>
      <c r="AY177" s="107">
        <f t="shared" ref="AY177:AY191" si="123">AW177*AX177</f>
        <v>0</v>
      </c>
      <c r="AZ177" s="108">
        <f>Calibração!$E$33</f>
        <v>1223.7983560411221</v>
      </c>
      <c r="BA177" s="109">
        <f t="shared" si="108"/>
        <v>0</v>
      </c>
      <c r="BB177" s="110">
        <f t="shared" si="109"/>
        <v>10.888888888888889</v>
      </c>
      <c r="BC177" s="111">
        <f t="shared" si="110"/>
        <v>0</v>
      </c>
      <c r="BD177" s="88"/>
      <c r="BE177" s="1034" t="s">
        <v>94</v>
      </c>
      <c r="BF177" s="1032"/>
      <c r="BG177" s="1033"/>
      <c r="BH177" s="764"/>
      <c r="BI177" s="737"/>
      <c r="BJ177" s="730">
        <f t="shared" si="111"/>
        <v>0</v>
      </c>
      <c r="BK177" s="731">
        <f>$F$6</f>
        <v>0</v>
      </c>
      <c r="BL177" s="732">
        <f t="shared" si="112"/>
        <v>0</v>
      </c>
      <c r="BM177" s="736">
        <f t="shared" si="113"/>
        <v>13.527027027027026</v>
      </c>
      <c r="BN177" s="734">
        <f t="shared" si="114"/>
        <v>0</v>
      </c>
      <c r="BO177" s="88"/>
      <c r="BP177" s="1034" t="s">
        <v>94</v>
      </c>
      <c r="BQ177" s="1032"/>
      <c r="BR177" s="1033"/>
      <c r="BS177" s="764"/>
      <c r="BT177" s="739"/>
      <c r="BU177" s="730">
        <f t="shared" si="115"/>
        <v>0</v>
      </c>
      <c r="BV177" s="731">
        <f>Calibração!$G$33</f>
        <v>815.8655706940815</v>
      </c>
      <c r="BW177" s="732">
        <f t="shared" si="116"/>
        <v>0</v>
      </c>
      <c r="BX177" s="736">
        <f t="shared" si="117"/>
        <v>17.177419354838708</v>
      </c>
      <c r="BY177" s="734">
        <f t="shared" si="118"/>
        <v>0</v>
      </c>
      <c r="BZ177" s="85"/>
      <c r="CA177" s="88"/>
      <c r="CB177" s="88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</row>
    <row r="178" spans="1:98" ht="15.75" customHeight="1">
      <c r="A178" s="1018"/>
      <c r="B178" s="1016" t="s">
        <v>196</v>
      </c>
      <c r="C178" s="1009"/>
      <c r="D178" s="1010"/>
      <c r="E178" s="112">
        <v>3</v>
      </c>
      <c r="F178" s="114">
        <f t="shared" si="89"/>
        <v>29.666666666666668</v>
      </c>
      <c r="G178" s="107">
        <f t="shared" si="90"/>
        <v>89</v>
      </c>
      <c r="H178" s="108">
        <f>Calibração!$F$33</f>
        <v>979.03868483289773</v>
      </c>
      <c r="I178" s="109">
        <f t="shared" si="91"/>
        <v>87134.442950127894</v>
      </c>
      <c r="J178" s="110">
        <f t="shared" si="92"/>
        <v>9.3826086956521735</v>
      </c>
      <c r="K178" s="111">
        <f t="shared" si="93"/>
        <v>9286.8034654909243</v>
      </c>
      <c r="L178" s="86"/>
      <c r="M178" s="1034" t="s">
        <v>196</v>
      </c>
      <c r="N178" s="1032"/>
      <c r="O178" s="1033"/>
      <c r="P178" s="736">
        <v>4</v>
      </c>
      <c r="Q178" s="739">
        <f t="shared" si="94"/>
        <v>11</v>
      </c>
      <c r="R178" s="730">
        <f t="shared" si="95"/>
        <v>44</v>
      </c>
      <c r="S178" s="731">
        <f t="shared" si="96"/>
        <v>97.903868483289784</v>
      </c>
      <c r="T178" s="732">
        <f t="shared" si="97"/>
        <v>4307.7702132647501</v>
      </c>
      <c r="U178" s="733">
        <f t="shared" si="98"/>
        <v>9.4272727272727277</v>
      </c>
      <c r="V178" s="734">
        <f t="shared" si="99"/>
        <v>456.94766003772662</v>
      </c>
      <c r="W178" s="88"/>
      <c r="X178" s="1016" t="s">
        <v>196</v>
      </c>
      <c r="Y178" s="1009"/>
      <c r="Z178" s="1010"/>
      <c r="AA178" s="112">
        <v>2</v>
      </c>
      <c r="AB178" s="148">
        <f>'Cél.por tricoma'!M387</f>
        <v>20.234126984126981</v>
      </c>
      <c r="AC178" s="107">
        <f t="shared" si="122"/>
        <v>40.468253968253961</v>
      </c>
      <c r="AD178" s="108">
        <f t="shared" si="101"/>
        <v>235.4363553301005</v>
      </c>
      <c r="AE178" s="109">
        <f t="shared" si="102"/>
        <v>9527.6982208585887</v>
      </c>
      <c r="AF178" s="110">
        <f t="shared" si="103"/>
        <v>11.445783132530121</v>
      </c>
      <c r="AG178" s="111">
        <f t="shared" si="104"/>
        <v>109051.96758814047</v>
      </c>
      <c r="AH178" s="88"/>
      <c r="AI178" s="1034" t="s">
        <v>196</v>
      </c>
      <c r="AJ178" s="1032"/>
      <c r="AK178" s="1033"/>
      <c r="AL178" s="764">
        <v>1</v>
      </c>
      <c r="AM178" s="737">
        <f>'Cél.por tricoma'!$BN$164</f>
        <v>12.833333333333334</v>
      </c>
      <c r="AN178" s="730">
        <f>AL178*AM178</f>
        <v>12.833333333333334</v>
      </c>
      <c r="AO178" s="731">
        <f>Calibração!$G$28</f>
        <v>196.19696277508376</v>
      </c>
      <c r="AP178" s="732">
        <f t="shared" si="105"/>
        <v>2517.8610222802417</v>
      </c>
      <c r="AQ178" s="733">
        <f t="shared" si="106"/>
        <v>11.797872340425531</v>
      </c>
      <c r="AR178" s="734">
        <f t="shared" si="107"/>
        <v>213.41653389931716</v>
      </c>
      <c r="AS178" s="88"/>
      <c r="AT178" s="1016" t="s">
        <v>196</v>
      </c>
      <c r="AU178" s="1009"/>
      <c r="AV178" s="1010"/>
      <c r="AW178" s="112">
        <v>3</v>
      </c>
      <c r="AX178" s="114">
        <f>'Cél.por tricoma'!$BN$210</f>
        <v>10.666666666666666</v>
      </c>
      <c r="AY178" s="107">
        <f t="shared" si="123"/>
        <v>32</v>
      </c>
      <c r="AZ178" s="108">
        <f>Calibração!$E$33</f>
        <v>1223.7983560411221</v>
      </c>
      <c r="BA178" s="109">
        <f t="shared" si="108"/>
        <v>39161.547393315908</v>
      </c>
      <c r="BB178" s="110">
        <f t="shared" si="109"/>
        <v>10.888888888888889</v>
      </c>
      <c r="BC178" s="111">
        <f t="shared" si="110"/>
        <v>3596.4686381616648</v>
      </c>
      <c r="BD178" s="88"/>
      <c r="BE178" s="1034" t="s">
        <v>196</v>
      </c>
      <c r="BF178" s="1032"/>
      <c r="BG178" s="1033"/>
      <c r="BH178" s="764"/>
      <c r="BI178" s="737" t="e">
        <f>'Cél.por tricoma'!$BN$256</f>
        <v>#DIV/0!</v>
      </c>
      <c r="BJ178" s="730" t="e">
        <f t="shared" si="111"/>
        <v>#DIV/0!</v>
      </c>
      <c r="BK178" s="731">
        <f>$F$6</f>
        <v>0</v>
      </c>
      <c r="BL178" s="732" t="e">
        <f t="shared" si="112"/>
        <v>#DIV/0!</v>
      </c>
      <c r="BM178" s="736">
        <f t="shared" si="113"/>
        <v>13.527027027027026</v>
      </c>
      <c r="BN178" s="734" t="e">
        <f t="shared" si="114"/>
        <v>#DIV/0!</v>
      </c>
      <c r="BO178" s="88"/>
      <c r="BP178" s="1034" t="s">
        <v>196</v>
      </c>
      <c r="BQ178" s="1032"/>
      <c r="BR178" s="1033"/>
      <c r="BS178" s="764"/>
      <c r="BT178" s="737">
        <f>'Cél.por tricoma'!$BN$302</f>
        <v>7.5</v>
      </c>
      <c r="BU178" s="730">
        <f t="shared" si="115"/>
        <v>0</v>
      </c>
      <c r="BV178" s="731">
        <f>Calibração!$G$33</f>
        <v>815.8655706940815</v>
      </c>
      <c r="BW178" s="732">
        <f t="shared" si="116"/>
        <v>0</v>
      </c>
      <c r="BX178" s="736">
        <f t="shared" si="117"/>
        <v>17.177419354838708</v>
      </c>
      <c r="BY178" s="734">
        <f t="shared" si="118"/>
        <v>0</v>
      </c>
      <c r="BZ178" s="85"/>
      <c r="CA178" s="88"/>
      <c r="CB178" s="88"/>
      <c r="CC178" s="89"/>
      <c r="CD178" s="89"/>
      <c r="CE178" s="89"/>
      <c r="CF178" s="89"/>
      <c r="CG178" s="89"/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</row>
    <row r="179" spans="1:98" ht="15.75" customHeight="1">
      <c r="A179" s="1018"/>
      <c r="B179" s="1016" t="s">
        <v>100</v>
      </c>
      <c r="C179" s="1009"/>
      <c r="D179" s="1010"/>
      <c r="E179" s="112"/>
      <c r="F179" s="114">
        <f t="shared" si="89"/>
        <v>1</v>
      </c>
      <c r="G179" s="107">
        <f t="shared" si="90"/>
        <v>0</v>
      </c>
      <c r="H179" s="108">
        <f>Calibração!$F$33</f>
        <v>979.03868483289773</v>
      </c>
      <c r="I179" s="109">
        <f t="shared" si="91"/>
        <v>0</v>
      </c>
      <c r="J179" s="110">
        <f t="shared" si="92"/>
        <v>9.3826086956521735</v>
      </c>
      <c r="K179" s="111">
        <f t="shared" si="93"/>
        <v>0</v>
      </c>
      <c r="L179" s="86"/>
      <c r="M179" s="1034" t="s">
        <v>100</v>
      </c>
      <c r="N179" s="1032"/>
      <c r="O179" s="1033"/>
      <c r="P179" s="736">
        <v>1</v>
      </c>
      <c r="Q179" s="738">
        <f t="shared" si="94"/>
        <v>1</v>
      </c>
      <c r="R179" s="730">
        <f t="shared" si="95"/>
        <v>1</v>
      </c>
      <c r="S179" s="731">
        <f t="shared" si="96"/>
        <v>97.903868483289784</v>
      </c>
      <c r="T179" s="732">
        <f t="shared" si="97"/>
        <v>97.903868483289784</v>
      </c>
      <c r="U179" s="733">
        <f t="shared" si="98"/>
        <v>9.4272727272727277</v>
      </c>
      <c r="V179" s="734">
        <f t="shared" si="99"/>
        <v>10.385174091766515</v>
      </c>
      <c r="W179" s="88"/>
      <c r="X179" s="1016" t="s">
        <v>100</v>
      </c>
      <c r="Y179" s="1009"/>
      <c r="Z179" s="1010"/>
      <c r="AA179" s="112"/>
      <c r="AB179" s="114"/>
      <c r="AC179" s="107">
        <f t="shared" si="122"/>
        <v>0</v>
      </c>
      <c r="AD179" s="108">
        <f t="shared" si="101"/>
        <v>235.4363553301005</v>
      </c>
      <c r="AE179" s="109">
        <f t="shared" si="102"/>
        <v>0</v>
      </c>
      <c r="AF179" s="110">
        <f t="shared" si="103"/>
        <v>11.445783132530121</v>
      </c>
      <c r="AG179" s="111">
        <f t="shared" si="104"/>
        <v>0</v>
      </c>
      <c r="AH179" s="88"/>
      <c r="AI179" s="1034" t="s">
        <v>100</v>
      </c>
      <c r="AJ179" s="1032"/>
      <c r="AK179" s="1033"/>
      <c r="AL179" s="764"/>
      <c r="AM179" s="737"/>
      <c r="AN179" s="730">
        <f>AL179*AM179</f>
        <v>0</v>
      </c>
      <c r="AO179" s="731">
        <f>Calibração!$G$28</f>
        <v>196.19696277508376</v>
      </c>
      <c r="AP179" s="732">
        <f t="shared" si="105"/>
        <v>0</v>
      </c>
      <c r="AQ179" s="733">
        <f t="shared" si="106"/>
        <v>11.797872340425531</v>
      </c>
      <c r="AR179" s="734">
        <f t="shared" si="107"/>
        <v>0</v>
      </c>
      <c r="AS179" s="88"/>
      <c r="AT179" s="1016" t="s">
        <v>100</v>
      </c>
      <c r="AU179" s="1009"/>
      <c r="AV179" s="1010"/>
      <c r="AW179" s="112">
        <v>1</v>
      </c>
      <c r="AX179" s="114">
        <v>1</v>
      </c>
      <c r="AY179" s="107">
        <f t="shared" si="123"/>
        <v>1</v>
      </c>
      <c r="AZ179" s="108">
        <f>Calibração!$E$33</f>
        <v>1223.7983560411221</v>
      </c>
      <c r="BA179" s="109">
        <f t="shared" si="108"/>
        <v>1223.7983560411221</v>
      </c>
      <c r="BB179" s="110">
        <f t="shared" si="109"/>
        <v>10.888888888888889</v>
      </c>
      <c r="BC179" s="111">
        <f t="shared" si="110"/>
        <v>112.38964494255202</v>
      </c>
      <c r="BD179" s="88"/>
      <c r="BE179" s="1034" t="s">
        <v>100</v>
      </c>
      <c r="BF179" s="1032"/>
      <c r="BG179" s="1033"/>
      <c r="BH179" s="764"/>
      <c r="BI179" s="737"/>
      <c r="BJ179" s="730">
        <f t="shared" si="111"/>
        <v>0</v>
      </c>
      <c r="BK179" s="731"/>
      <c r="BL179" s="732">
        <f t="shared" si="112"/>
        <v>0</v>
      </c>
      <c r="BM179" s="736">
        <f t="shared" si="113"/>
        <v>13.527027027027026</v>
      </c>
      <c r="BN179" s="734">
        <f t="shared" si="114"/>
        <v>0</v>
      </c>
      <c r="BO179" s="88"/>
      <c r="BP179" s="1034" t="s">
        <v>100</v>
      </c>
      <c r="BQ179" s="1032"/>
      <c r="BR179" s="1033"/>
      <c r="BS179" s="764"/>
      <c r="BT179" s="738">
        <v>1</v>
      </c>
      <c r="BU179" s="730">
        <f t="shared" si="115"/>
        <v>0</v>
      </c>
      <c r="BV179" s="731">
        <f>Calibração!$G$33</f>
        <v>815.8655706940815</v>
      </c>
      <c r="BW179" s="732">
        <f t="shared" si="116"/>
        <v>0</v>
      </c>
      <c r="BX179" s="736">
        <f t="shared" si="117"/>
        <v>17.177419354838708</v>
      </c>
      <c r="BY179" s="734">
        <f t="shared" si="118"/>
        <v>0</v>
      </c>
      <c r="BZ179" s="85"/>
      <c r="CA179" s="88"/>
      <c r="CB179" s="88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</row>
    <row r="180" spans="1:98" ht="15.75" customHeight="1">
      <c r="A180" s="1018"/>
      <c r="B180" s="1016" t="s">
        <v>198</v>
      </c>
      <c r="C180" s="1009"/>
      <c r="D180" s="1010"/>
      <c r="E180" s="112"/>
      <c r="F180" s="114">
        <f t="shared" si="89"/>
        <v>47.411764705882355</v>
      </c>
      <c r="G180" s="107">
        <f t="shared" si="90"/>
        <v>0</v>
      </c>
      <c r="H180" s="108">
        <f>Calibração!$F$33</f>
        <v>979.03868483289773</v>
      </c>
      <c r="I180" s="109">
        <f t="shared" si="91"/>
        <v>0</v>
      </c>
      <c r="J180" s="110">
        <f t="shared" si="92"/>
        <v>9.3826086956521735</v>
      </c>
      <c r="K180" s="111">
        <f t="shared" si="93"/>
        <v>0</v>
      </c>
      <c r="L180" s="86"/>
      <c r="M180" s="1034" t="s">
        <v>198</v>
      </c>
      <c r="N180" s="1032"/>
      <c r="O180" s="1033"/>
      <c r="P180" s="736">
        <v>2</v>
      </c>
      <c r="Q180" s="737">
        <f t="shared" si="94"/>
        <v>35.928571428571431</v>
      </c>
      <c r="R180" s="730">
        <f t="shared" si="95"/>
        <v>71.857142857142861</v>
      </c>
      <c r="S180" s="731">
        <f t="shared" si="96"/>
        <v>97.903868483289784</v>
      </c>
      <c r="T180" s="732">
        <f t="shared" si="97"/>
        <v>7035.0922638706807</v>
      </c>
      <c r="U180" s="733">
        <f t="shared" si="98"/>
        <v>9.4272727272727277</v>
      </c>
      <c r="V180" s="734">
        <f t="shared" si="99"/>
        <v>746.24893830836527</v>
      </c>
      <c r="W180" s="88"/>
      <c r="X180" s="1016" t="s">
        <v>198</v>
      </c>
      <c r="Y180" s="1009"/>
      <c r="Z180" s="1010"/>
      <c r="AA180" s="112">
        <v>1</v>
      </c>
      <c r="AB180" s="114">
        <f>'Cél.por tricoma'!$BN$120</f>
        <v>27</v>
      </c>
      <c r="AC180" s="107">
        <f t="shared" si="122"/>
        <v>27</v>
      </c>
      <c r="AD180" s="108">
        <f t="shared" si="101"/>
        <v>235.4363553301005</v>
      </c>
      <c r="AE180" s="109">
        <f t="shared" si="102"/>
        <v>6356.7815939127131</v>
      </c>
      <c r="AF180" s="110">
        <f t="shared" si="103"/>
        <v>11.445783132530121</v>
      </c>
      <c r="AG180" s="111">
        <f t="shared" si="104"/>
        <v>72758.34354478406</v>
      </c>
      <c r="AH180" s="88"/>
      <c r="AI180" s="1034" t="s">
        <v>198</v>
      </c>
      <c r="AJ180" s="1032"/>
      <c r="AK180" s="1033"/>
      <c r="AL180" s="764"/>
      <c r="AM180" s="737">
        <f>'Cél.por tricoma'!$BN$166</f>
        <v>28.125</v>
      </c>
      <c r="AN180" s="730">
        <f>AL180*AM180</f>
        <v>0</v>
      </c>
      <c r="AO180" s="731">
        <f>Calibração!$G$28</f>
        <v>196.19696277508376</v>
      </c>
      <c r="AP180" s="732">
        <f t="shared" si="105"/>
        <v>0</v>
      </c>
      <c r="AQ180" s="733">
        <f t="shared" si="106"/>
        <v>11.797872340425531</v>
      </c>
      <c r="AR180" s="734">
        <f t="shared" si="107"/>
        <v>0</v>
      </c>
      <c r="AS180" s="88"/>
      <c r="AT180" s="1016" t="s">
        <v>198</v>
      </c>
      <c r="AU180" s="1009"/>
      <c r="AV180" s="1010"/>
      <c r="AW180" s="112"/>
      <c r="AX180" s="114">
        <f>'Cél.por tricoma'!$BN$212</f>
        <v>33</v>
      </c>
      <c r="AY180" s="107">
        <f t="shared" si="123"/>
        <v>0</v>
      </c>
      <c r="AZ180" s="108">
        <f>Calibração!$E$33</f>
        <v>1223.7983560411221</v>
      </c>
      <c r="BA180" s="109">
        <f t="shared" si="108"/>
        <v>0</v>
      </c>
      <c r="BB180" s="110">
        <f t="shared" si="109"/>
        <v>10.888888888888889</v>
      </c>
      <c r="BC180" s="111">
        <f t="shared" si="110"/>
        <v>0</v>
      </c>
      <c r="BD180" s="88"/>
      <c r="BE180" s="1034" t="s">
        <v>198</v>
      </c>
      <c r="BF180" s="1032"/>
      <c r="BG180" s="1033"/>
      <c r="BH180" s="764"/>
      <c r="BI180" s="737">
        <f>'Cél.por tricoma'!$BN$258</f>
        <v>28.333333333333332</v>
      </c>
      <c r="BJ180" s="730">
        <f t="shared" si="111"/>
        <v>0</v>
      </c>
      <c r="BK180" s="731">
        <f>$F$6</f>
        <v>0</v>
      </c>
      <c r="BL180" s="732">
        <f t="shared" si="112"/>
        <v>0</v>
      </c>
      <c r="BM180" s="736">
        <f t="shared" si="113"/>
        <v>13.527027027027026</v>
      </c>
      <c r="BN180" s="734">
        <f t="shared" si="114"/>
        <v>0</v>
      </c>
      <c r="BO180" s="88"/>
      <c r="BP180" s="1034" t="s">
        <v>198</v>
      </c>
      <c r="BQ180" s="1032"/>
      <c r="BR180" s="1033"/>
      <c r="BS180" s="764"/>
      <c r="BT180" s="737">
        <f>'Cél.por tricoma'!$BN$304</f>
        <v>40</v>
      </c>
      <c r="BU180" s="730">
        <f t="shared" si="115"/>
        <v>0</v>
      </c>
      <c r="BV180" s="731">
        <f>Calibração!$G$33</f>
        <v>815.8655706940815</v>
      </c>
      <c r="BW180" s="732">
        <f t="shared" si="116"/>
        <v>0</v>
      </c>
      <c r="BX180" s="736">
        <f t="shared" si="117"/>
        <v>17.177419354838708</v>
      </c>
      <c r="BY180" s="734">
        <f t="shared" si="118"/>
        <v>0</v>
      </c>
      <c r="BZ180" s="85"/>
      <c r="CA180" s="88"/>
      <c r="CB180" s="88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</row>
    <row r="181" spans="1:98" ht="15.75" customHeight="1">
      <c r="A181" s="1018"/>
      <c r="B181" s="1016" t="s">
        <v>201</v>
      </c>
      <c r="C181" s="1009"/>
      <c r="D181" s="1010"/>
      <c r="E181" s="112">
        <v>1</v>
      </c>
      <c r="F181" s="114">
        <f t="shared" si="89"/>
        <v>61.5</v>
      </c>
      <c r="G181" s="107">
        <f t="shared" si="90"/>
        <v>61.5</v>
      </c>
      <c r="H181" s="108">
        <f>Calibração!$F$33</f>
        <v>979.03868483289773</v>
      </c>
      <c r="I181" s="109">
        <f t="shared" si="91"/>
        <v>60210.879117223209</v>
      </c>
      <c r="J181" s="110">
        <f t="shared" si="92"/>
        <v>9.3826086956521735</v>
      </c>
      <c r="K181" s="111">
        <f t="shared" si="93"/>
        <v>6417.285540760583</v>
      </c>
      <c r="L181" s="86"/>
      <c r="M181" s="1034" t="s">
        <v>201</v>
      </c>
      <c r="N181" s="1032"/>
      <c r="O181" s="1033"/>
      <c r="P181" s="736">
        <v>2</v>
      </c>
      <c r="Q181" s="737">
        <f t="shared" si="94"/>
        <v>14.333333333333334</v>
      </c>
      <c r="R181" s="730">
        <f t="shared" si="95"/>
        <v>28.666666666666668</v>
      </c>
      <c r="S181" s="731">
        <f t="shared" si="96"/>
        <v>97.903868483289784</v>
      </c>
      <c r="T181" s="732">
        <f t="shared" si="97"/>
        <v>2806.5775631876404</v>
      </c>
      <c r="U181" s="733">
        <f t="shared" si="98"/>
        <v>9.4272727272727277</v>
      </c>
      <c r="V181" s="734">
        <f t="shared" si="99"/>
        <v>297.70832396397344</v>
      </c>
      <c r="W181" s="88"/>
      <c r="X181" s="1016" t="s">
        <v>201</v>
      </c>
      <c r="Y181" s="1009"/>
      <c r="Z181" s="1010"/>
      <c r="AA181" s="112"/>
      <c r="AB181" s="114">
        <f>'Cél.por tricoma'!$BN$121</f>
        <v>18.9375</v>
      </c>
      <c r="AC181" s="107">
        <f t="shared" si="122"/>
        <v>0</v>
      </c>
      <c r="AD181" s="108">
        <f t="shared" si="101"/>
        <v>235.4363553301005</v>
      </c>
      <c r="AE181" s="109">
        <f t="shared" si="102"/>
        <v>0</v>
      </c>
      <c r="AF181" s="110">
        <f t="shared" si="103"/>
        <v>11.445783132530121</v>
      </c>
      <c r="AG181" s="111">
        <f t="shared" si="104"/>
        <v>0</v>
      </c>
      <c r="AH181" s="88"/>
      <c r="AI181" s="1034" t="s">
        <v>201</v>
      </c>
      <c r="AJ181" s="1032"/>
      <c r="AK181" s="1033"/>
      <c r="AL181" s="764"/>
      <c r="AM181" s="737">
        <f>'Cél.por tricoma'!$BN$167</f>
        <v>41.625</v>
      </c>
      <c r="AN181" s="730">
        <f>AL181*AM181</f>
        <v>0</v>
      </c>
      <c r="AO181" s="731">
        <f>Calibração!$G$28</f>
        <v>196.19696277508376</v>
      </c>
      <c r="AP181" s="732">
        <f t="shared" si="105"/>
        <v>0</v>
      </c>
      <c r="AQ181" s="733">
        <f t="shared" si="106"/>
        <v>11.797872340425531</v>
      </c>
      <c r="AR181" s="734">
        <f t="shared" si="107"/>
        <v>0</v>
      </c>
      <c r="AS181" s="88"/>
      <c r="AT181" s="1016" t="s">
        <v>201</v>
      </c>
      <c r="AU181" s="1009"/>
      <c r="AV181" s="1010"/>
      <c r="AW181" s="112"/>
      <c r="AX181" s="114">
        <f>'Cél.por tricoma'!$BN$213</f>
        <v>65.599999999999994</v>
      </c>
      <c r="AY181" s="107">
        <f t="shared" si="123"/>
        <v>0</v>
      </c>
      <c r="AZ181" s="108">
        <f>Calibração!$E$33</f>
        <v>1223.7983560411221</v>
      </c>
      <c r="BA181" s="109">
        <f t="shared" si="108"/>
        <v>0</v>
      </c>
      <c r="BB181" s="110">
        <f t="shared" si="109"/>
        <v>10.888888888888889</v>
      </c>
      <c r="BC181" s="111">
        <f t="shared" si="110"/>
        <v>0</v>
      </c>
      <c r="BD181" s="88"/>
      <c r="BE181" s="1034" t="s">
        <v>201</v>
      </c>
      <c r="BF181" s="1032"/>
      <c r="BG181" s="1033"/>
      <c r="BH181" s="764"/>
      <c r="BI181" s="737">
        <f>'Cél.por tricoma'!$BN$259</f>
        <v>73.666666666666671</v>
      </c>
      <c r="BJ181" s="730">
        <f t="shared" si="111"/>
        <v>0</v>
      </c>
      <c r="BK181" s="731">
        <f>$F$6</f>
        <v>0</v>
      </c>
      <c r="BL181" s="732">
        <f t="shared" si="112"/>
        <v>0</v>
      </c>
      <c r="BM181" s="736">
        <f t="shared" si="113"/>
        <v>13.527027027027026</v>
      </c>
      <c r="BN181" s="734">
        <f t="shared" si="114"/>
        <v>0</v>
      </c>
      <c r="BO181" s="88"/>
      <c r="BP181" s="1034" t="s">
        <v>201</v>
      </c>
      <c r="BQ181" s="1032"/>
      <c r="BR181" s="1033"/>
      <c r="BS181" s="764"/>
      <c r="BT181" s="737">
        <f>'Cél.por tricoma'!$BN$305</f>
        <v>69.045454545454547</v>
      </c>
      <c r="BU181" s="730">
        <f t="shared" si="115"/>
        <v>0</v>
      </c>
      <c r="BV181" s="731">
        <f>Calibração!$G$33</f>
        <v>815.8655706940815</v>
      </c>
      <c r="BW181" s="732">
        <f t="shared" si="116"/>
        <v>0</v>
      </c>
      <c r="BX181" s="736">
        <f t="shared" si="117"/>
        <v>17.177419354838708</v>
      </c>
      <c r="BY181" s="734">
        <f t="shared" si="118"/>
        <v>0</v>
      </c>
      <c r="BZ181" s="85"/>
      <c r="CA181" s="88"/>
      <c r="CB181" s="88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</row>
    <row r="182" spans="1:98" ht="15.75" customHeight="1">
      <c r="A182" s="1018"/>
      <c r="B182" s="1011" t="s">
        <v>103</v>
      </c>
      <c r="C182" s="1009"/>
      <c r="D182" s="1010"/>
      <c r="E182" s="112">
        <v>18</v>
      </c>
      <c r="F182" s="115">
        <f t="shared" si="89"/>
        <v>1</v>
      </c>
      <c r="G182" s="107">
        <f t="shared" si="90"/>
        <v>18</v>
      </c>
      <c r="H182" s="108">
        <f>Calibração!$F$33</f>
        <v>979.03868483289773</v>
      </c>
      <c r="I182" s="109">
        <f t="shared" si="91"/>
        <v>17622.696326992158</v>
      </c>
      <c r="J182" s="110">
        <f t="shared" si="92"/>
        <v>9.3826086956521735</v>
      </c>
      <c r="K182" s="111">
        <f t="shared" si="93"/>
        <v>1878.2299143689511</v>
      </c>
      <c r="L182" s="86"/>
      <c r="M182" s="1062" t="s">
        <v>103</v>
      </c>
      <c r="N182" s="1032"/>
      <c r="O182" s="1033"/>
      <c r="P182" s="736">
        <v>14</v>
      </c>
      <c r="Q182" s="738">
        <f t="shared" si="94"/>
        <v>1</v>
      </c>
      <c r="R182" s="730">
        <f t="shared" si="95"/>
        <v>14</v>
      </c>
      <c r="S182" s="731">
        <f t="shared" si="96"/>
        <v>97.903868483289784</v>
      </c>
      <c r="T182" s="732">
        <f t="shared" si="97"/>
        <v>1370.654158766057</v>
      </c>
      <c r="U182" s="733">
        <f t="shared" si="98"/>
        <v>9.4272727272727277</v>
      </c>
      <c r="V182" s="734">
        <f t="shared" si="99"/>
        <v>145.39243728473122</v>
      </c>
      <c r="W182" s="88"/>
      <c r="X182" s="1011" t="s">
        <v>103</v>
      </c>
      <c r="Y182" s="1009"/>
      <c r="Z182" s="1010"/>
      <c r="AA182" s="112">
        <v>11</v>
      </c>
      <c r="AB182" s="115">
        <f>AB134</f>
        <v>1</v>
      </c>
      <c r="AC182" s="107">
        <f t="shared" si="122"/>
        <v>11</v>
      </c>
      <c r="AD182" s="108">
        <f t="shared" si="101"/>
        <v>235.4363553301005</v>
      </c>
      <c r="AE182" s="109">
        <f t="shared" si="102"/>
        <v>2589.7999086311056</v>
      </c>
      <c r="AF182" s="110">
        <f t="shared" si="103"/>
        <v>11.445783132530121</v>
      </c>
      <c r="AG182" s="111">
        <f t="shared" si="104"/>
        <v>29642.288110837955</v>
      </c>
      <c r="AH182" s="88"/>
      <c r="AI182" s="1062" t="s">
        <v>103</v>
      </c>
      <c r="AJ182" s="1032"/>
      <c r="AK182" s="1033"/>
      <c r="AL182" s="764"/>
      <c r="AM182" s="737" t="s">
        <v>284</v>
      </c>
      <c r="AN182" s="730">
        <v>0</v>
      </c>
      <c r="AO182" s="731">
        <f>Calibração!$G$28</f>
        <v>196.19696277508376</v>
      </c>
      <c r="AP182" s="732">
        <f t="shared" si="105"/>
        <v>0</v>
      </c>
      <c r="AQ182" s="733">
        <f t="shared" si="106"/>
        <v>11.797872340425531</v>
      </c>
      <c r="AR182" s="734">
        <f t="shared" si="107"/>
        <v>0</v>
      </c>
      <c r="AS182" s="88"/>
      <c r="AT182" s="1011" t="s">
        <v>103</v>
      </c>
      <c r="AU182" s="1009"/>
      <c r="AV182" s="1010"/>
      <c r="AW182" s="112">
        <v>14</v>
      </c>
      <c r="AX182" s="114">
        <v>1</v>
      </c>
      <c r="AY182" s="107">
        <f t="shared" si="123"/>
        <v>14</v>
      </c>
      <c r="AZ182" s="108">
        <f>Calibração!$E$33</f>
        <v>1223.7983560411221</v>
      </c>
      <c r="BA182" s="109">
        <f t="shared" si="108"/>
        <v>17133.176984575708</v>
      </c>
      <c r="BB182" s="110">
        <f t="shared" si="109"/>
        <v>10.888888888888889</v>
      </c>
      <c r="BC182" s="111">
        <f t="shared" si="110"/>
        <v>1573.4550291957282</v>
      </c>
      <c r="BD182" s="88"/>
      <c r="BE182" s="1062" t="s">
        <v>103</v>
      </c>
      <c r="BF182" s="1032"/>
      <c r="BG182" s="1033"/>
      <c r="BH182" s="764"/>
      <c r="BI182" s="737"/>
      <c r="BJ182" s="730">
        <f t="shared" si="111"/>
        <v>0</v>
      </c>
      <c r="BK182" s="731"/>
      <c r="BL182" s="732">
        <f t="shared" si="112"/>
        <v>0</v>
      </c>
      <c r="BM182" s="736">
        <f t="shared" si="113"/>
        <v>13.527027027027026</v>
      </c>
      <c r="BN182" s="734">
        <f t="shared" si="114"/>
        <v>0</v>
      </c>
      <c r="BO182" s="88"/>
      <c r="BP182" s="1062" t="s">
        <v>103</v>
      </c>
      <c r="BQ182" s="1032"/>
      <c r="BR182" s="1033"/>
      <c r="BS182" s="764"/>
      <c r="BT182" s="738">
        <v>1</v>
      </c>
      <c r="BU182" s="730">
        <f t="shared" si="115"/>
        <v>0</v>
      </c>
      <c r="BV182" s="731">
        <f>Calibração!$G$33</f>
        <v>815.8655706940815</v>
      </c>
      <c r="BW182" s="732">
        <f t="shared" si="116"/>
        <v>0</v>
      </c>
      <c r="BX182" s="736">
        <f t="shared" si="117"/>
        <v>17.177419354838708</v>
      </c>
      <c r="BY182" s="734">
        <f t="shared" si="118"/>
        <v>0</v>
      </c>
      <c r="BZ182" s="85"/>
      <c r="CA182" s="88"/>
      <c r="CB182" s="88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</row>
    <row r="183" spans="1:98" ht="15.75" customHeight="1">
      <c r="A183" s="1018"/>
      <c r="B183" s="1011" t="s">
        <v>107</v>
      </c>
      <c r="C183" s="1009"/>
      <c r="D183" s="1010"/>
      <c r="E183" s="112">
        <v>1</v>
      </c>
      <c r="F183" s="115">
        <f t="shared" si="89"/>
        <v>1</v>
      </c>
      <c r="G183" s="107">
        <f t="shared" si="90"/>
        <v>1</v>
      </c>
      <c r="H183" s="108">
        <f>Calibração!$F$33</f>
        <v>979.03868483289773</v>
      </c>
      <c r="I183" s="109">
        <f t="shared" si="91"/>
        <v>979.03868483289773</v>
      </c>
      <c r="J183" s="110">
        <f t="shared" si="92"/>
        <v>9.3826086956521735</v>
      </c>
      <c r="K183" s="111">
        <f t="shared" si="93"/>
        <v>104.34610635383062</v>
      </c>
      <c r="L183" s="86"/>
      <c r="M183" s="1062" t="s">
        <v>107</v>
      </c>
      <c r="N183" s="1032"/>
      <c r="O183" s="1033"/>
      <c r="P183" s="736"/>
      <c r="Q183" s="738">
        <f t="shared" si="94"/>
        <v>1</v>
      </c>
      <c r="R183" s="730">
        <f t="shared" si="95"/>
        <v>0</v>
      </c>
      <c r="S183" s="731">
        <f t="shared" si="96"/>
        <v>97.903868483289784</v>
      </c>
      <c r="T183" s="732">
        <f t="shared" si="97"/>
        <v>0</v>
      </c>
      <c r="U183" s="733">
        <f t="shared" si="98"/>
        <v>9.4272727272727277</v>
      </c>
      <c r="V183" s="734">
        <f t="shared" si="99"/>
        <v>0</v>
      </c>
      <c r="W183" s="88"/>
      <c r="X183" s="1011" t="s">
        <v>107</v>
      </c>
      <c r="Y183" s="1009"/>
      <c r="Z183" s="1010"/>
      <c r="AA183" s="112"/>
      <c r="AB183" s="115">
        <f>AB135</f>
        <v>1</v>
      </c>
      <c r="AC183" s="107">
        <f t="shared" si="122"/>
        <v>0</v>
      </c>
      <c r="AD183" s="108">
        <f t="shared" si="101"/>
        <v>235.4363553301005</v>
      </c>
      <c r="AE183" s="109">
        <f t="shared" si="102"/>
        <v>0</v>
      </c>
      <c r="AF183" s="110">
        <f t="shared" si="103"/>
        <v>11.445783132530121</v>
      </c>
      <c r="AG183" s="111">
        <f t="shared" si="104"/>
        <v>0</v>
      </c>
      <c r="AH183" s="88"/>
      <c r="AI183" s="1062" t="s">
        <v>107</v>
      </c>
      <c r="AJ183" s="1032"/>
      <c r="AK183" s="1033"/>
      <c r="AL183" s="764"/>
      <c r="AM183" s="737"/>
      <c r="AN183" s="730">
        <f t="shared" ref="AN183:AN198" si="124">AL183*AM183</f>
        <v>0</v>
      </c>
      <c r="AO183" s="731">
        <f>Calibração!$G$28</f>
        <v>196.19696277508376</v>
      </c>
      <c r="AP183" s="732">
        <f t="shared" si="105"/>
        <v>0</v>
      </c>
      <c r="AQ183" s="733">
        <f t="shared" si="106"/>
        <v>11.797872340425531</v>
      </c>
      <c r="AR183" s="734">
        <f t="shared" si="107"/>
        <v>0</v>
      </c>
      <c r="AS183" s="88"/>
      <c r="AT183" s="1011" t="s">
        <v>107</v>
      </c>
      <c r="AU183" s="1009"/>
      <c r="AV183" s="1010"/>
      <c r="AW183" s="112">
        <v>1</v>
      </c>
      <c r="AX183" s="114">
        <v>1</v>
      </c>
      <c r="AY183" s="107">
        <f t="shared" si="123"/>
        <v>1</v>
      </c>
      <c r="AZ183" s="108">
        <f>Calibração!$E$33</f>
        <v>1223.7983560411221</v>
      </c>
      <c r="BA183" s="109">
        <f t="shared" si="108"/>
        <v>1223.7983560411221</v>
      </c>
      <c r="BB183" s="110">
        <f t="shared" si="109"/>
        <v>10.888888888888889</v>
      </c>
      <c r="BC183" s="111">
        <f t="shared" si="110"/>
        <v>112.38964494255202</v>
      </c>
      <c r="BD183" s="88"/>
      <c r="BE183" s="1062" t="s">
        <v>107</v>
      </c>
      <c r="BF183" s="1032"/>
      <c r="BG183" s="1033"/>
      <c r="BH183" s="764"/>
      <c r="BI183" s="737"/>
      <c r="BJ183" s="730">
        <f t="shared" si="111"/>
        <v>0</v>
      </c>
      <c r="BK183" s="731">
        <f t="shared" ref="BK183:BK188" si="125">$F$6</f>
        <v>0</v>
      </c>
      <c r="BL183" s="732">
        <f t="shared" si="112"/>
        <v>0</v>
      </c>
      <c r="BM183" s="736">
        <f t="shared" si="113"/>
        <v>13.527027027027026</v>
      </c>
      <c r="BN183" s="734">
        <f t="shared" si="114"/>
        <v>0</v>
      </c>
      <c r="BO183" s="88"/>
      <c r="BP183" s="1062" t="s">
        <v>107</v>
      </c>
      <c r="BQ183" s="1032"/>
      <c r="BR183" s="1033"/>
      <c r="BS183" s="764"/>
      <c r="BT183" s="738">
        <v>1</v>
      </c>
      <c r="BU183" s="730">
        <f t="shared" si="115"/>
        <v>0</v>
      </c>
      <c r="BV183" s="731">
        <f>Calibração!$G$33</f>
        <v>815.8655706940815</v>
      </c>
      <c r="BW183" s="732">
        <f t="shared" si="116"/>
        <v>0</v>
      </c>
      <c r="BX183" s="736">
        <f t="shared" si="117"/>
        <v>17.177419354838708</v>
      </c>
      <c r="BY183" s="734">
        <f t="shared" si="118"/>
        <v>0</v>
      </c>
      <c r="BZ183" s="85"/>
      <c r="CA183" s="88"/>
      <c r="CB183" s="88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/>
      <c r="CQ183" s="89"/>
      <c r="CR183" s="89"/>
      <c r="CS183" s="89"/>
      <c r="CT183" s="89"/>
    </row>
    <row r="184" spans="1:98" ht="15.75" customHeight="1">
      <c r="A184" s="1018"/>
      <c r="B184" s="1011" t="s">
        <v>108</v>
      </c>
      <c r="C184" s="1009"/>
      <c r="D184" s="1010"/>
      <c r="E184" s="112">
        <v>2</v>
      </c>
      <c r="F184" s="115">
        <f t="shared" si="89"/>
        <v>1</v>
      </c>
      <c r="G184" s="107">
        <f t="shared" si="90"/>
        <v>2</v>
      </c>
      <c r="H184" s="108">
        <f>Calibração!$F$33</f>
        <v>979.03868483289773</v>
      </c>
      <c r="I184" s="109">
        <f t="shared" si="91"/>
        <v>1958.0773696657955</v>
      </c>
      <c r="J184" s="110">
        <f t="shared" si="92"/>
        <v>9.3826086956521735</v>
      </c>
      <c r="K184" s="111">
        <f t="shared" si="93"/>
        <v>208.69221270766124</v>
      </c>
      <c r="L184" s="86"/>
      <c r="M184" s="1062" t="s">
        <v>108</v>
      </c>
      <c r="N184" s="1032"/>
      <c r="O184" s="1033"/>
      <c r="P184" s="736">
        <v>5</v>
      </c>
      <c r="Q184" s="738">
        <f t="shared" si="94"/>
        <v>1</v>
      </c>
      <c r="R184" s="730">
        <f t="shared" si="95"/>
        <v>5</v>
      </c>
      <c r="S184" s="731">
        <f t="shared" si="96"/>
        <v>97.903868483289784</v>
      </c>
      <c r="T184" s="732">
        <f t="shared" si="97"/>
        <v>489.51934241644892</v>
      </c>
      <c r="U184" s="733">
        <f t="shared" si="98"/>
        <v>9.4272727272727277</v>
      </c>
      <c r="V184" s="734">
        <f t="shared" si="99"/>
        <v>51.925870458832577</v>
      </c>
      <c r="W184" s="88"/>
      <c r="X184" s="1011" t="s">
        <v>108</v>
      </c>
      <c r="Y184" s="1009"/>
      <c r="Z184" s="1010"/>
      <c r="AA184" s="112">
        <v>2</v>
      </c>
      <c r="AB184" s="115">
        <f>AB136</f>
        <v>1</v>
      </c>
      <c r="AC184" s="107">
        <f t="shared" si="122"/>
        <v>2</v>
      </c>
      <c r="AD184" s="108">
        <f t="shared" si="101"/>
        <v>235.4363553301005</v>
      </c>
      <c r="AE184" s="109">
        <f t="shared" si="102"/>
        <v>470.87271066020099</v>
      </c>
      <c r="AF184" s="110">
        <f t="shared" si="103"/>
        <v>11.445783132530121</v>
      </c>
      <c r="AG184" s="111">
        <f t="shared" si="104"/>
        <v>5389.5069292432645</v>
      </c>
      <c r="AH184" s="88"/>
      <c r="AI184" s="1062" t="s">
        <v>108</v>
      </c>
      <c r="AJ184" s="1032"/>
      <c r="AK184" s="1033"/>
      <c r="AL184" s="764">
        <v>1</v>
      </c>
      <c r="AM184" s="737">
        <v>1</v>
      </c>
      <c r="AN184" s="730">
        <f t="shared" si="124"/>
        <v>1</v>
      </c>
      <c r="AO184" s="731">
        <f>Calibração!$G$28</f>
        <v>196.19696277508376</v>
      </c>
      <c r="AP184" s="732">
        <f t="shared" si="105"/>
        <v>196.19696277508376</v>
      </c>
      <c r="AQ184" s="733">
        <f t="shared" si="106"/>
        <v>11.797872340425531</v>
      </c>
      <c r="AR184" s="734">
        <f t="shared" si="107"/>
        <v>16.629859784362377</v>
      </c>
      <c r="AS184" s="88"/>
      <c r="AT184" s="1011" t="s">
        <v>108</v>
      </c>
      <c r="AU184" s="1009"/>
      <c r="AV184" s="1010"/>
      <c r="AW184" s="112"/>
      <c r="AX184" s="114"/>
      <c r="AY184" s="107">
        <f t="shared" si="123"/>
        <v>0</v>
      </c>
      <c r="AZ184" s="108">
        <f>Calibração!$E$33</f>
        <v>1223.7983560411221</v>
      </c>
      <c r="BA184" s="109">
        <f t="shared" si="108"/>
        <v>0</v>
      </c>
      <c r="BB184" s="110">
        <f t="shared" si="109"/>
        <v>10.888888888888889</v>
      </c>
      <c r="BC184" s="111">
        <f t="shared" si="110"/>
        <v>0</v>
      </c>
      <c r="BD184" s="88"/>
      <c r="BE184" s="1062" t="s">
        <v>108</v>
      </c>
      <c r="BF184" s="1032"/>
      <c r="BG184" s="1033"/>
      <c r="BH184" s="764"/>
      <c r="BI184" s="737"/>
      <c r="BJ184" s="730">
        <f t="shared" si="111"/>
        <v>0</v>
      </c>
      <c r="BK184" s="731">
        <f t="shared" si="125"/>
        <v>0</v>
      </c>
      <c r="BL184" s="732">
        <f t="shared" si="112"/>
        <v>0</v>
      </c>
      <c r="BM184" s="736">
        <f t="shared" si="113"/>
        <v>13.527027027027026</v>
      </c>
      <c r="BN184" s="734">
        <f t="shared" si="114"/>
        <v>0</v>
      </c>
      <c r="BO184" s="88"/>
      <c r="BP184" s="1062" t="s">
        <v>108</v>
      </c>
      <c r="BQ184" s="1032"/>
      <c r="BR184" s="1033"/>
      <c r="BS184" s="764"/>
      <c r="BT184" s="738">
        <v>1</v>
      </c>
      <c r="BU184" s="730">
        <f t="shared" si="115"/>
        <v>0</v>
      </c>
      <c r="BV184" s="731">
        <f>Calibração!$G$33</f>
        <v>815.8655706940815</v>
      </c>
      <c r="BW184" s="732">
        <f t="shared" si="116"/>
        <v>0</v>
      </c>
      <c r="BX184" s="736">
        <f t="shared" si="117"/>
        <v>17.177419354838708</v>
      </c>
      <c r="BY184" s="734">
        <f t="shared" si="118"/>
        <v>0</v>
      </c>
      <c r="BZ184" s="85"/>
      <c r="CA184" s="88"/>
      <c r="CB184" s="88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</row>
    <row r="185" spans="1:98" ht="15.75" customHeight="1">
      <c r="A185" s="1018"/>
      <c r="B185" s="1016" t="s">
        <v>203</v>
      </c>
      <c r="C185" s="1009"/>
      <c r="D185" s="1010"/>
      <c r="E185" s="112">
        <v>19</v>
      </c>
      <c r="F185" s="156">
        <f t="shared" si="89"/>
        <v>8.0555555555555554</v>
      </c>
      <c r="G185" s="107">
        <f t="shared" si="90"/>
        <v>153.05555555555554</v>
      </c>
      <c r="H185" s="108">
        <f>Calibração!$F$33</f>
        <v>979.03868483289773</v>
      </c>
      <c r="I185" s="109">
        <f t="shared" si="91"/>
        <v>149847.3098174796</v>
      </c>
      <c r="J185" s="110">
        <f t="shared" si="92"/>
        <v>9.3826086956521735</v>
      </c>
      <c r="K185" s="111">
        <f t="shared" si="93"/>
        <v>15970.751278044629</v>
      </c>
      <c r="L185" s="86"/>
      <c r="M185" s="1034" t="s">
        <v>203</v>
      </c>
      <c r="N185" s="1032"/>
      <c r="O185" s="1033"/>
      <c r="P185" s="736">
        <v>47</v>
      </c>
      <c r="Q185" s="739">
        <f t="shared" si="94"/>
        <v>13</v>
      </c>
      <c r="R185" s="730">
        <f t="shared" si="95"/>
        <v>611</v>
      </c>
      <c r="S185" s="731">
        <f t="shared" si="96"/>
        <v>97.903868483289784</v>
      </c>
      <c r="T185" s="732">
        <f t="shared" si="97"/>
        <v>59819.263643290062</v>
      </c>
      <c r="U185" s="733">
        <f t="shared" si="98"/>
        <v>9.4272727272727277</v>
      </c>
      <c r="V185" s="734">
        <f t="shared" si="99"/>
        <v>6345.3413700693409</v>
      </c>
      <c r="W185" s="88"/>
      <c r="X185" s="1016" t="s">
        <v>203</v>
      </c>
      <c r="Y185" s="1009"/>
      <c r="Z185" s="1010"/>
      <c r="AA185" s="112">
        <v>22</v>
      </c>
      <c r="AB185" s="121">
        <f>'Cél.por tricoma'!M390</f>
        <v>13</v>
      </c>
      <c r="AC185" s="107">
        <f t="shared" si="122"/>
        <v>286</v>
      </c>
      <c r="AD185" s="108">
        <f t="shared" si="101"/>
        <v>235.4363553301005</v>
      </c>
      <c r="AE185" s="109">
        <f t="shared" si="102"/>
        <v>67334.797624408748</v>
      </c>
      <c r="AF185" s="110">
        <f t="shared" si="103"/>
        <v>11.445783132530121</v>
      </c>
      <c r="AG185" s="111">
        <f t="shared" si="104"/>
        <v>770699.49088178691</v>
      </c>
      <c r="AH185" s="88"/>
      <c r="AI185" s="1034" t="s">
        <v>203</v>
      </c>
      <c r="AJ185" s="1032"/>
      <c r="AK185" s="1033"/>
      <c r="AL185" s="764">
        <v>12</v>
      </c>
      <c r="AM185" s="765">
        <f>AB185</f>
        <v>13</v>
      </c>
      <c r="AN185" s="730">
        <f t="shared" si="124"/>
        <v>156</v>
      </c>
      <c r="AO185" s="731">
        <f>Calibração!$G$28</f>
        <v>196.19696277508376</v>
      </c>
      <c r="AP185" s="732">
        <f t="shared" si="105"/>
        <v>30606.726192913065</v>
      </c>
      <c r="AQ185" s="733">
        <f t="shared" si="106"/>
        <v>11.797872340425531</v>
      </c>
      <c r="AR185" s="734">
        <f t="shared" si="107"/>
        <v>2594.2581263605307</v>
      </c>
      <c r="AS185" s="88"/>
      <c r="AT185" s="1016" t="s">
        <v>203</v>
      </c>
      <c r="AU185" s="1009"/>
      <c r="AV185" s="1010"/>
      <c r="AW185" s="112">
        <v>32</v>
      </c>
      <c r="AX185" s="121">
        <f>'Cél.por tricoma'!W390</f>
        <v>10.083333333333334</v>
      </c>
      <c r="AY185" s="107">
        <f t="shared" si="123"/>
        <v>322.66666666666669</v>
      </c>
      <c r="AZ185" s="108">
        <f>Calibração!$E$33</f>
        <v>1223.7983560411221</v>
      </c>
      <c r="BA185" s="109">
        <f t="shared" si="108"/>
        <v>394878.93621593545</v>
      </c>
      <c r="BB185" s="110">
        <f t="shared" si="109"/>
        <v>10.888888888888889</v>
      </c>
      <c r="BC185" s="111">
        <f t="shared" si="110"/>
        <v>36264.392101463462</v>
      </c>
      <c r="BD185" s="88"/>
      <c r="BE185" s="1034" t="s">
        <v>203</v>
      </c>
      <c r="BF185" s="1032"/>
      <c r="BG185" s="1033"/>
      <c r="BH185" s="764"/>
      <c r="BI185" s="737" t="e">
        <f>'Cél.por tricoma'!$BN$263</f>
        <v>#DIV/0!</v>
      </c>
      <c r="BJ185" s="730" t="e">
        <f t="shared" si="111"/>
        <v>#DIV/0!</v>
      </c>
      <c r="BK185" s="731">
        <f t="shared" si="125"/>
        <v>0</v>
      </c>
      <c r="BL185" s="732" t="e">
        <f t="shared" si="112"/>
        <v>#DIV/0!</v>
      </c>
      <c r="BM185" s="736">
        <f t="shared" si="113"/>
        <v>13.527027027027026</v>
      </c>
      <c r="BN185" s="734" t="e">
        <f t="shared" si="114"/>
        <v>#DIV/0!</v>
      </c>
      <c r="BO185" s="88"/>
      <c r="BP185" s="1034" t="s">
        <v>203</v>
      </c>
      <c r="BQ185" s="1032"/>
      <c r="BR185" s="1033"/>
      <c r="BS185" s="764"/>
      <c r="BT185" s="737" t="e">
        <f>'Cél.por tricoma'!$BN$309</f>
        <v>#DIV/0!</v>
      </c>
      <c r="BU185" s="730" t="e">
        <f t="shared" si="115"/>
        <v>#DIV/0!</v>
      </c>
      <c r="BV185" s="731">
        <f>Calibração!$G$33</f>
        <v>815.8655706940815</v>
      </c>
      <c r="BW185" s="732" t="e">
        <f t="shared" si="116"/>
        <v>#DIV/0!</v>
      </c>
      <c r="BX185" s="736">
        <f t="shared" si="117"/>
        <v>17.177419354838708</v>
      </c>
      <c r="BY185" s="734" t="e">
        <f t="shared" si="118"/>
        <v>#DIV/0!</v>
      </c>
      <c r="BZ185" s="85"/>
      <c r="CA185" s="88"/>
      <c r="CB185" s="88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</row>
    <row r="186" spans="1:98" ht="15.75" customHeight="1">
      <c r="A186" s="1018"/>
      <c r="B186" s="1016" t="s">
        <v>204</v>
      </c>
      <c r="C186" s="1009"/>
      <c r="D186" s="1010"/>
      <c r="E186" s="112">
        <v>25</v>
      </c>
      <c r="F186" s="114">
        <f t="shared" si="89"/>
        <v>56.666666666666664</v>
      </c>
      <c r="G186" s="107">
        <f t="shared" si="90"/>
        <v>1416.6666666666665</v>
      </c>
      <c r="H186" s="108">
        <f>Calibração!$F$33</f>
        <v>979.03868483289773</v>
      </c>
      <c r="I186" s="109">
        <f t="shared" si="91"/>
        <v>1386971.4701799382</v>
      </c>
      <c r="J186" s="110">
        <f t="shared" si="92"/>
        <v>9.3826086956521735</v>
      </c>
      <c r="K186" s="111">
        <f t="shared" si="93"/>
        <v>147823.6506679267</v>
      </c>
      <c r="L186" s="86"/>
      <c r="M186" s="1034" t="s">
        <v>204</v>
      </c>
      <c r="N186" s="1032"/>
      <c r="O186" s="1033"/>
      <c r="P186" s="736">
        <v>331</v>
      </c>
      <c r="Q186" s="737">
        <f t="shared" si="94"/>
        <v>38.533333333333331</v>
      </c>
      <c r="R186" s="730">
        <f t="shared" si="95"/>
        <v>12754.533333333333</v>
      </c>
      <c r="S186" s="731">
        <f t="shared" si="96"/>
        <v>97.903868483289784</v>
      </c>
      <c r="T186" s="732">
        <f t="shared" si="97"/>
        <v>1248718.1540324022</v>
      </c>
      <c r="U186" s="733">
        <f t="shared" si="98"/>
        <v>9.4272727272727277</v>
      </c>
      <c r="V186" s="734">
        <f t="shared" si="99"/>
        <v>132458.04912590573</v>
      </c>
      <c r="W186" s="88"/>
      <c r="X186" s="1016" t="s">
        <v>204</v>
      </c>
      <c r="Y186" s="1009"/>
      <c r="Z186" s="1010"/>
      <c r="AA186" s="112">
        <v>102</v>
      </c>
      <c r="AB186" s="114">
        <f>'Cél.por tricoma'!$BN$126</f>
        <v>38.033333333333331</v>
      </c>
      <c r="AC186" s="107">
        <f t="shared" si="122"/>
        <v>3879.3999999999996</v>
      </c>
      <c r="AD186" s="108">
        <f t="shared" si="101"/>
        <v>235.4363553301005</v>
      </c>
      <c r="AE186" s="109">
        <f t="shared" si="102"/>
        <v>913351.79686759179</v>
      </c>
      <c r="AF186" s="110">
        <f t="shared" si="103"/>
        <v>11.445783132530121</v>
      </c>
      <c r="AG186" s="111">
        <f t="shared" si="104"/>
        <v>10454026.590653159</v>
      </c>
      <c r="AH186" s="88"/>
      <c r="AI186" s="1034" t="s">
        <v>204</v>
      </c>
      <c r="AJ186" s="1032"/>
      <c r="AK186" s="1033"/>
      <c r="AL186" s="764">
        <v>101</v>
      </c>
      <c r="AM186" s="737">
        <f>'Cél.por tricoma'!$BN$172</f>
        <v>60.333333333333336</v>
      </c>
      <c r="AN186" s="730">
        <f t="shared" si="124"/>
        <v>6093.666666666667</v>
      </c>
      <c r="AO186" s="731">
        <f>Calibração!$G$28</f>
        <v>196.19696277508376</v>
      </c>
      <c r="AP186" s="732">
        <f t="shared" si="105"/>
        <v>1195558.8921637689</v>
      </c>
      <c r="AQ186" s="733">
        <f t="shared" si="106"/>
        <v>11.797872340425531</v>
      </c>
      <c r="AR186" s="734">
        <f t="shared" si="107"/>
        <v>101336.82223930953</v>
      </c>
      <c r="AS186" s="88"/>
      <c r="AT186" s="1016" t="s">
        <v>204</v>
      </c>
      <c r="AU186" s="1009"/>
      <c r="AV186" s="1010"/>
      <c r="AW186" s="112">
        <v>18</v>
      </c>
      <c r="AX186" s="114">
        <f>'Cél.por tricoma'!$BN$218</f>
        <v>46.333333333333336</v>
      </c>
      <c r="AY186" s="107">
        <f t="shared" si="123"/>
        <v>834</v>
      </c>
      <c r="AZ186" s="108">
        <f>Calibração!$E$33</f>
        <v>1223.7983560411221</v>
      </c>
      <c r="BA186" s="109">
        <f t="shared" si="108"/>
        <v>1020647.8289382958</v>
      </c>
      <c r="BB186" s="110">
        <f t="shared" si="109"/>
        <v>10.888888888888889</v>
      </c>
      <c r="BC186" s="111">
        <f t="shared" si="110"/>
        <v>93732.963882088385</v>
      </c>
      <c r="BD186" s="88"/>
      <c r="BE186" s="1034" t="s">
        <v>204</v>
      </c>
      <c r="BF186" s="1032"/>
      <c r="BG186" s="1033"/>
      <c r="BH186" s="764"/>
      <c r="BI186" s="737">
        <f>'Cél.por tricoma'!$BN$264</f>
        <v>47.4</v>
      </c>
      <c r="BJ186" s="730">
        <f t="shared" si="111"/>
        <v>0</v>
      </c>
      <c r="BK186" s="731">
        <f t="shared" si="125"/>
        <v>0</v>
      </c>
      <c r="BL186" s="732">
        <f t="shared" si="112"/>
        <v>0</v>
      </c>
      <c r="BM186" s="736">
        <f t="shared" si="113"/>
        <v>13.527027027027026</v>
      </c>
      <c r="BN186" s="734">
        <f t="shared" si="114"/>
        <v>0</v>
      </c>
      <c r="BO186" s="88"/>
      <c r="BP186" s="1034" t="s">
        <v>204</v>
      </c>
      <c r="BQ186" s="1032"/>
      <c r="BR186" s="1033"/>
      <c r="BS186" s="764"/>
      <c r="BT186" s="737">
        <f>'Cél.por tricoma'!$BN$310</f>
        <v>42.133333333333333</v>
      </c>
      <c r="BU186" s="730">
        <f t="shared" si="115"/>
        <v>0</v>
      </c>
      <c r="BV186" s="731">
        <f>Calibração!$G$33</f>
        <v>815.8655706940815</v>
      </c>
      <c r="BW186" s="732">
        <f t="shared" si="116"/>
        <v>0</v>
      </c>
      <c r="BX186" s="736">
        <f t="shared" si="117"/>
        <v>17.177419354838708</v>
      </c>
      <c r="BY186" s="734">
        <f t="shared" si="118"/>
        <v>0</v>
      </c>
      <c r="BZ186" s="85"/>
      <c r="CA186" s="88"/>
      <c r="CB186" s="88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</row>
    <row r="187" spans="1:98" ht="15.75" customHeight="1">
      <c r="A187" s="1018"/>
      <c r="B187" s="1016" t="s">
        <v>262</v>
      </c>
      <c r="C187" s="1009"/>
      <c r="D187" s="1010"/>
      <c r="E187" s="112">
        <v>27</v>
      </c>
      <c r="F187" s="114">
        <f t="shared" si="89"/>
        <v>16.8</v>
      </c>
      <c r="G187" s="107">
        <f t="shared" si="90"/>
        <v>453.6</v>
      </c>
      <c r="H187" s="108">
        <f>Calibração!$F$33</f>
        <v>979.03868483289773</v>
      </c>
      <c r="I187" s="109">
        <f t="shared" si="91"/>
        <v>444091.94744020241</v>
      </c>
      <c r="J187" s="110">
        <f t="shared" si="92"/>
        <v>9.3826086956521735</v>
      </c>
      <c r="K187" s="111">
        <f t="shared" si="93"/>
        <v>47331.393842097568</v>
      </c>
      <c r="L187" s="86"/>
      <c r="M187" s="1034" t="s">
        <v>262</v>
      </c>
      <c r="N187" s="1032"/>
      <c r="O187" s="1033"/>
      <c r="P187" s="736">
        <v>5</v>
      </c>
      <c r="Q187" s="737">
        <f t="shared" si="94"/>
        <v>8.5</v>
      </c>
      <c r="R187" s="730">
        <f t="shared" si="95"/>
        <v>42.5</v>
      </c>
      <c r="S187" s="731">
        <f t="shared" si="96"/>
        <v>97.903868483289784</v>
      </c>
      <c r="T187" s="732">
        <f t="shared" si="97"/>
        <v>4160.9144105398154</v>
      </c>
      <c r="U187" s="733">
        <f t="shared" si="98"/>
        <v>9.4272727272727277</v>
      </c>
      <c r="V187" s="734">
        <f t="shared" si="99"/>
        <v>441.36989890007686</v>
      </c>
      <c r="W187" s="88"/>
      <c r="X187" s="1016" t="s">
        <v>262</v>
      </c>
      <c r="Y187" s="1009"/>
      <c r="Z187" s="1010"/>
      <c r="AA187" s="112">
        <v>3</v>
      </c>
      <c r="AB187" s="114">
        <f>'Cél.por tricoma'!$BN$127</f>
        <v>8.5217391304347831</v>
      </c>
      <c r="AC187" s="107">
        <f t="shared" si="122"/>
        <v>25.565217391304351</v>
      </c>
      <c r="AD187" s="108">
        <f t="shared" si="101"/>
        <v>235.4363553301005</v>
      </c>
      <c r="AE187" s="109">
        <f t="shared" si="102"/>
        <v>6018.9816058303959</v>
      </c>
      <c r="AF187" s="110">
        <f t="shared" si="103"/>
        <v>11.445783132530121</v>
      </c>
      <c r="AG187" s="111">
        <f t="shared" si="104"/>
        <v>68891.958139022609</v>
      </c>
      <c r="AH187" s="88"/>
      <c r="AI187" s="1034" t="s">
        <v>262</v>
      </c>
      <c r="AJ187" s="1032"/>
      <c r="AK187" s="1033"/>
      <c r="AL187" s="764">
        <v>2</v>
      </c>
      <c r="AM187" s="737">
        <f>'Cél.por tricoma'!$BN$173</f>
        <v>7.4333333333333336</v>
      </c>
      <c r="AN187" s="730">
        <f t="shared" si="124"/>
        <v>14.866666666666667</v>
      </c>
      <c r="AO187" s="731">
        <f>Calibração!$G$28</f>
        <v>196.19696277508376</v>
      </c>
      <c r="AP187" s="732">
        <f t="shared" si="105"/>
        <v>2916.7948465895788</v>
      </c>
      <c r="AQ187" s="733">
        <f t="shared" si="106"/>
        <v>11.797872340425531</v>
      </c>
      <c r="AR187" s="734">
        <f t="shared" si="107"/>
        <v>247.23058212752068</v>
      </c>
      <c r="AS187" s="88"/>
      <c r="AT187" s="1016" t="s">
        <v>262</v>
      </c>
      <c r="AU187" s="1009"/>
      <c r="AV187" s="1010"/>
      <c r="AW187" s="112">
        <v>26</v>
      </c>
      <c r="AX187" s="114">
        <f>'Cél.por tricoma'!$BN$219</f>
        <v>10.966666666666667</v>
      </c>
      <c r="AY187" s="107">
        <f t="shared" si="123"/>
        <v>285.13333333333333</v>
      </c>
      <c r="AZ187" s="108">
        <f>Calibração!$E$33</f>
        <v>1223.7983560411221</v>
      </c>
      <c r="BA187" s="109">
        <f t="shared" si="108"/>
        <v>348945.70458585862</v>
      </c>
      <c r="BB187" s="110">
        <f t="shared" si="109"/>
        <v>10.888888888888889</v>
      </c>
      <c r="BC187" s="111">
        <f t="shared" si="110"/>
        <v>32046.034094619667</v>
      </c>
      <c r="BD187" s="88"/>
      <c r="BE187" s="1034" t="s">
        <v>262</v>
      </c>
      <c r="BF187" s="1032"/>
      <c r="BG187" s="1033"/>
      <c r="BH187" s="764"/>
      <c r="BI187" s="737">
        <f>'Cél.por tricoma'!$BN$265</f>
        <v>11.6</v>
      </c>
      <c r="BJ187" s="730">
        <f t="shared" si="111"/>
        <v>0</v>
      </c>
      <c r="BK187" s="731">
        <f t="shared" si="125"/>
        <v>0</v>
      </c>
      <c r="BL187" s="732">
        <f t="shared" si="112"/>
        <v>0</v>
      </c>
      <c r="BM187" s="736">
        <f t="shared" si="113"/>
        <v>13.527027027027026</v>
      </c>
      <c r="BN187" s="734">
        <f t="shared" si="114"/>
        <v>0</v>
      </c>
      <c r="BO187" s="88"/>
      <c r="BP187" s="1034" t="s">
        <v>262</v>
      </c>
      <c r="BQ187" s="1032"/>
      <c r="BR187" s="1033"/>
      <c r="BS187" s="764"/>
      <c r="BT187" s="737">
        <f>'Cél.por tricoma'!$BN$311</f>
        <v>12.7</v>
      </c>
      <c r="BU187" s="730">
        <f t="shared" si="115"/>
        <v>0</v>
      </c>
      <c r="BV187" s="731">
        <f>Calibração!$G$33</f>
        <v>815.8655706940815</v>
      </c>
      <c r="BW187" s="732">
        <f t="shared" si="116"/>
        <v>0</v>
      </c>
      <c r="BX187" s="736">
        <f t="shared" si="117"/>
        <v>17.177419354838708</v>
      </c>
      <c r="BY187" s="734">
        <f t="shared" si="118"/>
        <v>0</v>
      </c>
      <c r="BZ187" s="85"/>
      <c r="CA187" s="88"/>
      <c r="CB187" s="88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</row>
    <row r="188" spans="1:98" ht="15.75" customHeight="1">
      <c r="A188" s="1018"/>
      <c r="B188" s="1016" t="s">
        <v>263</v>
      </c>
      <c r="C188" s="1009"/>
      <c r="D188" s="1010"/>
      <c r="E188" s="112"/>
      <c r="F188" s="114">
        <f t="shared" si="89"/>
        <v>2.35</v>
      </c>
      <c r="G188" s="107">
        <f t="shared" si="90"/>
        <v>0</v>
      </c>
      <c r="H188" s="108">
        <f>Calibração!$F$33</f>
        <v>979.03868483289773</v>
      </c>
      <c r="I188" s="109">
        <f t="shared" si="91"/>
        <v>0</v>
      </c>
      <c r="J188" s="110">
        <f t="shared" si="92"/>
        <v>9.3826086956521735</v>
      </c>
      <c r="K188" s="111">
        <f t="shared" si="93"/>
        <v>0</v>
      </c>
      <c r="L188" s="86"/>
      <c r="M188" s="1034" t="s">
        <v>263</v>
      </c>
      <c r="N188" s="1032"/>
      <c r="O188" s="1033"/>
      <c r="P188" s="736">
        <v>6</v>
      </c>
      <c r="Q188" s="737">
        <f t="shared" si="94"/>
        <v>3.24</v>
      </c>
      <c r="R188" s="730">
        <f t="shared" si="95"/>
        <v>19.440000000000001</v>
      </c>
      <c r="S188" s="731">
        <f t="shared" si="96"/>
        <v>97.903868483289784</v>
      </c>
      <c r="T188" s="732">
        <f t="shared" si="97"/>
        <v>1903.2512033151536</v>
      </c>
      <c r="U188" s="733">
        <f t="shared" si="98"/>
        <v>9.4272727272727277</v>
      </c>
      <c r="V188" s="734">
        <f t="shared" si="99"/>
        <v>201.88778434394106</v>
      </c>
      <c r="W188" s="88"/>
      <c r="X188" s="1016" t="s">
        <v>263</v>
      </c>
      <c r="Y188" s="1009"/>
      <c r="Z188" s="1010"/>
      <c r="AA188" s="112">
        <v>1</v>
      </c>
      <c r="AB188" s="114">
        <f>'Cél.por tricoma'!$BN$128</f>
        <v>3.3666666666666667</v>
      </c>
      <c r="AC188" s="107">
        <f t="shared" si="122"/>
        <v>3.3666666666666667</v>
      </c>
      <c r="AD188" s="108">
        <f t="shared" si="101"/>
        <v>235.4363553301005</v>
      </c>
      <c r="AE188" s="109">
        <f t="shared" si="102"/>
        <v>792.63572961133832</v>
      </c>
      <c r="AF188" s="110">
        <f t="shared" si="103"/>
        <v>11.445783132530121</v>
      </c>
      <c r="AG188" s="111">
        <f t="shared" si="104"/>
        <v>9072.3366642261608</v>
      </c>
      <c r="AH188" s="88"/>
      <c r="AI188" s="1034" t="s">
        <v>263</v>
      </c>
      <c r="AJ188" s="1032"/>
      <c r="AK188" s="1033"/>
      <c r="AL188" s="764"/>
      <c r="AM188" s="737">
        <f>'Cél.por tricoma'!$BN$174</f>
        <v>2.6428571428571428</v>
      </c>
      <c r="AN188" s="730">
        <f t="shared" si="124"/>
        <v>0</v>
      </c>
      <c r="AO188" s="731">
        <f>Calibração!$G$28</f>
        <v>196.19696277508376</v>
      </c>
      <c r="AP188" s="732">
        <f t="shared" si="105"/>
        <v>0</v>
      </c>
      <c r="AQ188" s="733">
        <f t="shared" si="106"/>
        <v>11.797872340425531</v>
      </c>
      <c r="AR188" s="734">
        <f t="shared" si="107"/>
        <v>0</v>
      </c>
      <c r="AS188" s="88"/>
      <c r="AT188" s="1016" t="s">
        <v>263</v>
      </c>
      <c r="AU188" s="1009"/>
      <c r="AV188" s="1010"/>
      <c r="AW188" s="112"/>
      <c r="AX188" s="114">
        <f>'Cél.por tricoma'!$BN$220</f>
        <v>2.5</v>
      </c>
      <c r="AY188" s="107">
        <f t="shared" si="123"/>
        <v>0</v>
      </c>
      <c r="AZ188" s="108">
        <f>Calibração!$E$33</f>
        <v>1223.7983560411221</v>
      </c>
      <c r="BA188" s="109">
        <f t="shared" si="108"/>
        <v>0</v>
      </c>
      <c r="BB188" s="110">
        <f t="shared" si="109"/>
        <v>10.888888888888889</v>
      </c>
      <c r="BC188" s="111">
        <f t="shared" si="110"/>
        <v>0</v>
      </c>
      <c r="BD188" s="88"/>
      <c r="BE188" s="1034" t="s">
        <v>263</v>
      </c>
      <c r="BF188" s="1032"/>
      <c r="BG188" s="1033"/>
      <c r="BH188" s="764"/>
      <c r="BI188" s="737">
        <f>'Cél.por tricoma'!$BN$266</f>
        <v>2.9473684210526314</v>
      </c>
      <c r="BJ188" s="730">
        <f t="shared" si="111"/>
        <v>0</v>
      </c>
      <c r="BK188" s="731">
        <f t="shared" si="125"/>
        <v>0</v>
      </c>
      <c r="BL188" s="732">
        <f t="shared" si="112"/>
        <v>0</v>
      </c>
      <c r="BM188" s="736">
        <f t="shared" si="113"/>
        <v>13.527027027027026</v>
      </c>
      <c r="BN188" s="734">
        <f t="shared" si="114"/>
        <v>0</v>
      </c>
      <c r="BO188" s="88"/>
      <c r="BP188" s="1034" t="s">
        <v>263</v>
      </c>
      <c r="BQ188" s="1032"/>
      <c r="BR188" s="1033"/>
      <c r="BS188" s="764"/>
      <c r="BT188" s="737">
        <f>'Cél.por tricoma'!$BN$312</f>
        <v>2.6666666666666665</v>
      </c>
      <c r="BU188" s="730">
        <f t="shared" si="115"/>
        <v>0</v>
      </c>
      <c r="BV188" s="731">
        <f>Calibração!$G$33</f>
        <v>815.8655706940815</v>
      </c>
      <c r="BW188" s="732">
        <f t="shared" si="116"/>
        <v>0</v>
      </c>
      <c r="BX188" s="736">
        <f t="shared" si="117"/>
        <v>17.177419354838708</v>
      </c>
      <c r="BY188" s="734">
        <f t="shared" si="118"/>
        <v>0</v>
      </c>
      <c r="BZ188" s="85"/>
      <c r="CA188" s="88"/>
      <c r="CB188" s="88"/>
      <c r="CC188" s="89"/>
      <c r="CD188" s="89"/>
      <c r="CE188" s="89"/>
      <c r="CF188" s="89"/>
      <c r="CG188" s="89"/>
      <c r="CH188" s="89"/>
      <c r="CI188" s="89"/>
      <c r="CJ188" s="89"/>
      <c r="CK188" s="89"/>
      <c r="CL188" s="89"/>
      <c r="CM188" s="89"/>
      <c r="CN188" s="89"/>
      <c r="CO188" s="89"/>
      <c r="CP188" s="89"/>
      <c r="CQ188" s="89"/>
      <c r="CR188" s="89"/>
      <c r="CS188" s="89"/>
      <c r="CT188" s="89"/>
    </row>
    <row r="189" spans="1:98" ht="15.75" customHeight="1">
      <c r="A189" s="1018"/>
      <c r="B189" s="1008" t="s">
        <v>122</v>
      </c>
      <c r="C189" s="1009"/>
      <c r="D189" s="1010"/>
      <c r="E189" s="112">
        <v>2</v>
      </c>
      <c r="F189" s="115">
        <f t="shared" si="89"/>
        <v>1</v>
      </c>
      <c r="G189" s="107">
        <f t="shared" si="90"/>
        <v>2</v>
      </c>
      <c r="H189" s="108">
        <f>Calibração!$F$33</f>
        <v>979.03868483289773</v>
      </c>
      <c r="I189" s="109">
        <f t="shared" si="91"/>
        <v>1958.0773696657955</v>
      </c>
      <c r="J189" s="110">
        <f t="shared" si="92"/>
        <v>9.3826086956521735</v>
      </c>
      <c r="K189" s="111">
        <f t="shared" si="93"/>
        <v>208.69221270766124</v>
      </c>
      <c r="L189" s="86"/>
      <c r="M189" s="1061" t="s">
        <v>122</v>
      </c>
      <c r="N189" s="1032"/>
      <c r="O189" s="1033"/>
      <c r="P189" s="736">
        <v>3</v>
      </c>
      <c r="Q189" s="738">
        <f t="shared" si="94"/>
        <v>1</v>
      </c>
      <c r="R189" s="730">
        <f t="shared" si="95"/>
        <v>3</v>
      </c>
      <c r="S189" s="731">
        <f t="shared" si="96"/>
        <v>97.903868483289784</v>
      </c>
      <c r="T189" s="732">
        <f t="shared" si="97"/>
        <v>293.71160544986935</v>
      </c>
      <c r="U189" s="733">
        <f t="shared" si="98"/>
        <v>9.4272727272727277</v>
      </c>
      <c r="V189" s="734">
        <f t="shared" si="99"/>
        <v>31.155522275299543</v>
      </c>
      <c r="W189" s="88"/>
      <c r="X189" s="1008" t="s">
        <v>122</v>
      </c>
      <c r="Y189" s="1009"/>
      <c r="Z189" s="1010"/>
      <c r="AA189" s="112"/>
      <c r="AB189" s="115">
        <f>AB141</f>
        <v>1</v>
      </c>
      <c r="AC189" s="107">
        <f t="shared" si="122"/>
        <v>0</v>
      </c>
      <c r="AD189" s="108">
        <f t="shared" si="101"/>
        <v>235.4363553301005</v>
      </c>
      <c r="AE189" s="109">
        <f t="shared" si="102"/>
        <v>0</v>
      </c>
      <c r="AF189" s="110">
        <f t="shared" si="103"/>
        <v>11.445783132530121</v>
      </c>
      <c r="AG189" s="111">
        <f t="shared" si="104"/>
        <v>0</v>
      </c>
      <c r="AH189" s="88"/>
      <c r="AI189" s="1061" t="s">
        <v>122</v>
      </c>
      <c r="AJ189" s="1032"/>
      <c r="AK189" s="1033"/>
      <c r="AL189" s="764"/>
      <c r="AM189" s="737"/>
      <c r="AN189" s="730">
        <f t="shared" si="124"/>
        <v>0</v>
      </c>
      <c r="AO189" s="731">
        <f>Calibração!$G$28</f>
        <v>196.19696277508376</v>
      </c>
      <c r="AP189" s="732">
        <f t="shared" si="105"/>
        <v>0</v>
      </c>
      <c r="AQ189" s="733">
        <f t="shared" si="106"/>
        <v>11.797872340425531</v>
      </c>
      <c r="AR189" s="734">
        <f t="shared" si="107"/>
        <v>0</v>
      </c>
      <c r="AS189" s="88"/>
      <c r="AT189" s="1008" t="s">
        <v>122</v>
      </c>
      <c r="AU189" s="1009"/>
      <c r="AV189" s="1010"/>
      <c r="AW189" s="112"/>
      <c r="AX189" s="114"/>
      <c r="AY189" s="107">
        <f t="shared" si="123"/>
        <v>0</v>
      </c>
      <c r="AZ189" s="108">
        <f>Calibração!$E$33</f>
        <v>1223.7983560411221</v>
      </c>
      <c r="BA189" s="109">
        <f t="shared" si="108"/>
        <v>0</v>
      </c>
      <c r="BB189" s="110">
        <f t="shared" si="109"/>
        <v>10.888888888888889</v>
      </c>
      <c r="BC189" s="111">
        <f t="shared" si="110"/>
        <v>0</v>
      </c>
      <c r="BD189" s="88"/>
      <c r="BE189" s="1061" t="s">
        <v>122</v>
      </c>
      <c r="BF189" s="1032"/>
      <c r="BG189" s="1033"/>
      <c r="BH189" s="764"/>
      <c r="BI189" s="737"/>
      <c r="BJ189" s="730">
        <f t="shared" si="111"/>
        <v>0</v>
      </c>
      <c r="BK189" s="731"/>
      <c r="BL189" s="732">
        <f t="shared" si="112"/>
        <v>0</v>
      </c>
      <c r="BM189" s="736">
        <f t="shared" si="113"/>
        <v>13.527027027027026</v>
      </c>
      <c r="BN189" s="734">
        <f t="shared" si="114"/>
        <v>0</v>
      </c>
      <c r="BO189" s="88"/>
      <c r="BP189" s="1061" t="s">
        <v>122</v>
      </c>
      <c r="BQ189" s="1032"/>
      <c r="BR189" s="1033"/>
      <c r="BS189" s="764"/>
      <c r="BT189" s="738">
        <v>1</v>
      </c>
      <c r="BU189" s="730">
        <f t="shared" si="115"/>
        <v>0</v>
      </c>
      <c r="BV189" s="731">
        <f>Calibração!$G$33</f>
        <v>815.8655706940815</v>
      </c>
      <c r="BW189" s="732">
        <f t="shared" si="116"/>
        <v>0</v>
      </c>
      <c r="BX189" s="736">
        <f t="shared" si="117"/>
        <v>17.177419354838708</v>
      </c>
      <c r="BY189" s="734">
        <f t="shared" si="118"/>
        <v>0</v>
      </c>
      <c r="BZ189" s="85"/>
      <c r="CA189" s="88"/>
      <c r="CB189" s="88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</row>
    <row r="190" spans="1:98" ht="15.75" customHeight="1">
      <c r="A190" s="1018"/>
      <c r="B190" s="1008" t="s">
        <v>120</v>
      </c>
      <c r="C190" s="1009"/>
      <c r="D190" s="1010"/>
      <c r="E190" s="112"/>
      <c r="F190" s="115">
        <f t="shared" si="89"/>
        <v>1</v>
      </c>
      <c r="G190" s="107">
        <f t="shared" si="90"/>
        <v>0</v>
      </c>
      <c r="H190" s="108">
        <f>Calibração!$F$33</f>
        <v>979.03868483289773</v>
      </c>
      <c r="I190" s="109">
        <f t="shared" si="91"/>
        <v>0</v>
      </c>
      <c r="J190" s="110">
        <f t="shared" si="92"/>
        <v>9.3826086956521735</v>
      </c>
      <c r="K190" s="111">
        <f t="shared" si="93"/>
        <v>0</v>
      </c>
      <c r="L190" s="86"/>
      <c r="M190" s="1061" t="s">
        <v>120</v>
      </c>
      <c r="N190" s="1032"/>
      <c r="O190" s="1033"/>
      <c r="P190" s="736">
        <v>3</v>
      </c>
      <c r="Q190" s="738">
        <f t="shared" si="94"/>
        <v>1</v>
      </c>
      <c r="R190" s="730">
        <f t="shared" si="95"/>
        <v>3</v>
      </c>
      <c r="S190" s="731">
        <f t="shared" si="96"/>
        <v>97.903868483289784</v>
      </c>
      <c r="T190" s="732">
        <f t="shared" si="97"/>
        <v>293.71160544986935</v>
      </c>
      <c r="U190" s="733">
        <f t="shared" si="98"/>
        <v>9.4272727272727277</v>
      </c>
      <c r="V190" s="734">
        <f t="shared" si="99"/>
        <v>31.155522275299543</v>
      </c>
      <c r="W190" s="88"/>
      <c r="X190" s="1008" t="s">
        <v>120</v>
      </c>
      <c r="Y190" s="1009"/>
      <c r="Z190" s="1010"/>
      <c r="AA190" s="112"/>
      <c r="AB190" s="115">
        <f>AB142</f>
        <v>1</v>
      </c>
      <c r="AC190" s="107">
        <f t="shared" si="122"/>
        <v>0</v>
      </c>
      <c r="AD190" s="108">
        <f t="shared" si="101"/>
        <v>235.4363553301005</v>
      </c>
      <c r="AE190" s="109">
        <f t="shared" si="102"/>
        <v>0</v>
      </c>
      <c r="AF190" s="110">
        <f t="shared" si="103"/>
        <v>11.445783132530121</v>
      </c>
      <c r="AG190" s="111">
        <f t="shared" si="104"/>
        <v>0</v>
      </c>
      <c r="AH190" s="88"/>
      <c r="AI190" s="1061" t="s">
        <v>120</v>
      </c>
      <c r="AJ190" s="1032"/>
      <c r="AK190" s="1033"/>
      <c r="AL190" s="764"/>
      <c r="AM190" s="737"/>
      <c r="AN190" s="730">
        <f t="shared" si="124"/>
        <v>0</v>
      </c>
      <c r="AO190" s="731">
        <f>Calibração!$G$28</f>
        <v>196.19696277508376</v>
      </c>
      <c r="AP190" s="732">
        <f t="shared" si="105"/>
        <v>0</v>
      </c>
      <c r="AQ190" s="733">
        <f t="shared" si="106"/>
        <v>11.797872340425531</v>
      </c>
      <c r="AR190" s="734">
        <f t="shared" si="107"/>
        <v>0</v>
      </c>
      <c r="AS190" s="88"/>
      <c r="AT190" s="1008" t="s">
        <v>120</v>
      </c>
      <c r="AU190" s="1009"/>
      <c r="AV190" s="1010"/>
      <c r="AW190" s="112"/>
      <c r="AX190" s="114"/>
      <c r="AY190" s="107">
        <f t="shared" si="123"/>
        <v>0</v>
      </c>
      <c r="AZ190" s="108">
        <f>Calibração!$E$33</f>
        <v>1223.7983560411221</v>
      </c>
      <c r="BA190" s="109">
        <f t="shared" si="108"/>
        <v>0</v>
      </c>
      <c r="BB190" s="110">
        <f t="shared" si="109"/>
        <v>10.888888888888889</v>
      </c>
      <c r="BC190" s="111">
        <f t="shared" si="110"/>
        <v>0</v>
      </c>
      <c r="BD190" s="88"/>
      <c r="BE190" s="1061" t="s">
        <v>120</v>
      </c>
      <c r="BF190" s="1032"/>
      <c r="BG190" s="1033"/>
      <c r="BH190" s="764"/>
      <c r="BI190" s="737"/>
      <c r="BJ190" s="730">
        <f t="shared" si="111"/>
        <v>0</v>
      </c>
      <c r="BK190" s="731"/>
      <c r="BL190" s="732">
        <f t="shared" si="112"/>
        <v>0</v>
      </c>
      <c r="BM190" s="736">
        <f t="shared" si="113"/>
        <v>13.527027027027026</v>
      </c>
      <c r="BN190" s="734">
        <f t="shared" si="114"/>
        <v>0</v>
      </c>
      <c r="BO190" s="88"/>
      <c r="BP190" s="1061" t="s">
        <v>120</v>
      </c>
      <c r="BQ190" s="1032"/>
      <c r="BR190" s="1033"/>
      <c r="BS190" s="764"/>
      <c r="BT190" s="738">
        <v>1</v>
      </c>
      <c r="BU190" s="730">
        <f t="shared" si="115"/>
        <v>0</v>
      </c>
      <c r="BV190" s="731">
        <f>Calibração!$G$33</f>
        <v>815.8655706940815</v>
      </c>
      <c r="BW190" s="732">
        <f t="shared" si="116"/>
        <v>0</v>
      </c>
      <c r="BX190" s="736">
        <f t="shared" si="117"/>
        <v>17.177419354838708</v>
      </c>
      <c r="BY190" s="734">
        <f t="shared" si="118"/>
        <v>0</v>
      </c>
      <c r="BZ190" s="85"/>
      <c r="CA190" s="88"/>
      <c r="CB190" s="88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/>
      <c r="CS190" s="89"/>
      <c r="CT190" s="89"/>
    </row>
    <row r="191" spans="1:98" ht="15.75" customHeight="1">
      <c r="A191" s="1018"/>
      <c r="B191" s="1008" t="s">
        <v>123</v>
      </c>
      <c r="C191" s="1009"/>
      <c r="D191" s="1010"/>
      <c r="E191" s="112"/>
      <c r="F191" s="115">
        <f t="shared" si="89"/>
        <v>1</v>
      </c>
      <c r="G191" s="107">
        <f t="shared" si="90"/>
        <v>0</v>
      </c>
      <c r="H191" s="108">
        <f>Calibração!$F$33</f>
        <v>979.03868483289773</v>
      </c>
      <c r="I191" s="109">
        <f t="shared" si="91"/>
        <v>0</v>
      </c>
      <c r="J191" s="110">
        <f t="shared" si="92"/>
        <v>9.3826086956521735</v>
      </c>
      <c r="K191" s="111">
        <f t="shared" si="93"/>
        <v>0</v>
      </c>
      <c r="L191" s="86"/>
      <c r="M191" s="1061" t="s">
        <v>123</v>
      </c>
      <c r="N191" s="1032"/>
      <c r="O191" s="1033"/>
      <c r="P191" s="736">
        <v>1</v>
      </c>
      <c r="Q191" s="738">
        <f t="shared" si="94"/>
        <v>1</v>
      </c>
      <c r="R191" s="730">
        <f t="shared" si="95"/>
        <v>1</v>
      </c>
      <c r="S191" s="731">
        <f t="shared" si="96"/>
        <v>97.903868483289784</v>
      </c>
      <c r="T191" s="732">
        <f t="shared" si="97"/>
        <v>97.903868483289784</v>
      </c>
      <c r="U191" s="733">
        <f t="shared" si="98"/>
        <v>9.4272727272727277</v>
      </c>
      <c r="V191" s="734">
        <f t="shared" si="99"/>
        <v>10.385174091766515</v>
      </c>
      <c r="W191" s="88"/>
      <c r="X191" s="1008" t="s">
        <v>123</v>
      </c>
      <c r="Y191" s="1009"/>
      <c r="Z191" s="1010"/>
      <c r="AA191" s="112">
        <v>1</v>
      </c>
      <c r="AB191" s="115">
        <f>AB143</f>
        <v>1</v>
      </c>
      <c r="AC191" s="107">
        <f t="shared" si="122"/>
        <v>1</v>
      </c>
      <c r="AD191" s="108">
        <f t="shared" si="101"/>
        <v>235.4363553301005</v>
      </c>
      <c r="AE191" s="109">
        <f t="shared" si="102"/>
        <v>235.4363553301005</v>
      </c>
      <c r="AF191" s="110">
        <f t="shared" si="103"/>
        <v>11.445783132530121</v>
      </c>
      <c r="AG191" s="111">
        <f t="shared" si="104"/>
        <v>2694.7534646216322</v>
      </c>
      <c r="AH191" s="88"/>
      <c r="AI191" s="1061" t="s">
        <v>123</v>
      </c>
      <c r="AJ191" s="1032"/>
      <c r="AK191" s="1033"/>
      <c r="AL191" s="764"/>
      <c r="AM191" s="737"/>
      <c r="AN191" s="730">
        <f t="shared" si="124"/>
        <v>0</v>
      </c>
      <c r="AO191" s="731">
        <f>Calibração!$G$28</f>
        <v>196.19696277508376</v>
      </c>
      <c r="AP191" s="732">
        <f t="shared" si="105"/>
        <v>0</v>
      </c>
      <c r="AQ191" s="733">
        <f t="shared" si="106"/>
        <v>11.797872340425531</v>
      </c>
      <c r="AR191" s="734">
        <f t="shared" si="107"/>
        <v>0</v>
      </c>
      <c r="AS191" s="88"/>
      <c r="AT191" s="1008" t="s">
        <v>123</v>
      </c>
      <c r="AU191" s="1009"/>
      <c r="AV191" s="1010"/>
      <c r="AW191" s="112"/>
      <c r="AX191" s="114"/>
      <c r="AY191" s="107">
        <f t="shared" si="123"/>
        <v>0</v>
      </c>
      <c r="AZ191" s="108">
        <f>Calibração!$E$33</f>
        <v>1223.7983560411221</v>
      </c>
      <c r="BA191" s="109">
        <f t="shared" si="108"/>
        <v>0</v>
      </c>
      <c r="BB191" s="110">
        <f t="shared" si="109"/>
        <v>10.888888888888889</v>
      </c>
      <c r="BC191" s="111">
        <f t="shared" si="110"/>
        <v>0</v>
      </c>
      <c r="BD191" s="88"/>
      <c r="BE191" s="1061" t="s">
        <v>123</v>
      </c>
      <c r="BF191" s="1032"/>
      <c r="BG191" s="1033"/>
      <c r="BH191" s="764"/>
      <c r="BI191" s="737"/>
      <c r="BJ191" s="730">
        <f t="shared" si="111"/>
        <v>0</v>
      </c>
      <c r="BK191" s="731"/>
      <c r="BL191" s="732">
        <f t="shared" si="112"/>
        <v>0</v>
      </c>
      <c r="BM191" s="736">
        <f t="shared" si="113"/>
        <v>13.527027027027026</v>
      </c>
      <c r="BN191" s="734">
        <f t="shared" si="114"/>
        <v>0</v>
      </c>
      <c r="BO191" s="88"/>
      <c r="BP191" s="1061" t="s">
        <v>123</v>
      </c>
      <c r="BQ191" s="1032"/>
      <c r="BR191" s="1033"/>
      <c r="BS191" s="764"/>
      <c r="BT191" s="738">
        <v>1</v>
      </c>
      <c r="BU191" s="730">
        <f t="shared" si="115"/>
        <v>0</v>
      </c>
      <c r="BV191" s="731">
        <f>Calibração!$G$33</f>
        <v>815.8655706940815</v>
      </c>
      <c r="BW191" s="732">
        <f t="shared" si="116"/>
        <v>0</v>
      </c>
      <c r="BX191" s="736">
        <f t="shared" si="117"/>
        <v>17.177419354838708</v>
      </c>
      <c r="BY191" s="734">
        <f t="shared" si="118"/>
        <v>0</v>
      </c>
      <c r="BZ191" s="85"/>
      <c r="CA191" s="88"/>
      <c r="CB191" s="88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</row>
    <row r="192" spans="1:98" ht="15.75" customHeight="1">
      <c r="A192" s="1018"/>
      <c r="B192" s="1015" t="s">
        <v>214</v>
      </c>
      <c r="C192" s="1009"/>
      <c r="D192" s="1010"/>
      <c r="E192" s="112">
        <v>1</v>
      </c>
      <c r="F192" s="114">
        <f t="shared" si="89"/>
        <v>8</v>
      </c>
      <c r="G192" s="107">
        <f t="shared" si="90"/>
        <v>8</v>
      </c>
      <c r="H192" s="108">
        <f>Calibração!$F$33</f>
        <v>979.03868483289773</v>
      </c>
      <c r="I192" s="109">
        <f t="shared" si="91"/>
        <v>7832.3094786631818</v>
      </c>
      <c r="J192" s="110">
        <f t="shared" si="92"/>
        <v>9.3826086956521735</v>
      </c>
      <c r="K192" s="111">
        <f t="shared" si="93"/>
        <v>834.76885083064496</v>
      </c>
      <c r="L192" s="86"/>
      <c r="M192" s="1031" t="s">
        <v>214</v>
      </c>
      <c r="N192" s="1032"/>
      <c r="O192" s="1033"/>
      <c r="P192" s="736">
        <v>6</v>
      </c>
      <c r="Q192" s="737">
        <f t="shared" si="94"/>
        <v>6.4615384615384617</v>
      </c>
      <c r="R192" s="730">
        <f t="shared" si="95"/>
        <v>38.769230769230774</v>
      </c>
      <c r="S192" s="731">
        <f t="shared" si="96"/>
        <v>97.903868483289784</v>
      </c>
      <c r="T192" s="732">
        <f t="shared" si="97"/>
        <v>3795.6576704290815</v>
      </c>
      <c r="U192" s="733">
        <f t="shared" si="98"/>
        <v>9.4272727272727277</v>
      </c>
      <c r="V192" s="734">
        <f t="shared" si="99"/>
        <v>402.62521094233261</v>
      </c>
      <c r="W192" s="88"/>
      <c r="X192" s="1015" t="s">
        <v>214</v>
      </c>
      <c r="Y192" s="1009"/>
      <c r="Z192" s="1010"/>
      <c r="AA192" s="112">
        <v>3</v>
      </c>
      <c r="AB192" s="114">
        <f>'Cél.por tricoma'!$BN$132</f>
        <v>5</v>
      </c>
      <c r="AC192" s="107">
        <f t="shared" si="122"/>
        <v>15</v>
      </c>
      <c r="AD192" s="108">
        <f t="shared" si="101"/>
        <v>235.4363553301005</v>
      </c>
      <c r="AE192" s="109">
        <f t="shared" si="102"/>
        <v>3531.5453299515075</v>
      </c>
      <c r="AF192" s="110">
        <f t="shared" si="103"/>
        <v>11.445783132530121</v>
      </c>
      <c r="AG192" s="111">
        <f t="shared" si="104"/>
        <v>40421.301969324486</v>
      </c>
      <c r="AH192" s="88"/>
      <c r="AI192" s="1031" t="s">
        <v>214</v>
      </c>
      <c r="AJ192" s="1032"/>
      <c r="AK192" s="1033"/>
      <c r="AL192" s="764">
        <v>1</v>
      </c>
      <c r="AM192" s="737">
        <f>'Cél.por tricoma'!$BN$178</f>
        <v>5.5</v>
      </c>
      <c r="AN192" s="730">
        <f t="shared" si="124"/>
        <v>5.5</v>
      </c>
      <c r="AO192" s="731">
        <f>Calibração!$G$28</f>
        <v>196.19696277508376</v>
      </c>
      <c r="AP192" s="732">
        <f t="shared" si="105"/>
        <v>1079.0832952629607</v>
      </c>
      <c r="AQ192" s="733">
        <f t="shared" si="106"/>
        <v>11.797872340425531</v>
      </c>
      <c r="AR192" s="734">
        <f t="shared" si="107"/>
        <v>91.464228813993074</v>
      </c>
      <c r="AS192" s="88"/>
      <c r="AT192" s="1015" t="s">
        <v>214</v>
      </c>
      <c r="AU192" s="1009"/>
      <c r="AV192" s="1010"/>
      <c r="AW192" s="112"/>
      <c r="AX192" s="114" t="e">
        <f>'Cél.por tricoma'!$BN$224</f>
        <v>#DIV/0!</v>
      </c>
      <c r="AY192" s="107">
        <v>0</v>
      </c>
      <c r="AZ192" s="108">
        <f>Calibração!$E$33</f>
        <v>1223.7983560411221</v>
      </c>
      <c r="BA192" s="109">
        <f t="shared" si="108"/>
        <v>0</v>
      </c>
      <c r="BB192" s="110">
        <f t="shared" si="109"/>
        <v>10.888888888888889</v>
      </c>
      <c r="BC192" s="111">
        <f t="shared" si="110"/>
        <v>0</v>
      </c>
      <c r="BD192" s="88"/>
      <c r="BE192" s="1031" t="s">
        <v>214</v>
      </c>
      <c r="BF192" s="1032"/>
      <c r="BG192" s="1033"/>
      <c r="BH192" s="764"/>
      <c r="BI192" s="737">
        <f>'Cél.por tricoma'!$BN$270</f>
        <v>7</v>
      </c>
      <c r="BJ192" s="730">
        <f t="shared" si="111"/>
        <v>0</v>
      </c>
      <c r="BK192" s="731"/>
      <c r="BL192" s="732">
        <f t="shared" si="112"/>
        <v>0</v>
      </c>
      <c r="BM192" s="736">
        <f t="shared" si="113"/>
        <v>13.527027027027026</v>
      </c>
      <c r="BN192" s="734">
        <f t="shared" si="114"/>
        <v>0</v>
      </c>
      <c r="BO192" s="88"/>
      <c r="BP192" s="1031" t="s">
        <v>214</v>
      </c>
      <c r="BQ192" s="1032"/>
      <c r="BR192" s="1033"/>
      <c r="BS192" s="764"/>
      <c r="BT192" s="737">
        <f>'Cél.por tricoma'!$BN$316</f>
        <v>7.5</v>
      </c>
      <c r="BU192" s="730">
        <f t="shared" si="115"/>
        <v>0</v>
      </c>
      <c r="BV192" s="731">
        <f>Calibração!$G$33</f>
        <v>815.8655706940815</v>
      </c>
      <c r="BW192" s="732">
        <f t="shared" si="116"/>
        <v>0</v>
      </c>
      <c r="BX192" s="736">
        <f t="shared" si="117"/>
        <v>17.177419354838708</v>
      </c>
      <c r="BY192" s="734">
        <f t="shared" si="118"/>
        <v>0</v>
      </c>
      <c r="BZ192" s="85"/>
      <c r="CA192" s="88"/>
      <c r="CB192" s="88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</row>
    <row r="193" spans="1:98" ht="15.75" customHeight="1">
      <c r="A193" s="1018"/>
      <c r="B193" s="1015" t="s">
        <v>218</v>
      </c>
      <c r="C193" s="1009"/>
      <c r="D193" s="1010"/>
      <c r="E193" s="112"/>
      <c r="F193" s="114">
        <f t="shared" si="89"/>
        <v>2</v>
      </c>
      <c r="G193" s="107">
        <f t="shared" si="90"/>
        <v>0</v>
      </c>
      <c r="H193" s="108">
        <f>Calibração!$F$33</f>
        <v>979.03868483289773</v>
      </c>
      <c r="I193" s="109">
        <f t="shared" si="91"/>
        <v>0</v>
      </c>
      <c r="J193" s="110">
        <f t="shared" si="92"/>
        <v>9.3826086956521735</v>
      </c>
      <c r="K193" s="111">
        <f t="shared" si="93"/>
        <v>0</v>
      </c>
      <c r="L193" s="86"/>
      <c r="M193" s="1031" t="s">
        <v>218</v>
      </c>
      <c r="N193" s="1032"/>
      <c r="O193" s="1033"/>
      <c r="P193" s="736">
        <v>5</v>
      </c>
      <c r="Q193" s="737">
        <f t="shared" si="94"/>
        <v>1.626984126984127</v>
      </c>
      <c r="R193" s="730">
        <f t="shared" si="95"/>
        <v>8.1349206349206344</v>
      </c>
      <c r="S193" s="731">
        <f t="shared" si="96"/>
        <v>97.903868483289784</v>
      </c>
      <c r="T193" s="732">
        <f t="shared" si="97"/>
        <v>796.44019996327006</v>
      </c>
      <c r="U193" s="733">
        <f t="shared" si="98"/>
        <v>9.4272727272727277</v>
      </c>
      <c r="V193" s="734">
        <f t="shared" si="99"/>
        <v>84.482567016354579</v>
      </c>
      <c r="W193" s="88"/>
      <c r="X193" s="1015" t="s">
        <v>218</v>
      </c>
      <c r="Y193" s="1009"/>
      <c r="Z193" s="1010"/>
      <c r="AA193" s="112"/>
      <c r="AB193" s="114"/>
      <c r="AC193" s="107">
        <f t="shared" si="122"/>
        <v>0</v>
      </c>
      <c r="AD193" s="108">
        <f t="shared" si="101"/>
        <v>235.4363553301005</v>
      </c>
      <c r="AE193" s="109">
        <f t="shared" si="102"/>
        <v>0</v>
      </c>
      <c r="AF193" s="110">
        <f t="shared" si="103"/>
        <v>11.445783132530121</v>
      </c>
      <c r="AG193" s="111">
        <f t="shared" si="104"/>
        <v>0</v>
      </c>
      <c r="AH193" s="88"/>
      <c r="AI193" s="1031" t="s">
        <v>218</v>
      </c>
      <c r="AJ193" s="1032"/>
      <c r="AK193" s="1033"/>
      <c r="AL193" s="764">
        <v>3</v>
      </c>
      <c r="AM193" s="737">
        <f>'Cél.por tricoma'!M395</f>
        <v>1.626984126984127</v>
      </c>
      <c r="AN193" s="730">
        <f t="shared" si="124"/>
        <v>4.8809523809523814</v>
      </c>
      <c r="AO193" s="731">
        <f>Calibração!$G$28</f>
        <v>196.19696277508376</v>
      </c>
      <c r="AP193" s="732">
        <f t="shared" si="105"/>
        <v>957.62803259267082</v>
      </c>
      <c r="AQ193" s="733">
        <f t="shared" si="106"/>
        <v>11.797872340425531</v>
      </c>
      <c r="AR193" s="734">
        <f t="shared" si="107"/>
        <v>81.169553709387799</v>
      </c>
      <c r="AS193" s="88"/>
      <c r="AT193" s="1015" t="s">
        <v>218</v>
      </c>
      <c r="AU193" s="1009"/>
      <c r="AV193" s="1010"/>
      <c r="AW193" s="112"/>
      <c r="AX193" s="114"/>
      <c r="AY193" s="107">
        <f t="shared" ref="AY193:AY198" si="126">AW193*AX193</f>
        <v>0</v>
      </c>
      <c r="AZ193" s="108">
        <f>Calibração!$E$33</f>
        <v>1223.7983560411221</v>
      </c>
      <c r="BA193" s="109">
        <f t="shared" si="108"/>
        <v>0</v>
      </c>
      <c r="BB193" s="110">
        <f t="shared" si="109"/>
        <v>10.888888888888889</v>
      </c>
      <c r="BC193" s="111">
        <f t="shared" si="110"/>
        <v>0</v>
      </c>
      <c r="BD193" s="88"/>
      <c r="BE193" s="1031" t="s">
        <v>218</v>
      </c>
      <c r="BF193" s="1032"/>
      <c r="BG193" s="1033"/>
      <c r="BH193" s="764"/>
      <c r="BI193" s="737"/>
      <c r="BJ193" s="730">
        <f t="shared" si="111"/>
        <v>0</v>
      </c>
      <c r="BK193" s="731"/>
      <c r="BL193" s="732">
        <f t="shared" si="112"/>
        <v>0</v>
      </c>
      <c r="BM193" s="736">
        <f t="shared" si="113"/>
        <v>13.527027027027026</v>
      </c>
      <c r="BN193" s="734">
        <f t="shared" si="114"/>
        <v>0</v>
      </c>
      <c r="BO193" s="88"/>
      <c r="BP193" s="1031" t="s">
        <v>218</v>
      </c>
      <c r="BQ193" s="1032"/>
      <c r="BR193" s="1033"/>
      <c r="BS193" s="764"/>
      <c r="BT193" s="739"/>
      <c r="BU193" s="730">
        <f t="shared" si="115"/>
        <v>0</v>
      </c>
      <c r="BV193" s="731">
        <f>Calibração!$G$33</f>
        <v>815.8655706940815</v>
      </c>
      <c r="BW193" s="732">
        <f t="shared" si="116"/>
        <v>0</v>
      </c>
      <c r="BX193" s="736">
        <f t="shared" si="117"/>
        <v>17.177419354838708</v>
      </c>
      <c r="BY193" s="734">
        <f t="shared" si="118"/>
        <v>0</v>
      </c>
      <c r="BZ193" s="85"/>
      <c r="CA193" s="88"/>
      <c r="CB193" s="88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</row>
    <row r="194" spans="1:98" ht="15.75" customHeight="1">
      <c r="A194" s="1018"/>
      <c r="B194" s="1008" t="s">
        <v>126</v>
      </c>
      <c r="C194" s="1009"/>
      <c r="D194" s="1010"/>
      <c r="E194" s="112">
        <v>3</v>
      </c>
      <c r="F194" s="115">
        <f t="shared" si="89"/>
        <v>1</v>
      </c>
      <c r="G194" s="107">
        <f t="shared" si="90"/>
        <v>3</v>
      </c>
      <c r="H194" s="108">
        <f>Calibração!$F$33</f>
        <v>979.03868483289773</v>
      </c>
      <c r="I194" s="109">
        <f t="shared" si="91"/>
        <v>2937.1160544986933</v>
      </c>
      <c r="J194" s="110">
        <f t="shared" si="92"/>
        <v>9.3826086956521735</v>
      </c>
      <c r="K194" s="111">
        <f t="shared" si="93"/>
        <v>313.0383190614919</v>
      </c>
      <c r="L194" s="86"/>
      <c r="M194" s="1061" t="s">
        <v>126</v>
      </c>
      <c r="N194" s="1032"/>
      <c r="O194" s="1033"/>
      <c r="P194" s="736">
        <v>2</v>
      </c>
      <c r="Q194" s="738">
        <f t="shared" si="94"/>
        <v>1</v>
      </c>
      <c r="R194" s="730">
        <f t="shared" si="95"/>
        <v>2</v>
      </c>
      <c r="S194" s="731">
        <f t="shared" si="96"/>
        <v>97.903868483289784</v>
      </c>
      <c r="T194" s="732">
        <f t="shared" si="97"/>
        <v>195.80773696657957</v>
      </c>
      <c r="U194" s="733">
        <f t="shared" si="98"/>
        <v>9.4272727272727277</v>
      </c>
      <c r="V194" s="734">
        <f t="shared" si="99"/>
        <v>20.770348183533031</v>
      </c>
      <c r="W194" s="88"/>
      <c r="X194" s="1008" t="s">
        <v>126</v>
      </c>
      <c r="Y194" s="1009"/>
      <c r="Z194" s="1010"/>
      <c r="AA194" s="112"/>
      <c r="AB194" s="114"/>
      <c r="AC194" s="107">
        <f t="shared" si="122"/>
        <v>0</v>
      </c>
      <c r="AD194" s="108">
        <f t="shared" si="101"/>
        <v>235.4363553301005</v>
      </c>
      <c r="AE194" s="109">
        <f t="shared" si="102"/>
        <v>0</v>
      </c>
      <c r="AF194" s="110">
        <f t="shared" si="103"/>
        <v>11.445783132530121</v>
      </c>
      <c r="AG194" s="111">
        <f t="shared" si="104"/>
        <v>0</v>
      </c>
      <c r="AH194" s="88"/>
      <c r="AI194" s="1061" t="s">
        <v>126</v>
      </c>
      <c r="AJ194" s="1032"/>
      <c r="AK194" s="1033"/>
      <c r="AL194" s="764">
        <v>1</v>
      </c>
      <c r="AM194" s="737">
        <v>1</v>
      </c>
      <c r="AN194" s="730">
        <f t="shared" si="124"/>
        <v>1</v>
      </c>
      <c r="AO194" s="731">
        <f>Calibração!$G$28</f>
        <v>196.19696277508376</v>
      </c>
      <c r="AP194" s="732">
        <f t="shared" si="105"/>
        <v>196.19696277508376</v>
      </c>
      <c r="AQ194" s="733">
        <f t="shared" si="106"/>
        <v>11.797872340425531</v>
      </c>
      <c r="AR194" s="734">
        <f t="shared" si="107"/>
        <v>16.629859784362377</v>
      </c>
      <c r="AS194" s="88"/>
      <c r="AT194" s="1008" t="s">
        <v>126</v>
      </c>
      <c r="AU194" s="1009"/>
      <c r="AV194" s="1010"/>
      <c r="AW194" s="112"/>
      <c r="AX194" s="114"/>
      <c r="AY194" s="107">
        <f t="shared" si="126"/>
        <v>0</v>
      </c>
      <c r="AZ194" s="108">
        <f>Calibração!$E$33</f>
        <v>1223.7983560411221</v>
      </c>
      <c r="BA194" s="109">
        <f t="shared" si="108"/>
        <v>0</v>
      </c>
      <c r="BB194" s="110">
        <f t="shared" si="109"/>
        <v>10.888888888888889</v>
      </c>
      <c r="BC194" s="111">
        <f t="shared" si="110"/>
        <v>0</v>
      </c>
      <c r="BD194" s="88"/>
      <c r="BE194" s="1061" t="s">
        <v>126</v>
      </c>
      <c r="BF194" s="1032"/>
      <c r="BG194" s="1033"/>
      <c r="BH194" s="764"/>
      <c r="BI194" s="737"/>
      <c r="BJ194" s="730">
        <f t="shared" si="111"/>
        <v>0</v>
      </c>
      <c r="BK194" s="731"/>
      <c r="BL194" s="732">
        <f t="shared" si="112"/>
        <v>0</v>
      </c>
      <c r="BM194" s="736">
        <f t="shared" si="113"/>
        <v>13.527027027027026</v>
      </c>
      <c r="BN194" s="734">
        <f t="shared" si="114"/>
        <v>0</v>
      </c>
      <c r="BO194" s="88"/>
      <c r="BP194" s="1061" t="s">
        <v>126</v>
      </c>
      <c r="BQ194" s="1032"/>
      <c r="BR194" s="1033"/>
      <c r="BS194" s="764"/>
      <c r="BT194" s="738">
        <v>1</v>
      </c>
      <c r="BU194" s="730">
        <f t="shared" si="115"/>
        <v>0</v>
      </c>
      <c r="BV194" s="731">
        <f>Calibração!$G$33</f>
        <v>815.8655706940815</v>
      </c>
      <c r="BW194" s="732">
        <f t="shared" si="116"/>
        <v>0</v>
      </c>
      <c r="BX194" s="736">
        <f t="shared" si="117"/>
        <v>17.177419354838708</v>
      </c>
      <c r="BY194" s="734">
        <f t="shared" si="118"/>
        <v>0</v>
      </c>
      <c r="BZ194" s="85"/>
      <c r="CA194" s="88"/>
      <c r="CB194" s="88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</row>
    <row r="195" spans="1:98" ht="15.75" customHeight="1">
      <c r="A195" s="1018"/>
      <c r="B195" s="1011" t="s">
        <v>129</v>
      </c>
      <c r="C195" s="1009"/>
      <c r="D195" s="1010"/>
      <c r="E195" s="112"/>
      <c r="F195" s="115">
        <f t="shared" si="89"/>
        <v>1</v>
      </c>
      <c r="G195" s="107">
        <f t="shared" si="90"/>
        <v>0</v>
      </c>
      <c r="H195" s="108">
        <f>Calibração!$F$33</f>
        <v>979.03868483289773</v>
      </c>
      <c r="I195" s="109">
        <f t="shared" si="91"/>
        <v>0</v>
      </c>
      <c r="J195" s="110">
        <f t="shared" si="92"/>
        <v>9.3826086956521735</v>
      </c>
      <c r="K195" s="111">
        <f t="shared" si="93"/>
        <v>0</v>
      </c>
      <c r="L195" s="86"/>
      <c r="M195" s="1062" t="s">
        <v>129</v>
      </c>
      <c r="N195" s="1032"/>
      <c r="O195" s="1033"/>
      <c r="P195" s="736">
        <v>8</v>
      </c>
      <c r="Q195" s="738">
        <f t="shared" si="94"/>
        <v>1</v>
      </c>
      <c r="R195" s="730">
        <f t="shared" si="95"/>
        <v>8</v>
      </c>
      <c r="S195" s="731">
        <f t="shared" si="96"/>
        <v>97.903868483289784</v>
      </c>
      <c r="T195" s="732">
        <f t="shared" si="97"/>
        <v>783.23094786631827</v>
      </c>
      <c r="U195" s="733">
        <f t="shared" si="98"/>
        <v>9.4272727272727277</v>
      </c>
      <c r="V195" s="734">
        <f t="shared" si="99"/>
        <v>83.081392734132123</v>
      </c>
      <c r="W195" s="88"/>
      <c r="X195" s="1011" t="s">
        <v>129</v>
      </c>
      <c r="Y195" s="1009"/>
      <c r="Z195" s="1010"/>
      <c r="AA195" s="112">
        <v>4</v>
      </c>
      <c r="AB195" s="114">
        <v>1</v>
      </c>
      <c r="AC195" s="107">
        <f t="shared" si="122"/>
        <v>4</v>
      </c>
      <c r="AD195" s="108">
        <f t="shared" si="101"/>
        <v>235.4363553301005</v>
      </c>
      <c r="AE195" s="109">
        <f t="shared" si="102"/>
        <v>941.74542132040199</v>
      </c>
      <c r="AF195" s="110">
        <f t="shared" si="103"/>
        <v>11.445783132530121</v>
      </c>
      <c r="AG195" s="111">
        <f t="shared" si="104"/>
        <v>10779.013858486529</v>
      </c>
      <c r="AH195" s="88"/>
      <c r="AI195" s="1062" t="s">
        <v>129</v>
      </c>
      <c r="AJ195" s="1032"/>
      <c r="AK195" s="1033"/>
      <c r="AL195" s="764">
        <v>5</v>
      </c>
      <c r="AM195" s="737">
        <v>1</v>
      </c>
      <c r="AN195" s="730">
        <f t="shared" si="124"/>
        <v>5</v>
      </c>
      <c r="AO195" s="731">
        <f>Calibração!$G$28</f>
        <v>196.19696277508376</v>
      </c>
      <c r="AP195" s="732">
        <f t="shared" si="105"/>
        <v>980.98481387541881</v>
      </c>
      <c r="AQ195" s="733">
        <f t="shared" si="106"/>
        <v>11.797872340425531</v>
      </c>
      <c r="AR195" s="734">
        <f t="shared" si="107"/>
        <v>83.149298921811877</v>
      </c>
      <c r="AS195" s="88"/>
      <c r="AT195" s="1011" t="s">
        <v>129</v>
      </c>
      <c r="AU195" s="1009"/>
      <c r="AV195" s="1010"/>
      <c r="AW195" s="112"/>
      <c r="AX195" s="114"/>
      <c r="AY195" s="107">
        <f t="shared" si="126"/>
        <v>0</v>
      </c>
      <c r="AZ195" s="108">
        <f>Calibração!$E$33</f>
        <v>1223.7983560411221</v>
      </c>
      <c r="BA195" s="109">
        <f t="shared" si="108"/>
        <v>0</v>
      </c>
      <c r="BB195" s="110">
        <f t="shared" si="109"/>
        <v>10.888888888888889</v>
      </c>
      <c r="BC195" s="111">
        <f t="shared" si="110"/>
        <v>0</v>
      </c>
      <c r="BD195" s="88"/>
      <c r="BE195" s="1062" t="s">
        <v>129</v>
      </c>
      <c r="BF195" s="1032"/>
      <c r="BG195" s="1033"/>
      <c r="BH195" s="764">
        <v>1</v>
      </c>
      <c r="BI195" s="737"/>
      <c r="BJ195" s="730">
        <f t="shared" si="111"/>
        <v>0</v>
      </c>
      <c r="BK195" s="731">
        <f>$F$6</f>
        <v>0</v>
      </c>
      <c r="BL195" s="732">
        <f t="shared" si="112"/>
        <v>0</v>
      </c>
      <c r="BM195" s="736">
        <f t="shared" si="113"/>
        <v>13.527027027027026</v>
      </c>
      <c r="BN195" s="734">
        <f t="shared" si="114"/>
        <v>0</v>
      </c>
      <c r="BO195" s="88"/>
      <c r="BP195" s="1062" t="s">
        <v>129</v>
      </c>
      <c r="BQ195" s="1032"/>
      <c r="BR195" s="1033"/>
      <c r="BS195" s="764"/>
      <c r="BT195" s="738">
        <v>1</v>
      </c>
      <c r="BU195" s="730">
        <f t="shared" si="115"/>
        <v>0</v>
      </c>
      <c r="BV195" s="731">
        <f>Calibração!$G$33</f>
        <v>815.8655706940815</v>
      </c>
      <c r="BW195" s="732">
        <f t="shared" si="116"/>
        <v>0</v>
      </c>
      <c r="BX195" s="736">
        <f t="shared" si="117"/>
        <v>17.177419354838708</v>
      </c>
      <c r="BY195" s="734">
        <f t="shared" si="118"/>
        <v>0</v>
      </c>
      <c r="BZ195" s="85"/>
      <c r="CA195" s="88"/>
      <c r="CB195" s="88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</row>
    <row r="196" spans="1:98" ht="15.75" customHeight="1">
      <c r="A196" s="1018"/>
      <c r="B196" s="1011" t="s">
        <v>264</v>
      </c>
      <c r="C196" s="1009"/>
      <c r="D196" s="1010"/>
      <c r="E196" s="112">
        <v>1</v>
      </c>
      <c r="F196" s="115">
        <f t="shared" si="89"/>
        <v>1</v>
      </c>
      <c r="G196" s="107">
        <f t="shared" si="90"/>
        <v>1</v>
      </c>
      <c r="H196" s="108">
        <f>Calibração!$F$33</f>
        <v>979.03868483289773</v>
      </c>
      <c r="I196" s="109">
        <f t="shared" si="91"/>
        <v>979.03868483289773</v>
      </c>
      <c r="J196" s="110">
        <f t="shared" si="92"/>
        <v>9.3826086956521735</v>
      </c>
      <c r="K196" s="111">
        <f t="shared" si="93"/>
        <v>104.34610635383062</v>
      </c>
      <c r="L196" s="86"/>
      <c r="M196" s="1062" t="s">
        <v>264</v>
      </c>
      <c r="N196" s="1032"/>
      <c r="O196" s="1033"/>
      <c r="P196" s="736"/>
      <c r="Q196" s="738">
        <f t="shared" si="94"/>
        <v>1</v>
      </c>
      <c r="R196" s="730">
        <f t="shared" si="95"/>
        <v>0</v>
      </c>
      <c r="S196" s="731">
        <f t="shared" si="96"/>
        <v>97.903868483289784</v>
      </c>
      <c r="T196" s="732">
        <f t="shared" si="97"/>
        <v>0</v>
      </c>
      <c r="U196" s="733">
        <f t="shared" si="98"/>
        <v>9.4272727272727277</v>
      </c>
      <c r="V196" s="734">
        <f t="shared" si="99"/>
        <v>0</v>
      </c>
      <c r="W196" s="88"/>
      <c r="X196" s="1011" t="s">
        <v>264</v>
      </c>
      <c r="Y196" s="1009"/>
      <c r="Z196" s="1010"/>
      <c r="AA196" s="112"/>
      <c r="AB196" s="114"/>
      <c r="AC196" s="107">
        <f t="shared" si="122"/>
        <v>0</v>
      </c>
      <c r="AD196" s="108">
        <f t="shared" si="101"/>
        <v>235.4363553301005</v>
      </c>
      <c r="AE196" s="109">
        <f t="shared" si="102"/>
        <v>0</v>
      </c>
      <c r="AF196" s="110">
        <f t="shared" si="103"/>
        <v>11.445783132530121</v>
      </c>
      <c r="AG196" s="111">
        <f t="shared" si="104"/>
        <v>0</v>
      </c>
      <c r="AH196" s="88"/>
      <c r="AI196" s="1062" t="s">
        <v>264</v>
      </c>
      <c r="AJ196" s="1032"/>
      <c r="AK196" s="1033"/>
      <c r="AL196" s="764"/>
      <c r="AM196" s="737"/>
      <c r="AN196" s="730">
        <f t="shared" si="124"/>
        <v>0</v>
      </c>
      <c r="AO196" s="731">
        <f>Calibração!$G$28</f>
        <v>196.19696277508376</v>
      </c>
      <c r="AP196" s="732">
        <f t="shared" si="105"/>
        <v>0</v>
      </c>
      <c r="AQ196" s="733">
        <f t="shared" si="106"/>
        <v>11.797872340425531</v>
      </c>
      <c r="AR196" s="734">
        <f t="shared" si="107"/>
        <v>0</v>
      </c>
      <c r="AS196" s="88"/>
      <c r="AT196" s="1011" t="s">
        <v>264</v>
      </c>
      <c r="AU196" s="1009"/>
      <c r="AV196" s="1010"/>
      <c r="AW196" s="112"/>
      <c r="AX196" s="114"/>
      <c r="AY196" s="107">
        <f t="shared" si="126"/>
        <v>0</v>
      </c>
      <c r="AZ196" s="108">
        <f>Calibração!$E$33</f>
        <v>1223.7983560411221</v>
      </c>
      <c r="BA196" s="109">
        <f t="shared" si="108"/>
        <v>0</v>
      </c>
      <c r="BB196" s="110">
        <f t="shared" si="109"/>
        <v>10.888888888888889</v>
      </c>
      <c r="BC196" s="111">
        <f t="shared" si="110"/>
        <v>0</v>
      </c>
      <c r="BD196" s="88"/>
      <c r="BE196" s="1062" t="s">
        <v>264</v>
      </c>
      <c r="BF196" s="1032"/>
      <c r="BG196" s="1033"/>
      <c r="BH196" s="764"/>
      <c r="BI196" s="737"/>
      <c r="BJ196" s="730">
        <f t="shared" si="111"/>
        <v>0</v>
      </c>
      <c r="BK196" s="731"/>
      <c r="BL196" s="732">
        <f t="shared" si="112"/>
        <v>0</v>
      </c>
      <c r="BM196" s="736">
        <f t="shared" si="113"/>
        <v>13.527027027027026</v>
      </c>
      <c r="BN196" s="734">
        <f t="shared" si="114"/>
        <v>0</v>
      </c>
      <c r="BO196" s="88"/>
      <c r="BP196" s="1062" t="s">
        <v>264</v>
      </c>
      <c r="BQ196" s="1032"/>
      <c r="BR196" s="1033"/>
      <c r="BS196" s="764"/>
      <c r="BT196" s="738">
        <v>1</v>
      </c>
      <c r="BU196" s="730">
        <f t="shared" si="115"/>
        <v>0</v>
      </c>
      <c r="BV196" s="731">
        <f>Calibração!$G$33</f>
        <v>815.8655706940815</v>
      </c>
      <c r="BW196" s="732">
        <f t="shared" si="116"/>
        <v>0</v>
      </c>
      <c r="BX196" s="736">
        <f t="shared" si="117"/>
        <v>17.177419354838708</v>
      </c>
      <c r="BY196" s="734">
        <f t="shared" si="118"/>
        <v>0</v>
      </c>
      <c r="BZ196" s="85"/>
      <c r="CA196" s="88"/>
      <c r="CB196" s="88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</row>
    <row r="197" spans="1:98" ht="15.75" customHeight="1">
      <c r="A197" s="1018"/>
      <c r="B197" s="1011" t="s">
        <v>138</v>
      </c>
      <c r="C197" s="1009"/>
      <c r="D197" s="1010"/>
      <c r="E197" s="112"/>
      <c r="F197" s="115">
        <f t="shared" si="89"/>
        <v>1</v>
      </c>
      <c r="G197" s="107">
        <f t="shared" si="90"/>
        <v>0</v>
      </c>
      <c r="H197" s="108">
        <f>Calibração!$F$33</f>
        <v>979.03868483289773</v>
      </c>
      <c r="I197" s="109">
        <f t="shared" si="91"/>
        <v>0</v>
      </c>
      <c r="J197" s="110">
        <f t="shared" si="92"/>
        <v>9.3826086956521735</v>
      </c>
      <c r="K197" s="111">
        <f t="shared" si="93"/>
        <v>0</v>
      </c>
      <c r="L197" s="86"/>
      <c r="M197" s="1062" t="s">
        <v>138</v>
      </c>
      <c r="N197" s="1032"/>
      <c r="O197" s="1033"/>
      <c r="P197" s="736"/>
      <c r="Q197" s="738">
        <f t="shared" si="94"/>
        <v>1</v>
      </c>
      <c r="R197" s="730">
        <f t="shared" si="95"/>
        <v>0</v>
      </c>
      <c r="S197" s="731">
        <f t="shared" si="96"/>
        <v>97.903868483289784</v>
      </c>
      <c r="T197" s="732">
        <f t="shared" si="97"/>
        <v>0</v>
      </c>
      <c r="U197" s="733">
        <f t="shared" si="98"/>
        <v>9.4272727272727277</v>
      </c>
      <c r="V197" s="734">
        <f t="shared" si="99"/>
        <v>0</v>
      </c>
      <c r="W197" s="88"/>
      <c r="X197" s="1011" t="s">
        <v>138</v>
      </c>
      <c r="Y197" s="1009"/>
      <c r="Z197" s="1010"/>
      <c r="AA197" s="112"/>
      <c r="AB197" s="114"/>
      <c r="AC197" s="107">
        <f t="shared" si="122"/>
        <v>0</v>
      </c>
      <c r="AD197" s="108">
        <f t="shared" si="101"/>
        <v>235.4363553301005</v>
      </c>
      <c r="AE197" s="109">
        <f t="shared" si="102"/>
        <v>0</v>
      </c>
      <c r="AF197" s="110">
        <f t="shared" si="103"/>
        <v>11.445783132530121</v>
      </c>
      <c r="AG197" s="111">
        <f t="shared" si="104"/>
        <v>0</v>
      </c>
      <c r="AH197" s="88"/>
      <c r="AI197" s="1062" t="s">
        <v>138</v>
      </c>
      <c r="AJ197" s="1032"/>
      <c r="AK197" s="1033"/>
      <c r="AL197" s="764"/>
      <c r="AM197" s="737"/>
      <c r="AN197" s="730">
        <f t="shared" si="124"/>
        <v>0</v>
      </c>
      <c r="AO197" s="731">
        <f>Calibração!$G$28</f>
        <v>196.19696277508376</v>
      </c>
      <c r="AP197" s="732">
        <f t="shared" si="105"/>
        <v>0</v>
      </c>
      <c r="AQ197" s="733">
        <f t="shared" si="106"/>
        <v>11.797872340425531</v>
      </c>
      <c r="AR197" s="734">
        <f t="shared" si="107"/>
        <v>0</v>
      </c>
      <c r="AS197" s="88"/>
      <c r="AT197" s="1011" t="s">
        <v>138</v>
      </c>
      <c r="AU197" s="1009"/>
      <c r="AV197" s="1010"/>
      <c r="AW197" s="112"/>
      <c r="AX197" s="114"/>
      <c r="AY197" s="107">
        <f t="shared" si="126"/>
        <v>0</v>
      </c>
      <c r="AZ197" s="108">
        <f>Calibração!$E$33</f>
        <v>1223.7983560411221</v>
      </c>
      <c r="BA197" s="109">
        <f t="shared" si="108"/>
        <v>0</v>
      </c>
      <c r="BB197" s="110">
        <f t="shared" si="109"/>
        <v>10.888888888888889</v>
      </c>
      <c r="BC197" s="111">
        <f t="shared" si="110"/>
        <v>0</v>
      </c>
      <c r="BD197" s="88"/>
      <c r="BE197" s="1062" t="s">
        <v>138</v>
      </c>
      <c r="BF197" s="1032"/>
      <c r="BG197" s="1033"/>
      <c r="BH197" s="764">
        <v>2</v>
      </c>
      <c r="BI197" s="737"/>
      <c r="BJ197" s="730">
        <f t="shared" si="111"/>
        <v>0</v>
      </c>
      <c r="BK197" s="731">
        <f>$F$6</f>
        <v>0</v>
      </c>
      <c r="BL197" s="732">
        <f t="shared" si="112"/>
        <v>0</v>
      </c>
      <c r="BM197" s="736">
        <f t="shared" si="113"/>
        <v>13.527027027027026</v>
      </c>
      <c r="BN197" s="734">
        <f t="shared" si="114"/>
        <v>0</v>
      </c>
      <c r="BO197" s="88"/>
      <c r="BP197" s="1062" t="s">
        <v>138</v>
      </c>
      <c r="BQ197" s="1032"/>
      <c r="BR197" s="1033"/>
      <c r="BS197" s="764"/>
      <c r="BT197" s="738">
        <v>1</v>
      </c>
      <c r="BU197" s="730">
        <f t="shared" si="115"/>
        <v>0</v>
      </c>
      <c r="BV197" s="731">
        <f>Calibração!$G$33</f>
        <v>815.8655706940815</v>
      </c>
      <c r="BW197" s="732">
        <f t="shared" si="116"/>
        <v>0</v>
      </c>
      <c r="BX197" s="736">
        <f t="shared" si="117"/>
        <v>17.177419354838708</v>
      </c>
      <c r="BY197" s="734">
        <f t="shared" si="118"/>
        <v>0</v>
      </c>
      <c r="BZ197" s="85"/>
      <c r="CA197" s="88"/>
      <c r="CB197" s="88"/>
      <c r="CC197" s="89"/>
      <c r="CD197" s="89"/>
      <c r="CE197" s="89"/>
      <c r="CF197" s="89"/>
      <c r="CG197" s="89"/>
      <c r="CH197" s="89"/>
      <c r="CI197" s="89"/>
      <c r="CJ197" s="89"/>
      <c r="CK197" s="89"/>
      <c r="CL197" s="89"/>
      <c r="CM197" s="89"/>
      <c r="CN197" s="89"/>
      <c r="CO197" s="89"/>
      <c r="CP197" s="89"/>
      <c r="CQ197" s="89"/>
      <c r="CR197" s="89"/>
      <c r="CS197" s="89"/>
      <c r="CT197" s="89"/>
    </row>
    <row r="198" spans="1:98" ht="15.75" customHeight="1">
      <c r="A198" s="1019"/>
      <c r="B198" s="1005" t="s">
        <v>212</v>
      </c>
      <c r="C198" s="1006"/>
      <c r="D198" s="1007"/>
      <c r="E198" s="124"/>
      <c r="F198" s="131">
        <f t="shared" si="89"/>
        <v>0</v>
      </c>
      <c r="G198" s="126">
        <f t="shared" si="90"/>
        <v>0</v>
      </c>
      <c r="H198" s="127">
        <f>Calibração!$F$33</f>
        <v>979.03868483289773</v>
      </c>
      <c r="I198" s="128">
        <f t="shared" si="91"/>
        <v>0</v>
      </c>
      <c r="J198" s="129">
        <f t="shared" si="92"/>
        <v>9.3826086956521735</v>
      </c>
      <c r="K198" s="130">
        <f t="shared" si="93"/>
        <v>0</v>
      </c>
      <c r="L198" s="86"/>
      <c r="M198" s="1063" t="s">
        <v>212</v>
      </c>
      <c r="N198" s="1064"/>
      <c r="O198" s="1065"/>
      <c r="P198" s="740"/>
      <c r="Q198" s="741">
        <f t="shared" si="94"/>
        <v>0</v>
      </c>
      <c r="R198" s="754">
        <f t="shared" si="95"/>
        <v>0</v>
      </c>
      <c r="S198" s="742">
        <f t="shared" si="96"/>
        <v>97.903868483289784</v>
      </c>
      <c r="T198" s="743">
        <f t="shared" si="97"/>
        <v>0</v>
      </c>
      <c r="U198" s="744">
        <f t="shared" si="98"/>
        <v>9.4272727272727277</v>
      </c>
      <c r="V198" s="745">
        <f t="shared" si="99"/>
        <v>0</v>
      </c>
      <c r="W198" s="88"/>
      <c r="X198" s="1005" t="s">
        <v>212</v>
      </c>
      <c r="Y198" s="1006"/>
      <c r="Z198" s="1007"/>
      <c r="AA198" s="124"/>
      <c r="AB198" s="131"/>
      <c r="AC198" s="126">
        <f t="shared" si="122"/>
        <v>0</v>
      </c>
      <c r="AD198" s="108">
        <f t="shared" si="101"/>
        <v>235.4363553301005</v>
      </c>
      <c r="AE198" s="109">
        <f t="shared" si="102"/>
        <v>0</v>
      </c>
      <c r="AF198" s="129">
        <f t="shared" si="103"/>
        <v>11.445783132530121</v>
      </c>
      <c r="AG198" s="130">
        <f t="shared" si="104"/>
        <v>0</v>
      </c>
      <c r="AH198" s="88"/>
      <c r="AI198" s="1063" t="s">
        <v>212</v>
      </c>
      <c r="AJ198" s="1064"/>
      <c r="AK198" s="1065"/>
      <c r="AL198" s="766"/>
      <c r="AM198" s="741"/>
      <c r="AN198" s="754">
        <f t="shared" si="124"/>
        <v>0</v>
      </c>
      <c r="AO198" s="742">
        <f>Calibração!$G$28</f>
        <v>196.19696277508376</v>
      </c>
      <c r="AP198" s="743">
        <f t="shared" si="105"/>
        <v>0</v>
      </c>
      <c r="AQ198" s="744">
        <f t="shared" si="106"/>
        <v>11.797872340425531</v>
      </c>
      <c r="AR198" s="745">
        <f t="shared" si="107"/>
        <v>0</v>
      </c>
      <c r="AS198" s="88"/>
      <c r="AT198" s="1005" t="s">
        <v>212</v>
      </c>
      <c r="AU198" s="1006"/>
      <c r="AV198" s="1007"/>
      <c r="AW198" s="124"/>
      <c r="AX198" s="131"/>
      <c r="AY198" s="126">
        <f t="shared" si="126"/>
        <v>0</v>
      </c>
      <c r="AZ198" s="127">
        <f>Calibração!$E$33</f>
        <v>1223.7983560411221</v>
      </c>
      <c r="BA198" s="128">
        <f t="shared" si="108"/>
        <v>0</v>
      </c>
      <c r="BB198" s="129">
        <f t="shared" si="109"/>
        <v>10.888888888888889</v>
      </c>
      <c r="BC198" s="130">
        <f t="shared" si="110"/>
        <v>0</v>
      </c>
      <c r="BD198" s="88"/>
      <c r="BE198" s="1063" t="s">
        <v>212</v>
      </c>
      <c r="BF198" s="1064"/>
      <c r="BG198" s="1065"/>
      <c r="BH198" s="766"/>
      <c r="BI198" s="741"/>
      <c r="BJ198" s="754">
        <f t="shared" si="111"/>
        <v>0</v>
      </c>
      <c r="BK198" s="742"/>
      <c r="BL198" s="743">
        <f t="shared" si="112"/>
        <v>0</v>
      </c>
      <c r="BM198" s="740">
        <f t="shared" si="113"/>
        <v>13.527027027027026</v>
      </c>
      <c r="BN198" s="745">
        <f t="shared" si="114"/>
        <v>0</v>
      </c>
      <c r="BO198" s="88"/>
      <c r="BP198" s="1063" t="s">
        <v>212</v>
      </c>
      <c r="BQ198" s="1064"/>
      <c r="BR198" s="1065"/>
      <c r="BS198" s="766"/>
      <c r="BT198" s="767"/>
      <c r="BU198" s="754">
        <f t="shared" si="115"/>
        <v>0</v>
      </c>
      <c r="BV198" s="742">
        <f>Calibração!$G$33</f>
        <v>815.8655706940815</v>
      </c>
      <c r="BW198" s="743">
        <f t="shared" si="116"/>
        <v>0</v>
      </c>
      <c r="BX198" s="740">
        <f t="shared" si="117"/>
        <v>17.177419354838708</v>
      </c>
      <c r="BY198" s="745">
        <f t="shared" si="118"/>
        <v>0</v>
      </c>
      <c r="BZ198" s="85"/>
      <c r="CA198" s="88"/>
      <c r="CB198" s="88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</row>
    <row r="199" spans="1:98" ht="15.75" customHeight="1">
      <c r="A199" s="85"/>
      <c r="B199" s="132"/>
      <c r="C199" s="133"/>
      <c r="D199" s="133"/>
      <c r="E199" s="133"/>
      <c r="F199" s="133"/>
      <c r="G199" s="133"/>
      <c r="H199" s="88"/>
      <c r="I199" s="88"/>
      <c r="J199" s="134" t="s">
        <v>266</v>
      </c>
      <c r="K199" s="135">
        <f>I155</f>
        <v>1</v>
      </c>
      <c r="L199" s="86"/>
      <c r="M199" s="746"/>
      <c r="N199" s="747"/>
      <c r="O199" s="747"/>
      <c r="P199" s="747"/>
      <c r="Q199" s="747"/>
      <c r="R199" s="747"/>
      <c r="S199" s="748"/>
      <c r="T199" s="748"/>
      <c r="U199" s="749" t="s">
        <v>266</v>
      </c>
      <c r="V199" s="750">
        <f>T155</f>
        <v>1</v>
      </c>
      <c r="W199" s="88"/>
      <c r="X199" s="132"/>
      <c r="Y199" s="133"/>
      <c r="Z199" s="133"/>
      <c r="AA199" s="133"/>
      <c r="AB199" s="133"/>
      <c r="AC199" s="133"/>
      <c r="AD199" s="88"/>
      <c r="AE199" s="88"/>
      <c r="AF199" s="134" t="s">
        <v>266</v>
      </c>
      <c r="AG199" s="135">
        <f>AE155</f>
        <v>1</v>
      </c>
      <c r="AH199" s="88"/>
      <c r="AI199" s="746"/>
      <c r="AJ199" s="747"/>
      <c r="AK199" s="747"/>
      <c r="AL199" s="747"/>
      <c r="AM199" s="747"/>
      <c r="AN199" s="747"/>
      <c r="AO199" s="748"/>
      <c r="AP199" s="748"/>
      <c r="AQ199" s="749" t="s">
        <v>266</v>
      </c>
      <c r="AR199" s="750">
        <f>AP155</f>
        <v>1</v>
      </c>
      <c r="AS199" s="88"/>
      <c r="AT199" s="132"/>
      <c r="AU199" s="133"/>
      <c r="AV199" s="133"/>
      <c r="AW199" s="133"/>
      <c r="AX199" s="133"/>
      <c r="AY199" s="133"/>
      <c r="AZ199" s="88"/>
      <c r="BA199" s="88"/>
      <c r="BB199" s="134" t="s">
        <v>266</v>
      </c>
      <c r="BC199" s="135">
        <f>BA155</f>
        <v>1</v>
      </c>
      <c r="BD199" s="88"/>
      <c r="BE199" s="746"/>
      <c r="BF199" s="747"/>
      <c r="BG199" s="747"/>
      <c r="BH199" s="747"/>
      <c r="BI199" s="747"/>
      <c r="BJ199" s="747"/>
      <c r="BK199" s="748"/>
      <c r="BL199" s="748"/>
      <c r="BM199" s="749" t="s">
        <v>266</v>
      </c>
      <c r="BN199" s="750">
        <f>BL155</f>
        <v>1</v>
      </c>
      <c r="BO199" s="88"/>
      <c r="BP199" s="746"/>
      <c r="BQ199" s="747"/>
      <c r="BR199" s="747"/>
      <c r="BS199" s="747"/>
      <c r="BT199" s="747"/>
      <c r="BU199" s="747"/>
      <c r="BV199" s="748"/>
      <c r="BW199" s="748"/>
      <c r="BX199" s="749" t="s">
        <v>266</v>
      </c>
      <c r="BY199" s="750">
        <f>BW155</f>
        <v>1</v>
      </c>
      <c r="BZ199" s="85"/>
      <c r="CA199" s="88"/>
      <c r="CB199" s="88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</row>
    <row r="200" spans="1:98" ht="15.75" customHeight="1">
      <c r="A200" s="85"/>
      <c r="B200" s="136"/>
      <c r="C200" s="137"/>
      <c r="D200" s="137"/>
      <c r="E200" s="137"/>
      <c r="F200" s="137"/>
      <c r="G200" s="137"/>
      <c r="H200" s="1012" t="s">
        <v>268</v>
      </c>
      <c r="I200" s="1013"/>
      <c r="J200" s="1014"/>
      <c r="K200" s="138">
        <f>SUM(K158:K198)*K199</f>
        <v>394488.46547882113</v>
      </c>
      <c r="L200" s="86"/>
      <c r="M200" s="751"/>
      <c r="N200" s="752"/>
      <c r="O200" s="752"/>
      <c r="P200" s="752"/>
      <c r="Q200" s="752"/>
      <c r="R200" s="752"/>
      <c r="S200" s="1066" t="s">
        <v>268</v>
      </c>
      <c r="T200" s="1053"/>
      <c r="U200" s="1067"/>
      <c r="V200" s="753">
        <f>SUM(V158:V198)*V199</f>
        <v>146789.44933819317</v>
      </c>
      <c r="W200" s="88"/>
      <c r="X200" s="136"/>
      <c r="Y200" s="137"/>
      <c r="Z200" s="137"/>
      <c r="AA200" s="137"/>
      <c r="AB200" s="137"/>
      <c r="AC200" s="137"/>
      <c r="AD200" s="1012" t="s">
        <v>268</v>
      </c>
      <c r="AE200" s="1013"/>
      <c r="AF200" s="1014"/>
      <c r="AG200" s="138">
        <f>SUM(AG158:AG198)*AG199</f>
        <v>12044461.244587136</v>
      </c>
      <c r="AH200" s="88"/>
      <c r="AI200" s="751"/>
      <c r="AJ200" s="752"/>
      <c r="AK200" s="752"/>
      <c r="AL200" s="752"/>
      <c r="AM200" s="752"/>
      <c r="AN200" s="752"/>
      <c r="AO200" s="1066" t="s">
        <v>268</v>
      </c>
      <c r="AP200" s="1053"/>
      <c r="AQ200" s="1067"/>
      <c r="AR200" s="753">
        <f>SUM(AR158:AR198)*AR199</f>
        <v>106072.13521800247</v>
      </c>
      <c r="AS200" s="88"/>
      <c r="AT200" s="136"/>
      <c r="AU200" s="137"/>
      <c r="AV200" s="137"/>
      <c r="AW200" s="137"/>
      <c r="AX200" s="137"/>
      <c r="AY200" s="137"/>
      <c r="AZ200" s="1012" t="s">
        <v>268</v>
      </c>
      <c r="BA200" s="1013"/>
      <c r="BB200" s="1014"/>
      <c r="BC200" s="138">
        <f>SUM(BC158:BC198)*BC199</f>
        <v>370863.35038143327</v>
      </c>
      <c r="BD200" s="88"/>
      <c r="BE200" s="751"/>
      <c r="BF200" s="752"/>
      <c r="BG200" s="752"/>
      <c r="BH200" s="752"/>
      <c r="BI200" s="752"/>
      <c r="BJ200" s="752"/>
      <c r="BK200" s="1066" t="s">
        <v>268</v>
      </c>
      <c r="BL200" s="1053"/>
      <c r="BM200" s="1067"/>
      <c r="BN200" s="753" t="e">
        <f>SUM(BN158:BN198)*BN199</f>
        <v>#DIV/0!</v>
      </c>
      <c r="BO200" s="88"/>
      <c r="BP200" s="751"/>
      <c r="BQ200" s="752"/>
      <c r="BR200" s="752"/>
      <c r="BS200" s="752"/>
      <c r="BT200" s="752"/>
      <c r="BU200" s="752"/>
      <c r="BV200" s="1066" t="s">
        <v>268</v>
      </c>
      <c r="BW200" s="1053"/>
      <c r="BX200" s="1067"/>
      <c r="BY200" s="753" t="e">
        <f>SUM(BY158:BY198)*BY199</f>
        <v>#DIV/0!</v>
      </c>
      <c r="BZ200" s="85"/>
      <c r="CA200" s="88"/>
      <c r="CB200" s="88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139"/>
    </row>
    <row r="201" spans="1:98" ht="15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6"/>
      <c r="M201" s="88"/>
      <c r="N201" s="88"/>
      <c r="O201" s="88"/>
      <c r="P201" s="88"/>
      <c r="Q201" s="140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140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140"/>
      <c r="BY201" s="88"/>
      <c r="BZ201" s="85"/>
      <c r="CA201" s="88"/>
      <c r="CB201" s="88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</row>
    <row r="202" spans="1:98" ht="15.75" customHeight="1" thickBot="1">
      <c r="A202" s="85"/>
      <c r="B202" s="1027" t="s">
        <v>295</v>
      </c>
      <c r="C202" s="1006"/>
      <c r="D202" s="1006"/>
      <c r="E202" s="1006"/>
      <c r="F202" s="1006"/>
      <c r="G202" s="1006"/>
      <c r="H202" s="1006"/>
      <c r="I202" s="1006"/>
      <c r="J202" s="1006"/>
      <c r="K202" s="1028"/>
      <c r="L202" s="86"/>
      <c r="M202" s="1027" t="s">
        <v>295</v>
      </c>
      <c r="N202" s="1006"/>
      <c r="O202" s="1006"/>
      <c r="P202" s="1006"/>
      <c r="Q202" s="1006"/>
      <c r="R202" s="1006"/>
      <c r="S202" s="1006"/>
      <c r="T202" s="1006"/>
      <c r="U202" s="1006"/>
      <c r="V202" s="1028"/>
      <c r="W202" s="88"/>
      <c r="X202" s="1027" t="s">
        <v>295</v>
      </c>
      <c r="Y202" s="1006"/>
      <c r="Z202" s="1006"/>
      <c r="AA202" s="1006"/>
      <c r="AB202" s="1006"/>
      <c r="AC202" s="1006"/>
      <c r="AD202" s="1006"/>
      <c r="AE202" s="1006"/>
      <c r="AF202" s="1006"/>
      <c r="AG202" s="1028"/>
      <c r="AH202" s="88"/>
      <c r="AI202" s="1027" t="s">
        <v>295</v>
      </c>
      <c r="AJ202" s="1006"/>
      <c r="AK202" s="1006"/>
      <c r="AL202" s="1006"/>
      <c r="AM202" s="1006"/>
      <c r="AN202" s="1006"/>
      <c r="AO202" s="1006"/>
      <c r="AP202" s="1006"/>
      <c r="AQ202" s="1006"/>
      <c r="AR202" s="1028"/>
      <c r="AS202" s="88"/>
      <c r="AT202" s="1027" t="s">
        <v>295</v>
      </c>
      <c r="AU202" s="1006"/>
      <c r="AV202" s="1006"/>
      <c r="AW202" s="1006"/>
      <c r="AX202" s="1006"/>
      <c r="AY202" s="1006"/>
      <c r="AZ202" s="1006"/>
      <c r="BA202" s="1006"/>
      <c r="BB202" s="1006"/>
      <c r="BC202" s="1028"/>
      <c r="BD202" s="88"/>
      <c r="BE202" s="1027" t="s">
        <v>295</v>
      </c>
      <c r="BF202" s="1006"/>
      <c r="BG202" s="1006"/>
      <c r="BH202" s="1006"/>
      <c r="BI202" s="1006"/>
      <c r="BJ202" s="1006"/>
      <c r="BK202" s="1006"/>
      <c r="BL202" s="1006"/>
      <c r="BM202" s="1006"/>
      <c r="BN202" s="1028"/>
      <c r="BO202" s="88"/>
      <c r="BP202" s="1027" t="s">
        <v>295</v>
      </c>
      <c r="BQ202" s="1006"/>
      <c r="BR202" s="1006"/>
      <c r="BS202" s="1006"/>
      <c r="BT202" s="1006"/>
      <c r="BU202" s="1006"/>
      <c r="BV202" s="1006"/>
      <c r="BW202" s="1006"/>
      <c r="BX202" s="1006"/>
      <c r="BY202" s="1028"/>
      <c r="BZ202" s="1017" t="s">
        <v>338</v>
      </c>
      <c r="CA202" s="88"/>
      <c r="CB202" s="88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</row>
    <row r="203" spans="1:98" ht="15.75" customHeight="1">
      <c r="A203" s="1017" t="s">
        <v>338</v>
      </c>
      <c r="B203" s="90" t="s">
        <v>233</v>
      </c>
      <c r="C203" s="91">
        <v>43759</v>
      </c>
      <c r="D203" s="92" t="s">
        <v>234</v>
      </c>
      <c r="E203" s="1020" t="s">
        <v>235</v>
      </c>
      <c r="F203" s="1021"/>
      <c r="G203" s="93" t="s">
        <v>236</v>
      </c>
      <c r="H203" s="94" t="s">
        <v>237</v>
      </c>
      <c r="I203" s="258">
        <v>1</v>
      </c>
      <c r="J203" s="96" t="s">
        <v>238</v>
      </c>
      <c r="K203" s="97" t="s">
        <v>239</v>
      </c>
      <c r="L203" s="86"/>
      <c r="M203" s="90" t="s">
        <v>233</v>
      </c>
      <c r="N203" s="91">
        <v>43759</v>
      </c>
      <c r="O203" s="92" t="s">
        <v>234</v>
      </c>
      <c r="P203" s="1020" t="s">
        <v>240</v>
      </c>
      <c r="Q203" s="1021"/>
      <c r="R203" s="93" t="s">
        <v>236</v>
      </c>
      <c r="S203" s="94" t="s">
        <v>237</v>
      </c>
      <c r="T203" s="151">
        <v>1</v>
      </c>
      <c r="U203" s="96" t="s">
        <v>238</v>
      </c>
      <c r="V203" s="97" t="s">
        <v>239</v>
      </c>
      <c r="W203" s="88"/>
      <c r="X203" s="90" t="s">
        <v>233</v>
      </c>
      <c r="Y203" s="91">
        <v>43759</v>
      </c>
      <c r="Z203" s="92" t="s">
        <v>234</v>
      </c>
      <c r="AA203" s="1020" t="s">
        <v>241</v>
      </c>
      <c r="AB203" s="1021"/>
      <c r="AC203" s="93" t="s">
        <v>236</v>
      </c>
      <c r="AD203" s="94" t="s">
        <v>237</v>
      </c>
      <c r="AE203" s="95">
        <v>1</v>
      </c>
      <c r="AF203" s="96" t="s">
        <v>238</v>
      </c>
      <c r="AG203" s="97" t="s">
        <v>239</v>
      </c>
      <c r="AH203" s="142"/>
      <c r="AI203" s="90" t="s">
        <v>233</v>
      </c>
      <c r="AJ203" s="91">
        <v>43759</v>
      </c>
      <c r="AK203" s="92" t="s">
        <v>234</v>
      </c>
      <c r="AL203" s="1020" t="s">
        <v>242</v>
      </c>
      <c r="AM203" s="1021"/>
      <c r="AN203" s="93" t="s">
        <v>236</v>
      </c>
      <c r="AO203" s="94" t="s">
        <v>237</v>
      </c>
      <c r="AP203" s="95">
        <v>1</v>
      </c>
      <c r="AQ203" s="96" t="s">
        <v>238</v>
      </c>
      <c r="AR203" s="97" t="s">
        <v>239</v>
      </c>
      <c r="AS203" s="88"/>
      <c r="AT203" s="90" t="s">
        <v>233</v>
      </c>
      <c r="AU203" s="91">
        <v>43759</v>
      </c>
      <c r="AV203" s="92" t="s">
        <v>234</v>
      </c>
      <c r="AW203" s="1020" t="s">
        <v>243</v>
      </c>
      <c r="AX203" s="1021"/>
      <c r="AY203" s="93" t="s">
        <v>236</v>
      </c>
      <c r="AZ203" s="94">
        <v>1</v>
      </c>
      <c r="BA203" s="95">
        <v>1</v>
      </c>
      <c r="BB203" s="96" t="s">
        <v>238</v>
      </c>
      <c r="BC203" s="97" t="s">
        <v>239</v>
      </c>
      <c r="BD203" s="142"/>
      <c r="BE203" s="90" t="s">
        <v>233</v>
      </c>
      <c r="BF203" s="91">
        <v>43759</v>
      </c>
      <c r="BG203" s="92" t="s">
        <v>234</v>
      </c>
      <c r="BH203" s="1020" t="s">
        <v>244</v>
      </c>
      <c r="BI203" s="1021"/>
      <c r="BJ203" s="93" t="s">
        <v>236</v>
      </c>
      <c r="BK203" s="94" t="s">
        <v>237</v>
      </c>
      <c r="BL203" s="95">
        <v>5</v>
      </c>
      <c r="BM203" s="96" t="s">
        <v>238</v>
      </c>
      <c r="BN203" s="97" t="s">
        <v>239</v>
      </c>
      <c r="BO203" s="88"/>
      <c r="BP203" s="90" t="s">
        <v>233</v>
      </c>
      <c r="BQ203" s="91">
        <v>43759</v>
      </c>
      <c r="BR203" s="92" t="s">
        <v>234</v>
      </c>
      <c r="BS203" s="1020" t="s">
        <v>245</v>
      </c>
      <c r="BT203" s="1021"/>
      <c r="BU203" s="93" t="s">
        <v>236</v>
      </c>
      <c r="BV203" s="94" t="s">
        <v>237</v>
      </c>
      <c r="BW203" s="151">
        <v>5</v>
      </c>
      <c r="BX203" s="96" t="s">
        <v>238</v>
      </c>
      <c r="BY203" s="97" t="s">
        <v>239</v>
      </c>
      <c r="BZ203" s="1018"/>
      <c r="CA203" s="88"/>
      <c r="CB203" s="88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</row>
    <row r="204" spans="1:98" ht="15.75" customHeight="1">
      <c r="A204" s="1018"/>
      <c r="B204" s="98" t="s">
        <v>246</v>
      </c>
      <c r="C204" s="152"/>
      <c r="D204" s="98" t="s">
        <v>247</v>
      </c>
      <c r="E204" s="100" t="s">
        <v>248</v>
      </c>
      <c r="F204" s="101" t="s">
        <v>249</v>
      </c>
      <c r="G204" s="153">
        <f>Calibração!F632</f>
        <v>0</v>
      </c>
      <c r="H204" s="1022" t="s">
        <v>250</v>
      </c>
      <c r="I204" s="1007"/>
      <c r="J204" s="152">
        <f>'Concentração amostra - Densidad'!B31</f>
        <v>1039</v>
      </c>
      <c r="K204" s="152">
        <f>'Concentração amostra - Densidad'!C31</f>
        <v>60</v>
      </c>
      <c r="L204" s="86"/>
      <c r="M204" s="98" t="s">
        <v>246</v>
      </c>
      <c r="N204" s="259">
        <v>4</v>
      </c>
      <c r="O204" s="98" t="s">
        <v>247</v>
      </c>
      <c r="P204" s="259" t="s">
        <v>248</v>
      </c>
      <c r="Q204" s="101" t="s">
        <v>249</v>
      </c>
      <c r="R204" s="153">
        <f>Calibração!E33</f>
        <v>1223.7983560411221</v>
      </c>
      <c r="S204" s="1022" t="s">
        <v>250</v>
      </c>
      <c r="T204" s="1007"/>
      <c r="U204" s="152">
        <f>'Concentração amostra - Densidad'!B32</f>
        <v>1032</v>
      </c>
      <c r="V204" s="152">
        <f>'Concentração amostra - Densidad'!C32</f>
        <v>88</v>
      </c>
      <c r="W204" s="88"/>
      <c r="X204" s="98" t="s">
        <v>246</v>
      </c>
      <c r="Y204" s="99">
        <v>3</v>
      </c>
      <c r="Z204" s="98" t="s">
        <v>247</v>
      </c>
      <c r="AA204" s="260" t="s">
        <v>283</v>
      </c>
      <c r="AB204" s="101" t="s">
        <v>249</v>
      </c>
      <c r="AC204" s="102">
        <f>Calibração!D28</f>
        <v>392.39392555016752</v>
      </c>
      <c r="AD204" s="1022" t="s">
        <v>250</v>
      </c>
      <c r="AE204" s="1007"/>
      <c r="AF204" s="99">
        <f>'Concentração amostra - Densidad'!B12</f>
        <v>950</v>
      </c>
      <c r="AG204" s="99">
        <f>'Concentração amostra - Densidad'!C12</f>
        <v>83</v>
      </c>
      <c r="AH204" s="88"/>
      <c r="AI204" s="98" t="s">
        <v>246</v>
      </c>
      <c r="AJ204" s="99">
        <v>4</v>
      </c>
      <c r="AK204" s="98" t="s">
        <v>247</v>
      </c>
      <c r="AL204" s="100" t="s">
        <v>283</v>
      </c>
      <c r="AM204" s="101" t="s">
        <v>249</v>
      </c>
      <c r="AN204" s="102">
        <f>Calibração!E28</f>
        <v>294.29544416262564</v>
      </c>
      <c r="AO204" s="1022" t="s">
        <v>250</v>
      </c>
      <c r="AP204" s="1007"/>
      <c r="AQ204" s="99">
        <f>'Concentração amostra - Densidad'!B13</f>
        <v>1109</v>
      </c>
      <c r="AR204" s="99">
        <f>'Concentração amostra - Densidad'!C13</f>
        <v>94</v>
      </c>
      <c r="AS204" s="88"/>
      <c r="AT204" s="98" t="s">
        <v>246</v>
      </c>
      <c r="AU204" s="99">
        <v>4</v>
      </c>
      <c r="AV204" s="98" t="s">
        <v>247</v>
      </c>
      <c r="AW204" s="100" t="s">
        <v>248</v>
      </c>
      <c r="AX204" s="101" t="s">
        <v>249</v>
      </c>
      <c r="AY204" s="102">
        <f>Calibração!E632</f>
        <v>0</v>
      </c>
      <c r="AZ204" s="1022" t="s">
        <v>250</v>
      </c>
      <c r="BA204" s="1007"/>
      <c r="BB204" s="99">
        <f>'Concentração amostra - Densidad'!B613</f>
        <v>0</v>
      </c>
      <c r="BC204" s="146">
        <f>'Concentração amostra - Densidad'!C613</f>
        <v>0</v>
      </c>
      <c r="BD204" s="88"/>
      <c r="BE204" s="98" t="s">
        <v>246</v>
      </c>
      <c r="BF204" s="99">
        <v>3</v>
      </c>
      <c r="BG204" s="98" t="s">
        <v>247</v>
      </c>
      <c r="BH204" s="100" t="s">
        <v>248</v>
      </c>
      <c r="BI204" s="101" t="s">
        <v>249</v>
      </c>
      <c r="BJ204" s="102">
        <f>Calibração!D33</f>
        <v>1631.731141388163</v>
      </c>
      <c r="BK204" s="1023" t="s">
        <v>250</v>
      </c>
      <c r="BL204" s="1007"/>
      <c r="BM204" s="99">
        <f>'Concentração amostra - Densidad'!B15</f>
        <v>1001</v>
      </c>
      <c r="BN204" s="99">
        <f>'Concentração amostra - Densidad'!C15</f>
        <v>74</v>
      </c>
      <c r="BO204" s="88"/>
      <c r="BP204" s="98" t="s">
        <v>246</v>
      </c>
      <c r="BQ204" s="259">
        <v>3</v>
      </c>
      <c r="BR204" s="98" t="s">
        <v>247</v>
      </c>
      <c r="BS204" s="100" t="s">
        <v>248</v>
      </c>
      <c r="BT204" s="101" t="s">
        <v>249</v>
      </c>
      <c r="BU204" s="153">
        <f>Calibração!D33</f>
        <v>1631.731141388163</v>
      </c>
      <c r="BV204" s="1022" t="s">
        <v>250</v>
      </c>
      <c r="BW204" s="1007"/>
      <c r="BX204" s="152">
        <f>BX252</f>
        <v>1065</v>
      </c>
      <c r="BY204" s="152">
        <f>BY252</f>
        <v>62</v>
      </c>
      <c r="BZ204" s="1018"/>
      <c r="CA204" s="88"/>
      <c r="CB204" s="88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</row>
    <row r="205" spans="1:98" ht="15.75" customHeight="1">
      <c r="A205" s="1018"/>
      <c r="B205" s="1024" t="s">
        <v>251</v>
      </c>
      <c r="C205" s="1025"/>
      <c r="D205" s="1021"/>
      <c r="E205" s="92" t="s">
        <v>252</v>
      </c>
      <c r="F205" s="103" t="s">
        <v>253</v>
      </c>
      <c r="G205" s="92" t="s">
        <v>254</v>
      </c>
      <c r="H205" s="104" t="s">
        <v>255</v>
      </c>
      <c r="I205" s="92" t="s">
        <v>256</v>
      </c>
      <c r="J205" s="92"/>
      <c r="K205" s="97" t="s">
        <v>258</v>
      </c>
      <c r="L205" s="86"/>
      <c r="M205" s="1024" t="s">
        <v>251</v>
      </c>
      <c r="N205" s="1025"/>
      <c r="O205" s="1021"/>
      <c r="P205" s="92" t="s">
        <v>252</v>
      </c>
      <c r="Q205" s="103" t="s">
        <v>253</v>
      </c>
      <c r="R205" s="92" t="s">
        <v>254</v>
      </c>
      <c r="S205" s="104" t="s">
        <v>255</v>
      </c>
      <c r="T205" s="92" t="s">
        <v>256</v>
      </c>
      <c r="U205" s="92" t="s">
        <v>257</v>
      </c>
      <c r="V205" s="97" t="s">
        <v>258</v>
      </c>
      <c r="W205" s="88"/>
      <c r="X205" s="1024" t="s">
        <v>251</v>
      </c>
      <c r="Y205" s="1025"/>
      <c r="Z205" s="1021"/>
      <c r="AA205" s="92" t="s">
        <v>252</v>
      </c>
      <c r="AB205" s="103" t="s">
        <v>253</v>
      </c>
      <c r="AC205" s="92" t="s">
        <v>254</v>
      </c>
      <c r="AD205" s="104" t="s">
        <v>255</v>
      </c>
      <c r="AE205" s="92" t="s">
        <v>256</v>
      </c>
      <c r="AF205" s="92" t="s">
        <v>257</v>
      </c>
      <c r="AG205" s="97" t="s">
        <v>258</v>
      </c>
      <c r="AH205" s="88"/>
      <c r="AI205" s="1024" t="s">
        <v>251</v>
      </c>
      <c r="AJ205" s="1025"/>
      <c r="AK205" s="1021"/>
      <c r="AL205" s="92" t="s">
        <v>252</v>
      </c>
      <c r="AM205" s="103" t="s">
        <v>253</v>
      </c>
      <c r="AN205" s="92" t="s">
        <v>254</v>
      </c>
      <c r="AO205" s="104" t="s">
        <v>255</v>
      </c>
      <c r="AP205" s="92" t="s">
        <v>256</v>
      </c>
      <c r="AQ205" s="92" t="s">
        <v>257</v>
      </c>
      <c r="AR205" s="97" t="s">
        <v>258</v>
      </c>
      <c r="AS205" s="88"/>
      <c r="AT205" s="1024" t="s">
        <v>251</v>
      </c>
      <c r="AU205" s="1025"/>
      <c r="AV205" s="1021"/>
      <c r="AW205" s="92" t="s">
        <v>252</v>
      </c>
      <c r="AX205" s="103" t="s">
        <v>253</v>
      </c>
      <c r="AY205" s="92" t="s">
        <v>254</v>
      </c>
      <c r="AZ205" s="104" t="s">
        <v>255</v>
      </c>
      <c r="BA205" s="92" t="s">
        <v>256</v>
      </c>
      <c r="BB205" s="92" t="s">
        <v>257</v>
      </c>
      <c r="BC205" s="97" t="s">
        <v>258</v>
      </c>
      <c r="BD205" s="88"/>
      <c r="BE205" s="1024" t="s">
        <v>251</v>
      </c>
      <c r="BF205" s="1025"/>
      <c r="BG205" s="1021"/>
      <c r="BH205" s="92" t="s">
        <v>252</v>
      </c>
      <c r="BI205" s="103" t="s">
        <v>253</v>
      </c>
      <c r="BJ205" s="92" t="s">
        <v>254</v>
      </c>
      <c r="BK205" s="104" t="s">
        <v>255</v>
      </c>
      <c r="BL205" s="92" t="s">
        <v>256</v>
      </c>
      <c r="BM205" s="92" t="s">
        <v>257</v>
      </c>
      <c r="BN205" s="97" t="s">
        <v>258</v>
      </c>
      <c r="BO205" s="88"/>
      <c r="BP205" s="1024" t="s">
        <v>251</v>
      </c>
      <c r="BQ205" s="1025"/>
      <c r="BR205" s="1021"/>
      <c r="BS205" s="92" t="s">
        <v>252</v>
      </c>
      <c r="BT205" s="103" t="s">
        <v>253</v>
      </c>
      <c r="BU205" s="92" t="s">
        <v>254</v>
      </c>
      <c r="BV205" s="104" t="s">
        <v>255</v>
      </c>
      <c r="BW205" s="92" t="s">
        <v>256</v>
      </c>
      <c r="BX205" s="92" t="s">
        <v>257</v>
      </c>
      <c r="BY205" s="97" t="s">
        <v>258</v>
      </c>
      <c r="BZ205" s="1018"/>
      <c r="CA205" s="88"/>
      <c r="CB205" s="88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</row>
    <row r="206" spans="1:98" ht="15.75" customHeight="1">
      <c r="A206" s="1018"/>
      <c r="B206" s="1026" t="s">
        <v>20</v>
      </c>
      <c r="C206" s="1009"/>
      <c r="D206" s="1010"/>
      <c r="E206" s="105"/>
      <c r="F206" s="106">
        <f t="shared" ref="F206:F246" si="127">F901</f>
        <v>0</v>
      </c>
      <c r="G206" s="107">
        <f t="shared" ref="G206:G246" si="128">E206*F206</f>
        <v>0</v>
      </c>
      <c r="H206" s="108">
        <f>Calibração!$G$755</f>
        <v>0</v>
      </c>
      <c r="I206" s="109">
        <f t="shared" ref="I206:I246" si="129">G206*H206</f>
        <v>0</v>
      </c>
      <c r="J206" s="110">
        <f t="shared" ref="J206:J246" si="130">1039/60</f>
        <v>17.316666666666666</v>
      </c>
      <c r="K206" s="111">
        <f t="shared" ref="K206:K246" si="131">I206/J206</f>
        <v>0</v>
      </c>
      <c r="L206" s="86"/>
      <c r="M206" s="1026" t="s">
        <v>20</v>
      </c>
      <c r="N206" s="1009"/>
      <c r="O206" s="1010"/>
      <c r="P206" s="105">
        <v>0</v>
      </c>
      <c r="Q206" s="106" t="e">
        <f>'Cél.por tricoma'!BN52</f>
        <v>#DIV/0!</v>
      </c>
      <c r="R206" s="107">
        <v>0</v>
      </c>
      <c r="S206" s="108">
        <f t="shared" ref="S206:S246" si="132">$R$204</f>
        <v>1223.7983560411221</v>
      </c>
      <c r="T206" s="109">
        <f t="shared" ref="T206:T246" si="133">R206*S206</f>
        <v>0</v>
      </c>
      <c r="U206" s="110">
        <f t="shared" ref="U206:U246" si="134">1032/88</f>
        <v>11.727272727272727</v>
      </c>
      <c r="V206" s="111">
        <f t="shared" ref="V206:V246" si="135">T206/U206</f>
        <v>0</v>
      </c>
      <c r="W206" s="88"/>
      <c r="X206" s="1026" t="s">
        <v>20</v>
      </c>
      <c r="Y206" s="1009"/>
      <c r="Z206" s="1010"/>
      <c r="AA206" s="105">
        <v>0</v>
      </c>
      <c r="AB206" s="106">
        <f>'Cél.por tricoma'!BN98</f>
        <v>4</v>
      </c>
      <c r="AC206" s="107">
        <f t="shared" ref="AC206:AC215" si="136">AA206*AB206</f>
        <v>0</v>
      </c>
      <c r="AD206" s="108">
        <f t="shared" ref="AD206:AD246" si="137">$AC$204</f>
        <v>392.39392555016752</v>
      </c>
      <c r="AE206" s="109">
        <f t="shared" ref="AE206:AE246" si="138">AC206*AD206</f>
        <v>0</v>
      </c>
      <c r="AF206" s="110">
        <f>950/83</f>
        <v>11.445783132530121</v>
      </c>
      <c r="AG206" s="111">
        <f t="shared" ref="AG206:AG246" si="139">AE206*AF206</f>
        <v>0</v>
      </c>
      <c r="AH206" s="88"/>
      <c r="AI206" s="1026" t="s">
        <v>20</v>
      </c>
      <c r="AJ206" s="1009"/>
      <c r="AK206" s="1010"/>
      <c r="AL206" s="105">
        <v>0</v>
      </c>
      <c r="AM206" s="106">
        <f>'Cél.por tricoma'!BN144</f>
        <v>3</v>
      </c>
      <c r="AN206" s="107">
        <f t="shared" ref="AN206:AN215" si="140">AL206*AM206</f>
        <v>0</v>
      </c>
      <c r="AO206" s="108">
        <f t="shared" ref="AO206:AO246" si="141">$AN$204</f>
        <v>294.29544416262564</v>
      </c>
      <c r="AP206" s="109">
        <f t="shared" ref="AP206:AP246" si="142">AN206*AO206</f>
        <v>0</v>
      </c>
      <c r="AQ206" s="110">
        <f t="shared" ref="AQ206:AQ246" si="143">$AQ$156/$AR$156</f>
        <v>11.797872340425531</v>
      </c>
      <c r="AR206" s="111">
        <f t="shared" ref="AR206:AR246" si="144">AP206/AQ206</f>
        <v>0</v>
      </c>
      <c r="AS206" s="88"/>
      <c r="AT206" s="1026" t="s">
        <v>20</v>
      </c>
      <c r="AU206" s="1009"/>
      <c r="AV206" s="1010"/>
      <c r="AW206" s="105"/>
      <c r="AX206" s="106"/>
      <c r="AY206" s="107">
        <f>AW206*AX206</f>
        <v>0</v>
      </c>
      <c r="AZ206" s="108">
        <f>Calibração!$E$33</f>
        <v>1223.7983560411221</v>
      </c>
      <c r="BA206" s="109">
        <f t="shared" ref="BA206:BA246" si="145">AY206*AZ206</f>
        <v>0</v>
      </c>
      <c r="BB206" s="110">
        <f t="shared" ref="BB206:BB246" si="146">$BB$156/$BC$156</f>
        <v>10.888888888888889</v>
      </c>
      <c r="BC206" s="111">
        <f t="shared" ref="BC206:BC246" si="147">BA206/BB206</f>
        <v>0</v>
      </c>
      <c r="BD206" s="88"/>
      <c r="BE206" s="1026" t="s">
        <v>20</v>
      </c>
      <c r="BF206" s="1009"/>
      <c r="BG206" s="1010"/>
      <c r="BH206" s="105">
        <v>0</v>
      </c>
      <c r="BI206" s="106">
        <f>'Cél.por tricoma'!BN236</f>
        <v>4.1851851851851851</v>
      </c>
      <c r="BJ206" s="107">
        <f t="shared" ref="BJ206:BJ246" si="148">BH206*BI206</f>
        <v>0</v>
      </c>
      <c r="BK206" s="108">
        <f t="shared" ref="BK206:BK246" si="149">$BJ$204</f>
        <v>1631.731141388163</v>
      </c>
      <c r="BL206" s="109">
        <f t="shared" ref="BL206:BL246" si="150">BJ206*BK206</f>
        <v>0</v>
      </c>
      <c r="BM206" s="112">
        <f t="shared" ref="BM206:BM246" si="151">$BM$156/$BN$156</f>
        <v>13.527027027027026</v>
      </c>
      <c r="BN206" s="111">
        <f t="shared" ref="BN206:BN246" si="152">BL206/BM206</f>
        <v>0</v>
      </c>
      <c r="BO206" s="88"/>
      <c r="BP206" s="1026" t="s">
        <v>20</v>
      </c>
      <c r="BQ206" s="1009"/>
      <c r="BR206" s="1010"/>
      <c r="BS206" s="105">
        <v>0</v>
      </c>
      <c r="BT206" s="106">
        <f t="shared" ref="BT206:BT246" si="153">BT254</f>
        <v>5.0625</v>
      </c>
      <c r="BU206" s="210">
        <f t="shared" ref="BU206:BU246" si="154">BS206*BT206</f>
        <v>0</v>
      </c>
      <c r="BV206" s="108">
        <f t="shared" ref="BV206:BV246" si="155">$BU$204</f>
        <v>1631.731141388163</v>
      </c>
      <c r="BW206" s="109">
        <f t="shared" ref="BW206:BW246" si="156">BU206*BV206</f>
        <v>0</v>
      </c>
      <c r="BX206" s="112">
        <f t="shared" ref="BX206:BX246" si="157">$BX$156/$BY$156</f>
        <v>17.177419354838708</v>
      </c>
      <c r="BY206" s="111">
        <f t="shared" ref="BY206:BY246" si="158">BW206/BX206</f>
        <v>0</v>
      </c>
      <c r="BZ206" s="1018"/>
      <c r="CA206" s="88"/>
      <c r="CB206" s="88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</row>
    <row r="207" spans="1:98" ht="15.75" customHeight="1">
      <c r="A207" s="1018"/>
      <c r="B207" s="1026" t="s">
        <v>143</v>
      </c>
      <c r="C207" s="1009"/>
      <c r="D207" s="1010"/>
      <c r="E207" s="113"/>
      <c r="F207" s="106">
        <f t="shared" si="127"/>
        <v>0</v>
      </c>
      <c r="G207" s="107">
        <f t="shared" si="128"/>
        <v>0</v>
      </c>
      <c r="H207" s="108">
        <f>Calibração!$G$755</f>
        <v>0</v>
      </c>
      <c r="I207" s="109">
        <f t="shared" si="129"/>
        <v>0</v>
      </c>
      <c r="J207" s="110">
        <f t="shared" si="130"/>
        <v>17.316666666666666</v>
      </c>
      <c r="K207" s="111">
        <f t="shared" si="131"/>
        <v>0</v>
      </c>
      <c r="L207" s="86"/>
      <c r="M207" s="1026" t="s">
        <v>143</v>
      </c>
      <c r="N207" s="1009"/>
      <c r="O207" s="1010"/>
      <c r="P207" s="113">
        <v>1</v>
      </c>
      <c r="Q207" s="106">
        <f>'Cél.por tricoma'!BN53</f>
        <v>11.5</v>
      </c>
      <c r="R207" s="107">
        <f t="shared" ref="R207:R215" si="159">Q207*P207</f>
        <v>11.5</v>
      </c>
      <c r="S207" s="108">
        <f t="shared" si="132"/>
        <v>1223.7983560411221</v>
      </c>
      <c r="T207" s="109">
        <f t="shared" si="133"/>
        <v>14073.681094472904</v>
      </c>
      <c r="U207" s="110">
        <f t="shared" si="134"/>
        <v>11.727272727272727</v>
      </c>
      <c r="V207" s="111">
        <f t="shared" si="135"/>
        <v>1200.0813336372244</v>
      </c>
      <c r="W207" s="88"/>
      <c r="X207" s="1026" t="s">
        <v>143</v>
      </c>
      <c r="Y207" s="1009"/>
      <c r="Z207" s="1010"/>
      <c r="AA207" s="113">
        <v>0</v>
      </c>
      <c r="AB207" s="106">
        <f>'Cél.por tricoma'!BN99</f>
        <v>6.083333333333333</v>
      </c>
      <c r="AC207" s="107">
        <f t="shared" si="136"/>
        <v>0</v>
      </c>
      <c r="AD207" s="108">
        <f t="shared" si="137"/>
        <v>392.39392555016752</v>
      </c>
      <c r="AE207" s="109">
        <f t="shared" si="138"/>
        <v>0</v>
      </c>
      <c r="AF207" s="110">
        <f t="shared" ref="AF207:AF246" si="160">$AF$156/$AG$156</f>
        <v>11.445783132530121</v>
      </c>
      <c r="AG207" s="111">
        <f t="shared" si="139"/>
        <v>0</v>
      </c>
      <c r="AH207" s="88"/>
      <c r="AI207" s="1026" t="s">
        <v>143</v>
      </c>
      <c r="AJ207" s="1009"/>
      <c r="AK207" s="1010"/>
      <c r="AL207" s="113">
        <v>0</v>
      </c>
      <c r="AM207" s="106">
        <f>'Cél.por tricoma'!BN145</f>
        <v>9.3333333333333339</v>
      </c>
      <c r="AN207" s="107">
        <f t="shared" si="140"/>
        <v>0</v>
      </c>
      <c r="AO207" s="108">
        <f t="shared" si="141"/>
        <v>294.29544416262564</v>
      </c>
      <c r="AP207" s="109">
        <f t="shared" si="142"/>
        <v>0</v>
      </c>
      <c r="AQ207" s="110">
        <f t="shared" si="143"/>
        <v>11.797872340425531</v>
      </c>
      <c r="AR207" s="111">
        <f t="shared" si="144"/>
        <v>0</v>
      </c>
      <c r="AS207" s="88"/>
      <c r="AT207" s="1026" t="s">
        <v>143</v>
      </c>
      <c r="AU207" s="1009"/>
      <c r="AV207" s="1010"/>
      <c r="AW207" s="113"/>
      <c r="AX207" s="106"/>
      <c r="AY207" s="107">
        <f>AW207*AX207</f>
        <v>0</v>
      </c>
      <c r="AZ207" s="108">
        <f>Calibração!$E$33</f>
        <v>1223.7983560411221</v>
      </c>
      <c r="BA207" s="109">
        <f t="shared" si="145"/>
        <v>0</v>
      </c>
      <c r="BB207" s="110">
        <f t="shared" si="146"/>
        <v>10.888888888888889</v>
      </c>
      <c r="BC207" s="111">
        <f t="shared" si="147"/>
        <v>0</v>
      </c>
      <c r="BD207" s="88"/>
      <c r="BE207" s="1026" t="s">
        <v>143</v>
      </c>
      <c r="BF207" s="1009"/>
      <c r="BG207" s="1010"/>
      <c r="BH207" s="113">
        <v>1</v>
      </c>
      <c r="BI207" s="106">
        <f>'Cél.por tricoma'!BN237</f>
        <v>13.2</v>
      </c>
      <c r="BJ207" s="107">
        <f t="shared" si="148"/>
        <v>13.2</v>
      </c>
      <c r="BK207" s="108">
        <f t="shared" si="149"/>
        <v>1631.731141388163</v>
      </c>
      <c r="BL207" s="109">
        <f t="shared" si="150"/>
        <v>21538.85106632375</v>
      </c>
      <c r="BM207" s="112">
        <f t="shared" si="151"/>
        <v>13.527027027027026</v>
      </c>
      <c r="BN207" s="111">
        <f t="shared" si="152"/>
        <v>1592.2826962117458</v>
      </c>
      <c r="BO207" s="88"/>
      <c r="BP207" s="1026" t="s">
        <v>143</v>
      </c>
      <c r="BQ207" s="1009"/>
      <c r="BR207" s="1010"/>
      <c r="BS207" s="113">
        <v>4</v>
      </c>
      <c r="BT207" s="106">
        <f t="shared" si="153"/>
        <v>13.8</v>
      </c>
      <c r="BU207" s="210">
        <f t="shared" si="154"/>
        <v>55.2</v>
      </c>
      <c r="BV207" s="108">
        <f t="shared" si="155"/>
        <v>1631.731141388163</v>
      </c>
      <c r="BW207" s="109">
        <f t="shared" si="156"/>
        <v>90071.559004626601</v>
      </c>
      <c r="BX207" s="112">
        <f t="shared" si="157"/>
        <v>17.177419354838708</v>
      </c>
      <c r="BY207" s="111">
        <f t="shared" si="158"/>
        <v>5243.60249604399</v>
      </c>
      <c r="BZ207" s="1018"/>
      <c r="CA207" s="88"/>
      <c r="CB207" s="88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</row>
    <row r="208" spans="1:98" ht="15.75" customHeight="1">
      <c r="A208" s="1018"/>
      <c r="B208" s="1016" t="s">
        <v>152</v>
      </c>
      <c r="C208" s="1009"/>
      <c r="D208" s="1010"/>
      <c r="E208" s="113"/>
      <c r="F208" s="106">
        <f t="shared" si="127"/>
        <v>0</v>
      </c>
      <c r="G208" s="107">
        <f t="shared" si="128"/>
        <v>0</v>
      </c>
      <c r="H208" s="108">
        <f>Calibração!$G$755</f>
        <v>0</v>
      </c>
      <c r="I208" s="109">
        <f t="shared" si="129"/>
        <v>0</v>
      </c>
      <c r="J208" s="110">
        <f t="shared" si="130"/>
        <v>17.316666666666666</v>
      </c>
      <c r="K208" s="111">
        <f t="shared" si="131"/>
        <v>0</v>
      </c>
      <c r="L208" s="86"/>
      <c r="M208" s="1016" t="s">
        <v>152</v>
      </c>
      <c r="N208" s="1009"/>
      <c r="O208" s="1010"/>
      <c r="P208" s="113">
        <v>1</v>
      </c>
      <c r="Q208" s="261">
        <f>'Cél.por tricoma'!M377</f>
        <v>29.311112522742956</v>
      </c>
      <c r="R208" s="107">
        <f t="shared" si="159"/>
        <v>29.311112522742956</v>
      </c>
      <c r="S208" s="108">
        <f t="shared" si="132"/>
        <v>1223.7983560411221</v>
      </c>
      <c r="T208" s="109">
        <f t="shared" si="133"/>
        <v>35870.891319069175</v>
      </c>
      <c r="U208" s="110">
        <f t="shared" si="134"/>
        <v>11.727272727272727</v>
      </c>
      <c r="V208" s="111">
        <f t="shared" si="135"/>
        <v>3058.7581744942709</v>
      </c>
      <c r="W208" s="88"/>
      <c r="X208" s="1016" t="s">
        <v>152</v>
      </c>
      <c r="Y208" s="1009"/>
      <c r="Z208" s="1010"/>
      <c r="AA208" s="113">
        <v>0</v>
      </c>
      <c r="AB208" s="106">
        <f>'Cél.por tricoma'!BN100</f>
        <v>8.5</v>
      </c>
      <c r="AC208" s="107">
        <f t="shared" si="136"/>
        <v>0</v>
      </c>
      <c r="AD208" s="108">
        <f t="shared" si="137"/>
        <v>392.39392555016752</v>
      </c>
      <c r="AE208" s="109">
        <f t="shared" si="138"/>
        <v>0</v>
      </c>
      <c r="AF208" s="110">
        <f t="shared" si="160"/>
        <v>11.445783132530121</v>
      </c>
      <c r="AG208" s="111">
        <f t="shared" si="139"/>
        <v>0</v>
      </c>
      <c r="AH208" s="88"/>
      <c r="AI208" s="1016" t="s">
        <v>152</v>
      </c>
      <c r="AJ208" s="1009"/>
      <c r="AK208" s="1010"/>
      <c r="AL208" s="113">
        <v>2</v>
      </c>
      <c r="AM208" s="106">
        <f>'Cél.por tricoma'!BN146</f>
        <v>8.875</v>
      </c>
      <c r="AN208" s="107">
        <f t="shared" si="140"/>
        <v>17.75</v>
      </c>
      <c r="AO208" s="108">
        <f t="shared" si="141"/>
        <v>294.29544416262564</v>
      </c>
      <c r="AP208" s="109">
        <f t="shared" si="142"/>
        <v>5223.7441338866056</v>
      </c>
      <c r="AQ208" s="110">
        <f t="shared" si="143"/>
        <v>11.797872340425531</v>
      </c>
      <c r="AR208" s="111">
        <f t="shared" si="144"/>
        <v>442.7700167586483</v>
      </c>
      <c r="AS208" s="88"/>
      <c r="AT208" s="1016" t="s">
        <v>152</v>
      </c>
      <c r="AU208" s="1009"/>
      <c r="AV208" s="1010"/>
      <c r="AW208" s="113"/>
      <c r="AX208" s="106"/>
      <c r="AY208" s="107">
        <f>AW208*AX208</f>
        <v>0</v>
      </c>
      <c r="AZ208" s="108">
        <f>Calibração!$E$33</f>
        <v>1223.7983560411221</v>
      </c>
      <c r="BA208" s="109">
        <f t="shared" si="145"/>
        <v>0</v>
      </c>
      <c r="BB208" s="110">
        <f t="shared" si="146"/>
        <v>10.888888888888889</v>
      </c>
      <c r="BC208" s="111">
        <f t="shared" si="147"/>
        <v>0</v>
      </c>
      <c r="BD208" s="88"/>
      <c r="BE208" s="1016" t="s">
        <v>152</v>
      </c>
      <c r="BF208" s="1009"/>
      <c r="BG208" s="1010"/>
      <c r="BH208" s="113">
        <v>4</v>
      </c>
      <c r="BI208" s="106">
        <f>'Cél.por tricoma'!BN238</f>
        <v>22.65</v>
      </c>
      <c r="BJ208" s="107">
        <f t="shared" si="148"/>
        <v>90.6</v>
      </c>
      <c r="BK208" s="108">
        <f t="shared" si="149"/>
        <v>1631.731141388163</v>
      </c>
      <c r="BL208" s="109">
        <f t="shared" si="150"/>
        <v>147834.84140976757</v>
      </c>
      <c r="BM208" s="112">
        <f t="shared" si="151"/>
        <v>13.527027027027026</v>
      </c>
      <c r="BN208" s="111">
        <f t="shared" si="152"/>
        <v>10928.849414907892</v>
      </c>
      <c r="BO208" s="88"/>
      <c r="BP208" s="1016" t="s">
        <v>152</v>
      </c>
      <c r="BQ208" s="1009"/>
      <c r="BR208" s="1010"/>
      <c r="BS208" s="113">
        <v>7</v>
      </c>
      <c r="BT208" s="106">
        <f t="shared" si="153"/>
        <v>25.944444444444443</v>
      </c>
      <c r="BU208" s="210">
        <f t="shared" si="154"/>
        <v>181.61111111111109</v>
      </c>
      <c r="BV208" s="108">
        <f t="shared" si="155"/>
        <v>1631.731141388163</v>
      </c>
      <c r="BW208" s="109">
        <f t="shared" si="156"/>
        <v>296340.50562210579</v>
      </c>
      <c r="BX208" s="112">
        <f t="shared" si="157"/>
        <v>17.177419354838708</v>
      </c>
      <c r="BY208" s="111">
        <f t="shared" si="158"/>
        <v>17251.747745136676</v>
      </c>
      <c r="BZ208" s="1018"/>
      <c r="CA208" s="88"/>
      <c r="CB208" s="88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</row>
    <row r="209" spans="1:98" ht="15.75" customHeight="1">
      <c r="A209" s="1018"/>
      <c r="B209" s="1016" t="s">
        <v>158</v>
      </c>
      <c r="C209" s="1009"/>
      <c r="D209" s="1010"/>
      <c r="E209" s="113"/>
      <c r="F209" s="106">
        <f t="shared" si="127"/>
        <v>0</v>
      </c>
      <c r="G209" s="107">
        <f t="shared" si="128"/>
        <v>0</v>
      </c>
      <c r="H209" s="108">
        <f>Calibração!$G$755</f>
        <v>0</v>
      </c>
      <c r="I209" s="109">
        <f t="shared" si="129"/>
        <v>0</v>
      </c>
      <c r="J209" s="110">
        <f t="shared" si="130"/>
        <v>17.316666666666666</v>
      </c>
      <c r="K209" s="111">
        <f t="shared" si="131"/>
        <v>0</v>
      </c>
      <c r="L209" s="86"/>
      <c r="M209" s="1016" t="s">
        <v>158</v>
      </c>
      <c r="N209" s="1009"/>
      <c r="O209" s="1010"/>
      <c r="P209" s="113">
        <v>2</v>
      </c>
      <c r="Q209" s="162">
        <f>'Cél.por tricoma'!M378</f>
        <v>2.5215343086032744</v>
      </c>
      <c r="R209" s="107">
        <f t="shared" si="159"/>
        <v>5.0430686172065489</v>
      </c>
      <c r="S209" s="108">
        <f t="shared" si="132"/>
        <v>1223.7983560411221</v>
      </c>
      <c r="T209" s="109">
        <f t="shared" si="133"/>
        <v>6171.6990831399498</v>
      </c>
      <c r="U209" s="110">
        <f t="shared" si="134"/>
        <v>11.727272727272727</v>
      </c>
      <c r="V209" s="111">
        <f t="shared" si="135"/>
        <v>526.26891406619734</v>
      </c>
      <c r="W209" s="88"/>
      <c r="X209" s="1016" t="s">
        <v>158</v>
      </c>
      <c r="Y209" s="1009"/>
      <c r="Z209" s="1010"/>
      <c r="AA209" s="113">
        <v>5</v>
      </c>
      <c r="AB209" s="106">
        <f>'Cél.por tricoma'!BN101</f>
        <v>27.5</v>
      </c>
      <c r="AC209" s="107">
        <f t="shared" si="136"/>
        <v>137.5</v>
      </c>
      <c r="AD209" s="108">
        <f t="shared" si="137"/>
        <v>392.39392555016752</v>
      </c>
      <c r="AE209" s="109">
        <f t="shared" si="138"/>
        <v>53954.164763148037</v>
      </c>
      <c r="AF209" s="110">
        <f t="shared" si="160"/>
        <v>11.445783132530121</v>
      </c>
      <c r="AG209" s="111">
        <f t="shared" si="139"/>
        <v>617547.66897579085</v>
      </c>
      <c r="AH209" s="88"/>
      <c r="AI209" s="1016" t="s">
        <v>158</v>
      </c>
      <c r="AJ209" s="1009"/>
      <c r="AK209" s="1010"/>
      <c r="AL209" s="113">
        <v>4</v>
      </c>
      <c r="AM209" s="262">
        <f>'Cél.por tricoma'!M378</f>
        <v>2.5215343086032744</v>
      </c>
      <c r="AN209" s="107">
        <f t="shared" si="140"/>
        <v>10.086137234413098</v>
      </c>
      <c r="AO209" s="108">
        <f t="shared" si="141"/>
        <v>294.29544416262564</v>
      </c>
      <c r="AP209" s="109">
        <f t="shared" si="142"/>
        <v>2968.3042372867994</v>
      </c>
      <c r="AQ209" s="110">
        <f t="shared" si="143"/>
        <v>11.797872340425531</v>
      </c>
      <c r="AR209" s="111">
        <f t="shared" si="144"/>
        <v>251.59657196118951</v>
      </c>
      <c r="AS209" s="88"/>
      <c r="AT209" s="1016" t="s">
        <v>158</v>
      </c>
      <c r="AU209" s="1009"/>
      <c r="AV209" s="1010"/>
      <c r="AW209" s="113"/>
      <c r="AX209" s="106"/>
      <c r="AY209" s="107">
        <v>0</v>
      </c>
      <c r="AZ209" s="108">
        <f>Calibração!$E$33</f>
        <v>1223.7983560411221</v>
      </c>
      <c r="BA209" s="109">
        <f t="shared" si="145"/>
        <v>0</v>
      </c>
      <c r="BB209" s="110">
        <f t="shared" si="146"/>
        <v>10.888888888888889</v>
      </c>
      <c r="BC209" s="111">
        <f t="shared" si="147"/>
        <v>0</v>
      </c>
      <c r="BD209" s="88"/>
      <c r="BE209" s="1016" t="s">
        <v>158</v>
      </c>
      <c r="BF209" s="1009"/>
      <c r="BG209" s="1010"/>
      <c r="BH209" s="113">
        <v>1</v>
      </c>
      <c r="BI209" s="106">
        <f>'Cél.por tricoma'!BN239</f>
        <v>15</v>
      </c>
      <c r="BJ209" s="107">
        <f t="shared" si="148"/>
        <v>15</v>
      </c>
      <c r="BK209" s="108">
        <f t="shared" si="149"/>
        <v>1631.731141388163</v>
      </c>
      <c r="BL209" s="109">
        <f t="shared" si="150"/>
        <v>24475.967120822446</v>
      </c>
      <c r="BM209" s="112">
        <f t="shared" si="151"/>
        <v>13.527027027027026</v>
      </c>
      <c r="BN209" s="111">
        <f t="shared" si="152"/>
        <v>1809.412154786075</v>
      </c>
      <c r="BO209" s="88"/>
      <c r="BP209" s="1016" t="s">
        <v>158</v>
      </c>
      <c r="BQ209" s="1009"/>
      <c r="BR209" s="1010"/>
      <c r="BS209" s="113">
        <v>4</v>
      </c>
      <c r="BT209" s="106">
        <f t="shared" si="153"/>
        <v>8</v>
      </c>
      <c r="BU209" s="210">
        <f t="shared" si="154"/>
        <v>32</v>
      </c>
      <c r="BV209" s="108">
        <f t="shared" si="155"/>
        <v>1631.731141388163</v>
      </c>
      <c r="BW209" s="109">
        <f t="shared" si="156"/>
        <v>52215.396524421216</v>
      </c>
      <c r="BX209" s="112">
        <f t="shared" si="157"/>
        <v>17.177419354838708</v>
      </c>
      <c r="BY209" s="111">
        <f t="shared" si="158"/>
        <v>3039.7695629240525</v>
      </c>
      <c r="BZ209" s="1018"/>
      <c r="CA209" s="88"/>
      <c r="CB209" s="88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</row>
    <row r="210" spans="1:98" ht="15.75" customHeight="1">
      <c r="A210" s="1018"/>
      <c r="B210" s="1016" t="s">
        <v>30</v>
      </c>
      <c r="C210" s="1009"/>
      <c r="D210" s="1010"/>
      <c r="E210" s="112"/>
      <c r="F210" s="114">
        <f t="shared" si="127"/>
        <v>0</v>
      </c>
      <c r="G210" s="107">
        <f t="shared" si="128"/>
        <v>0</v>
      </c>
      <c r="H210" s="108">
        <f>Calibração!$G$755</f>
        <v>0</v>
      </c>
      <c r="I210" s="109">
        <f t="shared" si="129"/>
        <v>0</v>
      </c>
      <c r="J210" s="110">
        <f t="shared" si="130"/>
        <v>17.316666666666666</v>
      </c>
      <c r="K210" s="111">
        <f t="shared" si="131"/>
        <v>0</v>
      </c>
      <c r="L210" s="86"/>
      <c r="M210" s="1016" t="s">
        <v>30</v>
      </c>
      <c r="N210" s="1009"/>
      <c r="O210" s="1010"/>
      <c r="P210" s="112">
        <v>1</v>
      </c>
      <c r="Q210" s="106">
        <f>'Cél.por tricoma'!BN56</f>
        <v>2.2068965517241379</v>
      </c>
      <c r="R210" s="107">
        <f t="shared" si="159"/>
        <v>2.2068965517241379</v>
      </c>
      <c r="S210" s="108">
        <f t="shared" si="132"/>
        <v>1223.7983560411221</v>
      </c>
      <c r="T210" s="109">
        <f t="shared" si="133"/>
        <v>2700.7963719528211</v>
      </c>
      <c r="U210" s="110">
        <f t="shared" si="134"/>
        <v>11.727272727272727</v>
      </c>
      <c r="V210" s="111">
        <f t="shared" si="135"/>
        <v>230.30046582543437</v>
      </c>
      <c r="W210" s="88"/>
      <c r="X210" s="1016" t="s">
        <v>30</v>
      </c>
      <c r="Y210" s="1009"/>
      <c r="Z210" s="1010"/>
      <c r="AA210" s="112">
        <v>0</v>
      </c>
      <c r="AB210" s="106">
        <f>'Cél.por tricoma'!BN102</f>
        <v>2.4666666666666668</v>
      </c>
      <c r="AC210" s="107">
        <f t="shared" si="136"/>
        <v>0</v>
      </c>
      <c r="AD210" s="108">
        <f t="shared" si="137"/>
        <v>392.39392555016752</v>
      </c>
      <c r="AE210" s="109">
        <f t="shared" si="138"/>
        <v>0</v>
      </c>
      <c r="AF210" s="110">
        <f t="shared" si="160"/>
        <v>11.445783132530121</v>
      </c>
      <c r="AG210" s="111">
        <f t="shared" si="139"/>
        <v>0</v>
      </c>
      <c r="AH210" s="88"/>
      <c r="AI210" s="1016" t="s">
        <v>30</v>
      </c>
      <c r="AJ210" s="1009"/>
      <c r="AK210" s="1010"/>
      <c r="AL210" s="112">
        <v>0</v>
      </c>
      <c r="AM210" s="106">
        <f>'Cél.por tricoma'!BN148</f>
        <v>2.3181818181818183</v>
      </c>
      <c r="AN210" s="107">
        <f t="shared" si="140"/>
        <v>0</v>
      </c>
      <c r="AO210" s="108">
        <f t="shared" si="141"/>
        <v>294.29544416262564</v>
      </c>
      <c r="AP210" s="109">
        <f t="shared" si="142"/>
        <v>0</v>
      </c>
      <c r="AQ210" s="110">
        <f t="shared" si="143"/>
        <v>11.797872340425531</v>
      </c>
      <c r="AR210" s="111">
        <f t="shared" si="144"/>
        <v>0</v>
      </c>
      <c r="AS210" s="88"/>
      <c r="AT210" s="1016" t="s">
        <v>30</v>
      </c>
      <c r="AU210" s="1009"/>
      <c r="AV210" s="1010"/>
      <c r="AW210" s="112"/>
      <c r="AX210" s="114"/>
      <c r="AY210" s="107">
        <f t="shared" ref="AY210:AY219" si="161">AW210*AX210</f>
        <v>0</v>
      </c>
      <c r="AZ210" s="108">
        <f>Calibração!$E$33</f>
        <v>1223.7983560411221</v>
      </c>
      <c r="BA210" s="109">
        <f t="shared" si="145"/>
        <v>0</v>
      </c>
      <c r="BB210" s="110">
        <f t="shared" si="146"/>
        <v>10.888888888888889</v>
      </c>
      <c r="BC210" s="111">
        <f t="shared" si="147"/>
        <v>0</v>
      </c>
      <c r="BD210" s="88"/>
      <c r="BE210" s="1016" t="s">
        <v>30</v>
      </c>
      <c r="BF210" s="1009"/>
      <c r="BG210" s="1010"/>
      <c r="BH210" s="112">
        <v>2</v>
      </c>
      <c r="BI210" s="106">
        <f>'Cél.por tricoma'!BN240</f>
        <v>2.0666666666666669</v>
      </c>
      <c r="BJ210" s="107">
        <f t="shared" si="148"/>
        <v>4.1333333333333337</v>
      </c>
      <c r="BK210" s="108">
        <f t="shared" si="149"/>
        <v>1631.731141388163</v>
      </c>
      <c r="BL210" s="109">
        <f t="shared" si="150"/>
        <v>6744.4887177377414</v>
      </c>
      <c r="BM210" s="112">
        <f t="shared" si="151"/>
        <v>13.527027027027026</v>
      </c>
      <c r="BN210" s="111">
        <f t="shared" si="152"/>
        <v>498.59357154105186</v>
      </c>
      <c r="BO210" s="88"/>
      <c r="BP210" s="1016" t="s">
        <v>30</v>
      </c>
      <c r="BQ210" s="1009"/>
      <c r="BR210" s="1010"/>
      <c r="BS210" s="112">
        <v>0</v>
      </c>
      <c r="BT210" s="114">
        <f t="shared" si="153"/>
        <v>2</v>
      </c>
      <c r="BU210" s="210">
        <f t="shared" si="154"/>
        <v>0</v>
      </c>
      <c r="BV210" s="108">
        <f t="shared" si="155"/>
        <v>1631.731141388163</v>
      </c>
      <c r="BW210" s="109">
        <f t="shared" si="156"/>
        <v>0</v>
      </c>
      <c r="BX210" s="112">
        <f t="shared" si="157"/>
        <v>17.177419354838708</v>
      </c>
      <c r="BY210" s="111">
        <f t="shared" si="158"/>
        <v>0</v>
      </c>
      <c r="BZ210" s="1018"/>
      <c r="CA210" s="88"/>
      <c r="CB210" s="88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</row>
    <row r="211" spans="1:98" ht="15.75" customHeight="1">
      <c r="A211" s="1018"/>
      <c r="B211" s="1015" t="s">
        <v>39</v>
      </c>
      <c r="C211" s="1009"/>
      <c r="D211" s="1010"/>
      <c r="E211" s="112"/>
      <c r="F211" s="115">
        <f t="shared" si="127"/>
        <v>0</v>
      </c>
      <c r="G211" s="107">
        <f t="shared" si="128"/>
        <v>0</v>
      </c>
      <c r="H211" s="108">
        <f>Calibração!$G$755</f>
        <v>0</v>
      </c>
      <c r="I211" s="109">
        <f t="shared" si="129"/>
        <v>0</v>
      </c>
      <c r="J211" s="110">
        <f t="shared" si="130"/>
        <v>17.316666666666666</v>
      </c>
      <c r="K211" s="111">
        <f t="shared" si="131"/>
        <v>0</v>
      </c>
      <c r="L211" s="86"/>
      <c r="M211" s="1015" t="s">
        <v>39</v>
      </c>
      <c r="N211" s="1009"/>
      <c r="O211" s="1010"/>
      <c r="P211" s="112">
        <v>1</v>
      </c>
      <c r="Q211" s="106">
        <f>'Cél.por tricoma'!BN57</f>
        <v>1</v>
      </c>
      <c r="R211" s="107">
        <f t="shared" si="159"/>
        <v>1</v>
      </c>
      <c r="S211" s="108">
        <f t="shared" si="132"/>
        <v>1223.7983560411221</v>
      </c>
      <c r="T211" s="109">
        <f t="shared" si="133"/>
        <v>1223.7983560411221</v>
      </c>
      <c r="U211" s="110">
        <f t="shared" si="134"/>
        <v>11.727272727272727</v>
      </c>
      <c r="V211" s="111">
        <f t="shared" si="135"/>
        <v>104.35489857714995</v>
      </c>
      <c r="W211" s="88"/>
      <c r="X211" s="1015" t="s">
        <v>39</v>
      </c>
      <c r="Y211" s="1009"/>
      <c r="Z211" s="1010"/>
      <c r="AA211" s="112">
        <v>2</v>
      </c>
      <c r="AB211" s="106">
        <f>'Cél.por tricoma'!BN103</f>
        <v>1</v>
      </c>
      <c r="AC211" s="107">
        <f t="shared" si="136"/>
        <v>2</v>
      </c>
      <c r="AD211" s="108">
        <f t="shared" si="137"/>
        <v>392.39392555016752</v>
      </c>
      <c r="AE211" s="109">
        <f t="shared" si="138"/>
        <v>784.78785110033505</v>
      </c>
      <c r="AF211" s="110">
        <f t="shared" si="160"/>
        <v>11.445783132530121</v>
      </c>
      <c r="AG211" s="111">
        <f t="shared" si="139"/>
        <v>8982.5115487387757</v>
      </c>
      <c r="AH211" s="88"/>
      <c r="AI211" s="1015" t="s">
        <v>39</v>
      </c>
      <c r="AJ211" s="1009"/>
      <c r="AK211" s="1010"/>
      <c r="AL211" s="112">
        <v>3</v>
      </c>
      <c r="AM211" s="106">
        <f>'Cél.por tricoma'!BN149</f>
        <v>1</v>
      </c>
      <c r="AN211" s="107">
        <f t="shared" si="140"/>
        <v>3</v>
      </c>
      <c r="AO211" s="108">
        <f t="shared" si="141"/>
        <v>294.29544416262564</v>
      </c>
      <c r="AP211" s="109">
        <f t="shared" si="142"/>
        <v>882.88633248787687</v>
      </c>
      <c r="AQ211" s="110">
        <f t="shared" si="143"/>
        <v>11.797872340425531</v>
      </c>
      <c r="AR211" s="111">
        <f t="shared" si="144"/>
        <v>74.834369029630679</v>
      </c>
      <c r="AS211" s="88"/>
      <c r="AT211" s="1015" t="s">
        <v>39</v>
      </c>
      <c r="AU211" s="1009"/>
      <c r="AV211" s="1010"/>
      <c r="AW211" s="112"/>
      <c r="AX211" s="115"/>
      <c r="AY211" s="107">
        <f t="shared" si="161"/>
        <v>0</v>
      </c>
      <c r="AZ211" s="108">
        <f>Calibração!$E$33</f>
        <v>1223.7983560411221</v>
      </c>
      <c r="BA211" s="109">
        <f t="shared" si="145"/>
        <v>0</v>
      </c>
      <c r="BB211" s="110">
        <f t="shared" si="146"/>
        <v>10.888888888888889</v>
      </c>
      <c r="BC211" s="111">
        <f t="shared" si="147"/>
        <v>0</v>
      </c>
      <c r="BD211" s="88"/>
      <c r="BE211" s="1015" t="s">
        <v>39</v>
      </c>
      <c r="BF211" s="1009"/>
      <c r="BG211" s="1010"/>
      <c r="BH211" s="112">
        <v>1</v>
      </c>
      <c r="BI211" s="106">
        <f>'Cél.por tricoma'!BN241</f>
        <v>1</v>
      </c>
      <c r="BJ211" s="107">
        <f t="shared" si="148"/>
        <v>1</v>
      </c>
      <c r="BK211" s="108">
        <f t="shared" si="149"/>
        <v>1631.731141388163</v>
      </c>
      <c r="BL211" s="109">
        <f t="shared" si="150"/>
        <v>1631.731141388163</v>
      </c>
      <c r="BM211" s="112">
        <f t="shared" si="151"/>
        <v>13.527027027027026</v>
      </c>
      <c r="BN211" s="111">
        <f t="shared" si="152"/>
        <v>120.62747698573833</v>
      </c>
      <c r="BO211" s="88"/>
      <c r="BP211" s="1015" t="s">
        <v>39</v>
      </c>
      <c r="BQ211" s="1009"/>
      <c r="BR211" s="1010"/>
      <c r="BS211" s="112">
        <v>1</v>
      </c>
      <c r="BT211" s="115">
        <f t="shared" si="153"/>
        <v>1</v>
      </c>
      <c r="BU211" s="210">
        <f t="shared" si="154"/>
        <v>1</v>
      </c>
      <c r="BV211" s="108">
        <f t="shared" si="155"/>
        <v>1631.731141388163</v>
      </c>
      <c r="BW211" s="109">
        <f t="shared" si="156"/>
        <v>1631.731141388163</v>
      </c>
      <c r="BX211" s="112">
        <f t="shared" si="157"/>
        <v>17.177419354838708</v>
      </c>
      <c r="BY211" s="111">
        <f t="shared" si="158"/>
        <v>94.99279884137664</v>
      </c>
      <c r="BZ211" s="1018"/>
      <c r="CA211" s="88"/>
      <c r="CB211" s="88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</row>
    <row r="212" spans="1:98" ht="15.75" customHeight="1">
      <c r="A212" s="1018"/>
      <c r="B212" s="1011" t="s">
        <v>259</v>
      </c>
      <c r="C212" s="1009"/>
      <c r="D212" s="1010"/>
      <c r="E212" s="112"/>
      <c r="F212" s="115">
        <f t="shared" si="127"/>
        <v>0</v>
      </c>
      <c r="G212" s="107">
        <f t="shared" si="128"/>
        <v>0</v>
      </c>
      <c r="H212" s="108">
        <f>Calibração!$G$755</f>
        <v>0</v>
      </c>
      <c r="I212" s="109">
        <f t="shared" si="129"/>
        <v>0</v>
      </c>
      <c r="J212" s="110">
        <f t="shared" si="130"/>
        <v>17.316666666666666</v>
      </c>
      <c r="K212" s="111">
        <f t="shared" si="131"/>
        <v>0</v>
      </c>
      <c r="L212" s="86"/>
      <c r="M212" s="1011" t="s">
        <v>259</v>
      </c>
      <c r="N212" s="1009"/>
      <c r="O212" s="1010"/>
      <c r="P212" s="112">
        <v>25</v>
      </c>
      <c r="Q212" s="106">
        <f>'Cél.por tricoma'!BN58</f>
        <v>1</v>
      </c>
      <c r="R212" s="107">
        <f t="shared" si="159"/>
        <v>25</v>
      </c>
      <c r="S212" s="108">
        <f t="shared" si="132"/>
        <v>1223.7983560411221</v>
      </c>
      <c r="T212" s="109">
        <f t="shared" si="133"/>
        <v>30594.958901028054</v>
      </c>
      <c r="U212" s="110">
        <f t="shared" si="134"/>
        <v>11.727272727272727</v>
      </c>
      <c r="V212" s="111">
        <f t="shared" si="135"/>
        <v>2608.872464428749</v>
      </c>
      <c r="W212" s="88"/>
      <c r="X212" s="1011" t="s">
        <v>259</v>
      </c>
      <c r="Y212" s="1009"/>
      <c r="Z212" s="1010"/>
      <c r="AA212" s="112">
        <v>29</v>
      </c>
      <c r="AB212" s="106">
        <f>'Cél.por tricoma'!BN104</f>
        <v>1</v>
      </c>
      <c r="AC212" s="107">
        <f t="shared" si="136"/>
        <v>29</v>
      </c>
      <c r="AD212" s="108">
        <f t="shared" si="137"/>
        <v>392.39392555016752</v>
      </c>
      <c r="AE212" s="109">
        <f t="shared" si="138"/>
        <v>11379.423840954858</v>
      </c>
      <c r="AF212" s="110">
        <f t="shared" si="160"/>
        <v>11.445783132530121</v>
      </c>
      <c r="AG212" s="111">
        <f t="shared" si="139"/>
        <v>130246.41745671224</v>
      </c>
      <c r="AH212" s="88"/>
      <c r="AI212" s="1011" t="s">
        <v>259</v>
      </c>
      <c r="AJ212" s="1009"/>
      <c r="AK212" s="1010"/>
      <c r="AL212" s="112">
        <f>16+26</f>
        <v>42</v>
      </c>
      <c r="AM212" s="106">
        <f>'Cél.por tricoma'!BN150</f>
        <v>1</v>
      </c>
      <c r="AN212" s="107">
        <f t="shared" si="140"/>
        <v>42</v>
      </c>
      <c r="AO212" s="108">
        <f t="shared" si="141"/>
        <v>294.29544416262564</v>
      </c>
      <c r="AP212" s="109">
        <f t="shared" si="142"/>
        <v>12360.408654830277</v>
      </c>
      <c r="AQ212" s="110">
        <f t="shared" si="143"/>
        <v>11.797872340425531</v>
      </c>
      <c r="AR212" s="111">
        <f t="shared" si="144"/>
        <v>1047.6811664148297</v>
      </c>
      <c r="AS212" s="88"/>
      <c r="AT212" s="1011" t="s">
        <v>259</v>
      </c>
      <c r="AU212" s="1009"/>
      <c r="AV212" s="1010"/>
      <c r="AW212" s="112"/>
      <c r="AX212" s="115"/>
      <c r="AY212" s="107">
        <f t="shared" si="161"/>
        <v>0</v>
      </c>
      <c r="AZ212" s="108">
        <f>Calibração!$E$33</f>
        <v>1223.7983560411221</v>
      </c>
      <c r="BA212" s="109">
        <f t="shared" si="145"/>
        <v>0</v>
      </c>
      <c r="BB212" s="110">
        <f t="shared" si="146"/>
        <v>10.888888888888889</v>
      </c>
      <c r="BC212" s="111">
        <f t="shared" si="147"/>
        <v>0</v>
      </c>
      <c r="BD212" s="88"/>
      <c r="BE212" s="1011" t="s">
        <v>259</v>
      </c>
      <c r="BF212" s="1009"/>
      <c r="BG212" s="1010"/>
      <c r="BH212" s="112">
        <v>13</v>
      </c>
      <c r="BI212" s="106">
        <f>'Cél.por tricoma'!BN242</f>
        <v>1</v>
      </c>
      <c r="BJ212" s="107">
        <f t="shared" si="148"/>
        <v>13</v>
      </c>
      <c r="BK212" s="108">
        <f t="shared" si="149"/>
        <v>1631.731141388163</v>
      </c>
      <c r="BL212" s="109">
        <f t="shared" si="150"/>
        <v>21212.504838046119</v>
      </c>
      <c r="BM212" s="112">
        <f t="shared" si="151"/>
        <v>13.527027027027026</v>
      </c>
      <c r="BN212" s="111">
        <f t="shared" si="152"/>
        <v>1568.1572008145984</v>
      </c>
      <c r="BO212" s="88"/>
      <c r="BP212" s="1011" t="s">
        <v>259</v>
      </c>
      <c r="BQ212" s="1009"/>
      <c r="BR212" s="1010"/>
      <c r="BS212" s="112">
        <v>19</v>
      </c>
      <c r="BT212" s="115">
        <f t="shared" si="153"/>
        <v>1</v>
      </c>
      <c r="BU212" s="210">
        <f t="shared" si="154"/>
        <v>19</v>
      </c>
      <c r="BV212" s="108">
        <f t="shared" si="155"/>
        <v>1631.731141388163</v>
      </c>
      <c r="BW212" s="109">
        <f t="shared" si="156"/>
        <v>31002.891686375096</v>
      </c>
      <c r="BX212" s="112">
        <f t="shared" si="157"/>
        <v>17.177419354838708</v>
      </c>
      <c r="BY212" s="111">
        <f t="shared" si="158"/>
        <v>1804.863177986156</v>
      </c>
      <c r="BZ212" s="1018"/>
      <c r="CA212" s="88"/>
      <c r="CB212" s="88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</row>
    <row r="213" spans="1:98" ht="15.75" customHeight="1">
      <c r="A213" s="1018"/>
      <c r="B213" s="1011" t="s">
        <v>43</v>
      </c>
      <c r="C213" s="1009"/>
      <c r="D213" s="1010"/>
      <c r="E213" s="112"/>
      <c r="F213" s="115">
        <f t="shared" si="127"/>
        <v>0</v>
      </c>
      <c r="G213" s="107">
        <f t="shared" si="128"/>
        <v>0</v>
      </c>
      <c r="H213" s="108">
        <f>Calibração!$G$755</f>
        <v>0</v>
      </c>
      <c r="I213" s="109">
        <f t="shared" si="129"/>
        <v>0</v>
      </c>
      <c r="J213" s="110">
        <f t="shared" si="130"/>
        <v>17.316666666666666</v>
      </c>
      <c r="K213" s="111">
        <f t="shared" si="131"/>
        <v>0</v>
      </c>
      <c r="L213" s="86"/>
      <c r="M213" s="1011" t="s">
        <v>43</v>
      </c>
      <c r="N213" s="1009"/>
      <c r="O213" s="1010"/>
      <c r="P213" s="112">
        <v>6</v>
      </c>
      <c r="Q213" s="106">
        <f>'Cél.por tricoma'!BN59</f>
        <v>1</v>
      </c>
      <c r="R213" s="107">
        <f t="shared" si="159"/>
        <v>6</v>
      </c>
      <c r="S213" s="108">
        <f t="shared" si="132"/>
        <v>1223.7983560411221</v>
      </c>
      <c r="T213" s="109">
        <f t="shared" si="133"/>
        <v>7342.7901362467328</v>
      </c>
      <c r="U213" s="110">
        <f t="shared" si="134"/>
        <v>11.727272727272727</v>
      </c>
      <c r="V213" s="111">
        <f t="shared" si="135"/>
        <v>626.12939146289978</v>
      </c>
      <c r="W213" s="88"/>
      <c r="X213" s="1011" t="s">
        <v>43</v>
      </c>
      <c r="Y213" s="1009"/>
      <c r="Z213" s="1010"/>
      <c r="AA213" s="112">
        <v>6</v>
      </c>
      <c r="AB213" s="106">
        <f>'Cél.por tricoma'!BN105</f>
        <v>1</v>
      </c>
      <c r="AC213" s="107">
        <f t="shared" si="136"/>
        <v>6</v>
      </c>
      <c r="AD213" s="108">
        <f t="shared" si="137"/>
        <v>392.39392555016752</v>
      </c>
      <c r="AE213" s="109">
        <f t="shared" si="138"/>
        <v>2354.3635533010051</v>
      </c>
      <c r="AF213" s="110">
        <f t="shared" si="160"/>
        <v>11.445783132530121</v>
      </c>
      <c r="AG213" s="111">
        <f t="shared" si="139"/>
        <v>26947.534646216325</v>
      </c>
      <c r="AH213" s="88"/>
      <c r="AI213" s="1011" t="s">
        <v>43</v>
      </c>
      <c r="AJ213" s="1009"/>
      <c r="AK213" s="1010"/>
      <c r="AL213" s="112">
        <v>3</v>
      </c>
      <c r="AM213" s="106">
        <f>'Cél.por tricoma'!BN151</f>
        <v>1</v>
      </c>
      <c r="AN213" s="107">
        <f t="shared" si="140"/>
        <v>3</v>
      </c>
      <c r="AO213" s="108">
        <f t="shared" si="141"/>
        <v>294.29544416262564</v>
      </c>
      <c r="AP213" s="109">
        <f t="shared" si="142"/>
        <v>882.88633248787687</v>
      </c>
      <c r="AQ213" s="110">
        <f t="shared" si="143"/>
        <v>11.797872340425531</v>
      </c>
      <c r="AR213" s="111">
        <f t="shared" si="144"/>
        <v>74.834369029630679</v>
      </c>
      <c r="AS213" s="88"/>
      <c r="AT213" s="1011" t="s">
        <v>43</v>
      </c>
      <c r="AU213" s="1009"/>
      <c r="AV213" s="1010"/>
      <c r="AW213" s="112"/>
      <c r="AX213" s="115"/>
      <c r="AY213" s="107">
        <f t="shared" si="161"/>
        <v>0</v>
      </c>
      <c r="AZ213" s="108">
        <f>Calibração!$E$33</f>
        <v>1223.7983560411221</v>
      </c>
      <c r="BA213" s="109">
        <f t="shared" si="145"/>
        <v>0</v>
      </c>
      <c r="BB213" s="110">
        <f t="shared" si="146"/>
        <v>10.888888888888889</v>
      </c>
      <c r="BC213" s="111">
        <f t="shared" si="147"/>
        <v>0</v>
      </c>
      <c r="BD213" s="88"/>
      <c r="BE213" s="1011" t="s">
        <v>43</v>
      </c>
      <c r="BF213" s="1009"/>
      <c r="BG213" s="1010"/>
      <c r="BH213" s="112">
        <v>1</v>
      </c>
      <c r="BI213" s="106">
        <f>'Cél.por tricoma'!BN243</f>
        <v>1</v>
      </c>
      <c r="BJ213" s="107">
        <f t="shared" si="148"/>
        <v>1</v>
      </c>
      <c r="BK213" s="108">
        <f t="shared" si="149"/>
        <v>1631.731141388163</v>
      </c>
      <c r="BL213" s="109">
        <f t="shared" si="150"/>
        <v>1631.731141388163</v>
      </c>
      <c r="BM213" s="112">
        <f t="shared" si="151"/>
        <v>13.527027027027026</v>
      </c>
      <c r="BN213" s="111">
        <f t="shared" si="152"/>
        <v>120.62747698573833</v>
      </c>
      <c r="BO213" s="88"/>
      <c r="BP213" s="1011" t="s">
        <v>43</v>
      </c>
      <c r="BQ213" s="1009"/>
      <c r="BR213" s="1010"/>
      <c r="BS213" s="112">
        <v>4</v>
      </c>
      <c r="BT213" s="115">
        <f t="shared" si="153"/>
        <v>1</v>
      </c>
      <c r="BU213" s="210">
        <f t="shared" si="154"/>
        <v>4</v>
      </c>
      <c r="BV213" s="108">
        <f t="shared" si="155"/>
        <v>1631.731141388163</v>
      </c>
      <c r="BW213" s="109">
        <f t="shared" si="156"/>
        <v>6526.924565552652</v>
      </c>
      <c r="BX213" s="112">
        <f t="shared" si="157"/>
        <v>17.177419354838708</v>
      </c>
      <c r="BY213" s="111">
        <f t="shared" si="158"/>
        <v>379.97119536550656</v>
      </c>
      <c r="BZ213" s="1018"/>
      <c r="CA213" s="88"/>
      <c r="CB213" s="88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</row>
    <row r="214" spans="1:98" ht="15.75" customHeight="1">
      <c r="A214" s="1018"/>
      <c r="B214" s="1011" t="s">
        <v>63</v>
      </c>
      <c r="C214" s="1009"/>
      <c r="D214" s="1010"/>
      <c r="E214" s="112"/>
      <c r="F214" s="115">
        <f t="shared" si="127"/>
        <v>0</v>
      </c>
      <c r="G214" s="107">
        <f t="shared" si="128"/>
        <v>0</v>
      </c>
      <c r="H214" s="108">
        <f>Calibração!$G$755</f>
        <v>0</v>
      </c>
      <c r="I214" s="109">
        <f t="shared" si="129"/>
        <v>0</v>
      </c>
      <c r="J214" s="110">
        <f t="shared" si="130"/>
        <v>17.316666666666666</v>
      </c>
      <c r="K214" s="111">
        <f t="shared" si="131"/>
        <v>0</v>
      </c>
      <c r="L214" s="86"/>
      <c r="M214" s="1011" t="s">
        <v>63</v>
      </c>
      <c r="N214" s="1009"/>
      <c r="O214" s="1010"/>
      <c r="P214" s="112">
        <v>7</v>
      </c>
      <c r="Q214" s="106">
        <f>'Cél.por tricoma'!BN60</f>
        <v>1</v>
      </c>
      <c r="R214" s="107">
        <f t="shared" si="159"/>
        <v>7</v>
      </c>
      <c r="S214" s="108">
        <f t="shared" si="132"/>
        <v>1223.7983560411221</v>
      </c>
      <c r="T214" s="109">
        <f t="shared" si="133"/>
        <v>8566.588492287854</v>
      </c>
      <c r="U214" s="110">
        <f t="shared" si="134"/>
        <v>11.727272727272727</v>
      </c>
      <c r="V214" s="111">
        <f t="shared" si="135"/>
        <v>730.48429004004959</v>
      </c>
      <c r="W214" s="88"/>
      <c r="X214" s="1011" t="s">
        <v>63</v>
      </c>
      <c r="Y214" s="1009"/>
      <c r="Z214" s="1010"/>
      <c r="AA214" s="112">
        <v>7</v>
      </c>
      <c r="AB214" s="106">
        <f>'Cél.por tricoma'!BN106</f>
        <v>1</v>
      </c>
      <c r="AC214" s="107">
        <f t="shared" si="136"/>
        <v>7</v>
      </c>
      <c r="AD214" s="108">
        <f t="shared" si="137"/>
        <v>392.39392555016752</v>
      </c>
      <c r="AE214" s="109">
        <f t="shared" si="138"/>
        <v>2746.7574788511729</v>
      </c>
      <c r="AF214" s="110">
        <f t="shared" si="160"/>
        <v>11.445783132530121</v>
      </c>
      <c r="AG214" s="111">
        <f t="shared" si="139"/>
        <v>31438.790420585716</v>
      </c>
      <c r="AH214" s="88"/>
      <c r="AI214" s="1011" t="s">
        <v>63</v>
      </c>
      <c r="AJ214" s="1009"/>
      <c r="AK214" s="1010"/>
      <c r="AL214" s="112">
        <v>5</v>
      </c>
      <c r="AM214" s="106">
        <f>'Cél.por tricoma'!BN152</f>
        <v>1</v>
      </c>
      <c r="AN214" s="107">
        <f t="shared" si="140"/>
        <v>5</v>
      </c>
      <c r="AO214" s="108">
        <f t="shared" si="141"/>
        <v>294.29544416262564</v>
      </c>
      <c r="AP214" s="109">
        <f t="shared" si="142"/>
        <v>1471.4772208131283</v>
      </c>
      <c r="AQ214" s="110">
        <f t="shared" si="143"/>
        <v>11.797872340425531</v>
      </c>
      <c r="AR214" s="111">
        <f t="shared" si="144"/>
        <v>124.72394838271782</v>
      </c>
      <c r="AS214" s="88"/>
      <c r="AT214" s="1011" t="s">
        <v>63</v>
      </c>
      <c r="AU214" s="1009"/>
      <c r="AV214" s="1010"/>
      <c r="AW214" s="112"/>
      <c r="AX214" s="115"/>
      <c r="AY214" s="107">
        <f t="shared" si="161"/>
        <v>0</v>
      </c>
      <c r="AZ214" s="108">
        <f>Calibração!$E$33</f>
        <v>1223.7983560411221</v>
      </c>
      <c r="BA214" s="109">
        <f t="shared" si="145"/>
        <v>0</v>
      </c>
      <c r="BB214" s="110">
        <f t="shared" si="146"/>
        <v>10.888888888888889</v>
      </c>
      <c r="BC214" s="111">
        <f t="shared" si="147"/>
        <v>0</v>
      </c>
      <c r="BD214" s="88"/>
      <c r="BE214" s="1011" t="s">
        <v>63</v>
      </c>
      <c r="BF214" s="1009"/>
      <c r="BG214" s="1010"/>
      <c r="BH214" s="112">
        <v>1</v>
      </c>
      <c r="BI214" s="106">
        <f>'Cél.por tricoma'!BN244</f>
        <v>1</v>
      </c>
      <c r="BJ214" s="107">
        <f t="shared" si="148"/>
        <v>1</v>
      </c>
      <c r="BK214" s="108">
        <f t="shared" si="149"/>
        <v>1631.731141388163</v>
      </c>
      <c r="BL214" s="109">
        <f t="shared" si="150"/>
        <v>1631.731141388163</v>
      </c>
      <c r="BM214" s="112">
        <f t="shared" si="151"/>
        <v>13.527027027027026</v>
      </c>
      <c r="BN214" s="111">
        <f t="shared" si="152"/>
        <v>120.62747698573833</v>
      </c>
      <c r="BO214" s="88"/>
      <c r="BP214" s="1011" t="s">
        <v>63</v>
      </c>
      <c r="BQ214" s="1009"/>
      <c r="BR214" s="1010"/>
      <c r="BS214" s="112">
        <v>5</v>
      </c>
      <c r="BT214" s="115">
        <f t="shared" si="153"/>
        <v>1</v>
      </c>
      <c r="BU214" s="210">
        <f t="shared" si="154"/>
        <v>5</v>
      </c>
      <c r="BV214" s="108">
        <f t="shared" si="155"/>
        <v>1631.731141388163</v>
      </c>
      <c r="BW214" s="109">
        <f t="shared" si="156"/>
        <v>8158.6557069408154</v>
      </c>
      <c r="BX214" s="112">
        <f t="shared" si="157"/>
        <v>17.177419354838708</v>
      </c>
      <c r="BY214" s="111">
        <f t="shared" si="158"/>
        <v>474.96399420688317</v>
      </c>
      <c r="BZ214" s="1018"/>
      <c r="CA214" s="88"/>
      <c r="CB214" s="88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</row>
    <row r="215" spans="1:98" ht="15.75" customHeight="1">
      <c r="A215" s="1018"/>
      <c r="B215" s="1016" t="s">
        <v>166</v>
      </c>
      <c r="C215" s="1009"/>
      <c r="D215" s="1010"/>
      <c r="E215" s="112"/>
      <c r="F215" s="114">
        <f t="shared" si="127"/>
        <v>0</v>
      </c>
      <c r="G215" s="107">
        <f t="shared" si="128"/>
        <v>0</v>
      </c>
      <c r="H215" s="108">
        <f>Calibração!$G$755</f>
        <v>0</v>
      </c>
      <c r="I215" s="109">
        <f t="shared" si="129"/>
        <v>0</v>
      </c>
      <c r="J215" s="110">
        <f t="shared" si="130"/>
        <v>17.316666666666666</v>
      </c>
      <c r="K215" s="111">
        <f t="shared" si="131"/>
        <v>0</v>
      </c>
      <c r="L215" s="86"/>
      <c r="M215" s="1016" t="s">
        <v>166</v>
      </c>
      <c r="N215" s="1009"/>
      <c r="O215" s="1010"/>
      <c r="P215" s="112">
        <v>1</v>
      </c>
      <c r="Q215" s="106">
        <f>'Cél.por tricoma'!BN61</f>
        <v>15.142857142857142</v>
      </c>
      <c r="R215" s="107">
        <f t="shared" si="159"/>
        <v>15.142857142857142</v>
      </c>
      <c r="S215" s="108">
        <f t="shared" si="132"/>
        <v>1223.7983560411221</v>
      </c>
      <c r="T215" s="109">
        <f t="shared" si="133"/>
        <v>18531.803677194133</v>
      </c>
      <c r="U215" s="110">
        <f t="shared" si="134"/>
        <v>11.727272727272727</v>
      </c>
      <c r="V215" s="111">
        <f t="shared" si="135"/>
        <v>1580.2313213111277</v>
      </c>
      <c r="W215" s="88"/>
      <c r="X215" s="1016" t="s">
        <v>166</v>
      </c>
      <c r="Y215" s="1009"/>
      <c r="Z215" s="1010"/>
      <c r="AA215" s="112">
        <v>0</v>
      </c>
      <c r="AB215" s="106">
        <f>'Cél.por tricoma'!BN107</f>
        <v>15.076923076923077</v>
      </c>
      <c r="AC215" s="107">
        <f t="shared" si="136"/>
        <v>0</v>
      </c>
      <c r="AD215" s="108">
        <f t="shared" si="137"/>
        <v>392.39392555016752</v>
      </c>
      <c r="AE215" s="109">
        <f t="shared" si="138"/>
        <v>0</v>
      </c>
      <c r="AF215" s="110">
        <f t="shared" si="160"/>
        <v>11.445783132530121</v>
      </c>
      <c r="AG215" s="111">
        <f t="shared" si="139"/>
        <v>0</v>
      </c>
      <c r="AH215" s="88"/>
      <c r="AI215" s="1016" t="s">
        <v>166</v>
      </c>
      <c r="AJ215" s="1009"/>
      <c r="AK215" s="1010"/>
      <c r="AL215" s="112">
        <v>0</v>
      </c>
      <c r="AM215" s="106">
        <f>'Cél.por tricoma'!BN153</f>
        <v>13.6</v>
      </c>
      <c r="AN215" s="107">
        <f t="shared" si="140"/>
        <v>0</v>
      </c>
      <c r="AO215" s="108">
        <f t="shared" si="141"/>
        <v>294.29544416262564</v>
      </c>
      <c r="AP215" s="109">
        <f t="shared" si="142"/>
        <v>0</v>
      </c>
      <c r="AQ215" s="110">
        <f t="shared" si="143"/>
        <v>11.797872340425531</v>
      </c>
      <c r="AR215" s="111">
        <f t="shared" si="144"/>
        <v>0</v>
      </c>
      <c r="AS215" s="88"/>
      <c r="AT215" s="1016" t="s">
        <v>166</v>
      </c>
      <c r="AU215" s="1009"/>
      <c r="AV215" s="1010"/>
      <c r="AW215" s="112"/>
      <c r="AX215" s="114"/>
      <c r="AY215" s="107">
        <f t="shared" si="161"/>
        <v>0</v>
      </c>
      <c r="AZ215" s="108">
        <f>Calibração!$E$33</f>
        <v>1223.7983560411221</v>
      </c>
      <c r="BA215" s="109">
        <f t="shared" si="145"/>
        <v>0</v>
      </c>
      <c r="BB215" s="110">
        <f t="shared" si="146"/>
        <v>10.888888888888889</v>
      </c>
      <c r="BC215" s="111">
        <f t="shared" si="147"/>
        <v>0</v>
      </c>
      <c r="BD215" s="88"/>
      <c r="BE215" s="1016" t="s">
        <v>166</v>
      </c>
      <c r="BF215" s="1009"/>
      <c r="BG215" s="1010"/>
      <c r="BH215" s="112">
        <v>0</v>
      </c>
      <c r="BI215" s="106">
        <f>'Cél.por tricoma'!BN245</f>
        <v>18.066666666666666</v>
      </c>
      <c r="BJ215" s="107">
        <f t="shared" si="148"/>
        <v>0</v>
      </c>
      <c r="BK215" s="108">
        <f t="shared" si="149"/>
        <v>1631.731141388163</v>
      </c>
      <c r="BL215" s="109">
        <f t="shared" si="150"/>
        <v>0</v>
      </c>
      <c r="BM215" s="112">
        <f t="shared" si="151"/>
        <v>13.527027027027026</v>
      </c>
      <c r="BN215" s="111">
        <f t="shared" si="152"/>
        <v>0</v>
      </c>
      <c r="BO215" s="88"/>
      <c r="BP215" s="1016" t="s">
        <v>166</v>
      </c>
      <c r="BQ215" s="1009"/>
      <c r="BR215" s="1010"/>
      <c r="BS215" s="112">
        <v>1</v>
      </c>
      <c r="BT215" s="114">
        <f t="shared" si="153"/>
        <v>28.1875</v>
      </c>
      <c r="BU215" s="210">
        <f t="shared" si="154"/>
        <v>28.1875</v>
      </c>
      <c r="BV215" s="108">
        <f t="shared" si="155"/>
        <v>1631.731141388163</v>
      </c>
      <c r="BW215" s="109">
        <f t="shared" si="156"/>
        <v>45994.421547878846</v>
      </c>
      <c r="BX215" s="112">
        <f t="shared" si="157"/>
        <v>17.177419354838708</v>
      </c>
      <c r="BY215" s="111">
        <f t="shared" si="158"/>
        <v>2677.6095173413041</v>
      </c>
      <c r="BZ215" s="1018"/>
      <c r="CA215" s="88"/>
      <c r="CB215" s="88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</row>
    <row r="216" spans="1:98" ht="15.75" customHeight="1">
      <c r="A216" s="1018"/>
      <c r="B216" s="1016" t="s">
        <v>260</v>
      </c>
      <c r="C216" s="1009"/>
      <c r="D216" s="1010"/>
      <c r="E216" s="112"/>
      <c r="F216" s="114">
        <f t="shared" si="127"/>
        <v>0</v>
      </c>
      <c r="G216" s="107">
        <f t="shared" si="128"/>
        <v>0</v>
      </c>
      <c r="H216" s="108">
        <f>Calibração!$G$755</f>
        <v>0</v>
      </c>
      <c r="I216" s="109">
        <f t="shared" si="129"/>
        <v>0</v>
      </c>
      <c r="J216" s="110">
        <f t="shared" si="130"/>
        <v>17.316666666666666</v>
      </c>
      <c r="K216" s="111">
        <f t="shared" si="131"/>
        <v>0</v>
      </c>
      <c r="L216" s="86"/>
      <c r="M216" s="1016" t="s">
        <v>260</v>
      </c>
      <c r="N216" s="1009"/>
      <c r="O216" s="1010"/>
      <c r="P216" s="112">
        <v>0</v>
      </c>
      <c r="Q216" s="106" t="e">
        <f>'Cél.por tricoma'!BN62</f>
        <v>#DIV/0!</v>
      </c>
      <c r="R216" s="107">
        <v>0</v>
      </c>
      <c r="S216" s="108">
        <f t="shared" si="132"/>
        <v>1223.7983560411221</v>
      </c>
      <c r="T216" s="109">
        <f t="shared" si="133"/>
        <v>0</v>
      </c>
      <c r="U216" s="110">
        <f t="shared" si="134"/>
        <v>11.727272727272727</v>
      </c>
      <c r="V216" s="111">
        <f t="shared" si="135"/>
        <v>0</v>
      </c>
      <c r="W216" s="88"/>
      <c r="X216" s="1016" t="s">
        <v>260</v>
      </c>
      <c r="Y216" s="1009"/>
      <c r="Z216" s="1010"/>
      <c r="AA216" s="112">
        <v>0</v>
      </c>
      <c r="AB216" s="106" t="e">
        <f>'Cél.por tricoma'!BN108</f>
        <v>#DIV/0!</v>
      </c>
      <c r="AC216" s="107"/>
      <c r="AD216" s="108">
        <f t="shared" si="137"/>
        <v>392.39392555016752</v>
      </c>
      <c r="AE216" s="109">
        <f t="shared" si="138"/>
        <v>0</v>
      </c>
      <c r="AF216" s="110">
        <f t="shared" si="160"/>
        <v>11.445783132530121</v>
      </c>
      <c r="AG216" s="111">
        <f t="shared" si="139"/>
        <v>0</v>
      </c>
      <c r="AH216" s="88"/>
      <c r="AI216" s="1016" t="s">
        <v>260</v>
      </c>
      <c r="AJ216" s="1009"/>
      <c r="AK216" s="1010"/>
      <c r="AL216" s="112">
        <v>0</v>
      </c>
      <c r="AM216" s="106" t="e">
        <f>'Cél.por tricoma'!BN154</f>
        <v>#DIV/0!</v>
      </c>
      <c r="AN216" s="107"/>
      <c r="AO216" s="108">
        <f t="shared" si="141"/>
        <v>294.29544416262564</v>
      </c>
      <c r="AP216" s="109">
        <f t="shared" si="142"/>
        <v>0</v>
      </c>
      <c r="AQ216" s="110">
        <f t="shared" si="143"/>
        <v>11.797872340425531</v>
      </c>
      <c r="AR216" s="111">
        <f t="shared" si="144"/>
        <v>0</v>
      </c>
      <c r="AS216" s="88"/>
      <c r="AT216" s="1016" t="s">
        <v>260</v>
      </c>
      <c r="AU216" s="1009"/>
      <c r="AV216" s="1010"/>
      <c r="AW216" s="112"/>
      <c r="AX216" s="114"/>
      <c r="AY216" s="107">
        <f t="shared" si="161"/>
        <v>0</v>
      </c>
      <c r="AZ216" s="108">
        <f>Calibração!$E$33</f>
        <v>1223.7983560411221</v>
      </c>
      <c r="BA216" s="109">
        <f t="shared" si="145"/>
        <v>0</v>
      </c>
      <c r="BB216" s="110">
        <f t="shared" si="146"/>
        <v>10.888888888888889</v>
      </c>
      <c r="BC216" s="111">
        <f t="shared" si="147"/>
        <v>0</v>
      </c>
      <c r="BD216" s="88"/>
      <c r="BE216" s="1016" t="s">
        <v>260</v>
      </c>
      <c r="BF216" s="1009"/>
      <c r="BG216" s="1010"/>
      <c r="BH216" s="112">
        <v>1</v>
      </c>
      <c r="BI216" s="106">
        <f>'Cél.por tricoma'!BN246</f>
        <v>11.5</v>
      </c>
      <c r="BJ216" s="107">
        <f t="shared" si="148"/>
        <v>11.5</v>
      </c>
      <c r="BK216" s="108">
        <f t="shared" si="149"/>
        <v>1631.731141388163</v>
      </c>
      <c r="BL216" s="109">
        <f t="shared" si="150"/>
        <v>18764.908125963873</v>
      </c>
      <c r="BM216" s="112">
        <f t="shared" si="151"/>
        <v>13.527027027027026</v>
      </c>
      <c r="BN216" s="111">
        <f t="shared" si="152"/>
        <v>1387.2159853359908</v>
      </c>
      <c r="BO216" s="88"/>
      <c r="BP216" s="1016" t="s">
        <v>260</v>
      </c>
      <c r="BQ216" s="1009"/>
      <c r="BR216" s="1010"/>
      <c r="BS216" s="112">
        <v>1</v>
      </c>
      <c r="BT216" s="165">
        <f t="shared" si="153"/>
        <v>21.833333333333332</v>
      </c>
      <c r="BU216" s="210">
        <f t="shared" si="154"/>
        <v>21.833333333333332</v>
      </c>
      <c r="BV216" s="108">
        <f t="shared" si="155"/>
        <v>1631.731141388163</v>
      </c>
      <c r="BW216" s="109">
        <f t="shared" si="156"/>
        <v>35626.129920308224</v>
      </c>
      <c r="BX216" s="112">
        <f t="shared" si="157"/>
        <v>17.177419354838708</v>
      </c>
      <c r="BY216" s="111">
        <f t="shared" si="158"/>
        <v>2074.0094413700563</v>
      </c>
      <c r="BZ216" s="1018"/>
      <c r="CA216" s="88"/>
      <c r="CB216" s="88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</row>
    <row r="217" spans="1:98" ht="15.75" customHeight="1">
      <c r="A217" s="1018"/>
      <c r="B217" s="1008" t="s">
        <v>52</v>
      </c>
      <c r="C217" s="1009"/>
      <c r="D217" s="1010"/>
      <c r="E217" s="112"/>
      <c r="F217" s="114">
        <f t="shared" si="127"/>
        <v>0</v>
      </c>
      <c r="G217" s="107">
        <f t="shared" si="128"/>
        <v>0</v>
      </c>
      <c r="H217" s="108">
        <f>Calibração!$G$755</f>
        <v>0</v>
      </c>
      <c r="I217" s="109">
        <f t="shared" si="129"/>
        <v>0</v>
      </c>
      <c r="J217" s="110">
        <f t="shared" si="130"/>
        <v>17.316666666666666</v>
      </c>
      <c r="K217" s="111">
        <f t="shared" si="131"/>
        <v>0</v>
      </c>
      <c r="L217" s="86"/>
      <c r="M217" s="1008" t="s">
        <v>52</v>
      </c>
      <c r="N217" s="1009"/>
      <c r="O217" s="1010"/>
      <c r="P217" s="112">
        <v>11</v>
      </c>
      <c r="Q217" s="106">
        <f>'Cél.por tricoma'!BN63</f>
        <v>2</v>
      </c>
      <c r="R217" s="107">
        <f t="shared" ref="R217:R246" si="162">Q217*P217</f>
        <v>22</v>
      </c>
      <c r="S217" s="108">
        <f t="shared" si="132"/>
        <v>1223.7983560411221</v>
      </c>
      <c r="T217" s="109">
        <f t="shared" si="133"/>
        <v>26923.563832904685</v>
      </c>
      <c r="U217" s="110">
        <f t="shared" si="134"/>
        <v>11.727272727272727</v>
      </c>
      <c r="V217" s="111">
        <f t="shared" si="135"/>
        <v>2295.8077686972988</v>
      </c>
      <c r="W217" s="88"/>
      <c r="X217" s="1008" t="s">
        <v>52</v>
      </c>
      <c r="Y217" s="1009"/>
      <c r="Z217" s="1010"/>
      <c r="AA217" s="112">
        <v>8</v>
      </c>
      <c r="AB217" s="106">
        <f>'Cél.por tricoma'!BN109</f>
        <v>2</v>
      </c>
      <c r="AC217" s="107">
        <f>AA217*AB217</f>
        <v>16</v>
      </c>
      <c r="AD217" s="108">
        <f t="shared" si="137"/>
        <v>392.39392555016752</v>
      </c>
      <c r="AE217" s="109">
        <f t="shared" si="138"/>
        <v>6278.3028088026804</v>
      </c>
      <c r="AF217" s="110">
        <f t="shared" si="160"/>
        <v>11.445783132530121</v>
      </c>
      <c r="AG217" s="111">
        <f t="shared" si="139"/>
        <v>71860.092389910205</v>
      </c>
      <c r="AH217" s="88"/>
      <c r="AI217" s="1008" t="s">
        <v>52</v>
      </c>
      <c r="AJ217" s="1009"/>
      <c r="AK217" s="1010"/>
      <c r="AL217" s="112">
        <v>7</v>
      </c>
      <c r="AM217" s="106">
        <f>'Cél.por tricoma'!BN155</f>
        <v>2</v>
      </c>
      <c r="AN217" s="107">
        <f>AL217*AM217</f>
        <v>14</v>
      </c>
      <c r="AO217" s="108">
        <f t="shared" si="141"/>
        <v>294.29544416262564</v>
      </c>
      <c r="AP217" s="109">
        <f t="shared" si="142"/>
        <v>4120.1362182767589</v>
      </c>
      <c r="AQ217" s="110">
        <f t="shared" si="143"/>
        <v>11.797872340425531</v>
      </c>
      <c r="AR217" s="111">
        <f t="shared" si="144"/>
        <v>349.2270554716099</v>
      </c>
      <c r="AS217" s="88"/>
      <c r="AT217" s="1008" t="s">
        <v>52</v>
      </c>
      <c r="AU217" s="1009"/>
      <c r="AV217" s="1010"/>
      <c r="AW217" s="112"/>
      <c r="AX217" s="115"/>
      <c r="AY217" s="107">
        <f t="shared" si="161"/>
        <v>0</v>
      </c>
      <c r="AZ217" s="108">
        <f>Calibração!$E$33</f>
        <v>1223.7983560411221</v>
      </c>
      <c r="BA217" s="109">
        <f t="shared" si="145"/>
        <v>0</v>
      </c>
      <c r="BB217" s="110">
        <f t="shared" si="146"/>
        <v>10.888888888888889</v>
      </c>
      <c r="BC217" s="111">
        <f t="shared" si="147"/>
        <v>0</v>
      </c>
      <c r="BD217" s="88"/>
      <c r="BE217" s="1008" t="s">
        <v>52</v>
      </c>
      <c r="BF217" s="1009"/>
      <c r="BG217" s="1010"/>
      <c r="BH217" s="112">
        <v>4</v>
      </c>
      <c r="BI217" s="106">
        <f>'Cél.por tricoma'!BN247</f>
        <v>2</v>
      </c>
      <c r="BJ217" s="107">
        <f t="shared" si="148"/>
        <v>8</v>
      </c>
      <c r="BK217" s="108">
        <f t="shared" si="149"/>
        <v>1631.731141388163</v>
      </c>
      <c r="BL217" s="109">
        <f t="shared" si="150"/>
        <v>13053.849131105304</v>
      </c>
      <c r="BM217" s="112">
        <f t="shared" si="151"/>
        <v>13.527027027027026</v>
      </c>
      <c r="BN217" s="111">
        <f t="shared" si="152"/>
        <v>965.01981588590661</v>
      </c>
      <c r="BO217" s="88"/>
      <c r="BP217" s="1008" t="s">
        <v>52</v>
      </c>
      <c r="BQ217" s="1009"/>
      <c r="BR217" s="1010"/>
      <c r="BS217" s="112">
        <v>8</v>
      </c>
      <c r="BT217" s="115">
        <f t="shared" si="153"/>
        <v>2</v>
      </c>
      <c r="BU217" s="210">
        <f t="shared" si="154"/>
        <v>16</v>
      </c>
      <c r="BV217" s="108">
        <f t="shared" si="155"/>
        <v>1631.731141388163</v>
      </c>
      <c r="BW217" s="109">
        <f t="shared" si="156"/>
        <v>26107.698262210608</v>
      </c>
      <c r="BX217" s="112">
        <f t="shared" si="157"/>
        <v>17.177419354838708</v>
      </c>
      <c r="BY217" s="111">
        <f t="shared" si="158"/>
        <v>1519.8847814620262</v>
      </c>
      <c r="BZ217" s="1018"/>
      <c r="CA217" s="88"/>
      <c r="CB217" s="88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</row>
    <row r="218" spans="1:98" ht="15.75" customHeight="1">
      <c r="A218" s="1018"/>
      <c r="B218" s="1016" t="s">
        <v>185</v>
      </c>
      <c r="C218" s="1009"/>
      <c r="D218" s="1010"/>
      <c r="E218" s="112"/>
      <c r="F218" s="114">
        <f t="shared" si="127"/>
        <v>0</v>
      </c>
      <c r="G218" s="107">
        <f t="shared" si="128"/>
        <v>0</v>
      </c>
      <c r="H218" s="108">
        <f>Calibração!$G$755</f>
        <v>0</v>
      </c>
      <c r="I218" s="109">
        <f t="shared" si="129"/>
        <v>0</v>
      </c>
      <c r="J218" s="110">
        <f t="shared" si="130"/>
        <v>17.316666666666666</v>
      </c>
      <c r="K218" s="111">
        <f t="shared" si="131"/>
        <v>0</v>
      </c>
      <c r="L218" s="86"/>
      <c r="M218" s="1016" t="s">
        <v>185</v>
      </c>
      <c r="N218" s="1009"/>
      <c r="O218" s="1010"/>
      <c r="P218" s="112">
        <v>1</v>
      </c>
      <c r="Q218" s="106">
        <f>'Cél.por tricoma'!BN64</f>
        <v>11.733333333333333</v>
      </c>
      <c r="R218" s="107">
        <f t="shared" si="162"/>
        <v>11.733333333333333</v>
      </c>
      <c r="S218" s="108">
        <f t="shared" si="132"/>
        <v>1223.7983560411221</v>
      </c>
      <c r="T218" s="109">
        <f t="shared" si="133"/>
        <v>14359.234044215833</v>
      </c>
      <c r="U218" s="110">
        <f t="shared" si="134"/>
        <v>11.727272727272727</v>
      </c>
      <c r="V218" s="111">
        <f t="shared" si="135"/>
        <v>1224.4308099718928</v>
      </c>
      <c r="W218" s="88"/>
      <c r="X218" s="1016" t="s">
        <v>185</v>
      </c>
      <c r="Y218" s="1009"/>
      <c r="Z218" s="1010"/>
      <c r="AA218" s="112">
        <v>1</v>
      </c>
      <c r="AB218" s="106">
        <f>'Cél.por tricoma'!BN110</f>
        <v>9.5555555555555554</v>
      </c>
      <c r="AC218" s="107">
        <f>AA218*AB218</f>
        <v>9.5555555555555554</v>
      </c>
      <c r="AD218" s="108">
        <f t="shared" si="137"/>
        <v>392.39392555016752</v>
      </c>
      <c r="AE218" s="109">
        <f t="shared" si="138"/>
        <v>3749.5419552571561</v>
      </c>
      <c r="AF218" s="110">
        <f t="shared" si="160"/>
        <v>11.445783132530121</v>
      </c>
      <c r="AG218" s="111">
        <f t="shared" si="139"/>
        <v>42916.444066196367</v>
      </c>
      <c r="AH218" s="88"/>
      <c r="AI218" s="1016" t="s">
        <v>185</v>
      </c>
      <c r="AJ218" s="1009"/>
      <c r="AK218" s="1010"/>
      <c r="AL218" s="112">
        <v>3</v>
      </c>
      <c r="AM218" s="106">
        <f>'Cél.por tricoma'!BN156</f>
        <v>9.7333333333333325</v>
      </c>
      <c r="AN218" s="107">
        <f>AL218*AM218</f>
        <v>29.199999999999996</v>
      </c>
      <c r="AO218" s="108">
        <f t="shared" si="141"/>
        <v>294.29544416262564</v>
      </c>
      <c r="AP218" s="109">
        <f t="shared" si="142"/>
        <v>8593.4269695486673</v>
      </c>
      <c r="AQ218" s="110">
        <f t="shared" si="143"/>
        <v>11.797872340425531</v>
      </c>
      <c r="AR218" s="111">
        <f t="shared" si="144"/>
        <v>728.38785855507194</v>
      </c>
      <c r="AS218" s="88"/>
      <c r="AT218" s="1016" t="s">
        <v>185</v>
      </c>
      <c r="AU218" s="1009"/>
      <c r="AV218" s="1010"/>
      <c r="AW218" s="112"/>
      <c r="AX218" s="114"/>
      <c r="AY218" s="107">
        <f t="shared" si="161"/>
        <v>0</v>
      </c>
      <c r="AZ218" s="108">
        <f>Calibração!$E$33</f>
        <v>1223.7983560411221</v>
      </c>
      <c r="BA218" s="109">
        <f t="shared" si="145"/>
        <v>0</v>
      </c>
      <c r="BB218" s="110">
        <f t="shared" si="146"/>
        <v>10.888888888888889</v>
      </c>
      <c r="BC218" s="111">
        <f t="shared" si="147"/>
        <v>0</v>
      </c>
      <c r="BD218" s="88"/>
      <c r="BE218" s="1016" t="s">
        <v>185</v>
      </c>
      <c r="BF218" s="1009"/>
      <c r="BG218" s="1010"/>
      <c r="BH218" s="112">
        <v>100</v>
      </c>
      <c r="BI218" s="106">
        <f>'Cél.por tricoma'!BN248</f>
        <v>13.6</v>
      </c>
      <c r="BJ218" s="107">
        <f t="shared" si="148"/>
        <v>1360</v>
      </c>
      <c r="BK218" s="108">
        <f t="shared" si="149"/>
        <v>1631.731141388163</v>
      </c>
      <c r="BL218" s="109">
        <f t="shared" si="150"/>
        <v>2219154.3522879016</v>
      </c>
      <c r="BM218" s="112">
        <f t="shared" si="151"/>
        <v>13.527027027027026</v>
      </c>
      <c r="BN218" s="111">
        <f t="shared" si="152"/>
        <v>164053.36870060413</v>
      </c>
      <c r="BO218" s="88"/>
      <c r="BP218" s="1016" t="s">
        <v>185</v>
      </c>
      <c r="BQ218" s="1009"/>
      <c r="BR218" s="1010"/>
      <c r="BS218" s="112">
        <v>100</v>
      </c>
      <c r="BT218" s="114">
        <f t="shared" si="153"/>
        <v>13.333333333333334</v>
      </c>
      <c r="BU218" s="210">
        <f t="shared" si="154"/>
        <v>1333.3333333333335</v>
      </c>
      <c r="BV218" s="108">
        <f t="shared" si="155"/>
        <v>1631.731141388163</v>
      </c>
      <c r="BW218" s="109">
        <f t="shared" si="156"/>
        <v>2175641.5218508844</v>
      </c>
      <c r="BX218" s="112">
        <f t="shared" si="157"/>
        <v>17.177419354838708</v>
      </c>
      <c r="BY218" s="111">
        <f t="shared" si="158"/>
        <v>126657.06512183553</v>
      </c>
      <c r="BZ218" s="1018"/>
      <c r="CA218" s="88"/>
      <c r="CB218" s="88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</row>
    <row r="219" spans="1:98" ht="15.75" customHeight="1">
      <c r="A219" s="1018"/>
      <c r="B219" s="1011" t="s">
        <v>56</v>
      </c>
      <c r="C219" s="1009"/>
      <c r="D219" s="1010"/>
      <c r="E219" s="112"/>
      <c r="F219" s="114">
        <f t="shared" si="127"/>
        <v>0</v>
      </c>
      <c r="G219" s="107">
        <f t="shared" si="128"/>
        <v>0</v>
      </c>
      <c r="H219" s="108">
        <f>Calibração!$G$755</f>
        <v>0</v>
      </c>
      <c r="I219" s="109">
        <f t="shared" si="129"/>
        <v>0</v>
      </c>
      <c r="J219" s="110">
        <f t="shared" si="130"/>
        <v>17.316666666666666</v>
      </c>
      <c r="K219" s="111">
        <f t="shared" si="131"/>
        <v>0</v>
      </c>
      <c r="L219" s="86"/>
      <c r="M219" s="1011" t="s">
        <v>56</v>
      </c>
      <c r="N219" s="1009"/>
      <c r="O219" s="1010"/>
      <c r="P219" s="112">
        <v>0</v>
      </c>
      <c r="Q219" s="106">
        <f>'Cél.por tricoma'!BN65</f>
        <v>4</v>
      </c>
      <c r="R219" s="107">
        <f t="shared" si="162"/>
        <v>0</v>
      </c>
      <c r="S219" s="108">
        <f t="shared" si="132"/>
        <v>1223.7983560411221</v>
      </c>
      <c r="T219" s="109">
        <f t="shared" si="133"/>
        <v>0</v>
      </c>
      <c r="U219" s="110">
        <f t="shared" si="134"/>
        <v>11.727272727272727</v>
      </c>
      <c r="V219" s="111">
        <f t="shared" si="135"/>
        <v>0</v>
      </c>
      <c r="W219" s="88"/>
      <c r="X219" s="1011" t="s">
        <v>56</v>
      </c>
      <c r="Y219" s="1009"/>
      <c r="Z219" s="1010"/>
      <c r="AA219" s="112">
        <v>5</v>
      </c>
      <c r="AB219" s="106">
        <f>'Cél.por tricoma'!BN111</f>
        <v>4</v>
      </c>
      <c r="AC219" s="107">
        <f>AA219*AB219</f>
        <v>20</v>
      </c>
      <c r="AD219" s="108">
        <f t="shared" si="137"/>
        <v>392.39392555016752</v>
      </c>
      <c r="AE219" s="109">
        <f t="shared" si="138"/>
        <v>7847.8785110033505</v>
      </c>
      <c r="AF219" s="110">
        <f t="shared" si="160"/>
        <v>11.445783132530121</v>
      </c>
      <c r="AG219" s="111">
        <f t="shared" si="139"/>
        <v>89825.115487387753</v>
      </c>
      <c r="AH219" s="88"/>
      <c r="AI219" s="1011" t="s">
        <v>56</v>
      </c>
      <c r="AJ219" s="1009"/>
      <c r="AK219" s="1010"/>
      <c r="AL219" s="112">
        <v>3</v>
      </c>
      <c r="AM219" s="106">
        <f>'Cél.por tricoma'!BN157</f>
        <v>4</v>
      </c>
      <c r="AN219" s="107">
        <f>AL219*AM219</f>
        <v>12</v>
      </c>
      <c r="AO219" s="108">
        <f t="shared" si="141"/>
        <v>294.29544416262564</v>
      </c>
      <c r="AP219" s="109">
        <f t="shared" si="142"/>
        <v>3531.5453299515075</v>
      </c>
      <c r="AQ219" s="110">
        <f t="shared" si="143"/>
        <v>11.797872340425531</v>
      </c>
      <c r="AR219" s="111">
        <f t="shared" si="144"/>
        <v>299.33747611852272</v>
      </c>
      <c r="AS219" s="88"/>
      <c r="AT219" s="1011" t="s">
        <v>56</v>
      </c>
      <c r="AU219" s="1009"/>
      <c r="AV219" s="1010"/>
      <c r="AW219" s="112"/>
      <c r="AX219" s="115"/>
      <c r="AY219" s="107">
        <f t="shared" si="161"/>
        <v>0</v>
      </c>
      <c r="AZ219" s="108">
        <f>Calibração!$E$33</f>
        <v>1223.7983560411221</v>
      </c>
      <c r="BA219" s="109">
        <f t="shared" si="145"/>
        <v>0</v>
      </c>
      <c r="BB219" s="110">
        <f t="shared" si="146"/>
        <v>10.888888888888889</v>
      </c>
      <c r="BC219" s="111">
        <f t="shared" si="147"/>
        <v>0</v>
      </c>
      <c r="BD219" s="88"/>
      <c r="BE219" s="1011" t="s">
        <v>56</v>
      </c>
      <c r="BF219" s="1009"/>
      <c r="BG219" s="1010"/>
      <c r="BH219" s="112">
        <v>2</v>
      </c>
      <c r="BI219" s="106">
        <f>'Cél.por tricoma'!BN249</f>
        <v>4</v>
      </c>
      <c r="BJ219" s="107">
        <f t="shared" si="148"/>
        <v>8</v>
      </c>
      <c r="BK219" s="108">
        <f t="shared" si="149"/>
        <v>1631.731141388163</v>
      </c>
      <c r="BL219" s="109">
        <f t="shared" si="150"/>
        <v>13053.849131105304</v>
      </c>
      <c r="BM219" s="112">
        <f t="shared" si="151"/>
        <v>13.527027027027026</v>
      </c>
      <c r="BN219" s="111">
        <f t="shared" si="152"/>
        <v>965.01981588590661</v>
      </c>
      <c r="BO219" s="88"/>
      <c r="BP219" s="1011" t="s">
        <v>56</v>
      </c>
      <c r="BQ219" s="1009"/>
      <c r="BR219" s="1010"/>
      <c r="BS219" s="112">
        <v>4</v>
      </c>
      <c r="BT219" s="115">
        <f t="shared" si="153"/>
        <v>4</v>
      </c>
      <c r="BU219" s="210">
        <f t="shared" si="154"/>
        <v>16</v>
      </c>
      <c r="BV219" s="108">
        <f t="shared" si="155"/>
        <v>1631.731141388163</v>
      </c>
      <c r="BW219" s="109">
        <f t="shared" si="156"/>
        <v>26107.698262210608</v>
      </c>
      <c r="BX219" s="112">
        <f t="shared" si="157"/>
        <v>17.177419354838708</v>
      </c>
      <c r="BY219" s="111">
        <f t="shared" si="158"/>
        <v>1519.8847814620262</v>
      </c>
      <c r="BZ219" s="1018"/>
      <c r="CA219" s="88"/>
      <c r="CB219" s="88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</row>
    <row r="220" spans="1:98" ht="15.75" customHeight="1">
      <c r="A220" s="1018"/>
      <c r="B220" s="1016" t="s">
        <v>181</v>
      </c>
      <c r="C220" s="1009"/>
      <c r="D220" s="1010"/>
      <c r="E220" s="112"/>
      <c r="F220" s="114">
        <f t="shared" si="127"/>
        <v>0</v>
      </c>
      <c r="G220" s="107">
        <f t="shared" si="128"/>
        <v>0</v>
      </c>
      <c r="H220" s="108">
        <f>Calibração!$G$755</f>
        <v>0</v>
      </c>
      <c r="I220" s="109">
        <f t="shared" si="129"/>
        <v>0</v>
      </c>
      <c r="J220" s="110">
        <f t="shared" si="130"/>
        <v>17.316666666666666</v>
      </c>
      <c r="K220" s="111">
        <f t="shared" si="131"/>
        <v>0</v>
      </c>
      <c r="L220" s="86"/>
      <c r="M220" s="1016" t="s">
        <v>181</v>
      </c>
      <c r="N220" s="1009"/>
      <c r="O220" s="1010"/>
      <c r="P220" s="112">
        <v>3</v>
      </c>
      <c r="Q220" s="263">
        <f>'Cél.por tricoma'!M383</f>
        <v>20.020017636684305</v>
      </c>
      <c r="R220" s="107">
        <f t="shared" si="162"/>
        <v>60.060052910052917</v>
      </c>
      <c r="S220" s="108">
        <f t="shared" si="132"/>
        <v>1223.7983560411221</v>
      </c>
      <c r="T220" s="109">
        <f t="shared" si="133"/>
        <v>73501.394015065569</v>
      </c>
      <c r="U220" s="110">
        <f t="shared" si="134"/>
        <v>11.727272727272727</v>
      </c>
      <c r="V220" s="111">
        <f t="shared" si="135"/>
        <v>6267.5607299668318</v>
      </c>
      <c r="W220" s="88"/>
      <c r="X220" s="1016" t="s">
        <v>181</v>
      </c>
      <c r="Y220" s="1009"/>
      <c r="Z220" s="1010"/>
      <c r="AA220" s="112">
        <v>0</v>
      </c>
      <c r="AB220" s="106" t="e">
        <f>'Cél.por tricoma'!BN112</f>
        <v>#DIV/0!</v>
      </c>
      <c r="AC220" s="107"/>
      <c r="AD220" s="108">
        <f t="shared" si="137"/>
        <v>392.39392555016752</v>
      </c>
      <c r="AE220" s="109">
        <f t="shared" si="138"/>
        <v>0</v>
      </c>
      <c r="AF220" s="110">
        <f t="shared" si="160"/>
        <v>11.445783132530121</v>
      </c>
      <c r="AG220" s="111">
        <f t="shared" si="139"/>
        <v>0</v>
      </c>
      <c r="AH220" s="88"/>
      <c r="AI220" s="1016" t="s">
        <v>181</v>
      </c>
      <c r="AJ220" s="1009"/>
      <c r="AK220" s="1010"/>
      <c r="AL220" s="112">
        <v>0</v>
      </c>
      <c r="AM220" s="106" t="e">
        <f>'Cél.por tricoma'!BN158</f>
        <v>#DIV/0!</v>
      </c>
      <c r="AN220" s="107"/>
      <c r="AO220" s="108">
        <f t="shared" si="141"/>
        <v>294.29544416262564</v>
      </c>
      <c r="AP220" s="109">
        <f t="shared" si="142"/>
        <v>0</v>
      </c>
      <c r="AQ220" s="110">
        <f t="shared" si="143"/>
        <v>11.797872340425531</v>
      </c>
      <c r="AR220" s="111">
        <f t="shared" si="144"/>
        <v>0</v>
      </c>
      <c r="AS220" s="88"/>
      <c r="AT220" s="1016" t="s">
        <v>181</v>
      </c>
      <c r="AU220" s="1009"/>
      <c r="AV220" s="1010"/>
      <c r="AW220" s="112"/>
      <c r="AX220" s="114"/>
      <c r="AY220" s="107">
        <v>0</v>
      </c>
      <c r="AZ220" s="108">
        <f>Calibração!$E$33</f>
        <v>1223.7983560411221</v>
      </c>
      <c r="BA220" s="109">
        <f t="shared" si="145"/>
        <v>0</v>
      </c>
      <c r="BB220" s="110">
        <f t="shared" si="146"/>
        <v>10.888888888888889</v>
      </c>
      <c r="BC220" s="111">
        <f t="shared" si="147"/>
        <v>0</v>
      </c>
      <c r="BD220" s="88"/>
      <c r="BE220" s="1016" t="s">
        <v>181</v>
      </c>
      <c r="BF220" s="1009"/>
      <c r="BG220" s="1010"/>
      <c r="BH220" s="112">
        <v>6</v>
      </c>
      <c r="BI220" s="264">
        <f>'Cél.por tricoma'!W383</f>
        <v>19.338690476190479</v>
      </c>
      <c r="BJ220" s="107">
        <f t="shared" si="148"/>
        <v>116.03214285714287</v>
      </c>
      <c r="BK220" s="108">
        <f t="shared" si="149"/>
        <v>1631.731141388163</v>
      </c>
      <c r="BL220" s="109">
        <f t="shared" si="150"/>
        <v>189333.26090200013</v>
      </c>
      <c r="BM220" s="112">
        <f t="shared" si="151"/>
        <v>13.527027027027026</v>
      </c>
      <c r="BN220" s="111">
        <f t="shared" si="152"/>
        <v>13996.664642105905</v>
      </c>
      <c r="BO220" s="88"/>
      <c r="BP220" s="1016" t="s">
        <v>181</v>
      </c>
      <c r="BQ220" s="1009"/>
      <c r="BR220" s="1010"/>
      <c r="BS220" s="112">
        <v>0</v>
      </c>
      <c r="BT220" s="114">
        <f t="shared" si="153"/>
        <v>25.363636363636363</v>
      </c>
      <c r="BU220" s="210">
        <f t="shared" si="154"/>
        <v>0</v>
      </c>
      <c r="BV220" s="108">
        <f t="shared" si="155"/>
        <v>1631.731141388163</v>
      </c>
      <c r="BW220" s="109">
        <f t="shared" si="156"/>
        <v>0</v>
      </c>
      <c r="BX220" s="112">
        <f t="shared" si="157"/>
        <v>17.177419354838708</v>
      </c>
      <c r="BY220" s="111">
        <f t="shared" si="158"/>
        <v>0</v>
      </c>
      <c r="BZ220" s="1018"/>
      <c r="CA220" s="88"/>
      <c r="CB220" s="88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</row>
    <row r="221" spans="1:98" ht="15.75" customHeight="1">
      <c r="A221" s="1018"/>
      <c r="B221" s="1015" t="s">
        <v>261</v>
      </c>
      <c r="C221" s="1009"/>
      <c r="D221" s="1010"/>
      <c r="E221" s="112"/>
      <c r="F221" s="114">
        <f t="shared" si="127"/>
        <v>0</v>
      </c>
      <c r="G221" s="107">
        <f t="shared" si="128"/>
        <v>0</v>
      </c>
      <c r="H221" s="108">
        <f>Calibração!$G$755</f>
        <v>0</v>
      </c>
      <c r="I221" s="109">
        <f t="shared" si="129"/>
        <v>0</v>
      </c>
      <c r="J221" s="110">
        <f t="shared" si="130"/>
        <v>17.316666666666666</v>
      </c>
      <c r="K221" s="111">
        <f t="shared" si="131"/>
        <v>0</v>
      </c>
      <c r="L221" s="86"/>
      <c r="M221" s="1015" t="s">
        <v>261</v>
      </c>
      <c r="N221" s="1009"/>
      <c r="O221" s="1010"/>
      <c r="P221" s="112">
        <v>3</v>
      </c>
      <c r="Q221" s="106">
        <f>'Cél.por tricoma'!BN67</f>
        <v>4.4333333333333336</v>
      </c>
      <c r="R221" s="107">
        <f t="shared" si="162"/>
        <v>13.3</v>
      </c>
      <c r="S221" s="108">
        <f t="shared" si="132"/>
        <v>1223.7983560411221</v>
      </c>
      <c r="T221" s="109">
        <f t="shared" si="133"/>
        <v>16276.518135346925</v>
      </c>
      <c r="U221" s="110">
        <f t="shared" si="134"/>
        <v>11.727272727272727</v>
      </c>
      <c r="V221" s="111">
        <f t="shared" si="135"/>
        <v>1387.9201510760945</v>
      </c>
      <c r="W221" s="88"/>
      <c r="X221" s="1015" t="s">
        <v>261</v>
      </c>
      <c r="Y221" s="1009"/>
      <c r="Z221" s="1010"/>
      <c r="AA221" s="112">
        <v>2</v>
      </c>
      <c r="AB221" s="106">
        <f>'Cél.por tricoma'!BN113</f>
        <v>6.2</v>
      </c>
      <c r="AC221" s="107">
        <f>AA221*AB221</f>
        <v>12.4</v>
      </c>
      <c r="AD221" s="108">
        <f t="shared" si="137"/>
        <v>392.39392555016752</v>
      </c>
      <c r="AE221" s="109">
        <f t="shared" si="138"/>
        <v>4865.6846768220776</v>
      </c>
      <c r="AF221" s="110">
        <f t="shared" si="160"/>
        <v>11.445783132530121</v>
      </c>
      <c r="AG221" s="111">
        <f t="shared" si="139"/>
        <v>55691.571602180404</v>
      </c>
      <c r="AH221" s="88"/>
      <c r="AI221" s="1015" t="s">
        <v>261</v>
      </c>
      <c r="AJ221" s="1009"/>
      <c r="AK221" s="1010"/>
      <c r="AL221" s="112">
        <v>0</v>
      </c>
      <c r="AM221" s="106">
        <f>'Cél.por tricoma'!BN159</f>
        <v>4.9285714285714288</v>
      </c>
      <c r="AN221" s="107">
        <f>AL221*AM221</f>
        <v>0</v>
      </c>
      <c r="AO221" s="108">
        <f t="shared" si="141"/>
        <v>294.29544416262564</v>
      </c>
      <c r="AP221" s="109">
        <f t="shared" si="142"/>
        <v>0</v>
      </c>
      <c r="AQ221" s="110">
        <f t="shared" si="143"/>
        <v>11.797872340425531</v>
      </c>
      <c r="AR221" s="111">
        <f t="shared" si="144"/>
        <v>0</v>
      </c>
      <c r="AS221" s="88"/>
      <c r="AT221" s="1015" t="s">
        <v>261</v>
      </c>
      <c r="AU221" s="1009"/>
      <c r="AV221" s="1010"/>
      <c r="AW221" s="112"/>
      <c r="AX221" s="114"/>
      <c r="AY221" s="107">
        <f>AW221*AX221</f>
        <v>0</v>
      </c>
      <c r="AZ221" s="108">
        <f>Calibração!$E$33</f>
        <v>1223.7983560411221</v>
      </c>
      <c r="BA221" s="109">
        <f t="shared" si="145"/>
        <v>0</v>
      </c>
      <c r="BB221" s="110">
        <f t="shared" si="146"/>
        <v>10.888888888888889</v>
      </c>
      <c r="BC221" s="111">
        <f t="shared" si="147"/>
        <v>0</v>
      </c>
      <c r="BD221" s="88"/>
      <c r="BE221" s="1015" t="s">
        <v>261</v>
      </c>
      <c r="BF221" s="1009"/>
      <c r="BG221" s="1010"/>
      <c r="BH221" s="112">
        <v>1</v>
      </c>
      <c r="BI221" s="106">
        <f>'Cél.por tricoma'!BN251</f>
        <v>5.666666666666667</v>
      </c>
      <c r="BJ221" s="107">
        <f t="shared" si="148"/>
        <v>5.666666666666667</v>
      </c>
      <c r="BK221" s="108">
        <f t="shared" si="149"/>
        <v>1631.731141388163</v>
      </c>
      <c r="BL221" s="109">
        <f t="shared" si="150"/>
        <v>9246.4764678662577</v>
      </c>
      <c r="BM221" s="112">
        <f t="shared" si="151"/>
        <v>13.527027027027026</v>
      </c>
      <c r="BN221" s="111">
        <f t="shared" si="152"/>
        <v>683.55570291918389</v>
      </c>
      <c r="BO221" s="88"/>
      <c r="BP221" s="1015" t="s">
        <v>261</v>
      </c>
      <c r="BQ221" s="1009"/>
      <c r="BR221" s="1010"/>
      <c r="BS221" s="112">
        <v>2</v>
      </c>
      <c r="BT221" s="114">
        <f t="shared" si="153"/>
        <v>4.833333333333333</v>
      </c>
      <c r="BU221" s="210">
        <f t="shared" si="154"/>
        <v>9.6666666666666661</v>
      </c>
      <c r="BV221" s="108">
        <f t="shared" si="155"/>
        <v>1631.731141388163</v>
      </c>
      <c r="BW221" s="109">
        <f t="shared" si="156"/>
        <v>15773.401033418908</v>
      </c>
      <c r="BX221" s="112">
        <f t="shared" si="157"/>
        <v>17.177419354838708</v>
      </c>
      <c r="BY221" s="111">
        <f t="shared" si="158"/>
        <v>918.2637221333074</v>
      </c>
      <c r="BZ221" s="1018"/>
      <c r="CA221" s="88"/>
      <c r="CB221" s="88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</row>
    <row r="222" spans="1:98" ht="15.75" customHeight="1">
      <c r="A222" s="1018"/>
      <c r="B222" s="1016" t="s">
        <v>190</v>
      </c>
      <c r="C222" s="1009"/>
      <c r="D222" s="1010"/>
      <c r="E222" s="112"/>
      <c r="F222" s="114">
        <f t="shared" si="127"/>
        <v>0</v>
      </c>
      <c r="G222" s="107">
        <f t="shared" si="128"/>
        <v>0</v>
      </c>
      <c r="H222" s="108">
        <f>Calibração!$G$755</f>
        <v>0</v>
      </c>
      <c r="I222" s="109">
        <f t="shared" si="129"/>
        <v>0</v>
      </c>
      <c r="J222" s="110">
        <f t="shared" si="130"/>
        <v>17.316666666666666</v>
      </c>
      <c r="K222" s="111">
        <f t="shared" si="131"/>
        <v>0</v>
      </c>
      <c r="L222" s="86"/>
      <c r="M222" s="1016" t="s">
        <v>190</v>
      </c>
      <c r="N222" s="1009"/>
      <c r="O222" s="1010"/>
      <c r="P222" s="112">
        <v>2</v>
      </c>
      <c r="Q222" s="106">
        <f>'Cél.por tricoma'!BN68</f>
        <v>8.5333333333333332</v>
      </c>
      <c r="R222" s="107">
        <f t="shared" si="162"/>
        <v>17.066666666666666</v>
      </c>
      <c r="S222" s="108">
        <f t="shared" si="132"/>
        <v>1223.7983560411221</v>
      </c>
      <c r="T222" s="109">
        <f t="shared" si="133"/>
        <v>20886.158609768485</v>
      </c>
      <c r="U222" s="110">
        <f t="shared" si="134"/>
        <v>11.727272727272727</v>
      </c>
      <c r="V222" s="111">
        <f t="shared" si="135"/>
        <v>1780.990269050026</v>
      </c>
      <c r="W222" s="88"/>
      <c r="X222" s="1016" t="s">
        <v>190</v>
      </c>
      <c r="Y222" s="1009"/>
      <c r="Z222" s="1010"/>
      <c r="AA222" s="112">
        <v>3</v>
      </c>
      <c r="AB222" s="106">
        <f>'Cél.por tricoma'!BN114</f>
        <v>6.8</v>
      </c>
      <c r="AC222" s="107">
        <f>AA222*AB222</f>
        <v>20.399999999999999</v>
      </c>
      <c r="AD222" s="108">
        <f t="shared" si="137"/>
        <v>392.39392555016752</v>
      </c>
      <c r="AE222" s="109">
        <f t="shared" si="138"/>
        <v>8004.8360812234168</v>
      </c>
      <c r="AF222" s="110">
        <f t="shared" si="160"/>
        <v>11.445783132530121</v>
      </c>
      <c r="AG222" s="111">
        <f t="shared" si="139"/>
        <v>91621.617797135492</v>
      </c>
      <c r="AH222" s="88"/>
      <c r="AI222" s="1016" t="s">
        <v>190</v>
      </c>
      <c r="AJ222" s="1009"/>
      <c r="AK222" s="1010"/>
      <c r="AL222" s="112">
        <v>4</v>
      </c>
      <c r="AM222" s="106">
        <f>'Cél.por tricoma'!BN160</f>
        <v>9.1666666666666661</v>
      </c>
      <c r="AN222" s="107">
        <f>AL222*AM222</f>
        <v>36.666666666666664</v>
      </c>
      <c r="AO222" s="108">
        <f t="shared" si="141"/>
        <v>294.29544416262564</v>
      </c>
      <c r="AP222" s="109">
        <f t="shared" si="142"/>
        <v>10790.832952629606</v>
      </c>
      <c r="AQ222" s="110">
        <f t="shared" si="143"/>
        <v>11.797872340425531</v>
      </c>
      <c r="AR222" s="111">
        <f t="shared" si="144"/>
        <v>914.64228813993054</v>
      </c>
      <c r="AS222" s="88"/>
      <c r="AT222" s="1016" t="s">
        <v>190</v>
      </c>
      <c r="AU222" s="1009"/>
      <c r="AV222" s="1010"/>
      <c r="AW222" s="112"/>
      <c r="AX222" s="114"/>
      <c r="AY222" s="107">
        <f>AW222*AX222</f>
        <v>0</v>
      </c>
      <c r="AZ222" s="108">
        <f>Calibração!$E$33</f>
        <v>1223.7983560411221</v>
      </c>
      <c r="BA222" s="109">
        <f t="shared" si="145"/>
        <v>0</v>
      </c>
      <c r="BB222" s="110">
        <f t="shared" si="146"/>
        <v>10.888888888888889</v>
      </c>
      <c r="BC222" s="111">
        <f t="shared" si="147"/>
        <v>0</v>
      </c>
      <c r="BD222" s="88"/>
      <c r="BE222" s="1016" t="s">
        <v>190</v>
      </c>
      <c r="BF222" s="1009"/>
      <c r="BG222" s="1010"/>
      <c r="BH222" s="112">
        <v>1</v>
      </c>
      <c r="BI222" s="106">
        <f>'Cél.por tricoma'!BN252</f>
        <v>27.6</v>
      </c>
      <c r="BJ222" s="107">
        <f t="shared" si="148"/>
        <v>27.6</v>
      </c>
      <c r="BK222" s="108">
        <f t="shared" si="149"/>
        <v>1631.731141388163</v>
      </c>
      <c r="BL222" s="109">
        <f t="shared" si="150"/>
        <v>45035.7795023133</v>
      </c>
      <c r="BM222" s="112">
        <f t="shared" si="151"/>
        <v>13.527027027027026</v>
      </c>
      <c r="BN222" s="111">
        <f t="shared" si="152"/>
        <v>3329.3183648063782</v>
      </c>
      <c r="BO222" s="88"/>
      <c r="BP222" s="1016" t="s">
        <v>190</v>
      </c>
      <c r="BQ222" s="1009"/>
      <c r="BR222" s="1010"/>
      <c r="BS222" s="112">
        <v>1</v>
      </c>
      <c r="BT222" s="114">
        <f t="shared" si="153"/>
        <v>32.466666666666669</v>
      </c>
      <c r="BU222" s="210">
        <f t="shared" si="154"/>
        <v>32.466666666666669</v>
      </c>
      <c r="BV222" s="108">
        <f t="shared" si="155"/>
        <v>1631.731141388163</v>
      </c>
      <c r="BW222" s="109">
        <f t="shared" si="156"/>
        <v>52976.871057069031</v>
      </c>
      <c r="BX222" s="112">
        <f t="shared" si="157"/>
        <v>17.177419354838708</v>
      </c>
      <c r="BY222" s="111">
        <f t="shared" si="158"/>
        <v>3084.0995357166948</v>
      </c>
      <c r="BZ222" s="1018"/>
      <c r="CA222" s="88"/>
      <c r="CB222" s="88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</row>
    <row r="223" spans="1:98" ht="15.75" customHeight="1">
      <c r="A223" s="1018"/>
      <c r="B223" s="1011" t="s">
        <v>83</v>
      </c>
      <c r="C223" s="1009"/>
      <c r="D223" s="1010"/>
      <c r="E223" s="112"/>
      <c r="F223" s="115">
        <f t="shared" si="127"/>
        <v>0</v>
      </c>
      <c r="G223" s="107">
        <f t="shared" si="128"/>
        <v>0</v>
      </c>
      <c r="H223" s="108">
        <f>Calibração!$G$755</f>
        <v>0</v>
      </c>
      <c r="I223" s="109">
        <f t="shared" si="129"/>
        <v>0</v>
      </c>
      <c r="J223" s="110">
        <f t="shared" si="130"/>
        <v>17.316666666666666</v>
      </c>
      <c r="K223" s="111">
        <f t="shared" si="131"/>
        <v>0</v>
      </c>
      <c r="L223" s="86"/>
      <c r="M223" s="1011" t="s">
        <v>83</v>
      </c>
      <c r="N223" s="1009"/>
      <c r="O223" s="1010"/>
      <c r="P223" s="112">
        <v>1</v>
      </c>
      <c r="Q223" s="106">
        <f>'Cél.por tricoma'!BN69</f>
        <v>1</v>
      </c>
      <c r="R223" s="107">
        <f t="shared" si="162"/>
        <v>1</v>
      </c>
      <c r="S223" s="108">
        <f t="shared" si="132"/>
        <v>1223.7983560411221</v>
      </c>
      <c r="T223" s="109">
        <f t="shared" si="133"/>
        <v>1223.7983560411221</v>
      </c>
      <c r="U223" s="110">
        <f t="shared" si="134"/>
        <v>11.727272727272727</v>
      </c>
      <c r="V223" s="111">
        <f t="shared" si="135"/>
        <v>104.35489857714995</v>
      </c>
      <c r="W223" s="88"/>
      <c r="X223" s="1011" t="s">
        <v>83</v>
      </c>
      <c r="Y223" s="1009"/>
      <c r="Z223" s="1010"/>
      <c r="AA223" s="112">
        <v>1</v>
      </c>
      <c r="AB223" s="106">
        <f>'Cél.por tricoma'!BN115</f>
        <v>1</v>
      </c>
      <c r="AC223" s="107">
        <f>AA223*AB223</f>
        <v>1</v>
      </c>
      <c r="AD223" s="108">
        <f t="shared" si="137"/>
        <v>392.39392555016752</v>
      </c>
      <c r="AE223" s="109">
        <f t="shared" si="138"/>
        <v>392.39392555016752</v>
      </c>
      <c r="AF223" s="110">
        <f t="shared" si="160"/>
        <v>11.445783132530121</v>
      </c>
      <c r="AG223" s="111">
        <f t="shared" si="139"/>
        <v>4491.2557743693878</v>
      </c>
      <c r="AH223" s="88"/>
      <c r="AI223" s="1011" t="s">
        <v>83</v>
      </c>
      <c r="AJ223" s="1009"/>
      <c r="AK223" s="1010"/>
      <c r="AL223" s="112">
        <v>2</v>
      </c>
      <c r="AM223" s="106">
        <f>'Cél.por tricoma'!BN161</f>
        <v>1</v>
      </c>
      <c r="AN223" s="107">
        <f>AL223*AM223</f>
        <v>2</v>
      </c>
      <c r="AO223" s="108">
        <f t="shared" si="141"/>
        <v>294.29544416262564</v>
      </c>
      <c r="AP223" s="109">
        <f t="shared" si="142"/>
        <v>588.59088832525129</v>
      </c>
      <c r="AQ223" s="110">
        <f t="shared" si="143"/>
        <v>11.797872340425531</v>
      </c>
      <c r="AR223" s="111">
        <f t="shared" si="144"/>
        <v>49.889579353087129</v>
      </c>
      <c r="AS223" s="88"/>
      <c r="AT223" s="1011" t="s">
        <v>83</v>
      </c>
      <c r="AU223" s="1009"/>
      <c r="AV223" s="1010"/>
      <c r="AW223" s="112"/>
      <c r="AX223" s="115"/>
      <c r="AY223" s="107">
        <f>AW223*AX223</f>
        <v>0</v>
      </c>
      <c r="AZ223" s="108">
        <f>Calibração!$E$33</f>
        <v>1223.7983560411221</v>
      </c>
      <c r="BA223" s="109">
        <f t="shared" si="145"/>
        <v>0</v>
      </c>
      <c r="BB223" s="110">
        <f t="shared" si="146"/>
        <v>10.888888888888889</v>
      </c>
      <c r="BC223" s="111">
        <f t="shared" si="147"/>
        <v>0</v>
      </c>
      <c r="BD223" s="88"/>
      <c r="BE223" s="1011" t="s">
        <v>83</v>
      </c>
      <c r="BF223" s="1009"/>
      <c r="BG223" s="1010"/>
      <c r="BH223" s="112">
        <v>2</v>
      </c>
      <c r="BI223" s="106">
        <f>'Cél.por tricoma'!BN253</f>
        <v>1</v>
      </c>
      <c r="BJ223" s="107">
        <f t="shared" si="148"/>
        <v>2</v>
      </c>
      <c r="BK223" s="108">
        <f t="shared" si="149"/>
        <v>1631.731141388163</v>
      </c>
      <c r="BL223" s="109">
        <f t="shared" si="150"/>
        <v>3263.462282776326</v>
      </c>
      <c r="BM223" s="112">
        <f t="shared" si="151"/>
        <v>13.527027027027026</v>
      </c>
      <c r="BN223" s="111">
        <f t="shared" si="152"/>
        <v>241.25495397147665</v>
      </c>
      <c r="BO223" s="88"/>
      <c r="BP223" s="1011" t="s">
        <v>83</v>
      </c>
      <c r="BQ223" s="1009"/>
      <c r="BR223" s="1010"/>
      <c r="BS223" s="112">
        <v>3</v>
      </c>
      <c r="BT223" s="115">
        <f t="shared" si="153"/>
        <v>1</v>
      </c>
      <c r="BU223" s="210">
        <f t="shared" si="154"/>
        <v>3</v>
      </c>
      <c r="BV223" s="108">
        <f t="shared" si="155"/>
        <v>1631.731141388163</v>
      </c>
      <c r="BW223" s="109">
        <f t="shared" si="156"/>
        <v>4895.1934241644885</v>
      </c>
      <c r="BX223" s="112">
        <f t="shared" si="157"/>
        <v>17.177419354838708</v>
      </c>
      <c r="BY223" s="111">
        <f t="shared" si="158"/>
        <v>284.97839652412989</v>
      </c>
      <c r="BZ223" s="1018"/>
      <c r="CA223" s="88"/>
      <c r="CB223" s="88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</row>
    <row r="224" spans="1:98" ht="15.75" customHeight="1">
      <c r="A224" s="1018"/>
      <c r="B224" s="1016" t="s">
        <v>192</v>
      </c>
      <c r="C224" s="1009"/>
      <c r="D224" s="1010"/>
      <c r="E224" s="112"/>
      <c r="F224" s="114">
        <f t="shared" si="127"/>
        <v>0</v>
      </c>
      <c r="G224" s="107">
        <f t="shared" si="128"/>
        <v>0</v>
      </c>
      <c r="H224" s="108">
        <f>Calibração!$G$755</f>
        <v>0</v>
      </c>
      <c r="I224" s="109">
        <f t="shared" si="129"/>
        <v>0</v>
      </c>
      <c r="J224" s="110">
        <f t="shared" si="130"/>
        <v>17.316666666666666</v>
      </c>
      <c r="K224" s="111">
        <f t="shared" si="131"/>
        <v>0</v>
      </c>
      <c r="L224" s="86"/>
      <c r="M224" s="1016" t="s">
        <v>192</v>
      </c>
      <c r="N224" s="1009"/>
      <c r="O224" s="1010"/>
      <c r="P224" s="112">
        <v>0</v>
      </c>
      <c r="Q224" s="106">
        <f>'Cél.por tricoma'!BN70</f>
        <v>8</v>
      </c>
      <c r="R224" s="107">
        <f t="shared" si="162"/>
        <v>0</v>
      </c>
      <c r="S224" s="108">
        <f t="shared" si="132"/>
        <v>1223.7983560411221</v>
      </c>
      <c r="T224" s="109">
        <f t="shared" si="133"/>
        <v>0</v>
      </c>
      <c r="U224" s="110">
        <f t="shared" si="134"/>
        <v>11.727272727272727</v>
      </c>
      <c r="V224" s="111">
        <f t="shared" si="135"/>
        <v>0</v>
      </c>
      <c r="W224" s="88"/>
      <c r="X224" s="1016" t="s">
        <v>192</v>
      </c>
      <c r="Y224" s="1009"/>
      <c r="Z224" s="1010"/>
      <c r="AA224" s="112">
        <v>0</v>
      </c>
      <c r="AB224" s="106" t="e">
        <f>'Cél.por tricoma'!BN116</f>
        <v>#DIV/0!</v>
      </c>
      <c r="AC224" s="107"/>
      <c r="AD224" s="108">
        <f t="shared" si="137"/>
        <v>392.39392555016752</v>
      </c>
      <c r="AE224" s="109">
        <f t="shared" si="138"/>
        <v>0</v>
      </c>
      <c r="AF224" s="110">
        <f t="shared" si="160"/>
        <v>11.445783132530121</v>
      </c>
      <c r="AG224" s="111">
        <f t="shared" si="139"/>
        <v>0</v>
      </c>
      <c r="AH224" s="88"/>
      <c r="AI224" s="1016" t="s">
        <v>192</v>
      </c>
      <c r="AJ224" s="1009"/>
      <c r="AK224" s="1010"/>
      <c r="AL224" s="112">
        <v>0</v>
      </c>
      <c r="AM224" s="106" t="e">
        <f>'Cél.por tricoma'!BN162</f>
        <v>#DIV/0!</v>
      </c>
      <c r="AN224" s="107"/>
      <c r="AO224" s="108">
        <f t="shared" si="141"/>
        <v>294.29544416262564</v>
      </c>
      <c r="AP224" s="109">
        <f t="shared" si="142"/>
        <v>0</v>
      </c>
      <c r="AQ224" s="110">
        <f t="shared" si="143"/>
        <v>11.797872340425531</v>
      </c>
      <c r="AR224" s="111">
        <f t="shared" si="144"/>
        <v>0</v>
      </c>
      <c r="AS224" s="88"/>
      <c r="AT224" s="1016" t="s">
        <v>192</v>
      </c>
      <c r="AU224" s="1009"/>
      <c r="AV224" s="1010"/>
      <c r="AW224" s="112"/>
      <c r="AX224" s="114"/>
      <c r="AY224" s="107">
        <v>0</v>
      </c>
      <c r="AZ224" s="108">
        <f>Calibração!$E$33</f>
        <v>1223.7983560411221</v>
      </c>
      <c r="BA224" s="109">
        <f t="shared" si="145"/>
        <v>0</v>
      </c>
      <c r="BB224" s="110">
        <f t="shared" si="146"/>
        <v>10.888888888888889</v>
      </c>
      <c r="BC224" s="111">
        <f t="shared" si="147"/>
        <v>0</v>
      </c>
      <c r="BD224" s="88"/>
      <c r="BE224" s="1016" t="s">
        <v>192</v>
      </c>
      <c r="BF224" s="1009"/>
      <c r="BG224" s="1010"/>
      <c r="BH224" s="112">
        <v>1</v>
      </c>
      <c r="BI224" s="106">
        <f>'Cél.por tricoma'!BN254</f>
        <v>4</v>
      </c>
      <c r="BJ224" s="107">
        <f t="shared" si="148"/>
        <v>4</v>
      </c>
      <c r="BK224" s="108">
        <f t="shared" si="149"/>
        <v>1631.731141388163</v>
      </c>
      <c r="BL224" s="109">
        <f t="shared" si="150"/>
        <v>6526.924565552652</v>
      </c>
      <c r="BM224" s="112">
        <f t="shared" si="151"/>
        <v>13.527027027027026</v>
      </c>
      <c r="BN224" s="111">
        <f t="shared" si="152"/>
        <v>482.5099079429533</v>
      </c>
      <c r="BO224" s="88"/>
      <c r="BP224" s="1016" t="s">
        <v>192</v>
      </c>
      <c r="BQ224" s="1009"/>
      <c r="BR224" s="1010"/>
      <c r="BS224" s="112">
        <v>1</v>
      </c>
      <c r="BT224" s="114">
        <f t="shared" si="153"/>
        <v>2</v>
      </c>
      <c r="BU224" s="210">
        <f t="shared" si="154"/>
        <v>2</v>
      </c>
      <c r="BV224" s="108">
        <f t="shared" si="155"/>
        <v>1631.731141388163</v>
      </c>
      <c r="BW224" s="109">
        <f t="shared" si="156"/>
        <v>3263.462282776326</v>
      </c>
      <c r="BX224" s="112">
        <f t="shared" si="157"/>
        <v>17.177419354838708</v>
      </c>
      <c r="BY224" s="111">
        <f t="shared" si="158"/>
        <v>189.98559768275328</v>
      </c>
      <c r="BZ224" s="1018"/>
      <c r="CA224" s="88"/>
      <c r="CB224" s="88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</row>
    <row r="225" spans="1:98" ht="15.75" customHeight="1">
      <c r="A225" s="1018"/>
      <c r="B225" s="1016" t="s">
        <v>94</v>
      </c>
      <c r="C225" s="1009"/>
      <c r="D225" s="1010"/>
      <c r="E225" s="112"/>
      <c r="F225" s="114">
        <f t="shared" si="127"/>
        <v>0</v>
      </c>
      <c r="G225" s="107">
        <f t="shared" si="128"/>
        <v>0</v>
      </c>
      <c r="H225" s="108">
        <f>Calibração!$G$755</f>
        <v>0</v>
      </c>
      <c r="I225" s="109">
        <f t="shared" si="129"/>
        <v>0</v>
      </c>
      <c r="J225" s="110">
        <f t="shared" si="130"/>
        <v>17.316666666666666</v>
      </c>
      <c r="K225" s="111">
        <f t="shared" si="131"/>
        <v>0</v>
      </c>
      <c r="L225" s="86"/>
      <c r="M225" s="1016" t="s">
        <v>94</v>
      </c>
      <c r="N225" s="1009"/>
      <c r="O225" s="1010"/>
      <c r="P225" s="112">
        <v>8</v>
      </c>
      <c r="Q225" s="106">
        <v>1</v>
      </c>
      <c r="R225" s="107">
        <f t="shared" si="162"/>
        <v>8</v>
      </c>
      <c r="S225" s="108">
        <f t="shared" si="132"/>
        <v>1223.7983560411221</v>
      </c>
      <c r="T225" s="109">
        <f t="shared" si="133"/>
        <v>9790.3868483289771</v>
      </c>
      <c r="U225" s="110">
        <f t="shared" si="134"/>
        <v>11.727272727272727</v>
      </c>
      <c r="V225" s="111">
        <f t="shared" si="135"/>
        <v>834.83918861719962</v>
      </c>
      <c r="W225" s="88"/>
      <c r="X225" s="1016" t="s">
        <v>94</v>
      </c>
      <c r="Y225" s="1009"/>
      <c r="Z225" s="1010"/>
      <c r="AA225" s="112">
        <v>6</v>
      </c>
      <c r="AB225" s="106">
        <v>1</v>
      </c>
      <c r="AC225" s="107">
        <f t="shared" ref="AC225:AC245" si="163">AA225*AB225</f>
        <v>6</v>
      </c>
      <c r="AD225" s="108">
        <f t="shared" si="137"/>
        <v>392.39392555016752</v>
      </c>
      <c r="AE225" s="109">
        <f t="shared" si="138"/>
        <v>2354.3635533010051</v>
      </c>
      <c r="AF225" s="110">
        <f t="shared" si="160"/>
        <v>11.445783132530121</v>
      </c>
      <c r="AG225" s="111">
        <f t="shared" si="139"/>
        <v>26947.534646216325</v>
      </c>
      <c r="AH225" s="88"/>
      <c r="AI225" s="1016" t="s">
        <v>94</v>
      </c>
      <c r="AJ225" s="1009"/>
      <c r="AK225" s="1010"/>
      <c r="AL225" s="112">
        <f>15+11</f>
        <v>26</v>
      </c>
      <c r="AM225" s="106">
        <v>1</v>
      </c>
      <c r="AN225" s="107">
        <f t="shared" ref="AN225:AN245" si="164">AL225*AM225</f>
        <v>26</v>
      </c>
      <c r="AO225" s="108">
        <f t="shared" si="141"/>
        <v>294.29544416262564</v>
      </c>
      <c r="AP225" s="109">
        <f t="shared" si="142"/>
        <v>7651.6815482282664</v>
      </c>
      <c r="AQ225" s="110">
        <f t="shared" si="143"/>
        <v>11.797872340425531</v>
      </c>
      <c r="AR225" s="111">
        <f t="shared" si="144"/>
        <v>648.56453159013267</v>
      </c>
      <c r="AS225" s="88"/>
      <c r="AT225" s="1016" t="s">
        <v>94</v>
      </c>
      <c r="AU225" s="1009"/>
      <c r="AV225" s="1010"/>
      <c r="AW225" s="112"/>
      <c r="AX225" s="114"/>
      <c r="AY225" s="107">
        <f t="shared" ref="AY225:AY239" si="165">AW225*AX225</f>
        <v>0</v>
      </c>
      <c r="AZ225" s="108">
        <f>Calibração!$E$33</f>
        <v>1223.7983560411221</v>
      </c>
      <c r="BA225" s="109">
        <f t="shared" si="145"/>
        <v>0</v>
      </c>
      <c r="BB225" s="110">
        <f t="shared" si="146"/>
        <v>10.888888888888889</v>
      </c>
      <c r="BC225" s="111">
        <f t="shared" si="147"/>
        <v>0</v>
      </c>
      <c r="BD225" s="88"/>
      <c r="BE225" s="1016" t="s">
        <v>94</v>
      </c>
      <c r="BF225" s="1009"/>
      <c r="BG225" s="1010"/>
      <c r="BH225" s="112">
        <v>10</v>
      </c>
      <c r="BI225" s="106">
        <f>'Cél.por tricoma'!BN255</f>
        <v>1</v>
      </c>
      <c r="BJ225" s="107">
        <f t="shared" si="148"/>
        <v>10</v>
      </c>
      <c r="BK225" s="108">
        <f t="shared" si="149"/>
        <v>1631.731141388163</v>
      </c>
      <c r="BL225" s="109">
        <f t="shared" si="150"/>
        <v>16317.311413881631</v>
      </c>
      <c r="BM225" s="112">
        <f t="shared" si="151"/>
        <v>13.527027027027026</v>
      </c>
      <c r="BN225" s="111">
        <f t="shared" si="152"/>
        <v>1206.2747698573833</v>
      </c>
      <c r="BO225" s="88"/>
      <c r="BP225" s="1016" t="s">
        <v>94</v>
      </c>
      <c r="BQ225" s="1009"/>
      <c r="BR225" s="1010"/>
      <c r="BS225" s="112">
        <v>3</v>
      </c>
      <c r="BT225" s="114">
        <f t="shared" si="153"/>
        <v>1</v>
      </c>
      <c r="BU225" s="210">
        <f t="shared" si="154"/>
        <v>3</v>
      </c>
      <c r="BV225" s="108">
        <f t="shared" si="155"/>
        <v>1631.731141388163</v>
      </c>
      <c r="BW225" s="109">
        <f t="shared" si="156"/>
        <v>4895.1934241644885</v>
      </c>
      <c r="BX225" s="112">
        <f t="shared" si="157"/>
        <v>17.177419354838708</v>
      </c>
      <c r="BY225" s="111">
        <f t="shared" si="158"/>
        <v>284.97839652412989</v>
      </c>
      <c r="BZ225" s="1018"/>
      <c r="CA225" s="88"/>
      <c r="CB225" s="88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</row>
    <row r="226" spans="1:98" ht="15.75" customHeight="1">
      <c r="A226" s="1018"/>
      <c r="B226" s="1016" t="s">
        <v>196</v>
      </c>
      <c r="C226" s="1009"/>
      <c r="D226" s="1010"/>
      <c r="E226" s="112"/>
      <c r="F226" s="114">
        <f t="shared" si="127"/>
        <v>0</v>
      </c>
      <c r="G226" s="107">
        <f t="shared" si="128"/>
        <v>0</v>
      </c>
      <c r="H226" s="108">
        <f>Calibração!$G$755</f>
        <v>0</v>
      </c>
      <c r="I226" s="109">
        <f t="shared" si="129"/>
        <v>0</v>
      </c>
      <c r="J226" s="110">
        <f t="shared" si="130"/>
        <v>17.316666666666666</v>
      </c>
      <c r="K226" s="111">
        <f t="shared" si="131"/>
        <v>0</v>
      </c>
      <c r="L226" s="86"/>
      <c r="M226" s="1016" t="s">
        <v>196</v>
      </c>
      <c r="N226" s="1009"/>
      <c r="O226" s="1010"/>
      <c r="P226" s="112">
        <v>7</v>
      </c>
      <c r="Q226" s="106">
        <f>'Cél.por tricoma'!BN72</f>
        <v>11</v>
      </c>
      <c r="R226" s="107">
        <f t="shared" si="162"/>
        <v>77</v>
      </c>
      <c r="S226" s="108">
        <f t="shared" si="132"/>
        <v>1223.7983560411221</v>
      </c>
      <c r="T226" s="109">
        <f t="shared" si="133"/>
        <v>94232.473415166402</v>
      </c>
      <c r="U226" s="110">
        <f t="shared" si="134"/>
        <v>11.727272727272727</v>
      </c>
      <c r="V226" s="111">
        <f t="shared" si="135"/>
        <v>8035.3271904405465</v>
      </c>
      <c r="W226" s="88"/>
      <c r="X226" s="1016" t="s">
        <v>196</v>
      </c>
      <c r="Y226" s="1009"/>
      <c r="Z226" s="1010"/>
      <c r="AA226" s="112">
        <v>3</v>
      </c>
      <c r="AB226" s="265">
        <f>'Cél.por tricoma'!M387</f>
        <v>20.234126984126981</v>
      </c>
      <c r="AC226" s="107">
        <f t="shared" si="163"/>
        <v>60.702380952380942</v>
      </c>
      <c r="AD226" s="108">
        <f t="shared" si="137"/>
        <v>392.39392555016752</v>
      </c>
      <c r="AE226" s="109">
        <f t="shared" si="138"/>
        <v>23819.245552146476</v>
      </c>
      <c r="AF226" s="110">
        <f t="shared" si="160"/>
        <v>11.445783132530121</v>
      </c>
      <c r="AG226" s="111">
        <f t="shared" si="139"/>
        <v>272629.91897035122</v>
      </c>
      <c r="AH226" s="88"/>
      <c r="AI226" s="1016" t="s">
        <v>196</v>
      </c>
      <c r="AJ226" s="1009"/>
      <c r="AK226" s="1010"/>
      <c r="AL226" s="112">
        <v>2</v>
      </c>
      <c r="AM226" s="106">
        <f>'Cél.por tricoma'!BN164</f>
        <v>12.833333333333334</v>
      </c>
      <c r="AN226" s="107">
        <f t="shared" si="164"/>
        <v>25.666666666666668</v>
      </c>
      <c r="AO226" s="108">
        <f t="shared" si="141"/>
        <v>294.29544416262564</v>
      </c>
      <c r="AP226" s="109">
        <f t="shared" si="142"/>
        <v>7553.5830668407252</v>
      </c>
      <c r="AQ226" s="110">
        <f t="shared" si="143"/>
        <v>11.797872340425531</v>
      </c>
      <c r="AR226" s="111">
        <f t="shared" si="144"/>
        <v>640.24960169795145</v>
      </c>
      <c r="AS226" s="88"/>
      <c r="AT226" s="1016" t="s">
        <v>196</v>
      </c>
      <c r="AU226" s="1009"/>
      <c r="AV226" s="1010"/>
      <c r="AW226" s="112"/>
      <c r="AX226" s="114"/>
      <c r="AY226" s="107">
        <f t="shared" si="165"/>
        <v>0</v>
      </c>
      <c r="AZ226" s="108">
        <f>Calibração!$E$33</f>
        <v>1223.7983560411221</v>
      </c>
      <c r="BA226" s="109">
        <f t="shared" si="145"/>
        <v>0</v>
      </c>
      <c r="BB226" s="110">
        <f t="shared" si="146"/>
        <v>10.888888888888889</v>
      </c>
      <c r="BC226" s="111">
        <f t="shared" si="147"/>
        <v>0</v>
      </c>
      <c r="BD226" s="88"/>
      <c r="BE226" s="1016" t="s">
        <v>196</v>
      </c>
      <c r="BF226" s="1009"/>
      <c r="BG226" s="1010"/>
      <c r="BH226" s="112">
        <v>27</v>
      </c>
      <c r="BI226" s="266">
        <f>'Cél.por tricoma'!W387</f>
        <v>18.735707502374169</v>
      </c>
      <c r="BJ226" s="107">
        <f t="shared" si="148"/>
        <v>505.86410256410255</v>
      </c>
      <c r="BK226" s="108">
        <f t="shared" si="149"/>
        <v>1631.731141388163</v>
      </c>
      <c r="BL226" s="109">
        <f t="shared" si="150"/>
        <v>825434.20946422184</v>
      </c>
      <c r="BM226" s="112">
        <f t="shared" si="151"/>
        <v>13.527027027027026</v>
      </c>
      <c r="BN226" s="111">
        <f t="shared" si="152"/>
        <v>61021.110389962458</v>
      </c>
      <c r="BO226" s="88"/>
      <c r="BP226" s="1016" t="s">
        <v>196</v>
      </c>
      <c r="BQ226" s="1009"/>
      <c r="BR226" s="1010"/>
      <c r="BS226" s="112">
        <v>84</v>
      </c>
      <c r="BT226" s="114">
        <f t="shared" si="153"/>
        <v>7.5</v>
      </c>
      <c r="BU226" s="210">
        <f t="shared" si="154"/>
        <v>630</v>
      </c>
      <c r="BV226" s="108">
        <f t="shared" si="155"/>
        <v>1631.731141388163</v>
      </c>
      <c r="BW226" s="109">
        <f t="shared" si="156"/>
        <v>1027990.6190745427</v>
      </c>
      <c r="BX226" s="112">
        <f t="shared" si="157"/>
        <v>17.177419354838708</v>
      </c>
      <c r="BY226" s="111">
        <f t="shared" si="158"/>
        <v>59845.463270067274</v>
      </c>
      <c r="BZ226" s="1018"/>
      <c r="CA226" s="88"/>
      <c r="CB226" s="88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</row>
    <row r="227" spans="1:98" ht="15.75" customHeight="1">
      <c r="A227" s="1018"/>
      <c r="B227" s="1016" t="s">
        <v>100</v>
      </c>
      <c r="C227" s="1009"/>
      <c r="D227" s="1010"/>
      <c r="E227" s="112"/>
      <c r="F227" s="114">
        <f t="shared" si="127"/>
        <v>0</v>
      </c>
      <c r="G227" s="107">
        <f t="shared" si="128"/>
        <v>0</v>
      </c>
      <c r="H227" s="108">
        <f>Calibração!$G$755</f>
        <v>0</v>
      </c>
      <c r="I227" s="109">
        <f t="shared" si="129"/>
        <v>0</v>
      </c>
      <c r="J227" s="110">
        <f t="shared" si="130"/>
        <v>17.316666666666666</v>
      </c>
      <c r="K227" s="111">
        <f t="shared" si="131"/>
        <v>0</v>
      </c>
      <c r="L227" s="86"/>
      <c r="M227" s="1016" t="s">
        <v>100</v>
      </c>
      <c r="N227" s="1009"/>
      <c r="O227" s="1010"/>
      <c r="P227" s="112">
        <v>3</v>
      </c>
      <c r="Q227" s="106">
        <f>'Cél.por tricoma'!BN73</f>
        <v>1</v>
      </c>
      <c r="R227" s="107">
        <f t="shared" si="162"/>
        <v>3</v>
      </c>
      <c r="S227" s="108">
        <f t="shared" si="132"/>
        <v>1223.7983560411221</v>
      </c>
      <c r="T227" s="109">
        <f t="shared" si="133"/>
        <v>3671.3950681233664</v>
      </c>
      <c r="U227" s="110">
        <f t="shared" si="134"/>
        <v>11.727272727272727</v>
      </c>
      <c r="V227" s="111">
        <f t="shared" si="135"/>
        <v>313.06469573144989</v>
      </c>
      <c r="W227" s="88"/>
      <c r="X227" s="1016" t="s">
        <v>100</v>
      </c>
      <c r="Y227" s="1009"/>
      <c r="Z227" s="1010"/>
      <c r="AA227" s="112">
        <v>2</v>
      </c>
      <c r="AB227" s="106">
        <f>'Cél.por tricoma'!BN119</f>
        <v>1</v>
      </c>
      <c r="AC227" s="107">
        <f t="shared" si="163"/>
        <v>2</v>
      </c>
      <c r="AD227" s="108">
        <f t="shared" si="137"/>
        <v>392.39392555016752</v>
      </c>
      <c r="AE227" s="109">
        <f t="shared" si="138"/>
        <v>784.78785110033505</v>
      </c>
      <c r="AF227" s="110">
        <f t="shared" si="160"/>
        <v>11.445783132530121</v>
      </c>
      <c r="AG227" s="111">
        <f t="shared" si="139"/>
        <v>8982.5115487387757</v>
      </c>
      <c r="AH227" s="88"/>
      <c r="AI227" s="1016" t="s">
        <v>100</v>
      </c>
      <c r="AJ227" s="1009"/>
      <c r="AK227" s="1010"/>
      <c r="AL227" s="112">
        <v>1</v>
      </c>
      <c r="AM227" s="106">
        <f>'Cél.por tricoma'!BN165</f>
        <v>1</v>
      </c>
      <c r="AN227" s="107">
        <f t="shared" si="164"/>
        <v>1</v>
      </c>
      <c r="AO227" s="108">
        <f t="shared" si="141"/>
        <v>294.29544416262564</v>
      </c>
      <c r="AP227" s="109">
        <f t="shared" si="142"/>
        <v>294.29544416262564</v>
      </c>
      <c r="AQ227" s="110">
        <f t="shared" si="143"/>
        <v>11.797872340425531</v>
      </c>
      <c r="AR227" s="111">
        <f t="shared" si="144"/>
        <v>24.944789676543564</v>
      </c>
      <c r="AS227" s="88"/>
      <c r="AT227" s="1016" t="s">
        <v>100</v>
      </c>
      <c r="AU227" s="1009"/>
      <c r="AV227" s="1010"/>
      <c r="AW227" s="112"/>
      <c r="AX227" s="115"/>
      <c r="AY227" s="107">
        <f t="shared" si="165"/>
        <v>0</v>
      </c>
      <c r="AZ227" s="108">
        <f>Calibração!$E$33</f>
        <v>1223.7983560411221</v>
      </c>
      <c r="BA227" s="109">
        <f t="shared" si="145"/>
        <v>0</v>
      </c>
      <c r="BB227" s="110">
        <f t="shared" si="146"/>
        <v>10.888888888888889</v>
      </c>
      <c r="BC227" s="111">
        <f t="shared" si="147"/>
        <v>0</v>
      </c>
      <c r="BD227" s="88"/>
      <c r="BE227" s="1016" t="s">
        <v>100</v>
      </c>
      <c r="BF227" s="1009"/>
      <c r="BG227" s="1010"/>
      <c r="BH227" s="112">
        <v>3</v>
      </c>
      <c r="BI227" s="106">
        <f>'Cél.por tricoma'!BN257</f>
        <v>1</v>
      </c>
      <c r="BJ227" s="107">
        <f t="shared" si="148"/>
        <v>3</v>
      </c>
      <c r="BK227" s="108">
        <f t="shared" si="149"/>
        <v>1631.731141388163</v>
      </c>
      <c r="BL227" s="109">
        <f t="shared" si="150"/>
        <v>4895.1934241644885</v>
      </c>
      <c r="BM227" s="112">
        <f t="shared" si="151"/>
        <v>13.527027027027026</v>
      </c>
      <c r="BN227" s="111">
        <f t="shared" si="152"/>
        <v>361.88243095721498</v>
      </c>
      <c r="BO227" s="88"/>
      <c r="BP227" s="1016" t="s">
        <v>100</v>
      </c>
      <c r="BQ227" s="1009"/>
      <c r="BR227" s="1010"/>
      <c r="BS227" s="112">
        <v>1</v>
      </c>
      <c r="BT227" s="115">
        <f t="shared" si="153"/>
        <v>1</v>
      </c>
      <c r="BU227" s="210">
        <f t="shared" si="154"/>
        <v>1</v>
      </c>
      <c r="BV227" s="108">
        <f t="shared" si="155"/>
        <v>1631.731141388163</v>
      </c>
      <c r="BW227" s="109">
        <f t="shared" si="156"/>
        <v>1631.731141388163</v>
      </c>
      <c r="BX227" s="112">
        <f t="shared" si="157"/>
        <v>17.177419354838708</v>
      </c>
      <c r="BY227" s="111">
        <f t="shared" si="158"/>
        <v>94.99279884137664</v>
      </c>
      <c r="BZ227" s="1018"/>
      <c r="CA227" s="88"/>
      <c r="CB227" s="88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</row>
    <row r="228" spans="1:98" ht="15.75" customHeight="1">
      <c r="A228" s="1018"/>
      <c r="B228" s="1016" t="s">
        <v>198</v>
      </c>
      <c r="C228" s="1009"/>
      <c r="D228" s="1010"/>
      <c r="E228" s="112"/>
      <c r="F228" s="114">
        <f t="shared" si="127"/>
        <v>0</v>
      </c>
      <c r="G228" s="107">
        <f t="shared" si="128"/>
        <v>0</v>
      </c>
      <c r="H228" s="108">
        <f>Calibração!$G$755</f>
        <v>0</v>
      </c>
      <c r="I228" s="109">
        <f t="shared" si="129"/>
        <v>0</v>
      </c>
      <c r="J228" s="110">
        <f t="shared" si="130"/>
        <v>17.316666666666666</v>
      </c>
      <c r="K228" s="111">
        <f t="shared" si="131"/>
        <v>0</v>
      </c>
      <c r="L228" s="86"/>
      <c r="M228" s="1016" t="s">
        <v>198</v>
      </c>
      <c r="N228" s="1009"/>
      <c r="O228" s="1010"/>
      <c r="P228" s="112">
        <v>0</v>
      </c>
      <c r="Q228" s="106">
        <f>'Cél.por tricoma'!BN74</f>
        <v>35.928571428571431</v>
      </c>
      <c r="R228" s="107">
        <f t="shared" si="162"/>
        <v>0</v>
      </c>
      <c r="S228" s="108">
        <f t="shared" si="132"/>
        <v>1223.7983560411221</v>
      </c>
      <c r="T228" s="109">
        <f t="shared" si="133"/>
        <v>0</v>
      </c>
      <c r="U228" s="110">
        <f t="shared" si="134"/>
        <v>11.727272727272727</v>
      </c>
      <c r="V228" s="111">
        <f t="shared" si="135"/>
        <v>0</v>
      </c>
      <c r="W228" s="88"/>
      <c r="X228" s="1016" t="s">
        <v>198</v>
      </c>
      <c r="Y228" s="1009"/>
      <c r="Z228" s="1010"/>
      <c r="AA228" s="112">
        <v>0</v>
      </c>
      <c r="AB228" s="106">
        <f>'Cél.por tricoma'!BN120</f>
        <v>27</v>
      </c>
      <c r="AC228" s="107">
        <f t="shared" si="163"/>
        <v>0</v>
      </c>
      <c r="AD228" s="108">
        <f t="shared" si="137"/>
        <v>392.39392555016752</v>
      </c>
      <c r="AE228" s="109">
        <f t="shared" si="138"/>
        <v>0</v>
      </c>
      <c r="AF228" s="110">
        <f t="shared" si="160"/>
        <v>11.445783132530121</v>
      </c>
      <c r="AG228" s="111">
        <f t="shared" si="139"/>
        <v>0</v>
      </c>
      <c r="AH228" s="88"/>
      <c r="AI228" s="1016" t="s">
        <v>198</v>
      </c>
      <c r="AJ228" s="1009"/>
      <c r="AK228" s="1010"/>
      <c r="AL228" s="112">
        <v>2</v>
      </c>
      <c r="AM228" s="106">
        <f>'Cél.por tricoma'!BN166</f>
        <v>28.125</v>
      </c>
      <c r="AN228" s="107">
        <f t="shared" si="164"/>
        <v>56.25</v>
      </c>
      <c r="AO228" s="108">
        <f t="shared" si="141"/>
        <v>294.29544416262564</v>
      </c>
      <c r="AP228" s="109">
        <f t="shared" si="142"/>
        <v>16554.118734147691</v>
      </c>
      <c r="AQ228" s="110">
        <f t="shared" si="143"/>
        <v>11.797872340425531</v>
      </c>
      <c r="AR228" s="111">
        <f t="shared" si="144"/>
        <v>1403.1444193055754</v>
      </c>
      <c r="AS228" s="88"/>
      <c r="AT228" s="1016" t="s">
        <v>198</v>
      </c>
      <c r="AU228" s="1009"/>
      <c r="AV228" s="1010"/>
      <c r="AW228" s="112"/>
      <c r="AX228" s="114"/>
      <c r="AY228" s="107">
        <f t="shared" si="165"/>
        <v>0</v>
      </c>
      <c r="AZ228" s="108">
        <f>Calibração!$E$33</f>
        <v>1223.7983560411221</v>
      </c>
      <c r="BA228" s="109">
        <f t="shared" si="145"/>
        <v>0</v>
      </c>
      <c r="BB228" s="110">
        <f t="shared" si="146"/>
        <v>10.888888888888889</v>
      </c>
      <c r="BC228" s="111">
        <f t="shared" si="147"/>
        <v>0</v>
      </c>
      <c r="BD228" s="88"/>
      <c r="BE228" s="1016" t="s">
        <v>198</v>
      </c>
      <c r="BF228" s="1009"/>
      <c r="BG228" s="1010"/>
      <c r="BH228" s="112">
        <v>0</v>
      </c>
      <c r="BI228" s="106">
        <f>'Cél.por tricoma'!BN258</f>
        <v>28.333333333333332</v>
      </c>
      <c r="BJ228" s="107">
        <f t="shared" si="148"/>
        <v>0</v>
      </c>
      <c r="BK228" s="108">
        <f t="shared" si="149"/>
        <v>1631.731141388163</v>
      </c>
      <c r="BL228" s="109">
        <f t="shared" si="150"/>
        <v>0</v>
      </c>
      <c r="BM228" s="112">
        <f t="shared" si="151"/>
        <v>13.527027027027026</v>
      </c>
      <c r="BN228" s="111">
        <f t="shared" si="152"/>
        <v>0</v>
      </c>
      <c r="BO228" s="88"/>
      <c r="BP228" s="1016" t="s">
        <v>198</v>
      </c>
      <c r="BQ228" s="1009"/>
      <c r="BR228" s="1010"/>
      <c r="BS228" s="112">
        <v>0</v>
      </c>
      <c r="BT228" s="114">
        <f t="shared" si="153"/>
        <v>40</v>
      </c>
      <c r="BU228" s="210">
        <f t="shared" si="154"/>
        <v>0</v>
      </c>
      <c r="BV228" s="108">
        <f t="shared" si="155"/>
        <v>1631.731141388163</v>
      </c>
      <c r="BW228" s="109">
        <f t="shared" si="156"/>
        <v>0</v>
      </c>
      <c r="BX228" s="112">
        <f t="shared" si="157"/>
        <v>17.177419354838708</v>
      </c>
      <c r="BY228" s="111">
        <f t="shared" si="158"/>
        <v>0</v>
      </c>
      <c r="BZ228" s="1018"/>
      <c r="CA228" s="88"/>
      <c r="CB228" s="88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89"/>
      <c r="CS228" s="89"/>
      <c r="CT228" s="89"/>
    </row>
    <row r="229" spans="1:98" ht="15.75" customHeight="1">
      <c r="A229" s="1018"/>
      <c r="B229" s="1016" t="s">
        <v>201</v>
      </c>
      <c r="C229" s="1009"/>
      <c r="D229" s="1010"/>
      <c r="E229" s="112"/>
      <c r="F229" s="114">
        <f t="shared" si="127"/>
        <v>0</v>
      </c>
      <c r="G229" s="107">
        <f t="shared" si="128"/>
        <v>0</v>
      </c>
      <c r="H229" s="108">
        <f>Calibração!$G$755</f>
        <v>0</v>
      </c>
      <c r="I229" s="109">
        <f t="shared" si="129"/>
        <v>0</v>
      </c>
      <c r="J229" s="110">
        <f t="shared" si="130"/>
        <v>17.316666666666666</v>
      </c>
      <c r="K229" s="111">
        <f t="shared" si="131"/>
        <v>0</v>
      </c>
      <c r="L229" s="86"/>
      <c r="M229" s="1016" t="s">
        <v>201</v>
      </c>
      <c r="N229" s="1009"/>
      <c r="O229" s="1010"/>
      <c r="P229" s="112">
        <v>0</v>
      </c>
      <c r="Q229" s="106">
        <f>'Cél.por tricoma'!BN75</f>
        <v>14.333333333333334</v>
      </c>
      <c r="R229" s="107">
        <f t="shared" si="162"/>
        <v>0</v>
      </c>
      <c r="S229" s="108">
        <f t="shared" si="132"/>
        <v>1223.7983560411221</v>
      </c>
      <c r="T229" s="109">
        <f t="shared" si="133"/>
        <v>0</v>
      </c>
      <c r="U229" s="110">
        <f t="shared" si="134"/>
        <v>11.727272727272727</v>
      </c>
      <c r="V229" s="111">
        <f t="shared" si="135"/>
        <v>0</v>
      </c>
      <c r="W229" s="88"/>
      <c r="X229" s="1016" t="s">
        <v>201</v>
      </c>
      <c r="Y229" s="1009"/>
      <c r="Z229" s="1010"/>
      <c r="AA229" s="112">
        <v>0</v>
      </c>
      <c r="AB229" s="106">
        <f>'Cél.por tricoma'!BN121</f>
        <v>18.9375</v>
      </c>
      <c r="AC229" s="107">
        <f t="shared" si="163"/>
        <v>0</v>
      </c>
      <c r="AD229" s="108">
        <f t="shared" si="137"/>
        <v>392.39392555016752</v>
      </c>
      <c r="AE229" s="109">
        <f t="shared" si="138"/>
        <v>0</v>
      </c>
      <c r="AF229" s="110">
        <f t="shared" si="160"/>
        <v>11.445783132530121</v>
      </c>
      <c r="AG229" s="111">
        <f t="shared" si="139"/>
        <v>0</v>
      </c>
      <c r="AH229" s="88"/>
      <c r="AI229" s="1016" t="s">
        <v>201</v>
      </c>
      <c r="AJ229" s="1009"/>
      <c r="AK229" s="1010"/>
      <c r="AL229" s="112">
        <v>1</v>
      </c>
      <c r="AM229" s="106">
        <f>'Cél.por tricoma'!BN167</f>
        <v>41.625</v>
      </c>
      <c r="AN229" s="107">
        <f t="shared" si="164"/>
        <v>41.625</v>
      </c>
      <c r="AO229" s="108">
        <f t="shared" si="141"/>
        <v>294.29544416262564</v>
      </c>
      <c r="AP229" s="109">
        <f t="shared" si="142"/>
        <v>12250.047863269292</v>
      </c>
      <c r="AQ229" s="110">
        <f t="shared" si="143"/>
        <v>11.797872340425531</v>
      </c>
      <c r="AR229" s="111">
        <f t="shared" si="144"/>
        <v>1038.3268702861258</v>
      </c>
      <c r="AS229" s="88"/>
      <c r="AT229" s="1016" t="s">
        <v>201</v>
      </c>
      <c r="AU229" s="1009"/>
      <c r="AV229" s="1010"/>
      <c r="AW229" s="112"/>
      <c r="AX229" s="114"/>
      <c r="AY229" s="107">
        <f t="shared" si="165"/>
        <v>0</v>
      </c>
      <c r="AZ229" s="108">
        <f>Calibração!$E$33</f>
        <v>1223.7983560411221</v>
      </c>
      <c r="BA229" s="109">
        <f t="shared" si="145"/>
        <v>0</v>
      </c>
      <c r="BB229" s="110">
        <f t="shared" si="146"/>
        <v>10.888888888888889</v>
      </c>
      <c r="BC229" s="111">
        <f t="shared" si="147"/>
        <v>0</v>
      </c>
      <c r="BD229" s="88"/>
      <c r="BE229" s="1016" t="s">
        <v>201</v>
      </c>
      <c r="BF229" s="1009"/>
      <c r="BG229" s="1010"/>
      <c r="BH229" s="112">
        <v>0</v>
      </c>
      <c r="BI229" s="106">
        <f>'Cél.por tricoma'!BN259</f>
        <v>73.666666666666671</v>
      </c>
      <c r="BJ229" s="107">
        <f t="shared" si="148"/>
        <v>0</v>
      </c>
      <c r="BK229" s="108">
        <f t="shared" si="149"/>
        <v>1631.731141388163</v>
      </c>
      <c r="BL229" s="109">
        <f t="shared" si="150"/>
        <v>0</v>
      </c>
      <c r="BM229" s="112">
        <f t="shared" si="151"/>
        <v>13.527027027027026</v>
      </c>
      <c r="BN229" s="111">
        <f t="shared" si="152"/>
        <v>0</v>
      </c>
      <c r="BO229" s="88"/>
      <c r="BP229" s="1016" t="s">
        <v>201</v>
      </c>
      <c r="BQ229" s="1009"/>
      <c r="BR229" s="1010"/>
      <c r="BS229" s="112">
        <v>0</v>
      </c>
      <c r="BT229" s="114">
        <f t="shared" si="153"/>
        <v>69.045454545454547</v>
      </c>
      <c r="BU229" s="210">
        <f t="shared" si="154"/>
        <v>0</v>
      </c>
      <c r="BV229" s="108">
        <f t="shared" si="155"/>
        <v>1631.731141388163</v>
      </c>
      <c r="BW229" s="109">
        <f t="shared" si="156"/>
        <v>0</v>
      </c>
      <c r="BX229" s="112">
        <f t="shared" si="157"/>
        <v>17.177419354838708</v>
      </c>
      <c r="BY229" s="111">
        <f t="shared" si="158"/>
        <v>0</v>
      </c>
      <c r="BZ229" s="1018"/>
      <c r="CA229" s="88"/>
      <c r="CB229" s="88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</row>
    <row r="230" spans="1:98" ht="15.75" customHeight="1">
      <c r="A230" s="1018"/>
      <c r="B230" s="1011" t="s">
        <v>103</v>
      </c>
      <c r="C230" s="1009"/>
      <c r="D230" s="1010"/>
      <c r="E230" s="112"/>
      <c r="F230" s="115">
        <f t="shared" si="127"/>
        <v>0</v>
      </c>
      <c r="G230" s="107">
        <f t="shared" si="128"/>
        <v>0</v>
      </c>
      <c r="H230" s="108">
        <f>Calibração!$G$755</f>
        <v>0</v>
      </c>
      <c r="I230" s="109">
        <f t="shared" si="129"/>
        <v>0</v>
      </c>
      <c r="J230" s="110">
        <f t="shared" si="130"/>
        <v>17.316666666666666</v>
      </c>
      <c r="K230" s="111">
        <f t="shared" si="131"/>
        <v>0</v>
      </c>
      <c r="L230" s="86"/>
      <c r="M230" s="1011" t="s">
        <v>103</v>
      </c>
      <c r="N230" s="1009"/>
      <c r="O230" s="1010"/>
      <c r="P230" s="112">
        <v>0</v>
      </c>
      <c r="Q230" s="106">
        <f>'Cél.por tricoma'!BN76</f>
        <v>1</v>
      </c>
      <c r="R230" s="107">
        <f t="shared" si="162"/>
        <v>0</v>
      </c>
      <c r="S230" s="108">
        <f t="shared" si="132"/>
        <v>1223.7983560411221</v>
      </c>
      <c r="T230" s="109">
        <f t="shared" si="133"/>
        <v>0</v>
      </c>
      <c r="U230" s="110">
        <f t="shared" si="134"/>
        <v>11.727272727272727</v>
      </c>
      <c r="V230" s="111">
        <f t="shared" si="135"/>
        <v>0</v>
      </c>
      <c r="W230" s="88"/>
      <c r="X230" s="1011" t="s">
        <v>103</v>
      </c>
      <c r="Y230" s="1009"/>
      <c r="Z230" s="1010"/>
      <c r="AA230" s="112">
        <v>1</v>
      </c>
      <c r="AB230" s="106">
        <f>'Cél.por tricoma'!BN122</f>
        <v>1</v>
      </c>
      <c r="AC230" s="107">
        <f t="shared" si="163"/>
        <v>1</v>
      </c>
      <c r="AD230" s="108">
        <f t="shared" si="137"/>
        <v>392.39392555016752</v>
      </c>
      <c r="AE230" s="109">
        <f t="shared" si="138"/>
        <v>392.39392555016752</v>
      </c>
      <c r="AF230" s="110">
        <f t="shared" si="160"/>
        <v>11.445783132530121</v>
      </c>
      <c r="AG230" s="111">
        <f t="shared" si="139"/>
        <v>4491.2557743693878</v>
      </c>
      <c r="AH230" s="88"/>
      <c r="AI230" s="1011" t="s">
        <v>103</v>
      </c>
      <c r="AJ230" s="1009"/>
      <c r="AK230" s="1010"/>
      <c r="AL230" s="112">
        <v>1</v>
      </c>
      <c r="AM230" s="106">
        <f>'Cél.por tricoma'!BN168</f>
        <v>1</v>
      </c>
      <c r="AN230" s="107">
        <f t="shared" si="164"/>
        <v>1</v>
      </c>
      <c r="AO230" s="108">
        <f t="shared" si="141"/>
        <v>294.29544416262564</v>
      </c>
      <c r="AP230" s="109">
        <f t="shared" si="142"/>
        <v>294.29544416262564</v>
      </c>
      <c r="AQ230" s="110">
        <f t="shared" si="143"/>
        <v>11.797872340425531</v>
      </c>
      <c r="AR230" s="111">
        <f t="shared" si="144"/>
        <v>24.944789676543564</v>
      </c>
      <c r="AS230" s="88"/>
      <c r="AT230" s="1011" t="s">
        <v>103</v>
      </c>
      <c r="AU230" s="1009"/>
      <c r="AV230" s="1010"/>
      <c r="AW230" s="112"/>
      <c r="AX230" s="115"/>
      <c r="AY230" s="107">
        <f t="shared" si="165"/>
        <v>0</v>
      </c>
      <c r="AZ230" s="108">
        <f>Calibração!$E$33</f>
        <v>1223.7983560411221</v>
      </c>
      <c r="BA230" s="109">
        <f t="shared" si="145"/>
        <v>0</v>
      </c>
      <c r="BB230" s="110">
        <f t="shared" si="146"/>
        <v>10.888888888888889</v>
      </c>
      <c r="BC230" s="111">
        <f t="shared" si="147"/>
        <v>0</v>
      </c>
      <c r="BD230" s="88"/>
      <c r="BE230" s="1011" t="s">
        <v>103</v>
      </c>
      <c r="BF230" s="1009"/>
      <c r="BG230" s="1010"/>
      <c r="BH230" s="112">
        <v>14</v>
      </c>
      <c r="BI230" s="106">
        <f>'Cél.por tricoma'!BN260</f>
        <v>1</v>
      </c>
      <c r="BJ230" s="107">
        <f t="shared" si="148"/>
        <v>14</v>
      </c>
      <c r="BK230" s="108">
        <f t="shared" si="149"/>
        <v>1631.731141388163</v>
      </c>
      <c r="BL230" s="109">
        <f t="shared" si="150"/>
        <v>22844.235979434281</v>
      </c>
      <c r="BM230" s="112">
        <f t="shared" si="151"/>
        <v>13.527027027027026</v>
      </c>
      <c r="BN230" s="111">
        <f t="shared" si="152"/>
        <v>1688.7846778003366</v>
      </c>
      <c r="BO230" s="88"/>
      <c r="BP230" s="1011" t="s">
        <v>103</v>
      </c>
      <c r="BQ230" s="1009"/>
      <c r="BR230" s="1010"/>
      <c r="BS230" s="112">
        <v>1</v>
      </c>
      <c r="BT230" s="115">
        <f t="shared" si="153"/>
        <v>1</v>
      </c>
      <c r="BU230" s="210">
        <f t="shared" si="154"/>
        <v>1</v>
      </c>
      <c r="BV230" s="108">
        <f t="shared" si="155"/>
        <v>1631.731141388163</v>
      </c>
      <c r="BW230" s="109">
        <f t="shared" si="156"/>
        <v>1631.731141388163</v>
      </c>
      <c r="BX230" s="112">
        <f t="shared" si="157"/>
        <v>17.177419354838708</v>
      </c>
      <c r="BY230" s="111">
        <f t="shared" si="158"/>
        <v>94.99279884137664</v>
      </c>
      <c r="BZ230" s="1018"/>
      <c r="CA230" s="88"/>
      <c r="CB230" s="88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</row>
    <row r="231" spans="1:98" ht="15.75" customHeight="1">
      <c r="A231" s="1018"/>
      <c r="B231" s="1011" t="s">
        <v>107</v>
      </c>
      <c r="C231" s="1009"/>
      <c r="D231" s="1010"/>
      <c r="E231" s="112"/>
      <c r="F231" s="115">
        <f t="shared" si="127"/>
        <v>0</v>
      </c>
      <c r="G231" s="107">
        <f t="shared" si="128"/>
        <v>0</v>
      </c>
      <c r="H231" s="108">
        <f>Calibração!$G$755</f>
        <v>0</v>
      </c>
      <c r="I231" s="109">
        <f t="shared" si="129"/>
        <v>0</v>
      </c>
      <c r="J231" s="110">
        <f t="shared" si="130"/>
        <v>17.316666666666666</v>
      </c>
      <c r="K231" s="111">
        <f t="shared" si="131"/>
        <v>0</v>
      </c>
      <c r="L231" s="86"/>
      <c r="M231" s="1011" t="s">
        <v>107</v>
      </c>
      <c r="N231" s="1009"/>
      <c r="O231" s="1010"/>
      <c r="P231" s="112">
        <v>3</v>
      </c>
      <c r="Q231" s="106">
        <f>'Cél.por tricoma'!BN77</f>
        <v>1</v>
      </c>
      <c r="R231" s="107">
        <f t="shared" si="162"/>
        <v>3</v>
      </c>
      <c r="S231" s="108">
        <f t="shared" si="132"/>
        <v>1223.7983560411221</v>
      </c>
      <c r="T231" s="109">
        <f t="shared" si="133"/>
        <v>3671.3950681233664</v>
      </c>
      <c r="U231" s="110">
        <f t="shared" si="134"/>
        <v>11.727272727272727</v>
      </c>
      <c r="V231" s="111">
        <f t="shared" si="135"/>
        <v>313.06469573144989</v>
      </c>
      <c r="W231" s="88"/>
      <c r="X231" s="1011" t="s">
        <v>107</v>
      </c>
      <c r="Y231" s="1009"/>
      <c r="Z231" s="1010"/>
      <c r="AA231" s="112">
        <v>2</v>
      </c>
      <c r="AB231" s="106">
        <f>'Cél.por tricoma'!BN123</f>
        <v>1</v>
      </c>
      <c r="AC231" s="107">
        <f t="shared" si="163"/>
        <v>2</v>
      </c>
      <c r="AD231" s="108">
        <f t="shared" si="137"/>
        <v>392.39392555016752</v>
      </c>
      <c r="AE231" s="109">
        <f t="shared" si="138"/>
        <v>784.78785110033505</v>
      </c>
      <c r="AF231" s="110">
        <f t="shared" si="160"/>
        <v>11.445783132530121</v>
      </c>
      <c r="AG231" s="111">
        <f t="shared" si="139"/>
        <v>8982.5115487387757</v>
      </c>
      <c r="AH231" s="88"/>
      <c r="AI231" s="1011" t="s">
        <v>107</v>
      </c>
      <c r="AJ231" s="1009"/>
      <c r="AK231" s="1010"/>
      <c r="AL231" s="112">
        <v>1</v>
      </c>
      <c r="AM231" s="106">
        <f>'Cél.por tricoma'!BN169</f>
        <v>1</v>
      </c>
      <c r="AN231" s="107">
        <f t="shared" si="164"/>
        <v>1</v>
      </c>
      <c r="AO231" s="108">
        <f t="shared" si="141"/>
        <v>294.29544416262564</v>
      </c>
      <c r="AP231" s="109">
        <f t="shared" si="142"/>
        <v>294.29544416262564</v>
      </c>
      <c r="AQ231" s="110">
        <f t="shared" si="143"/>
        <v>11.797872340425531</v>
      </c>
      <c r="AR231" s="111">
        <f t="shared" si="144"/>
        <v>24.944789676543564</v>
      </c>
      <c r="AS231" s="88"/>
      <c r="AT231" s="1011" t="s">
        <v>107</v>
      </c>
      <c r="AU231" s="1009"/>
      <c r="AV231" s="1010"/>
      <c r="AW231" s="112"/>
      <c r="AX231" s="115"/>
      <c r="AY231" s="107">
        <f t="shared" si="165"/>
        <v>0</v>
      </c>
      <c r="AZ231" s="108">
        <f>Calibração!$E$33</f>
        <v>1223.7983560411221</v>
      </c>
      <c r="BA231" s="109">
        <f t="shared" si="145"/>
        <v>0</v>
      </c>
      <c r="BB231" s="110">
        <f t="shared" si="146"/>
        <v>10.888888888888889</v>
      </c>
      <c r="BC231" s="111">
        <f t="shared" si="147"/>
        <v>0</v>
      </c>
      <c r="BD231" s="88"/>
      <c r="BE231" s="1011" t="s">
        <v>107</v>
      </c>
      <c r="BF231" s="1009"/>
      <c r="BG231" s="1010"/>
      <c r="BH231" s="112">
        <v>5</v>
      </c>
      <c r="BI231" s="106">
        <f>'Cél.por tricoma'!BN261</f>
        <v>1</v>
      </c>
      <c r="BJ231" s="107">
        <f t="shared" si="148"/>
        <v>5</v>
      </c>
      <c r="BK231" s="108">
        <f t="shared" si="149"/>
        <v>1631.731141388163</v>
      </c>
      <c r="BL231" s="109">
        <f t="shared" si="150"/>
        <v>8158.6557069408154</v>
      </c>
      <c r="BM231" s="112">
        <f t="shared" si="151"/>
        <v>13.527027027027026</v>
      </c>
      <c r="BN231" s="111">
        <f t="shared" si="152"/>
        <v>603.13738492869163</v>
      </c>
      <c r="BO231" s="88"/>
      <c r="BP231" s="1011" t="s">
        <v>107</v>
      </c>
      <c r="BQ231" s="1009"/>
      <c r="BR231" s="1010"/>
      <c r="BS231" s="112">
        <v>5</v>
      </c>
      <c r="BT231" s="115">
        <f t="shared" si="153"/>
        <v>1</v>
      </c>
      <c r="BU231" s="210">
        <f t="shared" si="154"/>
        <v>5</v>
      </c>
      <c r="BV231" s="108">
        <f t="shared" si="155"/>
        <v>1631.731141388163</v>
      </c>
      <c r="BW231" s="109">
        <f t="shared" si="156"/>
        <v>8158.6557069408154</v>
      </c>
      <c r="BX231" s="112">
        <f t="shared" si="157"/>
        <v>17.177419354838708</v>
      </c>
      <c r="BY231" s="111">
        <f t="shared" si="158"/>
        <v>474.96399420688317</v>
      </c>
      <c r="BZ231" s="1018"/>
      <c r="CA231" s="88"/>
      <c r="CB231" s="88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</row>
    <row r="232" spans="1:98" ht="15.75" customHeight="1">
      <c r="A232" s="1018"/>
      <c r="B232" s="1011" t="s">
        <v>108</v>
      </c>
      <c r="C232" s="1009"/>
      <c r="D232" s="1010"/>
      <c r="E232" s="112"/>
      <c r="F232" s="115">
        <f t="shared" si="127"/>
        <v>0</v>
      </c>
      <c r="G232" s="107">
        <f t="shared" si="128"/>
        <v>0</v>
      </c>
      <c r="H232" s="108">
        <f>Calibração!$G$755</f>
        <v>0</v>
      </c>
      <c r="I232" s="109">
        <f t="shared" si="129"/>
        <v>0</v>
      </c>
      <c r="J232" s="110">
        <f t="shared" si="130"/>
        <v>17.316666666666666</v>
      </c>
      <c r="K232" s="111">
        <f t="shared" si="131"/>
        <v>0</v>
      </c>
      <c r="L232" s="86"/>
      <c r="M232" s="1011" t="s">
        <v>108</v>
      </c>
      <c r="N232" s="1009"/>
      <c r="O232" s="1010"/>
      <c r="P232" s="112">
        <v>1</v>
      </c>
      <c r="Q232" s="106">
        <f>'Cél.por tricoma'!BN78</f>
        <v>1</v>
      </c>
      <c r="R232" s="107">
        <f t="shared" si="162"/>
        <v>1</v>
      </c>
      <c r="S232" s="108">
        <f t="shared" si="132"/>
        <v>1223.7983560411221</v>
      </c>
      <c r="T232" s="109">
        <f t="shared" si="133"/>
        <v>1223.7983560411221</v>
      </c>
      <c r="U232" s="110">
        <f t="shared" si="134"/>
        <v>11.727272727272727</v>
      </c>
      <c r="V232" s="111">
        <f t="shared" si="135"/>
        <v>104.35489857714995</v>
      </c>
      <c r="W232" s="88"/>
      <c r="X232" s="1011" t="s">
        <v>108</v>
      </c>
      <c r="Y232" s="1009"/>
      <c r="Z232" s="1010"/>
      <c r="AA232" s="112">
        <v>1</v>
      </c>
      <c r="AB232" s="106">
        <f>'Cél.por tricoma'!BN124</f>
        <v>1</v>
      </c>
      <c r="AC232" s="107">
        <f t="shared" si="163"/>
        <v>1</v>
      </c>
      <c r="AD232" s="108">
        <f t="shared" si="137"/>
        <v>392.39392555016752</v>
      </c>
      <c r="AE232" s="109">
        <f t="shared" si="138"/>
        <v>392.39392555016752</v>
      </c>
      <c r="AF232" s="110">
        <f t="shared" si="160"/>
        <v>11.445783132530121</v>
      </c>
      <c r="AG232" s="111">
        <f t="shared" si="139"/>
        <v>4491.2557743693878</v>
      </c>
      <c r="AH232" s="88"/>
      <c r="AI232" s="1011" t="s">
        <v>108</v>
      </c>
      <c r="AJ232" s="1009"/>
      <c r="AK232" s="1010"/>
      <c r="AL232" s="112">
        <v>0</v>
      </c>
      <c r="AM232" s="106">
        <f>'Cél.por tricoma'!BN170</f>
        <v>1</v>
      </c>
      <c r="AN232" s="107">
        <f t="shared" si="164"/>
        <v>0</v>
      </c>
      <c r="AO232" s="108">
        <f t="shared" si="141"/>
        <v>294.29544416262564</v>
      </c>
      <c r="AP232" s="109">
        <f t="shared" si="142"/>
        <v>0</v>
      </c>
      <c r="AQ232" s="110">
        <f t="shared" si="143"/>
        <v>11.797872340425531</v>
      </c>
      <c r="AR232" s="111">
        <f t="shared" si="144"/>
        <v>0</v>
      </c>
      <c r="AS232" s="88"/>
      <c r="AT232" s="1011" t="s">
        <v>108</v>
      </c>
      <c r="AU232" s="1009"/>
      <c r="AV232" s="1010"/>
      <c r="AW232" s="112"/>
      <c r="AX232" s="115"/>
      <c r="AY232" s="107">
        <f t="shared" si="165"/>
        <v>0</v>
      </c>
      <c r="AZ232" s="108">
        <f>Calibração!$E$33</f>
        <v>1223.7983560411221</v>
      </c>
      <c r="BA232" s="109">
        <f t="shared" si="145"/>
        <v>0</v>
      </c>
      <c r="BB232" s="110">
        <f t="shared" si="146"/>
        <v>10.888888888888889</v>
      </c>
      <c r="BC232" s="111">
        <f t="shared" si="147"/>
        <v>0</v>
      </c>
      <c r="BD232" s="88"/>
      <c r="BE232" s="1011" t="s">
        <v>108</v>
      </c>
      <c r="BF232" s="1009"/>
      <c r="BG232" s="1010"/>
      <c r="BH232" s="112">
        <v>0</v>
      </c>
      <c r="BI232" s="106">
        <f>'Cél.por tricoma'!BN262</f>
        <v>1</v>
      </c>
      <c r="BJ232" s="107">
        <f t="shared" si="148"/>
        <v>0</v>
      </c>
      <c r="BK232" s="108">
        <f t="shared" si="149"/>
        <v>1631.731141388163</v>
      </c>
      <c r="BL232" s="109">
        <f t="shared" si="150"/>
        <v>0</v>
      </c>
      <c r="BM232" s="112">
        <f t="shared" si="151"/>
        <v>13.527027027027026</v>
      </c>
      <c r="BN232" s="111">
        <f t="shared" si="152"/>
        <v>0</v>
      </c>
      <c r="BO232" s="88"/>
      <c r="BP232" s="1011" t="s">
        <v>108</v>
      </c>
      <c r="BQ232" s="1009"/>
      <c r="BR232" s="1010"/>
      <c r="BS232" s="112">
        <v>0</v>
      </c>
      <c r="BT232" s="115">
        <f t="shared" si="153"/>
        <v>1</v>
      </c>
      <c r="BU232" s="210">
        <f t="shared" si="154"/>
        <v>0</v>
      </c>
      <c r="BV232" s="108">
        <f t="shared" si="155"/>
        <v>1631.731141388163</v>
      </c>
      <c r="BW232" s="109">
        <f t="shared" si="156"/>
        <v>0</v>
      </c>
      <c r="BX232" s="112">
        <f t="shared" si="157"/>
        <v>17.177419354838708</v>
      </c>
      <c r="BY232" s="111">
        <f t="shared" si="158"/>
        <v>0</v>
      </c>
      <c r="BZ232" s="1018"/>
      <c r="CA232" s="88"/>
      <c r="CB232" s="88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/>
      <c r="CS232" s="89"/>
      <c r="CT232" s="89"/>
    </row>
    <row r="233" spans="1:98" ht="15.75" customHeight="1">
      <c r="A233" s="1018"/>
      <c r="B233" s="1016" t="s">
        <v>203</v>
      </c>
      <c r="C233" s="1009"/>
      <c r="D233" s="1010"/>
      <c r="E233" s="112"/>
      <c r="F233" s="156">
        <f t="shared" si="127"/>
        <v>0</v>
      </c>
      <c r="G233" s="107">
        <f t="shared" si="128"/>
        <v>0</v>
      </c>
      <c r="H233" s="108">
        <f>Calibração!$G$755</f>
        <v>0</v>
      </c>
      <c r="I233" s="109">
        <f t="shared" si="129"/>
        <v>0</v>
      </c>
      <c r="J233" s="110">
        <f t="shared" si="130"/>
        <v>17.316666666666666</v>
      </c>
      <c r="K233" s="111">
        <f t="shared" si="131"/>
        <v>0</v>
      </c>
      <c r="L233" s="86"/>
      <c r="M233" s="1016" t="s">
        <v>203</v>
      </c>
      <c r="N233" s="1009"/>
      <c r="O233" s="1010"/>
      <c r="P233" s="112">
        <v>97</v>
      </c>
      <c r="Q233" s="267">
        <f>'Cél.por tricoma'!M390</f>
        <v>13</v>
      </c>
      <c r="R233" s="107">
        <f t="shared" si="162"/>
        <v>1261</v>
      </c>
      <c r="S233" s="108">
        <f t="shared" si="132"/>
        <v>1223.7983560411221</v>
      </c>
      <c r="T233" s="109">
        <f t="shared" si="133"/>
        <v>1543209.7269678551</v>
      </c>
      <c r="U233" s="110">
        <f t="shared" si="134"/>
        <v>11.727272727272727</v>
      </c>
      <c r="V233" s="111">
        <f t="shared" si="135"/>
        <v>131591.52710578611</v>
      </c>
      <c r="W233" s="88"/>
      <c r="X233" s="1016" t="s">
        <v>203</v>
      </c>
      <c r="Y233" s="1009"/>
      <c r="Z233" s="1010"/>
      <c r="AA233" s="112">
        <v>33</v>
      </c>
      <c r="AB233" s="267">
        <f>'Cél.por tricoma'!M390</f>
        <v>13</v>
      </c>
      <c r="AC233" s="107">
        <f t="shared" si="163"/>
        <v>429</v>
      </c>
      <c r="AD233" s="108">
        <f t="shared" si="137"/>
        <v>392.39392555016752</v>
      </c>
      <c r="AE233" s="109">
        <f t="shared" si="138"/>
        <v>168336.99406102186</v>
      </c>
      <c r="AF233" s="110">
        <f t="shared" si="160"/>
        <v>11.445783132530121</v>
      </c>
      <c r="AG233" s="111">
        <f t="shared" si="139"/>
        <v>1926748.7272044672</v>
      </c>
      <c r="AH233" s="88"/>
      <c r="AI233" s="1016" t="s">
        <v>203</v>
      </c>
      <c r="AJ233" s="1009"/>
      <c r="AK233" s="1010"/>
      <c r="AL233" s="112">
        <f>16+21+17+17</f>
        <v>71</v>
      </c>
      <c r="AM233" s="267">
        <f>'Cél.por tricoma'!M390</f>
        <v>13</v>
      </c>
      <c r="AN233" s="107">
        <f t="shared" si="164"/>
        <v>923</v>
      </c>
      <c r="AO233" s="108">
        <f t="shared" si="141"/>
        <v>294.29544416262564</v>
      </c>
      <c r="AP233" s="109">
        <f t="shared" si="142"/>
        <v>271634.69496210344</v>
      </c>
      <c r="AQ233" s="110">
        <f t="shared" si="143"/>
        <v>11.797872340425531</v>
      </c>
      <c r="AR233" s="111">
        <f t="shared" si="144"/>
        <v>23024.040871449706</v>
      </c>
      <c r="AS233" s="88"/>
      <c r="AT233" s="1016" t="s">
        <v>203</v>
      </c>
      <c r="AU233" s="1009"/>
      <c r="AV233" s="1010"/>
      <c r="AW233" s="112"/>
      <c r="AX233" s="114"/>
      <c r="AY233" s="107">
        <f t="shared" si="165"/>
        <v>0</v>
      </c>
      <c r="AZ233" s="108">
        <f>Calibração!$E$33</f>
        <v>1223.7983560411221</v>
      </c>
      <c r="BA233" s="109">
        <f t="shared" si="145"/>
        <v>0</v>
      </c>
      <c r="BB233" s="110">
        <f t="shared" si="146"/>
        <v>10.888888888888889</v>
      </c>
      <c r="BC233" s="111">
        <f t="shared" si="147"/>
        <v>0</v>
      </c>
      <c r="BD233" s="88"/>
      <c r="BE233" s="1016" t="s">
        <v>203</v>
      </c>
      <c r="BF233" s="1009"/>
      <c r="BG233" s="1010"/>
      <c r="BH233" s="112">
        <v>66</v>
      </c>
      <c r="BI233" s="106">
        <f>'Cél.por tricoma'!W390</f>
        <v>10.083333333333334</v>
      </c>
      <c r="BJ233" s="107">
        <f t="shared" si="148"/>
        <v>665.5</v>
      </c>
      <c r="BK233" s="108">
        <f t="shared" si="149"/>
        <v>1631.731141388163</v>
      </c>
      <c r="BL233" s="109">
        <f t="shared" si="150"/>
        <v>1085917.0745938225</v>
      </c>
      <c r="BM233" s="112">
        <f t="shared" si="151"/>
        <v>13.527027027027026</v>
      </c>
      <c r="BN233" s="111">
        <f t="shared" si="152"/>
        <v>80277.585934008865</v>
      </c>
      <c r="BO233" s="88"/>
      <c r="BP233" s="1016" t="s">
        <v>203</v>
      </c>
      <c r="BQ233" s="1009"/>
      <c r="BR233" s="1010"/>
      <c r="BS233" s="112">
        <v>62</v>
      </c>
      <c r="BT233" s="268">
        <f t="shared" si="153"/>
        <v>10.083333333333334</v>
      </c>
      <c r="BU233" s="210">
        <f t="shared" si="154"/>
        <v>625.16666666666674</v>
      </c>
      <c r="BV233" s="108">
        <f t="shared" si="155"/>
        <v>1631.731141388163</v>
      </c>
      <c r="BW233" s="109">
        <f t="shared" si="156"/>
        <v>1020103.9185578334</v>
      </c>
      <c r="BX233" s="112">
        <f t="shared" si="157"/>
        <v>17.177419354838708</v>
      </c>
      <c r="BY233" s="111">
        <f t="shared" si="158"/>
        <v>59386.331409000639</v>
      </c>
      <c r="BZ233" s="1018"/>
      <c r="CA233" s="88"/>
      <c r="CB233" s="88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</row>
    <row r="234" spans="1:98" ht="15.75" customHeight="1">
      <c r="A234" s="1018"/>
      <c r="B234" s="1016" t="s">
        <v>204</v>
      </c>
      <c r="C234" s="1009"/>
      <c r="D234" s="1010"/>
      <c r="E234" s="112"/>
      <c r="F234" s="114">
        <f t="shared" si="127"/>
        <v>0</v>
      </c>
      <c r="G234" s="107">
        <f t="shared" si="128"/>
        <v>0</v>
      </c>
      <c r="H234" s="108">
        <f>Calibração!$G$755</f>
        <v>0</v>
      </c>
      <c r="I234" s="109">
        <f t="shared" si="129"/>
        <v>0</v>
      </c>
      <c r="J234" s="110">
        <f t="shared" si="130"/>
        <v>17.316666666666666</v>
      </c>
      <c r="K234" s="111">
        <f t="shared" si="131"/>
        <v>0</v>
      </c>
      <c r="L234" s="86"/>
      <c r="M234" s="1016" t="s">
        <v>204</v>
      </c>
      <c r="N234" s="1009"/>
      <c r="O234" s="1010"/>
      <c r="P234" s="112">
        <v>114</v>
      </c>
      <c r="Q234" s="106">
        <f>'Cél.por tricoma'!BN80</f>
        <v>38.533333333333331</v>
      </c>
      <c r="R234" s="107">
        <f t="shared" si="162"/>
        <v>4392.8</v>
      </c>
      <c r="S234" s="108">
        <f t="shared" si="132"/>
        <v>1223.7983560411221</v>
      </c>
      <c r="T234" s="109">
        <f t="shared" si="133"/>
        <v>5375901.4184174417</v>
      </c>
      <c r="U234" s="110">
        <f t="shared" si="134"/>
        <v>11.727272727272727</v>
      </c>
      <c r="V234" s="111">
        <f t="shared" si="135"/>
        <v>458410.19846970437</v>
      </c>
      <c r="W234" s="88"/>
      <c r="X234" s="1016" t="s">
        <v>204</v>
      </c>
      <c r="Y234" s="1009"/>
      <c r="Z234" s="1010"/>
      <c r="AA234" s="112">
        <f>33+45+37</f>
        <v>115</v>
      </c>
      <c r="AB234" s="106">
        <f>'Cél.por tricoma'!BN126</f>
        <v>38.033333333333331</v>
      </c>
      <c r="AC234" s="107">
        <f t="shared" si="163"/>
        <v>4373.833333333333</v>
      </c>
      <c r="AD234" s="108">
        <f t="shared" si="137"/>
        <v>392.39392555016752</v>
      </c>
      <c r="AE234" s="109">
        <f t="shared" si="138"/>
        <v>1716265.631368841</v>
      </c>
      <c r="AF234" s="110">
        <f t="shared" si="160"/>
        <v>11.445783132530121</v>
      </c>
      <c r="AG234" s="111">
        <f t="shared" si="139"/>
        <v>19644004.214462638</v>
      </c>
      <c r="AH234" s="88"/>
      <c r="AI234" s="1016" t="s">
        <v>204</v>
      </c>
      <c r="AJ234" s="1009"/>
      <c r="AK234" s="1010"/>
      <c r="AL234" s="112">
        <f>25+22+23+31</f>
        <v>101</v>
      </c>
      <c r="AM234" s="106">
        <f>'Cél.por tricoma'!BN172</f>
        <v>60.333333333333336</v>
      </c>
      <c r="AN234" s="107">
        <f t="shared" si="164"/>
        <v>6093.666666666667</v>
      </c>
      <c r="AO234" s="108">
        <f t="shared" si="141"/>
        <v>294.29544416262564</v>
      </c>
      <c r="AP234" s="109">
        <f t="shared" si="142"/>
        <v>1793338.3382456533</v>
      </c>
      <c r="AQ234" s="110">
        <f t="shared" si="143"/>
        <v>11.797872340425531</v>
      </c>
      <c r="AR234" s="111">
        <f t="shared" si="144"/>
        <v>152005.23335896432</v>
      </c>
      <c r="AS234" s="88"/>
      <c r="AT234" s="1016" t="s">
        <v>204</v>
      </c>
      <c r="AU234" s="1009"/>
      <c r="AV234" s="1010"/>
      <c r="AW234" s="112"/>
      <c r="AX234" s="114"/>
      <c r="AY234" s="107">
        <f t="shared" si="165"/>
        <v>0</v>
      </c>
      <c r="AZ234" s="108">
        <f>Calibração!$E$33</f>
        <v>1223.7983560411221</v>
      </c>
      <c r="BA234" s="109">
        <f t="shared" si="145"/>
        <v>0</v>
      </c>
      <c r="BB234" s="110">
        <f t="shared" si="146"/>
        <v>10.888888888888889</v>
      </c>
      <c r="BC234" s="111">
        <f t="shared" si="147"/>
        <v>0</v>
      </c>
      <c r="BD234" s="88"/>
      <c r="BE234" s="1016" t="s">
        <v>204</v>
      </c>
      <c r="BF234" s="1009"/>
      <c r="BG234" s="1010"/>
      <c r="BH234" s="112">
        <v>35</v>
      </c>
      <c r="BI234" s="269">
        <f>'Cél.por tricoma'!BN264</f>
        <v>47.4</v>
      </c>
      <c r="BJ234" s="107">
        <f t="shared" si="148"/>
        <v>1659</v>
      </c>
      <c r="BK234" s="108">
        <f t="shared" si="149"/>
        <v>1631.731141388163</v>
      </c>
      <c r="BL234" s="109">
        <f t="shared" si="150"/>
        <v>2707041.9635629626</v>
      </c>
      <c r="BM234" s="112">
        <f t="shared" si="151"/>
        <v>13.527027027027026</v>
      </c>
      <c r="BN234" s="111">
        <f t="shared" si="152"/>
        <v>200120.98431933991</v>
      </c>
      <c r="BO234" s="88"/>
      <c r="BP234" s="1016" t="s">
        <v>204</v>
      </c>
      <c r="BQ234" s="1009"/>
      <c r="BR234" s="1010"/>
      <c r="BS234" s="112">
        <v>44</v>
      </c>
      <c r="BT234" s="114">
        <f t="shared" si="153"/>
        <v>42.133333333333333</v>
      </c>
      <c r="BU234" s="210">
        <f t="shared" si="154"/>
        <v>1853.8666666666666</v>
      </c>
      <c r="BV234" s="108">
        <f t="shared" si="155"/>
        <v>1631.731141388163</v>
      </c>
      <c r="BW234" s="109">
        <f t="shared" si="156"/>
        <v>3025011.9719814691</v>
      </c>
      <c r="BX234" s="112">
        <f t="shared" si="157"/>
        <v>17.177419354838708</v>
      </c>
      <c r="BY234" s="111">
        <f t="shared" si="158"/>
        <v>176103.98334540011</v>
      </c>
      <c r="BZ234" s="1018"/>
      <c r="CA234" s="88"/>
      <c r="CB234" s="88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</row>
    <row r="235" spans="1:98" ht="15.75" customHeight="1">
      <c r="A235" s="1018"/>
      <c r="B235" s="1016" t="s">
        <v>262</v>
      </c>
      <c r="C235" s="1009"/>
      <c r="D235" s="1010"/>
      <c r="E235" s="112"/>
      <c r="F235" s="114">
        <f t="shared" si="127"/>
        <v>0</v>
      </c>
      <c r="G235" s="107">
        <f t="shared" si="128"/>
        <v>0</v>
      </c>
      <c r="H235" s="108">
        <f>Calibração!$G$755</f>
        <v>0</v>
      </c>
      <c r="I235" s="109">
        <f t="shared" si="129"/>
        <v>0</v>
      </c>
      <c r="J235" s="110">
        <f t="shared" si="130"/>
        <v>17.316666666666666</v>
      </c>
      <c r="K235" s="111">
        <f t="shared" si="131"/>
        <v>0</v>
      </c>
      <c r="L235" s="86"/>
      <c r="M235" s="1016" t="s">
        <v>262</v>
      </c>
      <c r="N235" s="1009"/>
      <c r="O235" s="1010"/>
      <c r="P235" s="112">
        <v>5</v>
      </c>
      <c r="Q235" s="106">
        <f>'Cél.por tricoma'!BN81</f>
        <v>8.5</v>
      </c>
      <c r="R235" s="107">
        <f t="shared" si="162"/>
        <v>42.5</v>
      </c>
      <c r="S235" s="108">
        <f t="shared" si="132"/>
        <v>1223.7983560411221</v>
      </c>
      <c r="T235" s="109">
        <f t="shared" si="133"/>
        <v>52011.430131747693</v>
      </c>
      <c r="U235" s="110">
        <f t="shared" si="134"/>
        <v>11.727272727272727</v>
      </c>
      <c r="V235" s="111">
        <f t="shared" si="135"/>
        <v>4435.0831895288729</v>
      </c>
      <c r="W235" s="88"/>
      <c r="X235" s="1016" t="s">
        <v>262</v>
      </c>
      <c r="Y235" s="1009"/>
      <c r="Z235" s="1010"/>
      <c r="AA235" s="112">
        <v>9</v>
      </c>
      <c r="AB235" s="106">
        <f>'Cél.por tricoma'!BN127</f>
        <v>8.5217391304347831</v>
      </c>
      <c r="AC235" s="107">
        <f t="shared" si="163"/>
        <v>76.695652173913047</v>
      </c>
      <c r="AD235" s="108">
        <f t="shared" si="137"/>
        <v>392.39392555016752</v>
      </c>
      <c r="AE235" s="109">
        <f t="shared" si="138"/>
        <v>30094.908029151979</v>
      </c>
      <c r="AF235" s="110">
        <f t="shared" si="160"/>
        <v>11.445783132530121</v>
      </c>
      <c r="AG235" s="111">
        <f t="shared" si="139"/>
        <v>344459.79069511301</v>
      </c>
      <c r="AH235" s="88"/>
      <c r="AI235" s="1016" t="s">
        <v>262</v>
      </c>
      <c r="AJ235" s="1009"/>
      <c r="AK235" s="1010"/>
      <c r="AL235" s="112">
        <v>9</v>
      </c>
      <c r="AM235" s="106">
        <f>'Cél.por tricoma'!BN173</f>
        <v>7.4333333333333336</v>
      </c>
      <c r="AN235" s="107">
        <f t="shared" si="164"/>
        <v>66.900000000000006</v>
      </c>
      <c r="AO235" s="108">
        <f t="shared" si="141"/>
        <v>294.29544416262564</v>
      </c>
      <c r="AP235" s="109">
        <f t="shared" si="142"/>
        <v>19688.365214479658</v>
      </c>
      <c r="AQ235" s="110">
        <f t="shared" si="143"/>
        <v>11.797872340425531</v>
      </c>
      <c r="AR235" s="111">
        <f t="shared" si="144"/>
        <v>1668.8064293607647</v>
      </c>
      <c r="AS235" s="88"/>
      <c r="AT235" s="1016" t="s">
        <v>262</v>
      </c>
      <c r="AU235" s="1009"/>
      <c r="AV235" s="1010"/>
      <c r="AW235" s="112"/>
      <c r="AX235" s="114"/>
      <c r="AY235" s="107">
        <f t="shared" si="165"/>
        <v>0</v>
      </c>
      <c r="AZ235" s="108">
        <f>Calibração!$E$33</f>
        <v>1223.7983560411221</v>
      </c>
      <c r="BA235" s="109">
        <f t="shared" si="145"/>
        <v>0</v>
      </c>
      <c r="BB235" s="110">
        <f t="shared" si="146"/>
        <v>10.888888888888889</v>
      </c>
      <c r="BC235" s="111">
        <f t="shared" si="147"/>
        <v>0</v>
      </c>
      <c r="BD235" s="88"/>
      <c r="BE235" s="1016" t="s">
        <v>262</v>
      </c>
      <c r="BF235" s="1009"/>
      <c r="BG235" s="1010"/>
      <c r="BH235" s="112">
        <v>39</v>
      </c>
      <c r="BI235" s="106">
        <f>'Cél.por tricoma'!BN265</f>
        <v>11.6</v>
      </c>
      <c r="BJ235" s="107">
        <f t="shared" si="148"/>
        <v>452.4</v>
      </c>
      <c r="BK235" s="108">
        <f t="shared" si="149"/>
        <v>1631.731141388163</v>
      </c>
      <c r="BL235" s="109">
        <f t="shared" si="150"/>
        <v>738195.16836400493</v>
      </c>
      <c r="BM235" s="112">
        <f t="shared" si="151"/>
        <v>13.527027027027026</v>
      </c>
      <c r="BN235" s="111">
        <f t="shared" si="152"/>
        <v>54571.870588348022</v>
      </c>
      <c r="BO235" s="88"/>
      <c r="BP235" s="1016" t="s">
        <v>262</v>
      </c>
      <c r="BQ235" s="1009"/>
      <c r="BR235" s="1010"/>
      <c r="BS235" s="112">
        <v>77</v>
      </c>
      <c r="BT235" s="114">
        <f t="shared" si="153"/>
        <v>12.7</v>
      </c>
      <c r="BU235" s="210">
        <f t="shared" si="154"/>
        <v>977.9</v>
      </c>
      <c r="BV235" s="108">
        <f t="shared" si="155"/>
        <v>1631.731141388163</v>
      </c>
      <c r="BW235" s="109">
        <f t="shared" si="156"/>
        <v>1595669.8831634845</v>
      </c>
      <c r="BX235" s="112">
        <f t="shared" si="157"/>
        <v>17.177419354838708</v>
      </c>
      <c r="BY235" s="111">
        <f t="shared" si="158"/>
        <v>92893.457986982205</v>
      </c>
      <c r="BZ235" s="1018"/>
      <c r="CA235" s="88"/>
      <c r="CB235" s="88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</row>
    <row r="236" spans="1:98" ht="15.75" customHeight="1">
      <c r="A236" s="1018"/>
      <c r="B236" s="1016" t="s">
        <v>263</v>
      </c>
      <c r="C236" s="1009"/>
      <c r="D236" s="1010"/>
      <c r="E236" s="112"/>
      <c r="F236" s="114">
        <f t="shared" si="127"/>
        <v>0</v>
      </c>
      <c r="G236" s="107">
        <f t="shared" si="128"/>
        <v>0</v>
      </c>
      <c r="H236" s="108">
        <f>Calibração!$G$755</f>
        <v>0</v>
      </c>
      <c r="I236" s="109">
        <f t="shared" si="129"/>
        <v>0</v>
      </c>
      <c r="J236" s="110">
        <f t="shared" si="130"/>
        <v>17.316666666666666</v>
      </c>
      <c r="K236" s="111">
        <f t="shared" si="131"/>
        <v>0</v>
      </c>
      <c r="L236" s="86"/>
      <c r="M236" s="1016" t="s">
        <v>263</v>
      </c>
      <c r="N236" s="1009"/>
      <c r="O236" s="1010"/>
      <c r="P236" s="112">
        <v>1</v>
      </c>
      <c r="Q236" s="106">
        <f>'Cél.por tricoma'!BN82</f>
        <v>3.24</v>
      </c>
      <c r="R236" s="107">
        <f t="shared" si="162"/>
        <v>3.24</v>
      </c>
      <c r="S236" s="108">
        <f t="shared" si="132"/>
        <v>1223.7983560411221</v>
      </c>
      <c r="T236" s="109">
        <f t="shared" si="133"/>
        <v>3965.1066735732361</v>
      </c>
      <c r="U236" s="110">
        <f t="shared" si="134"/>
        <v>11.727272727272727</v>
      </c>
      <c r="V236" s="111">
        <f t="shared" si="135"/>
        <v>338.10987138996586</v>
      </c>
      <c r="W236" s="88"/>
      <c r="X236" s="1016" t="s">
        <v>263</v>
      </c>
      <c r="Y236" s="1009"/>
      <c r="Z236" s="1010"/>
      <c r="AA236" s="112">
        <v>1</v>
      </c>
      <c r="AB236" s="106">
        <f>'Cél.por tricoma'!BN128</f>
        <v>3.3666666666666667</v>
      </c>
      <c r="AC236" s="107">
        <f t="shared" si="163"/>
        <v>3.3666666666666667</v>
      </c>
      <c r="AD236" s="108">
        <f t="shared" si="137"/>
        <v>392.39392555016752</v>
      </c>
      <c r="AE236" s="109">
        <f t="shared" si="138"/>
        <v>1321.0595493522308</v>
      </c>
      <c r="AF236" s="110">
        <f t="shared" si="160"/>
        <v>11.445783132530121</v>
      </c>
      <c r="AG236" s="111">
        <f t="shared" si="139"/>
        <v>15120.561107043606</v>
      </c>
      <c r="AH236" s="88"/>
      <c r="AI236" s="1016" t="s">
        <v>263</v>
      </c>
      <c r="AJ236" s="1009"/>
      <c r="AK236" s="1010"/>
      <c r="AL236" s="112">
        <v>1</v>
      </c>
      <c r="AM236" s="106">
        <f>'Cél.por tricoma'!BN174</f>
        <v>2.6428571428571428</v>
      </c>
      <c r="AN236" s="107">
        <f t="shared" si="164"/>
        <v>2.6428571428571428</v>
      </c>
      <c r="AO236" s="108">
        <f t="shared" si="141"/>
        <v>294.29544416262564</v>
      </c>
      <c r="AP236" s="109">
        <f t="shared" si="142"/>
        <v>777.78081671551058</v>
      </c>
      <c r="AQ236" s="110">
        <f t="shared" si="143"/>
        <v>11.797872340425531</v>
      </c>
      <c r="AR236" s="111">
        <f t="shared" si="144"/>
        <v>65.925515573722265</v>
      </c>
      <c r="AS236" s="88"/>
      <c r="AT236" s="1016" t="s">
        <v>263</v>
      </c>
      <c r="AU236" s="1009"/>
      <c r="AV236" s="1010"/>
      <c r="AW236" s="112"/>
      <c r="AX236" s="114"/>
      <c r="AY236" s="107">
        <f t="shared" si="165"/>
        <v>0</v>
      </c>
      <c r="AZ236" s="108">
        <f>Calibração!$E$33</f>
        <v>1223.7983560411221</v>
      </c>
      <c r="BA236" s="109">
        <f t="shared" si="145"/>
        <v>0</v>
      </c>
      <c r="BB236" s="110">
        <f t="shared" si="146"/>
        <v>10.888888888888889</v>
      </c>
      <c r="BC236" s="111">
        <f t="shared" si="147"/>
        <v>0</v>
      </c>
      <c r="BD236" s="88"/>
      <c r="BE236" s="1016" t="s">
        <v>263</v>
      </c>
      <c r="BF236" s="1009"/>
      <c r="BG236" s="1010"/>
      <c r="BH236" s="112">
        <v>0</v>
      </c>
      <c r="BI236" s="106">
        <f>'Cél.por tricoma'!BN266</f>
        <v>2.9473684210526314</v>
      </c>
      <c r="BJ236" s="107">
        <f t="shared" si="148"/>
        <v>0</v>
      </c>
      <c r="BK236" s="108">
        <f t="shared" si="149"/>
        <v>1631.731141388163</v>
      </c>
      <c r="BL236" s="109">
        <f t="shared" si="150"/>
        <v>0</v>
      </c>
      <c r="BM236" s="112">
        <f t="shared" si="151"/>
        <v>13.527027027027026</v>
      </c>
      <c r="BN236" s="111">
        <f t="shared" si="152"/>
        <v>0</v>
      </c>
      <c r="BO236" s="88"/>
      <c r="BP236" s="1016" t="s">
        <v>263</v>
      </c>
      <c r="BQ236" s="1009"/>
      <c r="BR236" s="1010"/>
      <c r="BS236" s="112">
        <v>0</v>
      </c>
      <c r="BT236" s="114">
        <f t="shared" si="153"/>
        <v>2.6666666666666665</v>
      </c>
      <c r="BU236" s="210">
        <f t="shared" si="154"/>
        <v>0</v>
      </c>
      <c r="BV236" s="108">
        <f t="shared" si="155"/>
        <v>1631.731141388163</v>
      </c>
      <c r="BW236" s="109">
        <f t="shared" si="156"/>
        <v>0</v>
      </c>
      <c r="BX236" s="112">
        <f t="shared" si="157"/>
        <v>17.177419354838708</v>
      </c>
      <c r="BY236" s="111">
        <f t="shared" si="158"/>
        <v>0</v>
      </c>
      <c r="BZ236" s="1018"/>
      <c r="CA236" s="88"/>
      <c r="CB236" s="88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</row>
    <row r="237" spans="1:98" ht="15.75" customHeight="1">
      <c r="A237" s="1018"/>
      <c r="B237" s="1008" t="s">
        <v>122</v>
      </c>
      <c r="C237" s="1009"/>
      <c r="D237" s="1010"/>
      <c r="E237" s="112"/>
      <c r="F237" s="115">
        <f t="shared" si="127"/>
        <v>0</v>
      </c>
      <c r="G237" s="107">
        <f t="shared" si="128"/>
        <v>0</v>
      </c>
      <c r="H237" s="108">
        <f>Calibração!$G$755</f>
        <v>0</v>
      </c>
      <c r="I237" s="109">
        <f t="shared" si="129"/>
        <v>0</v>
      </c>
      <c r="J237" s="110">
        <f t="shared" si="130"/>
        <v>17.316666666666666</v>
      </c>
      <c r="K237" s="111">
        <f t="shared" si="131"/>
        <v>0</v>
      </c>
      <c r="L237" s="86"/>
      <c r="M237" s="1008" t="s">
        <v>122</v>
      </c>
      <c r="N237" s="1009"/>
      <c r="O237" s="1010"/>
      <c r="P237" s="112">
        <v>5</v>
      </c>
      <c r="Q237" s="106">
        <f>'Cél.por tricoma'!BN83</f>
        <v>1</v>
      </c>
      <c r="R237" s="107">
        <f t="shared" si="162"/>
        <v>5</v>
      </c>
      <c r="S237" s="108">
        <f t="shared" si="132"/>
        <v>1223.7983560411221</v>
      </c>
      <c r="T237" s="109">
        <f t="shared" si="133"/>
        <v>6118.9917802056107</v>
      </c>
      <c r="U237" s="110">
        <f t="shared" si="134"/>
        <v>11.727272727272727</v>
      </c>
      <c r="V237" s="111">
        <f t="shared" si="135"/>
        <v>521.77449288574974</v>
      </c>
      <c r="W237" s="88"/>
      <c r="X237" s="1008" t="s">
        <v>122</v>
      </c>
      <c r="Y237" s="1009"/>
      <c r="Z237" s="1010"/>
      <c r="AA237" s="112">
        <v>8</v>
      </c>
      <c r="AB237" s="106">
        <f>'Cél.por tricoma'!BN129</f>
        <v>1</v>
      </c>
      <c r="AC237" s="107">
        <f t="shared" si="163"/>
        <v>8</v>
      </c>
      <c r="AD237" s="108">
        <f t="shared" si="137"/>
        <v>392.39392555016752</v>
      </c>
      <c r="AE237" s="109">
        <f t="shared" si="138"/>
        <v>3139.1514044013402</v>
      </c>
      <c r="AF237" s="110">
        <f t="shared" si="160"/>
        <v>11.445783132530121</v>
      </c>
      <c r="AG237" s="111">
        <f t="shared" si="139"/>
        <v>35930.046194955103</v>
      </c>
      <c r="AH237" s="88"/>
      <c r="AI237" s="1008" t="s">
        <v>122</v>
      </c>
      <c r="AJ237" s="1009"/>
      <c r="AK237" s="1010"/>
      <c r="AL237" s="112">
        <v>1</v>
      </c>
      <c r="AM237" s="106">
        <f>'Cél.por tricoma'!BN175</f>
        <v>1</v>
      </c>
      <c r="AN237" s="107">
        <f t="shared" si="164"/>
        <v>1</v>
      </c>
      <c r="AO237" s="108">
        <f t="shared" si="141"/>
        <v>294.29544416262564</v>
      </c>
      <c r="AP237" s="109">
        <f t="shared" si="142"/>
        <v>294.29544416262564</v>
      </c>
      <c r="AQ237" s="110">
        <f t="shared" si="143"/>
        <v>11.797872340425531</v>
      </c>
      <c r="AR237" s="111">
        <f t="shared" si="144"/>
        <v>24.944789676543564</v>
      </c>
      <c r="AS237" s="88"/>
      <c r="AT237" s="1008" t="s">
        <v>122</v>
      </c>
      <c r="AU237" s="1009"/>
      <c r="AV237" s="1010"/>
      <c r="AW237" s="112"/>
      <c r="AX237" s="115"/>
      <c r="AY237" s="107">
        <f t="shared" si="165"/>
        <v>0</v>
      </c>
      <c r="AZ237" s="108">
        <f>Calibração!$E$33</f>
        <v>1223.7983560411221</v>
      </c>
      <c r="BA237" s="109">
        <f t="shared" si="145"/>
        <v>0</v>
      </c>
      <c r="BB237" s="110">
        <f t="shared" si="146"/>
        <v>10.888888888888889</v>
      </c>
      <c r="BC237" s="111">
        <f t="shared" si="147"/>
        <v>0</v>
      </c>
      <c r="BD237" s="88"/>
      <c r="BE237" s="1008" t="s">
        <v>122</v>
      </c>
      <c r="BF237" s="1009"/>
      <c r="BG237" s="1010"/>
      <c r="BH237" s="112">
        <v>4</v>
      </c>
      <c r="BI237" s="106">
        <f>'Cél.por tricoma'!BN267</f>
        <v>1</v>
      </c>
      <c r="BJ237" s="107">
        <f t="shared" si="148"/>
        <v>4</v>
      </c>
      <c r="BK237" s="108">
        <f t="shared" si="149"/>
        <v>1631.731141388163</v>
      </c>
      <c r="BL237" s="109">
        <f t="shared" si="150"/>
        <v>6526.924565552652</v>
      </c>
      <c r="BM237" s="112">
        <f t="shared" si="151"/>
        <v>13.527027027027026</v>
      </c>
      <c r="BN237" s="111">
        <f t="shared" si="152"/>
        <v>482.5099079429533</v>
      </c>
      <c r="BO237" s="88"/>
      <c r="BP237" s="1008" t="s">
        <v>122</v>
      </c>
      <c r="BQ237" s="1009"/>
      <c r="BR237" s="1010"/>
      <c r="BS237" s="112">
        <v>0</v>
      </c>
      <c r="BT237" s="115">
        <f t="shared" si="153"/>
        <v>1</v>
      </c>
      <c r="BU237" s="210">
        <f t="shared" si="154"/>
        <v>0</v>
      </c>
      <c r="BV237" s="108">
        <f t="shared" si="155"/>
        <v>1631.731141388163</v>
      </c>
      <c r="BW237" s="109">
        <f t="shared" si="156"/>
        <v>0</v>
      </c>
      <c r="BX237" s="112">
        <f t="shared" si="157"/>
        <v>17.177419354838708</v>
      </c>
      <c r="BY237" s="111">
        <f t="shared" si="158"/>
        <v>0</v>
      </c>
      <c r="BZ237" s="1018"/>
      <c r="CA237" s="88"/>
      <c r="CB237" s="88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</row>
    <row r="238" spans="1:98" ht="15.75" customHeight="1">
      <c r="A238" s="1018"/>
      <c r="B238" s="1008" t="s">
        <v>120</v>
      </c>
      <c r="C238" s="1009"/>
      <c r="D238" s="1010"/>
      <c r="E238" s="112"/>
      <c r="F238" s="115">
        <f t="shared" si="127"/>
        <v>0</v>
      </c>
      <c r="G238" s="107">
        <f t="shared" si="128"/>
        <v>0</v>
      </c>
      <c r="H238" s="108">
        <f>Calibração!$G$755</f>
        <v>0</v>
      </c>
      <c r="I238" s="109">
        <f t="shared" si="129"/>
        <v>0</v>
      </c>
      <c r="J238" s="110">
        <f t="shared" si="130"/>
        <v>17.316666666666666</v>
      </c>
      <c r="K238" s="111">
        <f t="shared" si="131"/>
        <v>0</v>
      </c>
      <c r="L238" s="86"/>
      <c r="M238" s="1008" t="s">
        <v>120</v>
      </c>
      <c r="N238" s="1009"/>
      <c r="O238" s="1010"/>
      <c r="P238" s="112">
        <v>3</v>
      </c>
      <c r="Q238" s="106">
        <f>'Cél.por tricoma'!BN84</f>
        <v>1</v>
      </c>
      <c r="R238" s="107">
        <f t="shared" si="162"/>
        <v>3</v>
      </c>
      <c r="S238" s="108">
        <f t="shared" si="132"/>
        <v>1223.7983560411221</v>
      </c>
      <c r="T238" s="109">
        <f t="shared" si="133"/>
        <v>3671.3950681233664</v>
      </c>
      <c r="U238" s="110">
        <f t="shared" si="134"/>
        <v>11.727272727272727</v>
      </c>
      <c r="V238" s="111">
        <f t="shared" si="135"/>
        <v>313.06469573144989</v>
      </c>
      <c r="W238" s="88"/>
      <c r="X238" s="1008" t="s">
        <v>120</v>
      </c>
      <c r="Y238" s="1009"/>
      <c r="Z238" s="1010"/>
      <c r="AA238" s="112">
        <v>3</v>
      </c>
      <c r="AB238" s="106">
        <f>'Cél.por tricoma'!BN130</f>
        <v>1</v>
      </c>
      <c r="AC238" s="107">
        <f t="shared" si="163"/>
        <v>3</v>
      </c>
      <c r="AD238" s="108">
        <f t="shared" si="137"/>
        <v>392.39392555016752</v>
      </c>
      <c r="AE238" s="109">
        <f t="shared" si="138"/>
        <v>1177.1817766505026</v>
      </c>
      <c r="AF238" s="110">
        <f t="shared" si="160"/>
        <v>11.445783132530121</v>
      </c>
      <c r="AG238" s="111">
        <f t="shared" si="139"/>
        <v>13473.767323108163</v>
      </c>
      <c r="AH238" s="88"/>
      <c r="AI238" s="1008" t="s">
        <v>120</v>
      </c>
      <c r="AJ238" s="1009"/>
      <c r="AK238" s="1010"/>
      <c r="AL238" s="112">
        <v>4</v>
      </c>
      <c r="AM238" s="106">
        <f>'Cél.por tricoma'!BN176</f>
        <v>1</v>
      </c>
      <c r="AN238" s="107">
        <f t="shared" si="164"/>
        <v>4</v>
      </c>
      <c r="AO238" s="108">
        <f t="shared" si="141"/>
        <v>294.29544416262564</v>
      </c>
      <c r="AP238" s="109">
        <f t="shared" si="142"/>
        <v>1177.1817766505026</v>
      </c>
      <c r="AQ238" s="110">
        <f t="shared" si="143"/>
        <v>11.797872340425531</v>
      </c>
      <c r="AR238" s="111">
        <f t="shared" si="144"/>
        <v>99.779158706174258</v>
      </c>
      <c r="AS238" s="88"/>
      <c r="AT238" s="1008" t="s">
        <v>120</v>
      </c>
      <c r="AU238" s="1009"/>
      <c r="AV238" s="1010"/>
      <c r="AW238" s="112"/>
      <c r="AX238" s="115"/>
      <c r="AY238" s="107">
        <f t="shared" si="165"/>
        <v>0</v>
      </c>
      <c r="AZ238" s="108">
        <f>Calibração!$E$33</f>
        <v>1223.7983560411221</v>
      </c>
      <c r="BA238" s="109">
        <f t="shared" si="145"/>
        <v>0</v>
      </c>
      <c r="BB238" s="110">
        <f t="shared" si="146"/>
        <v>10.888888888888889</v>
      </c>
      <c r="BC238" s="111">
        <f t="shared" si="147"/>
        <v>0</v>
      </c>
      <c r="BD238" s="88"/>
      <c r="BE238" s="1008" t="s">
        <v>120</v>
      </c>
      <c r="BF238" s="1009"/>
      <c r="BG238" s="1010"/>
      <c r="BH238" s="112">
        <v>0</v>
      </c>
      <c r="BI238" s="106">
        <f>'Cél.por tricoma'!BN268</f>
        <v>1</v>
      </c>
      <c r="BJ238" s="107">
        <f t="shared" si="148"/>
        <v>0</v>
      </c>
      <c r="BK238" s="108">
        <f t="shared" si="149"/>
        <v>1631.731141388163</v>
      </c>
      <c r="BL238" s="109">
        <f t="shared" si="150"/>
        <v>0</v>
      </c>
      <c r="BM238" s="112">
        <f t="shared" si="151"/>
        <v>13.527027027027026</v>
      </c>
      <c r="BN238" s="111">
        <f t="shared" si="152"/>
        <v>0</v>
      </c>
      <c r="BO238" s="88"/>
      <c r="BP238" s="1008" t="s">
        <v>120</v>
      </c>
      <c r="BQ238" s="1009"/>
      <c r="BR238" s="1010"/>
      <c r="BS238" s="112">
        <v>1</v>
      </c>
      <c r="BT238" s="115">
        <f t="shared" si="153"/>
        <v>1</v>
      </c>
      <c r="BU238" s="210">
        <f t="shared" si="154"/>
        <v>1</v>
      </c>
      <c r="BV238" s="108">
        <f t="shared" si="155"/>
        <v>1631.731141388163</v>
      </c>
      <c r="BW238" s="109">
        <f t="shared" si="156"/>
        <v>1631.731141388163</v>
      </c>
      <c r="BX238" s="112">
        <f t="shared" si="157"/>
        <v>17.177419354838708</v>
      </c>
      <c r="BY238" s="111">
        <f t="shared" si="158"/>
        <v>94.99279884137664</v>
      </c>
      <c r="BZ238" s="1018"/>
      <c r="CA238" s="88"/>
      <c r="CB238" s="88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</row>
    <row r="239" spans="1:98" ht="15.75" customHeight="1">
      <c r="A239" s="1018"/>
      <c r="B239" s="1008" t="s">
        <v>123</v>
      </c>
      <c r="C239" s="1009"/>
      <c r="D239" s="1010"/>
      <c r="E239" s="112"/>
      <c r="F239" s="115">
        <f t="shared" si="127"/>
        <v>0</v>
      </c>
      <c r="G239" s="107">
        <f t="shared" si="128"/>
        <v>0</v>
      </c>
      <c r="H239" s="108">
        <f>Calibração!$G$755</f>
        <v>0</v>
      </c>
      <c r="I239" s="109">
        <f t="shared" si="129"/>
        <v>0</v>
      </c>
      <c r="J239" s="110">
        <f t="shared" si="130"/>
        <v>17.316666666666666</v>
      </c>
      <c r="K239" s="111">
        <f t="shared" si="131"/>
        <v>0</v>
      </c>
      <c r="L239" s="86"/>
      <c r="M239" s="1008" t="s">
        <v>123</v>
      </c>
      <c r="N239" s="1009"/>
      <c r="O239" s="1010"/>
      <c r="P239" s="112">
        <v>2</v>
      </c>
      <c r="Q239" s="106">
        <f>'Cél.por tricoma'!BN85</f>
        <v>1</v>
      </c>
      <c r="R239" s="107">
        <f t="shared" si="162"/>
        <v>2</v>
      </c>
      <c r="S239" s="108">
        <f t="shared" si="132"/>
        <v>1223.7983560411221</v>
      </c>
      <c r="T239" s="109">
        <f t="shared" si="133"/>
        <v>2447.5967120822443</v>
      </c>
      <c r="U239" s="110">
        <f t="shared" si="134"/>
        <v>11.727272727272727</v>
      </c>
      <c r="V239" s="111">
        <f t="shared" si="135"/>
        <v>208.70979715429991</v>
      </c>
      <c r="W239" s="88"/>
      <c r="X239" s="1008" t="s">
        <v>123</v>
      </c>
      <c r="Y239" s="1009"/>
      <c r="Z239" s="1010"/>
      <c r="AA239" s="112">
        <v>1</v>
      </c>
      <c r="AB239" s="106">
        <f>'Cél.por tricoma'!BN131</f>
        <v>1</v>
      </c>
      <c r="AC239" s="107">
        <f t="shared" si="163"/>
        <v>1</v>
      </c>
      <c r="AD239" s="108">
        <f t="shared" si="137"/>
        <v>392.39392555016752</v>
      </c>
      <c r="AE239" s="109">
        <f t="shared" si="138"/>
        <v>392.39392555016752</v>
      </c>
      <c r="AF239" s="110">
        <f t="shared" si="160"/>
        <v>11.445783132530121</v>
      </c>
      <c r="AG239" s="111">
        <f t="shared" si="139"/>
        <v>4491.2557743693878</v>
      </c>
      <c r="AH239" s="88"/>
      <c r="AI239" s="1008" t="s">
        <v>123</v>
      </c>
      <c r="AJ239" s="1009"/>
      <c r="AK239" s="1010"/>
      <c r="AL239" s="112">
        <v>0</v>
      </c>
      <c r="AM239" s="106">
        <f>'Cél.por tricoma'!BN177</f>
        <v>1</v>
      </c>
      <c r="AN239" s="107">
        <f t="shared" si="164"/>
        <v>0</v>
      </c>
      <c r="AO239" s="108">
        <f t="shared" si="141"/>
        <v>294.29544416262564</v>
      </c>
      <c r="AP239" s="109">
        <f t="shared" si="142"/>
        <v>0</v>
      </c>
      <c r="AQ239" s="110">
        <f t="shared" si="143"/>
        <v>11.797872340425531</v>
      </c>
      <c r="AR239" s="111">
        <f t="shared" si="144"/>
        <v>0</v>
      </c>
      <c r="AS239" s="88"/>
      <c r="AT239" s="1008" t="s">
        <v>123</v>
      </c>
      <c r="AU239" s="1009"/>
      <c r="AV239" s="1010"/>
      <c r="AW239" s="112"/>
      <c r="AX239" s="115"/>
      <c r="AY239" s="107">
        <f t="shared" si="165"/>
        <v>0</v>
      </c>
      <c r="AZ239" s="108">
        <f>Calibração!$E$33</f>
        <v>1223.7983560411221</v>
      </c>
      <c r="BA239" s="109">
        <f t="shared" si="145"/>
        <v>0</v>
      </c>
      <c r="BB239" s="110">
        <f t="shared" si="146"/>
        <v>10.888888888888889</v>
      </c>
      <c r="BC239" s="111">
        <f t="shared" si="147"/>
        <v>0</v>
      </c>
      <c r="BD239" s="88"/>
      <c r="BE239" s="1008" t="s">
        <v>123</v>
      </c>
      <c r="BF239" s="1009"/>
      <c r="BG239" s="1010"/>
      <c r="BH239" s="112">
        <v>0</v>
      </c>
      <c r="BI239" s="106">
        <f>'Cél.por tricoma'!BN269</f>
        <v>1</v>
      </c>
      <c r="BJ239" s="107">
        <f t="shared" si="148"/>
        <v>0</v>
      </c>
      <c r="BK239" s="108">
        <f t="shared" si="149"/>
        <v>1631.731141388163</v>
      </c>
      <c r="BL239" s="109">
        <f t="shared" si="150"/>
        <v>0</v>
      </c>
      <c r="BM239" s="112">
        <f t="shared" si="151"/>
        <v>13.527027027027026</v>
      </c>
      <c r="BN239" s="111">
        <f t="shared" si="152"/>
        <v>0</v>
      </c>
      <c r="BO239" s="88"/>
      <c r="BP239" s="1008" t="s">
        <v>123</v>
      </c>
      <c r="BQ239" s="1009"/>
      <c r="BR239" s="1010"/>
      <c r="BS239" s="112">
        <v>0</v>
      </c>
      <c r="BT239" s="115">
        <f t="shared" si="153"/>
        <v>1</v>
      </c>
      <c r="BU239" s="210">
        <f t="shared" si="154"/>
        <v>0</v>
      </c>
      <c r="BV239" s="108">
        <f t="shared" si="155"/>
        <v>1631.731141388163</v>
      </c>
      <c r="BW239" s="109">
        <f t="shared" si="156"/>
        <v>0</v>
      </c>
      <c r="BX239" s="112">
        <f t="shared" si="157"/>
        <v>17.177419354838708</v>
      </c>
      <c r="BY239" s="111">
        <f t="shared" si="158"/>
        <v>0</v>
      </c>
      <c r="BZ239" s="1018"/>
      <c r="CA239" s="88"/>
      <c r="CB239" s="88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</row>
    <row r="240" spans="1:98" ht="15.75" customHeight="1">
      <c r="A240" s="1018"/>
      <c r="B240" s="1015" t="s">
        <v>214</v>
      </c>
      <c r="C240" s="1009"/>
      <c r="D240" s="1010"/>
      <c r="E240" s="112"/>
      <c r="F240" s="114">
        <f t="shared" si="127"/>
        <v>0</v>
      </c>
      <c r="G240" s="107">
        <f t="shared" si="128"/>
        <v>0</v>
      </c>
      <c r="H240" s="108">
        <f>Calibração!$G$755</f>
        <v>0</v>
      </c>
      <c r="I240" s="109">
        <f t="shared" si="129"/>
        <v>0</v>
      </c>
      <c r="J240" s="110">
        <f t="shared" si="130"/>
        <v>17.316666666666666</v>
      </c>
      <c r="K240" s="111">
        <f t="shared" si="131"/>
        <v>0</v>
      </c>
      <c r="L240" s="86"/>
      <c r="M240" s="1015" t="s">
        <v>214</v>
      </c>
      <c r="N240" s="1009"/>
      <c r="O240" s="1010"/>
      <c r="P240" s="112">
        <v>4</v>
      </c>
      <c r="Q240" s="106">
        <f>'Cél.por tricoma'!BN86</f>
        <v>6.4615384615384617</v>
      </c>
      <c r="R240" s="107">
        <f t="shared" si="162"/>
        <v>25.846153846153847</v>
      </c>
      <c r="S240" s="108">
        <f t="shared" si="132"/>
        <v>1223.7983560411221</v>
      </c>
      <c r="T240" s="109">
        <f t="shared" si="133"/>
        <v>31630.480586909005</v>
      </c>
      <c r="U240" s="110">
        <f t="shared" si="134"/>
        <v>11.727272727272727</v>
      </c>
      <c r="V240" s="111">
        <f t="shared" si="135"/>
        <v>2697.1727632247989</v>
      </c>
      <c r="W240" s="88"/>
      <c r="X240" s="1015" t="s">
        <v>214</v>
      </c>
      <c r="Y240" s="1009"/>
      <c r="Z240" s="1010"/>
      <c r="AA240" s="112">
        <v>5</v>
      </c>
      <c r="AB240" s="106">
        <f>'Cél.por tricoma'!BN132</f>
        <v>5</v>
      </c>
      <c r="AC240" s="107">
        <f t="shared" si="163"/>
        <v>25</v>
      </c>
      <c r="AD240" s="108">
        <f t="shared" si="137"/>
        <v>392.39392555016752</v>
      </c>
      <c r="AE240" s="109">
        <f t="shared" si="138"/>
        <v>9809.8481387541888</v>
      </c>
      <c r="AF240" s="110">
        <f t="shared" si="160"/>
        <v>11.445783132530121</v>
      </c>
      <c r="AG240" s="111">
        <f t="shared" si="139"/>
        <v>112281.39435923469</v>
      </c>
      <c r="AH240" s="88"/>
      <c r="AI240" s="1015" t="s">
        <v>214</v>
      </c>
      <c r="AJ240" s="1009"/>
      <c r="AK240" s="1010"/>
      <c r="AL240" s="112">
        <v>4</v>
      </c>
      <c r="AM240" s="106">
        <f>'Cél.por tricoma'!BN178</f>
        <v>5.5</v>
      </c>
      <c r="AN240" s="107">
        <f t="shared" si="164"/>
        <v>22</v>
      </c>
      <c r="AO240" s="108">
        <f t="shared" si="141"/>
        <v>294.29544416262564</v>
      </c>
      <c r="AP240" s="109">
        <f t="shared" si="142"/>
        <v>6474.4997715777645</v>
      </c>
      <c r="AQ240" s="110">
        <f t="shared" si="143"/>
        <v>11.797872340425531</v>
      </c>
      <c r="AR240" s="111">
        <f t="shared" si="144"/>
        <v>548.78537288395842</v>
      </c>
      <c r="AS240" s="88"/>
      <c r="AT240" s="1015" t="s">
        <v>214</v>
      </c>
      <c r="AU240" s="1009"/>
      <c r="AV240" s="1010"/>
      <c r="AW240" s="112"/>
      <c r="AX240" s="114"/>
      <c r="AY240" s="107">
        <v>0</v>
      </c>
      <c r="AZ240" s="108">
        <f>Calibração!$E$33</f>
        <v>1223.7983560411221</v>
      </c>
      <c r="BA240" s="109">
        <f t="shared" si="145"/>
        <v>0</v>
      </c>
      <c r="BB240" s="110">
        <f t="shared" si="146"/>
        <v>10.888888888888889</v>
      </c>
      <c r="BC240" s="111">
        <f t="shared" si="147"/>
        <v>0</v>
      </c>
      <c r="BD240" s="88"/>
      <c r="BE240" s="1015" t="s">
        <v>214</v>
      </c>
      <c r="BF240" s="1009"/>
      <c r="BG240" s="1010"/>
      <c r="BH240" s="112">
        <v>0</v>
      </c>
      <c r="BI240" s="106">
        <f>'Cél.por tricoma'!BN270</f>
        <v>7</v>
      </c>
      <c r="BJ240" s="107">
        <f t="shared" si="148"/>
        <v>0</v>
      </c>
      <c r="BK240" s="108">
        <f t="shared" si="149"/>
        <v>1631.731141388163</v>
      </c>
      <c r="BL240" s="109">
        <f t="shared" si="150"/>
        <v>0</v>
      </c>
      <c r="BM240" s="112">
        <f t="shared" si="151"/>
        <v>13.527027027027026</v>
      </c>
      <c r="BN240" s="111">
        <f t="shared" si="152"/>
        <v>0</v>
      </c>
      <c r="BO240" s="88"/>
      <c r="BP240" s="1015" t="s">
        <v>214</v>
      </c>
      <c r="BQ240" s="1009"/>
      <c r="BR240" s="1010"/>
      <c r="BS240" s="112">
        <v>1</v>
      </c>
      <c r="BT240" s="114">
        <f t="shared" si="153"/>
        <v>7.5</v>
      </c>
      <c r="BU240" s="210">
        <f t="shared" si="154"/>
        <v>7.5</v>
      </c>
      <c r="BV240" s="108">
        <f t="shared" si="155"/>
        <v>1631.731141388163</v>
      </c>
      <c r="BW240" s="109">
        <f t="shared" si="156"/>
        <v>12237.983560411223</v>
      </c>
      <c r="BX240" s="112">
        <f t="shared" si="157"/>
        <v>17.177419354838708</v>
      </c>
      <c r="BY240" s="111">
        <f t="shared" si="158"/>
        <v>712.44599131032476</v>
      </c>
      <c r="BZ240" s="1018"/>
      <c r="CA240" s="88"/>
      <c r="CB240" s="88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</row>
    <row r="241" spans="1:98" ht="15.75" customHeight="1">
      <c r="A241" s="1018"/>
      <c r="B241" s="1015" t="s">
        <v>218</v>
      </c>
      <c r="C241" s="1009"/>
      <c r="D241" s="1010"/>
      <c r="E241" s="112"/>
      <c r="F241" s="114">
        <f t="shared" si="127"/>
        <v>0</v>
      </c>
      <c r="G241" s="107">
        <f t="shared" si="128"/>
        <v>0</v>
      </c>
      <c r="H241" s="108">
        <f>Calibração!$G$755</f>
        <v>0</v>
      </c>
      <c r="I241" s="109">
        <f t="shared" si="129"/>
        <v>0</v>
      </c>
      <c r="J241" s="110">
        <f t="shared" si="130"/>
        <v>17.316666666666666</v>
      </c>
      <c r="K241" s="111">
        <f t="shared" si="131"/>
        <v>0</v>
      </c>
      <c r="L241" s="86"/>
      <c r="M241" s="1015" t="s">
        <v>218</v>
      </c>
      <c r="N241" s="1009"/>
      <c r="O241" s="1010"/>
      <c r="P241" s="112">
        <v>2</v>
      </c>
      <c r="Q241" s="106">
        <f>'Cél.por tricoma'!BN87</f>
        <v>1.6666666666666667</v>
      </c>
      <c r="R241" s="107">
        <f t="shared" si="162"/>
        <v>3.3333333333333335</v>
      </c>
      <c r="S241" s="108">
        <f t="shared" si="132"/>
        <v>1223.7983560411221</v>
      </c>
      <c r="T241" s="109">
        <f t="shared" si="133"/>
        <v>4079.3278534704073</v>
      </c>
      <c r="U241" s="110">
        <f t="shared" si="134"/>
        <v>11.727272727272727</v>
      </c>
      <c r="V241" s="111">
        <f t="shared" si="135"/>
        <v>347.8496619238332</v>
      </c>
      <c r="W241" s="88"/>
      <c r="X241" s="1015" t="s">
        <v>218</v>
      </c>
      <c r="Y241" s="1009"/>
      <c r="Z241" s="1010"/>
      <c r="AA241" s="112">
        <v>6</v>
      </c>
      <c r="AB241" s="106">
        <f>'Cél.por tricoma'!BN133</f>
        <v>2</v>
      </c>
      <c r="AC241" s="107">
        <f t="shared" si="163"/>
        <v>12</v>
      </c>
      <c r="AD241" s="108">
        <f t="shared" si="137"/>
        <v>392.39392555016752</v>
      </c>
      <c r="AE241" s="109">
        <f t="shared" si="138"/>
        <v>4708.7271066020103</v>
      </c>
      <c r="AF241" s="110">
        <f t="shared" si="160"/>
        <v>11.445783132530121</v>
      </c>
      <c r="AG241" s="111">
        <f t="shared" si="139"/>
        <v>53895.06929243265</v>
      </c>
      <c r="AH241" s="88"/>
      <c r="AI241" s="1015" t="s">
        <v>218</v>
      </c>
      <c r="AJ241" s="1009"/>
      <c r="AK241" s="1010"/>
      <c r="AL241" s="112">
        <v>2</v>
      </c>
      <c r="AM241" s="106">
        <f>'Cél.por tricoma'!BN179</f>
        <v>2</v>
      </c>
      <c r="AN241" s="107">
        <f t="shared" si="164"/>
        <v>4</v>
      </c>
      <c r="AO241" s="108">
        <f t="shared" si="141"/>
        <v>294.29544416262564</v>
      </c>
      <c r="AP241" s="109">
        <f t="shared" si="142"/>
        <v>1177.1817766505026</v>
      </c>
      <c r="AQ241" s="110">
        <f t="shared" si="143"/>
        <v>11.797872340425531</v>
      </c>
      <c r="AR241" s="111">
        <f t="shared" si="144"/>
        <v>99.779158706174258</v>
      </c>
      <c r="AS241" s="88"/>
      <c r="AT241" s="1015" t="s">
        <v>218</v>
      </c>
      <c r="AU241" s="1009"/>
      <c r="AV241" s="1010"/>
      <c r="AW241" s="112"/>
      <c r="AX241" s="114"/>
      <c r="AY241" s="107">
        <f t="shared" ref="AY241:AY246" si="166">AW241*AX241</f>
        <v>0</v>
      </c>
      <c r="AZ241" s="108">
        <f>Calibração!$E$33</f>
        <v>1223.7983560411221</v>
      </c>
      <c r="BA241" s="109">
        <f t="shared" si="145"/>
        <v>0</v>
      </c>
      <c r="BB241" s="110">
        <f t="shared" si="146"/>
        <v>10.888888888888889</v>
      </c>
      <c r="BC241" s="111">
        <f t="shared" si="147"/>
        <v>0</v>
      </c>
      <c r="BD241" s="88"/>
      <c r="BE241" s="1015" t="s">
        <v>218</v>
      </c>
      <c r="BF241" s="1009"/>
      <c r="BG241" s="1010"/>
      <c r="BH241" s="112">
        <v>2</v>
      </c>
      <c r="BI241" s="106">
        <f>'Cél.por tricoma'!BN271</f>
        <v>2</v>
      </c>
      <c r="BJ241" s="107">
        <f t="shared" si="148"/>
        <v>4</v>
      </c>
      <c r="BK241" s="108">
        <f t="shared" si="149"/>
        <v>1631.731141388163</v>
      </c>
      <c r="BL241" s="109">
        <f t="shared" si="150"/>
        <v>6526.924565552652</v>
      </c>
      <c r="BM241" s="112">
        <f t="shared" si="151"/>
        <v>13.527027027027026</v>
      </c>
      <c r="BN241" s="111">
        <f t="shared" si="152"/>
        <v>482.5099079429533</v>
      </c>
      <c r="BO241" s="88"/>
      <c r="BP241" s="1015" t="s">
        <v>218</v>
      </c>
      <c r="BQ241" s="1009"/>
      <c r="BR241" s="1010"/>
      <c r="BS241" s="112">
        <v>0</v>
      </c>
      <c r="BT241" s="114">
        <f t="shared" si="153"/>
        <v>2</v>
      </c>
      <c r="BU241" s="210">
        <f t="shared" si="154"/>
        <v>0</v>
      </c>
      <c r="BV241" s="108">
        <f t="shared" si="155"/>
        <v>1631.731141388163</v>
      </c>
      <c r="BW241" s="109">
        <f t="shared" si="156"/>
        <v>0</v>
      </c>
      <c r="BX241" s="112">
        <f t="shared" si="157"/>
        <v>17.177419354838708</v>
      </c>
      <c r="BY241" s="111">
        <f t="shared" si="158"/>
        <v>0</v>
      </c>
      <c r="BZ241" s="1018"/>
      <c r="CA241" s="88"/>
      <c r="CB241" s="88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</row>
    <row r="242" spans="1:98" ht="15.75" customHeight="1">
      <c r="A242" s="1018"/>
      <c r="B242" s="1008" t="s">
        <v>126</v>
      </c>
      <c r="C242" s="1009"/>
      <c r="D242" s="1010"/>
      <c r="E242" s="112"/>
      <c r="F242" s="115">
        <f t="shared" si="127"/>
        <v>0</v>
      </c>
      <c r="G242" s="107">
        <f t="shared" si="128"/>
        <v>0</v>
      </c>
      <c r="H242" s="108">
        <f>Calibração!$G$755</f>
        <v>0</v>
      </c>
      <c r="I242" s="109">
        <f t="shared" si="129"/>
        <v>0</v>
      </c>
      <c r="J242" s="110">
        <f t="shared" si="130"/>
        <v>17.316666666666666</v>
      </c>
      <c r="K242" s="111">
        <f t="shared" si="131"/>
        <v>0</v>
      </c>
      <c r="L242" s="86"/>
      <c r="M242" s="1008" t="s">
        <v>126</v>
      </c>
      <c r="N242" s="1009"/>
      <c r="O242" s="1010"/>
      <c r="P242" s="112">
        <v>3</v>
      </c>
      <c r="Q242" s="106">
        <f>'Cél.por tricoma'!BN88</f>
        <v>1</v>
      </c>
      <c r="R242" s="107">
        <f t="shared" si="162"/>
        <v>3</v>
      </c>
      <c r="S242" s="108">
        <f t="shared" si="132"/>
        <v>1223.7983560411221</v>
      </c>
      <c r="T242" s="109">
        <f t="shared" si="133"/>
        <v>3671.3950681233664</v>
      </c>
      <c r="U242" s="110">
        <f t="shared" si="134"/>
        <v>11.727272727272727</v>
      </c>
      <c r="V242" s="111">
        <f t="shared" si="135"/>
        <v>313.06469573144989</v>
      </c>
      <c r="W242" s="88"/>
      <c r="X242" s="1008" t="s">
        <v>126</v>
      </c>
      <c r="Y242" s="1009"/>
      <c r="Z242" s="1010"/>
      <c r="AA242" s="112">
        <v>0</v>
      </c>
      <c r="AB242" s="106">
        <f>'Cél.por tricoma'!BN134</f>
        <v>1</v>
      </c>
      <c r="AC242" s="107">
        <f t="shared" si="163"/>
        <v>0</v>
      </c>
      <c r="AD242" s="108">
        <f t="shared" si="137"/>
        <v>392.39392555016752</v>
      </c>
      <c r="AE242" s="109">
        <f t="shared" si="138"/>
        <v>0</v>
      </c>
      <c r="AF242" s="110">
        <f t="shared" si="160"/>
        <v>11.445783132530121</v>
      </c>
      <c r="AG242" s="111">
        <f t="shared" si="139"/>
        <v>0</v>
      </c>
      <c r="AH242" s="88"/>
      <c r="AI242" s="1008" t="s">
        <v>126</v>
      </c>
      <c r="AJ242" s="1009"/>
      <c r="AK242" s="1010"/>
      <c r="AL242" s="112">
        <v>1</v>
      </c>
      <c r="AM242" s="106">
        <f>'Cél.por tricoma'!BN180</f>
        <v>1</v>
      </c>
      <c r="AN242" s="107">
        <f t="shared" si="164"/>
        <v>1</v>
      </c>
      <c r="AO242" s="108">
        <f t="shared" si="141"/>
        <v>294.29544416262564</v>
      </c>
      <c r="AP242" s="109">
        <f t="shared" si="142"/>
        <v>294.29544416262564</v>
      </c>
      <c r="AQ242" s="110">
        <f t="shared" si="143"/>
        <v>11.797872340425531</v>
      </c>
      <c r="AR242" s="111">
        <f t="shared" si="144"/>
        <v>24.944789676543564</v>
      </c>
      <c r="AS242" s="88"/>
      <c r="AT242" s="1008" t="s">
        <v>126</v>
      </c>
      <c r="AU242" s="1009"/>
      <c r="AV242" s="1010"/>
      <c r="AW242" s="112"/>
      <c r="AX242" s="115"/>
      <c r="AY242" s="107">
        <f t="shared" si="166"/>
        <v>0</v>
      </c>
      <c r="AZ242" s="108">
        <f>Calibração!$E$33</f>
        <v>1223.7983560411221</v>
      </c>
      <c r="BA242" s="109">
        <f t="shared" si="145"/>
        <v>0</v>
      </c>
      <c r="BB242" s="110">
        <f t="shared" si="146"/>
        <v>10.888888888888889</v>
      </c>
      <c r="BC242" s="111">
        <f t="shared" si="147"/>
        <v>0</v>
      </c>
      <c r="BD242" s="88"/>
      <c r="BE242" s="1008" t="s">
        <v>126</v>
      </c>
      <c r="BF242" s="1009"/>
      <c r="BG242" s="1010"/>
      <c r="BH242" s="112">
        <v>0</v>
      </c>
      <c r="BI242" s="106">
        <f>'Cél.por tricoma'!BN272</f>
        <v>1</v>
      </c>
      <c r="BJ242" s="107">
        <f t="shared" si="148"/>
        <v>0</v>
      </c>
      <c r="BK242" s="108">
        <f t="shared" si="149"/>
        <v>1631.731141388163</v>
      </c>
      <c r="BL242" s="109">
        <f t="shared" si="150"/>
        <v>0</v>
      </c>
      <c r="BM242" s="112">
        <f t="shared" si="151"/>
        <v>13.527027027027026</v>
      </c>
      <c r="BN242" s="111">
        <f t="shared" si="152"/>
        <v>0</v>
      </c>
      <c r="BO242" s="88"/>
      <c r="BP242" s="1008" t="s">
        <v>126</v>
      </c>
      <c r="BQ242" s="1009"/>
      <c r="BR242" s="1010"/>
      <c r="BS242" s="112">
        <v>0</v>
      </c>
      <c r="BT242" s="115">
        <f t="shared" si="153"/>
        <v>1</v>
      </c>
      <c r="BU242" s="210">
        <f t="shared" si="154"/>
        <v>0</v>
      </c>
      <c r="BV242" s="108">
        <f t="shared" si="155"/>
        <v>1631.731141388163</v>
      </c>
      <c r="BW242" s="109">
        <f t="shared" si="156"/>
        <v>0</v>
      </c>
      <c r="BX242" s="112">
        <f t="shared" si="157"/>
        <v>17.177419354838708</v>
      </c>
      <c r="BY242" s="111">
        <f t="shared" si="158"/>
        <v>0</v>
      </c>
      <c r="BZ242" s="1018"/>
      <c r="CA242" s="88"/>
      <c r="CB242" s="88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</row>
    <row r="243" spans="1:98" ht="15.75" customHeight="1">
      <c r="A243" s="1018"/>
      <c r="B243" s="1011" t="s">
        <v>129</v>
      </c>
      <c r="C243" s="1009"/>
      <c r="D243" s="1010"/>
      <c r="E243" s="112"/>
      <c r="F243" s="115">
        <f t="shared" si="127"/>
        <v>0</v>
      </c>
      <c r="G243" s="107">
        <f t="shared" si="128"/>
        <v>0</v>
      </c>
      <c r="H243" s="108">
        <f>Calibração!$G$755</f>
        <v>0</v>
      </c>
      <c r="I243" s="109">
        <f t="shared" si="129"/>
        <v>0</v>
      </c>
      <c r="J243" s="110">
        <f t="shared" si="130"/>
        <v>17.316666666666666</v>
      </c>
      <c r="K243" s="111">
        <f t="shared" si="131"/>
        <v>0</v>
      </c>
      <c r="L243" s="86"/>
      <c r="M243" s="1011" t="s">
        <v>129</v>
      </c>
      <c r="N243" s="1009"/>
      <c r="O243" s="1010"/>
      <c r="P243" s="112">
        <v>2</v>
      </c>
      <c r="Q243" s="106">
        <f>'Cél.por tricoma'!BN89</f>
        <v>1</v>
      </c>
      <c r="R243" s="107">
        <f t="shared" si="162"/>
        <v>2</v>
      </c>
      <c r="S243" s="108">
        <f t="shared" si="132"/>
        <v>1223.7983560411221</v>
      </c>
      <c r="T243" s="109">
        <f t="shared" si="133"/>
        <v>2447.5967120822443</v>
      </c>
      <c r="U243" s="110">
        <f t="shared" si="134"/>
        <v>11.727272727272727</v>
      </c>
      <c r="V243" s="111">
        <f t="shared" si="135"/>
        <v>208.70979715429991</v>
      </c>
      <c r="W243" s="88"/>
      <c r="X243" s="1011" t="s">
        <v>129</v>
      </c>
      <c r="Y243" s="1009"/>
      <c r="Z243" s="1010"/>
      <c r="AA243" s="112">
        <v>1</v>
      </c>
      <c r="AB243" s="106">
        <f>'Cél.por tricoma'!BN135</f>
        <v>1</v>
      </c>
      <c r="AC243" s="107">
        <f t="shared" si="163"/>
        <v>1</v>
      </c>
      <c r="AD243" s="108">
        <f t="shared" si="137"/>
        <v>392.39392555016752</v>
      </c>
      <c r="AE243" s="109">
        <f t="shared" si="138"/>
        <v>392.39392555016752</v>
      </c>
      <c r="AF243" s="110">
        <f t="shared" si="160"/>
        <v>11.445783132530121</v>
      </c>
      <c r="AG243" s="111">
        <f t="shared" si="139"/>
        <v>4491.2557743693878</v>
      </c>
      <c r="AH243" s="88"/>
      <c r="AI243" s="1011" t="s">
        <v>129</v>
      </c>
      <c r="AJ243" s="1009"/>
      <c r="AK243" s="1010"/>
      <c r="AL243" s="112">
        <v>4</v>
      </c>
      <c r="AM243" s="106">
        <f>'Cél.por tricoma'!BN181</f>
        <v>1</v>
      </c>
      <c r="AN243" s="107">
        <f t="shared" si="164"/>
        <v>4</v>
      </c>
      <c r="AO243" s="108">
        <f t="shared" si="141"/>
        <v>294.29544416262564</v>
      </c>
      <c r="AP243" s="109">
        <f t="shared" si="142"/>
        <v>1177.1817766505026</v>
      </c>
      <c r="AQ243" s="110">
        <f t="shared" si="143"/>
        <v>11.797872340425531</v>
      </c>
      <c r="AR243" s="111">
        <f t="shared" si="144"/>
        <v>99.779158706174258</v>
      </c>
      <c r="AS243" s="88"/>
      <c r="AT243" s="1011" t="s">
        <v>129</v>
      </c>
      <c r="AU243" s="1009"/>
      <c r="AV243" s="1010"/>
      <c r="AW243" s="112"/>
      <c r="AX243" s="115"/>
      <c r="AY243" s="107">
        <f t="shared" si="166"/>
        <v>0</v>
      </c>
      <c r="AZ243" s="108">
        <f>Calibração!$E$33</f>
        <v>1223.7983560411221</v>
      </c>
      <c r="BA243" s="109">
        <f t="shared" si="145"/>
        <v>0</v>
      </c>
      <c r="BB243" s="110">
        <f t="shared" si="146"/>
        <v>10.888888888888889</v>
      </c>
      <c r="BC243" s="111">
        <f t="shared" si="147"/>
        <v>0</v>
      </c>
      <c r="BD243" s="88"/>
      <c r="BE243" s="1011" t="s">
        <v>129</v>
      </c>
      <c r="BF243" s="1009"/>
      <c r="BG243" s="1010"/>
      <c r="BH243" s="112">
        <v>0</v>
      </c>
      <c r="BI243" s="106">
        <f>'Cél.por tricoma'!BN273</f>
        <v>1</v>
      </c>
      <c r="BJ243" s="107">
        <f t="shared" si="148"/>
        <v>0</v>
      </c>
      <c r="BK243" s="108">
        <f t="shared" si="149"/>
        <v>1631.731141388163</v>
      </c>
      <c r="BL243" s="109">
        <f t="shared" si="150"/>
        <v>0</v>
      </c>
      <c r="BM243" s="112">
        <f t="shared" si="151"/>
        <v>13.527027027027026</v>
      </c>
      <c r="BN243" s="111">
        <f t="shared" si="152"/>
        <v>0</v>
      </c>
      <c r="BO243" s="88"/>
      <c r="BP243" s="1011" t="s">
        <v>129</v>
      </c>
      <c r="BQ243" s="1009"/>
      <c r="BR243" s="1010"/>
      <c r="BS243" s="112">
        <v>1</v>
      </c>
      <c r="BT243" s="115">
        <f t="shared" si="153"/>
        <v>1</v>
      </c>
      <c r="BU243" s="210">
        <f t="shared" si="154"/>
        <v>1</v>
      </c>
      <c r="BV243" s="108">
        <f t="shared" si="155"/>
        <v>1631.731141388163</v>
      </c>
      <c r="BW243" s="109">
        <f t="shared" si="156"/>
        <v>1631.731141388163</v>
      </c>
      <c r="BX243" s="112">
        <f t="shared" si="157"/>
        <v>17.177419354838708</v>
      </c>
      <c r="BY243" s="111">
        <f t="shared" si="158"/>
        <v>94.99279884137664</v>
      </c>
      <c r="BZ243" s="1018"/>
      <c r="CA243" s="88"/>
      <c r="CB243" s="88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</row>
    <row r="244" spans="1:98" ht="15.75" customHeight="1">
      <c r="A244" s="1018"/>
      <c r="B244" s="1011" t="s">
        <v>264</v>
      </c>
      <c r="C244" s="1009"/>
      <c r="D244" s="1010"/>
      <c r="E244" s="112"/>
      <c r="F244" s="115">
        <f t="shared" si="127"/>
        <v>0</v>
      </c>
      <c r="G244" s="107">
        <f t="shared" si="128"/>
        <v>0</v>
      </c>
      <c r="H244" s="108">
        <f>Calibração!$G$755</f>
        <v>0</v>
      </c>
      <c r="I244" s="109">
        <f t="shared" si="129"/>
        <v>0</v>
      </c>
      <c r="J244" s="110">
        <f t="shared" si="130"/>
        <v>17.316666666666666</v>
      </c>
      <c r="K244" s="111">
        <f t="shared" si="131"/>
        <v>0</v>
      </c>
      <c r="L244" s="86"/>
      <c r="M244" s="1011" t="s">
        <v>264</v>
      </c>
      <c r="N244" s="1009"/>
      <c r="O244" s="1010"/>
      <c r="P244" s="112">
        <v>0</v>
      </c>
      <c r="Q244" s="106">
        <f>'Cél.por tricoma'!BN90</f>
        <v>1</v>
      </c>
      <c r="R244" s="107">
        <f t="shared" si="162"/>
        <v>0</v>
      </c>
      <c r="S244" s="108">
        <f t="shared" si="132"/>
        <v>1223.7983560411221</v>
      </c>
      <c r="T244" s="109">
        <f t="shared" si="133"/>
        <v>0</v>
      </c>
      <c r="U244" s="110">
        <f t="shared" si="134"/>
        <v>11.727272727272727</v>
      </c>
      <c r="V244" s="111">
        <f t="shared" si="135"/>
        <v>0</v>
      </c>
      <c r="W244" s="88"/>
      <c r="X244" s="1011" t="s">
        <v>264</v>
      </c>
      <c r="Y244" s="1009"/>
      <c r="Z244" s="1010"/>
      <c r="AA244" s="112">
        <v>0</v>
      </c>
      <c r="AB244" s="106">
        <f>'Cél.por tricoma'!BN136</f>
        <v>1</v>
      </c>
      <c r="AC244" s="107">
        <f t="shared" si="163"/>
        <v>0</v>
      </c>
      <c r="AD244" s="108">
        <f t="shared" si="137"/>
        <v>392.39392555016752</v>
      </c>
      <c r="AE244" s="109">
        <f t="shared" si="138"/>
        <v>0</v>
      </c>
      <c r="AF244" s="110">
        <f t="shared" si="160"/>
        <v>11.445783132530121</v>
      </c>
      <c r="AG244" s="111">
        <f t="shared" si="139"/>
        <v>0</v>
      </c>
      <c r="AH244" s="88"/>
      <c r="AI244" s="1011" t="s">
        <v>264</v>
      </c>
      <c r="AJ244" s="1009"/>
      <c r="AK244" s="1010"/>
      <c r="AL244" s="112">
        <v>0</v>
      </c>
      <c r="AM244" s="106">
        <f>'Cél.por tricoma'!BN182</f>
        <v>1</v>
      </c>
      <c r="AN244" s="107">
        <f t="shared" si="164"/>
        <v>0</v>
      </c>
      <c r="AO244" s="108">
        <f t="shared" si="141"/>
        <v>294.29544416262564</v>
      </c>
      <c r="AP244" s="109">
        <f t="shared" si="142"/>
        <v>0</v>
      </c>
      <c r="AQ244" s="110">
        <f t="shared" si="143"/>
        <v>11.797872340425531</v>
      </c>
      <c r="AR244" s="111">
        <f t="shared" si="144"/>
        <v>0</v>
      </c>
      <c r="AS244" s="88"/>
      <c r="AT244" s="1011" t="s">
        <v>264</v>
      </c>
      <c r="AU244" s="1009"/>
      <c r="AV244" s="1010"/>
      <c r="AW244" s="112"/>
      <c r="AX244" s="115"/>
      <c r="AY244" s="107">
        <f t="shared" si="166"/>
        <v>0</v>
      </c>
      <c r="AZ244" s="108">
        <f>Calibração!$E$33</f>
        <v>1223.7983560411221</v>
      </c>
      <c r="BA244" s="109">
        <f t="shared" si="145"/>
        <v>0</v>
      </c>
      <c r="BB244" s="110">
        <f t="shared" si="146"/>
        <v>10.888888888888889</v>
      </c>
      <c r="BC244" s="111">
        <f t="shared" si="147"/>
        <v>0</v>
      </c>
      <c r="BD244" s="88"/>
      <c r="BE244" s="1011" t="s">
        <v>264</v>
      </c>
      <c r="BF244" s="1009"/>
      <c r="BG244" s="1010"/>
      <c r="BH244" s="112">
        <v>0</v>
      </c>
      <c r="BI244" s="106">
        <f>'Cél.por tricoma'!BN274</f>
        <v>1</v>
      </c>
      <c r="BJ244" s="107">
        <f t="shared" si="148"/>
        <v>0</v>
      </c>
      <c r="BK244" s="108">
        <f t="shared" si="149"/>
        <v>1631.731141388163</v>
      </c>
      <c r="BL244" s="109">
        <f t="shared" si="150"/>
        <v>0</v>
      </c>
      <c r="BM244" s="112">
        <f t="shared" si="151"/>
        <v>13.527027027027026</v>
      </c>
      <c r="BN244" s="111">
        <f t="shared" si="152"/>
        <v>0</v>
      </c>
      <c r="BO244" s="88"/>
      <c r="BP244" s="1011" t="s">
        <v>264</v>
      </c>
      <c r="BQ244" s="1009"/>
      <c r="BR244" s="1010"/>
      <c r="BS244" s="112">
        <v>0</v>
      </c>
      <c r="BT244" s="115">
        <f t="shared" si="153"/>
        <v>1</v>
      </c>
      <c r="BU244" s="210">
        <f t="shared" si="154"/>
        <v>0</v>
      </c>
      <c r="BV244" s="108">
        <f t="shared" si="155"/>
        <v>1631.731141388163</v>
      </c>
      <c r="BW244" s="109">
        <f t="shared" si="156"/>
        <v>0</v>
      </c>
      <c r="BX244" s="112">
        <f t="shared" si="157"/>
        <v>17.177419354838708</v>
      </c>
      <c r="BY244" s="111">
        <f t="shared" si="158"/>
        <v>0</v>
      </c>
      <c r="BZ244" s="1018"/>
      <c r="CA244" s="88"/>
      <c r="CB244" s="88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</row>
    <row r="245" spans="1:98" ht="15.75" customHeight="1">
      <c r="A245" s="1018"/>
      <c r="B245" s="1011" t="s">
        <v>138</v>
      </c>
      <c r="C245" s="1009"/>
      <c r="D245" s="1010"/>
      <c r="E245" s="112"/>
      <c r="F245" s="115">
        <f t="shared" si="127"/>
        <v>0</v>
      </c>
      <c r="G245" s="107">
        <f t="shared" si="128"/>
        <v>0</v>
      </c>
      <c r="H245" s="108">
        <f>Calibração!$G$755</f>
        <v>0</v>
      </c>
      <c r="I245" s="109">
        <f t="shared" si="129"/>
        <v>0</v>
      </c>
      <c r="J245" s="110">
        <f t="shared" si="130"/>
        <v>17.316666666666666</v>
      </c>
      <c r="K245" s="111">
        <f t="shared" si="131"/>
        <v>0</v>
      </c>
      <c r="L245" s="86"/>
      <c r="M245" s="1011" t="s">
        <v>138</v>
      </c>
      <c r="N245" s="1009"/>
      <c r="O245" s="1010"/>
      <c r="P245" s="112">
        <v>0</v>
      </c>
      <c r="Q245" s="106">
        <f>'Cél.por tricoma'!BN91</f>
        <v>1</v>
      </c>
      <c r="R245" s="107">
        <f t="shared" si="162"/>
        <v>0</v>
      </c>
      <c r="S245" s="108">
        <f t="shared" si="132"/>
        <v>1223.7983560411221</v>
      </c>
      <c r="T245" s="109">
        <f t="shared" si="133"/>
        <v>0</v>
      </c>
      <c r="U245" s="110">
        <f t="shared" si="134"/>
        <v>11.727272727272727</v>
      </c>
      <c r="V245" s="111">
        <f t="shared" si="135"/>
        <v>0</v>
      </c>
      <c r="W245" s="88"/>
      <c r="X245" s="1011" t="s">
        <v>138</v>
      </c>
      <c r="Y245" s="1009"/>
      <c r="Z245" s="1010"/>
      <c r="AA245" s="112">
        <v>4</v>
      </c>
      <c r="AB245" s="106">
        <f>'Cél.por tricoma'!BN137</f>
        <v>1</v>
      </c>
      <c r="AC245" s="107">
        <f t="shared" si="163"/>
        <v>4</v>
      </c>
      <c r="AD245" s="108">
        <f t="shared" si="137"/>
        <v>392.39392555016752</v>
      </c>
      <c r="AE245" s="109">
        <f t="shared" si="138"/>
        <v>1569.5757022006701</v>
      </c>
      <c r="AF245" s="110">
        <f t="shared" si="160"/>
        <v>11.445783132530121</v>
      </c>
      <c r="AG245" s="111">
        <f t="shared" si="139"/>
        <v>17965.023097477551</v>
      </c>
      <c r="AH245" s="88"/>
      <c r="AI245" s="1011" t="s">
        <v>138</v>
      </c>
      <c r="AJ245" s="1009"/>
      <c r="AK245" s="1010"/>
      <c r="AL245" s="112">
        <v>0</v>
      </c>
      <c r="AM245" s="106">
        <f>'Cél.por tricoma'!BN183</f>
        <v>1</v>
      </c>
      <c r="AN245" s="107">
        <f t="shared" si="164"/>
        <v>0</v>
      </c>
      <c r="AO245" s="108">
        <f t="shared" si="141"/>
        <v>294.29544416262564</v>
      </c>
      <c r="AP245" s="109">
        <f t="shared" si="142"/>
        <v>0</v>
      </c>
      <c r="AQ245" s="110">
        <f t="shared" si="143"/>
        <v>11.797872340425531</v>
      </c>
      <c r="AR245" s="111">
        <f t="shared" si="144"/>
        <v>0</v>
      </c>
      <c r="AS245" s="88"/>
      <c r="AT245" s="1011" t="s">
        <v>138</v>
      </c>
      <c r="AU245" s="1009"/>
      <c r="AV245" s="1010"/>
      <c r="AW245" s="112"/>
      <c r="AX245" s="115"/>
      <c r="AY245" s="107">
        <f t="shared" si="166"/>
        <v>0</v>
      </c>
      <c r="AZ245" s="108">
        <f>Calibração!$E$33</f>
        <v>1223.7983560411221</v>
      </c>
      <c r="BA245" s="109">
        <f t="shared" si="145"/>
        <v>0</v>
      </c>
      <c r="BB245" s="110">
        <f t="shared" si="146"/>
        <v>10.888888888888889</v>
      </c>
      <c r="BC245" s="111">
        <f t="shared" si="147"/>
        <v>0</v>
      </c>
      <c r="BD245" s="88"/>
      <c r="BE245" s="1011" t="s">
        <v>138</v>
      </c>
      <c r="BF245" s="1009"/>
      <c r="BG245" s="1010"/>
      <c r="BH245" s="112">
        <v>1</v>
      </c>
      <c r="BI245" s="106">
        <f>'Cél.por tricoma'!BN275</f>
        <v>1</v>
      </c>
      <c r="BJ245" s="107">
        <f t="shared" si="148"/>
        <v>1</v>
      </c>
      <c r="BK245" s="108">
        <f t="shared" si="149"/>
        <v>1631.731141388163</v>
      </c>
      <c r="BL245" s="109">
        <f t="shared" si="150"/>
        <v>1631.731141388163</v>
      </c>
      <c r="BM245" s="112">
        <f t="shared" si="151"/>
        <v>13.527027027027026</v>
      </c>
      <c r="BN245" s="111">
        <f t="shared" si="152"/>
        <v>120.62747698573833</v>
      </c>
      <c r="BO245" s="88"/>
      <c r="BP245" s="1011" t="s">
        <v>138</v>
      </c>
      <c r="BQ245" s="1009"/>
      <c r="BR245" s="1010"/>
      <c r="BS245" s="112">
        <v>0</v>
      </c>
      <c r="BT245" s="115">
        <f t="shared" si="153"/>
        <v>1</v>
      </c>
      <c r="BU245" s="210">
        <f t="shared" si="154"/>
        <v>0</v>
      </c>
      <c r="BV245" s="108">
        <f t="shared" si="155"/>
        <v>1631.731141388163</v>
      </c>
      <c r="BW245" s="109">
        <f t="shared" si="156"/>
        <v>0</v>
      </c>
      <c r="BX245" s="112">
        <f t="shared" si="157"/>
        <v>17.177419354838708</v>
      </c>
      <c r="BY245" s="111">
        <f t="shared" si="158"/>
        <v>0</v>
      </c>
      <c r="BZ245" s="1019"/>
      <c r="CA245" s="88"/>
      <c r="CB245" s="88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</row>
    <row r="246" spans="1:98" ht="15.75" customHeight="1">
      <c r="A246" s="1019"/>
      <c r="B246" s="1005" t="s">
        <v>212</v>
      </c>
      <c r="C246" s="1006"/>
      <c r="D246" s="1007"/>
      <c r="E246" s="124"/>
      <c r="F246" s="131">
        <f t="shared" si="127"/>
        <v>0</v>
      </c>
      <c r="G246" s="126">
        <f t="shared" si="128"/>
        <v>0</v>
      </c>
      <c r="H246" s="108">
        <f>Calibração!$G$755</f>
        <v>0</v>
      </c>
      <c r="I246" s="128">
        <f t="shared" si="129"/>
        <v>0</v>
      </c>
      <c r="J246" s="110">
        <f t="shared" si="130"/>
        <v>17.316666666666666</v>
      </c>
      <c r="K246" s="130">
        <f t="shared" si="131"/>
        <v>0</v>
      </c>
      <c r="L246" s="86"/>
      <c r="M246" s="1005" t="s">
        <v>212</v>
      </c>
      <c r="N246" s="1006"/>
      <c r="O246" s="1007"/>
      <c r="P246" s="124">
        <v>1</v>
      </c>
      <c r="Q246" s="106">
        <f>'Cél.por tricoma'!BN92</f>
        <v>3</v>
      </c>
      <c r="R246" s="126">
        <f t="shared" si="162"/>
        <v>3</v>
      </c>
      <c r="S246" s="108">
        <f t="shared" si="132"/>
        <v>1223.7983560411221</v>
      </c>
      <c r="T246" s="128">
        <f t="shared" si="133"/>
        <v>3671.3950681233664</v>
      </c>
      <c r="U246" s="110">
        <f t="shared" si="134"/>
        <v>11.727272727272727</v>
      </c>
      <c r="V246" s="130">
        <f t="shared" si="135"/>
        <v>313.06469573144989</v>
      </c>
      <c r="W246" s="88"/>
      <c r="X246" s="1005" t="s">
        <v>212</v>
      </c>
      <c r="Y246" s="1006"/>
      <c r="Z246" s="1007"/>
      <c r="AA246" s="124">
        <v>0</v>
      </c>
      <c r="AB246" s="106" t="e">
        <f>'Cél.por tricoma'!BN138</f>
        <v>#DIV/0!</v>
      </c>
      <c r="AC246" s="107"/>
      <c r="AD246" s="108">
        <f t="shared" si="137"/>
        <v>392.39392555016752</v>
      </c>
      <c r="AE246" s="109">
        <f t="shared" si="138"/>
        <v>0</v>
      </c>
      <c r="AF246" s="129">
        <f t="shared" si="160"/>
        <v>11.445783132530121</v>
      </c>
      <c r="AG246" s="130">
        <f t="shared" si="139"/>
        <v>0</v>
      </c>
      <c r="AH246" s="88"/>
      <c r="AI246" s="1005" t="s">
        <v>212</v>
      </c>
      <c r="AJ246" s="1006"/>
      <c r="AK246" s="1007"/>
      <c r="AL246" s="124">
        <v>0</v>
      </c>
      <c r="AM246" s="106" t="e">
        <f>'Cél.por tricoma'!BN184</f>
        <v>#DIV/0!</v>
      </c>
      <c r="AN246" s="107"/>
      <c r="AO246" s="108">
        <f t="shared" si="141"/>
        <v>294.29544416262564</v>
      </c>
      <c r="AP246" s="128">
        <f t="shared" si="142"/>
        <v>0</v>
      </c>
      <c r="AQ246" s="129">
        <f t="shared" si="143"/>
        <v>11.797872340425531</v>
      </c>
      <c r="AR246" s="130">
        <f t="shared" si="144"/>
        <v>0</v>
      </c>
      <c r="AS246" s="88"/>
      <c r="AT246" s="1005" t="s">
        <v>212</v>
      </c>
      <c r="AU246" s="1006"/>
      <c r="AV246" s="1007"/>
      <c r="AW246" s="124"/>
      <c r="AX246" s="131"/>
      <c r="AY246" s="126">
        <f t="shared" si="166"/>
        <v>0</v>
      </c>
      <c r="AZ246" s="127">
        <f>Calibração!$E$33</f>
        <v>1223.7983560411221</v>
      </c>
      <c r="BA246" s="128">
        <f t="shared" si="145"/>
        <v>0</v>
      </c>
      <c r="BB246" s="129">
        <f t="shared" si="146"/>
        <v>10.888888888888889</v>
      </c>
      <c r="BC246" s="130">
        <f t="shared" si="147"/>
        <v>0</v>
      </c>
      <c r="BD246" s="88"/>
      <c r="BE246" s="1005" t="s">
        <v>212</v>
      </c>
      <c r="BF246" s="1006"/>
      <c r="BG246" s="1007"/>
      <c r="BH246" s="124">
        <v>8</v>
      </c>
      <c r="BI246" s="106">
        <f>'Cél.por tricoma'!BN276</f>
        <v>10</v>
      </c>
      <c r="BJ246" s="126">
        <f t="shared" si="148"/>
        <v>80</v>
      </c>
      <c r="BK246" s="127">
        <f t="shared" si="149"/>
        <v>1631.731141388163</v>
      </c>
      <c r="BL246" s="128">
        <f t="shared" si="150"/>
        <v>130538.49131105305</v>
      </c>
      <c r="BM246" s="124">
        <f t="shared" si="151"/>
        <v>13.527027027027026</v>
      </c>
      <c r="BN246" s="130">
        <f t="shared" si="152"/>
        <v>9650.1981588590661</v>
      </c>
      <c r="BO246" s="88"/>
      <c r="BP246" s="1005" t="s">
        <v>212</v>
      </c>
      <c r="BQ246" s="1006"/>
      <c r="BR246" s="1007"/>
      <c r="BS246" s="124">
        <v>0</v>
      </c>
      <c r="BT246" s="270">
        <f t="shared" si="153"/>
        <v>6.75</v>
      </c>
      <c r="BU246" s="187">
        <f t="shared" si="154"/>
        <v>0</v>
      </c>
      <c r="BV246" s="127">
        <f t="shared" si="155"/>
        <v>1631.731141388163</v>
      </c>
      <c r="BW246" s="128">
        <f t="shared" si="156"/>
        <v>0</v>
      </c>
      <c r="BX246" s="124">
        <f t="shared" si="157"/>
        <v>17.177419354838708</v>
      </c>
      <c r="BY246" s="130">
        <f t="shared" si="158"/>
        <v>0</v>
      </c>
      <c r="BZ246" s="85"/>
      <c r="CA246" s="88"/>
      <c r="CB246" s="88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</row>
    <row r="247" spans="1:98" ht="15.75" customHeight="1">
      <c r="A247" s="85"/>
      <c r="B247" s="132"/>
      <c r="C247" s="133"/>
      <c r="D247" s="133"/>
      <c r="E247" s="133"/>
      <c r="F247" s="133"/>
      <c r="G247" s="133"/>
      <c r="H247" s="88"/>
      <c r="I247" s="88"/>
      <c r="J247" s="134" t="s">
        <v>266</v>
      </c>
      <c r="K247" s="135">
        <f>I203</f>
        <v>1</v>
      </c>
      <c r="L247" s="86"/>
      <c r="M247" s="132"/>
      <c r="N247" s="133"/>
      <c r="O247" s="133"/>
      <c r="P247" s="133"/>
      <c r="Q247" s="133"/>
      <c r="R247" s="133"/>
      <c r="S247" s="88"/>
      <c r="T247" s="88"/>
      <c r="U247" s="134" t="s">
        <v>266</v>
      </c>
      <c r="V247" s="135">
        <f>T203</f>
        <v>1</v>
      </c>
      <c r="W247" s="88"/>
      <c r="X247" s="132"/>
      <c r="Y247" s="133"/>
      <c r="Z247" s="133"/>
      <c r="AA247" s="133"/>
      <c r="AB247" s="133"/>
      <c r="AC247" s="133"/>
      <c r="AD247" s="88"/>
      <c r="AE247" s="88"/>
      <c r="AF247" s="134" t="s">
        <v>266</v>
      </c>
      <c r="AG247" s="135">
        <f>AE203</f>
        <v>1</v>
      </c>
      <c r="AH247" s="88"/>
      <c r="AI247" s="132"/>
      <c r="AJ247" s="133"/>
      <c r="AK247" s="133"/>
      <c r="AL247" s="133"/>
      <c r="AM247" s="133"/>
      <c r="AN247" s="133"/>
      <c r="AO247" s="88"/>
      <c r="AP247" s="88"/>
      <c r="AQ247" s="134" t="s">
        <v>266</v>
      </c>
      <c r="AR247" s="135">
        <f>AP203</f>
        <v>1</v>
      </c>
      <c r="AS247" s="88"/>
      <c r="AT247" s="132"/>
      <c r="AU247" s="133"/>
      <c r="AV247" s="133"/>
      <c r="AW247" s="133"/>
      <c r="AX247" s="133"/>
      <c r="AY247" s="133"/>
      <c r="AZ247" s="88"/>
      <c r="BA247" s="88"/>
      <c r="BB247" s="134" t="s">
        <v>266</v>
      </c>
      <c r="BC247" s="135">
        <f>BA203</f>
        <v>1</v>
      </c>
      <c r="BD247" s="88"/>
      <c r="BE247" s="132"/>
      <c r="BF247" s="133"/>
      <c r="BG247" s="133"/>
      <c r="BH247" s="133"/>
      <c r="BI247" s="133"/>
      <c r="BJ247" s="133"/>
      <c r="BK247" s="88"/>
      <c r="BL247" s="88"/>
      <c r="BM247" s="134" t="s">
        <v>266</v>
      </c>
      <c r="BN247" s="135">
        <f>BL203</f>
        <v>5</v>
      </c>
      <c r="BO247" s="88"/>
      <c r="BP247" s="132"/>
      <c r="BQ247" s="133"/>
      <c r="BR247" s="133"/>
      <c r="BS247" s="133"/>
      <c r="BT247" s="133"/>
      <c r="BU247" s="133"/>
      <c r="BV247" s="88"/>
      <c r="BW247" s="88"/>
      <c r="BX247" s="134" t="s">
        <v>266</v>
      </c>
      <c r="BY247" s="135">
        <f>BW203</f>
        <v>5</v>
      </c>
      <c r="BZ247" s="85"/>
      <c r="CA247" s="88"/>
      <c r="CB247" s="88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</row>
    <row r="248" spans="1:98" ht="15.75" customHeight="1">
      <c r="A248" s="85"/>
      <c r="B248" s="136"/>
      <c r="C248" s="137"/>
      <c r="D248" s="137"/>
      <c r="E248" s="137"/>
      <c r="F248" s="137"/>
      <c r="G248" s="137"/>
      <c r="H248" s="1012" t="s">
        <v>268</v>
      </c>
      <c r="I248" s="1013"/>
      <c r="J248" s="1014"/>
      <c r="K248" s="138">
        <f>SUM(K206:K246)*K247</f>
        <v>0</v>
      </c>
      <c r="L248" s="86"/>
      <c r="M248" s="136"/>
      <c r="N248" s="137"/>
      <c r="O248" s="137"/>
      <c r="P248" s="137"/>
      <c r="Q248" s="137"/>
      <c r="R248" s="137"/>
      <c r="S248" s="1012" t="s">
        <v>268</v>
      </c>
      <c r="T248" s="1013"/>
      <c r="U248" s="1014"/>
      <c r="V248" s="138">
        <f>SUM(V206:V246)*V247</f>
        <v>633025.52578622708</v>
      </c>
      <c r="W248" s="88"/>
      <c r="X248" s="136"/>
      <c r="Y248" s="137"/>
      <c r="Z248" s="137"/>
      <c r="AA248" s="137"/>
      <c r="AB248" s="137"/>
      <c r="AC248" s="137"/>
      <c r="AD248" s="1012" t="s">
        <v>268</v>
      </c>
      <c r="AE248" s="1013"/>
      <c r="AF248" s="1014"/>
      <c r="AG248" s="138">
        <f>SUM(AG206:AG246)*AG247</f>
        <v>23670955.113713212</v>
      </c>
      <c r="AH248" s="88"/>
      <c r="AI248" s="136"/>
      <c r="AJ248" s="137"/>
      <c r="AK248" s="137"/>
      <c r="AL248" s="137"/>
      <c r="AM248" s="137"/>
      <c r="AN248" s="137"/>
      <c r="AO248" s="1012" t="s">
        <v>268</v>
      </c>
      <c r="AP248" s="1013"/>
      <c r="AQ248" s="1014"/>
      <c r="AR248" s="138">
        <f>SUM(AR206:AR246)*AR247</f>
        <v>185825.06309482837</v>
      </c>
      <c r="AS248" s="88"/>
      <c r="AT248" s="136"/>
      <c r="AU248" s="137"/>
      <c r="AV248" s="137"/>
      <c r="AW248" s="137"/>
      <c r="AX248" s="137"/>
      <c r="AY248" s="137"/>
      <c r="AZ248" s="1012" t="s">
        <v>268</v>
      </c>
      <c r="BA248" s="1013"/>
      <c r="BB248" s="1014"/>
      <c r="BC248" s="138">
        <f>SUM(BC206:BC246)*BC247</f>
        <v>0</v>
      </c>
      <c r="BD248" s="88"/>
      <c r="BE248" s="136"/>
      <c r="BF248" s="137"/>
      <c r="BG248" s="137"/>
      <c r="BH248" s="137"/>
      <c r="BI248" s="137"/>
      <c r="BJ248" s="137"/>
      <c r="BK248" s="1012" t="s">
        <v>268</v>
      </c>
      <c r="BL248" s="1013"/>
      <c r="BM248" s="1014"/>
      <c r="BN248" s="138">
        <f>SUM(BN206:BN246)*BN247</f>
        <v>3067252.9065280496</v>
      </c>
      <c r="BO248" s="88"/>
      <c r="BP248" s="136"/>
      <c r="BQ248" s="137"/>
      <c r="BR248" s="137"/>
      <c r="BS248" s="137"/>
      <c r="BT248" s="137"/>
      <c r="BU248" s="137"/>
      <c r="BV248" s="1012" t="s">
        <v>268</v>
      </c>
      <c r="BW248" s="1013"/>
      <c r="BX248" s="1014"/>
      <c r="BY248" s="138">
        <f>SUM(BY206:BY246)*BY247</f>
        <v>2786486.4372744467</v>
      </c>
      <c r="BZ248" s="85"/>
      <c r="CA248" s="88"/>
      <c r="CB248" s="88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139"/>
    </row>
    <row r="249" spans="1:98" ht="15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6"/>
      <c r="M249" s="88"/>
      <c r="N249" s="88"/>
      <c r="O249" s="88"/>
      <c r="P249" s="88"/>
      <c r="Q249" s="140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140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140"/>
      <c r="BY249" s="88"/>
      <c r="BZ249" s="149"/>
      <c r="CA249" s="88"/>
      <c r="CB249" s="88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</row>
    <row r="250" spans="1:98" ht="15.75" customHeight="1">
      <c r="A250" s="85"/>
      <c r="B250" s="1027" t="s">
        <v>339</v>
      </c>
      <c r="C250" s="1006"/>
      <c r="D250" s="1006"/>
      <c r="E250" s="1006"/>
      <c r="F250" s="1006"/>
      <c r="G250" s="1006"/>
      <c r="H250" s="1006"/>
      <c r="I250" s="1006"/>
      <c r="J250" s="1006"/>
      <c r="K250" s="1028"/>
      <c r="L250" s="86"/>
      <c r="M250" s="1027" t="s">
        <v>339</v>
      </c>
      <c r="N250" s="1006"/>
      <c r="O250" s="1006"/>
      <c r="P250" s="1006"/>
      <c r="Q250" s="1006"/>
      <c r="R250" s="1006"/>
      <c r="S250" s="1006"/>
      <c r="T250" s="1006"/>
      <c r="U250" s="1006"/>
      <c r="V250" s="1028"/>
      <c r="W250" s="88"/>
      <c r="X250" s="1027" t="s">
        <v>339</v>
      </c>
      <c r="Y250" s="1006"/>
      <c r="Z250" s="1006"/>
      <c r="AA250" s="1006"/>
      <c r="AB250" s="1006"/>
      <c r="AC250" s="1006"/>
      <c r="AD250" s="1006"/>
      <c r="AE250" s="1006"/>
      <c r="AF250" s="1006"/>
      <c r="AG250" s="1028"/>
      <c r="AH250" s="88"/>
      <c r="AI250" s="1027" t="s">
        <v>339</v>
      </c>
      <c r="AJ250" s="1006"/>
      <c r="AK250" s="1006"/>
      <c r="AL250" s="1006"/>
      <c r="AM250" s="1006"/>
      <c r="AN250" s="1006"/>
      <c r="AO250" s="1006"/>
      <c r="AP250" s="1006"/>
      <c r="AQ250" s="1006"/>
      <c r="AR250" s="1028"/>
      <c r="AS250" s="88"/>
      <c r="AT250" s="1027" t="s">
        <v>339</v>
      </c>
      <c r="AU250" s="1006"/>
      <c r="AV250" s="1006"/>
      <c r="AW250" s="1006"/>
      <c r="AX250" s="1006"/>
      <c r="AY250" s="1006"/>
      <c r="AZ250" s="1006"/>
      <c r="BA250" s="1006"/>
      <c r="BB250" s="1006"/>
      <c r="BC250" s="1028"/>
      <c r="BD250" s="88"/>
      <c r="BE250" s="1027" t="s">
        <v>339</v>
      </c>
      <c r="BF250" s="1006"/>
      <c r="BG250" s="1006"/>
      <c r="BH250" s="1006"/>
      <c r="BI250" s="1006"/>
      <c r="BJ250" s="1006"/>
      <c r="BK250" s="1006"/>
      <c r="BL250" s="1006"/>
      <c r="BM250" s="1006"/>
      <c r="BN250" s="1028"/>
      <c r="BO250" s="88"/>
      <c r="BP250" s="1027" t="s">
        <v>339</v>
      </c>
      <c r="BQ250" s="1006"/>
      <c r="BR250" s="1006"/>
      <c r="BS250" s="1006"/>
      <c r="BT250" s="1006"/>
      <c r="BU250" s="1006"/>
      <c r="BV250" s="1006"/>
      <c r="BW250" s="1006"/>
      <c r="BX250" s="1006"/>
      <c r="BY250" s="1028"/>
      <c r="BZ250" s="1017" t="s">
        <v>340</v>
      </c>
      <c r="CA250" s="88"/>
      <c r="CB250" s="88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</row>
    <row r="251" spans="1:98" ht="15.75" customHeight="1">
      <c r="A251" s="1017" t="s">
        <v>340</v>
      </c>
      <c r="B251" s="90" t="s">
        <v>233</v>
      </c>
      <c r="C251" s="91">
        <v>43759</v>
      </c>
      <c r="D251" s="92" t="s">
        <v>234</v>
      </c>
      <c r="E251" s="1020" t="s">
        <v>235</v>
      </c>
      <c r="F251" s="1021"/>
      <c r="G251" s="93" t="s">
        <v>236</v>
      </c>
      <c r="H251" s="94" t="s">
        <v>237</v>
      </c>
      <c r="I251" s="258">
        <v>1</v>
      </c>
      <c r="J251" s="96" t="s">
        <v>238</v>
      </c>
      <c r="K251" s="97" t="s">
        <v>239</v>
      </c>
      <c r="L251" s="86"/>
      <c r="M251" s="90" t="s">
        <v>233</v>
      </c>
      <c r="N251" s="91">
        <v>43759</v>
      </c>
      <c r="O251" s="92" t="s">
        <v>234</v>
      </c>
      <c r="P251" s="1020" t="s">
        <v>240</v>
      </c>
      <c r="Q251" s="1021"/>
      <c r="R251" s="93" t="s">
        <v>236</v>
      </c>
      <c r="S251" s="94" t="s">
        <v>237</v>
      </c>
      <c r="T251" s="151">
        <v>1</v>
      </c>
      <c r="U251" s="96" t="s">
        <v>238</v>
      </c>
      <c r="V251" s="97" t="s">
        <v>239</v>
      </c>
      <c r="W251" s="88"/>
      <c r="X251" s="90" t="s">
        <v>233</v>
      </c>
      <c r="Y251" s="91">
        <v>43759</v>
      </c>
      <c r="Z251" s="92" t="s">
        <v>234</v>
      </c>
      <c r="AA251" s="1020" t="s">
        <v>241</v>
      </c>
      <c r="AB251" s="1021"/>
      <c r="AC251" s="93" t="s">
        <v>236</v>
      </c>
      <c r="AD251" s="94" t="s">
        <v>237</v>
      </c>
      <c r="AE251" s="95">
        <v>1</v>
      </c>
      <c r="AF251" s="96" t="s">
        <v>238</v>
      </c>
      <c r="AG251" s="97" t="s">
        <v>239</v>
      </c>
      <c r="AH251" s="142"/>
      <c r="AI251" s="90" t="s">
        <v>233</v>
      </c>
      <c r="AJ251" s="91">
        <v>43759</v>
      </c>
      <c r="AK251" s="92" t="s">
        <v>234</v>
      </c>
      <c r="AL251" s="1020" t="s">
        <v>242</v>
      </c>
      <c r="AM251" s="1021"/>
      <c r="AN251" s="93" t="s">
        <v>236</v>
      </c>
      <c r="AO251" s="94" t="s">
        <v>237</v>
      </c>
      <c r="AP251" s="95">
        <v>1</v>
      </c>
      <c r="AQ251" s="96" t="s">
        <v>238</v>
      </c>
      <c r="AR251" s="97" t="s">
        <v>239</v>
      </c>
      <c r="AS251" s="88"/>
      <c r="AT251" s="90" t="s">
        <v>233</v>
      </c>
      <c r="AU251" s="91">
        <v>43759</v>
      </c>
      <c r="AV251" s="92" t="s">
        <v>234</v>
      </c>
      <c r="AW251" s="1020" t="s">
        <v>243</v>
      </c>
      <c r="AX251" s="1021"/>
      <c r="AY251" s="93" t="s">
        <v>236</v>
      </c>
      <c r="AZ251" s="94">
        <v>1</v>
      </c>
      <c r="BA251" s="95">
        <v>1</v>
      </c>
      <c r="BB251" s="96" t="s">
        <v>238</v>
      </c>
      <c r="BC251" s="97" t="s">
        <v>239</v>
      </c>
      <c r="BD251" s="142"/>
      <c r="BE251" s="90" t="s">
        <v>233</v>
      </c>
      <c r="BF251" s="91">
        <v>43759</v>
      </c>
      <c r="BG251" s="92" t="s">
        <v>234</v>
      </c>
      <c r="BH251" s="1020" t="s">
        <v>244</v>
      </c>
      <c r="BI251" s="1021"/>
      <c r="BJ251" s="93" t="s">
        <v>236</v>
      </c>
      <c r="BK251" s="94" t="s">
        <v>237</v>
      </c>
      <c r="BL251" s="95">
        <v>5</v>
      </c>
      <c r="BM251" s="96" t="s">
        <v>238</v>
      </c>
      <c r="BN251" s="97" t="s">
        <v>239</v>
      </c>
      <c r="BO251" s="88"/>
      <c r="BP251" s="90" t="s">
        <v>233</v>
      </c>
      <c r="BQ251" s="91">
        <v>43759</v>
      </c>
      <c r="BR251" s="92" t="s">
        <v>234</v>
      </c>
      <c r="BS251" s="1020" t="s">
        <v>245</v>
      </c>
      <c r="BT251" s="1021"/>
      <c r="BU251" s="93" t="s">
        <v>236</v>
      </c>
      <c r="BV251" s="94" t="s">
        <v>237</v>
      </c>
      <c r="BW251" s="151">
        <v>5</v>
      </c>
      <c r="BX251" s="96" t="s">
        <v>238</v>
      </c>
      <c r="BY251" s="97" t="s">
        <v>239</v>
      </c>
      <c r="BZ251" s="1018"/>
      <c r="CA251" s="88"/>
      <c r="CB251" s="88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</row>
    <row r="252" spans="1:98" ht="15.75" customHeight="1">
      <c r="A252" s="1018"/>
      <c r="B252" s="98" t="s">
        <v>246</v>
      </c>
      <c r="C252" s="152"/>
      <c r="D252" s="98" t="s">
        <v>247</v>
      </c>
      <c r="E252" s="100" t="s">
        <v>248</v>
      </c>
      <c r="F252" s="101" t="s">
        <v>249</v>
      </c>
      <c r="G252" s="153">
        <f>Calibração!F680</f>
        <v>0</v>
      </c>
      <c r="H252" s="1022" t="s">
        <v>250</v>
      </c>
      <c r="I252" s="1007"/>
      <c r="J252" s="152">
        <f>'Concentração amostra - Densidad'!B79</f>
        <v>0</v>
      </c>
      <c r="K252" s="152">
        <f>'Concentração amostra - Densidad'!C79</f>
        <v>0</v>
      </c>
      <c r="L252" s="86"/>
      <c r="M252" s="98" t="s">
        <v>246</v>
      </c>
      <c r="N252" s="259">
        <v>4</v>
      </c>
      <c r="O252" s="98" t="s">
        <v>247</v>
      </c>
      <c r="P252" s="259" t="s">
        <v>248</v>
      </c>
      <c r="Q252" s="101" t="s">
        <v>249</v>
      </c>
      <c r="R252" s="271">
        <f>Calibração!E33</f>
        <v>1223.7983560411221</v>
      </c>
      <c r="S252" s="1022" t="s">
        <v>250</v>
      </c>
      <c r="T252" s="1007"/>
      <c r="U252" s="152">
        <f>U204</f>
        <v>1032</v>
      </c>
      <c r="V252" s="152">
        <f>V204</f>
        <v>88</v>
      </c>
      <c r="W252" s="88"/>
      <c r="X252" s="98" t="s">
        <v>246</v>
      </c>
      <c r="Y252" s="99">
        <v>3</v>
      </c>
      <c r="Z252" s="98" t="s">
        <v>247</v>
      </c>
      <c r="AA252" s="260" t="str">
        <f>AA204</f>
        <v>20x</v>
      </c>
      <c r="AB252" s="101" t="s">
        <v>249</v>
      </c>
      <c r="AC252" s="102">
        <f>Calibração!D28</f>
        <v>392.39392555016752</v>
      </c>
      <c r="AD252" s="1022" t="s">
        <v>250</v>
      </c>
      <c r="AE252" s="1007"/>
      <c r="AF252" s="99">
        <f>AF204</f>
        <v>950</v>
      </c>
      <c r="AG252" s="99">
        <f>AG204</f>
        <v>83</v>
      </c>
      <c r="AH252" s="88"/>
      <c r="AI252" s="98" t="s">
        <v>246</v>
      </c>
      <c r="AJ252" s="99">
        <v>4</v>
      </c>
      <c r="AK252" s="98" t="s">
        <v>247</v>
      </c>
      <c r="AL252" s="100" t="s">
        <v>283</v>
      </c>
      <c r="AM252" s="101" t="s">
        <v>249</v>
      </c>
      <c r="AN252" s="102">
        <f>Calibração!E28</f>
        <v>294.29544416262564</v>
      </c>
      <c r="AO252" s="1022" t="s">
        <v>250</v>
      </c>
      <c r="AP252" s="1007"/>
      <c r="AQ252" s="99">
        <f>'Concentração amostra - Densidad'!B13</f>
        <v>1109</v>
      </c>
      <c r="AR252" s="99">
        <f>'Concentração amostra - Densidad'!C13</f>
        <v>94</v>
      </c>
      <c r="AS252" s="88"/>
      <c r="AT252" s="98" t="s">
        <v>246</v>
      </c>
      <c r="AU252" s="99">
        <v>4</v>
      </c>
      <c r="AV252" s="98" t="s">
        <v>247</v>
      </c>
      <c r="AW252" s="100" t="s">
        <v>248</v>
      </c>
      <c r="AX252" s="101" t="s">
        <v>249</v>
      </c>
      <c r="AY252" s="102">
        <f>Calibração!E680</f>
        <v>0</v>
      </c>
      <c r="AZ252" s="1022" t="s">
        <v>250</v>
      </c>
      <c r="BA252" s="1007"/>
      <c r="BB252" s="99">
        <f>'Concentração amostra - Densidad'!B661</f>
        <v>0</v>
      </c>
      <c r="BC252" s="146">
        <f>'Concentração amostra - Densidad'!C661</f>
        <v>0</v>
      </c>
      <c r="BD252" s="88"/>
      <c r="BE252" s="98" t="s">
        <v>246</v>
      </c>
      <c r="BF252" s="99">
        <v>3</v>
      </c>
      <c r="BG252" s="98" t="s">
        <v>247</v>
      </c>
      <c r="BH252" s="100" t="s">
        <v>248</v>
      </c>
      <c r="BI252" s="101" t="s">
        <v>249</v>
      </c>
      <c r="BJ252" s="102">
        <f>Calibração!D81</f>
        <v>0</v>
      </c>
      <c r="BK252" s="1023" t="s">
        <v>250</v>
      </c>
      <c r="BL252" s="1007"/>
      <c r="BM252" s="99">
        <f>'Concentração amostra - Densidad'!B63</f>
        <v>0</v>
      </c>
      <c r="BN252" s="99">
        <f>'Concentração amostra - Densidad'!C63</f>
        <v>0</v>
      </c>
      <c r="BO252" s="88"/>
      <c r="BP252" s="98" t="s">
        <v>246</v>
      </c>
      <c r="BQ252" s="259">
        <v>4</v>
      </c>
      <c r="BR252" s="98" t="s">
        <v>247</v>
      </c>
      <c r="BS252" s="100" t="s">
        <v>248</v>
      </c>
      <c r="BT252" s="101" t="s">
        <v>249</v>
      </c>
      <c r="BU252" s="153">
        <f>Calibração!E33</f>
        <v>1223.7983560411221</v>
      </c>
      <c r="BV252" s="1022" t="s">
        <v>250</v>
      </c>
      <c r="BW252" s="1007"/>
      <c r="BX252" s="152">
        <f>'Concentração amostra - Densidad'!B16</f>
        <v>1065</v>
      </c>
      <c r="BY252" s="152">
        <f>'Concentração amostra - Densidad'!C16</f>
        <v>62</v>
      </c>
      <c r="BZ252" s="1018"/>
      <c r="CA252" s="88"/>
      <c r="CB252" s="88"/>
      <c r="CC252" s="89"/>
      <c r="CD252" s="89"/>
      <c r="CE252" s="89"/>
      <c r="CF252" s="89"/>
      <c r="CG252" s="89"/>
      <c r="CH252" s="89"/>
      <c r="CI252" s="89"/>
      <c r="CJ252" s="89"/>
      <c r="CK252" s="89"/>
      <c r="CL252" s="89"/>
      <c r="CM252" s="89"/>
      <c r="CN252" s="89"/>
      <c r="CO252" s="89"/>
      <c r="CP252" s="89"/>
      <c r="CQ252" s="89"/>
      <c r="CR252" s="89"/>
      <c r="CS252" s="89"/>
      <c r="CT252" s="89"/>
    </row>
    <row r="253" spans="1:98" ht="15.75" customHeight="1">
      <c r="A253" s="1018"/>
      <c r="B253" s="1024" t="s">
        <v>251</v>
      </c>
      <c r="C253" s="1025"/>
      <c r="D253" s="1021"/>
      <c r="E253" s="92" t="s">
        <v>252</v>
      </c>
      <c r="F253" s="103" t="s">
        <v>253</v>
      </c>
      <c r="G253" s="92" t="s">
        <v>254</v>
      </c>
      <c r="H253" s="104" t="s">
        <v>255</v>
      </c>
      <c r="I253" s="92" t="s">
        <v>256</v>
      </c>
      <c r="J253" s="92"/>
      <c r="K253" s="97" t="s">
        <v>258</v>
      </c>
      <c r="L253" s="86"/>
      <c r="M253" s="1024" t="s">
        <v>251</v>
      </c>
      <c r="N253" s="1025"/>
      <c r="O253" s="1021"/>
      <c r="P253" s="92" t="s">
        <v>252</v>
      </c>
      <c r="Q253" s="103" t="s">
        <v>253</v>
      </c>
      <c r="R253" s="92" t="s">
        <v>254</v>
      </c>
      <c r="S253" s="104" t="s">
        <v>255</v>
      </c>
      <c r="T253" s="92" t="s">
        <v>256</v>
      </c>
      <c r="U253" s="92" t="s">
        <v>257</v>
      </c>
      <c r="V253" s="97" t="s">
        <v>258</v>
      </c>
      <c r="W253" s="88"/>
      <c r="X253" s="1024" t="s">
        <v>251</v>
      </c>
      <c r="Y253" s="1025"/>
      <c r="Z253" s="1021"/>
      <c r="AA253" s="92" t="s">
        <v>252</v>
      </c>
      <c r="AB253" s="103" t="s">
        <v>253</v>
      </c>
      <c r="AC253" s="92" t="s">
        <v>254</v>
      </c>
      <c r="AD253" s="104" t="s">
        <v>255</v>
      </c>
      <c r="AE253" s="92" t="s">
        <v>256</v>
      </c>
      <c r="AF253" s="92" t="s">
        <v>257</v>
      </c>
      <c r="AG253" s="97" t="s">
        <v>258</v>
      </c>
      <c r="AH253" s="88"/>
      <c r="AI253" s="1024" t="s">
        <v>251</v>
      </c>
      <c r="AJ253" s="1025"/>
      <c r="AK253" s="1021"/>
      <c r="AL253" s="92" t="s">
        <v>252</v>
      </c>
      <c r="AM253" s="103" t="s">
        <v>253</v>
      </c>
      <c r="AN253" s="92" t="s">
        <v>254</v>
      </c>
      <c r="AO253" s="104" t="s">
        <v>255</v>
      </c>
      <c r="AP253" s="92" t="s">
        <v>256</v>
      </c>
      <c r="AQ253" s="92" t="s">
        <v>257</v>
      </c>
      <c r="AR253" s="97" t="s">
        <v>258</v>
      </c>
      <c r="AS253" s="88"/>
      <c r="AT253" s="1024" t="s">
        <v>251</v>
      </c>
      <c r="AU253" s="1025"/>
      <c r="AV253" s="1021"/>
      <c r="AW253" s="92" t="s">
        <v>252</v>
      </c>
      <c r="AX253" s="103" t="s">
        <v>253</v>
      </c>
      <c r="AY253" s="92" t="s">
        <v>254</v>
      </c>
      <c r="AZ253" s="104" t="s">
        <v>255</v>
      </c>
      <c r="BA253" s="92" t="s">
        <v>256</v>
      </c>
      <c r="BB253" s="92" t="s">
        <v>257</v>
      </c>
      <c r="BC253" s="97" t="s">
        <v>258</v>
      </c>
      <c r="BD253" s="88"/>
      <c r="BE253" s="1024" t="s">
        <v>251</v>
      </c>
      <c r="BF253" s="1025"/>
      <c r="BG253" s="1021"/>
      <c r="BH253" s="92" t="s">
        <v>252</v>
      </c>
      <c r="BI253" s="103" t="s">
        <v>253</v>
      </c>
      <c r="BJ253" s="92" t="s">
        <v>254</v>
      </c>
      <c r="BK253" s="104" t="s">
        <v>255</v>
      </c>
      <c r="BL253" s="92" t="s">
        <v>256</v>
      </c>
      <c r="BM253" s="92" t="s">
        <v>257</v>
      </c>
      <c r="BN253" s="97" t="s">
        <v>258</v>
      </c>
      <c r="BO253" s="88"/>
      <c r="BP253" s="1024" t="s">
        <v>251</v>
      </c>
      <c r="BQ253" s="1025"/>
      <c r="BR253" s="1021"/>
      <c r="BS253" s="92" t="s">
        <v>252</v>
      </c>
      <c r="BT253" s="103" t="s">
        <v>253</v>
      </c>
      <c r="BU253" s="92" t="s">
        <v>254</v>
      </c>
      <c r="BV253" s="104" t="s">
        <v>255</v>
      </c>
      <c r="BW253" s="92" t="s">
        <v>256</v>
      </c>
      <c r="BX253" s="92" t="s">
        <v>257</v>
      </c>
      <c r="BY253" s="97" t="s">
        <v>258</v>
      </c>
      <c r="BZ253" s="1018"/>
      <c r="CA253" s="88"/>
      <c r="CB253" s="88"/>
      <c r="CC253" s="89"/>
      <c r="CD253" s="89"/>
      <c r="CE253" s="89"/>
      <c r="CF253" s="89"/>
      <c r="CG253" s="89"/>
      <c r="CH253" s="89"/>
      <c r="CI253" s="89"/>
      <c r="CJ253" s="89"/>
      <c r="CK253" s="89"/>
      <c r="CL253" s="89"/>
      <c r="CM253" s="89"/>
      <c r="CN253" s="89"/>
      <c r="CO253" s="89"/>
      <c r="CP253" s="89"/>
      <c r="CQ253" s="89"/>
      <c r="CR253" s="89"/>
      <c r="CS253" s="89"/>
      <c r="CT253" s="89"/>
    </row>
    <row r="254" spans="1:98" ht="15.75" customHeight="1">
      <c r="A254" s="1018"/>
      <c r="B254" s="1026" t="s">
        <v>20</v>
      </c>
      <c r="C254" s="1009"/>
      <c r="D254" s="1010"/>
      <c r="E254" s="105"/>
      <c r="F254" s="106">
        <f t="shared" ref="F254:F294" si="167">F206</f>
        <v>0</v>
      </c>
      <c r="G254" s="107">
        <f t="shared" ref="G254:G294" si="168">E254*F254</f>
        <v>0</v>
      </c>
      <c r="H254" s="108">
        <f>Calibração!$G$755</f>
        <v>0</v>
      </c>
      <c r="I254" s="109">
        <f t="shared" ref="I254:I294" si="169">G254*H254</f>
        <v>0</v>
      </c>
      <c r="J254" s="110">
        <f t="shared" ref="J254:J294" si="170">1039/60</f>
        <v>17.316666666666666</v>
      </c>
      <c r="K254" s="111">
        <f t="shared" ref="K254:K294" si="171">I254/J254</f>
        <v>0</v>
      </c>
      <c r="L254" s="86"/>
      <c r="M254" s="1026" t="s">
        <v>20</v>
      </c>
      <c r="N254" s="1009"/>
      <c r="O254" s="1010"/>
      <c r="P254" s="105">
        <v>0</v>
      </c>
      <c r="Q254" s="106" t="e">
        <f>Q206</f>
        <v>#DIV/0!</v>
      </c>
      <c r="R254" s="107"/>
      <c r="S254" s="108">
        <f t="shared" ref="S254:S294" si="172">$R$204</f>
        <v>1223.7983560411221</v>
      </c>
      <c r="T254" s="109">
        <f t="shared" ref="T254:T294" si="173">R254*S254</f>
        <v>0</v>
      </c>
      <c r="U254" s="110">
        <f t="shared" ref="U254:U294" si="174">1032/88</f>
        <v>11.727272727272727</v>
      </c>
      <c r="V254" s="111">
        <f t="shared" ref="V254:V294" si="175">T254/U254</f>
        <v>0</v>
      </c>
      <c r="W254" s="88"/>
      <c r="X254" s="1026" t="s">
        <v>20</v>
      </c>
      <c r="Y254" s="1009"/>
      <c r="Z254" s="1010"/>
      <c r="AA254" s="272">
        <v>0</v>
      </c>
      <c r="AB254" s="106">
        <f t="shared" ref="AB254:AB263" si="176">AB206</f>
        <v>4</v>
      </c>
      <c r="AC254" s="107">
        <f t="shared" ref="AC254:AC267" si="177">AA254*AB254</f>
        <v>0</v>
      </c>
      <c r="AD254" s="108">
        <f t="shared" ref="AD254:AD294" si="178">$AC$252</f>
        <v>392.39392555016752</v>
      </c>
      <c r="AE254" s="109">
        <f t="shared" ref="AE254:AE294" si="179">AC254*AD254</f>
        <v>0</v>
      </c>
      <c r="AF254" s="110">
        <f>AF252/AG252</f>
        <v>11.445783132530121</v>
      </c>
      <c r="AG254" s="111">
        <f t="shared" ref="AG254:AG294" si="180">AE254*AF254</f>
        <v>0</v>
      </c>
      <c r="AH254" s="88"/>
      <c r="AI254" s="1026" t="s">
        <v>20</v>
      </c>
      <c r="AJ254" s="1009"/>
      <c r="AK254" s="1010"/>
      <c r="AL254" s="105">
        <v>0</v>
      </c>
      <c r="AM254" s="106">
        <f t="shared" ref="AM254:AM267" si="181">AM206</f>
        <v>3</v>
      </c>
      <c r="AN254" s="107">
        <f t="shared" ref="AN254:AN263" si="182">AL254*AM254</f>
        <v>0</v>
      </c>
      <c r="AO254" s="108">
        <f t="shared" ref="AO254:AO294" si="183">$AN$252</f>
        <v>294.29544416262564</v>
      </c>
      <c r="AP254" s="109">
        <f t="shared" ref="AP254:AP294" si="184">AN254*AO254</f>
        <v>0</v>
      </c>
      <c r="AQ254" s="110">
        <f t="shared" ref="AQ254:AQ294" si="185">$AQ$156/$AR$156</f>
        <v>11.797872340425531</v>
      </c>
      <c r="AR254" s="111">
        <f t="shared" ref="AR254:AR294" si="186">AP254/AQ254</f>
        <v>0</v>
      </c>
      <c r="AS254" s="88"/>
      <c r="AT254" s="1026" t="s">
        <v>20</v>
      </c>
      <c r="AU254" s="1009"/>
      <c r="AV254" s="1010"/>
      <c r="AW254" s="105"/>
      <c r="AX254" s="106"/>
      <c r="AY254" s="107">
        <f>AW254*AX254</f>
        <v>0</v>
      </c>
      <c r="AZ254" s="108">
        <f>Calibração!$E$33</f>
        <v>1223.7983560411221</v>
      </c>
      <c r="BA254" s="109">
        <f t="shared" ref="BA254:BA294" si="187">AY254*AZ254</f>
        <v>0</v>
      </c>
      <c r="BB254" s="110">
        <f t="shared" ref="BB254:BB294" si="188">$BB$156/$BC$156</f>
        <v>10.888888888888889</v>
      </c>
      <c r="BC254" s="111">
        <f t="shared" ref="BC254:BC294" si="189">BA254/BB254</f>
        <v>0</v>
      </c>
      <c r="BD254" s="88"/>
      <c r="BE254" s="1026" t="s">
        <v>20</v>
      </c>
      <c r="BF254" s="1009"/>
      <c r="BG254" s="1010"/>
      <c r="BH254" s="105">
        <v>0</v>
      </c>
      <c r="BI254" s="106">
        <f>'Cél.por tricoma'!BN236</f>
        <v>4.1851851851851851</v>
      </c>
      <c r="BJ254" s="107">
        <f t="shared" ref="BJ254:BJ294" si="190">BH254*BI254</f>
        <v>0</v>
      </c>
      <c r="BK254" s="108">
        <f t="shared" ref="BK254:BK294" si="191">$BJ$204</f>
        <v>1631.731141388163</v>
      </c>
      <c r="BL254" s="109">
        <f t="shared" ref="BL254:BL294" si="192">BJ254*BK254</f>
        <v>0</v>
      </c>
      <c r="BM254" s="112">
        <f t="shared" ref="BM254:BM294" si="193">$BM$156/$BN$156</f>
        <v>13.527027027027026</v>
      </c>
      <c r="BN254" s="111">
        <f t="shared" ref="BN254:BN294" si="194">BL254/BM254</f>
        <v>0</v>
      </c>
      <c r="BO254" s="88"/>
      <c r="BP254" s="1026" t="s">
        <v>20</v>
      </c>
      <c r="BQ254" s="1009"/>
      <c r="BR254" s="1010"/>
      <c r="BS254" s="105">
        <v>0</v>
      </c>
      <c r="BT254" s="106">
        <f>'Cél.por tricoma'!BN282</f>
        <v>5.0625</v>
      </c>
      <c r="BU254" s="107">
        <f t="shared" ref="BU254:BU294" si="195">BS254*BT254</f>
        <v>0</v>
      </c>
      <c r="BV254" s="108">
        <f t="shared" ref="BV254:BV294" si="196">$BU$252</f>
        <v>1223.7983560411221</v>
      </c>
      <c r="BW254" s="109">
        <f t="shared" ref="BW254:BW294" si="197">BU254*BV254</f>
        <v>0</v>
      </c>
      <c r="BX254" s="112">
        <f t="shared" ref="BX254:BX294" si="198">$BX$156/$BY$156</f>
        <v>17.177419354838708</v>
      </c>
      <c r="BY254" s="111">
        <f t="shared" ref="BY254:BY294" si="199">BW254/BX254</f>
        <v>0</v>
      </c>
      <c r="BZ254" s="1018"/>
      <c r="CA254" s="88"/>
      <c r="CB254" s="88"/>
      <c r="CC254" s="89"/>
      <c r="CD254" s="89"/>
      <c r="CE254" s="89"/>
      <c r="CF254" s="89"/>
      <c r="CG254" s="89"/>
      <c r="CH254" s="89"/>
      <c r="CI254" s="89"/>
      <c r="CJ254" s="89"/>
      <c r="CK254" s="89"/>
      <c r="CL254" s="89"/>
      <c r="CM254" s="89"/>
      <c r="CN254" s="89"/>
      <c r="CO254" s="89"/>
      <c r="CP254" s="89"/>
      <c r="CQ254" s="89"/>
      <c r="CR254" s="89"/>
      <c r="CS254" s="89"/>
      <c r="CT254" s="89"/>
    </row>
    <row r="255" spans="1:98" ht="15.75" customHeight="1">
      <c r="A255" s="1018"/>
      <c r="B255" s="1026" t="s">
        <v>143</v>
      </c>
      <c r="C255" s="1009"/>
      <c r="D255" s="1010"/>
      <c r="E255" s="113"/>
      <c r="F255" s="106">
        <f t="shared" si="167"/>
        <v>0</v>
      </c>
      <c r="G255" s="107">
        <f t="shared" si="168"/>
        <v>0</v>
      </c>
      <c r="H255" s="108">
        <f>Calibração!$G$755</f>
        <v>0</v>
      </c>
      <c r="I255" s="109">
        <f t="shared" si="169"/>
        <v>0</v>
      </c>
      <c r="J255" s="110">
        <f t="shared" si="170"/>
        <v>17.316666666666666</v>
      </c>
      <c r="K255" s="111">
        <f t="shared" si="171"/>
        <v>0</v>
      </c>
      <c r="L255" s="86"/>
      <c r="M255" s="1026" t="s">
        <v>143</v>
      </c>
      <c r="N255" s="1009"/>
      <c r="O255" s="1010"/>
      <c r="P255" s="113">
        <v>1</v>
      </c>
      <c r="Q255" s="106">
        <f>Q207</f>
        <v>11.5</v>
      </c>
      <c r="R255" s="107">
        <f t="shared" ref="R255:R263" si="200">Q255*P255</f>
        <v>11.5</v>
      </c>
      <c r="S255" s="108">
        <f t="shared" si="172"/>
        <v>1223.7983560411221</v>
      </c>
      <c r="T255" s="109">
        <f t="shared" si="173"/>
        <v>14073.681094472904</v>
      </c>
      <c r="U255" s="110">
        <f t="shared" si="174"/>
        <v>11.727272727272727</v>
      </c>
      <c r="V255" s="111">
        <f t="shared" si="175"/>
        <v>1200.0813336372244</v>
      </c>
      <c r="W255" s="88"/>
      <c r="X255" s="1026" t="s">
        <v>143</v>
      </c>
      <c r="Y255" s="1009"/>
      <c r="Z255" s="1010"/>
      <c r="AA255" s="113">
        <v>4</v>
      </c>
      <c r="AB255" s="106">
        <f t="shared" si="176"/>
        <v>6.083333333333333</v>
      </c>
      <c r="AC255" s="107">
        <f t="shared" si="177"/>
        <v>24.333333333333332</v>
      </c>
      <c r="AD255" s="108">
        <f t="shared" si="178"/>
        <v>392.39392555016752</v>
      </c>
      <c r="AE255" s="109">
        <f t="shared" si="179"/>
        <v>9548.2521883874088</v>
      </c>
      <c r="AF255" s="110">
        <f t="shared" ref="AF255:AF294" si="201">$AF$156/$AG$156</f>
        <v>11.445783132530121</v>
      </c>
      <c r="AG255" s="111">
        <f t="shared" si="180"/>
        <v>109287.22384298842</v>
      </c>
      <c r="AH255" s="88"/>
      <c r="AI255" s="1026" t="s">
        <v>143</v>
      </c>
      <c r="AJ255" s="1009"/>
      <c r="AK255" s="1010"/>
      <c r="AL255" s="113">
        <v>0</v>
      </c>
      <c r="AM255" s="106">
        <f t="shared" si="181"/>
        <v>9.3333333333333339</v>
      </c>
      <c r="AN255" s="107">
        <f t="shared" si="182"/>
        <v>0</v>
      </c>
      <c r="AO255" s="108">
        <f t="shared" si="183"/>
        <v>294.29544416262564</v>
      </c>
      <c r="AP255" s="109">
        <f t="shared" si="184"/>
        <v>0</v>
      </c>
      <c r="AQ255" s="110">
        <f t="shared" si="185"/>
        <v>11.797872340425531</v>
      </c>
      <c r="AR255" s="111">
        <f t="shared" si="186"/>
        <v>0</v>
      </c>
      <c r="AS255" s="88"/>
      <c r="AT255" s="1026" t="s">
        <v>143</v>
      </c>
      <c r="AU255" s="1009"/>
      <c r="AV255" s="1010"/>
      <c r="AW255" s="113"/>
      <c r="AX255" s="106"/>
      <c r="AY255" s="107">
        <f>AW255*AX255</f>
        <v>0</v>
      </c>
      <c r="AZ255" s="108">
        <f>Calibração!$E$33</f>
        <v>1223.7983560411221</v>
      </c>
      <c r="BA255" s="109">
        <f t="shared" si="187"/>
        <v>0</v>
      </c>
      <c r="BB255" s="110">
        <f t="shared" si="188"/>
        <v>10.888888888888889</v>
      </c>
      <c r="BC255" s="111">
        <f t="shared" si="189"/>
        <v>0</v>
      </c>
      <c r="BD255" s="88"/>
      <c r="BE255" s="1026" t="s">
        <v>143</v>
      </c>
      <c r="BF255" s="1009"/>
      <c r="BG255" s="1010"/>
      <c r="BH255" s="113">
        <v>1</v>
      </c>
      <c r="BI255" s="273">
        <f>'Cél.por tricoma'!BN237</f>
        <v>13.2</v>
      </c>
      <c r="BJ255" s="107">
        <f t="shared" si="190"/>
        <v>13.2</v>
      </c>
      <c r="BK255" s="108">
        <f t="shared" si="191"/>
        <v>1631.731141388163</v>
      </c>
      <c r="BL255" s="109">
        <f t="shared" si="192"/>
        <v>21538.85106632375</v>
      </c>
      <c r="BM255" s="112">
        <f t="shared" si="193"/>
        <v>13.527027027027026</v>
      </c>
      <c r="BN255" s="111">
        <f t="shared" si="194"/>
        <v>1592.2826962117458</v>
      </c>
      <c r="BO255" s="88"/>
      <c r="BP255" s="1026" t="s">
        <v>143</v>
      </c>
      <c r="BQ255" s="1009"/>
      <c r="BR255" s="1010"/>
      <c r="BS255" s="113">
        <v>3</v>
      </c>
      <c r="BT255" s="106">
        <f>'Cél.por tricoma'!BN283</f>
        <v>13.8</v>
      </c>
      <c r="BU255" s="107">
        <f t="shared" si="195"/>
        <v>41.400000000000006</v>
      </c>
      <c r="BV255" s="108">
        <f t="shared" si="196"/>
        <v>1223.7983560411221</v>
      </c>
      <c r="BW255" s="109">
        <f t="shared" si="197"/>
        <v>50665.251940102462</v>
      </c>
      <c r="BX255" s="112">
        <f t="shared" si="198"/>
        <v>17.177419354838708</v>
      </c>
      <c r="BY255" s="111">
        <f t="shared" si="199"/>
        <v>2949.5264040247444</v>
      </c>
      <c r="BZ255" s="1018"/>
      <c r="CA255" s="88"/>
      <c r="CB255" s="88"/>
      <c r="CC255" s="89"/>
      <c r="CD255" s="89"/>
      <c r="CE255" s="89"/>
      <c r="CF255" s="89"/>
      <c r="CG255" s="89"/>
      <c r="CH255" s="89"/>
      <c r="CI255" s="89"/>
      <c r="CJ255" s="89"/>
      <c r="CK255" s="89"/>
      <c r="CL255" s="89"/>
      <c r="CM255" s="89"/>
      <c r="CN255" s="89"/>
      <c r="CO255" s="89"/>
      <c r="CP255" s="89"/>
      <c r="CQ255" s="89"/>
      <c r="CR255" s="89"/>
      <c r="CS255" s="89"/>
      <c r="CT255" s="89"/>
    </row>
    <row r="256" spans="1:98" ht="15.75" customHeight="1">
      <c r="A256" s="1018"/>
      <c r="B256" s="1016" t="s">
        <v>152</v>
      </c>
      <c r="C256" s="1009"/>
      <c r="D256" s="1010"/>
      <c r="E256" s="113"/>
      <c r="F256" s="106">
        <f t="shared" si="167"/>
        <v>0</v>
      </c>
      <c r="G256" s="107">
        <f t="shared" si="168"/>
        <v>0</v>
      </c>
      <c r="H256" s="108">
        <f>Calibração!$G$755</f>
        <v>0</v>
      </c>
      <c r="I256" s="109">
        <f t="shared" si="169"/>
        <v>0</v>
      </c>
      <c r="J256" s="110">
        <f t="shared" si="170"/>
        <v>17.316666666666666</v>
      </c>
      <c r="K256" s="111">
        <f t="shared" si="171"/>
        <v>0</v>
      </c>
      <c r="L256" s="86"/>
      <c r="M256" s="1016" t="s">
        <v>152</v>
      </c>
      <c r="N256" s="1009"/>
      <c r="O256" s="1010"/>
      <c r="P256" s="113">
        <v>1</v>
      </c>
      <c r="Q256" s="261">
        <f>'Cél.por tricoma'!M377</f>
        <v>29.311112522742956</v>
      </c>
      <c r="R256" s="107">
        <f t="shared" si="200"/>
        <v>29.311112522742956</v>
      </c>
      <c r="S256" s="108">
        <f t="shared" si="172"/>
        <v>1223.7983560411221</v>
      </c>
      <c r="T256" s="109">
        <f t="shared" si="173"/>
        <v>35870.891319069175</v>
      </c>
      <c r="U256" s="110">
        <f t="shared" si="174"/>
        <v>11.727272727272727</v>
      </c>
      <c r="V256" s="111">
        <f t="shared" si="175"/>
        <v>3058.7581744942709</v>
      </c>
      <c r="W256" s="88"/>
      <c r="X256" s="1016" t="s">
        <v>152</v>
      </c>
      <c r="Y256" s="1009"/>
      <c r="Z256" s="1010"/>
      <c r="AA256" s="113">
        <v>0</v>
      </c>
      <c r="AB256" s="106">
        <f t="shared" si="176"/>
        <v>8.5</v>
      </c>
      <c r="AC256" s="107">
        <f t="shared" si="177"/>
        <v>0</v>
      </c>
      <c r="AD256" s="108">
        <f t="shared" si="178"/>
        <v>392.39392555016752</v>
      </c>
      <c r="AE256" s="109">
        <f t="shared" si="179"/>
        <v>0</v>
      </c>
      <c r="AF256" s="110">
        <f t="shared" si="201"/>
        <v>11.445783132530121</v>
      </c>
      <c r="AG256" s="111">
        <f t="shared" si="180"/>
        <v>0</v>
      </c>
      <c r="AH256" s="88"/>
      <c r="AI256" s="1016" t="s">
        <v>152</v>
      </c>
      <c r="AJ256" s="1009"/>
      <c r="AK256" s="1010"/>
      <c r="AL256" s="113">
        <v>0</v>
      </c>
      <c r="AM256" s="106">
        <f t="shared" si="181"/>
        <v>8.875</v>
      </c>
      <c r="AN256" s="107">
        <f t="shared" si="182"/>
        <v>0</v>
      </c>
      <c r="AO256" s="108">
        <f t="shared" si="183"/>
        <v>294.29544416262564</v>
      </c>
      <c r="AP256" s="109">
        <f t="shared" si="184"/>
        <v>0</v>
      </c>
      <c r="AQ256" s="110">
        <f t="shared" si="185"/>
        <v>11.797872340425531</v>
      </c>
      <c r="AR256" s="111">
        <f t="shared" si="186"/>
        <v>0</v>
      </c>
      <c r="AS256" s="88"/>
      <c r="AT256" s="1016" t="s">
        <v>152</v>
      </c>
      <c r="AU256" s="1009"/>
      <c r="AV256" s="1010"/>
      <c r="AW256" s="113"/>
      <c r="AX256" s="106"/>
      <c r="AY256" s="107">
        <f>AW256*AX256</f>
        <v>0</v>
      </c>
      <c r="AZ256" s="108">
        <f>Calibração!$E$33</f>
        <v>1223.7983560411221</v>
      </c>
      <c r="BA256" s="109">
        <f t="shared" si="187"/>
        <v>0</v>
      </c>
      <c r="BB256" s="110">
        <f t="shared" si="188"/>
        <v>10.888888888888889</v>
      </c>
      <c r="BC256" s="111">
        <f t="shared" si="189"/>
        <v>0</v>
      </c>
      <c r="BD256" s="88"/>
      <c r="BE256" s="1016" t="s">
        <v>152</v>
      </c>
      <c r="BF256" s="1009"/>
      <c r="BG256" s="1010"/>
      <c r="BH256" s="113">
        <v>4</v>
      </c>
      <c r="BI256" s="106">
        <f>'Cél.por tricoma'!BN238</f>
        <v>22.65</v>
      </c>
      <c r="BJ256" s="107">
        <f t="shared" si="190"/>
        <v>90.6</v>
      </c>
      <c r="BK256" s="108">
        <f t="shared" si="191"/>
        <v>1631.731141388163</v>
      </c>
      <c r="BL256" s="109">
        <f t="shared" si="192"/>
        <v>147834.84140976757</v>
      </c>
      <c r="BM256" s="112">
        <f t="shared" si="193"/>
        <v>13.527027027027026</v>
      </c>
      <c r="BN256" s="111">
        <f t="shared" si="194"/>
        <v>10928.849414907892</v>
      </c>
      <c r="BO256" s="88"/>
      <c r="BP256" s="1016" t="s">
        <v>152</v>
      </c>
      <c r="BQ256" s="1009"/>
      <c r="BR256" s="1010"/>
      <c r="BS256" s="113">
        <v>4</v>
      </c>
      <c r="BT256" s="106">
        <f>'Cél.por tricoma'!BN284</f>
        <v>25.944444444444443</v>
      </c>
      <c r="BU256" s="107">
        <f t="shared" si="195"/>
        <v>103.77777777777777</v>
      </c>
      <c r="BV256" s="108">
        <f t="shared" si="196"/>
        <v>1223.7983560411221</v>
      </c>
      <c r="BW256" s="109">
        <f t="shared" si="197"/>
        <v>127003.07383804534</v>
      </c>
      <c r="BX256" s="112">
        <f t="shared" si="198"/>
        <v>17.177419354838708</v>
      </c>
      <c r="BY256" s="111">
        <f t="shared" si="199"/>
        <v>7393.6061764871474</v>
      </c>
      <c r="BZ256" s="1018"/>
      <c r="CA256" s="88"/>
      <c r="CB256" s="88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</row>
    <row r="257" spans="1:98" ht="15.75" customHeight="1">
      <c r="A257" s="1018"/>
      <c r="B257" s="1016" t="s">
        <v>158</v>
      </c>
      <c r="C257" s="1009"/>
      <c r="D257" s="1010"/>
      <c r="E257" s="113"/>
      <c r="F257" s="106">
        <f t="shared" si="167"/>
        <v>0</v>
      </c>
      <c r="G257" s="107">
        <f t="shared" si="168"/>
        <v>0</v>
      </c>
      <c r="H257" s="108">
        <f>Calibração!$G$755</f>
        <v>0</v>
      </c>
      <c r="I257" s="109">
        <f t="shared" si="169"/>
        <v>0</v>
      </c>
      <c r="J257" s="110">
        <f t="shared" si="170"/>
        <v>17.316666666666666</v>
      </c>
      <c r="K257" s="111">
        <f t="shared" si="171"/>
        <v>0</v>
      </c>
      <c r="L257" s="86"/>
      <c r="M257" s="1016" t="s">
        <v>158</v>
      </c>
      <c r="N257" s="1009"/>
      <c r="O257" s="1010"/>
      <c r="P257" s="113">
        <v>1</v>
      </c>
      <c r="Q257" s="106">
        <f t="shared" ref="Q257:Q294" si="202">Q209</f>
        <v>2.5215343086032744</v>
      </c>
      <c r="R257" s="107">
        <f t="shared" si="200"/>
        <v>2.5215343086032744</v>
      </c>
      <c r="S257" s="108">
        <f t="shared" si="172"/>
        <v>1223.7983560411221</v>
      </c>
      <c r="T257" s="109">
        <f t="shared" si="173"/>
        <v>3085.8495415699749</v>
      </c>
      <c r="U257" s="110">
        <f t="shared" si="174"/>
        <v>11.727272727272727</v>
      </c>
      <c r="V257" s="111">
        <f t="shared" si="175"/>
        <v>263.13445703309867</v>
      </c>
      <c r="W257" s="88"/>
      <c r="X257" s="1016" t="s">
        <v>158</v>
      </c>
      <c r="Y257" s="1009"/>
      <c r="Z257" s="1010"/>
      <c r="AA257" s="113">
        <v>3</v>
      </c>
      <c r="AB257" s="106">
        <f t="shared" si="176"/>
        <v>27.5</v>
      </c>
      <c r="AC257" s="107">
        <f t="shared" si="177"/>
        <v>82.5</v>
      </c>
      <c r="AD257" s="108">
        <f t="shared" si="178"/>
        <v>392.39392555016752</v>
      </c>
      <c r="AE257" s="109">
        <f t="shared" si="179"/>
        <v>32372.498857888822</v>
      </c>
      <c r="AF257" s="110">
        <f t="shared" si="201"/>
        <v>11.445783132530121</v>
      </c>
      <c r="AG257" s="111">
        <f t="shared" si="180"/>
        <v>370528.6013854745</v>
      </c>
      <c r="AH257" s="88"/>
      <c r="AI257" s="1016" t="s">
        <v>158</v>
      </c>
      <c r="AJ257" s="1009"/>
      <c r="AK257" s="1010"/>
      <c r="AL257" s="113">
        <v>6</v>
      </c>
      <c r="AM257" s="106">
        <f t="shared" si="181"/>
        <v>2.5215343086032744</v>
      </c>
      <c r="AN257" s="107">
        <f t="shared" si="182"/>
        <v>15.129205851619647</v>
      </c>
      <c r="AO257" s="108">
        <f t="shared" si="183"/>
        <v>294.29544416262564</v>
      </c>
      <c r="AP257" s="109">
        <f t="shared" si="184"/>
        <v>4452.4563559301987</v>
      </c>
      <c r="AQ257" s="110">
        <f t="shared" si="185"/>
        <v>11.797872340425531</v>
      </c>
      <c r="AR257" s="111">
        <f t="shared" si="186"/>
        <v>377.39485794178421</v>
      </c>
      <c r="AS257" s="88"/>
      <c r="AT257" s="1016" t="s">
        <v>158</v>
      </c>
      <c r="AU257" s="1009"/>
      <c r="AV257" s="1010"/>
      <c r="AW257" s="113"/>
      <c r="AX257" s="106"/>
      <c r="AY257" s="107">
        <v>0</v>
      </c>
      <c r="AZ257" s="108">
        <f>Calibração!$E$33</f>
        <v>1223.7983560411221</v>
      </c>
      <c r="BA257" s="109">
        <f t="shared" si="187"/>
        <v>0</v>
      </c>
      <c r="BB257" s="110">
        <f t="shared" si="188"/>
        <v>10.888888888888889</v>
      </c>
      <c r="BC257" s="111">
        <f t="shared" si="189"/>
        <v>0</v>
      </c>
      <c r="BD257" s="88"/>
      <c r="BE257" s="1016" t="s">
        <v>158</v>
      </c>
      <c r="BF257" s="1009"/>
      <c r="BG257" s="1010"/>
      <c r="BH257" s="113">
        <v>1</v>
      </c>
      <c r="BI257" s="106">
        <f>'Cél.por tricoma'!BN239</f>
        <v>15</v>
      </c>
      <c r="BJ257" s="107">
        <f t="shared" si="190"/>
        <v>15</v>
      </c>
      <c r="BK257" s="108">
        <f t="shared" si="191"/>
        <v>1631.731141388163</v>
      </c>
      <c r="BL257" s="109">
        <f t="shared" si="192"/>
        <v>24475.967120822446</v>
      </c>
      <c r="BM257" s="112">
        <f t="shared" si="193"/>
        <v>13.527027027027026</v>
      </c>
      <c r="BN257" s="111">
        <f t="shared" si="194"/>
        <v>1809.412154786075</v>
      </c>
      <c r="BO257" s="88"/>
      <c r="BP257" s="1016" t="s">
        <v>158</v>
      </c>
      <c r="BQ257" s="1009"/>
      <c r="BR257" s="1010"/>
      <c r="BS257" s="113">
        <v>4</v>
      </c>
      <c r="BT257" s="106">
        <f>'Cél.por tricoma'!BN285</f>
        <v>8</v>
      </c>
      <c r="BU257" s="107">
        <f t="shared" si="195"/>
        <v>32</v>
      </c>
      <c r="BV257" s="108">
        <f t="shared" si="196"/>
        <v>1223.7983560411221</v>
      </c>
      <c r="BW257" s="109">
        <f t="shared" si="197"/>
        <v>39161.547393315908</v>
      </c>
      <c r="BX257" s="112">
        <f t="shared" si="198"/>
        <v>17.177419354838708</v>
      </c>
      <c r="BY257" s="111">
        <f t="shared" si="199"/>
        <v>2279.8271721930391</v>
      </c>
      <c r="BZ257" s="1018"/>
      <c r="CA257" s="88"/>
      <c r="CB257" s="88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</row>
    <row r="258" spans="1:98" ht="15.75" customHeight="1">
      <c r="A258" s="1018"/>
      <c r="B258" s="1016" t="s">
        <v>30</v>
      </c>
      <c r="C258" s="1009"/>
      <c r="D258" s="1010"/>
      <c r="E258" s="112"/>
      <c r="F258" s="114">
        <f t="shared" si="167"/>
        <v>0</v>
      </c>
      <c r="G258" s="107">
        <f t="shared" si="168"/>
        <v>0</v>
      </c>
      <c r="H258" s="108">
        <f>Calibração!$G$755</f>
        <v>0</v>
      </c>
      <c r="I258" s="109">
        <f t="shared" si="169"/>
        <v>0</v>
      </c>
      <c r="J258" s="110">
        <f t="shared" si="170"/>
        <v>17.316666666666666</v>
      </c>
      <c r="K258" s="111">
        <f t="shared" si="171"/>
        <v>0</v>
      </c>
      <c r="L258" s="86"/>
      <c r="M258" s="1016" t="s">
        <v>30</v>
      </c>
      <c r="N258" s="1009"/>
      <c r="O258" s="1010"/>
      <c r="P258" s="112">
        <v>0</v>
      </c>
      <c r="Q258" s="106">
        <f t="shared" si="202"/>
        <v>2.2068965517241379</v>
      </c>
      <c r="R258" s="107">
        <f t="shared" si="200"/>
        <v>0</v>
      </c>
      <c r="S258" s="108">
        <f t="shared" si="172"/>
        <v>1223.7983560411221</v>
      </c>
      <c r="T258" s="109">
        <f t="shared" si="173"/>
        <v>0</v>
      </c>
      <c r="U258" s="110">
        <f t="shared" si="174"/>
        <v>11.727272727272727</v>
      </c>
      <c r="V258" s="111">
        <f t="shared" si="175"/>
        <v>0</v>
      </c>
      <c r="W258" s="88"/>
      <c r="X258" s="1016" t="s">
        <v>30</v>
      </c>
      <c r="Y258" s="1009"/>
      <c r="Z258" s="1010"/>
      <c r="AA258" s="112">
        <v>6</v>
      </c>
      <c r="AB258" s="114">
        <f t="shared" si="176"/>
        <v>2.4666666666666668</v>
      </c>
      <c r="AC258" s="107">
        <f t="shared" si="177"/>
        <v>14.8</v>
      </c>
      <c r="AD258" s="108">
        <f t="shared" si="178"/>
        <v>392.39392555016752</v>
      </c>
      <c r="AE258" s="109">
        <f t="shared" si="179"/>
        <v>5807.4300981424794</v>
      </c>
      <c r="AF258" s="110">
        <f t="shared" si="201"/>
        <v>11.445783132530121</v>
      </c>
      <c r="AG258" s="111">
        <f t="shared" si="180"/>
        <v>66470.585460666931</v>
      </c>
      <c r="AH258" s="88"/>
      <c r="AI258" s="1016" t="s">
        <v>30</v>
      </c>
      <c r="AJ258" s="1009"/>
      <c r="AK258" s="1010"/>
      <c r="AL258" s="112">
        <v>1</v>
      </c>
      <c r="AM258" s="114">
        <f t="shared" si="181"/>
        <v>2.3181818181818183</v>
      </c>
      <c r="AN258" s="107">
        <f t="shared" si="182"/>
        <v>2.3181818181818183</v>
      </c>
      <c r="AO258" s="108">
        <f t="shared" si="183"/>
        <v>294.29544416262564</v>
      </c>
      <c r="AP258" s="109">
        <f t="shared" si="184"/>
        <v>682.23034783154128</v>
      </c>
      <c r="AQ258" s="110">
        <f t="shared" si="185"/>
        <v>11.797872340425531</v>
      </c>
      <c r="AR258" s="111">
        <f t="shared" si="186"/>
        <v>57.826557886532811</v>
      </c>
      <c r="AS258" s="88"/>
      <c r="AT258" s="1016" t="s">
        <v>30</v>
      </c>
      <c r="AU258" s="1009"/>
      <c r="AV258" s="1010"/>
      <c r="AW258" s="112"/>
      <c r="AX258" s="114"/>
      <c r="AY258" s="107">
        <f t="shared" ref="AY258:AY267" si="203">AW258*AX258</f>
        <v>0</v>
      </c>
      <c r="AZ258" s="108">
        <f>Calibração!$E$33</f>
        <v>1223.7983560411221</v>
      </c>
      <c r="BA258" s="109">
        <f t="shared" si="187"/>
        <v>0</v>
      </c>
      <c r="BB258" s="110">
        <f t="shared" si="188"/>
        <v>10.888888888888889</v>
      </c>
      <c r="BC258" s="111">
        <f t="shared" si="189"/>
        <v>0</v>
      </c>
      <c r="BD258" s="88"/>
      <c r="BE258" s="1016" t="s">
        <v>30</v>
      </c>
      <c r="BF258" s="1009"/>
      <c r="BG258" s="1010"/>
      <c r="BH258" s="112">
        <v>0</v>
      </c>
      <c r="BI258" s="114">
        <f>'Cél.por tricoma'!BN240</f>
        <v>2.0666666666666669</v>
      </c>
      <c r="BJ258" s="107">
        <f t="shared" si="190"/>
        <v>0</v>
      </c>
      <c r="BK258" s="108">
        <f t="shared" si="191"/>
        <v>1631.731141388163</v>
      </c>
      <c r="BL258" s="109">
        <f t="shared" si="192"/>
        <v>0</v>
      </c>
      <c r="BM258" s="112">
        <f t="shared" si="193"/>
        <v>13.527027027027026</v>
      </c>
      <c r="BN258" s="111">
        <f t="shared" si="194"/>
        <v>0</v>
      </c>
      <c r="BO258" s="88"/>
      <c r="BP258" s="1016" t="s">
        <v>30</v>
      </c>
      <c r="BQ258" s="1009"/>
      <c r="BR258" s="1010"/>
      <c r="BS258" s="112">
        <v>0</v>
      </c>
      <c r="BT258" s="114">
        <f>'Cél.por tricoma'!BN286</f>
        <v>2</v>
      </c>
      <c r="BU258" s="107">
        <f t="shared" si="195"/>
        <v>0</v>
      </c>
      <c r="BV258" s="108">
        <f t="shared" si="196"/>
        <v>1223.7983560411221</v>
      </c>
      <c r="BW258" s="109">
        <f t="shared" si="197"/>
        <v>0</v>
      </c>
      <c r="BX258" s="112">
        <f t="shared" si="198"/>
        <v>17.177419354838708</v>
      </c>
      <c r="BY258" s="111">
        <f t="shared" si="199"/>
        <v>0</v>
      </c>
      <c r="BZ258" s="1018"/>
      <c r="CA258" s="88"/>
      <c r="CB258" s="88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</row>
    <row r="259" spans="1:98" ht="15.75" customHeight="1">
      <c r="A259" s="1018"/>
      <c r="B259" s="1015" t="s">
        <v>39</v>
      </c>
      <c r="C259" s="1009"/>
      <c r="D259" s="1010"/>
      <c r="E259" s="112"/>
      <c r="F259" s="115">
        <f t="shared" si="167"/>
        <v>0</v>
      </c>
      <c r="G259" s="107">
        <f t="shared" si="168"/>
        <v>0</v>
      </c>
      <c r="H259" s="108">
        <f>Calibração!$G$755</f>
        <v>0</v>
      </c>
      <c r="I259" s="109">
        <f t="shared" si="169"/>
        <v>0</v>
      </c>
      <c r="J259" s="110">
        <f t="shared" si="170"/>
        <v>17.316666666666666</v>
      </c>
      <c r="K259" s="111">
        <f t="shared" si="171"/>
        <v>0</v>
      </c>
      <c r="L259" s="86"/>
      <c r="M259" s="1015" t="s">
        <v>39</v>
      </c>
      <c r="N259" s="1009"/>
      <c r="O259" s="1010"/>
      <c r="P259" s="112">
        <v>0</v>
      </c>
      <c r="Q259" s="106">
        <f t="shared" si="202"/>
        <v>1</v>
      </c>
      <c r="R259" s="107">
        <f t="shared" si="200"/>
        <v>0</v>
      </c>
      <c r="S259" s="108">
        <f t="shared" si="172"/>
        <v>1223.7983560411221</v>
      </c>
      <c r="T259" s="109">
        <f t="shared" si="173"/>
        <v>0</v>
      </c>
      <c r="U259" s="110">
        <f t="shared" si="174"/>
        <v>11.727272727272727</v>
      </c>
      <c r="V259" s="111">
        <f t="shared" si="175"/>
        <v>0</v>
      </c>
      <c r="W259" s="88"/>
      <c r="X259" s="1015" t="s">
        <v>39</v>
      </c>
      <c r="Y259" s="1009"/>
      <c r="Z259" s="1010"/>
      <c r="AA259" s="112">
        <v>0</v>
      </c>
      <c r="AB259" s="115">
        <f t="shared" si="176"/>
        <v>1</v>
      </c>
      <c r="AC259" s="107">
        <f t="shared" si="177"/>
        <v>0</v>
      </c>
      <c r="AD259" s="108">
        <f t="shared" si="178"/>
        <v>392.39392555016752</v>
      </c>
      <c r="AE259" s="109">
        <f t="shared" si="179"/>
        <v>0</v>
      </c>
      <c r="AF259" s="110">
        <f t="shared" si="201"/>
        <v>11.445783132530121</v>
      </c>
      <c r="AG259" s="111">
        <f t="shared" si="180"/>
        <v>0</v>
      </c>
      <c r="AH259" s="88"/>
      <c r="AI259" s="1015" t="s">
        <v>39</v>
      </c>
      <c r="AJ259" s="1009"/>
      <c r="AK259" s="1010"/>
      <c r="AL259" s="112">
        <v>0</v>
      </c>
      <c r="AM259" s="115">
        <f t="shared" si="181"/>
        <v>1</v>
      </c>
      <c r="AN259" s="107">
        <f t="shared" si="182"/>
        <v>0</v>
      </c>
      <c r="AO259" s="108">
        <f t="shared" si="183"/>
        <v>294.29544416262564</v>
      </c>
      <c r="AP259" s="109">
        <f t="shared" si="184"/>
        <v>0</v>
      </c>
      <c r="AQ259" s="110">
        <f t="shared" si="185"/>
        <v>11.797872340425531</v>
      </c>
      <c r="AR259" s="111">
        <f t="shared" si="186"/>
        <v>0</v>
      </c>
      <c r="AS259" s="88"/>
      <c r="AT259" s="1015" t="s">
        <v>39</v>
      </c>
      <c r="AU259" s="1009"/>
      <c r="AV259" s="1010"/>
      <c r="AW259" s="112"/>
      <c r="AX259" s="115"/>
      <c r="AY259" s="107">
        <f t="shared" si="203"/>
        <v>0</v>
      </c>
      <c r="AZ259" s="108">
        <f>Calibração!$E$33</f>
        <v>1223.7983560411221</v>
      </c>
      <c r="BA259" s="109">
        <f t="shared" si="187"/>
        <v>0</v>
      </c>
      <c r="BB259" s="110">
        <f t="shared" si="188"/>
        <v>10.888888888888889</v>
      </c>
      <c r="BC259" s="111">
        <f t="shared" si="189"/>
        <v>0</v>
      </c>
      <c r="BD259" s="88"/>
      <c r="BE259" s="1015" t="s">
        <v>39</v>
      </c>
      <c r="BF259" s="1009"/>
      <c r="BG259" s="1010"/>
      <c r="BH259" s="112">
        <v>3</v>
      </c>
      <c r="BI259" s="115">
        <f>'Cél.por tricoma'!BN241</f>
        <v>1</v>
      </c>
      <c r="BJ259" s="107">
        <f t="shared" si="190"/>
        <v>3</v>
      </c>
      <c r="BK259" s="108">
        <f t="shared" si="191"/>
        <v>1631.731141388163</v>
      </c>
      <c r="BL259" s="109">
        <f t="shared" si="192"/>
        <v>4895.1934241644885</v>
      </c>
      <c r="BM259" s="112">
        <f t="shared" si="193"/>
        <v>13.527027027027026</v>
      </c>
      <c r="BN259" s="111">
        <f t="shared" si="194"/>
        <v>361.88243095721498</v>
      </c>
      <c r="BO259" s="88"/>
      <c r="BP259" s="1015" t="s">
        <v>39</v>
      </c>
      <c r="BQ259" s="1009"/>
      <c r="BR259" s="1010"/>
      <c r="BS259" s="112">
        <v>0</v>
      </c>
      <c r="BT259" s="115">
        <f>'Cél.por tricoma'!BN287</f>
        <v>1</v>
      </c>
      <c r="BU259" s="107">
        <f t="shared" si="195"/>
        <v>0</v>
      </c>
      <c r="BV259" s="108">
        <f t="shared" si="196"/>
        <v>1223.7983560411221</v>
      </c>
      <c r="BW259" s="109">
        <f t="shared" si="197"/>
        <v>0</v>
      </c>
      <c r="BX259" s="112">
        <f t="shared" si="198"/>
        <v>17.177419354838708</v>
      </c>
      <c r="BY259" s="111">
        <f t="shared" si="199"/>
        <v>0</v>
      </c>
      <c r="BZ259" s="1018"/>
      <c r="CA259" s="88"/>
      <c r="CB259" s="88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</row>
    <row r="260" spans="1:98" ht="15.75" customHeight="1">
      <c r="A260" s="1018"/>
      <c r="B260" s="1011" t="s">
        <v>259</v>
      </c>
      <c r="C260" s="1009"/>
      <c r="D260" s="1010"/>
      <c r="E260" s="112"/>
      <c r="F260" s="115">
        <f t="shared" si="167"/>
        <v>0</v>
      </c>
      <c r="G260" s="107">
        <f t="shared" si="168"/>
        <v>0</v>
      </c>
      <c r="H260" s="108">
        <f>Calibração!$G$755</f>
        <v>0</v>
      </c>
      <c r="I260" s="109">
        <f t="shared" si="169"/>
        <v>0</v>
      </c>
      <c r="J260" s="110">
        <f t="shared" si="170"/>
        <v>17.316666666666666</v>
      </c>
      <c r="K260" s="111">
        <f t="shared" si="171"/>
        <v>0</v>
      </c>
      <c r="L260" s="86"/>
      <c r="M260" s="1011" t="s">
        <v>259</v>
      </c>
      <c r="N260" s="1009"/>
      <c r="O260" s="1010"/>
      <c r="P260" s="112">
        <v>12</v>
      </c>
      <c r="Q260" s="106">
        <f t="shared" si="202"/>
        <v>1</v>
      </c>
      <c r="R260" s="107">
        <f t="shared" si="200"/>
        <v>12</v>
      </c>
      <c r="S260" s="108">
        <f t="shared" si="172"/>
        <v>1223.7983560411221</v>
      </c>
      <c r="T260" s="109">
        <f t="shared" si="173"/>
        <v>14685.580272493466</v>
      </c>
      <c r="U260" s="110">
        <f t="shared" si="174"/>
        <v>11.727272727272727</v>
      </c>
      <c r="V260" s="111">
        <f t="shared" si="175"/>
        <v>1252.2587829257996</v>
      </c>
      <c r="W260" s="88"/>
      <c r="X260" s="1011" t="s">
        <v>259</v>
      </c>
      <c r="Y260" s="1009"/>
      <c r="Z260" s="1010"/>
      <c r="AA260" s="112">
        <v>26</v>
      </c>
      <c r="AB260" s="115">
        <f t="shared" si="176"/>
        <v>1</v>
      </c>
      <c r="AC260" s="107">
        <f t="shared" si="177"/>
        <v>26</v>
      </c>
      <c r="AD260" s="108">
        <f t="shared" si="178"/>
        <v>392.39392555016752</v>
      </c>
      <c r="AE260" s="109">
        <f t="shared" si="179"/>
        <v>10202.242064304355</v>
      </c>
      <c r="AF260" s="110">
        <f t="shared" si="201"/>
        <v>11.445783132530121</v>
      </c>
      <c r="AG260" s="111">
        <f t="shared" si="180"/>
        <v>116772.65013360407</v>
      </c>
      <c r="AH260" s="88"/>
      <c r="AI260" s="1011" t="s">
        <v>259</v>
      </c>
      <c r="AJ260" s="1009"/>
      <c r="AK260" s="1010"/>
      <c r="AL260" s="112">
        <v>34</v>
      </c>
      <c r="AM260" s="115">
        <f t="shared" si="181"/>
        <v>1</v>
      </c>
      <c r="AN260" s="107">
        <f t="shared" si="182"/>
        <v>34</v>
      </c>
      <c r="AO260" s="108">
        <f t="shared" si="183"/>
        <v>294.29544416262564</v>
      </c>
      <c r="AP260" s="109">
        <f t="shared" si="184"/>
        <v>10006.045101529271</v>
      </c>
      <c r="AQ260" s="110">
        <f t="shared" si="185"/>
        <v>11.797872340425531</v>
      </c>
      <c r="AR260" s="111">
        <f t="shared" si="186"/>
        <v>848.12284900248108</v>
      </c>
      <c r="AS260" s="88"/>
      <c r="AT260" s="1011" t="s">
        <v>259</v>
      </c>
      <c r="AU260" s="1009"/>
      <c r="AV260" s="1010"/>
      <c r="AW260" s="112"/>
      <c r="AX260" s="115"/>
      <c r="AY260" s="107">
        <f t="shared" si="203"/>
        <v>0</v>
      </c>
      <c r="AZ260" s="108">
        <f>Calibração!$E$33</f>
        <v>1223.7983560411221</v>
      </c>
      <c r="BA260" s="109">
        <f t="shared" si="187"/>
        <v>0</v>
      </c>
      <c r="BB260" s="110">
        <f t="shared" si="188"/>
        <v>10.888888888888889</v>
      </c>
      <c r="BC260" s="111">
        <f t="shared" si="189"/>
        <v>0</v>
      </c>
      <c r="BD260" s="88"/>
      <c r="BE260" s="1011" t="s">
        <v>259</v>
      </c>
      <c r="BF260" s="1009"/>
      <c r="BG260" s="1010"/>
      <c r="BH260" s="112">
        <v>13</v>
      </c>
      <c r="BI260" s="115">
        <f>'Cél.por tricoma'!BN242</f>
        <v>1</v>
      </c>
      <c r="BJ260" s="107">
        <f t="shared" si="190"/>
        <v>13</v>
      </c>
      <c r="BK260" s="108">
        <f t="shared" si="191"/>
        <v>1631.731141388163</v>
      </c>
      <c r="BL260" s="109">
        <f t="shared" si="192"/>
        <v>21212.504838046119</v>
      </c>
      <c r="BM260" s="112">
        <f t="shared" si="193"/>
        <v>13.527027027027026</v>
      </c>
      <c r="BN260" s="111">
        <f t="shared" si="194"/>
        <v>1568.1572008145984</v>
      </c>
      <c r="BO260" s="88"/>
      <c r="BP260" s="1011" t="s">
        <v>259</v>
      </c>
      <c r="BQ260" s="1009"/>
      <c r="BR260" s="1010"/>
      <c r="BS260" s="112">
        <v>14</v>
      </c>
      <c r="BT260" s="115">
        <f>'Cél.por tricoma'!BN288</f>
        <v>1</v>
      </c>
      <c r="BU260" s="107">
        <f t="shared" si="195"/>
        <v>14</v>
      </c>
      <c r="BV260" s="108">
        <f t="shared" si="196"/>
        <v>1223.7983560411221</v>
      </c>
      <c r="BW260" s="109">
        <f t="shared" si="197"/>
        <v>17133.176984575708</v>
      </c>
      <c r="BX260" s="112">
        <f t="shared" si="198"/>
        <v>17.177419354838708</v>
      </c>
      <c r="BY260" s="111">
        <f t="shared" si="199"/>
        <v>997.42438783445448</v>
      </c>
      <c r="BZ260" s="1018"/>
      <c r="CA260" s="88"/>
      <c r="CB260" s="88"/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  <c r="CQ260" s="89"/>
      <c r="CR260" s="89"/>
      <c r="CS260" s="89"/>
      <c r="CT260" s="89"/>
    </row>
    <row r="261" spans="1:98" ht="15.75" customHeight="1">
      <c r="A261" s="1018"/>
      <c r="B261" s="1011" t="s">
        <v>43</v>
      </c>
      <c r="C261" s="1009"/>
      <c r="D261" s="1010"/>
      <c r="E261" s="112"/>
      <c r="F261" s="115">
        <f t="shared" si="167"/>
        <v>0</v>
      </c>
      <c r="G261" s="107">
        <f t="shared" si="168"/>
        <v>0</v>
      </c>
      <c r="H261" s="108">
        <f>Calibração!$G$755</f>
        <v>0</v>
      </c>
      <c r="I261" s="109">
        <f t="shared" si="169"/>
        <v>0</v>
      </c>
      <c r="J261" s="110">
        <f t="shared" si="170"/>
        <v>17.316666666666666</v>
      </c>
      <c r="K261" s="111">
        <f t="shared" si="171"/>
        <v>0</v>
      </c>
      <c r="L261" s="86"/>
      <c r="M261" s="1011" t="s">
        <v>43</v>
      </c>
      <c r="N261" s="1009"/>
      <c r="O261" s="1010"/>
      <c r="P261" s="112">
        <v>10</v>
      </c>
      <c r="Q261" s="106">
        <f t="shared" si="202"/>
        <v>1</v>
      </c>
      <c r="R261" s="107">
        <f t="shared" si="200"/>
        <v>10</v>
      </c>
      <c r="S261" s="108">
        <f t="shared" si="172"/>
        <v>1223.7983560411221</v>
      </c>
      <c r="T261" s="109">
        <f t="shared" si="173"/>
        <v>12237.983560411221</v>
      </c>
      <c r="U261" s="110">
        <f t="shared" si="174"/>
        <v>11.727272727272727</v>
      </c>
      <c r="V261" s="111">
        <f t="shared" si="175"/>
        <v>1043.5489857714995</v>
      </c>
      <c r="W261" s="88"/>
      <c r="X261" s="1011" t="s">
        <v>43</v>
      </c>
      <c r="Y261" s="1009"/>
      <c r="Z261" s="1010"/>
      <c r="AA261" s="112">
        <v>5</v>
      </c>
      <c r="AB261" s="115">
        <f t="shared" si="176"/>
        <v>1</v>
      </c>
      <c r="AC261" s="107">
        <f t="shared" si="177"/>
        <v>5</v>
      </c>
      <c r="AD261" s="108">
        <f t="shared" si="178"/>
        <v>392.39392555016752</v>
      </c>
      <c r="AE261" s="109">
        <f t="shared" si="179"/>
        <v>1961.9696277508376</v>
      </c>
      <c r="AF261" s="110">
        <f t="shared" si="201"/>
        <v>11.445783132530121</v>
      </c>
      <c r="AG261" s="111">
        <f t="shared" si="180"/>
        <v>22456.278871846938</v>
      </c>
      <c r="AH261" s="88"/>
      <c r="AI261" s="1011" t="s">
        <v>43</v>
      </c>
      <c r="AJ261" s="1009"/>
      <c r="AK261" s="1010"/>
      <c r="AL261" s="112">
        <v>3</v>
      </c>
      <c r="AM261" s="115">
        <f t="shared" si="181"/>
        <v>1</v>
      </c>
      <c r="AN261" s="107">
        <f t="shared" si="182"/>
        <v>3</v>
      </c>
      <c r="AO261" s="108">
        <f t="shared" si="183"/>
        <v>294.29544416262564</v>
      </c>
      <c r="AP261" s="109">
        <f t="shared" si="184"/>
        <v>882.88633248787687</v>
      </c>
      <c r="AQ261" s="110">
        <f t="shared" si="185"/>
        <v>11.797872340425531</v>
      </c>
      <c r="AR261" s="111">
        <f t="shared" si="186"/>
        <v>74.834369029630679</v>
      </c>
      <c r="AS261" s="88"/>
      <c r="AT261" s="1011" t="s">
        <v>43</v>
      </c>
      <c r="AU261" s="1009"/>
      <c r="AV261" s="1010"/>
      <c r="AW261" s="112"/>
      <c r="AX261" s="115"/>
      <c r="AY261" s="107">
        <f t="shared" si="203"/>
        <v>0</v>
      </c>
      <c r="AZ261" s="108">
        <f>Calibração!$E$33</f>
        <v>1223.7983560411221</v>
      </c>
      <c r="BA261" s="109">
        <f t="shared" si="187"/>
        <v>0</v>
      </c>
      <c r="BB261" s="110">
        <f t="shared" si="188"/>
        <v>10.888888888888889</v>
      </c>
      <c r="BC261" s="111">
        <f t="shared" si="189"/>
        <v>0</v>
      </c>
      <c r="BD261" s="88"/>
      <c r="BE261" s="1011" t="s">
        <v>43</v>
      </c>
      <c r="BF261" s="1009"/>
      <c r="BG261" s="1010"/>
      <c r="BH261" s="112">
        <v>1</v>
      </c>
      <c r="BI261" s="115">
        <f>'Cél.por tricoma'!BN243</f>
        <v>1</v>
      </c>
      <c r="BJ261" s="107">
        <f t="shared" si="190"/>
        <v>1</v>
      </c>
      <c r="BK261" s="108">
        <f t="shared" si="191"/>
        <v>1631.731141388163</v>
      </c>
      <c r="BL261" s="109">
        <f t="shared" si="192"/>
        <v>1631.731141388163</v>
      </c>
      <c r="BM261" s="112">
        <f t="shared" si="193"/>
        <v>13.527027027027026</v>
      </c>
      <c r="BN261" s="111">
        <f t="shared" si="194"/>
        <v>120.62747698573833</v>
      </c>
      <c r="BO261" s="88"/>
      <c r="BP261" s="1011" t="s">
        <v>43</v>
      </c>
      <c r="BQ261" s="1009"/>
      <c r="BR261" s="1010"/>
      <c r="BS261" s="112">
        <v>3</v>
      </c>
      <c r="BT261" s="115">
        <f>'Cél.por tricoma'!BN289</f>
        <v>1</v>
      </c>
      <c r="BU261" s="107">
        <f t="shared" si="195"/>
        <v>3</v>
      </c>
      <c r="BV261" s="108">
        <f t="shared" si="196"/>
        <v>1223.7983560411221</v>
      </c>
      <c r="BW261" s="109">
        <f t="shared" si="197"/>
        <v>3671.3950681233664</v>
      </c>
      <c r="BX261" s="112">
        <f t="shared" si="198"/>
        <v>17.177419354838708</v>
      </c>
      <c r="BY261" s="111">
        <f t="shared" si="199"/>
        <v>213.7337973930974</v>
      </c>
      <c r="BZ261" s="1018"/>
      <c r="CA261" s="88"/>
      <c r="CB261" s="88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</row>
    <row r="262" spans="1:98" ht="15.75" customHeight="1">
      <c r="A262" s="1018"/>
      <c r="B262" s="1011" t="s">
        <v>63</v>
      </c>
      <c r="C262" s="1009"/>
      <c r="D262" s="1010"/>
      <c r="E262" s="112"/>
      <c r="F262" s="115">
        <f t="shared" si="167"/>
        <v>0</v>
      </c>
      <c r="G262" s="107">
        <f t="shared" si="168"/>
        <v>0</v>
      </c>
      <c r="H262" s="108">
        <f>Calibração!$G$755</f>
        <v>0</v>
      </c>
      <c r="I262" s="109">
        <f t="shared" si="169"/>
        <v>0</v>
      </c>
      <c r="J262" s="110">
        <f t="shared" si="170"/>
        <v>17.316666666666666</v>
      </c>
      <c r="K262" s="111">
        <f t="shared" si="171"/>
        <v>0</v>
      </c>
      <c r="L262" s="86"/>
      <c r="M262" s="1011" t="s">
        <v>63</v>
      </c>
      <c r="N262" s="1009"/>
      <c r="O262" s="1010"/>
      <c r="P262" s="112">
        <v>5</v>
      </c>
      <c r="Q262" s="106">
        <f t="shared" si="202"/>
        <v>1</v>
      </c>
      <c r="R262" s="107">
        <f t="shared" si="200"/>
        <v>5</v>
      </c>
      <c r="S262" s="108">
        <f t="shared" si="172"/>
        <v>1223.7983560411221</v>
      </c>
      <c r="T262" s="109">
        <f t="shared" si="173"/>
        <v>6118.9917802056107</v>
      </c>
      <c r="U262" s="110">
        <f t="shared" si="174"/>
        <v>11.727272727272727</v>
      </c>
      <c r="V262" s="111">
        <f t="shared" si="175"/>
        <v>521.77449288574974</v>
      </c>
      <c r="W262" s="88"/>
      <c r="X262" s="1011" t="s">
        <v>63</v>
      </c>
      <c r="Y262" s="1009"/>
      <c r="Z262" s="1010"/>
      <c r="AA262" s="112">
        <v>2</v>
      </c>
      <c r="AB262" s="115">
        <f t="shared" si="176"/>
        <v>1</v>
      </c>
      <c r="AC262" s="107">
        <f t="shared" si="177"/>
        <v>2</v>
      </c>
      <c r="AD262" s="108">
        <f t="shared" si="178"/>
        <v>392.39392555016752</v>
      </c>
      <c r="AE262" s="109">
        <f t="shared" si="179"/>
        <v>784.78785110033505</v>
      </c>
      <c r="AF262" s="110">
        <f t="shared" si="201"/>
        <v>11.445783132530121</v>
      </c>
      <c r="AG262" s="111">
        <f t="shared" si="180"/>
        <v>8982.5115487387757</v>
      </c>
      <c r="AH262" s="88"/>
      <c r="AI262" s="1011" t="s">
        <v>63</v>
      </c>
      <c r="AJ262" s="1009"/>
      <c r="AK262" s="1010"/>
      <c r="AL262" s="112">
        <v>4</v>
      </c>
      <c r="AM262" s="115">
        <f t="shared" si="181"/>
        <v>1</v>
      </c>
      <c r="AN262" s="107">
        <f t="shared" si="182"/>
        <v>4</v>
      </c>
      <c r="AO262" s="108">
        <f t="shared" si="183"/>
        <v>294.29544416262564</v>
      </c>
      <c r="AP262" s="109">
        <f t="shared" si="184"/>
        <v>1177.1817766505026</v>
      </c>
      <c r="AQ262" s="110">
        <f t="shared" si="185"/>
        <v>11.797872340425531</v>
      </c>
      <c r="AR262" s="111">
        <f t="shared" si="186"/>
        <v>99.779158706174258</v>
      </c>
      <c r="AS262" s="88"/>
      <c r="AT262" s="1011" t="s">
        <v>63</v>
      </c>
      <c r="AU262" s="1009"/>
      <c r="AV262" s="1010"/>
      <c r="AW262" s="112"/>
      <c r="AX262" s="115"/>
      <c r="AY262" s="107">
        <f t="shared" si="203"/>
        <v>0</v>
      </c>
      <c r="AZ262" s="108">
        <f>Calibração!$E$33</f>
        <v>1223.7983560411221</v>
      </c>
      <c r="BA262" s="109">
        <f t="shared" si="187"/>
        <v>0</v>
      </c>
      <c r="BB262" s="110">
        <f t="shared" si="188"/>
        <v>10.888888888888889</v>
      </c>
      <c r="BC262" s="111">
        <f t="shared" si="189"/>
        <v>0</v>
      </c>
      <c r="BD262" s="88"/>
      <c r="BE262" s="1011" t="s">
        <v>63</v>
      </c>
      <c r="BF262" s="1009"/>
      <c r="BG262" s="1010"/>
      <c r="BH262" s="112">
        <v>3</v>
      </c>
      <c r="BI262" s="115">
        <f>'Cél.por tricoma'!BN244</f>
        <v>1</v>
      </c>
      <c r="BJ262" s="107">
        <f t="shared" si="190"/>
        <v>3</v>
      </c>
      <c r="BK262" s="108">
        <f t="shared" si="191"/>
        <v>1631.731141388163</v>
      </c>
      <c r="BL262" s="109">
        <f t="shared" si="192"/>
        <v>4895.1934241644885</v>
      </c>
      <c r="BM262" s="112">
        <f t="shared" si="193"/>
        <v>13.527027027027026</v>
      </c>
      <c r="BN262" s="111">
        <f t="shared" si="194"/>
        <v>361.88243095721498</v>
      </c>
      <c r="BO262" s="88"/>
      <c r="BP262" s="1011" t="s">
        <v>63</v>
      </c>
      <c r="BQ262" s="1009"/>
      <c r="BR262" s="1010"/>
      <c r="BS262" s="112">
        <v>2</v>
      </c>
      <c r="BT262" s="115">
        <f>'Cél.por tricoma'!BN290</f>
        <v>1</v>
      </c>
      <c r="BU262" s="107">
        <f t="shared" si="195"/>
        <v>2</v>
      </c>
      <c r="BV262" s="108">
        <f t="shared" si="196"/>
        <v>1223.7983560411221</v>
      </c>
      <c r="BW262" s="109">
        <f t="shared" si="197"/>
        <v>2447.5967120822443</v>
      </c>
      <c r="BX262" s="112">
        <f t="shared" si="198"/>
        <v>17.177419354838708</v>
      </c>
      <c r="BY262" s="111">
        <f t="shared" si="199"/>
        <v>142.48919826206495</v>
      </c>
      <c r="BZ262" s="1018"/>
      <c r="CA262" s="88"/>
      <c r="CB262" s="88"/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  <c r="CQ262" s="89"/>
      <c r="CR262" s="89"/>
      <c r="CS262" s="89"/>
      <c r="CT262" s="89"/>
    </row>
    <row r="263" spans="1:98" ht="15.75" customHeight="1">
      <c r="A263" s="1018"/>
      <c r="B263" s="1016" t="s">
        <v>166</v>
      </c>
      <c r="C263" s="1009"/>
      <c r="D263" s="1010"/>
      <c r="E263" s="112"/>
      <c r="F263" s="114">
        <f t="shared" si="167"/>
        <v>0</v>
      </c>
      <c r="G263" s="107">
        <f t="shared" si="168"/>
        <v>0</v>
      </c>
      <c r="H263" s="108">
        <f>Calibração!$G$755</f>
        <v>0</v>
      </c>
      <c r="I263" s="109">
        <f t="shared" si="169"/>
        <v>0</v>
      </c>
      <c r="J263" s="110">
        <f t="shared" si="170"/>
        <v>17.316666666666666</v>
      </c>
      <c r="K263" s="111">
        <f t="shared" si="171"/>
        <v>0</v>
      </c>
      <c r="L263" s="86"/>
      <c r="M263" s="1016" t="s">
        <v>166</v>
      </c>
      <c r="N263" s="1009"/>
      <c r="O263" s="1010"/>
      <c r="P263" s="112">
        <v>0</v>
      </c>
      <c r="Q263" s="106">
        <f t="shared" si="202"/>
        <v>15.142857142857142</v>
      </c>
      <c r="R263" s="107">
        <f t="shared" si="200"/>
        <v>0</v>
      </c>
      <c r="S263" s="108">
        <f t="shared" si="172"/>
        <v>1223.7983560411221</v>
      </c>
      <c r="T263" s="109">
        <f t="shared" si="173"/>
        <v>0</v>
      </c>
      <c r="U263" s="110">
        <f t="shared" si="174"/>
        <v>11.727272727272727</v>
      </c>
      <c r="V263" s="111">
        <f t="shared" si="175"/>
        <v>0</v>
      </c>
      <c r="W263" s="88"/>
      <c r="X263" s="1016" t="s">
        <v>166</v>
      </c>
      <c r="Y263" s="1009"/>
      <c r="Z263" s="1010"/>
      <c r="AA263" s="112">
        <v>1</v>
      </c>
      <c r="AB263" s="114">
        <f t="shared" si="176"/>
        <v>15.076923076923077</v>
      </c>
      <c r="AC263" s="107">
        <f t="shared" si="177"/>
        <v>15.076923076923077</v>
      </c>
      <c r="AD263" s="108">
        <f t="shared" si="178"/>
        <v>392.39392555016752</v>
      </c>
      <c r="AE263" s="109">
        <f t="shared" si="179"/>
        <v>5916.0930313717563</v>
      </c>
      <c r="AF263" s="110">
        <f t="shared" si="201"/>
        <v>11.445783132530121</v>
      </c>
      <c r="AG263" s="111">
        <f t="shared" si="180"/>
        <v>67714.317828953834</v>
      </c>
      <c r="AH263" s="88"/>
      <c r="AI263" s="1016" t="s">
        <v>166</v>
      </c>
      <c r="AJ263" s="1009"/>
      <c r="AK263" s="1010"/>
      <c r="AL263" s="112">
        <v>0</v>
      </c>
      <c r="AM263" s="114">
        <f t="shared" si="181"/>
        <v>13.6</v>
      </c>
      <c r="AN263" s="107">
        <f t="shared" si="182"/>
        <v>0</v>
      </c>
      <c r="AO263" s="108">
        <f t="shared" si="183"/>
        <v>294.29544416262564</v>
      </c>
      <c r="AP263" s="109">
        <f t="shared" si="184"/>
        <v>0</v>
      </c>
      <c r="AQ263" s="110">
        <f t="shared" si="185"/>
        <v>11.797872340425531</v>
      </c>
      <c r="AR263" s="111">
        <f t="shared" si="186"/>
        <v>0</v>
      </c>
      <c r="AS263" s="88"/>
      <c r="AT263" s="1016" t="s">
        <v>166</v>
      </c>
      <c r="AU263" s="1009"/>
      <c r="AV263" s="1010"/>
      <c r="AW263" s="112"/>
      <c r="AX263" s="114"/>
      <c r="AY263" s="107">
        <f t="shared" si="203"/>
        <v>0</v>
      </c>
      <c r="AZ263" s="108">
        <f>Calibração!$E$33</f>
        <v>1223.7983560411221</v>
      </c>
      <c r="BA263" s="109">
        <f t="shared" si="187"/>
        <v>0</v>
      </c>
      <c r="BB263" s="110">
        <f t="shared" si="188"/>
        <v>10.888888888888889</v>
      </c>
      <c r="BC263" s="111">
        <f t="shared" si="189"/>
        <v>0</v>
      </c>
      <c r="BD263" s="88"/>
      <c r="BE263" s="1016" t="s">
        <v>166</v>
      </c>
      <c r="BF263" s="1009"/>
      <c r="BG263" s="1010"/>
      <c r="BH263" s="112">
        <v>3</v>
      </c>
      <c r="BI263" s="114">
        <f>'Cél.por tricoma'!BN245</f>
        <v>18.066666666666666</v>
      </c>
      <c r="BJ263" s="107">
        <f t="shared" si="190"/>
        <v>54.2</v>
      </c>
      <c r="BK263" s="108">
        <f t="shared" si="191"/>
        <v>1631.731141388163</v>
      </c>
      <c r="BL263" s="109">
        <f t="shared" si="192"/>
        <v>88439.827863238432</v>
      </c>
      <c r="BM263" s="112">
        <f t="shared" si="193"/>
        <v>13.527027027027026</v>
      </c>
      <c r="BN263" s="111">
        <f t="shared" si="194"/>
        <v>6538.0092526270173</v>
      </c>
      <c r="BO263" s="88"/>
      <c r="BP263" s="1016" t="s">
        <v>166</v>
      </c>
      <c r="BQ263" s="1009"/>
      <c r="BR263" s="1010"/>
      <c r="BS263" s="112">
        <v>0</v>
      </c>
      <c r="BT263" s="114">
        <f>'Cél.por tricoma'!BN291</f>
        <v>28.1875</v>
      </c>
      <c r="BU263" s="107">
        <f t="shared" si="195"/>
        <v>0</v>
      </c>
      <c r="BV263" s="108">
        <f t="shared" si="196"/>
        <v>1223.7983560411221</v>
      </c>
      <c r="BW263" s="109">
        <f t="shared" si="197"/>
        <v>0</v>
      </c>
      <c r="BX263" s="112">
        <f t="shared" si="198"/>
        <v>17.177419354838708</v>
      </c>
      <c r="BY263" s="111">
        <f t="shared" si="199"/>
        <v>0</v>
      </c>
      <c r="BZ263" s="1018"/>
      <c r="CA263" s="88"/>
      <c r="CB263" s="88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89"/>
    </row>
    <row r="264" spans="1:98" ht="15.75" customHeight="1">
      <c r="A264" s="1018"/>
      <c r="B264" s="1016" t="s">
        <v>260</v>
      </c>
      <c r="C264" s="1009"/>
      <c r="D264" s="1010"/>
      <c r="E264" s="112"/>
      <c r="F264" s="114">
        <f t="shared" si="167"/>
        <v>0</v>
      </c>
      <c r="G264" s="107">
        <f t="shared" si="168"/>
        <v>0</v>
      </c>
      <c r="H264" s="108">
        <f>Calibração!$G$755</f>
        <v>0</v>
      </c>
      <c r="I264" s="109">
        <f t="shared" si="169"/>
        <v>0</v>
      </c>
      <c r="J264" s="110">
        <f t="shared" si="170"/>
        <v>17.316666666666666</v>
      </c>
      <c r="K264" s="111">
        <f t="shared" si="171"/>
        <v>0</v>
      </c>
      <c r="L264" s="86"/>
      <c r="M264" s="1016" t="s">
        <v>260</v>
      </c>
      <c r="N264" s="1009"/>
      <c r="O264" s="1010"/>
      <c r="P264" s="112">
        <v>0</v>
      </c>
      <c r="Q264" s="106" t="e">
        <f t="shared" si="202"/>
        <v>#DIV/0!</v>
      </c>
      <c r="R264" s="107"/>
      <c r="S264" s="108">
        <f t="shared" si="172"/>
        <v>1223.7983560411221</v>
      </c>
      <c r="T264" s="109">
        <f t="shared" si="173"/>
        <v>0</v>
      </c>
      <c r="U264" s="110">
        <f t="shared" si="174"/>
        <v>11.727272727272727</v>
      </c>
      <c r="V264" s="111">
        <f t="shared" si="175"/>
        <v>0</v>
      </c>
      <c r="W264" s="88"/>
      <c r="X264" s="1016" t="s">
        <v>260</v>
      </c>
      <c r="Y264" s="1009"/>
      <c r="Z264" s="1010"/>
      <c r="AA264" s="112">
        <v>1</v>
      </c>
      <c r="AB264" s="165">
        <f>'Cél.por tricoma'!M381</f>
        <v>10.916666666666666</v>
      </c>
      <c r="AC264" s="107">
        <f t="shared" si="177"/>
        <v>10.916666666666666</v>
      </c>
      <c r="AD264" s="108">
        <f t="shared" si="178"/>
        <v>392.39392555016752</v>
      </c>
      <c r="AE264" s="109">
        <f t="shared" si="179"/>
        <v>4283.633687255995</v>
      </c>
      <c r="AF264" s="110">
        <f t="shared" si="201"/>
        <v>11.445783132530121</v>
      </c>
      <c r="AG264" s="111">
        <f t="shared" si="180"/>
        <v>49029.542203532474</v>
      </c>
      <c r="AH264" s="88"/>
      <c r="AI264" s="1016" t="s">
        <v>260</v>
      </c>
      <c r="AJ264" s="1009"/>
      <c r="AK264" s="1010"/>
      <c r="AL264" s="112">
        <v>0</v>
      </c>
      <c r="AM264" s="114" t="e">
        <f t="shared" si="181"/>
        <v>#DIV/0!</v>
      </c>
      <c r="AN264" s="107"/>
      <c r="AO264" s="108">
        <f t="shared" si="183"/>
        <v>294.29544416262564</v>
      </c>
      <c r="AP264" s="109">
        <f t="shared" si="184"/>
        <v>0</v>
      </c>
      <c r="AQ264" s="110">
        <f t="shared" si="185"/>
        <v>11.797872340425531</v>
      </c>
      <c r="AR264" s="111">
        <f t="shared" si="186"/>
        <v>0</v>
      </c>
      <c r="AS264" s="88"/>
      <c r="AT264" s="1016" t="s">
        <v>260</v>
      </c>
      <c r="AU264" s="1009"/>
      <c r="AV264" s="1010"/>
      <c r="AW264" s="112"/>
      <c r="AX264" s="114"/>
      <c r="AY264" s="107">
        <f t="shared" si="203"/>
        <v>0</v>
      </c>
      <c r="AZ264" s="108">
        <f>Calibração!$E$33</f>
        <v>1223.7983560411221</v>
      </c>
      <c r="BA264" s="109">
        <f t="shared" si="187"/>
        <v>0</v>
      </c>
      <c r="BB264" s="110">
        <f t="shared" si="188"/>
        <v>10.888888888888889</v>
      </c>
      <c r="BC264" s="111">
        <f t="shared" si="189"/>
        <v>0</v>
      </c>
      <c r="BD264" s="88"/>
      <c r="BE264" s="1016" t="s">
        <v>260</v>
      </c>
      <c r="BF264" s="1009"/>
      <c r="BG264" s="1010"/>
      <c r="BH264" s="112">
        <v>1</v>
      </c>
      <c r="BI264" s="114">
        <f>'Cél.por tricoma'!BN246</f>
        <v>11.5</v>
      </c>
      <c r="BJ264" s="107">
        <f t="shared" si="190"/>
        <v>11.5</v>
      </c>
      <c r="BK264" s="108">
        <f t="shared" si="191"/>
        <v>1631.731141388163</v>
      </c>
      <c r="BL264" s="109">
        <f t="shared" si="192"/>
        <v>18764.908125963873</v>
      </c>
      <c r="BM264" s="112">
        <f t="shared" si="193"/>
        <v>13.527027027027026</v>
      </c>
      <c r="BN264" s="111">
        <f t="shared" si="194"/>
        <v>1387.2159853359908</v>
      </c>
      <c r="BO264" s="88"/>
      <c r="BP264" s="1016" t="s">
        <v>260</v>
      </c>
      <c r="BQ264" s="1009"/>
      <c r="BR264" s="1010"/>
      <c r="BS264" s="112">
        <v>1</v>
      </c>
      <c r="BT264" s="165">
        <f>'Cél.por tricoma'!W381</f>
        <v>21.833333333333332</v>
      </c>
      <c r="BU264" s="107">
        <f t="shared" si="195"/>
        <v>21.833333333333332</v>
      </c>
      <c r="BV264" s="108">
        <f t="shared" si="196"/>
        <v>1223.7983560411221</v>
      </c>
      <c r="BW264" s="109">
        <f t="shared" si="197"/>
        <v>26719.597440231166</v>
      </c>
      <c r="BX264" s="112">
        <f t="shared" si="198"/>
        <v>17.177419354838708</v>
      </c>
      <c r="BY264" s="111">
        <f t="shared" si="199"/>
        <v>1555.5070810275422</v>
      </c>
      <c r="BZ264" s="1018"/>
      <c r="CA264" s="88"/>
      <c r="CB264" s="88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  <c r="CQ264" s="89"/>
      <c r="CR264" s="89"/>
      <c r="CS264" s="89"/>
      <c r="CT264" s="89"/>
    </row>
    <row r="265" spans="1:98" ht="15.75" customHeight="1">
      <c r="A265" s="1018"/>
      <c r="B265" s="1008" t="s">
        <v>52</v>
      </c>
      <c r="C265" s="1009"/>
      <c r="D265" s="1010"/>
      <c r="E265" s="112"/>
      <c r="F265" s="114">
        <f t="shared" si="167"/>
        <v>0</v>
      </c>
      <c r="G265" s="107">
        <f t="shared" si="168"/>
        <v>0</v>
      </c>
      <c r="H265" s="108">
        <f>Calibração!$G$755</f>
        <v>0</v>
      </c>
      <c r="I265" s="109">
        <f t="shared" si="169"/>
        <v>0</v>
      </c>
      <c r="J265" s="110">
        <f t="shared" si="170"/>
        <v>17.316666666666666</v>
      </c>
      <c r="K265" s="111">
        <f t="shared" si="171"/>
        <v>0</v>
      </c>
      <c r="L265" s="86"/>
      <c r="M265" s="1008" t="s">
        <v>52</v>
      </c>
      <c r="N265" s="1009"/>
      <c r="O265" s="1010"/>
      <c r="P265" s="112">
        <v>5</v>
      </c>
      <c r="Q265" s="106">
        <f t="shared" si="202"/>
        <v>2</v>
      </c>
      <c r="R265" s="107">
        <f t="shared" ref="R265:R294" si="204">Q265*P265</f>
        <v>10</v>
      </c>
      <c r="S265" s="108">
        <f t="shared" si="172"/>
        <v>1223.7983560411221</v>
      </c>
      <c r="T265" s="109">
        <f t="shared" si="173"/>
        <v>12237.983560411221</v>
      </c>
      <c r="U265" s="110">
        <f t="shared" si="174"/>
        <v>11.727272727272727</v>
      </c>
      <c r="V265" s="111">
        <f t="shared" si="175"/>
        <v>1043.5489857714995</v>
      </c>
      <c r="W265" s="88"/>
      <c r="X265" s="1008" t="s">
        <v>52</v>
      </c>
      <c r="Y265" s="1009"/>
      <c r="Z265" s="1010"/>
      <c r="AA265" s="112">
        <v>5</v>
      </c>
      <c r="AB265" s="115">
        <f t="shared" ref="AB265:AB271" si="205">AB217</f>
        <v>2</v>
      </c>
      <c r="AC265" s="107">
        <f t="shared" si="177"/>
        <v>10</v>
      </c>
      <c r="AD265" s="108">
        <f t="shared" si="178"/>
        <v>392.39392555016752</v>
      </c>
      <c r="AE265" s="109">
        <f t="shared" si="179"/>
        <v>3923.9392555016752</v>
      </c>
      <c r="AF265" s="110">
        <f t="shared" si="201"/>
        <v>11.445783132530121</v>
      </c>
      <c r="AG265" s="111">
        <f t="shared" si="180"/>
        <v>44912.557743693877</v>
      </c>
      <c r="AH265" s="88"/>
      <c r="AI265" s="1008" t="s">
        <v>52</v>
      </c>
      <c r="AJ265" s="1009"/>
      <c r="AK265" s="1010"/>
      <c r="AL265" s="112">
        <v>17</v>
      </c>
      <c r="AM265" s="115">
        <f t="shared" si="181"/>
        <v>2</v>
      </c>
      <c r="AN265" s="107">
        <f t="shared" ref="AN265:AN271" si="206">AL265*AM265</f>
        <v>34</v>
      </c>
      <c r="AO265" s="108">
        <f t="shared" si="183"/>
        <v>294.29544416262564</v>
      </c>
      <c r="AP265" s="109">
        <f t="shared" si="184"/>
        <v>10006.045101529271</v>
      </c>
      <c r="AQ265" s="110">
        <f t="shared" si="185"/>
        <v>11.797872340425531</v>
      </c>
      <c r="AR265" s="111">
        <f t="shared" si="186"/>
        <v>848.12284900248108</v>
      </c>
      <c r="AS265" s="88"/>
      <c r="AT265" s="1008" t="s">
        <v>52</v>
      </c>
      <c r="AU265" s="1009"/>
      <c r="AV265" s="1010"/>
      <c r="AW265" s="112"/>
      <c r="AX265" s="115"/>
      <c r="AY265" s="107">
        <f t="shared" si="203"/>
        <v>0</v>
      </c>
      <c r="AZ265" s="108">
        <f>Calibração!$E$33</f>
        <v>1223.7983560411221</v>
      </c>
      <c r="BA265" s="109">
        <f t="shared" si="187"/>
        <v>0</v>
      </c>
      <c r="BB265" s="110">
        <f t="shared" si="188"/>
        <v>10.888888888888889</v>
      </c>
      <c r="BC265" s="111">
        <f t="shared" si="189"/>
        <v>0</v>
      </c>
      <c r="BD265" s="88"/>
      <c r="BE265" s="1008" t="s">
        <v>52</v>
      </c>
      <c r="BF265" s="1009"/>
      <c r="BG265" s="1010"/>
      <c r="BH265" s="112">
        <v>1</v>
      </c>
      <c r="BI265" s="115">
        <f>'Cél.por tricoma'!BN247</f>
        <v>2</v>
      </c>
      <c r="BJ265" s="107">
        <f t="shared" si="190"/>
        <v>2</v>
      </c>
      <c r="BK265" s="108">
        <f t="shared" si="191"/>
        <v>1631.731141388163</v>
      </c>
      <c r="BL265" s="109">
        <f t="shared" si="192"/>
        <v>3263.462282776326</v>
      </c>
      <c r="BM265" s="112">
        <f t="shared" si="193"/>
        <v>13.527027027027026</v>
      </c>
      <c r="BN265" s="111">
        <f t="shared" si="194"/>
        <v>241.25495397147665</v>
      </c>
      <c r="BO265" s="88"/>
      <c r="BP265" s="1008" t="s">
        <v>52</v>
      </c>
      <c r="BQ265" s="1009"/>
      <c r="BR265" s="1010"/>
      <c r="BS265" s="112">
        <v>5</v>
      </c>
      <c r="BT265" s="115">
        <f>'Cél.por tricoma'!BN293</f>
        <v>2</v>
      </c>
      <c r="BU265" s="107">
        <f t="shared" si="195"/>
        <v>10</v>
      </c>
      <c r="BV265" s="108">
        <f t="shared" si="196"/>
        <v>1223.7983560411221</v>
      </c>
      <c r="BW265" s="109">
        <f t="shared" si="197"/>
        <v>12237.983560411221</v>
      </c>
      <c r="BX265" s="112">
        <f t="shared" si="198"/>
        <v>17.177419354838708</v>
      </c>
      <c r="BY265" s="111">
        <f t="shared" si="199"/>
        <v>712.44599131032464</v>
      </c>
      <c r="BZ265" s="1018"/>
      <c r="CA265" s="88"/>
      <c r="CB265" s="88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</row>
    <row r="266" spans="1:98" ht="15.75" customHeight="1">
      <c r="A266" s="1018"/>
      <c r="B266" s="1016" t="s">
        <v>185</v>
      </c>
      <c r="C266" s="1009"/>
      <c r="D266" s="1010"/>
      <c r="E266" s="112"/>
      <c r="F266" s="114">
        <f t="shared" si="167"/>
        <v>0</v>
      </c>
      <c r="G266" s="107">
        <f t="shared" si="168"/>
        <v>0</v>
      </c>
      <c r="H266" s="108">
        <f>Calibração!$G$755</f>
        <v>0</v>
      </c>
      <c r="I266" s="109">
        <f t="shared" si="169"/>
        <v>0</v>
      </c>
      <c r="J266" s="110">
        <f t="shared" si="170"/>
        <v>17.316666666666666</v>
      </c>
      <c r="K266" s="111">
        <f t="shared" si="171"/>
        <v>0</v>
      </c>
      <c r="L266" s="86"/>
      <c r="M266" s="1016" t="s">
        <v>185</v>
      </c>
      <c r="N266" s="1009"/>
      <c r="O266" s="1010"/>
      <c r="P266" s="112">
        <v>3</v>
      </c>
      <c r="Q266" s="106">
        <f t="shared" si="202"/>
        <v>11.733333333333333</v>
      </c>
      <c r="R266" s="107">
        <f t="shared" si="204"/>
        <v>35.199999999999996</v>
      </c>
      <c r="S266" s="108">
        <f t="shared" si="172"/>
        <v>1223.7983560411221</v>
      </c>
      <c r="T266" s="109">
        <f t="shared" si="173"/>
        <v>43077.702132647493</v>
      </c>
      <c r="U266" s="110">
        <f t="shared" si="174"/>
        <v>11.727272727272727</v>
      </c>
      <c r="V266" s="111">
        <f t="shared" si="175"/>
        <v>3673.292429915678</v>
      </c>
      <c r="W266" s="88"/>
      <c r="X266" s="1016" t="s">
        <v>185</v>
      </c>
      <c r="Y266" s="1009"/>
      <c r="Z266" s="1010"/>
      <c r="AA266" s="112">
        <v>0</v>
      </c>
      <c r="AB266" s="114">
        <f t="shared" si="205"/>
        <v>9.5555555555555554</v>
      </c>
      <c r="AC266" s="107">
        <f t="shared" si="177"/>
        <v>0</v>
      </c>
      <c r="AD266" s="108">
        <f t="shared" si="178"/>
        <v>392.39392555016752</v>
      </c>
      <c r="AE266" s="109">
        <f t="shared" si="179"/>
        <v>0</v>
      </c>
      <c r="AF266" s="110">
        <f t="shared" si="201"/>
        <v>11.445783132530121</v>
      </c>
      <c r="AG266" s="111">
        <f t="shared" si="180"/>
        <v>0</v>
      </c>
      <c r="AH266" s="88"/>
      <c r="AI266" s="1016" t="s">
        <v>185</v>
      </c>
      <c r="AJ266" s="1009"/>
      <c r="AK266" s="1010"/>
      <c r="AL266" s="112">
        <v>1</v>
      </c>
      <c r="AM266" s="114">
        <f t="shared" si="181"/>
        <v>9.7333333333333325</v>
      </c>
      <c r="AN266" s="107">
        <f t="shared" si="206"/>
        <v>9.7333333333333325</v>
      </c>
      <c r="AO266" s="108">
        <f t="shared" si="183"/>
        <v>294.29544416262564</v>
      </c>
      <c r="AP266" s="109">
        <f t="shared" si="184"/>
        <v>2864.4756565162229</v>
      </c>
      <c r="AQ266" s="110">
        <f t="shared" si="185"/>
        <v>11.797872340425531</v>
      </c>
      <c r="AR266" s="111">
        <f t="shared" si="186"/>
        <v>242.79595285169069</v>
      </c>
      <c r="AS266" s="88"/>
      <c r="AT266" s="1016" t="s">
        <v>185</v>
      </c>
      <c r="AU266" s="1009"/>
      <c r="AV266" s="1010"/>
      <c r="AW266" s="112"/>
      <c r="AX266" s="114"/>
      <c r="AY266" s="107">
        <f t="shared" si="203"/>
        <v>0</v>
      </c>
      <c r="AZ266" s="108">
        <f>Calibração!$E$33</f>
        <v>1223.7983560411221</v>
      </c>
      <c r="BA266" s="109">
        <f t="shared" si="187"/>
        <v>0</v>
      </c>
      <c r="BB266" s="110">
        <f t="shared" si="188"/>
        <v>10.888888888888889</v>
      </c>
      <c r="BC266" s="111">
        <f t="shared" si="189"/>
        <v>0</v>
      </c>
      <c r="BD266" s="88"/>
      <c r="BE266" s="1016" t="s">
        <v>185</v>
      </c>
      <c r="BF266" s="1009"/>
      <c r="BG266" s="1010"/>
      <c r="BH266" s="112">
        <v>107</v>
      </c>
      <c r="BI266" s="114">
        <f>'Cél.por tricoma'!BN248</f>
        <v>13.6</v>
      </c>
      <c r="BJ266" s="107">
        <f t="shared" si="190"/>
        <v>1455.2</v>
      </c>
      <c r="BK266" s="108">
        <f t="shared" si="191"/>
        <v>1631.731141388163</v>
      </c>
      <c r="BL266" s="109">
        <f t="shared" si="192"/>
        <v>2374495.1569480547</v>
      </c>
      <c r="BM266" s="112">
        <f t="shared" si="193"/>
        <v>13.527027027027026</v>
      </c>
      <c r="BN266" s="111">
        <f t="shared" si="194"/>
        <v>175537.10450964642</v>
      </c>
      <c r="BO266" s="88"/>
      <c r="BP266" s="1016" t="s">
        <v>185</v>
      </c>
      <c r="BQ266" s="1009"/>
      <c r="BR266" s="1010"/>
      <c r="BS266" s="112">
        <v>103</v>
      </c>
      <c r="BT266" s="114">
        <f>'Cél.por tricoma'!BN294</f>
        <v>13.333333333333334</v>
      </c>
      <c r="BU266" s="107">
        <f t="shared" si="195"/>
        <v>1373.3333333333335</v>
      </c>
      <c r="BV266" s="108">
        <f t="shared" si="196"/>
        <v>1223.7983560411221</v>
      </c>
      <c r="BW266" s="109">
        <f t="shared" si="197"/>
        <v>1680683.075629808</v>
      </c>
      <c r="BX266" s="112">
        <f t="shared" si="198"/>
        <v>17.177419354838708</v>
      </c>
      <c r="BY266" s="111">
        <f t="shared" si="199"/>
        <v>97842.582806617938</v>
      </c>
      <c r="BZ266" s="1018"/>
      <c r="CA266" s="88"/>
      <c r="CB266" s="88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</row>
    <row r="267" spans="1:98" ht="15.75" customHeight="1">
      <c r="A267" s="1018"/>
      <c r="B267" s="1011" t="s">
        <v>56</v>
      </c>
      <c r="C267" s="1009"/>
      <c r="D267" s="1010"/>
      <c r="E267" s="112"/>
      <c r="F267" s="114">
        <f t="shared" si="167"/>
        <v>0</v>
      </c>
      <c r="G267" s="107">
        <f t="shared" si="168"/>
        <v>0</v>
      </c>
      <c r="H267" s="108">
        <f>Calibração!$G$755</f>
        <v>0</v>
      </c>
      <c r="I267" s="109">
        <f t="shared" si="169"/>
        <v>0</v>
      </c>
      <c r="J267" s="110">
        <f t="shared" si="170"/>
        <v>17.316666666666666</v>
      </c>
      <c r="K267" s="111">
        <f t="shared" si="171"/>
        <v>0</v>
      </c>
      <c r="L267" s="86"/>
      <c r="M267" s="1011" t="s">
        <v>56</v>
      </c>
      <c r="N267" s="1009"/>
      <c r="O267" s="1010"/>
      <c r="P267" s="112">
        <v>1</v>
      </c>
      <c r="Q267" s="106">
        <f t="shared" si="202"/>
        <v>4</v>
      </c>
      <c r="R267" s="107">
        <f t="shared" si="204"/>
        <v>4</v>
      </c>
      <c r="S267" s="108">
        <f t="shared" si="172"/>
        <v>1223.7983560411221</v>
      </c>
      <c r="T267" s="109">
        <f t="shared" si="173"/>
        <v>4895.1934241644885</v>
      </c>
      <c r="U267" s="110">
        <f t="shared" si="174"/>
        <v>11.727272727272727</v>
      </c>
      <c r="V267" s="111">
        <f t="shared" si="175"/>
        <v>417.41959430859981</v>
      </c>
      <c r="W267" s="88"/>
      <c r="X267" s="1011" t="s">
        <v>56</v>
      </c>
      <c r="Y267" s="1009"/>
      <c r="Z267" s="1010"/>
      <c r="AA267" s="112">
        <v>1</v>
      </c>
      <c r="AB267" s="115">
        <f t="shared" si="205"/>
        <v>4</v>
      </c>
      <c r="AC267" s="107">
        <f t="shared" si="177"/>
        <v>4</v>
      </c>
      <c r="AD267" s="108">
        <f t="shared" si="178"/>
        <v>392.39392555016752</v>
      </c>
      <c r="AE267" s="109">
        <f t="shared" si="179"/>
        <v>1569.5757022006701</v>
      </c>
      <c r="AF267" s="110">
        <f t="shared" si="201"/>
        <v>11.445783132530121</v>
      </c>
      <c r="AG267" s="111">
        <f t="shared" si="180"/>
        <v>17965.023097477551</v>
      </c>
      <c r="AH267" s="88"/>
      <c r="AI267" s="1011" t="s">
        <v>56</v>
      </c>
      <c r="AJ267" s="1009"/>
      <c r="AK267" s="1010"/>
      <c r="AL267" s="112">
        <v>2</v>
      </c>
      <c r="AM267" s="115">
        <f t="shared" si="181"/>
        <v>4</v>
      </c>
      <c r="AN267" s="107">
        <f t="shared" si="206"/>
        <v>8</v>
      </c>
      <c r="AO267" s="108">
        <f t="shared" si="183"/>
        <v>294.29544416262564</v>
      </c>
      <c r="AP267" s="109">
        <f t="shared" si="184"/>
        <v>2354.3635533010051</v>
      </c>
      <c r="AQ267" s="110">
        <f t="shared" si="185"/>
        <v>11.797872340425531</v>
      </c>
      <c r="AR267" s="111">
        <f t="shared" si="186"/>
        <v>199.55831741234852</v>
      </c>
      <c r="AS267" s="88"/>
      <c r="AT267" s="1011" t="s">
        <v>56</v>
      </c>
      <c r="AU267" s="1009"/>
      <c r="AV267" s="1010"/>
      <c r="AW267" s="112"/>
      <c r="AX267" s="115"/>
      <c r="AY267" s="107">
        <f t="shared" si="203"/>
        <v>0</v>
      </c>
      <c r="AZ267" s="108">
        <f>Calibração!$E$33</f>
        <v>1223.7983560411221</v>
      </c>
      <c r="BA267" s="109">
        <f t="shared" si="187"/>
        <v>0</v>
      </c>
      <c r="BB267" s="110">
        <f t="shared" si="188"/>
        <v>10.888888888888889</v>
      </c>
      <c r="BC267" s="111">
        <f t="shared" si="189"/>
        <v>0</v>
      </c>
      <c r="BD267" s="88"/>
      <c r="BE267" s="1011" t="s">
        <v>56</v>
      </c>
      <c r="BF267" s="1009"/>
      <c r="BG267" s="1010"/>
      <c r="BH267" s="112">
        <v>2</v>
      </c>
      <c r="BI267" s="115">
        <f>'Cél.por tricoma'!BN249</f>
        <v>4</v>
      </c>
      <c r="BJ267" s="107">
        <f t="shared" si="190"/>
        <v>8</v>
      </c>
      <c r="BK267" s="108">
        <f t="shared" si="191"/>
        <v>1631.731141388163</v>
      </c>
      <c r="BL267" s="109">
        <f t="shared" si="192"/>
        <v>13053.849131105304</v>
      </c>
      <c r="BM267" s="112">
        <f t="shared" si="193"/>
        <v>13.527027027027026</v>
      </c>
      <c r="BN267" s="111">
        <f t="shared" si="194"/>
        <v>965.01981588590661</v>
      </c>
      <c r="BO267" s="88"/>
      <c r="BP267" s="1011" t="s">
        <v>56</v>
      </c>
      <c r="BQ267" s="1009"/>
      <c r="BR267" s="1010"/>
      <c r="BS267" s="112">
        <v>1</v>
      </c>
      <c r="BT267" s="115">
        <f>'Cél.por tricoma'!BN295</f>
        <v>4</v>
      </c>
      <c r="BU267" s="107">
        <f t="shared" si="195"/>
        <v>4</v>
      </c>
      <c r="BV267" s="108">
        <f t="shared" si="196"/>
        <v>1223.7983560411221</v>
      </c>
      <c r="BW267" s="109">
        <f t="shared" si="197"/>
        <v>4895.1934241644885</v>
      </c>
      <c r="BX267" s="112">
        <f t="shared" si="198"/>
        <v>17.177419354838708</v>
      </c>
      <c r="BY267" s="111">
        <f t="shared" si="199"/>
        <v>284.97839652412989</v>
      </c>
      <c r="BZ267" s="1018"/>
      <c r="CA267" s="88"/>
      <c r="CB267" s="88"/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  <c r="CQ267" s="89"/>
      <c r="CR267" s="89"/>
      <c r="CS267" s="89"/>
      <c r="CT267" s="89"/>
    </row>
    <row r="268" spans="1:98" ht="15.75" customHeight="1">
      <c r="A268" s="1018"/>
      <c r="B268" s="1016" t="s">
        <v>181</v>
      </c>
      <c r="C268" s="1009"/>
      <c r="D268" s="1010"/>
      <c r="E268" s="112"/>
      <c r="F268" s="114">
        <f t="shared" si="167"/>
        <v>0</v>
      </c>
      <c r="G268" s="107">
        <f t="shared" si="168"/>
        <v>0</v>
      </c>
      <c r="H268" s="108">
        <f>Calibração!$G$755</f>
        <v>0</v>
      </c>
      <c r="I268" s="109">
        <f t="shared" si="169"/>
        <v>0</v>
      </c>
      <c r="J268" s="110">
        <f t="shared" si="170"/>
        <v>17.316666666666666</v>
      </c>
      <c r="K268" s="111">
        <f t="shared" si="171"/>
        <v>0</v>
      </c>
      <c r="L268" s="86"/>
      <c r="M268" s="1016" t="s">
        <v>181</v>
      </c>
      <c r="N268" s="1009"/>
      <c r="O268" s="1010"/>
      <c r="P268" s="112">
        <v>0</v>
      </c>
      <c r="Q268" s="106">
        <f t="shared" si="202"/>
        <v>20.020017636684305</v>
      </c>
      <c r="R268" s="107">
        <f t="shared" si="204"/>
        <v>0</v>
      </c>
      <c r="S268" s="108">
        <f t="shared" si="172"/>
        <v>1223.7983560411221</v>
      </c>
      <c r="T268" s="109">
        <f t="shared" si="173"/>
        <v>0</v>
      </c>
      <c r="U268" s="110">
        <f t="shared" si="174"/>
        <v>11.727272727272727</v>
      </c>
      <c r="V268" s="111">
        <f t="shared" si="175"/>
        <v>0</v>
      </c>
      <c r="W268" s="88"/>
      <c r="X268" s="1016" t="s">
        <v>181</v>
      </c>
      <c r="Y268" s="1009"/>
      <c r="Z268" s="1010"/>
      <c r="AA268" s="112">
        <v>0</v>
      </c>
      <c r="AB268" s="114" t="e">
        <f t="shared" si="205"/>
        <v>#DIV/0!</v>
      </c>
      <c r="AC268" s="107"/>
      <c r="AD268" s="108">
        <f t="shared" si="178"/>
        <v>392.39392555016752</v>
      </c>
      <c r="AE268" s="109">
        <f t="shared" si="179"/>
        <v>0</v>
      </c>
      <c r="AF268" s="110">
        <f t="shared" si="201"/>
        <v>11.445783132530121</v>
      </c>
      <c r="AG268" s="111">
        <f t="shared" si="180"/>
        <v>0</v>
      </c>
      <c r="AH268" s="88"/>
      <c r="AI268" s="1016" t="s">
        <v>181</v>
      </c>
      <c r="AJ268" s="1009"/>
      <c r="AK268" s="1010"/>
      <c r="AL268" s="112">
        <v>1</v>
      </c>
      <c r="AM268" s="168">
        <f>'Cél.por tricoma'!M383</f>
        <v>20.020017636684305</v>
      </c>
      <c r="AN268" s="107">
        <f t="shared" si="206"/>
        <v>20.020017636684305</v>
      </c>
      <c r="AO268" s="108">
        <f t="shared" si="183"/>
        <v>294.29544416262564</v>
      </c>
      <c r="AP268" s="109">
        <f t="shared" si="184"/>
        <v>5891.7999825316065</v>
      </c>
      <c r="AQ268" s="110">
        <f t="shared" si="185"/>
        <v>11.797872340425531</v>
      </c>
      <c r="AR268" s="111">
        <f t="shared" si="186"/>
        <v>499.39512926778275</v>
      </c>
      <c r="AS268" s="88"/>
      <c r="AT268" s="1016" t="s">
        <v>181</v>
      </c>
      <c r="AU268" s="1009"/>
      <c r="AV268" s="1010"/>
      <c r="AW268" s="112"/>
      <c r="AX268" s="114"/>
      <c r="AY268" s="107">
        <v>0</v>
      </c>
      <c r="AZ268" s="108">
        <f>Calibração!$E$33</f>
        <v>1223.7983560411221</v>
      </c>
      <c r="BA268" s="109">
        <f t="shared" si="187"/>
        <v>0</v>
      </c>
      <c r="BB268" s="110">
        <f t="shared" si="188"/>
        <v>10.888888888888889</v>
      </c>
      <c r="BC268" s="111">
        <f t="shared" si="189"/>
        <v>0</v>
      </c>
      <c r="BD268" s="88"/>
      <c r="BE268" s="1016" t="s">
        <v>181</v>
      </c>
      <c r="BF268" s="1009"/>
      <c r="BG268" s="1010"/>
      <c r="BH268" s="112">
        <v>4</v>
      </c>
      <c r="BI268" s="274">
        <f>'Cél.por tricoma'!W383</f>
        <v>19.338690476190479</v>
      </c>
      <c r="BJ268" s="107">
        <f t="shared" si="190"/>
        <v>77.354761904761915</v>
      </c>
      <c r="BK268" s="108">
        <f t="shared" si="191"/>
        <v>1631.731141388163</v>
      </c>
      <c r="BL268" s="109">
        <f t="shared" si="192"/>
        <v>126222.17393466675</v>
      </c>
      <c r="BM268" s="112">
        <f t="shared" si="193"/>
        <v>13.527027027027026</v>
      </c>
      <c r="BN268" s="111">
        <f t="shared" si="194"/>
        <v>9331.1097614039354</v>
      </c>
      <c r="BO268" s="88"/>
      <c r="BP268" s="1016" t="s">
        <v>181</v>
      </c>
      <c r="BQ268" s="1009"/>
      <c r="BR268" s="1010"/>
      <c r="BS268" s="112">
        <v>3</v>
      </c>
      <c r="BT268" s="114">
        <f>'Cél.por tricoma'!BN296</f>
        <v>25.363636363636363</v>
      </c>
      <c r="BU268" s="107">
        <f t="shared" si="195"/>
        <v>76.090909090909093</v>
      </c>
      <c r="BV268" s="108">
        <f t="shared" si="196"/>
        <v>1223.7983560411221</v>
      </c>
      <c r="BW268" s="109">
        <f t="shared" si="197"/>
        <v>93119.929455129022</v>
      </c>
      <c r="BX268" s="112">
        <f t="shared" si="198"/>
        <v>17.177419354838708</v>
      </c>
      <c r="BY268" s="111">
        <f t="shared" si="199"/>
        <v>5421.0663156976525</v>
      </c>
      <c r="BZ268" s="1018"/>
      <c r="CA268" s="88"/>
      <c r="CB268" s="88"/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  <c r="CQ268" s="89"/>
      <c r="CR268" s="89"/>
      <c r="CS268" s="89"/>
      <c r="CT268" s="89"/>
    </row>
    <row r="269" spans="1:98" ht="15.75" customHeight="1">
      <c r="A269" s="1018"/>
      <c r="B269" s="1015" t="s">
        <v>261</v>
      </c>
      <c r="C269" s="1009"/>
      <c r="D269" s="1010"/>
      <c r="E269" s="112"/>
      <c r="F269" s="114">
        <f t="shared" si="167"/>
        <v>0</v>
      </c>
      <c r="G269" s="107">
        <f t="shared" si="168"/>
        <v>0</v>
      </c>
      <c r="H269" s="108">
        <f>Calibração!$G$755</f>
        <v>0</v>
      </c>
      <c r="I269" s="109">
        <f t="shared" si="169"/>
        <v>0</v>
      </c>
      <c r="J269" s="110">
        <f t="shared" si="170"/>
        <v>17.316666666666666</v>
      </c>
      <c r="K269" s="111">
        <f t="shared" si="171"/>
        <v>0</v>
      </c>
      <c r="L269" s="86"/>
      <c r="M269" s="1015" t="s">
        <v>261</v>
      </c>
      <c r="N269" s="1009"/>
      <c r="O269" s="1010"/>
      <c r="P269" s="112">
        <v>1</v>
      </c>
      <c r="Q269" s="106">
        <f t="shared" si="202"/>
        <v>4.4333333333333336</v>
      </c>
      <c r="R269" s="107">
        <f t="shared" si="204"/>
        <v>4.4333333333333336</v>
      </c>
      <c r="S269" s="108">
        <f t="shared" si="172"/>
        <v>1223.7983560411221</v>
      </c>
      <c r="T269" s="109">
        <f t="shared" si="173"/>
        <v>5425.5060451156414</v>
      </c>
      <c r="U269" s="110">
        <f t="shared" si="174"/>
        <v>11.727272727272727</v>
      </c>
      <c r="V269" s="111">
        <f t="shared" si="175"/>
        <v>462.64005035869815</v>
      </c>
      <c r="W269" s="88"/>
      <c r="X269" s="1015" t="s">
        <v>261</v>
      </c>
      <c r="Y269" s="1009"/>
      <c r="Z269" s="1010"/>
      <c r="AA269" s="112">
        <v>3</v>
      </c>
      <c r="AB269" s="114">
        <f t="shared" si="205"/>
        <v>6.2</v>
      </c>
      <c r="AC269" s="107">
        <f t="shared" ref="AC269:AC293" si="207">AA269*AB269</f>
        <v>18.600000000000001</v>
      </c>
      <c r="AD269" s="108">
        <f t="shared" si="178"/>
        <v>392.39392555016752</v>
      </c>
      <c r="AE269" s="109">
        <f t="shared" si="179"/>
        <v>7298.5270152331168</v>
      </c>
      <c r="AF269" s="110">
        <f t="shared" si="201"/>
        <v>11.445783132530121</v>
      </c>
      <c r="AG269" s="111">
        <f t="shared" si="180"/>
        <v>83537.357403270609</v>
      </c>
      <c r="AH269" s="88"/>
      <c r="AI269" s="1015" t="s">
        <v>261</v>
      </c>
      <c r="AJ269" s="1009"/>
      <c r="AK269" s="1010"/>
      <c r="AL269" s="112">
        <v>3</v>
      </c>
      <c r="AM269" s="114">
        <f t="shared" ref="AM269:AM294" si="208">AM221</f>
        <v>4.9285714285714288</v>
      </c>
      <c r="AN269" s="107">
        <f t="shared" si="206"/>
        <v>14.785714285714286</v>
      </c>
      <c r="AO269" s="108">
        <f t="shared" si="183"/>
        <v>294.29544416262564</v>
      </c>
      <c r="AP269" s="109">
        <f t="shared" si="184"/>
        <v>4351.3683529759655</v>
      </c>
      <c r="AQ269" s="110">
        <f t="shared" si="185"/>
        <v>11.797872340425531</v>
      </c>
      <c r="AR269" s="111">
        <f t="shared" si="186"/>
        <v>368.82653307460845</v>
      </c>
      <c r="AS269" s="88"/>
      <c r="AT269" s="1015" t="s">
        <v>261</v>
      </c>
      <c r="AU269" s="1009"/>
      <c r="AV269" s="1010"/>
      <c r="AW269" s="112"/>
      <c r="AX269" s="114"/>
      <c r="AY269" s="107">
        <f>AW269*AX269</f>
        <v>0</v>
      </c>
      <c r="AZ269" s="108">
        <f>Calibração!$E$33</f>
        <v>1223.7983560411221</v>
      </c>
      <c r="BA269" s="109">
        <f t="shared" si="187"/>
        <v>0</v>
      </c>
      <c r="BB269" s="110">
        <f t="shared" si="188"/>
        <v>10.888888888888889</v>
      </c>
      <c r="BC269" s="111">
        <f t="shared" si="189"/>
        <v>0</v>
      </c>
      <c r="BD269" s="88"/>
      <c r="BE269" s="1015" t="s">
        <v>261</v>
      </c>
      <c r="BF269" s="1009"/>
      <c r="BG269" s="1010"/>
      <c r="BH269" s="112">
        <v>1</v>
      </c>
      <c r="BI269" s="114">
        <f>'Cél.por tricoma'!BN251</f>
        <v>5.666666666666667</v>
      </c>
      <c r="BJ269" s="107">
        <f t="shared" si="190"/>
        <v>5.666666666666667</v>
      </c>
      <c r="BK269" s="108">
        <f t="shared" si="191"/>
        <v>1631.731141388163</v>
      </c>
      <c r="BL269" s="109">
        <f t="shared" si="192"/>
        <v>9246.4764678662577</v>
      </c>
      <c r="BM269" s="112">
        <f t="shared" si="193"/>
        <v>13.527027027027026</v>
      </c>
      <c r="BN269" s="111">
        <f t="shared" si="194"/>
        <v>683.55570291918389</v>
      </c>
      <c r="BO269" s="88"/>
      <c r="BP269" s="1015" t="s">
        <v>261</v>
      </c>
      <c r="BQ269" s="1009"/>
      <c r="BR269" s="1010"/>
      <c r="BS269" s="112">
        <v>1</v>
      </c>
      <c r="BT269" s="114">
        <f>'Cél.por tricoma'!BN297</f>
        <v>4.833333333333333</v>
      </c>
      <c r="BU269" s="107">
        <f t="shared" si="195"/>
        <v>4.833333333333333</v>
      </c>
      <c r="BV269" s="108">
        <f t="shared" si="196"/>
        <v>1223.7983560411221</v>
      </c>
      <c r="BW269" s="109">
        <f t="shared" si="197"/>
        <v>5915.0253875320896</v>
      </c>
      <c r="BX269" s="112">
        <f t="shared" si="198"/>
        <v>17.177419354838708</v>
      </c>
      <c r="BY269" s="111">
        <f t="shared" si="199"/>
        <v>344.3488957999902</v>
      </c>
      <c r="BZ269" s="1018"/>
      <c r="CA269" s="88"/>
      <c r="CB269" s="88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89"/>
    </row>
    <row r="270" spans="1:98" ht="15.75" customHeight="1">
      <c r="A270" s="1018"/>
      <c r="B270" s="1016" t="s">
        <v>190</v>
      </c>
      <c r="C270" s="1009"/>
      <c r="D270" s="1010"/>
      <c r="E270" s="112"/>
      <c r="F270" s="114">
        <f t="shared" si="167"/>
        <v>0</v>
      </c>
      <c r="G270" s="107">
        <f t="shared" si="168"/>
        <v>0</v>
      </c>
      <c r="H270" s="108">
        <f>Calibração!$G$755</f>
        <v>0</v>
      </c>
      <c r="I270" s="109">
        <f t="shared" si="169"/>
        <v>0</v>
      </c>
      <c r="J270" s="110">
        <f t="shared" si="170"/>
        <v>17.316666666666666</v>
      </c>
      <c r="K270" s="111">
        <f t="shared" si="171"/>
        <v>0</v>
      </c>
      <c r="L270" s="86"/>
      <c r="M270" s="1016" t="s">
        <v>190</v>
      </c>
      <c r="N270" s="1009"/>
      <c r="O270" s="1010"/>
      <c r="P270" s="112">
        <v>0</v>
      </c>
      <c r="Q270" s="106">
        <f t="shared" si="202"/>
        <v>8.5333333333333332</v>
      </c>
      <c r="R270" s="107">
        <f t="shared" si="204"/>
        <v>0</v>
      </c>
      <c r="S270" s="108">
        <f t="shared" si="172"/>
        <v>1223.7983560411221</v>
      </c>
      <c r="T270" s="109">
        <f t="shared" si="173"/>
        <v>0</v>
      </c>
      <c r="U270" s="110">
        <f t="shared" si="174"/>
        <v>11.727272727272727</v>
      </c>
      <c r="V270" s="111">
        <f t="shared" si="175"/>
        <v>0</v>
      </c>
      <c r="W270" s="88"/>
      <c r="X270" s="1016" t="s">
        <v>190</v>
      </c>
      <c r="Y270" s="1009"/>
      <c r="Z270" s="1010"/>
      <c r="AA270" s="112">
        <v>1</v>
      </c>
      <c r="AB270" s="114">
        <f t="shared" si="205"/>
        <v>6.8</v>
      </c>
      <c r="AC270" s="107">
        <f t="shared" si="207"/>
        <v>6.8</v>
      </c>
      <c r="AD270" s="108">
        <f t="shared" si="178"/>
        <v>392.39392555016752</v>
      </c>
      <c r="AE270" s="109">
        <f t="shared" si="179"/>
        <v>2668.2786937411393</v>
      </c>
      <c r="AF270" s="110">
        <f t="shared" si="201"/>
        <v>11.445783132530121</v>
      </c>
      <c r="AG270" s="111">
        <f t="shared" si="180"/>
        <v>30540.539265711835</v>
      </c>
      <c r="AH270" s="88"/>
      <c r="AI270" s="1016" t="s">
        <v>190</v>
      </c>
      <c r="AJ270" s="1009"/>
      <c r="AK270" s="1010"/>
      <c r="AL270" s="112">
        <v>2</v>
      </c>
      <c r="AM270" s="114">
        <f t="shared" si="208"/>
        <v>9.1666666666666661</v>
      </c>
      <c r="AN270" s="107">
        <f t="shared" si="206"/>
        <v>18.333333333333332</v>
      </c>
      <c r="AO270" s="108">
        <f t="shared" si="183"/>
        <v>294.29544416262564</v>
      </c>
      <c r="AP270" s="109">
        <f t="shared" si="184"/>
        <v>5395.4164763148028</v>
      </c>
      <c r="AQ270" s="110">
        <f t="shared" si="185"/>
        <v>11.797872340425531</v>
      </c>
      <c r="AR270" s="111">
        <f t="shared" si="186"/>
        <v>457.32114406996527</v>
      </c>
      <c r="AS270" s="88"/>
      <c r="AT270" s="1016" t="s">
        <v>190</v>
      </c>
      <c r="AU270" s="1009"/>
      <c r="AV270" s="1010"/>
      <c r="AW270" s="112"/>
      <c r="AX270" s="114"/>
      <c r="AY270" s="107">
        <f>AW270*AX270</f>
        <v>0</v>
      </c>
      <c r="AZ270" s="108">
        <f>Calibração!$E$33</f>
        <v>1223.7983560411221</v>
      </c>
      <c r="BA270" s="109">
        <f t="shared" si="187"/>
        <v>0</v>
      </c>
      <c r="BB270" s="110">
        <f t="shared" si="188"/>
        <v>10.888888888888889</v>
      </c>
      <c r="BC270" s="111">
        <f t="shared" si="189"/>
        <v>0</v>
      </c>
      <c r="BD270" s="88"/>
      <c r="BE270" s="1016" t="s">
        <v>190</v>
      </c>
      <c r="BF270" s="1009"/>
      <c r="BG270" s="1010"/>
      <c r="BH270" s="112">
        <v>1</v>
      </c>
      <c r="BI270" s="114">
        <f>'Cél.por tricoma'!BN252</f>
        <v>27.6</v>
      </c>
      <c r="BJ270" s="107">
        <f t="shared" si="190"/>
        <v>27.6</v>
      </c>
      <c r="BK270" s="108">
        <f t="shared" si="191"/>
        <v>1631.731141388163</v>
      </c>
      <c r="BL270" s="109">
        <f t="shared" si="192"/>
        <v>45035.7795023133</v>
      </c>
      <c r="BM270" s="112">
        <f t="shared" si="193"/>
        <v>13.527027027027026</v>
      </c>
      <c r="BN270" s="111">
        <f t="shared" si="194"/>
        <v>3329.3183648063782</v>
      </c>
      <c r="BO270" s="88"/>
      <c r="BP270" s="1016" t="s">
        <v>190</v>
      </c>
      <c r="BQ270" s="1009"/>
      <c r="BR270" s="1010"/>
      <c r="BS270" s="112">
        <v>1</v>
      </c>
      <c r="BT270" s="114">
        <f>'Cél.por tricoma'!BN298</f>
        <v>32.466666666666669</v>
      </c>
      <c r="BU270" s="107">
        <f t="shared" si="195"/>
        <v>32.466666666666669</v>
      </c>
      <c r="BV270" s="108">
        <f t="shared" si="196"/>
        <v>1223.7983560411221</v>
      </c>
      <c r="BW270" s="109">
        <f t="shared" si="197"/>
        <v>39732.65329280177</v>
      </c>
      <c r="BX270" s="112">
        <f t="shared" si="198"/>
        <v>17.177419354838708</v>
      </c>
      <c r="BY270" s="111">
        <f t="shared" si="199"/>
        <v>2313.0746517875209</v>
      </c>
      <c r="BZ270" s="1018"/>
      <c r="CA270" s="88"/>
      <c r="CB270" s="88"/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  <c r="CQ270" s="89"/>
      <c r="CR270" s="89"/>
      <c r="CS270" s="89"/>
      <c r="CT270" s="89"/>
    </row>
    <row r="271" spans="1:98" ht="15.75" customHeight="1">
      <c r="A271" s="1018"/>
      <c r="B271" s="1011" t="s">
        <v>83</v>
      </c>
      <c r="C271" s="1009"/>
      <c r="D271" s="1010"/>
      <c r="E271" s="112"/>
      <c r="F271" s="115">
        <f t="shared" si="167"/>
        <v>0</v>
      </c>
      <c r="G271" s="107">
        <f t="shared" si="168"/>
        <v>0</v>
      </c>
      <c r="H271" s="108">
        <f>Calibração!$G$755</f>
        <v>0</v>
      </c>
      <c r="I271" s="109">
        <f t="shared" si="169"/>
        <v>0</v>
      </c>
      <c r="J271" s="110">
        <f t="shared" si="170"/>
        <v>17.316666666666666</v>
      </c>
      <c r="K271" s="111">
        <f t="shared" si="171"/>
        <v>0</v>
      </c>
      <c r="L271" s="86"/>
      <c r="M271" s="1011" t="s">
        <v>83</v>
      </c>
      <c r="N271" s="1009"/>
      <c r="O271" s="1010"/>
      <c r="P271" s="112">
        <v>0</v>
      </c>
      <c r="Q271" s="106">
        <f t="shared" si="202"/>
        <v>1</v>
      </c>
      <c r="R271" s="107">
        <f t="shared" si="204"/>
        <v>0</v>
      </c>
      <c r="S271" s="108">
        <f t="shared" si="172"/>
        <v>1223.7983560411221</v>
      </c>
      <c r="T271" s="109">
        <f t="shared" si="173"/>
        <v>0</v>
      </c>
      <c r="U271" s="110">
        <f t="shared" si="174"/>
        <v>11.727272727272727</v>
      </c>
      <c r="V271" s="111">
        <f t="shared" si="175"/>
        <v>0</v>
      </c>
      <c r="W271" s="88"/>
      <c r="X271" s="1011" t="s">
        <v>83</v>
      </c>
      <c r="Y271" s="1009"/>
      <c r="Z271" s="1010"/>
      <c r="AA271" s="112">
        <v>0</v>
      </c>
      <c r="AB271" s="115">
        <f t="shared" si="205"/>
        <v>1</v>
      </c>
      <c r="AC271" s="107">
        <f t="shared" si="207"/>
        <v>0</v>
      </c>
      <c r="AD271" s="108">
        <f t="shared" si="178"/>
        <v>392.39392555016752</v>
      </c>
      <c r="AE271" s="109">
        <f t="shared" si="179"/>
        <v>0</v>
      </c>
      <c r="AF271" s="110">
        <f t="shared" si="201"/>
        <v>11.445783132530121</v>
      </c>
      <c r="AG271" s="111">
        <f t="shared" si="180"/>
        <v>0</v>
      </c>
      <c r="AH271" s="88"/>
      <c r="AI271" s="1011" t="s">
        <v>83</v>
      </c>
      <c r="AJ271" s="1009"/>
      <c r="AK271" s="1010"/>
      <c r="AL271" s="112">
        <v>2</v>
      </c>
      <c r="AM271" s="115">
        <f t="shared" si="208"/>
        <v>1</v>
      </c>
      <c r="AN271" s="107">
        <f t="shared" si="206"/>
        <v>2</v>
      </c>
      <c r="AO271" s="108">
        <f t="shared" si="183"/>
        <v>294.29544416262564</v>
      </c>
      <c r="AP271" s="109">
        <f t="shared" si="184"/>
        <v>588.59088832525129</v>
      </c>
      <c r="AQ271" s="110">
        <f t="shared" si="185"/>
        <v>11.797872340425531</v>
      </c>
      <c r="AR271" s="111">
        <f t="shared" si="186"/>
        <v>49.889579353087129</v>
      </c>
      <c r="AS271" s="88"/>
      <c r="AT271" s="1011" t="s">
        <v>83</v>
      </c>
      <c r="AU271" s="1009"/>
      <c r="AV271" s="1010"/>
      <c r="AW271" s="112"/>
      <c r="AX271" s="115"/>
      <c r="AY271" s="107">
        <f>AW271*AX271</f>
        <v>0</v>
      </c>
      <c r="AZ271" s="108">
        <f>Calibração!$E$33</f>
        <v>1223.7983560411221</v>
      </c>
      <c r="BA271" s="109">
        <f t="shared" si="187"/>
        <v>0</v>
      </c>
      <c r="BB271" s="110">
        <f t="shared" si="188"/>
        <v>10.888888888888889</v>
      </c>
      <c r="BC271" s="111">
        <f t="shared" si="189"/>
        <v>0</v>
      </c>
      <c r="BD271" s="88"/>
      <c r="BE271" s="1011" t="s">
        <v>83</v>
      </c>
      <c r="BF271" s="1009"/>
      <c r="BG271" s="1010"/>
      <c r="BH271" s="112">
        <v>2</v>
      </c>
      <c r="BI271" s="115">
        <f>'Cél.por tricoma'!BN253</f>
        <v>1</v>
      </c>
      <c r="BJ271" s="107">
        <f t="shared" si="190"/>
        <v>2</v>
      </c>
      <c r="BK271" s="108">
        <f t="shared" si="191"/>
        <v>1631.731141388163</v>
      </c>
      <c r="BL271" s="109">
        <f t="shared" si="192"/>
        <v>3263.462282776326</v>
      </c>
      <c r="BM271" s="112">
        <f t="shared" si="193"/>
        <v>13.527027027027026</v>
      </c>
      <c r="BN271" s="111">
        <f t="shared" si="194"/>
        <v>241.25495397147665</v>
      </c>
      <c r="BO271" s="88"/>
      <c r="BP271" s="1011" t="s">
        <v>83</v>
      </c>
      <c r="BQ271" s="1009"/>
      <c r="BR271" s="1010"/>
      <c r="BS271" s="112">
        <v>0</v>
      </c>
      <c r="BT271" s="115">
        <f>'Cél.por tricoma'!BN299</f>
        <v>1</v>
      </c>
      <c r="BU271" s="107">
        <f t="shared" si="195"/>
        <v>0</v>
      </c>
      <c r="BV271" s="108">
        <f t="shared" si="196"/>
        <v>1223.7983560411221</v>
      </c>
      <c r="BW271" s="109">
        <f t="shared" si="197"/>
        <v>0</v>
      </c>
      <c r="BX271" s="112">
        <f t="shared" si="198"/>
        <v>17.177419354838708</v>
      </c>
      <c r="BY271" s="111">
        <f t="shared" si="199"/>
        <v>0</v>
      </c>
      <c r="BZ271" s="1018"/>
      <c r="CA271" s="88"/>
      <c r="CB271" s="88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  <c r="CQ271" s="89"/>
      <c r="CR271" s="89"/>
      <c r="CS271" s="89"/>
      <c r="CT271" s="89"/>
    </row>
    <row r="272" spans="1:98" ht="15.75" customHeight="1">
      <c r="A272" s="1018"/>
      <c r="B272" s="1016" t="s">
        <v>192</v>
      </c>
      <c r="C272" s="1009"/>
      <c r="D272" s="1010"/>
      <c r="E272" s="112"/>
      <c r="F272" s="114">
        <f t="shared" si="167"/>
        <v>0</v>
      </c>
      <c r="G272" s="107">
        <f t="shared" si="168"/>
        <v>0</v>
      </c>
      <c r="H272" s="108">
        <f>Calibração!$G$755</f>
        <v>0</v>
      </c>
      <c r="I272" s="109">
        <f t="shared" si="169"/>
        <v>0</v>
      </c>
      <c r="J272" s="110">
        <f t="shared" si="170"/>
        <v>17.316666666666666</v>
      </c>
      <c r="K272" s="111">
        <f t="shared" si="171"/>
        <v>0</v>
      </c>
      <c r="L272" s="86"/>
      <c r="M272" s="1016" t="s">
        <v>192</v>
      </c>
      <c r="N272" s="1009"/>
      <c r="O272" s="1010"/>
      <c r="P272" s="112">
        <v>0</v>
      </c>
      <c r="Q272" s="106">
        <f t="shared" si="202"/>
        <v>8</v>
      </c>
      <c r="R272" s="107">
        <f t="shared" si="204"/>
        <v>0</v>
      </c>
      <c r="S272" s="108">
        <f t="shared" si="172"/>
        <v>1223.7983560411221</v>
      </c>
      <c r="T272" s="109">
        <f t="shared" si="173"/>
        <v>0</v>
      </c>
      <c r="U272" s="110">
        <f t="shared" si="174"/>
        <v>11.727272727272727</v>
      </c>
      <c r="V272" s="111">
        <f t="shared" si="175"/>
        <v>0</v>
      </c>
      <c r="W272" s="88"/>
      <c r="X272" s="1016" t="s">
        <v>192</v>
      </c>
      <c r="Y272" s="1009"/>
      <c r="Z272" s="1010"/>
      <c r="AA272" s="112">
        <v>2</v>
      </c>
      <c r="AB272" s="275">
        <f>'Cél.por tricoma'!M386</f>
        <v>4.6293290043290041</v>
      </c>
      <c r="AC272" s="107">
        <f t="shared" si="207"/>
        <v>9.2586580086580081</v>
      </c>
      <c r="AD272" s="108">
        <f t="shared" si="178"/>
        <v>392.39392555016752</v>
      </c>
      <c r="AE272" s="109">
        <f t="shared" si="179"/>
        <v>3633.0411613438127</v>
      </c>
      <c r="AF272" s="110">
        <f t="shared" si="201"/>
        <v>11.445783132530121</v>
      </c>
      <c r="AG272" s="111">
        <f t="shared" si="180"/>
        <v>41583.001244296654</v>
      </c>
      <c r="AH272" s="88"/>
      <c r="AI272" s="1016" t="s">
        <v>192</v>
      </c>
      <c r="AJ272" s="1009"/>
      <c r="AK272" s="1010"/>
      <c r="AL272" s="112">
        <v>0</v>
      </c>
      <c r="AM272" s="114" t="e">
        <f t="shared" si="208"/>
        <v>#DIV/0!</v>
      </c>
      <c r="AN272" s="107"/>
      <c r="AO272" s="108">
        <f t="shared" si="183"/>
        <v>294.29544416262564</v>
      </c>
      <c r="AP272" s="109">
        <f t="shared" si="184"/>
        <v>0</v>
      </c>
      <c r="AQ272" s="110">
        <f t="shared" si="185"/>
        <v>11.797872340425531</v>
      </c>
      <c r="AR272" s="111">
        <f t="shared" si="186"/>
        <v>0</v>
      </c>
      <c r="AS272" s="88"/>
      <c r="AT272" s="1016" t="s">
        <v>192</v>
      </c>
      <c r="AU272" s="1009"/>
      <c r="AV272" s="1010"/>
      <c r="AW272" s="112"/>
      <c r="AX272" s="114"/>
      <c r="AY272" s="107">
        <v>0</v>
      </c>
      <c r="AZ272" s="108">
        <f>Calibração!$E$33</f>
        <v>1223.7983560411221</v>
      </c>
      <c r="BA272" s="109">
        <f t="shared" si="187"/>
        <v>0</v>
      </c>
      <c r="BB272" s="110">
        <f t="shared" si="188"/>
        <v>10.888888888888889</v>
      </c>
      <c r="BC272" s="111">
        <f t="shared" si="189"/>
        <v>0</v>
      </c>
      <c r="BD272" s="88"/>
      <c r="BE272" s="1016" t="s">
        <v>192</v>
      </c>
      <c r="BF272" s="1009"/>
      <c r="BG272" s="1010"/>
      <c r="BH272" s="112">
        <v>0</v>
      </c>
      <c r="BI272" s="114">
        <f>'Cél.por tricoma'!BN254</f>
        <v>4</v>
      </c>
      <c r="BJ272" s="107">
        <f t="shared" si="190"/>
        <v>0</v>
      </c>
      <c r="BK272" s="108">
        <f t="shared" si="191"/>
        <v>1631.731141388163</v>
      </c>
      <c r="BL272" s="109">
        <f t="shared" si="192"/>
        <v>0</v>
      </c>
      <c r="BM272" s="112">
        <f t="shared" si="193"/>
        <v>13.527027027027026</v>
      </c>
      <c r="BN272" s="111">
        <f t="shared" si="194"/>
        <v>0</v>
      </c>
      <c r="BO272" s="88"/>
      <c r="BP272" s="1016" t="s">
        <v>192</v>
      </c>
      <c r="BQ272" s="1009"/>
      <c r="BR272" s="1010"/>
      <c r="BS272" s="112">
        <v>0</v>
      </c>
      <c r="BT272" s="114">
        <f>'Cél.por tricoma'!BN300</f>
        <v>2</v>
      </c>
      <c r="BU272" s="107">
        <f t="shared" si="195"/>
        <v>0</v>
      </c>
      <c r="BV272" s="108">
        <f t="shared" si="196"/>
        <v>1223.7983560411221</v>
      </c>
      <c r="BW272" s="109">
        <f t="shared" si="197"/>
        <v>0</v>
      </c>
      <c r="BX272" s="112">
        <f t="shared" si="198"/>
        <v>17.177419354838708</v>
      </c>
      <c r="BY272" s="111">
        <f t="shared" si="199"/>
        <v>0</v>
      </c>
      <c r="BZ272" s="1018"/>
      <c r="CA272" s="88"/>
      <c r="CB272" s="88"/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  <c r="CQ272" s="89"/>
      <c r="CR272" s="89"/>
      <c r="CS272" s="89"/>
      <c r="CT272" s="89"/>
    </row>
    <row r="273" spans="1:98" ht="15.75" customHeight="1">
      <c r="A273" s="1018"/>
      <c r="B273" s="1016" t="s">
        <v>94</v>
      </c>
      <c r="C273" s="1009"/>
      <c r="D273" s="1010"/>
      <c r="E273" s="112"/>
      <c r="F273" s="114">
        <f t="shared" si="167"/>
        <v>0</v>
      </c>
      <c r="G273" s="107">
        <f t="shared" si="168"/>
        <v>0</v>
      </c>
      <c r="H273" s="108">
        <f>Calibração!$G$755</f>
        <v>0</v>
      </c>
      <c r="I273" s="109">
        <f t="shared" si="169"/>
        <v>0</v>
      </c>
      <c r="J273" s="110">
        <f t="shared" si="170"/>
        <v>17.316666666666666</v>
      </c>
      <c r="K273" s="111">
        <f t="shared" si="171"/>
        <v>0</v>
      </c>
      <c r="L273" s="86"/>
      <c r="M273" s="1016" t="s">
        <v>94</v>
      </c>
      <c r="N273" s="1009"/>
      <c r="O273" s="1010"/>
      <c r="P273" s="112">
        <v>21</v>
      </c>
      <c r="Q273" s="106">
        <f t="shared" si="202"/>
        <v>1</v>
      </c>
      <c r="R273" s="107">
        <f t="shared" si="204"/>
        <v>21</v>
      </c>
      <c r="S273" s="108">
        <f t="shared" si="172"/>
        <v>1223.7983560411221</v>
      </c>
      <c r="T273" s="109">
        <f t="shared" si="173"/>
        <v>25699.765476863566</v>
      </c>
      <c r="U273" s="110">
        <f t="shared" si="174"/>
        <v>11.727272727272727</v>
      </c>
      <c r="V273" s="111">
        <f t="shared" si="175"/>
        <v>2191.4528701201493</v>
      </c>
      <c r="W273" s="88"/>
      <c r="X273" s="1016" t="s">
        <v>94</v>
      </c>
      <c r="Y273" s="1009"/>
      <c r="Z273" s="1010"/>
      <c r="AA273" s="112">
        <v>21</v>
      </c>
      <c r="AB273" s="114">
        <f t="shared" ref="AB273:AB294" si="209">AB225</f>
        <v>1</v>
      </c>
      <c r="AC273" s="107">
        <f t="shared" si="207"/>
        <v>21</v>
      </c>
      <c r="AD273" s="108">
        <f t="shared" si="178"/>
        <v>392.39392555016752</v>
      </c>
      <c r="AE273" s="109">
        <f t="shared" si="179"/>
        <v>8240.2724365535178</v>
      </c>
      <c r="AF273" s="110">
        <f t="shared" si="201"/>
        <v>11.445783132530121</v>
      </c>
      <c r="AG273" s="111">
        <f t="shared" si="180"/>
        <v>94316.371261757129</v>
      </c>
      <c r="AH273" s="88"/>
      <c r="AI273" s="1016" t="s">
        <v>94</v>
      </c>
      <c r="AJ273" s="1009"/>
      <c r="AK273" s="1010"/>
      <c r="AL273" s="112">
        <v>21</v>
      </c>
      <c r="AM273" s="114">
        <f t="shared" si="208"/>
        <v>1</v>
      </c>
      <c r="AN273" s="107">
        <f t="shared" ref="AN273:AN293" si="210">AL273*AM273</f>
        <v>21</v>
      </c>
      <c r="AO273" s="108">
        <f t="shared" si="183"/>
        <v>294.29544416262564</v>
      </c>
      <c r="AP273" s="109">
        <f t="shared" si="184"/>
        <v>6180.2043274151383</v>
      </c>
      <c r="AQ273" s="110">
        <f t="shared" si="185"/>
        <v>11.797872340425531</v>
      </c>
      <c r="AR273" s="111">
        <f t="shared" si="186"/>
        <v>523.84058320741485</v>
      </c>
      <c r="AS273" s="88"/>
      <c r="AT273" s="1016" t="s">
        <v>94</v>
      </c>
      <c r="AU273" s="1009"/>
      <c r="AV273" s="1010"/>
      <c r="AW273" s="112"/>
      <c r="AX273" s="114"/>
      <c r="AY273" s="107">
        <f t="shared" ref="AY273:AY287" si="211">AW273*AX273</f>
        <v>0</v>
      </c>
      <c r="AZ273" s="108">
        <f>Calibração!$E$33</f>
        <v>1223.7983560411221</v>
      </c>
      <c r="BA273" s="109">
        <f t="shared" si="187"/>
        <v>0</v>
      </c>
      <c r="BB273" s="110">
        <f t="shared" si="188"/>
        <v>10.888888888888889</v>
      </c>
      <c r="BC273" s="111">
        <f t="shared" si="189"/>
        <v>0</v>
      </c>
      <c r="BD273" s="88"/>
      <c r="BE273" s="1016" t="s">
        <v>94</v>
      </c>
      <c r="BF273" s="1009"/>
      <c r="BG273" s="1010"/>
      <c r="BH273" s="112">
        <v>6</v>
      </c>
      <c r="BI273" s="114">
        <f>'Cél.por tricoma'!BN255</f>
        <v>1</v>
      </c>
      <c r="BJ273" s="107">
        <f t="shared" si="190"/>
        <v>6</v>
      </c>
      <c r="BK273" s="108">
        <f t="shared" si="191"/>
        <v>1631.731141388163</v>
      </c>
      <c r="BL273" s="109">
        <f t="shared" si="192"/>
        <v>9790.3868483289771</v>
      </c>
      <c r="BM273" s="112">
        <f t="shared" si="193"/>
        <v>13.527027027027026</v>
      </c>
      <c r="BN273" s="111">
        <f t="shared" si="194"/>
        <v>723.76486191442996</v>
      </c>
      <c r="BO273" s="88"/>
      <c r="BP273" s="1016" t="s">
        <v>94</v>
      </c>
      <c r="BQ273" s="1009"/>
      <c r="BR273" s="1010"/>
      <c r="BS273" s="112">
        <v>6</v>
      </c>
      <c r="BT273" s="114">
        <f>'Cél.por tricoma'!BN301</f>
        <v>1</v>
      </c>
      <c r="BU273" s="107">
        <f t="shared" si="195"/>
        <v>6</v>
      </c>
      <c r="BV273" s="108">
        <f t="shared" si="196"/>
        <v>1223.7983560411221</v>
      </c>
      <c r="BW273" s="109">
        <f t="shared" si="197"/>
        <v>7342.7901362467328</v>
      </c>
      <c r="BX273" s="112">
        <f t="shared" si="198"/>
        <v>17.177419354838708</v>
      </c>
      <c r="BY273" s="111">
        <f t="shared" si="199"/>
        <v>427.46759478619481</v>
      </c>
      <c r="BZ273" s="1018"/>
      <c r="CA273" s="88"/>
      <c r="CB273" s="88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</row>
    <row r="274" spans="1:98" ht="15.75" customHeight="1">
      <c r="A274" s="1018"/>
      <c r="B274" s="1016" t="s">
        <v>196</v>
      </c>
      <c r="C274" s="1009"/>
      <c r="D274" s="1010"/>
      <c r="E274" s="112"/>
      <c r="F274" s="114">
        <f t="shared" si="167"/>
        <v>0</v>
      </c>
      <c r="G274" s="107">
        <f t="shared" si="168"/>
        <v>0</v>
      </c>
      <c r="H274" s="108">
        <f>Calibração!$G$755</f>
        <v>0</v>
      </c>
      <c r="I274" s="109">
        <f t="shared" si="169"/>
        <v>0</v>
      </c>
      <c r="J274" s="110">
        <f t="shared" si="170"/>
        <v>17.316666666666666</v>
      </c>
      <c r="K274" s="111">
        <f t="shared" si="171"/>
        <v>0</v>
      </c>
      <c r="L274" s="86"/>
      <c r="M274" s="1016" t="s">
        <v>196</v>
      </c>
      <c r="N274" s="1009"/>
      <c r="O274" s="1010"/>
      <c r="P274" s="112">
        <v>13</v>
      </c>
      <c r="Q274" s="106">
        <f t="shared" si="202"/>
        <v>11</v>
      </c>
      <c r="R274" s="107">
        <f t="shared" si="204"/>
        <v>143</v>
      </c>
      <c r="S274" s="108">
        <f t="shared" si="172"/>
        <v>1223.7983560411221</v>
      </c>
      <c r="T274" s="109">
        <f t="shared" si="173"/>
        <v>175003.16491388046</v>
      </c>
      <c r="U274" s="110">
        <f t="shared" si="174"/>
        <v>11.727272727272727</v>
      </c>
      <c r="V274" s="111">
        <f t="shared" si="175"/>
        <v>14922.750496532444</v>
      </c>
      <c r="W274" s="88"/>
      <c r="X274" s="1016" t="s">
        <v>196</v>
      </c>
      <c r="Y274" s="1009"/>
      <c r="Z274" s="1010"/>
      <c r="AA274" s="112">
        <v>17</v>
      </c>
      <c r="AB274" s="114">
        <f t="shared" si="209"/>
        <v>20.234126984126981</v>
      </c>
      <c r="AC274" s="107">
        <f t="shared" si="207"/>
        <v>343.98015873015868</v>
      </c>
      <c r="AD274" s="108">
        <f t="shared" si="178"/>
        <v>392.39392555016752</v>
      </c>
      <c r="AE274" s="109">
        <f t="shared" si="179"/>
        <v>134975.7247954967</v>
      </c>
      <c r="AF274" s="110">
        <f t="shared" si="201"/>
        <v>11.445783132530121</v>
      </c>
      <c r="AG274" s="111">
        <f t="shared" si="180"/>
        <v>1544902.8741653238</v>
      </c>
      <c r="AH274" s="88"/>
      <c r="AI274" s="1016" t="s">
        <v>196</v>
      </c>
      <c r="AJ274" s="1009"/>
      <c r="AK274" s="1010"/>
      <c r="AL274" s="112">
        <v>11</v>
      </c>
      <c r="AM274" s="114">
        <f t="shared" si="208"/>
        <v>12.833333333333334</v>
      </c>
      <c r="AN274" s="107">
        <f t="shared" si="210"/>
        <v>141.16666666666669</v>
      </c>
      <c r="AO274" s="108">
        <f t="shared" si="183"/>
        <v>294.29544416262564</v>
      </c>
      <c r="AP274" s="109">
        <f t="shared" si="184"/>
        <v>41544.706867623994</v>
      </c>
      <c r="AQ274" s="110">
        <f t="shared" si="185"/>
        <v>11.797872340425531</v>
      </c>
      <c r="AR274" s="111">
        <f t="shared" si="186"/>
        <v>3521.3728093387335</v>
      </c>
      <c r="AS274" s="88"/>
      <c r="AT274" s="1016" t="s">
        <v>196</v>
      </c>
      <c r="AU274" s="1009"/>
      <c r="AV274" s="1010"/>
      <c r="AW274" s="112"/>
      <c r="AX274" s="114"/>
      <c r="AY274" s="107">
        <f t="shared" si="211"/>
        <v>0</v>
      </c>
      <c r="AZ274" s="108">
        <f>Calibração!$E$33</f>
        <v>1223.7983560411221</v>
      </c>
      <c r="BA274" s="109">
        <f t="shared" si="187"/>
        <v>0</v>
      </c>
      <c r="BB274" s="110">
        <f t="shared" si="188"/>
        <v>10.888888888888889</v>
      </c>
      <c r="BC274" s="111">
        <f t="shared" si="189"/>
        <v>0</v>
      </c>
      <c r="BD274" s="88"/>
      <c r="BE274" s="1016" t="s">
        <v>196</v>
      </c>
      <c r="BF274" s="1009"/>
      <c r="BG274" s="1010"/>
      <c r="BH274" s="112">
        <v>47</v>
      </c>
      <c r="BI274" s="276">
        <f>'Cél.por tricoma'!W387</f>
        <v>18.735707502374169</v>
      </c>
      <c r="BJ274" s="107">
        <f t="shared" si="190"/>
        <v>880.57825261158587</v>
      </c>
      <c r="BK274" s="108">
        <f t="shared" si="191"/>
        <v>1631.731141388163</v>
      </c>
      <c r="BL274" s="109">
        <f t="shared" si="192"/>
        <v>1436866.957215497</v>
      </c>
      <c r="BM274" s="112">
        <f t="shared" si="193"/>
        <v>13.527027027027026</v>
      </c>
      <c r="BN274" s="111">
        <f t="shared" si="194"/>
        <v>106221.93290104574</v>
      </c>
      <c r="BO274" s="88"/>
      <c r="BP274" s="1016" t="s">
        <v>196</v>
      </c>
      <c r="BQ274" s="1009"/>
      <c r="BR274" s="1010"/>
      <c r="BS274" s="112">
        <v>93</v>
      </c>
      <c r="BT274" s="114">
        <f>'Cél.por tricoma'!BN302</f>
        <v>7.5</v>
      </c>
      <c r="BU274" s="107">
        <f t="shared" si="195"/>
        <v>697.5</v>
      </c>
      <c r="BV274" s="108">
        <f t="shared" si="196"/>
        <v>1223.7983560411221</v>
      </c>
      <c r="BW274" s="109">
        <f t="shared" si="197"/>
        <v>853599.35333868267</v>
      </c>
      <c r="BX274" s="112">
        <f t="shared" si="198"/>
        <v>17.177419354838708</v>
      </c>
      <c r="BY274" s="111">
        <f t="shared" si="199"/>
        <v>49693.107893895147</v>
      </c>
      <c r="BZ274" s="1018"/>
      <c r="CA274" s="88"/>
      <c r="CB274" s="88"/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  <c r="CQ274" s="89"/>
      <c r="CR274" s="89"/>
      <c r="CS274" s="89"/>
      <c r="CT274" s="89"/>
    </row>
    <row r="275" spans="1:98" ht="15.75" customHeight="1">
      <c r="A275" s="1018"/>
      <c r="B275" s="1016" t="s">
        <v>100</v>
      </c>
      <c r="C275" s="1009"/>
      <c r="D275" s="1010"/>
      <c r="E275" s="112"/>
      <c r="F275" s="114">
        <f t="shared" si="167"/>
        <v>0</v>
      </c>
      <c r="G275" s="107">
        <f t="shared" si="168"/>
        <v>0</v>
      </c>
      <c r="H275" s="108">
        <f>Calibração!$G$755</f>
        <v>0</v>
      </c>
      <c r="I275" s="109">
        <f t="shared" si="169"/>
        <v>0</v>
      </c>
      <c r="J275" s="110">
        <f t="shared" si="170"/>
        <v>17.316666666666666</v>
      </c>
      <c r="K275" s="111">
        <f t="shared" si="171"/>
        <v>0</v>
      </c>
      <c r="L275" s="86"/>
      <c r="M275" s="1016" t="s">
        <v>100</v>
      </c>
      <c r="N275" s="1009"/>
      <c r="O275" s="1010"/>
      <c r="P275" s="112">
        <v>4</v>
      </c>
      <c r="Q275" s="106">
        <f t="shared" si="202"/>
        <v>1</v>
      </c>
      <c r="R275" s="107">
        <f t="shared" si="204"/>
        <v>4</v>
      </c>
      <c r="S275" s="108">
        <f t="shared" si="172"/>
        <v>1223.7983560411221</v>
      </c>
      <c r="T275" s="109">
        <f t="shared" si="173"/>
        <v>4895.1934241644885</v>
      </c>
      <c r="U275" s="110">
        <f t="shared" si="174"/>
        <v>11.727272727272727</v>
      </c>
      <c r="V275" s="111">
        <f t="shared" si="175"/>
        <v>417.41959430859981</v>
      </c>
      <c r="W275" s="88"/>
      <c r="X275" s="1016" t="s">
        <v>100</v>
      </c>
      <c r="Y275" s="1009"/>
      <c r="Z275" s="1010"/>
      <c r="AA275" s="112">
        <v>4</v>
      </c>
      <c r="AB275" s="115">
        <f t="shared" si="209"/>
        <v>1</v>
      </c>
      <c r="AC275" s="107">
        <f t="shared" si="207"/>
        <v>4</v>
      </c>
      <c r="AD275" s="108">
        <f t="shared" si="178"/>
        <v>392.39392555016752</v>
      </c>
      <c r="AE275" s="109">
        <f t="shared" si="179"/>
        <v>1569.5757022006701</v>
      </c>
      <c r="AF275" s="110">
        <f t="shared" si="201"/>
        <v>11.445783132530121</v>
      </c>
      <c r="AG275" s="111">
        <f t="shared" si="180"/>
        <v>17965.023097477551</v>
      </c>
      <c r="AH275" s="88"/>
      <c r="AI275" s="1016" t="s">
        <v>100</v>
      </c>
      <c r="AJ275" s="1009"/>
      <c r="AK275" s="1010"/>
      <c r="AL275" s="112">
        <v>2</v>
      </c>
      <c r="AM275" s="115">
        <f t="shared" si="208"/>
        <v>1</v>
      </c>
      <c r="AN275" s="107">
        <f t="shared" si="210"/>
        <v>2</v>
      </c>
      <c r="AO275" s="108">
        <f t="shared" si="183"/>
        <v>294.29544416262564</v>
      </c>
      <c r="AP275" s="109">
        <f t="shared" si="184"/>
        <v>588.59088832525129</v>
      </c>
      <c r="AQ275" s="110">
        <f t="shared" si="185"/>
        <v>11.797872340425531</v>
      </c>
      <c r="AR275" s="111">
        <f t="shared" si="186"/>
        <v>49.889579353087129</v>
      </c>
      <c r="AS275" s="88"/>
      <c r="AT275" s="1016" t="s">
        <v>100</v>
      </c>
      <c r="AU275" s="1009"/>
      <c r="AV275" s="1010"/>
      <c r="AW275" s="112"/>
      <c r="AX275" s="115"/>
      <c r="AY275" s="107">
        <f t="shared" si="211"/>
        <v>0</v>
      </c>
      <c r="AZ275" s="108">
        <f>Calibração!$E$33</f>
        <v>1223.7983560411221</v>
      </c>
      <c r="BA275" s="109">
        <f t="shared" si="187"/>
        <v>0</v>
      </c>
      <c r="BB275" s="110">
        <f t="shared" si="188"/>
        <v>10.888888888888889</v>
      </c>
      <c r="BC275" s="111">
        <f t="shared" si="189"/>
        <v>0</v>
      </c>
      <c r="BD275" s="88"/>
      <c r="BE275" s="1016" t="s">
        <v>100</v>
      </c>
      <c r="BF275" s="1009"/>
      <c r="BG275" s="1010"/>
      <c r="BH275" s="112">
        <v>5</v>
      </c>
      <c r="BI275" s="115">
        <f>'Cél.por tricoma'!BN257</f>
        <v>1</v>
      </c>
      <c r="BJ275" s="107">
        <f t="shared" si="190"/>
        <v>5</v>
      </c>
      <c r="BK275" s="108">
        <f t="shared" si="191"/>
        <v>1631.731141388163</v>
      </c>
      <c r="BL275" s="109">
        <f t="shared" si="192"/>
        <v>8158.6557069408154</v>
      </c>
      <c r="BM275" s="112">
        <f t="shared" si="193"/>
        <v>13.527027027027026</v>
      </c>
      <c r="BN275" s="111">
        <f t="shared" si="194"/>
        <v>603.13738492869163</v>
      </c>
      <c r="BO275" s="88"/>
      <c r="BP275" s="1016" t="s">
        <v>100</v>
      </c>
      <c r="BQ275" s="1009"/>
      <c r="BR275" s="1010"/>
      <c r="BS275" s="112">
        <v>2</v>
      </c>
      <c r="BT275" s="115">
        <f>'Cél.por tricoma'!BN303</f>
        <v>1</v>
      </c>
      <c r="BU275" s="107">
        <f t="shared" si="195"/>
        <v>2</v>
      </c>
      <c r="BV275" s="108">
        <f t="shared" si="196"/>
        <v>1223.7983560411221</v>
      </c>
      <c r="BW275" s="109">
        <f t="shared" si="197"/>
        <v>2447.5967120822443</v>
      </c>
      <c r="BX275" s="112">
        <f t="shared" si="198"/>
        <v>17.177419354838708</v>
      </c>
      <c r="BY275" s="111">
        <f t="shared" si="199"/>
        <v>142.48919826206495</v>
      </c>
      <c r="BZ275" s="1018"/>
      <c r="CA275" s="88"/>
      <c r="CB275" s="88"/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  <c r="CQ275" s="89"/>
      <c r="CR275" s="89"/>
      <c r="CS275" s="89"/>
      <c r="CT275" s="89"/>
    </row>
    <row r="276" spans="1:98" ht="15.75" customHeight="1">
      <c r="A276" s="1018"/>
      <c r="B276" s="1016" t="s">
        <v>198</v>
      </c>
      <c r="C276" s="1009"/>
      <c r="D276" s="1010"/>
      <c r="E276" s="112"/>
      <c r="F276" s="114">
        <f t="shared" si="167"/>
        <v>0</v>
      </c>
      <c r="G276" s="107">
        <f t="shared" si="168"/>
        <v>0</v>
      </c>
      <c r="H276" s="108">
        <f>Calibração!$G$755</f>
        <v>0</v>
      </c>
      <c r="I276" s="109">
        <f t="shared" si="169"/>
        <v>0</v>
      </c>
      <c r="J276" s="110">
        <f t="shared" si="170"/>
        <v>17.316666666666666</v>
      </c>
      <c r="K276" s="111">
        <f t="shared" si="171"/>
        <v>0</v>
      </c>
      <c r="L276" s="86"/>
      <c r="M276" s="1016" t="s">
        <v>198</v>
      </c>
      <c r="N276" s="1009"/>
      <c r="O276" s="1010"/>
      <c r="P276" s="112">
        <v>1</v>
      </c>
      <c r="Q276" s="106">
        <f t="shared" si="202"/>
        <v>35.928571428571431</v>
      </c>
      <c r="R276" s="107">
        <f t="shared" si="204"/>
        <v>35.928571428571431</v>
      </c>
      <c r="S276" s="108">
        <f t="shared" si="172"/>
        <v>1223.7983560411221</v>
      </c>
      <c r="T276" s="109">
        <f t="shared" si="173"/>
        <v>43969.326649191746</v>
      </c>
      <c r="U276" s="110">
        <f t="shared" si="174"/>
        <v>11.727272727272727</v>
      </c>
      <c r="V276" s="111">
        <f t="shared" si="175"/>
        <v>3749.3224274504591</v>
      </c>
      <c r="W276" s="88"/>
      <c r="X276" s="1016" t="s">
        <v>198</v>
      </c>
      <c r="Y276" s="1009"/>
      <c r="Z276" s="1010"/>
      <c r="AA276" s="112">
        <v>0</v>
      </c>
      <c r="AB276" s="114">
        <f t="shared" si="209"/>
        <v>27</v>
      </c>
      <c r="AC276" s="107">
        <f t="shared" si="207"/>
        <v>0</v>
      </c>
      <c r="AD276" s="108">
        <f t="shared" si="178"/>
        <v>392.39392555016752</v>
      </c>
      <c r="AE276" s="109">
        <f t="shared" si="179"/>
        <v>0</v>
      </c>
      <c r="AF276" s="110">
        <f t="shared" si="201"/>
        <v>11.445783132530121</v>
      </c>
      <c r="AG276" s="111">
        <f t="shared" si="180"/>
        <v>0</v>
      </c>
      <c r="AH276" s="88"/>
      <c r="AI276" s="1016" t="s">
        <v>198</v>
      </c>
      <c r="AJ276" s="1009"/>
      <c r="AK276" s="1010"/>
      <c r="AL276" s="112">
        <v>0</v>
      </c>
      <c r="AM276" s="114">
        <f t="shared" si="208"/>
        <v>28.125</v>
      </c>
      <c r="AN276" s="107">
        <f t="shared" si="210"/>
        <v>0</v>
      </c>
      <c r="AO276" s="108">
        <f t="shared" si="183"/>
        <v>294.29544416262564</v>
      </c>
      <c r="AP276" s="109">
        <f t="shared" si="184"/>
        <v>0</v>
      </c>
      <c r="AQ276" s="110">
        <f t="shared" si="185"/>
        <v>11.797872340425531</v>
      </c>
      <c r="AR276" s="111">
        <f t="shared" si="186"/>
        <v>0</v>
      </c>
      <c r="AS276" s="88"/>
      <c r="AT276" s="1016" t="s">
        <v>198</v>
      </c>
      <c r="AU276" s="1009"/>
      <c r="AV276" s="1010"/>
      <c r="AW276" s="112"/>
      <c r="AX276" s="114"/>
      <c r="AY276" s="107">
        <f t="shared" si="211"/>
        <v>0</v>
      </c>
      <c r="AZ276" s="108">
        <f>Calibração!$E$33</f>
        <v>1223.7983560411221</v>
      </c>
      <c r="BA276" s="109">
        <f t="shared" si="187"/>
        <v>0</v>
      </c>
      <c r="BB276" s="110">
        <f t="shared" si="188"/>
        <v>10.888888888888889</v>
      </c>
      <c r="BC276" s="111">
        <f t="shared" si="189"/>
        <v>0</v>
      </c>
      <c r="BD276" s="88"/>
      <c r="BE276" s="1016" t="s">
        <v>198</v>
      </c>
      <c r="BF276" s="1009"/>
      <c r="BG276" s="1010"/>
      <c r="BH276" s="112">
        <v>0</v>
      </c>
      <c r="BI276" s="114">
        <f>'Cél.por tricoma'!BN258</f>
        <v>28.333333333333332</v>
      </c>
      <c r="BJ276" s="107">
        <f t="shared" si="190"/>
        <v>0</v>
      </c>
      <c r="BK276" s="108">
        <f t="shared" si="191"/>
        <v>1631.731141388163</v>
      </c>
      <c r="BL276" s="109">
        <f t="shared" si="192"/>
        <v>0</v>
      </c>
      <c r="BM276" s="112">
        <f t="shared" si="193"/>
        <v>13.527027027027026</v>
      </c>
      <c r="BN276" s="111">
        <f t="shared" si="194"/>
        <v>0</v>
      </c>
      <c r="BO276" s="88"/>
      <c r="BP276" s="1016" t="s">
        <v>198</v>
      </c>
      <c r="BQ276" s="1009"/>
      <c r="BR276" s="1010"/>
      <c r="BS276" s="112">
        <v>0</v>
      </c>
      <c r="BT276" s="114">
        <f>'Cél.por tricoma'!BN304</f>
        <v>40</v>
      </c>
      <c r="BU276" s="107">
        <f t="shared" si="195"/>
        <v>0</v>
      </c>
      <c r="BV276" s="108">
        <f t="shared" si="196"/>
        <v>1223.7983560411221</v>
      </c>
      <c r="BW276" s="109">
        <f t="shared" si="197"/>
        <v>0</v>
      </c>
      <c r="BX276" s="112">
        <f t="shared" si="198"/>
        <v>17.177419354838708</v>
      </c>
      <c r="BY276" s="111">
        <f t="shared" si="199"/>
        <v>0</v>
      </c>
      <c r="BZ276" s="1018"/>
      <c r="CA276" s="88"/>
      <c r="CB276" s="88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</row>
    <row r="277" spans="1:98" ht="15.75" customHeight="1">
      <c r="A277" s="1018"/>
      <c r="B277" s="1016" t="s">
        <v>201</v>
      </c>
      <c r="C277" s="1009"/>
      <c r="D277" s="1010"/>
      <c r="E277" s="112"/>
      <c r="F277" s="114">
        <f t="shared" si="167"/>
        <v>0</v>
      </c>
      <c r="G277" s="107">
        <f t="shared" si="168"/>
        <v>0</v>
      </c>
      <c r="H277" s="108">
        <f>Calibração!$G$755</f>
        <v>0</v>
      </c>
      <c r="I277" s="109">
        <f t="shared" si="169"/>
        <v>0</v>
      </c>
      <c r="J277" s="110">
        <f t="shared" si="170"/>
        <v>17.316666666666666</v>
      </c>
      <c r="K277" s="111">
        <f t="shared" si="171"/>
        <v>0</v>
      </c>
      <c r="L277" s="86"/>
      <c r="M277" s="1016" t="s">
        <v>201</v>
      </c>
      <c r="N277" s="1009"/>
      <c r="O277" s="1010"/>
      <c r="P277" s="112">
        <v>0</v>
      </c>
      <c r="Q277" s="106">
        <f t="shared" si="202"/>
        <v>14.333333333333334</v>
      </c>
      <c r="R277" s="107">
        <f t="shared" si="204"/>
        <v>0</v>
      </c>
      <c r="S277" s="108">
        <f t="shared" si="172"/>
        <v>1223.7983560411221</v>
      </c>
      <c r="T277" s="109">
        <f t="shared" si="173"/>
        <v>0</v>
      </c>
      <c r="U277" s="110">
        <f t="shared" si="174"/>
        <v>11.727272727272727</v>
      </c>
      <c r="V277" s="111">
        <f t="shared" si="175"/>
        <v>0</v>
      </c>
      <c r="W277" s="88"/>
      <c r="X277" s="1016" t="s">
        <v>201</v>
      </c>
      <c r="Y277" s="1009"/>
      <c r="Z277" s="1010"/>
      <c r="AA277" s="112">
        <v>3</v>
      </c>
      <c r="AB277" s="114">
        <f t="shared" si="209"/>
        <v>18.9375</v>
      </c>
      <c r="AC277" s="107">
        <f t="shared" si="207"/>
        <v>56.8125</v>
      </c>
      <c r="AD277" s="108">
        <f t="shared" si="178"/>
        <v>392.39392555016752</v>
      </c>
      <c r="AE277" s="109">
        <f t="shared" si="179"/>
        <v>22292.879895318893</v>
      </c>
      <c r="AF277" s="110">
        <f t="shared" si="201"/>
        <v>11.445783132530121</v>
      </c>
      <c r="AG277" s="111">
        <f t="shared" si="180"/>
        <v>255159.46868136083</v>
      </c>
      <c r="AH277" s="88"/>
      <c r="AI277" s="1016" t="s">
        <v>201</v>
      </c>
      <c r="AJ277" s="1009"/>
      <c r="AK277" s="1010"/>
      <c r="AL277" s="112">
        <v>4</v>
      </c>
      <c r="AM277" s="114">
        <f t="shared" si="208"/>
        <v>41.625</v>
      </c>
      <c r="AN277" s="107">
        <f t="shared" si="210"/>
        <v>166.5</v>
      </c>
      <c r="AO277" s="108">
        <f t="shared" si="183"/>
        <v>294.29544416262564</v>
      </c>
      <c r="AP277" s="109">
        <f t="shared" si="184"/>
        <v>49000.191453077168</v>
      </c>
      <c r="AQ277" s="110">
        <f t="shared" si="185"/>
        <v>11.797872340425531</v>
      </c>
      <c r="AR277" s="111">
        <f t="shared" si="186"/>
        <v>4153.3074811445031</v>
      </c>
      <c r="AS277" s="88"/>
      <c r="AT277" s="1016" t="s">
        <v>201</v>
      </c>
      <c r="AU277" s="1009"/>
      <c r="AV277" s="1010"/>
      <c r="AW277" s="112"/>
      <c r="AX277" s="114"/>
      <c r="AY277" s="107">
        <f t="shared" si="211"/>
        <v>0</v>
      </c>
      <c r="AZ277" s="108">
        <f>Calibração!$E$33</f>
        <v>1223.7983560411221</v>
      </c>
      <c r="BA277" s="109">
        <f t="shared" si="187"/>
        <v>0</v>
      </c>
      <c r="BB277" s="110">
        <f t="shared" si="188"/>
        <v>10.888888888888889</v>
      </c>
      <c r="BC277" s="111">
        <f t="shared" si="189"/>
        <v>0</v>
      </c>
      <c r="BD277" s="88"/>
      <c r="BE277" s="1016" t="s">
        <v>201</v>
      </c>
      <c r="BF277" s="1009"/>
      <c r="BG277" s="1010"/>
      <c r="BH277" s="112">
        <v>0</v>
      </c>
      <c r="BI277" s="114">
        <f>'Cél.por tricoma'!BN259</f>
        <v>73.666666666666671</v>
      </c>
      <c r="BJ277" s="107">
        <f t="shared" si="190"/>
        <v>0</v>
      </c>
      <c r="BK277" s="108">
        <f t="shared" si="191"/>
        <v>1631.731141388163</v>
      </c>
      <c r="BL277" s="109">
        <f t="shared" si="192"/>
        <v>0</v>
      </c>
      <c r="BM277" s="112">
        <f t="shared" si="193"/>
        <v>13.527027027027026</v>
      </c>
      <c r="BN277" s="111">
        <f t="shared" si="194"/>
        <v>0</v>
      </c>
      <c r="BO277" s="88"/>
      <c r="BP277" s="1016" t="s">
        <v>201</v>
      </c>
      <c r="BQ277" s="1009"/>
      <c r="BR277" s="1010"/>
      <c r="BS277" s="112">
        <v>1</v>
      </c>
      <c r="BT277" s="114">
        <f>'Cél.por tricoma'!BN305</f>
        <v>69.045454545454547</v>
      </c>
      <c r="BU277" s="107">
        <f t="shared" si="195"/>
        <v>69.045454545454547</v>
      </c>
      <c r="BV277" s="108">
        <f t="shared" si="196"/>
        <v>1223.7983560411221</v>
      </c>
      <c r="BW277" s="109">
        <f t="shared" si="197"/>
        <v>84497.713764839296</v>
      </c>
      <c r="BX277" s="112">
        <f t="shared" si="198"/>
        <v>17.177419354838708</v>
      </c>
      <c r="BY277" s="111">
        <f t="shared" si="199"/>
        <v>4919.115730910833</v>
      </c>
      <c r="BZ277" s="1018"/>
      <c r="CA277" s="88"/>
      <c r="CB277" s="88"/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  <c r="CQ277" s="89"/>
      <c r="CR277" s="89"/>
      <c r="CS277" s="89"/>
      <c r="CT277" s="89"/>
    </row>
    <row r="278" spans="1:98" ht="15.75" customHeight="1">
      <c r="A278" s="1018"/>
      <c r="B278" s="1011" t="s">
        <v>103</v>
      </c>
      <c r="C278" s="1009"/>
      <c r="D278" s="1010"/>
      <c r="E278" s="112"/>
      <c r="F278" s="115">
        <f t="shared" si="167"/>
        <v>0</v>
      </c>
      <c r="G278" s="107">
        <f t="shared" si="168"/>
        <v>0</v>
      </c>
      <c r="H278" s="108">
        <f>Calibração!$G$755</f>
        <v>0</v>
      </c>
      <c r="I278" s="109">
        <f t="shared" si="169"/>
        <v>0</v>
      </c>
      <c r="J278" s="110">
        <f t="shared" si="170"/>
        <v>17.316666666666666</v>
      </c>
      <c r="K278" s="111">
        <f t="shared" si="171"/>
        <v>0</v>
      </c>
      <c r="L278" s="86"/>
      <c r="M278" s="1011" t="s">
        <v>103</v>
      </c>
      <c r="N278" s="1009"/>
      <c r="O278" s="1010"/>
      <c r="P278" s="112">
        <v>1</v>
      </c>
      <c r="Q278" s="106">
        <f t="shared" si="202"/>
        <v>1</v>
      </c>
      <c r="R278" s="107">
        <f t="shared" si="204"/>
        <v>1</v>
      </c>
      <c r="S278" s="108">
        <f t="shared" si="172"/>
        <v>1223.7983560411221</v>
      </c>
      <c r="T278" s="109">
        <f t="shared" si="173"/>
        <v>1223.7983560411221</v>
      </c>
      <c r="U278" s="110">
        <f t="shared" si="174"/>
        <v>11.727272727272727</v>
      </c>
      <c r="V278" s="111">
        <f t="shared" si="175"/>
        <v>104.35489857714995</v>
      </c>
      <c r="W278" s="88"/>
      <c r="X278" s="1011" t="s">
        <v>103</v>
      </c>
      <c r="Y278" s="1009"/>
      <c r="Z278" s="1010"/>
      <c r="AA278" s="112">
        <v>1</v>
      </c>
      <c r="AB278" s="115">
        <f t="shared" si="209"/>
        <v>1</v>
      </c>
      <c r="AC278" s="107">
        <f t="shared" si="207"/>
        <v>1</v>
      </c>
      <c r="AD278" s="108">
        <f t="shared" si="178"/>
        <v>392.39392555016752</v>
      </c>
      <c r="AE278" s="109">
        <f t="shared" si="179"/>
        <v>392.39392555016752</v>
      </c>
      <c r="AF278" s="110">
        <f t="shared" si="201"/>
        <v>11.445783132530121</v>
      </c>
      <c r="AG278" s="111">
        <f t="shared" si="180"/>
        <v>4491.2557743693878</v>
      </c>
      <c r="AH278" s="88"/>
      <c r="AI278" s="1011" t="s">
        <v>103</v>
      </c>
      <c r="AJ278" s="1009"/>
      <c r="AK278" s="1010"/>
      <c r="AL278" s="112">
        <v>0</v>
      </c>
      <c r="AM278" s="115">
        <f t="shared" si="208"/>
        <v>1</v>
      </c>
      <c r="AN278" s="107">
        <f t="shared" si="210"/>
        <v>0</v>
      </c>
      <c r="AO278" s="108">
        <f t="shared" si="183"/>
        <v>294.29544416262564</v>
      </c>
      <c r="AP278" s="109">
        <f t="shared" si="184"/>
        <v>0</v>
      </c>
      <c r="AQ278" s="110">
        <f t="shared" si="185"/>
        <v>11.797872340425531</v>
      </c>
      <c r="AR278" s="111">
        <f t="shared" si="186"/>
        <v>0</v>
      </c>
      <c r="AS278" s="88"/>
      <c r="AT278" s="1011" t="s">
        <v>103</v>
      </c>
      <c r="AU278" s="1009"/>
      <c r="AV278" s="1010"/>
      <c r="AW278" s="112"/>
      <c r="AX278" s="115"/>
      <c r="AY278" s="107">
        <f t="shared" si="211"/>
        <v>0</v>
      </c>
      <c r="AZ278" s="108">
        <f>Calibração!$E$33</f>
        <v>1223.7983560411221</v>
      </c>
      <c r="BA278" s="109">
        <f t="shared" si="187"/>
        <v>0</v>
      </c>
      <c r="BB278" s="110">
        <f t="shared" si="188"/>
        <v>10.888888888888889</v>
      </c>
      <c r="BC278" s="111">
        <f t="shared" si="189"/>
        <v>0</v>
      </c>
      <c r="BD278" s="88"/>
      <c r="BE278" s="1011" t="s">
        <v>103</v>
      </c>
      <c r="BF278" s="1009"/>
      <c r="BG278" s="1010"/>
      <c r="BH278" s="112">
        <v>8</v>
      </c>
      <c r="BI278" s="115">
        <f>'Cél.por tricoma'!BN260</f>
        <v>1</v>
      </c>
      <c r="BJ278" s="107">
        <f t="shared" si="190"/>
        <v>8</v>
      </c>
      <c r="BK278" s="108">
        <f t="shared" si="191"/>
        <v>1631.731141388163</v>
      </c>
      <c r="BL278" s="109">
        <f t="shared" si="192"/>
        <v>13053.849131105304</v>
      </c>
      <c r="BM278" s="112">
        <f t="shared" si="193"/>
        <v>13.527027027027026</v>
      </c>
      <c r="BN278" s="111">
        <f t="shared" si="194"/>
        <v>965.01981588590661</v>
      </c>
      <c r="BO278" s="88"/>
      <c r="BP278" s="1011" t="s">
        <v>103</v>
      </c>
      <c r="BQ278" s="1009"/>
      <c r="BR278" s="1010"/>
      <c r="BS278" s="112">
        <v>5</v>
      </c>
      <c r="BT278" s="115">
        <f>'Cél.por tricoma'!BN306</f>
        <v>1</v>
      </c>
      <c r="BU278" s="107">
        <f t="shared" si="195"/>
        <v>5</v>
      </c>
      <c r="BV278" s="108">
        <f t="shared" si="196"/>
        <v>1223.7983560411221</v>
      </c>
      <c r="BW278" s="109">
        <f t="shared" si="197"/>
        <v>6118.9917802056107</v>
      </c>
      <c r="BX278" s="112">
        <f t="shared" si="198"/>
        <v>17.177419354838708</v>
      </c>
      <c r="BY278" s="111">
        <f t="shared" si="199"/>
        <v>356.22299565516232</v>
      </c>
      <c r="BZ278" s="1018"/>
      <c r="CA278" s="88"/>
      <c r="CB278" s="88"/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  <c r="CQ278" s="89"/>
      <c r="CR278" s="89"/>
      <c r="CS278" s="89"/>
      <c r="CT278" s="89"/>
    </row>
    <row r="279" spans="1:98" ht="15.75" customHeight="1">
      <c r="A279" s="1018"/>
      <c r="B279" s="1011" t="s">
        <v>107</v>
      </c>
      <c r="C279" s="1009"/>
      <c r="D279" s="1010"/>
      <c r="E279" s="112"/>
      <c r="F279" s="115">
        <f t="shared" si="167"/>
        <v>0</v>
      </c>
      <c r="G279" s="107">
        <f t="shared" si="168"/>
        <v>0</v>
      </c>
      <c r="H279" s="108">
        <f>Calibração!$G$755</f>
        <v>0</v>
      </c>
      <c r="I279" s="109">
        <f t="shared" si="169"/>
        <v>0</v>
      </c>
      <c r="J279" s="110">
        <f t="shared" si="170"/>
        <v>17.316666666666666</v>
      </c>
      <c r="K279" s="111">
        <f t="shared" si="171"/>
        <v>0</v>
      </c>
      <c r="L279" s="86"/>
      <c r="M279" s="1011" t="s">
        <v>107</v>
      </c>
      <c r="N279" s="1009"/>
      <c r="O279" s="1010"/>
      <c r="P279" s="112">
        <v>1</v>
      </c>
      <c r="Q279" s="106">
        <f t="shared" si="202"/>
        <v>1</v>
      </c>
      <c r="R279" s="107">
        <f t="shared" si="204"/>
        <v>1</v>
      </c>
      <c r="S279" s="108">
        <f t="shared" si="172"/>
        <v>1223.7983560411221</v>
      </c>
      <c r="T279" s="109">
        <f t="shared" si="173"/>
        <v>1223.7983560411221</v>
      </c>
      <c r="U279" s="110">
        <f t="shared" si="174"/>
        <v>11.727272727272727</v>
      </c>
      <c r="V279" s="111">
        <f t="shared" si="175"/>
        <v>104.35489857714995</v>
      </c>
      <c r="W279" s="88"/>
      <c r="X279" s="1011" t="s">
        <v>107</v>
      </c>
      <c r="Y279" s="1009"/>
      <c r="Z279" s="1010"/>
      <c r="AA279" s="112">
        <v>1</v>
      </c>
      <c r="AB279" s="115">
        <f t="shared" si="209"/>
        <v>1</v>
      </c>
      <c r="AC279" s="107">
        <f t="shared" si="207"/>
        <v>1</v>
      </c>
      <c r="AD279" s="108">
        <f t="shared" si="178"/>
        <v>392.39392555016752</v>
      </c>
      <c r="AE279" s="109">
        <f t="shared" si="179"/>
        <v>392.39392555016752</v>
      </c>
      <c r="AF279" s="110">
        <f t="shared" si="201"/>
        <v>11.445783132530121</v>
      </c>
      <c r="AG279" s="111">
        <f t="shared" si="180"/>
        <v>4491.2557743693878</v>
      </c>
      <c r="AH279" s="88"/>
      <c r="AI279" s="1011" t="s">
        <v>107</v>
      </c>
      <c r="AJ279" s="1009"/>
      <c r="AK279" s="1010"/>
      <c r="AL279" s="112">
        <v>1</v>
      </c>
      <c r="AM279" s="115">
        <f t="shared" si="208"/>
        <v>1</v>
      </c>
      <c r="AN279" s="107">
        <f t="shared" si="210"/>
        <v>1</v>
      </c>
      <c r="AO279" s="108">
        <f t="shared" si="183"/>
        <v>294.29544416262564</v>
      </c>
      <c r="AP279" s="109">
        <f t="shared" si="184"/>
        <v>294.29544416262564</v>
      </c>
      <c r="AQ279" s="110">
        <f t="shared" si="185"/>
        <v>11.797872340425531</v>
      </c>
      <c r="AR279" s="111">
        <f t="shared" si="186"/>
        <v>24.944789676543564</v>
      </c>
      <c r="AS279" s="88"/>
      <c r="AT279" s="1011" t="s">
        <v>107</v>
      </c>
      <c r="AU279" s="1009"/>
      <c r="AV279" s="1010"/>
      <c r="AW279" s="112"/>
      <c r="AX279" s="115"/>
      <c r="AY279" s="107">
        <f t="shared" si="211"/>
        <v>0</v>
      </c>
      <c r="AZ279" s="108">
        <f>Calibração!$E$33</f>
        <v>1223.7983560411221</v>
      </c>
      <c r="BA279" s="109">
        <f t="shared" si="187"/>
        <v>0</v>
      </c>
      <c r="BB279" s="110">
        <f t="shared" si="188"/>
        <v>10.888888888888889</v>
      </c>
      <c r="BC279" s="111">
        <f t="shared" si="189"/>
        <v>0</v>
      </c>
      <c r="BD279" s="88"/>
      <c r="BE279" s="1011" t="s">
        <v>107</v>
      </c>
      <c r="BF279" s="1009"/>
      <c r="BG279" s="1010"/>
      <c r="BH279" s="112">
        <v>8</v>
      </c>
      <c r="BI279" s="115">
        <f>'Cél.por tricoma'!BN261</f>
        <v>1</v>
      </c>
      <c r="BJ279" s="107">
        <f t="shared" si="190"/>
        <v>8</v>
      </c>
      <c r="BK279" s="108">
        <f t="shared" si="191"/>
        <v>1631.731141388163</v>
      </c>
      <c r="BL279" s="109">
        <f t="shared" si="192"/>
        <v>13053.849131105304</v>
      </c>
      <c r="BM279" s="112">
        <f t="shared" si="193"/>
        <v>13.527027027027026</v>
      </c>
      <c r="BN279" s="111">
        <f t="shared" si="194"/>
        <v>965.01981588590661</v>
      </c>
      <c r="BO279" s="88"/>
      <c r="BP279" s="1011" t="s">
        <v>107</v>
      </c>
      <c r="BQ279" s="1009"/>
      <c r="BR279" s="1010"/>
      <c r="BS279" s="112">
        <v>3</v>
      </c>
      <c r="BT279" s="115">
        <f>'Cél.por tricoma'!BN307</f>
        <v>1</v>
      </c>
      <c r="BU279" s="107">
        <f t="shared" si="195"/>
        <v>3</v>
      </c>
      <c r="BV279" s="108">
        <f t="shared" si="196"/>
        <v>1223.7983560411221</v>
      </c>
      <c r="BW279" s="109">
        <f t="shared" si="197"/>
        <v>3671.3950681233664</v>
      </c>
      <c r="BX279" s="112">
        <f t="shared" si="198"/>
        <v>17.177419354838708</v>
      </c>
      <c r="BY279" s="111">
        <f t="shared" si="199"/>
        <v>213.7337973930974</v>
      </c>
      <c r="BZ279" s="1018"/>
      <c r="CA279" s="88"/>
      <c r="CB279" s="88"/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  <c r="CQ279" s="89"/>
      <c r="CR279" s="89"/>
      <c r="CS279" s="89"/>
      <c r="CT279" s="89"/>
    </row>
    <row r="280" spans="1:98" ht="15.75" customHeight="1">
      <c r="A280" s="1018"/>
      <c r="B280" s="1011" t="s">
        <v>108</v>
      </c>
      <c r="C280" s="1009"/>
      <c r="D280" s="1010"/>
      <c r="E280" s="112"/>
      <c r="F280" s="115">
        <f t="shared" si="167"/>
        <v>0</v>
      </c>
      <c r="G280" s="107">
        <f t="shared" si="168"/>
        <v>0</v>
      </c>
      <c r="H280" s="108">
        <f>Calibração!$G$755</f>
        <v>0</v>
      </c>
      <c r="I280" s="109">
        <f t="shared" si="169"/>
        <v>0</v>
      </c>
      <c r="J280" s="110">
        <f t="shared" si="170"/>
        <v>17.316666666666666</v>
      </c>
      <c r="K280" s="111">
        <f t="shared" si="171"/>
        <v>0</v>
      </c>
      <c r="L280" s="86"/>
      <c r="M280" s="1011" t="s">
        <v>108</v>
      </c>
      <c r="N280" s="1009"/>
      <c r="O280" s="1010"/>
      <c r="P280" s="112">
        <v>1</v>
      </c>
      <c r="Q280" s="106">
        <f t="shared" si="202"/>
        <v>1</v>
      </c>
      <c r="R280" s="107">
        <f t="shared" si="204"/>
        <v>1</v>
      </c>
      <c r="S280" s="108">
        <f t="shared" si="172"/>
        <v>1223.7983560411221</v>
      </c>
      <c r="T280" s="109">
        <f t="shared" si="173"/>
        <v>1223.7983560411221</v>
      </c>
      <c r="U280" s="110">
        <f t="shared" si="174"/>
        <v>11.727272727272727</v>
      </c>
      <c r="V280" s="111">
        <f t="shared" si="175"/>
        <v>104.35489857714995</v>
      </c>
      <c r="W280" s="88"/>
      <c r="X280" s="1011" t="s">
        <v>108</v>
      </c>
      <c r="Y280" s="1009"/>
      <c r="Z280" s="1010"/>
      <c r="AA280" s="112">
        <v>1</v>
      </c>
      <c r="AB280" s="115">
        <f t="shared" si="209"/>
        <v>1</v>
      </c>
      <c r="AC280" s="107">
        <f t="shared" si="207"/>
        <v>1</v>
      </c>
      <c r="AD280" s="108">
        <f t="shared" si="178"/>
        <v>392.39392555016752</v>
      </c>
      <c r="AE280" s="109">
        <f t="shared" si="179"/>
        <v>392.39392555016752</v>
      </c>
      <c r="AF280" s="110">
        <f t="shared" si="201"/>
        <v>11.445783132530121</v>
      </c>
      <c r="AG280" s="111">
        <f t="shared" si="180"/>
        <v>4491.2557743693878</v>
      </c>
      <c r="AH280" s="88"/>
      <c r="AI280" s="1011" t="s">
        <v>108</v>
      </c>
      <c r="AJ280" s="1009"/>
      <c r="AK280" s="1010"/>
      <c r="AL280" s="112">
        <v>0</v>
      </c>
      <c r="AM280" s="115">
        <f t="shared" si="208"/>
        <v>1</v>
      </c>
      <c r="AN280" s="107">
        <f t="shared" si="210"/>
        <v>0</v>
      </c>
      <c r="AO280" s="108">
        <f t="shared" si="183"/>
        <v>294.29544416262564</v>
      </c>
      <c r="AP280" s="109">
        <f t="shared" si="184"/>
        <v>0</v>
      </c>
      <c r="AQ280" s="110">
        <f t="shared" si="185"/>
        <v>11.797872340425531</v>
      </c>
      <c r="AR280" s="111">
        <f t="shared" si="186"/>
        <v>0</v>
      </c>
      <c r="AS280" s="88"/>
      <c r="AT280" s="1011" t="s">
        <v>108</v>
      </c>
      <c r="AU280" s="1009"/>
      <c r="AV280" s="1010"/>
      <c r="AW280" s="112"/>
      <c r="AX280" s="115"/>
      <c r="AY280" s="107">
        <f t="shared" si="211"/>
        <v>0</v>
      </c>
      <c r="AZ280" s="108">
        <f>Calibração!$E$33</f>
        <v>1223.7983560411221</v>
      </c>
      <c r="BA280" s="109">
        <f t="shared" si="187"/>
        <v>0</v>
      </c>
      <c r="BB280" s="110">
        <f t="shared" si="188"/>
        <v>10.888888888888889</v>
      </c>
      <c r="BC280" s="111">
        <f t="shared" si="189"/>
        <v>0</v>
      </c>
      <c r="BD280" s="88"/>
      <c r="BE280" s="1011" t="s">
        <v>108</v>
      </c>
      <c r="BF280" s="1009"/>
      <c r="BG280" s="1010"/>
      <c r="BH280" s="112">
        <v>0</v>
      </c>
      <c r="BI280" s="115">
        <f>'Cél.por tricoma'!BN262</f>
        <v>1</v>
      </c>
      <c r="BJ280" s="107">
        <f t="shared" si="190"/>
        <v>0</v>
      </c>
      <c r="BK280" s="108">
        <f t="shared" si="191"/>
        <v>1631.731141388163</v>
      </c>
      <c r="BL280" s="109">
        <f t="shared" si="192"/>
        <v>0</v>
      </c>
      <c r="BM280" s="112">
        <f t="shared" si="193"/>
        <v>13.527027027027026</v>
      </c>
      <c r="BN280" s="111">
        <f t="shared" si="194"/>
        <v>0</v>
      </c>
      <c r="BO280" s="88"/>
      <c r="BP280" s="1011" t="s">
        <v>108</v>
      </c>
      <c r="BQ280" s="1009"/>
      <c r="BR280" s="1010"/>
      <c r="BS280" s="112">
        <v>0</v>
      </c>
      <c r="BT280" s="115">
        <f>'Cél.por tricoma'!BN308</f>
        <v>1</v>
      </c>
      <c r="BU280" s="107">
        <f t="shared" si="195"/>
        <v>0</v>
      </c>
      <c r="BV280" s="108">
        <f t="shared" si="196"/>
        <v>1223.7983560411221</v>
      </c>
      <c r="BW280" s="109">
        <f t="shared" si="197"/>
        <v>0</v>
      </c>
      <c r="BX280" s="112">
        <f t="shared" si="198"/>
        <v>17.177419354838708</v>
      </c>
      <c r="BY280" s="111">
        <f t="shared" si="199"/>
        <v>0</v>
      </c>
      <c r="BZ280" s="1018"/>
      <c r="CA280" s="88"/>
      <c r="CB280" s="88"/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  <c r="CQ280" s="89"/>
      <c r="CR280" s="89"/>
      <c r="CS280" s="89"/>
      <c r="CT280" s="89"/>
    </row>
    <row r="281" spans="1:98" ht="15.75" customHeight="1">
      <c r="A281" s="1018"/>
      <c r="B281" s="1016" t="s">
        <v>203</v>
      </c>
      <c r="C281" s="1009"/>
      <c r="D281" s="1010"/>
      <c r="E281" s="112"/>
      <c r="F281" s="156">
        <f t="shared" si="167"/>
        <v>0</v>
      </c>
      <c r="G281" s="107">
        <f t="shared" si="168"/>
        <v>0</v>
      </c>
      <c r="H281" s="108">
        <f>Calibração!$G$755</f>
        <v>0</v>
      </c>
      <c r="I281" s="109">
        <f t="shared" si="169"/>
        <v>0</v>
      </c>
      <c r="J281" s="110">
        <f t="shared" si="170"/>
        <v>17.316666666666666</v>
      </c>
      <c r="K281" s="111">
        <f t="shared" si="171"/>
        <v>0</v>
      </c>
      <c r="L281" s="86"/>
      <c r="M281" s="1016" t="s">
        <v>203</v>
      </c>
      <c r="N281" s="1009"/>
      <c r="O281" s="1010"/>
      <c r="P281" s="112">
        <f>19+13+16+18</f>
        <v>66</v>
      </c>
      <c r="Q281" s="106">
        <f t="shared" si="202"/>
        <v>13</v>
      </c>
      <c r="R281" s="107">
        <f t="shared" si="204"/>
        <v>858</v>
      </c>
      <c r="S281" s="108">
        <f t="shared" si="172"/>
        <v>1223.7983560411221</v>
      </c>
      <c r="T281" s="109">
        <f t="shared" si="173"/>
        <v>1050018.9894832829</v>
      </c>
      <c r="U281" s="110">
        <f t="shared" si="174"/>
        <v>11.727272727272727</v>
      </c>
      <c r="V281" s="111">
        <f t="shared" si="175"/>
        <v>89536.502979194673</v>
      </c>
      <c r="W281" s="88"/>
      <c r="X281" s="1016" t="s">
        <v>203</v>
      </c>
      <c r="Y281" s="1009"/>
      <c r="Z281" s="1010"/>
      <c r="AA281" s="112">
        <v>50</v>
      </c>
      <c r="AB281" s="114">
        <f t="shared" si="209"/>
        <v>13</v>
      </c>
      <c r="AC281" s="107">
        <f t="shared" si="207"/>
        <v>650</v>
      </c>
      <c r="AD281" s="108">
        <f t="shared" si="178"/>
        <v>392.39392555016752</v>
      </c>
      <c r="AE281" s="109">
        <f t="shared" si="179"/>
        <v>255056.05160760888</v>
      </c>
      <c r="AF281" s="110">
        <f t="shared" si="201"/>
        <v>11.445783132530121</v>
      </c>
      <c r="AG281" s="111">
        <f t="shared" si="180"/>
        <v>2919316.2533401018</v>
      </c>
      <c r="AH281" s="88"/>
      <c r="AI281" s="1016" t="s">
        <v>203</v>
      </c>
      <c r="AJ281" s="1009"/>
      <c r="AK281" s="1010"/>
      <c r="AL281" s="112">
        <v>25</v>
      </c>
      <c r="AM281" s="114">
        <f t="shared" si="208"/>
        <v>13</v>
      </c>
      <c r="AN281" s="107">
        <f t="shared" si="210"/>
        <v>325</v>
      </c>
      <c r="AO281" s="108">
        <f t="shared" si="183"/>
        <v>294.29544416262564</v>
      </c>
      <c r="AP281" s="109">
        <f t="shared" si="184"/>
        <v>95646.019352853327</v>
      </c>
      <c r="AQ281" s="110">
        <f t="shared" si="185"/>
        <v>11.797872340425531</v>
      </c>
      <c r="AR281" s="111">
        <f t="shared" si="186"/>
        <v>8107.0566448766576</v>
      </c>
      <c r="AS281" s="88"/>
      <c r="AT281" s="1016" t="s">
        <v>203</v>
      </c>
      <c r="AU281" s="1009"/>
      <c r="AV281" s="1010"/>
      <c r="AW281" s="112"/>
      <c r="AX281" s="114"/>
      <c r="AY281" s="107">
        <f t="shared" si="211"/>
        <v>0</v>
      </c>
      <c r="AZ281" s="108">
        <f>Calibração!$E$33</f>
        <v>1223.7983560411221</v>
      </c>
      <c r="BA281" s="109">
        <f t="shared" si="187"/>
        <v>0</v>
      </c>
      <c r="BB281" s="110">
        <f t="shared" si="188"/>
        <v>10.888888888888889</v>
      </c>
      <c r="BC281" s="111">
        <f t="shared" si="189"/>
        <v>0</v>
      </c>
      <c r="BD281" s="88"/>
      <c r="BE281" s="1016" t="s">
        <v>203</v>
      </c>
      <c r="BF281" s="1009"/>
      <c r="BG281" s="1010"/>
      <c r="BH281" s="112">
        <v>76</v>
      </c>
      <c r="BI281" s="268">
        <f>'Cél.por tricoma'!W390</f>
        <v>10.083333333333334</v>
      </c>
      <c r="BJ281" s="107">
        <f t="shared" si="190"/>
        <v>766.33333333333337</v>
      </c>
      <c r="BK281" s="108">
        <f t="shared" si="191"/>
        <v>1631.731141388163</v>
      </c>
      <c r="BL281" s="109">
        <f t="shared" si="192"/>
        <v>1250449.9646837956</v>
      </c>
      <c r="BM281" s="112">
        <f t="shared" si="193"/>
        <v>13.527027027027026</v>
      </c>
      <c r="BN281" s="111">
        <f t="shared" si="194"/>
        <v>92440.856530070814</v>
      </c>
      <c r="BO281" s="88"/>
      <c r="BP281" s="1016" t="s">
        <v>203</v>
      </c>
      <c r="BQ281" s="1009"/>
      <c r="BR281" s="1010"/>
      <c r="BS281" s="112">
        <v>90</v>
      </c>
      <c r="BT281" s="268">
        <f>'Cél.por tricoma'!W390</f>
        <v>10.083333333333334</v>
      </c>
      <c r="BU281" s="107">
        <f t="shared" si="195"/>
        <v>907.5</v>
      </c>
      <c r="BV281" s="108">
        <f t="shared" si="196"/>
        <v>1223.7983560411221</v>
      </c>
      <c r="BW281" s="109">
        <f t="shared" si="197"/>
        <v>1110597.0081073183</v>
      </c>
      <c r="BX281" s="112">
        <f t="shared" si="198"/>
        <v>17.177419354838708</v>
      </c>
      <c r="BY281" s="111">
        <f t="shared" si="199"/>
        <v>64654.473711411963</v>
      </c>
      <c r="BZ281" s="1018"/>
      <c r="CA281" s="88"/>
      <c r="CB281" s="88"/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  <c r="CQ281" s="89"/>
      <c r="CR281" s="89"/>
      <c r="CS281" s="89"/>
      <c r="CT281" s="89"/>
    </row>
    <row r="282" spans="1:98" ht="15.75" customHeight="1">
      <c r="A282" s="1018"/>
      <c r="B282" s="1016" t="s">
        <v>204</v>
      </c>
      <c r="C282" s="1009"/>
      <c r="D282" s="1010"/>
      <c r="E282" s="112"/>
      <c r="F282" s="114">
        <f t="shared" si="167"/>
        <v>0</v>
      </c>
      <c r="G282" s="107">
        <f t="shared" si="168"/>
        <v>0</v>
      </c>
      <c r="H282" s="108">
        <f>Calibração!$G$755</f>
        <v>0</v>
      </c>
      <c r="I282" s="109">
        <f t="shared" si="169"/>
        <v>0</v>
      </c>
      <c r="J282" s="110">
        <f t="shared" si="170"/>
        <v>17.316666666666666</v>
      </c>
      <c r="K282" s="111">
        <f t="shared" si="171"/>
        <v>0</v>
      </c>
      <c r="L282" s="86"/>
      <c r="M282" s="1016" t="s">
        <v>204</v>
      </c>
      <c r="N282" s="1009"/>
      <c r="O282" s="1010"/>
      <c r="P282" s="112">
        <v>117</v>
      </c>
      <c r="Q282" s="106">
        <f t="shared" si="202"/>
        <v>38.533333333333331</v>
      </c>
      <c r="R282" s="107">
        <f t="shared" si="204"/>
        <v>4508.3999999999996</v>
      </c>
      <c r="S282" s="108">
        <f t="shared" si="172"/>
        <v>1223.7983560411221</v>
      </c>
      <c r="T282" s="109">
        <f t="shared" si="173"/>
        <v>5517372.5083757946</v>
      </c>
      <c r="U282" s="110">
        <f t="shared" si="174"/>
        <v>11.727272727272727</v>
      </c>
      <c r="V282" s="111">
        <f t="shared" si="175"/>
        <v>470473.6247452228</v>
      </c>
      <c r="W282" s="88"/>
      <c r="X282" s="1016" t="s">
        <v>204</v>
      </c>
      <c r="Y282" s="1009"/>
      <c r="Z282" s="1010"/>
      <c r="AA282" s="112">
        <v>127</v>
      </c>
      <c r="AB282" s="114">
        <f t="shared" si="209"/>
        <v>38.033333333333331</v>
      </c>
      <c r="AC282" s="107">
        <f t="shared" si="207"/>
        <v>4830.2333333333327</v>
      </c>
      <c r="AD282" s="108">
        <f t="shared" si="178"/>
        <v>392.39392555016752</v>
      </c>
      <c r="AE282" s="109">
        <f t="shared" si="179"/>
        <v>1895354.2189899373</v>
      </c>
      <c r="AF282" s="110">
        <f t="shared" si="201"/>
        <v>11.445783132530121</v>
      </c>
      <c r="AG282" s="111">
        <f t="shared" si="180"/>
        <v>21693813.349884827</v>
      </c>
      <c r="AH282" s="88"/>
      <c r="AI282" s="1016" t="s">
        <v>204</v>
      </c>
      <c r="AJ282" s="1009"/>
      <c r="AK282" s="1010"/>
      <c r="AL282" s="112">
        <v>113</v>
      </c>
      <c r="AM282" s="114">
        <f t="shared" si="208"/>
        <v>60.333333333333336</v>
      </c>
      <c r="AN282" s="107">
        <f t="shared" si="210"/>
        <v>6817.666666666667</v>
      </c>
      <c r="AO282" s="108">
        <f t="shared" si="183"/>
        <v>294.29544416262564</v>
      </c>
      <c r="AP282" s="109">
        <f t="shared" si="184"/>
        <v>2006408.2398193942</v>
      </c>
      <c r="AQ282" s="110">
        <f t="shared" si="185"/>
        <v>11.797872340425531</v>
      </c>
      <c r="AR282" s="111">
        <f t="shared" si="186"/>
        <v>170065.26108478184</v>
      </c>
      <c r="AS282" s="88"/>
      <c r="AT282" s="1016" t="s">
        <v>204</v>
      </c>
      <c r="AU282" s="1009"/>
      <c r="AV282" s="1010"/>
      <c r="AW282" s="112"/>
      <c r="AX282" s="114"/>
      <c r="AY282" s="107">
        <f t="shared" si="211"/>
        <v>0</v>
      </c>
      <c r="AZ282" s="108">
        <f>Calibração!$E$33</f>
        <v>1223.7983560411221</v>
      </c>
      <c r="BA282" s="109">
        <f t="shared" si="187"/>
        <v>0</v>
      </c>
      <c r="BB282" s="110">
        <f t="shared" si="188"/>
        <v>10.888888888888889</v>
      </c>
      <c r="BC282" s="111">
        <f t="shared" si="189"/>
        <v>0</v>
      </c>
      <c r="BD282" s="88"/>
      <c r="BE282" s="1016" t="s">
        <v>204</v>
      </c>
      <c r="BF282" s="1009"/>
      <c r="BG282" s="1010"/>
      <c r="BH282" s="112">
        <v>35</v>
      </c>
      <c r="BI282" s="114">
        <f>'Cél.por tricoma'!BN264</f>
        <v>47.4</v>
      </c>
      <c r="BJ282" s="107">
        <f t="shared" si="190"/>
        <v>1659</v>
      </c>
      <c r="BK282" s="108">
        <f t="shared" si="191"/>
        <v>1631.731141388163</v>
      </c>
      <c r="BL282" s="109">
        <f t="shared" si="192"/>
        <v>2707041.9635629626</v>
      </c>
      <c r="BM282" s="112">
        <f t="shared" si="193"/>
        <v>13.527027027027026</v>
      </c>
      <c r="BN282" s="111">
        <f t="shared" si="194"/>
        <v>200120.98431933991</v>
      </c>
      <c r="BO282" s="88"/>
      <c r="BP282" s="1016" t="s">
        <v>204</v>
      </c>
      <c r="BQ282" s="1009"/>
      <c r="BR282" s="1010"/>
      <c r="BS282" s="112">
        <v>27</v>
      </c>
      <c r="BT282" s="114">
        <f>'Cél.por tricoma'!BN310</f>
        <v>42.133333333333333</v>
      </c>
      <c r="BU282" s="107">
        <f t="shared" si="195"/>
        <v>1137.5999999999999</v>
      </c>
      <c r="BV282" s="108">
        <f t="shared" si="196"/>
        <v>1223.7983560411221</v>
      </c>
      <c r="BW282" s="109">
        <f t="shared" si="197"/>
        <v>1392193.0098323803</v>
      </c>
      <c r="BX282" s="112">
        <f t="shared" si="198"/>
        <v>17.177419354838708</v>
      </c>
      <c r="BY282" s="111">
        <f t="shared" si="199"/>
        <v>81047.85597146253</v>
      </c>
      <c r="BZ282" s="1018"/>
      <c r="CA282" s="88"/>
      <c r="CB282" s="88"/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  <c r="CQ282" s="89"/>
      <c r="CR282" s="89"/>
      <c r="CS282" s="89"/>
      <c r="CT282" s="89"/>
    </row>
    <row r="283" spans="1:98" ht="15.75" customHeight="1">
      <c r="A283" s="1018"/>
      <c r="B283" s="1016" t="s">
        <v>262</v>
      </c>
      <c r="C283" s="1009"/>
      <c r="D283" s="1010"/>
      <c r="E283" s="112"/>
      <c r="F283" s="114">
        <f t="shared" si="167"/>
        <v>0</v>
      </c>
      <c r="G283" s="107">
        <f t="shared" si="168"/>
        <v>0</v>
      </c>
      <c r="H283" s="108">
        <f>Calibração!$G$755</f>
        <v>0</v>
      </c>
      <c r="I283" s="109">
        <f t="shared" si="169"/>
        <v>0</v>
      </c>
      <c r="J283" s="110">
        <f t="shared" si="170"/>
        <v>17.316666666666666</v>
      </c>
      <c r="K283" s="111">
        <f t="shared" si="171"/>
        <v>0</v>
      </c>
      <c r="L283" s="86"/>
      <c r="M283" s="1016" t="s">
        <v>262</v>
      </c>
      <c r="N283" s="1009"/>
      <c r="O283" s="1010"/>
      <c r="P283" s="112">
        <v>5</v>
      </c>
      <c r="Q283" s="106">
        <f t="shared" si="202"/>
        <v>8.5</v>
      </c>
      <c r="R283" s="107">
        <f t="shared" si="204"/>
        <v>42.5</v>
      </c>
      <c r="S283" s="108">
        <f t="shared" si="172"/>
        <v>1223.7983560411221</v>
      </c>
      <c r="T283" s="109">
        <f t="shared" si="173"/>
        <v>52011.430131747693</v>
      </c>
      <c r="U283" s="110">
        <f t="shared" si="174"/>
        <v>11.727272727272727</v>
      </c>
      <c r="V283" s="111">
        <f t="shared" si="175"/>
        <v>4435.0831895288729</v>
      </c>
      <c r="W283" s="88"/>
      <c r="X283" s="1016" t="s">
        <v>262</v>
      </c>
      <c r="Y283" s="1009"/>
      <c r="Z283" s="1010"/>
      <c r="AA283" s="112">
        <v>10</v>
      </c>
      <c r="AB283" s="114">
        <f t="shared" si="209"/>
        <v>8.5217391304347831</v>
      </c>
      <c r="AC283" s="107">
        <f t="shared" si="207"/>
        <v>85.217391304347828</v>
      </c>
      <c r="AD283" s="108">
        <f t="shared" si="178"/>
        <v>392.39392555016752</v>
      </c>
      <c r="AE283" s="109">
        <f t="shared" si="179"/>
        <v>33438.786699057753</v>
      </c>
      <c r="AF283" s="110">
        <f t="shared" si="201"/>
        <v>11.445783132530121</v>
      </c>
      <c r="AG283" s="111">
        <f t="shared" si="180"/>
        <v>382733.10077234777</v>
      </c>
      <c r="AH283" s="88"/>
      <c r="AI283" s="1016" t="s">
        <v>262</v>
      </c>
      <c r="AJ283" s="1009"/>
      <c r="AK283" s="1010"/>
      <c r="AL283" s="112">
        <v>15</v>
      </c>
      <c r="AM283" s="114">
        <f t="shared" si="208"/>
        <v>7.4333333333333336</v>
      </c>
      <c r="AN283" s="107">
        <f t="shared" si="210"/>
        <v>111.5</v>
      </c>
      <c r="AO283" s="108">
        <f t="shared" si="183"/>
        <v>294.29544416262564</v>
      </c>
      <c r="AP283" s="109">
        <f t="shared" si="184"/>
        <v>32813.942024132761</v>
      </c>
      <c r="AQ283" s="110">
        <f t="shared" si="185"/>
        <v>11.797872340425531</v>
      </c>
      <c r="AR283" s="111">
        <f t="shared" si="186"/>
        <v>2781.3440489346076</v>
      </c>
      <c r="AS283" s="88"/>
      <c r="AT283" s="1016" t="s">
        <v>262</v>
      </c>
      <c r="AU283" s="1009"/>
      <c r="AV283" s="1010"/>
      <c r="AW283" s="112"/>
      <c r="AX283" s="114"/>
      <c r="AY283" s="107">
        <f t="shared" si="211"/>
        <v>0</v>
      </c>
      <c r="AZ283" s="108">
        <f>Calibração!$E$33</f>
        <v>1223.7983560411221</v>
      </c>
      <c r="BA283" s="109">
        <f t="shared" si="187"/>
        <v>0</v>
      </c>
      <c r="BB283" s="110">
        <f t="shared" si="188"/>
        <v>10.888888888888889</v>
      </c>
      <c r="BC283" s="111">
        <f t="shared" si="189"/>
        <v>0</v>
      </c>
      <c r="BD283" s="88"/>
      <c r="BE283" s="1016" t="s">
        <v>262</v>
      </c>
      <c r="BF283" s="1009"/>
      <c r="BG283" s="1010"/>
      <c r="BH283" s="112">
        <v>46</v>
      </c>
      <c r="BI283" s="114">
        <f>'Cél.por tricoma'!BN265</f>
        <v>11.6</v>
      </c>
      <c r="BJ283" s="107">
        <f t="shared" si="190"/>
        <v>533.6</v>
      </c>
      <c r="BK283" s="108">
        <f t="shared" si="191"/>
        <v>1631.731141388163</v>
      </c>
      <c r="BL283" s="109">
        <f t="shared" si="192"/>
        <v>870691.73704472382</v>
      </c>
      <c r="BM283" s="112">
        <f t="shared" si="193"/>
        <v>13.527027027027026</v>
      </c>
      <c r="BN283" s="111">
        <f t="shared" si="194"/>
        <v>64366.821719589978</v>
      </c>
      <c r="BO283" s="88"/>
      <c r="BP283" s="1016" t="s">
        <v>262</v>
      </c>
      <c r="BQ283" s="1009"/>
      <c r="BR283" s="1010"/>
      <c r="BS283" s="112">
        <v>75</v>
      </c>
      <c r="BT283" s="114">
        <f>'Cél.por tricoma'!BN311</f>
        <v>12.7</v>
      </c>
      <c r="BU283" s="107">
        <f t="shared" si="195"/>
        <v>952.5</v>
      </c>
      <c r="BV283" s="108">
        <f t="shared" si="196"/>
        <v>1223.7983560411221</v>
      </c>
      <c r="BW283" s="109">
        <f t="shared" si="197"/>
        <v>1165667.9341291687</v>
      </c>
      <c r="BX283" s="112">
        <f t="shared" si="198"/>
        <v>17.177419354838708</v>
      </c>
      <c r="BY283" s="111">
        <f t="shared" si="199"/>
        <v>67860.480672308418</v>
      </c>
      <c r="BZ283" s="1018"/>
      <c r="CA283" s="88"/>
      <c r="CB283" s="88"/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  <c r="CQ283" s="89"/>
      <c r="CR283" s="89"/>
      <c r="CS283" s="89"/>
      <c r="CT283" s="89"/>
    </row>
    <row r="284" spans="1:98" ht="15.75" customHeight="1">
      <c r="A284" s="1018"/>
      <c r="B284" s="1016" t="s">
        <v>263</v>
      </c>
      <c r="C284" s="1009"/>
      <c r="D284" s="1010"/>
      <c r="E284" s="112"/>
      <c r="F284" s="114">
        <f t="shared" si="167"/>
        <v>0</v>
      </c>
      <c r="G284" s="107">
        <f t="shared" si="168"/>
        <v>0</v>
      </c>
      <c r="H284" s="108">
        <f>Calibração!$G$755</f>
        <v>0</v>
      </c>
      <c r="I284" s="109">
        <f t="shared" si="169"/>
        <v>0</v>
      </c>
      <c r="J284" s="110">
        <f t="shared" si="170"/>
        <v>17.316666666666666</v>
      </c>
      <c r="K284" s="111">
        <f t="shared" si="171"/>
        <v>0</v>
      </c>
      <c r="L284" s="86"/>
      <c r="M284" s="1016" t="s">
        <v>263</v>
      </c>
      <c r="N284" s="1009"/>
      <c r="O284" s="1010"/>
      <c r="P284" s="112">
        <v>0</v>
      </c>
      <c r="Q284" s="106">
        <f t="shared" si="202"/>
        <v>3.24</v>
      </c>
      <c r="R284" s="107">
        <f t="shared" si="204"/>
        <v>0</v>
      </c>
      <c r="S284" s="108">
        <f t="shared" si="172"/>
        <v>1223.7983560411221</v>
      </c>
      <c r="T284" s="109">
        <f t="shared" si="173"/>
        <v>0</v>
      </c>
      <c r="U284" s="110">
        <f t="shared" si="174"/>
        <v>11.727272727272727</v>
      </c>
      <c r="V284" s="111">
        <f t="shared" si="175"/>
        <v>0</v>
      </c>
      <c r="W284" s="88"/>
      <c r="X284" s="1016" t="s">
        <v>263</v>
      </c>
      <c r="Y284" s="1009"/>
      <c r="Z284" s="1010"/>
      <c r="AA284" s="112">
        <v>1</v>
      </c>
      <c r="AB284" s="114">
        <f t="shared" si="209"/>
        <v>3.3666666666666667</v>
      </c>
      <c r="AC284" s="107">
        <f t="shared" si="207"/>
        <v>3.3666666666666667</v>
      </c>
      <c r="AD284" s="108">
        <f t="shared" si="178"/>
        <v>392.39392555016752</v>
      </c>
      <c r="AE284" s="109">
        <f t="shared" si="179"/>
        <v>1321.0595493522308</v>
      </c>
      <c r="AF284" s="110">
        <f t="shared" si="201"/>
        <v>11.445783132530121</v>
      </c>
      <c r="AG284" s="111">
        <f t="shared" si="180"/>
        <v>15120.561107043606</v>
      </c>
      <c r="AH284" s="88"/>
      <c r="AI284" s="1016" t="s">
        <v>263</v>
      </c>
      <c r="AJ284" s="1009"/>
      <c r="AK284" s="1010"/>
      <c r="AL284" s="112">
        <v>0</v>
      </c>
      <c r="AM284" s="114">
        <f t="shared" si="208"/>
        <v>2.6428571428571428</v>
      </c>
      <c r="AN284" s="107">
        <f t="shared" si="210"/>
        <v>0</v>
      </c>
      <c r="AO284" s="108">
        <f t="shared" si="183"/>
        <v>294.29544416262564</v>
      </c>
      <c r="AP284" s="109">
        <f t="shared" si="184"/>
        <v>0</v>
      </c>
      <c r="AQ284" s="110">
        <f t="shared" si="185"/>
        <v>11.797872340425531</v>
      </c>
      <c r="AR284" s="111">
        <f t="shared" si="186"/>
        <v>0</v>
      </c>
      <c r="AS284" s="88"/>
      <c r="AT284" s="1016" t="s">
        <v>263</v>
      </c>
      <c r="AU284" s="1009"/>
      <c r="AV284" s="1010"/>
      <c r="AW284" s="112"/>
      <c r="AX284" s="114"/>
      <c r="AY284" s="107">
        <f t="shared" si="211"/>
        <v>0</v>
      </c>
      <c r="AZ284" s="108">
        <f>Calibração!$E$33</f>
        <v>1223.7983560411221</v>
      </c>
      <c r="BA284" s="109">
        <f t="shared" si="187"/>
        <v>0</v>
      </c>
      <c r="BB284" s="110">
        <f t="shared" si="188"/>
        <v>10.888888888888889</v>
      </c>
      <c r="BC284" s="111">
        <f t="shared" si="189"/>
        <v>0</v>
      </c>
      <c r="BD284" s="88"/>
      <c r="BE284" s="1016" t="s">
        <v>263</v>
      </c>
      <c r="BF284" s="1009"/>
      <c r="BG284" s="1010"/>
      <c r="BH284" s="112">
        <v>0</v>
      </c>
      <c r="BI284" s="114">
        <f>'Cél.por tricoma'!BN266</f>
        <v>2.9473684210526314</v>
      </c>
      <c r="BJ284" s="107">
        <f t="shared" si="190"/>
        <v>0</v>
      </c>
      <c r="BK284" s="108">
        <f t="shared" si="191"/>
        <v>1631.731141388163</v>
      </c>
      <c r="BL284" s="109">
        <f t="shared" si="192"/>
        <v>0</v>
      </c>
      <c r="BM284" s="112">
        <f t="shared" si="193"/>
        <v>13.527027027027026</v>
      </c>
      <c r="BN284" s="111">
        <f t="shared" si="194"/>
        <v>0</v>
      </c>
      <c r="BO284" s="88"/>
      <c r="BP284" s="1016" t="s">
        <v>263</v>
      </c>
      <c r="BQ284" s="1009"/>
      <c r="BR284" s="1010"/>
      <c r="BS284" s="112">
        <v>0</v>
      </c>
      <c r="BT284" s="114">
        <f>'Cél.por tricoma'!BN312</f>
        <v>2.6666666666666665</v>
      </c>
      <c r="BU284" s="107">
        <f t="shared" si="195"/>
        <v>0</v>
      </c>
      <c r="BV284" s="108">
        <f t="shared" si="196"/>
        <v>1223.7983560411221</v>
      </c>
      <c r="BW284" s="109">
        <f t="shared" si="197"/>
        <v>0</v>
      </c>
      <c r="BX284" s="112">
        <f t="shared" si="198"/>
        <v>17.177419354838708</v>
      </c>
      <c r="BY284" s="111">
        <f t="shared" si="199"/>
        <v>0</v>
      </c>
      <c r="BZ284" s="1018"/>
      <c r="CA284" s="88"/>
      <c r="CB284" s="88"/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  <c r="CQ284" s="89"/>
      <c r="CR284" s="89"/>
      <c r="CS284" s="89"/>
      <c r="CT284" s="89"/>
    </row>
    <row r="285" spans="1:98" ht="15.75" customHeight="1">
      <c r="A285" s="1018"/>
      <c r="B285" s="1008" t="s">
        <v>122</v>
      </c>
      <c r="C285" s="1009"/>
      <c r="D285" s="1010"/>
      <c r="E285" s="112"/>
      <c r="F285" s="115">
        <f t="shared" si="167"/>
        <v>0</v>
      </c>
      <c r="G285" s="107">
        <f t="shared" si="168"/>
        <v>0</v>
      </c>
      <c r="H285" s="108">
        <f>Calibração!$G$755</f>
        <v>0</v>
      </c>
      <c r="I285" s="109">
        <f t="shared" si="169"/>
        <v>0</v>
      </c>
      <c r="J285" s="110">
        <f t="shared" si="170"/>
        <v>17.316666666666666</v>
      </c>
      <c r="K285" s="111">
        <f t="shared" si="171"/>
        <v>0</v>
      </c>
      <c r="L285" s="86"/>
      <c r="M285" s="1008" t="s">
        <v>122</v>
      </c>
      <c r="N285" s="1009"/>
      <c r="O285" s="1010"/>
      <c r="P285" s="112">
        <v>7</v>
      </c>
      <c r="Q285" s="106">
        <f t="shared" si="202"/>
        <v>1</v>
      </c>
      <c r="R285" s="107">
        <f t="shared" si="204"/>
        <v>7</v>
      </c>
      <c r="S285" s="108">
        <f t="shared" si="172"/>
        <v>1223.7983560411221</v>
      </c>
      <c r="T285" s="109">
        <f t="shared" si="173"/>
        <v>8566.588492287854</v>
      </c>
      <c r="U285" s="110">
        <f t="shared" si="174"/>
        <v>11.727272727272727</v>
      </c>
      <c r="V285" s="111">
        <f t="shared" si="175"/>
        <v>730.48429004004959</v>
      </c>
      <c r="W285" s="88"/>
      <c r="X285" s="1008" t="s">
        <v>122</v>
      </c>
      <c r="Y285" s="1009"/>
      <c r="Z285" s="1010"/>
      <c r="AA285" s="112">
        <v>5</v>
      </c>
      <c r="AB285" s="115">
        <f t="shared" si="209"/>
        <v>1</v>
      </c>
      <c r="AC285" s="107">
        <f t="shared" si="207"/>
        <v>5</v>
      </c>
      <c r="AD285" s="108">
        <f t="shared" si="178"/>
        <v>392.39392555016752</v>
      </c>
      <c r="AE285" s="109">
        <f t="shared" si="179"/>
        <v>1961.9696277508376</v>
      </c>
      <c r="AF285" s="110">
        <f t="shared" si="201"/>
        <v>11.445783132530121</v>
      </c>
      <c r="AG285" s="111">
        <f t="shared" si="180"/>
        <v>22456.278871846938</v>
      </c>
      <c r="AH285" s="88"/>
      <c r="AI285" s="1008" t="s">
        <v>122</v>
      </c>
      <c r="AJ285" s="1009"/>
      <c r="AK285" s="1010"/>
      <c r="AL285" s="112">
        <v>6</v>
      </c>
      <c r="AM285" s="115">
        <f t="shared" si="208"/>
        <v>1</v>
      </c>
      <c r="AN285" s="107">
        <f t="shared" si="210"/>
        <v>6</v>
      </c>
      <c r="AO285" s="108">
        <f t="shared" si="183"/>
        <v>294.29544416262564</v>
      </c>
      <c r="AP285" s="109">
        <f t="shared" si="184"/>
        <v>1765.7726649757537</v>
      </c>
      <c r="AQ285" s="110">
        <f t="shared" si="185"/>
        <v>11.797872340425531</v>
      </c>
      <c r="AR285" s="111">
        <f t="shared" si="186"/>
        <v>149.66873805926136</v>
      </c>
      <c r="AS285" s="88"/>
      <c r="AT285" s="1008" t="s">
        <v>122</v>
      </c>
      <c r="AU285" s="1009"/>
      <c r="AV285" s="1010"/>
      <c r="AW285" s="112"/>
      <c r="AX285" s="115"/>
      <c r="AY285" s="107">
        <f t="shared" si="211"/>
        <v>0</v>
      </c>
      <c r="AZ285" s="108">
        <f>Calibração!$E$33</f>
        <v>1223.7983560411221</v>
      </c>
      <c r="BA285" s="109">
        <f t="shared" si="187"/>
        <v>0</v>
      </c>
      <c r="BB285" s="110">
        <f t="shared" si="188"/>
        <v>10.888888888888889</v>
      </c>
      <c r="BC285" s="111">
        <f t="shared" si="189"/>
        <v>0</v>
      </c>
      <c r="BD285" s="88"/>
      <c r="BE285" s="1008" t="s">
        <v>122</v>
      </c>
      <c r="BF285" s="1009"/>
      <c r="BG285" s="1010"/>
      <c r="BH285" s="112">
        <v>6</v>
      </c>
      <c r="BI285" s="115">
        <f>'Cél.por tricoma'!BN267</f>
        <v>1</v>
      </c>
      <c r="BJ285" s="107">
        <f t="shared" si="190"/>
        <v>6</v>
      </c>
      <c r="BK285" s="108">
        <f t="shared" si="191"/>
        <v>1631.731141388163</v>
      </c>
      <c r="BL285" s="109">
        <f t="shared" si="192"/>
        <v>9790.3868483289771</v>
      </c>
      <c r="BM285" s="112">
        <f t="shared" si="193"/>
        <v>13.527027027027026</v>
      </c>
      <c r="BN285" s="111">
        <f t="shared" si="194"/>
        <v>723.76486191442996</v>
      </c>
      <c r="BO285" s="88"/>
      <c r="BP285" s="1008" t="s">
        <v>122</v>
      </c>
      <c r="BQ285" s="1009"/>
      <c r="BR285" s="1010"/>
      <c r="BS285" s="112">
        <v>6</v>
      </c>
      <c r="BT285" s="115">
        <f>'Cél.por tricoma'!BN313</f>
        <v>1</v>
      </c>
      <c r="BU285" s="107">
        <f t="shared" si="195"/>
        <v>6</v>
      </c>
      <c r="BV285" s="108">
        <f t="shared" si="196"/>
        <v>1223.7983560411221</v>
      </c>
      <c r="BW285" s="109">
        <f t="shared" si="197"/>
        <v>7342.7901362467328</v>
      </c>
      <c r="BX285" s="112">
        <f t="shared" si="198"/>
        <v>17.177419354838708</v>
      </c>
      <c r="BY285" s="111">
        <f t="shared" si="199"/>
        <v>427.46759478619481</v>
      </c>
      <c r="BZ285" s="1018"/>
      <c r="CA285" s="88"/>
      <c r="CB285" s="88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  <c r="CQ285" s="89"/>
      <c r="CR285" s="89"/>
      <c r="CS285" s="89"/>
      <c r="CT285" s="89"/>
    </row>
    <row r="286" spans="1:98" ht="15.75" customHeight="1">
      <c r="A286" s="1018"/>
      <c r="B286" s="1008" t="s">
        <v>120</v>
      </c>
      <c r="C286" s="1009"/>
      <c r="D286" s="1010"/>
      <c r="E286" s="112"/>
      <c r="F286" s="115">
        <f t="shared" si="167"/>
        <v>0</v>
      </c>
      <c r="G286" s="107">
        <f t="shared" si="168"/>
        <v>0</v>
      </c>
      <c r="H286" s="108">
        <f>Calibração!$G$755</f>
        <v>0</v>
      </c>
      <c r="I286" s="109">
        <f t="shared" si="169"/>
        <v>0</v>
      </c>
      <c r="J286" s="110">
        <f t="shared" si="170"/>
        <v>17.316666666666666</v>
      </c>
      <c r="K286" s="111">
        <f t="shared" si="171"/>
        <v>0</v>
      </c>
      <c r="L286" s="86"/>
      <c r="M286" s="1008" t="s">
        <v>120</v>
      </c>
      <c r="N286" s="1009"/>
      <c r="O286" s="1010"/>
      <c r="P286" s="112">
        <v>4</v>
      </c>
      <c r="Q286" s="106">
        <f t="shared" si="202"/>
        <v>1</v>
      </c>
      <c r="R286" s="107">
        <f t="shared" si="204"/>
        <v>4</v>
      </c>
      <c r="S286" s="108">
        <f t="shared" si="172"/>
        <v>1223.7983560411221</v>
      </c>
      <c r="T286" s="109">
        <f t="shared" si="173"/>
        <v>4895.1934241644885</v>
      </c>
      <c r="U286" s="110">
        <f t="shared" si="174"/>
        <v>11.727272727272727</v>
      </c>
      <c r="V286" s="111">
        <f t="shared" si="175"/>
        <v>417.41959430859981</v>
      </c>
      <c r="W286" s="88"/>
      <c r="X286" s="1008" t="s">
        <v>120</v>
      </c>
      <c r="Y286" s="1009"/>
      <c r="Z286" s="1010"/>
      <c r="AA286" s="112">
        <v>5</v>
      </c>
      <c r="AB286" s="115">
        <f t="shared" si="209"/>
        <v>1</v>
      </c>
      <c r="AC286" s="107">
        <f t="shared" si="207"/>
        <v>5</v>
      </c>
      <c r="AD286" s="108">
        <f t="shared" si="178"/>
        <v>392.39392555016752</v>
      </c>
      <c r="AE286" s="109">
        <f t="shared" si="179"/>
        <v>1961.9696277508376</v>
      </c>
      <c r="AF286" s="110">
        <f t="shared" si="201"/>
        <v>11.445783132530121</v>
      </c>
      <c r="AG286" s="111">
        <f t="shared" si="180"/>
        <v>22456.278871846938</v>
      </c>
      <c r="AH286" s="88"/>
      <c r="AI286" s="1008" t="s">
        <v>120</v>
      </c>
      <c r="AJ286" s="1009"/>
      <c r="AK286" s="1010"/>
      <c r="AL286" s="112">
        <v>4</v>
      </c>
      <c r="AM286" s="115">
        <f t="shared" si="208"/>
        <v>1</v>
      </c>
      <c r="AN286" s="107">
        <f t="shared" si="210"/>
        <v>4</v>
      </c>
      <c r="AO286" s="108">
        <f t="shared" si="183"/>
        <v>294.29544416262564</v>
      </c>
      <c r="AP286" s="109">
        <f t="shared" si="184"/>
        <v>1177.1817766505026</v>
      </c>
      <c r="AQ286" s="110">
        <f t="shared" si="185"/>
        <v>11.797872340425531</v>
      </c>
      <c r="AR286" s="111">
        <f t="shared" si="186"/>
        <v>99.779158706174258</v>
      </c>
      <c r="AS286" s="88"/>
      <c r="AT286" s="1008" t="s">
        <v>120</v>
      </c>
      <c r="AU286" s="1009"/>
      <c r="AV286" s="1010"/>
      <c r="AW286" s="112"/>
      <c r="AX286" s="115"/>
      <c r="AY286" s="107">
        <f t="shared" si="211"/>
        <v>0</v>
      </c>
      <c r="AZ286" s="108">
        <f>Calibração!$E$33</f>
        <v>1223.7983560411221</v>
      </c>
      <c r="BA286" s="109">
        <f t="shared" si="187"/>
        <v>0</v>
      </c>
      <c r="BB286" s="110">
        <f t="shared" si="188"/>
        <v>10.888888888888889</v>
      </c>
      <c r="BC286" s="111">
        <f t="shared" si="189"/>
        <v>0</v>
      </c>
      <c r="BD286" s="88"/>
      <c r="BE286" s="1008" t="s">
        <v>120</v>
      </c>
      <c r="BF286" s="1009"/>
      <c r="BG286" s="1010"/>
      <c r="BH286" s="112">
        <v>1</v>
      </c>
      <c r="BI286" s="115">
        <f>'Cél.por tricoma'!BN268</f>
        <v>1</v>
      </c>
      <c r="BJ286" s="107">
        <f t="shared" si="190"/>
        <v>1</v>
      </c>
      <c r="BK286" s="108">
        <f t="shared" si="191"/>
        <v>1631.731141388163</v>
      </c>
      <c r="BL286" s="109">
        <f t="shared" si="192"/>
        <v>1631.731141388163</v>
      </c>
      <c r="BM286" s="112">
        <f t="shared" si="193"/>
        <v>13.527027027027026</v>
      </c>
      <c r="BN286" s="111">
        <f t="shared" si="194"/>
        <v>120.62747698573833</v>
      </c>
      <c r="BO286" s="88"/>
      <c r="BP286" s="1008" t="s">
        <v>120</v>
      </c>
      <c r="BQ286" s="1009"/>
      <c r="BR286" s="1010"/>
      <c r="BS286" s="112">
        <v>3</v>
      </c>
      <c r="BT286" s="115">
        <f>'Cél.por tricoma'!BN314</f>
        <v>1</v>
      </c>
      <c r="BU286" s="107">
        <f t="shared" si="195"/>
        <v>3</v>
      </c>
      <c r="BV286" s="108">
        <f t="shared" si="196"/>
        <v>1223.7983560411221</v>
      </c>
      <c r="BW286" s="109">
        <f t="shared" si="197"/>
        <v>3671.3950681233664</v>
      </c>
      <c r="BX286" s="112">
        <f t="shared" si="198"/>
        <v>17.177419354838708</v>
      </c>
      <c r="BY286" s="111">
        <f t="shared" si="199"/>
        <v>213.7337973930974</v>
      </c>
      <c r="BZ286" s="1018"/>
      <c r="CA286" s="88"/>
      <c r="CB286" s="88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  <c r="CQ286" s="89"/>
      <c r="CR286" s="89"/>
      <c r="CS286" s="89"/>
      <c r="CT286" s="89"/>
    </row>
    <row r="287" spans="1:98" ht="15.75" customHeight="1">
      <c r="A287" s="1018"/>
      <c r="B287" s="1008" t="s">
        <v>123</v>
      </c>
      <c r="C287" s="1009"/>
      <c r="D287" s="1010"/>
      <c r="E287" s="112"/>
      <c r="F287" s="115">
        <f t="shared" si="167"/>
        <v>0</v>
      </c>
      <c r="G287" s="107">
        <f t="shared" si="168"/>
        <v>0</v>
      </c>
      <c r="H287" s="108">
        <f>Calibração!$G$755</f>
        <v>0</v>
      </c>
      <c r="I287" s="109">
        <f t="shared" si="169"/>
        <v>0</v>
      </c>
      <c r="J287" s="110">
        <f t="shared" si="170"/>
        <v>17.316666666666666</v>
      </c>
      <c r="K287" s="111">
        <f t="shared" si="171"/>
        <v>0</v>
      </c>
      <c r="L287" s="86"/>
      <c r="M287" s="1008" t="s">
        <v>123</v>
      </c>
      <c r="N287" s="1009"/>
      <c r="O287" s="1010"/>
      <c r="P287" s="112">
        <v>0</v>
      </c>
      <c r="Q287" s="106">
        <f t="shared" si="202"/>
        <v>1</v>
      </c>
      <c r="R287" s="107">
        <f t="shared" si="204"/>
        <v>0</v>
      </c>
      <c r="S287" s="108">
        <f t="shared" si="172"/>
        <v>1223.7983560411221</v>
      </c>
      <c r="T287" s="109">
        <f t="shared" si="173"/>
        <v>0</v>
      </c>
      <c r="U287" s="110">
        <f t="shared" si="174"/>
        <v>11.727272727272727</v>
      </c>
      <c r="V287" s="111">
        <f t="shared" si="175"/>
        <v>0</v>
      </c>
      <c r="W287" s="88"/>
      <c r="X287" s="1008" t="s">
        <v>123</v>
      </c>
      <c r="Y287" s="1009"/>
      <c r="Z287" s="1010"/>
      <c r="AA287" s="112">
        <v>0</v>
      </c>
      <c r="AB287" s="115">
        <f t="shared" si="209"/>
        <v>1</v>
      </c>
      <c r="AC287" s="107">
        <f t="shared" si="207"/>
        <v>0</v>
      </c>
      <c r="AD287" s="108">
        <f t="shared" si="178"/>
        <v>392.39392555016752</v>
      </c>
      <c r="AE287" s="109">
        <f t="shared" si="179"/>
        <v>0</v>
      </c>
      <c r="AF287" s="110">
        <f t="shared" si="201"/>
        <v>11.445783132530121</v>
      </c>
      <c r="AG287" s="111">
        <f t="shared" si="180"/>
        <v>0</v>
      </c>
      <c r="AH287" s="88"/>
      <c r="AI287" s="1008" t="s">
        <v>123</v>
      </c>
      <c r="AJ287" s="1009"/>
      <c r="AK287" s="1010"/>
      <c r="AL287" s="112">
        <v>0</v>
      </c>
      <c r="AM287" s="115">
        <f t="shared" si="208"/>
        <v>1</v>
      </c>
      <c r="AN287" s="107">
        <f t="shared" si="210"/>
        <v>0</v>
      </c>
      <c r="AO287" s="108">
        <f t="shared" si="183"/>
        <v>294.29544416262564</v>
      </c>
      <c r="AP287" s="109">
        <f t="shared" si="184"/>
        <v>0</v>
      </c>
      <c r="AQ287" s="110">
        <f t="shared" si="185"/>
        <v>11.797872340425531</v>
      </c>
      <c r="AR287" s="111">
        <f t="shared" si="186"/>
        <v>0</v>
      </c>
      <c r="AS287" s="88"/>
      <c r="AT287" s="1008" t="s">
        <v>123</v>
      </c>
      <c r="AU287" s="1009"/>
      <c r="AV287" s="1010"/>
      <c r="AW287" s="112"/>
      <c r="AX287" s="115"/>
      <c r="AY287" s="107">
        <f t="shared" si="211"/>
        <v>0</v>
      </c>
      <c r="AZ287" s="108">
        <f>Calibração!$E$33</f>
        <v>1223.7983560411221</v>
      </c>
      <c r="BA287" s="109">
        <f t="shared" si="187"/>
        <v>0</v>
      </c>
      <c r="BB287" s="110">
        <f t="shared" si="188"/>
        <v>10.888888888888889</v>
      </c>
      <c r="BC287" s="111">
        <f t="shared" si="189"/>
        <v>0</v>
      </c>
      <c r="BD287" s="88"/>
      <c r="BE287" s="1008" t="s">
        <v>123</v>
      </c>
      <c r="BF287" s="1009"/>
      <c r="BG287" s="1010"/>
      <c r="BH287" s="112">
        <v>0</v>
      </c>
      <c r="BI287" s="115">
        <f>'Cél.por tricoma'!BN269</f>
        <v>1</v>
      </c>
      <c r="BJ287" s="107">
        <f t="shared" si="190"/>
        <v>0</v>
      </c>
      <c r="BK287" s="108">
        <f t="shared" si="191"/>
        <v>1631.731141388163</v>
      </c>
      <c r="BL287" s="109">
        <f t="shared" si="192"/>
        <v>0</v>
      </c>
      <c r="BM287" s="112">
        <f t="shared" si="193"/>
        <v>13.527027027027026</v>
      </c>
      <c r="BN287" s="111">
        <f t="shared" si="194"/>
        <v>0</v>
      </c>
      <c r="BO287" s="88"/>
      <c r="BP287" s="1008" t="s">
        <v>123</v>
      </c>
      <c r="BQ287" s="1009"/>
      <c r="BR287" s="1010"/>
      <c r="BS287" s="112">
        <v>0</v>
      </c>
      <c r="BT287" s="115">
        <f>'Cél.por tricoma'!BN315</f>
        <v>1</v>
      </c>
      <c r="BU287" s="107">
        <f t="shared" si="195"/>
        <v>0</v>
      </c>
      <c r="BV287" s="108">
        <f t="shared" si="196"/>
        <v>1223.7983560411221</v>
      </c>
      <c r="BW287" s="109">
        <f t="shared" si="197"/>
        <v>0</v>
      </c>
      <c r="BX287" s="112">
        <f t="shared" si="198"/>
        <v>17.177419354838708</v>
      </c>
      <c r="BY287" s="111">
        <f t="shared" si="199"/>
        <v>0</v>
      </c>
      <c r="BZ287" s="1018"/>
      <c r="CA287" s="88"/>
      <c r="CB287" s="88"/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  <c r="CQ287" s="89"/>
      <c r="CR287" s="89"/>
      <c r="CS287" s="89"/>
      <c r="CT287" s="89"/>
    </row>
    <row r="288" spans="1:98" ht="15.75" customHeight="1">
      <c r="A288" s="1018"/>
      <c r="B288" s="1015" t="s">
        <v>214</v>
      </c>
      <c r="C288" s="1009"/>
      <c r="D288" s="1010"/>
      <c r="E288" s="112"/>
      <c r="F288" s="114">
        <f t="shared" si="167"/>
        <v>0</v>
      </c>
      <c r="G288" s="107">
        <f t="shared" si="168"/>
        <v>0</v>
      </c>
      <c r="H288" s="108">
        <f>Calibração!$G$755</f>
        <v>0</v>
      </c>
      <c r="I288" s="109">
        <f t="shared" si="169"/>
        <v>0</v>
      </c>
      <c r="J288" s="110">
        <f t="shared" si="170"/>
        <v>17.316666666666666</v>
      </c>
      <c r="K288" s="111">
        <f t="shared" si="171"/>
        <v>0</v>
      </c>
      <c r="L288" s="86"/>
      <c r="M288" s="1015" t="s">
        <v>214</v>
      </c>
      <c r="N288" s="1009"/>
      <c r="O288" s="1010"/>
      <c r="P288" s="112">
        <v>6</v>
      </c>
      <c r="Q288" s="106">
        <f t="shared" si="202"/>
        <v>6.4615384615384617</v>
      </c>
      <c r="R288" s="107">
        <f t="shared" si="204"/>
        <v>38.769230769230774</v>
      </c>
      <c r="S288" s="108">
        <f t="shared" si="172"/>
        <v>1223.7983560411221</v>
      </c>
      <c r="T288" s="109">
        <f t="shared" si="173"/>
        <v>47445.720880363508</v>
      </c>
      <c r="U288" s="110">
        <f t="shared" si="174"/>
        <v>11.727272727272727</v>
      </c>
      <c r="V288" s="111">
        <f t="shared" si="175"/>
        <v>4045.7591448371986</v>
      </c>
      <c r="W288" s="88"/>
      <c r="X288" s="1015" t="s">
        <v>214</v>
      </c>
      <c r="Y288" s="1009"/>
      <c r="Z288" s="1010"/>
      <c r="AA288" s="112">
        <v>2</v>
      </c>
      <c r="AB288" s="114">
        <f t="shared" si="209"/>
        <v>5</v>
      </c>
      <c r="AC288" s="107">
        <f t="shared" si="207"/>
        <v>10</v>
      </c>
      <c r="AD288" s="108">
        <f t="shared" si="178"/>
        <v>392.39392555016752</v>
      </c>
      <c r="AE288" s="109">
        <f t="shared" si="179"/>
        <v>3923.9392555016752</v>
      </c>
      <c r="AF288" s="110">
        <f t="shared" si="201"/>
        <v>11.445783132530121</v>
      </c>
      <c r="AG288" s="111">
        <f t="shared" si="180"/>
        <v>44912.557743693877</v>
      </c>
      <c r="AH288" s="88"/>
      <c r="AI288" s="1015" t="s">
        <v>214</v>
      </c>
      <c r="AJ288" s="1009"/>
      <c r="AK288" s="1010"/>
      <c r="AL288" s="112">
        <v>2</v>
      </c>
      <c r="AM288" s="114">
        <f t="shared" si="208"/>
        <v>5.5</v>
      </c>
      <c r="AN288" s="107">
        <f t="shared" si="210"/>
        <v>11</v>
      </c>
      <c r="AO288" s="108">
        <f t="shared" si="183"/>
        <v>294.29544416262564</v>
      </c>
      <c r="AP288" s="109">
        <f t="shared" si="184"/>
        <v>3237.2498857888822</v>
      </c>
      <c r="AQ288" s="110">
        <f t="shared" si="185"/>
        <v>11.797872340425531</v>
      </c>
      <c r="AR288" s="111">
        <f t="shared" si="186"/>
        <v>274.39268644197921</v>
      </c>
      <c r="AS288" s="88"/>
      <c r="AT288" s="1015" t="s">
        <v>214</v>
      </c>
      <c r="AU288" s="1009"/>
      <c r="AV288" s="1010"/>
      <c r="AW288" s="112"/>
      <c r="AX288" s="114"/>
      <c r="AY288" s="107">
        <v>0</v>
      </c>
      <c r="AZ288" s="108">
        <f>Calibração!$E$33</f>
        <v>1223.7983560411221</v>
      </c>
      <c r="BA288" s="109">
        <f t="shared" si="187"/>
        <v>0</v>
      </c>
      <c r="BB288" s="110">
        <f t="shared" si="188"/>
        <v>10.888888888888889</v>
      </c>
      <c r="BC288" s="111">
        <f t="shared" si="189"/>
        <v>0</v>
      </c>
      <c r="BD288" s="88"/>
      <c r="BE288" s="1015" t="s">
        <v>214</v>
      </c>
      <c r="BF288" s="1009"/>
      <c r="BG288" s="1010"/>
      <c r="BH288" s="112">
        <v>1</v>
      </c>
      <c r="BI288" s="114">
        <f>'Cél.por tricoma'!BN270</f>
        <v>7</v>
      </c>
      <c r="BJ288" s="107">
        <f t="shared" si="190"/>
        <v>7</v>
      </c>
      <c r="BK288" s="108">
        <f t="shared" si="191"/>
        <v>1631.731141388163</v>
      </c>
      <c r="BL288" s="109">
        <f t="shared" si="192"/>
        <v>11422.117989717141</v>
      </c>
      <c r="BM288" s="112">
        <f t="shared" si="193"/>
        <v>13.527027027027026</v>
      </c>
      <c r="BN288" s="111">
        <f t="shared" si="194"/>
        <v>844.39233890016828</v>
      </c>
      <c r="BO288" s="88"/>
      <c r="BP288" s="1015" t="s">
        <v>214</v>
      </c>
      <c r="BQ288" s="1009"/>
      <c r="BR288" s="1010"/>
      <c r="BS288" s="112">
        <v>1</v>
      </c>
      <c r="BT288" s="114">
        <f>'Cél.por tricoma'!BN316</f>
        <v>7.5</v>
      </c>
      <c r="BU288" s="107">
        <f t="shared" si="195"/>
        <v>7.5</v>
      </c>
      <c r="BV288" s="108">
        <f t="shared" si="196"/>
        <v>1223.7983560411221</v>
      </c>
      <c r="BW288" s="109">
        <f t="shared" si="197"/>
        <v>9178.4876703084155</v>
      </c>
      <c r="BX288" s="112">
        <f t="shared" si="198"/>
        <v>17.177419354838708</v>
      </c>
      <c r="BY288" s="111">
        <f t="shared" si="199"/>
        <v>534.33449348274348</v>
      </c>
      <c r="BZ288" s="1018"/>
      <c r="CA288" s="88"/>
      <c r="CB288" s="88"/>
      <c r="CC288" s="89"/>
      <c r="CD288" s="89"/>
      <c r="CE288" s="89"/>
      <c r="CF288" s="89"/>
      <c r="CG288" s="89"/>
      <c r="CH288" s="89"/>
      <c r="CI288" s="89"/>
      <c r="CJ288" s="89"/>
      <c r="CK288" s="89"/>
      <c r="CL288" s="89"/>
      <c r="CM288" s="89"/>
      <c r="CN288" s="89"/>
      <c r="CO288" s="89"/>
      <c r="CP288" s="89"/>
      <c r="CQ288" s="89"/>
      <c r="CR288" s="89"/>
      <c r="CS288" s="89"/>
      <c r="CT288" s="89"/>
    </row>
    <row r="289" spans="1:98" ht="15.75" customHeight="1">
      <c r="A289" s="1018"/>
      <c r="B289" s="1015" t="s">
        <v>218</v>
      </c>
      <c r="C289" s="1009"/>
      <c r="D289" s="1010"/>
      <c r="E289" s="112"/>
      <c r="F289" s="114">
        <f t="shared" si="167"/>
        <v>0</v>
      </c>
      <c r="G289" s="107">
        <f t="shared" si="168"/>
        <v>0</v>
      </c>
      <c r="H289" s="108">
        <f>Calibração!$G$755</f>
        <v>0</v>
      </c>
      <c r="I289" s="109">
        <f t="shared" si="169"/>
        <v>0</v>
      </c>
      <c r="J289" s="110">
        <f t="shared" si="170"/>
        <v>17.316666666666666</v>
      </c>
      <c r="K289" s="111">
        <f t="shared" si="171"/>
        <v>0</v>
      </c>
      <c r="L289" s="86"/>
      <c r="M289" s="1015" t="s">
        <v>218</v>
      </c>
      <c r="N289" s="1009"/>
      <c r="O289" s="1010"/>
      <c r="P289" s="112">
        <v>3</v>
      </c>
      <c r="Q289" s="106">
        <f t="shared" si="202"/>
        <v>1.6666666666666667</v>
      </c>
      <c r="R289" s="107">
        <f t="shared" si="204"/>
        <v>5</v>
      </c>
      <c r="S289" s="108">
        <f t="shared" si="172"/>
        <v>1223.7983560411221</v>
      </c>
      <c r="T289" s="109">
        <f t="shared" si="173"/>
        <v>6118.9917802056107</v>
      </c>
      <c r="U289" s="110">
        <f t="shared" si="174"/>
        <v>11.727272727272727</v>
      </c>
      <c r="V289" s="111">
        <f t="shared" si="175"/>
        <v>521.77449288574974</v>
      </c>
      <c r="W289" s="88"/>
      <c r="X289" s="1015" t="s">
        <v>218</v>
      </c>
      <c r="Y289" s="1009"/>
      <c r="Z289" s="1010"/>
      <c r="AA289" s="112">
        <v>6</v>
      </c>
      <c r="AB289" s="114">
        <f t="shared" si="209"/>
        <v>2</v>
      </c>
      <c r="AC289" s="107">
        <f t="shared" si="207"/>
        <v>12</v>
      </c>
      <c r="AD289" s="108">
        <f t="shared" si="178"/>
        <v>392.39392555016752</v>
      </c>
      <c r="AE289" s="109">
        <f t="shared" si="179"/>
        <v>4708.7271066020103</v>
      </c>
      <c r="AF289" s="110">
        <f t="shared" si="201"/>
        <v>11.445783132530121</v>
      </c>
      <c r="AG289" s="111">
        <f t="shared" si="180"/>
        <v>53895.06929243265</v>
      </c>
      <c r="AH289" s="88"/>
      <c r="AI289" s="1015" t="s">
        <v>218</v>
      </c>
      <c r="AJ289" s="1009"/>
      <c r="AK289" s="1010"/>
      <c r="AL289" s="112">
        <v>1</v>
      </c>
      <c r="AM289" s="114">
        <f t="shared" si="208"/>
        <v>2</v>
      </c>
      <c r="AN289" s="107">
        <f t="shared" si="210"/>
        <v>2</v>
      </c>
      <c r="AO289" s="108">
        <f t="shared" si="183"/>
        <v>294.29544416262564</v>
      </c>
      <c r="AP289" s="109">
        <f t="shared" si="184"/>
        <v>588.59088832525129</v>
      </c>
      <c r="AQ289" s="110">
        <f t="shared" si="185"/>
        <v>11.797872340425531</v>
      </c>
      <c r="AR289" s="111">
        <f t="shared" si="186"/>
        <v>49.889579353087129</v>
      </c>
      <c r="AS289" s="88"/>
      <c r="AT289" s="1015" t="s">
        <v>218</v>
      </c>
      <c r="AU289" s="1009"/>
      <c r="AV289" s="1010"/>
      <c r="AW289" s="112"/>
      <c r="AX289" s="114"/>
      <c r="AY289" s="107">
        <f t="shared" ref="AY289:AY294" si="212">AW289*AX289</f>
        <v>0</v>
      </c>
      <c r="AZ289" s="108">
        <f>Calibração!$E$33</f>
        <v>1223.7983560411221</v>
      </c>
      <c r="BA289" s="109">
        <f t="shared" si="187"/>
        <v>0</v>
      </c>
      <c r="BB289" s="110">
        <f t="shared" si="188"/>
        <v>10.888888888888889</v>
      </c>
      <c r="BC289" s="111">
        <f t="shared" si="189"/>
        <v>0</v>
      </c>
      <c r="BD289" s="88"/>
      <c r="BE289" s="1015" t="s">
        <v>218</v>
      </c>
      <c r="BF289" s="1009"/>
      <c r="BG289" s="1010"/>
      <c r="BH289" s="112">
        <v>3</v>
      </c>
      <c r="BI289" s="114">
        <f>'Cél.por tricoma'!BN271</f>
        <v>2</v>
      </c>
      <c r="BJ289" s="107">
        <f t="shared" si="190"/>
        <v>6</v>
      </c>
      <c r="BK289" s="108">
        <f t="shared" si="191"/>
        <v>1631.731141388163</v>
      </c>
      <c r="BL289" s="109">
        <f t="shared" si="192"/>
        <v>9790.3868483289771</v>
      </c>
      <c r="BM289" s="112">
        <f t="shared" si="193"/>
        <v>13.527027027027026</v>
      </c>
      <c r="BN289" s="111">
        <f t="shared" si="194"/>
        <v>723.76486191442996</v>
      </c>
      <c r="BO289" s="88"/>
      <c r="BP289" s="1015" t="s">
        <v>218</v>
      </c>
      <c r="BQ289" s="1009"/>
      <c r="BR289" s="1010"/>
      <c r="BS289" s="112">
        <v>1</v>
      </c>
      <c r="BT289" s="114">
        <f>'Cél.por tricoma'!BN317</f>
        <v>2</v>
      </c>
      <c r="BU289" s="107">
        <f t="shared" si="195"/>
        <v>2</v>
      </c>
      <c r="BV289" s="108">
        <f t="shared" si="196"/>
        <v>1223.7983560411221</v>
      </c>
      <c r="BW289" s="109">
        <f t="shared" si="197"/>
        <v>2447.5967120822443</v>
      </c>
      <c r="BX289" s="112">
        <f t="shared" si="198"/>
        <v>17.177419354838708</v>
      </c>
      <c r="BY289" s="111">
        <f t="shared" si="199"/>
        <v>142.48919826206495</v>
      </c>
      <c r="BZ289" s="1018"/>
      <c r="CA289" s="88"/>
      <c r="CB289" s="88"/>
      <c r="CC289" s="89"/>
      <c r="CD289" s="89"/>
      <c r="CE289" s="89"/>
      <c r="CF289" s="89"/>
      <c r="CG289" s="89"/>
      <c r="CH289" s="89"/>
      <c r="CI289" s="89"/>
      <c r="CJ289" s="89"/>
      <c r="CK289" s="89"/>
      <c r="CL289" s="89"/>
      <c r="CM289" s="89"/>
      <c r="CN289" s="89"/>
      <c r="CO289" s="89"/>
      <c r="CP289" s="89"/>
      <c r="CQ289" s="89"/>
      <c r="CR289" s="89"/>
      <c r="CS289" s="89"/>
      <c r="CT289" s="89"/>
    </row>
    <row r="290" spans="1:98" ht="15.75" customHeight="1">
      <c r="A290" s="1018"/>
      <c r="B290" s="1008" t="s">
        <v>126</v>
      </c>
      <c r="C290" s="1009"/>
      <c r="D290" s="1010"/>
      <c r="E290" s="112"/>
      <c r="F290" s="115">
        <f t="shared" si="167"/>
        <v>0</v>
      </c>
      <c r="G290" s="107">
        <f t="shared" si="168"/>
        <v>0</v>
      </c>
      <c r="H290" s="108">
        <f>Calibração!$G$755</f>
        <v>0</v>
      </c>
      <c r="I290" s="109">
        <f t="shared" si="169"/>
        <v>0</v>
      </c>
      <c r="J290" s="110">
        <f t="shared" si="170"/>
        <v>17.316666666666666</v>
      </c>
      <c r="K290" s="111">
        <f t="shared" si="171"/>
        <v>0</v>
      </c>
      <c r="L290" s="86"/>
      <c r="M290" s="1008" t="s">
        <v>126</v>
      </c>
      <c r="N290" s="1009"/>
      <c r="O290" s="1010"/>
      <c r="P290" s="112">
        <v>3</v>
      </c>
      <c r="Q290" s="106">
        <f t="shared" si="202"/>
        <v>1</v>
      </c>
      <c r="R290" s="107">
        <f t="shared" si="204"/>
        <v>3</v>
      </c>
      <c r="S290" s="108">
        <f t="shared" si="172"/>
        <v>1223.7983560411221</v>
      </c>
      <c r="T290" s="109">
        <f t="shared" si="173"/>
        <v>3671.3950681233664</v>
      </c>
      <c r="U290" s="110">
        <f t="shared" si="174"/>
        <v>11.727272727272727</v>
      </c>
      <c r="V290" s="111">
        <f t="shared" si="175"/>
        <v>313.06469573144989</v>
      </c>
      <c r="W290" s="88"/>
      <c r="X290" s="1008" t="s">
        <v>126</v>
      </c>
      <c r="Y290" s="1009"/>
      <c r="Z290" s="1010"/>
      <c r="AA290" s="112">
        <v>0</v>
      </c>
      <c r="AB290" s="115">
        <f t="shared" si="209"/>
        <v>1</v>
      </c>
      <c r="AC290" s="107">
        <f t="shared" si="207"/>
        <v>0</v>
      </c>
      <c r="AD290" s="108">
        <f t="shared" si="178"/>
        <v>392.39392555016752</v>
      </c>
      <c r="AE290" s="109">
        <f t="shared" si="179"/>
        <v>0</v>
      </c>
      <c r="AF290" s="110">
        <f t="shared" si="201"/>
        <v>11.445783132530121</v>
      </c>
      <c r="AG290" s="111">
        <f t="shared" si="180"/>
        <v>0</v>
      </c>
      <c r="AH290" s="88"/>
      <c r="AI290" s="1008" t="s">
        <v>126</v>
      </c>
      <c r="AJ290" s="1009"/>
      <c r="AK290" s="1010"/>
      <c r="AL290" s="112">
        <v>0</v>
      </c>
      <c r="AM290" s="115">
        <f t="shared" si="208"/>
        <v>1</v>
      </c>
      <c r="AN290" s="107">
        <f t="shared" si="210"/>
        <v>0</v>
      </c>
      <c r="AO290" s="108">
        <f t="shared" si="183"/>
        <v>294.29544416262564</v>
      </c>
      <c r="AP290" s="109">
        <f t="shared" si="184"/>
        <v>0</v>
      </c>
      <c r="AQ290" s="110">
        <f t="shared" si="185"/>
        <v>11.797872340425531</v>
      </c>
      <c r="AR290" s="111">
        <f t="shared" si="186"/>
        <v>0</v>
      </c>
      <c r="AS290" s="88"/>
      <c r="AT290" s="1008" t="s">
        <v>126</v>
      </c>
      <c r="AU290" s="1009"/>
      <c r="AV290" s="1010"/>
      <c r="AW290" s="112"/>
      <c r="AX290" s="115"/>
      <c r="AY290" s="107">
        <f t="shared" si="212"/>
        <v>0</v>
      </c>
      <c r="AZ290" s="108">
        <f>Calibração!$E$33</f>
        <v>1223.7983560411221</v>
      </c>
      <c r="BA290" s="109">
        <f t="shared" si="187"/>
        <v>0</v>
      </c>
      <c r="BB290" s="110">
        <f t="shared" si="188"/>
        <v>10.888888888888889</v>
      </c>
      <c r="BC290" s="111">
        <f t="shared" si="189"/>
        <v>0</v>
      </c>
      <c r="BD290" s="88"/>
      <c r="BE290" s="1008" t="s">
        <v>126</v>
      </c>
      <c r="BF290" s="1009"/>
      <c r="BG290" s="1010"/>
      <c r="BH290" s="112">
        <v>0</v>
      </c>
      <c r="BI290" s="115">
        <f>'Cél.por tricoma'!BN272</f>
        <v>1</v>
      </c>
      <c r="BJ290" s="107">
        <f t="shared" si="190"/>
        <v>0</v>
      </c>
      <c r="BK290" s="108">
        <f t="shared" si="191"/>
        <v>1631.731141388163</v>
      </c>
      <c r="BL290" s="109">
        <f t="shared" si="192"/>
        <v>0</v>
      </c>
      <c r="BM290" s="112">
        <f t="shared" si="193"/>
        <v>13.527027027027026</v>
      </c>
      <c r="BN290" s="111">
        <f t="shared" si="194"/>
        <v>0</v>
      </c>
      <c r="BO290" s="88"/>
      <c r="BP290" s="1008" t="s">
        <v>126</v>
      </c>
      <c r="BQ290" s="1009"/>
      <c r="BR290" s="1010"/>
      <c r="BS290" s="112">
        <v>0</v>
      </c>
      <c r="BT290" s="115">
        <f>'Cél.por tricoma'!BN318</f>
        <v>1</v>
      </c>
      <c r="BU290" s="107">
        <f t="shared" si="195"/>
        <v>0</v>
      </c>
      <c r="BV290" s="108">
        <f t="shared" si="196"/>
        <v>1223.7983560411221</v>
      </c>
      <c r="BW290" s="109">
        <f t="shared" si="197"/>
        <v>0</v>
      </c>
      <c r="BX290" s="112">
        <f t="shared" si="198"/>
        <v>17.177419354838708</v>
      </c>
      <c r="BY290" s="111">
        <f t="shared" si="199"/>
        <v>0</v>
      </c>
      <c r="BZ290" s="1018"/>
      <c r="CA290" s="88"/>
      <c r="CB290" s="88"/>
      <c r="CC290" s="89"/>
      <c r="CD290" s="89"/>
      <c r="CE290" s="89"/>
      <c r="CF290" s="89"/>
      <c r="CG290" s="89"/>
      <c r="CH290" s="89"/>
      <c r="CI290" s="89"/>
      <c r="CJ290" s="89"/>
      <c r="CK290" s="89"/>
      <c r="CL290" s="89"/>
      <c r="CM290" s="89"/>
      <c r="CN290" s="89"/>
      <c r="CO290" s="89"/>
      <c r="CP290" s="89"/>
      <c r="CQ290" s="89"/>
      <c r="CR290" s="89"/>
      <c r="CS290" s="89"/>
      <c r="CT290" s="89"/>
    </row>
    <row r="291" spans="1:98" ht="15.75" customHeight="1">
      <c r="A291" s="1018"/>
      <c r="B291" s="1011" t="s">
        <v>129</v>
      </c>
      <c r="C291" s="1009"/>
      <c r="D291" s="1010"/>
      <c r="E291" s="112"/>
      <c r="F291" s="115">
        <f t="shared" si="167"/>
        <v>0</v>
      </c>
      <c r="G291" s="107">
        <f t="shared" si="168"/>
        <v>0</v>
      </c>
      <c r="H291" s="108">
        <f>Calibração!$G$755</f>
        <v>0</v>
      </c>
      <c r="I291" s="109">
        <f t="shared" si="169"/>
        <v>0</v>
      </c>
      <c r="J291" s="110">
        <f t="shared" si="170"/>
        <v>17.316666666666666</v>
      </c>
      <c r="K291" s="111">
        <f t="shared" si="171"/>
        <v>0</v>
      </c>
      <c r="L291" s="86"/>
      <c r="M291" s="1011" t="s">
        <v>129</v>
      </c>
      <c r="N291" s="1009"/>
      <c r="O291" s="1010"/>
      <c r="P291" s="112">
        <v>3</v>
      </c>
      <c r="Q291" s="106">
        <f t="shared" si="202"/>
        <v>1</v>
      </c>
      <c r="R291" s="107">
        <f t="shared" si="204"/>
        <v>3</v>
      </c>
      <c r="S291" s="108">
        <f t="shared" si="172"/>
        <v>1223.7983560411221</v>
      </c>
      <c r="T291" s="109">
        <f t="shared" si="173"/>
        <v>3671.3950681233664</v>
      </c>
      <c r="U291" s="110">
        <f t="shared" si="174"/>
        <v>11.727272727272727</v>
      </c>
      <c r="V291" s="111">
        <f t="shared" si="175"/>
        <v>313.06469573144989</v>
      </c>
      <c r="W291" s="88"/>
      <c r="X291" s="1011" t="s">
        <v>129</v>
      </c>
      <c r="Y291" s="1009"/>
      <c r="Z291" s="1010"/>
      <c r="AA291" s="112">
        <v>2</v>
      </c>
      <c r="AB291" s="115">
        <f t="shared" si="209"/>
        <v>1</v>
      </c>
      <c r="AC291" s="107">
        <f t="shared" si="207"/>
        <v>2</v>
      </c>
      <c r="AD291" s="108">
        <f t="shared" si="178"/>
        <v>392.39392555016752</v>
      </c>
      <c r="AE291" s="109">
        <f t="shared" si="179"/>
        <v>784.78785110033505</v>
      </c>
      <c r="AF291" s="110">
        <f t="shared" si="201"/>
        <v>11.445783132530121</v>
      </c>
      <c r="AG291" s="111">
        <f t="shared" si="180"/>
        <v>8982.5115487387757</v>
      </c>
      <c r="AH291" s="88"/>
      <c r="AI291" s="1011" t="s">
        <v>129</v>
      </c>
      <c r="AJ291" s="1009"/>
      <c r="AK291" s="1010"/>
      <c r="AL291" s="112">
        <v>3</v>
      </c>
      <c r="AM291" s="115">
        <f t="shared" si="208"/>
        <v>1</v>
      </c>
      <c r="AN291" s="107">
        <f t="shared" si="210"/>
        <v>3</v>
      </c>
      <c r="AO291" s="108">
        <f t="shared" si="183"/>
        <v>294.29544416262564</v>
      </c>
      <c r="AP291" s="109">
        <f t="shared" si="184"/>
        <v>882.88633248787687</v>
      </c>
      <c r="AQ291" s="110">
        <f t="shared" si="185"/>
        <v>11.797872340425531</v>
      </c>
      <c r="AR291" s="111">
        <f t="shared" si="186"/>
        <v>74.834369029630679</v>
      </c>
      <c r="AS291" s="88"/>
      <c r="AT291" s="1011" t="s">
        <v>129</v>
      </c>
      <c r="AU291" s="1009"/>
      <c r="AV291" s="1010"/>
      <c r="AW291" s="112"/>
      <c r="AX291" s="115"/>
      <c r="AY291" s="107">
        <f t="shared" si="212"/>
        <v>0</v>
      </c>
      <c r="AZ291" s="108">
        <f>Calibração!$E$33</f>
        <v>1223.7983560411221</v>
      </c>
      <c r="BA291" s="109">
        <f t="shared" si="187"/>
        <v>0</v>
      </c>
      <c r="BB291" s="110">
        <f t="shared" si="188"/>
        <v>10.888888888888889</v>
      </c>
      <c r="BC291" s="111">
        <f t="shared" si="189"/>
        <v>0</v>
      </c>
      <c r="BD291" s="88"/>
      <c r="BE291" s="1011" t="s">
        <v>129</v>
      </c>
      <c r="BF291" s="1009"/>
      <c r="BG291" s="1010"/>
      <c r="BH291" s="112">
        <v>1</v>
      </c>
      <c r="BI291" s="115">
        <f>'Cél.por tricoma'!BN273</f>
        <v>1</v>
      </c>
      <c r="BJ291" s="107">
        <f t="shared" si="190"/>
        <v>1</v>
      </c>
      <c r="BK291" s="108">
        <f t="shared" si="191"/>
        <v>1631.731141388163</v>
      </c>
      <c r="BL291" s="109">
        <f t="shared" si="192"/>
        <v>1631.731141388163</v>
      </c>
      <c r="BM291" s="112">
        <f t="shared" si="193"/>
        <v>13.527027027027026</v>
      </c>
      <c r="BN291" s="111">
        <f t="shared" si="194"/>
        <v>120.62747698573833</v>
      </c>
      <c r="BO291" s="88"/>
      <c r="BP291" s="1011" t="s">
        <v>129</v>
      </c>
      <c r="BQ291" s="1009"/>
      <c r="BR291" s="1010"/>
      <c r="BS291" s="112">
        <v>3</v>
      </c>
      <c r="BT291" s="115">
        <f>'Cél.por tricoma'!BN319</f>
        <v>1</v>
      </c>
      <c r="BU291" s="107">
        <f t="shared" si="195"/>
        <v>3</v>
      </c>
      <c r="BV291" s="108">
        <f t="shared" si="196"/>
        <v>1223.7983560411221</v>
      </c>
      <c r="BW291" s="109">
        <f t="shared" si="197"/>
        <v>3671.3950681233664</v>
      </c>
      <c r="BX291" s="112">
        <f t="shared" si="198"/>
        <v>17.177419354838708</v>
      </c>
      <c r="BY291" s="111">
        <f t="shared" si="199"/>
        <v>213.7337973930974</v>
      </c>
      <c r="BZ291" s="1018"/>
      <c r="CA291" s="88"/>
      <c r="CB291" s="88"/>
      <c r="CC291" s="89"/>
      <c r="CD291" s="89"/>
      <c r="CE291" s="89"/>
      <c r="CF291" s="89"/>
      <c r="CG291" s="89"/>
      <c r="CH291" s="89"/>
      <c r="CI291" s="89"/>
      <c r="CJ291" s="89"/>
      <c r="CK291" s="89"/>
      <c r="CL291" s="89"/>
      <c r="CM291" s="89"/>
      <c r="CN291" s="89"/>
      <c r="CO291" s="89"/>
      <c r="CP291" s="89"/>
      <c r="CQ291" s="89"/>
      <c r="CR291" s="89"/>
      <c r="CS291" s="89"/>
      <c r="CT291" s="89"/>
    </row>
    <row r="292" spans="1:98" ht="15.75" customHeight="1">
      <c r="A292" s="1018"/>
      <c r="B292" s="1011" t="s">
        <v>264</v>
      </c>
      <c r="C292" s="1009"/>
      <c r="D292" s="1010"/>
      <c r="E292" s="112"/>
      <c r="F292" s="115">
        <f t="shared" si="167"/>
        <v>0</v>
      </c>
      <c r="G292" s="107">
        <f t="shared" si="168"/>
        <v>0</v>
      </c>
      <c r="H292" s="108">
        <f>Calibração!$G$755</f>
        <v>0</v>
      </c>
      <c r="I292" s="109">
        <f t="shared" si="169"/>
        <v>0</v>
      </c>
      <c r="J292" s="110">
        <f t="shared" si="170"/>
        <v>17.316666666666666</v>
      </c>
      <c r="K292" s="111">
        <f t="shared" si="171"/>
        <v>0</v>
      </c>
      <c r="L292" s="86"/>
      <c r="M292" s="1011" t="s">
        <v>264</v>
      </c>
      <c r="N292" s="1009"/>
      <c r="O292" s="1010"/>
      <c r="P292" s="112">
        <v>0</v>
      </c>
      <c r="Q292" s="106">
        <f t="shared" si="202"/>
        <v>1</v>
      </c>
      <c r="R292" s="107">
        <f t="shared" si="204"/>
        <v>0</v>
      </c>
      <c r="S292" s="108">
        <f t="shared" si="172"/>
        <v>1223.7983560411221</v>
      </c>
      <c r="T292" s="109">
        <f t="shared" si="173"/>
        <v>0</v>
      </c>
      <c r="U292" s="110">
        <f t="shared" si="174"/>
        <v>11.727272727272727</v>
      </c>
      <c r="V292" s="111">
        <f t="shared" si="175"/>
        <v>0</v>
      </c>
      <c r="W292" s="88"/>
      <c r="X292" s="1011" t="s">
        <v>264</v>
      </c>
      <c r="Y292" s="1009"/>
      <c r="Z292" s="1010"/>
      <c r="AA292" s="112">
        <v>0</v>
      </c>
      <c r="AB292" s="115">
        <f t="shared" si="209"/>
        <v>1</v>
      </c>
      <c r="AC292" s="107">
        <f t="shared" si="207"/>
        <v>0</v>
      </c>
      <c r="AD292" s="108">
        <f t="shared" si="178"/>
        <v>392.39392555016752</v>
      </c>
      <c r="AE292" s="109">
        <f t="shared" si="179"/>
        <v>0</v>
      </c>
      <c r="AF292" s="110">
        <f t="shared" si="201"/>
        <v>11.445783132530121</v>
      </c>
      <c r="AG292" s="111">
        <f t="shared" si="180"/>
        <v>0</v>
      </c>
      <c r="AH292" s="88"/>
      <c r="AI292" s="1011" t="s">
        <v>264</v>
      </c>
      <c r="AJ292" s="1009"/>
      <c r="AK292" s="1010"/>
      <c r="AL292" s="112">
        <v>0</v>
      </c>
      <c r="AM292" s="115">
        <f t="shared" si="208"/>
        <v>1</v>
      </c>
      <c r="AN292" s="107">
        <f t="shared" si="210"/>
        <v>0</v>
      </c>
      <c r="AO292" s="108">
        <f t="shared" si="183"/>
        <v>294.29544416262564</v>
      </c>
      <c r="AP292" s="109">
        <f t="shared" si="184"/>
        <v>0</v>
      </c>
      <c r="AQ292" s="110">
        <f t="shared" si="185"/>
        <v>11.797872340425531</v>
      </c>
      <c r="AR292" s="111">
        <f t="shared" si="186"/>
        <v>0</v>
      </c>
      <c r="AS292" s="88"/>
      <c r="AT292" s="1011" t="s">
        <v>264</v>
      </c>
      <c r="AU292" s="1009"/>
      <c r="AV292" s="1010"/>
      <c r="AW292" s="112"/>
      <c r="AX292" s="115"/>
      <c r="AY292" s="107">
        <f t="shared" si="212"/>
        <v>0</v>
      </c>
      <c r="AZ292" s="108">
        <f>Calibração!$E$33</f>
        <v>1223.7983560411221</v>
      </c>
      <c r="BA292" s="109">
        <f t="shared" si="187"/>
        <v>0</v>
      </c>
      <c r="BB292" s="110">
        <f t="shared" si="188"/>
        <v>10.888888888888889</v>
      </c>
      <c r="BC292" s="111">
        <f t="shared" si="189"/>
        <v>0</v>
      </c>
      <c r="BD292" s="88"/>
      <c r="BE292" s="1011" t="s">
        <v>264</v>
      </c>
      <c r="BF292" s="1009"/>
      <c r="BG292" s="1010"/>
      <c r="BH292" s="112">
        <v>0</v>
      </c>
      <c r="BI292" s="115">
        <f>'Cél.por tricoma'!BN274</f>
        <v>1</v>
      </c>
      <c r="BJ292" s="107">
        <f t="shared" si="190"/>
        <v>0</v>
      </c>
      <c r="BK292" s="108">
        <f t="shared" si="191"/>
        <v>1631.731141388163</v>
      </c>
      <c r="BL292" s="109">
        <f t="shared" si="192"/>
        <v>0</v>
      </c>
      <c r="BM292" s="112">
        <f t="shared" si="193"/>
        <v>13.527027027027026</v>
      </c>
      <c r="BN292" s="111">
        <f t="shared" si="194"/>
        <v>0</v>
      </c>
      <c r="BO292" s="88"/>
      <c r="BP292" s="1011" t="s">
        <v>264</v>
      </c>
      <c r="BQ292" s="1009"/>
      <c r="BR292" s="1010"/>
      <c r="BS292" s="112">
        <v>0</v>
      </c>
      <c r="BT292" s="115">
        <f>'Cél.por tricoma'!BN320</f>
        <v>1</v>
      </c>
      <c r="BU292" s="107">
        <f t="shared" si="195"/>
        <v>0</v>
      </c>
      <c r="BV292" s="108">
        <f t="shared" si="196"/>
        <v>1223.7983560411221</v>
      </c>
      <c r="BW292" s="109">
        <f t="shared" si="197"/>
        <v>0</v>
      </c>
      <c r="BX292" s="112">
        <f t="shared" si="198"/>
        <v>17.177419354838708</v>
      </c>
      <c r="BY292" s="111">
        <f t="shared" si="199"/>
        <v>0</v>
      </c>
      <c r="BZ292" s="1018"/>
      <c r="CA292" s="88"/>
      <c r="CB292" s="88"/>
      <c r="CC292" s="89"/>
      <c r="CD292" s="89"/>
      <c r="CE292" s="89"/>
      <c r="CF292" s="89"/>
      <c r="CG292" s="89"/>
      <c r="CH292" s="89"/>
      <c r="CI292" s="89"/>
      <c r="CJ292" s="89"/>
      <c r="CK292" s="89"/>
      <c r="CL292" s="89"/>
      <c r="CM292" s="89"/>
      <c r="CN292" s="89"/>
      <c r="CO292" s="89"/>
      <c r="CP292" s="89"/>
      <c r="CQ292" s="89"/>
      <c r="CR292" s="89"/>
      <c r="CS292" s="89"/>
      <c r="CT292" s="89"/>
    </row>
    <row r="293" spans="1:98" ht="15.75" customHeight="1">
      <c r="A293" s="1018"/>
      <c r="B293" s="1011" t="s">
        <v>138</v>
      </c>
      <c r="C293" s="1009"/>
      <c r="D293" s="1010"/>
      <c r="E293" s="112"/>
      <c r="F293" s="115">
        <f t="shared" si="167"/>
        <v>0</v>
      </c>
      <c r="G293" s="107">
        <f t="shared" si="168"/>
        <v>0</v>
      </c>
      <c r="H293" s="108">
        <f>Calibração!$G$755</f>
        <v>0</v>
      </c>
      <c r="I293" s="109">
        <f t="shared" si="169"/>
        <v>0</v>
      </c>
      <c r="J293" s="110">
        <f t="shared" si="170"/>
        <v>17.316666666666666</v>
      </c>
      <c r="K293" s="111">
        <f t="shared" si="171"/>
        <v>0</v>
      </c>
      <c r="L293" s="86"/>
      <c r="M293" s="1011" t="s">
        <v>138</v>
      </c>
      <c r="N293" s="1009"/>
      <c r="O293" s="1010"/>
      <c r="P293" s="112">
        <v>0</v>
      </c>
      <c r="Q293" s="106">
        <f t="shared" si="202"/>
        <v>1</v>
      </c>
      <c r="R293" s="107">
        <f t="shared" si="204"/>
        <v>0</v>
      </c>
      <c r="S293" s="108">
        <f t="shared" si="172"/>
        <v>1223.7983560411221</v>
      </c>
      <c r="T293" s="109">
        <f t="shared" si="173"/>
        <v>0</v>
      </c>
      <c r="U293" s="110">
        <f t="shared" si="174"/>
        <v>11.727272727272727</v>
      </c>
      <c r="V293" s="111">
        <f t="shared" si="175"/>
        <v>0</v>
      </c>
      <c r="W293" s="88"/>
      <c r="X293" s="1011" t="s">
        <v>138</v>
      </c>
      <c r="Y293" s="1009"/>
      <c r="Z293" s="1010"/>
      <c r="AA293" s="112">
        <v>0</v>
      </c>
      <c r="AB293" s="115">
        <f t="shared" si="209"/>
        <v>1</v>
      </c>
      <c r="AC293" s="107">
        <f t="shared" si="207"/>
        <v>0</v>
      </c>
      <c r="AD293" s="108">
        <f t="shared" si="178"/>
        <v>392.39392555016752</v>
      </c>
      <c r="AE293" s="109">
        <f t="shared" si="179"/>
        <v>0</v>
      </c>
      <c r="AF293" s="110">
        <f t="shared" si="201"/>
        <v>11.445783132530121</v>
      </c>
      <c r="AG293" s="111">
        <f t="shared" si="180"/>
        <v>0</v>
      </c>
      <c r="AH293" s="88"/>
      <c r="AI293" s="1011" t="s">
        <v>138</v>
      </c>
      <c r="AJ293" s="1009"/>
      <c r="AK293" s="1010"/>
      <c r="AL293" s="112">
        <v>1</v>
      </c>
      <c r="AM293" s="115">
        <f t="shared" si="208"/>
        <v>1</v>
      </c>
      <c r="AN293" s="107">
        <f t="shared" si="210"/>
        <v>1</v>
      </c>
      <c r="AO293" s="108">
        <f t="shared" si="183"/>
        <v>294.29544416262564</v>
      </c>
      <c r="AP293" s="109">
        <f t="shared" si="184"/>
        <v>294.29544416262564</v>
      </c>
      <c r="AQ293" s="110">
        <f t="shared" si="185"/>
        <v>11.797872340425531</v>
      </c>
      <c r="AR293" s="111">
        <f t="shared" si="186"/>
        <v>24.944789676543564</v>
      </c>
      <c r="AS293" s="88"/>
      <c r="AT293" s="1011" t="s">
        <v>138</v>
      </c>
      <c r="AU293" s="1009"/>
      <c r="AV293" s="1010"/>
      <c r="AW293" s="112"/>
      <c r="AX293" s="115"/>
      <c r="AY293" s="107">
        <f t="shared" si="212"/>
        <v>0</v>
      </c>
      <c r="AZ293" s="108">
        <f>Calibração!$E$33</f>
        <v>1223.7983560411221</v>
      </c>
      <c r="BA293" s="109">
        <f t="shared" si="187"/>
        <v>0</v>
      </c>
      <c r="BB293" s="110">
        <f t="shared" si="188"/>
        <v>10.888888888888889</v>
      </c>
      <c r="BC293" s="111">
        <f t="shared" si="189"/>
        <v>0</v>
      </c>
      <c r="BD293" s="88"/>
      <c r="BE293" s="1011" t="s">
        <v>138</v>
      </c>
      <c r="BF293" s="1009"/>
      <c r="BG293" s="1010"/>
      <c r="BH293" s="112">
        <v>0</v>
      </c>
      <c r="BI293" s="115">
        <f>'Cél.por tricoma'!BN275</f>
        <v>1</v>
      </c>
      <c r="BJ293" s="107">
        <f t="shared" si="190"/>
        <v>0</v>
      </c>
      <c r="BK293" s="108">
        <f t="shared" si="191"/>
        <v>1631.731141388163</v>
      </c>
      <c r="BL293" s="109">
        <f t="shared" si="192"/>
        <v>0</v>
      </c>
      <c r="BM293" s="112">
        <f t="shared" si="193"/>
        <v>13.527027027027026</v>
      </c>
      <c r="BN293" s="111">
        <f t="shared" si="194"/>
        <v>0</v>
      </c>
      <c r="BO293" s="88"/>
      <c r="BP293" s="1011" t="s">
        <v>138</v>
      </c>
      <c r="BQ293" s="1009"/>
      <c r="BR293" s="1010"/>
      <c r="BS293" s="112">
        <v>0</v>
      </c>
      <c r="BT293" s="115">
        <f>'Cél.por tricoma'!BN321</f>
        <v>1</v>
      </c>
      <c r="BU293" s="107">
        <f t="shared" si="195"/>
        <v>0</v>
      </c>
      <c r="BV293" s="108">
        <f t="shared" si="196"/>
        <v>1223.7983560411221</v>
      </c>
      <c r="BW293" s="109">
        <f t="shared" si="197"/>
        <v>0</v>
      </c>
      <c r="BX293" s="112">
        <f t="shared" si="198"/>
        <v>17.177419354838708</v>
      </c>
      <c r="BY293" s="111">
        <f t="shared" si="199"/>
        <v>0</v>
      </c>
      <c r="BZ293" s="1019"/>
      <c r="CA293" s="88"/>
      <c r="CB293" s="88"/>
      <c r="CC293" s="89"/>
      <c r="CD293" s="89"/>
      <c r="CE293" s="89"/>
      <c r="CF293" s="89"/>
      <c r="CG293" s="89"/>
      <c r="CH293" s="89"/>
      <c r="CI293" s="89"/>
      <c r="CJ293" s="89"/>
      <c r="CK293" s="89"/>
      <c r="CL293" s="89"/>
      <c r="CM293" s="89"/>
      <c r="CN293" s="89"/>
      <c r="CO293" s="89"/>
      <c r="CP293" s="89"/>
      <c r="CQ293" s="89"/>
      <c r="CR293" s="89"/>
      <c r="CS293" s="89"/>
      <c r="CT293" s="89"/>
    </row>
    <row r="294" spans="1:98" ht="15.75" customHeight="1">
      <c r="A294" s="1019"/>
      <c r="B294" s="1005" t="s">
        <v>212</v>
      </c>
      <c r="C294" s="1006"/>
      <c r="D294" s="1007"/>
      <c r="E294" s="124"/>
      <c r="F294" s="131">
        <f t="shared" si="167"/>
        <v>0</v>
      </c>
      <c r="G294" s="126">
        <f t="shared" si="168"/>
        <v>0</v>
      </c>
      <c r="H294" s="108">
        <f>Calibração!$G$755</f>
        <v>0</v>
      </c>
      <c r="I294" s="128">
        <f t="shared" si="169"/>
        <v>0</v>
      </c>
      <c r="J294" s="110">
        <f t="shared" si="170"/>
        <v>17.316666666666666</v>
      </c>
      <c r="K294" s="130">
        <f t="shared" si="171"/>
        <v>0</v>
      </c>
      <c r="L294" s="86"/>
      <c r="M294" s="1005" t="s">
        <v>212</v>
      </c>
      <c r="N294" s="1006"/>
      <c r="O294" s="1007"/>
      <c r="P294" s="124">
        <v>0</v>
      </c>
      <c r="Q294" s="106">
        <f t="shared" si="202"/>
        <v>3</v>
      </c>
      <c r="R294" s="107">
        <f t="shared" si="204"/>
        <v>0</v>
      </c>
      <c r="S294" s="108">
        <f t="shared" si="172"/>
        <v>1223.7983560411221</v>
      </c>
      <c r="T294" s="128">
        <f t="shared" si="173"/>
        <v>0</v>
      </c>
      <c r="U294" s="110">
        <f t="shared" si="174"/>
        <v>11.727272727272727</v>
      </c>
      <c r="V294" s="130">
        <f t="shared" si="175"/>
        <v>0</v>
      </c>
      <c r="W294" s="88"/>
      <c r="X294" s="1005" t="s">
        <v>212</v>
      </c>
      <c r="Y294" s="1006"/>
      <c r="Z294" s="1007"/>
      <c r="AA294" s="124">
        <v>0</v>
      </c>
      <c r="AB294" s="131" t="e">
        <f t="shared" si="209"/>
        <v>#DIV/0!</v>
      </c>
      <c r="AC294" s="126"/>
      <c r="AD294" s="108">
        <f t="shared" si="178"/>
        <v>392.39392555016752</v>
      </c>
      <c r="AE294" s="109">
        <f t="shared" si="179"/>
        <v>0</v>
      </c>
      <c r="AF294" s="129">
        <f t="shared" si="201"/>
        <v>11.445783132530121</v>
      </c>
      <c r="AG294" s="130">
        <f t="shared" si="180"/>
        <v>0</v>
      </c>
      <c r="AH294" s="88"/>
      <c r="AI294" s="1005" t="s">
        <v>212</v>
      </c>
      <c r="AJ294" s="1006"/>
      <c r="AK294" s="1007"/>
      <c r="AL294" s="124">
        <v>0</v>
      </c>
      <c r="AM294" s="131" t="e">
        <f t="shared" si="208"/>
        <v>#DIV/0!</v>
      </c>
      <c r="AN294" s="126"/>
      <c r="AO294" s="108">
        <f t="shared" si="183"/>
        <v>294.29544416262564</v>
      </c>
      <c r="AP294" s="128">
        <f t="shared" si="184"/>
        <v>0</v>
      </c>
      <c r="AQ294" s="129">
        <f t="shared" si="185"/>
        <v>11.797872340425531</v>
      </c>
      <c r="AR294" s="130">
        <f t="shared" si="186"/>
        <v>0</v>
      </c>
      <c r="AS294" s="88"/>
      <c r="AT294" s="1005" t="s">
        <v>212</v>
      </c>
      <c r="AU294" s="1006"/>
      <c r="AV294" s="1007"/>
      <c r="AW294" s="124"/>
      <c r="AX294" s="131"/>
      <c r="AY294" s="126">
        <f t="shared" si="212"/>
        <v>0</v>
      </c>
      <c r="AZ294" s="127">
        <f>Calibração!$E$33</f>
        <v>1223.7983560411221</v>
      </c>
      <c r="BA294" s="128">
        <f t="shared" si="187"/>
        <v>0</v>
      </c>
      <c r="BB294" s="129">
        <f t="shared" si="188"/>
        <v>10.888888888888889</v>
      </c>
      <c r="BC294" s="130">
        <f t="shared" si="189"/>
        <v>0</v>
      </c>
      <c r="BD294" s="88"/>
      <c r="BE294" s="1005" t="s">
        <v>212</v>
      </c>
      <c r="BF294" s="1006"/>
      <c r="BG294" s="1007"/>
      <c r="BH294" s="124">
        <v>11</v>
      </c>
      <c r="BI294" s="131">
        <f>'Cél.por tricoma'!BN276</f>
        <v>10</v>
      </c>
      <c r="BJ294" s="126">
        <f t="shared" si="190"/>
        <v>110</v>
      </c>
      <c r="BK294" s="127">
        <f t="shared" si="191"/>
        <v>1631.731141388163</v>
      </c>
      <c r="BL294" s="128">
        <f t="shared" si="192"/>
        <v>179490.42555269794</v>
      </c>
      <c r="BM294" s="124">
        <f t="shared" si="193"/>
        <v>13.527027027027026</v>
      </c>
      <c r="BN294" s="130">
        <f t="shared" si="194"/>
        <v>13269.022468431216</v>
      </c>
      <c r="BO294" s="88"/>
      <c r="BP294" s="1005" t="s">
        <v>212</v>
      </c>
      <c r="BQ294" s="1006"/>
      <c r="BR294" s="1007"/>
      <c r="BS294" s="124">
        <v>4</v>
      </c>
      <c r="BT294" s="270">
        <f>'Cél.por tricoma'!AJ396</f>
        <v>6.75</v>
      </c>
      <c r="BU294" s="126">
        <f t="shared" si="195"/>
        <v>27</v>
      </c>
      <c r="BV294" s="127">
        <f t="shared" si="196"/>
        <v>1223.7983560411221</v>
      </c>
      <c r="BW294" s="128">
        <f t="shared" si="197"/>
        <v>33042.5556131103</v>
      </c>
      <c r="BX294" s="124">
        <f t="shared" si="198"/>
        <v>17.177419354838708</v>
      </c>
      <c r="BY294" s="130">
        <f t="shared" si="199"/>
        <v>1923.6041765378768</v>
      </c>
      <c r="BZ294" s="85"/>
      <c r="CA294" s="88"/>
      <c r="CB294" s="88"/>
      <c r="CC294" s="89"/>
      <c r="CD294" s="89"/>
      <c r="CE294" s="89"/>
      <c r="CF294" s="89"/>
      <c r="CG294" s="89"/>
      <c r="CH294" s="89"/>
      <c r="CI294" s="89"/>
      <c r="CJ294" s="89"/>
      <c r="CK294" s="89"/>
      <c r="CL294" s="89"/>
      <c r="CM294" s="89"/>
      <c r="CN294" s="89"/>
      <c r="CO294" s="89"/>
      <c r="CP294" s="89"/>
      <c r="CQ294" s="89"/>
      <c r="CR294" s="89"/>
      <c r="CS294" s="89"/>
      <c r="CT294" s="89"/>
    </row>
    <row r="295" spans="1:98" ht="15.75" customHeight="1">
      <c r="A295" s="85"/>
      <c r="B295" s="132"/>
      <c r="C295" s="133"/>
      <c r="D295" s="133"/>
      <c r="E295" s="133"/>
      <c r="F295" s="133"/>
      <c r="G295" s="133"/>
      <c r="H295" s="88"/>
      <c r="I295" s="88"/>
      <c r="J295" s="134" t="s">
        <v>266</v>
      </c>
      <c r="K295" s="135">
        <f>I251</f>
        <v>1</v>
      </c>
      <c r="L295" s="86"/>
      <c r="M295" s="132"/>
      <c r="N295" s="133"/>
      <c r="O295" s="133"/>
      <c r="P295" s="133"/>
      <c r="Q295" s="133"/>
      <c r="R295" s="133"/>
      <c r="S295" s="88"/>
      <c r="T295" s="88"/>
      <c r="U295" s="134" t="s">
        <v>266</v>
      </c>
      <c r="V295" s="135">
        <f>T251</f>
        <v>1</v>
      </c>
      <c r="W295" s="88"/>
      <c r="X295" s="132"/>
      <c r="Y295" s="133"/>
      <c r="Z295" s="133"/>
      <c r="AA295" s="133"/>
      <c r="AB295" s="133"/>
      <c r="AC295" s="133"/>
      <c r="AD295" s="88"/>
      <c r="AE295" s="88"/>
      <c r="AF295" s="134" t="s">
        <v>266</v>
      </c>
      <c r="AG295" s="135">
        <f>AE251</f>
        <v>1</v>
      </c>
      <c r="AH295" s="88"/>
      <c r="AI295" s="132"/>
      <c r="AJ295" s="133"/>
      <c r="AK295" s="133"/>
      <c r="AL295" s="133"/>
      <c r="AM295" s="133"/>
      <c r="AN295" s="133"/>
      <c r="AO295" s="88"/>
      <c r="AP295" s="88"/>
      <c r="AQ295" s="134" t="s">
        <v>266</v>
      </c>
      <c r="AR295" s="135">
        <f>AP251</f>
        <v>1</v>
      </c>
      <c r="AS295" s="88"/>
      <c r="AT295" s="132"/>
      <c r="AU295" s="133"/>
      <c r="AV295" s="133"/>
      <c r="AW295" s="133"/>
      <c r="AX295" s="133"/>
      <c r="AY295" s="133"/>
      <c r="AZ295" s="88"/>
      <c r="BA295" s="88"/>
      <c r="BB295" s="134" t="s">
        <v>266</v>
      </c>
      <c r="BC295" s="135">
        <f>BA251</f>
        <v>1</v>
      </c>
      <c r="BD295" s="88"/>
      <c r="BE295" s="132"/>
      <c r="BF295" s="133"/>
      <c r="BG295" s="133"/>
      <c r="BH295" s="133"/>
      <c r="BI295" s="133"/>
      <c r="BJ295" s="133"/>
      <c r="BK295" s="88"/>
      <c r="BL295" s="88"/>
      <c r="BM295" s="134" t="s">
        <v>266</v>
      </c>
      <c r="BN295" s="135">
        <f>BL251</f>
        <v>5</v>
      </c>
      <c r="BO295" s="88"/>
      <c r="BP295" s="132"/>
      <c r="BQ295" s="133"/>
      <c r="BR295" s="133"/>
      <c r="BS295" s="133"/>
      <c r="BT295" s="133"/>
      <c r="BU295" s="133"/>
      <c r="BV295" s="88"/>
      <c r="BW295" s="88"/>
      <c r="BX295" s="134" t="s">
        <v>266</v>
      </c>
      <c r="BY295" s="135">
        <f>BW251</f>
        <v>5</v>
      </c>
      <c r="BZ295" s="85"/>
      <c r="CA295" s="88"/>
      <c r="CB295" s="88"/>
      <c r="CC295" s="89"/>
      <c r="CD295" s="89"/>
      <c r="CE295" s="89"/>
      <c r="CF295" s="89"/>
      <c r="CG295" s="89"/>
      <c r="CH295" s="89"/>
      <c r="CI295" s="89"/>
      <c r="CJ295" s="89"/>
      <c r="CK295" s="89"/>
      <c r="CL295" s="89"/>
      <c r="CM295" s="89"/>
      <c r="CN295" s="89"/>
      <c r="CO295" s="89"/>
      <c r="CP295" s="89"/>
      <c r="CQ295" s="89"/>
      <c r="CR295" s="89"/>
      <c r="CS295" s="89"/>
      <c r="CT295" s="89"/>
    </row>
    <row r="296" spans="1:98" ht="15.75" customHeight="1" thickBot="1">
      <c r="A296" s="85"/>
      <c r="B296" s="136"/>
      <c r="C296" s="137"/>
      <c r="D296" s="137"/>
      <c r="E296" s="137"/>
      <c r="F296" s="137"/>
      <c r="G296" s="137"/>
      <c r="H296" s="1012" t="s">
        <v>268</v>
      </c>
      <c r="I296" s="1013"/>
      <c r="J296" s="1014"/>
      <c r="K296" s="138">
        <f>SUM(K254:K294)*K295</f>
        <v>0</v>
      </c>
      <c r="L296" s="86"/>
      <c r="M296" s="136"/>
      <c r="N296" s="137"/>
      <c r="O296" s="137"/>
      <c r="P296" s="137"/>
      <c r="Q296" s="137"/>
      <c r="R296" s="137"/>
      <c r="S296" s="1012" t="s">
        <v>268</v>
      </c>
      <c r="T296" s="1013"/>
      <c r="U296" s="1014"/>
      <c r="V296" s="138">
        <f>SUM(V254:V294)*V295</f>
        <v>605317.24519872619</v>
      </c>
      <c r="W296" s="88"/>
      <c r="X296" s="136"/>
      <c r="Y296" s="137"/>
      <c r="Z296" s="137"/>
      <c r="AA296" s="137"/>
      <c r="AB296" s="137"/>
      <c r="AC296" s="137"/>
      <c r="AD296" s="1012" t="s">
        <v>268</v>
      </c>
      <c r="AE296" s="1013"/>
      <c r="AF296" s="1014"/>
      <c r="AG296" s="138">
        <f>SUM(AG254:AG294)*AG295</f>
        <v>28119283.655992161</v>
      </c>
      <c r="AH296" s="88"/>
      <c r="AI296" s="136"/>
      <c r="AJ296" s="137"/>
      <c r="AK296" s="137"/>
      <c r="AL296" s="137"/>
      <c r="AM296" s="137"/>
      <c r="AN296" s="137"/>
      <c r="AO296" s="1012" t="s">
        <v>268</v>
      </c>
      <c r="AP296" s="1013"/>
      <c r="AQ296" s="1014"/>
      <c r="AR296" s="138">
        <f>SUM(AR254:AR294)*AR295</f>
        <v>194024.39364017863</v>
      </c>
      <c r="AS296" s="88"/>
      <c r="AT296" s="136"/>
      <c r="AU296" s="137"/>
      <c r="AV296" s="137"/>
      <c r="AW296" s="137"/>
      <c r="AX296" s="137"/>
      <c r="AY296" s="137"/>
      <c r="AZ296" s="1012" t="s">
        <v>268</v>
      </c>
      <c r="BA296" s="1013"/>
      <c r="BB296" s="1014"/>
      <c r="BC296" s="138">
        <f>SUM(BC254:BC294)*BC295</f>
        <v>0</v>
      </c>
      <c r="BD296" s="88"/>
      <c r="BE296" s="136"/>
      <c r="BF296" s="137"/>
      <c r="BG296" s="137"/>
      <c r="BH296" s="137"/>
      <c r="BI296" s="137"/>
      <c r="BJ296" s="137"/>
      <c r="BK296" s="1012" t="s">
        <v>268</v>
      </c>
      <c r="BL296" s="1013"/>
      <c r="BM296" s="1014"/>
      <c r="BN296" s="138">
        <f>SUM(BN254:BN294)*BN295</f>
        <v>3486033.3696999066</v>
      </c>
      <c r="BO296" s="88"/>
      <c r="BP296" s="136"/>
      <c r="BQ296" s="137"/>
      <c r="BR296" s="137"/>
      <c r="BS296" s="137"/>
      <c r="BT296" s="137"/>
      <c r="BU296" s="137"/>
      <c r="BV296" s="1012" t="s">
        <v>268</v>
      </c>
      <c r="BW296" s="1013"/>
      <c r="BX296" s="1014"/>
      <c r="BY296" s="138">
        <f>SUM(BY254:BY294)*BY295</f>
        <v>1976104.6094945006</v>
      </c>
      <c r="BZ296" s="85"/>
      <c r="CA296" s="88"/>
      <c r="CB296" s="88"/>
      <c r="CC296" s="89"/>
      <c r="CD296" s="89"/>
      <c r="CE296" s="89"/>
      <c r="CF296" s="89"/>
      <c r="CG296" s="89"/>
      <c r="CH296" s="89"/>
      <c r="CI296" s="89"/>
      <c r="CJ296" s="89"/>
      <c r="CK296" s="89"/>
      <c r="CL296" s="89"/>
      <c r="CM296" s="89"/>
      <c r="CN296" s="89"/>
      <c r="CO296" s="89"/>
      <c r="CP296" s="89"/>
      <c r="CQ296" s="89"/>
      <c r="CR296" s="89"/>
      <c r="CS296" s="89"/>
      <c r="CT296" s="139"/>
    </row>
    <row r="297" spans="1:98" ht="15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6"/>
      <c r="M297" s="88"/>
      <c r="N297" s="88"/>
      <c r="O297" s="88"/>
      <c r="P297" s="88"/>
      <c r="Q297" s="140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140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140"/>
      <c r="BY297" s="88"/>
      <c r="BZ297" s="85"/>
      <c r="CA297" s="88"/>
      <c r="CB297" s="88"/>
      <c r="CC297" s="89"/>
      <c r="CD297" s="89"/>
      <c r="CE297" s="89"/>
      <c r="CF297" s="89"/>
      <c r="CG297" s="89"/>
      <c r="CH297" s="89"/>
      <c r="CI297" s="89"/>
      <c r="CJ297" s="89"/>
      <c r="CK297" s="89"/>
      <c r="CL297" s="89"/>
      <c r="CM297" s="89"/>
      <c r="CN297" s="89"/>
      <c r="CO297" s="89"/>
      <c r="CP297" s="89"/>
      <c r="CQ297" s="89"/>
      <c r="CR297" s="89"/>
      <c r="CS297" s="89"/>
      <c r="CT297" s="89"/>
    </row>
    <row r="298" spans="1:98" ht="15.75" customHeight="1" thickBot="1">
      <c r="A298" s="85"/>
      <c r="B298" s="1027" t="s">
        <v>559</v>
      </c>
      <c r="C298" s="1006"/>
      <c r="D298" s="1006"/>
      <c r="E298" s="1006"/>
      <c r="F298" s="1006"/>
      <c r="G298" s="1006"/>
      <c r="H298" s="1006"/>
      <c r="I298" s="1006"/>
      <c r="J298" s="1006"/>
      <c r="K298" s="1028"/>
      <c r="L298" s="86"/>
      <c r="M298" s="1027" t="s">
        <v>559</v>
      </c>
      <c r="N298" s="1006"/>
      <c r="O298" s="1006"/>
      <c r="P298" s="1006"/>
      <c r="Q298" s="1006"/>
      <c r="R298" s="1006"/>
      <c r="S298" s="1006"/>
      <c r="T298" s="1006"/>
      <c r="U298" s="1006"/>
      <c r="V298" s="1028"/>
      <c r="W298" s="88"/>
      <c r="X298" s="1027" t="s">
        <v>559</v>
      </c>
      <c r="Y298" s="1006"/>
      <c r="Z298" s="1006"/>
      <c r="AA298" s="1006"/>
      <c r="AB298" s="1006"/>
      <c r="AC298" s="1006"/>
      <c r="AD298" s="1006"/>
      <c r="AE298" s="1006"/>
      <c r="AF298" s="1006"/>
      <c r="AG298" s="1028"/>
      <c r="AH298" s="88"/>
      <c r="AI298" s="1027" t="s">
        <v>559</v>
      </c>
      <c r="AJ298" s="1006"/>
      <c r="AK298" s="1006"/>
      <c r="AL298" s="1006"/>
      <c r="AM298" s="1006"/>
      <c r="AN298" s="1006"/>
      <c r="AO298" s="1006"/>
      <c r="AP298" s="1006"/>
      <c r="AQ298" s="1006"/>
      <c r="AR298" s="1028"/>
      <c r="AS298" s="88"/>
      <c r="AT298" s="1027" t="s">
        <v>559</v>
      </c>
      <c r="AU298" s="1006"/>
      <c r="AV298" s="1006"/>
      <c r="AW298" s="1006"/>
      <c r="AX298" s="1006"/>
      <c r="AY298" s="1006"/>
      <c r="AZ298" s="1006"/>
      <c r="BA298" s="1006"/>
      <c r="BB298" s="1006"/>
      <c r="BC298" s="1028"/>
      <c r="BD298" s="88"/>
      <c r="BE298" s="1027" t="s">
        <v>559</v>
      </c>
      <c r="BF298" s="1006"/>
      <c r="BG298" s="1006"/>
      <c r="BH298" s="1006"/>
      <c r="BI298" s="1006"/>
      <c r="BJ298" s="1006"/>
      <c r="BK298" s="1006"/>
      <c r="BL298" s="1006"/>
      <c r="BM298" s="1006"/>
      <c r="BN298" s="1028"/>
      <c r="BO298" s="88"/>
      <c r="BP298" s="1027" t="s">
        <v>559</v>
      </c>
      <c r="BQ298" s="1006"/>
      <c r="BR298" s="1006"/>
      <c r="BS298" s="1006"/>
      <c r="BT298" s="1006"/>
      <c r="BU298" s="1006"/>
      <c r="BV298" s="1006"/>
      <c r="BW298" s="1006"/>
      <c r="BX298" s="1006"/>
      <c r="BY298" s="1028"/>
      <c r="BZ298" s="1017" t="s">
        <v>560</v>
      </c>
      <c r="CA298" s="88"/>
      <c r="CB298" s="88"/>
      <c r="CC298" s="89"/>
      <c r="CD298" s="89"/>
      <c r="CE298" s="89"/>
      <c r="CF298" s="89"/>
      <c r="CG298" s="89"/>
      <c r="CH298" s="89"/>
      <c r="CI298" s="89"/>
      <c r="CJ298" s="89"/>
      <c r="CK298" s="89"/>
      <c r="CL298" s="89"/>
      <c r="CM298" s="89"/>
      <c r="CN298" s="89"/>
      <c r="CO298" s="89"/>
      <c r="CP298" s="89"/>
      <c r="CQ298" s="89"/>
      <c r="CR298" s="89"/>
      <c r="CS298" s="89"/>
      <c r="CT298" s="89"/>
    </row>
    <row r="299" spans="1:98" ht="15.75" customHeight="1">
      <c r="A299" s="1017" t="s">
        <v>560</v>
      </c>
      <c r="B299" s="90" t="s">
        <v>233</v>
      </c>
      <c r="C299" s="91">
        <v>43759</v>
      </c>
      <c r="D299" s="92" t="s">
        <v>234</v>
      </c>
      <c r="E299" s="1020" t="s">
        <v>235</v>
      </c>
      <c r="F299" s="1021"/>
      <c r="G299" s="93" t="s">
        <v>236</v>
      </c>
      <c r="H299" s="94" t="s">
        <v>237</v>
      </c>
      <c r="I299" s="258">
        <v>1</v>
      </c>
      <c r="J299" s="96" t="s">
        <v>238</v>
      </c>
      <c r="K299" s="97" t="s">
        <v>239</v>
      </c>
      <c r="L299" s="86"/>
      <c r="M299" s="90" t="s">
        <v>233</v>
      </c>
      <c r="N299" s="91">
        <v>43759</v>
      </c>
      <c r="O299" s="92" t="s">
        <v>234</v>
      </c>
      <c r="P299" s="1020" t="s">
        <v>240</v>
      </c>
      <c r="Q299" s="1021"/>
      <c r="R299" s="93" t="s">
        <v>236</v>
      </c>
      <c r="S299" s="94" t="s">
        <v>237</v>
      </c>
      <c r="T299" s="151">
        <v>1</v>
      </c>
      <c r="U299" s="96" t="s">
        <v>238</v>
      </c>
      <c r="V299" s="97" t="s">
        <v>239</v>
      </c>
      <c r="W299" s="88"/>
      <c r="X299" s="90" t="s">
        <v>233</v>
      </c>
      <c r="Y299" s="91">
        <v>43759</v>
      </c>
      <c r="Z299" s="92" t="s">
        <v>234</v>
      </c>
      <c r="AA299" s="1020" t="s">
        <v>241</v>
      </c>
      <c r="AB299" s="1021"/>
      <c r="AC299" s="93" t="s">
        <v>236</v>
      </c>
      <c r="AD299" s="94" t="s">
        <v>237</v>
      </c>
      <c r="AE299" s="95">
        <v>1</v>
      </c>
      <c r="AF299" s="96" t="s">
        <v>238</v>
      </c>
      <c r="AG299" s="97" t="s">
        <v>239</v>
      </c>
      <c r="AH299" s="142"/>
      <c r="AI299" s="90" t="s">
        <v>233</v>
      </c>
      <c r="AJ299" s="91">
        <v>43759</v>
      </c>
      <c r="AK299" s="92" t="s">
        <v>234</v>
      </c>
      <c r="AL299" s="1020" t="s">
        <v>242</v>
      </c>
      <c r="AM299" s="1021"/>
      <c r="AN299" s="93" t="s">
        <v>236</v>
      </c>
      <c r="AO299" s="94" t="s">
        <v>237</v>
      </c>
      <c r="AP299" s="95">
        <v>1</v>
      </c>
      <c r="AQ299" s="96" t="s">
        <v>238</v>
      </c>
      <c r="AR299" s="97" t="s">
        <v>239</v>
      </c>
      <c r="AS299" s="88"/>
      <c r="AT299" s="90" t="s">
        <v>233</v>
      </c>
      <c r="AU299" s="91">
        <v>43759</v>
      </c>
      <c r="AV299" s="92" t="s">
        <v>234</v>
      </c>
      <c r="AW299" s="1020" t="s">
        <v>243</v>
      </c>
      <c r="AX299" s="1021"/>
      <c r="AY299" s="93" t="s">
        <v>236</v>
      </c>
      <c r="AZ299" s="94">
        <v>1</v>
      </c>
      <c r="BA299" s="95">
        <v>1</v>
      </c>
      <c r="BB299" s="96" t="s">
        <v>238</v>
      </c>
      <c r="BC299" s="97" t="s">
        <v>239</v>
      </c>
      <c r="BD299" s="142"/>
      <c r="BE299" s="90" t="s">
        <v>233</v>
      </c>
      <c r="BF299" s="91">
        <v>43759</v>
      </c>
      <c r="BG299" s="92" t="s">
        <v>234</v>
      </c>
      <c r="BH299" s="1020" t="s">
        <v>244</v>
      </c>
      <c r="BI299" s="1021"/>
      <c r="BJ299" s="93" t="s">
        <v>236</v>
      </c>
      <c r="BK299" s="94" t="s">
        <v>237</v>
      </c>
      <c r="BL299" s="95">
        <v>5</v>
      </c>
      <c r="BM299" s="96" t="s">
        <v>238</v>
      </c>
      <c r="BN299" s="97" t="s">
        <v>239</v>
      </c>
      <c r="BO299" s="88"/>
      <c r="BP299" s="90" t="s">
        <v>233</v>
      </c>
      <c r="BQ299" s="91">
        <v>43759</v>
      </c>
      <c r="BR299" s="92" t="s">
        <v>234</v>
      </c>
      <c r="BS299" s="1020" t="s">
        <v>245</v>
      </c>
      <c r="BT299" s="1021"/>
      <c r="BU299" s="93" t="s">
        <v>236</v>
      </c>
      <c r="BV299" s="94" t="s">
        <v>237</v>
      </c>
      <c r="BW299" s="151">
        <v>5</v>
      </c>
      <c r="BX299" s="96" t="s">
        <v>238</v>
      </c>
      <c r="BY299" s="97" t="s">
        <v>239</v>
      </c>
      <c r="BZ299" s="1018"/>
      <c r="CA299" s="88"/>
      <c r="CB299" s="88"/>
      <c r="CC299" s="89"/>
      <c r="CD299" s="89"/>
      <c r="CE299" s="89"/>
      <c r="CF299" s="89"/>
      <c r="CG299" s="89"/>
      <c r="CH299" s="89"/>
      <c r="CI299" s="89"/>
      <c r="CJ299" s="89"/>
      <c r="CK299" s="89"/>
      <c r="CL299" s="89"/>
      <c r="CM299" s="89"/>
      <c r="CN299" s="89"/>
      <c r="CO299" s="89"/>
      <c r="CP299" s="89"/>
      <c r="CQ299" s="89"/>
      <c r="CR299" s="89"/>
      <c r="CS299" s="89"/>
      <c r="CT299" s="89"/>
    </row>
    <row r="300" spans="1:98" ht="15.75" customHeight="1" thickBot="1">
      <c r="A300" s="1018"/>
      <c r="B300" s="98" t="s">
        <v>246</v>
      </c>
      <c r="C300" s="152"/>
      <c r="D300" s="98" t="s">
        <v>247</v>
      </c>
      <c r="E300" s="100" t="s">
        <v>248</v>
      </c>
      <c r="F300" s="101" t="s">
        <v>249</v>
      </c>
      <c r="G300" s="153">
        <f>Calibração!F728</f>
        <v>0</v>
      </c>
      <c r="H300" s="1022" t="s">
        <v>250</v>
      </c>
      <c r="I300" s="1007"/>
      <c r="J300" s="152">
        <f>'Concentração amostra - Densidad'!B127</f>
        <v>0</v>
      </c>
      <c r="K300" s="152">
        <f>'Concentração amostra - Densidad'!C127</f>
        <v>0</v>
      </c>
      <c r="L300" s="86"/>
      <c r="M300" s="98" t="s">
        <v>246</v>
      </c>
      <c r="N300" s="259">
        <v>4</v>
      </c>
      <c r="O300" s="98" t="s">
        <v>247</v>
      </c>
      <c r="P300" s="259" t="s">
        <v>248</v>
      </c>
      <c r="Q300" s="101" t="s">
        <v>249</v>
      </c>
      <c r="R300" s="271">
        <f>Calibração!E81</f>
        <v>0</v>
      </c>
      <c r="S300" s="1022" t="s">
        <v>250</v>
      </c>
      <c r="T300" s="1007"/>
      <c r="U300" s="152">
        <f>U252</f>
        <v>1032</v>
      </c>
      <c r="V300" s="152">
        <f>V252</f>
        <v>88</v>
      </c>
      <c r="W300" s="88"/>
      <c r="X300" s="98" t="s">
        <v>246</v>
      </c>
      <c r="Y300" s="159">
        <v>3</v>
      </c>
      <c r="Z300" s="98" t="s">
        <v>247</v>
      </c>
      <c r="AA300" s="683" t="s">
        <v>248</v>
      </c>
      <c r="AB300" s="101" t="s">
        <v>249</v>
      </c>
      <c r="AC300" s="102">
        <f>Calibração!D33</f>
        <v>1631.731141388163</v>
      </c>
      <c r="AD300" s="1022" t="s">
        <v>250</v>
      </c>
      <c r="AE300" s="1007"/>
      <c r="AF300" s="159">
        <f>'Concentração amostra - Densidad'!B12</f>
        <v>950</v>
      </c>
      <c r="AG300" s="159">
        <f>'Concentração amostra - Densidad'!C12</f>
        <v>83</v>
      </c>
      <c r="AH300" s="88"/>
      <c r="AI300" s="98" t="s">
        <v>246</v>
      </c>
      <c r="AJ300" s="159">
        <v>4</v>
      </c>
      <c r="AK300" s="98" t="s">
        <v>247</v>
      </c>
      <c r="AL300" s="100" t="s">
        <v>283</v>
      </c>
      <c r="AM300" s="101" t="s">
        <v>249</v>
      </c>
      <c r="AN300" s="102">
        <f>Calibração!E76</f>
        <v>0</v>
      </c>
      <c r="AO300" s="1022" t="s">
        <v>250</v>
      </c>
      <c r="AP300" s="1007"/>
      <c r="AQ300" s="159">
        <f>'Concentração amostra - Densidad'!B61</f>
        <v>0</v>
      </c>
      <c r="AR300" s="159">
        <f>'Concentração amostra - Densidad'!C61</f>
        <v>0</v>
      </c>
      <c r="AS300" s="88"/>
      <c r="AT300" s="98" t="s">
        <v>246</v>
      </c>
      <c r="AU300" s="159">
        <v>4</v>
      </c>
      <c r="AV300" s="98" t="s">
        <v>247</v>
      </c>
      <c r="AW300" s="100" t="s">
        <v>248</v>
      </c>
      <c r="AX300" s="101" t="s">
        <v>249</v>
      </c>
      <c r="AY300" s="102">
        <f>Calibração!E728</f>
        <v>0</v>
      </c>
      <c r="AZ300" s="1022" t="s">
        <v>250</v>
      </c>
      <c r="BA300" s="1007"/>
      <c r="BB300" s="159">
        <f>'Concentração amostra - Densidad'!B709</f>
        <v>0</v>
      </c>
      <c r="BC300" s="146">
        <f>'Concentração amostra - Densidad'!C709</f>
        <v>0</v>
      </c>
      <c r="BD300" s="88"/>
      <c r="BE300" s="98" t="s">
        <v>246</v>
      </c>
      <c r="BF300" s="159">
        <v>3</v>
      </c>
      <c r="BG300" s="98" t="s">
        <v>247</v>
      </c>
      <c r="BH300" s="100" t="s">
        <v>248</v>
      </c>
      <c r="BI300" s="101" t="s">
        <v>249</v>
      </c>
      <c r="BJ300" s="102">
        <f>Calibração!D129</f>
        <v>0</v>
      </c>
      <c r="BK300" s="1023" t="s">
        <v>250</v>
      </c>
      <c r="BL300" s="1007"/>
      <c r="BM300" s="159">
        <f>'Concentração amostra - Densidad'!B111</f>
        <v>0</v>
      </c>
      <c r="BN300" s="159">
        <f>'Concentração amostra - Densidad'!C111</f>
        <v>0</v>
      </c>
      <c r="BO300" s="88"/>
      <c r="BP300" s="98" t="s">
        <v>246</v>
      </c>
      <c r="BQ300" s="259">
        <v>4</v>
      </c>
      <c r="BR300" s="98" t="s">
        <v>247</v>
      </c>
      <c r="BS300" s="100" t="s">
        <v>248</v>
      </c>
      <c r="BT300" s="101" t="s">
        <v>249</v>
      </c>
      <c r="BU300" s="153">
        <f>Calibração!E81</f>
        <v>0</v>
      </c>
      <c r="BV300" s="1022" t="s">
        <v>250</v>
      </c>
      <c r="BW300" s="1007"/>
      <c r="BX300" s="152">
        <f>'Concentração amostra - Densidad'!B64</f>
        <v>0</v>
      </c>
      <c r="BY300" s="152">
        <f>'Concentração amostra - Densidad'!C64</f>
        <v>0</v>
      </c>
      <c r="BZ300" s="1018"/>
      <c r="CA300" s="88"/>
      <c r="CB300" s="88"/>
      <c r="CC300" s="89"/>
      <c r="CD300" s="89"/>
      <c r="CE300" s="89"/>
      <c r="CF300" s="89"/>
      <c r="CG300" s="89"/>
      <c r="CH300" s="89"/>
      <c r="CI300" s="89"/>
      <c r="CJ300" s="89"/>
      <c r="CK300" s="89"/>
      <c r="CL300" s="89"/>
      <c r="CM300" s="89"/>
      <c r="CN300" s="89"/>
      <c r="CO300" s="89"/>
      <c r="CP300" s="89"/>
      <c r="CQ300" s="89"/>
      <c r="CR300" s="89"/>
      <c r="CS300" s="89"/>
      <c r="CT300" s="89"/>
    </row>
    <row r="301" spans="1:98" ht="15.75" customHeight="1">
      <c r="A301" s="1018"/>
      <c r="B301" s="1024" t="s">
        <v>251</v>
      </c>
      <c r="C301" s="1025"/>
      <c r="D301" s="1021"/>
      <c r="E301" s="92" t="s">
        <v>252</v>
      </c>
      <c r="F301" s="103" t="s">
        <v>253</v>
      </c>
      <c r="G301" s="92" t="s">
        <v>254</v>
      </c>
      <c r="H301" s="104" t="s">
        <v>255</v>
      </c>
      <c r="I301" s="92" t="s">
        <v>256</v>
      </c>
      <c r="J301" s="92"/>
      <c r="K301" s="97" t="s">
        <v>258</v>
      </c>
      <c r="L301" s="86"/>
      <c r="M301" s="1024" t="s">
        <v>251</v>
      </c>
      <c r="N301" s="1025"/>
      <c r="O301" s="1021"/>
      <c r="P301" s="92" t="s">
        <v>252</v>
      </c>
      <c r="Q301" s="103" t="s">
        <v>253</v>
      </c>
      <c r="R301" s="92" t="s">
        <v>254</v>
      </c>
      <c r="S301" s="104" t="s">
        <v>255</v>
      </c>
      <c r="T301" s="92" t="s">
        <v>256</v>
      </c>
      <c r="U301" s="92" t="s">
        <v>257</v>
      </c>
      <c r="V301" s="97" t="s">
        <v>258</v>
      </c>
      <c r="W301" s="88"/>
      <c r="X301" s="1024" t="s">
        <v>251</v>
      </c>
      <c r="Y301" s="1025"/>
      <c r="Z301" s="1021"/>
      <c r="AA301" s="92" t="s">
        <v>252</v>
      </c>
      <c r="AB301" s="103" t="s">
        <v>253</v>
      </c>
      <c r="AC301" s="92" t="s">
        <v>254</v>
      </c>
      <c r="AD301" s="104" t="s">
        <v>255</v>
      </c>
      <c r="AE301" s="92" t="s">
        <v>256</v>
      </c>
      <c r="AF301" s="92" t="s">
        <v>257</v>
      </c>
      <c r="AG301" s="97" t="s">
        <v>258</v>
      </c>
      <c r="AH301" s="88"/>
      <c r="AI301" s="1024" t="s">
        <v>251</v>
      </c>
      <c r="AJ301" s="1025"/>
      <c r="AK301" s="1021"/>
      <c r="AL301" s="92" t="s">
        <v>252</v>
      </c>
      <c r="AM301" s="103" t="s">
        <v>253</v>
      </c>
      <c r="AN301" s="92" t="s">
        <v>254</v>
      </c>
      <c r="AO301" s="104" t="s">
        <v>255</v>
      </c>
      <c r="AP301" s="92" t="s">
        <v>256</v>
      </c>
      <c r="AQ301" s="92" t="s">
        <v>257</v>
      </c>
      <c r="AR301" s="97" t="s">
        <v>258</v>
      </c>
      <c r="AS301" s="88"/>
      <c r="AT301" s="1024" t="s">
        <v>251</v>
      </c>
      <c r="AU301" s="1025"/>
      <c r="AV301" s="1021"/>
      <c r="AW301" s="92" t="s">
        <v>252</v>
      </c>
      <c r="AX301" s="103" t="s">
        <v>253</v>
      </c>
      <c r="AY301" s="92" t="s">
        <v>254</v>
      </c>
      <c r="AZ301" s="104" t="s">
        <v>255</v>
      </c>
      <c r="BA301" s="92" t="s">
        <v>256</v>
      </c>
      <c r="BB301" s="92" t="s">
        <v>257</v>
      </c>
      <c r="BC301" s="97" t="s">
        <v>258</v>
      </c>
      <c r="BD301" s="88"/>
      <c r="BE301" s="1024" t="s">
        <v>251</v>
      </c>
      <c r="BF301" s="1025"/>
      <c r="BG301" s="1021"/>
      <c r="BH301" s="92" t="s">
        <v>252</v>
      </c>
      <c r="BI301" s="103" t="s">
        <v>253</v>
      </c>
      <c r="BJ301" s="92" t="s">
        <v>254</v>
      </c>
      <c r="BK301" s="104" t="s">
        <v>255</v>
      </c>
      <c r="BL301" s="92" t="s">
        <v>256</v>
      </c>
      <c r="BM301" s="92" t="s">
        <v>257</v>
      </c>
      <c r="BN301" s="97" t="s">
        <v>258</v>
      </c>
      <c r="BO301" s="88"/>
      <c r="BP301" s="1024" t="s">
        <v>251</v>
      </c>
      <c r="BQ301" s="1025"/>
      <c r="BR301" s="1021"/>
      <c r="BS301" s="92" t="s">
        <v>252</v>
      </c>
      <c r="BT301" s="103" t="s">
        <v>253</v>
      </c>
      <c r="BU301" s="92" t="s">
        <v>254</v>
      </c>
      <c r="BV301" s="104" t="s">
        <v>255</v>
      </c>
      <c r="BW301" s="92" t="s">
        <v>256</v>
      </c>
      <c r="BX301" s="92" t="s">
        <v>257</v>
      </c>
      <c r="BY301" s="97" t="s">
        <v>258</v>
      </c>
      <c r="BZ301" s="1018"/>
      <c r="CA301" s="88"/>
      <c r="CB301" s="88"/>
      <c r="CC301" s="89"/>
      <c r="CD301" s="89"/>
      <c r="CE301" s="89"/>
      <c r="CF301" s="89"/>
      <c r="CG301" s="89"/>
      <c r="CH301" s="89"/>
      <c r="CI301" s="89"/>
      <c r="CJ301" s="89"/>
      <c r="CK301" s="89"/>
      <c r="CL301" s="89"/>
      <c r="CM301" s="89"/>
      <c r="CN301" s="89"/>
      <c r="CO301" s="89"/>
      <c r="CP301" s="89"/>
      <c r="CQ301" s="89"/>
      <c r="CR301" s="89"/>
      <c r="CS301" s="89"/>
      <c r="CT301" s="89"/>
    </row>
    <row r="302" spans="1:98" ht="15.75" customHeight="1">
      <c r="A302" s="1018"/>
      <c r="B302" s="1026" t="s">
        <v>20</v>
      </c>
      <c r="C302" s="1009"/>
      <c r="D302" s="1010"/>
      <c r="E302" s="160"/>
      <c r="F302" s="181">
        <f t="shared" ref="F302:F342" si="213">F254</f>
        <v>0</v>
      </c>
      <c r="G302" s="107">
        <f t="shared" ref="G302:G342" si="214">E302*F302</f>
        <v>0</v>
      </c>
      <c r="H302" s="108">
        <f>Calibração!$G$755</f>
        <v>0</v>
      </c>
      <c r="I302" s="109">
        <f t="shared" ref="I302:I342" si="215">G302*H302</f>
        <v>0</v>
      </c>
      <c r="J302" s="110">
        <f t="shared" ref="J302:J342" si="216">1039/60</f>
        <v>17.316666666666666</v>
      </c>
      <c r="K302" s="111">
        <f t="shared" ref="K302:K342" si="217">I302/J302</f>
        <v>0</v>
      </c>
      <c r="L302" s="86"/>
      <c r="M302" s="1026" t="s">
        <v>20</v>
      </c>
      <c r="N302" s="1009"/>
      <c r="O302" s="1010"/>
      <c r="P302" s="160"/>
      <c r="Q302" s="181" t="e">
        <f>Q254</f>
        <v>#DIV/0!</v>
      </c>
      <c r="R302" s="107"/>
      <c r="S302" s="108">
        <f t="shared" ref="S302:S342" si="218">$R$204</f>
        <v>1223.7983560411221</v>
      </c>
      <c r="T302" s="109">
        <f t="shared" ref="T302:T342" si="219">R302*S302</f>
        <v>0</v>
      </c>
      <c r="U302" s="110">
        <f t="shared" ref="U302:U342" si="220">1032/88</f>
        <v>11.727272727272727</v>
      </c>
      <c r="V302" s="111">
        <f t="shared" ref="V302:V342" si="221">T302/U302</f>
        <v>0</v>
      </c>
      <c r="W302" s="88"/>
      <c r="X302" s="1026" t="s">
        <v>20</v>
      </c>
      <c r="Y302" s="1009"/>
      <c r="Z302" s="1010"/>
      <c r="AA302" s="272">
        <v>0</v>
      </c>
      <c r="AB302" s="181">
        <f>'Cél.por tricoma'!BN98</f>
        <v>4</v>
      </c>
      <c r="AC302" s="107">
        <f t="shared" ref="AC302:AC316" si="222">AA302*AB302</f>
        <v>0</v>
      </c>
      <c r="AD302" s="108">
        <f>$AC$300</f>
        <v>1631.731141388163</v>
      </c>
      <c r="AE302" s="109">
        <f t="shared" ref="AE302:AE342" si="223">AC302*AD302</f>
        <v>0</v>
      </c>
      <c r="AF302" s="110">
        <f>AF300/AG300</f>
        <v>11.445783132530121</v>
      </c>
      <c r="AG302" s="111">
        <f t="shared" ref="AG302:AG342" si="224">AE302*AF302</f>
        <v>0</v>
      </c>
      <c r="AH302" s="88"/>
      <c r="AI302" s="1026" t="s">
        <v>20</v>
      </c>
      <c r="AJ302" s="1009"/>
      <c r="AK302" s="1010"/>
      <c r="AL302" s="160"/>
      <c r="AM302" s="181">
        <f t="shared" ref="AM302:AM315" si="225">AM254</f>
        <v>3</v>
      </c>
      <c r="AN302" s="107">
        <f t="shared" ref="AN302:AN311" si="226">AL302*AM302</f>
        <v>0</v>
      </c>
      <c r="AO302" s="108">
        <f t="shared" ref="AO302:AO342" si="227">$AN$252</f>
        <v>294.29544416262564</v>
      </c>
      <c r="AP302" s="109">
        <f t="shared" ref="AP302:AP342" si="228">AN302*AO302</f>
        <v>0</v>
      </c>
      <c r="AQ302" s="110">
        <f t="shared" ref="AQ302:AQ342" si="229">$AQ$156/$AR$156</f>
        <v>11.797872340425531</v>
      </c>
      <c r="AR302" s="111">
        <f t="shared" ref="AR302:AR342" si="230">AP302/AQ302</f>
        <v>0</v>
      </c>
      <c r="AS302" s="88"/>
      <c r="AT302" s="1026" t="s">
        <v>20</v>
      </c>
      <c r="AU302" s="1009"/>
      <c r="AV302" s="1010"/>
      <c r="AW302" s="160"/>
      <c r="AX302" s="181"/>
      <c r="AY302" s="107">
        <f>AW302*AX302</f>
        <v>0</v>
      </c>
      <c r="AZ302" s="108">
        <f>Calibração!$E$33</f>
        <v>1223.7983560411221</v>
      </c>
      <c r="BA302" s="109">
        <f t="shared" ref="BA302:BA342" si="231">AY302*AZ302</f>
        <v>0</v>
      </c>
      <c r="BB302" s="110">
        <f t="shared" ref="BB302:BB342" si="232">$BB$156/$BC$156</f>
        <v>10.888888888888889</v>
      </c>
      <c r="BC302" s="111">
        <f t="shared" ref="BC302:BC342" si="233">BA302/BB302</f>
        <v>0</v>
      </c>
      <c r="BD302" s="88"/>
      <c r="BE302" s="1026" t="s">
        <v>20</v>
      </c>
      <c r="BF302" s="1009"/>
      <c r="BG302" s="1010"/>
      <c r="BH302" s="160"/>
      <c r="BI302" s="181">
        <f>'Cél.por tricoma'!BN284</f>
        <v>25.944444444444443</v>
      </c>
      <c r="BJ302" s="107">
        <f t="shared" ref="BJ302:BJ342" si="234">BH302*BI302</f>
        <v>0</v>
      </c>
      <c r="BK302" s="108">
        <f t="shared" ref="BK302:BK342" si="235">$BJ$204</f>
        <v>1631.731141388163</v>
      </c>
      <c r="BL302" s="109">
        <f t="shared" ref="BL302:BL342" si="236">BJ302*BK302</f>
        <v>0</v>
      </c>
      <c r="BM302" s="163">
        <f t="shared" ref="BM302:BM342" si="237">$BM$156/$BN$156</f>
        <v>13.527027027027026</v>
      </c>
      <c r="BN302" s="111">
        <f t="shared" ref="BN302:BN342" si="238">BL302/BM302</f>
        <v>0</v>
      </c>
      <c r="BO302" s="88"/>
      <c r="BP302" s="1026" t="s">
        <v>20</v>
      </c>
      <c r="BQ302" s="1009"/>
      <c r="BR302" s="1010"/>
      <c r="BS302" s="160"/>
      <c r="BT302" s="181">
        <f>'Cél.por tricoma'!BN330</f>
        <v>11.149326599326599</v>
      </c>
      <c r="BU302" s="107">
        <f t="shared" ref="BU302:BU342" si="239">BS302*BT302</f>
        <v>0</v>
      </c>
      <c r="BV302" s="108">
        <f t="shared" ref="BV302:BV342" si="240">$BU$252</f>
        <v>1223.7983560411221</v>
      </c>
      <c r="BW302" s="109">
        <f t="shared" ref="BW302:BW342" si="241">BU302*BV302</f>
        <v>0</v>
      </c>
      <c r="BX302" s="163">
        <f t="shared" ref="BX302:BX342" si="242">$BX$156/$BY$156</f>
        <v>17.177419354838708</v>
      </c>
      <c r="BY302" s="111">
        <f t="shared" ref="BY302:BY342" si="243">BW302/BX302</f>
        <v>0</v>
      </c>
      <c r="BZ302" s="1018"/>
      <c r="CA302" s="88"/>
      <c r="CB302" s="88"/>
      <c r="CC302" s="89"/>
      <c r="CD302" s="89"/>
      <c r="CE302" s="89"/>
      <c r="CF302" s="89"/>
      <c r="CG302" s="89"/>
      <c r="CH302" s="89"/>
      <c r="CI302" s="89"/>
      <c r="CJ302" s="89"/>
      <c r="CK302" s="89"/>
      <c r="CL302" s="89"/>
      <c r="CM302" s="89"/>
      <c r="CN302" s="89"/>
      <c r="CO302" s="89"/>
      <c r="CP302" s="89"/>
      <c r="CQ302" s="89"/>
      <c r="CR302" s="89"/>
      <c r="CS302" s="89"/>
      <c r="CT302" s="89"/>
    </row>
    <row r="303" spans="1:98" ht="15.75" customHeight="1">
      <c r="A303" s="1018"/>
      <c r="B303" s="1026" t="s">
        <v>143</v>
      </c>
      <c r="C303" s="1009"/>
      <c r="D303" s="1010"/>
      <c r="E303" s="161"/>
      <c r="F303" s="181">
        <f t="shared" si="213"/>
        <v>0</v>
      </c>
      <c r="G303" s="107">
        <f t="shared" si="214"/>
        <v>0</v>
      </c>
      <c r="H303" s="108">
        <f>Calibração!$G$755</f>
        <v>0</v>
      </c>
      <c r="I303" s="109">
        <f t="shared" si="215"/>
        <v>0</v>
      </c>
      <c r="J303" s="110">
        <f t="shared" si="216"/>
        <v>17.316666666666666</v>
      </c>
      <c r="K303" s="111">
        <f t="shared" si="217"/>
        <v>0</v>
      </c>
      <c r="L303" s="86"/>
      <c r="M303" s="1026" t="s">
        <v>143</v>
      </c>
      <c r="N303" s="1009"/>
      <c r="O303" s="1010"/>
      <c r="P303" s="161"/>
      <c r="Q303" s="181">
        <f>Q255</f>
        <v>11.5</v>
      </c>
      <c r="R303" s="107">
        <f t="shared" ref="R303:R311" si="244">Q303*P303</f>
        <v>0</v>
      </c>
      <c r="S303" s="108">
        <f t="shared" si="218"/>
        <v>1223.7983560411221</v>
      </c>
      <c r="T303" s="109">
        <f t="shared" si="219"/>
        <v>0</v>
      </c>
      <c r="U303" s="110">
        <f t="shared" si="220"/>
        <v>11.727272727272727</v>
      </c>
      <c r="V303" s="111">
        <f t="shared" si="221"/>
        <v>0</v>
      </c>
      <c r="W303" s="88"/>
      <c r="X303" s="1026" t="s">
        <v>143</v>
      </c>
      <c r="Y303" s="1009"/>
      <c r="Z303" s="1010"/>
      <c r="AA303" s="161">
        <v>2</v>
      </c>
      <c r="AB303" s="181">
        <f>'Cél.por tricoma'!BN99</f>
        <v>6.083333333333333</v>
      </c>
      <c r="AC303" s="107">
        <f t="shared" si="222"/>
        <v>12.166666666666666</v>
      </c>
      <c r="AD303" s="108">
        <f t="shared" ref="AD303:AD342" si="245">$AC$300</f>
        <v>1631.731141388163</v>
      </c>
      <c r="AE303" s="109">
        <f t="shared" si="223"/>
        <v>19852.728886889316</v>
      </c>
      <c r="AF303" s="110">
        <f t="shared" ref="AF303:AF342" si="246">$AF$156/$AG$156</f>
        <v>11.445783132530121</v>
      </c>
      <c r="AG303" s="111">
        <f t="shared" si="224"/>
        <v>227230.0294282512</v>
      </c>
      <c r="AH303" s="88"/>
      <c r="AI303" s="1026" t="s">
        <v>143</v>
      </c>
      <c r="AJ303" s="1009"/>
      <c r="AK303" s="1010"/>
      <c r="AL303" s="161"/>
      <c r="AM303" s="181">
        <f t="shared" si="225"/>
        <v>9.3333333333333339</v>
      </c>
      <c r="AN303" s="107">
        <f t="shared" si="226"/>
        <v>0</v>
      </c>
      <c r="AO303" s="108">
        <f t="shared" si="227"/>
        <v>294.29544416262564</v>
      </c>
      <c r="AP303" s="109">
        <f t="shared" si="228"/>
        <v>0</v>
      </c>
      <c r="AQ303" s="110">
        <f t="shared" si="229"/>
        <v>11.797872340425531</v>
      </c>
      <c r="AR303" s="111">
        <f t="shared" si="230"/>
        <v>0</v>
      </c>
      <c r="AS303" s="88"/>
      <c r="AT303" s="1026" t="s">
        <v>143</v>
      </c>
      <c r="AU303" s="1009"/>
      <c r="AV303" s="1010"/>
      <c r="AW303" s="161"/>
      <c r="AX303" s="181"/>
      <c r="AY303" s="107">
        <f>AW303*AX303</f>
        <v>0</v>
      </c>
      <c r="AZ303" s="108">
        <f>Calibração!$E$33</f>
        <v>1223.7983560411221</v>
      </c>
      <c r="BA303" s="109">
        <f t="shared" si="231"/>
        <v>0</v>
      </c>
      <c r="BB303" s="110">
        <f t="shared" si="232"/>
        <v>10.888888888888889</v>
      </c>
      <c r="BC303" s="111">
        <f t="shared" si="233"/>
        <v>0</v>
      </c>
      <c r="BD303" s="88"/>
      <c r="BE303" s="1026" t="s">
        <v>143</v>
      </c>
      <c r="BF303" s="1009"/>
      <c r="BG303" s="1010"/>
      <c r="BH303" s="161"/>
      <c r="BI303" s="273">
        <f>'Cél.por tricoma'!BN285</f>
        <v>8</v>
      </c>
      <c r="BJ303" s="107">
        <f t="shared" si="234"/>
        <v>0</v>
      </c>
      <c r="BK303" s="108">
        <f t="shared" si="235"/>
        <v>1631.731141388163</v>
      </c>
      <c r="BL303" s="109">
        <f t="shared" si="236"/>
        <v>0</v>
      </c>
      <c r="BM303" s="163">
        <f t="shared" si="237"/>
        <v>13.527027027027026</v>
      </c>
      <c r="BN303" s="111">
        <f t="shared" si="238"/>
        <v>0</v>
      </c>
      <c r="BO303" s="88"/>
      <c r="BP303" s="1026" t="s">
        <v>143</v>
      </c>
      <c r="BQ303" s="1009"/>
      <c r="BR303" s="1010"/>
      <c r="BS303" s="161"/>
      <c r="BT303" s="181" t="e">
        <f>'Cél.por tricoma'!BN331</f>
        <v>#DIV/0!</v>
      </c>
      <c r="BU303" s="107" t="e">
        <f t="shared" si="239"/>
        <v>#DIV/0!</v>
      </c>
      <c r="BV303" s="108">
        <f t="shared" si="240"/>
        <v>1223.7983560411221</v>
      </c>
      <c r="BW303" s="109" t="e">
        <f t="shared" si="241"/>
        <v>#DIV/0!</v>
      </c>
      <c r="BX303" s="163">
        <f t="shared" si="242"/>
        <v>17.177419354838708</v>
      </c>
      <c r="BY303" s="111" t="e">
        <f t="shared" si="243"/>
        <v>#DIV/0!</v>
      </c>
      <c r="BZ303" s="1018"/>
      <c r="CA303" s="88"/>
      <c r="CB303" s="88"/>
      <c r="CC303" s="89"/>
      <c r="CD303" s="89"/>
      <c r="CE303" s="89"/>
      <c r="CF303" s="89"/>
      <c r="CG303" s="89"/>
      <c r="CH303" s="89"/>
      <c r="CI303" s="89"/>
      <c r="CJ303" s="89"/>
      <c r="CK303" s="89"/>
      <c r="CL303" s="89"/>
      <c r="CM303" s="89"/>
      <c r="CN303" s="89"/>
      <c r="CO303" s="89"/>
      <c r="CP303" s="89"/>
      <c r="CQ303" s="89"/>
      <c r="CR303" s="89"/>
      <c r="CS303" s="89"/>
      <c r="CT303" s="89"/>
    </row>
    <row r="304" spans="1:98" ht="15.75" customHeight="1">
      <c r="A304" s="1018"/>
      <c r="B304" s="1016" t="s">
        <v>152</v>
      </c>
      <c r="C304" s="1009"/>
      <c r="D304" s="1010"/>
      <c r="E304" s="161"/>
      <c r="F304" s="181">
        <f t="shared" si="213"/>
        <v>0</v>
      </c>
      <c r="G304" s="107">
        <f t="shared" si="214"/>
        <v>0</v>
      </c>
      <c r="H304" s="108">
        <f>Calibração!$G$755</f>
        <v>0</v>
      </c>
      <c r="I304" s="109">
        <f t="shared" si="215"/>
        <v>0</v>
      </c>
      <c r="J304" s="110">
        <f t="shared" si="216"/>
        <v>17.316666666666666</v>
      </c>
      <c r="K304" s="111">
        <f t="shared" si="217"/>
        <v>0</v>
      </c>
      <c r="L304" s="86"/>
      <c r="M304" s="1016" t="s">
        <v>152</v>
      </c>
      <c r="N304" s="1009"/>
      <c r="O304" s="1010"/>
      <c r="P304" s="161"/>
      <c r="Q304" s="261">
        <f>'Cél.por tricoma'!M425</f>
        <v>0</v>
      </c>
      <c r="R304" s="107">
        <f t="shared" si="244"/>
        <v>0</v>
      </c>
      <c r="S304" s="108">
        <f t="shared" si="218"/>
        <v>1223.7983560411221</v>
      </c>
      <c r="T304" s="109">
        <f t="shared" si="219"/>
        <v>0</v>
      </c>
      <c r="U304" s="110">
        <f t="shared" si="220"/>
        <v>11.727272727272727</v>
      </c>
      <c r="V304" s="111">
        <f t="shared" si="221"/>
        <v>0</v>
      </c>
      <c r="W304" s="88"/>
      <c r="X304" s="1016" t="s">
        <v>152</v>
      </c>
      <c r="Y304" s="1009"/>
      <c r="Z304" s="1010"/>
      <c r="AA304" s="161">
        <v>1</v>
      </c>
      <c r="AB304" s="181">
        <f>'Cél.por tricoma'!BN100</f>
        <v>8.5</v>
      </c>
      <c r="AC304" s="107">
        <f t="shared" si="222"/>
        <v>8.5</v>
      </c>
      <c r="AD304" s="108">
        <f t="shared" si="245"/>
        <v>1631.731141388163</v>
      </c>
      <c r="AE304" s="109">
        <f t="shared" si="223"/>
        <v>13869.714701799385</v>
      </c>
      <c r="AF304" s="110">
        <f t="shared" si="246"/>
        <v>11.445783132530121</v>
      </c>
      <c r="AG304" s="111">
        <f t="shared" si="224"/>
        <v>158749.74658686042</v>
      </c>
      <c r="AH304" s="88"/>
      <c r="AI304" s="1016" t="s">
        <v>152</v>
      </c>
      <c r="AJ304" s="1009"/>
      <c r="AK304" s="1010"/>
      <c r="AL304" s="161"/>
      <c r="AM304" s="181">
        <f t="shared" si="225"/>
        <v>8.875</v>
      </c>
      <c r="AN304" s="107">
        <f t="shared" si="226"/>
        <v>0</v>
      </c>
      <c r="AO304" s="108">
        <f t="shared" si="227"/>
        <v>294.29544416262564</v>
      </c>
      <c r="AP304" s="109">
        <f t="shared" si="228"/>
        <v>0</v>
      </c>
      <c r="AQ304" s="110">
        <f t="shared" si="229"/>
        <v>11.797872340425531</v>
      </c>
      <c r="AR304" s="111">
        <f t="shared" si="230"/>
        <v>0</v>
      </c>
      <c r="AS304" s="88"/>
      <c r="AT304" s="1016" t="s">
        <v>152</v>
      </c>
      <c r="AU304" s="1009"/>
      <c r="AV304" s="1010"/>
      <c r="AW304" s="161"/>
      <c r="AX304" s="181"/>
      <c r="AY304" s="107">
        <f>AW304*AX304</f>
        <v>0</v>
      </c>
      <c r="AZ304" s="108">
        <f>Calibração!$E$33</f>
        <v>1223.7983560411221</v>
      </c>
      <c r="BA304" s="109">
        <f t="shared" si="231"/>
        <v>0</v>
      </c>
      <c r="BB304" s="110">
        <f t="shared" si="232"/>
        <v>10.888888888888889</v>
      </c>
      <c r="BC304" s="111">
        <f t="shared" si="233"/>
        <v>0</v>
      </c>
      <c r="BD304" s="88"/>
      <c r="BE304" s="1016" t="s">
        <v>152</v>
      </c>
      <c r="BF304" s="1009"/>
      <c r="BG304" s="1010"/>
      <c r="BH304" s="161"/>
      <c r="BI304" s="181">
        <f>'Cél.por tricoma'!BN286</f>
        <v>2</v>
      </c>
      <c r="BJ304" s="107">
        <f t="shared" si="234"/>
        <v>0</v>
      </c>
      <c r="BK304" s="108">
        <f t="shared" si="235"/>
        <v>1631.731141388163</v>
      </c>
      <c r="BL304" s="109">
        <f t="shared" si="236"/>
        <v>0</v>
      </c>
      <c r="BM304" s="163">
        <f t="shared" si="237"/>
        <v>13.527027027027026</v>
      </c>
      <c r="BN304" s="111">
        <f t="shared" si="238"/>
        <v>0</v>
      </c>
      <c r="BO304" s="88"/>
      <c r="BP304" s="1016" t="s">
        <v>152</v>
      </c>
      <c r="BQ304" s="1009"/>
      <c r="BR304" s="1010"/>
      <c r="BS304" s="161"/>
      <c r="BT304" s="181" t="e">
        <f>'Cél.por tricoma'!BN332</f>
        <v>#DIV/0!</v>
      </c>
      <c r="BU304" s="107" t="e">
        <f t="shared" si="239"/>
        <v>#DIV/0!</v>
      </c>
      <c r="BV304" s="108">
        <f t="shared" si="240"/>
        <v>1223.7983560411221</v>
      </c>
      <c r="BW304" s="109" t="e">
        <f t="shared" si="241"/>
        <v>#DIV/0!</v>
      </c>
      <c r="BX304" s="163">
        <f t="shared" si="242"/>
        <v>17.177419354838708</v>
      </c>
      <c r="BY304" s="111" t="e">
        <f t="shared" si="243"/>
        <v>#DIV/0!</v>
      </c>
      <c r="BZ304" s="1018"/>
      <c r="CA304" s="88"/>
      <c r="CB304" s="88"/>
      <c r="CC304" s="89"/>
      <c r="CD304" s="89"/>
      <c r="CE304" s="89"/>
      <c r="CF304" s="89"/>
      <c r="CG304" s="89"/>
      <c r="CH304" s="89"/>
      <c r="CI304" s="89"/>
      <c r="CJ304" s="89"/>
      <c r="CK304" s="89"/>
      <c r="CL304" s="89"/>
      <c r="CM304" s="89"/>
      <c r="CN304" s="89"/>
      <c r="CO304" s="89"/>
      <c r="CP304" s="89"/>
      <c r="CQ304" s="89"/>
      <c r="CR304" s="89"/>
      <c r="CS304" s="89"/>
      <c r="CT304" s="89"/>
    </row>
    <row r="305" spans="1:98" ht="15.75" customHeight="1">
      <c r="A305" s="1018"/>
      <c r="B305" s="1016" t="s">
        <v>158</v>
      </c>
      <c r="C305" s="1009"/>
      <c r="D305" s="1010"/>
      <c r="E305" s="161"/>
      <c r="F305" s="181">
        <f t="shared" si="213"/>
        <v>0</v>
      </c>
      <c r="G305" s="107">
        <f t="shared" si="214"/>
        <v>0</v>
      </c>
      <c r="H305" s="108">
        <f>Calibração!$G$755</f>
        <v>0</v>
      </c>
      <c r="I305" s="109">
        <f t="shared" si="215"/>
        <v>0</v>
      </c>
      <c r="J305" s="110">
        <f t="shared" si="216"/>
        <v>17.316666666666666</v>
      </c>
      <c r="K305" s="111">
        <f t="shared" si="217"/>
        <v>0</v>
      </c>
      <c r="L305" s="86"/>
      <c r="M305" s="1016" t="s">
        <v>158</v>
      </c>
      <c r="N305" s="1009"/>
      <c r="O305" s="1010"/>
      <c r="P305" s="161"/>
      <c r="Q305" s="181">
        <f t="shared" ref="Q305:Q342" si="247">Q257</f>
        <v>2.5215343086032744</v>
      </c>
      <c r="R305" s="107">
        <f t="shared" si="244"/>
        <v>0</v>
      </c>
      <c r="S305" s="108">
        <f t="shared" si="218"/>
        <v>1223.7983560411221</v>
      </c>
      <c r="T305" s="109">
        <f t="shared" si="219"/>
        <v>0</v>
      </c>
      <c r="U305" s="110">
        <f t="shared" si="220"/>
        <v>11.727272727272727</v>
      </c>
      <c r="V305" s="111">
        <f t="shared" si="221"/>
        <v>0</v>
      </c>
      <c r="W305" s="88"/>
      <c r="X305" s="1016" t="s">
        <v>158</v>
      </c>
      <c r="Y305" s="1009"/>
      <c r="Z305" s="1010"/>
      <c r="AA305" s="161">
        <v>3</v>
      </c>
      <c r="AB305" s="181">
        <f>'Cél.por tricoma'!BN101</f>
        <v>27.5</v>
      </c>
      <c r="AC305" s="107">
        <f t="shared" si="222"/>
        <v>82.5</v>
      </c>
      <c r="AD305" s="108">
        <f t="shared" si="245"/>
        <v>1631.731141388163</v>
      </c>
      <c r="AE305" s="109">
        <f t="shared" si="223"/>
        <v>134617.81916452345</v>
      </c>
      <c r="AF305" s="110">
        <f t="shared" si="246"/>
        <v>11.445783132530121</v>
      </c>
      <c r="AG305" s="111">
        <f t="shared" si="224"/>
        <v>1540806.3639312924</v>
      </c>
      <c r="AH305" s="88"/>
      <c r="AI305" s="1016" t="s">
        <v>158</v>
      </c>
      <c r="AJ305" s="1009"/>
      <c r="AK305" s="1010"/>
      <c r="AL305" s="161"/>
      <c r="AM305" s="181">
        <f t="shared" si="225"/>
        <v>2.5215343086032744</v>
      </c>
      <c r="AN305" s="107">
        <f t="shared" si="226"/>
        <v>0</v>
      </c>
      <c r="AO305" s="108">
        <f t="shared" si="227"/>
        <v>294.29544416262564</v>
      </c>
      <c r="AP305" s="109">
        <f t="shared" si="228"/>
        <v>0</v>
      </c>
      <c r="AQ305" s="110">
        <f t="shared" si="229"/>
        <v>11.797872340425531</v>
      </c>
      <c r="AR305" s="111">
        <f t="shared" si="230"/>
        <v>0</v>
      </c>
      <c r="AS305" s="88"/>
      <c r="AT305" s="1016" t="s">
        <v>158</v>
      </c>
      <c r="AU305" s="1009"/>
      <c r="AV305" s="1010"/>
      <c r="AW305" s="161"/>
      <c r="AX305" s="181"/>
      <c r="AY305" s="107">
        <v>0</v>
      </c>
      <c r="AZ305" s="108">
        <f>Calibração!$E$33</f>
        <v>1223.7983560411221</v>
      </c>
      <c r="BA305" s="109">
        <f t="shared" si="231"/>
        <v>0</v>
      </c>
      <c r="BB305" s="110">
        <f t="shared" si="232"/>
        <v>10.888888888888889</v>
      </c>
      <c r="BC305" s="111">
        <f t="shared" si="233"/>
        <v>0</v>
      </c>
      <c r="BD305" s="88"/>
      <c r="BE305" s="1016" t="s">
        <v>158</v>
      </c>
      <c r="BF305" s="1009"/>
      <c r="BG305" s="1010"/>
      <c r="BH305" s="161"/>
      <c r="BI305" s="181">
        <f>'Cél.por tricoma'!BN287</f>
        <v>1</v>
      </c>
      <c r="BJ305" s="107">
        <f t="shared" si="234"/>
        <v>0</v>
      </c>
      <c r="BK305" s="108">
        <f t="shared" si="235"/>
        <v>1631.731141388163</v>
      </c>
      <c r="BL305" s="109">
        <f t="shared" si="236"/>
        <v>0</v>
      </c>
      <c r="BM305" s="163">
        <f t="shared" si="237"/>
        <v>13.527027027027026</v>
      </c>
      <c r="BN305" s="111">
        <f t="shared" si="238"/>
        <v>0</v>
      </c>
      <c r="BO305" s="88"/>
      <c r="BP305" s="1016" t="s">
        <v>158</v>
      </c>
      <c r="BQ305" s="1009"/>
      <c r="BR305" s="1010"/>
      <c r="BS305" s="161"/>
      <c r="BT305" s="181">
        <f>'Cél.por tricoma'!BN333</f>
        <v>2.6342679670265876</v>
      </c>
      <c r="BU305" s="107">
        <f t="shared" si="239"/>
        <v>0</v>
      </c>
      <c r="BV305" s="108">
        <f t="shared" si="240"/>
        <v>1223.7983560411221</v>
      </c>
      <c r="BW305" s="109">
        <f t="shared" si="241"/>
        <v>0</v>
      </c>
      <c r="BX305" s="163">
        <f t="shared" si="242"/>
        <v>17.177419354838708</v>
      </c>
      <c r="BY305" s="111">
        <f t="shared" si="243"/>
        <v>0</v>
      </c>
      <c r="BZ305" s="1018"/>
      <c r="CA305" s="88"/>
      <c r="CB305" s="88"/>
      <c r="CC305" s="89"/>
      <c r="CD305" s="89"/>
      <c r="CE305" s="89"/>
      <c r="CF305" s="89"/>
      <c r="CG305" s="89"/>
      <c r="CH305" s="89"/>
      <c r="CI305" s="89"/>
      <c r="CJ305" s="89"/>
      <c r="CK305" s="89"/>
      <c r="CL305" s="89"/>
      <c r="CM305" s="89"/>
      <c r="CN305" s="89"/>
      <c r="CO305" s="89"/>
      <c r="CP305" s="89"/>
      <c r="CQ305" s="89"/>
      <c r="CR305" s="89"/>
      <c r="CS305" s="89"/>
      <c r="CT305" s="89"/>
    </row>
    <row r="306" spans="1:98" ht="15.75" customHeight="1">
      <c r="A306" s="1018"/>
      <c r="B306" s="1016" t="s">
        <v>30</v>
      </c>
      <c r="C306" s="1009"/>
      <c r="D306" s="1010"/>
      <c r="E306" s="163"/>
      <c r="F306" s="114">
        <f t="shared" si="213"/>
        <v>0</v>
      </c>
      <c r="G306" s="107">
        <f t="shared" si="214"/>
        <v>0</v>
      </c>
      <c r="H306" s="108">
        <f>Calibração!$G$755</f>
        <v>0</v>
      </c>
      <c r="I306" s="109">
        <f t="shared" si="215"/>
        <v>0</v>
      </c>
      <c r="J306" s="110">
        <f t="shared" si="216"/>
        <v>17.316666666666666</v>
      </c>
      <c r="K306" s="111">
        <f t="shared" si="217"/>
        <v>0</v>
      </c>
      <c r="L306" s="86"/>
      <c r="M306" s="1016" t="s">
        <v>30</v>
      </c>
      <c r="N306" s="1009"/>
      <c r="O306" s="1010"/>
      <c r="P306" s="163"/>
      <c r="Q306" s="181">
        <f t="shared" si="247"/>
        <v>2.2068965517241379</v>
      </c>
      <c r="R306" s="107">
        <f t="shared" si="244"/>
        <v>0</v>
      </c>
      <c r="S306" s="108">
        <f t="shared" si="218"/>
        <v>1223.7983560411221</v>
      </c>
      <c r="T306" s="109">
        <f t="shared" si="219"/>
        <v>0</v>
      </c>
      <c r="U306" s="110">
        <f t="shared" si="220"/>
        <v>11.727272727272727</v>
      </c>
      <c r="V306" s="111">
        <f t="shared" si="221"/>
        <v>0</v>
      </c>
      <c r="W306" s="88"/>
      <c r="X306" s="1016" t="s">
        <v>30</v>
      </c>
      <c r="Y306" s="1009"/>
      <c r="Z306" s="1010"/>
      <c r="AA306" s="163">
        <v>1</v>
      </c>
      <c r="AB306" s="114">
        <f>'Cél.por tricoma'!BN102</f>
        <v>2.4666666666666668</v>
      </c>
      <c r="AC306" s="107">
        <f t="shared" si="222"/>
        <v>2.4666666666666668</v>
      </c>
      <c r="AD306" s="108">
        <f t="shared" si="245"/>
        <v>1631.731141388163</v>
      </c>
      <c r="AE306" s="109">
        <f t="shared" si="223"/>
        <v>4024.9368154241356</v>
      </c>
      <c r="AF306" s="110">
        <f t="shared" si="246"/>
        <v>11.445783132530121</v>
      </c>
      <c r="AG306" s="111">
        <f t="shared" si="224"/>
        <v>46068.553911481074</v>
      </c>
      <c r="AH306" s="88"/>
      <c r="AI306" s="1016" t="s">
        <v>30</v>
      </c>
      <c r="AJ306" s="1009"/>
      <c r="AK306" s="1010"/>
      <c r="AL306" s="163"/>
      <c r="AM306" s="114">
        <f t="shared" si="225"/>
        <v>2.3181818181818183</v>
      </c>
      <c r="AN306" s="107">
        <f t="shared" si="226"/>
        <v>0</v>
      </c>
      <c r="AO306" s="108">
        <f t="shared" si="227"/>
        <v>294.29544416262564</v>
      </c>
      <c r="AP306" s="109">
        <f t="shared" si="228"/>
        <v>0</v>
      </c>
      <c r="AQ306" s="110">
        <f t="shared" si="229"/>
        <v>11.797872340425531</v>
      </c>
      <c r="AR306" s="111">
        <f t="shared" si="230"/>
        <v>0</v>
      </c>
      <c r="AS306" s="88"/>
      <c r="AT306" s="1016" t="s">
        <v>30</v>
      </c>
      <c r="AU306" s="1009"/>
      <c r="AV306" s="1010"/>
      <c r="AW306" s="163"/>
      <c r="AX306" s="114"/>
      <c r="AY306" s="107">
        <f t="shared" ref="AY306:AY315" si="248">AW306*AX306</f>
        <v>0</v>
      </c>
      <c r="AZ306" s="108">
        <f>Calibração!$E$33</f>
        <v>1223.7983560411221</v>
      </c>
      <c r="BA306" s="109">
        <f t="shared" si="231"/>
        <v>0</v>
      </c>
      <c r="BB306" s="110">
        <f t="shared" si="232"/>
        <v>10.888888888888889</v>
      </c>
      <c r="BC306" s="111">
        <f t="shared" si="233"/>
        <v>0</v>
      </c>
      <c r="BD306" s="88"/>
      <c r="BE306" s="1016" t="s">
        <v>30</v>
      </c>
      <c r="BF306" s="1009"/>
      <c r="BG306" s="1010"/>
      <c r="BH306" s="163"/>
      <c r="BI306" s="114">
        <f>'Cél.por tricoma'!BN288</f>
        <v>1</v>
      </c>
      <c r="BJ306" s="107">
        <f t="shared" si="234"/>
        <v>0</v>
      </c>
      <c r="BK306" s="108">
        <f t="shared" si="235"/>
        <v>1631.731141388163</v>
      </c>
      <c r="BL306" s="109">
        <f t="shared" si="236"/>
        <v>0</v>
      </c>
      <c r="BM306" s="163">
        <f t="shared" si="237"/>
        <v>13.527027027027026</v>
      </c>
      <c r="BN306" s="111">
        <f t="shared" si="238"/>
        <v>0</v>
      </c>
      <c r="BO306" s="88"/>
      <c r="BP306" s="1016" t="s">
        <v>30</v>
      </c>
      <c r="BQ306" s="1009"/>
      <c r="BR306" s="1010"/>
      <c r="BS306" s="163"/>
      <c r="BT306" s="114">
        <f>'Cél.por tricoma'!BN334</f>
        <v>1</v>
      </c>
      <c r="BU306" s="107">
        <f t="shared" si="239"/>
        <v>0</v>
      </c>
      <c r="BV306" s="108">
        <f t="shared" si="240"/>
        <v>1223.7983560411221</v>
      </c>
      <c r="BW306" s="109">
        <f t="shared" si="241"/>
        <v>0</v>
      </c>
      <c r="BX306" s="163">
        <f t="shared" si="242"/>
        <v>17.177419354838708</v>
      </c>
      <c r="BY306" s="111">
        <f t="shared" si="243"/>
        <v>0</v>
      </c>
      <c r="BZ306" s="1018"/>
      <c r="CA306" s="88"/>
      <c r="CB306" s="88"/>
      <c r="CC306" s="89"/>
      <c r="CD306" s="89"/>
      <c r="CE306" s="89"/>
      <c r="CF306" s="89"/>
      <c r="CG306" s="89"/>
      <c r="CH306" s="89"/>
      <c r="CI306" s="89"/>
      <c r="CJ306" s="89"/>
      <c r="CK306" s="89"/>
      <c r="CL306" s="89"/>
      <c r="CM306" s="89"/>
      <c r="CN306" s="89"/>
      <c r="CO306" s="89"/>
      <c r="CP306" s="89"/>
      <c r="CQ306" s="89"/>
      <c r="CR306" s="89"/>
      <c r="CS306" s="89"/>
      <c r="CT306" s="89"/>
    </row>
    <row r="307" spans="1:98" ht="15.75" customHeight="1">
      <c r="A307" s="1018"/>
      <c r="B307" s="1015" t="s">
        <v>39</v>
      </c>
      <c r="C307" s="1009"/>
      <c r="D307" s="1010"/>
      <c r="E307" s="163"/>
      <c r="F307" s="115">
        <f t="shared" si="213"/>
        <v>0</v>
      </c>
      <c r="G307" s="107">
        <f t="shared" si="214"/>
        <v>0</v>
      </c>
      <c r="H307" s="108">
        <f>Calibração!$G$755</f>
        <v>0</v>
      </c>
      <c r="I307" s="109">
        <f t="shared" si="215"/>
        <v>0</v>
      </c>
      <c r="J307" s="110">
        <f t="shared" si="216"/>
        <v>17.316666666666666</v>
      </c>
      <c r="K307" s="111">
        <f t="shared" si="217"/>
        <v>0</v>
      </c>
      <c r="L307" s="86"/>
      <c r="M307" s="1015" t="s">
        <v>39</v>
      </c>
      <c r="N307" s="1009"/>
      <c r="O307" s="1010"/>
      <c r="P307" s="163"/>
      <c r="Q307" s="181">
        <f t="shared" si="247"/>
        <v>1</v>
      </c>
      <c r="R307" s="107">
        <f t="shared" si="244"/>
        <v>0</v>
      </c>
      <c r="S307" s="108">
        <f t="shared" si="218"/>
        <v>1223.7983560411221</v>
      </c>
      <c r="T307" s="109">
        <f t="shared" si="219"/>
        <v>0</v>
      </c>
      <c r="U307" s="110">
        <f t="shared" si="220"/>
        <v>11.727272727272727</v>
      </c>
      <c r="V307" s="111">
        <f t="shared" si="221"/>
        <v>0</v>
      </c>
      <c r="W307" s="88"/>
      <c r="X307" s="1015" t="s">
        <v>39</v>
      </c>
      <c r="Y307" s="1009"/>
      <c r="Z307" s="1010"/>
      <c r="AA307" s="163">
        <v>0</v>
      </c>
      <c r="AB307" s="115">
        <f>'Cél.por tricoma'!BN103</f>
        <v>1</v>
      </c>
      <c r="AC307" s="107">
        <f t="shared" si="222"/>
        <v>0</v>
      </c>
      <c r="AD307" s="108">
        <f t="shared" si="245"/>
        <v>1631.731141388163</v>
      </c>
      <c r="AE307" s="109">
        <f t="shared" si="223"/>
        <v>0</v>
      </c>
      <c r="AF307" s="110">
        <f t="shared" si="246"/>
        <v>11.445783132530121</v>
      </c>
      <c r="AG307" s="111">
        <f t="shared" si="224"/>
        <v>0</v>
      </c>
      <c r="AH307" s="88"/>
      <c r="AI307" s="1015" t="s">
        <v>39</v>
      </c>
      <c r="AJ307" s="1009"/>
      <c r="AK307" s="1010"/>
      <c r="AL307" s="163"/>
      <c r="AM307" s="115">
        <f t="shared" si="225"/>
        <v>1</v>
      </c>
      <c r="AN307" s="107">
        <f t="shared" si="226"/>
        <v>0</v>
      </c>
      <c r="AO307" s="108">
        <f t="shared" si="227"/>
        <v>294.29544416262564</v>
      </c>
      <c r="AP307" s="109">
        <f t="shared" si="228"/>
        <v>0</v>
      </c>
      <c r="AQ307" s="110">
        <f t="shared" si="229"/>
        <v>11.797872340425531</v>
      </c>
      <c r="AR307" s="111">
        <f t="shared" si="230"/>
        <v>0</v>
      </c>
      <c r="AS307" s="88"/>
      <c r="AT307" s="1015" t="s">
        <v>39</v>
      </c>
      <c r="AU307" s="1009"/>
      <c r="AV307" s="1010"/>
      <c r="AW307" s="163"/>
      <c r="AX307" s="115"/>
      <c r="AY307" s="107">
        <f t="shared" si="248"/>
        <v>0</v>
      </c>
      <c r="AZ307" s="108">
        <f>Calibração!$E$33</f>
        <v>1223.7983560411221</v>
      </c>
      <c r="BA307" s="109">
        <f t="shared" si="231"/>
        <v>0</v>
      </c>
      <c r="BB307" s="110">
        <f t="shared" si="232"/>
        <v>10.888888888888889</v>
      </c>
      <c r="BC307" s="111">
        <f t="shared" si="233"/>
        <v>0</v>
      </c>
      <c r="BD307" s="88"/>
      <c r="BE307" s="1015" t="s">
        <v>39</v>
      </c>
      <c r="BF307" s="1009"/>
      <c r="BG307" s="1010"/>
      <c r="BH307" s="163"/>
      <c r="BI307" s="115">
        <f>'Cél.por tricoma'!BN289</f>
        <v>1</v>
      </c>
      <c r="BJ307" s="107">
        <f t="shared" si="234"/>
        <v>0</v>
      </c>
      <c r="BK307" s="108">
        <f t="shared" si="235"/>
        <v>1631.731141388163</v>
      </c>
      <c r="BL307" s="109">
        <f t="shared" si="236"/>
        <v>0</v>
      </c>
      <c r="BM307" s="163">
        <f t="shared" si="237"/>
        <v>13.527027027027026</v>
      </c>
      <c r="BN307" s="111">
        <f t="shared" si="238"/>
        <v>0</v>
      </c>
      <c r="BO307" s="88"/>
      <c r="BP307" s="1015" t="s">
        <v>39</v>
      </c>
      <c r="BQ307" s="1009"/>
      <c r="BR307" s="1010"/>
      <c r="BS307" s="163"/>
      <c r="BT307" s="115">
        <f>'Cél.por tricoma'!BN335</f>
        <v>1</v>
      </c>
      <c r="BU307" s="107">
        <f t="shared" si="239"/>
        <v>0</v>
      </c>
      <c r="BV307" s="108">
        <f t="shared" si="240"/>
        <v>1223.7983560411221</v>
      </c>
      <c r="BW307" s="109">
        <f t="shared" si="241"/>
        <v>0</v>
      </c>
      <c r="BX307" s="163">
        <f t="shared" si="242"/>
        <v>17.177419354838708</v>
      </c>
      <c r="BY307" s="111">
        <f t="shared" si="243"/>
        <v>0</v>
      </c>
      <c r="BZ307" s="1018"/>
      <c r="CA307" s="88"/>
      <c r="CB307" s="88"/>
      <c r="CC307" s="89"/>
      <c r="CD307" s="89"/>
      <c r="CE307" s="89"/>
      <c r="CF307" s="89"/>
      <c r="CG307" s="89"/>
      <c r="CH307" s="89"/>
      <c r="CI307" s="89"/>
      <c r="CJ307" s="89"/>
      <c r="CK307" s="89"/>
      <c r="CL307" s="89"/>
      <c r="CM307" s="89"/>
      <c r="CN307" s="89"/>
      <c r="CO307" s="89"/>
      <c r="CP307" s="89"/>
      <c r="CQ307" s="89"/>
      <c r="CR307" s="89"/>
      <c r="CS307" s="89"/>
      <c r="CT307" s="89"/>
    </row>
    <row r="308" spans="1:98" ht="15.75" customHeight="1">
      <c r="A308" s="1018"/>
      <c r="B308" s="1011" t="s">
        <v>259</v>
      </c>
      <c r="C308" s="1009"/>
      <c r="D308" s="1010"/>
      <c r="E308" s="163"/>
      <c r="F308" s="115">
        <f t="shared" si="213"/>
        <v>0</v>
      </c>
      <c r="G308" s="107">
        <f t="shared" si="214"/>
        <v>0</v>
      </c>
      <c r="H308" s="108">
        <f>Calibração!$G$755</f>
        <v>0</v>
      </c>
      <c r="I308" s="109">
        <f t="shared" si="215"/>
        <v>0</v>
      </c>
      <c r="J308" s="110">
        <f t="shared" si="216"/>
        <v>17.316666666666666</v>
      </c>
      <c r="K308" s="111">
        <f t="shared" si="217"/>
        <v>0</v>
      </c>
      <c r="L308" s="86"/>
      <c r="M308" s="1011" t="s">
        <v>259</v>
      </c>
      <c r="N308" s="1009"/>
      <c r="O308" s="1010"/>
      <c r="P308" s="163"/>
      <c r="Q308" s="181">
        <f t="shared" si="247"/>
        <v>1</v>
      </c>
      <c r="R308" s="107">
        <f t="shared" si="244"/>
        <v>0</v>
      </c>
      <c r="S308" s="108">
        <f t="shared" si="218"/>
        <v>1223.7983560411221</v>
      </c>
      <c r="T308" s="109">
        <f t="shared" si="219"/>
        <v>0</v>
      </c>
      <c r="U308" s="110">
        <f t="shared" si="220"/>
        <v>11.727272727272727</v>
      </c>
      <c r="V308" s="111">
        <f t="shared" si="221"/>
        <v>0</v>
      </c>
      <c r="W308" s="88"/>
      <c r="X308" s="1011" t="s">
        <v>259</v>
      </c>
      <c r="Y308" s="1009"/>
      <c r="Z308" s="1010"/>
      <c r="AA308" s="163">
        <v>20</v>
      </c>
      <c r="AB308" s="115">
        <f>'Cél.por tricoma'!BN104</f>
        <v>1</v>
      </c>
      <c r="AC308" s="107">
        <f t="shared" si="222"/>
        <v>20</v>
      </c>
      <c r="AD308" s="108">
        <f t="shared" si="245"/>
        <v>1631.731141388163</v>
      </c>
      <c r="AE308" s="109">
        <f t="shared" si="223"/>
        <v>32634.622827763262</v>
      </c>
      <c r="AF308" s="110">
        <f t="shared" si="246"/>
        <v>11.445783132530121</v>
      </c>
      <c r="AG308" s="111">
        <f t="shared" si="224"/>
        <v>373528.81549849518</v>
      </c>
      <c r="AH308" s="88"/>
      <c r="AI308" s="1011" t="s">
        <v>259</v>
      </c>
      <c r="AJ308" s="1009"/>
      <c r="AK308" s="1010"/>
      <c r="AL308" s="163"/>
      <c r="AM308" s="115">
        <f t="shared" si="225"/>
        <v>1</v>
      </c>
      <c r="AN308" s="107">
        <f t="shared" si="226"/>
        <v>0</v>
      </c>
      <c r="AO308" s="108">
        <f t="shared" si="227"/>
        <v>294.29544416262564</v>
      </c>
      <c r="AP308" s="109">
        <f t="shared" si="228"/>
        <v>0</v>
      </c>
      <c r="AQ308" s="110">
        <f t="shared" si="229"/>
        <v>11.797872340425531</v>
      </c>
      <c r="AR308" s="111">
        <f t="shared" si="230"/>
        <v>0</v>
      </c>
      <c r="AS308" s="88"/>
      <c r="AT308" s="1011" t="s">
        <v>259</v>
      </c>
      <c r="AU308" s="1009"/>
      <c r="AV308" s="1010"/>
      <c r="AW308" s="163"/>
      <c r="AX308" s="115"/>
      <c r="AY308" s="107">
        <f t="shared" si="248"/>
        <v>0</v>
      </c>
      <c r="AZ308" s="108">
        <f>Calibração!$E$33</f>
        <v>1223.7983560411221</v>
      </c>
      <c r="BA308" s="109">
        <f t="shared" si="231"/>
        <v>0</v>
      </c>
      <c r="BB308" s="110">
        <f t="shared" si="232"/>
        <v>10.888888888888889</v>
      </c>
      <c r="BC308" s="111">
        <f t="shared" si="233"/>
        <v>0</v>
      </c>
      <c r="BD308" s="88"/>
      <c r="BE308" s="1011" t="s">
        <v>259</v>
      </c>
      <c r="BF308" s="1009"/>
      <c r="BG308" s="1010"/>
      <c r="BH308" s="163"/>
      <c r="BI308" s="115">
        <f>'Cél.por tricoma'!BN290</f>
        <v>1</v>
      </c>
      <c r="BJ308" s="107">
        <f t="shared" si="234"/>
        <v>0</v>
      </c>
      <c r="BK308" s="108">
        <f t="shared" si="235"/>
        <v>1631.731141388163</v>
      </c>
      <c r="BL308" s="109">
        <f t="shared" si="236"/>
        <v>0</v>
      </c>
      <c r="BM308" s="163">
        <f t="shared" si="237"/>
        <v>13.527027027027026</v>
      </c>
      <c r="BN308" s="111">
        <f t="shared" si="238"/>
        <v>0</v>
      </c>
      <c r="BO308" s="88"/>
      <c r="BP308" s="1011" t="s">
        <v>259</v>
      </c>
      <c r="BQ308" s="1009"/>
      <c r="BR308" s="1010"/>
      <c r="BS308" s="163"/>
      <c r="BT308" s="115">
        <f>'Cél.por tricoma'!BN336</f>
        <v>1</v>
      </c>
      <c r="BU308" s="107">
        <f t="shared" si="239"/>
        <v>0</v>
      </c>
      <c r="BV308" s="108">
        <f t="shared" si="240"/>
        <v>1223.7983560411221</v>
      </c>
      <c r="BW308" s="109">
        <f t="shared" si="241"/>
        <v>0</v>
      </c>
      <c r="BX308" s="163">
        <f t="shared" si="242"/>
        <v>17.177419354838708</v>
      </c>
      <c r="BY308" s="111">
        <f t="shared" si="243"/>
        <v>0</v>
      </c>
      <c r="BZ308" s="1018"/>
      <c r="CA308" s="88"/>
      <c r="CB308" s="88"/>
      <c r="CC308" s="89"/>
      <c r="CD308" s="89"/>
      <c r="CE308" s="89"/>
      <c r="CF308" s="89"/>
      <c r="CG308" s="89"/>
      <c r="CH308" s="89"/>
      <c r="CI308" s="89"/>
      <c r="CJ308" s="89"/>
      <c r="CK308" s="89"/>
      <c r="CL308" s="89"/>
      <c r="CM308" s="89"/>
      <c r="CN308" s="89"/>
      <c r="CO308" s="89"/>
      <c r="CP308" s="89"/>
      <c r="CQ308" s="89"/>
      <c r="CR308" s="89"/>
      <c r="CS308" s="89"/>
      <c r="CT308" s="89"/>
    </row>
    <row r="309" spans="1:98" ht="15.75" customHeight="1">
      <c r="A309" s="1018"/>
      <c r="B309" s="1011" t="s">
        <v>43</v>
      </c>
      <c r="C309" s="1009"/>
      <c r="D309" s="1010"/>
      <c r="E309" s="163"/>
      <c r="F309" s="115">
        <f t="shared" si="213"/>
        <v>0</v>
      </c>
      <c r="G309" s="107">
        <f t="shared" si="214"/>
        <v>0</v>
      </c>
      <c r="H309" s="108">
        <f>Calibração!$G$755</f>
        <v>0</v>
      </c>
      <c r="I309" s="109">
        <f t="shared" si="215"/>
        <v>0</v>
      </c>
      <c r="J309" s="110">
        <f t="shared" si="216"/>
        <v>17.316666666666666</v>
      </c>
      <c r="K309" s="111">
        <f t="shared" si="217"/>
        <v>0</v>
      </c>
      <c r="L309" s="86"/>
      <c r="M309" s="1011" t="s">
        <v>43</v>
      </c>
      <c r="N309" s="1009"/>
      <c r="O309" s="1010"/>
      <c r="P309" s="163"/>
      <c r="Q309" s="181">
        <f t="shared" si="247"/>
        <v>1</v>
      </c>
      <c r="R309" s="107">
        <f t="shared" si="244"/>
        <v>0</v>
      </c>
      <c r="S309" s="108">
        <f t="shared" si="218"/>
        <v>1223.7983560411221</v>
      </c>
      <c r="T309" s="109">
        <f t="shared" si="219"/>
        <v>0</v>
      </c>
      <c r="U309" s="110">
        <f t="shared" si="220"/>
        <v>11.727272727272727</v>
      </c>
      <c r="V309" s="111">
        <f t="shared" si="221"/>
        <v>0</v>
      </c>
      <c r="W309" s="88"/>
      <c r="X309" s="1011" t="s">
        <v>43</v>
      </c>
      <c r="Y309" s="1009"/>
      <c r="Z309" s="1010"/>
      <c r="AA309" s="163">
        <v>3</v>
      </c>
      <c r="AB309" s="115">
        <f>'Cél.por tricoma'!BN105</f>
        <v>1</v>
      </c>
      <c r="AC309" s="107">
        <f t="shared" si="222"/>
        <v>3</v>
      </c>
      <c r="AD309" s="108">
        <f t="shared" si="245"/>
        <v>1631.731141388163</v>
      </c>
      <c r="AE309" s="109">
        <f t="shared" si="223"/>
        <v>4895.1934241644885</v>
      </c>
      <c r="AF309" s="110">
        <f t="shared" si="246"/>
        <v>11.445783132530121</v>
      </c>
      <c r="AG309" s="111">
        <f t="shared" si="224"/>
        <v>56029.322324774264</v>
      </c>
      <c r="AH309" s="88"/>
      <c r="AI309" s="1011" t="s">
        <v>43</v>
      </c>
      <c r="AJ309" s="1009"/>
      <c r="AK309" s="1010"/>
      <c r="AL309" s="163"/>
      <c r="AM309" s="115">
        <f t="shared" si="225"/>
        <v>1</v>
      </c>
      <c r="AN309" s="107">
        <f t="shared" si="226"/>
        <v>0</v>
      </c>
      <c r="AO309" s="108">
        <f t="shared" si="227"/>
        <v>294.29544416262564</v>
      </c>
      <c r="AP309" s="109">
        <f t="shared" si="228"/>
        <v>0</v>
      </c>
      <c r="AQ309" s="110">
        <f t="shared" si="229"/>
        <v>11.797872340425531</v>
      </c>
      <c r="AR309" s="111">
        <f t="shared" si="230"/>
        <v>0</v>
      </c>
      <c r="AS309" s="88"/>
      <c r="AT309" s="1011" t="s">
        <v>43</v>
      </c>
      <c r="AU309" s="1009"/>
      <c r="AV309" s="1010"/>
      <c r="AW309" s="163"/>
      <c r="AX309" s="115"/>
      <c r="AY309" s="107">
        <f t="shared" si="248"/>
        <v>0</v>
      </c>
      <c r="AZ309" s="108">
        <f>Calibração!$E$33</f>
        <v>1223.7983560411221</v>
      </c>
      <c r="BA309" s="109">
        <f t="shared" si="231"/>
        <v>0</v>
      </c>
      <c r="BB309" s="110">
        <f t="shared" si="232"/>
        <v>10.888888888888889</v>
      </c>
      <c r="BC309" s="111">
        <f t="shared" si="233"/>
        <v>0</v>
      </c>
      <c r="BD309" s="88"/>
      <c r="BE309" s="1011" t="s">
        <v>43</v>
      </c>
      <c r="BF309" s="1009"/>
      <c r="BG309" s="1010"/>
      <c r="BH309" s="163"/>
      <c r="BI309" s="115">
        <f>'Cél.por tricoma'!BN291</f>
        <v>28.1875</v>
      </c>
      <c r="BJ309" s="107">
        <f t="shared" si="234"/>
        <v>0</v>
      </c>
      <c r="BK309" s="108">
        <f t="shared" si="235"/>
        <v>1631.731141388163</v>
      </c>
      <c r="BL309" s="109">
        <f t="shared" si="236"/>
        <v>0</v>
      </c>
      <c r="BM309" s="163">
        <f t="shared" si="237"/>
        <v>13.527027027027026</v>
      </c>
      <c r="BN309" s="111">
        <f t="shared" si="238"/>
        <v>0</v>
      </c>
      <c r="BO309" s="88"/>
      <c r="BP309" s="1011" t="s">
        <v>43</v>
      </c>
      <c r="BQ309" s="1009"/>
      <c r="BR309" s="1010"/>
      <c r="BS309" s="163"/>
      <c r="BT309" s="115">
        <f>'Cél.por tricoma'!BN337</f>
        <v>1</v>
      </c>
      <c r="BU309" s="107">
        <f t="shared" si="239"/>
        <v>0</v>
      </c>
      <c r="BV309" s="108">
        <f t="shared" si="240"/>
        <v>1223.7983560411221</v>
      </c>
      <c r="BW309" s="109">
        <f t="shared" si="241"/>
        <v>0</v>
      </c>
      <c r="BX309" s="163">
        <f t="shared" si="242"/>
        <v>17.177419354838708</v>
      </c>
      <c r="BY309" s="111">
        <f t="shared" si="243"/>
        <v>0</v>
      </c>
      <c r="BZ309" s="1018"/>
      <c r="CA309" s="88"/>
      <c r="CB309" s="88"/>
      <c r="CC309" s="89"/>
      <c r="CD309" s="89"/>
      <c r="CE309" s="89"/>
      <c r="CF309" s="89"/>
      <c r="CG309" s="89"/>
      <c r="CH309" s="89"/>
      <c r="CI309" s="89"/>
      <c r="CJ309" s="89"/>
      <c r="CK309" s="89"/>
      <c r="CL309" s="89"/>
      <c r="CM309" s="89"/>
      <c r="CN309" s="89"/>
      <c r="CO309" s="89"/>
      <c r="CP309" s="89"/>
      <c r="CQ309" s="89"/>
      <c r="CR309" s="89"/>
      <c r="CS309" s="89"/>
      <c r="CT309" s="89"/>
    </row>
    <row r="310" spans="1:98" ht="15.75" customHeight="1">
      <c r="A310" s="1018"/>
      <c r="B310" s="1011" t="s">
        <v>63</v>
      </c>
      <c r="C310" s="1009"/>
      <c r="D310" s="1010"/>
      <c r="E310" s="163"/>
      <c r="F310" s="115">
        <f t="shared" si="213"/>
        <v>0</v>
      </c>
      <c r="G310" s="107">
        <f t="shared" si="214"/>
        <v>0</v>
      </c>
      <c r="H310" s="108">
        <f>Calibração!$G$755</f>
        <v>0</v>
      </c>
      <c r="I310" s="109">
        <f t="shared" si="215"/>
        <v>0</v>
      </c>
      <c r="J310" s="110">
        <f t="shared" si="216"/>
        <v>17.316666666666666</v>
      </c>
      <c r="K310" s="111">
        <f t="shared" si="217"/>
        <v>0</v>
      </c>
      <c r="L310" s="86"/>
      <c r="M310" s="1011" t="s">
        <v>63</v>
      </c>
      <c r="N310" s="1009"/>
      <c r="O310" s="1010"/>
      <c r="P310" s="163"/>
      <c r="Q310" s="181">
        <f t="shared" si="247"/>
        <v>1</v>
      </c>
      <c r="R310" s="107">
        <f t="shared" si="244"/>
        <v>0</v>
      </c>
      <c r="S310" s="108">
        <f t="shared" si="218"/>
        <v>1223.7983560411221</v>
      </c>
      <c r="T310" s="109">
        <f t="shared" si="219"/>
        <v>0</v>
      </c>
      <c r="U310" s="110">
        <f t="shared" si="220"/>
        <v>11.727272727272727</v>
      </c>
      <c r="V310" s="111">
        <f t="shared" si="221"/>
        <v>0</v>
      </c>
      <c r="W310" s="88"/>
      <c r="X310" s="1011" t="s">
        <v>63</v>
      </c>
      <c r="Y310" s="1009"/>
      <c r="Z310" s="1010"/>
      <c r="AA310" s="163">
        <v>2</v>
      </c>
      <c r="AB310" s="115">
        <f>'Cél.por tricoma'!BN106</f>
        <v>1</v>
      </c>
      <c r="AC310" s="107">
        <f t="shared" si="222"/>
        <v>2</v>
      </c>
      <c r="AD310" s="108">
        <f t="shared" si="245"/>
        <v>1631.731141388163</v>
      </c>
      <c r="AE310" s="109">
        <f t="shared" si="223"/>
        <v>3263.462282776326</v>
      </c>
      <c r="AF310" s="110">
        <f t="shared" si="246"/>
        <v>11.445783132530121</v>
      </c>
      <c r="AG310" s="111">
        <f t="shared" si="224"/>
        <v>37352.881549849517</v>
      </c>
      <c r="AH310" s="88"/>
      <c r="AI310" s="1011" t="s">
        <v>63</v>
      </c>
      <c r="AJ310" s="1009"/>
      <c r="AK310" s="1010"/>
      <c r="AL310" s="163"/>
      <c r="AM310" s="115">
        <f t="shared" si="225"/>
        <v>1</v>
      </c>
      <c r="AN310" s="107">
        <f t="shared" si="226"/>
        <v>0</v>
      </c>
      <c r="AO310" s="108">
        <f t="shared" si="227"/>
        <v>294.29544416262564</v>
      </c>
      <c r="AP310" s="109">
        <f t="shared" si="228"/>
        <v>0</v>
      </c>
      <c r="AQ310" s="110">
        <f t="shared" si="229"/>
        <v>11.797872340425531</v>
      </c>
      <c r="AR310" s="111">
        <f t="shared" si="230"/>
        <v>0</v>
      </c>
      <c r="AS310" s="88"/>
      <c r="AT310" s="1011" t="s">
        <v>63</v>
      </c>
      <c r="AU310" s="1009"/>
      <c r="AV310" s="1010"/>
      <c r="AW310" s="163"/>
      <c r="AX310" s="115"/>
      <c r="AY310" s="107">
        <f t="shared" si="248"/>
        <v>0</v>
      </c>
      <c r="AZ310" s="108">
        <f>Calibração!$E$33</f>
        <v>1223.7983560411221</v>
      </c>
      <c r="BA310" s="109">
        <f t="shared" si="231"/>
        <v>0</v>
      </c>
      <c r="BB310" s="110">
        <f t="shared" si="232"/>
        <v>10.888888888888889</v>
      </c>
      <c r="BC310" s="111">
        <f t="shared" si="233"/>
        <v>0</v>
      </c>
      <c r="BD310" s="88"/>
      <c r="BE310" s="1011" t="s">
        <v>63</v>
      </c>
      <c r="BF310" s="1009"/>
      <c r="BG310" s="1010"/>
      <c r="BH310" s="163"/>
      <c r="BI310" s="115" t="e">
        <f>'Cél.por tricoma'!BN292</f>
        <v>#DIV/0!</v>
      </c>
      <c r="BJ310" s="107" t="e">
        <f t="shared" si="234"/>
        <v>#DIV/0!</v>
      </c>
      <c r="BK310" s="108">
        <f t="shared" si="235"/>
        <v>1631.731141388163</v>
      </c>
      <c r="BL310" s="109" t="e">
        <f t="shared" si="236"/>
        <v>#DIV/0!</v>
      </c>
      <c r="BM310" s="163">
        <f t="shared" si="237"/>
        <v>13.527027027027026</v>
      </c>
      <c r="BN310" s="111" t="e">
        <f t="shared" si="238"/>
        <v>#DIV/0!</v>
      </c>
      <c r="BO310" s="88"/>
      <c r="BP310" s="1011" t="s">
        <v>63</v>
      </c>
      <c r="BQ310" s="1009"/>
      <c r="BR310" s="1010"/>
      <c r="BS310" s="163"/>
      <c r="BT310" s="115">
        <f>'Cél.por tricoma'!BN338</f>
        <v>16.889697802197801</v>
      </c>
      <c r="BU310" s="107">
        <f t="shared" si="239"/>
        <v>0</v>
      </c>
      <c r="BV310" s="108">
        <f t="shared" si="240"/>
        <v>1223.7983560411221</v>
      </c>
      <c r="BW310" s="109">
        <f t="shared" si="241"/>
        <v>0</v>
      </c>
      <c r="BX310" s="163">
        <f t="shared" si="242"/>
        <v>17.177419354838708</v>
      </c>
      <c r="BY310" s="111">
        <f t="shared" si="243"/>
        <v>0</v>
      </c>
      <c r="BZ310" s="1018"/>
      <c r="CA310" s="88"/>
      <c r="CB310" s="88"/>
      <c r="CC310" s="89"/>
      <c r="CD310" s="89"/>
      <c r="CE310" s="89"/>
      <c r="CF310" s="89"/>
      <c r="CG310" s="89"/>
      <c r="CH310" s="89"/>
      <c r="CI310" s="89"/>
      <c r="CJ310" s="89"/>
      <c r="CK310" s="89"/>
      <c r="CL310" s="89"/>
      <c r="CM310" s="89"/>
      <c r="CN310" s="89"/>
      <c r="CO310" s="89"/>
      <c r="CP310" s="89"/>
      <c r="CQ310" s="89"/>
      <c r="CR310" s="89"/>
      <c r="CS310" s="89"/>
      <c r="CT310" s="89"/>
    </row>
    <row r="311" spans="1:98" ht="15.75" customHeight="1">
      <c r="A311" s="1018"/>
      <c r="B311" s="1016" t="s">
        <v>166</v>
      </c>
      <c r="C311" s="1009"/>
      <c r="D311" s="1010"/>
      <c r="E311" s="163"/>
      <c r="F311" s="114">
        <f t="shared" si="213"/>
        <v>0</v>
      </c>
      <c r="G311" s="107">
        <f t="shared" si="214"/>
        <v>0</v>
      </c>
      <c r="H311" s="108">
        <f>Calibração!$G$755</f>
        <v>0</v>
      </c>
      <c r="I311" s="109">
        <f t="shared" si="215"/>
        <v>0</v>
      </c>
      <c r="J311" s="110">
        <f t="shared" si="216"/>
        <v>17.316666666666666</v>
      </c>
      <c r="K311" s="111">
        <f t="shared" si="217"/>
        <v>0</v>
      </c>
      <c r="L311" s="86"/>
      <c r="M311" s="1016" t="s">
        <v>166</v>
      </c>
      <c r="N311" s="1009"/>
      <c r="O311" s="1010"/>
      <c r="P311" s="163"/>
      <c r="Q311" s="181">
        <f t="shared" si="247"/>
        <v>15.142857142857142</v>
      </c>
      <c r="R311" s="107">
        <f t="shared" si="244"/>
        <v>0</v>
      </c>
      <c r="S311" s="108">
        <f t="shared" si="218"/>
        <v>1223.7983560411221</v>
      </c>
      <c r="T311" s="109">
        <f t="shared" si="219"/>
        <v>0</v>
      </c>
      <c r="U311" s="110">
        <f t="shared" si="220"/>
        <v>11.727272727272727</v>
      </c>
      <c r="V311" s="111">
        <f t="shared" si="221"/>
        <v>0</v>
      </c>
      <c r="W311" s="88"/>
      <c r="X311" s="1016" t="s">
        <v>166</v>
      </c>
      <c r="Y311" s="1009"/>
      <c r="Z311" s="1010"/>
      <c r="AA311" s="163">
        <v>0</v>
      </c>
      <c r="AB311" s="114">
        <f>'Cél.por tricoma'!BN107</f>
        <v>15.076923076923077</v>
      </c>
      <c r="AC311" s="107">
        <f t="shared" si="222"/>
        <v>0</v>
      </c>
      <c r="AD311" s="108">
        <f t="shared" si="245"/>
        <v>1631.731141388163</v>
      </c>
      <c r="AE311" s="109">
        <f t="shared" si="223"/>
        <v>0</v>
      </c>
      <c r="AF311" s="110">
        <f t="shared" si="246"/>
        <v>11.445783132530121</v>
      </c>
      <c r="AG311" s="111">
        <f t="shared" si="224"/>
        <v>0</v>
      </c>
      <c r="AH311" s="88"/>
      <c r="AI311" s="1016" t="s">
        <v>166</v>
      </c>
      <c r="AJ311" s="1009"/>
      <c r="AK311" s="1010"/>
      <c r="AL311" s="163"/>
      <c r="AM311" s="114">
        <f t="shared" si="225"/>
        <v>13.6</v>
      </c>
      <c r="AN311" s="107">
        <f t="shared" si="226"/>
        <v>0</v>
      </c>
      <c r="AO311" s="108">
        <f t="shared" si="227"/>
        <v>294.29544416262564</v>
      </c>
      <c r="AP311" s="109">
        <f t="shared" si="228"/>
        <v>0</v>
      </c>
      <c r="AQ311" s="110">
        <f t="shared" si="229"/>
        <v>11.797872340425531</v>
      </c>
      <c r="AR311" s="111">
        <f t="shared" si="230"/>
        <v>0</v>
      </c>
      <c r="AS311" s="88"/>
      <c r="AT311" s="1016" t="s">
        <v>166</v>
      </c>
      <c r="AU311" s="1009"/>
      <c r="AV311" s="1010"/>
      <c r="AW311" s="163"/>
      <c r="AX311" s="114"/>
      <c r="AY311" s="107">
        <f t="shared" si="248"/>
        <v>0</v>
      </c>
      <c r="AZ311" s="108">
        <f>Calibração!$E$33</f>
        <v>1223.7983560411221</v>
      </c>
      <c r="BA311" s="109">
        <f t="shared" si="231"/>
        <v>0</v>
      </c>
      <c r="BB311" s="110">
        <f t="shared" si="232"/>
        <v>10.888888888888889</v>
      </c>
      <c r="BC311" s="111">
        <f t="shared" si="233"/>
        <v>0</v>
      </c>
      <c r="BD311" s="88"/>
      <c r="BE311" s="1016" t="s">
        <v>166</v>
      </c>
      <c r="BF311" s="1009"/>
      <c r="BG311" s="1010"/>
      <c r="BH311" s="163"/>
      <c r="BI311" s="114">
        <f>'Cél.por tricoma'!BN293</f>
        <v>2</v>
      </c>
      <c r="BJ311" s="107">
        <f t="shared" si="234"/>
        <v>0</v>
      </c>
      <c r="BK311" s="108">
        <f t="shared" si="235"/>
        <v>1631.731141388163</v>
      </c>
      <c r="BL311" s="109">
        <f t="shared" si="236"/>
        <v>0</v>
      </c>
      <c r="BM311" s="163">
        <f t="shared" si="237"/>
        <v>13.527027027027026</v>
      </c>
      <c r="BN311" s="111">
        <f t="shared" si="238"/>
        <v>0</v>
      </c>
      <c r="BO311" s="88"/>
      <c r="BP311" s="1016" t="s">
        <v>166</v>
      </c>
      <c r="BQ311" s="1009"/>
      <c r="BR311" s="1010"/>
      <c r="BS311" s="163"/>
      <c r="BT311" s="114" t="e">
        <f>'Cél.por tricoma'!BN339</f>
        <v>#DIV/0!</v>
      </c>
      <c r="BU311" s="107" t="e">
        <f t="shared" si="239"/>
        <v>#DIV/0!</v>
      </c>
      <c r="BV311" s="108">
        <f t="shared" si="240"/>
        <v>1223.7983560411221</v>
      </c>
      <c r="BW311" s="109" t="e">
        <f t="shared" si="241"/>
        <v>#DIV/0!</v>
      </c>
      <c r="BX311" s="163">
        <f t="shared" si="242"/>
        <v>17.177419354838708</v>
      </c>
      <c r="BY311" s="111" t="e">
        <f t="shared" si="243"/>
        <v>#DIV/0!</v>
      </c>
      <c r="BZ311" s="1018"/>
      <c r="CA311" s="88"/>
      <c r="CB311" s="88"/>
      <c r="CC311" s="89"/>
      <c r="CD311" s="89"/>
      <c r="CE311" s="89"/>
      <c r="CF311" s="89"/>
      <c r="CG311" s="89"/>
      <c r="CH311" s="89"/>
      <c r="CI311" s="89"/>
      <c r="CJ311" s="89"/>
      <c r="CK311" s="89"/>
      <c r="CL311" s="89"/>
      <c r="CM311" s="89"/>
      <c r="CN311" s="89"/>
      <c r="CO311" s="89"/>
      <c r="CP311" s="89"/>
      <c r="CQ311" s="89"/>
      <c r="CR311" s="89"/>
      <c r="CS311" s="89"/>
      <c r="CT311" s="89"/>
    </row>
    <row r="312" spans="1:98" ht="15.75" customHeight="1">
      <c r="A312" s="1018"/>
      <c r="B312" s="1016" t="s">
        <v>260</v>
      </c>
      <c r="C312" s="1009"/>
      <c r="D312" s="1010"/>
      <c r="E312" s="163"/>
      <c r="F312" s="114">
        <f t="shared" si="213"/>
        <v>0</v>
      </c>
      <c r="G312" s="107">
        <f t="shared" si="214"/>
        <v>0</v>
      </c>
      <c r="H312" s="108">
        <f>Calibração!$G$755</f>
        <v>0</v>
      </c>
      <c r="I312" s="109">
        <f t="shared" si="215"/>
        <v>0</v>
      </c>
      <c r="J312" s="110">
        <f t="shared" si="216"/>
        <v>17.316666666666666</v>
      </c>
      <c r="K312" s="111">
        <f t="shared" si="217"/>
        <v>0</v>
      </c>
      <c r="L312" s="86"/>
      <c r="M312" s="1016" t="s">
        <v>260</v>
      </c>
      <c r="N312" s="1009"/>
      <c r="O312" s="1010"/>
      <c r="P312" s="163"/>
      <c r="Q312" s="181" t="e">
        <f t="shared" si="247"/>
        <v>#DIV/0!</v>
      </c>
      <c r="R312" s="107"/>
      <c r="S312" s="108">
        <f t="shared" si="218"/>
        <v>1223.7983560411221</v>
      </c>
      <c r="T312" s="109">
        <f t="shared" si="219"/>
        <v>0</v>
      </c>
      <c r="U312" s="110">
        <f t="shared" si="220"/>
        <v>11.727272727272727</v>
      </c>
      <c r="V312" s="111">
        <f t="shared" si="221"/>
        <v>0</v>
      </c>
      <c r="W312" s="88"/>
      <c r="X312" s="1016" t="s">
        <v>260</v>
      </c>
      <c r="Y312" s="1009"/>
      <c r="Z312" s="1010"/>
      <c r="AA312" s="163">
        <v>1</v>
      </c>
      <c r="AB312" s="165">
        <f>'Cél.por tricoma'!M381</f>
        <v>10.916666666666666</v>
      </c>
      <c r="AC312" s="107">
        <f t="shared" si="222"/>
        <v>10.916666666666666</v>
      </c>
      <c r="AD312" s="108">
        <f t="shared" si="245"/>
        <v>1631.731141388163</v>
      </c>
      <c r="AE312" s="109">
        <f t="shared" si="223"/>
        <v>17813.064960154112</v>
      </c>
      <c r="AF312" s="110">
        <f t="shared" si="246"/>
        <v>11.445783132530121</v>
      </c>
      <c r="AG312" s="111">
        <f t="shared" si="224"/>
        <v>203884.47845959527</v>
      </c>
      <c r="AH312" s="88"/>
      <c r="AI312" s="1016" t="s">
        <v>260</v>
      </c>
      <c r="AJ312" s="1009"/>
      <c r="AK312" s="1010"/>
      <c r="AL312" s="163"/>
      <c r="AM312" s="114" t="e">
        <f t="shared" si="225"/>
        <v>#DIV/0!</v>
      </c>
      <c r="AN312" s="107"/>
      <c r="AO312" s="108">
        <f t="shared" si="227"/>
        <v>294.29544416262564</v>
      </c>
      <c r="AP312" s="109">
        <f t="shared" si="228"/>
        <v>0</v>
      </c>
      <c r="AQ312" s="110">
        <f t="shared" si="229"/>
        <v>11.797872340425531</v>
      </c>
      <c r="AR312" s="111">
        <f t="shared" si="230"/>
        <v>0</v>
      </c>
      <c r="AS312" s="88"/>
      <c r="AT312" s="1016" t="s">
        <v>260</v>
      </c>
      <c r="AU312" s="1009"/>
      <c r="AV312" s="1010"/>
      <c r="AW312" s="163"/>
      <c r="AX312" s="114"/>
      <c r="AY312" s="107">
        <f t="shared" si="248"/>
        <v>0</v>
      </c>
      <c r="AZ312" s="108">
        <f>Calibração!$E$33</f>
        <v>1223.7983560411221</v>
      </c>
      <c r="BA312" s="109">
        <f t="shared" si="231"/>
        <v>0</v>
      </c>
      <c r="BB312" s="110">
        <f t="shared" si="232"/>
        <v>10.888888888888889</v>
      </c>
      <c r="BC312" s="111">
        <f t="shared" si="233"/>
        <v>0</v>
      </c>
      <c r="BD312" s="88"/>
      <c r="BE312" s="1016" t="s">
        <v>260</v>
      </c>
      <c r="BF312" s="1009"/>
      <c r="BG312" s="1010"/>
      <c r="BH312" s="163"/>
      <c r="BI312" s="114">
        <f>'Cél.por tricoma'!BN294</f>
        <v>13.333333333333334</v>
      </c>
      <c r="BJ312" s="107">
        <f t="shared" si="234"/>
        <v>0</v>
      </c>
      <c r="BK312" s="108">
        <f t="shared" si="235"/>
        <v>1631.731141388163</v>
      </c>
      <c r="BL312" s="109">
        <f t="shared" si="236"/>
        <v>0</v>
      </c>
      <c r="BM312" s="163">
        <f t="shared" si="237"/>
        <v>13.527027027027026</v>
      </c>
      <c r="BN312" s="111">
        <f t="shared" si="238"/>
        <v>0</v>
      </c>
      <c r="BO312" s="88"/>
      <c r="BP312" s="1016" t="s">
        <v>260</v>
      </c>
      <c r="BQ312" s="1009"/>
      <c r="BR312" s="1010"/>
      <c r="BS312" s="163"/>
      <c r="BT312" s="165">
        <f>'Cél.por tricoma'!W429</f>
        <v>0</v>
      </c>
      <c r="BU312" s="107">
        <f t="shared" si="239"/>
        <v>0</v>
      </c>
      <c r="BV312" s="108">
        <f t="shared" si="240"/>
        <v>1223.7983560411221</v>
      </c>
      <c r="BW312" s="109">
        <f t="shared" si="241"/>
        <v>0</v>
      </c>
      <c r="BX312" s="163">
        <f t="shared" si="242"/>
        <v>17.177419354838708</v>
      </c>
      <c r="BY312" s="111">
        <f t="shared" si="243"/>
        <v>0</v>
      </c>
      <c r="BZ312" s="1018"/>
      <c r="CA312" s="88"/>
      <c r="CB312" s="88"/>
      <c r="CC312" s="89"/>
      <c r="CD312" s="89"/>
      <c r="CE312" s="89"/>
      <c r="CF312" s="89"/>
      <c r="CG312" s="89"/>
      <c r="CH312" s="89"/>
      <c r="CI312" s="89"/>
      <c r="CJ312" s="89"/>
      <c r="CK312" s="89"/>
      <c r="CL312" s="89"/>
      <c r="CM312" s="89"/>
      <c r="CN312" s="89"/>
      <c r="CO312" s="89"/>
      <c r="CP312" s="89"/>
      <c r="CQ312" s="89"/>
      <c r="CR312" s="89"/>
      <c r="CS312" s="89"/>
      <c r="CT312" s="89"/>
    </row>
    <row r="313" spans="1:98" ht="15.75" customHeight="1">
      <c r="A313" s="1018"/>
      <c r="B313" s="1008" t="s">
        <v>52</v>
      </c>
      <c r="C313" s="1009"/>
      <c r="D313" s="1010"/>
      <c r="E313" s="163"/>
      <c r="F313" s="114">
        <f t="shared" si="213"/>
        <v>0</v>
      </c>
      <c r="G313" s="107">
        <f t="shared" si="214"/>
        <v>0</v>
      </c>
      <c r="H313" s="108">
        <f>Calibração!$G$755</f>
        <v>0</v>
      </c>
      <c r="I313" s="109">
        <f t="shared" si="215"/>
        <v>0</v>
      </c>
      <c r="J313" s="110">
        <f t="shared" si="216"/>
        <v>17.316666666666666</v>
      </c>
      <c r="K313" s="111">
        <f t="shared" si="217"/>
        <v>0</v>
      </c>
      <c r="L313" s="86"/>
      <c r="M313" s="1008" t="s">
        <v>52</v>
      </c>
      <c r="N313" s="1009"/>
      <c r="O313" s="1010"/>
      <c r="P313" s="163"/>
      <c r="Q313" s="181">
        <f t="shared" si="247"/>
        <v>2</v>
      </c>
      <c r="R313" s="107">
        <f t="shared" ref="R313:R342" si="249">Q313*P313</f>
        <v>0</v>
      </c>
      <c r="S313" s="108">
        <f t="shared" si="218"/>
        <v>1223.7983560411221</v>
      </c>
      <c r="T313" s="109">
        <f t="shared" si="219"/>
        <v>0</v>
      </c>
      <c r="U313" s="110">
        <f t="shared" si="220"/>
        <v>11.727272727272727</v>
      </c>
      <c r="V313" s="111">
        <f t="shared" si="221"/>
        <v>0</v>
      </c>
      <c r="W313" s="88"/>
      <c r="X313" s="1008" t="s">
        <v>52</v>
      </c>
      <c r="Y313" s="1009"/>
      <c r="Z313" s="1010"/>
      <c r="AA313" s="163">
        <v>15</v>
      </c>
      <c r="AB313" s="115">
        <f>'Cél.por tricoma'!BN109</f>
        <v>2</v>
      </c>
      <c r="AC313" s="107">
        <f t="shared" si="222"/>
        <v>30</v>
      </c>
      <c r="AD313" s="108">
        <f t="shared" si="245"/>
        <v>1631.731141388163</v>
      </c>
      <c r="AE313" s="109">
        <f t="shared" si="223"/>
        <v>48951.934241644893</v>
      </c>
      <c r="AF313" s="110">
        <f t="shared" si="246"/>
        <v>11.445783132530121</v>
      </c>
      <c r="AG313" s="111">
        <f t="shared" si="224"/>
        <v>560293.22324774275</v>
      </c>
      <c r="AH313" s="88"/>
      <c r="AI313" s="1008" t="s">
        <v>52</v>
      </c>
      <c r="AJ313" s="1009"/>
      <c r="AK313" s="1010"/>
      <c r="AL313" s="163"/>
      <c r="AM313" s="115">
        <f t="shared" si="225"/>
        <v>2</v>
      </c>
      <c r="AN313" s="107">
        <f t="shared" ref="AN313:AN319" si="250">AL313*AM313</f>
        <v>0</v>
      </c>
      <c r="AO313" s="108">
        <f t="shared" si="227"/>
        <v>294.29544416262564</v>
      </c>
      <c r="AP313" s="109">
        <f t="shared" si="228"/>
        <v>0</v>
      </c>
      <c r="AQ313" s="110">
        <f t="shared" si="229"/>
        <v>11.797872340425531</v>
      </c>
      <c r="AR313" s="111">
        <f t="shared" si="230"/>
        <v>0</v>
      </c>
      <c r="AS313" s="88"/>
      <c r="AT313" s="1008" t="s">
        <v>52</v>
      </c>
      <c r="AU313" s="1009"/>
      <c r="AV313" s="1010"/>
      <c r="AW313" s="163"/>
      <c r="AX313" s="115"/>
      <c r="AY313" s="107">
        <f t="shared" si="248"/>
        <v>0</v>
      </c>
      <c r="AZ313" s="108">
        <f>Calibração!$E$33</f>
        <v>1223.7983560411221</v>
      </c>
      <c r="BA313" s="109">
        <f t="shared" si="231"/>
        <v>0</v>
      </c>
      <c r="BB313" s="110">
        <f t="shared" si="232"/>
        <v>10.888888888888889</v>
      </c>
      <c r="BC313" s="111">
        <f t="shared" si="233"/>
        <v>0</v>
      </c>
      <c r="BD313" s="88"/>
      <c r="BE313" s="1008" t="s">
        <v>52</v>
      </c>
      <c r="BF313" s="1009"/>
      <c r="BG313" s="1010"/>
      <c r="BH313" s="163"/>
      <c r="BI313" s="115">
        <f>'Cél.por tricoma'!BN295</f>
        <v>4</v>
      </c>
      <c r="BJ313" s="107">
        <f t="shared" si="234"/>
        <v>0</v>
      </c>
      <c r="BK313" s="108">
        <f t="shared" si="235"/>
        <v>1631.731141388163</v>
      </c>
      <c r="BL313" s="109">
        <f t="shared" si="236"/>
        <v>0</v>
      </c>
      <c r="BM313" s="163">
        <f t="shared" si="237"/>
        <v>13.527027027027026</v>
      </c>
      <c r="BN313" s="111">
        <f t="shared" si="238"/>
        <v>0</v>
      </c>
      <c r="BO313" s="88"/>
      <c r="BP313" s="1008" t="s">
        <v>52</v>
      </c>
      <c r="BQ313" s="1009"/>
      <c r="BR313" s="1010"/>
      <c r="BS313" s="163"/>
      <c r="BT313" s="115">
        <f>'Cél.por tricoma'!BN341</f>
        <v>12.139506172839505</v>
      </c>
      <c r="BU313" s="107">
        <f t="shared" si="239"/>
        <v>0</v>
      </c>
      <c r="BV313" s="108">
        <f t="shared" si="240"/>
        <v>1223.7983560411221</v>
      </c>
      <c r="BW313" s="109">
        <f t="shared" si="241"/>
        <v>0</v>
      </c>
      <c r="BX313" s="163">
        <f t="shared" si="242"/>
        <v>17.177419354838708</v>
      </c>
      <c r="BY313" s="111">
        <f t="shared" si="243"/>
        <v>0</v>
      </c>
      <c r="BZ313" s="1018"/>
      <c r="CA313" s="88"/>
      <c r="CB313" s="88"/>
      <c r="CC313" s="89"/>
      <c r="CD313" s="89"/>
      <c r="CE313" s="89"/>
      <c r="CF313" s="89"/>
      <c r="CG313" s="89"/>
      <c r="CH313" s="89"/>
      <c r="CI313" s="89"/>
      <c r="CJ313" s="89"/>
      <c r="CK313" s="89"/>
      <c r="CL313" s="89"/>
      <c r="CM313" s="89"/>
      <c r="CN313" s="89"/>
      <c r="CO313" s="89"/>
      <c r="CP313" s="89"/>
      <c r="CQ313" s="89"/>
      <c r="CR313" s="89"/>
      <c r="CS313" s="89"/>
      <c r="CT313" s="89"/>
    </row>
    <row r="314" spans="1:98" ht="15.75" customHeight="1">
      <c r="A314" s="1018"/>
      <c r="B314" s="1016" t="s">
        <v>185</v>
      </c>
      <c r="C314" s="1009"/>
      <c r="D314" s="1010"/>
      <c r="E314" s="163"/>
      <c r="F314" s="114">
        <f t="shared" si="213"/>
        <v>0</v>
      </c>
      <c r="G314" s="107">
        <f t="shared" si="214"/>
        <v>0</v>
      </c>
      <c r="H314" s="108">
        <f>Calibração!$G$755</f>
        <v>0</v>
      </c>
      <c r="I314" s="109">
        <f t="shared" si="215"/>
        <v>0</v>
      </c>
      <c r="J314" s="110">
        <f t="shared" si="216"/>
        <v>17.316666666666666</v>
      </c>
      <c r="K314" s="111">
        <f t="shared" si="217"/>
        <v>0</v>
      </c>
      <c r="L314" s="86"/>
      <c r="M314" s="1016" t="s">
        <v>185</v>
      </c>
      <c r="N314" s="1009"/>
      <c r="O314" s="1010"/>
      <c r="P314" s="163"/>
      <c r="Q314" s="181">
        <f t="shared" si="247"/>
        <v>11.733333333333333</v>
      </c>
      <c r="R314" s="107">
        <f t="shared" si="249"/>
        <v>0</v>
      </c>
      <c r="S314" s="108">
        <f t="shared" si="218"/>
        <v>1223.7983560411221</v>
      </c>
      <c r="T314" s="109">
        <f t="shared" si="219"/>
        <v>0</v>
      </c>
      <c r="U314" s="110">
        <f t="shared" si="220"/>
        <v>11.727272727272727</v>
      </c>
      <c r="V314" s="111">
        <f t="shared" si="221"/>
        <v>0</v>
      </c>
      <c r="W314" s="88"/>
      <c r="X314" s="1016" t="s">
        <v>185</v>
      </c>
      <c r="Y314" s="1009"/>
      <c r="Z314" s="1010"/>
      <c r="AA314" s="163">
        <v>0</v>
      </c>
      <c r="AB314" s="114">
        <f>'Cél.por tricoma'!BN110</f>
        <v>9.5555555555555554</v>
      </c>
      <c r="AC314" s="107">
        <f t="shared" si="222"/>
        <v>0</v>
      </c>
      <c r="AD314" s="108">
        <f t="shared" si="245"/>
        <v>1631.731141388163</v>
      </c>
      <c r="AE314" s="109">
        <f t="shared" si="223"/>
        <v>0</v>
      </c>
      <c r="AF314" s="110">
        <f t="shared" si="246"/>
        <v>11.445783132530121</v>
      </c>
      <c r="AG314" s="111">
        <f t="shared" si="224"/>
        <v>0</v>
      </c>
      <c r="AH314" s="88"/>
      <c r="AI314" s="1016" t="s">
        <v>185</v>
      </c>
      <c r="AJ314" s="1009"/>
      <c r="AK314" s="1010"/>
      <c r="AL314" s="163"/>
      <c r="AM314" s="114">
        <f t="shared" si="225"/>
        <v>9.7333333333333325</v>
      </c>
      <c r="AN314" s="107">
        <f t="shared" si="250"/>
        <v>0</v>
      </c>
      <c r="AO314" s="108">
        <f t="shared" si="227"/>
        <v>294.29544416262564</v>
      </c>
      <c r="AP314" s="109">
        <f t="shared" si="228"/>
        <v>0</v>
      </c>
      <c r="AQ314" s="110">
        <f t="shared" si="229"/>
        <v>11.797872340425531</v>
      </c>
      <c r="AR314" s="111">
        <f t="shared" si="230"/>
        <v>0</v>
      </c>
      <c r="AS314" s="88"/>
      <c r="AT314" s="1016" t="s">
        <v>185</v>
      </c>
      <c r="AU314" s="1009"/>
      <c r="AV314" s="1010"/>
      <c r="AW314" s="163"/>
      <c r="AX314" s="114"/>
      <c r="AY314" s="107">
        <f t="shared" si="248"/>
        <v>0</v>
      </c>
      <c r="AZ314" s="108">
        <f>Calibração!$E$33</f>
        <v>1223.7983560411221</v>
      </c>
      <c r="BA314" s="109">
        <f t="shared" si="231"/>
        <v>0</v>
      </c>
      <c r="BB314" s="110">
        <f t="shared" si="232"/>
        <v>10.888888888888889</v>
      </c>
      <c r="BC314" s="111">
        <f t="shared" si="233"/>
        <v>0</v>
      </c>
      <c r="BD314" s="88"/>
      <c r="BE314" s="1016" t="s">
        <v>185</v>
      </c>
      <c r="BF314" s="1009"/>
      <c r="BG314" s="1010"/>
      <c r="BH314" s="163"/>
      <c r="BI314" s="114">
        <f>'Cél.por tricoma'!BN296</f>
        <v>25.363636363636363</v>
      </c>
      <c r="BJ314" s="107">
        <f t="shared" si="234"/>
        <v>0</v>
      </c>
      <c r="BK314" s="108">
        <f t="shared" si="235"/>
        <v>1631.731141388163</v>
      </c>
      <c r="BL314" s="109">
        <f t="shared" si="236"/>
        <v>0</v>
      </c>
      <c r="BM314" s="163">
        <f t="shared" si="237"/>
        <v>13.527027027027026</v>
      </c>
      <c r="BN314" s="111">
        <f t="shared" si="238"/>
        <v>0</v>
      </c>
      <c r="BO314" s="88"/>
      <c r="BP314" s="1016" t="s">
        <v>185</v>
      </c>
      <c r="BQ314" s="1009"/>
      <c r="BR314" s="1010"/>
      <c r="BS314" s="163"/>
      <c r="BT314" s="114">
        <f>'Cél.por tricoma'!BN342</f>
        <v>4</v>
      </c>
      <c r="BU314" s="107">
        <f t="shared" si="239"/>
        <v>0</v>
      </c>
      <c r="BV314" s="108">
        <f t="shared" si="240"/>
        <v>1223.7983560411221</v>
      </c>
      <c r="BW314" s="109">
        <f t="shared" si="241"/>
        <v>0</v>
      </c>
      <c r="BX314" s="163">
        <f t="shared" si="242"/>
        <v>17.177419354838708</v>
      </c>
      <c r="BY314" s="111">
        <f t="shared" si="243"/>
        <v>0</v>
      </c>
      <c r="BZ314" s="1018"/>
      <c r="CA314" s="88"/>
      <c r="CB314" s="88"/>
      <c r="CC314" s="89"/>
      <c r="CD314" s="89"/>
      <c r="CE314" s="89"/>
      <c r="CF314" s="89"/>
      <c r="CG314" s="89"/>
      <c r="CH314" s="89"/>
      <c r="CI314" s="89"/>
      <c r="CJ314" s="89"/>
      <c r="CK314" s="89"/>
      <c r="CL314" s="89"/>
      <c r="CM314" s="89"/>
      <c r="CN314" s="89"/>
      <c r="CO314" s="89"/>
      <c r="CP314" s="89"/>
      <c r="CQ314" s="89"/>
      <c r="CR314" s="89"/>
      <c r="CS314" s="89"/>
      <c r="CT314" s="89"/>
    </row>
    <row r="315" spans="1:98" ht="15.75" customHeight="1">
      <c r="A315" s="1018"/>
      <c r="B315" s="1011" t="s">
        <v>56</v>
      </c>
      <c r="C315" s="1009"/>
      <c r="D315" s="1010"/>
      <c r="E315" s="163"/>
      <c r="F315" s="114">
        <f t="shared" si="213"/>
        <v>0</v>
      </c>
      <c r="G315" s="107">
        <f t="shared" si="214"/>
        <v>0</v>
      </c>
      <c r="H315" s="108">
        <f>Calibração!$G$755</f>
        <v>0</v>
      </c>
      <c r="I315" s="109">
        <f t="shared" si="215"/>
        <v>0</v>
      </c>
      <c r="J315" s="110">
        <f t="shared" si="216"/>
        <v>17.316666666666666</v>
      </c>
      <c r="K315" s="111">
        <f t="shared" si="217"/>
        <v>0</v>
      </c>
      <c r="L315" s="86"/>
      <c r="M315" s="1011" t="s">
        <v>56</v>
      </c>
      <c r="N315" s="1009"/>
      <c r="O315" s="1010"/>
      <c r="P315" s="163"/>
      <c r="Q315" s="181">
        <f t="shared" si="247"/>
        <v>4</v>
      </c>
      <c r="R315" s="107">
        <f t="shared" si="249"/>
        <v>0</v>
      </c>
      <c r="S315" s="108">
        <f t="shared" si="218"/>
        <v>1223.7983560411221</v>
      </c>
      <c r="T315" s="109">
        <f t="shared" si="219"/>
        <v>0</v>
      </c>
      <c r="U315" s="110">
        <f t="shared" si="220"/>
        <v>11.727272727272727</v>
      </c>
      <c r="V315" s="111">
        <f t="shared" si="221"/>
        <v>0</v>
      </c>
      <c r="W315" s="88"/>
      <c r="X315" s="1011" t="s">
        <v>56</v>
      </c>
      <c r="Y315" s="1009"/>
      <c r="Z315" s="1010"/>
      <c r="AA315" s="163">
        <v>0</v>
      </c>
      <c r="AB315" s="115">
        <f>'Cél.por tricoma'!BN111</f>
        <v>4</v>
      </c>
      <c r="AC315" s="107">
        <f t="shared" si="222"/>
        <v>0</v>
      </c>
      <c r="AD315" s="108">
        <f t="shared" si="245"/>
        <v>1631.731141388163</v>
      </c>
      <c r="AE315" s="109">
        <f t="shared" si="223"/>
        <v>0</v>
      </c>
      <c r="AF315" s="110">
        <f t="shared" si="246"/>
        <v>11.445783132530121</v>
      </c>
      <c r="AG315" s="111">
        <f t="shared" si="224"/>
        <v>0</v>
      </c>
      <c r="AH315" s="88"/>
      <c r="AI315" s="1011" t="s">
        <v>56</v>
      </c>
      <c r="AJ315" s="1009"/>
      <c r="AK315" s="1010"/>
      <c r="AL315" s="163"/>
      <c r="AM315" s="115">
        <f t="shared" si="225"/>
        <v>4</v>
      </c>
      <c r="AN315" s="107">
        <f t="shared" si="250"/>
        <v>0</v>
      </c>
      <c r="AO315" s="108">
        <f t="shared" si="227"/>
        <v>294.29544416262564</v>
      </c>
      <c r="AP315" s="109">
        <f t="shared" si="228"/>
        <v>0</v>
      </c>
      <c r="AQ315" s="110">
        <f t="shared" si="229"/>
        <v>11.797872340425531</v>
      </c>
      <c r="AR315" s="111">
        <f t="shared" si="230"/>
        <v>0</v>
      </c>
      <c r="AS315" s="88"/>
      <c r="AT315" s="1011" t="s">
        <v>56</v>
      </c>
      <c r="AU315" s="1009"/>
      <c r="AV315" s="1010"/>
      <c r="AW315" s="163"/>
      <c r="AX315" s="115"/>
      <c r="AY315" s="107">
        <f t="shared" si="248"/>
        <v>0</v>
      </c>
      <c r="AZ315" s="108">
        <f>Calibração!$E$33</f>
        <v>1223.7983560411221</v>
      </c>
      <c r="BA315" s="109">
        <f t="shared" si="231"/>
        <v>0</v>
      </c>
      <c r="BB315" s="110">
        <f t="shared" si="232"/>
        <v>10.888888888888889</v>
      </c>
      <c r="BC315" s="111">
        <f t="shared" si="233"/>
        <v>0</v>
      </c>
      <c r="BD315" s="88"/>
      <c r="BE315" s="1011" t="s">
        <v>56</v>
      </c>
      <c r="BF315" s="1009"/>
      <c r="BG315" s="1010"/>
      <c r="BH315" s="163"/>
      <c r="BI315" s="115">
        <f>'Cél.por tricoma'!BN297</f>
        <v>4.833333333333333</v>
      </c>
      <c r="BJ315" s="107">
        <f t="shared" si="234"/>
        <v>0</v>
      </c>
      <c r="BK315" s="108">
        <f t="shared" si="235"/>
        <v>1631.731141388163</v>
      </c>
      <c r="BL315" s="109">
        <f t="shared" si="236"/>
        <v>0</v>
      </c>
      <c r="BM315" s="163">
        <f t="shared" si="237"/>
        <v>13.527027027027026</v>
      </c>
      <c r="BN315" s="111">
        <f t="shared" si="238"/>
        <v>0</v>
      </c>
      <c r="BO315" s="88"/>
      <c r="BP315" s="1011" t="s">
        <v>56</v>
      </c>
      <c r="BQ315" s="1009"/>
      <c r="BR315" s="1010"/>
      <c r="BS315" s="163"/>
      <c r="BT315" s="115" t="e">
        <f>'Cél.por tricoma'!BN343</f>
        <v>#DIV/0!</v>
      </c>
      <c r="BU315" s="107" t="e">
        <f t="shared" si="239"/>
        <v>#DIV/0!</v>
      </c>
      <c r="BV315" s="108">
        <f t="shared" si="240"/>
        <v>1223.7983560411221</v>
      </c>
      <c r="BW315" s="109" t="e">
        <f t="shared" si="241"/>
        <v>#DIV/0!</v>
      </c>
      <c r="BX315" s="163">
        <f t="shared" si="242"/>
        <v>17.177419354838708</v>
      </c>
      <c r="BY315" s="111" t="e">
        <f t="shared" si="243"/>
        <v>#DIV/0!</v>
      </c>
      <c r="BZ315" s="1018"/>
      <c r="CA315" s="88"/>
      <c r="CB315" s="88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  <c r="CQ315" s="89"/>
      <c r="CR315" s="89"/>
      <c r="CS315" s="89"/>
      <c r="CT315" s="89"/>
    </row>
    <row r="316" spans="1:98" ht="15.75" customHeight="1">
      <c r="A316" s="1018"/>
      <c r="B316" s="1016" t="s">
        <v>181</v>
      </c>
      <c r="C316" s="1009"/>
      <c r="D316" s="1010"/>
      <c r="E316" s="163"/>
      <c r="F316" s="114">
        <f t="shared" si="213"/>
        <v>0</v>
      </c>
      <c r="G316" s="107">
        <f t="shared" si="214"/>
        <v>0</v>
      </c>
      <c r="H316" s="108">
        <f>Calibração!$G$755</f>
        <v>0</v>
      </c>
      <c r="I316" s="109">
        <f t="shared" si="215"/>
        <v>0</v>
      </c>
      <c r="J316" s="110">
        <f t="shared" si="216"/>
        <v>17.316666666666666</v>
      </c>
      <c r="K316" s="111">
        <f t="shared" si="217"/>
        <v>0</v>
      </c>
      <c r="L316" s="86"/>
      <c r="M316" s="1016" t="s">
        <v>181</v>
      </c>
      <c r="N316" s="1009"/>
      <c r="O316" s="1010"/>
      <c r="P316" s="163"/>
      <c r="Q316" s="181">
        <f t="shared" si="247"/>
        <v>20.020017636684305</v>
      </c>
      <c r="R316" s="107">
        <f t="shared" si="249"/>
        <v>0</v>
      </c>
      <c r="S316" s="108">
        <f t="shared" si="218"/>
        <v>1223.7983560411221</v>
      </c>
      <c r="T316" s="109">
        <f t="shared" si="219"/>
        <v>0</v>
      </c>
      <c r="U316" s="110">
        <f t="shared" si="220"/>
        <v>11.727272727272727</v>
      </c>
      <c r="V316" s="111">
        <f t="shared" si="221"/>
        <v>0</v>
      </c>
      <c r="W316" s="88"/>
      <c r="X316" s="1016" t="s">
        <v>181</v>
      </c>
      <c r="Y316" s="1009"/>
      <c r="Z316" s="1010"/>
      <c r="AA316" s="163">
        <v>0</v>
      </c>
      <c r="AB316" s="168">
        <f>'Cél.por tricoma'!M383</f>
        <v>20.020017636684305</v>
      </c>
      <c r="AC316" s="107">
        <f t="shared" si="222"/>
        <v>0</v>
      </c>
      <c r="AD316" s="108">
        <f t="shared" si="245"/>
        <v>1631.731141388163</v>
      </c>
      <c r="AE316" s="109">
        <f t="shared" si="223"/>
        <v>0</v>
      </c>
      <c r="AF316" s="110">
        <f t="shared" si="246"/>
        <v>11.445783132530121</v>
      </c>
      <c r="AG316" s="111">
        <f t="shared" si="224"/>
        <v>0</v>
      </c>
      <c r="AH316" s="88"/>
      <c r="AI316" s="1016" t="s">
        <v>181</v>
      </c>
      <c r="AJ316" s="1009"/>
      <c r="AK316" s="1010"/>
      <c r="AL316" s="163"/>
      <c r="AM316" s="168">
        <f>'Cél.por tricoma'!M431</f>
        <v>0</v>
      </c>
      <c r="AN316" s="107">
        <f t="shared" si="250"/>
        <v>0</v>
      </c>
      <c r="AO316" s="108">
        <f t="shared" si="227"/>
        <v>294.29544416262564</v>
      </c>
      <c r="AP316" s="109">
        <f t="shared" si="228"/>
        <v>0</v>
      </c>
      <c r="AQ316" s="110">
        <f t="shared" si="229"/>
        <v>11.797872340425531</v>
      </c>
      <c r="AR316" s="111">
        <f t="shared" si="230"/>
        <v>0</v>
      </c>
      <c r="AS316" s="88"/>
      <c r="AT316" s="1016" t="s">
        <v>181</v>
      </c>
      <c r="AU316" s="1009"/>
      <c r="AV316" s="1010"/>
      <c r="AW316" s="163"/>
      <c r="AX316" s="114"/>
      <c r="AY316" s="107">
        <v>0</v>
      </c>
      <c r="AZ316" s="108">
        <f>Calibração!$E$33</f>
        <v>1223.7983560411221</v>
      </c>
      <c r="BA316" s="109">
        <f t="shared" si="231"/>
        <v>0</v>
      </c>
      <c r="BB316" s="110">
        <f t="shared" si="232"/>
        <v>10.888888888888889</v>
      </c>
      <c r="BC316" s="111">
        <f t="shared" si="233"/>
        <v>0</v>
      </c>
      <c r="BD316" s="88"/>
      <c r="BE316" s="1016" t="s">
        <v>181</v>
      </c>
      <c r="BF316" s="1009"/>
      <c r="BG316" s="1010"/>
      <c r="BH316" s="163"/>
      <c r="BI316" s="274">
        <f>'Cél.por tricoma'!W431</f>
        <v>0</v>
      </c>
      <c r="BJ316" s="107">
        <f t="shared" si="234"/>
        <v>0</v>
      </c>
      <c r="BK316" s="108">
        <f t="shared" si="235"/>
        <v>1631.731141388163</v>
      </c>
      <c r="BL316" s="109">
        <f t="shared" si="236"/>
        <v>0</v>
      </c>
      <c r="BM316" s="163">
        <f t="shared" si="237"/>
        <v>13.527027027027026</v>
      </c>
      <c r="BN316" s="111">
        <f t="shared" si="238"/>
        <v>0</v>
      </c>
      <c r="BO316" s="88"/>
      <c r="BP316" s="1016" t="s">
        <v>181</v>
      </c>
      <c r="BQ316" s="1009"/>
      <c r="BR316" s="1010"/>
      <c r="BS316" s="163"/>
      <c r="BT316" s="114">
        <f>'Cél.por tricoma'!BN344</f>
        <v>5.6951824004455576</v>
      </c>
      <c r="BU316" s="107">
        <f t="shared" si="239"/>
        <v>0</v>
      </c>
      <c r="BV316" s="108">
        <f t="shared" si="240"/>
        <v>1223.7983560411221</v>
      </c>
      <c r="BW316" s="109">
        <f t="shared" si="241"/>
        <v>0</v>
      </c>
      <c r="BX316" s="163">
        <f t="shared" si="242"/>
        <v>17.177419354838708</v>
      </c>
      <c r="BY316" s="111">
        <f t="shared" si="243"/>
        <v>0</v>
      </c>
      <c r="BZ316" s="1018"/>
      <c r="CA316" s="88"/>
      <c r="CB316" s="88"/>
      <c r="CC316" s="89"/>
      <c r="CD316" s="89"/>
      <c r="CE316" s="89"/>
      <c r="CF316" s="89"/>
      <c r="CG316" s="89"/>
      <c r="CH316" s="89"/>
      <c r="CI316" s="89"/>
      <c r="CJ316" s="89"/>
      <c r="CK316" s="89"/>
      <c r="CL316" s="89"/>
      <c r="CM316" s="89"/>
      <c r="CN316" s="89"/>
      <c r="CO316" s="89"/>
      <c r="CP316" s="89"/>
      <c r="CQ316" s="89"/>
      <c r="CR316" s="89"/>
      <c r="CS316" s="89"/>
      <c r="CT316" s="89"/>
    </row>
    <row r="317" spans="1:98" ht="15.75" customHeight="1">
      <c r="A317" s="1018"/>
      <c r="B317" s="1015" t="s">
        <v>261</v>
      </c>
      <c r="C317" s="1009"/>
      <c r="D317" s="1010"/>
      <c r="E317" s="163"/>
      <c r="F317" s="114">
        <f t="shared" si="213"/>
        <v>0</v>
      </c>
      <c r="G317" s="107">
        <f t="shared" si="214"/>
        <v>0</v>
      </c>
      <c r="H317" s="108">
        <f>Calibração!$G$755</f>
        <v>0</v>
      </c>
      <c r="I317" s="109">
        <f t="shared" si="215"/>
        <v>0</v>
      </c>
      <c r="J317" s="110">
        <f t="shared" si="216"/>
        <v>17.316666666666666</v>
      </c>
      <c r="K317" s="111">
        <f t="shared" si="217"/>
        <v>0</v>
      </c>
      <c r="L317" s="86"/>
      <c r="M317" s="1015" t="s">
        <v>261</v>
      </c>
      <c r="N317" s="1009"/>
      <c r="O317" s="1010"/>
      <c r="P317" s="163"/>
      <c r="Q317" s="181">
        <f t="shared" si="247"/>
        <v>4.4333333333333336</v>
      </c>
      <c r="R317" s="107">
        <f t="shared" si="249"/>
        <v>0</v>
      </c>
      <c r="S317" s="108">
        <f t="shared" si="218"/>
        <v>1223.7983560411221</v>
      </c>
      <c r="T317" s="109">
        <f t="shared" si="219"/>
        <v>0</v>
      </c>
      <c r="U317" s="110">
        <f t="shared" si="220"/>
        <v>11.727272727272727</v>
      </c>
      <c r="V317" s="111">
        <f t="shared" si="221"/>
        <v>0</v>
      </c>
      <c r="W317" s="88"/>
      <c r="X317" s="1015" t="s">
        <v>261</v>
      </c>
      <c r="Y317" s="1009"/>
      <c r="Z317" s="1010"/>
      <c r="AA317" s="163">
        <v>3</v>
      </c>
      <c r="AB317" s="114">
        <f>'Cél.por tricoma'!BN113</f>
        <v>6.2</v>
      </c>
      <c r="AC317" s="107">
        <f t="shared" ref="AC317:AC342" si="251">AA317*AB317</f>
        <v>18.600000000000001</v>
      </c>
      <c r="AD317" s="108">
        <f t="shared" si="245"/>
        <v>1631.731141388163</v>
      </c>
      <c r="AE317" s="109">
        <f t="shared" si="223"/>
        <v>30350.199229819835</v>
      </c>
      <c r="AF317" s="110">
        <f t="shared" si="246"/>
        <v>11.445783132530121</v>
      </c>
      <c r="AG317" s="111">
        <f t="shared" si="224"/>
        <v>347381.79841360054</v>
      </c>
      <c r="AH317" s="88"/>
      <c r="AI317" s="1015" t="s">
        <v>261</v>
      </c>
      <c r="AJ317" s="1009"/>
      <c r="AK317" s="1010"/>
      <c r="AL317" s="163"/>
      <c r="AM317" s="114">
        <f t="shared" ref="AM317:AM342" si="252">AM269</f>
        <v>4.9285714285714288</v>
      </c>
      <c r="AN317" s="107">
        <f t="shared" si="250"/>
        <v>0</v>
      </c>
      <c r="AO317" s="108">
        <f t="shared" si="227"/>
        <v>294.29544416262564</v>
      </c>
      <c r="AP317" s="109">
        <f t="shared" si="228"/>
        <v>0</v>
      </c>
      <c r="AQ317" s="110">
        <f t="shared" si="229"/>
        <v>11.797872340425531</v>
      </c>
      <c r="AR317" s="111">
        <f t="shared" si="230"/>
        <v>0</v>
      </c>
      <c r="AS317" s="88"/>
      <c r="AT317" s="1015" t="s">
        <v>261</v>
      </c>
      <c r="AU317" s="1009"/>
      <c r="AV317" s="1010"/>
      <c r="AW317" s="163"/>
      <c r="AX317" s="114"/>
      <c r="AY317" s="107">
        <f>AW317*AX317</f>
        <v>0</v>
      </c>
      <c r="AZ317" s="108">
        <f>Calibração!$E$33</f>
        <v>1223.7983560411221</v>
      </c>
      <c r="BA317" s="109">
        <f t="shared" si="231"/>
        <v>0</v>
      </c>
      <c r="BB317" s="110">
        <f t="shared" si="232"/>
        <v>10.888888888888889</v>
      </c>
      <c r="BC317" s="111">
        <f t="shared" si="233"/>
        <v>0</v>
      </c>
      <c r="BD317" s="88"/>
      <c r="BE317" s="1015" t="s">
        <v>261</v>
      </c>
      <c r="BF317" s="1009"/>
      <c r="BG317" s="1010"/>
      <c r="BH317" s="163"/>
      <c r="BI317" s="114">
        <f>'Cél.por tricoma'!BN299</f>
        <v>1</v>
      </c>
      <c r="BJ317" s="107">
        <f t="shared" si="234"/>
        <v>0</v>
      </c>
      <c r="BK317" s="108">
        <f t="shared" si="235"/>
        <v>1631.731141388163</v>
      </c>
      <c r="BL317" s="109">
        <f t="shared" si="236"/>
        <v>0</v>
      </c>
      <c r="BM317" s="163">
        <f t="shared" si="237"/>
        <v>13.527027027027026</v>
      </c>
      <c r="BN317" s="111">
        <f t="shared" si="238"/>
        <v>0</v>
      </c>
      <c r="BO317" s="88"/>
      <c r="BP317" s="1015" t="s">
        <v>261</v>
      </c>
      <c r="BQ317" s="1009"/>
      <c r="BR317" s="1010"/>
      <c r="BS317" s="163"/>
      <c r="BT317" s="114">
        <f>'Cél.por tricoma'!BN345</f>
        <v>23.674074074074074</v>
      </c>
      <c r="BU317" s="107">
        <f t="shared" si="239"/>
        <v>0</v>
      </c>
      <c r="BV317" s="108">
        <f t="shared" si="240"/>
        <v>1223.7983560411221</v>
      </c>
      <c r="BW317" s="109">
        <f t="shared" si="241"/>
        <v>0</v>
      </c>
      <c r="BX317" s="163">
        <f t="shared" si="242"/>
        <v>17.177419354838708</v>
      </c>
      <c r="BY317" s="111">
        <f t="shared" si="243"/>
        <v>0</v>
      </c>
      <c r="BZ317" s="1018"/>
      <c r="CA317" s="88"/>
      <c r="CB317" s="88"/>
      <c r="CC317" s="89"/>
      <c r="CD317" s="89"/>
      <c r="CE317" s="89"/>
      <c r="CF317" s="89"/>
      <c r="CG317" s="89"/>
      <c r="CH317" s="89"/>
      <c r="CI317" s="89"/>
      <c r="CJ317" s="89"/>
      <c r="CK317" s="89"/>
      <c r="CL317" s="89"/>
      <c r="CM317" s="89"/>
      <c r="CN317" s="89"/>
      <c r="CO317" s="89"/>
      <c r="CP317" s="89"/>
      <c r="CQ317" s="89"/>
      <c r="CR317" s="89"/>
      <c r="CS317" s="89"/>
      <c r="CT317" s="89"/>
    </row>
    <row r="318" spans="1:98" ht="15.75" customHeight="1">
      <c r="A318" s="1018"/>
      <c r="B318" s="1016" t="s">
        <v>190</v>
      </c>
      <c r="C318" s="1009"/>
      <c r="D318" s="1010"/>
      <c r="E318" s="163"/>
      <c r="F318" s="114">
        <f t="shared" si="213"/>
        <v>0</v>
      </c>
      <c r="G318" s="107">
        <f t="shared" si="214"/>
        <v>0</v>
      </c>
      <c r="H318" s="108">
        <f>Calibração!$G$755</f>
        <v>0</v>
      </c>
      <c r="I318" s="109">
        <f t="shared" si="215"/>
        <v>0</v>
      </c>
      <c r="J318" s="110">
        <f t="shared" si="216"/>
        <v>17.316666666666666</v>
      </c>
      <c r="K318" s="111">
        <f t="shared" si="217"/>
        <v>0</v>
      </c>
      <c r="L318" s="86"/>
      <c r="M318" s="1016" t="s">
        <v>190</v>
      </c>
      <c r="N318" s="1009"/>
      <c r="O318" s="1010"/>
      <c r="P318" s="163"/>
      <c r="Q318" s="181">
        <f t="shared" si="247"/>
        <v>8.5333333333333332</v>
      </c>
      <c r="R318" s="107">
        <f t="shared" si="249"/>
        <v>0</v>
      </c>
      <c r="S318" s="108">
        <f t="shared" si="218"/>
        <v>1223.7983560411221</v>
      </c>
      <c r="T318" s="109">
        <f t="shared" si="219"/>
        <v>0</v>
      </c>
      <c r="U318" s="110">
        <f t="shared" si="220"/>
        <v>11.727272727272727</v>
      </c>
      <c r="V318" s="111">
        <f t="shared" si="221"/>
        <v>0</v>
      </c>
      <c r="W318" s="88"/>
      <c r="X318" s="1016" t="s">
        <v>190</v>
      </c>
      <c r="Y318" s="1009"/>
      <c r="Z318" s="1010"/>
      <c r="AA318" s="163">
        <v>2</v>
      </c>
      <c r="AB318" s="114">
        <f>'Cél.por tricoma'!BN114</f>
        <v>6.8</v>
      </c>
      <c r="AC318" s="107">
        <f t="shared" si="251"/>
        <v>13.6</v>
      </c>
      <c r="AD318" s="108">
        <f t="shared" si="245"/>
        <v>1631.731141388163</v>
      </c>
      <c r="AE318" s="109">
        <f t="shared" si="223"/>
        <v>22191.543522879016</v>
      </c>
      <c r="AF318" s="110">
        <f t="shared" si="246"/>
        <v>11.445783132530121</v>
      </c>
      <c r="AG318" s="111">
        <f t="shared" si="224"/>
        <v>253999.5945389767</v>
      </c>
      <c r="AH318" s="88"/>
      <c r="AI318" s="1016" t="s">
        <v>190</v>
      </c>
      <c r="AJ318" s="1009"/>
      <c r="AK318" s="1010"/>
      <c r="AL318" s="163"/>
      <c r="AM318" s="114">
        <f t="shared" si="252"/>
        <v>9.1666666666666661</v>
      </c>
      <c r="AN318" s="107">
        <f t="shared" si="250"/>
        <v>0</v>
      </c>
      <c r="AO318" s="108">
        <f t="shared" si="227"/>
        <v>294.29544416262564</v>
      </c>
      <c r="AP318" s="109">
        <f t="shared" si="228"/>
        <v>0</v>
      </c>
      <c r="AQ318" s="110">
        <f t="shared" si="229"/>
        <v>11.797872340425531</v>
      </c>
      <c r="AR318" s="111">
        <f t="shared" si="230"/>
        <v>0</v>
      </c>
      <c r="AS318" s="88"/>
      <c r="AT318" s="1016" t="s">
        <v>190</v>
      </c>
      <c r="AU318" s="1009"/>
      <c r="AV318" s="1010"/>
      <c r="AW318" s="163"/>
      <c r="AX318" s="114"/>
      <c r="AY318" s="107">
        <f>AW318*AX318</f>
        <v>0</v>
      </c>
      <c r="AZ318" s="108">
        <f>Calibração!$E$33</f>
        <v>1223.7983560411221</v>
      </c>
      <c r="BA318" s="109">
        <f t="shared" si="231"/>
        <v>0</v>
      </c>
      <c r="BB318" s="110">
        <f t="shared" si="232"/>
        <v>10.888888888888889</v>
      </c>
      <c r="BC318" s="111">
        <f t="shared" si="233"/>
        <v>0</v>
      </c>
      <c r="BD318" s="88"/>
      <c r="BE318" s="1016" t="s">
        <v>190</v>
      </c>
      <c r="BF318" s="1009"/>
      <c r="BG318" s="1010"/>
      <c r="BH318" s="163"/>
      <c r="BI318" s="114">
        <f>'Cél.por tricoma'!BN300</f>
        <v>2</v>
      </c>
      <c r="BJ318" s="107">
        <f t="shared" si="234"/>
        <v>0</v>
      </c>
      <c r="BK318" s="108">
        <f t="shared" si="235"/>
        <v>1631.731141388163</v>
      </c>
      <c r="BL318" s="109">
        <f t="shared" si="236"/>
        <v>0</v>
      </c>
      <c r="BM318" s="163">
        <f t="shared" si="237"/>
        <v>13.527027027027026</v>
      </c>
      <c r="BN318" s="111">
        <f t="shared" si="238"/>
        <v>0</v>
      </c>
      <c r="BO318" s="88"/>
      <c r="BP318" s="1016" t="s">
        <v>190</v>
      </c>
      <c r="BQ318" s="1009"/>
      <c r="BR318" s="1010"/>
      <c r="BS318" s="163"/>
      <c r="BT318" s="114">
        <f>'Cél.por tricoma'!BN346</f>
        <v>1</v>
      </c>
      <c r="BU318" s="107">
        <f t="shared" si="239"/>
        <v>0</v>
      </c>
      <c r="BV318" s="108">
        <f t="shared" si="240"/>
        <v>1223.7983560411221</v>
      </c>
      <c r="BW318" s="109">
        <f t="shared" si="241"/>
        <v>0</v>
      </c>
      <c r="BX318" s="163">
        <f t="shared" si="242"/>
        <v>17.177419354838708</v>
      </c>
      <c r="BY318" s="111">
        <f t="shared" si="243"/>
        <v>0</v>
      </c>
      <c r="BZ318" s="1018"/>
      <c r="CA318" s="88"/>
      <c r="CB318" s="88"/>
      <c r="CC318" s="89"/>
      <c r="CD318" s="89"/>
      <c r="CE318" s="89"/>
      <c r="CF318" s="89"/>
      <c r="CG318" s="89"/>
      <c r="CH318" s="89"/>
      <c r="CI318" s="89"/>
      <c r="CJ318" s="89"/>
      <c r="CK318" s="89"/>
      <c r="CL318" s="89"/>
      <c r="CM318" s="89"/>
      <c r="CN318" s="89"/>
      <c r="CO318" s="89"/>
      <c r="CP318" s="89"/>
      <c r="CQ318" s="89"/>
      <c r="CR318" s="89"/>
      <c r="CS318" s="89"/>
      <c r="CT318" s="89"/>
    </row>
    <row r="319" spans="1:98" ht="15.75" customHeight="1">
      <c r="A319" s="1018"/>
      <c r="B319" s="1011" t="s">
        <v>83</v>
      </c>
      <c r="C319" s="1009"/>
      <c r="D319" s="1010"/>
      <c r="E319" s="163"/>
      <c r="F319" s="115">
        <f t="shared" si="213"/>
        <v>0</v>
      </c>
      <c r="G319" s="107">
        <f t="shared" si="214"/>
        <v>0</v>
      </c>
      <c r="H319" s="108">
        <f>Calibração!$G$755</f>
        <v>0</v>
      </c>
      <c r="I319" s="109">
        <f t="shared" si="215"/>
        <v>0</v>
      </c>
      <c r="J319" s="110">
        <f t="shared" si="216"/>
        <v>17.316666666666666</v>
      </c>
      <c r="K319" s="111">
        <f t="shared" si="217"/>
        <v>0</v>
      </c>
      <c r="L319" s="86"/>
      <c r="M319" s="1011" t="s">
        <v>83</v>
      </c>
      <c r="N319" s="1009"/>
      <c r="O319" s="1010"/>
      <c r="P319" s="163"/>
      <c r="Q319" s="181">
        <f t="shared" si="247"/>
        <v>1</v>
      </c>
      <c r="R319" s="107">
        <f t="shared" si="249"/>
        <v>0</v>
      </c>
      <c r="S319" s="108">
        <f t="shared" si="218"/>
        <v>1223.7983560411221</v>
      </c>
      <c r="T319" s="109">
        <f t="shared" si="219"/>
        <v>0</v>
      </c>
      <c r="U319" s="110">
        <f t="shared" si="220"/>
        <v>11.727272727272727</v>
      </c>
      <c r="V319" s="111">
        <f t="shared" si="221"/>
        <v>0</v>
      </c>
      <c r="W319" s="88"/>
      <c r="X319" s="1011" t="s">
        <v>83</v>
      </c>
      <c r="Y319" s="1009"/>
      <c r="Z319" s="1010"/>
      <c r="AA319" s="163">
        <v>0</v>
      </c>
      <c r="AB319" s="115">
        <f>'Cél.por tricoma'!BN115</f>
        <v>1</v>
      </c>
      <c r="AC319" s="107">
        <f t="shared" si="251"/>
        <v>0</v>
      </c>
      <c r="AD319" s="108">
        <f t="shared" si="245"/>
        <v>1631.731141388163</v>
      </c>
      <c r="AE319" s="109">
        <f t="shared" si="223"/>
        <v>0</v>
      </c>
      <c r="AF319" s="110">
        <f t="shared" si="246"/>
        <v>11.445783132530121</v>
      </c>
      <c r="AG319" s="111">
        <f t="shared" si="224"/>
        <v>0</v>
      </c>
      <c r="AH319" s="88"/>
      <c r="AI319" s="1011" t="s">
        <v>83</v>
      </c>
      <c r="AJ319" s="1009"/>
      <c r="AK319" s="1010"/>
      <c r="AL319" s="163"/>
      <c r="AM319" s="115">
        <f t="shared" si="252"/>
        <v>1</v>
      </c>
      <c r="AN319" s="107">
        <f t="shared" si="250"/>
        <v>0</v>
      </c>
      <c r="AO319" s="108">
        <f t="shared" si="227"/>
        <v>294.29544416262564</v>
      </c>
      <c r="AP319" s="109">
        <f t="shared" si="228"/>
        <v>0</v>
      </c>
      <c r="AQ319" s="110">
        <f t="shared" si="229"/>
        <v>11.797872340425531</v>
      </c>
      <c r="AR319" s="111">
        <f t="shared" si="230"/>
        <v>0</v>
      </c>
      <c r="AS319" s="88"/>
      <c r="AT319" s="1011" t="s">
        <v>83</v>
      </c>
      <c r="AU319" s="1009"/>
      <c r="AV319" s="1010"/>
      <c r="AW319" s="163"/>
      <c r="AX319" s="115"/>
      <c r="AY319" s="107">
        <f>AW319*AX319</f>
        <v>0</v>
      </c>
      <c r="AZ319" s="108">
        <f>Calibração!$E$33</f>
        <v>1223.7983560411221</v>
      </c>
      <c r="BA319" s="109">
        <f t="shared" si="231"/>
        <v>0</v>
      </c>
      <c r="BB319" s="110">
        <f t="shared" si="232"/>
        <v>10.888888888888889</v>
      </c>
      <c r="BC319" s="111">
        <f t="shared" si="233"/>
        <v>0</v>
      </c>
      <c r="BD319" s="88"/>
      <c r="BE319" s="1011" t="s">
        <v>83</v>
      </c>
      <c r="BF319" s="1009"/>
      <c r="BG319" s="1010"/>
      <c r="BH319" s="163"/>
      <c r="BI319" s="115">
        <f>'Cél.por tricoma'!BN301</f>
        <v>1</v>
      </c>
      <c r="BJ319" s="107">
        <f t="shared" si="234"/>
        <v>0</v>
      </c>
      <c r="BK319" s="108">
        <f t="shared" si="235"/>
        <v>1631.731141388163</v>
      </c>
      <c r="BL319" s="109">
        <f t="shared" si="236"/>
        <v>0</v>
      </c>
      <c r="BM319" s="163">
        <f t="shared" si="237"/>
        <v>13.527027027027026</v>
      </c>
      <c r="BN319" s="111">
        <f t="shared" si="238"/>
        <v>0</v>
      </c>
      <c r="BO319" s="88"/>
      <c r="BP319" s="1011" t="s">
        <v>83</v>
      </c>
      <c r="BQ319" s="1009"/>
      <c r="BR319" s="1010"/>
      <c r="BS319" s="163"/>
      <c r="BT319" s="115" t="e">
        <f>'Cél.por tricoma'!BN347</f>
        <v>#DIV/0!</v>
      </c>
      <c r="BU319" s="107" t="e">
        <f t="shared" si="239"/>
        <v>#DIV/0!</v>
      </c>
      <c r="BV319" s="108">
        <f t="shared" si="240"/>
        <v>1223.7983560411221</v>
      </c>
      <c r="BW319" s="109" t="e">
        <f t="shared" si="241"/>
        <v>#DIV/0!</v>
      </c>
      <c r="BX319" s="163">
        <f t="shared" si="242"/>
        <v>17.177419354838708</v>
      </c>
      <c r="BY319" s="111" t="e">
        <f t="shared" si="243"/>
        <v>#DIV/0!</v>
      </c>
      <c r="BZ319" s="1018"/>
      <c r="CA319" s="88"/>
      <c r="CB319" s="88"/>
      <c r="CC319" s="89"/>
      <c r="CD319" s="89"/>
      <c r="CE319" s="89"/>
      <c r="CF319" s="89"/>
      <c r="CG319" s="89"/>
      <c r="CH319" s="89"/>
      <c r="CI319" s="89"/>
      <c r="CJ319" s="89"/>
      <c r="CK319" s="89"/>
      <c r="CL319" s="89"/>
      <c r="CM319" s="89"/>
      <c r="CN319" s="89"/>
      <c r="CO319" s="89"/>
      <c r="CP319" s="89"/>
      <c r="CQ319" s="89"/>
      <c r="CR319" s="89"/>
      <c r="CS319" s="89"/>
      <c r="CT319" s="89"/>
    </row>
    <row r="320" spans="1:98" ht="15.75" customHeight="1">
      <c r="A320" s="1018"/>
      <c r="B320" s="1016" t="s">
        <v>192</v>
      </c>
      <c r="C320" s="1009"/>
      <c r="D320" s="1010"/>
      <c r="E320" s="163"/>
      <c r="F320" s="114">
        <f t="shared" si="213"/>
        <v>0</v>
      </c>
      <c r="G320" s="107">
        <f t="shared" si="214"/>
        <v>0</v>
      </c>
      <c r="H320" s="108">
        <f>Calibração!$G$755</f>
        <v>0</v>
      </c>
      <c r="I320" s="109">
        <f t="shared" si="215"/>
        <v>0</v>
      </c>
      <c r="J320" s="110">
        <f t="shared" si="216"/>
        <v>17.316666666666666</v>
      </c>
      <c r="K320" s="111">
        <f t="shared" si="217"/>
        <v>0</v>
      </c>
      <c r="L320" s="86"/>
      <c r="M320" s="1016" t="s">
        <v>192</v>
      </c>
      <c r="N320" s="1009"/>
      <c r="O320" s="1010"/>
      <c r="P320" s="163"/>
      <c r="Q320" s="181">
        <f t="shared" si="247"/>
        <v>8</v>
      </c>
      <c r="R320" s="107">
        <f t="shared" si="249"/>
        <v>0</v>
      </c>
      <c r="S320" s="108">
        <f t="shared" si="218"/>
        <v>1223.7983560411221</v>
      </c>
      <c r="T320" s="109">
        <f t="shared" si="219"/>
        <v>0</v>
      </c>
      <c r="U320" s="110">
        <f t="shared" si="220"/>
        <v>11.727272727272727</v>
      </c>
      <c r="V320" s="111">
        <f t="shared" si="221"/>
        <v>0</v>
      </c>
      <c r="W320" s="88"/>
      <c r="X320" s="1016" t="s">
        <v>192</v>
      </c>
      <c r="Y320" s="1009"/>
      <c r="Z320" s="1010"/>
      <c r="AA320" s="163">
        <v>0</v>
      </c>
      <c r="AB320" s="275">
        <f>'Cél.por tricoma'!M386</f>
        <v>4.6293290043290041</v>
      </c>
      <c r="AC320" s="107">
        <f t="shared" si="251"/>
        <v>0</v>
      </c>
      <c r="AD320" s="108">
        <f t="shared" si="245"/>
        <v>1631.731141388163</v>
      </c>
      <c r="AE320" s="109">
        <f t="shared" si="223"/>
        <v>0</v>
      </c>
      <c r="AF320" s="110">
        <f t="shared" si="246"/>
        <v>11.445783132530121</v>
      </c>
      <c r="AG320" s="111">
        <f t="shared" si="224"/>
        <v>0</v>
      </c>
      <c r="AH320" s="88"/>
      <c r="AI320" s="1016" t="s">
        <v>192</v>
      </c>
      <c r="AJ320" s="1009"/>
      <c r="AK320" s="1010"/>
      <c r="AL320" s="163"/>
      <c r="AM320" s="114" t="e">
        <f t="shared" si="252"/>
        <v>#DIV/0!</v>
      </c>
      <c r="AN320" s="107"/>
      <c r="AO320" s="108">
        <f t="shared" si="227"/>
        <v>294.29544416262564</v>
      </c>
      <c r="AP320" s="109">
        <f t="shared" si="228"/>
        <v>0</v>
      </c>
      <c r="AQ320" s="110">
        <f t="shared" si="229"/>
        <v>11.797872340425531</v>
      </c>
      <c r="AR320" s="111">
        <f t="shared" si="230"/>
        <v>0</v>
      </c>
      <c r="AS320" s="88"/>
      <c r="AT320" s="1016" t="s">
        <v>192</v>
      </c>
      <c r="AU320" s="1009"/>
      <c r="AV320" s="1010"/>
      <c r="AW320" s="163"/>
      <c r="AX320" s="114"/>
      <c r="AY320" s="107">
        <v>0</v>
      </c>
      <c r="AZ320" s="108">
        <f>Calibração!$E$33</f>
        <v>1223.7983560411221</v>
      </c>
      <c r="BA320" s="109">
        <f t="shared" si="231"/>
        <v>0</v>
      </c>
      <c r="BB320" s="110">
        <f t="shared" si="232"/>
        <v>10.888888888888889</v>
      </c>
      <c r="BC320" s="111">
        <f t="shared" si="233"/>
        <v>0</v>
      </c>
      <c r="BD320" s="88"/>
      <c r="BE320" s="1016" t="s">
        <v>192</v>
      </c>
      <c r="BF320" s="1009"/>
      <c r="BG320" s="1010"/>
      <c r="BH320" s="163"/>
      <c r="BI320" s="114">
        <f>'Cél.por tricoma'!BN302</f>
        <v>7.5</v>
      </c>
      <c r="BJ320" s="107">
        <f t="shared" si="234"/>
        <v>0</v>
      </c>
      <c r="BK320" s="108">
        <f t="shared" si="235"/>
        <v>1631.731141388163</v>
      </c>
      <c r="BL320" s="109">
        <f t="shared" si="236"/>
        <v>0</v>
      </c>
      <c r="BM320" s="163">
        <f t="shared" si="237"/>
        <v>13.527027027027026</v>
      </c>
      <c r="BN320" s="111">
        <f t="shared" si="238"/>
        <v>0</v>
      </c>
      <c r="BO320" s="88"/>
      <c r="BP320" s="1016" t="s">
        <v>192</v>
      </c>
      <c r="BQ320" s="1009"/>
      <c r="BR320" s="1010"/>
      <c r="BS320" s="163"/>
      <c r="BT320" s="114" t="e">
        <f>'Cél.por tricoma'!BN348</f>
        <v>#DIV/0!</v>
      </c>
      <c r="BU320" s="107" t="e">
        <f t="shared" si="239"/>
        <v>#DIV/0!</v>
      </c>
      <c r="BV320" s="108">
        <f t="shared" si="240"/>
        <v>1223.7983560411221</v>
      </c>
      <c r="BW320" s="109" t="e">
        <f t="shared" si="241"/>
        <v>#DIV/0!</v>
      </c>
      <c r="BX320" s="163">
        <f t="shared" si="242"/>
        <v>17.177419354838708</v>
      </c>
      <c r="BY320" s="111" t="e">
        <f t="shared" si="243"/>
        <v>#DIV/0!</v>
      </c>
      <c r="BZ320" s="1018"/>
      <c r="CA320" s="88"/>
      <c r="CB320" s="88"/>
      <c r="CC320" s="89"/>
      <c r="CD320" s="89"/>
      <c r="CE320" s="89"/>
      <c r="CF320" s="89"/>
      <c r="CG320" s="89"/>
      <c r="CH320" s="89"/>
      <c r="CI320" s="89"/>
      <c r="CJ320" s="89"/>
      <c r="CK320" s="89"/>
      <c r="CL320" s="89"/>
      <c r="CM320" s="89"/>
      <c r="CN320" s="89"/>
      <c r="CO320" s="89"/>
      <c r="CP320" s="89"/>
      <c r="CQ320" s="89"/>
      <c r="CR320" s="89"/>
      <c r="CS320" s="89"/>
      <c r="CT320" s="89"/>
    </row>
    <row r="321" spans="1:98" ht="15.75" customHeight="1">
      <c r="A321" s="1018"/>
      <c r="B321" s="1016" t="s">
        <v>94</v>
      </c>
      <c r="C321" s="1009"/>
      <c r="D321" s="1010"/>
      <c r="E321" s="163"/>
      <c r="F321" s="114">
        <f t="shared" si="213"/>
        <v>0</v>
      </c>
      <c r="G321" s="107">
        <f t="shared" si="214"/>
        <v>0</v>
      </c>
      <c r="H321" s="108">
        <f>Calibração!$G$755</f>
        <v>0</v>
      </c>
      <c r="I321" s="109">
        <f t="shared" si="215"/>
        <v>0</v>
      </c>
      <c r="J321" s="110">
        <f t="shared" si="216"/>
        <v>17.316666666666666</v>
      </c>
      <c r="K321" s="111">
        <f t="shared" si="217"/>
        <v>0</v>
      </c>
      <c r="L321" s="86"/>
      <c r="M321" s="1016" t="s">
        <v>94</v>
      </c>
      <c r="N321" s="1009"/>
      <c r="O321" s="1010"/>
      <c r="P321" s="163"/>
      <c r="Q321" s="181">
        <f t="shared" si="247"/>
        <v>1</v>
      </c>
      <c r="R321" s="107">
        <f t="shared" si="249"/>
        <v>0</v>
      </c>
      <c r="S321" s="108">
        <f t="shared" si="218"/>
        <v>1223.7983560411221</v>
      </c>
      <c r="T321" s="109">
        <f t="shared" si="219"/>
        <v>0</v>
      </c>
      <c r="U321" s="110">
        <f t="shared" si="220"/>
        <v>11.727272727272727</v>
      </c>
      <c r="V321" s="111">
        <f t="shared" si="221"/>
        <v>0</v>
      </c>
      <c r="W321" s="88"/>
      <c r="X321" s="1016" t="s">
        <v>94</v>
      </c>
      <c r="Y321" s="1009"/>
      <c r="Z321" s="1010"/>
      <c r="AA321" s="163">
        <v>17</v>
      </c>
      <c r="AB321" s="114">
        <v>1</v>
      </c>
      <c r="AC321" s="107">
        <f t="shared" si="251"/>
        <v>17</v>
      </c>
      <c r="AD321" s="108">
        <f t="shared" si="245"/>
        <v>1631.731141388163</v>
      </c>
      <c r="AE321" s="109">
        <f t="shared" si="223"/>
        <v>27739.42940359877</v>
      </c>
      <c r="AF321" s="110">
        <f t="shared" si="246"/>
        <v>11.445783132530121</v>
      </c>
      <c r="AG321" s="111">
        <f t="shared" si="224"/>
        <v>317499.49317372084</v>
      </c>
      <c r="AH321" s="88"/>
      <c r="AI321" s="1016" t="s">
        <v>94</v>
      </c>
      <c r="AJ321" s="1009"/>
      <c r="AK321" s="1010"/>
      <c r="AL321" s="163"/>
      <c r="AM321" s="114">
        <f t="shared" si="252"/>
        <v>1</v>
      </c>
      <c r="AN321" s="107">
        <f t="shared" ref="AN321:AN341" si="253">AL321*AM321</f>
        <v>0</v>
      </c>
      <c r="AO321" s="108">
        <f t="shared" si="227"/>
        <v>294.29544416262564</v>
      </c>
      <c r="AP321" s="109">
        <f t="shared" si="228"/>
        <v>0</v>
      </c>
      <c r="AQ321" s="110">
        <f t="shared" si="229"/>
        <v>11.797872340425531</v>
      </c>
      <c r="AR321" s="111">
        <f t="shared" si="230"/>
        <v>0</v>
      </c>
      <c r="AS321" s="88"/>
      <c r="AT321" s="1016" t="s">
        <v>94</v>
      </c>
      <c r="AU321" s="1009"/>
      <c r="AV321" s="1010"/>
      <c r="AW321" s="163"/>
      <c r="AX321" s="114"/>
      <c r="AY321" s="107">
        <f t="shared" ref="AY321:AY335" si="254">AW321*AX321</f>
        <v>0</v>
      </c>
      <c r="AZ321" s="108">
        <f>Calibração!$E$33</f>
        <v>1223.7983560411221</v>
      </c>
      <c r="BA321" s="109">
        <f t="shared" si="231"/>
        <v>0</v>
      </c>
      <c r="BB321" s="110">
        <f t="shared" si="232"/>
        <v>10.888888888888889</v>
      </c>
      <c r="BC321" s="111">
        <f t="shared" si="233"/>
        <v>0</v>
      </c>
      <c r="BD321" s="88"/>
      <c r="BE321" s="1016" t="s">
        <v>94</v>
      </c>
      <c r="BF321" s="1009"/>
      <c r="BG321" s="1010"/>
      <c r="BH321" s="163"/>
      <c r="BI321" s="114">
        <f>'Cél.por tricoma'!BN303</f>
        <v>1</v>
      </c>
      <c r="BJ321" s="107">
        <f t="shared" si="234"/>
        <v>0</v>
      </c>
      <c r="BK321" s="108">
        <f t="shared" si="235"/>
        <v>1631.731141388163</v>
      </c>
      <c r="BL321" s="109">
        <f t="shared" si="236"/>
        <v>0</v>
      </c>
      <c r="BM321" s="163">
        <f t="shared" si="237"/>
        <v>13.527027027027026</v>
      </c>
      <c r="BN321" s="111">
        <f t="shared" si="238"/>
        <v>0</v>
      </c>
      <c r="BO321" s="88"/>
      <c r="BP321" s="1016" t="s">
        <v>94</v>
      </c>
      <c r="BQ321" s="1009"/>
      <c r="BR321" s="1010"/>
      <c r="BS321" s="163"/>
      <c r="BT321" s="114">
        <f>'Cél.por tricoma'!BN349</f>
        <v>1</v>
      </c>
      <c r="BU321" s="107">
        <f t="shared" si="239"/>
        <v>0</v>
      </c>
      <c r="BV321" s="108">
        <f t="shared" si="240"/>
        <v>1223.7983560411221</v>
      </c>
      <c r="BW321" s="109">
        <f t="shared" si="241"/>
        <v>0</v>
      </c>
      <c r="BX321" s="163">
        <f t="shared" si="242"/>
        <v>17.177419354838708</v>
      </c>
      <c r="BY321" s="111">
        <f t="shared" si="243"/>
        <v>0</v>
      </c>
      <c r="BZ321" s="1018"/>
      <c r="CA321" s="88"/>
      <c r="CB321" s="88"/>
      <c r="CC321" s="89"/>
      <c r="CD321" s="89"/>
      <c r="CE321" s="89"/>
      <c r="CF321" s="89"/>
      <c r="CG321" s="89"/>
      <c r="CH321" s="89"/>
      <c r="CI321" s="89"/>
      <c r="CJ321" s="89"/>
      <c r="CK321" s="89"/>
      <c r="CL321" s="89"/>
      <c r="CM321" s="89"/>
      <c r="CN321" s="89"/>
      <c r="CO321" s="89"/>
      <c r="CP321" s="89"/>
      <c r="CQ321" s="89"/>
      <c r="CR321" s="89"/>
      <c r="CS321" s="89"/>
      <c r="CT321" s="89"/>
    </row>
    <row r="322" spans="1:98" ht="15.75" customHeight="1">
      <c r="A322" s="1018"/>
      <c r="B322" s="1016" t="s">
        <v>196</v>
      </c>
      <c r="C322" s="1009"/>
      <c r="D322" s="1010"/>
      <c r="E322" s="163"/>
      <c r="F322" s="114">
        <f t="shared" si="213"/>
        <v>0</v>
      </c>
      <c r="G322" s="107">
        <f t="shared" si="214"/>
        <v>0</v>
      </c>
      <c r="H322" s="108">
        <f>Calibração!$G$755</f>
        <v>0</v>
      </c>
      <c r="I322" s="109">
        <f t="shared" si="215"/>
        <v>0</v>
      </c>
      <c r="J322" s="110">
        <f t="shared" si="216"/>
        <v>17.316666666666666</v>
      </c>
      <c r="K322" s="111">
        <f t="shared" si="217"/>
        <v>0</v>
      </c>
      <c r="L322" s="86"/>
      <c r="M322" s="1016" t="s">
        <v>196</v>
      </c>
      <c r="N322" s="1009"/>
      <c r="O322" s="1010"/>
      <c r="P322" s="163"/>
      <c r="Q322" s="181">
        <f t="shared" si="247"/>
        <v>11</v>
      </c>
      <c r="R322" s="107">
        <f t="shared" si="249"/>
        <v>0</v>
      </c>
      <c r="S322" s="108">
        <f t="shared" si="218"/>
        <v>1223.7983560411221</v>
      </c>
      <c r="T322" s="109">
        <f t="shared" si="219"/>
        <v>0</v>
      </c>
      <c r="U322" s="110">
        <f t="shared" si="220"/>
        <v>11.727272727272727</v>
      </c>
      <c r="V322" s="111">
        <f t="shared" si="221"/>
        <v>0</v>
      </c>
      <c r="W322" s="88"/>
      <c r="X322" s="1016" t="s">
        <v>196</v>
      </c>
      <c r="Y322" s="1009"/>
      <c r="Z322" s="1010"/>
      <c r="AA322" s="163">
        <v>17</v>
      </c>
      <c r="AB322" s="684">
        <f>'Cél.por tricoma'!M387</f>
        <v>20.234126984126981</v>
      </c>
      <c r="AC322" s="107">
        <f t="shared" si="251"/>
        <v>343.98015873015868</v>
      </c>
      <c r="AD322" s="108">
        <f t="shared" si="245"/>
        <v>1631.731141388163</v>
      </c>
      <c r="AE322" s="109">
        <f t="shared" si="223"/>
        <v>561283.13701964333</v>
      </c>
      <c r="AF322" s="110">
        <f t="shared" si="246"/>
        <v>11.445783132530121</v>
      </c>
      <c r="AG322" s="111">
        <f t="shared" si="224"/>
        <v>6424325.0622730264</v>
      </c>
      <c r="AH322" s="88"/>
      <c r="AI322" s="1016" t="s">
        <v>196</v>
      </c>
      <c r="AJ322" s="1009"/>
      <c r="AK322" s="1010"/>
      <c r="AL322" s="163"/>
      <c r="AM322" s="114">
        <f t="shared" si="252"/>
        <v>12.833333333333334</v>
      </c>
      <c r="AN322" s="107">
        <f t="shared" si="253"/>
        <v>0</v>
      </c>
      <c r="AO322" s="108">
        <f t="shared" si="227"/>
        <v>294.29544416262564</v>
      </c>
      <c r="AP322" s="109">
        <f t="shared" si="228"/>
        <v>0</v>
      </c>
      <c r="AQ322" s="110">
        <f t="shared" si="229"/>
        <v>11.797872340425531</v>
      </c>
      <c r="AR322" s="111">
        <f t="shared" si="230"/>
        <v>0</v>
      </c>
      <c r="AS322" s="88"/>
      <c r="AT322" s="1016" t="s">
        <v>196</v>
      </c>
      <c r="AU322" s="1009"/>
      <c r="AV322" s="1010"/>
      <c r="AW322" s="163"/>
      <c r="AX322" s="114"/>
      <c r="AY322" s="107">
        <f t="shared" si="254"/>
        <v>0</v>
      </c>
      <c r="AZ322" s="108">
        <f>Calibração!$E$33</f>
        <v>1223.7983560411221</v>
      </c>
      <c r="BA322" s="109">
        <f t="shared" si="231"/>
        <v>0</v>
      </c>
      <c r="BB322" s="110">
        <f t="shared" si="232"/>
        <v>10.888888888888889</v>
      </c>
      <c r="BC322" s="111">
        <f t="shared" si="233"/>
        <v>0</v>
      </c>
      <c r="BD322" s="88"/>
      <c r="BE322" s="1016" t="s">
        <v>196</v>
      </c>
      <c r="BF322" s="1009"/>
      <c r="BG322" s="1010"/>
      <c r="BH322" s="163"/>
      <c r="BI322" s="276">
        <f>'Cél.por tricoma'!W435</f>
        <v>0</v>
      </c>
      <c r="BJ322" s="107">
        <f t="shared" si="234"/>
        <v>0</v>
      </c>
      <c r="BK322" s="108">
        <f t="shared" si="235"/>
        <v>1631.731141388163</v>
      </c>
      <c r="BL322" s="109">
        <f t="shared" si="236"/>
        <v>0</v>
      </c>
      <c r="BM322" s="163">
        <f t="shared" si="237"/>
        <v>13.527027027027026</v>
      </c>
      <c r="BN322" s="111">
        <f t="shared" si="238"/>
        <v>0</v>
      </c>
      <c r="BO322" s="88"/>
      <c r="BP322" s="1016" t="s">
        <v>196</v>
      </c>
      <c r="BQ322" s="1009"/>
      <c r="BR322" s="1010"/>
      <c r="BS322" s="163"/>
      <c r="BT322" s="114">
        <f>'Cél.por tricoma'!BN350</f>
        <v>37.180244319950198</v>
      </c>
      <c r="BU322" s="107">
        <f t="shared" si="239"/>
        <v>0</v>
      </c>
      <c r="BV322" s="108">
        <f t="shared" si="240"/>
        <v>1223.7983560411221</v>
      </c>
      <c r="BW322" s="109">
        <f t="shared" si="241"/>
        <v>0</v>
      </c>
      <c r="BX322" s="163">
        <f t="shared" si="242"/>
        <v>17.177419354838708</v>
      </c>
      <c r="BY322" s="111">
        <f t="shared" si="243"/>
        <v>0</v>
      </c>
      <c r="BZ322" s="1018"/>
      <c r="CA322" s="88"/>
      <c r="CB322" s="88"/>
      <c r="CC322" s="89"/>
      <c r="CD322" s="89"/>
      <c r="CE322" s="89"/>
      <c r="CF322" s="89"/>
      <c r="CG322" s="89"/>
      <c r="CH322" s="89"/>
      <c r="CI322" s="89"/>
      <c r="CJ322" s="89"/>
      <c r="CK322" s="89"/>
      <c r="CL322" s="89"/>
      <c r="CM322" s="89"/>
      <c r="CN322" s="89"/>
      <c r="CO322" s="89"/>
      <c r="CP322" s="89"/>
      <c r="CQ322" s="89"/>
      <c r="CR322" s="89"/>
      <c r="CS322" s="89"/>
      <c r="CT322" s="89"/>
    </row>
    <row r="323" spans="1:98" ht="15.75" customHeight="1">
      <c r="A323" s="1018"/>
      <c r="B323" s="1016" t="s">
        <v>100</v>
      </c>
      <c r="C323" s="1009"/>
      <c r="D323" s="1010"/>
      <c r="E323" s="163"/>
      <c r="F323" s="114">
        <f t="shared" si="213"/>
        <v>0</v>
      </c>
      <c r="G323" s="107">
        <f t="shared" si="214"/>
        <v>0</v>
      </c>
      <c r="H323" s="108">
        <f>Calibração!$G$755</f>
        <v>0</v>
      </c>
      <c r="I323" s="109">
        <f t="shared" si="215"/>
        <v>0</v>
      </c>
      <c r="J323" s="110">
        <f t="shared" si="216"/>
        <v>17.316666666666666</v>
      </c>
      <c r="K323" s="111">
        <f t="shared" si="217"/>
        <v>0</v>
      </c>
      <c r="L323" s="86"/>
      <c r="M323" s="1016" t="s">
        <v>100</v>
      </c>
      <c r="N323" s="1009"/>
      <c r="O323" s="1010"/>
      <c r="P323" s="163"/>
      <c r="Q323" s="181">
        <f t="shared" si="247"/>
        <v>1</v>
      </c>
      <c r="R323" s="107">
        <f t="shared" si="249"/>
        <v>0</v>
      </c>
      <c r="S323" s="108">
        <f t="shared" si="218"/>
        <v>1223.7983560411221</v>
      </c>
      <c r="T323" s="109">
        <f t="shared" si="219"/>
        <v>0</v>
      </c>
      <c r="U323" s="110">
        <f t="shared" si="220"/>
        <v>11.727272727272727</v>
      </c>
      <c r="V323" s="111">
        <f t="shared" si="221"/>
        <v>0</v>
      </c>
      <c r="W323" s="88"/>
      <c r="X323" s="1016" t="s">
        <v>100</v>
      </c>
      <c r="Y323" s="1009"/>
      <c r="Z323" s="1010"/>
      <c r="AA323" s="163">
        <v>2</v>
      </c>
      <c r="AB323" s="115">
        <f>'Cél.por tricoma'!BN119</f>
        <v>1</v>
      </c>
      <c r="AC323" s="107">
        <f t="shared" si="251"/>
        <v>2</v>
      </c>
      <c r="AD323" s="108">
        <f t="shared" si="245"/>
        <v>1631.731141388163</v>
      </c>
      <c r="AE323" s="109">
        <f t="shared" si="223"/>
        <v>3263.462282776326</v>
      </c>
      <c r="AF323" s="110">
        <f t="shared" si="246"/>
        <v>11.445783132530121</v>
      </c>
      <c r="AG323" s="111">
        <f t="shared" si="224"/>
        <v>37352.881549849517</v>
      </c>
      <c r="AH323" s="88"/>
      <c r="AI323" s="1016" t="s">
        <v>100</v>
      </c>
      <c r="AJ323" s="1009"/>
      <c r="AK323" s="1010"/>
      <c r="AL323" s="163"/>
      <c r="AM323" s="115">
        <f t="shared" si="252"/>
        <v>1</v>
      </c>
      <c r="AN323" s="107">
        <f t="shared" si="253"/>
        <v>0</v>
      </c>
      <c r="AO323" s="108">
        <f t="shared" si="227"/>
        <v>294.29544416262564</v>
      </c>
      <c r="AP323" s="109">
        <f t="shared" si="228"/>
        <v>0</v>
      </c>
      <c r="AQ323" s="110">
        <f t="shared" si="229"/>
        <v>11.797872340425531</v>
      </c>
      <c r="AR323" s="111">
        <f t="shared" si="230"/>
        <v>0</v>
      </c>
      <c r="AS323" s="88"/>
      <c r="AT323" s="1016" t="s">
        <v>100</v>
      </c>
      <c r="AU323" s="1009"/>
      <c r="AV323" s="1010"/>
      <c r="AW323" s="163"/>
      <c r="AX323" s="115"/>
      <c r="AY323" s="107">
        <f t="shared" si="254"/>
        <v>0</v>
      </c>
      <c r="AZ323" s="108">
        <f>Calibração!$E$33</f>
        <v>1223.7983560411221</v>
      </c>
      <c r="BA323" s="109">
        <f t="shared" si="231"/>
        <v>0</v>
      </c>
      <c r="BB323" s="110">
        <f t="shared" si="232"/>
        <v>10.888888888888889</v>
      </c>
      <c r="BC323" s="111">
        <f t="shared" si="233"/>
        <v>0</v>
      </c>
      <c r="BD323" s="88"/>
      <c r="BE323" s="1016" t="s">
        <v>100</v>
      </c>
      <c r="BF323" s="1009"/>
      <c r="BG323" s="1010"/>
      <c r="BH323" s="163"/>
      <c r="BI323" s="115">
        <f>'Cél.por tricoma'!BN305</f>
        <v>69.045454545454547</v>
      </c>
      <c r="BJ323" s="107">
        <f t="shared" si="234"/>
        <v>0</v>
      </c>
      <c r="BK323" s="108">
        <f t="shared" si="235"/>
        <v>1631.731141388163</v>
      </c>
      <c r="BL323" s="109">
        <f t="shared" si="236"/>
        <v>0</v>
      </c>
      <c r="BM323" s="163">
        <f t="shared" si="237"/>
        <v>13.527027027027026</v>
      </c>
      <c r="BN323" s="111">
        <f t="shared" si="238"/>
        <v>0</v>
      </c>
      <c r="BO323" s="88"/>
      <c r="BP323" s="1016" t="s">
        <v>100</v>
      </c>
      <c r="BQ323" s="1009"/>
      <c r="BR323" s="1010"/>
      <c r="BS323" s="163"/>
      <c r="BT323" s="115">
        <f>'Cél.por tricoma'!BN351</f>
        <v>51.967550505050504</v>
      </c>
      <c r="BU323" s="107">
        <f t="shared" si="239"/>
        <v>0</v>
      </c>
      <c r="BV323" s="108">
        <f t="shared" si="240"/>
        <v>1223.7983560411221</v>
      </c>
      <c r="BW323" s="109">
        <f t="shared" si="241"/>
        <v>0</v>
      </c>
      <c r="BX323" s="163">
        <f t="shared" si="242"/>
        <v>17.177419354838708</v>
      </c>
      <c r="BY323" s="111">
        <f t="shared" si="243"/>
        <v>0</v>
      </c>
      <c r="BZ323" s="1018"/>
      <c r="CA323" s="88"/>
      <c r="CB323" s="88"/>
      <c r="CC323" s="89"/>
      <c r="CD323" s="89"/>
      <c r="CE323" s="89"/>
      <c r="CF323" s="89"/>
      <c r="CG323" s="89"/>
      <c r="CH323" s="89"/>
      <c r="CI323" s="89"/>
      <c r="CJ323" s="89"/>
      <c r="CK323" s="89"/>
      <c r="CL323" s="89"/>
      <c r="CM323" s="89"/>
      <c r="CN323" s="89"/>
      <c r="CO323" s="89"/>
      <c r="CP323" s="89"/>
      <c r="CQ323" s="89"/>
      <c r="CR323" s="89"/>
      <c r="CS323" s="89"/>
      <c r="CT323" s="89"/>
    </row>
    <row r="324" spans="1:98" ht="15.75" customHeight="1">
      <c r="A324" s="1018"/>
      <c r="B324" s="1016" t="s">
        <v>198</v>
      </c>
      <c r="C324" s="1009"/>
      <c r="D324" s="1010"/>
      <c r="E324" s="163"/>
      <c r="F324" s="114">
        <f t="shared" si="213"/>
        <v>0</v>
      </c>
      <c r="G324" s="107">
        <f t="shared" si="214"/>
        <v>0</v>
      </c>
      <c r="H324" s="108">
        <f>Calibração!$G$755</f>
        <v>0</v>
      </c>
      <c r="I324" s="109">
        <f t="shared" si="215"/>
        <v>0</v>
      </c>
      <c r="J324" s="110">
        <f t="shared" si="216"/>
        <v>17.316666666666666</v>
      </c>
      <c r="K324" s="111">
        <f t="shared" si="217"/>
        <v>0</v>
      </c>
      <c r="L324" s="86"/>
      <c r="M324" s="1016" t="s">
        <v>198</v>
      </c>
      <c r="N324" s="1009"/>
      <c r="O324" s="1010"/>
      <c r="P324" s="163"/>
      <c r="Q324" s="181">
        <f t="shared" si="247"/>
        <v>35.928571428571431</v>
      </c>
      <c r="R324" s="107">
        <f t="shared" si="249"/>
        <v>0</v>
      </c>
      <c r="S324" s="108">
        <f t="shared" si="218"/>
        <v>1223.7983560411221</v>
      </c>
      <c r="T324" s="109">
        <f t="shared" si="219"/>
        <v>0</v>
      </c>
      <c r="U324" s="110">
        <f t="shared" si="220"/>
        <v>11.727272727272727</v>
      </c>
      <c r="V324" s="111">
        <f t="shared" si="221"/>
        <v>0</v>
      </c>
      <c r="W324" s="88"/>
      <c r="X324" s="1016" t="s">
        <v>198</v>
      </c>
      <c r="Y324" s="1009"/>
      <c r="Z324" s="1010"/>
      <c r="AA324" s="163">
        <v>2</v>
      </c>
      <c r="AB324" s="114">
        <f>'Cél.por tricoma'!BN120</f>
        <v>27</v>
      </c>
      <c r="AC324" s="107">
        <f t="shared" si="251"/>
        <v>54</v>
      </c>
      <c r="AD324" s="108">
        <f t="shared" si="245"/>
        <v>1631.731141388163</v>
      </c>
      <c r="AE324" s="109">
        <f t="shared" si="223"/>
        <v>88113.481634960801</v>
      </c>
      <c r="AF324" s="110">
        <f t="shared" si="246"/>
        <v>11.445783132530121</v>
      </c>
      <c r="AG324" s="111">
        <f t="shared" si="224"/>
        <v>1008527.8018459369</v>
      </c>
      <c r="AH324" s="88"/>
      <c r="AI324" s="1016" t="s">
        <v>198</v>
      </c>
      <c r="AJ324" s="1009"/>
      <c r="AK324" s="1010"/>
      <c r="AL324" s="163"/>
      <c r="AM324" s="114">
        <f t="shared" si="252"/>
        <v>28.125</v>
      </c>
      <c r="AN324" s="107">
        <f t="shared" si="253"/>
        <v>0</v>
      </c>
      <c r="AO324" s="108">
        <f t="shared" si="227"/>
        <v>294.29544416262564</v>
      </c>
      <c r="AP324" s="109">
        <f t="shared" si="228"/>
        <v>0</v>
      </c>
      <c r="AQ324" s="110">
        <f t="shared" si="229"/>
        <v>11.797872340425531</v>
      </c>
      <c r="AR324" s="111">
        <f t="shared" si="230"/>
        <v>0</v>
      </c>
      <c r="AS324" s="88"/>
      <c r="AT324" s="1016" t="s">
        <v>198</v>
      </c>
      <c r="AU324" s="1009"/>
      <c r="AV324" s="1010"/>
      <c r="AW324" s="163"/>
      <c r="AX324" s="114"/>
      <c r="AY324" s="107">
        <f t="shared" si="254"/>
        <v>0</v>
      </c>
      <c r="AZ324" s="108">
        <f>Calibração!$E$33</f>
        <v>1223.7983560411221</v>
      </c>
      <c r="BA324" s="109">
        <f t="shared" si="231"/>
        <v>0</v>
      </c>
      <c r="BB324" s="110">
        <f t="shared" si="232"/>
        <v>10.888888888888889</v>
      </c>
      <c r="BC324" s="111">
        <f t="shared" si="233"/>
        <v>0</v>
      </c>
      <c r="BD324" s="88"/>
      <c r="BE324" s="1016" t="s">
        <v>198</v>
      </c>
      <c r="BF324" s="1009"/>
      <c r="BG324" s="1010"/>
      <c r="BH324" s="163"/>
      <c r="BI324" s="114">
        <f>'Cél.por tricoma'!BN306</f>
        <v>1</v>
      </c>
      <c r="BJ324" s="107">
        <f t="shared" si="234"/>
        <v>0</v>
      </c>
      <c r="BK324" s="108">
        <f t="shared" si="235"/>
        <v>1631.731141388163</v>
      </c>
      <c r="BL324" s="109">
        <f t="shared" si="236"/>
        <v>0</v>
      </c>
      <c r="BM324" s="163">
        <f t="shared" si="237"/>
        <v>13.527027027027026</v>
      </c>
      <c r="BN324" s="111">
        <f t="shared" si="238"/>
        <v>0</v>
      </c>
      <c r="BO324" s="88"/>
      <c r="BP324" s="1016" t="s">
        <v>198</v>
      </c>
      <c r="BQ324" s="1009"/>
      <c r="BR324" s="1010"/>
      <c r="BS324" s="163"/>
      <c r="BT324" s="114">
        <f>'Cél.por tricoma'!BN352</f>
        <v>1</v>
      </c>
      <c r="BU324" s="107">
        <f t="shared" si="239"/>
        <v>0</v>
      </c>
      <c r="BV324" s="108">
        <f t="shared" si="240"/>
        <v>1223.7983560411221</v>
      </c>
      <c r="BW324" s="109">
        <f t="shared" si="241"/>
        <v>0</v>
      </c>
      <c r="BX324" s="163">
        <f t="shared" si="242"/>
        <v>17.177419354838708</v>
      </c>
      <c r="BY324" s="111">
        <f t="shared" si="243"/>
        <v>0</v>
      </c>
      <c r="BZ324" s="1018"/>
      <c r="CA324" s="88"/>
      <c r="CB324" s="88"/>
      <c r="CC324" s="89"/>
      <c r="CD324" s="89"/>
      <c r="CE324" s="89"/>
      <c r="CF324" s="89"/>
      <c r="CG324" s="89"/>
      <c r="CH324" s="89"/>
      <c r="CI324" s="89"/>
      <c r="CJ324" s="89"/>
      <c r="CK324" s="89"/>
      <c r="CL324" s="89"/>
      <c r="CM324" s="89"/>
      <c r="CN324" s="89"/>
      <c r="CO324" s="89"/>
      <c r="CP324" s="89"/>
      <c r="CQ324" s="89"/>
      <c r="CR324" s="89"/>
      <c r="CS324" s="89"/>
      <c r="CT324" s="89"/>
    </row>
    <row r="325" spans="1:98" ht="15.75" customHeight="1">
      <c r="A325" s="1018"/>
      <c r="B325" s="1016" t="s">
        <v>201</v>
      </c>
      <c r="C325" s="1009"/>
      <c r="D325" s="1010"/>
      <c r="E325" s="163"/>
      <c r="F325" s="114">
        <f t="shared" si="213"/>
        <v>0</v>
      </c>
      <c r="G325" s="107">
        <f t="shared" si="214"/>
        <v>0</v>
      </c>
      <c r="H325" s="108">
        <f>Calibração!$G$755</f>
        <v>0</v>
      </c>
      <c r="I325" s="109">
        <f t="shared" si="215"/>
        <v>0</v>
      </c>
      <c r="J325" s="110">
        <f t="shared" si="216"/>
        <v>17.316666666666666</v>
      </c>
      <c r="K325" s="111">
        <f t="shared" si="217"/>
        <v>0</v>
      </c>
      <c r="L325" s="86"/>
      <c r="M325" s="1016" t="s">
        <v>201</v>
      </c>
      <c r="N325" s="1009"/>
      <c r="O325" s="1010"/>
      <c r="P325" s="163"/>
      <c r="Q325" s="181">
        <f t="shared" si="247"/>
        <v>14.333333333333334</v>
      </c>
      <c r="R325" s="107">
        <f t="shared" si="249"/>
        <v>0</v>
      </c>
      <c r="S325" s="108">
        <f t="shared" si="218"/>
        <v>1223.7983560411221</v>
      </c>
      <c r="T325" s="109">
        <f t="shared" si="219"/>
        <v>0</v>
      </c>
      <c r="U325" s="110">
        <f t="shared" si="220"/>
        <v>11.727272727272727</v>
      </c>
      <c r="V325" s="111">
        <f t="shared" si="221"/>
        <v>0</v>
      </c>
      <c r="W325" s="88"/>
      <c r="X325" s="1016" t="s">
        <v>201</v>
      </c>
      <c r="Y325" s="1009"/>
      <c r="Z325" s="1010"/>
      <c r="AA325" s="163">
        <v>0</v>
      </c>
      <c r="AB325" s="114">
        <f>'Cél.por tricoma'!BN121</f>
        <v>18.9375</v>
      </c>
      <c r="AC325" s="107">
        <f t="shared" si="251"/>
        <v>0</v>
      </c>
      <c r="AD325" s="108">
        <f t="shared" si="245"/>
        <v>1631.731141388163</v>
      </c>
      <c r="AE325" s="109">
        <f t="shared" si="223"/>
        <v>0</v>
      </c>
      <c r="AF325" s="110">
        <f t="shared" si="246"/>
        <v>11.445783132530121</v>
      </c>
      <c r="AG325" s="111">
        <f t="shared" si="224"/>
        <v>0</v>
      </c>
      <c r="AH325" s="88"/>
      <c r="AI325" s="1016" t="s">
        <v>201</v>
      </c>
      <c r="AJ325" s="1009"/>
      <c r="AK325" s="1010"/>
      <c r="AL325" s="163"/>
      <c r="AM325" s="114">
        <f t="shared" si="252"/>
        <v>41.625</v>
      </c>
      <c r="AN325" s="107">
        <f t="shared" si="253"/>
        <v>0</v>
      </c>
      <c r="AO325" s="108">
        <f t="shared" si="227"/>
        <v>294.29544416262564</v>
      </c>
      <c r="AP325" s="109">
        <f t="shared" si="228"/>
        <v>0</v>
      </c>
      <c r="AQ325" s="110">
        <f t="shared" si="229"/>
        <v>11.797872340425531</v>
      </c>
      <c r="AR325" s="111">
        <f t="shared" si="230"/>
        <v>0</v>
      </c>
      <c r="AS325" s="88"/>
      <c r="AT325" s="1016" t="s">
        <v>201</v>
      </c>
      <c r="AU325" s="1009"/>
      <c r="AV325" s="1010"/>
      <c r="AW325" s="163"/>
      <c r="AX325" s="114"/>
      <c r="AY325" s="107">
        <f t="shared" si="254"/>
        <v>0</v>
      </c>
      <c r="AZ325" s="108">
        <f>Calibração!$E$33</f>
        <v>1223.7983560411221</v>
      </c>
      <c r="BA325" s="109">
        <f t="shared" si="231"/>
        <v>0</v>
      </c>
      <c r="BB325" s="110">
        <f t="shared" si="232"/>
        <v>10.888888888888889</v>
      </c>
      <c r="BC325" s="111">
        <f t="shared" si="233"/>
        <v>0</v>
      </c>
      <c r="BD325" s="88"/>
      <c r="BE325" s="1016" t="s">
        <v>201</v>
      </c>
      <c r="BF325" s="1009"/>
      <c r="BG325" s="1010"/>
      <c r="BH325" s="163"/>
      <c r="BI325" s="114">
        <f>'Cél.por tricoma'!BN307</f>
        <v>1</v>
      </c>
      <c r="BJ325" s="107">
        <f t="shared" si="234"/>
        <v>0</v>
      </c>
      <c r="BK325" s="108">
        <f t="shared" si="235"/>
        <v>1631.731141388163</v>
      </c>
      <c r="BL325" s="109">
        <f t="shared" si="236"/>
        <v>0</v>
      </c>
      <c r="BM325" s="163">
        <f t="shared" si="237"/>
        <v>13.527027027027026</v>
      </c>
      <c r="BN325" s="111">
        <f t="shared" si="238"/>
        <v>0</v>
      </c>
      <c r="BO325" s="88"/>
      <c r="BP325" s="1016" t="s">
        <v>201</v>
      </c>
      <c r="BQ325" s="1009"/>
      <c r="BR325" s="1010"/>
      <c r="BS325" s="163"/>
      <c r="BT325" s="114">
        <f>'Cél.por tricoma'!BN353</f>
        <v>1</v>
      </c>
      <c r="BU325" s="107">
        <f t="shared" si="239"/>
        <v>0</v>
      </c>
      <c r="BV325" s="108">
        <f t="shared" si="240"/>
        <v>1223.7983560411221</v>
      </c>
      <c r="BW325" s="109">
        <f t="shared" si="241"/>
        <v>0</v>
      </c>
      <c r="BX325" s="163">
        <f t="shared" si="242"/>
        <v>17.177419354838708</v>
      </c>
      <c r="BY325" s="111">
        <f t="shared" si="243"/>
        <v>0</v>
      </c>
      <c r="BZ325" s="1018"/>
      <c r="CA325" s="88"/>
      <c r="CB325" s="88"/>
      <c r="CC325" s="89"/>
      <c r="CD325" s="89"/>
      <c r="CE325" s="89"/>
      <c r="CF325" s="89"/>
      <c r="CG325" s="89"/>
      <c r="CH325" s="89"/>
      <c r="CI325" s="89"/>
      <c r="CJ325" s="89"/>
      <c r="CK325" s="89"/>
      <c r="CL325" s="89"/>
      <c r="CM325" s="89"/>
      <c r="CN325" s="89"/>
      <c r="CO325" s="89"/>
      <c r="CP325" s="89"/>
      <c r="CQ325" s="89"/>
      <c r="CR325" s="89"/>
      <c r="CS325" s="89"/>
      <c r="CT325" s="89"/>
    </row>
    <row r="326" spans="1:98" ht="15.75" customHeight="1">
      <c r="A326" s="1018"/>
      <c r="B326" s="1011" t="s">
        <v>103</v>
      </c>
      <c r="C326" s="1009"/>
      <c r="D326" s="1010"/>
      <c r="E326" s="163"/>
      <c r="F326" s="115">
        <f t="shared" si="213"/>
        <v>0</v>
      </c>
      <c r="G326" s="107">
        <f t="shared" si="214"/>
        <v>0</v>
      </c>
      <c r="H326" s="108">
        <f>Calibração!$G$755</f>
        <v>0</v>
      </c>
      <c r="I326" s="109">
        <f t="shared" si="215"/>
        <v>0</v>
      </c>
      <c r="J326" s="110">
        <f t="shared" si="216"/>
        <v>17.316666666666666</v>
      </c>
      <c r="K326" s="111">
        <f t="shared" si="217"/>
        <v>0</v>
      </c>
      <c r="L326" s="86"/>
      <c r="M326" s="1011" t="s">
        <v>103</v>
      </c>
      <c r="N326" s="1009"/>
      <c r="O326" s="1010"/>
      <c r="P326" s="163"/>
      <c r="Q326" s="181">
        <f t="shared" si="247"/>
        <v>1</v>
      </c>
      <c r="R326" s="107">
        <f t="shared" si="249"/>
        <v>0</v>
      </c>
      <c r="S326" s="108">
        <f t="shared" si="218"/>
        <v>1223.7983560411221</v>
      </c>
      <c r="T326" s="109">
        <f t="shared" si="219"/>
        <v>0</v>
      </c>
      <c r="U326" s="110">
        <f t="shared" si="220"/>
        <v>11.727272727272727</v>
      </c>
      <c r="V326" s="111">
        <f t="shared" si="221"/>
        <v>0</v>
      </c>
      <c r="W326" s="88"/>
      <c r="X326" s="1011" t="s">
        <v>103</v>
      </c>
      <c r="Y326" s="1009"/>
      <c r="Z326" s="1010"/>
      <c r="AA326" s="163">
        <v>1</v>
      </c>
      <c r="AB326" s="115">
        <f>'Cél.por tricoma'!BN122</f>
        <v>1</v>
      </c>
      <c r="AC326" s="107">
        <f t="shared" si="251"/>
        <v>1</v>
      </c>
      <c r="AD326" s="108">
        <f t="shared" si="245"/>
        <v>1631.731141388163</v>
      </c>
      <c r="AE326" s="109">
        <f t="shared" si="223"/>
        <v>1631.731141388163</v>
      </c>
      <c r="AF326" s="110">
        <f t="shared" si="246"/>
        <v>11.445783132530121</v>
      </c>
      <c r="AG326" s="111">
        <f t="shared" si="224"/>
        <v>18676.440774924758</v>
      </c>
      <c r="AH326" s="88"/>
      <c r="AI326" s="1011" t="s">
        <v>103</v>
      </c>
      <c r="AJ326" s="1009"/>
      <c r="AK326" s="1010"/>
      <c r="AL326" s="163"/>
      <c r="AM326" s="115">
        <f t="shared" si="252"/>
        <v>1</v>
      </c>
      <c r="AN326" s="107">
        <f t="shared" si="253"/>
        <v>0</v>
      </c>
      <c r="AO326" s="108">
        <f t="shared" si="227"/>
        <v>294.29544416262564</v>
      </c>
      <c r="AP326" s="109">
        <f t="shared" si="228"/>
        <v>0</v>
      </c>
      <c r="AQ326" s="110">
        <f t="shared" si="229"/>
        <v>11.797872340425531</v>
      </c>
      <c r="AR326" s="111">
        <f t="shared" si="230"/>
        <v>0</v>
      </c>
      <c r="AS326" s="88"/>
      <c r="AT326" s="1011" t="s">
        <v>103</v>
      </c>
      <c r="AU326" s="1009"/>
      <c r="AV326" s="1010"/>
      <c r="AW326" s="163"/>
      <c r="AX326" s="115"/>
      <c r="AY326" s="107">
        <f t="shared" si="254"/>
        <v>0</v>
      </c>
      <c r="AZ326" s="108">
        <f>Calibração!$E$33</f>
        <v>1223.7983560411221</v>
      </c>
      <c r="BA326" s="109">
        <f t="shared" si="231"/>
        <v>0</v>
      </c>
      <c r="BB326" s="110">
        <f t="shared" si="232"/>
        <v>10.888888888888889</v>
      </c>
      <c r="BC326" s="111">
        <f t="shared" si="233"/>
        <v>0</v>
      </c>
      <c r="BD326" s="88"/>
      <c r="BE326" s="1011" t="s">
        <v>103</v>
      </c>
      <c r="BF326" s="1009"/>
      <c r="BG326" s="1010"/>
      <c r="BH326" s="163"/>
      <c r="BI326" s="115">
        <f>'Cél.por tricoma'!BN308</f>
        <v>1</v>
      </c>
      <c r="BJ326" s="107">
        <f t="shared" si="234"/>
        <v>0</v>
      </c>
      <c r="BK326" s="108">
        <f t="shared" si="235"/>
        <v>1631.731141388163</v>
      </c>
      <c r="BL326" s="109">
        <f t="shared" si="236"/>
        <v>0</v>
      </c>
      <c r="BM326" s="163">
        <f t="shared" si="237"/>
        <v>13.527027027027026</v>
      </c>
      <c r="BN326" s="111">
        <f t="shared" si="238"/>
        <v>0</v>
      </c>
      <c r="BO326" s="88"/>
      <c r="BP326" s="1011" t="s">
        <v>103</v>
      </c>
      <c r="BQ326" s="1009"/>
      <c r="BR326" s="1010"/>
      <c r="BS326" s="163"/>
      <c r="BT326" s="115">
        <f>'Cél.por tricoma'!BN354</f>
        <v>1</v>
      </c>
      <c r="BU326" s="107">
        <f t="shared" si="239"/>
        <v>0</v>
      </c>
      <c r="BV326" s="108">
        <f t="shared" si="240"/>
        <v>1223.7983560411221</v>
      </c>
      <c r="BW326" s="109">
        <f t="shared" si="241"/>
        <v>0</v>
      </c>
      <c r="BX326" s="163">
        <f t="shared" si="242"/>
        <v>17.177419354838708</v>
      </c>
      <c r="BY326" s="111">
        <f t="shared" si="243"/>
        <v>0</v>
      </c>
      <c r="BZ326" s="1018"/>
      <c r="CA326" s="88"/>
      <c r="CB326" s="88"/>
      <c r="CC326" s="89"/>
      <c r="CD326" s="89"/>
      <c r="CE326" s="89"/>
      <c r="CF326" s="89"/>
      <c r="CG326" s="89"/>
      <c r="CH326" s="89"/>
      <c r="CI326" s="89"/>
      <c r="CJ326" s="89"/>
      <c r="CK326" s="89"/>
      <c r="CL326" s="89"/>
      <c r="CM326" s="89"/>
      <c r="CN326" s="89"/>
      <c r="CO326" s="89"/>
      <c r="CP326" s="89"/>
      <c r="CQ326" s="89"/>
      <c r="CR326" s="89"/>
      <c r="CS326" s="89"/>
      <c r="CT326" s="89"/>
    </row>
    <row r="327" spans="1:98" ht="15.75" customHeight="1">
      <c r="A327" s="1018"/>
      <c r="B327" s="1011" t="s">
        <v>107</v>
      </c>
      <c r="C327" s="1009"/>
      <c r="D327" s="1010"/>
      <c r="E327" s="163"/>
      <c r="F327" s="115">
        <f t="shared" si="213"/>
        <v>0</v>
      </c>
      <c r="G327" s="107">
        <f t="shared" si="214"/>
        <v>0</v>
      </c>
      <c r="H327" s="108">
        <f>Calibração!$G$755</f>
        <v>0</v>
      </c>
      <c r="I327" s="109">
        <f t="shared" si="215"/>
        <v>0</v>
      </c>
      <c r="J327" s="110">
        <f t="shared" si="216"/>
        <v>17.316666666666666</v>
      </c>
      <c r="K327" s="111">
        <f t="shared" si="217"/>
        <v>0</v>
      </c>
      <c r="L327" s="86"/>
      <c r="M327" s="1011" t="s">
        <v>107</v>
      </c>
      <c r="N327" s="1009"/>
      <c r="O327" s="1010"/>
      <c r="P327" s="163"/>
      <c r="Q327" s="181">
        <f t="shared" si="247"/>
        <v>1</v>
      </c>
      <c r="R327" s="107">
        <f t="shared" si="249"/>
        <v>0</v>
      </c>
      <c r="S327" s="108">
        <f t="shared" si="218"/>
        <v>1223.7983560411221</v>
      </c>
      <c r="T327" s="109">
        <f t="shared" si="219"/>
        <v>0</v>
      </c>
      <c r="U327" s="110">
        <f t="shared" si="220"/>
        <v>11.727272727272727</v>
      </c>
      <c r="V327" s="111">
        <f t="shared" si="221"/>
        <v>0</v>
      </c>
      <c r="W327" s="88"/>
      <c r="X327" s="1011" t="s">
        <v>107</v>
      </c>
      <c r="Y327" s="1009"/>
      <c r="Z327" s="1010"/>
      <c r="AA327" s="163">
        <v>1</v>
      </c>
      <c r="AB327" s="115">
        <f>'Cél.por tricoma'!BN123</f>
        <v>1</v>
      </c>
      <c r="AC327" s="107">
        <f t="shared" si="251"/>
        <v>1</v>
      </c>
      <c r="AD327" s="108">
        <f t="shared" si="245"/>
        <v>1631.731141388163</v>
      </c>
      <c r="AE327" s="109">
        <f t="shared" si="223"/>
        <v>1631.731141388163</v>
      </c>
      <c r="AF327" s="110">
        <f t="shared" si="246"/>
        <v>11.445783132530121</v>
      </c>
      <c r="AG327" s="111">
        <f t="shared" si="224"/>
        <v>18676.440774924758</v>
      </c>
      <c r="AH327" s="88"/>
      <c r="AI327" s="1011" t="s">
        <v>107</v>
      </c>
      <c r="AJ327" s="1009"/>
      <c r="AK327" s="1010"/>
      <c r="AL327" s="163"/>
      <c r="AM327" s="115">
        <f t="shared" si="252"/>
        <v>1</v>
      </c>
      <c r="AN327" s="107">
        <f t="shared" si="253"/>
        <v>0</v>
      </c>
      <c r="AO327" s="108">
        <f t="shared" si="227"/>
        <v>294.29544416262564</v>
      </c>
      <c r="AP327" s="109">
        <f t="shared" si="228"/>
        <v>0</v>
      </c>
      <c r="AQ327" s="110">
        <f t="shared" si="229"/>
        <v>11.797872340425531</v>
      </c>
      <c r="AR327" s="111">
        <f t="shared" si="230"/>
        <v>0</v>
      </c>
      <c r="AS327" s="88"/>
      <c r="AT327" s="1011" t="s">
        <v>107</v>
      </c>
      <c r="AU327" s="1009"/>
      <c r="AV327" s="1010"/>
      <c r="AW327" s="163"/>
      <c r="AX327" s="115"/>
      <c r="AY327" s="107">
        <f t="shared" si="254"/>
        <v>0</v>
      </c>
      <c r="AZ327" s="108">
        <f>Calibração!$E$33</f>
        <v>1223.7983560411221</v>
      </c>
      <c r="BA327" s="109">
        <f t="shared" si="231"/>
        <v>0</v>
      </c>
      <c r="BB327" s="110">
        <f t="shared" si="232"/>
        <v>10.888888888888889</v>
      </c>
      <c r="BC327" s="111">
        <f t="shared" si="233"/>
        <v>0</v>
      </c>
      <c r="BD327" s="88"/>
      <c r="BE327" s="1011" t="s">
        <v>107</v>
      </c>
      <c r="BF327" s="1009"/>
      <c r="BG327" s="1010"/>
      <c r="BH327" s="163"/>
      <c r="BI327" s="115" t="e">
        <f>'Cél.por tricoma'!BN309</f>
        <v>#DIV/0!</v>
      </c>
      <c r="BJ327" s="107" t="e">
        <f t="shared" si="234"/>
        <v>#DIV/0!</v>
      </c>
      <c r="BK327" s="108">
        <f t="shared" si="235"/>
        <v>1631.731141388163</v>
      </c>
      <c r="BL327" s="109" t="e">
        <f t="shared" si="236"/>
        <v>#DIV/0!</v>
      </c>
      <c r="BM327" s="163">
        <f t="shared" si="237"/>
        <v>13.527027027027026</v>
      </c>
      <c r="BN327" s="111" t="e">
        <f t="shared" si="238"/>
        <v>#DIV/0!</v>
      </c>
      <c r="BO327" s="88"/>
      <c r="BP327" s="1011" t="s">
        <v>107</v>
      </c>
      <c r="BQ327" s="1009"/>
      <c r="BR327" s="1010"/>
      <c r="BS327" s="163"/>
      <c r="BT327" s="115" t="e">
        <f>'Cél.por tricoma'!BN355</f>
        <v>#DIV/0!</v>
      </c>
      <c r="BU327" s="107" t="e">
        <f t="shared" si="239"/>
        <v>#DIV/0!</v>
      </c>
      <c r="BV327" s="108">
        <f t="shared" si="240"/>
        <v>1223.7983560411221</v>
      </c>
      <c r="BW327" s="109" t="e">
        <f t="shared" si="241"/>
        <v>#DIV/0!</v>
      </c>
      <c r="BX327" s="163">
        <f t="shared" si="242"/>
        <v>17.177419354838708</v>
      </c>
      <c r="BY327" s="111" t="e">
        <f t="shared" si="243"/>
        <v>#DIV/0!</v>
      </c>
      <c r="BZ327" s="1018"/>
      <c r="CA327" s="88"/>
      <c r="CB327" s="88"/>
      <c r="CC327" s="89"/>
      <c r="CD327" s="89"/>
      <c r="CE327" s="89"/>
      <c r="CF327" s="89"/>
      <c r="CG327" s="89"/>
      <c r="CH327" s="89"/>
      <c r="CI327" s="89"/>
      <c r="CJ327" s="89"/>
      <c r="CK327" s="89"/>
      <c r="CL327" s="89"/>
      <c r="CM327" s="89"/>
      <c r="CN327" s="89"/>
      <c r="CO327" s="89"/>
      <c r="CP327" s="89"/>
      <c r="CQ327" s="89"/>
      <c r="CR327" s="89"/>
      <c r="CS327" s="89"/>
      <c r="CT327" s="89"/>
    </row>
    <row r="328" spans="1:98" ht="15.75" customHeight="1">
      <c r="A328" s="1018"/>
      <c r="B328" s="1011" t="s">
        <v>108</v>
      </c>
      <c r="C328" s="1009"/>
      <c r="D328" s="1010"/>
      <c r="E328" s="163"/>
      <c r="F328" s="115">
        <f t="shared" si="213"/>
        <v>0</v>
      </c>
      <c r="G328" s="107">
        <f t="shared" si="214"/>
        <v>0</v>
      </c>
      <c r="H328" s="108">
        <f>Calibração!$G$755</f>
        <v>0</v>
      </c>
      <c r="I328" s="109">
        <f t="shared" si="215"/>
        <v>0</v>
      </c>
      <c r="J328" s="110">
        <f t="shared" si="216"/>
        <v>17.316666666666666</v>
      </c>
      <c r="K328" s="111">
        <f t="shared" si="217"/>
        <v>0</v>
      </c>
      <c r="L328" s="86"/>
      <c r="M328" s="1011" t="s">
        <v>108</v>
      </c>
      <c r="N328" s="1009"/>
      <c r="O328" s="1010"/>
      <c r="P328" s="163"/>
      <c r="Q328" s="181">
        <f t="shared" si="247"/>
        <v>1</v>
      </c>
      <c r="R328" s="107">
        <f t="shared" si="249"/>
        <v>0</v>
      </c>
      <c r="S328" s="108">
        <f t="shared" si="218"/>
        <v>1223.7983560411221</v>
      </c>
      <c r="T328" s="109">
        <f t="shared" si="219"/>
        <v>0</v>
      </c>
      <c r="U328" s="110">
        <f t="shared" si="220"/>
        <v>11.727272727272727</v>
      </c>
      <c r="V328" s="111">
        <f t="shared" si="221"/>
        <v>0</v>
      </c>
      <c r="W328" s="88"/>
      <c r="X328" s="1011" t="s">
        <v>108</v>
      </c>
      <c r="Y328" s="1009"/>
      <c r="Z328" s="1010"/>
      <c r="AA328" s="163">
        <v>1</v>
      </c>
      <c r="AB328" s="115">
        <f>'Cél.por tricoma'!BN124</f>
        <v>1</v>
      </c>
      <c r="AC328" s="107">
        <f t="shared" si="251"/>
        <v>1</v>
      </c>
      <c r="AD328" s="108">
        <f t="shared" si="245"/>
        <v>1631.731141388163</v>
      </c>
      <c r="AE328" s="109">
        <f t="shared" si="223"/>
        <v>1631.731141388163</v>
      </c>
      <c r="AF328" s="110">
        <f t="shared" si="246"/>
        <v>11.445783132530121</v>
      </c>
      <c r="AG328" s="111">
        <f t="shared" si="224"/>
        <v>18676.440774924758</v>
      </c>
      <c r="AH328" s="88"/>
      <c r="AI328" s="1011" t="s">
        <v>108</v>
      </c>
      <c r="AJ328" s="1009"/>
      <c r="AK328" s="1010"/>
      <c r="AL328" s="163"/>
      <c r="AM328" s="115">
        <f t="shared" si="252"/>
        <v>1</v>
      </c>
      <c r="AN328" s="107">
        <f t="shared" si="253"/>
        <v>0</v>
      </c>
      <c r="AO328" s="108">
        <f t="shared" si="227"/>
        <v>294.29544416262564</v>
      </c>
      <c r="AP328" s="109">
        <f t="shared" si="228"/>
        <v>0</v>
      </c>
      <c r="AQ328" s="110">
        <f t="shared" si="229"/>
        <v>11.797872340425531</v>
      </c>
      <c r="AR328" s="111">
        <f t="shared" si="230"/>
        <v>0</v>
      </c>
      <c r="AS328" s="88"/>
      <c r="AT328" s="1011" t="s">
        <v>108</v>
      </c>
      <c r="AU328" s="1009"/>
      <c r="AV328" s="1010"/>
      <c r="AW328" s="163"/>
      <c r="AX328" s="115"/>
      <c r="AY328" s="107">
        <f t="shared" si="254"/>
        <v>0</v>
      </c>
      <c r="AZ328" s="108">
        <f>Calibração!$E$33</f>
        <v>1223.7983560411221</v>
      </c>
      <c r="BA328" s="109">
        <f t="shared" si="231"/>
        <v>0</v>
      </c>
      <c r="BB328" s="110">
        <f t="shared" si="232"/>
        <v>10.888888888888889</v>
      </c>
      <c r="BC328" s="111">
        <f t="shared" si="233"/>
        <v>0</v>
      </c>
      <c r="BD328" s="88"/>
      <c r="BE328" s="1011" t="s">
        <v>108</v>
      </c>
      <c r="BF328" s="1009"/>
      <c r="BG328" s="1010"/>
      <c r="BH328" s="163"/>
      <c r="BI328" s="115">
        <f>'Cél.por tricoma'!BN310</f>
        <v>42.133333333333333</v>
      </c>
      <c r="BJ328" s="107">
        <f t="shared" si="234"/>
        <v>0</v>
      </c>
      <c r="BK328" s="108">
        <f t="shared" si="235"/>
        <v>1631.731141388163</v>
      </c>
      <c r="BL328" s="109">
        <f t="shared" si="236"/>
        <v>0</v>
      </c>
      <c r="BM328" s="163">
        <f t="shared" si="237"/>
        <v>13.527027027027026</v>
      </c>
      <c r="BN328" s="111">
        <f t="shared" si="238"/>
        <v>0</v>
      </c>
      <c r="BO328" s="88"/>
      <c r="BP328" s="1011" t="s">
        <v>108</v>
      </c>
      <c r="BQ328" s="1009"/>
      <c r="BR328" s="1010"/>
      <c r="BS328" s="163"/>
      <c r="BT328" s="115">
        <f>'Cél.por tricoma'!BN356</f>
        <v>49.196296296296303</v>
      </c>
      <c r="BU328" s="107">
        <f t="shared" si="239"/>
        <v>0</v>
      </c>
      <c r="BV328" s="108">
        <f t="shared" si="240"/>
        <v>1223.7983560411221</v>
      </c>
      <c r="BW328" s="109">
        <f t="shared" si="241"/>
        <v>0</v>
      </c>
      <c r="BX328" s="163">
        <f t="shared" si="242"/>
        <v>17.177419354838708</v>
      </c>
      <c r="BY328" s="111">
        <f t="shared" si="243"/>
        <v>0</v>
      </c>
      <c r="BZ328" s="1018"/>
      <c r="CA328" s="88"/>
      <c r="CB328" s="88"/>
      <c r="CC328" s="89"/>
      <c r="CD328" s="89"/>
      <c r="CE328" s="89"/>
      <c r="CF328" s="89"/>
      <c r="CG328" s="89"/>
      <c r="CH328" s="89"/>
      <c r="CI328" s="89"/>
      <c r="CJ328" s="89"/>
      <c r="CK328" s="89"/>
      <c r="CL328" s="89"/>
      <c r="CM328" s="89"/>
      <c r="CN328" s="89"/>
      <c r="CO328" s="89"/>
      <c r="CP328" s="89"/>
      <c r="CQ328" s="89"/>
      <c r="CR328" s="89"/>
      <c r="CS328" s="89"/>
      <c r="CT328" s="89"/>
    </row>
    <row r="329" spans="1:98" ht="15.75" customHeight="1">
      <c r="A329" s="1018"/>
      <c r="B329" s="1016" t="s">
        <v>203</v>
      </c>
      <c r="C329" s="1009"/>
      <c r="D329" s="1010"/>
      <c r="E329" s="163"/>
      <c r="F329" s="156">
        <f t="shared" si="213"/>
        <v>0</v>
      </c>
      <c r="G329" s="107">
        <f t="shared" si="214"/>
        <v>0</v>
      </c>
      <c r="H329" s="108">
        <f>Calibração!$G$755</f>
        <v>0</v>
      </c>
      <c r="I329" s="109">
        <f t="shared" si="215"/>
        <v>0</v>
      </c>
      <c r="J329" s="110">
        <f t="shared" si="216"/>
        <v>17.316666666666666</v>
      </c>
      <c r="K329" s="111">
        <f t="shared" si="217"/>
        <v>0</v>
      </c>
      <c r="L329" s="86"/>
      <c r="M329" s="1016" t="s">
        <v>203</v>
      </c>
      <c r="N329" s="1009"/>
      <c r="O329" s="1010"/>
      <c r="P329" s="163"/>
      <c r="Q329" s="181">
        <f t="shared" si="247"/>
        <v>13</v>
      </c>
      <c r="R329" s="107">
        <f t="shared" si="249"/>
        <v>0</v>
      </c>
      <c r="S329" s="108">
        <f t="shared" si="218"/>
        <v>1223.7983560411221</v>
      </c>
      <c r="T329" s="109">
        <f t="shared" si="219"/>
        <v>0</v>
      </c>
      <c r="U329" s="110">
        <f t="shared" si="220"/>
        <v>11.727272727272727</v>
      </c>
      <c r="V329" s="111">
        <f t="shared" si="221"/>
        <v>0</v>
      </c>
      <c r="W329" s="88"/>
      <c r="X329" s="1016" t="s">
        <v>203</v>
      </c>
      <c r="Y329" s="1009"/>
      <c r="Z329" s="1010"/>
      <c r="AA329" s="163">
        <v>28</v>
      </c>
      <c r="AB329" s="685">
        <f>'Cél.por tricoma'!M390</f>
        <v>13</v>
      </c>
      <c r="AC329" s="107">
        <f t="shared" si="251"/>
        <v>364</v>
      </c>
      <c r="AD329" s="108">
        <f t="shared" si="245"/>
        <v>1631.731141388163</v>
      </c>
      <c r="AE329" s="109">
        <f t="shared" si="223"/>
        <v>593950.13546529133</v>
      </c>
      <c r="AF329" s="110">
        <f t="shared" si="246"/>
        <v>11.445783132530121</v>
      </c>
      <c r="AG329" s="111">
        <f t="shared" si="224"/>
        <v>6798224.4420726113</v>
      </c>
      <c r="AH329" s="88"/>
      <c r="AI329" s="1016" t="s">
        <v>203</v>
      </c>
      <c r="AJ329" s="1009"/>
      <c r="AK329" s="1010"/>
      <c r="AL329" s="163"/>
      <c r="AM329" s="114">
        <f t="shared" si="252"/>
        <v>13</v>
      </c>
      <c r="AN329" s="107">
        <f t="shared" si="253"/>
        <v>0</v>
      </c>
      <c r="AO329" s="108">
        <f t="shared" si="227"/>
        <v>294.29544416262564</v>
      </c>
      <c r="AP329" s="109">
        <f t="shared" si="228"/>
        <v>0</v>
      </c>
      <c r="AQ329" s="110">
        <f t="shared" si="229"/>
        <v>11.797872340425531</v>
      </c>
      <c r="AR329" s="111">
        <f t="shared" si="230"/>
        <v>0</v>
      </c>
      <c r="AS329" s="88"/>
      <c r="AT329" s="1016" t="s">
        <v>203</v>
      </c>
      <c r="AU329" s="1009"/>
      <c r="AV329" s="1010"/>
      <c r="AW329" s="163"/>
      <c r="AX329" s="114"/>
      <c r="AY329" s="107">
        <f t="shared" si="254"/>
        <v>0</v>
      </c>
      <c r="AZ329" s="108">
        <f>Calibração!$E$33</f>
        <v>1223.7983560411221</v>
      </c>
      <c r="BA329" s="109">
        <f t="shared" si="231"/>
        <v>0</v>
      </c>
      <c r="BB329" s="110">
        <f t="shared" si="232"/>
        <v>10.888888888888889</v>
      </c>
      <c r="BC329" s="111">
        <f t="shared" si="233"/>
        <v>0</v>
      </c>
      <c r="BD329" s="88"/>
      <c r="BE329" s="1016" t="s">
        <v>203</v>
      </c>
      <c r="BF329" s="1009"/>
      <c r="BG329" s="1010"/>
      <c r="BH329" s="163"/>
      <c r="BI329" s="268">
        <f>'Cél.por tricoma'!W438</f>
        <v>0</v>
      </c>
      <c r="BJ329" s="107">
        <f t="shared" si="234"/>
        <v>0</v>
      </c>
      <c r="BK329" s="108">
        <f t="shared" si="235"/>
        <v>1631.731141388163</v>
      </c>
      <c r="BL329" s="109">
        <f t="shared" si="236"/>
        <v>0</v>
      </c>
      <c r="BM329" s="163">
        <f t="shared" si="237"/>
        <v>13.527027027027026</v>
      </c>
      <c r="BN329" s="111">
        <f t="shared" si="238"/>
        <v>0</v>
      </c>
      <c r="BO329" s="88"/>
      <c r="BP329" s="1016" t="s">
        <v>203</v>
      </c>
      <c r="BQ329" s="1009"/>
      <c r="BR329" s="1010"/>
      <c r="BS329" s="163"/>
      <c r="BT329" s="268">
        <f>'Cél.por tricoma'!W438</f>
        <v>0</v>
      </c>
      <c r="BU329" s="107">
        <f t="shared" si="239"/>
        <v>0</v>
      </c>
      <c r="BV329" s="108">
        <f t="shared" si="240"/>
        <v>1223.7983560411221</v>
      </c>
      <c r="BW329" s="109">
        <f t="shared" si="241"/>
        <v>0</v>
      </c>
      <c r="BX329" s="163">
        <f t="shared" si="242"/>
        <v>17.177419354838708</v>
      </c>
      <c r="BY329" s="111">
        <f t="shared" si="243"/>
        <v>0</v>
      </c>
      <c r="BZ329" s="1018"/>
      <c r="CA329" s="88"/>
      <c r="CB329" s="88"/>
      <c r="CC329" s="89"/>
      <c r="CD329" s="89"/>
      <c r="CE329" s="89"/>
      <c r="CF329" s="89"/>
      <c r="CG329" s="89"/>
      <c r="CH329" s="89"/>
      <c r="CI329" s="89"/>
      <c r="CJ329" s="89"/>
      <c r="CK329" s="89"/>
      <c r="CL329" s="89"/>
      <c r="CM329" s="89"/>
      <c r="CN329" s="89"/>
      <c r="CO329" s="89"/>
      <c r="CP329" s="89"/>
      <c r="CQ329" s="89"/>
      <c r="CR329" s="89"/>
      <c r="CS329" s="89"/>
      <c r="CT329" s="89"/>
    </row>
    <row r="330" spans="1:98" ht="15.75" customHeight="1">
      <c r="A330" s="1018"/>
      <c r="B330" s="1016" t="s">
        <v>204</v>
      </c>
      <c r="C330" s="1009"/>
      <c r="D330" s="1010"/>
      <c r="E330" s="163"/>
      <c r="F330" s="114">
        <f t="shared" si="213"/>
        <v>0</v>
      </c>
      <c r="G330" s="107">
        <f t="shared" si="214"/>
        <v>0</v>
      </c>
      <c r="H330" s="108">
        <f>Calibração!$G$755</f>
        <v>0</v>
      </c>
      <c r="I330" s="109">
        <f t="shared" si="215"/>
        <v>0</v>
      </c>
      <c r="J330" s="110">
        <f t="shared" si="216"/>
        <v>17.316666666666666</v>
      </c>
      <c r="K330" s="111">
        <f t="shared" si="217"/>
        <v>0</v>
      </c>
      <c r="L330" s="86"/>
      <c r="M330" s="1016" t="s">
        <v>204</v>
      </c>
      <c r="N330" s="1009"/>
      <c r="O330" s="1010"/>
      <c r="P330" s="163"/>
      <c r="Q330" s="181">
        <f t="shared" si="247"/>
        <v>38.533333333333331</v>
      </c>
      <c r="R330" s="107">
        <f t="shared" si="249"/>
        <v>0</v>
      </c>
      <c r="S330" s="108">
        <f t="shared" si="218"/>
        <v>1223.7983560411221</v>
      </c>
      <c r="T330" s="109">
        <f t="shared" si="219"/>
        <v>0</v>
      </c>
      <c r="U330" s="110">
        <f t="shared" si="220"/>
        <v>11.727272727272727</v>
      </c>
      <c r="V330" s="111">
        <f t="shared" si="221"/>
        <v>0</v>
      </c>
      <c r="W330" s="88"/>
      <c r="X330" s="1016" t="s">
        <v>204</v>
      </c>
      <c r="Y330" s="1009"/>
      <c r="Z330" s="1010"/>
      <c r="AA330" s="163">
        <v>131</v>
      </c>
      <c r="AB330" s="114">
        <f>'Cél.por tricoma'!BN126</f>
        <v>38.033333333333331</v>
      </c>
      <c r="AC330" s="107">
        <f t="shared" si="251"/>
        <v>4982.3666666666668</v>
      </c>
      <c r="AD330" s="108">
        <f t="shared" si="245"/>
        <v>1631.731141388163</v>
      </c>
      <c r="AE330" s="109">
        <f t="shared" si="223"/>
        <v>8129882.8478143374</v>
      </c>
      <c r="AF330" s="110">
        <f t="shared" si="246"/>
        <v>11.445783132530121</v>
      </c>
      <c r="AG330" s="111">
        <f t="shared" si="224"/>
        <v>93052875.968959287</v>
      </c>
      <c r="AH330" s="88"/>
      <c r="AI330" s="1016" t="s">
        <v>204</v>
      </c>
      <c r="AJ330" s="1009"/>
      <c r="AK330" s="1010"/>
      <c r="AL330" s="163"/>
      <c r="AM330" s="114">
        <f t="shared" si="252"/>
        <v>60.333333333333336</v>
      </c>
      <c r="AN330" s="107">
        <f t="shared" si="253"/>
        <v>0</v>
      </c>
      <c r="AO330" s="108">
        <f t="shared" si="227"/>
        <v>294.29544416262564</v>
      </c>
      <c r="AP330" s="109">
        <f t="shared" si="228"/>
        <v>0</v>
      </c>
      <c r="AQ330" s="110">
        <f t="shared" si="229"/>
        <v>11.797872340425531</v>
      </c>
      <c r="AR330" s="111">
        <f t="shared" si="230"/>
        <v>0</v>
      </c>
      <c r="AS330" s="88"/>
      <c r="AT330" s="1016" t="s">
        <v>204</v>
      </c>
      <c r="AU330" s="1009"/>
      <c r="AV330" s="1010"/>
      <c r="AW330" s="163"/>
      <c r="AX330" s="114"/>
      <c r="AY330" s="107">
        <f t="shared" si="254"/>
        <v>0</v>
      </c>
      <c r="AZ330" s="108">
        <f>Calibração!$E$33</f>
        <v>1223.7983560411221</v>
      </c>
      <c r="BA330" s="109">
        <f t="shared" si="231"/>
        <v>0</v>
      </c>
      <c r="BB330" s="110">
        <f t="shared" si="232"/>
        <v>10.888888888888889</v>
      </c>
      <c r="BC330" s="111">
        <f t="shared" si="233"/>
        <v>0</v>
      </c>
      <c r="BD330" s="88"/>
      <c r="BE330" s="1016" t="s">
        <v>204</v>
      </c>
      <c r="BF330" s="1009"/>
      <c r="BG330" s="1010"/>
      <c r="BH330" s="163"/>
      <c r="BI330" s="114">
        <f>'Cél.por tricoma'!BN312</f>
        <v>2.6666666666666665</v>
      </c>
      <c r="BJ330" s="107">
        <f t="shared" si="234"/>
        <v>0</v>
      </c>
      <c r="BK330" s="108">
        <f t="shared" si="235"/>
        <v>1631.731141388163</v>
      </c>
      <c r="BL330" s="109">
        <f t="shared" si="236"/>
        <v>0</v>
      </c>
      <c r="BM330" s="163">
        <f t="shared" si="237"/>
        <v>13.527027027027026</v>
      </c>
      <c r="BN330" s="111">
        <f t="shared" si="238"/>
        <v>0</v>
      </c>
      <c r="BO330" s="88"/>
      <c r="BP330" s="1016" t="s">
        <v>204</v>
      </c>
      <c r="BQ330" s="1009"/>
      <c r="BR330" s="1010"/>
      <c r="BS330" s="163"/>
      <c r="BT330" s="114">
        <f>'Cél.por tricoma'!BN358</f>
        <v>2.7126176552492343</v>
      </c>
      <c r="BU330" s="107">
        <f t="shared" si="239"/>
        <v>0</v>
      </c>
      <c r="BV330" s="108">
        <f t="shared" si="240"/>
        <v>1223.7983560411221</v>
      </c>
      <c r="BW330" s="109">
        <f t="shared" si="241"/>
        <v>0</v>
      </c>
      <c r="BX330" s="163">
        <f t="shared" si="242"/>
        <v>17.177419354838708</v>
      </c>
      <c r="BY330" s="111">
        <f t="shared" si="243"/>
        <v>0</v>
      </c>
      <c r="BZ330" s="1018"/>
      <c r="CA330" s="88"/>
      <c r="CB330" s="88"/>
      <c r="CC330" s="89"/>
      <c r="CD330" s="89"/>
      <c r="CE330" s="89"/>
      <c r="CF330" s="89"/>
      <c r="CG330" s="89"/>
      <c r="CH330" s="89"/>
      <c r="CI330" s="89"/>
      <c r="CJ330" s="89"/>
      <c r="CK330" s="89"/>
      <c r="CL330" s="89"/>
      <c r="CM330" s="89"/>
      <c r="CN330" s="89"/>
      <c r="CO330" s="89"/>
      <c r="CP330" s="89"/>
      <c r="CQ330" s="89"/>
      <c r="CR330" s="89"/>
      <c r="CS330" s="89"/>
      <c r="CT330" s="89"/>
    </row>
    <row r="331" spans="1:98" ht="15.75" customHeight="1">
      <c r="A331" s="1018"/>
      <c r="B331" s="1016" t="s">
        <v>262</v>
      </c>
      <c r="C331" s="1009"/>
      <c r="D331" s="1010"/>
      <c r="E331" s="163"/>
      <c r="F331" s="114">
        <f t="shared" si="213"/>
        <v>0</v>
      </c>
      <c r="G331" s="107">
        <f t="shared" si="214"/>
        <v>0</v>
      </c>
      <c r="H331" s="108">
        <f>Calibração!$G$755</f>
        <v>0</v>
      </c>
      <c r="I331" s="109">
        <f t="shared" si="215"/>
        <v>0</v>
      </c>
      <c r="J331" s="110">
        <f t="shared" si="216"/>
        <v>17.316666666666666</v>
      </c>
      <c r="K331" s="111">
        <f t="shared" si="217"/>
        <v>0</v>
      </c>
      <c r="L331" s="86"/>
      <c r="M331" s="1016" t="s">
        <v>262</v>
      </c>
      <c r="N331" s="1009"/>
      <c r="O331" s="1010"/>
      <c r="P331" s="163"/>
      <c r="Q331" s="181">
        <f t="shared" si="247"/>
        <v>8.5</v>
      </c>
      <c r="R331" s="107">
        <f t="shared" si="249"/>
        <v>0</v>
      </c>
      <c r="S331" s="108">
        <f t="shared" si="218"/>
        <v>1223.7983560411221</v>
      </c>
      <c r="T331" s="109">
        <f t="shared" si="219"/>
        <v>0</v>
      </c>
      <c r="U331" s="110">
        <f t="shared" si="220"/>
        <v>11.727272727272727</v>
      </c>
      <c r="V331" s="111">
        <f t="shared" si="221"/>
        <v>0</v>
      </c>
      <c r="W331" s="88"/>
      <c r="X331" s="1016" t="s">
        <v>262</v>
      </c>
      <c r="Y331" s="1009"/>
      <c r="Z331" s="1010"/>
      <c r="AA331" s="163">
        <v>6</v>
      </c>
      <c r="AB331" s="114">
        <f>'Cél.por tricoma'!BN127</f>
        <v>8.5217391304347831</v>
      </c>
      <c r="AC331" s="107">
        <f t="shared" si="251"/>
        <v>51.130434782608702</v>
      </c>
      <c r="AD331" s="108">
        <f t="shared" si="245"/>
        <v>1631.731141388163</v>
      </c>
      <c r="AE331" s="109">
        <f t="shared" si="223"/>
        <v>83431.122707499133</v>
      </c>
      <c r="AF331" s="110">
        <f t="shared" si="246"/>
        <v>11.445783132530121</v>
      </c>
      <c r="AG331" s="111">
        <f t="shared" si="224"/>
        <v>954934.53701354435</v>
      </c>
      <c r="AH331" s="88"/>
      <c r="AI331" s="1016" t="s">
        <v>262</v>
      </c>
      <c r="AJ331" s="1009"/>
      <c r="AK331" s="1010"/>
      <c r="AL331" s="163"/>
      <c r="AM331" s="114">
        <f t="shared" si="252"/>
        <v>7.4333333333333336</v>
      </c>
      <c r="AN331" s="107">
        <f t="shared" si="253"/>
        <v>0</v>
      </c>
      <c r="AO331" s="108">
        <f t="shared" si="227"/>
        <v>294.29544416262564</v>
      </c>
      <c r="AP331" s="109">
        <f t="shared" si="228"/>
        <v>0</v>
      </c>
      <c r="AQ331" s="110">
        <f t="shared" si="229"/>
        <v>11.797872340425531</v>
      </c>
      <c r="AR331" s="111">
        <f t="shared" si="230"/>
        <v>0</v>
      </c>
      <c r="AS331" s="88"/>
      <c r="AT331" s="1016" t="s">
        <v>262</v>
      </c>
      <c r="AU331" s="1009"/>
      <c r="AV331" s="1010"/>
      <c r="AW331" s="163"/>
      <c r="AX331" s="114"/>
      <c r="AY331" s="107">
        <f t="shared" si="254"/>
        <v>0</v>
      </c>
      <c r="AZ331" s="108">
        <f>Calibração!$E$33</f>
        <v>1223.7983560411221</v>
      </c>
      <c r="BA331" s="109">
        <f t="shared" si="231"/>
        <v>0</v>
      </c>
      <c r="BB331" s="110">
        <f t="shared" si="232"/>
        <v>10.888888888888889</v>
      </c>
      <c r="BC331" s="111">
        <f t="shared" si="233"/>
        <v>0</v>
      </c>
      <c r="BD331" s="88"/>
      <c r="BE331" s="1016" t="s">
        <v>262</v>
      </c>
      <c r="BF331" s="1009"/>
      <c r="BG331" s="1010"/>
      <c r="BH331" s="163"/>
      <c r="BI331" s="114">
        <f>'Cél.por tricoma'!BN313</f>
        <v>1</v>
      </c>
      <c r="BJ331" s="107">
        <f t="shared" si="234"/>
        <v>0</v>
      </c>
      <c r="BK331" s="108">
        <f t="shared" si="235"/>
        <v>1631.731141388163</v>
      </c>
      <c r="BL331" s="109">
        <f t="shared" si="236"/>
        <v>0</v>
      </c>
      <c r="BM331" s="163">
        <f t="shared" si="237"/>
        <v>13.527027027027026</v>
      </c>
      <c r="BN331" s="111">
        <f t="shared" si="238"/>
        <v>0</v>
      </c>
      <c r="BO331" s="88"/>
      <c r="BP331" s="1016" t="s">
        <v>262</v>
      </c>
      <c r="BQ331" s="1009"/>
      <c r="BR331" s="1010"/>
      <c r="BS331" s="163"/>
      <c r="BT331" s="114">
        <f>'Cél.por tricoma'!BN359</f>
        <v>1</v>
      </c>
      <c r="BU331" s="107">
        <f t="shared" si="239"/>
        <v>0</v>
      </c>
      <c r="BV331" s="108">
        <f t="shared" si="240"/>
        <v>1223.7983560411221</v>
      </c>
      <c r="BW331" s="109">
        <f t="shared" si="241"/>
        <v>0</v>
      </c>
      <c r="BX331" s="163">
        <f t="shared" si="242"/>
        <v>17.177419354838708</v>
      </c>
      <c r="BY331" s="111">
        <f t="shared" si="243"/>
        <v>0</v>
      </c>
      <c r="BZ331" s="1018"/>
      <c r="CA331" s="88"/>
      <c r="CB331" s="88"/>
      <c r="CC331" s="89"/>
      <c r="CD331" s="89"/>
      <c r="CE331" s="89"/>
      <c r="CF331" s="89"/>
      <c r="CG331" s="89"/>
      <c r="CH331" s="89"/>
      <c r="CI331" s="89"/>
      <c r="CJ331" s="89"/>
      <c r="CK331" s="89"/>
      <c r="CL331" s="89"/>
      <c r="CM331" s="89"/>
      <c r="CN331" s="89"/>
      <c r="CO331" s="89"/>
      <c r="CP331" s="89"/>
      <c r="CQ331" s="89"/>
      <c r="CR331" s="89"/>
      <c r="CS331" s="89"/>
      <c r="CT331" s="89"/>
    </row>
    <row r="332" spans="1:98" ht="15.75" customHeight="1">
      <c r="A332" s="1018"/>
      <c r="B332" s="1016" t="s">
        <v>263</v>
      </c>
      <c r="C332" s="1009"/>
      <c r="D332" s="1010"/>
      <c r="E332" s="163"/>
      <c r="F332" s="114">
        <f t="shared" si="213"/>
        <v>0</v>
      </c>
      <c r="G332" s="107">
        <f t="shared" si="214"/>
        <v>0</v>
      </c>
      <c r="H332" s="108">
        <f>Calibração!$G$755</f>
        <v>0</v>
      </c>
      <c r="I332" s="109">
        <f t="shared" si="215"/>
        <v>0</v>
      </c>
      <c r="J332" s="110">
        <f t="shared" si="216"/>
        <v>17.316666666666666</v>
      </c>
      <c r="K332" s="111">
        <f t="shared" si="217"/>
        <v>0</v>
      </c>
      <c r="L332" s="86"/>
      <c r="M332" s="1016" t="s">
        <v>263</v>
      </c>
      <c r="N332" s="1009"/>
      <c r="O332" s="1010"/>
      <c r="P332" s="163"/>
      <c r="Q332" s="181">
        <f t="shared" si="247"/>
        <v>3.24</v>
      </c>
      <c r="R332" s="107">
        <f t="shared" si="249"/>
        <v>0</v>
      </c>
      <c r="S332" s="108">
        <f t="shared" si="218"/>
        <v>1223.7983560411221</v>
      </c>
      <c r="T332" s="109">
        <f t="shared" si="219"/>
        <v>0</v>
      </c>
      <c r="U332" s="110">
        <f t="shared" si="220"/>
        <v>11.727272727272727</v>
      </c>
      <c r="V332" s="111">
        <f t="shared" si="221"/>
        <v>0</v>
      </c>
      <c r="W332" s="88"/>
      <c r="X332" s="1016" t="s">
        <v>263</v>
      </c>
      <c r="Y332" s="1009"/>
      <c r="Z332" s="1010"/>
      <c r="AA332" s="163">
        <v>1</v>
      </c>
      <c r="AB332" s="114">
        <f>'Cél.por tricoma'!BN128</f>
        <v>3.3666666666666667</v>
      </c>
      <c r="AC332" s="107">
        <f t="shared" si="251"/>
        <v>3.3666666666666667</v>
      </c>
      <c r="AD332" s="108">
        <f t="shared" si="245"/>
        <v>1631.731141388163</v>
      </c>
      <c r="AE332" s="109">
        <f t="shared" si="223"/>
        <v>5493.4948426734818</v>
      </c>
      <c r="AF332" s="110">
        <f t="shared" si="246"/>
        <v>11.445783132530121</v>
      </c>
      <c r="AG332" s="111">
        <f t="shared" si="224"/>
        <v>62877.350608913344</v>
      </c>
      <c r="AH332" s="88"/>
      <c r="AI332" s="1016" t="s">
        <v>263</v>
      </c>
      <c r="AJ332" s="1009"/>
      <c r="AK332" s="1010"/>
      <c r="AL332" s="163"/>
      <c r="AM332" s="114">
        <f t="shared" si="252"/>
        <v>2.6428571428571428</v>
      </c>
      <c r="AN332" s="107">
        <f t="shared" si="253"/>
        <v>0</v>
      </c>
      <c r="AO332" s="108">
        <f t="shared" si="227"/>
        <v>294.29544416262564</v>
      </c>
      <c r="AP332" s="109">
        <f t="shared" si="228"/>
        <v>0</v>
      </c>
      <c r="AQ332" s="110">
        <f t="shared" si="229"/>
        <v>11.797872340425531</v>
      </c>
      <c r="AR332" s="111">
        <f t="shared" si="230"/>
        <v>0</v>
      </c>
      <c r="AS332" s="88"/>
      <c r="AT332" s="1016" t="s">
        <v>263</v>
      </c>
      <c r="AU332" s="1009"/>
      <c r="AV332" s="1010"/>
      <c r="AW332" s="163"/>
      <c r="AX332" s="114"/>
      <c r="AY332" s="107">
        <f t="shared" si="254"/>
        <v>0</v>
      </c>
      <c r="AZ332" s="108">
        <f>Calibração!$E$33</f>
        <v>1223.7983560411221</v>
      </c>
      <c r="BA332" s="109">
        <f t="shared" si="231"/>
        <v>0</v>
      </c>
      <c r="BB332" s="110">
        <f t="shared" si="232"/>
        <v>10.888888888888889</v>
      </c>
      <c r="BC332" s="111">
        <f t="shared" si="233"/>
        <v>0</v>
      </c>
      <c r="BD332" s="88"/>
      <c r="BE332" s="1016" t="s">
        <v>263</v>
      </c>
      <c r="BF332" s="1009"/>
      <c r="BG332" s="1010"/>
      <c r="BH332" s="163"/>
      <c r="BI332" s="114">
        <f>'Cél.por tricoma'!BN314</f>
        <v>1</v>
      </c>
      <c r="BJ332" s="107">
        <f t="shared" si="234"/>
        <v>0</v>
      </c>
      <c r="BK332" s="108">
        <f t="shared" si="235"/>
        <v>1631.731141388163</v>
      </c>
      <c r="BL332" s="109">
        <f t="shared" si="236"/>
        <v>0</v>
      </c>
      <c r="BM332" s="163">
        <f t="shared" si="237"/>
        <v>13.527027027027026</v>
      </c>
      <c r="BN332" s="111">
        <f t="shared" si="238"/>
        <v>0</v>
      </c>
      <c r="BO332" s="88"/>
      <c r="BP332" s="1016" t="s">
        <v>263</v>
      </c>
      <c r="BQ332" s="1009"/>
      <c r="BR332" s="1010"/>
      <c r="BS332" s="163"/>
      <c r="BT332" s="114">
        <f>'Cél.por tricoma'!BN360</f>
        <v>1</v>
      </c>
      <c r="BU332" s="107">
        <f t="shared" si="239"/>
        <v>0</v>
      </c>
      <c r="BV332" s="108">
        <f t="shared" si="240"/>
        <v>1223.7983560411221</v>
      </c>
      <c r="BW332" s="109">
        <f t="shared" si="241"/>
        <v>0</v>
      </c>
      <c r="BX332" s="163">
        <f t="shared" si="242"/>
        <v>17.177419354838708</v>
      </c>
      <c r="BY332" s="111">
        <f t="shared" si="243"/>
        <v>0</v>
      </c>
      <c r="BZ332" s="1018"/>
      <c r="CA332" s="88"/>
      <c r="CB332" s="88"/>
      <c r="CC332" s="89"/>
      <c r="CD332" s="89"/>
      <c r="CE332" s="89"/>
      <c r="CF332" s="89"/>
      <c r="CG332" s="89"/>
      <c r="CH332" s="89"/>
      <c r="CI332" s="89"/>
      <c r="CJ332" s="89"/>
      <c r="CK332" s="89"/>
      <c r="CL332" s="89"/>
      <c r="CM332" s="89"/>
      <c r="CN332" s="89"/>
      <c r="CO332" s="89"/>
      <c r="CP332" s="89"/>
      <c r="CQ332" s="89"/>
      <c r="CR332" s="89"/>
      <c r="CS332" s="89"/>
      <c r="CT332" s="89"/>
    </row>
    <row r="333" spans="1:98" ht="15.75" customHeight="1">
      <c r="A333" s="1018"/>
      <c r="B333" s="1008" t="s">
        <v>122</v>
      </c>
      <c r="C333" s="1009"/>
      <c r="D333" s="1010"/>
      <c r="E333" s="163"/>
      <c r="F333" s="115">
        <f t="shared" si="213"/>
        <v>0</v>
      </c>
      <c r="G333" s="107">
        <f t="shared" si="214"/>
        <v>0</v>
      </c>
      <c r="H333" s="108">
        <f>Calibração!$G$755</f>
        <v>0</v>
      </c>
      <c r="I333" s="109">
        <f t="shared" si="215"/>
        <v>0</v>
      </c>
      <c r="J333" s="110">
        <f t="shared" si="216"/>
        <v>17.316666666666666</v>
      </c>
      <c r="K333" s="111">
        <f t="shared" si="217"/>
        <v>0</v>
      </c>
      <c r="L333" s="86"/>
      <c r="M333" s="1008" t="s">
        <v>122</v>
      </c>
      <c r="N333" s="1009"/>
      <c r="O333" s="1010"/>
      <c r="P333" s="163"/>
      <c r="Q333" s="181">
        <f t="shared" si="247"/>
        <v>1</v>
      </c>
      <c r="R333" s="107">
        <f t="shared" si="249"/>
        <v>0</v>
      </c>
      <c r="S333" s="108">
        <f t="shared" si="218"/>
        <v>1223.7983560411221</v>
      </c>
      <c r="T333" s="109">
        <f t="shared" si="219"/>
        <v>0</v>
      </c>
      <c r="U333" s="110">
        <f t="shared" si="220"/>
        <v>11.727272727272727</v>
      </c>
      <c r="V333" s="111">
        <f t="shared" si="221"/>
        <v>0</v>
      </c>
      <c r="W333" s="88"/>
      <c r="X333" s="1008" t="s">
        <v>122</v>
      </c>
      <c r="Y333" s="1009"/>
      <c r="Z333" s="1010"/>
      <c r="AA333" s="163">
        <v>5</v>
      </c>
      <c r="AB333" s="115">
        <f>'Cél.por tricoma'!BN129</f>
        <v>1</v>
      </c>
      <c r="AC333" s="107">
        <f t="shared" si="251"/>
        <v>5</v>
      </c>
      <c r="AD333" s="108">
        <f t="shared" si="245"/>
        <v>1631.731141388163</v>
      </c>
      <c r="AE333" s="109">
        <f t="shared" si="223"/>
        <v>8158.6557069408154</v>
      </c>
      <c r="AF333" s="110">
        <f t="shared" si="246"/>
        <v>11.445783132530121</v>
      </c>
      <c r="AG333" s="111">
        <f t="shared" si="224"/>
        <v>93382.203874623796</v>
      </c>
      <c r="AH333" s="88"/>
      <c r="AI333" s="1008" t="s">
        <v>122</v>
      </c>
      <c r="AJ333" s="1009"/>
      <c r="AK333" s="1010"/>
      <c r="AL333" s="163"/>
      <c r="AM333" s="115">
        <f t="shared" si="252"/>
        <v>1</v>
      </c>
      <c r="AN333" s="107">
        <f t="shared" si="253"/>
        <v>0</v>
      </c>
      <c r="AO333" s="108">
        <f t="shared" si="227"/>
        <v>294.29544416262564</v>
      </c>
      <c r="AP333" s="109">
        <f t="shared" si="228"/>
        <v>0</v>
      </c>
      <c r="AQ333" s="110">
        <f t="shared" si="229"/>
        <v>11.797872340425531</v>
      </c>
      <c r="AR333" s="111">
        <f t="shared" si="230"/>
        <v>0</v>
      </c>
      <c r="AS333" s="88"/>
      <c r="AT333" s="1008" t="s">
        <v>122</v>
      </c>
      <c r="AU333" s="1009"/>
      <c r="AV333" s="1010"/>
      <c r="AW333" s="163"/>
      <c r="AX333" s="115"/>
      <c r="AY333" s="107">
        <f t="shared" si="254"/>
        <v>0</v>
      </c>
      <c r="AZ333" s="108">
        <f>Calibração!$E$33</f>
        <v>1223.7983560411221</v>
      </c>
      <c r="BA333" s="109">
        <f t="shared" si="231"/>
        <v>0</v>
      </c>
      <c r="BB333" s="110">
        <f t="shared" si="232"/>
        <v>10.888888888888889</v>
      </c>
      <c r="BC333" s="111">
        <f t="shared" si="233"/>
        <v>0</v>
      </c>
      <c r="BD333" s="88"/>
      <c r="BE333" s="1008" t="s">
        <v>122</v>
      </c>
      <c r="BF333" s="1009"/>
      <c r="BG333" s="1010"/>
      <c r="BH333" s="163"/>
      <c r="BI333" s="115">
        <f>'Cél.por tricoma'!BN315</f>
        <v>1</v>
      </c>
      <c r="BJ333" s="107">
        <f t="shared" si="234"/>
        <v>0</v>
      </c>
      <c r="BK333" s="108">
        <f t="shared" si="235"/>
        <v>1631.731141388163</v>
      </c>
      <c r="BL333" s="109">
        <f t="shared" si="236"/>
        <v>0</v>
      </c>
      <c r="BM333" s="163">
        <f t="shared" si="237"/>
        <v>13.527027027027026</v>
      </c>
      <c r="BN333" s="111">
        <f t="shared" si="238"/>
        <v>0</v>
      </c>
      <c r="BO333" s="88"/>
      <c r="BP333" s="1008" t="s">
        <v>122</v>
      </c>
      <c r="BQ333" s="1009"/>
      <c r="BR333" s="1010"/>
      <c r="BS333" s="163"/>
      <c r="BT333" s="115">
        <f>'Cél.por tricoma'!BN361</f>
        <v>1</v>
      </c>
      <c r="BU333" s="107">
        <f t="shared" si="239"/>
        <v>0</v>
      </c>
      <c r="BV333" s="108">
        <f t="shared" si="240"/>
        <v>1223.7983560411221</v>
      </c>
      <c r="BW333" s="109">
        <f t="shared" si="241"/>
        <v>0</v>
      </c>
      <c r="BX333" s="163">
        <f t="shared" si="242"/>
        <v>17.177419354838708</v>
      </c>
      <c r="BY333" s="111">
        <f t="shared" si="243"/>
        <v>0</v>
      </c>
      <c r="BZ333" s="1018"/>
      <c r="CA333" s="88"/>
      <c r="CB333" s="88"/>
      <c r="CC333" s="89"/>
      <c r="CD333" s="89"/>
      <c r="CE333" s="89"/>
      <c r="CF333" s="89"/>
      <c r="CG333" s="89"/>
      <c r="CH333" s="89"/>
      <c r="CI333" s="89"/>
      <c r="CJ333" s="89"/>
      <c r="CK333" s="89"/>
      <c r="CL333" s="89"/>
      <c r="CM333" s="89"/>
      <c r="CN333" s="89"/>
      <c r="CO333" s="89"/>
      <c r="CP333" s="89"/>
      <c r="CQ333" s="89"/>
      <c r="CR333" s="89"/>
      <c r="CS333" s="89"/>
      <c r="CT333" s="89"/>
    </row>
    <row r="334" spans="1:98" ht="15.75" customHeight="1">
      <c r="A334" s="1018"/>
      <c r="B334" s="1008" t="s">
        <v>120</v>
      </c>
      <c r="C334" s="1009"/>
      <c r="D334" s="1010"/>
      <c r="E334" s="163"/>
      <c r="F334" s="115">
        <f t="shared" si="213"/>
        <v>0</v>
      </c>
      <c r="G334" s="107">
        <f t="shared" si="214"/>
        <v>0</v>
      </c>
      <c r="H334" s="108">
        <f>Calibração!$G$755</f>
        <v>0</v>
      </c>
      <c r="I334" s="109">
        <f t="shared" si="215"/>
        <v>0</v>
      </c>
      <c r="J334" s="110">
        <f t="shared" si="216"/>
        <v>17.316666666666666</v>
      </c>
      <c r="K334" s="111">
        <f t="shared" si="217"/>
        <v>0</v>
      </c>
      <c r="L334" s="86"/>
      <c r="M334" s="1008" t="s">
        <v>120</v>
      </c>
      <c r="N334" s="1009"/>
      <c r="O334" s="1010"/>
      <c r="P334" s="163"/>
      <c r="Q334" s="181">
        <f t="shared" si="247"/>
        <v>1</v>
      </c>
      <c r="R334" s="107">
        <f t="shared" si="249"/>
        <v>0</v>
      </c>
      <c r="S334" s="108">
        <f t="shared" si="218"/>
        <v>1223.7983560411221</v>
      </c>
      <c r="T334" s="109">
        <f t="shared" si="219"/>
        <v>0</v>
      </c>
      <c r="U334" s="110">
        <f t="shared" si="220"/>
        <v>11.727272727272727</v>
      </c>
      <c r="V334" s="111">
        <f t="shared" si="221"/>
        <v>0</v>
      </c>
      <c r="W334" s="88"/>
      <c r="X334" s="1008" t="s">
        <v>120</v>
      </c>
      <c r="Y334" s="1009"/>
      <c r="Z334" s="1010"/>
      <c r="AA334" s="163">
        <v>6</v>
      </c>
      <c r="AB334" s="115">
        <f>'Cél.por tricoma'!BN130</f>
        <v>1</v>
      </c>
      <c r="AC334" s="107">
        <f t="shared" si="251"/>
        <v>6</v>
      </c>
      <c r="AD334" s="108">
        <f t="shared" si="245"/>
        <v>1631.731141388163</v>
      </c>
      <c r="AE334" s="109">
        <f t="shared" si="223"/>
        <v>9790.3868483289771</v>
      </c>
      <c r="AF334" s="110">
        <f t="shared" si="246"/>
        <v>11.445783132530121</v>
      </c>
      <c r="AG334" s="111">
        <f t="shared" si="224"/>
        <v>112058.64464954853</v>
      </c>
      <c r="AH334" s="88"/>
      <c r="AI334" s="1008" t="s">
        <v>120</v>
      </c>
      <c r="AJ334" s="1009"/>
      <c r="AK334" s="1010"/>
      <c r="AL334" s="163"/>
      <c r="AM334" s="115">
        <f t="shared" si="252"/>
        <v>1</v>
      </c>
      <c r="AN334" s="107">
        <f t="shared" si="253"/>
        <v>0</v>
      </c>
      <c r="AO334" s="108">
        <f t="shared" si="227"/>
        <v>294.29544416262564</v>
      </c>
      <c r="AP334" s="109">
        <f t="shared" si="228"/>
        <v>0</v>
      </c>
      <c r="AQ334" s="110">
        <f t="shared" si="229"/>
        <v>11.797872340425531</v>
      </c>
      <c r="AR334" s="111">
        <f t="shared" si="230"/>
        <v>0</v>
      </c>
      <c r="AS334" s="88"/>
      <c r="AT334" s="1008" t="s">
        <v>120</v>
      </c>
      <c r="AU334" s="1009"/>
      <c r="AV334" s="1010"/>
      <c r="AW334" s="163"/>
      <c r="AX334" s="115"/>
      <c r="AY334" s="107">
        <f t="shared" si="254"/>
        <v>0</v>
      </c>
      <c r="AZ334" s="108">
        <f>Calibração!$E$33</f>
        <v>1223.7983560411221</v>
      </c>
      <c r="BA334" s="109">
        <f t="shared" si="231"/>
        <v>0</v>
      </c>
      <c r="BB334" s="110">
        <f t="shared" si="232"/>
        <v>10.888888888888889</v>
      </c>
      <c r="BC334" s="111">
        <f t="shared" si="233"/>
        <v>0</v>
      </c>
      <c r="BD334" s="88"/>
      <c r="BE334" s="1008" t="s">
        <v>120</v>
      </c>
      <c r="BF334" s="1009"/>
      <c r="BG334" s="1010"/>
      <c r="BH334" s="163"/>
      <c r="BI334" s="115">
        <f>'Cél.por tricoma'!BN316</f>
        <v>7.5</v>
      </c>
      <c r="BJ334" s="107">
        <f t="shared" si="234"/>
        <v>0</v>
      </c>
      <c r="BK334" s="108">
        <f t="shared" si="235"/>
        <v>1631.731141388163</v>
      </c>
      <c r="BL334" s="109">
        <f t="shared" si="236"/>
        <v>0</v>
      </c>
      <c r="BM334" s="163">
        <f t="shared" si="237"/>
        <v>13.527027027027026</v>
      </c>
      <c r="BN334" s="111">
        <f t="shared" si="238"/>
        <v>0</v>
      </c>
      <c r="BO334" s="88"/>
      <c r="BP334" s="1008" t="s">
        <v>120</v>
      </c>
      <c r="BQ334" s="1009"/>
      <c r="BR334" s="1010"/>
      <c r="BS334" s="163"/>
      <c r="BT334" s="115" t="e">
        <f>'Cél.por tricoma'!BN362</f>
        <v>#DIV/0!</v>
      </c>
      <c r="BU334" s="107" t="e">
        <f t="shared" si="239"/>
        <v>#DIV/0!</v>
      </c>
      <c r="BV334" s="108">
        <f t="shared" si="240"/>
        <v>1223.7983560411221</v>
      </c>
      <c r="BW334" s="109" t="e">
        <f t="shared" si="241"/>
        <v>#DIV/0!</v>
      </c>
      <c r="BX334" s="163">
        <f t="shared" si="242"/>
        <v>17.177419354838708</v>
      </c>
      <c r="BY334" s="111" t="e">
        <f t="shared" si="243"/>
        <v>#DIV/0!</v>
      </c>
      <c r="BZ334" s="1018"/>
      <c r="CA334" s="88"/>
      <c r="CB334" s="88"/>
      <c r="CC334" s="89"/>
      <c r="CD334" s="89"/>
      <c r="CE334" s="89"/>
      <c r="CF334" s="89"/>
      <c r="CG334" s="89"/>
      <c r="CH334" s="89"/>
      <c r="CI334" s="89"/>
      <c r="CJ334" s="89"/>
      <c r="CK334" s="89"/>
      <c r="CL334" s="89"/>
      <c r="CM334" s="89"/>
      <c r="CN334" s="89"/>
      <c r="CO334" s="89"/>
      <c r="CP334" s="89"/>
      <c r="CQ334" s="89"/>
      <c r="CR334" s="89"/>
      <c r="CS334" s="89"/>
      <c r="CT334" s="89"/>
    </row>
    <row r="335" spans="1:98" ht="15.75" customHeight="1">
      <c r="A335" s="1018"/>
      <c r="B335" s="1008" t="s">
        <v>123</v>
      </c>
      <c r="C335" s="1009"/>
      <c r="D335" s="1010"/>
      <c r="E335" s="163"/>
      <c r="F335" s="115">
        <f t="shared" si="213"/>
        <v>0</v>
      </c>
      <c r="G335" s="107">
        <f t="shared" si="214"/>
        <v>0</v>
      </c>
      <c r="H335" s="108">
        <f>Calibração!$G$755</f>
        <v>0</v>
      </c>
      <c r="I335" s="109">
        <f t="shared" si="215"/>
        <v>0</v>
      </c>
      <c r="J335" s="110">
        <f t="shared" si="216"/>
        <v>17.316666666666666</v>
      </c>
      <c r="K335" s="111">
        <f t="shared" si="217"/>
        <v>0</v>
      </c>
      <c r="L335" s="86"/>
      <c r="M335" s="1008" t="s">
        <v>123</v>
      </c>
      <c r="N335" s="1009"/>
      <c r="O335" s="1010"/>
      <c r="P335" s="163"/>
      <c r="Q335" s="181">
        <f t="shared" si="247"/>
        <v>1</v>
      </c>
      <c r="R335" s="107">
        <f t="shared" si="249"/>
        <v>0</v>
      </c>
      <c r="S335" s="108">
        <f t="shared" si="218"/>
        <v>1223.7983560411221</v>
      </c>
      <c r="T335" s="109">
        <f t="shared" si="219"/>
        <v>0</v>
      </c>
      <c r="U335" s="110">
        <f t="shared" si="220"/>
        <v>11.727272727272727</v>
      </c>
      <c r="V335" s="111">
        <f t="shared" si="221"/>
        <v>0</v>
      </c>
      <c r="W335" s="88"/>
      <c r="X335" s="1008" t="s">
        <v>123</v>
      </c>
      <c r="Y335" s="1009"/>
      <c r="Z335" s="1010"/>
      <c r="AA335" s="163">
        <v>0</v>
      </c>
      <c r="AB335" s="115">
        <f>'Cél.por tricoma'!BN131</f>
        <v>1</v>
      </c>
      <c r="AC335" s="107">
        <f t="shared" si="251"/>
        <v>0</v>
      </c>
      <c r="AD335" s="108">
        <f t="shared" si="245"/>
        <v>1631.731141388163</v>
      </c>
      <c r="AE335" s="109">
        <f t="shared" si="223"/>
        <v>0</v>
      </c>
      <c r="AF335" s="110">
        <f t="shared" si="246"/>
        <v>11.445783132530121</v>
      </c>
      <c r="AG335" s="111">
        <f t="shared" si="224"/>
        <v>0</v>
      </c>
      <c r="AH335" s="88"/>
      <c r="AI335" s="1008" t="s">
        <v>123</v>
      </c>
      <c r="AJ335" s="1009"/>
      <c r="AK335" s="1010"/>
      <c r="AL335" s="163"/>
      <c r="AM335" s="115">
        <f t="shared" si="252"/>
        <v>1</v>
      </c>
      <c r="AN335" s="107">
        <f t="shared" si="253"/>
        <v>0</v>
      </c>
      <c r="AO335" s="108">
        <f t="shared" si="227"/>
        <v>294.29544416262564</v>
      </c>
      <c r="AP335" s="109">
        <f t="shared" si="228"/>
        <v>0</v>
      </c>
      <c r="AQ335" s="110">
        <f t="shared" si="229"/>
        <v>11.797872340425531</v>
      </c>
      <c r="AR335" s="111">
        <f t="shared" si="230"/>
        <v>0</v>
      </c>
      <c r="AS335" s="88"/>
      <c r="AT335" s="1008" t="s">
        <v>123</v>
      </c>
      <c r="AU335" s="1009"/>
      <c r="AV335" s="1010"/>
      <c r="AW335" s="163"/>
      <c r="AX335" s="115"/>
      <c r="AY335" s="107">
        <f t="shared" si="254"/>
        <v>0</v>
      </c>
      <c r="AZ335" s="108">
        <f>Calibração!$E$33</f>
        <v>1223.7983560411221</v>
      </c>
      <c r="BA335" s="109">
        <f t="shared" si="231"/>
        <v>0</v>
      </c>
      <c r="BB335" s="110">
        <f t="shared" si="232"/>
        <v>10.888888888888889</v>
      </c>
      <c r="BC335" s="111">
        <f t="shared" si="233"/>
        <v>0</v>
      </c>
      <c r="BD335" s="88"/>
      <c r="BE335" s="1008" t="s">
        <v>123</v>
      </c>
      <c r="BF335" s="1009"/>
      <c r="BG335" s="1010"/>
      <c r="BH335" s="163"/>
      <c r="BI335" s="115">
        <f>'Cél.por tricoma'!BN317</f>
        <v>2</v>
      </c>
      <c r="BJ335" s="107">
        <f t="shared" si="234"/>
        <v>0</v>
      </c>
      <c r="BK335" s="108">
        <f t="shared" si="235"/>
        <v>1631.731141388163</v>
      </c>
      <c r="BL335" s="109">
        <f t="shared" si="236"/>
        <v>0</v>
      </c>
      <c r="BM335" s="163">
        <f t="shared" si="237"/>
        <v>13.527027027027026</v>
      </c>
      <c r="BN335" s="111">
        <f t="shared" si="238"/>
        <v>0</v>
      </c>
      <c r="BO335" s="88"/>
      <c r="BP335" s="1008" t="s">
        <v>123</v>
      </c>
      <c r="BQ335" s="1009"/>
      <c r="BR335" s="1010"/>
      <c r="BS335" s="163"/>
      <c r="BT335" s="115" t="e">
        <f>'Cél.por tricoma'!BN363</f>
        <v>#DIV/0!</v>
      </c>
      <c r="BU335" s="107" t="e">
        <f t="shared" si="239"/>
        <v>#DIV/0!</v>
      </c>
      <c r="BV335" s="108">
        <f t="shared" si="240"/>
        <v>1223.7983560411221</v>
      </c>
      <c r="BW335" s="109" t="e">
        <f t="shared" si="241"/>
        <v>#DIV/0!</v>
      </c>
      <c r="BX335" s="163">
        <f t="shared" si="242"/>
        <v>17.177419354838708</v>
      </c>
      <c r="BY335" s="111" t="e">
        <f t="shared" si="243"/>
        <v>#DIV/0!</v>
      </c>
      <c r="BZ335" s="1018"/>
      <c r="CA335" s="88"/>
      <c r="CB335" s="88"/>
      <c r="CC335" s="89"/>
      <c r="CD335" s="89"/>
      <c r="CE335" s="89"/>
      <c r="CF335" s="89"/>
      <c r="CG335" s="89"/>
      <c r="CH335" s="89"/>
      <c r="CI335" s="89"/>
      <c r="CJ335" s="89"/>
      <c r="CK335" s="89"/>
      <c r="CL335" s="89"/>
      <c r="CM335" s="89"/>
      <c r="CN335" s="89"/>
      <c r="CO335" s="89"/>
      <c r="CP335" s="89"/>
      <c r="CQ335" s="89"/>
      <c r="CR335" s="89"/>
      <c r="CS335" s="89"/>
      <c r="CT335" s="89"/>
    </row>
    <row r="336" spans="1:98" ht="15.75" customHeight="1">
      <c r="A336" s="1018"/>
      <c r="B336" s="1015" t="s">
        <v>214</v>
      </c>
      <c r="C336" s="1009"/>
      <c r="D336" s="1010"/>
      <c r="E336" s="163"/>
      <c r="F336" s="114">
        <f t="shared" si="213"/>
        <v>0</v>
      </c>
      <c r="G336" s="107">
        <f t="shared" si="214"/>
        <v>0</v>
      </c>
      <c r="H336" s="108">
        <f>Calibração!$G$755</f>
        <v>0</v>
      </c>
      <c r="I336" s="109">
        <f t="shared" si="215"/>
        <v>0</v>
      </c>
      <c r="J336" s="110">
        <f t="shared" si="216"/>
        <v>17.316666666666666</v>
      </c>
      <c r="K336" s="111">
        <f t="shared" si="217"/>
        <v>0</v>
      </c>
      <c r="L336" s="86"/>
      <c r="M336" s="1015" t="s">
        <v>214</v>
      </c>
      <c r="N336" s="1009"/>
      <c r="O336" s="1010"/>
      <c r="P336" s="163"/>
      <c r="Q336" s="181">
        <f t="shared" si="247"/>
        <v>6.4615384615384617</v>
      </c>
      <c r="R336" s="107">
        <f t="shared" si="249"/>
        <v>0</v>
      </c>
      <c r="S336" s="108">
        <f t="shared" si="218"/>
        <v>1223.7983560411221</v>
      </c>
      <c r="T336" s="109">
        <f t="shared" si="219"/>
        <v>0</v>
      </c>
      <c r="U336" s="110">
        <f t="shared" si="220"/>
        <v>11.727272727272727</v>
      </c>
      <c r="V336" s="111">
        <f t="shared" si="221"/>
        <v>0</v>
      </c>
      <c r="W336" s="88"/>
      <c r="X336" s="1015" t="s">
        <v>214</v>
      </c>
      <c r="Y336" s="1009"/>
      <c r="Z336" s="1010"/>
      <c r="AA336" s="163">
        <v>4</v>
      </c>
      <c r="AB336" s="114">
        <f>'Cél.por tricoma'!BN132</f>
        <v>5</v>
      </c>
      <c r="AC336" s="107">
        <f t="shared" si="251"/>
        <v>20</v>
      </c>
      <c r="AD336" s="108">
        <f t="shared" si="245"/>
        <v>1631.731141388163</v>
      </c>
      <c r="AE336" s="109">
        <f t="shared" si="223"/>
        <v>32634.622827763262</v>
      </c>
      <c r="AF336" s="110">
        <f t="shared" si="246"/>
        <v>11.445783132530121</v>
      </c>
      <c r="AG336" s="111">
        <f t="shared" si="224"/>
        <v>373528.81549849518</v>
      </c>
      <c r="AH336" s="88"/>
      <c r="AI336" s="1015" t="s">
        <v>214</v>
      </c>
      <c r="AJ336" s="1009"/>
      <c r="AK336" s="1010"/>
      <c r="AL336" s="163"/>
      <c r="AM336" s="114">
        <f t="shared" si="252"/>
        <v>5.5</v>
      </c>
      <c r="AN336" s="107">
        <f t="shared" si="253"/>
        <v>0</v>
      </c>
      <c r="AO336" s="108">
        <f t="shared" si="227"/>
        <v>294.29544416262564</v>
      </c>
      <c r="AP336" s="109">
        <f t="shared" si="228"/>
        <v>0</v>
      </c>
      <c r="AQ336" s="110">
        <f t="shared" si="229"/>
        <v>11.797872340425531</v>
      </c>
      <c r="AR336" s="111">
        <f t="shared" si="230"/>
        <v>0</v>
      </c>
      <c r="AS336" s="88"/>
      <c r="AT336" s="1015" t="s">
        <v>214</v>
      </c>
      <c r="AU336" s="1009"/>
      <c r="AV336" s="1010"/>
      <c r="AW336" s="163"/>
      <c r="AX336" s="114"/>
      <c r="AY336" s="107">
        <v>0</v>
      </c>
      <c r="AZ336" s="108">
        <f>Calibração!$E$33</f>
        <v>1223.7983560411221</v>
      </c>
      <c r="BA336" s="109">
        <f t="shared" si="231"/>
        <v>0</v>
      </c>
      <c r="BB336" s="110">
        <f t="shared" si="232"/>
        <v>10.888888888888889</v>
      </c>
      <c r="BC336" s="111">
        <f t="shared" si="233"/>
        <v>0</v>
      </c>
      <c r="BD336" s="88"/>
      <c r="BE336" s="1015" t="s">
        <v>214</v>
      </c>
      <c r="BF336" s="1009"/>
      <c r="BG336" s="1010"/>
      <c r="BH336" s="163"/>
      <c r="BI336" s="114">
        <f>'Cél.por tricoma'!BN318</f>
        <v>1</v>
      </c>
      <c r="BJ336" s="107">
        <f t="shared" si="234"/>
        <v>0</v>
      </c>
      <c r="BK336" s="108">
        <f t="shared" si="235"/>
        <v>1631.731141388163</v>
      </c>
      <c r="BL336" s="109">
        <f t="shared" si="236"/>
        <v>0</v>
      </c>
      <c r="BM336" s="163">
        <f t="shared" si="237"/>
        <v>13.527027027027026</v>
      </c>
      <c r="BN336" s="111">
        <f t="shared" si="238"/>
        <v>0</v>
      </c>
      <c r="BO336" s="88"/>
      <c r="BP336" s="1015" t="s">
        <v>214</v>
      </c>
      <c r="BQ336" s="1009"/>
      <c r="BR336" s="1010"/>
      <c r="BS336" s="163"/>
      <c r="BT336" s="114">
        <f>'Cél.por tricoma'!BN364</f>
        <v>1</v>
      </c>
      <c r="BU336" s="107">
        <f t="shared" si="239"/>
        <v>0</v>
      </c>
      <c r="BV336" s="108">
        <f t="shared" si="240"/>
        <v>1223.7983560411221</v>
      </c>
      <c r="BW336" s="109">
        <f t="shared" si="241"/>
        <v>0</v>
      </c>
      <c r="BX336" s="163">
        <f t="shared" si="242"/>
        <v>17.177419354838708</v>
      </c>
      <c r="BY336" s="111">
        <f t="shared" si="243"/>
        <v>0</v>
      </c>
      <c r="BZ336" s="1018"/>
      <c r="CA336" s="88"/>
      <c r="CB336" s="88"/>
      <c r="CC336" s="89"/>
      <c r="CD336" s="89"/>
      <c r="CE336" s="89"/>
      <c r="CF336" s="89"/>
      <c r="CG336" s="89"/>
      <c r="CH336" s="89"/>
      <c r="CI336" s="89"/>
      <c r="CJ336" s="89"/>
      <c r="CK336" s="89"/>
      <c r="CL336" s="89"/>
      <c r="CM336" s="89"/>
      <c r="CN336" s="89"/>
      <c r="CO336" s="89"/>
      <c r="CP336" s="89"/>
      <c r="CQ336" s="89"/>
      <c r="CR336" s="89"/>
      <c r="CS336" s="89"/>
      <c r="CT336" s="89"/>
    </row>
    <row r="337" spans="1:98" ht="15.75" customHeight="1">
      <c r="A337" s="1018"/>
      <c r="B337" s="1015" t="s">
        <v>218</v>
      </c>
      <c r="C337" s="1009"/>
      <c r="D337" s="1010"/>
      <c r="E337" s="163"/>
      <c r="F337" s="114">
        <f t="shared" si="213"/>
        <v>0</v>
      </c>
      <c r="G337" s="107">
        <f t="shared" si="214"/>
        <v>0</v>
      </c>
      <c r="H337" s="108">
        <f>Calibração!$G$755</f>
        <v>0</v>
      </c>
      <c r="I337" s="109">
        <f t="shared" si="215"/>
        <v>0</v>
      </c>
      <c r="J337" s="110">
        <f t="shared" si="216"/>
        <v>17.316666666666666</v>
      </c>
      <c r="K337" s="111">
        <f t="shared" si="217"/>
        <v>0</v>
      </c>
      <c r="L337" s="86"/>
      <c r="M337" s="1015" t="s">
        <v>218</v>
      </c>
      <c r="N337" s="1009"/>
      <c r="O337" s="1010"/>
      <c r="P337" s="163"/>
      <c r="Q337" s="181">
        <f t="shared" si="247"/>
        <v>1.6666666666666667</v>
      </c>
      <c r="R337" s="107">
        <f t="shared" si="249"/>
        <v>0</v>
      </c>
      <c r="S337" s="108">
        <f t="shared" si="218"/>
        <v>1223.7983560411221</v>
      </c>
      <c r="T337" s="109">
        <f t="shared" si="219"/>
        <v>0</v>
      </c>
      <c r="U337" s="110">
        <f t="shared" si="220"/>
        <v>11.727272727272727</v>
      </c>
      <c r="V337" s="111">
        <f t="shared" si="221"/>
        <v>0</v>
      </c>
      <c r="W337" s="88"/>
      <c r="X337" s="1015" t="s">
        <v>218</v>
      </c>
      <c r="Y337" s="1009"/>
      <c r="Z337" s="1010"/>
      <c r="AA337" s="163">
        <v>2</v>
      </c>
      <c r="AB337" s="114">
        <f>'Cél.por tricoma'!BN133</f>
        <v>2</v>
      </c>
      <c r="AC337" s="107">
        <f t="shared" si="251"/>
        <v>4</v>
      </c>
      <c r="AD337" s="108">
        <f t="shared" si="245"/>
        <v>1631.731141388163</v>
      </c>
      <c r="AE337" s="109">
        <f t="shared" si="223"/>
        <v>6526.924565552652</v>
      </c>
      <c r="AF337" s="110">
        <f t="shared" si="246"/>
        <v>11.445783132530121</v>
      </c>
      <c r="AG337" s="111">
        <f t="shared" si="224"/>
        <v>74705.763099699034</v>
      </c>
      <c r="AH337" s="88"/>
      <c r="AI337" s="1015" t="s">
        <v>218</v>
      </c>
      <c r="AJ337" s="1009"/>
      <c r="AK337" s="1010"/>
      <c r="AL337" s="163"/>
      <c r="AM337" s="114">
        <f t="shared" si="252"/>
        <v>2</v>
      </c>
      <c r="AN337" s="107">
        <f t="shared" si="253"/>
        <v>0</v>
      </c>
      <c r="AO337" s="108">
        <f t="shared" si="227"/>
        <v>294.29544416262564</v>
      </c>
      <c r="AP337" s="109">
        <f t="shared" si="228"/>
        <v>0</v>
      </c>
      <c r="AQ337" s="110">
        <f t="shared" si="229"/>
        <v>11.797872340425531</v>
      </c>
      <c r="AR337" s="111">
        <f t="shared" si="230"/>
        <v>0</v>
      </c>
      <c r="AS337" s="88"/>
      <c r="AT337" s="1015" t="s">
        <v>218</v>
      </c>
      <c r="AU337" s="1009"/>
      <c r="AV337" s="1010"/>
      <c r="AW337" s="163"/>
      <c r="AX337" s="114"/>
      <c r="AY337" s="107">
        <f t="shared" ref="AY337:AY342" si="255">AW337*AX337</f>
        <v>0</v>
      </c>
      <c r="AZ337" s="108">
        <f>Calibração!$E$33</f>
        <v>1223.7983560411221</v>
      </c>
      <c r="BA337" s="109">
        <f t="shared" si="231"/>
        <v>0</v>
      </c>
      <c r="BB337" s="110">
        <f t="shared" si="232"/>
        <v>10.888888888888889</v>
      </c>
      <c r="BC337" s="111">
        <f t="shared" si="233"/>
        <v>0</v>
      </c>
      <c r="BD337" s="88"/>
      <c r="BE337" s="1015" t="s">
        <v>218</v>
      </c>
      <c r="BF337" s="1009"/>
      <c r="BG337" s="1010"/>
      <c r="BH337" s="163"/>
      <c r="BI337" s="114">
        <f>'Cél.por tricoma'!BN319</f>
        <v>1</v>
      </c>
      <c r="BJ337" s="107">
        <f t="shared" si="234"/>
        <v>0</v>
      </c>
      <c r="BK337" s="108">
        <f t="shared" si="235"/>
        <v>1631.731141388163</v>
      </c>
      <c r="BL337" s="109">
        <f t="shared" si="236"/>
        <v>0</v>
      </c>
      <c r="BM337" s="163">
        <f t="shared" si="237"/>
        <v>13.527027027027026</v>
      </c>
      <c r="BN337" s="111">
        <f t="shared" si="238"/>
        <v>0</v>
      </c>
      <c r="BO337" s="88"/>
      <c r="BP337" s="1015" t="s">
        <v>218</v>
      </c>
      <c r="BQ337" s="1009"/>
      <c r="BR337" s="1010"/>
      <c r="BS337" s="163"/>
      <c r="BT337" s="114">
        <f>'Cél.por tricoma'!BN365</f>
        <v>1</v>
      </c>
      <c r="BU337" s="107">
        <f t="shared" si="239"/>
        <v>0</v>
      </c>
      <c r="BV337" s="108">
        <f t="shared" si="240"/>
        <v>1223.7983560411221</v>
      </c>
      <c r="BW337" s="109">
        <f t="shared" si="241"/>
        <v>0</v>
      </c>
      <c r="BX337" s="163">
        <f t="shared" si="242"/>
        <v>17.177419354838708</v>
      </c>
      <c r="BY337" s="111">
        <f t="shared" si="243"/>
        <v>0</v>
      </c>
      <c r="BZ337" s="1018"/>
      <c r="CA337" s="88"/>
      <c r="CB337" s="88"/>
      <c r="CC337" s="89"/>
      <c r="CD337" s="89"/>
      <c r="CE337" s="89"/>
      <c r="CF337" s="89"/>
      <c r="CG337" s="89"/>
      <c r="CH337" s="89"/>
      <c r="CI337" s="89"/>
      <c r="CJ337" s="89"/>
      <c r="CK337" s="89"/>
      <c r="CL337" s="89"/>
      <c r="CM337" s="89"/>
      <c r="CN337" s="89"/>
      <c r="CO337" s="89"/>
      <c r="CP337" s="89"/>
      <c r="CQ337" s="89"/>
      <c r="CR337" s="89"/>
      <c r="CS337" s="89"/>
      <c r="CT337" s="89"/>
    </row>
    <row r="338" spans="1:98" ht="15.75" customHeight="1">
      <c r="A338" s="1018"/>
      <c r="B338" s="1008" t="s">
        <v>126</v>
      </c>
      <c r="C338" s="1009"/>
      <c r="D338" s="1010"/>
      <c r="E338" s="163"/>
      <c r="F338" s="115">
        <f t="shared" si="213"/>
        <v>0</v>
      </c>
      <c r="G338" s="107">
        <f t="shared" si="214"/>
        <v>0</v>
      </c>
      <c r="H338" s="108">
        <f>Calibração!$G$755</f>
        <v>0</v>
      </c>
      <c r="I338" s="109">
        <f t="shared" si="215"/>
        <v>0</v>
      </c>
      <c r="J338" s="110">
        <f t="shared" si="216"/>
        <v>17.316666666666666</v>
      </c>
      <c r="K338" s="111">
        <f t="shared" si="217"/>
        <v>0</v>
      </c>
      <c r="L338" s="86"/>
      <c r="M338" s="1008" t="s">
        <v>126</v>
      </c>
      <c r="N338" s="1009"/>
      <c r="O338" s="1010"/>
      <c r="P338" s="163"/>
      <c r="Q338" s="181">
        <f t="shared" si="247"/>
        <v>1</v>
      </c>
      <c r="R338" s="107">
        <f t="shared" si="249"/>
        <v>0</v>
      </c>
      <c r="S338" s="108">
        <f t="shared" si="218"/>
        <v>1223.7983560411221</v>
      </c>
      <c r="T338" s="109">
        <f t="shared" si="219"/>
        <v>0</v>
      </c>
      <c r="U338" s="110">
        <f t="shared" si="220"/>
        <v>11.727272727272727</v>
      </c>
      <c r="V338" s="111">
        <f t="shared" si="221"/>
        <v>0</v>
      </c>
      <c r="W338" s="88"/>
      <c r="X338" s="1008" t="s">
        <v>126</v>
      </c>
      <c r="Y338" s="1009"/>
      <c r="Z338" s="1010"/>
      <c r="AA338" s="163">
        <v>0</v>
      </c>
      <c r="AB338" s="115">
        <f>'Cél.por tricoma'!BN134</f>
        <v>1</v>
      </c>
      <c r="AC338" s="107">
        <f t="shared" si="251"/>
        <v>0</v>
      </c>
      <c r="AD338" s="108">
        <f t="shared" si="245"/>
        <v>1631.731141388163</v>
      </c>
      <c r="AE338" s="109">
        <f t="shared" si="223"/>
        <v>0</v>
      </c>
      <c r="AF338" s="110">
        <f t="shared" si="246"/>
        <v>11.445783132530121</v>
      </c>
      <c r="AG338" s="111">
        <f t="shared" si="224"/>
        <v>0</v>
      </c>
      <c r="AH338" s="88"/>
      <c r="AI338" s="1008" t="s">
        <v>126</v>
      </c>
      <c r="AJ338" s="1009"/>
      <c r="AK338" s="1010"/>
      <c r="AL338" s="163"/>
      <c r="AM338" s="115">
        <f t="shared" si="252"/>
        <v>1</v>
      </c>
      <c r="AN338" s="107">
        <f t="shared" si="253"/>
        <v>0</v>
      </c>
      <c r="AO338" s="108">
        <f t="shared" si="227"/>
        <v>294.29544416262564</v>
      </c>
      <c r="AP338" s="109">
        <f t="shared" si="228"/>
        <v>0</v>
      </c>
      <c r="AQ338" s="110">
        <f t="shared" si="229"/>
        <v>11.797872340425531</v>
      </c>
      <c r="AR338" s="111">
        <f t="shared" si="230"/>
        <v>0</v>
      </c>
      <c r="AS338" s="88"/>
      <c r="AT338" s="1008" t="s">
        <v>126</v>
      </c>
      <c r="AU338" s="1009"/>
      <c r="AV338" s="1010"/>
      <c r="AW338" s="163"/>
      <c r="AX338" s="115"/>
      <c r="AY338" s="107">
        <f t="shared" si="255"/>
        <v>0</v>
      </c>
      <c r="AZ338" s="108">
        <f>Calibração!$E$33</f>
        <v>1223.7983560411221</v>
      </c>
      <c r="BA338" s="109">
        <f t="shared" si="231"/>
        <v>0</v>
      </c>
      <c r="BB338" s="110">
        <f t="shared" si="232"/>
        <v>10.888888888888889</v>
      </c>
      <c r="BC338" s="111">
        <f t="shared" si="233"/>
        <v>0</v>
      </c>
      <c r="BD338" s="88"/>
      <c r="BE338" s="1008" t="s">
        <v>126</v>
      </c>
      <c r="BF338" s="1009"/>
      <c r="BG338" s="1010"/>
      <c r="BH338" s="163"/>
      <c r="BI338" s="115">
        <f>'Cél.por tricoma'!BN320</f>
        <v>1</v>
      </c>
      <c r="BJ338" s="107">
        <f t="shared" si="234"/>
        <v>0</v>
      </c>
      <c r="BK338" s="108">
        <f t="shared" si="235"/>
        <v>1631.731141388163</v>
      </c>
      <c r="BL338" s="109">
        <f t="shared" si="236"/>
        <v>0</v>
      </c>
      <c r="BM338" s="163">
        <f t="shared" si="237"/>
        <v>13.527027027027026</v>
      </c>
      <c r="BN338" s="111">
        <f t="shared" si="238"/>
        <v>0</v>
      </c>
      <c r="BO338" s="88"/>
      <c r="BP338" s="1008" t="s">
        <v>126</v>
      </c>
      <c r="BQ338" s="1009"/>
      <c r="BR338" s="1010"/>
      <c r="BS338" s="163"/>
      <c r="BT338" s="115">
        <f>'Cél.por tricoma'!BN366</f>
        <v>1</v>
      </c>
      <c r="BU338" s="107">
        <f t="shared" si="239"/>
        <v>0</v>
      </c>
      <c r="BV338" s="108">
        <f t="shared" si="240"/>
        <v>1223.7983560411221</v>
      </c>
      <c r="BW338" s="109">
        <f t="shared" si="241"/>
        <v>0</v>
      </c>
      <c r="BX338" s="163">
        <f t="shared" si="242"/>
        <v>17.177419354838708</v>
      </c>
      <c r="BY338" s="111">
        <f t="shared" si="243"/>
        <v>0</v>
      </c>
      <c r="BZ338" s="1018"/>
      <c r="CA338" s="88"/>
      <c r="CB338" s="88"/>
      <c r="CC338" s="89"/>
      <c r="CD338" s="89"/>
      <c r="CE338" s="89"/>
      <c r="CF338" s="89"/>
      <c r="CG338" s="89"/>
      <c r="CH338" s="89"/>
      <c r="CI338" s="89"/>
      <c r="CJ338" s="89"/>
      <c r="CK338" s="89"/>
      <c r="CL338" s="89"/>
      <c r="CM338" s="89"/>
      <c r="CN338" s="89"/>
      <c r="CO338" s="89"/>
      <c r="CP338" s="89"/>
      <c r="CQ338" s="89"/>
      <c r="CR338" s="89"/>
      <c r="CS338" s="89"/>
      <c r="CT338" s="89"/>
    </row>
    <row r="339" spans="1:98" ht="15.75" customHeight="1">
      <c r="A339" s="1018"/>
      <c r="B339" s="1011" t="s">
        <v>129</v>
      </c>
      <c r="C339" s="1009"/>
      <c r="D339" s="1010"/>
      <c r="E339" s="163"/>
      <c r="F339" s="115">
        <f t="shared" si="213"/>
        <v>0</v>
      </c>
      <c r="G339" s="107">
        <f t="shared" si="214"/>
        <v>0</v>
      </c>
      <c r="H339" s="108">
        <f>Calibração!$G$755</f>
        <v>0</v>
      </c>
      <c r="I339" s="109">
        <f t="shared" si="215"/>
        <v>0</v>
      </c>
      <c r="J339" s="110">
        <f t="shared" si="216"/>
        <v>17.316666666666666</v>
      </c>
      <c r="K339" s="111">
        <f t="shared" si="217"/>
        <v>0</v>
      </c>
      <c r="L339" s="86"/>
      <c r="M339" s="1011" t="s">
        <v>129</v>
      </c>
      <c r="N339" s="1009"/>
      <c r="O339" s="1010"/>
      <c r="P339" s="163"/>
      <c r="Q339" s="181">
        <f t="shared" si="247"/>
        <v>1</v>
      </c>
      <c r="R339" s="107">
        <f t="shared" si="249"/>
        <v>0</v>
      </c>
      <c r="S339" s="108">
        <f t="shared" si="218"/>
        <v>1223.7983560411221</v>
      </c>
      <c r="T339" s="109">
        <f t="shared" si="219"/>
        <v>0</v>
      </c>
      <c r="U339" s="110">
        <f t="shared" si="220"/>
        <v>11.727272727272727</v>
      </c>
      <c r="V339" s="111">
        <f t="shared" si="221"/>
        <v>0</v>
      </c>
      <c r="W339" s="88"/>
      <c r="X339" s="1011" t="s">
        <v>129</v>
      </c>
      <c r="Y339" s="1009"/>
      <c r="Z339" s="1010"/>
      <c r="AA339" s="163">
        <v>3</v>
      </c>
      <c r="AB339" s="115">
        <f>'Cél.por tricoma'!BN135</f>
        <v>1</v>
      </c>
      <c r="AC339" s="107">
        <f t="shared" si="251"/>
        <v>3</v>
      </c>
      <c r="AD339" s="108">
        <f t="shared" si="245"/>
        <v>1631.731141388163</v>
      </c>
      <c r="AE339" s="109">
        <f t="shared" si="223"/>
        <v>4895.1934241644885</v>
      </c>
      <c r="AF339" s="110">
        <f t="shared" si="246"/>
        <v>11.445783132530121</v>
      </c>
      <c r="AG339" s="111">
        <f t="shared" si="224"/>
        <v>56029.322324774264</v>
      </c>
      <c r="AH339" s="88"/>
      <c r="AI339" s="1011" t="s">
        <v>129</v>
      </c>
      <c r="AJ339" s="1009"/>
      <c r="AK339" s="1010"/>
      <c r="AL339" s="163"/>
      <c r="AM339" s="115">
        <f t="shared" si="252"/>
        <v>1</v>
      </c>
      <c r="AN339" s="107">
        <f t="shared" si="253"/>
        <v>0</v>
      </c>
      <c r="AO339" s="108">
        <f t="shared" si="227"/>
        <v>294.29544416262564</v>
      </c>
      <c r="AP339" s="109">
        <f t="shared" si="228"/>
        <v>0</v>
      </c>
      <c r="AQ339" s="110">
        <f t="shared" si="229"/>
        <v>11.797872340425531</v>
      </c>
      <c r="AR339" s="111">
        <f t="shared" si="230"/>
        <v>0</v>
      </c>
      <c r="AS339" s="88"/>
      <c r="AT339" s="1011" t="s">
        <v>129</v>
      </c>
      <c r="AU339" s="1009"/>
      <c r="AV339" s="1010"/>
      <c r="AW339" s="163"/>
      <c r="AX339" s="115"/>
      <c r="AY339" s="107">
        <f t="shared" si="255"/>
        <v>0</v>
      </c>
      <c r="AZ339" s="108">
        <f>Calibração!$E$33</f>
        <v>1223.7983560411221</v>
      </c>
      <c r="BA339" s="109">
        <f t="shared" si="231"/>
        <v>0</v>
      </c>
      <c r="BB339" s="110">
        <f t="shared" si="232"/>
        <v>10.888888888888889</v>
      </c>
      <c r="BC339" s="111">
        <f t="shared" si="233"/>
        <v>0</v>
      </c>
      <c r="BD339" s="88"/>
      <c r="BE339" s="1011" t="s">
        <v>129</v>
      </c>
      <c r="BF339" s="1009"/>
      <c r="BG339" s="1010"/>
      <c r="BH339" s="163"/>
      <c r="BI339" s="115">
        <f>'Cél.por tricoma'!BN321</f>
        <v>1</v>
      </c>
      <c r="BJ339" s="107">
        <f t="shared" si="234"/>
        <v>0</v>
      </c>
      <c r="BK339" s="108">
        <f t="shared" si="235"/>
        <v>1631.731141388163</v>
      </c>
      <c r="BL339" s="109">
        <f t="shared" si="236"/>
        <v>0</v>
      </c>
      <c r="BM339" s="163">
        <f t="shared" si="237"/>
        <v>13.527027027027026</v>
      </c>
      <c r="BN339" s="111">
        <f t="shared" si="238"/>
        <v>0</v>
      </c>
      <c r="BO339" s="88"/>
      <c r="BP339" s="1011" t="s">
        <v>129</v>
      </c>
      <c r="BQ339" s="1009"/>
      <c r="BR339" s="1010"/>
      <c r="BS339" s="163"/>
      <c r="BT339" s="115">
        <f>'Cél.por tricoma'!BN367</f>
        <v>1</v>
      </c>
      <c r="BU339" s="107">
        <f t="shared" si="239"/>
        <v>0</v>
      </c>
      <c r="BV339" s="108">
        <f t="shared" si="240"/>
        <v>1223.7983560411221</v>
      </c>
      <c r="BW339" s="109">
        <f t="shared" si="241"/>
        <v>0</v>
      </c>
      <c r="BX339" s="163">
        <f t="shared" si="242"/>
        <v>17.177419354838708</v>
      </c>
      <c r="BY339" s="111">
        <f t="shared" si="243"/>
        <v>0</v>
      </c>
      <c r="BZ339" s="1018"/>
      <c r="CA339" s="88"/>
      <c r="CB339" s="88"/>
      <c r="CC339" s="89"/>
      <c r="CD339" s="89"/>
      <c r="CE339" s="89"/>
      <c r="CF339" s="89"/>
      <c r="CG339" s="89"/>
      <c r="CH339" s="89"/>
      <c r="CI339" s="89"/>
      <c r="CJ339" s="89"/>
      <c r="CK339" s="89"/>
      <c r="CL339" s="89"/>
      <c r="CM339" s="89"/>
      <c r="CN339" s="89"/>
      <c r="CO339" s="89"/>
      <c r="CP339" s="89"/>
      <c r="CQ339" s="89"/>
      <c r="CR339" s="89"/>
      <c r="CS339" s="89"/>
      <c r="CT339" s="89"/>
    </row>
    <row r="340" spans="1:98" ht="15.75" customHeight="1">
      <c r="A340" s="1018"/>
      <c r="B340" s="1011" t="s">
        <v>264</v>
      </c>
      <c r="C340" s="1009"/>
      <c r="D340" s="1010"/>
      <c r="E340" s="163"/>
      <c r="F340" s="115">
        <f t="shared" si="213"/>
        <v>0</v>
      </c>
      <c r="G340" s="107">
        <f t="shared" si="214"/>
        <v>0</v>
      </c>
      <c r="H340" s="108">
        <f>Calibração!$G$755</f>
        <v>0</v>
      </c>
      <c r="I340" s="109">
        <f t="shared" si="215"/>
        <v>0</v>
      </c>
      <c r="J340" s="110">
        <f t="shared" si="216"/>
        <v>17.316666666666666</v>
      </c>
      <c r="K340" s="111">
        <f t="shared" si="217"/>
        <v>0</v>
      </c>
      <c r="L340" s="86"/>
      <c r="M340" s="1011" t="s">
        <v>264</v>
      </c>
      <c r="N340" s="1009"/>
      <c r="O340" s="1010"/>
      <c r="P340" s="163"/>
      <c r="Q340" s="181">
        <f t="shared" si="247"/>
        <v>1</v>
      </c>
      <c r="R340" s="107">
        <f t="shared" si="249"/>
        <v>0</v>
      </c>
      <c r="S340" s="108">
        <f t="shared" si="218"/>
        <v>1223.7983560411221</v>
      </c>
      <c r="T340" s="109">
        <f t="shared" si="219"/>
        <v>0</v>
      </c>
      <c r="U340" s="110">
        <f t="shared" si="220"/>
        <v>11.727272727272727</v>
      </c>
      <c r="V340" s="111">
        <f t="shared" si="221"/>
        <v>0</v>
      </c>
      <c r="W340" s="88"/>
      <c r="X340" s="1011" t="s">
        <v>264</v>
      </c>
      <c r="Y340" s="1009"/>
      <c r="Z340" s="1010"/>
      <c r="AA340" s="163">
        <v>0</v>
      </c>
      <c r="AB340" s="115">
        <f>'Cél.por tricoma'!BN136</f>
        <v>1</v>
      </c>
      <c r="AC340" s="107">
        <f t="shared" si="251"/>
        <v>0</v>
      </c>
      <c r="AD340" s="108">
        <f t="shared" si="245"/>
        <v>1631.731141388163</v>
      </c>
      <c r="AE340" s="109">
        <f t="shared" si="223"/>
        <v>0</v>
      </c>
      <c r="AF340" s="110">
        <f t="shared" si="246"/>
        <v>11.445783132530121</v>
      </c>
      <c r="AG340" s="111">
        <f t="shared" si="224"/>
        <v>0</v>
      </c>
      <c r="AH340" s="88"/>
      <c r="AI340" s="1011" t="s">
        <v>264</v>
      </c>
      <c r="AJ340" s="1009"/>
      <c r="AK340" s="1010"/>
      <c r="AL340" s="163"/>
      <c r="AM340" s="115">
        <f t="shared" si="252"/>
        <v>1</v>
      </c>
      <c r="AN340" s="107">
        <f t="shared" si="253"/>
        <v>0</v>
      </c>
      <c r="AO340" s="108">
        <f t="shared" si="227"/>
        <v>294.29544416262564</v>
      </c>
      <c r="AP340" s="109">
        <f t="shared" si="228"/>
        <v>0</v>
      </c>
      <c r="AQ340" s="110">
        <f t="shared" si="229"/>
        <v>11.797872340425531</v>
      </c>
      <c r="AR340" s="111">
        <f t="shared" si="230"/>
        <v>0</v>
      </c>
      <c r="AS340" s="88"/>
      <c r="AT340" s="1011" t="s">
        <v>264</v>
      </c>
      <c r="AU340" s="1009"/>
      <c r="AV340" s="1010"/>
      <c r="AW340" s="163"/>
      <c r="AX340" s="115"/>
      <c r="AY340" s="107">
        <f t="shared" si="255"/>
        <v>0</v>
      </c>
      <c r="AZ340" s="108">
        <f>Calibração!$E$33</f>
        <v>1223.7983560411221</v>
      </c>
      <c r="BA340" s="109">
        <f t="shared" si="231"/>
        <v>0</v>
      </c>
      <c r="BB340" s="110">
        <f t="shared" si="232"/>
        <v>10.888888888888889</v>
      </c>
      <c r="BC340" s="111">
        <f t="shared" si="233"/>
        <v>0</v>
      </c>
      <c r="BD340" s="88"/>
      <c r="BE340" s="1011" t="s">
        <v>264</v>
      </c>
      <c r="BF340" s="1009"/>
      <c r="BG340" s="1010"/>
      <c r="BH340" s="163"/>
      <c r="BI340" s="115" t="e">
        <f>'Cél.por tricoma'!BN322</f>
        <v>#DIV/0!</v>
      </c>
      <c r="BJ340" s="107" t="e">
        <f t="shared" si="234"/>
        <v>#DIV/0!</v>
      </c>
      <c r="BK340" s="108">
        <f t="shared" si="235"/>
        <v>1631.731141388163</v>
      </c>
      <c r="BL340" s="109" t="e">
        <f t="shared" si="236"/>
        <v>#DIV/0!</v>
      </c>
      <c r="BM340" s="163">
        <f t="shared" si="237"/>
        <v>13.527027027027026</v>
      </c>
      <c r="BN340" s="111" t="e">
        <f t="shared" si="238"/>
        <v>#DIV/0!</v>
      </c>
      <c r="BO340" s="88"/>
      <c r="BP340" s="1011" t="s">
        <v>264</v>
      </c>
      <c r="BQ340" s="1009"/>
      <c r="BR340" s="1010"/>
      <c r="BS340" s="163"/>
      <c r="BT340" s="115" t="e">
        <f>'Cél.por tricoma'!BN368</f>
        <v>#DIV/0!</v>
      </c>
      <c r="BU340" s="107" t="e">
        <f t="shared" si="239"/>
        <v>#DIV/0!</v>
      </c>
      <c r="BV340" s="108">
        <f t="shared" si="240"/>
        <v>1223.7983560411221</v>
      </c>
      <c r="BW340" s="109" t="e">
        <f t="shared" si="241"/>
        <v>#DIV/0!</v>
      </c>
      <c r="BX340" s="163">
        <f t="shared" si="242"/>
        <v>17.177419354838708</v>
      </c>
      <c r="BY340" s="111" t="e">
        <f t="shared" si="243"/>
        <v>#DIV/0!</v>
      </c>
      <c r="BZ340" s="1018"/>
      <c r="CA340" s="88"/>
      <c r="CB340" s="88"/>
      <c r="CC340" s="89"/>
      <c r="CD340" s="89"/>
      <c r="CE340" s="89"/>
      <c r="CF340" s="89"/>
      <c r="CG340" s="89"/>
      <c r="CH340" s="89"/>
      <c r="CI340" s="89"/>
      <c r="CJ340" s="89"/>
      <c r="CK340" s="89"/>
      <c r="CL340" s="89"/>
      <c r="CM340" s="89"/>
      <c r="CN340" s="89"/>
      <c r="CO340" s="89"/>
      <c r="CP340" s="89"/>
      <c r="CQ340" s="89"/>
      <c r="CR340" s="89"/>
      <c r="CS340" s="89"/>
      <c r="CT340" s="89"/>
    </row>
    <row r="341" spans="1:98" ht="15.75" customHeight="1">
      <c r="A341" s="1018"/>
      <c r="B341" s="1011" t="s">
        <v>138</v>
      </c>
      <c r="C341" s="1009"/>
      <c r="D341" s="1010"/>
      <c r="E341" s="163"/>
      <c r="F341" s="115">
        <f t="shared" si="213"/>
        <v>0</v>
      </c>
      <c r="G341" s="107">
        <f t="shared" si="214"/>
        <v>0</v>
      </c>
      <c r="H341" s="108">
        <f>Calibração!$G$755</f>
        <v>0</v>
      </c>
      <c r="I341" s="109">
        <f t="shared" si="215"/>
        <v>0</v>
      </c>
      <c r="J341" s="110">
        <f t="shared" si="216"/>
        <v>17.316666666666666</v>
      </c>
      <c r="K341" s="111">
        <f t="shared" si="217"/>
        <v>0</v>
      </c>
      <c r="L341" s="86"/>
      <c r="M341" s="1011" t="s">
        <v>138</v>
      </c>
      <c r="N341" s="1009"/>
      <c r="O341" s="1010"/>
      <c r="P341" s="163"/>
      <c r="Q341" s="181">
        <f t="shared" si="247"/>
        <v>1</v>
      </c>
      <c r="R341" s="107">
        <f t="shared" si="249"/>
        <v>0</v>
      </c>
      <c r="S341" s="108">
        <f t="shared" si="218"/>
        <v>1223.7983560411221</v>
      </c>
      <c r="T341" s="109">
        <f t="shared" si="219"/>
        <v>0</v>
      </c>
      <c r="U341" s="110">
        <f t="shared" si="220"/>
        <v>11.727272727272727</v>
      </c>
      <c r="V341" s="111">
        <f t="shared" si="221"/>
        <v>0</v>
      </c>
      <c r="W341" s="88"/>
      <c r="X341" s="1011" t="s">
        <v>138</v>
      </c>
      <c r="Y341" s="1009"/>
      <c r="Z341" s="1010"/>
      <c r="AA341" s="163">
        <v>3</v>
      </c>
      <c r="AB341" s="115">
        <f>'Cél.por tricoma'!BN137</f>
        <v>1</v>
      </c>
      <c r="AC341" s="107">
        <f t="shared" si="251"/>
        <v>3</v>
      </c>
      <c r="AD341" s="108">
        <f t="shared" si="245"/>
        <v>1631.731141388163</v>
      </c>
      <c r="AE341" s="109">
        <f t="shared" si="223"/>
        <v>4895.1934241644885</v>
      </c>
      <c r="AF341" s="110">
        <f t="shared" si="246"/>
        <v>11.445783132530121</v>
      </c>
      <c r="AG341" s="111">
        <f t="shared" si="224"/>
        <v>56029.322324774264</v>
      </c>
      <c r="AH341" s="88"/>
      <c r="AI341" s="1011" t="s">
        <v>138</v>
      </c>
      <c r="AJ341" s="1009"/>
      <c r="AK341" s="1010"/>
      <c r="AL341" s="163"/>
      <c r="AM341" s="115">
        <f t="shared" si="252"/>
        <v>1</v>
      </c>
      <c r="AN341" s="107">
        <f t="shared" si="253"/>
        <v>0</v>
      </c>
      <c r="AO341" s="108">
        <f t="shared" si="227"/>
        <v>294.29544416262564</v>
      </c>
      <c r="AP341" s="109">
        <f t="shared" si="228"/>
        <v>0</v>
      </c>
      <c r="AQ341" s="110">
        <f t="shared" si="229"/>
        <v>11.797872340425531</v>
      </c>
      <c r="AR341" s="111">
        <f t="shared" si="230"/>
        <v>0</v>
      </c>
      <c r="AS341" s="88"/>
      <c r="AT341" s="1011" t="s">
        <v>138</v>
      </c>
      <c r="AU341" s="1009"/>
      <c r="AV341" s="1010"/>
      <c r="AW341" s="163"/>
      <c r="AX341" s="115"/>
      <c r="AY341" s="107">
        <f t="shared" si="255"/>
        <v>0</v>
      </c>
      <c r="AZ341" s="108">
        <f>Calibração!$E$33</f>
        <v>1223.7983560411221</v>
      </c>
      <c r="BA341" s="109">
        <f t="shared" si="231"/>
        <v>0</v>
      </c>
      <c r="BB341" s="110">
        <f t="shared" si="232"/>
        <v>10.888888888888889</v>
      </c>
      <c r="BC341" s="111">
        <f t="shared" si="233"/>
        <v>0</v>
      </c>
      <c r="BD341" s="88"/>
      <c r="BE341" s="1011" t="s">
        <v>138</v>
      </c>
      <c r="BF341" s="1009"/>
      <c r="BG341" s="1010"/>
      <c r="BH341" s="163"/>
      <c r="BI341" s="115">
        <f>'Cél.por tricoma'!BN323</f>
        <v>0</v>
      </c>
      <c r="BJ341" s="107">
        <f t="shared" si="234"/>
        <v>0</v>
      </c>
      <c r="BK341" s="108">
        <f t="shared" si="235"/>
        <v>1631.731141388163</v>
      </c>
      <c r="BL341" s="109">
        <f t="shared" si="236"/>
        <v>0</v>
      </c>
      <c r="BM341" s="163">
        <f t="shared" si="237"/>
        <v>13.527027027027026</v>
      </c>
      <c r="BN341" s="111">
        <f t="shared" si="238"/>
        <v>0</v>
      </c>
      <c r="BO341" s="88"/>
      <c r="BP341" s="1011" t="s">
        <v>138</v>
      </c>
      <c r="BQ341" s="1009"/>
      <c r="BR341" s="1010"/>
      <c r="BS341" s="163"/>
      <c r="BT341" s="115">
        <f>'Cél.por tricoma'!BN369</f>
        <v>0</v>
      </c>
      <c r="BU341" s="107">
        <f t="shared" si="239"/>
        <v>0</v>
      </c>
      <c r="BV341" s="108">
        <f t="shared" si="240"/>
        <v>1223.7983560411221</v>
      </c>
      <c r="BW341" s="109">
        <f t="shared" si="241"/>
        <v>0</v>
      </c>
      <c r="BX341" s="163">
        <f t="shared" si="242"/>
        <v>17.177419354838708</v>
      </c>
      <c r="BY341" s="111">
        <f t="shared" si="243"/>
        <v>0</v>
      </c>
      <c r="BZ341" s="1019"/>
      <c r="CA341" s="88"/>
      <c r="CB341" s="88"/>
      <c r="CC341" s="89"/>
      <c r="CD341" s="89"/>
      <c r="CE341" s="89"/>
      <c r="CF341" s="89"/>
      <c r="CG341" s="89"/>
      <c r="CH341" s="89"/>
      <c r="CI341" s="89"/>
      <c r="CJ341" s="89"/>
      <c r="CK341" s="89"/>
      <c r="CL341" s="89"/>
      <c r="CM341" s="89"/>
      <c r="CN341" s="89"/>
      <c r="CO341" s="89"/>
      <c r="CP341" s="89"/>
      <c r="CQ341" s="89"/>
      <c r="CR341" s="89"/>
      <c r="CS341" s="89"/>
      <c r="CT341" s="89"/>
    </row>
    <row r="342" spans="1:98" ht="15.75" customHeight="1" thickBot="1">
      <c r="A342" s="1019"/>
      <c r="B342" s="1005" t="s">
        <v>212</v>
      </c>
      <c r="C342" s="1006"/>
      <c r="D342" s="1007"/>
      <c r="E342" s="178"/>
      <c r="F342" s="131">
        <f t="shared" si="213"/>
        <v>0</v>
      </c>
      <c r="G342" s="126">
        <f t="shared" si="214"/>
        <v>0</v>
      </c>
      <c r="H342" s="108">
        <f>Calibração!$G$755</f>
        <v>0</v>
      </c>
      <c r="I342" s="128">
        <f t="shared" si="215"/>
        <v>0</v>
      </c>
      <c r="J342" s="110">
        <f t="shared" si="216"/>
        <v>17.316666666666666</v>
      </c>
      <c r="K342" s="130">
        <f t="shared" si="217"/>
        <v>0</v>
      </c>
      <c r="L342" s="86"/>
      <c r="M342" s="1005" t="s">
        <v>212</v>
      </c>
      <c r="N342" s="1006"/>
      <c r="O342" s="1007"/>
      <c r="P342" s="178"/>
      <c r="Q342" s="181">
        <f t="shared" si="247"/>
        <v>3</v>
      </c>
      <c r="R342" s="107">
        <f t="shared" si="249"/>
        <v>0</v>
      </c>
      <c r="S342" s="108">
        <f t="shared" si="218"/>
        <v>1223.7983560411221</v>
      </c>
      <c r="T342" s="128">
        <f t="shared" si="219"/>
        <v>0</v>
      </c>
      <c r="U342" s="110">
        <f t="shared" si="220"/>
        <v>11.727272727272727</v>
      </c>
      <c r="V342" s="130">
        <f t="shared" si="221"/>
        <v>0</v>
      </c>
      <c r="W342" s="88"/>
      <c r="X342" s="1005" t="s">
        <v>212</v>
      </c>
      <c r="Y342" s="1006"/>
      <c r="Z342" s="1007"/>
      <c r="AA342" s="178">
        <v>0</v>
      </c>
      <c r="AB342" s="689">
        <f>'Cél.por tricoma'!M396</f>
        <v>4.5</v>
      </c>
      <c r="AC342" s="126">
        <f t="shared" si="251"/>
        <v>0</v>
      </c>
      <c r="AD342" s="108">
        <f t="shared" si="245"/>
        <v>1631.731141388163</v>
      </c>
      <c r="AE342" s="109">
        <f t="shared" si="223"/>
        <v>0</v>
      </c>
      <c r="AF342" s="129">
        <f t="shared" si="246"/>
        <v>11.445783132530121</v>
      </c>
      <c r="AG342" s="130">
        <f t="shared" si="224"/>
        <v>0</v>
      </c>
      <c r="AH342" s="88"/>
      <c r="AI342" s="1005" t="s">
        <v>212</v>
      </c>
      <c r="AJ342" s="1006"/>
      <c r="AK342" s="1007"/>
      <c r="AL342" s="178"/>
      <c r="AM342" s="131" t="e">
        <f t="shared" si="252"/>
        <v>#DIV/0!</v>
      </c>
      <c r="AN342" s="126"/>
      <c r="AO342" s="108">
        <f t="shared" si="227"/>
        <v>294.29544416262564</v>
      </c>
      <c r="AP342" s="128">
        <f t="shared" si="228"/>
        <v>0</v>
      </c>
      <c r="AQ342" s="129">
        <f t="shared" si="229"/>
        <v>11.797872340425531</v>
      </c>
      <c r="AR342" s="130">
        <f t="shared" si="230"/>
        <v>0</v>
      </c>
      <c r="AS342" s="88"/>
      <c r="AT342" s="1005" t="s">
        <v>212</v>
      </c>
      <c r="AU342" s="1006"/>
      <c r="AV342" s="1007"/>
      <c r="AW342" s="178"/>
      <c r="AX342" s="131"/>
      <c r="AY342" s="126">
        <f t="shared" si="255"/>
        <v>0</v>
      </c>
      <c r="AZ342" s="127">
        <f>Calibração!$E$33</f>
        <v>1223.7983560411221</v>
      </c>
      <c r="BA342" s="128">
        <f t="shared" si="231"/>
        <v>0</v>
      </c>
      <c r="BB342" s="129">
        <f t="shared" si="232"/>
        <v>10.888888888888889</v>
      </c>
      <c r="BC342" s="130">
        <f t="shared" si="233"/>
        <v>0</v>
      </c>
      <c r="BD342" s="88"/>
      <c r="BE342" s="1005" t="s">
        <v>212</v>
      </c>
      <c r="BF342" s="1006"/>
      <c r="BG342" s="1007"/>
      <c r="BH342" s="178"/>
      <c r="BI342" s="131">
        <f>'Cél.por tricoma'!BN324</f>
        <v>0</v>
      </c>
      <c r="BJ342" s="126">
        <f t="shared" si="234"/>
        <v>0</v>
      </c>
      <c r="BK342" s="127">
        <f t="shared" si="235"/>
        <v>1631.731141388163</v>
      </c>
      <c r="BL342" s="128">
        <f t="shared" si="236"/>
        <v>0</v>
      </c>
      <c r="BM342" s="178">
        <f t="shared" si="237"/>
        <v>13.527027027027026</v>
      </c>
      <c r="BN342" s="130">
        <f t="shared" si="238"/>
        <v>0</v>
      </c>
      <c r="BO342" s="88"/>
      <c r="BP342" s="1005" t="s">
        <v>212</v>
      </c>
      <c r="BQ342" s="1006"/>
      <c r="BR342" s="1007"/>
      <c r="BS342" s="178"/>
      <c r="BT342" s="270">
        <f>'Cél.por tricoma'!AJ444</f>
        <v>0</v>
      </c>
      <c r="BU342" s="126">
        <f t="shared" si="239"/>
        <v>0</v>
      </c>
      <c r="BV342" s="127">
        <f t="shared" si="240"/>
        <v>1223.7983560411221</v>
      </c>
      <c r="BW342" s="128">
        <f t="shared" si="241"/>
        <v>0</v>
      </c>
      <c r="BX342" s="178">
        <f t="shared" si="242"/>
        <v>17.177419354838708</v>
      </c>
      <c r="BY342" s="130">
        <f t="shared" si="243"/>
        <v>0</v>
      </c>
      <c r="BZ342" s="85"/>
      <c r="CA342" s="88"/>
      <c r="CB342" s="88"/>
      <c r="CC342" s="89"/>
      <c r="CD342" s="89"/>
      <c r="CE342" s="89"/>
      <c r="CF342" s="89"/>
      <c r="CG342" s="89"/>
      <c r="CH342" s="89"/>
      <c r="CI342" s="89"/>
      <c r="CJ342" s="89"/>
      <c r="CK342" s="89"/>
      <c r="CL342" s="89"/>
      <c r="CM342" s="89"/>
      <c r="CN342" s="89"/>
      <c r="CO342" s="89"/>
      <c r="CP342" s="89"/>
      <c r="CQ342" s="89"/>
      <c r="CR342" s="89"/>
      <c r="CS342" s="89"/>
      <c r="CT342" s="89"/>
    </row>
    <row r="343" spans="1:98" ht="15.75" customHeight="1" thickBot="1">
      <c r="A343" s="85"/>
      <c r="B343" s="132"/>
      <c r="C343" s="133"/>
      <c r="D343" s="133"/>
      <c r="E343" s="133"/>
      <c r="F343" s="133"/>
      <c r="G343" s="133"/>
      <c r="H343" s="88"/>
      <c r="I343" s="88"/>
      <c r="J343" s="134" t="s">
        <v>266</v>
      </c>
      <c r="K343" s="135">
        <f>I299</f>
        <v>1</v>
      </c>
      <c r="L343" s="86"/>
      <c r="M343" s="132"/>
      <c r="N343" s="133"/>
      <c r="O343" s="133"/>
      <c r="P343" s="133"/>
      <c r="Q343" s="133"/>
      <c r="R343" s="133"/>
      <c r="S343" s="88"/>
      <c r="T343" s="88"/>
      <c r="U343" s="134" t="s">
        <v>266</v>
      </c>
      <c r="V343" s="135">
        <f>T299</f>
        <v>1</v>
      </c>
      <c r="W343" s="88"/>
      <c r="X343" s="132"/>
      <c r="Y343" s="133"/>
      <c r="Z343" s="133"/>
      <c r="AA343" s="133"/>
      <c r="AB343" s="133"/>
      <c r="AC343" s="133"/>
      <c r="AD343" s="88"/>
      <c r="AE343" s="88"/>
      <c r="AF343" s="134" t="s">
        <v>266</v>
      </c>
      <c r="AG343" s="135">
        <f>AE299</f>
        <v>1</v>
      </c>
      <c r="AH343" s="88"/>
      <c r="AI343" s="132"/>
      <c r="AJ343" s="133"/>
      <c r="AK343" s="133"/>
      <c r="AL343" s="133"/>
      <c r="AM343" s="133"/>
      <c r="AN343" s="133"/>
      <c r="AO343" s="88"/>
      <c r="AP343" s="88"/>
      <c r="AQ343" s="134" t="s">
        <v>266</v>
      </c>
      <c r="AR343" s="135">
        <f>AP299</f>
        <v>1</v>
      </c>
      <c r="AS343" s="88"/>
      <c r="AT343" s="132"/>
      <c r="AU343" s="133"/>
      <c r="AV343" s="133"/>
      <c r="AW343" s="133"/>
      <c r="AX343" s="133"/>
      <c r="AY343" s="133"/>
      <c r="AZ343" s="88"/>
      <c r="BA343" s="88"/>
      <c r="BB343" s="134" t="s">
        <v>266</v>
      </c>
      <c r="BC343" s="135">
        <f>BA299</f>
        <v>1</v>
      </c>
      <c r="BD343" s="88"/>
      <c r="BE343" s="132"/>
      <c r="BF343" s="133"/>
      <c r="BG343" s="133"/>
      <c r="BH343" s="133"/>
      <c r="BI343" s="133"/>
      <c r="BJ343" s="133"/>
      <c r="BK343" s="88"/>
      <c r="BL343" s="88"/>
      <c r="BM343" s="134" t="s">
        <v>266</v>
      </c>
      <c r="BN343" s="135">
        <f>BL299</f>
        <v>5</v>
      </c>
      <c r="BO343" s="88"/>
      <c r="BP343" s="132"/>
      <c r="BQ343" s="133"/>
      <c r="BR343" s="133"/>
      <c r="BS343" s="133"/>
      <c r="BT343" s="133"/>
      <c r="BU343" s="133"/>
      <c r="BV343" s="88"/>
      <c r="BW343" s="88"/>
      <c r="BX343" s="134" t="s">
        <v>266</v>
      </c>
      <c r="BY343" s="135">
        <f>BW299</f>
        <v>5</v>
      </c>
      <c r="BZ343" s="85"/>
      <c r="CA343" s="88"/>
      <c r="CB343" s="88"/>
      <c r="CC343" s="89"/>
      <c r="CD343" s="89"/>
      <c r="CE343" s="89"/>
      <c r="CF343" s="89"/>
      <c r="CG343" s="89"/>
      <c r="CH343" s="89"/>
      <c r="CI343" s="89"/>
      <c r="CJ343" s="89"/>
      <c r="CK343" s="89"/>
      <c r="CL343" s="89"/>
      <c r="CM343" s="89"/>
      <c r="CN343" s="89"/>
      <c r="CO343" s="89"/>
      <c r="CP343" s="89"/>
      <c r="CQ343" s="89"/>
      <c r="CR343" s="89"/>
      <c r="CS343" s="89"/>
      <c r="CT343" s="89"/>
    </row>
    <row r="344" spans="1:98" ht="15.75" customHeight="1" thickBot="1">
      <c r="A344" s="85"/>
      <c r="B344" s="136"/>
      <c r="C344" s="137"/>
      <c r="D344" s="137"/>
      <c r="E344" s="137"/>
      <c r="F344" s="137"/>
      <c r="G344" s="137"/>
      <c r="H344" s="1012" t="s">
        <v>268</v>
      </c>
      <c r="I344" s="1013"/>
      <c r="J344" s="1014"/>
      <c r="K344" s="138">
        <f>SUM(K302:K342)*K343</f>
        <v>0</v>
      </c>
      <c r="L344" s="86"/>
      <c r="M344" s="136"/>
      <c r="N344" s="137"/>
      <c r="O344" s="137"/>
      <c r="P344" s="137"/>
      <c r="Q344" s="137"/>
      <c r="R344" s="137"/>
      <c r="S344" s="1012" t="s">
        <v>268</v>
      </c>
      <c r="T344" s="1013"/>
      <c r="U344" s="1014"/>
      <c r="V344" s="138">
        <f>SUM(V302:V342)*V343</f>
        <v>0</v>
      </c>
      <c r="W344" s="88"/>
      <c r="X344" s="136"/>
      <c r="Y344" s="137"/>
      <c r="Z344" s="137"/>
      <c r="AA344" s="137"/>
      <c r="AB344" s="137"/>
      <c r="AC344" s="137"/>
      <c r="AD344" s="1012" t="s">
        <v>268</v>
      </c>
      <c r="AE344" s="1013"/>
      <c r="AF344" s="1014"/>
      <c r="AG344" s="138">
        <f>SUM(AG302:AG342)*AG343</f>
        <v>113283705.73948449</v>
      </c>
      <c r="AH344" s="88"/>
      <c r="AI344" s="136"/>
      <c r="AJ344" s="137"/>
      <c r="AK344" s="137"/>
      <c r="AL344" s="137"/>
      <c r="AM344" s="137"/>
      <c r="AN344" s="137"/>
      <c r="AO344" s="1012" t="s">
        <v>268</v>
      </c>
      <c r="AP344" s="1013"/>
      <c r="AQ344" s="1014"/>
      <c r="AR344" s="138">
        <f>SUM(AR302:AR342)*AR343</f>
        <v>0</v>
      </c>
      <c r="AS344" s="88"/>
      <c r="AT344" s="136"/>
      <c r="AU344" s="137"/>
      <c r="AV344" s="137"/>
      <c r="AW344" s="137"/>
      <c r="AX344" s="137"/>
      <c r="AY344" s="137"/>
      <c r="AZ344" s="1012" t="s">
        <v>268</v>
      </c>
      <c r="BA344" s="1013"/>
      <c r="BB344" s="1014"/>
      <c r="BC344" s="138">
        <f>SUM(BC302:BC342)*BC343</f>
        <v>0</v>
      </c>
      <c r="BD344" s="88"/>
      <c r="BE344" s="136"/>
      <c r="BF344" s="137"/>
      <c r="BG344" s="137"/>
      <c r="BH344" s="137"/>
      <c r="BI344" s="137"/>
      <c r="BJ344" s="137"/>
      <c r="BK344" s="1012" t="s">
        <v>268</v>
      </c>
      <c r="BL344" s="1013"/>
      <c r="BM344" s="1014"/>
      <c r="BN344" s="138" t="e">
        <f>SUM(BN302:BN342)*BN343</f>
        <v>#DIV/0!</v>
      </c>
      <c r="BO344" s="88"/>
      <c r="BP344" s="136"/>
      <c r="BQ344" s="137"/>
      <c r="BR344" s="137"/>
      <c r="BS344" s="137"/>
      <c r="BT344" s="137"/>
      <c r="BU344" s="137"/>
      <c r="BV344" s="1012" t="s">
        <v>268</v>
      </c>
      <c r="BW344" s="1013"/>
      <c r="BX344" s="1014"/>
      <c r="BY344" s="138" t="e">
        <f>SUM(BY302:BY342)*BY343</f>
        <v>#DIV/0!</v>
      </c>
      <c r="BZ344" s="85"/>
      <c r="CA344" s="88"/>
      <c r="CB344" s="88"/>
      <c r="CC344" s="89"/>
      <c r="CD344" s="89"/>
      <c r="CE344" s="89"/>
      <c r="CF344" s="89"/>
      <c r="CG344" s="89"/>
      <c r="CH344" s="89"/>
      <c r="CI344" s="89"/>
      <c r="CJ344" s="89"/>
      <c r="CK344" s="89"/>
      <c r="CL344" s="89"/>
      <c r="CM344" s="89"/>
      <c r="CN344" s="89"/>
      <c r="CO344" s="89"/>
      <c r="CP344" s="89"/>
      <c r="CQ344" s="89"/>
      <c r="CR344" s="89"/>
      <c r="CS344" s="89"/>
      <c r="CT344" s="139"/>
    </row>
    <row r="345" spans="1:98" s="682" customFormat="1" ht="15.75" customHeight="1">
      <c r="A345" s="675"/>
      <c r="B345" s="676"/>
      <c r="C345" s="676"/>
      <c r="D345" s="676"/>
      <c r="E345" s="676"/>
      <c r="F345" s="676"/>
      <c r="G345" s="676"/>
      <c r="H345" s="677"/>
      <c r="I345" s="678"/>
      <c r="J345" s="678"/>
      <c r="K345" s="679"/>
      <c r="L345" s="680"/>
      <c r="M345" s="676"/>
      <c r="N345" s="676"/>
      <c r="O345" s="676"/>
      <c r="P345" s="676"/>
      <c r="Q345" s="676"/>
      <c r="R345" s="676"/>
      <c r="S345" s="677"/>
      <c r="T345" s="678"/>
      <c r="U345" s="678"/>
      <c r="V345" s="679"/>
      <c r="W345" s="673"/>
      <c r="X345" s="676"/>
      <c r="Y345" s="676"/>
      <c r="Z345" s="676"/>
      <c r="AA345" s="676"/>
      <c r="AB345" s="676"/>
      <c r="AC345" s="676"/>
      <c r="AD345" s="677"/>
      <c r="AE345" s="678"/>
      <c r="AF345" s="678"/>
      <c r="AG345" s="679"/>
      <c r="AH345" s="673"/>
      <c r="AI345" s="676"/>
      <c r="AJ345" s="676"/>
      <c r="AK345" s="676"/>
      <c r="AL345" s="676"/>
      <c r="AM345" s="676"/>
      <c r="AN345" s="676"/>
      <c r="AO345" s="677"/>
      <c r="AP345" s="678"/>
      <c r="AQ345" s="678"/>
      <c r="AR345" s="679"/>
      <c r="AS345" s="673"/>
      <c r="AT345" s="676"/>
      <c r="AU345" s="676"/>
      <c r="AV345" s="676"/>
      <c r="AW345" s="676"/>
      <c r="AX345" s="676"/>
      <c r="AY345" s="676"/>
      <c r="AZ345" s="677"/>
      <c r="BA345" s="678"/>
      <c r="BB345" s="678"/>
      <c r="BC345" s="679"/>
      <c r="BD345" s="673"/>
      <c r="BE345" s="676"/>
      <c r="BF345" s="676"/>
      <c r="BG345" s="676"/>
      <c r="BH345" s="676"/>
      <c r="BI345" s="676"/>
      <c r="BJ345" s="676"/>
      <c r="BK345" s="677"/>
      <c r="BL345" s="678"/>
      <c r="BM345" s="678"/>
      <c r="BN345" s="679"/>
      <c r="BO345" s="673"/>
      <c r="BP345" s="676"/>
      <c r="BQ345" s="676"/>
      <c r="BR345" s="676"/>
      <c r="BS345" s="676"/>
      <c r="BT345" s="676"/>
      <c r="BU345" s="676"/>
      <c r="BV345" s="677"/>
      <c r="BW345" s="678"/>
      <c r="BX345" s="678"/>
      <c r="BY345" s="679"/>
      <c r="BZ345" s="675"/>
      <c r="CA345" s="673"/>
      <c r="CB345" s="673"/>
      <c r="CC345" s="674"/>
      <c r="CD345" s="674"/>
      <c r="CE345" s="674"/>
      <c r="CF345" s="674"/>
      <c r="CG345" s="674"/>
      <c r="CH345" s="674"/>
      <c r="CI345" s="674"/>
      <c r="CJ345" s="674"/>
      <c r="CK345" s="674"/>
      <c r="CL345" s="674"/>
      <c r="CM345" s="674"/>
      <c r="CN345" s="674"/>
      <c r="CO345" s="674"/>
      <c r="CP345" s="674"/>
      <c r="CQ345" s="674"/>
      <c r="CR345" s="674"/>
      <c r="CS345" s="674"/>
      <c r="CT345" s="681"/>
    </row>
    <row r="346" spans="1:98" ht="15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6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140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140"/>
      <c r="BY346" s="88"/>
      <c r="BZ346" s="85"/>
      <c r="CA346" s="88"/>
      <c r="CB346" s="88"/>
      <c r="CC346" s="89"/>
      <c r="CD346" s="89"/>
      <c r="CE346" s="89"/>
      <c r="CF346" s="89"/>
      <c r="CG346" s="89"/>
      <c r="CH346" s="89"/>
      <c r="CI346" s="89"/>
      <c r="CJ346" s="89"/>
      <c r="CK346" s="89"/>
      <c r="CL346" s="89"/>
      <c r="CM346" s="89"/>
      <c r="CN346" s="89"/>
      <c r="CO346" s="89"/>
      <c r="CP346" s="89"/>
      <c r="CQ346" s="89"/>
      <c r="CR346" s="89"/>
      <c r="CS346" s="89"/>
      <c r="CT346" s="89"/>
    </row>
    <row r="347" spans="1:98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6"/>
      <c r="M347" s="85"/>
      <c r="N347" s="85"/>
      <c r="O347" s="85"/>
      <c r="P347" s="85"/>
      <c r="Q347" s="87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  <c r="BL347" s="85"/>
      <c r="BM347" s="87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7"/>
      <c r="BY347" s="85"/>
      <c r="BZ347" s="85"/>
      <c r="CA347" s="88"/>
      <c r="CB347" s="88"/>
      <c r="CC347" s="89"/>
      <c r="CD347" s="89"/>
      <c r="CE347" s="89"/>
      <c r="CF347" s="89"/>
      <c r="CG347" s="89"/>
      <c r="CH347" s="89"/>
      <c r="CI347" s="89"/>
      <c r="CJ347" s="89"/>
      <c r="CK347" s="89"/>
      <c r="CL347" s="89"/>
      <c r="CM347" s="89"/>
      <c r="CN347" s="89"/>
      <c r="CO347" s="89"/>
      <c r="CP347" s="89"/>
      <c r="CQ347" s="89"/>
      <c r="CR347" s="89"/>
      <c r="CS347" s="89"/>
      <c r="CT347" s="89"/>
    </row>
    <row r="348" spans="1:98" ht="15.75" customHeight="1">
      <c r="A348" s="1083" t="s">
        <v>286</v>
      </c>
      <c r="B348" s="1045" t="s">
        <v>222</v>
      </c>
      <c r="C348" s="1046"/>
      <c r="D348" s="1046"/>
      <c r="E348" s="1046"/>
      <c r="F348" s="1046"/>
      <c r="G348" s="1046"/>
      <c r="H348" s="1046"/>
      <c r="I348" s="1046"/>
      <c r="J348" s="1046"/>
      <c r="K348" s="1047"/>
      <c r="L348" s="86"/>
      <c r="M348" s="1045" t="s">
        <v>222</v>
      </c>
      <c r="N348" s="1046"/>
      <c r="O348" s="1046"/>
      <c r="P348" s="1046"/>
      <c r="Q348" s="1046"/>
      <c r="R348" s="1046"/>
      <c r="S348" s="1046"/>
      <c r="T348" s="1046"/>
      <c r="U348" s="1046"/>
      <c r="V348" s="1047"/>
      <c r="W348" s="88"/>
      <c r="X348" s="1045" t="s">
        <v>222</v>
      </c>
      <c r="Y348" s="1046"/>
      <c r="Z348" s="1046"/>
      <c r="AA348" s="1046"/>
      <c r="AB348" s="1046"/>
      <c r="AC348" s="1046"/>
      <c r="AD348" s="1046"/>
      <c r="AE348" s="1046"/>
      <c r="AF348" s="1046"/>
      <c r="AG348" s="1047"/>
      <c r="AH348" s="88"/>
      <c r="AI348" s="1045" t="s">
        <v>222</v>
      </c>
      <c r="AJ348" s="1046"/>
      <c r="AK348" s="1046"/>
      <c r="AL348" s="1046"/>
      <c r="AM348" s="1046"/>
      <c r="AN348" s="1046"/>
      <c r="AO348" s="1046"/>
      <c r="AP348" s="1046"/>
      <c r="AQ348" s="1046"/>
      <c r="AR348" s="1047"/>
      <c r="AS348" s="88"/>
      <c r="AT348" s="1045" t="s">
        <v>222</v>
      </c>
      <c r="AU348" s="1046"/>
      <c r="AV348" s="1046"/>
      <c r="AW348" s="1046"/>
      <c r="AX348" s="1046"/>
      <c r="AY348" s="1046"/>
      <c r="AZ348" s="1046"/>
      <c r="BA348" s="1046"/>
      <c r="BB348" s="1046"/>
      <c r="BC348" s="1047"/>
      <c r="BD348" s="88"/>
      <c r="BE348" s="1045" t="s">
        <v>222</v>
      </c>
      <c r="BF348" s="1046"/>
      <c r="BG348" s="1046"/>
      <c r="BH348" s="1046"/>
      <c r="BI348" s="1046"/>
      <c r="BJ348" s="1046"/>
      <c r="BK348" s="1046"/>
      <c r="BL348" s="1046"/>
      <c r="BM348" s="1046"/>
      <c r="BN348" s="1047"/>
      <c r="BO348" s="88"/>
      <c r="BP348" s="1045" t="s">
        <v>222</v>
      </c>
      <c r="BQ348" s="1046"/>
      <c r="BR348" s="1046"/>
      <c r="BS348" s="1046"/>
      <c r="BT348" s="1046"/>
      <c r="BU348" s="1046"/>
      <c r="BV348" s="1046"/>
      <c r="BW348" s="1046"/>
      <c r="BX348" s="1046"/>
      <c r="BY348" s="1047"/>
      <c r="BZ348" s="85"/>
      <c r="CA348" s="88"/>
      <c r="CB348" s="88"/>
      <c r="CC348" s="89"/>
      <c r="CD348" s="89"/>
      <c r="CE348" s="89"/>
      <c r="CF348" s="89"/>
      <c r="CG348" s="89"/>
      <c r="CH348" s="89"/>
      <c r="CI348" s="89"/>
      <c r="CJ348" s="89"/>
      <c r="CK348" s="89"/>
      <c r="CL348" s="89"/>
      <c r="CM348" s="89"/>
      <c r="CN348" s="89"/>
      <c r="CO348" s="89"/>
      <c r="CP348" s="89"/>
      <c r="CQ348" s="89"/>
      <c r="CR348" s="89"/>
      <c r="CS348" s="89"/>
      <c r="CT348" s="89"/>
    </row>
    <row r="349" spans="1:98" ht="15.75" customHeight="1">
      <c r="A349" s="1084"/>
      <c r="B349" s="1048" t="s">
        <v>223</v>
      </c>
      <c r="C349" s="1049"/>
      <c r="D349" s="1049"/>
      <c r="E349" s="1049"/>
      <c r="F349" s="1049"/>
      <c r="G349" s="1049"/>
      <c r="H349" s="1049"/>
      <c r="I349" s="1049"/>
      <c r="J349" s="1049"/>
      <c r="K349" s="1050"/>
      <c r="L349" s="86"/>
      <c r="M349" s="1048" t="s">
        <v>223</v>
      </c>
      <c r="N349" s="1049"/>
      <c r="O349" s="1049"/>
      <c r="P349" s="1049"/>
      <c r="Q349" s="1049"/>
      <c r="R349" s="1049"/>
      <c r="S349" s="1049"/>
      <c r="T349" s="1049"/>
      <c r="U349" s="1049"/>
      <c r="V349" s="1050"/>
      <c r="W349" s="88"/>
      <c r="X349" s="1048" t="s">
        <v>223</v>
      </c>
      <c r="Y349" s="1049"/>
      <c r="Z349" s="1049"/>
      <c r="AA349" s="1049"/>
      <c r="AB349" s="1049"/>
      <c r="AC349" s="1049"/>
      <c r="AD349" s="1049"/>
      <c r="AE349" s="1049"/>
      <c r="AF349" s="1049"/>
      <c r="AG349" s="1050"/>
      <c r="AH349" s="88"/>
      <c r="AI349" s="1048" t="s">
        <v>223</v>
      </c>
      <c r="AJ349" s="1049"/>
      <c r="AK349" s="1049"/>
      <c r="AL349" s="1049"/>
      <c r="AM349" s="1049"/>
      <c r="AN349" s="1049"/>
      <c r="AO349" s="1049"/>
      <c r="AP349" s="1049"/>
      <c r="AQ349" s="1049"/>
      <c r="AR349" s="1050"/>
      <c r="AS349" s="88"/>
      <c r="AT349" s="1048" t="s">
        <v>223</v>
      </c>
      <c r="AU349" s="1049"/>
      <c r="AV349" s="1049"/>
      <c r="AW349" s="1049"/>
      <c r="AX349" s="1049"/>
      <c r="AY349" s="1049"/>
      <c r="AZ349" s="1049"/>
      <c r="BA349" s="1049"/>
      <c r="BB349" s="1049"/>
      <c r="BC349" s="1050"/>
      <c r="BD349" s="88"/>
      <c r="BE349" s="1048" t="s">
        <v>223</v>
      </c>
      <c r="BF349" s="1049"/>
      <c r="BG349" s="1049"/>
      <c r="BH349" s="1049"/>
      <c r="BI349" s="1049"/>
      <c r="BJ349" s="1049"/>
      <c r="BK349" s="1049"/>
      <c r="BL349" s="1049"/>
      <c r="BM349" s="1049"/>
      <c r="BN349" s="1050"/>
      <c r="BO349" s="88"/>
      <c r="BP349" s="1048" t="s">
        <v>223</v>
      </c>
      <c r="BQ349" s="1049"/>
      <c r="BR349" s="1049"/>
      <c r="BS349" s="1049"/>
      <c r="BT349" s="1049"/>
      <c r="BU349" s="1049"/>
      <c r="BV349" s="1049"/>
      <c r="BW349" s="1049"/>
      <c r="BX349" s="1049"/>
      <c r="BY349" s="1050"/>
      <c r="BZ349" s="85"/>
      <c r="CA349" s="88"/>
      <c r="CB349" s="88"/>
      <c r="CC349" s="89"/>
      <c r="CD349" s="89"/>
      <c r="CE349" s="89"/>
      <c r="CF349" s="89"/>
      <c r="CG349" s="89"/>
      <c r="CH349" s="89"/>
      <c r="CI349" s="89"/>
      <c r="CJ349" s="89"/>
      <c r="CK349" s="89"/>
      <c r="CL349" s="89"/>
      <c r="CM349" s="89"/>
      <c r="CN349" s="89"/>
      <c r="CO349" s="89"/>
      <c r="CP349" s="89"/>
      <c r="CQ349" s="89"/>
      <c r="CR349" s="89"/>
      <c r="CS349" s="89"/>
      <c r="CT349" s="89"/>
    </row>
    <row r="350" spans="1:98" ht="15.75" customHeight="1">
      <c r="A350" s="1084"/>
      <c r="B350" s="1069" t="s">
        <v>287</v>
      </c>
      <c r="C350" s="1070"/>
      <c r="D350" s="1070"/>
      <c r="E350" s="1070"/>
      <c r="F350" s="1070"/>
      <c r="G350" s="1070"/>
      <c r="H350" s="1070"/>
      <c r="I350" s="1070"/>
      <c r="J350" s="1070"/>
      <c r="K350" s="1071"/>
      <c r="L350" s="86"/>
      <c r="M350" s="1069" t="s">
        <v>288</v>
      </c>
      <c r="N350" s="1070"/>
      <c r="O350" s="1070"/>
      <c r="P350" s="1070"/>
      <c r="Q350" s="1070"/>
      <c r="R350" s="1070"/>
      <c r="S350" s="1070"/>
      <c r="T350" s="1070"/>
      <c r="U350" s="1070"/>
      <c r="V350" s="1071"/>
      <c r="W350" s="88"/>
      <c r="X350" s="1069" t="s">
        <v>289</v>
      </c>
      <c r="Y350" s="1070"/>
      <c r="Z350" s="1070"/>
      <c r="AA350" s="1070"/>
      <c r="AB350" s="1070"/>
      <c r="AC350" s="1070"/>
      <c r="AD350" s="1070"/>
      <c r="AE350" s="1070"/>
      <c r="AF350" s="1070"/>
      <c r="AG350" s="1071"/>
      <c r="AH350" s="88"/>
      <c r="AI350" s="1069" t="s">
        <v>290</v>
      </c>
      <c r="AJ350" s="1070"/>
      <c r="AK350" s="1070"/>
      <c r="AL350" s="1070"/>
      <c r="AM350" s="1070"/>
      <c r="AN350" s="1070"/>
      <c r="AO350" s="1070"/>
      <c r="AP350" s="1070"/>
      <c r="AQ350" s="1070"/>
      <c r="AR350" s="1071"/>
      <c r="AS350" s="88"/>
      <c r="AT350" s="1069" t="s">
        <v>291</v>
      </c>
      <c r="AU350" s="1070"/>
      <c r="AV350" s="1070"/>
      <c r="AW350" s="1070"/>
      <c r="AX350" s="1070"/>
      <c r="AY350" s="1070"/>
      <c r="AZ350" s="1070"/>
      <c r="BA350" s="1070"/>
      <c r="BB350" s="1070"/>
      <c r="BC350" s="1071"/>
      <c r="BD350" s="88"/>
      <c r="BE350" s="1069" t="s">
        <v>292</v>
      </c>
      <c r="BF350" s="1070"/>
      <c r="BG350" s="1070"/>
      <c r="BH350" s="1070"/>
      <c r="BI350" s="1070"/>
      <c r="BJ350" s="1070"/>
      <c r="BK350" s="1070"/>
      <c r="BL350" s="1070"/>
      <c r="BM350" s="1070"/>
      <c r="BN350" s="1071"/>
      <c r="BO350" s="88"/>
      <c r="BP350" s="1069" t="s">
        <v>293</v>
      </c>
      <c r="BQ350" s="1070"/>
      <c r="BR350" s="1070"/>
      <c r="BS350" s="1070"/>
      <c r="BT350" s="1070"/>
      <c r="BU350" s="1070"/>
      <c r="BV350" s="1070"/>
      <c r="BW350" s="1070"/>
      <c r="BX350" s="1070"/>
      <c r="BY350" s="1071"/>
      <c r="BZ350" s="85"/>
      <c r="CA350" s="88"/>
      <c r="CB350" s="88"/>
      <c r="CC350" s="89"/>
      <c r="CD350" s="89"/>
      <c r="CE350" s="89"/>
      <c r="CF350" s="89"/>
      <c r="CG350" s="89"/>
      <c r="CH350" s="89"/>
      <c r="CI350" s="89"/>
      <c r="CJ350" s="89"/>
      <c r="CK350" s="89"/>
      <c r="CL350" s="89"/>
      <c r="CM350" s="89"/>
      <c r="CN350" s="89"/>
      <c r="CO350" s="89"/>
      <c r="CP350" s="89"/>
      <c r="CQ350" s="89"/>
      <c r="CR350" s="89"/>
      <c r="CS350" s="89"/>
      <c r="CT350" s="89"/>
    </row>
    <row r="351" spans="1:98" ht="15.75" customHeight="1">
      <c r="A351" s="1084"/>
      <c r="B351" s="1072" t="s">
        <v>231</v>
      </c>
      <c r="C351" s="1064"/>
      <c r="D351" s="1064"/>
      <c r="E351" s="1064"/>
      <c r="F351" s="1064"/>
      <c r="G351" s="1064"/>
      <c r="H351" s="1064"/>
      <c r="I351" s="1064"/>
      <c r="J351" s="1064"/>
      <c r="K351" s="1073"/>
      <c r="L351" s="771"/>
      <c r="M351" s="1072" t="s">
        <v>231</v>
      </c>
      <c r="N351" s="1064"/>
      <c r="O351" s="1064"/>
      <c r="P351" s="1064"/>
      <c r="Q351" s="1064"/>
      <c r="R351" s="1064"/>
      <c r="S351" s="1064"/>
      <c r="T351" s="1064"/>
      <c r="U351" s="1064"/>
      <c r="V351" s="1073"/>
      <c r="W351" s="748"/>
      <c r="X351" s="1072" t="s">
        <v>231</v>
      </c>
      <c r="Y351" s="1064"/>
      <c r="Z351" s="1064"/>
      <c r="AA351" s="1064"/>
      <c r="AB351" s="1064"/>
      <c r="AC351" s="1064"/>
      <c r="AD351" s="1064"/>
      <c r="AE351" s="1064"/>
      <c r="AF351" s="1064"/>
      <c r="AG351" s="1073"/>
      <c r="AH351" s="748"/>
      <c r="AI351" s="1072" t="s">
        <v>231</v>
      </c>
      <c r="AJ351" s="1064"/>
      <c r="AK351" s="1064"/>
      <c r="AL351" s="1064"/>
      <c r="AM351" s="1064"/>
      <c r="AN351" s="1064"/>
      <c r="AO351" s="1064"/>
      <c r="AP351" s="1064"/>
      <c r="AQ351" s="1064"/>
      <c r="AR351" s="1073"/>
      <c r="AS351" s="748"/>
      <c r="AT351" s="1072" t="s">
        <v>231</v>
      </c>
      <c r="AU351" s="1064"/>
      <c r="AV351" s="1064"/>
      <c r="AW351" s="1064"/>
      <c r="AX351" s="1064"/>
      <c r="AY351" s="1064"/>
      <c r="AZ351" s="1064"/>
      <c r="BA351" s="1064"/>
      <c r="BB351" s="1064"/>
      <c r="BC351" s="1073"/>
      <c r="BD351" s="748"/>
      <c r="BE351" s="1072" t="s">
        <v>231</v>
      </c>
      <c r="BF351" s="1064"/>
      <c r="BG351" s="1064"/>
      <c r="BH351" s="1064"/>
      <c r="BI351" s="1064"/>
      <c r="BJ351" s="1064"/>
      <c r="BK351" s="1064"/>
      <c r="BL351" s="1064"/>
      <c r="BM351" s="1064"/>
      <c r="BN351" s="1073"/>
      <c r="BO351" s="748"/>
      <c r="BP351" s="1072" t="s">
        <v>231</v>
      </c>
      <c r="BQ351" s="1064"/>
      <c r="BR351" s="1064"/>
      <c r="BS351" s="1064"/>
      <c r="BT351" s="1064"/>
      <c r="BU351" s="1064"/>
      <c r="BV351" s="1064"/>
      <c r="BW351" s="1064"/>
      <c r="BX351" s="1064"/>
      <c r="BY351" s="1073"/>
      <c r="BZ351" s="85"/>
      <c r="CA351" s="88"/>
      <c r="CB351" s="88"/>
      <c r="CC351" s="89"/>
      <c r="CD351" s="89"/>
      <c r="CE351" s="89"/>
      <c r="CF351" s="89"/>
      <c r="CG351" s="89"/>
      <c r="CH351" s="89"/>
      <c r="CI351" s="89"/>
      <c r="CJ351" s="89"/>
      <c r="CK351" s="89"/>
      <c r="CL351" s="89"/>
      <c r="CM351" s="89"/>
      <c r="CN351" s="89"/>
      <c r="CO351" s="89"/>
      <c r="CP351" s="89"/>
      <c r="CQ351" s="89"/>
      <c r="CR351" s="89"/>
      <c r="CS351" s="89"/>
      <c r="CT351" s="89"/>
    </row>
    <row r="352" spans="1:98" ht="15.75" customHeight="1">
      <c r="A352" s="1084"/>
      <c r="B352" s="712" t="s">
        <v>233</v>
      </c>
      <c r="C352" s="713">
        <v>43763</v>
      </c>
      <c r="D352" s="714" t="s">
        <v>234</v>
      </c>
      <c r="E352" s="1074" t="s">
        <v>235</v>
      </c>
      <c r="F352" s="1037"/>
      <c r="G352" s="715" t="s">
        <v>236</v>
      </c>
      <c r="H352" s="716" t="s">
        <v>237</v>
      </c>
      <c r="I352" s="757">
        <v>1</v>
      </c>
      <c r="J352" s="718" t="s">
        <v>238</v>
      </c>
      <c r="K352" s="719" t="s">
        <v>239</v>
      </c>
      <c r="L352" s="771"/>
      <c r="M352" s="712" t="s">
        <v>233</v>
      </c>
      <c r="N352" s="713">
        <v>43763</v>
      </c>
      <c r="O352" s="714" t="s">
        <v>234</v>
      </c>
      <c r="P352" s="1074" t="s">
        <v>240</v>
      </c>
      <c r="Q352" s="1037"/>
      <c r="R352" s="715" t="s">
        <v>236</v>
      </c>
      <c r="S352" s="716" t="s">
        <v>237</v>
      </c>
      <c r="T352" s="757">
        <v>1</v>
      </c>
      <c r="U352" s="718" t="s">
        <v>238</v>
      </c>
      <c r="V352" s="719" t="s">
        <v>239</v>
      </c>
      <c r="W352" s="748"/>
      <c r="X352" s="712" t="s">
        <v>233</v>
      </c>
      <c r="Y352" s="713">
        <v>43763</v>
      </c>
      <c r="Z352" s="714" t="s">
        <v>234</v>
      </c>
      <c r="AA352" s="1074" t="s">
        <v>241</v>
      </c>
      <c r="AB352" s="1037"/>
      <c r="AC352" s="715" t="s">
        <v>236</v>
      </c>
      <c r="AD352" s="716" t="s">
        <v>237</v>
      </c>
      <c r="AE352" s="757">
        <v>1</v>
      </c>
      <c r="AF352" s="718" t="s">
        <v>238</v>
      </c>
      <c r="AG352" s="719" t="s">
        <v>239</v>
      </c>
      <c r="AH352" s="748"/>
      <c r="AI352" s="712" t="s">
        <v>233</v>
      </c>
      <c r="AJ352" s="713">
        <v>43763</v>
      </c>
      <c r="AK352" s="714" t="s">
        <v>234</v>
      </c>
      <c r="AL352" s="1074" t="s">
        <v>242</v>
      </c>
      <c r="AM352" s="1037"/>
      <c r="AN352" s="715" t="s">
        <v>236</v>
      </c>
      <c r="AO352" s="716" t="s">
        <v>237</v>
      </c>
      <c r="AP352" s="757">
        <v>1</v>
      </c>
      <c r="AQ352" s="718" t="s">
        <v>238</v>
      </c>
      <c r="AR352" s="719" t="s">
        <v>239</v>
      </c>
      <c r="AS352" s="748"/>
      <c r="AT352" s="712" t="s">
        <v>233</v>
      </c>
      <c r="AU352" s="713">
        <v>43763</v>
      </c>
      <c r="AV352" s="714" t="s">
        <v>234</v>
      </c>
      <c r="AW352" s="1074" t="s">
        <v>243</v>
      </c>
      <c r="AX352" s="1037"/>
      <c r="AY352" s="715" t="s">
        <v>236</v>
      </c>
      <c r="AZ352" s="716" t="s">
        <v>237</v>
      </c>
      <c r="BA352" s="757">
        <v>1</v>
      </c>
      <c r="BB352" s="718" t="s">
        <v>238</v>
      </c>
      <c r="BC352" s="719" t="s">
        <v>239</v>
      </c>
      <c r="BD352" s="748"/>
      <c r="BE352" s="712" t="s">
        <v>233</v>
      </c>
      <c r="BF352" s="713">
        <v>43763</v>
      </c>
      <c r="BG352" s="714" t="s">
        <v>234</v>
      </c>
      <c r="BH352" s="1074" t="s">
        <v>244</v>
      </c>
      <c r="BI352" s="1037"/>
      <c r="BJ352" s="715" t="s">
        <v>236</v>
      </c>
      <c r="BK352" s="716" t="s">
        <v>237</v>
      </c>
      <c r="BL352" s="757">
        <v>1</v>
      </c>
      <c r="BM352" s="718" t="s">
        <v>238</v>
      </c>
      <c r="BN352" s="719" t="s">
        <v>239</v>
      </c>
      <c r="BO352" s="748"/>
      <c r="BP352" s="712" t="s">
        <v>233</v>
      </c>
      <c r="BQ352" s="713">
        <v>43763</v>
      </c>
      <c r="BR352" s="714" t="s">
        <v>234</v>
      </c>
      <c r="BS352" s="1074" t="s">
        <v>245</v>
      </c>
      <c r="BT352" s="1037"/>
      <c r="BU352" s="715" t="s">
        <v>236</v>
      </c>
      <c r="BV352" s="716" t="s">
        <v>237</v>
      </c>
      <c r="BW352" s="757">
        <v>1</v>
      </c>
      <c r="BX352" s="718" t="s">
        <v>238</v>
      </c>
      <c r="BY352" s="719" t="s">
        <v>239</v>
      </c>
      <c r="BZ352" s="85"/>
      <c r="CA352" s="88"/>
      <c r="CB352" s="88"/>
      <c r="CC352" s="89"/>
      <c r="CD352" s="89"/>
      <c r="CE352" s="89"/>
      <c r="CF352" s="89"/>
      <c r="CG352" s="89"/>
      <c r="CH352" s="89"/>
      <c r="CI352" s="89"/>
      <c r="CJ352" s="89"/>
      <c r="CK352" s="89"/>
      <c r="CL352" s="89"/>
      <c r="CM352" s="89"/>
      <c r="CN352" s="89"/>
      <c r="CO352" s="89"/>
      <c r="CP352" s="89"/>
      <c r="CQ352" s="89"/>
      <c r="CR352" s="89"/>
      <c r="CS352" s="89"/>
      <c r="CT352" s="89"/>
    </row>
    <row r="353" spans="1:98" ht="15.75" customHeight="1">
      <c r="A353" s="1084"/>
      <c r="B353" s="720" t="s">
        <v>246</v>
      </c>
      <c r="C353" s="758">
        <v>4</v>
      </c>
      <c r="D353" s="720" t="s">
        <v>247</v>
      </c>
      <c r="E353" s="759" t="s">
        <v>248</v>
      </c>
      <c r="F353" s="723" t="s">
        <v>249</v>
      </c>
      <c r="G353" s="760">
        <f>Calibração!E33</f>
        <v>1223.7983560411221</v>
      </c>
      <c r="H353" s="1075" t="s">
        <v>250</v>
      </c>
      <c r="I353" s="1065"/>
      <c r="J353" s="758">
        <f>'Concentração amostra - Densidad'!B17</f>
        <v>1031</v>
      </c>
      <c r="K353" s="761">
        <f>'Concentração amostra - Densidad'!C17</f>
        <v>66</v>
      </c>
      <c r="L353" s="771"/>
      <c r="M353" s="720" t="s">
        <v>246</v>
      </c>
      <c r="N353" s="758">
        <v>6</v>
      </c>
      <c r="O353" s="720" t="s">
        <v>247</v>
      </c>
      <c r="P353" s="759" t="s">
        <v>283</v>
      </c>
      <c r="Q353" s="723" t="s">
        <v>249</v>
      </c>
      <c r="R353" s="760">
        <f>Calibração!G28</f>
        <v>196.19696277508376</v>
      </c>
      <c r="S353" s="1075" t="s">
        <v>250</v>
      </c>
      <c r="T353" s="1065"/>
      <c r="U353" s="758">
        <f>'Concentração amostra - Densidad'!B18</f>
        <v>1081</v>
      </c>
      <c r="V353" s="761">
        <f>'Concentração amostra - Densidad'!C18</f>
        <v>59</v>
      </c>
      <c r="W353" s="748"/>
      <c r="X353" s="720" t="s">
        <v>246</v>
      </c>
      <c r="Y353" s="758">
        <v>9</v>
      </c>
      <c r="Z353" s="720" t="s">
        <v>247</v>
      </c>
      <c r="AA353" s="759" t="s">
        <v>283</v>
      </c>
      <c r="AB353" s="723" t="s">
        <v>249</v>
      </c>
      <c r="AC353" s="760">
        <f>Calibração!J28</f>
        <v>130.79797518338916</v>
      </c>
      <c r="AD353" s="1075" t="s">
        <v>250</v>
      </c>
      <c r="AE353" s="1065"/>
      <c r="AF353" s="758">
        <f>'Concentração amostra - Densidad'!B19</f>
        <v>1000</v>
      </c>
      <c r="AG353" s="761">
        <f>'Concentração amostra - Densidad'!C19</f>
        <v>96</v>
      </c>
      <c r="AH353" s="748"/>
      <c r="AI353" s="720" t="s">
        <v>246</v>
      </c>
      <c r="AJ353" s="758">
        <v>9</v>
      </c>
      <c r="AK353" s="720" t="s">
        <v>247</v>
      </c>
      <c r="AL353" s="759" t="s">
        <v>283</v>
      </c>
      <c r="AM353" s="723" t="s">
        <v>249</v>
      </c>
      <c r="AN353" s="760">
        <f>[1]Calibração!AN231</f>
        <v>0</v>
      </c>
      <c r="AO353" s="1075" t="s">
        <v>250</v>
      </c>
      <c r="AP353" s="1065"/>
      <c r="AQ353" s="758">
        <f>'Concentração amostra - Densidad'!B20</f>
        <v>1021</v>
      </c>
      <c r="AR353" s="761">
        <f>'Concentração amostra - Densidad'!C20</f>
        <v>89</v>
      </c>
      <c r="AS353" s="748"/>
      <c r="AT353" s="720" t="s">
        <v>246</v>
      </c>
      <c r="AU353" s="758">
        <v>3</v>
      </c>
      <c r="AV353" s="720" t="s">
        <v>247</v>
      </c>
      <c r="AW353" s="759" t="s">
        <v>248</v>
      </c>
      <c r="AX353" s="723" t="s">
        <v>249</v>
      </c>
      <c r="AY353" s="760">
        <f>Calibração!D33</f>
        <v>1631.731141388163</v>
      </c>
      <c r="AZ353" s="1075" t="s">
        <v>250</v>
      </c>
      <c r="BA353" s="1065"/>
      <c r="BB353" s="758">
        <f>'Concentração amostra - Densidad'!B21</f>
        <v>1029</v>
      </c>
      <c r="BC353" s="761">
        <f>'Concentração amostra - Densidad'!C21</f>
        <v>72</v>
      </c>
      <c r="BD353" s="748"/>
      <c r="BE353" s="720" t="s">
        <v>246</v>
      </c>
      <c r="BF353" s="758">
        <v>3</v>
      </c>
      <c r="BG353" s="720" t="s">
        <v>247</v>
      </c>
      <c r="BH353" s="759" t="s">
        <v>248</v>
      </c>
      <c r="BI353" s="723" t="s">
        <v>249</v>
      </c>
      <c r="BJ353" s="760">
        <f>[1]Calibração!BJ231</f>
        <v>0</v>
      </c>
      <c r="BK353" s="1075" t="s">
        <v>250</v>
      </c>
      <c r="BL353" s="1065"/>
      <c r="BM353" s="758">
        <f>'Concentração amostra - Densidad'!B22</f>
        <v>1072</v>
      </c>
      <c r="BN353" s="761">
        <f>'Concentração amostra - Densidad'!C22</f>
        <v>88</v>
      </c>
      <c r="BO353" s="748"/>
      <c r="BP353" s="720" t="s">
        <v>246</v>
      </c>
      <c r="BQ353" s="758">
        <v>5</v>
      </c>
      <c r="BR353" s="720" t="s">
        <v>247</v>
      </c>
      <c r="BS353" s="759" t="s">
        <v>248</v>
      </c>
      <c r="BT353" s="723" t="s">
        <v>249</v>
      </c>
      <c r="BU353" s="760">
        <f>Calibração!F33</f>
        <v>979.03868483289773</v>
      </c>
      <c r="BV353" s="1075" t="s">
        <v>250</v>
      </c>
      <c r="BW353" s="1065"/>
      <c r="BX353" s="758">
        <f>'Concentração amostra - Densidad'!B23</f>
        <v>1065</v>
      </c>
      <c r="BY353" s="761">
        <f>'Concentração amostra - Densidad'!C23</f>
        <v>87</v>
      </c>
      <c r="BZ353" s="85"/>
      <c r="CA353" s="88"/>
      <c r="CB353" s="88"/>
      <c r="CC353" s="89"/>
      <c r="CD353" s="89"/>
      <c r="CE353" s="89"/>
      <c r="CF353" s="89"/>
      <c r="CG353" s="89"/>
      <c r="CH353" s="89"/>
      <c r="CI353" s="89"/>
      <c r="CJ353" s="89"/>
      <c r="CK353" s="89"/>
      <c r="CL353" s="89"/>
      <c r="CM353" s="89"/>
      <c r="CN353" s="89"/>
      <c r="CO353" s="89"/>
      <c r="CP353" s="89"/>
      <c r="CQ353" s="89"/>
      <c r="CR353" s="89"/>
      <c r="CS353" s="89"/>
      <c r="CT353" s="89"/>
    </row>
    <row r="354" spans="1:98" ht="15.75" customHeight="1">
      <c r="A354" s="1084"/>
      <c r="B354" s="1035" t="s">
        <v>251</v>
      </c>
      <c r="C354" s="1036"/>
      <c r="D354" s="1037"/>
      <c r="E354" s="714" t="s">
        <v>252</v>
      </c>
      <c r="F354" s="726" t="s">
        <v>253</v>
      </c>
      <c r="G354" s="714" t="s">
        <v>254</v>
      </c>
      <c r="H354" s="727" t="s">
        <v>255</v>
      </c>
      <c r="I354" s="714" t="s">
        <v>256</v>
      </c>
      <c r="J354" s="714" t="s">
        <v>257</v>
      </c>
      <c r="K354" s="719" t="s">
        <v>258</v>
      </c>
      <c r="L354" s="771"/>
      <c r="M354" s="1035" t="s">
        <v>251</v>
      </c>
      <c r="N354" s="1036"/>
      <c r="O354" s="1037"/>
      <c r="P354" s="714" t="s">
        <v>252</v>
      </c>
      <c r="Q354" s="726" t="s">
        <v>253</v>
      </c>
      <c r="R354" s="714" t="s">
        <v>254</v>
      </c>
      <c r="S354" s="727" t="s">
        <v>255</v>
      </c>
      <c r="T354" s="714" t="s">
        <v>256</v>
      </c>
      <c r="U354" s="714" t="s">
        <v>257</v>
      </c>
      <c r="V354" s="719" t="s">
        <v>258</v>
      </c>
      <c r="W354" s="748"/>
      <c r="X354" s="1035" t="s">
        <v>251</v>
      </c>
      <c r="Y354" s="1036"/>
      <c r="Z354" s="1037"/>
      <c r="AA354" s="714" t="s">
        <v>252</v>
      </c>
      <c r="AB354" s="726" t="s">
        <v>253</v>
      </c>
      <c r="AC354" s="714" t="s">
        <v>254</v>
      </c>
      <c r="AD354" s="727" t="s">
        <v>255</v>
      </c>
      <c r="AE354" s="714" t="s">
        <v>256</v>
      </c>
      <c r="AF354" s="714" t="s">
        <v>257</v>
      </c>
      <c r="AG354" s="719" t="s">
        <v>258</v>
      </c>
      <c r="AH354" s="748"/>
      <c r="AI354" s="1035" t="s">
        <v>251</v>
      </c>
      <c r="AJ354" s="1036"/>
      <c r="AK354" s="1037"/>
      <c r="AL354" s="714" t="s">
        <v>252</v>
      </c>
      <c r="AM354" s="726" t="s">
        <v>253</v>
      </c>
      <c r="AN354" s="714" t="s">
        <v>254</v>
      </c>
      <c r="AO354" s="727" t="s">
        <v>255</v>
      </c>
      <c r="AP354" s="714" t="s">
        <v>256</v>
      </c>
      <c r="AQ354" s="714" t="s">
        <v>257</v>
      </c>
      <c r="AR354" s="719" t="s">
        <v>258</v>
      </c>
      <c r="AS354" s="748"/>
      <c r="AT354" s="1035" t="s">
        <v>251</v>
      </c>
      <c r="AU354" s="1036"/>
      <c r="AV354" s="1037"/>
      <c r="AW354" s="714" t="s">
        <v>252</v>
      </c>
      <c r="AX354" s="726" t="s">
        <v>253</v>
      </c>
      <c r="AY354" s="714" t="s">
        <v>254</v>
      </c>
      <c r="AZ354" s="727" t="s">
        <v>255</v>
      </c>
      <c r="BA354" s="714" t="s">
        <v>256</v>
      </c>
      <c r="BB354" s="714" t="s">
        <v>257</v>
      </c>
      <c r="BC354" s="719" t="s">
        <v>258</v>
      </c>
      <c r="BD354" s="748"/>
      <c r="BE354" s="1035" t="s">
        <v>251</v>
      </c>
      <c r="BF354" s="1036"/>
      <c r="BG354" s="1037"/>
      <c r="BH354" s="714" t="s">
        <v>252</v>
      </c>
      <c r="BI354" s="726" t="s">
        <v>253</v>
      </c>
      <c r="BJ354" s="714" t="s">
        <v>254</v>
      </c>
      <c r="BK354" s="727" t="s">
        <v>255</v>
      </c>
      <c r="BL354" s="714" t="s">
        <v>256</v>
      </c>
      <c r="BM354" s="714" t="s">
        <v>257</v>
      </c>
      <c r="BN354" s="719" t="s">
        <v>258</v>
      </c>
      <c r="BO354" s="748"/>
      <c r="BP354" s="1035" t="s">
        <v>251</v>
      </c>
      <c r="BQ354" s="1036"/>
      <c r="BR354" s="1037"/>
      <c r="BS354" s="714" t="s">
        <v>252</v>
      </c>
      <c r="BT354" s="726" t="s">
        <v>253</v>
      </c>
      <c r="BU354" s="714" t="s">
        <v>254</v>
      </c>
      <c r="BV354" s="727" t="s">
        <v>255</v>
      </c>
      <c r="BW354" s="714" t="s">
        <v>256</v>
      </c>
      <c r="BX354" s="714" t="s">
        <v>257</v>
      </c>
      <c r="BY354" s="719" t="s">
        <v>258</v>
      </c>
      <c r="BZ354" s="85"/>
      <c r="CA354" s="88"/>
      <c r="CB354" s="88"/>
      <c r="CC354" s="89"/>
      <c r="CD354" s="89"/>
      <c r="CE354" s="89"/>
      <c r="CF354" s="89"/>
      <c r="CG354" s="89"/>
      <c r="CH354" s="89"/>
      <c r="CI354" s="89"/>
      <c r="CJ354" s="89"/>
      <c r="CK354" s="89"/>
      <c r="CL354" s="89"/>
      <c r="CM354" s="89"/>
      <c r="CN354" s="89"/>
      <c r="CO354" s="89"/>
      <c r="CP354" s="89"/>
      <c r="CQ354" s="89"/>
      <c r="CR354" s="89"/>
      <c r="CS354" s="89"/>
      <c r="CT354" s="89"/>
    </row>
    <row r="355" spans="1:98" ht="15.75" customHeight="1">
      <c r="A355" s="1084"/>
      <c r="B355" s="1038" t="s">
        <v>20</v>
      </c>
      <c r="C355" s="1032"/>
      <c r="D355" s="1033"/>
      <c r="E355" s="728"/>
      <c r="F355" s="729">
        <f>'Cél.por tricoma'!$CU$6</f>
        <v>6.8181818181818183</v>
      </c>
      <c r="G355" s="730">
        <f t="shared" ref="G355:G395" si="256">E355*F355</f>
        <v>0</v>
      </c>
      <c r="H355" s="731">
        <f>Calibração!$E$33</f>
        <v>1223.7983560411221</v>
      </c>
      <c r="I355" s="732">
        <f t="shared" ref="I355:I395" si="257">G355*H355</f>
        <v>0</v>
      </c>
      <c r="J355" s="733">
        <f t="shared" ref="J355:J395" si="258">$J$353/$K$353</f>
        <v>15.621212121212121</v>
      </c>
      <c r="K355" s="734">
        <f t="shared" ref="K355:K395" si="259">I355/J355</f>
        <v>0</v>
      </c>
      <c r="L355" s="771"/>
      <c r="M355" s="1038" t="s">
        <v>20</v>
      </c>
      <c r="N355" s="1032"/>
      <c r="O355" s="1033"/>
      <c r="P355" s="728">
        <v>1</v>
      </c>
      <c r="Q355" s="729">
        <f>'Cél.por tricoma'!$CU$52</f>
        <v>5.0666666666666664</v>
      </c>
      <c r="R355" s="730">
        <f>P355*Q355</f>
        <v>5.0666666666666664</v>
      </c>
      <c r="S355" s="731">
        <f>Calibração!$G$28</f>
        <v>196.19696277508376</v>
      </c>
      <c r="T355" s="732">
        <f t="shared" ref="T355:T395" si="260">R355*S355</f>
        <v>994.06461139375767</v>
      </c>
      <c r="U355" s="733">
        <f t="shared" ref="U355:U395" si="261">$U$353/$V$353</f>
        <v>18.322033898305083</v>
      </c>
      <c r="V355" s="734">
        <f t="shared" ref="V355:V395" si="262">T355/U355</f>
        <v>54.25514530271203</v>
      </c>
      <c r="W355" s="748"/>
      <c r="X355" s="1038" t="s">
        <v>20</v>
      </c>
      <c r="Y355" s="1032"/>
      <c r="Z355" s="1033"/>
      <c r="AA355" s="728"/>
      <c r="AB355" s="729">
        <f>'Cél.por tricoma'!$CU$98</f>
        <v>3.9166666666666665</v>
      </c>
      <c r="AC355" s="730">
        <f t="shared" ref="AC355:AC395" si="263">AA355*AB355</f>
        <v>0</v>
      </c>
      <c r="AD355" s="731">
        <f>Calibração!$J$28</f>
        <v>130.79797518338916</v>
      </c>
      <c r="AE355" s="732">
        <f t="shared" ref="AE355:AE395" si="264">AC355*AD355</f>
        <v>0</v>
      </c>
      <c r="AF355" s="733">
        <f t="shared" ref="AF355:AF395" si="265">$AF$353/$AG$353</f>
        <v>10.416666666666666</v>
      </c>
      <c r="AG355" s="734">
        <f t="shared" ref="AG355:AG395" si="266">AE355/AF355</f>
        <v>0</v>
      </c>
      <c r="AH355" s="748"/>
      <c r="AI355" s="1038" t="s">
        <v>20</v>
      </c>
      <c r="AJ355" s="1032"/>
      <c r="AK355" s="1033"/>
      <c r="AL355" s="728"/>
      <c r="AM355" s="729">
        <f>'Cél.por tricoma'!$CU$144</f>
        <v>4</v>
      </c>
      <c r="AN355" s="730">
        <f>AL355*AM355</f>
        <v>0</v>
      </c>
      <c r="AO355" s="731">
        <f>Calibração!$J$28</f>
        <v>130.79797518338916</v>
      </c>
      <c r="AP355" s="732">
        <f t="shared" ref="AP355:AP395" si="267">AN355*AO355</f>
        <v>0</v>
      </c>
      <c r="AQ355" s="733">
        <f t="shared" ref="AQ355:AQ395" si="268">$AQ$353/$AR$353</f>
        <v>11.47191011235955</v>
      </c>
      <c r="AR355" s="734">
        <f t="shared" ref="AR355:AR395" si="269">AP355/AQ355</f>
        <v>0</v>
      </c>
      <c r="AS355" s="748"/>
      <c r="AT355" s="1038" t="s">
        <v>20</v>
      </c>
      <c r="AU355" s="1032"/>
      <c r="AV355" s="1033"/>
      <c r="AW355" s="728">
        <v>6</v>
      </c>
      <c r="AX355" s="729">
        <f>'Cél.por tricoma'!$CU$190</f>
        <v>5.4285714285714288</v>
      </c>
      <c r="AY355" s="730">
        <f>AW355*AX355</f>
        <v>32.571428571428569</v>
      </c>
      <c r="AZ355" s="731">
        <f>Calibração!$D$33</f>
        <v>1631.731141388163</v>
      </c>
      <c r="BA355" s="732">
        <f t="shared" ref="BA355:BA395" si="270">AY355*AZ355</f>
        <v>53147.814319500161</v>
      </c>
      <c r="BB355" s="733">
        <f t="shared" ref="BB355:BB395" si="271">$BB$353/$BC$353</f>
        <v>14.291666666666666</v>
      </c>
      <c r="BC355" s="734">
        <f t="shared" ref="BC355:BC395" si="272">BA355/BB355</f>
        <v>3718.7975034052592</v>
      </c>
      <c r="BD355" s="748"/>
      <c r="BE355" s="1038" t="s">
        <v>20</v>
      </c>
      <c r="BF355" s="1032"/>
      <c r="BG355" s="1033"/>
      <c r="BH355" s="728"/>
      <c r="BI355" s="729">
        <f>'Cél.por tricoma'!CU236</f>
        <v>4.666666666666667</v>
      </c>
      <c r="BJ355" s="730">
        <f>BH355*BI355</f>
        <v>0</v>
      </c>
      <c r="BK355" s="731">
        <f>Calibração!$D$33</f>
        <v>1631.731141388163</v>
      </c>
      <c r="BL355" s="732">
        <f t="shared" ref="BL355:BL395" si="273">BJ355*BK355</f>
        <v>0</v>
      </c>
      <c r="BM355" s="736">
        <f t="shared" ref="BM355:BM395" si="274">$BM$353/$BN$353</f>
        <v>12.181818181818182</v>
      </c>
      <c r="BN355" s="734">
        <f t="shared" ref="BN355:BN395" si="275">BL355/BM355</f>
        <v>0</v>
      </c>
      <c r="BO355" s="748"/>
      <c r="BP355" s="1038" t="s">
        <v>20</v>
      </c>
      <c r="BQ355" s="1032"/>
      <c r="BR355" s="1033"/>
      <c r="BS355" s="728"/>
      <c r="BT355" s="729">
        <f>'Cél.por tricoma'!CU282</f>
        <v>3.5</v>
      </c>
      <c r="BU355" s="730">
        <f>BS355*BT355</f>
        <v>0</v>
      </c>
      <c r="BV355" s="731">
        <f>Calibração!$F$33</f>
        <v>979.03868483289773</v>
      </c>
      <c r="BW355" s="732">
        <f t="shared" ref="BW355:BW395" si="276">BU355*BV355</f>
        <v>0</v>
      </c>
      <c r="BX355" s="736">
        <f t="shared" ref="BX355:BX395" si="277">$BX$353/$BY$353</f>
        <v>12.241379310344827</v>
      </c>
      <c r="BY355" s="734">
        <f t="shared" ref="BY355:BY395" si="278">BW355/BX355</f>
        <v>0</v>
      </c>
      <c r="BZ355" s="85"/>
      <c r="CA355" s="88"/>
      <c r="CB355" s="88"/>
      <c r="CC355" s="89"/>
      <c r="CD355" s="89"/>
      <c r="CE355" s="89"/>
      <c r="CF355" s="89"/>
      <c r="CG355" s="89"/>
      <c r="CH355" s="89"/>
      <c r="CI355" s="89"/>
      <c r="CJ355" s="89"/>
      <c r="CK355" s="89"/>
      <c r="CL355" s="89"/>
      <c r="CM355" s="89"/>
      <c r="CN355" s="89"/>
      <c r="CO355" s="89"/>
      <c r="CP355" s="89"/>
      <c r="CQ355" s="89"/>
      <c r="CR355" s="89"/>
      <c r="CS355" s="89"/>
      <c r="CT355" s="89"/>
    </row>
    <row r="356" spans="1:98" ht="15.75" customHeight="1">
      <c r="A356" s="1084"/>
      <c r="B356" s="1038" t="s">
        <v>143</v>
      </c>
      <c r="C356" s="1032"/>
      <c r="D356" s="1033"/>
      <c r="E356" s="735"/>
      <c r="F356" s="729">
        <f>'Cél.por tricoma'!$CU$7</f>
        <v>11.421052631578947</v>
      </c>
      <c r="G356" s="730">
        <f t="shared" si="256"/>
        <v>0</v>
      </c>
      <c r="H356" s="731">
        <f>Calibração!$E$33</f>
        <v>1223.7983560411221</v>
      </c>
      <c r="I356" s="732">
        <f t="shared" si="257"/>
        <v>0</v>
      </c>
      <c r="J356" s="733">
        <f t="shared" si="258"/>
        <v>15.621212121212121</v>
      </c>
      <c r="K356" s="734">
        <f t="shared" si="259"/>
        <v>0</v>
      </c>
      <c r="L356" s="771"/>
      <c r="M356" s="1038" t="s">
        <v>143</v>
      </c>
      <c r="N356" s="1032"/>
      <c r="O356" s="1033"/>
      <c r="P356" s="735"/>
      <c r="Q356" s="729">
        <f>'Cél.por tricoma'!$CU$53</f>
        <v>28.214285714285715</v>
      </c>
      <c r="R356" s="730">
        <f>P356*Q356</f>
        <v>0</v>
      </c>
      <c r="S356" s="731">
        <f>Calibração!$G$28</f>
        <v>196.19696277508376</v>
      </c>
      <c r="T356" s="732">
        <f t="shared" si="260"/>
        <v>0</v>
      </c>
      <c r="U356" s="733">
        <f t="shared" si="261"/>
        <v>18.322033898305083</v>
      </c>
      <c r="V356" s="734">
        <f t="shared" si="262"/>
        <v>0</v>
      </c>
      <c r="W356" s="748"/>
      <c r="X356" s="1038" t="s">
        <v>143</v>
      </c>
      <c r="Y356" s="1032"/>
      <c r="Z356" s="1033"/>
      <c r="AA356" s="735"/>
      <c r="AB356" s="729">
        <f>'Cél.por tricoma'!$CU$99</f>
        <v>10.625</v>
      </c>
      <c r="AC356" s="730">
        <f t="shared" si="263"/>
        <v>0</v>
      </c>
      <c r="AD356" s="731">
        <f>Calibração!$J$28</f>
        <v>130.79797518338916</v>
      </c>
      <c r="AE356" s="732">
        <f t="shared" si="264"/>
        <v>0</v>
      </c>
      <c r="AF356" s="733">
        <f t="shared" si="265"/>
        <v>10.416666666666666</v>
      </c>
      <c r="AG356" s="734">
        <f t="shared" si="266"/>
        <v>0</v>
      </c>
      <c r="AH356" s="748"/>
      <c r="AI356" s="1038" t="s">
        <v>143</v>
      </c>
      <c r="AJ356" s="1032"/>
      <c r="AK356" s="1033"/>
      <c r="AL356" s="735"/>
      <c r="AM356" s="729">
        <f>'Cél.por tricoma'!$CU$145</f>
        <v>13.272727272727273</v>
      </c>
      <c r="AN356" s="730">
        <f>AL356*AM356</f>
        <v>0</v>
      </c>
      <c r="AO356" s="731">
        <f>Calibração!$J$28</f>
        <v>130.79797518338916</v>
      </c>
      <c r="AP356" s="732">
        <f t="shared" si="267"/>
        <v>0</v>
      </c>
      <c r="AQ356" s="733">
        <f t="shared" si="268"/>
        <v>11.47191011235955</v>
      </c>
      <c r="AR356" s="734">
        <f t="shared" si="269"/>
        <v>0</v>
      </c>
      <c r="AS356" s="748"/>
      <c r="AT356" s="1038" t="s">
        <v>143</v>
      </c>
      <c r="AU356" s="1032"/>
      <c r="AV356" s="1033"/>
      <c r="AW356" s="735"/>
      <c r="AX356" s="729">
        <f>'Cél.por tricoma'!$CU$191</f>
        <v>14.633333333333333</v>
      </c>
      <c r="AY356" s="730">
        <f>AW356*AX356</f>
        <v>0</v>
      </c>
      <c r="AZ356" s="731">
        <f>Calibração!$D$33</f>
        <v>1631.731141388163</v>
      </c>
      <c r="BA356" s="732">
        <f t="shared" si="270"/>
        <v>0</v>
      </c>
      <c r="BB356" s="733">
        <f t="shared" si="271"/>
        <v>14.291666666666666</v>
      </c>
      <c r="BC356" s="734">
        <f t="shared" si="272"/>
        <v>0</v>
      </c>
      <c r="BD356" s="748"/>
      <c r="BE356" s="1038" t="s">
        <v>143</v>
      </c>
      <c r="BF356" s="1032"/>
      <c r="BG356" s="1033"/>
      <c r="BH356" s="735"/>
      <c r="BI356" s="729">
        <f>'Cél.por tricoma'!CU237</f>
        <v>16.608695652173914</v>
      </c>
      <c r="BJ356" s="730">
        <f>BH356*BI356</f>
        <v>0</v>
      </c>
      <c r="BK356" s="731">
        <f>Calibração!$D$33</f>
        <v>1631.731141388163</v>
      </c>
      <c r="BL356" s="732">
        <f t="shared" si="273"/>
        <v>0</v>
      </c>
      <c r="BM356" s="736">
        <f t="shared" si="274"/>
        <v>12.181818181818182</v>
      </c>
      <c r="BN356" s="734">
        <f t="shared" si="275"/>
        <v>0</v>
      </c>
      <c r="BO356" s="748"/>
      <c r="BP356" s="1038" t="s">
        <v>143</v>
      </c>
      <c r="BQ356" s="1032"/>
      <c r="BR356" s="1033"/>
      <c r="BS356" s="735">
        <v>1</v>
      </c>
      <c r="BT356" s="729">
        <f>'Cél.por tricoma'!CU283</f>
        <v>18.333333333333332</v>
      </c>
      <c r="BU356" s="730">
        <f>BS356*BT356</f>
        <v>18.333333333333332</v>
      </c>
      <c r="BV356" s="731">
        <f>Calibração!$F$33</f>
        <v>979.03868483289773</v>
      </c>
      <c r="BW356" s="732">
        <f t="shared" si="276"/>
        <v>17949.042555269789</v>
      </c>
      <c r="BX356" s="736">
        <f t="shared" si="277"/>
        <v>12.241379310344827</v>
      </c>
      <c r="BY356" s="734">
        <f t="shared" si="278"/>
        <v>1466.2598143741518</v>
      </c>
      <c r="BZ356" s="85"/>
      <c r="CA356" s="88"/>
      <c r="CB356" s="88"/>
      <c r="CC356" s="89"/>
      <c r="CD356" s="89"/>
      <c r="CE356" s="89"/>
      <c r="CF356" s="89"/>
      <c r="CG356" s="89"/>
      <c r="CH356" s="89"/>
      <c r="CI356" s="89"/>
      <c r="CJ356" s="89"/>
      <c r="CK356" s="89"/>
      <c r="CL356" s="89"/>
      <c r="CM356" s="89"/>
      <c r="CN356" s="89"/>
      <c r="CO356" s="89"/>
      <c r="CP356" s="89"/>
      <c r="CQ356" s="89"/>
      <c r="CR356" s="89"/>
      <c r="CS356" s="89"/>
      <c r="CT356" s="89"/>
    </row>
    <row r="357" spans="1:98" ht="15.75" customHeight="1">
      <c r="A357" s="1084"/>
      <c r="B357" s="1034" t="s">
        <v>152</v>
      </c>
      <c r="C357" s="1032"/>
      <c r="D357" s="1033"/>
      <c r="E357" s="735">
        <v>3</v>
      </c>
      <c r="F357" s="729">
        <f>'Cél.por tricoma'!$CU$8</f>
        <v>35.56666666666667</v>
      </c>
      <c r="G357" s="730">
        <f t="shared" si="256"/>
        <v>106.70000000000002</v>
      </c>
      <c r="H357" s="731">
        <f>Calibração!$E$33</f>
        <v>1223.7983560411221</v>
      </c>
      <c r="I357" s="732">
        <f t="shared" si="257"/>
        <v>130579.28458958775</v>
      </c>
      <c r="J357" s="733">
        <f t="shared" si="258"/>
        <v>15.621212121212121</v>
      </c>
      <c r="K357" s="734">
        <f t="shared" si="259"/>
        <v>8359.1006623790418</v>
      </c>
      <c r="L357" s="771"/>
      <c r="M357" s="1034" t="s">
        <v>152</v>
      </c>
      <c r="N357" s="1032"/>
      <c r="O357" s="1033"/>
      <c r="P357" s="735"/>
      <c r="Q357" s="729">
        <f>'Cél.por tricoma'!$CU$54</f>
        <v>24.233333333333334</v>
      </c>
      <c r="R357" s="730">
        <f>P357*Q357</f>
        <v>0</v>
      </c>
      <c r="S357" s="731">
        <f>Calibração!$G$28</f>
        <v>196.19696277508376</v>
      </c>
      <c r="T357" s="732">
        <f t="shared" si="260"/>
        <v>0</v>
      </c>
      <c r="U357" s="733">
        <f t="shared" si="261"/>
        <v>18.322033898305083</v>
      </c>
      <c r="V357" s="734">
        <f t="shared" si="262"/>
        <v>0</v>
      </c>
      <c r="W357" s="748"/>
      <c r="X357" s="1034" t="s">
        <v>152</v>
      </c>
      <c r="Y357" s="1032"/>
      <c r="Z357" s="1033"/>
      <c r="AA357" s="735"/>
      <c r="AB357" s="729">
        <f>'Cél.por tricoma'!$CU$100</f>
        <v>32.68181818181818</v>
      </c>
      <c r="AC357" s="730">
        <f t="shared" si="263"/>
        <v>0</v>
      </c>
      <c r="AD357" s="731">
        <f>Calibração!$J$28</f>
        <v>130.79797518338916</v>
      </c>
      <c r="AE357" s="732">
        <f t="shared" si="264"/>
        <v>0</v>
      </c>
      <c r="AF357" s="733">
        <f t="shared" si="265"/>
        <v>10.416666666666666</v>
      </c>
      <c r="AG357" s="734">
        <f t="shared" si="266"/>
        <v>0</v>
      </c>
      <c r="AH357" s="748"/>
      <c r="AI357" s="1034" t="s">
        <v>152</v>
      </c>
      <c r="AJ357" s="1032"/>
      <c r="AK357" s="1033"/>
      <c r="AL357" s="735"/>
      <c r="AM357" s="729">
        <f>'Cél.por tricoma'!$CU$146</f>
        <v>30.6875</v>
      </c>
      <c r="AN357" s="730">
        <f>AL357*AM357</f>
        <v>0</v>
      </c>
      <c r="AO357" s="731">
        <f>Calibração!$J$28</f>
        <v>130.79797518338916</v>
      </c>
      <c r="AP357" s="732">
        <f t="shared" si="267"/>
        <v>0</v>
      </c>
      <c r="AQ357" s="733">
        <f t="shared" si="268"/>
        <v>11.47191011235955</v>
      </c>
      <c r="AR357" s="734">
        <f t="shared" si="269"/>
        <v>0</v>
      </c>
      <c r="AS357" s="748"/>
      <c r="AT357" s="1034" t="s">
        <v>152</v>
      </c>
      <c r="AU357" s="1032"/>
      <c r="AV357" s="1033"/>
      <c r="AW357" s="735">
        <v>2</v>
      </c>
      <c r="AX357" s="729">
        <f>'Cél.por tricoma'!$CU$192</f>
        <v>32</v>
      </c>
      <c r="AY357" s="730">
        <f>AW357*AX357</f>
        <v>64</v>
      </c>
      <c r="AZ357" s="731">
        <f>Calibração!$D$33</f>
        <v>1631.731141388163</v>
      </c>
      <c r="BA357" s="732">
        <f t="shared" si="270"/>
        <v>104430.79304884243</v>
      </c>
      <c r="BB357" s="733">
        <f t="shared" si="271"/>
        <v>14.291666666666666</v>
      </c>
      <c r="BC357" s="734">
        <f t="shared" si="272"/>
        <v>7307.1108838840191</v>
      </c>
      <c r="BD357" s="748"/>
      <c r="BE357" s="1034" t="s">
        <v>152</v>
      </c>
      <c r="BF357" s="1032"/>
      <c r="BG357" s="1033"/>
      <c r="BH357" s="735"/>
      <c r="BI357" s="729">
        <f>'Cél.por tricoma'!CU238</f>
        <v>35.857142857142854</v>
      </c>
      <c r="BJ357" s="730">
        <f>BH357*BI357</f>
        <v>0</v>
      </c>
      <c r="BK357" s="731">
        <f>Calibração!$D$33</f>
        <v>1631.731141388163</v>
      </c>
      <c r="BL357" s="732">
        <f t="shared" si="273"/>
        <v>0</v>
      </c>
      <c r="BM357" s="736">
        <f t="shared" si="274"/>
        <v>12.181818181818182</v>
      </c>
      <c r="BN357" s="734">
        <f t="shared" si="275"/>
        <v>0</v>
      </c>
      <c r="BO357" s="748"/>
      <c r="BP357" s="1034" t="s">
        <v>152</v>
      </c>
      <c r="BQ357" s="1032"/>
      <c r="BR357" s="1033"/>
      <c r="BS357" s="735">
        <v>3</v>
      </c>
      <c r="BT357" s="729">
        <f>'Cél.por tricoma'!CU284</f>
        <v>28.9</v>
      </c>
      <c r="BU357" s="730">
        <f>BS357*BT357</f>
        <v>86.699999999999989</v>
      </c>
      <c r="BV357" s="731">
        <f>Calibração!$F$33</f>
        <v>979.03868483289773</v>
      </c>
      <c r="BW357" s="732">
        <f t="shared" si="276"/>
        <v>84882.653975012217</v>
      </c>
      <c r="BX357" s="736">
        <f t="shared" si="277"/>
        <v>12.241379310344827</v>
      </c>
      <c r="BY357" s="734">
        <f t="shared" si="278"/>
        <v>6934.0759585221249</v>
      </c>
      <c r="BZ357" s="85"/>
      <c r="CA357" s="88"/>
      <c r="CB357" s="88"/>
      <c r="CC357" s="89"/>
      <c r="CD357" s="89"/>
      <c r="CE357" s="89"/>
      <c r="CF357" s="89"/>
      <c r="CG357" s="89"/>
      <c r="CH357" s="89"/>
      <c r="CI357" s="89"/>
      <c r="CJ357" s="89"/>
      <c r="CK357" s="89"/>
      <c r="CL357" s="89"/>
      <c r="CM357" s="89"/>
      <c r="CN357" s="89"/>
      <c r="CO357" s="89"/>
      <c r="CP357" s="89"/>
      <c r="CQ357" s="89"/>
      <c r="CR357" s="89"/>
      <c r="CS357" s="89"/>
      <c r="CT357" s="89"/>
    </row>
    <row r="358" spans="1:98" ht="15.75" customHeight="1">
      <c r="A358" s="1084"/>
      <c r="B358" s="1034" t="s">
        <v>158</v>
      </c>
      <c r="C358" s="1032"/>
      <c r="D358" s="1033"/>
      <c r="E358" s="735"/>
      <c r="F358" s="729"/>
      <c r="G358" s="730">
        <f t="shared" si="256"/>
        <v>0</v>
      </c>
      <c r="H358" s="731">
        <f>Calibração!$E$33</f>
        <v>1223.7983560411221</v>
      </c>
      <c r="I358" s="732">
        <f t="shared" si="257"/>
        <v>0</v>
      </c>
      <c r="J358" s="733">
        <f t="shared" si="258"/>
        <v>15.621212121212121</v>
      </c>
      <c r="K358" s="734">
        <f t="shared" si="259"/>
        <v>0</v>
      </c>
      <c r="L358" s="771"/>
      <c r="M358" s="1034" t="s">
        <v>158</v>
      </c>
      <c r="N358" s="1032"/>
      <c r="O358" s="1033"/>
      <c r="P358" s="735"/>
      <c r="Q358" s="729" t="e">
        <f>'Cél.por tricoma'!$CU$55</f>
        <v>#DIV/0!</v>
      </c>
      <c r="R358" s="730"/>
      <c r="S358" s="731">
        <f>Calibração!$G$28</f>
        <v>196.19696277508376</v>
      </c>
      <c r="T358" s="732">
        <f t="shared" si="260"/>
        <v>0</v>
      </c>
      <c r="U358" s="733">
        <f t="shared" si="261"/>
        <v>18.322033898305083</v>
      </c>
      <c r="V358" s="734">
        <f t="shared" si="262"/>
        <v>0</v>
      </c>
      <c r="W358" s="748"/>
      <c r="X358" s="1034" t="s">
        <v>158</v>
      </c>
      <c r="Y358" s="1032"/>
      <c r="Z358" s="1033"/>
      <c r="AA358" s="735"/>
      <c r="AB358" s="729"/>
      <c r="AC358" s="730">
        <f t="shared" si="263"/>
        <v>0</v>
      </c>
      <c r="AD358" s="731">
        <f>Calibração!$J$28</f>
        <v>130.79797518338916</v>
      </c>
      <c r="AE358" s="732">
        <f t="shared" si="264"/>
        <v>0</v>
      </c>
      <c r="AF358" s="733">
        <f t="shared" si="265"/>
        <v>10.416666666666666</v>
      </c>
      <c r="AG358" s="734">
        <f t="shared" si="266"/>
        <v>0</v>
      </c>
      <c r="AH358" s="748"/>
      <c r="AI358" s="1034" t="s">
        <v>158</v>
      </c>
      <c r="AJ358" s="1032"/>
      <c r="AK358" s="1033"/>
      <c r="AL358" s="735"/>
      <c r="AM358" s="729">
        <f>'Cél.por tricoma'!$CU$147</f>
        <v>10.5</v>
      </c>
      <c r="AN358" s="730"/>
      <c r="AO358" s="731">
        <f>Calibração!$J$28</f>
        <v>130.79797518338916</v>
      </c>
      <c r="AP358" s="732">
        <f t="shared" si="267"/>
        <v>0</v>
      </c>
      <c r="AQ358" s="733">
        <f t="shared" si="268"/>
        <v>11.47191011235955</v>
      </c>
      <c r="AR358" s="734">
        <f t="shared" si="269"/>
        <v>0</v>
      </c>
      <c r="AS358" s="748"/>
      <c r="AT358" s="1034" t="s">
        <v>158</v>
      </c>
      <c r="AU358" s="1032"/>
      <c r="AV358" s="1033"/>
      <c r="AW358" s="735"/>
      <c r="AX358" s="729" t="e">
        <f>'Cél.por tricoma'!$CU$193</f>
        <v>#DIV/0!</v>
      </c>
      <c r="AY358" s="730"/>
      <c r="AZ358" s="731">
        <f>Calibração!$D$33</f>
        <v>1631.731141388163</v>
      </c>
      <c r="BA358" s="732">
        <f t="shared" si="270"/>
        <v>0</v>
      </c>
      <c r="BB358" s="733">
        <f t="shared" si="271"/>
        <v>14.291666666666666</v>
      </c>
      <c r="BC358" s="734">
        <f t="shared" si="272"/>
        <v>0</v>
      </c>
      <c r="BD358" s="748"/>
      <c r="BE358" s="1034" t="s">
        <v>158</v>
      </c>
      <c r="BF358" s="1032"/>
      <c r="BG358" s="1033"/>
      <c r="BH358" s="735"/>
      <c r="BI358" s="729" t="e">
        <f>'Cél.por tricoma'!CU239</f>
        <v>#DIV/0!</v>
      </c>
      <c r="BJ358" s="730"/>
      <c r="BK358" s="731">
        <f>Calibração!$D$33</f>
        <v>1631.731141388163</v>
      </c>
      <c r="BL358" s="732">
        <f t="shared" si="273"/>
        <v>0</v>
      </c>
      <c r="BM358" s="736">
        <f t="shared" si="274"/>
        <v>12.181818181818182</v>
      </c>
      <c r="BN358" s="734">
        <f t="shared" si="275"/>
        <v>0</v>
      </c>
      <c r="BO358" s="748"/>
      <c r="BP358" s="1034" t="s">
        <v>158</v>
      </c>
      <c r="BQ358" s="1032"/>
      <c r="BR358" s="1033"/>
      <c r="BS358" s="735"/>
      <c r="BT358" s="729" t="e">
        <f>'Cél.por tricoma'!CU285</f>
        <v>#DIV/0!</v>
      </c>
      <c r="BU358" s="730"/>
      <c r="BV358" s="731">
        <f>Calibração!$F$33</f>
        <v>979.03868483289773</v>
      </c>
      <c r="BW358" s="732">
        <f t="shared" si="276"/>
        <v>0</v>
      </c>
      <c r="BX358" s="736">
        <f t="shared" si="277"/>
        <v>12.241379310344827</v>
      </c>
      <c r="BY358" s="734">
        <f t="shared" si="278"/>
        <v>0</v>
      </c>
      <c r="BZ358" s="85"/>
      <c r="CA358" s="88"/>
      <c r="CB358" s="88"/>
      <c r="CC358" s="89"/>
      <c r="CD358" s="89"/>
      <c r="CE358" s="89"/>
      <c r="CF358" s="89"/>
      <c r="CG358" s="89"/>
      <c r="CH358" s="89"/>
      <c r="CI358" s="89"/>
      <c r="CJ358" s="89"/>
      <c r="CK358" s="89"/>
      <c r="CL358" s="89"/>
      <c r="CM358" s="89"/>
      <c r="CN358" s="89"/>
      <c r="CO358" s="89"/>
      <c r="CP358" s="89"/>
      <c r="CQ358" s="89"/>
      <c r="CR358" s="89"/>
      <c r="CS358" s="89"/>
      <c r="CT358" s="89"/>
    </row>
    <row r="359" spans="1:98" ht="15.75" customHeight="1">
      <c r="A359" s="1084"/>
      <c r="B359" s="1034" t="s">
        <v>30</v>
      </c>
      <c r="C359" s="1032"/>
      <c r="D359" s="1033"/>
      <c r="E359" s="736">
        <v>3</v>
      </c>
      <c r="F359" s="737">
        <f>'Cél.por tricoma'!$CU$10</f>
        <v>2.8333333333333335</v>
      </c>
      <c r="G359" s="730">
        <f t="shared" si="256"/>
        <v>8.5</v>
      </c>
      <c r="H359" s="731">
        <f>Calibração!$E$33</f>
        <v>1223.7983560411221</v>
      </c>
      <c r="I359" s="732">
        <f t="shared" si="257"/>
        <v>10402.286026349539</v>
      </c>
      <c r="J359" s="733">
        <f t="shared" si="258"/>
        <v>15.621212121212121</v>
      </c>
      <c r="K359" s="734">
        <f t="shared" si="259"/>
        <v>665.90773786524687</v>
      </c>
      <c r="L359" s="771"/>
      <c r="M359" s="1034" t="s">
        <v>30</v>
      </c>
      <c r="N359" s="1032"/>
      <c r="O359" s="1033"/>
      <c r="P359" s="736">
        <v>2</v>
      </c>
      <c r="Q359" s="737">
        <f>'Cél.por tricoma'!$CU$56</f>
        <v>2.5333333333333332</v>
      </c>
      <c r="R359" s="730">
        <f t="shared" ref="R359:R372" si="279">P359*Q359</f>
        <v>5.0666666666666664</v>
      </c>
      <c r="S359" s="731">
        <f>Calibração!$G$28</f>
        <v>196.19696277508376</v>
      </c>
      <c r="T359" s="732">
        <f t="shared" si="260"/>
        <v>994.06461139375767</v>
      </c>
      <c r="U359" s="733">
        <f t="shared" si="261"/>
        <v>18.322033898305083</v>
      </c>
      <c r="V359" s="734">
        <f t="shared" si="262"/>
        <v>54.25514530271203</v>
      </c>
      <c r="W359" s="748"/>
      <c r="X359" s="1034" t="s">
        <v>30</v>
      </c>
      <c r="Y359" s="1032"/>
      <c r="Z359" s="1033"/>
      <c r="AA359" s="736"/>
      <c r="AB359" s="737">
        <f>'Cél.por tricoma'!$CU$102</f>
        <v>2.1</v>
      </c>
      <c r="AC359" s="730">
        <f t="shared" si="263"/>
        <v>0</v>
      </c>
      <c r="AD359" s="731">
        <f>Calibração!$J$28</f>
        <v>130.79797518338916</v>
      </c>
      <c r="AE359" s="732">
        <f t="shared" si="264"/>
        <v>0</v>
      </c>
      <c r="AF359" s="733">
        <f t="shared" si="265"/>
        <v>10.416666666666666</v>
      </c>
      <c r="AG359" s="734">
        <f t="shared" si="266"/>
        <v>0</v>
      </c>
      <c r="AH359" s="748"/>
      <c r="AI359" s="1034" t="s">
        <v>30</v>
      </c>
      <c r="AJ359" s="1032"/>
      <c r="AK359" s="1033"/>
      <c r="AL359" s="736">
        <v>4</v>
      </c>
      <c r="AM359" s="737">
        <f>'Cél.por tricoma'!$CU$148</f>
        <v>1.9333333333333333</v>
      </c>
      <c r="AN359" s="730">
        <f t="shared" ref="AN359:AN372" si="280">AL359*AM359</f>
        <v>7.7333333333333334</v>
      </c>
      <c r="AO359" s="731">
        <f>Calibração!$J$28</f>
        <v>130.79797518338916</v>
      </c>
      <c r="AP359" s="732">
        <f t="shared" si="267"/>
        <v>1011.5043414182095</v>
      </c>
      <c r="AQ359" s="733">
        <f t="shared" si="268"/>
        <v>11.47191011235955</v>
      </c>
      <c r="AR359" s="734">
        <f t="shared" si="269"/>
        <v>88.172268742625505</v>
      </c>
      <c r="AS359" s="748"/>
      <c r="AT359" s="1034" t="s">
        <v>30</v>
      </c>
      <c r="AU359" s="1032"/>
      <c r="AV359" s="1033"/>
      <c r="AW359" s="736"/>
      <c r="AX359" s="737">
        <f>'Cél.por tricoma'!$CU$194</f>
        <v>2.8</v>
      </c>
      <c r="AY359" s="730">
        <f t="shared" ref="AY359:AY372" si="281">AW359*AX359</f>
        <v>0</v>
      </c>
      <c r="AZ359" s="731">
        <f>Calibração!$D$33</f>
        <v>1631.731141388163</v>
      </c>
      <c r="BA359" s="732">
        <f t="shared" si="270"/>
        <v>0</v>
      </c>
      <c r="BB359" s="733">
        <f t="shared" si="271"/>
        <v>14.291666666666666</v>
      </c>
      <c r="BC359" s="734">
        <f t="shared" si="272"/>
        <v>0</v>
      </c>
      <c r="BD359" s="748"/>
      <c r="BE359" s="1034" t="s">
        <v>30</v>
      </c>
      <c r="BF359" s="1032"/>
      <c r="BG359" s="1033"/>
      <c r="BH359" s="736"/>
      <c r="BI359" s="737">
        <f>'Cél.por tricoma'!CU240</f>
        <v>3.3333333333333335</v>
      </c>
      <c r="BJ359" s="730">
        <f t="shared" ref="BJ359:BJ368" si="282">BH359*BI359</f>
        <v>0</v>
      </c>
      <c r="BK359" s="731">
        <f>Calibração!$D$33</f>
        <v>1631.731141388163</v>
      </c>
      <c r="BL359" s="732">
        <f t="shared" si="273"/>
        <v>0</v>
      </c>
      <c r="BM359" s="736">
        <f t="shared" si="274"/>
        <v>12.181818181818182</v>
      </c>
      <c r="BN359" s="734">
        <f t="shared" si="275"/>
        <v>0</v>
      </c>
      <c r="BO359" s="748"/>
      <c r="BP359" s="1034" t="s">
        <v>30</v>
      </c>
      <c r="BQ359" s="1032"/>
      <c r="BR359" s="1033"/>
      <c r="BS359" s="736"/>
      <c r="BT359" s="737" t="e">
        <f>'Cél.por tricoma'!CU286</f>
        <v>#DIV/0!</v>
      </c>
      <c r="BU359" s="730"/>
      <c r="BV359" s="731">
        <f>Calibração!$F$33</f>
        <v>979.03868483289773</v>
      </c>
      <c r="BW359" s="732">
        <f t="shared" si="276"/>
        <v>0</v>
      </c>
      <c r="BX359" s="736">
        <f t="shared" si="277"/>
        <v>12.241379310344827</v>
      </c>
      <c r="BY359" s="734">
        <f t="shared" si="278"/>
        <v>0</v>
      </c>
      <c r="BZ359" s="85"/>
      <c r="CA359" s="88"/>
      <c r="CB359" s="88"/>
      <c r="CC359" s="89"/>
      <c r="CD359" s="89"/>
      <c r="CE359" s="89"/>
      <c r="CF359" s="89"/>
      <c r="CG359" s="89"/>
      <c r="CH359" s="89"/>
      <c r="CI359" s="89"/>
      <c r="CJ359" s="89"/>
      <c r="CK359" s="89"/>
      <c r="CL359" s="89"/>
      <c r="CM359" s="89"/>
      <c r="CN359" s="89"/>
      <c r="CO359" s="89"/>
      <c r="CP359" s="89"/>
      <c r="CQ359" s="89"/>
      <c r="CR359" s="89"/>
      <c r="CS359" s="89"/>
      <c r="CT359" s="89"/>
    </row>
    <row r="360" spans="1:98" ht="15.75" customHeight="1">
      <c r="A360" s="1084"/>
      <c r="B360" s="1031" t="s">
        <v>39</v>
      </c>
      <c r="C360" s="1032"/>
      <c r="D360" s="1033"/>
      <c r="E360" s="736">
        <v>7</v>
      </c>
      <c r="F360" s="738">
        <v>1</v>
      </c>
      <c r="G360" s="730">
        <f t="shared" si="256"/>
        <v>7</v>
      </c>
      <c r="H360" s="731">
        <f>Calibração!$E$33</f>
        <v>1223.7983560411221</v>
      </c>
      <c r="I360" s="732">
        <f t="shared" si="257"/>
        <v>8566.588492287854</v>
      </c>
      <c r="J360" s="733">
        <f t="shared" si="258"/>
        <v>15.621212121212121</v>
      </c>
      <c r="K360" s="734">
        <f t="shared" si="259"/>
        <v>548.39460765373269</v>
      </c>
      <c r="L360" s="771"/>
      <c r="M360" s="1031" t="s">
        <v>39</v>
      </c>
      <c r="N360" s="1032"/>
      <c r="O360" s="1033"/>
      <c r="P360" s="736">
        <v>15</v>
      </c>
      <c r="Q360" s="738">
        <v>1</v>
      </c>
      <c r="R360" s="730">
        <f t="shared" si="279"/>
        <v>15</v>
      </c>
      <c r="S360" s="731">
        <f>Calibração!$G$28</f>
        <v>196.19696277508376</v>
      </c>
      <c r="T360" s="732">
        <f t="shared" si="260"/>
        <v>2942.9544416262565</v>
      </c>
      <c r="U360" s="733">
        <f t="shared" si="261"/>
        <v>18.322033898305083</v>
      </c>
      <c r="V360" s="734">
        <f t="shared" si="262"/>
        <v>160.62378543566064</v>
      </c>
      <c r="W360" s="748"/>
      <c r="X360" s="1031" t="s">
        <v>39</v>
      </c>
      <c r="Y360" s="1032"/>
      <c r="Z360" s="1033"/>
      <c r="AA360" s="736">
        <v>10</v>
      </c>
      <c r="AB360" s="738">
        <v>1</v>
      </c>
      <c r="AC360" s="730">
        <f t="shared" si="263"/>
        <v>10</v>
      </c>
      <c r="AD360" s="731">
        <f>Calibração!$J$28</f>
        <v>130.79797518338916</v>
      </c>
      <c r="AE360" s="732">
        <f t="shared" si="264"/>
        <v>1307.9797518338914</v>
      </c>
      <c r="AF360" s="733">
        <f t="shared" si="265"/>
        <v>10.416666666666666</v>
      </c>
      <c r="AG360" s="734">
        <f t="shared" si="266"/>
        <v>125.56605617605358</v>
      </c>
      <c r="AH360" s="748"/>
      <c r="AI360" s="1031" t="s">
        <v>39</v>
      </c>
      <c r="AJ360" s="1032"/>
      <c r="AK360" s="1033"/>
      <c r="AL360" s="736">
        <v>10</v>
      </c>
      <c r="AM360" s="738">
        <v>1</v>
      </c>
      <c r="AN360" s="730">
        <f t="shared" si="280"/>
        <v>10</v>
      </c>
      <c r="AO360" s="731">
        <f>Calibração!$J$28</f>
        <v>130.79797518338916</v>
      </c>
      <c r="AP360" s="732">
        <f t="shared" si="267"/>
        <v>1307.9797518338914</v>
      </c>
      <c r="AQ360" s="733">
        <f t="shared" si="268"/>
        <v>11.47191011235955</v>
      </c>
      <c r="AR360" s="734">
        <f t="shared" si="269"/>
        <v>114.01586475339505</v>
      </c>
      <c r="AS360" s="748"/>
      <c r="AT360" s="1031" t="s">
        <v>39</v>
      </c>
      <c r="AU360" s="1032"/>
      <c r="AV360" s="1033"/>
      <c r="AW360" s="736">
        <v>10</v>
      </c>
      <c r="AX360" s="738">
        <v>1</v>
      </c>
      <c r="AY360" s="730">
        <f t="shared" si="281"/>
        <v>10</v>
      </c>
      <c r="AZ360" s="731">
        <f>Calibração!$D$33</f>
        <v>1631.731141388163</v>
      </c>
      <c r="BA360" s="732">
        <f t="shared" si="270"/>
        <v>16317.311413881631</v>
      </c>
      <c r="BB360" s="733">
        <f t="shared" si="271"/>
        <v>14.291666666666666</v>
      </c>
      <c r="BC360" s="734">
        <f t="shared" si="272"/>
        <v>1141.7360756068781</v>
      </c>
      <c r="BD360" s="748"/>
      <c r="BE360" s="1031" t="s">
        <v>39</v>
      </c>
      <c r="BF360" s="1032"/>
      <c r="BG360" s="1033"/>
      <c r="BH360" s="736">
        <v>4</v>
      </c>
      <c r="BI360" s="738">
        <v>1</v>
      </c>
      <c r="BJ360" s="730">
        <f t="shared" si="282"/>
        <v>4</v>
      </c>
      <c r="BK360" s="731">
        <f>Calibração!$D$33</f>
        <v>1631.731141388163</v>
      </c>
      <c r="BL360" s="732">
        <f t="shared" si="273"/>
        <v>6526.924565552652</v>
      </c>
      <c r="BM360" s="736">
        <f t="shared" si="274"/>
        <v>12.181818181818182</v>
      </c>
      <c r="BN360" s="734">
        <f t="shared" si="275"/>
        <v>535.79231508268037</v>
      </c>
      <c r="BO360" s="748"/>
      <c r="BP360" s="1031" t="s">
        <v>39</v>
      </c>
      <c r="BQ360" s="1032"/>
      <c r="BR360" s="1033"/>
      <c r="BS360" s="736">
        <v>2</v>
      </c>
      <c r="BT360" s="738">
        <v>1</v>
      </c>
      <c r="BU360" s="730">
        <f t="shared" ref="BU360:BU372" si="283">BS360*BT360</f>
        <v>2</v>
      </c>
      <c r="BV360" s="731">
        <f>Calibração!$F$33</f>
        <v>979.03868483289773</v>
      </c>
      <c r="BW360" s="732">
        <f t="shared" si="276"/>
        <v>1958.0773696657955</v>
      </c>
      <c r="BX360" s="736">
        <f t="shared" si="277"/>
        <v>12.241379310344827</v>
      </c>
      <c r="BY360" s="734">
        <f t="shared" si="278"/>
        <v>159.95561611354387</v>
      </c>
      <c r="BZ360" s="85"/>
      <c r="CA360" s="88"/>
      <c r="CB360" s="88"/>
      <c r="CC360" s="89"/>
      <c r="CD360" s="89"/>
      <c r="CE360" s="89"/>
      <c r="CF360" s="89"/>
      <c r="CG360" s="89"/>
      <c r="CH360" s="89"/>
      <c r="CI360" s="89"/>
      <c r="CJ360" s="89"/>
      <c r="CK360" s="89"/>
      <c r="CL360" s="89"/>
      <c r="CM360" s="89"/>
      <c r="CN360" s="89"/>
      <c r="CO360" s="89"/>
      <c r="CP360" s="89"/>
      <c r="CQ360" s="89"/>
      <c r="CR360" s="89"/>
      <c r="CS360" s="89"/>
      <c r="CT360" s="89"/>
    </row>
    <row r="361" spans="1:98" ht="15.75" customHeight="1">
      <c r="A361" s="1084"/>
      <c r="B361" s="1062" t="s">
        <v>259</v>
      </c>
      <c r="C361" s="1032"/>
      <c r="D361" s="1033"/>
      <c r="E361" s="736"/>
      <c r="F361" s="738">
        <v>1</v>
      </c>
      <c r="G361" s="730">
        <f t="shared" si="256"/>
        <v>0</v>
      </c>
      <c r="H361" s="731">
        <f>Calibração!$E$33</f>
        <v>1223.7983560411221</v>
      </c>
      <c r="I361" s="732">
        <f t="shared" si="257"/>
        <v>0</v>
      </c>
      <c r="J361" s="733">
        <f t="shared" si="258"/>
        <v>15.621212121212121</v>
      </c>
      <c r="K361" s="734">
        <f t="shared" si="259"/>
        <v>0</v>
      </c>
      <c r="L361" s="771"/>
      <c r="M361" s="1062" t="s">
        <v>259</v>
      </c>
      <c r="N361" s="1032"/>
      <c r="O361" s="1033"/>
      <c r="P361" s="736">
        <v>2</v>
      </c>
      <c r="Q361" s="738">
        <v>1</v>
      </c>
      <c r="R361" s="730">
        <f t="shared" si="279"/>
        <v>2</v>
      </c>
      <c r="S361" s="731">
        <f>Calibração!$G$28</f>
        <v>196.19696277508376</v>
      </c>
      <c r="T361" s="732">
        <f t="shared" si="260"/>
        <v>392.39392555016752</v>
      </c>
      <c r="U361" s="733">
        <f t="shared" si="261"/>
        <v>18.322033898305083</v>
      </c>
      <c r="V361" s="734">
        <f t="shared" si="262"/>
        <v>21.416504724754752</v>
      </c>
      <c r="W361" s="748"/>
      <c r="X361" s="1062" t="s">
        <v>259</v>
      </c>
      <c r="Y361" s="1032"/>
      <c r="Z361" s="1033"/>
      <c r="AA361" s="736">
        <v>2</v>
      </c>
      <c r="AB361" s="738">
        <v>1</v>
      </c>
      <c r="AC361" s="730">
        <f t="shared" si="263"/>
        <v>2</v>
      </c>
      <c r="AD361" s="731">
        <f>Calibração!$J$28</f>
        <v>130.79797518338916</v>
      </c>
      <c r="AE361" s="732">
        <f t="shared" si="264"/>
        <v>261.59595036677831</v>
      </c>
      <c r="AF361" s="733">
        <f t="shared" si="265"/>
        <v>10.416666666666666</v>
      </c>
      <c r="AG361" s="734">
        <f t="shared" si="266"/>
        <v>25.11321123521072</v>
      </c>
      <c r="AH361" s="748"/>
      <c r="AI361" s="1062" t="s">
        <v>259</v>
      </c>
      <c r="AJ361" s="1032"/>
      <c r="AK361" s="1033"/>
      <c r="AL361" s="736">
        <v>1</v>
      </c>
      <c r="AM361" s="738">
        <v>1</v>
      </c>
      <c r="AN361" s="730">
        <f t="shared" si="280"/>
        <v>1</v>
      </c>
      <c r="AO361" s="731">
        <f>Calibração!$J$28</f>
        <v>130.79797518338916</v>
      </c>
      <c r="AP361" s="732">
        <f t="shared" si="267"/>
        <v>130.79797518338916</v>
      </c>
      <c r="AQ361" s="733">
        <f t="shared" si="268"/>
        <v>11.47191011235955</v>
      </c>
      <c r="AR361" s="734">
        <f t="shared" si="269"/>
        <v>11.401586475339505</v>
      </c>
      <c r="AS361" s="748"/>
      <c r="AT361" s="1062" t="s">
        <v>259</v>
      </c>
      <c r="AU361" s="1032"/>
      <c r="AV361" s="1033"/>
      <c r="AW361" s="736">
        <v>1</v>
      </c>
      <c r="AX361" s="738">
        <v>1</v>
      </c>
      <c r="AY361" s="730">
        <f t="shared" si="281"/>
        <v>1</v>
      </c>
      <c r="AZ361" s="731">
        <f>Calibração!$D$33</f>
        <v>1631.731141388163</v>
      </c>
      <c r="BA361" s="732">
        <f t="shared" si="270"/>
        <v>1631.731141388163</v>
      </c>
      <c r="BB361" s="733">
        <f t="shared" si="271"/>
        <v>14.291666666666666</v>
      </c>
      <c r="BC361" s="734">
        <f t="shared" si="272"/>
        <v>114.1736075606878</v>
      </c>
      <c r="BD361" s="748"/>
      <c r="BE361" s="1062" t="s">
        <v>259</v>
      </c>
      <c r="BF361" s="1032"/>
      <c r="BG361" s="1033"/>
      <c r="BH361" s="736"/>
      <c r="BI361" s="738">
        <v>1</v>
      </c>
      <c r="BJ361" s="730">
        <f t="shared" si="282"/>
        <v>0</v>
      </c>
      <c r="BK361" s="731">
        <f>Calibração!$D$33</f>
        <v>1631.731141388163</v>
      </c>
      <c r="BL361" s="732">
        <f t="shared" si="273"/>
        <v>0</v>
      </c>
      <c r="BM361" s="736">
        <f t="shared" si="274"/>
        <v>12.181818181818182</v>
      </c>
      <c r="BN361" s="734">
        <f t="shared" si="275"/>
        <v>0</v>
      </c>
      <c r="BO361" s="748"/>
      <c r="BP361" s="1062" t="s">
        <v>259</v>
      </c>
      <c r="BQ361" s="1032"/>
      <c r="BR361" s="1033"/>
      <c r="BS361" s="736"/>
      <c r="BT361" s="738">
        <v>1</v>
      </c>
      <c r="BU361" s="730">
        <f t="shared" si="283"/>
        <v>0</v>
      </c>
      <c r="BV361" s="731">
        <f>Calibração!$F$33</f>
        <v>979.03868483289773</v>
      </c>
      <c r="BW361" s="732">
        <f t="shared" si="276"/>
        <v>0</v>
      </c>
      <c r="BX361" s="736">
        <f t="shared" si="277"/>
        <v>12.241379310344827</v>
      </c>
      <c r="BY361" s="734">
        <f t="shared" si="278"/>
        <v>0</v>
      </c>
      <c r="BZ361" s="85"/>
      <c r="CA361" s="88"/>
      <c r="CB361" s="88"/>
      <c r="CC361" s="89"/>
      <c r="CD361" s="89"/>
      <c r="CE361" s="89"/>
      <c r="CF361" s="89"/>
      <c r="CG361" s="89"/>
      <c r="CH361" s="89"/>
      <c r="CI361" s="89"/>
      <c r="CJ361" s="89"/>
      <c r="CK361" s="89"/>
      <c r="CL361" s="89"/>
      <c r="CM361" s="89"/>
      <c r="CN361" s="89"/>
      <c r="CO361" s="89"/>
      <c r="CP361" s="89"/>
      <c r="CQ361" s="89"/>
      <c r="CR361" s="89"/>
      <c r="CS361" s="89"/>
      <c r="CT361" s="89"/>
    </row>
    <row r="362" spans="1:98" ht="15.75" customHeight="1">
      <c r="A362" s="1084"/>
      <c r="B362" s="1062" t="s">
        <v>43</v>
      </c>
      <c r="C362" s="1032"/>
      <c r="D362" s="1033"/>
      <c r="E362" s="736">
        <v>1</v>
      </c>
      <c r="F362" s="738">
        <v>1</v>
      </c>
      <c r="G362" s="730">
        <f t="shared" si="256"/>
        <v>1</v>
      </c>
      <c r="H362" s="731">
        <f>Calibração!$E$33</f>
        <v>1223.7983560411221</v>
      </c>
      <c r="I362" s="732">
        <f t="shared" si="257"/>
        <v>1223.7983560411221</v>
      </c>
      <c r="J362" s="733">
        <f t="shared" si="258"/>
        <v>15.621212121212121</v>
      </c>
      <c r="K362" s="734">
        <f t="shared" si="259"/>
        <v>78.342086807676097</v>
      </c>
      <c r="L362" s="771"/>
      <c r="M362" s="1062" t="s">
        <v>43</v>
      </c>
      <c r="N362" s="1032"/>
      <c r="O362" s="1033"/>
      <c r="P362" s="736">
        <v>1</v>
      </c>
      <c r="Q362" s="738">
        <v>1</v>
      </c>
      <c r="R362" s="730">
        <f t="shared" si="279"/>
        <v>1</v>
      </c>
      <c r="S362" s="731">
        <f>Calibração!$G$28</f>
        <v>196.19696277508376</v>
      </c>
      <c r="T362" s="732">
        <f t="shared" si="260"/>
        <v>196.19696277508376</v>
      </c>
      <c r="U362" s="733">
        <f t="shared" si="261"/>
        <v>18.322033898305083</v>
      </c>
      <c r="V362" s="734">
        <f t="shared" si="262"/>
        <v>10.708252362377376</v>
      </c>
      <c r="W362" s="748"/>
      <c r="X362" s="1062" t="s">
        <v>43</v>
      </c>
      <c r="Y362" s="1032"/>
      <c r="Z362" s="1033"/>
      <c r="AA362" s="736"/>
      <c r="AB362" s="738">
        <v>1</v>
      </c>
      <c r="AC362" s="730">
        <f t="shared" si="263"/>
        <v>0</v>
      </c>
      <c r="AD362" s="731">
        <f>Calibração!$J$28</f>
        <v>130.79797518338916</v>
      </c>
      <c r="AE362" s="732">
        <f t="shared" si="264"/>
        <v>0</v>
      </c>
      <c r="AF362" s="733">
        <f t="shared" si="265"/>
        <v>10.416666666666666</v>
      </c>
      <c r="AG362" s="734">
        <f t="shared" si="266"/>
        <v>0</v>
      </c>
      <c r="AH362" s="748"/>
      <c r="AI362" s="1062" t="s">
        <v>43</v>
      </c>
      <c r="AJ362" s="1032"/>
      <c r="AK362" s="1033"/>
      <c r="AL362" s="736"/>
      <c r="AM362" s="738">
        <v>1</v>
      </c>
      <c r="AN362" s="730">
        <f t="shared" si="280"/>
        <v>0</v>
      </c>
      <c r="AO362" s="731">
        <f>Calibração!$J$28</f>
        <v>130.79797518338916</v>
      </c>
      <c r="AP362" s="732">
        <f t="shared" si="267"/>
        <v>0</v>
      </c>
      <c r="AQ362" s="733">
        <f t="shared" si="268"/>
        <v>11.47191011235955</v>
      </c>
      <c r="AR362" s="734">
        <f t="shared" si="269"/>
        <v>0</v>
      </c>
      <c r="AS362" s="748"/>
      <c r="AT362" s="1062" t="s">
        <v>43</v>
      </c>
      <c r="AU362" s="1032"/>
      <c r="AV362" s="1033"/>
      <c r="AW362" s="736"/>
      <c r="AX362" s="738">
        <v>1</v>
      </c>
      <c r="AY362" s="730">
        <f t="shared" si="281"/>
        <v>0</v>
      </c>
      <c r="AZ362" s="731">
        <f>Calibração!$D$33</f>
        <v>1631.731141388163</v>
      </c>
      <c r="BA362" s="732">
        <f t="shared" si="270"/>
        <v>0</v>
      </c>
      <c r="BB362" s="733">
        <f t="shared" si="271"/>
        <v>14.291666666666666</v>
      </c>
      <c r="BC362" s="734">
        <f t="shared" si="272"/>
        <v>0</v>
      </c>
      <c r="BD362" s="748"/>
      <c r="BE362" s="1062" t="s">
        <v>43</v>
      </c>
      <c r="BF362" s="1032"/>
      <c r="BG362" s="1033"/>
      <c r="BH362" s="736">
        <v>1</v>
      </c>
      <c r="BI362" s="738">
        <v>1</v>
      </c>
      <c r="BJ362" s="730">
        <f t="shared" si="282"/>
        <v>1</v>
      </c>
      <c r="BK362" s="731">
        <f>Calibração!$D$33</f>
        <v>1631.731141388163</v>
      </c>
      <c r="BL362" s="732">
        <f t="shared" si="273"/>
        <v>1631.731141388163</v>
      </c>
      <c r="BM362" s="736">
        <f t="shared" si="274"/>
        <v>12.181818181818182</v>
      </c>
      <c r="BN362" s="734">
        <f t="shared" si="275"/>
        <v>133.94807877067009</v>
      </c>
      <c r="BO362" s="748"/>
      <c r="BP362" s="1062" t="s">
        <v>43</v>
      </c>
      <c r="BQ362" s="1032"/>
      <c r="BR362" s="1033"/>
      <c r="BS362" s="736">
        <v>7</v>
      </c>
      <c r="BT362" s="738">
        <v>1</v>
      </c>
      <c r="BU362" s="730">
        <f t="shared" si="283"/>
        <v>7</v>
      </c>
      <c r="BV362" s="731">
        <f>Calibração!$F$33</f>
        <v>979.03868483289773</v>
      </c>
      <c r="BW362" s="732">
        <f t="shared" si="276"/>
        <v>6853.2707938302838</v>
      </c>
      <c r="BX362" s="736">
        <f t="shared" si="277"/>
        <v>12.241379310344827</v>
      </c>
      <c r="BY362" s="734">
        <f t="shared" si="278"/>
        <v>559.84465639740347</v>
      </c>
      <c r="BZ362" s="85"/>
      <c r="CA362" s="88"/>
      <c r="CB362" s="88"/>
      <c r="CC362" s="89"/>
      <c r="CD362" s="89"/>
      <c r="CE362" s="89"/>
      <c r="CF362" s="89"/>
      <c r="CG362" s="89"/>
      <c r="CH362" s="89"/>
      <c r="CI362" s="89"/>
      <c r="CJ362" s="89"/>
      <c r="CK362" s="89"/>
      <c r="CL362" s="89"/>
      <c r="CM362" s="89"/>
      <c r="CN362" s="89"/>
      <c r="CO362" s="89"/>
      <c r="CP362" s="89"/>
      <c r="CQ362" s="89"/>
      <c r="CR362" s="89"/>
      <c r="CS362" s="89"/>
      <c r="CT362" s="89"/>
    </row>
    <row r="363" spans="1:98" ht="15.75" customHeight="1">
      <c r="A363" s="1084"/>
      <c r="B363" s="1062" t="s">
        <v>63</v>
      </c>
      <c r="C363" s="1032"/>
      <c r="D363" s="1033"/>
      <c r="E363" s="736">
        <v>8</v>
      </c>
      <c r="F363" s="738">
        <v>1</v>
      </c>
      <c r="G363" s="730">
        <f t="shared" si="256"/>
        <v>8</v>
      </c>
      <c r="H363" s="731">
        <f>Calibração!$E$33</f>
        <v>1223.7983560411221</v>
      </c>
      <c r="I363" s="732">
        <f t="shared" si="257"/>
        <v>9790.3868483289771</v>
      </c>
      <c r="J363" s="733">
        <f t="shared" si="258"/>
        <v>15.621212121212121</v>
      </c>
      <c r="K363" s="734">
        <f t="shared" si="259"/>
        <v>626.73669446140877</v>
      </c>
      <c r="L363" s="771"/>
      <c r="M363" s="1062" t="s">
        <v>63</v>
      </c>
      <c r="N363" s="1032"/>
      <c r="O363" s="1033"/>
      <c r="P363" s="736"/>
      <c r="Q363" s="738">
        <v>1</v>
      </c>
      <c r="R363" s="730">
        <f t="shared" si="279"/>
        <v>0</v>
      </c>
      <c r="S363" s="731">
        <f>Calibração!$G$28</f>
        <v>196.19696277508376</v>
      </c>
      <c r="T363" s="732">
        <f t="shared" si="260"/>
        <v>0</v>
      </c>
      <c r="U363" s="733">
        <f t="shared" si="261"/>
        <v>18.322033898305083</v>
      </c>
      <c r="V363" s="734">
        <f t="shared" si="262"/>
        <v>0</v>
      </c>
      <c r="W363" s="748"/>
      <c r="X363" s="1062" t="s">
        <v>63</v>
      </c>
      <c r="Y363" s="1032"/>
      <c r="Z363" s="1033"/>
      <c r="AA363" s="736">
        <v>1</v>
      </c>
      <c r="AB363" s="738">
        <v>1</v>
      </c>
      <c r="AC363" s="730">
        <f t="shared" si="263"/>
        <v>1</v>
      </c>
      <c r="AD363" s="731">
        <f>Calibração!$J$28</f>
        <v>130.79797518338916</v>
      </c>
      <c r="AE363" s="732">
        <f t="shared" si="264"/>
        <v>130.79797518338916</v>
      </c>
      <c r="AF363" s="733">
        <f t="shared" si="265"/>
        <v>10.416666666666666</v>
      </c>
      <c r="AG363" s="734">
        <f t="shared" si="266"/>
        <v>12.55660561760536</v>
      </c>
      <c r="AH363" s="748"/>
      <c r="AI363" s="1062" t="s">
        <v>63</v>
      </c>
      <c r="AJ363" s="1032"/>
      <c r="AK363" s="1033"/>
      <c r="AL363" s="736"/>
      <c r="AM363" s="738">
        <v>1</v>
      </c>
      <c r="AN363" s="730">
        <f t="shared" si="280"/>
        <v>0</v>
      </c>
      <c r="AO363" s="731">
        <f>Calibração!$J$28</f>
        <v>130.79797518338916</v>
      </c>
      <c r="AP363" s="732">
        <f t="shared" si="267"/>
        <v>0</v>
      </c>
      <c r="AQ363" s="733">
        <f t="shared" si="268"/>
        <v>11.47191011235955</v>
      </c>
      <c r="AR363" s="734">
        <f t="shared" si="269"/>
        <v>0</v>
      </c>
      <c r="AS363" s="748"/>
      <c r="AT363" s="1062" t="s">
        <v>63</v>
      </c>
      <c r="AU363" s="1032"/>
      <c r="AV363" s="1033"/>
      <c r="AW363" s="736">
        <v>3</v>
      </c>
      <c r="AX363" s="738">
        <v>1</v>
      </c>
      <c r="AY363" s="730">
        <f t="shared" si="281"/>
        <v>3</v>
      </c>
      <c r="AZ363" s="731">
        <f>Calibração!$D$33</f>
        <v>1631.731141388163</v>
      </c>
      <c r="BA363" s="732">
        <f t="shared" si="270"/>
        <v>4895.1934241644885</v>
      </c>
      <c r="BB363" s="733">
        <f t="shared" si="271"/>
        <v>14.291666666666666</v>
      </c>
      <c r="BC363" s="734">
        <f t="shared" si="272"/>
        <v>342.52082268206334</v>
      </c>
      <c r="BD363" s="748"/>
      <c r="BE363" s="1062" t="s">
        <v>63</v>
      </c>
      <c r="BF363" s="1032"/>
      <c r="BG363" s="1033"/>
      <c r="BH363" s="736">
        <v>1</v>
      </c>
      <c r="BI363" s="738">
        <v>1</v>
      </c>
      <c r="BJ363" s="730">
        <f t="shared" si="282"/>
        <v>1</v>
      </c>
      <c r="BK363" s="731">
        <f>Calibração!$D$33</f>
        <v>1631.731141388163</v>
      </c>
      <c r="BL363" s="732">
        <f t="shared" si="273"/>
        <v>1631.731141388163</v>
      </c>
      <c r="BM363" s="736">
        <f t="shared" si="274"/>
        <v>12.181818181818182</v>
      </c>
      <c r="BN363" s="734">
        <f t="shared" si="275"/>
        <v>133.94807877067009</v>
      </c>
      <c r="BO363" s="748"/>
      <c r="BP363" s="1062" t="s">
        <v>63</v>
      </c>
      <c r="BQ363" s="1032"/>
      <c r="BR363" s="1033"/>
      <c r="BS363" s="736">
        <v>1</v>
      </c>
      <c r="BT363" s="738">
        <v>1</v>
      </c>
      <c r="BU363" s="730">
        <f t="shared" si="283"/>
        <v>1</v>
      </c>
      <c r="BV363" s="731">
        <f>Calibração!$F$33</f>
        <v>979.03868483289773</v>
      </c>
      <c r="BW363" s="732">
        <f t="shared" si="276"/>
        <v>979.03868483289773</v>
      </c>
      <c r="BX363" s="736">
        <f t="shared" si="277"/>
        <v>12.241379310344827</v>
      </c>
      <c r="BY363" s="734">
        <f t="shared" si="278"/>
        <v>79.977808056771934</v>
      </c>
      <c r="BZ363" s="85"/>
      <c r="CA363" s="88"/>
      <c r="CB363" s="88"/>
      <c r="CC363" s="89"/>
      <c r="CD363" s="89"/>
      <c r="CE363" s="89"/>
      <c r="CF363" s="89"/>
      <c r="CG363" s="89"/>
      <c r="CH363" s="89"/>
      <c r="CI363" s="89"/>
      <c r="CJ363" s="89"/>
      <c r="CK363" s="89"/>
      <c r="CL363" s="89"/>
      <c r="CM363" s="89"/>
      <c r="CN363" s="89"/>
      <c r="CO363" s="89"/>
      <c r="CP363" s="89"/>
      <c r="CQ363" s="89"/>
      <c r="CR363" s="89"/>
      <c r="CS363" s="89"/>
      <c r="CT363" s="89"/>
    </row>
    <row r="364" spans="1:98" ht="15.75" customHeight="1">
      <c r="A364" s="1084"/>
      <c r="B364" s="1034" t="s">
        <v>166</v>
      </c>
      <c r="C364" s="1032"/>
      <c r="D364" s="1033"/>
      <c r="E364" s="736">
        <v>7</v>
      </c>
      <c r="F364" s="737">
        <f>'Cél.por tricoma'!$CU$15</f>
        <v>18</v>
      </c>
      <c r="G364" s="730">
        <f t="shared" si="256"/>
        <v>126</v>
      </c>
      <c r="H364" s="731">
        <f>Calibração!$E$33</f>
        <v>1223.7983560411221</v>
      </c>
      <c r="I364" s="732">
        <f t="shared" si="257"/>
        <v>154198.59286118139</v>
      </c>
      <c r="J364" s="733">
        <f t="shared" si="258"/>
        <v>15.621212121212121</v>
      </c>
      <c r="K364" s="734">
        <f t="shared" si="259"/>
        <v>9871.1029377671894</v>
      </c>
      <c r="L364" s="771"/>
      <c r="M364" s="1034" t="s">
        <v>166</v>
      </c>
      <c r="N364" s="1032"/>
      <c r="O364" s="1033"/>
      <c r="P364" s="736">
        <v>4</v>
      </c>
      <c r="Q364" s="737">
        <f>'Cél.por tricoma'!$CU$61</f>
        <v>19.551724137931036</v>
      </c>
      <c r="R364" s="730">
        <f t="shared" si="279"/>
        <v>78.206896551724142</v>
      </c>
      <c r="S364" s="731">
        <f>Calibração!$G$28</f>
        <v>196.19696277508376</v>
      </c>
      <c r="T364" s="732">
        <f t="shared" si="260"/>
        <v>15343.955571513448</v>
      </c>
      <c r="U364" s="733">
        <f t="shared" si="261"/>
        <v>18.322033898305083</v>
      </c>
      <c r="V364" s="734">
        <f t="shared" si="262"/>
        <v>837.45918475420308</v>
      </c>
      <c r="W364" s="748"/>
      <c r="X364" s="1034" t="s">
        <v>166</v>
      </c>
      <c r="Y364" s="1032"/>
      <c r="Z364" s="1033"/>
      <c r="AA364" s="736">
        <v>1</v>
      </c>
      <c r="AB364" s="737">
        <f>'Cél.por tricoma'!$CU$107</f>
        <v>11.4</v>
      </c>
      <c r="AC364" s="730">
        <f t="shared" si="263"/>
        <v>11.4</v>
      </c>
      <c r="AD364" s="731">
        <f>Calibração!$J$28</f>
        <v>130.79797518338916</v>
      </c>
      <c r="AE364" s="732">
        <f t="shared" si="264"/>
        <v>1491.0969170906365</v>
      </c>
      <c r="AF364" s="733">
        <f t="shared" si="265"/>
        <v>10.416666666666666</v>
      </c>
      <c r="AG364" s="734">
        <f t="shared" si="266"/>
        <v>143.14530404070112</v>
      </c>
      <c r="AH364" s="748"/>
      <c r="AI364" s="1034" t="s">
        <v>166</v>
      </c>
      <c r="AJ364" s="1032"/>
      <c r="AK364" s="1033"/>
      <c r="AL364" s="736">
        <v>3</v>
      </c>
      <c r="AM364" s="737">
        <f>'Cél.por tricoma'!$CU$153</f>
        <v>27.166666666666668</v>
      </c>
      <c r="AN364" s="730">
        <f t="shared" si="280"/>
        <v>81.5</v>
      </c>
      <c r="AO364" s="731">
        <f>Calibração!$J$28</f>
        <v>130.79797518338916</v>
      </c>
      <c r="AP364" s="732">
        <f t="shared" si="267"/>
        <v>10660.034977446216</v>
      </c>
      <c r="AQ364" s="733">
        <f t="shared" si="268"/>
        <v>11.47191011235955</v>
      </c>
      <c r="AR364" s="734">
        <f t="shared" si="269"/>
        <v>929.22929774016961</v>
      </c>
      <c r="AS364" s="748"/>
      <c r="AT364" s="1034" t="s">
        <v>166</v>
      </c>
      <c r="AU364" s="1032"/>
      <c r="AV364" s="1033"/>
      <c r="AW364" s="736">
        <v>1</v>
      </c>
      <c r="AX364" s="737">
        <f>'Cél.por tricoma'!$CU$199</f>
        <v>17</v>
      </c>
      <c r="AY364" s="730">
        <f t="shared" si="281"/>
        <v>17</v>
      </c>
      <c r="AZ364" s="731">
        <f>Calibração!$D$33</f>
        <v>1631.731141388163</v>
      </c>
      <c r="BA364" s="732">
        <f t="shared" si="270"/>
        <v>27739.42940359877</v>
      </c>
      <c r="BB364" s="733">
        <f t="shared" si="271"/>
        <v>14.291666666666666</v>
      </c>
      <c r="BC364" s="734">
        <f t="shared" si="272"/>
        <v>1940.9513285316925</v>
      </c>
      <c r="BD364" s="748"/>
      <c r="BE364" s="1034" t="s">
        <v>166</v>
      </c>
      <c r="BF364" s="1032"/>
      <c r="BG364" s="1033"/>
      <c r="BH364" s="736"/>
      <c r="BI364" s="737">
        <f>'Cél.por tricoma'!CU245</f>
        <v>33</v>
      </c>
      <c r="BJ364" s="730">
        <f t="shared" si="282"/>
        <v>0</v>
      </c>
      <c r="BK364" s="731">
        <f>Calibração!$D$33</f>
        <v>1631.731141388163</v>
      </c>
      <c r="BL364" s="732">
        <f t="shared" si="273"/>
        <v>0</v>
      </c>
      <c r="BM364" s="736">
        <f t="shared" si="274"/>
        <v>12.181818181818182</v>
      </c>
      <c r="BN364" s="734">
        <f t="shared" si="275"/>
        <v>0</v>
      </c>
      <c r="BO364" s="748"/>
      <c r="BP364" s="1034" t="s">
        <v>166</v>
      </c>
      <c r="BQ364" s="1032"/>
      <c r="BR364" s="1033"/>
      <c r="BS364" s="736">
        <v>1</v>
      </c>
      <c r="BT364" s="737">
        <f>'Cél.por tricoma'!CU291</f>
        <v>26.5</v>
      </c>
      <c r="BU364" s="730">
        <f t="shared" si="283"/>
        <v>26.5</v>
      </c>
      <c r="BV364" s="731">
        <f>Calibração!$F$33</f>
        <v>979.03868483289773</v>
      </c>
      <c r="BW364" s="732">
        <f t="shared" si="276"/>
        <v>25944.525148071789</v>
      </c>
      <c r="BX364" s="736">
        <f t="shared" si="277"/>
        <v>12.241379310344827</v>
      </c>
      <c r="BY364" s="734">
        <f t="shared" si="278"/>
        <v>2119.4119135044562</v>
      </c>
      <c r="BZ364" s="85"/>
      <c r="CA364" s="88"/>
      <c r="CB364" s="88"/>
      <c r="CC364" s="89"/>
      <c r="CD364" s="89"/>
      <c r="CE364" s="89"/>
      <c r="CF364" s="89"/>
      <c r="CG364" s="89"/>
      <c r="CH364" s="89"/>
      <c r="CI364" s="89"/>
      <c r="CJ364" s="89"/>
      <c r="CK364" s="89"/>
      <c r="CL364" s="89"/>
      <c r="CM364" s="89"/>
      <c r="CN364" s="89"/>
      <c r="CO364" s="89"/>
      <c r="CP364" s="89"/>
      <c r="CQ364" s="89"/>
      <c r="CR364" s="89"/>
      <c r="CS364" s="89"/>
      <c r="CT364" s="89"/>
    </row>
    <row r="365" spans="1:98" ht="15.75" customHeight="1">
      <c r="A365" s="1084"/>
      <c r="B365" s="1034" t="s">
        <v>260</v>
      </c>
      <c r="C365" s="1032"/>
      <c r="D365" s="1033"/>
      <c r="E365" s="736">
        <v>1</v>
      </c>
      <c r="F365" s="737"/>
      <c r="G365" s="730">
        <f t="shared" si="256"/>
        <v>0</v>
      </c>
      <c r="H365" s="731">
        <f>Calibração!$E$33</f>
        <v>1223.7983560411221</v>
      </c>
      <c r="I365" s="732">
        <f t="shared" si="257"/>
        <v>0</v>
      </c>
      <c r="J365" s="733">
        <f t="shared" si="258"/>
        <v>15.621212121212121</v>
      </c>
      <c r="K365" s="734">
        <f t="shared" si="259"/>
        <v>0</v>
      </c>
      <c r="L365" s="771"/>
      <c r="M365" s="1034" t="s">
        <v>260</v>
      </c>
      <c r="N365" s="1032"/>
      <c r="O365" s="1033"/>
      <c r="P365" s="736"/>
      <c r="Q365" s="737"/>
      <c r="R365" s="730">
        <f t="shared" si="279"/>
        <v>0</v>
      </c>
      <c r="S365" s="731">
        <f>Calibração!$G$28</f>
        <v>196.19696277508376</v>
      </c>
      <c r="T365" s="732">
        <f t="shared" si="260"/>
        <v>0</v>
      </c>
      <c r="U365" s="733">
        <f t="shared" si="261"/>
        <v>18.322033898305083</v>
      </c>
      <c r="V365" s="734">
        <f t="shared" si="262"/>
        <v>0</v>
      </c>
      <c r="W365" s="748"/>
      <c r="X365" s="1034" t="s">
        <v>260</v>
      </c>
      <c r="Y365" s="1032"/>
      <c r="Z365" s="1033"/>
      <c r="AA365" s="736"/>
      <c r="AB365" s="737"/>
      <c r="AC365" s="730">
        <f t="shared" si="263"/>
        <v>0</v>
      </c>
      <c r="AD365" s="731">
        <f>Calibração!$J$28</f>
        <v>130.79797518338916</v>
      </c>
      <c r="AE365" s="732">
        <f t="shared" si="264"/>
        <v>0</v>
      </c>
      <c r="AF365" s="733">
        <f t="shared" si="265"/>
        <v>10.416666666666666</v>
      </c>
      <c r="AG365" s="734">
        <f t="shared" si="266"/>
        <v>0</v>
      </c>
      <c r="AH365" s="748"/>
      <c r="AI365" s="1034" t="s">
        <v>260</v>
      </c>
      <c r="AJ365" s="1032"/>
      <c r="AK365" s="1033"/>
      <c r="AL365" s="736"/>
      <c r="AM365" s="737"/>
      <c r="AN365" s="730">
        <f t="shared" si="280"/>
        <v>0</v>
      </c>
      <c r="AO365" s="731">
        <f>Calibração!$J$28</f>
        <v>130.79797518338916</v>
      </c>
      <c r="AP365" s="732">
        <f t="shared" si="267"/>
        <v>0</v>
      </c>
      <c r="AQ365" s="733">
        <f t="shared" si="268"/>
        <v>11.47191011235955</v>
      </c>
      <c r="AR365" s="734">
        <f t="shared" si="269"/>
        <v>0</v>
      </c>
      <c r="AS365" s="748"/>
      <c r="AT365" s="1034" t="s">
        <v>260</v>
      </c>
      <c r="AU365" s="1032"/>
      <c r="AV365" s="1033"/>
      <c r="AW365" s="736"/>
      <c r="AX365" s="737"/>
      <c r="AY365" s="730">
        <f t="shared" si="281"/>
        <v>0</v>
      </c>
      <c r="AZ365" s="731">
        <f>Calibração!$D$33</f>
        <v>1631.731141388163</v>
      </c>
      <c r="BA365" s="732">
        <f t="shared" si="270"/>
        <v>0</v>
      </c>
      <c r="BB365" s="733">
        <f t="shared" si="271"/>
        <v>14.291666666666666</v>
      </c>
      <c r="BC365" s="734">
        <f t="shared" si="272"/>
        <v>0</v>
      </c>
      <c r="BD365" s="748"/>
      <c r="BE365" s="1034" t="s">
        <v>260</v>
      </c>
      <c r="BF365" s="1032"/>
      <c r="BG365" s="1033"/>
      <c r="BH365" s="736"/>
      <c r="BI365" s="737"/>
      <c r="BJ365" s="730">
        <f t="shared" si="282"/>
        <v>0</v>
      </c>
      <c r="BK365" s="731">
        <f>Calibração!$D$33</f>
        <v>1631.731141388163</v>
      </c>
      <c r="BL365" s="732">
        <f t="shared" si="273"/>
        <v>0</v>
      </c>
      <c r="BM365" s="736">
        <f t="shared" si="274"/>
        <v>12.181818181818182</v>
      </c>
      <c r="BN365" s="734">
        <f t="shared" si="275"/>
        <v>0</v>
      </c>
      <c r="BO365" s="748"/>
      <c r="BP365" s="1034" t="s">
        <v>260</v>
      </c>
      <c r="BQ365" s="1032"/>
      <c r="BR365" s="1033"/>
      <c r="BS365" s="736"/>
      <c r="BT365" s="737"/>
      <c r="BU365" s="730">
        <f t="shared" si="283"/>
        <v>0</v>
      </c>
      <c r="BV365" s="731">
        <f>Calibração!$F$33</f>
        <v>979.03868483289773</v>
      </c>
      <c r="BW365" s="732">
        <f t="shared" si="276"/>
        <v>0</v>
      </c>
      <c r="BX365" s="736">
        <f t="shared" si="277"/>
        <v>12.241379310344827</v>
      </c>
      <c r="BY365" s="734">
        <f t="shared" si="278"/>
        <v>0</v>
      </c>
      <c r="BZ365" s="85"/>
      <c r="CA365" s="88"/>
      <c r="CB365" s="88"/>
      <c r="CC365" s="89"/>
      <c r="CD365" s="89"/>
      <c r="CE365" s="89"/>
      <c r="CF365" s="89"/>
      <c r="CG365" s="89"/>
      <c r="CH365" s="89"/>
      <c r="CI365" s="89"/>
      <c r="CJ365" s="89"/>
      <c r="CK365" s="89"/>
      <c r="CL365" s="89"/>
      <c r="CM365" s="89"/>
      <c r="CN365" s="89"/>
      <c r="CO365" s="89"/>
      <c r="CP365" s="89"/>
      <c r="CQ365" s="89"/>
      <c r="CR365" s="89"/>
      <c r="CS365" s="89"/>
      <c r="CT365" s="89"/>
    </row>
    <row r="366" spans="1:98" ht="15.75" customHeight="1">
      <c r="A366" s="1084"/>
      <c r="B366" s="1061" t="s">
        <v>52</v>
      </c>
      <c r="C366" s="1032"/>
      <c r="D366" s="1033"/>
      <c r="E366" s="736"/>
      <c r="F366" s="737"/>
      <c r="G366" s="730">
        <f t="shared" si="256"/>
        <v>0</v>
      </c>
      <c r="H366" s="731">
        <f>Calibração!$E$33</f>
        <v>1223.7983560411221</v>
      </c>
      <c r="I366" s="732">
        <f t="shared" si="257"/>
        <v>0</v>
      </c>
      <c r="J366" s="733">
        <f t="shared" si="258"/>
        <v>15.621212121212121</v>
      </c>
      <c r="K366" s="734">
        <f t="shared" si="259"/>
        <v>0</v>
      </c>
      <c r="L366" s="771"/>
      <c r="M366" s="1061" t="s">
        <v>52</v>
      </c>
      <c r="N366" s="1032"/>
      <c r="O366" s="1033"/>
      <c r="P366" s="736"/>
      <c r="Q366" s="737"/>
      <c r="R366" s="730">
        <f t="shared" si="279"/>
        <v>0</v>
      </c>
      <c r="S366" s="731">
        <f>Calibração!$G$28</f>
        <v>196.19696277508376</v>
      </c>
      <c r="T366" s="732">
        <f t="shared" si="260"/>
        <v>0</v>
      </c>
      <c r="U366" s="733">
        <f t="shared" si="261"/>
        <v>18.322033898305083</v>
      </c>
      <c r="V366" s="734">
        <f t="shared" si="262"/>
        <v>0</v>
      </c>
      <c r="W366" s="748"/>
      <c r="X366" s="1061" t="s">
        <v>52</v>
      </c>
      <c r="Y366" s="1032"/>
      <c r="Z366" s="1033"/>
      <c r="AA366" s="736"/>
      <c r="AB366" s="737"/>
      <c r="AC366" s="730">
        <f t="shared" si="263"/>
        <v>0</v>
      </c>
      <c r="AD366" s="731">
        <f>Calibração!$J$28</f>
        <v>130.79797518338916</v>
      </c>
      <c r="AE366" s="732">
        <f t="shared" si="264"/>
        <v>0</v>
      </c>
      <c r="AF366" s="733">
        <f t="shared" si="265"/>
        <v>10.416666666666666</v>
      </c>
      <c r="AG366" s="734">
        <f t="shared" si="266"/>
        <v>0</v>
      </c>
      <c r="AH366" s="748"/>
      <c r="AI366" s="1061" t="s">
        <v>52</v>
      </c>
      <c r="AJ366" s="1032"/>
      <c r="AK366" s="1033"/>
      <c r="AL366" s="736"/>
      <c r="AM366" s="737"/>
      <c r="AN366" s="730">
        <f t="shared" si="280"/>
        <v>0</v>
      </c>
      <c r="AO366" s="731">
        <f>Calibração!$J$28</f>
        <v>130.79797518338916</v>
      </c>
      <c r="AP366" s="732">
        <f t="shared" si="267"/>
        <v>0</v>
      </c>
      <c r="AQ366" s="733">
        <f t="shared" si="268"/>
        <v>11.47191011235955</v>
      </c>
      <c r="AR366" s="734">
        <f t="shared" si="269"/>
        <v>0</v>
      </c>
      <c r="AS366" s="748"/>
      <c r="AT366" s="1061" t="s">
        <v>52</v>
      </c>
      <c r="AU366" s="1032"/>
      <c r="AV366" s="1033"/>
      <c r="AW366" s="736"/>
      <c r="AX366" s="737"/>
      <c r="AY366" s="730">
        <f t="shared" si="281"/>
        <v>0</v>
      </c>
      <c r="AZ366" s="731">
        <f>Calibração!$D$33</f>
        <v>1631.731141388163</v>
      </c>
      <c r="BA366" s="732">
        <f t="shared" si="270"/>
        <v>0</v>
      </c>
      <c r="BB366" s="733">
        <f t="shared" si="271"/>
        <v>14.291666666666666</v>
      </c>
      <c r="BC366" s="734">
        <f t="shared" si="272"/>
        <v>0</v>
      </c>
      <c r="BD366" s="748"/>
      <c r="BE366" s="1061" t="s">
        <v>52</v>
      </c>
      <c r="BF366" s="1032"/>
      <c r="BG366" s="1033"/>
      <c r="BH366" s="736"/>
      <c r="BI366" s="737"/>
      <c r="BJ366" s="730">
        <f t="shared" si="282"/>
        <v>0</v>
      </c>
      <c r="BK366" s="731">
        <f>Calibração!$D$33</f>
        <v>1631.731141388163</v>
      </c>
      <c r="BL366" s="732">
        <f t="shared" si="273"/>
        <v>0</v>
      </c>
      <c r="BM366" s="736">
        <f t="shared" si="274"/>
        <v>12.181818181818182</v>
      </c>
      <c r="BN366" s="734">
        <f t="shared" si="275"/>
        <v>0</v>
      </c>
      <c r="BO366" s="748"/>
      <c r="BP366" s="1061" t="s">
        <v>52</v>
      </c>
      <c r="BQ366" s="1032"/>
      <c r="BR366" s="1033"/>
      <c r="BS366" s="736"/>
      <c r="BT366" s="737"/>
      <c r="BU366" s="730">
        <f t="shared" si="283"/>
        <v>0</v>
      </c>
      <c r="BV366" s="731">
        <f>Calibração!$F$33</f>
        <v>979.03868483289773</v>
      </c>
      <c r="BW366" s="732">
        <f t="shared" si="276"/>
        <v>0</v>
      </c>
      <c r="BX366" s="736">
        <f t="shared" si="277"/>
        <v>12.241379310344827</v>
      </c>
      <c r="BY366" s="734">
        <f t="shared" si="278"/>
        <v>0</v>
      </c>
      <c r="BZ366" s="85"/>
      <c r="CA366" s="88"/>
      <c r="CB366" s="88"/>
      <c r="CC366" s="89"/>
      <c r="CD366" s="89"/>
      <c r="CE366" s="89"/>
      <c r="CF366" s="89"/>
      <c r="CG366" s="89"/>
      <c r="CH366" s="89"/>
      <c r="CI366" s="89"/>
      <c r="CJ366" s="89"/>
      <c r="CK366" s="89"/>
      <c r="CL366" s="89"/>
      <c r="CM366" s="89"/>
      <c r="CN366" s="89"/>
      <c r="CO366" s="89"/>
      <c r="CP366" s="89"/>
      <c r="CQ366" s="89"/>
      <c r="CR366" s="89"/>
      <c r="CS366" s="89"/>
      <c r="CT366" s="89"/>
    </row>
    <row r="367" spans="1:98" ht="15.75" customHeight="1">
      <c r="A367" s="1084"/>
      <c r="B367" s="1034" t="s">
        <v>185</v>
      </c>
      <c r="C367" s="1032"/>
      <c r="D367" s="1033"/>
      <c r="E367" s="736">
        <v>120</v>
      </c>
      <c r="F367" s="737">
        <f>'Cél.por tricoma'!$CU$18</f>
        <v>12.133333333333333</v>
      </c>
      <c r="G367" s="730">
        <f t="shared" si="256"/>
        <v>1456</v>
      </c>
      <c r="H367" s="731">
        <f>Calibração!$E$33</f>
        <v>1223.7983560411221</v>
      </c>
      <c r="I367" s="732">
        <f t="shared" si="257"/>
        <v>1781850.4063958738</v>
      </c>
      <c r="J367" s="733">
        <f t="shared" si="258"/>
        <v>15.621212121212121</v>
      </c>
      <c r="K367" s="734">
        <f t="shared" si="259"/>
        <v>114066.07839197641</v>
      </c>
      <c r="L367" s="771"/>
      <c r="M367" s="1034" t="s">
        <v>185</v>
      </c>
      <c r="N367" s="1032"/>
      <c r="O367" s="1033"/>
      <c r="P367" s="736">
        <v>66</v>
      </c>
      <c r="Q367" s="737">
        <f>'Cél.por tricoma'!$CU$64</f>
        <v>12.033333333333333</v>
      </c>
      <c r="R367" s="730">
        <f t="shared" si="279"/>
        <v>794.2</v>
      </c>
      <c r="S367" s="731">
        <f>Calibração!$G$28</f>
        <v>196.19696277508376</v>
      </c>
      <c r="T367" s="732">
        <f t="shared" si="260"/>
        <v>155819.62783597154</v>
      </c>
      <c r="U367" s="733">
        <f t="shared" si="261"/>
        <v>18.322033898305083</v>
      </c>
      <c r="V367" s="734">
        <f t="shared" si="262"/>
        <v>8504.4940262001128</v>
      </c>
      <c r="W367" s="748"/>
      <c r="X367" s="1034" t="s">
        <v>185</v>
      </c>
      <c r="Y367" s="1032"/>
      <c r="Z367" s="1033"/>
      <c r="AA367" s="736">
        <v>16</v>
      </c>
      <c r="AB367" s="737">
        <f>'Cél.por tricoma'!$CU$110</f>
        <v>10.4</v>
      </c>
      <c r="AC367" s="730">
        <f t="shared" si="263"/>
        <v>166.4</v>
      </c>
      <c r="AD367" s="731">
        <f>Calibração!$J$28</f>
        <v>130.79797518338916</v>
      </c>
      <c r="AE367" s="732">
        <f t="shared" si="264"/>
        <v>21764.783070515958</v>
      </c>
      <c r="AF367" s="733">
        <f t="shared" si="265"/>
        <v>10.416666666666666</v>
      </c>
      <c r="AG367" s="734">
        <f t="shared" si="266"/>
        <v>2089.4191747695322</v>
      </c>
      <c r="AH367" s="748"/>
      <c r="AI367" s="1034" t="s">
        <v>185</v>
      </c>
      <c r="AJ367" s="1032"/>
      <c r="AK367" s="1033"/>
      <c r="AL367" s="736">
        <v>28</v>
      </c>
      <c r="AM367" s="737">
        <f>'Cél.por tricoma'!$CU$156</f>
        <v>11.5</v>
      </c>
      <c r="AN367" s="730">
        <f t="shared" si="280"/>
        <v>322</v>
      </c>
      <c r="AO367" s="731">
        <f>Calibração!$J$28</f>
        <v>130.79797518338916</v>
      </c>
      <c r="AP367" s="732">
        <f t="shared" si="267"/>
        <v>42116.94800905131</v>
      </c>
      <c r="AQ367" s="733">
        <f t="shared" si="268"/>
        <v>11.47191011235955</v>
      </c>
      <c r="AR367" s="734">
        <f t="shared" si="269"/>
        <v>3671.3108450593209</v>
      </c>
      <c r="AS367" s="748"/>
      <c r="AT367" s="1034" t="s">
        <v>185</v>
      </c>
      <c r="AU367" s="1032"/>
      <c r="AV367" s="1033"/>
      <c r="AW367" s="736">
        <v>101</v>
      </c>
      <c r="AX367" s="737">
        <f>'Cél.por tricoma'!$CU$202</f>
        <v>12.9</v>
      </c>
      <c r="AY367" s="730">
        <f t="shared" si="281"/>
        <v>1302.9000000000001</v>
      </c>
      <c r="AZ367" s="731">
        <f>Calibração!$D$33</f>
        <v>1631.731141388163</v>
      </c>
      <c r="BA367" s="732">
        <f t="shared" si="270"/>
        <v>2125982.5041146376</v>
      </c>
      <c r="BB367" s="733">
        <f t="shared" si="271"/>
        <v>14.291666666666666</v>
      </c>
      <c r="BC367" s="734">
        <f t="shared" si="272"/>
        <v>148756.79329082012</v>
      </c>
      <c r="BD367" s="748"/>
      <c r="BE367" s="1034" t="s">
        <v>185</v>
      </c>
      <c r="BF367" s="1032"/>
      <c r="BG367" s="1033"/>
      <c r="BH367" s="736">
        <v>103</v>
      </c>
      <c r="BI367" s="737">
        <f>'Cél.por tricoma'!CU248</f>
        <v>13.266666666666667</v>
      </c>
      <c r="BJ367" s="730">
        <f t="shared" si="282"/>
        <v>1366.4666666666667</v>
      </c>
      <c r="BK367" s="731">
        <f>Calibração!$D$33</f>
        <v>1631.731141388163</v>
      </c>
      <c r="BL367" s="732">
        <f t="shared" si="273"/>
        <v>2229706.2136688787</v>
      </c>
      <c r="BM367" s="736">
        <f t="shared" si="274"/>
        <v>12.181818181818182</v>
      </c>
      <c r="BN367" s="734">
        <f t="shared" si="275"/>
        <v>183035.58470416168</v>
      </c>
      <c r="BO367" s="748"/>
      <c r="BP367" s="1034" t="s">
        <v>185</v>
      </c>
      <c r="BQ367" s="1032"/>
      <c r="BR367" s="1033"/>
      <c r="BS367" s="736">
        <v>115</v>
      </c>
      <c r="BT367" s="737">
        <f>'Cél.por tricoma'!CU294</f>
        <v>13.266666666666667</v>
      </c>
      <c r="BU367" s="730">
        <f t="shared" si="283"/>
        <v>1525.6666666666667</v>
      </c>
      <c r="BV367" s="731">
        <f>Calibração!$F$33</f>
        <v>979.03868483289773</v>
      </c>
      <c r="BW367" s="732">
        <f t="shared" si="276"/>
        <v>1493686.6868267243</v>
      </c>
      <c r="BX367" s="736">
        <f t="shared" si="277"/>
        <v>12.241379310344827</v>
      </c>
      <c r="BY367" s="734">
        <f t="shared" si="278"/>
        <v>122019.47582528171</v>
      </c>
      <c r="BZ367" s="85"/>
      <c r="CA367" s="88"/>
      <c r="CB367" s="88"/>
      <c r="CC367" s="89"/>
      <c r="CD367" s="89"/>
      <c r="CE367" s="89"/>
      <c r="CF367" s="89"/>
      <c r="CG367" s="89"/>
      <c r="CH367" s="89"/>
      <c r="CI367" s="89"/>
      <c r="CJ367" s="89"/>
      <c r="CK367" s="89"/>
      <c r="CL367" s="89"/>
      <c r="CM367" s="89"/>
      <c r="CN367" s="89"/>
      <c r="CO367" s="89"/>
      <c r="CP367" s="89"/>
      <c r="CQ367" s="89"/>
      <c r="CR367" s="89"/>
      <c r="CS367" s="89"/>
      <c r="CT367" s="89"/>
    </row>
    <row r="368" spans="1:98" ht="15.75" customHeight="1">
      <c r="A368" s="1084"/>
      <c r="B368" s="1062" t="s">
        <v>56</v>
      </c>
      <c r="C368" s="1032"/>
      <c r="D368" s="1033"/>
      <c r="E368" s="736"/>
      <c r="F368" s="737"/>
      <c r="G368" s="730">
        <f t="shared" si="256"/>
        <v>0</v>
      </c>
      <c r="H368" s="731">
        <f>Calibração!$E$33</f>
        <v>1223.7983560411221</v>
      </c>
      <c r="I368" s="732">
        <f t="shared" si="257"/>
        <v>0</v>
      </c>
      <c r="J368" s="733">
        <f t="shared" si="258"/>
        <v>15.621212121212121</v>
      </c>
      <c r="K368" s="734">
        <f t="shared" si="259"/>
        <v>0</v>
      </c>
      <c r="L368" s="771"/>
      <c r="M368" s="1062" t="s">
        <v>56</v>
      </c>
      <c r="N368" s="1032"/>
      <c r="O368" s="1033"/>
      <c r="P368" s="736"/>
      <c r="Q368" s="737"/>
      <c r="R368" s="730">
        <f t="shared" si="279"/>
        <v>0</v>
      </c>
      <c r="S368" s="731">
        <f>Calibração!$G$28</f>
        <v>196.19696277508376</v>
      </c>
      <c r="T368" s="732">
        <f t="shared" si="260"/>
        <v>0</v>
      </c>
      <c r="U368" s="733">
        <f t="shared" si="261"/>
        <v>18.322033898305083</v>
      </c>
      <c r="V368" s="734">
        <f t="shared" si="262"/>
        <v>0</v>
      </c>
      <c r="W368" s="748"/>
      <c r="X368" s="1062" t="s">
        <v>56</v>
      </c>
      <c r="Y368" s="1032"/>
      <c r="Z368" s="1033"/>
      <c r="AA368" s="736"/>
      <c r="AB368" s="737"/>
      <c r="AC368" s="730">
        <f t="shared" si="263"/>
        <v>0</v>
      </c>
      <c r="AD368" s="731">
        <f>Calibração!$J$28</f>
        <v>130.79797518338916</v>
      </c>
      <c r="AE368" s="732">
        <f t="shared" si="264"/>
        <v>0</v>
      </c>
      <c r="AF368" s="733">
        <f t="shared" si="265"/>
        <v>10.416666666666666</v>
      </c>
      <c r="AG368" s="734">
        <f t="shared" si="266"/>
        <v>0</v>
      </c>
      <c r="AH368" s="748"/>
      <c r="AI368" s="1062" t="s">
        <v>56</v>
      </c>
      <c r="AJ368" s="1032"/>
      <c r="AK368" s="1033"/>
      <c r="AL368" s="736">
        <v>1</v>
      </c>
      <c r="AM368" s="737"/>
      <c r="AN368" s="730">
        <f t="shared" si="280"/>
        <v>0</v>
      </c>
      <c r="AO368" s="731">
        <f>Calibração!$J$28</f>
        <v>130.79797518338916</v>
      </c>
      <c r="AP368" s="732">
        <f t="shared" si="267"/>
        <v>0</v>
      </c>
      <c r="AQ368" s="733">
        <f t="shared" si="268"/>
        <v>11.47191011235955</v>
      </c>
      <c r="AR368" s="734">
        <f t="shared" si="269"/>
        <v>0</v>
      </c>
      <c r="AS368" s="748"/>
      <c r="AT368" s="1062" t="s">
        <v>56</v>
      </c>
      <c r="AU368" s="1032"/>
      <c r="AV368" s="1033"/>
      <c r="AW368" s="736"/>
      <c r="AX368" s="737"/>
      <c r="AY368" s="730">
        <f t="shared" si="281"/>
        <v>0</v>
      </c>
      <c r="AZ368" s="731">
        <f>Calibração!$D$33</f>
        <v>1631.731141388163</v>
      </c>
      <c r="BA368" s="732">
        <f t="shared" si="270"/>
        <v>0</v>
      </c>
      <c r="BB368" s="733">
        <f t="shared" si="271"/>
        <v>14.291666666666666</v>
      </c>
      <c r="BC368" s="734">
        <f t="shared" si="272"/>
        <v>0</v>
      </c>
      <c r="BD368" s="748"/>
      <c r="BE368" s="1062" t="s">
        <v>56</v>
      </c>
      <c r="BF368" s="1032"/>
      <c r="BG368" s="1033"/>
      <c r="BH368" s="736"/>
      <c r="BI368" s="737"/>
      <c r="BJ368" s="730">
        <f t="shared" si="282"/>
        <v>0</v>
      </c>
      <c r="BK368" s="731">
        <f>Calibração!$D$33</f>
        <v>1631.731141388163</v>
      </c>
      <c r="BL368" s="732">
        <f t="shared" si="273"/>
        <v>0</v>
      </c>
      <c r="BM368" s="736">
        <f t="shared" si="274"/>
        <v>12.181818181818182</v>
      </c>
      <c r="BN368" s="734">
        <f t="shared" si="275"/>
        <v>0</v>
      </c>
      <c r="BO368" s="748"/>
      <c r="BP368" s="1062" t="s">
        <v>56</v>
      </c>
      <c r="BQ368" s="1032"/>
      <c r="BR368" s="1033"/>
      <c r="BS368" s="736"/>
      <c r="BT368" s="737"/>
      <c r="BU368" s="730">
        <f t="shared" si="283"/>
        <v>0</v>
      </c>
      <c r="BV368" s="731">
        <f>Calibração!$F$33</f>
        <v>979.03868483289773</v>
      </c>
      <c r="BW368" s="732">
        <f t="shared" si="276"/>
        <v>0</v>
      </c>
      <c r="BX368" s="736">
        <f t="shared" si="277"/>
        <v>12.241379310344827</v>
      </c>
      <c r="BY368" s="734">
        <f t="shared" si="278"/>
        <v>0</v>
      </c>
      <c r="BZ368" s="85"/>
      <c r="CA368" s="88"/>
      <c r="CB368" s="88"/>
      <c r="CC368" s="89"/>
      <c r="CD368" s="89"/>
      <c r="CE368" s="89"/>
      <c r="CF368" s="89"/>
      <c r="CG368" s="89"/>
      <c r="CH368" s="89"/>
      <c r="CI368" s="89"/>
      <c r="CJ368" s="89"/>
      <c r="CK368" s="89"/>
      <c r="CL368" s="89"/>
      <c r="CM368" s="89"/>
      <c r="CN368" s="89"/>
      <c r="CO368" s="89"/>
      <c r="CP368" s="89"/>
      <c r="CQ368" s="89"/>
      <c r="CR368" s="89"/>
      <c r="CS368" s="89"/>
      <c r="CT368" s="89"/>
    </row>
    <row r="369" spans="1:98" ht="15.75" customHeight="1">
      <c r="A369" s="1084"/>
      <c r="B369" s="1034" t="s">
        <v>181</v>
      </c>
      <c r="C369" s="1032"/>
      <c r="D369" s="1033"/>
      <c r="E369" s="736"/>
      <c r="F369" s="737"/>
      <c r="G369" s="730">
        <f t="shared" si="256"/>
        <v>0</v>
      </c>
      <c r="H369" s="731">
        <f>Calibração!$E$33</f>
        <v>1223.7983560411221</v>
      </c>
      <c r="I369" s="732">
        <f t="shared" si="257"/>
        <v>0</v>
      </c>
      <c r="J369" s="733">
        <f t="shared" si="258"/>
        <v>15.621212121212121</v>
      </c>
      <c r="K369" s="734">
        <f t="shared" si="259"/>
        <v>0</v>
      </c>
      <c r="L369" s="771"/>
      <c r="M369" s="1034" t="s">
        <v>181</v>
      </c>
      <c r="N369" s="1032"/>
      <c r="O369" s="1033"/>
      <c r="P369" s="736"/>
      <c r="Q369" s="737">
        <f>'Cél.por tricoma'!$CU$66</f>
        <v>37.25</v>
      </c>
      <c r="R369" s="730">
        <f t="shared" si="279"/>
        <v>0</v>
      </c>
      <c r="S369" s="731">
        <f>Calibração!$G$28</f>
        <v>196.19696277508376</v>
      </c>
      <c r="T369" s="732">
        <f t="shared" si="260"/>
        <v>0</v>
      </c>
      <c r="U369" s="733">
        <f t="shared" si="261"/>
        <v>18.322033898305083</v>
      </c>
      <c r="V369" s="734">
        <f t="shared" si="262"/>
        <v>0</v>
      </c>
      <c r="W369" s="748"/>
      <c r="X369" s="1034" t="s">
        <v>181</v>
      </c>
      <c r="Y369" s="1032"/>
      <c r="Z369" s="1033"/>
      <c r="AA369" s="736"/>
      <c r="AB369" s="737"/>
      <c r="AC369" s="730">
        <f t="shared" si="263"/>
        <v>0</v>
      </c>
      <c r="AD369" s="731">
        <f>Calibração!$J$28</f>
        <v>130.79797518338916</v>
      </c>
      <c r="AE369" s="732">
        <f t="shared" si="264"/>
        <v>0</v>
      </c>
      <c r="AF369" s="733">
        <f t="shared" si="265"/>
        <v>10.416666666666666</v>
      </c>
      <c r="AG369" s="734">
        <f t="shared" si="266"/>
        <v>0</v>
      </c>
      <c r="AH369" s="748"/>
      <c r="AI369" s="1034" t="s">
        <v>181</v>
      </c>
      <c r="AJ369" s="1032"/>
      <c r="AK369" s="1033"/>
      <c r="AL369" s="736"/>
      <c r="AM369" s="737">
        <f>'Cél.por tricoma'!$CU$158</f>
        <v>6</v>
      </c>
      <c r="AN369" s="730">
        <f t="shared" si="280"/>
        <v>0</v>
      </c>
      <c r="AO369" s="731">
        <f>Calibração!$J$28</f>
        <v>130.79797518338916</v>
      </c>
      <c r="AP369" s="732">
        <f t="shared" si="267"/>
        <v>0</v>
      </c>
      <c r="AQ369" s="733">
        <f t="shared" si="268"/>
        <v>11.47191011235955</v>
      </c>
      <c r="AR369" s="734">
        <f t="shared" si="269"/>
        <v>0</v>
      </c>
      <c r="AS369" s="748"/>
      <c r="AT369" s="1034" t="s">
        <v>181</v>
      </c>
      <c r="AU369" s="1032"/>
      <c r="AV369" s="1033"/>
      <c r="AW369" s="736"/>
      <c r="AX369" s="737">
        <f>'Cél.por tricoma'!$CU$204</f>
        <v>31</v>
      </c>
      <c r="AY369" s="730">
        <f t="shared" si="281"/>
        <v>0</v>
      </c>
      <c r="AZ369" s="731">
        <f>Calibração!$D$33</f>
        <v>1631.731141388163</v>
      </c>
      <c r="BA369" s="732">
        <f t="shared" si="270"/>
        <v>0</v>
      </c>
      <c r="BB369" s="733">
        <f t="shared" si="271"/>
        <v>14.291666666666666</v>
      </c>
      <c r="BC369" s="734">
        <f t="shared" si="272"/>
        <v>0</v>
      </c>
      <c r="BD369" s="748"/>
      <c r="BE369" s="1034" t="s">
        <v>181</v>
      </c>
      <c r="BF369" s="1032"/>
      <c r="BG369" s="1033"/>
      <c r="BH369" s="736"/>
      <c r="BI369" s="737" t="e">
        <f>'Cél.por tricoma'!CU250</f>
        <v>#DIV/0!</v>
      </c>
      <c r="BJ369" s="730"/>
      <c r="BK369" s="731">
        <f>Calibração!$D$33</f>
        <v>1631.731141388163</v>
      </c>
      <c r="BL369" s="732">
        <f t="shared" si="273"/>
        <v>0</v>
      </c>
      <c r="BM369" s="736">
        <f t="shared" si="274"/>
        <v>12.181818181818182</v>
      </c>
      <c r="BN369" s="734">
        <f t="shared" si="275"/>
        <v>0</v>
      </c>
      <c r="BO369" s="748"/>
      <c r="BP369" s="1034" t="s">
        <v>181</v>
      </c>
      <c r="BQ369" s="1032"/>
      <c r="BR369" s="1033"/>
      <c r="BS369" s="736"/>
      <c r="BT369" s="737">
        <f>'Cél.por tricoma'!CU296</f>
        <v>31.366666666666667</v>
      </c>
      <c r="BU369" s="730">
        <f t="shared" si="283"/>
        <v>0</v>
      </c>
      <c r="BV369" s="731">
        <f>Calibração!$F$33</f>
        <v>979.03868483289773</v>
      </c>
      <c r="BW369" s="732">
        <f t="shared" si="276"/>
        <v>0</v>
      </c>
      <c r="BX369" s="736">
        <f t="shared" si="277"/>
        <v>12.241379310344827</v>
      </c>
      <c r="BY369" s="734">
        <f t="shared" si="278"/>
        <v>0</v>
      </c>
      <c r="BZ369" s="85"/>
      <c r="CA369" s="88"/>
      <c r="CB369" s="88"/>
      <c r="CC369" s="89"/>
      <c r="CD369" s="89"/>
      <c r="CE369" s="89"/>
      <c r="CF369" s="89"/>
      <c r="CG369" s="89"/>
      <c r="CH369" s="89"/>
      <c r="CI369" s="89"/>
      <c r="CJ369" s="89"/>
      <c r="CK369" s="89"/>
      <c r="CL369" s="89"/>
      <c r="CM369" s="89"/>
      <c r="CN369" s="89"/>
      <c r="CO369" s="89"/>
      <c r="CP369" s="89"/>
      <c r="CQ369" s="89"/>
      <c r="CR369" s="89"/>
      <c r="CS369" s="89"/>
      <c r="CT369" s="89"/>
    </row>
    <row r="370" spans="1:98" ht="15.75" customHeight="1">
      <c r="A370" s="1084"/>
      <c r="B370" s="1031" t="s">
        <v>261</v>
      </c>
      <c r="C370" s="1032"/>
      <c r="D370" s="1033"/>
      <c r="E370" s="736"/>
      <c r="F370" s="737">
        <f>'Cél.por tricoma'!$CU$21</f>
        <v>5.5666666666666664</v>
      </c>
      <c r="G370" s="730">
        <f t="shared" si="256"/>
        <v>0</v>
      </c>
      <c r="H370" s="731">
        <f>Calibração!$E$33</f>
        <v>1223.7983560411221</v>
      </c>
      <c r="I370" s="732">
        <f t="shared" si="257"/>
        <v>0</v>
      </c>
      <c r="J370" s="733">
        <f t="shared" si="258"/>
        <v>15.621212121212121</v>
      </c>
      <c r="K370" s="734">
        <f t="shared" si="259"/>
        <v>0</v>
      </c>
      <c r="L370" s="771"/>
      <c r="M370" s="1031" t="s">
        <v>261</v>
      </c>
      <c r="N370" s="1032"/>
      <c r="O370" s="1033"/>
      <c r="P370" s="736"/>
      <c r="Q370" s="737">
        <f>'Cél.por tricoma'!$CU$67</f>
        <v>3.8666666666666667</v>
      </c>
      <c r="R370" s="730">
        <f t="shared" si="279"/>
        <v>0</v>
      </c>
      <c r="S370" s="731">
        <f>Calibração!$G$28</f>
        <v>196.19696277508376</v>
      </c>
      <c r="T370" s="732">
        <f t="shared" si="260"/>
        <v>0</v>
      </c>
      <c r="U370" s="733">
        <f t="shared" si="261"/>
        <v>18.322033898305083</v>
      </c>
      <c r="V370" s="734">
        <f t="shared" si="262"/>
        <v>0</v>
      </c>
      <c r="W370" s="748"/>
      <c r="X370" s="1031" t="s">
        <v>261</v>
      </c>
      <c r="Y370" s="1032"/>
      <c r="Z370" s="1033"/>
      <c r="AA370" s="736"/>
      <c r="AB370" s="737">
        <f>'Cél.por tricoma'!$CU$113</f>
        <v>3.9</v>
      </c>
      <c r="AC370" s="730">
        <f t="shared" si="263"/>
        <v>0</v>
      </c>
      <c r="AD370" s="731">
        <f>Calibração!$J$28</f>
        <v>130.79797518338916</v>
      </c>
      <c r="AE370" s="732">
        <f t="shared" si="264"/>
        <v>0</v>
      </c>
      <c r="AF370" s="733">
        <f t="shared" si="265"/>
        <v>10.416666666666666</v>
      </c>
      <c r="AG370" s="734">
        <f t="shared" si="266"/>
        <v>0</v>
      </c>
      <c r="AH370" s="748"/>
      <c r="AI370" s="1031" t="s">
        <v>261</v>
      </c>
      <c r="AJ370" s="1032"/>
      <c r="AK370" s="1033"/>
      <c r="AL370" s="736"/>
      <c r="AM370" s="737">
        <f>'Cél.por tricoma'!$CU$159</f>
        <v>4.7</v>
      </c>
      <c r="AN370" s="730">
        <f t="shared" si="280"/>
        <v>0</v>
      </c>
      <c r="AO370" s="731">
        <f>Calibração!$J$28</f>
        <v>130.79797518338916</v>
      </c>
      <c r="AP370" s="732">
        <f t="shared" si="267"/>
        <v>0</v>
      </c>
      <c r="AQ370" s="733">
        <f t="shared" si="268"/>
        <v>11.47191011235955</v>
      </c>
      <c r="AR370" s="734">
        <f t="shared" si="269"/>
        <v>0</v>
      </c>
      <c r="AS370" s="748"/>
      <c r="AT370" s="1031" t="s">
        <v>261</v>
      </c>
      <c r="AU370" s="1032"/>
      <c r="AV370" s="1033"/>
      <c r="AW370" s="736"/>
      <c r="AX370" s="737">
        <f>'Cél.por tricoma'!$CU$205</f>
        <v>5.333333333333333</v>
      </c>
      <c r="AY370" s="730">
        <f t="shared" si="281"/>
        <v>0</v>
      </c>
      <c r="AZ370" s="731">
        <f>Calibração!$D$33</f>
        <v>1631.731141388163</v>
      </c>
      <c r="BA370" s="732">
        <f t="shared" si="270"/>
        <v>0</v>
      </c>
      <c r="BB370" s="733">
        <f t="shared" si="271"/>
        <v>14.291666666666666</v>
      </c>
      <c r="BC370" s="734">
        <f t="shared" si="272"/>
        <v>0</v>
      </c>
      <c r="BD370" s="748"/>
      <c r="BE370" s="1031" t="s">
        <v>261</v>
      </c>
      <c r="BF370" s="1032"/>
      <c r="BG370" s="1033"/>
      <c r="BH370" s="736"/>
      <c r="BI370" s="737">
        <f>'Cél.por tricoma'!CU251</f>
        <v>4.0666666666666664</v>
      </c>
      <c r="BJ370" s="730">
        <f>BH370*BI370</f>
        <v>0</v>
      </c>
      <c r="BK370" s="731">
        <f>Calibração!$D$33</f>
        <v>1631.731141388163</v>
      </c>
      <c r="BL370" s="732">
        <f t="shared" si="273"/>
        <v>0</v>
      </c>
      <c r="BM370" s="736">
        <f t="shared" si="274"/>
        <v>12.181818181818182</v>
      </c>
      <c r="BN370" s="734">
        <f t="shared" si="275"/>
        <v>0</v>
      </c>
      <c r="BO370" s="748"/>
      <c r="BP370" s="1031" t="s">
        <v>261</v>
      </c>
      <c r="BQ370" s="1032"/>
      <c r="BR370" s="1033"/>
      <c r="BS370" s="736"/>
      <c r="BT370" s="737">
        <f>'Cél.por tricoma'!CU297</f>
        <v>3.7692307692307692</v>
      </c>
      <c r="BU370" s="730">
        <f t="shared" si="283"/>
        <v>0</v>
      </c>
      <c r="BV370" s="731">
        <f>Calibração!$F$33</f>
        <v>979.03868483289773</v>
      </c>
      <c r="BW370" s="732">
        <f t="shared" si="276"/>
        <v>0</v>
      </c>
      <c r="BX370" s="736">
        <f t="shared" si="277"/>
        <v>12.241379310344827</v>
      </c>
      <c r="BY370" s="734">
        <f t="shared" si="278"/>
        <v>0</v>
      </c>
      <c r="BZ370" s="85"/>
      <c r="CA370" s="88"/>
      <c r="CB370" s="88"/>
      <c r="CC370" s="89"/>
      <c r="CD370" s="89"/>
      <c r="CE370" s="89"/>
      <c r="CF370" s="89"/>
      <c r="CG370" s="89"/>
      <c r="CH370" s="89"/>
      <c r="CI370" s="89"/>
      <c r="CJ370" s="89"/>
      <c r="CK370" s="89"/>
      <c r="CL370" s="89"/>
      <c r="CM370" s="89"/>
      <c r="CN370" s="89"/>
      <c r="CO370" s="89"/>
      <c r="CP370" s="89"/>
      <c r="CQ370" s="89"/>
      <c r="CR370" s="89"/>
      <c r="CS370" s="89"/>
      <c r="CT370" s="89"/>
    </row>
    <row r="371" spans="1:98" ht="15.75" customHeight="1">
      <c r="A371" s="1084"/>
      <c r="B371" s="1034" t="s">
        <v>190</v>
      </c>
      <c r="C371" s="1032"/>
      <c r="D371" s="1033"/>
      <c r="E371" s="736">
        <v>2</v>
      </c>
      <c r="F371" s="737">
        <f>'Cél.por tricoma'!$CU$22</f>
        <v>32.214285714285715</v>
      </c>
      <c r="G371" s="730">
        <f t="shared" si="256"/>
        <v>64.428571428571431</v>
      </c>
      <c r="H371" s="731">
        <f>Calibração!$E$33</f>
        <v>1223.7983560411221</v>
      </c>
      <c r="I371" s="732">
        <f t="shared" si="257"/>
        <v>78847.579796363731</v>
      </c>
      <c r="J371" s="733">
        <f t="shared" si="258"/>
        <v>15.621212121212121</v>
      </c>
      <c r="K371" s="734">
        <f t="shared" si="259"/>
        <v>5047.4687357517032</v>
      </c>
      <c r="L371" s="771"/>
      <c r="M371" s="1034" t="s">
        <v>190</v>
      </c>
      <c r="N371" s="1032"/>
      <c r="O371" s="1033"/>
      <c r="P371" s="736">
        <v>1</v>
      </c>
      <c r="Q371" s="737">
        <f>'Cél.por tricoma'!$CU$68</f>
        <v>25</v>
      </c>
      <c r="R371" s="730">
        <f t="shared" si="279"/>
        <v>25</v>
      </c>
      <c r="S371" s="731">
        <f>Calibração!$G$28</f>
        <v>196.19696277508376</v>
      </c>
      <c r="T371" s="732">
        <f t="shared" si="260"/>
        <v>4904.9240693770944</v>
      </c>
      <c r="U371" s="733">
        <f t="shared" si="261"/>
        <v>18.322033898305083</v>
      </c>
      <c r="V371" s="734">
        <f t="shared" si="262"/>
        <v>267.70630905943443</v>
      </c>
      <c r="W371" s="748"/>
      <c r="X371" s="1034" t="s">
        <v>190</v>
      </c>
      <c r="Y371" s="1032"/>
      <c r="Z371" s="1033"/>
      <c r="AA371" s="736">
        <v>1</v>
      </c>
      <c r="AB371" s="737">
        <f>'Cél.por tricoma'!$CU$114</f>
        <v>22.8</v>
      </c>
      <c r="AC371" s="730">
        <f t="shared" si="263"/>
        <v>22.8</v>
      </c>
      <c r="AD371" s="731">
        <f>Calibração!$J$28</f>
        <v>130.79797518338916</v>
      </c>
      <c r="AE371" s="732">
        <f t="shared" si="264"/>
        <v>2982.1938341812729</v>
      </c>
      <c r="AF371" s="733">
        <f t="shared" si="265"/>
        <v>10.416666666666666</v>
      </c>
      <c r="AG371" s="734">
        <f t="shared" si="266"/>
        <v>286.29060808140224</v>
      </c>
      <c r="AH371" s="748"/>
      <c r="AI371" s="1034" t="s">
        <v>190</v>
      </c>
      <c r="AJ371" s="1032"/>
      <c r="AK371" s="1033"/>
      <c r="AL371" s="736"/>
      <c r="AM371" s="737">
        <f>'Cél.por tricoma'!$CU$160</f>
        <v>25.466666666666665</v>
      </c>
      <c r="AN371" s="730">
        <f t="shared" si="280"/>
        <v>0</v>
      </c>
      <c r="AO371" s="731">
        <f>Calibração!$J$28</f>
        <v>130.79797518338916</v>
      </c>
      <c r="AP371" s="732">
        <f t="shared" si="267"/>
        <v>0</v>
      </c>
      <c r="AQ371" s="733">
        <f t="shared" si="268"/>
        <v>11.47191011235955</v>
      </c>
      <c r="AR371" s="734">
        <f t="shared" si="269"/>
        <v>0</v>
      </c>
      <c r="AS371" s="748"/>
      <c r="AT371" s="1034" t="s">
        <v>190</v>
      </c>
      <c r="AU371" s="1032"/>
      <c r="AV371" s="1033"/>
      <c r="AW371" s="736">
        <v>2</v>
      </c>
      <c r="AX371" s="737">
        <f>'Cél.por tricoma'!$CU$206</f>
        <v>18.100000000000001</v>
      </c>
      <c r="AY371" s="730">
        <f t="shared" si="281"/>
        <v>36.200000000000003</v>
      </c>
      <c r="AZ371" s="731">
        <f>Calibração!$D$33</f>
        <v>1631.731141388163</v>
      </c>
      <c r="BA371" s="732">
        <f t="shared" si="270"/>
        <v>59068.667318251508</v>
      </c>
      <c r="BB371" s="733">
        <f t="shared" si="271"/>
        <v>14.291666666666666</v>
      </c>
      <c r="BC371" s="734">
        <f t="shared" si="272"/>
        <v>4133.084593696899</v>
      </c>
      <c r="BD371" s="748"/>
      <c r="BE371" s="1034" t="s">
        <v>190</v>
      </c>
      <c r="BF371" s="1032"/>
      <c r="BG371" s="1033"/>
      <c r="BH371" s="736">
        <v>2</v>
      </c>
      <c r="BI371" s="737">
        <f>'Cél.por tricoma'!CU252</f>
        <v>26.482758620689655</v>
      </c>
      <c r="BJ371" s="730">
        <f>BH371*BI371</f>
        <v>52.96551724137931</v>
      </c>
      <c r="BK371" s="731">
        <f>Calibração!$D$33</f>
        <v>1631.731141388163</v>
      </c>
      <c r="BL371" s="732">
        <f t="shared" si="273"/>
        <v>86425.48390249029</v>
      </c>
      <c r="BM371" s="736">
        <f t="shared" si="274"/>
        <v>12.181818181818182</v>
      </c>
      <c r="BN371" s="734">
        <f t="shared" si="275"/>
        <v>7094.6292755775612</v>
      </c>
      <c r="BO371" s="748"/>
      <c r="BP371" s="1034" t="s">
        <v>190</v>
      </c>
      <c r="BQ371" s="1032"/>
      <c r="BR371" s="1033"/>
      <c r="BS371" s="736">
        <v>1</v>
      </c>
      <c r="BT371" s="737">
        <f>'Cél.por tricoma'!CU298</f>
        <v>13.733333333333333</v>
      </c>
      <c r="BU371" s="730">
        <f t="shared" si="283"/>
        <v>13.733333333333333</v>
      </c>
      <c r="BV371" s="731">
        <f>Calibração!$F$33</f>
        <v>979.03868483289773</v>
      </c>
      <c r="BW371" s="732">
        <f t="shared" si="276"/>
        <v>13445.464605038462</v>
      </c>
      <c r="BX371" s="736">
        <f t="shared" si="277"/>
        <v>12.241379310344827</v>
      </c>
      <c r="BY371" s="734">
        <f t="shared" si="278"/>
        <v>1098.361897313001</v>
      </c>
      <c r="BZ371" s="85"/>
      <c r="CA371" s="88"/>
      <c r="CB371" s="88"/>
      <c r="CC371" s="89"/>
      <c r="CD371" s="89"/>
      <c r="CE371" s="89"/>
      <c r="CF371" s="89"/>
      <c r="CG371" s="89"/>
      <c r="CH371" s="89"/>
      <c r="CI371" s="89"/>
      <c r="CJ371" s="89"/>
      <c r="CK371" s="89"/>
      <c r="CL371" s="89"/>
      <c r="CM371" s="89"/>
      <c r="CN371" s="89"/>
      <c r="CO371" s="89"/>
      <c r="CP371" s="89"/>
      <c r="CQ371" s="89"/>
      <c r="CR371" s="89"/>
      <c r="CS371" s="89"/>
      <c r="CT371" s="89"/>
    </row>
    <row r="372" spans="1:98" ht="15.75" customHeight="1">
      <c r="A372" s="1084"/>
      <c r="B372" s="1062" t="s">
        <v>83</v>
      </c>
      <c r="C372" s="1032"/>
      <c r="D372" s="1033"/>
      <c r="E372" s="736"/>
      <c r="F372" s="737"/>
      <c r="G372" s="730">
        <f t="shared" si="256"/>
        <v>0</v>
      </c>
      <c r="H372" s="731">
        <f>Calibração!$E$33</f>
        <v>1223.7983560411221</v>
      </c>
      <c r="I372" s="732">
        <f t="shared" si="257"/>
        <v>0</v>
      </c>
      <c r="J372" s="733">
        <f t="shared" si="258"/>
        <v>15.621212121212121</v>
      </c>
      <c r="K372" s="734">
        <f t="shared" si="259"/>
        <v>0</v>
      </c>
      <c r="L372" s="771"/>
      <c r="M372" s="1062" t="s">
        <v>83</v>
      </c>
      <c r="N372" s="1032"/>
      <c r="O372" s="1033"/>
      <c r="P372" s="736"/>
      <c r="Q372" s="737"/>
      <c r="R372" s="730">
        <f t="shared" si="279"/>
        <v>0</v>
      </c>
      <c r="S372" s="731">
        <f>Calibração!$G$28</f>
        <v>196.19696277508376</v>
      </c>
      <c r="T372" s="732">
        <f t="shared" si="260"/>
        <v>0</v>
      </c>
      <c r="U372" s="733">
        <f t="shared" si="261"/>
        <v>18.322033898305083</v>
      </c>
      <c r="V372" s="734">
        <f t="shared" si="262"/>
        <v>0</v>
      </c>
      <c r="W372" s="748"/>
      <c r="X372" s="1062" t="s">
        <v>83</v>
      </c>
      <c r="Y372" s="1032"/>
      <c r="Z372" s="1033"/>
      <c r="AA372" s="736"/>
      <c r="AB372" s="737"/>
      <c r="AC372" s="730">
        <f t="shared" si="263"/>
        <v>0</v>
      </c>
      <c r="AD372" s="731">
        <f>Calibração!$J$28</f>
        <v>130.79797518338916</v>
      </c>
      <c r="AE372" s="732">
        <f t="shared" si="264"/>
        <v>0</v>
      </c>
      <c r="AF372" s="733">
        <f t="shared" si="265"/>
        <v>10.416666666666666</v>
      </c>
      <c r="AG372" s="734">
        <f t="shared" si="266"/>
        <v>0</v>
      </c>
      <c r="AH372" s="748"/>
      <c r="AI372" s="1062" t="s">
        <v>83</v>
      </c>
      <c r="AJ372" s="1032"/>
      <c r="AK372" s="1033"/>
      <c r="AL372" s="736"/>
      <c r="AM372" s="737"/>
      <c r="AN372" s="730">
        <f t="shared" si="280"/>
        <v>0</v>
      </c>
      <c r="AO372" s="731">
        <f>Calibração!$J$28</f>
        <v>130.79797518338916</v>
      </c>
      <c r="AP372" s="732">
        <f t="shared" si="267"/>
        <v>0</v>
      </c>
      <c r="AQ372" s="733">
        <f t="shared" si="268"/>
        <v>11.47191011235955</v>
      </c>
      <c r="AR372" s="734">
        <f t="shared" si="269"/>
        <v>0</v>
      </c>
      <c r="AS372" s="748"/>
      <c r="AT372" s="1062" t="s">
        <v>83</v>
      </c>
      <c r="AU372" s="1032"/>
      <c r="AV372" s="1033"/>
      <c r="AW372" s="736"/>
      <c r="AX372" s="737"/>
      <c r="AY372" s="730">
        <f t="shared" si="281"/>
        <v>0</v>
      </c>
      <c r="AZ372" s="731">
        <f>Calibração!$D$33</f>
        <v>1631.731141388163</v>
      </c>
      <c r="BA372" s="732">
        <f t="shared" si="270"/>
        <v>0</v>
      </c>
      <c r="BB372" s="733">
        <f t="shared" si="271"/>
        <v>14.291666666666666</v>
      </c>
      <c r="BC372" s="734">
        <f t="shared" si="272"/>
        <v>0</v>
      </c>
      <c r="BD372" s="748"/>
      <c r="BE372" s="1062" t="s">
        <v>83</v>
      </c>
      <c r="BF372" s="1032"/>
      <c r="BG372" s="1033"/>
      <c r="BH372" s="736"/>
      <c r="BI372" s="737"/>
      <c r="BJ372" s="730">
        <f>BH372*BI372</f>
        <v>0</v>
      </c>
      <c r="BK372" s="731">
        <f>Calibração!$D$33</f>
        <v>1631.731141388163</v>
      </c>
      <c r="BL372" s="732">
        <f t="shared" si="273"/>
        <v>0</v>
      </c>
      <c r="BM372" s="736">
        <f t="shared" si="274"/>
        <v>12.181818181818182</v>
      </c>
      <c r="BN372" s="734">
        <f t="shared" si="275"/>
        <v>0</v>
      </c>
      <c r="BO372" s="748"/>
      <c r="BP372" s="1062" t="s">
        <v>83</v>
      </c>
      <c r="BQ372" s="1032"/>
      <c r="BR372" s="1033"/>
      <c r="BS372" s="736"/>
      <c r="BT372" s="737"/>
      <c r="BU372" s="730">
        <f t="shared" si="283"/>
        <v>0</v>
      </c>
      <c r="BV372" s="731">
        <f>Calibração!$F$33</f>
        <v>979.03868483289773</v>
      </c>
      <c r="BW372" s="732">
        <f t="shared" si="276"/>
        <v>0</v>
      </c>
      <c r="BX372" s="736">
        <f t="shared" si="277"/>
        <v>12.241379310344827</v>
      </c>
      <c r="BY372" s="734">
        <f t="shared" si="278"/>
        <v>0</v>
      </c>
      <c r="BZ372" s="85"/>
      <c r="CA372" s="88"/>
      <c r="CB372" s="88"/>
      <c r="CC372" s="89"/>
      <c r="CD372" s="89"/>
      <c r="CE372" s="89"/>
      <c r="CF372" s="89"/>
      <c r="CG372" s="89"/>
      <c r="CH372" s="89"/>
      <c r="CI372" s="89"/>
      <c r="CJ372" s="89"/>
      <c r="CK372" s="89"/>
      <c r="CL372" s="89"/>
      <c r="CM372" s="89"/>
      <c r="CN372" s="89"/>
      <c r="CO372" s="89"/>
      <c r="CP372" s="89"/>
      <c r="CQ372" s="89"/>
      <c r="CR372" s="89"/>
      <c r="CS372" s="89"/>
      <c r="CT372" s="89"/>
    </row>
    <row r="373" spans="1:98" ht="15.75" customHeight="1">
      <c r="A373" s="1084"/>
      <c r="B373" s="1034" t="s">
        <v>192</v>
      </c>
      <c r="C373" s="1032"/>
      <c r="D373" s="1033"/>
      <c r="E373" s="736"/>
      <c r="F373" s="737"/>
      <c r="G373" s="730">
        <f t="shared" si="256"/>
        <v>0</v>
      </c>
      <c r="H373" s="731">
        <f>Calibração!$E$33</f>
        <v>1223.7983560411221</v>
      </c>
      <c r="I373" s="732">
        <f t="shared" si="257"/>
        <v>0</v>
      </c>
      <c r="J373" s="733">
        <f t="shared" si="258"/>
        <v>15.621212121212121</v>
      </c>
      <c r="K373" s="734">
        <f t="shared" si="259"/>
        <v>0</v>
      </c>
      <c r="L373" s="771"/>
      <c r="M373" s="1034" t="s">
        <v>192</v>
      </c>
      <c r="N373" s="1032"/>
      <c r="O373" s="1033"/>
      <c r="P373" s="736"/>
      <c r="Q373" s="737">
        <f>'Cél.por tricoma'!$CU$70</f>
        <v>2.5</v>
      </c>
      <c r="R373" s="730"/>
      <c r="S373" s="731">
        <f>Calibração!$G$28</f>
        <v>196.19696277508376</v>
      </c>
      <c r="T373" s="732">
        <f t="shared" si="260"/>
        <v>0</v>
      </c>
      <c r="U373" s="733">
        <f t="shared" si="261"/>
        <v>18.322033898305083</v>
      </c>
      <c r="V373" s="734">
        <f t="shared" si="262"/>
        <v>0</v>
      </c>
      <c r="W373" s="748"/>
      <c r="X373" s="1034" t="s">
        <v>192</v>
      </c>
      <c r="Y373" s="1032"/>
      <c r="Z373" s="1033"/>
      <c r="AA373" s="736"/>
      <c r="AB373" s="737"/>
      <c r="AC373" s="730">
        <f t="shared" si="263"/>
        <v>0</v>
      </c>
      <c r="AD373" s="731">
        <f>Calibração!$J$28</f>
        <v>130.79797518338916</v>
      </c>
      <c r="AE373" s="732">
        <f t="shared" si="264"/>
        <v>0</v>
      </c>
      <c r="AF373" s="733">
        <f t="shared" si="265"/>
        <v>10.416666666666666</v>
      </c>
      <c r="AG373" s="734">
        <f t="shared" si="266"/>
        <v>0</v>
      </c>
      <c r="AH373" s="748"/>
      <c r="AI373" s="1034" t="s">
        <v>192</v>
      </c>
      <c r="AJ373" s="1032"/>
      <c r="AK373" s="1033"/>
      <c r="AL373" s="736"/>
      <c r="AM373" s="737">
        <f>'Cél.por tricoma'!$CU$162</f>
        <v>4</v>
      </c>
      <c r="AN373" s="730"/>
      <c r="AO373" s="731">
        <f>Calibração!$J$28</f>
        <v>130.79797518338916</v>
      </c>
      <c r="AP373" s="732">
        <f t="shared" si="267"/>
        <v>0</v>
      </c>
      <c r="AQ373" s="733">
        <f t="shared" si="268"/>
        <v>11.47191011235955</v>
      </c>
      <c r="AR373" s="734">
        <f t="shared" si="269"/>
        <v>0</v>
      </c>
      <c r="AS373" s="748"/>
      <c r="AT373" s="1034" t="s">
        <v>192</v>
      </c>
      <c r="AU373" s="1032"/>
      <c r="AV373" s="1033"/>
      <c r="AW373" s="736"/>
      <c r="AX373" s="737">
        <f>'Cél.por tricoma'!$CU$208</f>
        <v>2</v>
      </c>
      <c r="AY373" s="730"/>
      <c r="AZ373" s="731">
        <f>Calibração!$D$33</f>
        <v>1631.731141388163</v>
      </c>
      <c r="BA373" s="732">
        <f t="shared" si="270"/>
        <v>0</v>
      </c>
      <c r="BB373" s="733">
        <f t="shared" si="271"/>
        <v>14.291666666666666</v>
      </c>
      <c r="BC373" s="734">
        <f t="shared" si="272"/>
        <v>0</v>
      </c>
      <c r="BD373" s="748"/>
      <c r="BE373" s="1034" t="s">
        <v>192</v>
      </c>
      <c r="BF373" s="1032"/>
      <c r="BG373" s="1033"/>
      <c r="BH373" s="736"/>
      <c r="BI373" s="737" t="e">
        <f>'Cél.por tricoma'!CU254</f>
        <v>#DIV/0!</v>
      </c>
      <c r="BJ373" s="730"/>
      <c r="BK373" s="731">
        <f>Calibração!$D$33</f>
        <v>1631.731141388163</v>
      </c>
      <c r="BL373" s="732">
        <f t="shared" si="273"/>
        <v>0</v>
      </c>
      <c r="BM373" s="736">
        <f t="shared" si="274"/>
        <v>12.181818181818182</v>
      </c>
      <c r="BN373" s="734">
        <f t="shared" si="275"/>
        <v>0</v>
      </c>
      <c r="BO373" s="748"/>
      <c r="BP373" s="1034" t="s">
        <v>192</v>
      </c>
      <c r="BQ373" s="1032"/>
      <c r="BR373" s="1033"/>
      <c r="BS373" s="736"/>
      <c r="BT373" s="737">
        <f>'Cél.por tricoma'!CU300</f>
        <v>4</v>
      </c>
      <c r="BU373" s="730"/>
      <c r="BV373" s="731">
        <f>Calibração!$F$33</f>
        <v>979.03868483289773</v>
      </c>
      <c r="BW373" s="732">
        <f t="shared" si="276"/>
        <v>0</v>
      </c>
      <c r="BX373" s="736">
        <f t="shared" si="277"/>
        <v>12.241379310344827</v>
      </c>
      <c r="BY373" s="734">
        <f t="shared" si="278"/>
        <v>0</v>
      </c>
      <c r="BZ373" s="85"/>
      <c r="CA373" s="88"/>
      <c r="CB373" s="88"/>
      <c r="CC373" s="89"/>
      <c r="CD373" s="89"/>
      <c r="CE373" s="89"/>
      <c r="CF373" s="89"/>
      <c r="CG373" s="89"/>
      <c r="CH373" s="89"/>
      <c r="CI373" s="89"/>
      <c r="CJ373" s="89"/>
      <c r="CK373" s="89"/>
      <c r="CL373" s="89"/>
      <c r="CM373" s="89"/>
      <c r="CN373" s="89"/>
      <c r="CO373" s="89"/>
      <c r="CP373" s="89"/>
      <c r="CQ373" s="89"/>
      <c r="CR373" s="89"/>
      <c r="CS373" s="89"/>
      <c r="CT373" s="89"/>
    </row>
    <row r="374" spans="1:98" ht="15.75" customHeight="1">
      <c r="A374" s="1084"/>
      <c r="B374" s="1034" t="s">
        <v>94</v>
      </c>
      <c r="C374" s="1032"/>
      <c r="D374" s="1033"/>
      <c r="E374" s="736">
        <v>4</v>
      </c>
      <c r="F374" s="737">
        <v>1</v>
      </c>
      <c r="G374" s="730">
        <f t="shared" si="256"/>
        <v>4</v>
      </c>
      <c r="H374" s="731">
        <f>Calibração!$E$33</f>
        <v>1223.7983560411221</v>
      </c>
      <c r="I374" s="732">
        <f t="shared" si="257"/>
        <v>4895.1934241644885</v>
      </c>
      <c r="J374" s="733">
        <f t="shared" si="258"/>
        <v>15.621212121212121</v>
      </c>
      <c r="K374" s="734">
        <f t="shared" si="259"/>
        <v>313.36834723070439</v>
      </c>
      <c r="L374" s="771"/>
      <c r="M374" s="1034" t="s">
        <v>94</v>
      </c>
      <c r="N374" s="1032"/>
      <c r="O374" s="1033"/>
      <c r="P374" s="736">
        <v>14</v>
      </c>
      <c r="Q374" s="737"/>
      <c r="R374" s="730">
        <f t="shared" ref="R374:R388" si="284">P374*Q374</f>
        <v>0</v>
      </c>
      <c r="S374" s="731">
        <f>Calibração!$G$28</f>
        <v>196.19696277508376</v>
      </c>
      <c r="T374" s="732">
        <f t="shared" si="260"/>
        <v>0</v>
      </c>
      <c r="U374" s="733">
        <f t="shared" si="261"/>
        <v>18.322033898305083</v>
      </c>
      <c r="V374" s="734">
        <f t="shared" si="262"/>
        <v>0</v>
      </c>
      <c r="W374" s="748"/>
      <c r="X374" s="1034" t="s">
        <v>94</v>
      </c>
      <c r="Y374" s="1032"/>
      <c r="Z374" s="1033"/>
      <c r="AA374" s="736">
        <v>10</v>
      </c>
      <c r="AB374" s="737"/>
      <c r="AC374" s="730">
        <f t="shared" si="263"/>
        <v>0</v>
      </c>
      <c r="AD374" s="731">
        <f>Calibração!$J$28</f>
        <v>130.79797518338916</v>
      </c>
      <c r="AE374" s="732">
        <f t="shared" si="264"/>
        <v>0</v>
      </c>
      <c r="AF374" s="733">
        <f t="shared" si="265"/>
        <v>10.416666666666666</v>
      </c>
      <c r="AG374" s="734">
        <f t="shared" si="266"/>
        <v>0</v>
      </c>
      <c r="AH374" s="748"/>
      <c r="AI374" s="1034" t="s">
        <v>94</v>
      </c>
      <c r="AJ374" s="1032"/>
      <c r="AK374" s="1033"/>
      <c r="AL374" s="736">
        <v>17</v>
      </c>
      <c r="AM374" s="737"/>
      <c r="AN374" s="730">
        <f t="shared" ref="AN374:AN388" si="285">AL374*AM374</f>
        <v>0</v>
      </c>
      <c r="AO374" s="731">
        <f>Calibração!$J$28</f>
        <v>130.79797518338916</v>
      </c>
      <c r="AP374" s="732">
        <f t="shared" si="267"/>
        <v>0</v>
      </c>
      <c r="AQ374" s="733">
        <f t="shared" si="268"/>
        <v>11.47191011235955</v>
      </c>
      <c r="AR374" s="734">
        <f t="shared" si="269"/>
        <v>0</v>
      </c>
      <c r="AS374" s="748"/>
      <c r="AT374" s="1034" t="s">
        <v>94</v>
      </c>
      <c r="AU374" s="1032"/>
      <c r="AV374" s="1033"/>
      <c r="AW374" s="736">
        <v>2</v>
      </c>
      <c r="AX374" s="737">
        <v>1</v>
      </c>
      <c r="AY374" s="730">
        <f t="shared" ref="AY374:AY381" si="286">AW374*AX374</f>
        <v>2</v>
      </c>
      <c r="AZ374" s="731">
        <f>Calibração!$D$33</f>
        <v>1631.731141388163</v>
      </c>
      <c r="BA374" s="732">
        <f t="shared" si="270"/>
        <v>3263.462282776326</v>
      </c>
      <c r="BB374" s="733">
        <f t="shared" si="271"/>
        <v>14.291666666666666</v>
      </c>
      <c r="BC374" s="734">
        <f t="shared" si="272"/>
        <v>228.3472151213756</v>
      </c>
      <c r="BD374" s="748"/>
      <c r="BE374" s="1034" t="s">
        <v>94</v>
      </c>
      <c r="BF374" s="1032"/>
      <c r="BG374" s="1033"/>
      <c r="BH374" s="736">
        <v>2</v>
      </c>
      <c r="BI374" s="737"/>
      <c r="BJ374" s="730">
        <f>BH374*BI374</f>
        <v>0</v>
      </c>
      <c r="BK374" s="731">
        <f>Calibração!$D$33</f>
        <v>1631.731141388163</v>
      </c>
      <c r="BL374" s="732">
        <f t="shared" si="273"/>
        <v>0</v>
      </c>
      <c r="BM374" s="736">
        <f t="shared" si="274"/>
        <v>12.181818181818182</v>
      </c>
      <c r="BN374" s="734">
        <f t="shared" si="275"/>
        <v>0</v>
      </c>
      <c r="BO374" s="748"/>
      <c r="BP374" s="1034" t="s">
        <v>94</v>
      </c>
      <c r="BQ374" s="1032"/>
      <c r="BR374" s="1033"/>
      <c r="BS374" s="736">
        <v>5</v>
      </c>
      <c r="BT374" s="737"/>
      <c r="BU374" s="730">
        <f>BS374*BT374</f>
        <v>0</v>
      </c>
      <c r="BV374" s="731">
        <f>Calibração!$F$33</f>
        <v>979.03868483289773</v>
      </c>
      <c r="BW374" s="732">
        <f t="shared" si="276"/>
        <v>0</v>
      </c>
      <c r="BX374" s="736">
        <f t="shared" si="277"/>
        <v>12.241379310344827</v>
      </c>
      <c r="BY374" s="734">
        <f t="shared" si="278"/>
        <v>0</v>
      </c>
      <c r="BZ374" s="85"/>
      <c r="CA374" s="88"/>
      <c r="CB374" s="88"/>
      <c r="CC374" s="89"/>
      <c r="CD374" s="89"/>
      <c r="CE374" s="89"/>
      <c r="CF374" s="89"/>
      <c r="CG374" s="89"/>
      <c r="CH374" s="89"/>
      <c r="CI374" s="89"/>
      <c r="CJ374" s="89"/>
      <c r="CK374" s="89"/>
      <c r="CL374" s="89"/>
      <c r="CM374" s="89"/>
      <c r="CN374" s="89"/>
      <c r="CO374" s="89"/>
      <c r="CP374" s="89"/>
      <c r="CQ374" s="89"/>
      <c r="CR374" s="89"/>
      <c r="CS374" s="89"/>
      <c r="CT374" s="89"/>
    </row>
    <row r="375" spans="1:98" ht="15.75" customHeight="1">
      <c r="A375" s="1084"/>
      <c r="B375" s="1034" t="s">
        <v>196</v>
      </c>
      <c r="C375" s="1032"/>
      <c r="D375" s="1033"/>
      <c r="E375" s="736">
        <v>4</v>
      </c>
      <c r="F375" s="737">
        <f>'Cél.por tricoma'!$CU$26</f>
        <v>41.761904761904759</v>
      </c>
      <c r="G375" s="730">
        <f t="shared" si="256"/>
        <v>167.04761904761904</v>
      </c>
      <c r="H375" s="731">
        <f>Calibração!$E$33</f>
        <v>1223.7983560411221</v>
      </c>
      <c r="I375" s="732">
        <f t="shared" si="257"/>
        <v>204432.60157105981</v>
      </c>
      <c r="J375" s="733">
        <f t="shared" si="258"/>
        <v>15.621212121212121</v>
      </c>
      <c r="K375" s="734">
        <f t="shared" si="259"/>
        <v>13086.859072444178</v>
      </c>
      <c r="L375" s="771"/>
      <c r="M375" s="1034" t="s">
        <v>196</v>
      </c>
      <c r="N375" s="1032"/>
      <c r="O375" s="1033"/>
      <c r="P375" s="736">
        <v>1</v>
      </c>
      <c r="Q375" s="737">
        <f>'Cél.por tricoma'!$CU$72</f>
        <v>16.933333333333334</v>
      </c>
      <c r="R375" s="730">
        <f t="shared" si="284"/>
        <v>16.933333333333334</v>
      </c>
      <c r="S375" s="731">
        <f>Calibração!$G$28</f>
        <v>196.19696277508376</v>
      </c>
      <c r="T375" s="732">
        <f t="shared" si="260"/>
        <v>3322.2685696580852</v>
      </c>
      <c r="U375" s="733">
        <f t="shared" si="261"/>
        <v>18.322033898305083</v>
      </c>
      <c r="V375" s="734">
        <f t="shared" si="262"/>
        <v>181.32640666959023</v>
      </c>
      <c r="W375" s="748"/>
      <c r="X375" s="1034" t="s">
        <v>196</v>
      </c>
      <c r="Y375" s="1032"/>
      <c r="Z375" s="1033"/>
      <c r="AA375" s="736"/>
      <c r="AB375" s="737">
        <f>'Cél.por tricoma'!$CU$118</f>
        <v>25.05263157894737</v>
      </c>
      <c r="AC375" s="730">
        <f t="shared" si="263"/>
        <v>0</v>
      </c>
      <c r="AD375" s="731">
        <f>Calibração!$J$28</f>
        <v>130.79797518338916</v>
      </c>
      <c r="AE375" s="732">
        <f t="shared" si="264"/>
        <v>0</v>
      </c>
      <c r="AF375" s="733">
        <f t="shared" si="265"/>
        <v>10.416666666666666</v>
      </c>
      <c r="AG375" s="734">
        <f t="shared" si="266"/>
        <v>0</v>
      </c>
      <c r="AH375" s="748"/>
      <c r="AI375" s="1034" t="s">
        <v>196</v>
      </c>
      <c r="AJ375" s="1032"/>
      <c r="AK375" s="1033"/>
      <c r="AL375" s="736"/>
      <c r="AM375" s="737">
        <f>'Cél.por tricoma'!$CU$164</f>
        <v>22.666666666666668</v>
      </c>
      <c r="AN375" s="730">
        <f t="shared" si="285"/>
        <v>0</v>
      </c>
      <c r="AO375" s="731">
        <f>Calibração!$J$28</f>
        <v>130.79797518338916</v>
      </c>
      <c r="AP375" s="732">
        <f t="shared" si="267"/>
        <v>0</v>
      </c>
      <c r="AQ375" s="733">
        <f t="shared" si="268"/>
        <v>11.47191011235955</v>
      </c>
      <c r="AR375" s="734">
        <f t="shared" si="269"/>
        <v>0</v>
      </c>
      <c r="AS375" s="748"/>
      <c r="AT375" s="1034" t="s">
        <v>196</v>
      </c>
      <c r="AU375" s="1032"/>
      <c r="AV375" s="1033"/>
      <c r="AW375" s="736">
        <v>2</v>
      </c>
      <c r="AX375" s="737">
        <f>'Cél.por tricoma'!$CU$210</f>
        <v>18.777777777777779</v>
      </c>
      <c r="AY375" s="730">
        <f t="shared" si="286"/>
        <v>37.555555555555557</v>
      </c>
      <c r="AZ375" s="731">
        <f>Calibração!$D$33</f>
        <v>1631.731141388163</v>
      </c>
      <c r="BA375" s="732">
        <f t="shared" si="270"/>
        <v>61280.569532133239</v>
      </c>
      <c r="BB375" s="733">
        <f t="shared" si="271"/>
        <v>14.291666666666666</v>
      </c>
      <c r="BC375" s="734">
        <f t="shared" si="272"/>
        <v>4287.8532617236087</v>
      </c>
      <c r="BD375" s="748"/>
      <c r="BE375" s="1034" t="s">
        <v>196</v>
      </c>
      <c r="BF375" s="1032"/>
      <c r="BG375" s="1033"/>
      <c r="BH375" s="736">
        <v>6</v>
      </c>
      <c r="BI375" s="737">
        <f>'Cél.por tricoma'!CU256</f>
        <v>26</v>
      </c>
      <c r="BJ375" s="730">
        <f>BH375*BI375</f>
        <v>156</v>
      </c>
      <c r="BK375" s="731">
        <f>Calibração!$D$33</f>
        <v>1631.731141388163</v>
      </c>
      <c r="BL375" s="732">
        <f t="shared" si="273"/>
        <v>254550.05805655342</v>
      </c>
      <c r="BM375" s="736">
        <f t="shared" si="274"/>
        <v>12.181818181818182</v>
      </c>
      <c r="BN375" s="734">
        <f t="shared" si="275"/>
        <v>20895.900288224533</v>
      </c>
      <c r="BO375" s="748"/>
      <c r="BP375" s="1034" t="s">
        <v>196</v>
      </c>
      <c r="BQ375" s="1032"/>
      <c r="BR375" s="1033"/>
      <c r="BS375" s="736">
        <v>8</v>
      </c>
      <c r="BT375" s="737">
        <f>'Cél.por tricoma'!CU302</f>
        <v>17.076923076923077</v>
      </c>
      <c r="BU375" s="730">
        <f>BS375*BT375</f>
        <v>136.61538461538461</v>
      </c>
      <c r="BV375" s="731">
        <f>Calibração!$F$33</f>
        <v>979.03868483289773</v>
      </c>
      <c r="BW375" s="732">
        <f t="shared" si="276"/>
        <v>133751.74648178663</v>
      </c>
      <c r="BX375" s="736">
        <f t="shared" si="277"/>
        <v>12.241379310344827</v>
      </c>
      <c r="BY375" s="734">
        <f t="shared" si="278"/>
        <v>10926.199008371303</v>
      </c>
      <c r="BZ375" s="85"/>
      <c r="CA375" s="88"/>
      <c r="CB375" s="88"/>
      <c r="CC375" s="89"/>
      <c r="CD375" s="89"/>
      <c r="CE375" s="89"/>
      <c r="CF375" s="89"/>
      <c r="CG375" s="89"/>
      <c r="CH375" s="89"/>
      <c r="CI375" s="89"/>
      <c r="CJ375" s="89"/>
      <c r="CK375" s="89"/>
      <c r="CL375" s="89"/>
      <c r="CM375" s="89"/>
      <c r="CN375" s="89"/>
      <c r="CO375" s="89"/>
      <c r="CP375" s="89"/>
      <c r="CQ375" s="89"/>
      <c r="CR375" s="89"/>
      <c r="CS375" s="89"/>
      <c r="CT375" s="89"/>
    </row>
    <row r="376" spans="1:98" ht="15.75" customHeight="1">
      <c r="A376" s="1084"/>
      <c r="B376" s="1034" t="s">
        <v>100</v>
      </c>
      <c r="C376" s="1032"/>
      <c r="D376" s="1033"/>
      <c r="E376" s="736"/>
      <c r="F376" s="737"/>
      <c r="G376" s="730">
        <f t="shared" si="256"/>
        <v>0</v>
      </c>
      <c r="H376" s="731">
        <f>Calibração!$E$33</f>
        <v>1223.7983560411221</v>
      </c>
      <c r="I376" s="732">
        <f t="shared" si="257"/>
        <v>0</v>
      </c>
      <c r="J376" s="733">
        <f t="shared" si="258"/>
        <v>15.621212121212121</v>
      </c>
      <c r="K376" s="734">
        <f t="shared" si="259"/>
        <v>0</v>
      </c>
      <c r="L376" s="771"/>
      <c r="M376" s="1034" t="s">
        <v>100</v>
      </c>
      <c r="N376" s="1032"/>
      <c r="O376" s="1033"/>
      <c r="P376" s="736"/>
      <c r="Q376" s="737"/>
      <c r="R376" s="730">
        <f t="shared" si="284"/>
        <v>0</v>
      </c>
      <c r="S376" s="731">
        <f>Calibração!$G$28</f>
        <v>196.19696277508376</v>
      </c>
      <c r="T376" s="732">
        <f t="shared" si="260"/>
        <v>0</v>
      </c>
      <c r="U376" s="733">
        <f t="shared" si="261"/>
        <v>18.322033898305083</v>
      </c>
      <c r="V376" s="734">
        <f t="shared" si="262"/>
        <v>0</v>
      </c>
      <c r="W376" s="748"/>
      <c r="X376" s="1034" t="s">
        <v>100</v>
      </c>
      <c r="Y376" s="1032"/>
      <c r="Z376" s="1033"/>
      <c r="AA376" s="736"/>
      <c r="AB376" s="737"/>
      <c r="AC376" s="730">
        <f t="shared" si="263"/>
        <v>0</v>
      </c>
      <c r="AD376" s="731">
        <f>Calibração!$J$28</f>
        <v>130.79797518338916</v>
      </c>
      <c r="AE376" s="732">
        <f t="shared" si="264"/>
        <v>0</v>
      </c>
      <c r="AF376" s="733">
        <f t="shared" si="265"/>
        <v>10.416666666666666</v>
      </c>
      <c r="AG376" s="734">
        <f t="shared" si="266"/>
        <v>0</v>
      </c>
      <c r="AH376" s="748"/>
      <c r="AI376" s="1034" t="s">
        <v>100</v>
      </c>
      <c r="AJ376" s="1032"/>
      <c r="AK376" s="1033"/>
      <c r="AL376" s="736"/>
      <c r="AM376" s="737"/>
      <c r="AN376" s="730">
        <f t="shared" si="285"/>
        <v>0</v>
      </c>
      <c r="AO376" s="731">
        <f>Calibração!$J$28</f>
        <v>130.79797518338916</v>
      </c>
      <c r="AP376" s="732">
        <f t="shared" si="267"/>
        <v>0</v>
      </c>
      <c r="AQ376" s="733">
        <f t="shared" si="268"/>
        <v>11.47191011235955</v>
      </c>
      <c r="AR376" s="734">
        <f t="shared" si="269"/>
        <v>0</v>
      </c>
      <c r="AS376" s="748"/>
      <c r="AT376" s="1034" t="s">
        <v>100</v>
      </c>
      <c r="AU376" s="1032"/>
      <c r="AV376" s="1033"/>
      <c r="AW376" s="736"/>
      <c r="AX376" s="737"/>
      <c r="AY376" s="730">
        <f t="shared" si="286"/>
        <v>0</v>
      </c>
      <c r="AZ376" s="731">
        <f>Calibração!$D$33</f>
        <v>1631.731141388163</v>
      </c>
      <c r="BA376" s="732">
        <f t="shared" si="270"/>
        <v>0</v>
      </c>
      <c r="BB376" s="733">
        <f t="shared" si="271"/>
        <v>14.291666666666666</v>
      </c>
      <c r="BC376" s="734">
        <f t="shared" si="272"/>
        <v>0</v>
      </c>
      <c r="BD376" s="748"/>
      <c r="BE376" s="1034" t="s">
        <v>100</v>
      </c>
      <c r="BF376" s="1032"/>
      <c r="BG376" s="1033"/>
      <c r="BH376" s="736"/>
      <c r="BI376" s="737"/>
      <c r="BJ376" s="730">
        <f>BH376*BI376</f>
        <v>0</v>
      </c>
      <c r="BK376" s="731">
        <f>Calibração!$D$33</f>
        <v>1631.731141388163</v>
      </c>
      <c r="BL376" s="732">
        <f t="shared" si="273"/>
        <v>0</v>
      </c>
      <c r="BM376" s="736">
        <f t="shared" si="274"/>
        <v>12.181818181818182</v>
      </c>
      <c r="BN376" s="734">
        <f t="shared" si="275"/>
        <v>0</v>
      </c>
      <c r="BO376" s="748"/>
      <c r="BP376" s="1034" t="s">
        <v>100</v>
      </c>
      <c r="BQ376" s="1032"/>
      <c r="BR376" s="1033"/>
      <c r="BS376" s="736"/>
      <c r="BT376" s="737"/>
      <c r="BU376" s="730">
        <f>BS376*BT376</f>
        <v>0</v>
      </c>
      <c r="BV376" s="731">
        <f>Calibração!$F$33</f>
        <v>979.03868483289773</v>
      </c>
      <c r="BW376" s="732">
        <f t="shared" si="276"/>
        <v>0</v>
      </c>
      <c r="BX376" s="736">
        <f t="shared" si="277"/>
        <v>12.241379310344827</v>
      </c>
      <c r="BY376" s="734">
        <f t="shared" si="278"/>
        <v>0</v>
      </c>
      <c r="BZ376" s="85"/>
      <c r="CA376" s="88"/>
      <c r="CB376" s="88"/>
      <c r="CC376" s="89"/>
      <c r="CD376" s="89"/>
      <c r="CE376" s="89"/>
      <c r="CF376" s="89"/>
      <c r="CG376" s="89"/>
      <c r="CH376" s="89"/>
      <c r="CI376" s="89"/>
      <c r="CJ376" s="89"/>
      <c r="CK376" s="89"/>
      <c r="CL376" s="89"/>
      <c r="CM376" s="89"/>
      <c r="CN376" s="89"/>
      <c r="CO376" s="89"/>
      <c r="CP376" s="89"/>
      <c r="CQ376" s="89"/>
      <c r="CR376" s="89"/>
      <c r="CS376" s="89"/>
      <c r="CT376" s="89"/>
    </row>
    <row r="377" spans="1:98" ht="15.75" customHeight="1">
      <c r="A377" s="1084"/>
      <c r="B377" s="1034" t="s">
        <v>198</v>
      </c>
      <c r="C377" s="1032"/>
      <c r="D377" s="1033"/>
      <c r="E377" s="736"/>
      <c r="F377" s="737">
        <f>'Cél.por tricoma'!$CU$28</f>
        <v>40.25</v>
      </c>
      <c r="G377" s="730">
        <f t="shared" si="256"/>
        <v>0</v>
      </c>
      <c r="H377" s="731">
        <f>Calibração!$E$33</f>
        <v>1223.7983560411221</v>
      </c>
      <c r="I377" s="732">
        <f t="shared" si="257"/>
        <v>0</v>
      </c>
      <c r="J377" s="733">
        <f t="shared" si="258"/>
        <v>15.621212121212121</v>
      </c>
      <c r="K377" s="734">
        <f t="shared" si="259"/>
        <v>0</v>
      </c>
      <c r="L377" s="771"/>
      <c r="M377" s="1034" t="s">
        <v>198</v>
      </c>
      <c r="N377" s="1032"/>
      <c r="O377" s="1033"/>
      <c r="P377" s="736"/>
      <c r="Q377" s="737">
        <f>'Cél.por tricoma'!$CU$74</f>
        <v>39.81818181818182</v>
      </c>
      <c r="R377" s="730">
        <f t="shared" si="284"/>
        <v>0</v>
      </c>
      <c r="S377" s="731">
        <f>Calibração!$G$28</f>
        <v>196.19696277508376</v>
      </c>
      <c r="T377" s="732">
        <f t="shared" si="260"/>
        <v>0</v>
      </c>
      <c r="U377" s="733">
        <f t="shared" si="261"/>
        <v>18.322033898305083</v>
      </c>
      <c r="V377" s="734">
        <f t="shared" si="262"/>
        <v>0</v>
      </c>
      <c r="W377" s="748"/>
      <c r="X377" s="1034" t="s">
        <v>198</v>
      </c>
      <c r="Y377" s="1032"/>
      <c r="Z377" s="1033"/>
      <c r="AA377" s="736"/>
      <c r="AB377" s="737">
        <f>'Cél.por tricoma'!$CU$120</f>
        <v>45.555555555555557</v>
      </c>
      <c r="AC377" s="730">
        <f t="shared" si="263"/>
        <v>0</v>
      </c>
      <c r="AD377" s="731">
        <f>Calibração!$J$28</f>
        <v>130.79797518338916</v>
      </c>
      <c r="AE377" s="732">
        <f t="shared" si="264"/>
        <v>0</v>
      </c>
      <c r="AF377" s="733">
        <f t="shared" si="265"/>
        <v>10.416666666666666</v>
      </c>
      <c r="AG377" s="734">
        <f t="shared" si="266"/>
        <v>0</v>
      </c>
      <c r="AH377" s="748"/>
      <c r="AI377" s="1034" t="s">
        <v>198</v>
      </c>
      <c r="AJ377" s="1032"/>
      <c r="AK377" s="1033"/>
      <c r="AL377" s="736">
        <v>1</v>
      </c>
      <c r="AM377" s="737">
        <f>'Cél.por tricoma'!$CU$166</f>
        <v>65.666666666666671</v>
      </c>
      <c r="AN377" s="730">
        <f t="shared" si="285"/>
        <v>65.666666666666671</v>
      </c>
      <c r="AO377" s="731">
        <f>Calibração!$J$28</f>
        <v>130.79797518338916</v>
      </c>
      <c r="AP377" s="732">
        <f t="shared" si="267"/>
        <v>8589.067037042556</v>
      </c>
      <c r="AQ377" s="733">
        <f t="shared" si="268"/>
        <v>11.47191011235955</v>
      </c>
      <c r="AR377" s="734">
        <f t="shared" si="269"/>
        <v>748.7041785472943</v>
      </c>
      <c r="AS377" s="748"/>
      <c r="AT377" s="1034" t="s">
        <v>198</v>
      </c>
      <c r="AU377" s="1032"/>
      <c r="AV377" s="1033"/>
      <c r="AW377" s="736">
        <v>1</v>
      </c>
      <c r="AX377" s="737">
        <f>'Cél.por tricoma'!$CU$212</f>
        <v>10</v>
      </c>
      <c r="AY377" s="730">
        <f t="shared" si="286"/>
        <v>10</v>
      </c>
      <c r="AZ377" s="731">
        <f>Calibração!$D$33</f>
        <v>1631.731141388163</v>
      </c>
      <c r="BA377" s="732">
        <f t="shared" si="270"/>
        <v>16317.311413881631</v>
      </c>
      <c r="BB377" s="733">
        <f t="shared" si="271"/>
        <v>14.291666666666666</v>
      </c>
      <c r="BC377" s="734">
        <f t="shared" si="272"/>
        <v>1141.7360756068781</v>
      </c>
      <c r="BD377" s="748"/>
      <c r="BE377" s="1034" t="s">
        <v>198</v>
      </c>
      <c r="BF377" s="1032"/>
      <c r="BG377" s="1033"/>
      <c r="BH377" s="736"/>
      <c r="BI377" s="737" t="e">
        <f>'Cél.por tricoma'!CU258</f>
        <v>#DIV/0!</v>
      </c>
      <c r="BJ377" s="730"/>
      <c r="BK377" s="731">
        <f>Calibração!$D$33</f>
        <v>1631.731141388163</v>
      </c>
      <c r="BL377" s="732">
        <f t="shared" si="273"/>
        <v>0</v>
      </c>
      <c r="BM377" s="736">
        <f t="shared" si="274"/>
        <v>12.181818181818182</v>
      </c>
      <c r="BN377" s="734">
        <f t="shared" si="275"/>
        <v>0</v>
      </c>
      <c r="BO377" s="748"/>
      <c r="BP377" s="1034" t="s">
        <v>198</v>
      </c>
      <c r="BQ377" s="1032"/>
      <c r="BR377" s="1033"/>
      <c r="BS377" s="736"/>
      <c r="BT377" s="737" t="e">
        <f>'Cél.por tricoma'!CU304</f>
        <v>#DIV/0!</v>
      </c>
      <c r="BU377" s="730"/>
      <c r="BV377" s="731">
        <f>Calibração!$F$33</f>
        <v>979.03868483289773</v>
      </c>
      <c r="BW377" s="732">
        <f t="shared" si="276"/>
        <v>0</v>
      </c>
      <c r="BX377" s="736">
        <f t="shared" si="277"/>
        <v>12.241379310344827</v>
      </c>
      <c r="BY377" s="734">
        <f t="shared" si="278"/>
        <v>0</v>
      </c>
      <c r="BZ377" s="85"/>
      <c r="CA377" s="88"/>
      <c r="CB377" s="88"/>
      <c r="CC377" s="89"/>
      <c r="CD377" s="89"/>
      <c r="CE377" s="89"/>
      <c r="CF377" s="89"/>
      <c r="CG377" s="89"/>
      <c r="CH377" s="89"/>
      <c r="CI377" s="89"/>
      <c r="CJ377" s="89"/>
      <c r="CK377" s="89"/>
      <c r="CL377" s="89"/>
      <c r="CM377" s="89"/>
      <c r="CN377" s="89"/>
      <c r="CO377" s="89"/>
      <c r="CP377" s="89"/>
      <c r="CQ377" s="89"/>
      <c r="CR377" s="89"/>
      <c r="CS377" s="89"/>
      <c r="CT377" s="89"/>
    </row>
    <row r="378" spans="1:98" ht="15.75" customHeight="1">
      <c r="A378" s="1084"/>
      <c r="B378" s="1034" t="s">
        <v>201</v>
      </c>
      <c r="C378" s="1032"/>
      <c r="D378" s="1033"/>
      <c r="E378" s="736"/>
      <c r="F378" s="737">
        <f>'Cél.por tricoma'!$CU$29</f>
        <v>54.1875</v>
      </c>
      <c r="G378" s="730">
        <f t="shared" si="256"/>
        <v>0</v>
      </c>
      <c r="H378" s="731">
        <f>Calibração!$E$33</f>
        <v>1223.7983560411221</v>
      </c>
      <c r="I378" s="732">
        <f t="shared" si="257"/>
        <v>0</v>
      </c>
      <c r="J378" s="733">
        <f t="shared" si="258"/>
        <v>15.621212121212121</v>
      </c>
      <c r="K378" s="734">
        <f t="shared" si="259"/>
        <v>0</v>
      </c>
      <c r="L378" s="771"/>
      <c r="M378" s="1034" t="s">
        <v>201</v>
      </c>
      <c r="N378" s="1032"/>
      <c r="O378" s="1033"/>
      <c r="P378" s="736"/>
      <c r="Q378" s="737">
        <f>'Cél.por tricoma'!$CU$75</f>
        <v>73.533333333333331</v>
      </c>
      <c r="R378" s="730">
        <f t="shared" si="284"/>
        <v>0</v>
      </c>
      <c r="S378" s="731">
        <f>Calibração!$G$28</f>
        <v>196.19696277508376</v>
      </c>
      <c r="T378" s="732">
        <f t="shared" si="260"/>
        <v>0</v>
      </c>
      <c r="U378" s="733">
        <f t="shared" si="261"/>
        <v>18.322033898305083</v>
      </c>
      <c r="V378" s="734">
        <f t="shared" si="262"/>
        <v>0</v>
      </c>
      <c r="W378" s="748"/>
      <c r="X378" s="1034" t="s">
        <v>201</v>
      </c>
      <c r="Y378" s="1032"/>
      <c r="Z378" s="1033"/>
      <c r="AA378" s="736"/>
      <c r="AB378" s="737">
        <f>'Cél.por tricoma'!$CU$121</f>
        <v>48.117647058823529</v>
      </c>
      <c r="AC378" s="730">
        <f t="shared" si="263"/>
        <v>0</v>
      </c>
      <c r="AD378" s="731">
        <f>Calibração!$J$28</f>
        <v>130.79797518338916</v>
      </c>
      <c r="AE378" s="732">
        <f t="shared" si="264"/>
        <v>0</v>
      </c>
      <c r="AF378" s="733">
        <f t="shared" si="265"/>
        <v>10.416666666666666</v>
      </c>
      <c r="AG378" s="734">
        <f t="shared" si="266"/>
        <v>0</v>
      </c>
      <c r="AH378" s="748"/>
      <c r="AI378" s="1034" t="s">
        <v>201</v>
      </c>
      <c r="AJ378" s="1032"/>
      <c r="AK378" s="1033"/>
      <c r="AL378" s="736">
        <v>1</v>
      </c>
      <c r="AM378" s="737">
        <f>'Cél.por tricoma'!$CU$167</f>
        <v>58.10526315789474</v>
      </c>
      <c r="AN378" s="730">
        <f t="shared" si="285"/>
        <v>58.10526315789474</v>
      </c>
      <c r="AO378" s="731">
        <f>Calibração!$J$28</f>
        <v>130.79797518338916</v>
      </c>
      <c r="AP378" s="732">
        <f t="shared" si="267"/>
        <v>7600.0507685506127</v>
      </c>
      <c r="AQ378" s="733">
        <f t="shared" si="268"/>
        <v>11.47191011235955</v>
      </c>
      <c r="AR378" s="734">
        <f t="shared" si="269"/>
        <v>662.49218256709548</v>
      </c>
      <c r="AS378" s="748"/>
      <c r="AT378" s="1034" t="s">
        <v>201</v>
      </c>
      <c r="AU378" s="1032"/>
      <c r="AV378" s="1033"/>
      <c r="AW378" s="736">
        <v>1</v>
      </c>
      <c r="AX378" s="737">
        <f>'Cél.por tricoma'!$CU$213</f>
        <v>56.047619047619051</v>
      </c>
      <c r="AY378" s="730">
        <f t="shared" si="286"/>
        <v>56.047619047619051</v>
      </c>
      <c r="AZ378" s="731">
        <f>Calibração!$D$33</f>
        <v>1631.731141388163</v>
      </c>
      <c r="BA378" s="732">
        <f t="shared" si="270"/>
        <v>91454.645400660374</v>
      </c>
      <c r="BB378" s="733">
        <f t="shared" si="271"/>
        <v>14.291666666666666</v>
      </c>
      <c r="BC378" s="734">
        <f t="shared" si="272"/>
        <v>6399.1588618537871</v>
      </c>
      <c r="BD378" s="748"/>
      <c r="BE378" s="1034" t="s">
        <v>201</v>
      </c>
      <c r="BF378" s="1032"/>
      <c r="BG378" s="1033"/>
      <c r="BH378" s="736"/>
      <c r="BI378" s="737" t="e">
        <f>'Cél.por tricoma'!CU259</f>
        <v>#DIV/0!</v>
      </c>
      <c r="BJ378" s="730"/>
      <c r="BK378" s="731">
        <f>Calibração!$D$33</f>
        <v>1631.731141388163</v>
      </c>
      <c r="BL378" s="732">
        <f t="shared" si="273"/>
        <v>0</v>
      </c>
      <c r="BM378" s="736">
        <f t="shared" si="274"/>
        <v>12.181818181818182</v>
      </c>
      <c r="BN378" s="734">
        <f t="shared" si="275"/>
        <v>0</v>
      </c>
      <c r="BO378" s="748"/>
      <c r="BP378" s="1034" t="s">
        <v>201</v>
      </c>
      <c r="BQ378" s="1032"/>
      <c r="BR378" s="1033"/>
      <c r="BS378" s="736">
        <v>2</v>
      </c>
      <c r="BT378" s="737">
        <f>'Cél.por tricoma'!CU305</f>
        <v>89.909090909090907</v>
      </c>
      <c r="BU378" s="730">
        <f t="shared" ref="BU378:BU388" si="287">BS378*BT378</f>
        <v>179.81818181818181</v>
      </c>
      <c r="BV378" s="731">
        <f>Calibração!$F$33</f>
        <v>979.03868483289773</v>
      </c>
      <c r="BW378" s="732">
        <f t="shared" si="276"/>
        <v>176048.9562363156</v>
      </c>
      <c r="BX378" s="736">
        <f t="shared" si="277"/>
        <v>12.241379310344827</v>
      </c>
      <c r="BY378" s="734">
        <f t="shared" si="278"/>
        <v>14381.464030572261</v>
      </c>
      <c r="BZ378" s="85"/>
      <c r="CA378" s="88"/>
      <c r="CB378" s="88"/>
      <c r="CC378" s="89"/>
      <c r="CD378" s="89"/>
      <c r="CE378" s="89"/>
      <c r="CF378" s="89"/>
      <c r="CG378" s="89"/>
      <c r="CH378" s="89"/>
      <c r="CI378" s="89"/>
      <c r="CJ378" s="89"/>
      <c r="CK378" s="89"/>
      <c r="CL378" s="89"/>
      <c r="CM378" s="89"/>
      <c r="CN378" s="89"/>
      <c r="CO378" s="89"/>
      <c r="CP378" s="89"/>
      <c r="CQ378" s="89"/>
      <c r="CR378" s="89"/>
      <c r="CS378" s="89"/>
      <c r="CT378" s="89"/>
    </row>
    <row r="379" spans="1:98" ht="15.75" customHeight="1">
      <c r="A379" s="1084"/>
      <c r="B379" s="1062" t="s">
        <v>103</v>
      </c>
      <c r="C379" s="1032"/>
      <c r="D379" s="1033"/>
      <c r="E379" s="736">
        <v>4</v>
      </c>
      <c r="F379" s="737">
        <v>1</v>
      </c>
      <c r="G379" s="730">
        <f t="shared" si="256"/>
        <v>4</v>
      </c>
      <c r="H379" s="731">
        <f>Calibração!$E$33</f>
        <v>1223.7983560411221</v>
      </c>
      <c r="I379" s="732">
        <f t="shared" si="257"/>
        <v>4895.1934241644885</v>
      </c>
      <c r="J379" s="733">
        <f t="shared" si="258"/>
        <v>15.621212121212121</v>
      </c>
      <c r="K379" s="734">
        <f t="shared" si="259"/>
        <v>313.36834723070439</v>
      </c>
      <c r="L379" s="771"/>
      <c r="M379" s="1062" t="s">
        <v>103</v>
      </c>
      <c r="N379" s="1032"/>
      <c r="O379" s="1033"/>
      <c r="P379" s="736">
        <v>4</v>
      </c>
      <c r="Q379" s="737"/>
      <c r="R379" s="730">
        <f t="shared" si="284"/>
        <v>0</v>
      </c>
      <c r="S379" s="731">
        <f>Calibração!$G$28</f>
        <v>196.19696277508376</v>
      </c>
      <c r="T379" s="732">
        <f t="shared" si="260"/>
        <v>0</v>
      </c>
      <c r="U379" s="733">
        <f t="shared" si="261"/>
        <v>18.322033898305083</v>
      </c>
      <c r="V379" s="734">
        <f t="shared" si="262"/>
        <v>0</v>
      </c>
      <c r="W379" s="748"/>
      <c r="X379" s="1062" t="s">
        <v>103</v>
      </c>
      <c r="Y379" s="1032"/>
      <c r="Z379" s="1033"/>
      <c r="AA379" s="736"/>
      <c r="AB379" s="737"/>
      <c r="AC379" s="730">
        <f t="shared" si="263"/>
        <v>0</v>
      </c>
      <c r="AD379" s="731">
        <f>Calibração!$J$28</f>
        <v>130.79797518338916</v>
      </c>
      <c r="AE379" s="732">
        <f t="shared" si="264"/>
        <v>0</v>
      </c>
      <c r="AF379" s="733">
        <f t="shared" si="265"/>
        <v>10.416666666666666</v>
      </c>
      <c r="AG379" s="734">
        <f t="shared" si="266"/>
        <v>0</v>
      </c>
      <c r="AH379" s="748"/>
      <c r="AI379" s="1062" t="s">
        <v>103</v>
      </c>
      <c r="AJ379" s="1032"/>
      <c r="AK379" s="1033"/>
      <c r="AL379" s="736">
        <v>1</v>
      </c>
      <c r="AM379" s="737"/>
      <c r="AN379" s="730">
        <f t="shared" si="285"/>
        <v>0</v>
      </c>
      <c r="AO379" s="731">
        <f>Calibração!$J$28</f>
        <v>130.79797518338916</v>
      </c>
      <c r="AP379" s="732">
        <f t="shared" si="267"/>
        <v>0</v>
      </c>
      <c r="AQ379" s="733">
        <f t="shared" si="268"/>
        <v>11.47191011235955</v>
      </c>
      <c r="AR379" s="734">
        <f t="shared" si="269"/>
        <v>0</v>
      </c>
      <c r="AS379" s="748"/>
      <c r="AT379" s="1062" t="s">
        <v>103</v>
      </c>
      <c r="AU379" s="1032"/>
      <c r="AV379" s="1033"/>
      <c r="AW379" s="736">
        <v>6</v>
      </c>
      <c r="AX379" s="737">
        <v>1</v>
      </c>
      <c r="AY379" s="730">
        <f t="shared" si="286"/>
        <v>6</v>
      </c>
      <c r="AZ379" s="731">
        <f>Calibração!$D$33</f>
        <v>1631.731141388163</v>
      </c>
      <c r="BA379" s="732">
        <f t="shared" si="270"/>
        <v>9790.3868483289771</v>
      </c>
      <c r="BB379" s="733">
        <f t="shared" si="271"/>
        <v>14.291666666666666</v>
      </c>
      <c r="BC379" s="734">
        <f t="shared" si="272"/>
        <v>685.04164536412668</v>
      </c>
      <c r="BD379" s="748"/>
      <c r="BE379" s="1062" t="s">
        <v>103</v>
      </c>
      <c r="BF379" s="1032"/>
      <c r="BG379" s="1033"/>
      <c r="BH379" s="736">
        <v>5</v>
      </c>
      <c r="BI379" s="737"/>
      <c r="BJ379" s="730">
        <f t="shared" ref="BJ379:BJ395" si="288">BH379*BI379</f>
        <v>0</v>
      </c>
      <c r="BK379" s="731">
        <f>Calibração!$D$33</f>
        <v>1631.731141388163</v>
      </c>
      <c r="BL379" s="732">
        <f t="shared" si="273"/>
        <v>0</v>
      </c>
      <c r="BM379" s="736">
        <f t="shared" si="274"/>
        <v>12.181818181818182</v>
      </c>
      <c r="BN379" s="734">
        <f t="shared" si="275"/>
        <v>0</v>
      </c>
      <c r="BO379" s="748"/>
      <c r="BP379" s="1062" t="s">
        <v>103</v>
      </c>
      <c r="BQ379" s="1032"/>
      <c r="BR379" s="1033"/>
      <c r="BS379" s="736">
        <v>5</v>
      </c>
      <c r="BT379" s="737"/>
      <c r="BU379" s="730">
        <f t="shared" si="287"/>
        <v>0</v>
      </c>
      <c r="BV379" s="731">
        <f>Calibração!$F$33</f>
        <v>979.03868483289773</v>
      </c>
      <c r="BW379" s="732">
        <f t="shared" si="276"/>
        <v>0</v>
      </c>
      <c r="BX379" s="736">
        <f t="shared" si="277"/>
        <v>12.241379310344827</v>
      </c>
      <c r="BY379" s="734">
        <f t="shared" si="278"/>
        <v>0</v>
      </c>
      <c r="BZ379" s="85"/>
      <c r="CA379" s="88"/>
      <c r="CB379" s="88"/>
      <c r="CC379" s="89"/>
      <c r="CD379" s="89"/>
      <c r="CE379" s="89"/>
      <c r="CF379" s="89"/>
      <c r="CG379" s="89"/>
      <c r="CH379" s="89"/>
      <c r="CI379" s="89"/>
      <c r="CJ379" s="89"/>
      <c r="CK379" s="89"/>
      <c r="CL379" s="89"/>
      <c r="CM379" s="89"/>
      <c r="CN379" s="89"/>
      <c r="CO379" s="89"/>
      <c r="CP379" s="89"/>
      <c r="CQ379" s="89"/>
      <c r="CR379" s="89"/>
      <c r="CS379" s="89"/>
      <c r="CT379" s="89"/>
    </row>
    <row r="380" spans="1:98" ht="15.75" customHeight="1">
      <c r="A380" s="1084"/>
      <c r="B380" s="1062" t="s">
        <v>107</v>
      </c>
      <c r="C380" s="1032"/>
      <c r="D380" s="1033"/>
      <c r="E380" s="736"/>
      <c r="F380" s="737"/>
      <c r="G380" s="730">
        <f t="shared" si="256"/>
        <v>0</v>
      </c>
      <c r="H380" s="731">
        <f>Calibração!$E$33</f>
        <v>1223.7983560411221</v>
      </c>
      <c r="I380" s="732">
        <f t="shared" si="257"/>
        <v>0</v>
      </c>
      <c r="J380" s="733">
        <f t="shared" si="258"/>
        <v>15.621212121212121</v>
      </c>
      <c r="K380" s="734">
        <f t="shared" si="259"/>
        <v>0</v>
      </c>
      <c r="L380" s="771"/>
      <c r="M380" s="1062" t="s">
        <v>107</v>
      </c>
      <c r="N380" s="1032"/>
      <c r="O380" s="1033"/>
      <c r="P380" s="736"/>
      <c r="Q380" s="737"/>
      <c r="R380" s="730">
        <f t="shared" si="284"/>
        <v>0</v>
      </c>
      <c r="S380" s="731">
        <f>Calibração!$G$28</f>
        <v>196.19696277508376</v>
      </c>
      <c r="T380" s="732">
        <f t="shared" si="260"/>
        <v>0</v>
      </c>
      <c r="U380" s="733">
        <f t="shared" si="261"/>
        <v>18.322033898305083</v>
      </c>
      <c r="V380" s="734">
        <f t="shared" si="262"/>
        <v>0</v>
      </c>
      <c r="W380" s="748"/>
      <c r="X380" s="1062" t="s">
        <v>107</v>
      </c>
      <c r="Y380" s="1032"/>
      <c r="Z380" s="1033"/>
      <c r="AA380" s="736"/>
      <c r="AB380" s="737"/>
      <c r="AC380" s="730">
        <f t="shared" si="263"/>
        <v>0</v>
      </c>
      <c r="AD380" s="731">
        <f>Calibração!$J$28</f>
        <v>130.79797518338916</v>
      </c>
      <c r="AE380" s="732">
        <f t="shared" si="264"/>
        <v>0</v>
      </c>
      <c r="AF380" s="733">
        <f t="shared" si="265"/>
        <v>10.416666666666666</v>
      </c>
      <c r="AG380" s="734">
        <f t="shared" si="266"/>
        <v>0</v>
      </c>
      <c r="AH380" s="748"/>
      <c r="AI380" s="1062" t="s">
        <v>107</v>
      </c>
      <c r="AJ380" s="1032"/>
      <c r="AK380" s="1033"/>
      <c r="AL380" s="736"/>
      <c r="AM380" s="737"/>
      <c r="AN380" s="730">
        <f t="shared" si="285"/>
        <v>0</v>
      </c>
      <c r="AO380" s="731">
        <f>Calibração!$J$28</f>
        <v>130.79797518338916</v>
      </c>
      <c r="AP380" s="732">
        <f t="shared" si="267"/>
        <v>0</v>
      </c>
      <c r="AQ380" s="733">
        <f t="shared" si="268"/>
        <v>11.47191011235955</v>
      </c>
      <c r="AR380" s="734">
        <f t="shared" si="269"/>
        <v>0</v>
      </c>
      <c r="AS380" s="748"/>
      <c r="AT380" s="1062" t="s">
        <v>107</v>
      </c>
      <c r="AU380" s="1032"/>
      <c r="AV380" s="1033"/>
      <c r="AW380" s="736">
        <v>1</v>
      </c>
      <c r="AX380" s="737">
        <v>1</v>
      </c>
      <c r="AY380" s="730">
        <f t="shared" si="286"/>
        <v>1</v>
      </c>
      <c r="AZ380" s="731">
        <f>Calibração!$D$33</f>
        <v>1631.731141388163</v>
      </c>
      <c r="BA380" s="732">
        <f t="shared" si="270"/>
        <v>1631.731141388163</v>
      </c>
      <c r="BB380" s="733">
        <f t="shared" si="271"/>
        <v>14.291666666666666</v>
      </c>
      <c r="BC380" s="734">
        <f t="shared" si="272"/>
        <v>114.1736075606878</v>
      </c>
      <c r="BD380" s="748"/>
      <c r="BE380" s="1062" t="s">
        <v>107</v>
      </c>
      <c r="BF380" s="1032"/>
      <c r="BG380" s="1033"/>
      <c r="BH380" s="736"/>
      <c r="BI380" s="737"/>
      <c r="BJ380" s="730">
        <f t="shared" si="288"/>
        <v>0</v>
      </c>
      <c r="BK380" s="731">
        <f>Calibração!$D$33</f>
        <v>1631.731141388163</v>
      </c>
      <c r="BL380" s="732">
        <f t="shared" si="273"/>
        <v>0</v>
      </c>
      <c r="BM380" s="736">
        <f t="shared" si="274"/>
        <v>12.181818181818182</v>
      </c>
      <c r="BN380" s="734">
        <f t="shared" si="275"/>
        <v>0</v>
      </c>
      <c r="BO380" s="748"/>
      <c r="BP380" s="1062" t="s">
        <v>107</v>
      </c>
      <c r="BQ380" s="1032"/>
      <c r="BR380" s="1033"/>
      <c r="BS380" s="736">
        <v>1</v>
      </c>
      <c r="BT380" s="737"/>
      <c r="BU380" s="730">
        <f t="shared" si="287"/>
        <v>0</v>
      </c>
      <c r="BV380" s="731">
        <f>Calibração!$F$33</f>
        <v>979.03868483289773</v>
      </c>
      <c r="BW380" s="732">
        <f t="shared" si="276"/>
        <v>0</v>
      </c>
      <c r="BX380" s="736">
        <f t="shared" si="277"/>
        <v>12.241379310344827</v>
      </c>
      <c r="BY380" s="734">
        <f t="shared" si="278"/>
        <v>0</v>
      </c>
      <c r="BZ380" s="85"/>
      <c r="CA380" s="88"/>
      <c r="CB380" s="88"/>
      <c r="CC380" s="89"/>
      <c r="CD380" s="89"/>
      <c r="CE380" s="89"/>
      <c r="CF380" s="89"/>
      <c r="CG380" s="89"/>
      <c r="CH380" s="89"/>
      <c r="CI380" s="89"/>
      <c r="CJ380" s="89"/>
      <c r="CK380" s="89"/>
      <c r="CL380" s="89"/>
      <c r="CM380" s="89"/>
      <c r="CN380" s="89"/>
      <c r="CO380" s="89"/>
      <c r="CP380" s="89"/>
      <c r="CQ380" s="89"/>
      <c r="CR380" s="89"/>
      <c r="CS380" s="89"/>
      <c r="CT380" s="89"/>
    </row>
    <row r="381" spans="1:98" ht="15.75" customHeight="1">
      <c r="A381" s="1084"/>
      <c r="B381" s="1062" t="s">
        <v>108</v>
      </c>
      <c r="C381" s="1032"/>
      <c r="D381" s="1033"/>
      <c r="E381" s="736"/>
      <c r="F381" s="737"/>
      <c r="G381" s="730">
        <f t="shared" si="256"/>
        <v>0</v>
      </c>
      <c r="H381" s="731">
        <f>Calibração!$E$33</f>
        <v>1223.7983560411221</v>
      </c>
      <c r="I381" s="732">
        <f t="shared" si="257"/>
        <v>0</v>
      </c>
      <c r="J381" s="733">
        <f t="shared" si="258"/>
        <v>15.621212121212121</v>
      </c>
      <c r="K381" s="734">
        <f t="shared" si="259"/>
        <v>0</v>
      </c>
      <c r="L381" s="771"/>
      <c r="M381" s="1062" t="s">
        <v>108</v>
      </c>
      <c r="N381" s="1032"/>
      <c r="O381" s="1033"/>
      <c r="P381" s="736">
        <v>2</v>
      </c>
      <c r="Q381" s="737"/>
      <c r="R381" s="730">
        <f t="shared" si="284"/>
        <v>0</v>
      </c>
      <c r="S381" s="731">
        <f>Calibração!$G$28</f>
        <v>196.19696277508376</v>
      </c>
      <c r="T381" s="732">
        <f t="shared" si="260"/>
        <v>0</v>
      </c>
      <c r="U381" s="733">
        <f t="shared" si="261"/>
        <v>18.322033898305083</v>
      </c>
      <c r="V381" s="734">
        <f t="shared" si="262"/>
        <v>0</v>
      </c>
      <c r="W381" s="748"/>
      <c r="X381" s="1062" t="s">
        <v>108</v>
      </c>
      <c r="Y381" s="1032"/>
      <c r="Z381" s="1033"/>
      <c r="AA381" s="736"/>
      <c r="AB381" s="737"/>
      <c r="AC381" s="730">
        <f t="shared" si="263"/>
        <v>0</v>
      </c>
      <c r="AD381" s="731">
        <f>Calibração!$J$28</f>
        <v>130.79797518338916</v>
      </c>
      <c r="AE381" s="732">
        <f t="shared" si="264"/>
        <v>0</v>
      </c>
      <c r="AF381" s="733">
        <f t="shared" si="265"/>
        <v>10.416666666666666</v>
      </c>
      <c r="AG381" s="734">
        <f t="shared" si="266"/>
        <v>0</v>
      </c>
      <c r="AH381" s="748"/>
      <c r="AI381" s="1062" t="s">
        <v>108</v>
      </c>
      <c r="AJ381" s="1032"/>
      <c r="AK381" s="1033"/>
      <c r="AL381" s="736"/>
      <c r="AM381" s="737"/>
      <c r="AN381" s="730">
        <f t="shared" si="285"/>
        <v>0</v>
      </c>
      <c r="AO381" s="731">
        <f>Calibração!$J$28</f>
        <v>130.79797518338916</v>
      </c>
      <c r="AP381" s="732">
        <f t="shared" si="267"/>
        <v>0</v>
      </c>
      <c r="AQ381" s="733">
        <f t="shared" si="268"/>
        <v>11.47191011235955</v>
      </c>
      <c r="AR381" s="734">
        <f t="shared" si="269"/>
        <v>0</v>
      </c>
      <c r="AS381" s="748"/>
      <c r="AT381" s="1062" t="s">
        <v>108</v>
      </c>
      <c r="AU381" s="1032"/>
      <c r="AV381" s="1033"/>
      <c r="AW381" s="736"/>
      <c r="AX381" s="737"/>
      <c r="AY381" s="730">
        <f t="shared" si="286"/>
        <v>0</v>
      </c>
      <c r="AZ381" s="731">
        <f>Calibração!$D$33</f>
        <v>1631.731141388163</v>
      </c>
      <c r="BA381" s="732">
        <f t="shared" si="270"/>
        <v>0</v>
      </c>
      <c r="BB381" s="733">
        <f t="shared" si="271"/>
        <v>14.291666666666666</v>
      </c>
      <c r="BC381" s="734">
        <f t="shared" si="272"/>
        <v>0</v>
      </c>
      <c r="BD381" s="748"/>
      <c r="BE381" s="1062" t="s">
        <v>108</v>
      </c>
      <c r="BF381" s="1032"/>
      <c r="BG381" s="1033"/>
      <c r="BH381" s="736">
        <v>1</v>
      </c>
      <c r="BI381" s="737"/>
      <c r="BJ381" s="730">
        <f t="shared" si="288"/>
        <v>0</v>
      </c>
      <c r="BK381" s="731">
        <f>Calibração!$D$33</f>
        <v>1631.731141388163</v>
      </c>
      <c r="BL381" s="732">
        <f t="shared" si="273"/>
        <v>0</v>
      </c>
      <c r="BM381" s="736">
        <f t="shared" si="274"/>
        <v>12.181818181818182</v>
      </c>
      <c r="BN381" s="734">
        <f t="shared" si="275"/>
        <v>0</v>
      </c>
      <c r="BO381" s="748"/>
      <c r="BP381" s="1062" t="s">
        <v>108</v>
      </c>
      <c r="BQ381" s="1032"/>
      <c r="BR381" s="1033"/>
      <c r="BS381" s="736">
        <v>1</v>
      </c>
      <c r="BT381" s="737"/>
      <c r="BU381" s="730">
        <f t="shared" si="287"/>
        <v>0</v>
      </c>
      <c r="BV381" s="731">
        <f>Calibração!$F$33</f>
        <v>979.03868483289773</v>
      </c>
      <c r="BW381" s="732">
        <f t="shared" si="276"/>
        <v>0</v>
      </c>
      <c r="BX381" s="736">
        <f t="shared" si="277"/>
        <v>12.241379310344827</v>
      </c>
      <c r="BY381" s="734">
        <f t="shared" si="278"/>
        <v>0</v>
      </c>
      <c r="BZ381" s="85"/>
      <c r="CA381" s="88"/>
      <c r="CB381" s="88"/>
      <c r="CC381" s="89"/>
      <c r="CD381" s="89"/>
      <c r="CE381" s="89"/>
      <c r="CF381" s="89"/>
      <c r="CG381" s="89"/>
      <c r="CH381" s="89"/>
      <c r="CI381" s="89"/>
      <c r="CJ381" s="89"/>
      <c r="CK381" s="89"/>
      <c r="CL381" s="89"/>
      <c r="CM381" s="89"/>
      <c r="CN381" s="89"/>
      <c r="CO381" s="89"/>
      <c r="CP381" s="89"/>
      <c r="CQ381" s="89"/>
      <c r="CR381" s="89"/>
      <c r="CS381" s="89"/>
      <c r="CT381" s="89"/>
    </row>
    <row r="382" spans="1:98" ht="15.75" customHeight="1">
      <c r="A382" s="1084"/>
      <c r="B382" s="1034" t="s">
        <v>203</v>
      </c>
      <c r="C382" s="1032"/>
      <c r="D382" s="1033"/>
      <c r="E382" s="736">
        <v>10</v>
      </c>
      <c r="F382" s="765">
        <f>'Cél.por tricoma'!C390</f>
        <v>8.0555555555555554</v>
      </c>
      <c r="G382" s="730">
        <f t="shared" si="256"/>
        <v>80.555555555555557</v>
      </c>
      <c r="H382" s="731">
        <f>Calibração!$E$33</f>
        <v>1223.7983560411221</v>
      </c>
      <c r="I382" s="732">
        <f t="shared" si="257"/>
        <v>98583.756458868171</v>
      </c>
      <c r="J382" s="733">
        <f t="shared" si="258"/>
        <v>15.621212121212121</v>
      </c>
      <c r="K382" s="734">
        <f t="shared" si="259"/>
        <v>6310.8903261739079</v>
      </c>
      <c r="L382" s="771"/>
      <c r="M382" s="1034" t="s">
        <v>203</v>
      </c>
      <c r="N382" s="1032"/>
      <c r="O382" s="1033"/>
      <c r="P382" s="736">
        <v>15</v>
      </c>
      <c r="Q382" s="765">
        <f>'Cél.por tricoma'!M390</f>
        <v>13</v>
      </c>
      <c r="R382" s="730">
        <f t="shared" si="284"/>
        <v>195</v>
      </c>
      <c r="S382" s="731">
        <f>Calibração!$G$28</f>
        <v>196.19696277508376</v>
      </c>
      <c r="T382" s="732">
        <f t="shared" si="260"/>
        <v>38258.407741141331</v>
      </c>
      <c r="U382" s="733">
        <f t="shared" si="261"/>
        <v>18.322033898305083</v>
      </c>
      <c r="V382" s="734">
        <f t="shared" si="262"/>
        <v>2088.1092106635883</v>
      </c>
      <c r="W382" s="748"/>
      <c r="X382" s="1034" t="s">
        <v>203</v>
      </c>
      <c r="Y382" s="1032"/>
      <c r="Z382" s="1033"/>
      <c r="AA382" s="736">
        <v>10</v>
      </c>
      <c r="AB382" s="765">
        <f>'Cél.por tricoma'!M390</f>
        <v>13</v>
      </c>
      <c r="AC382" s="730">
        <f t="shared" si="263"/>
        <v>130</v>
      </c>
      <c r="AD382" s="731">
        <f>Calibração!$J$28</f>
        <v>130.79797518338916</v>
      </c>
      <c r="AE382" s="732">
        <f t="shared" si="264"/>
        <v>17003.736773840592</v>
      </c>
      <c r="AF382" s="733">
        <f t="shared" si="265"/>
        <v>10.416666666666666</v>
      </c>
      <c r="AG382" s="734">
        <f t="shared" si="266"/>
        <v>1632.358730288697</v>
      </c>
      <c r="AH382" s="748"/>
      <c r="AI382" s="1034" t="s">
        <v>203</v>
      </c>
      <c r="AJ382" s="1032"/>
      <c r="AK382" s="1033"/>
      <c r="AL382" s="736">
        <v>7</v>
      </c>
      <c r="AM382" s="765">
        <f>'Cél.por tricoma'!M390</f>
        <v>13</v>
      </c>
      <c r="AN382" s="730">
        <f t="shared" si="285"/>
        <v>91</v>
      </c>
      <c r="AO382" s="731">
        <f>Calibração!$J$28</f>
        <v>130.79797518338916</v>
      </c>
      <c r="AP382" s="732">
        <f t="shared" si="267"/>
        <v>11902.615741688413</v>
      </c>
      <c r="AQ382" s="733">
        <f t="shared" si="268"/>
        <v>11.47191011235955</v>
      </c>
      <c r="AR382" s="734">
        <f t="shared" si="269"/>
        <v>1037.5443692558949</v>
      </c>
      <c r="AS382" s="748"/>
      <c r="AT382" s="1034" t="s">
        <v>203</v>
      </c>
      <c r="AU382" s="1032"/>
      <c r="AV382" s="1033"/>
      <c r="AW382" s="736"/>
      <c r="AX382" s="737" t="e">
        <f>'Cél.por tricoma'!$CU$217</f>
        <v>#DIV/0!</v>
      </c>
      <c r="AY382" s="730"/>
      <c r="AZ382" s="731">
        <f>Calibração!$D$33</f>
        <v>1631.731141388163</v>
      </c>
      <c r="BA382" s="732">
        <f t="shared" si="270"/>
        <v>0</v>
      </c>
      <c r="BB382" s="733">
        <f t="shared" si="271"/>
        <v>14.291666666666666</v>
      </c>
      <c r="BC382" s="734">
        <f t="shared" si="272"/>
        <v>0</v>
      </c>
      <c r="BD382" s="748"/>
      <c r="BE382" s="1034" t="s">
        <v>203</v>
      </c>
      <c r="BF382" s="1032"/>
      <c r="BG382" s="1033"/>
      <c r="BH382" s="736">
        <v>9</v>
      </c>
      <c r="BI382" s="765">
        <f>'Cél.por tricoma'!W390</f>
        <v>10.083333333333334</v>
      </c>
      <c r="BJ382" s="730">
        <f t="shared" si="288"/>
        <v>90.75</v>
      </c>
      <c r="BK382" s="731">
        <f>Calibração!$D$33</f>
        <v>1631.731141388163</v>
      </c>
      <c r="BL382" s="732">
        <f t="shared" si="273"/>
        <v>148079.60108097579</v>
      </c>
      <c r="BM382" s="736">
        <f t="shared" si="274"/>
        <v>12.181818181818182</v>
      </c>
      <c r="BN382" s="734">
        <f t="shared" si="275"/>
        <v>12155.788148438311</v>
      </c>
      <c r="BO382" s="748"/>
      <c r="BP382" s="1034" t="s">
        <v>203</v>
      </c>
      <c r="BQ382" s="1032"/>
      <c r="BR382" s="1033"/>
      <c r="BS382" s="736">
        <v>19</v>
      </c>
      <c r="BT382" s="765">
        <f>'Cél.por tricoma'!W390</f>
        <v>10.083333333333334</v>
      </c>
      <c r="BU382" s="730">
        <f t="shared" si="287"/>
        <v>191.58333333333334</v>
      </c>
      <c r="BV382" s="731">
        <f>Calibração!$F$33</f>
        <v>979.03868483289773</v>
      </c>
      <c r="BW382" s="732">
        <f t="shared" si="276"/>
        <v>187567.49470256933</v>
      </c>
      <c r="BX382" s="736">
        <f t="shared" si="277"/>
        <v>12.241379310344827</v>
      </c>
      <c r="BY382" s="734">
        <f t="shared" si="278"/>
        <v>15322.415060209889</v>
      </c>
      <c r="BZ382" s="85"/>
      <c r="CA382" s="88"/>
      <c r="CB382" s="88"/>
      <c r="CC382" s="89"/>
      <c r="CD382" s="89"/>
      <c r="CE382" s="89"/>
      <c r="CF382" s="89"/>
      <c r="CG382" s="89"/>
      <c r="CH382" s="89"/>
      <c r="CI382" s="89"/>
      <c r="CJ382" s="89"/>
      <c r="CK382" s="89"/>
      <c r="CL382" s="89"/>
      <c r="CM382" s="89"/>
      <c r="CN382" s="89"/>
      <c r="CO382" s="89"/>
      <c r="CP382" s="89"/>
      <c r="CQ382" s="89"/>
      <c r="CR382" s="89"/>
      <c r="CS382" s="89"/>
      <c r="CT382" s="89"/>
    </row>
    <row r="383" spans="1:98" ht="15.75" customHeight="1">
      <c r="A383" s="1084"/>
      <c r="B383" s="1034" t="s">
        <v>204</v>
      </c>
      <c r="C383" s="1032"/>
      <c r="D383" s="1033"/>
      <c r="E383" s="736">
        <v>28</v>
      </c>
      <c r="F383" s="737">
        <f>'Cél.por tricoma'!$CU$34</f>
        <v>56.733333333333334</v>
      </c>
      <c r="G383" s="730">
        <f t="shared" si="256"/>
        <v>1588.5333333333333</v>
      </c>
      <c r="H383" s="731">
        <f>Calibração!$E$33</f>
        <v>1223.7983560411221</v>
      </c>
      <c r="I383" s="732">
        <f t="shared" si="257"/>
        <v>1944044.4818498571</v>
      </c>
      <c r="J383" s="733">
        <f t="shared" si="258"/>
        <v>15.621212121212121</v>
      </c>
      <c r="K383" s="734">
        <f t="shared" si="259"/>
        <v>124449.01629688707</v>
      </c>
      <c r="L383" s="771"/>
      <c r="M383" s="1034" t="s">
        <v>204</v>
      </c>
      <c r="N383" s="1032"/>
      <c r="O383" s="1033"/>
      <c r="P383" s="736">
        <v>100</v>
      </c>
      <c r="Q383" s="737">
        <f>'Cél.por tricoma'!$CU$80</f>
        <v>67.13333333333334</v>
      </c>
      <c r="R383" s="730">
        <f t="shared" si="284"/>
        <v>6713.3333333333339</v>
      </c>
      <c r="S383" s="731">
        <f>Calibração!$G$28</f>
        <v>196.19696277508376</v>
      </c>
      <c r="T383" s="732">
        <f t="shared" si="260"/>
        <v>1317135.6100967291</v>
      </c>
      <c r="U383" s="733">
        <f t="shared" si="261"/>
        <v>18.322033898305083</v>
      </c>
      <c r="V383" s="734">
        <f t="shared" si="262"/>
        <v>71888.067526093451</v>
      </c>
      <c r="W383" s="748"/>
      <c r="X383" s="1034" t="s">
        <v>204</v>
      </c>
      <c r="Y383" s="1032"/>
      <c r="Z383" s="1033"/>
      <c r="AA383" s="736">
        <v>108</v>
      </c>
      <c r="AB383" s="737">
        <f>'Cél.por tricoma'!$CU$126</f>
        <v>34.4</v>
      </c>
      <c r="AC383" s="730">
        <f t="shared" si="263"/>
        <v>3715.2</v>
      </c>
      <c r="AD383" s="731">
        <f>Calibração!$J$28</f>
        <v>130.79797518338916</v>
      </c>
      <c r="AE383" s="732">
        <f t="shared" si="264"/>
        <v>485940.63740132737</v>
      </c>
      <c r="AF383" s="733">
        <f t="shared" si="265"/>
        <v>10.416666666666666</v>
      </c>
      <c r="AG383" s="734">
        <f t="shared" si="266"/>
        <v>46650.301190527432</v>
      </c>
      <c r="AH383" s="748"/>
      <c r="AI383" s="1034" t="s">
        <v>204</v>
      </c>
      <c r="AJ383" s="1032"/>
      <c r="AK383" s="1033"/>
      <c r="AL383" s="736">
        <v>103</v>
      </c>
      <c r="AM383" s="737">
        <f>'Cél.por tricoma'!$CU$172</f>
        <v>48.266666666666666</v>
      </c>
      <c r="AN383" s="730">
        <f t="shared" si="285"/>
        <v>4971.4666666666662</v>
      </c>
      <c r="AO383" s="731">
        <f>Calibração!$J$28</f>
        <v>130.79797518338916</v>
      </c>
      <c r="AP383" s="732">
        <f t="shared" si="267"/>
        <v>650257.773691713</v>
      </c>
      <c r="AQ383" s="733">
        <f t="shared" si="268"/>
        <v>11.47191011235955</v>
      </c>
      <c r="AR383" s="734">
        <f t="shared" si="269"/>
        <v>56682.607109267832</v>
      </c>
      <c r="AS383" s="748"/>
      <c r="AT383" s="1034" t="s">
        <v>204</v>
      </c>
      <c r="AU383" s="1032"/>
      <c r="AV383" s="1033"/>
      <c r="AW383" s="736">
        <v>22</v>
      </c>
      <c r="AX383" s="737">
        <f>'Cél.por tricoma'!$CU$218</f>
        <v>36.4</v>
      </c>
      <c r="AY383" s="730">
        <f t="shared" ref="AY383:AY395" si="289">AW383*AX383</f>
        <v>800.8</v>
      </c>
      <c r="AZ383" s="731">
        <f>Calibração!$D$33</f>
        <v>1631.731141388163</v>
      </c>
      <c r="BA383" s="732">
        <f t="shared" si="270"/>
        <v>1306690.2980236409</v>
      </c>
      <c r="BB383" s="733">
        <f t="shared" si="271"/>
        <v>14.291666666666666</v>
      </c>
      <c r="BC383" s="734">
        <f t="shared" si="272"/>
        <v>91430.22493459878</v>
      </c>
      <c r="BD383" s="748"/>
      <c r="BE383" s="1034" t="s">
        <v>204</v>
      </c>
      <c r="BF383" s="1032"/>
      <c r="BG383" s="1033"/>
      <c r="BH383" s="736">
        <v>18</v>
      </c>
      <c r="BI383" s="737">
        <f>'Cél.por tricoma'!CU264</f>
        <v>42.033333333333331</v>
      </c>
      <c r="BJ383" s="730">
        <f t="shared" si="288"/>
        <v>756.59999999999991</v>
      </c>
      <c r="BK383" s="731">
        <f>Calibração!$D$33</f>
        <v>1631.731141388163</v>
      </c>
      <c r="BL383" s="732">
        <f t="shared" si="273"/>
        <v>1234567.781574284</v>
      </c>
      <c r="BM383" s="736">
        <f t="shared" si="274"/>
        <v>12.181818181818182</v>
      </c>
      <c r="BN383" s="734">
        <f t="shared" si="275"/>
        <v>101345.11639788898</v>
      </c>
      <c r="BO383" s="748"/>
      <c r="BP383" s="1034" t="s">
        <v>204</v>
      </c>
      <c r="BQ383" s="1032"/>
      <c r="BR383" s="1033"/>
      <c r="BS383" s="736">
        <v>23</v>
      </c>
      <c r="BT383" s="737">
        <f>'Cél.por tricoma'!CU310</f>
        <v>26.666666666666668</v>
      </c>
      <c r="BU383" s="730">
        <f t="shared" si="287"/>
        <v>613.33333333333337</v>
      </c>
      <c r="BV383" s="731">
        <f>Calibração!$F$33</f>
        <v>979.03868483289773</v>
      </c>
      <c r="BW383" s="732">
        <f t="shared" si="276"/>
        <v>600477.06003084395</v>
      </c>
      <c r="BX383" s="736">
        <f t="shared" si="277"/>
        <v>12.241379310344827</v>
      </c>
      <c r="BY383" s="734">
        <f t="shared" si="278"/>
        <v>49053.055608153452</v>
      </c>
      <c r="BZ383" s="85"/>
      <c r="CA383" s="88"/>
      <c r="CB383" s="88"/>
      <c r="CC383" s="89"/>
      <c r="CD383" s="89"/>
      <c r="CE383" s="89"/>
      <c r="CF383" s="89"/>
      <c r="CG383" s="89"/>
      <c r="CH383" s="89"/>
      <c r="CI383" s="89"/>
      <c r="CJ383" s="89"/>
      <c r="CK383" s="89"/>
      <c r="CL383" s="89"/>
      <c r="CM383" s="89"/>
      <c r="CN383" s="89"/>
      <c r="CO383" s="89"/>
      <c r="CP383" s="89"/>
      <c r="CQ383" s="89"/>
      <c r="CR383" s="89"/>
      <c r="CS383" s="89"/>
      <c r="CT383" s="89"/>
    </row>
    <row r="384" spans="1:98" ht="15.75" customHeight="1">
      <c r="A384" s="1084"/>
      <c r="B384" s="1034" t="s">
        <v>262</v>
      </c>
      <c r="C384" s="1032"/>
      <c r="D384" s="1033"/>
      <c r="E384" s="736"/>
      <c r="F384" s="737">
        <f>'Cél.por tricoma'!$CU$35</f>
        <v>16.600000000000001</v>
      </c>
      <c r="G384" s="730">
        <f t="shared" si="256"/>
        <v>0</v>
      </c>
      <c r="H384" s="731">
        <f>Calibração!$E$33</f>
        <v>1223.7983560411221</v>
      </c>
      <c r="I384" s="732">
        <f t="shared" si="257"/>
        <v>0</v>
      </c>
      <c r="J384" s="733">
        <f t="shared" si="258"/>
        <v>15.621212121212121</v>
      </c>
      <c r="K384" s="734">
        <f t="shared" si="259"/>
        <v>0</v>
      </c>
      <c r="L384" s="771"/>
      <c r="M384" s="1034" t="s">
        <v>262</v>
      </c>
      <c r="N384" s="1032"/>
      <c r="O384" s="1033"/>
      <c r="P384" s="736">
        <v>10</v>
      </c>
      <c r="Q384" s="737">
        <f>'Cél.por tricoma'!$CU$81</f>
        <v>11.633333333333333</v>
      </c>
      <c r="R384" s="730">
        <f t="shared" si="284"/>
        <v>116.33333333333333</v>
      </c>
      <c r="S384" s="731">
        <f>Calibração!$G$28</f>
        <v>196.19696277508376</v>
      </c>
      <c r="T384" s="732">
        <f t="shared" si="260"/>
        <v>22824.246669501412</v>
      </c>
      <c r="U384" s="733">
        <f t="shared" si="261"/>
        <v>18.322033898305083</v>
      </c>
      <c r="V384" s="734">
        <f t="shared" si="262"/>
        <v>1245.7266914899014</v>
      </c>
      <c r="W384" s="748"/>
      <c r="X384" s="1034" t="s">
        <v>262</v>
      </c>
      <c r="Y384" s="1032"/>
      <c r="Z384" s="1033"/>
      <c r="AA384" s="736">
        <v>1</v>
      </c>
      <c r="AB384" s="737">
        <f>'Cél.por tricoma'!$CU$127</f>
        <v>10.366666666666667</v>
      </c>
      <c r="AC384" s="730">
        <f t="shared" si="263"/>
        <v>10.366666666666667</v>
      </c>
      <c r="AD384" s="731">
        <f>Calibração!$J$28</f>
        <v>130.79797518338916</v>
      </c>
      <c r="AE384" s="732">
        <f t="shared" si="264"/>
        <v>1355.9390094011344</v>
      </c>
      <c r="AF384" s="733">
        <f t="shared" si="265"/>
        <v>10.416666666666666</v>
      </c>
      <c r="AG384" s="734">
        <f t="shared" si="266"/>
        <v>130.17014490250892</v>
      </c>
      <c r="AH384" s="748"/>
      <c r="AI384" s="1034" t="s">
        <v>262</v>
      </c>
      <c r="AJ384" s="1032"/>
      <c r="AK384" s="1033"/>
      <c r="AL384" s="736"/>
      <c r="AM384" s="737">
        <f>'Cél.por tricoma'!$CU$173</f>
        <v>11.766666666666667</v>
      </c>
      <c r="AN384" s="730">
        <f t="shared" si="285"/>
        <v>0</v>
      </c>
      <c r="AO384" s="731">
        <f>Calibração!$J$28</f>
        <v>130.79797518338916</v>
      </c>
      <c r="AP384" s="732">
        <f t="shared" si="267"/>
        <v>0</v>
      </c>
      <c r="AQ384" s="733">
        <f t="shared" si="268"/>
        <v>11.47191011235955</v>
      </c>
      <c r="AR384" s="734">
        <f t="shared" si="269"/>
        <v>0</v>
      </c>
      <c r="AS384" s="748"/>
      <c r="AT384" s="1034" t="s">
        <v>262</v>
      </c>
      <c r="AU384" s="1032"/>
      <c r="AV384" s="1033"/>
      <c r="AW384" s="736">
        <v>15</v>
      </c>
      <c r="AX384" s="737">
        <f>'Cél.por tricoma'!$CU$219</f>
        <v>13.4</v>
      </c>
      <c r="AY384" s="730">
        <f t="shared" si="289"/>
        <v>201</v>
      </c>
      <c r="AZ384" s="731">
        <f>Calibração!$D$33</f>
        <v>1631.731141388163</v>
      </c>
      <c r="BA384" s="732">
        <f t="shared" si="270"/>
        <v>327977.95941902074</v>
      </c>
      <c r="BB384" s="733">
        <f t="shared" si="271"/>
        <v>14.291666666666666</v>
      </c>
      <c r="BC384" s="734">
        <f t="shared" si="272"/>
        <v>22948.895119698245</v>
      </c>
      <c r="BD384" s="748"/>
      <c r="BE384" s="1034" t="s">
        <v>262</v>
      </c>
      <c r="BF384" s="1032"/>
      <c r="BG384" s="1033"/>
      <c r="BH384" s="736">
        <v>17</v>
      </c>
      <c r="BI384" s="737">
        <f>'Cél.por tricoma'!CU265</f>
        <v>14.9</v>
      </c>
      <c r="BJ384" s="730">
        <f t="shared" si="288"/>
        <v>253.3</v>
      </c>
      <c r="BK384" s="731">
        <f>Calibração!$D$33</f>
        <v>1631.731141388163</v>
      </c>
      <c r="BL384" s="732">
        <f t="shared" si="273"/>
        <v>413317.49811362172</v>
      </c>
      <c r="BM384" s="736">
        <f t="shared" si="274"/>
        <v>12.181818181818182</v>
      </c>
      <c r="BN384" s="734">
        <f t="shared" si="275"/>
        <v>33929.048352610742</v>
      </c>
      <c r="BO384" s="748"/>
      <c r="BP384" s="1034" t="s">
        <v>262</v>
      </c>
      <c r="BQ384" s="1032"/>
      <c r="BR384" s="1033"/>
      <c r="BS384" s="736">
        <v>34</v>
      </c>
      <c r="BT384" s="737">
        <f>'Cél.por tricoma'!CU311</f>
        <v>12.666666666666666</v>
      </c>
      <c r="BU384" s="730">
        <f t="shared" si="287"/>
        <v>430.66666666666663</v>
      </c>
      <c r="BV384" s="731">
        <f>Calibração!$F$33</f>
        <v>979.03868483289773</v>
      </c>
      <c r="BW384" s="732">
        <f t="shared" si="276"/>
        <v>421639.32693470124</v>
      </c>
      <c r="BX384" s="736">
        <f t="shared" si="277"/>
        <v>12.241379310344827</v>
      </c>
      <c r="BY384" s="734">
        <f t="shared" si="278"/>
        <v>34443.776003116436</v>
      </c>
      <c r="BZ384" s="85"/>
      <c r="CA384" s="88"/>
      <c r="CB384" s="88"/>
      <c r="CC384" s="89"/>
      <c r="CD384" s="89"/>
      <c r="CE384" s="89"/>
      <c r="CF384" s="89"/>
      <c r="CG384" s="89"/>
      <c r="CH384" s="89"/>
      <c r="CI384" s="89"/>
      <c r="CJ384" s="89"/>
      <c r="CK384" s="89"/>
      <c r="CL384" s="89"/>
      <c r="CM384" s="89"/>
      <c r="CN384" s="89"/>
      <c r="CO384" s="89"/>
      <c r="CP384" s="89"/>
      <c r="CQ384" s="89"/>
      <c r="CR384" s="89"/>
      <c r="CS384" s="89"/>
      <c r="CT384" s="89"/>
    </row>
    <row r="385" spans="1:98" ht="15.75" customHeight="1">
      <c r="A385" s="1084"/>
      <c r="B385" s="1034" t="s">
        <v>263</v>
      </c>
      <c r="C385" s="1032"/>
      <c r="D385" s="1033"/>
      <c r="E385" s="736"/>
      <c r="F385" s="737">
        <f>'Cél.por tricoma'!$CU$36</f>
        <v>2.4</v>
      </c>
      <c r="G385" s="730">
        <f t="shared" si="256"/>
        <v>0</v>
      </c>
      <c r="H385" s="731">
        <f>Calibração!$E$33</f>
        <v>1223.7983560411221</v>
      </c>
      <c r="I385" s="732">
        <f t="shared" si="257"/>
        <v>0</v>
      </c>
      <c r="J385" s="733">
        <f t="shared" si="258"/>
        <v>15.621212121212121</v>
      </c>
      <c r="K385" s="734">
        <f t="shared" si="259"/>
        <v>0</v>
      </c>
      <c r="L385" s="771"/>
      <c r="M385" s="1034" t="s">
        <v>263</v>
      </c>
      <c r="N385" s="1032"/>
      <c r="O385" s="1033"/>
      <c r="P385" s="736"/>
      <c r="Q385" s="737">
        <f>'Cél.por tricoma'!$CU$82</f>
        <v>3.2</v>
      </c>
      <c r="R385" s="730">
        <f t="shared" si="284"/>
        <v>0</v>
      </c>
      <c r="S385" s="731">
        <f>Calibração!$G$28</f>
        <v>196.19696277508376</v>
      </c>
      <c r="T385" s="732">
        <f t="shared" si="260"/>
        <v>0</v>
      </c>
      <c r="U385" s="733">
        <f t="shared" si="261"/>
        <v>18.322033898305083</v>
      </c>
      <c r="V385" s="734">
        <f t="shared" si="262"/>
        <v>0</v>
      </c>
      <c r="W385" s="748"/>
      <c r="X385" s="1034" t="s">
        <v>263</v>
      </c>
      <c r="Y385" s="1032"/>
      <c r="Z385" s="1033"/>
      <c r="AA385" s="736"/>
      <c r="AB385" s="737">
        <f>'Cél.por tricoma'!$CU$128</f>
        <v>2.5172413793103448</v>
      </c>
      <c r="AC385" s="730">
        <f t="shared" si="263"/>
        <v>0</v>
      </c>
      <c r="AD385" s="731">
        <f>Calibração!$J$28</f>
        <v>130.79797518338916</v>
      </c>
      <c r="AE385" s="732">
        <f t="shared" si="264"/>
        <v>0</v>
      </c>
      <c r="AF385" s="733">
        <f t="shared" si="265"/>
        <v>10.416666666666666</v>
      </c>
      <c r="AG385" s="734">
        <f t="shared" si="266"/>
        <v>0</v>
      </c>
      <c r="AH385" s="748"/>
      <c r="AI385" s="1034" t="s">
        <v>263</v>
      </c>
      <c r="AJ385" s="1032"/>
      <c r="AK385" s="1033"/>
      <c r="AL385" s="736"/>
      <c r="AM385" s="737">
        <f>'Cél.por tricoma'!$CU$174</f>
        <v>3.1666666666666665</v>
      </c>
      <c r="AN385" s="730">
        <f t="shared" si="285"/>
        <v>0</v>
      </c>
      <c r="AO385" s="731">
        <f>Calibração!$J$28</f>
        <v>130.79797518338916</v>
      </c>
      <c r="AP385" s="732">
        <f t="shared" si="267"/>
        <v>0</v>
      </c>
      <c r="AQ385" s="733">
        <f t="shared" si="268"/>
        <v>11.47191011235955</v>
      </c>
      <c r="AR385" s="734">
        <f t="shared" si="269"/>
        <v>0</v>
      </c>
      <c r="AS385" s="748"/>
      <c r="AT385" s="1034" t="s">
        <v>263</v>
      </c>
      <c r="AU385" s="1032"/>
      <c r="AV385" s="1033"/>
      <c r="AW385" s="736"/>
      <c r="AX385" s="737">
        <f>'Cél.por tricoma'!$CU$220</f>
        <v>2.8</v>
      </c>
      <c r="AY385" s="730">
        <f t="shared" si="289"/>
        <v>0</v>
      </c>
      <c r="AZ385" s="731">
        <f>Calibração!$D$33</f>
        <v>1631.731141388163</v>
      </c>
      <c r="BA385" s="732">
        <f t="shared" si="270"/>
        <v>0</v>
      </c>
      <c r="BB385" s="733">
        <f t="shared" si="271"/>
        <v>14.291666666666666</v>
      </c>
      <c r="BC385" s="734">
        <f t="shared" si="272"/>
        <v>0</v>
      </c>
      <c r="BD385" s="748"/>
      <c r="BE385" s="1034" t="s">
        <v>263</v>
      </c>
      <c r="BF385" s="1032"/>
      <c r="BG385" s="1033"/>
      <c r="BH385" s="736"/>
      <c r="BI385" s="737">
        <f>'Cél.por tricoma'!CU266</f>
        <v>2.2222222222222223</v>
      </c>
      <c r="BJ385" s="730">
        <f t="shared" si="288"/>
        <v>0</v>
      </c>
      <c r="BK385" s="731">
        <f>Calibração!$D$33</f>
        <v>1631.731141388163</v>
      </c>
      <c r="BL385" s="732">
        <f t="shared" si="273"/>
        <v>0</v>
      </c>
      <c r="BM385" s="736">
        <f t="shared" si="274"/>
        <v>12.181818181818182</v>
      </c>
      <c r="BN385" s="734">
        <f t="shared" si="275"/>
        <v>0</v>
      </c>
      <c r="BO385" s="748"/>
      <c r="BP385" s="1034" t="s">
        <v>263</v>
      </c>
      <c r="BQ385" s="1032"/>
      <c r="BR385" s="1033"/>
      <c r="BS385" s="736"/>
      <c r="BT385" s="737">
        <f>'Cél.por tricoma'!CU312</f>
        <v>3.2</v>
      </c>
      <c r="BU385" s="730">
        <f t="shared" si="287"/>
        <v>0</v>
      </c>
      <c r="BV385" s="731">
        <f>Calibração!$F$33</f>
        <v>979.03868483289773</v>
      </c>
      <c r="BW385" s="732">
        <f t="shared" si="276"/>
        <v>0</v>
      </c>
      <c r="BX385" s="736">
        <f t="shared" si="277"/>
        <v>12.241379310344827</v>
      </c>
      <c r="BY385" s="734">
        <f t="shared" si="278"/>
        <v>0</v>
      </c>
      <c r="BZ385" s="85"/>
      <c r="CA385" s="88"/>
      <c r="CB385" s="88"/>
      <c r="CC385" s="89"/>
      <c r="CD385" s="89"/>
      <c r="CE385" s="89"/>
      <c r="CF385" s="89"/>
      <c r="CG385" s="89"/>
      <c r="CH385" s="89"/>
      <c r="CI385" s="89"/>
      <c r="CJ385" s="89"/>
      <c r="CK385" s="89"/>
      <c r="CL385" s="89"/>
      <c r="CM385" s="89"/>
      <c r="CN385" s="89"/>
      <c r="CO385" s="89"/>
      <c r="CP385" s="89"/>
      <c r="CQ385" s="89"/>
      <c r="CR385" s="89"/>
      <c r="CS385" s="89"/>
      <c r="CT385" s="89"/>
    </row>
    <row r="386" spans="1:98" ht="15.75" customHeight="1">
      <c r="A386" s="1084"/>
      <c r="B386" s="1061" t="s">
        <v>122</v>
      </c>
      <c r="C386" s="1032"/>
      <c r="D386" s="1033"/>
      <c r="E386" s="736"/>
      <c r="F386" s="737"/>
      <c r="G386" s="730">
        <f t="shared" si="256"/>
        <v>0</v>
      </c>
      <c r="H386" s="731">
        <f>Calibração!$E$33</f>
        <v>1223.7983560411221</v>
      </c>
      <c r="I386" s="732">
        <f t="shared" si="257"/>
        <v>0</v>
      </c>
      <c r="J386" s="733">
        <f t="shared" si="258"/>
        <v>15.621212121212121</v>
      </c>
      <c r="K386" s="734">
        <f t="shared" si="259"/>
        <v>0</v>
      </c>
      <c r="L386" s="771"/>
      <c r="M386" s="1061" t="s">
        <v>122</v>
      </c>
      <c r="N386" s="1032"/>
      <c r="O386" s="1033"/>
      <c r="P386" s="736"/>
      <c r="Q386" s="737"/>
      <c r="R386" s="730">
        <f t="shared" si="284"/>
        <v>0</v>
      </c>
      <c r="S386" s="731">
        <f>Calibração!$G$28</f>
        <v>196.19696277508376</v>
      </c>
      <c r="T386" s="732">
        <f t="shared" si="260"/>
        <v>0</v>
      </c>
      <c r="U386" s="733">
        <f t="shared" si="261"/>
        <v>18.322033898305083</v>
      </c>
      <c r="V386" s="734">
        <f t="shared" si="262"/>
        <v>0</v>
      </c>
      <c r="W386" s="748"/>
      <c r="X386" s="1061" t="s">
        <v>122</v>
      </c>
      <c r="Y386" s="1032"/>
      <c r="Z386" s="1033"/>
      <c r="AA386" s="736"/>
      <c r="AB386" s="737"/>
      <c r="AC386" s="730">
        <f t="shared" si="263"/>
        <v>0</v>
      </c>
      <c r="AD386" s="731">
        <f>Calibração!$J$28</f>
        <v>130.79797518338916</v>
      </c>
      <c r="AE386" s="732">
        <f t="shared" si="264"/>
        <v>0</v>
      </c>
      <c r="AF386" s="733">
        <f t="shared" si="265"/>
        <v>10.416666666666666</v>
      </c>
      <c r="AG386" s="734">
        <f t="shared" si="266"/>
        <v>0</v>
      </c>
      <c r="AH386" s="748"/>
      <c r="AI386" s="1061" t="s">
        <v>122</v>
      </c>
      <c r="AJ386" s="1032"/>
      <c r="AK386" s="1033"/>
      <c r="AL386" s="736"/>
      <c r="AM386" s="737"/>
      <c r="AN386" s="730">
        <f t="shared" si="285"/>
        <v>0</v>
      </c>
      <c r="AO386" s="731">
        <f>Calibração!$J$28</f>
        <v>130.79797518338916</v>
      </c>
      <c r="AP386" s="732">
        <f t="shared" si="267"/>
        <v>0</v>
      </c>
      <c r="AQ386" s="733">
        <f t="shared" si="268"/>
        <v>11.47191011235955</v>
      </c>
      <c r="AR386" s="734">
        <f t="shared" si="269"/>
        <v>0</v>
      </c>
      <c r="AS386" s="748"/>
      <c r="AT386" s="1061" t="s">
        <v>122</v>
      </c>
      <c r="AU386" s="1032"/>
      <c r="AV386" s="1033"/>
      <c r="AW386" s="736"/>
      <c r="AX386" s="737"/>
      <c r="AY386" s="730">
        <f t="shared" si="289"/>
        <v>0</v>
      </c>
      <c r="AZ386" s="731">
        <f>Calibração!$D$33</f>
        <v>1631.731141388163</v>
      </c>
      <c r="BA386" s="732">
        <f t="shared" si="270"/>
        <v>0</v>
      </c>
      <c r="BB386" s="733">
        <f t="shared" si="271"/>
        <v>14.291666666666666</v>
      </c>
      <c r="BC386" s="734">
        <f t="shared" si="272"/>
        <v>0</v>
      </c>
      <c r="BD386" s="748"/>
      <c r="BE386" s="1061" t="s">
        <v>122</v>
      </c>
      <c r="BF386" s="1032"/>
      <c r="BG386" s="1033"/>
      <c r="BH386" s="736"/>
      <c r="BI386" s="737"/>
      <c r="BJ386" s="730">
        <f t="shared" si="288"/>
        <v>0</v>
      </c>
      <c r="BK386" s="731">
        <f>Calibração!$D$33</f>
        <v>1631.731141388163</v>
      </c>
      <c r="BL386" s="732">
        <f t="shared" si="273"/>
        <v>0</v>
      </c>
      <c r="BM386" s="736">
        <f t="shared" si="274"/>
        <v>12.181818181818182</v>
      </c>
      <c r="BN386" s="734">
        <f t="shared" si="275"/>
        <v>0</v>
      </c>
      <c r="BO386" s="748"/>
      <c r="BP386" s="1061" t="s">
        <v>122</v>
      </c>
      <c r="BQ386" s="1032"/>
      <c r="BR386" s="1033"/>
      <c r="BS386" s="736"/>
      <c r="BT386" s="737"/>
      <c r="BU386" s="730">
        <f t="shared" si="287"/>
        <v>0</v>
      </c>
      <c r="BV386" s="731">
        <f>Calibração!$F$33</f>
        <v>979.03868483289773</v>
      </c>
      <c r="BW386" s="732">
        <f t="shared" si="276"/>
        <v>0</v>
      </c>
      <c r="BX386" s="736">
        <f t="shared" si="277"/>
        <v>12.241379310344827</v>
      </c>
      <c r="BY386" s="734">
        <f t="shared" si="278"/>
        <v>0</v>
      </c>
      <c r="BZ386" s="85"/>
      <c r="CA386" s="88"/>
      <c r="CB386" s="88"/>
      <c r="CC386" s="89"/>
      <c r="CD386" s="89"/>
      <c r="CE386" s="89"/>
      <c r="CF386" s="89"/>
      <c r="CG386" s="89"/>
      <c r="CH386" s="89"/>
      <c r="CI386" s="89"/>
      <c r="CJ386" s="89"/>
      <c r="CK386" s="89"/>
      <c r="CL386" s="89"/>
      <c r="CM386" s="89"/>
      <c r="CN386" s="89"/>
      <c r="CO386" s="89"/>
      <c r="CP386" s="89"/>
      <c r="CQ386" s="89"/>
      <c r="CR386" s="89"/>
      <c r="CS386" s="89"/>
      <c r="CT386" s="89"/>
    </row>
    <row r="387" spans="1:98" ht="15.75" customHeight="1">
      <c r="A387" s="1084"/>
      <c r="B387" s="1061" t="s">
        <v>120</v>
      </c>
      <c r="C387" s="1032"/>
      <c r="D387" s="1033"/>
      <c r="E387" s="736">
        <v>1</v>
      </c>
      <c r="F387" s="737">
        <v>1</v>
      </c>
      <c r="G387" s="730">
        <f t="shared" si="256"/>
        <v>1</v>
      </c>
      <c r="H387" s="731">
        <f>Calibração!$E$33</f>
        <v>1223.7983560411221</v>
      </c>
      <c r="I387" s="732">
        <f t="shared" si="257"/>
        <v>1223.7983560411221</v>
      </c>
      <c r="J387" s="733">
        <f t="shared" si="258"/>
        <v>15.621212121212121</v>
      </c>
      <c r="K387" s="734">
        <f t="shared" si="259"/>
        <v>78.342086807676097</v>
      </c>
      <c r="L387" s="771"/>
      <c r="M387" s="1061" t="s">
        <v>120</v>
      </c>
      <c r="N387" s="1032"/>
      <c r="O387" s="1033"/>
      <c r="P387" s="736"/>
      <c r="Q387" s="737"/>
      <c r="R387" s="730">
        <f t="shared" si="284"/>
        <v>0</v>
      </c>
      <c r="S387" s="731">
        <f>Calibração!$G$28</f>
        <v>196.19696277508376</v>
      </c>
      <c r="T387" s="732">
        <f t="shared" si="260"/>
        <v>0</v>
      </c>
      <c r="U387" s="733">
        <f t="shared" si="261"/>
        <v>18.322033898305083</v>
      </c>
      <c r="V387" s="734">
        <f t="shared" si="262"/>
        <v>0</v>
      </c>
      <c r="W387" s="748"/>
      <c r="X387" s="1061" t="s">
        <v>120</v>
      </c>
      <c r="Y387" s="1032"/>
      <c r="Z387" s="1033"/>
      <c r="AA387" s="736"/>
      <c r="AB387" s="737"/>
      <c r="AC387" s="730">
        <f t="shared" si="263"/>
        <v>0</v>
      </c>
      <c r="AD387" s="731">
        <f>Calibração!$J$28</f>
        <v>130.79797518338916</v>
      </c>
      <c r="AE387" s="732">
        <f t="shared" si="264"/>
        <v>0</v>
      </c>
      <c r="AF387" s="733">
        <f t="shared" si="265"/>
        <v>10.416666666666666</v>
      </c>
      <c r="AG387" s="734">
        <f t="shared" si="266"/>
        <v>0</v>
      </c>
      <c r="AH387" s="748"/>
      <c r="AI387" s="1061" t="s">
        <v>120</v>
      </c>
      <c r="AJ387" s="1032"/>
      <c r="AK387" s="1033"/>
      <c r="AL387" s="736"/>
      <c r="AM387" s="737"/>
      <c r="AN387" s="730">
        <f t="shared" si="285"/>
        <v>0</v>
      </c>
      <c r="AO387" s="731">
        <f>Calibração!$J$28</f>
        <v>130.79797518338916</v>
      </c>
      <c r="AP387" s="732">
        <f t="shared" si="267"/>
        <v>0</v>
      </c>
      <c r="AQ387" s="733">
        <f t="shared" si="268"/>
        <v>11.47191011235955</v>
      </c>
      <c r="AR387" s="734">
        <f t="shared" si="269"/>
        <v>0</v>
      </c>
      <c r="AS387" s="748"/>
      <c r="AT387" s="1061" t="s">
        <v>120</v>
      </c>
      <c r="AU387" s="1032"/>
      <c r="AV387" s="1033"/>
      <c r="AW387" s="736"/>
      <c r="AX387" s="737"/>
      <c r="AY387" s="730">
        <f t="shared" si="289"/>
        <v>0</v>
      </c>
      <c r="AZ387" s="731">
        <f>Calibração!$D$33</f>
        <v>1631.731141388163</v>
      </c>
      <c r="BA387" s="732">
        <f t="shared" si="270"/>
        <v>0</v>
      </c>
      <c r="BB387" s="733">
        <f t="shared" si="271"/>
        <v>14.291666666666666</v>
      </c>
      <c r="BC387" s="734">
        <f t="shared" si="272"/>
        <v>0</v>
      </c>
      <c r="BD387" s="748"/>
      <c r="BE387" s="1061" t="s">
        <v>120</v>
      </c>
      <c r="BF387" s="1032"/>
      <c r="BG387" s="1033"/>
      <c r="BH387" s="736">
        <v>2</v>
      </c>
      <c r="BI387" s="737"/>
      <c r="BJ387" s="730">
        <f t="shared" si="288"/>
        <v>0</v>
      </c>
      <c r="BK387" s="731">
        <f>Calibração!$D$33</f>
        <v>1631.731141388163</v>
      </c>
      <c r="BL387" s="732">
        <f t="shared" si="273"/>
        <v>0</v>
      </c>
      <c r="BM387" s="736">
        <f t="shared" si="274"/>
        <v>12.181818181818182</v>
      </c>
      <c r="BN387" s="734">
        <f t="shared" si="275"/>
        <v>0</v>
      </c>
      <c r="BO387" s="748"/>
      <c r="BP387" s="1061" t="s">
        <v>120</v>
      </c>
      <c r="BQ387" s="1032"/>
      <c r="BR387" s="1033"/>
      <c r="BS387" s="736"/>
      <c r="BT387" s="737"/>
      <c r="BU387" s="730">
        <f t="shared" si="287"/>
        <v>0</v>
      </c>
      <c r="BV387" s="731">
        <f>Calibração!$F$33</f>
        <v>979.03868483289773</v>
      </c>
      <c r="BW387" s="732">
        <f t="shared" si="276"/>
        <v>0</v>
      </c>
      <c r="BX387" s="736">
        <f t="shared" si="277"/>
        <v>12.241379310344827</v>
      </c>
      <c r="BY387" s="734">
        <f t="shared" si="278"/>
        <v>0</v>
      </c>
      <c r="BZ387" s="85"/>
      <c r="CA387" s="88"/>
      <c r="CB387" s="88"/>
      <c r="CC387" s="89"/>
      <c r="CD387" s="89"/>
      <c r="CE387" s="89"/>
      <c r="CF387" s="89"/>
      <c r="CG387" s="89"/>
      <c r="CH387" s="89"/>
      <c r="CI387" s="89"/>
      <c r="CJ387" s="89"/>
      <c r="CK387" s="89"/>
      <c r="CL387" s="89"/>
      <c r="CM387" s="89"/>
      <c r="CN387" s="89"/>
      <c r="CO387" s="89"/>
      <c r="CP387" s="89"/>
      <c r="CQ387" s="89"/>
      <c r="CR387" s="89"/>
      <c r="CS387" s="89"/>
      <c r="CT387" s="89"/>
    </row>
    <row r="388" spans="1:98" ht="15.75" customHeight="1">
      <c r="A388" s="1084"/>
      <c r="B388" s="1061" t="s">
        <v>123</v>
      </c>
      <c r="C388" s="1032"/>
      <c r="D388" s="1033"/>
      <c r="E388" s="736"/>
      <c r="F388" s="737"/>
      <c r="G388" s="730">
        <f t="shared" si="256"/>
        <v>0</v>
      </c>
      <c r="H388" s="731">
        <f>Calibração!$E$33</f>
        <v>1223.7983560411221</v>
      </c>
      <c r="I388" s="732">
        <f t="shared" si="257"/>
        <v>0</v>
      </c>
      <c r="J388" s="733">
        <f t="shared" si="258"/>
        <v>15.621212121212121</v>
      </c>
      <c r="K388" s="734">
        <f t="shared" si="259"/>
        <v>0</v>
      </c>
      <c r="L388" s="771"/>
      <c r="M388" s="1061" t="s">
        <v>123</v>
      </c>
      <c r="N388" s="1032"/>
      <c r="O388" s="1033"/>
      <c r="P388" s="736">
        <v>2</v>
      </c>
      <c r="Q388" s="737"/>
      <c r="R388" s="730">
        <f t="shared" si="284"/>
        <v>0</v>
      </c>
      <c r="S388" s="731">
        <f>Calibração!$G$28</f>
        <v>196.19696277508376</v>
      </c>
      <c r="T388" s="732">
        <f t="shared" si="260"/>
        <v>0</v>
      </c>
      <c r="U388" s="733">
        <f t="shared" si="261"/>
        <v>18.322033898305083</v>
      </c>
      <c r="V388" s="734">
        <f t="shared" si="262"/>
        <v>0</v>
      </c>
      <c r="W388" s="748"/>
      <c r="X388" s="1061" t="s">
        <v>123</v>
      </c>
      <c r="Y388" s="1032"/>
      <c r="Z388" s="1033"/>
      <c r="AA388" s="736">
        <v>1</v>
      </c>
      <c r="AB388" s="737"/>
      <c r="AC388" s="730">
        <f t="shared" si="263"/>
        <v>0</v>
      </c>
      <c r="AD388" s="731">
        <f>Calibração!$J$28</f>
        <v>130.79797518338916</v>
      </c>
      <c r="AE388" s="732">
        <f t="shared" si="264"/>
        <v>0</v>
      </c>
      <c r="AF388" s="733">
        <f t="shared" si="265"/>
        <v>10.416666666666666</v>
      </c>
      <c r="AG388" s="734">
        <f t="shared" si="266"/>
        <v>0</v>
      </c>
      <c r="AH388" s="748"/>
      <c r="AI388" s="1061" t="s">
        <v>123</v>
      </c>
      <c r="AJ388" s="1032"/>
      <c r="AK388" s="1033"/>
      <c r="AL388" s="736"/>
      <c r="AM388" s="737"/>
      <c r="AN388" s="730">
        <f t="shared" si="285"/>
        <v>0</v>
      </c>
      <c r="AO388" s="731">
        <f>Calibração!$J$28</f>
        <v>130.79797518338916</v>
      </c>
      <c r="AP388" s="732">
        <f t="shared" si="267"/>
        <v>0</v>
      </c>
      <c r="AQ388" s="733">
        <f t="shared" si="268"/>
        <v>11.47191011235955</v>
      </c>
      <c r="AR388" s="734">
        <f t="shared" si="269"/>
        <v>0</v>
      </c>
      <c r="AS388" s="748"/>
      <c r="AT388" s="1061" t="s">
        <v>123</v>
      </c>
      <c r="AU388" s="1032"/>
      <c r="AV388" s="1033"/>
      <c r="AW388" s="736"/>
      <c r="AX388" s="737"/>
      <c r="AY388" s="730">
        <f t="shared" si="289"/>
        <v>0</v>
      </c>
      <c r="AZ388" s="731">
        <f>Calibração!$D$33</f>
        <v>1631.731141388163</v>
      </c>
      <c r="BA388" s="732">
        <f t="shared" si="270"/>
        <v>0</v>
      </c>
      <c r="BB388" s="733">
        <f t="shared" si="271"/>
        <v>14.291666666666666</v>
      </c>
      <c r="BC388" s="734">
        <f t="shared" si="272"/>
        <v>0</v>
      </c>
      <c r="BD388" s="748"/>
      <c r="BE388" s="1061" t="s">
        <v>123</v>
      </c>
      <c r="BF388" s="1032"/>
      <c r="BG388" s="1033"/>
      <c r="BH388" s="736"/>
      <c r="BI388" s="737"/>
      <c r="BJ388" s="730">
        <f t="shared" si="288"/>
        <v>0</v>
      </c>
      <c r="BK388" s="731">
        <f>Calibração!$D$33</f>
        <v>1631.731141388163</v>
      </c>
      <c r="BL388" s="732">
        <f t="shared" si="273"/>
        <v>0</v>
      </c>
      <c r="BM388" s="736">
        <f t="shared" si="274"/>
        <v>12.181818181818182</v>
      </c>
      <c r="BN388" s="734">
        <f t="shared" si="275"/>
        <v>0</v>
      </c>
      <c r="BO388" s="748"/>
      <c r="BP388" s="1061" t="s">
        <v>123</v>
      </c>
      <c r="BQ388" s="1032"/>
      <c r="BR388" s="1033"/>
      <c r="BS388" s="736"/>
      <c r="BT388" s="737"/>
      <c r="BU388" s="730">
        <f t="shared" si="287"/>
        <v>0</v>
      </c>
      <c r="BV388" s="731">
        <f>Calibração!$F$33</f>
        <v>979.03868483289773</v>
      </c>
      <c r="BW388" s="732">
        <f t="shared" si="276"/>
        <v>0</v>
      </c>
      <c r="BX388" s="736">
        <f t="shared" si="277"/>
        <v>12.241379310344827</v>
      </c>
      <c r="BY388" s="734">
        <f t="shared" si="278"/>
        <v>0</v>
      </c>
      <c r="BZ388" s="85"/>
      <c r="CA388" s="88"/>
      <c r="CB388" s="88"/>
      <c r="CC388" s="89"/>
      <c r="CD388" s="89"/>
      <c r="CE388" s="89"/>
      <c r="CF388" s="89"/>
      <c r="CG388" s="89"/>
      <c r="CH388" s="89"/>
      <c r="CI388" s="89"/>
      <c r="CJ388" s="89"/>
      <c r="CK388" s="89"/>
      <c r="CL388" s="89"/>
      <c r="CM388" s="89"/>
      <c r="CN388" s="89"/>
      <c r="CO388" s="89"/>
      <c r="CP388" s="89"/>
      <c r="CQ388" s="89"/>
      <c r="CR388" s="89"/>
      <c r="CS388" s="89"/>
      <c r="CT388" s="89"/>
    </row>
    <row r="389" spans="1:98" ht="15.75" customHeight="1">
      <c r="A389" s="1084"/>
      <c r="B389" s="1031" t="s">
        <v>214</v>
      </c>
      <c r="C389" s="1032"/>
      <c r="D389" s="1033"/>
      <c r="E389" s="736"/>
      <c r="F389" s="737"/>
      <c r="G389" s="730">
        <f t="shared" si="256"/>
        <v>0</v>
      </c>
      <c r="H389" s="731">
        <f>Calibração!$E$33</f>
        <v>1223.7983560411221</v>
      </c>
      <c r="I389" s="732">
        <f t="shared" si="257"/>
        <v>0</v>
      </c>
      <c r="J389" s="733">
        <f t="shared" si="258"/>
        <v>15.621212121212121</v>
      </c>
      <c r="K389" s="734">
        <f t="shared" si="259"/>
        <v>0</v>
      </c>
      <c r="L389" s="771"/>
      <c r="M389" s="1031" t="s">
        <v>214</v>
      </c>
      <c r="N389" s="1032"/>
      <c r="O389" s="1033"/>
      <c r="P389" s="736"/>
      <c r="Q389" s="737">
        <f>'Cél.por tricoma'!$CU$86</f>
        <v>6</v>
      </c>
      <c r="R389" s="730"/>
      <c r="S389" s="731">
        <f>Calibração!$G$28</f>
        <v>196.19696277508376</v>
      </c>
      <c r="T389" s="732">
        <f t="shared" si="260"/>
        <v>0</v>
      </c>
      <c r="U389" s="733">
        <f t="shared" si="261"/>
        <v>18.322033898305083</v>
      </c>
      <c r="V389" s="734">
        <f t="shared" si="262"/>
        <v>0</v>
      </c>
      <c r="W389" s="748"/>
      <c r="X389" s="1031" t="s">
        <v>214</v>
      </c>
      <c r="Y389" s="1032"/>
      <c r="Z389" s="1033"/>
      <c r="AA389" s="736"/>
      <c r="AB389" s="737"/>
      <c r="AC389" s="730">
        <f t="shared" si="263"/>
        <v>0</v>
      </c>
      <c r="AD389" s="731">
        <f>Calibração!$J$28</f>
        <v>130.79797518338916</v>
      </c>
      <c r="AE389" s="732">
        <f t="shared" si="264"/>
        <v>0</v>
      </c>
      <c r="AF389" s="733">
        <f t="shared" si="265"/>
        <v>10.416666666666666</v>
      </c>
      <c r="AG389" s="734">
        <f t="shared" si="266"/>
        <v>0</v>
      </c>
      <c r="AH389" s="748"/>
      <c r="AI389" s="1031" t="s">
        <v>214</v>
      </c>
      <c r="AJ389" s="1032"/>
      <c r="AK389" s="1033"/>
      <c r="AL389" s="736"/>
      <c r="AM389" s="737">
        <f>'Cél.por tricoma'!$CU$178</f>
        <v>3.5</v>
      </c>
      <c r="AN389" s="730"/>
      <c r="AO389" s="731">
        <f>Calibração!$J$28</f>
        <v>130.79797518338916</v>
      </c>
      <c r="AP389" s="732">
        <f t="shared" si="267"/>
        <v>0</v>
      </c>
      <c r="AQ389" s="733">
        <f t="shared" si="268"/>
        <v>11.47191011235955</v>
      </c>
      <c r="AR389" s="734">
        <f t="shared" si="269"/>
        <v>0</v>
      </c>
      <c r="AS389" s="748"/>
      <c r="AT389" s="1031" t="s">
        <v>214</v>
      </c>
      <c r="AU389" s="1032"/>
      <c r="AV389" s="1033"/>
      <c r="AW389" s="736">
        <v>2</v>
      </c>
      <c r="AX389" s="772">
        <f>'Cél.por tricoma'!AJ394</f>
        <v>7.2126780626780631</v>
      </c>
      <c r="AY389" s="730">
        <f t="shared" si="289"/>
        <v>14.425356125356126</v>
      </c>
      <c r="AZ389" s="731">
        <f>Calibração!$D$33</f>
        <v>1631.731141388163</v>
      </c>
      <c r="BA389" s="732">
        <f t="shared" si="270"/>
        <v>23538.302815358082</v>
      </c>
      <c r="BB389" s="733">
        <f t="shared" si="271"/>
        <v>14.291666666666666</v>
      </c>
      <c r="BC389" s="734">
        <f t="shared" si="272"/>
        <v>1646.9949491795744</v>
      </c>
      <c r="BD389" s="748"/>
      <c r="BE389" s="1031" t="s">
        <v>214</v>
      </c>
      <c r="BF389" s="1032"/>
      <c r="BG389" s="1033"/>
      <c r="BH389" s="736">
        <v>1</v>
      </c>
      <c r="BI389" s="772">
        <f>'Cél.por tricoma'!AJ394</f>
        <v>7.2126780626780631</v>
      </c>
      <c r="BJ389" s="730">
        <f t="shared" si="288"/>
        <v>7.2126780626780631</v>
      </c>
      <c r="BK389" s="731">
        <f>Calibração!$D$33</f>
        <v>1631.731141388163</v>
      </c>
      <c r="BL389" s="732">
        <f t="shared" si="273"/>
        <v>11769.151407679041</v>
      </c>
      <c r="BM389" s="736">
        <f t="shared" si="274"/>
        <v>12.181818181818182</v>
      </c>
      <c r="BN389" s="734">
        <f t="shared" si="275"/>
        <v>966.12436928708541</v>
      </c>
      <c r="BO389" s="748"/>
      <c r="BP389" s="1031" t="s">
        <v>214</v>
      </c>
      <c r="BQ389" s="1032"/>
      <c r="BR389" s="1033"/>
      <c r="BS389" s="736"/>
      <c r="BT389" s="737">
        <f>'Cél.por tricoma'!CU316</f>
        <v>6.5</v>
      </c>
      <c r="BU389" s="730"/>
      <c r="BV389" s="731">
        <f>Calibração!$F$33</f>
        <v>979.03868483289773</v>
      </c>
      <c r="BW389" s="732">
        <f t="shared" si="276"/>
        <v>0</v>
      </c>
      <c r="BX389" s="736">
        <f t="shared" si="277"/>
        <v>12.241379310344827</v>
      </c>
      <c r="BY389" s="734">
        <f t="shared" si="278"/>
        <v>0</v>
      </c>
      <c r="BZ389" s="85"/>
      <c r="CA389" s="88"/>
      <c r="CB389" s="88"/>
      <c r="CC389" s="89"/>
      <c r="CD389" s="89"/>
      <c r="CE389" s="89"/>
      <c r="CF389" s="89"/>
      <c r="CG389" s="89"/>
      <c r="CH389" s="89"/>
      <c r="CI389" s="89"/>
      <c r="CJ389" s="89"/>
      <c r="CK389" s="89"/>
      <c r="CL389" s="89"/>
      <c r="CM389" s="89"/>
      <c r="CN389" s="89"/>
      <c r="CO389" s="89"/>
      <c r="CP389" s="89"/>
      <c r="CQ389" s="89"/>
      <c r="CR389" s="89"/>
      <c r="CS389" s="89"/>
      <c r="CT389" s="89"/>
    </row>
    <row r="390" spans="1:98" ht="15.75" customHeight="1">
      <c r="A390" s="1084"/>
      <c r="B390" s="1031" t="s">
        <v>218</v>
      </c>
      <c r="C390" s="1032"/>
      <c r="D390" s="1033"/>
      <c r="E390" s="736"/>
      <c r="F390" s="737"/>
      <c r="G390" s="730">
        <f t="shared" si="256"/>
        <v>0</v>
      </c>
      <c r="H390" s="731">
        <f>Calibração!$E$33</f>
        <v>1223.7983560411221</v>
      </c>
      <c r="I390" s="732">
        <f t="shared" si="257"/>
        <v>0</v>
      </c>
      <c r="J390" s="733">
        <f t="shared" si="258"/>
        <v>15.621212121212121</v>
      </c>
      <c r="K390" s="734">
        <f t="shared" si="259"/>
        <v>0</v>
      </c>
      <c r="L390" s="771"/>
      <c r="M390" s="1031" t="s">
        <v>218</v>
      </c>
      <c r="N390" s="1032"/>
      <c r="O390" s="1033"/>
      <c r="P390" s="736"/>
      <c r="Q390" s="737"/>
      <c r="R390" s="730">
        <f t="shared" ref="R390:R395" si="290">P390*Q390</f>
        <v>0</v>
      </c>
      <c r="S390" s="731">
        <f>Calibração!$G$28</f>
        <v>196.19696277508376</v>
      </c>
      <c r="T390" s="732">
        <f t="shared" si="260"/>
        <v>0</v>
      </c>
      <c r="U390" s="733">
        <f t="shared" si="261"/>
        <v>18.322033898305083</v>
      </c>
      <c r="V390" s="734">
        <f t="shared" si="262"/>
        <v>0</v>
      </c>
      <c r="W390" s="748"/>
      <c r="X390" s="1031" t="s">
        <v>218</v>
      </c>
      <c r="Y390" s="1032"/>
      <c r="Z390" s="1033"/>
      <c r="AA390" s="736"/>
      <c r="AB390" s="737"/>
      <c r="AC390" s="730">
        <f t="shared" si="263"/>
        <v>0</v>
      </c>
      <c r="AD390" s="731">
        <f>Calibração!$J$28</f>
        <v>130.79797518338916</v>
      </c>
      <c r="AE390" s="732">
        <f t="shared" si="264"/>
        <v>0</v>
      </c>
      <c r="AF390" s="733">
        <f t="shared" si="265"/>
        <v>10.416666666666666</v>
      </c>
      <c r="AG390" s="734">
        <f t="shared" si="266"/>
        <v>0</v>
      </c>
      <c r="AH390" s="748"/>
      <c r="AI390" s="1031" t="s">
        <v>218</v>
      </c>
      <c r="AJ390" s="1032"/>
      <c r="AK390" s="1033"/>
      <c r="AL390" s="736"/>
      <c r="AM390" s="737"/>
      <c r="AN390" s="730">
        <f t="shared" ref="AN390:AN395" si="291">AL390*AM390</f>
        <v>0</v>
      </c>
      <c r="AO390" s="731">
        <f>Calibração!$J$28</f>
        <v>130.79797518338916</v>
      </c>
      <c r="AP390" s="732">
        <f t="shared" si="267"/>
        <v>0</v>
      </c>
      <c r="AQ390" s="733">
        <f t="shared" si="268"/>
        <v>11.47191011235955</v>
      </c>
      <c r="AR390" s="734">
        <f t="shared" si="269"/>
        <v>0</v>
      </c>
      <c r="AS390" s="748"/>
      <c r="AT390" s="1031" t="s">
        <v>218</v>
      </c>
      <c r="AU390" s="1032"/>
      <c r="AV390" s="1033"/>
      <c r="AW390" s="736"/>
      <c r="AX390" s="737"/>
      <c r="AY390" s="730">
        <f t="shared" si="289"/>
        <v>0</v>
      </c>
      <c r="AZ390" s="731">
        <f>Calibração!$D$33</f>
        <v>1631.731141388163</v>
      </c>
      <c r="BA390" s="732">
        <f t="shared" si="270"/>
        <v>0</v>
      </c>
      <c r="BB390" s="733">
        <f t="shared" si="271"/>
        <v>14.291666666666666</v>
      </c>
      <c r="BC390" s="734">
        <f t="shared" si="272"/>
        <v>0</v>
      </c>
      <c r="BD390" s="748"/>
      <c r="BE390" s="1031" t="s">
        <v>218</v>
      </c>
      <c r="BF390" s="1032"/>
      <c r="BG390" s="1033"/>
      <c r="BH390" s="736"/>
      <c r="BI390" s="737"/>
      <c r="BJ390" s="730">
        <f t="shared" si="288"/>
        <v>0</v>
      </c>
      <c r="BK390" s="731">
        <f>Calibração!$D$33</f>
        <v>1631.731141388163</v>
      </c>
      <c r="BL390" s="732">
        <f t="shared" si="273"/>
        <v>0</v>
      </c>
      <c r="BM390" s="736">
        <f t="shared" si="274"/>
        <v>12.181818181818182</v>
      </c>
      <c r="BN390" s="734">
        <f t="shared" si="275"/>
        <v>0</v>
      </c>
      <c r="BO390" s="748"/>
      <c r="BP390" s="1031" t="s">
        <v>218</v>
      </c>
      <c r="BQ390" s="1032"/>
      <c r="BR390" s="1033"/>
      <c r="BS390" s="736"/>
      <c r="BT390" s="737"/>
      <c r="BU390" s="730">
        <f t="shared" ref="BU390:BU395" si="292">BS390*BT390</f>
        <v>0</v>
      </c>
      <c r="BV390" s="731">
        <f>Calibração!$F$33</f>
        <v>979.03868483289773</v>
      </c>
      <c r="BW390" s="732">
        <f t="shared" si="276"/>
        <v>0</v>
      </c>
      <c r="BX390" s="736">
        <f t="shared" si="277"/>
        <v>12.241379310344827</v>
      </c>
      <c r="BY390" s="734">
        <f t="shared" si="278"/>
        <v>0</v>
      </c>
      <c r="BZ390" s="85"/>
      <c r="CA390" s="88"/>
      <c r="CB390" s="88"/>
      <c r="CC390" s="89"/>
      <c r="CD390" s="89"/>
      <c r="CE390" s="89"/>
      <c r="CF390" s="89"/>
      <c r="CG390" s="89"/>
      <c r="CH390" s="89"/>
      <c r="CI390" s="89"/>
      <c r="CJ390" s="89"/>
      <c r="CK390" s="89"/>
      <c r="CL390" s="89"/>
      <c r="CM390" s="89"/>
      <c r="CN390" s="89"/>
      <c r="CO390" s="89"/>
      <c r="CP390" s="89"/>
      <c r="CQ390" s="89"/>
      <c r="CR390" s="89"/>
      <c r="CS390" s="89"/>
      <c r="CT390" s="89"/>
    </row>
    <row r="391" spans="1:98" ht="15.75" customHeight="1">
      <c r="A391" s="1085"/>
      <c r="B391" s="1061" t="s">
        <v>126</v>
      </c>
      <c r="C391" s="1032"/>
      <c r="D391" s="1033"/>
      <c r="E391" s="736">
        <v>2</v>
      </c>
      <c r="F391" s="737">
        <v>1</v>
      </c>
      <c r="G391" s="730">
        <f t="shared" si="256"/>
        <v>2</v>
      </c>
      <c r="H391" s="731">
        <f>Calibração!$E$33</f>
        <v>1223.7983560411221</v>
      </c>
      <c r="I391" s="732">
        <f t="shared" si="257"/>
        <v>2447.5967120822443</v>
      </c>
      <c r="J391" s="733">
        <f t="shared" si="258"/>
        <v>15.621212121212121</v>
      </c>
      <c r="K391" s="734">
        <f t="shared" si="259"/>
        <v>156.68417361535219</v>
      </c>
      <c r="L391" s="771"/>
      <c r="M391" s="1061" t="s">
        <v>126</v>
      </c>
      <c r="N391" s="1032"/>
      <c r="O391" s="1033"/>
      <c r="P391" s="736"/>
      <c r="Q391" s="737"/>
      <c r="R391" s="730">
        <f t="shared" si="290"/>
        <v>0</v>
      </c>
      <c r="S391" s="731">
        <f>Calibração!$G$28</f>
        <v>196.19696277508376</v>
      </c>
      <c r="T391" s="732">
        <f t="shared" si="260"/>
        <v>0</v>
      </c>
      <c r="U391" s="733">
        <f t="shared" si="261"/>
        <v>18.322033898305083</v>
      </c>
      <c r="V391" s="734">
        <f t="shared" si="262"/>
        <v>0</v>
      </c>
      <c r="W391" s="748"/>
      <c r="X391" s="1061" t="s">
        <v>126</v>
      </c>
      <c r="Y391" s="1032"/>
      <c r="Z391" s="1033"/>
      <c r="AA391" s="736"/>
      <c r="AB391" s="737"/>
      <c r="AC391" s="730">
        <f t="shared" si="263"/>
        <v>0</v>
      </c>
      <c r="AD391" s="731">
        <f>Calibração!$J$28</f>
        <v>130.79797518338916</v>
      </c>
      <c r="AE391" s="732">
        <f t="shared" si="264"/>
        <v>0</v>
      </c>
      <c r="AF391" s="733">
        <f t="shared" si="265"/>
        <v>10.416666666666666</v>
      </c>
      <c r="AG391" s="734">
        <f t="shared" si="266"/>
        <v>0</v>
      </c>
      <c r="AH391" s="748"/>
      <c r="AI391" s="1061" t="s">
        <v>126</v>
      </c>
      <c r="AJ391" s="1032"/>
      <c r="AK391" s="1033"/>
      <c r="AL391" s="736"/>
      <c r="AM391" s="737"/>
      <c r="AN391" s="730">
        <f t="shared" si="291"/>
        <v>0</v>
      </c>
      <c r="AO391" s="731">
        <f>Calibração!$J$28</f>
        <v>130.79797518338916</v>
      </c>
      <c r="AP391" s="732">
        <f t="shared" si="267"/>
        <v>0</v>
      </c>
      <c r="AQ391" s="733">
        <f t="shared" si="268"/>
        <v>11.47191011235955</v>
      </c>
      <c r="AR391" s="734">
        <f t="shared" si="269"/>
        <v>0</v>
      </c>
      <c r="AS391" s="748"/>
      <c r="AT391" s="1061" t="s">
        <v>126</v>
      </c>
      <c r="AU391" s="1032"/>
      <c r="AV391" s="1033"/>
      <c r="AW391" s="736"/>
      <c r="AX391" s="737"/>
      <c r="AY391" s="730">
        <f t="shared" si="289"/>
        <v>0</v>
      </c>
      <c r="AZ391" s="731">
        <f>Calibração!$D$33</f>
        <v>1631.731141388163</v>
      </c>
      <c r="BA391" s="732">
        <f t="shared" si="270"/>
        <v>0</v>
      </c>
      <c r="BB391" s="733">
        <f t="shared" si="271"/>
        <v>14.291666666666666</v>
      </c>
      <c r="BC391" s="734">
        <f t="shared" si="272"/>
        <v>0</v>
      </c>
      <c r="BD391" s="748"/>
      <c r="BE391" s="1061" t="s">
        <v>126</v>
      </c>
      <c r="BF391" s="1032"/>
      <c r="BG391" s="1033"/>
      <c r="BH391" s="736">
        <v>1</v>
      </c>
      <c r="BI391" s="737"/>
      <c r="BJ391" s="730">
        <f t="shared" si="288"/>
        <v>0</v>
      </c>
      <c r="BK391" s="731">
        <f>Calibração!$D$33</f>
        <v>1631.731141388163</v>
      </c>
      <c r="BL391" s="732">
        <f t="shared" si="273"/>
        <v>0</v>
      </c>
      <c r="BM391" s="736">
        <f t="shared" si="274"/>
        <v>12.181818181818182</v>
      </c>
      <c r="BN391" s="734">
        <f t="shared" si="275"/>
        <v>0</v>
      </c>
      <c r="BO391" s="748"/>
      <c r="BP391" s="1061" t="s">
        <v>126</v>
      </c>
      <c r="BQ391" s="1032"/>
      <c r="BR391" s="1033"/>
      <c r="BS391" s="736"/>
      <c r="BT391" s="737"/>
      <c r="BU391" s="730">
        <f t="shared" si="292"/>
        <v>0</v>
      </c>
      <c r="BV391" s="731">
        <f>Calibração!$F$33</f>
        <v>979.03868483289773</v>
      </c>
      <c r="BW391" s="732">
        <f t="shared" si="276"/>
        <v>0</v>
      </c>
      <c r="BX391" s="736">
        <f t="shared" si="277"/>
        <v>12.241379310344827</v>
      </c>
      <c r="BY391" s="734">
        <f t="shared" si="278"/>
        <v>0</v>
      </c>
      <c r="BZ391" s="85"/>
      <c r="CA391" s="88"/>
      <c r="CB391" s="88"/>
      <c r="CC391" s="89"/>
      <c r="CD391" s="89"/>
      <c r="CE391" s="89"/>
      <c r="CF391" s="89"/>
      <c r="CG391" s="89"/>
      <c r="CH391" s="89"/>
      <c r="CI391" s="89"/>
      <c r="CJ391" s="89"/>
      <c r="CK391" s="89"/>
      <c r="CL391" s="89"/>
      <c r="CM391" s="89"/>
      <c r="CN391" s="89"/>
      <c r="CO391" s="89"/>
      <c r="CP391" s="89"/>
      <c r="CQ391" s="89"/>
      <c r="CR391" s="89"/>
      <c r="CS391" s="89"/>
      <c r="CT391" s="89"/>
    </row>
    <row r="392" spans="1:98" ht="15.75" customHeight="1">
      <c r="A392" s="773"/>
      <c r="B392" s="1062" t="s">
        <v>129</v>
      </c>
      <c r="C392" s="1032"/>
      <c r="D392" s="1033"/>
      <c r="E392" s="736">
        <v>1</v>
      </c>
      <c r="F392" s="737">
        <v>1</v>
      </c>
      <c r="G392" s="730">
        <f t="shared" si="256"/>
        <v>1</v>
      </c>
      <c r="H392" s="731">
        <f>Calibração!$E$33</f>
        <v>1223.7983560411221</v>
      </c>
      <c r="I392" s="732">
        <f t="shared" si="257"/>
        <v>1223.7983560411221</v>
      </c>
      <c r="J392" s="733">
        <f t="shared" si="258"/>
        <v>15.621212121212121</v>
      </c>
      <c r="K392" s="734">
        <f t="shared" si="259"/>
        <v>78.342086807676097</v>
      </c>
      <c r="L392" s="771"/>
      <c r="M392" s="1062" t="s">
        <v>129</v>
      </c>
      <c r="N392" s="1032"/>
      <c r="O392" s="1033"/>
      <c r="P392" s="736">
        <v>1</v>
      </c>
      <c r="Q392" s="737"/>
      <c r="R392" s="730">
        <f t="shared" si="290"/>
        <v>0</v>
      </c>
      <c r="S392" s="731">
        <f>Calibração!$G$28</f>
        <v>196.19696277508376</v>
      </c>
      <c r="T392" s="732">
        <f t="shared" si="260"/>
        <v>0</v>
      </c>
      <c r="U392" s="733">
        <f t="shared" si="261"/>
        <v>18.322033898305083</v>
      </c>
      <c r="V392" s="734">
        <f t="shared" si="262"/>
        <v>0</v>
      </c>
      <c r="W392" s="748"/>
      <c r="X392" s="1062" t="s">
        <v>129</v>
      </c>
      <c r="Y392" s="1032"/>
      <c r="Z392" s="1033"/>
      <c r="AA392" s="736">
        <v>1</v>
      </c>
      <c r="AB392" s="737"/>
      <c r="AC392" s="730">
        <f t="shared" si="263"/>
        <v>0</v>
      </c>
      <c r="AD392" s="731">
        <f>Calibração!$J$28</f>
        <v>130.79797518338916</v>
      </c>
      <c r="AE392" s="732">
        <f t="shared" si="264"/>
        <v>0</v>
      </c>
      <c r="AF392" s="733">
        <f t="shared" si="265"/>
        <v>10.416666666666666</v>
      </c>
      <c r="AG392" s="734">
        <f t="shared" si="266"/>
        <v>0</v>
      </c>
      <c r="AH392" s="748"/>
      <c r="AI392" s="1062" t="s">
        <v>129</v>
      </c>
      <c r="AJ392" s="1032"/>
      <c r="AK392" s="1033"/>
      <c r="AL392" s="736">
        <v>1</v>
      </c>
      <c r="AM392" s="737"/>
      <c r="AN392" s="730">
        <f t="shared" si="291"/>
        <v>0</v>
      </c>
      <c r="AO392" s="731">
        <f>Calibração!$J$28</f>
        <v>130.79797518338916</v>
      </c>
      <c r="AP392" s="732">
        <f t="shared" si="267"/>
        <v>0</v>
      </c>
      <c r="AQ392" s="733">
        <f t="shared" si="268"/>
        <v>11.47191011235955</v>
      </c>
      <c r="AR392" s="734">
        <f t="shared" si="269"/>
        <v>0</v>
      </c>
      <c r="AS392" s="748"/>
      <c r="AT392" s="1062" t="s">
        <v>129</v>
      </c>
      <c r="AU392" s="1032"/>
      <c r="AV392" s="1033"/>
      <c r="AW392" s="736"/>
      <c r="AX392" s="737"/>
      <c r="AY392" s="730">
        <f t="shared" si="289"/>
        <v>0</v>
      </c>
      <c r="AZ392" s="731">
        <f>Calibração!$D$33</f>
        <v>1631.731141388163</v>
      </c>
      <c r="BA392" s="732">
        <f t="shared" si="270"/>
        <v>0</v>
      </c>
      <c r="BB392" s="733">
        <f t="shared" si="271"/>
        <v>14.291666666666666</v>
      </c>
      <c r="BC392" s="734">
        <f t="shared" si="272"/>
        <v>0</v>
      </c>
      <c r="BD392" s="748"/>
      <c r="BE392" s="1062" t="s">
        <v>129</v>
      </c>
      <c r="BF392" s="1032"/>
      <c r="BG392" s="1033"/>
      <c r="BH392" s="736">
        <v>1</v>
      </c>
      <c r="BI392" s="737"/>
      <c r="BJ392" s="730">
        <f t="shared" si="288"/>
        <v>0</v>
      </c>
      <c r="BK392" s="731">
        <f>Calibração!$D$33</f>
        <v>1631.731141388163</v>
      </c>
      <c r="BL392" s="732">
        <f t="shared" si="273"/>
        <v>0</v>
      </c>
      <c r="BM392" s="736">
        <f t="shared" si="274"/>
        <v>12.181818181818182</v>
      </c>
      <c r="BN392" s="734">
        <f t="shared" si="275"/>
        <v>0</v>
      </c>
      <c r="BO392" s="748"/>
      <c r="BP392" s="1062" t="s">
        <v>129</v>
      </c>
      <c r="BQ392" s="1032"/>
      <c r="BR392" s="1033"/>
      <c r="BS392" s="736"/>
      <c r="BT392" s="737"/>
      <c r="BU392" s="730">
        <f t="shared" si="292"/>
        <v>0</v>
      </c>
      <c r="BV392" s="731">
        <f>Calibração!$F$33</f>
        <v>979.03868483289773</v>
      </c>
      <c r="BW392" s="732">
        <f t="shared" si="276"/>
        <v>0</v>
      </c>
      <c r="BX392" s="736">
        <f t="shared" si="277"/>
        <v>12.241379310344827</v>
      </c>
      <c r="BY392" s="734">
        <f t="shared" si="278"/>
        <v>0</v>
      </c>
      <c r="BZ392" s="85"/>
      <c r="CA392" s="88"/>
      <c r="CB392" s="88"/>
      <c r="CC392" s="89"/>
      <c r="CD392" s="89"/>
      <c r="CE392" s="89"/>
      <c r="CF392" s="89"/>
      <c r="CG392" s="89"/>
      <c r="CH392" s="89"/>
      <c r="CI392" s="89"/>
      <c r="CJ392" s="89"/>
      <c r="CK392" s="89"/>
      <c r="CL392" s="89"/>
      <c r="CM392" s="89"/>
      <c r="CN392" s="89"/>
      <c r="CO392" s="89"/>
      <c r="CP392" s="89"/>
      <c r="CQ392" s="89"/>
      <c r="CR392" s="89"/>
      <c r="CS392" s="89"/>
      <c r="CT392" s="89"/>
    </row>
    <row r="393" spans="1:98" ht="15.75" customHeight="1">
      <c r="A393" s="773"/>
      <c r="B393" s="1062" t="s">
        <v>264</v>
      </c>
      <c r="C393" s="1032"/>
      <c r="D393" s="1033"/>
      <c r="E393" s="736"/>
      <c r="F393" s="737"/>
      <c r="G393" s="730">
        <f t="shared" si="256"/>
        <v>0</v>
      </c>
      <c r="H393" s="731">
        <f>Calibração!$E$33</f>
        <v>1223.7983560411221</v>
      </c>
      <c r="I393" s="732">
        <f t="shared" si="257"/>
        <v>0</v>
      </c>
      <c r="J393" s="733">
        <f t="shared" si="258"/>
        <v>15.621212121212121</v>
      </c>
      <c r="K393" s="734">
        <f t="shared" si="259"/>
        <v>0</v>
      </c>
      <c r="L393" s="771"/>
      <c r="M393" s="1062" t="s">
        <v>264</v>
      </c>
      <c r="N393" s="1032"/>
      <c r="O393" s="1033"/>
      <c r="P393" s="736"/>
      <c r="Q393" s="737"/>
      <c r="R393" s="730">
        <f t="shared" si="290"/>
        <v>0</v>
      </c>
      <c r="S393" s="731">
        <f>Calibração!$G$28</f>
        <v>196.19696277508376</v>
      </c>
      <c r="T393" s="732">
        <f t="shared" si="260"/>
        <v>0</v>
      </c>
      <c r="U393" s="733">
        <f t="shared" si="261"/>
        <v>18.322033898305083</v>
      </c>
      <c r="V393" s="734">
        <f t="shared" si="262"/>
        <v>0</v>
      </c>
      <c r="W393" s="748"/>
      <c r="X393" s="1062" t="s">
        <v>264</v>
      </c>
      <c r="Y393" s="1032"/>
      <c r="Z393" s="1033"/>
      <c r="AA393" s="736"/>
      <c r="AB393" s="737"/>
      <c r="AC393" s="730">
        <f t="shared" si="263"/>
        <v>0</v>
      </c>
      <c r="AD393" s="731">
        <f>Calibração!$J$28</f>
        <v>130.79797518338916</v>
      </c>
      <c r="AE393" s="732">
        <f t="shared" si="264"/>
        <v>0</v>
      </c>
      <c r="AF393" s="733">
        <f t="shared" si="265"/>
        <v>10.416666666666666</v>
      </c>
      <c r="AG393" s="734">
        <f t="shared" si="266"/>
        <v>0</v>
      </c>
      <c r="AH393" s="748"/>
      <c r="AI393" s="1062" t="s">
        <v>264</v>
      </c>
      <c r="AJ393" s="1032"/>
      <c r="AK393" s="1033"/>
      <c r="AL393" s="736"/>
      <c r="AM393" s="737"/>
      <c r="AN393" s="730">
        <f t="shared" si="291"/>
        <v>0</v>
      </c>
      <c r="AO393" s="731">
        <f>Calibração!$J$28</f>
        <v>130.79797518338916</v>
      </c>
      <c r="AP393" s="732">
        <f t="shared" si="267"/>
        <v>0</v>
      </c>
      <c r="AQ393" s="733">
        <f t="shared" si="268"/>
        <v>11.47191011235955</v>
      </c>
      <c r="AR393" s="734">
        <f t="shared" si="269"/>
        <v>0</v>
      </c>
      <c r="AS393" s="748"/>
      <c r="AT393" s="1062" t="s">
        <v>264</v>
      </c>
      <c r="AU393" s="1032"/>
      <c r="AV393" s="1033"/>
      <c r="AW393" s="736"/>
      <c r="AX393" s="737"/>
      <c r="AY393" s="730">
        <f t="shared" si="289"/>
        <v>0</v>
      </c>
      <c r="AZ393" s="731">
        <f>Calibração!$D$33</f>
        <v>1631.731141388163</v>
      </c>
      <c r="BA393" s="732">
        <f t="shared" si="270"/>
        <v>0</v>
      </c>
      <c r="BB393" s="733">
        <f t="shared" si="271"/>
        <v>14.291666666666666</v>
      </c>
      <c r="BC393" s="734">
        <f t="shared" si="272"/>
        <v>0</v>
      </c>
      <c r="BD393" s="748"/>
      <c r="BE393" s="1062" t="s">
        <v>264</v>
      </c>
      <c r="BF393" s="1032"/>
      <c r="BG393" s="1033"/>
      <c r="BH393" s="736"/>
      <c r="BI393" s="737"/>
      <c r="BJ393" s="730">
        <f t="shared" si="288"/>
        <v>0</v>
      </c>
      <c r="BK393" s="731">
        <f>Calibração!$D$33</f>
        <v>1631.731141388163</v>
      </c>
      <c r="BL393" s="732">
        <f t="shared" si="273"/>
        <v>0</v>
      </c>
      <c r="BM393" s="736">
        <f t="shared" si="274"/>
        <v>12.181818181818182</v>
      </c>
      <c r="BN393" s="734">
        <f t="shared" si="275"/>
        <v>0</v>
      </c>
      <c r="BO393" s="748"/>
      <c r="BP393" s="1062" t="s">
        <v>264</v>
      </c>
      <c r="BQ393" s="1032"/>
      <c r="BR393" s="1033"/>
      <c r="BS393" s="736"/>
      <c r="BT393" s="737"/>
      <c r="BU393" s="730">
        <f t="shared" si="292"/>
        <v>0</v>
      </c>
      <c r="BV393" s="731">
        <f>Calibração!$F$33</f>
        <v>979.03868483289773</v>
      </c>
      <c r="BW393" s="732">
        <f t="shared" si="276"/>
        <v>0</v>
      </c>
      <c r="BX393" s="736">
        <f t="shared" si="277"/>
        <v>12.241379310344827</v>
      </c>
      <c r="BY393" s="734">
        <f t="shared" si="278"/>
        <v>0</v>
      </c>
      <c r="BZ393" s="85"/>
      <c r="CA393" s="88"/>
      <c r="CB393" s="88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</row>
    <row r="394" spans="1:98" ht="15.75" customHeight="1">
      <c r="A394" s="773"/>
      <c r="B394" s="1062" t="s">
        <v>138</v>
      </c>
      <c r="C394" s="1032"/>
      <c r="D394" s="1033"/>
      <c r="E394" s="736"/>
      <c r="F394" s="737"/>
      <c r="G394" s="730">
        <f t="shared" si="256"/>
        <v>0</v>
      </c>
      <c r="H394" s="731">
        <f>Calibração!$E$33</f>
        <v>1223.7983560411221</v>
      </c>
      <c r="I394" s="732">
        <f t="shared" si="257"/>
        <v>0</v>
      </c>
      <c r="J394" s="733">
        <f t="shared" si="258"/>
        <v>15.621212121212121</v>
      </c>
      <c r="K394" s="734">
        <f t="shared" si="259"/>
        <v>0</v>
      </c>
      <c r="L394" s="771"/>
      <c r="M394" s="1062" t="s">
        <v>138</v>
      </c>
      <c r="N394" s="1032"/>
      <c r="O394" s="1033"/>
      <c r="P394" s="736"/>
      <c r="Q394" s="737"/>
      <c r="R394" s="730">
        <f t="shared" si="290"/>
        <v>0</v>
      </c>
      <c r="S394" s="731">
        <f>Calibração!$G$28</f>
        <v>196.19696277508376</v>
      </c>
      <c r="T394" s="732">
        <f t="shared" si="260"/>
        <v>0</v>
      </c>
      <c r="U394" s="733">
        <f t="shared" si="261"/>
        <v>18.322033898305083</v>
      </c>
      <c r="V394" s="734">
        <f t="shared" si="262"/>
        <v>0</v>
      </c>
      <c r="W394" s="748"/>
      <c r="X394" s="1062" t="s">
        <v>138</v>
      </c>
      <c r="Y394" s="1032"/>
      <c r="Z394" s="1033"/>
      <c r="AA394" s="736"/>
      <c r="AB394" s="737"/>
      <c r="AC394" s="730">
        <f t="shared" si="263"/>
        <v>0</v>
      </c>
      <c r="AD394" s="731">
        <f>Calibração!$J$28</f>
        <v>130.79797518338916</v>
      </c>
      <c r="AE394" s="732">
        <f t="shared" si="264"/>
        <v>0</v>
      </c>
      <c r="AF394" s="733">
        <f t="shared" si="265"/>
        <v>10.416666666666666</v>
      </c>
      <c r="AG394" s="734">
        <f t="shared" si="266"/>
        <v>0</v>
      </c>
      <c r="AH394" s="748"/>
      <c r="AI394" s="1062" t="s">
        <v>138</v>
      </c>
      <c r="AJ394" s="1032"/>
      <c r="AK394" s="1033"/>
      <c r="AL394" s="736"/>
      <c r="AM394" s="737"/>
      <c r="AN394" s="730">
        <f t="shared" si="291"/>
        <v>0</v>
      </c>
      <c r="AO394" s="731">
        <f>Calibração!$J$28</f>
        <v>130.79797518338916</v>
      </c>
      <c r="AP394" s="732">
        <f t="shared" si="267"/>
        <v>0</v>
      </c>
      <c r="AQ394" s="733">
        <f t="shared" si="268"/>
        <v>11.47191011235955</v>
      </c>
      <c r="AR394" s="734">
        <f t="shared" si="269"/>
        <v>0</v>
      </c>
      <c r="AS394" s="748"/>
      <c r="AT394" s="1062" t="s">
        <v>138</v>
      </c>
      <c r="AU394" s="1032"/>
      <c r="AV394" s="1033"/>
      <c r="AW394" s="736"/>
      <c r="AX394" s="737"/>
      <c r="AY394" s="730">
        <f t="shared" si="289"/>
        <v>0</v>
      </c>
      <c r="AZ394" s="731">
        <f>Calibração!$D$33</f>
        <v>1631.731141388163</v>
      </c>
      <c r="BA394" s="732">
        <f t="shared" si="270"/>
        <v>0</v>
      </c>
      <c r="BB394" s="733">
        <f t="shared" si="271"/>
        <v>14.291666666666666</v>
      </c>
      <c r="BC394" s="734">
        <f t="shared" si="272"/>
        <v>0</v>
      </c>
      <c r="BD394" s="748"/>
      <c r="BE394" s="1062" t="s">
        <v>138</v>
      </c>
      <c r="BF394" s="1032"/>
      <c r="BG394" s="1033"/>
      <c r="BH394" s="736"/>
      <c r="BI394" s="737"/>
      <c r="BJ394" s="730">
        <f t="shared" si="288"/>
        <v>0</v>
      </c>
      <c r="BK394" s="731">
        <f>Calibração!$D$33</f>
        <v>1631.731141388163</v>
      </c>
      <c r="BL394" s="732">
        <f t="shared" si="273"/>
        <v>0</v>
      </c>
      <c r="BM394" s="736">
        <f t="shared" si="274"/>
        <v>12.181818181818182</v>
      </c>
      <c r="BN394" s="734">
        <f t="shared" si="275"/>
        <v>0</v>
      </c>
      <c r="BO394" s="748"/>
      <c r="BP394" s="1062" t="s">
        <v>138</v>
      </c>
      <c r="BQ394" s="1032"/>
      <c r="BR394" s="1033"/>
      <c r="BS394" s="736"/>
      <c r="BT394" s="737"/>
      <c r="BU394" s="730">
        <f t="shared" si="292"/>
        <v>0</v>
      </c>
      <c r="BV394" s="731">
        <f>Calibração!$F$33</f>
        <v>979.03868483289773</v>
      </c>
      <c r="BW394" s="732">
        <f t="shared" si="276"/>
        <v>0</v>
      </c>
      <c r="BX394" s="736">
        <f t="shared" si="277"/>
        <v>12.241379310344827</v>
      </c>
      <c r="BY394" s="734">
        <f t="shared" si="278"/>
        <v>0</v>
      </c>
      <c r="BZ394" s="85"/>
      <c r="CA394" s="88"/>
      <c r="CB394" s="88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</row>
    <row r="395" spans="1:98" ht="15.75" customHeight="1">
      <c r="A395" s="773"/>
      <c r="B395" s="1063" t="s">
        <v>212</v>
      </c>
      <c r="C395" s="1064"/>
      <c r="D395" s="1065"/>
      <c r="E395" s="740"/>
      <c r="F395" s="741"/>
      <c r="G395" s="754">
        <f t="shared" si="256"/>
        <v>0</v>
      </c>
      <c r="H395" s="742">
        <f>Calibração!$E$33</f>
        <v>1223.7983560411221</v>
      </c>
      <c r="I395" s="743">
        <f t="shared" si="257"/>
        <v>0</v>
      </c>
      <c r="J395" s="744">
        <f t="shared" si="258"/>
        <v>15.621212121212121</v>
      </c>
      <c r="K395" s="745">
        <f t="shared" si="259"/>
        <v>0</v>
      </c>
      <c r="L395" s="771"/>
      <c r="M395" s="1063" t="s">
        <v>212</v>
      </c>
      <c r="N395" s="1064"/>
      <c r="O395" s="1065"/>
      <c r="P395" s="740"/>
      <c r="Q395" s="741"/>
      <c r="R395" s="754">
        <f t="shared" si="290"/>
        <v>0</v>
      </c>
      <c r="S395" s="742">
        <f>Calibração!$G$28</f>
        <v>196.19696277508376</v>
      </c>
      <c r="T395" s="743">
        <f t="shared" si="260"/>
        <v>0</v>
      </c>
      <c r="U395" s="744">
        <f t="shared" si="261"/>
        <v>18.322033898305083</v>
      </c>
      <c r="V395" s="745">
        <f t="shared" si="262"/>
        <v>0</v>
      </c>
      <c r="W395" s="748"/>
      <c r="X395" s="1063" t="s">
        <v>212</v>
      </c>
      <c r="Y395" s="1064"/>
      <c r="Z395" s="1065"/>
      <c r="AA395" s="740"/>
      <c r="AB395" s="741"/>
      <c r="AC395" s="754">
        <f t="shared" si="263"/>
        <v>0</v>
      </c>
      <c r="AD395" s="742">
        <f>Calibração!$J$28</f>
        <v>130.79797518338916</v>
      </c>
      <c r="AE395" s="743">
        <f t="shared" si="264"/>
        <v>0</v>
      </c>
      <c r="AF395" s="744">
        <f t="shared" si="265"/>
        <v>10.416666666666666</v>
      </c>
      <c r="AG395" s="745">
        <f t="shared" si="266"/>
        <v>0</v>
      </c>
      <c r="AH395" s="748"/>
      <c r="AI395" s="1063" t="s">
        <v>212</v>
      </c>
      <c r="AJ395" s="1064"/>
      <c r="AK395" s="1065"/>
      <c r="AL395" s="740"/>
      <c r="AM395" s="741"/>
      <c r="AN395" s="754">
        <f t="shared" si="291"/>
        <v>0</v>
      </c>
      <c r="AO395" s="742">
        <f>Calibração!$J$28</f>
        <v>130.79797518338916</v>
      </c>
      <c r="AP395" s="743">
        <f t="shared" si="267"/>
        <v>0</v>
      </c>
      <c r="AQ395" s="744">
        <f t="shared" si="268"/>
        <v>11.47191011235955</v>
      </c>
      <c r="AR395" s="745">
        <f t="shared" si="269"/>
        <v>0</v>
      </c>
      <c r="AS395" s="748"/>
      <c r="AT395" s="1063" t="s">
        <v>212</v>
      </c>
      <c r="AU395" s="1064"/>
      <c r="AV395" s="1065"/>
      <c r="AW395" s="740"/>
      <c r="AX395" s="741"/>
      <c r="AY395" s="754">
        <f t="shared" si="289"/>
        <v>0</v>
      </c>
      <c r="AZ395" s="742">
        <f>Calibração!$D$33</f>
        <v>1631.731141388163</v>
      </c>
      <c r="BA395" s="743">
        <f t="shared" si="270"/>
        <v>0</v>
      </c>
      <c r="BB395" s="744">
        <f t="shared" si="271"/>
        <v>14.291666666666666</v>
      </c>
      <c r="BC395" s="745">
        <f t="shared" si="272"/>
        <v>0</v>
      </c>
      <c r="BD395" s="748"/>
      <c r="BE395" s="1063" t="s">
        <v>212</v>
      </c>
      <c r="BF395" s="1064"/>
      <c r="BG395" s="1065"/>
      <c r="BH395" s="740"/>
      <c r="BI395" s="741"/>
      <c r="BJ395" s="754">
        <f t="shared" si="288"/>
        <v>0</v>
      </c>
      <c r="BK395" s="742">
        <f>Calibração!$D$33</f>
        <v>1631.731141388163</v>
      </c>
      <c r="BL395" s="743">
        <f t="shared" si="273"/>
        <v>0</v>
      </c>
      <c r="BM395" s="740">
        <f t="shared" si="274"/>
        <v>12.181818181818182</v>
      </c>
      <c r="BN395" s="745">
        <f t="shared" si="275"/>
        <v>0</v>
      </c>
      <c r="BO395" s="748"/>
      <c r="BP395" s="1063" t="s">
        <v>212</v>
      </c>
      <c r="BQ395" s="1064"/>
      <c r="BR395" s="1065"/>
      <c r="BS395" s="740"/>
      <c r="BT395" s="741"/>
      <c r="BU395" s="754">
        <f t="shared" si="292"/>
        <v>0</v>
      </c>
      <c r="BV395" s="742">
        <f>Calibração!$F$33</f>
        <v>979.03868483289773</v>
      </c>
      <c r="BW395" s="743">
        <f t="shared" si="276"/>
        <v>0</v>
      </c>
      <c r="BX395" s="740">
        <f t="shared" si="277"/>
        <v>12.241379310344827</v>
      </c>
      <c r="BY395" s="745">
        <f t="shared" si="278"/>
        <v>0</v>
      </c>
      <c r="BZ395" s="85"/>
      <c r="CA395" s="88"/>
      <c r="CB395" s="88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/>
      <c r="CM395" s="89"/>
      <c r="CN395" s="89"/>
      <c r="CO395" s="89"/>
      <c r="CP395" s="89"/>
      <c r="CQ395" s="89"/>
      <c r="CR395" s="89"/>
      <c r="CS395" s="89"/>
      <c r="CT395" s="89"/>
    </row>
    <row r="396" spans="1:98" ht="15.75" customHeight="1">
      <c r="A396" s="773"/>
      <c r="B396" s="746"/>
      <c r="C396" s="747"/>
      <c r="D396" s="747"/>
      <c r="E396" s="747"/>
      <c r="F396" s="747"/>
      <c r="G396" s="747"/>
      <c r="H396" s="748"/>
      <c r="I396" s="748"/>
      <c r="J396" s="749" t="s">
        <v>266</v>
      </c>
      <c r="K396" s="750">
        <f>I352</f>
        <v>1</v>
      </c>
      <c r="L396" s="771"/>
      <c r="M396" s="746"/>
      <c r="N396" s="747"/>
      <c r="O396" s="747"/>
      <c r="P396" s="747"/>
      <c r="Q396" s="747"/>
      <c r="R396" s="747"/>
      <c r="S396" s="748"/>
      <c r="T396" s="748"/>
      <c r="U396" s="749" t="s">
        <v>266</v>
      </c>
      <c r="V396" s="750">
        <f>T352</f>
        <v>1</v>
      </c>
      <c r="W396" s="748"/>
      <c r="X396" s="746"/>
      <c r="Y396" s="747"/>
      <c r="Z396" s="747"/>
      <c r="AA396" s="747"/>
      <c r="AB396" s="747"/>
      <c r="AC396" s="747"/>
      <c r="AD396" s="748"/>
      <c r="AE396" s="748"/>
      <c r="AF396" s="749" t="s">
        <v>266</v>
      </c>
      <c r="AG396" s="750">
        <f>AE352</f>
        <v>1</v>
      </c>
      <c r="AH396" s="748"/>
      <c r="AI396" s="746"/>
      <c r="AJ396" s="747"/>
      <c r="AK396" s="747"/>
      <c r="AL396" s="747"/>
      <c r="AM396" s="747"/>
      <c r="AN396" s="747"/>
      <c r="AO396" s="748"/>
      <c r="AP396" s="748"/>
      <c r="AQ396" s="749" t="s">
        <v>266</v>
      </c>
      <c r="AR396" s="750">
        <f>AP352</f>
        <v>1</v>
      </c>
      <c r="AS396" s="748"/>
      <c r="AT396" s="746"/>
      <c r="AU396" s="747"/>
      <c r="AV396" s="747"/>
      <c r="AW396" s="747"/>
      <c r="AX396" s="747"/>
      <c r="AY396" s="747"/>
      <c r="AZ396" s="748"/>
      <c r="BA396" s="748"/>
      <c r="BB396" s="749" t="s">
        <v>266</v>
      </c>
      <c r="BC396" s="750">
        <f>BA352</f>
        <v>1</v>
      </c>
      <c r="BD396" s="748"/>
      <c r="BE396" s="746"/>
      <c r="BF396" s="747"/>
      <c r="BG396" s="747"/>
      <c r="BH396" s="747"/>
      <c r="BI396" s="747"/>
      <c r="BJ396" s="747"/>
      <c r="BK396" s="748"/>
      <c r="BL396" s="748"/>
      <c r="BM396" s="749" t="s">
        <v>266</v>
      </c>
      <c r="BN396" s="750">
        <f>BL352</f>
        <v>1</v>
      </c>
      <c r="BO396" s="748"/>
      <c r="BP396" s="1035"/>
      <c r="BQ396" s="1036"/>
      <c r="BR396" s="1037"/>
      <c r="BS396" s="747"/>
      <c r="BT396" s="747"/>
      <c r="BU396" s="747"/>
      <c r="BV396" s="748"/>
      <c r="BW396" s="748"/>
      <c r="BX396" s="749" t="s">
        <v>266</v>
      </c>
      <c r="BY396" s="750">
        <f>BW352</f>
        <v>1</v>
      </c>
      <c r="BZ396" s="85"/>
      <c r="CA396" s="88"/>
      <c r="CB396" s="88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</row>
    <row r="397" spans="1:98" ht="15.75" customHeight="1">
      <c r="A397" s="773"/>
      <c r="B397" s="751"/>
      <c r="C397" s="752"/>
      <c r="D397" s="752"/>
      <c r="E397" s="752"/>
      <c r="F397" s="752"/>
      <c r="G397" s="752"/>
      <c r="H397" s="1066" t="s">
        <v>268</v>
      </c>
      <c r="I397" s="1053"/>
      <c r="J397" s="1067"/>
      <c r="K397" s="753">
        <f>SUM(K355:K395)*K396</f>
        <v>284050.00259185967</v>
      </c>
      <c r="L397" s="771"/>
      <c r="M397" s="751"/>
      <c r="N397" s="752"/>
      <c r="O397" s="752"/>
      <c r="P397" s="752"/>
      <c r="Q397" s="752"/>
      <c r="R397" s="752"/>
      <c r="S397" s="1066" t="s">
        <v>268</v>
      </c>
      <c r="T397" s="1053"/>
      <c r="U397" s="1067"/>
      <c r="V397" s="753">
        <f>SUM(V355:V395)*V396</f>
        <v>85314.148188058505</v>
      </c>
      <c r="W397" s="748"/>
      <c r="X397" s="751"/>
      <c r="Y397" s="752"/>
      <c r="Z397" s="752"/>
      <c r="AA397" s="752"/>
      <c r="AB397" s="752"/>
      <c r="AC397" s="752"/>
      <c r="AD397" s="1066" t="s">
        <v>268</v>
      </c>
      <c r="AE397" s="1053"/>
      <c r="AF397" s="1067"/>
      <c r="AG397" s="753">
        <f>SUM(AG355:AG395)*AG396</f>
        <v>51094.921025639138</v>
      </c>
      <c r="AH397" s="748"/>
      <c r="AI397" s="751"/>
      <c r="AJ397" s="752"/>
      <c r="AK397" s="752"/>
      <c r="AL397" s="752"/>
      <c r="AM397" s="752"/>
      <c r="AN397" s="752"/>
      <c r="AO397" s="1066" t="s">
        <v>268</v>
      </c>
      <c r="AP397" s="1053"/>
      <c r="AQ397" s="1067"/>
      <c r="AR397" s="753">
        <f>SUM(AR355:AR395)*AR396</f>
        <v>63945.477702408971</v>
      </c>
      <c r="AS397" s="748"/>
      <c r="AT397" s="751"/>
      <c r="AU397" s="752"/>
      <c r="AV397" s="752"/>
      <c r="AW397" s="752"/>
      <c r="AX397" s="752"/>
      <c r="AY397" s="752"/>
      <c r="AZ397" s="1066" t="s">
        <v>268</v>
      </c>
      <c r="BA397" s="1053"/>
      <c r="BB397" s="1067"/>
      <c r="BC397" s="753">
        <f>SUM(BC355:BC395)*BC396</f>
        <v>296337.59377689473</v>
      </c>
      <c r="BD397" s="748"/>
      <c r="BE397" s="751"/>
      <c r="BF397" s="752"/>
      <c r="BG397" s="752"/>
      <c r="BH397" s="752"/>
      <c r="BI397" s="752"/>
      <c r="BJ397" s="752"/>
      <c r="BK397" s="1066" t="s">
        <v>268</v>
      </c>
      <c r="BL397" s="1053"/>
      <c r="BM397" s="1067"/>
      <c r="BN397" s="753">
        <f>SUM(BN355:BN395)*BN396</f>
        <v>360225.88000881294</v>
      </c>
      <c r="BO397" s="748"/>
      <c r="BP397" s="751"/>
      <c r="BQ397" s="752"/>
      <c r="BR397" s="752"/>
      <c r="BS397" s="752"/>
      <c r="BT397" s="752"/>
      <c r="BU397" s="752"/>
      <c r="BV397" s="1066" t="s">
        <v>268</v>
      </c>
      <c r="BW397" s="1053"/>
      <c r="BX397" s="1067"/>
      <c r="BY397" s="753">
        <f>SUM(BY355:BY395)*BY396</f>
        <v>258564.27319998655</v>
      </c>
      <c r="BZ397" s="85"/>
      <c r="CA397" s="88"/>
      <c r="CB397" s="88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139"/>
    </row>
    <row r="398" spans="1:98" ht="15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6"/>
      <c r="M398" s="88"/>
      <c r="N398" s="88"/>
      <c r="O398" s="88"/>
      <c r="P398" s="88"/>
      <c r="Q398" s="140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140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140"/>
      <c r="BJ398" s="88"/>
      <c r="BK398" s="88"/>
      <c r="BL398" s="88"/>
      <c r="BM398" s="140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140"/>
      <c r="BY398" s="88"/>
      <c r="BZ398" s="85"/>
      <c r="CA398" s="88"/>
      <c r="CB398" s="88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</row>
    <row r="399" spans="1:98" ht="15.75" customHeight="1">
      <c r="A399" s="85"/>
      <c r="B399" s="1060" t="s">
        <v>269</v>
      </c>
      <c r="C399" s="1006"/>
      <c r="D399" s="1006"/>
      <c r="E399" s="1006"/>
      <c r="F399" s="1006"/>
      <c r="G399" s="1006"/>
      <c r="H399" s="1006"/>
      <c r="I399" s="1006"/>
      <c r="J399" s="1006"/>
      <c r="K399" s="1028"/>
      <c r="L399" s="86"/>
      <c r="M399" s="1060" t="s">
        <v>269</v>
      </c>
      <c r="N399" s="1006"/>
      <c r="O399" s="1006"/>
      <c r="P399" s="1006"/>
      <c r="Q399" s="1006"/>
      <c r="R399" s="1006"/>
      <c r="S399" s="1006"/>
      <c r="T399" s="1006"/>
      <c r="U399" s="1006"/>
      <c r="V399" s="1028"/>
      <c r="W399" s="88"/>
      <c r="X399" s="1060" t="s">
        <v>269</v>
      </c>
      <c r="Y399" s="1006"/>
      <c r="Z399" s="1006"/>
      <c r="AA399" s="1006"/>
      <c r="AB399" s="1006"/>
      <c r="AC399" s="1006"/>
      <c r="AD399" s="1006"/>
      <c r="AE399" s="1006"/>
      <c r="AF399" s="1006"/>
      <c r="AG399" s="1028"/>
      <c r="AH399" s="88"/>
      <c r="AI399" s="1060" t="s">
        <v>269</v>
      </c>
      <c r="AJ399" s="1006"/>
      <c r="AK399" s="1006"/>
      <c r="AL399" s="1006"/>
      <c r="AM399" s="1006"/>
      <c r="AN399" s="1006"/>
      <c r="AO399" s="1006"/>
      <c r="AP399" s="1006"/>
      <c r="AQ399" s="1006"/>
      <c r="AR399" s="1028"/>
      <c r="AS399" s="88"/>
      <c r="AT399" s="1060" t="s">
        <v>269</v>
      </c>
      <c r="AU399" s="1006"/>
      <c r="AV399" s="1006"/>
      <c r="AW399" s="1006"/>
      <c r="AX399" s="1006"/>
      <c r="AY399" s="1006"/>
      <c r="AZ399" s="1006"/>
      <c r="BA399" s="1006"/>
      <c r="BB399" s="1006"/>
      <c r="BC399" s="1028"/>
      <c r="BD399" s="88"/>
      <c r="BE399" s="1060" t="s">
        <v>269</v>
      </c>
      <c r="BF399" s="1006"/>
      <c r="BG399" s="1006"/>
      <c r="BH399" s="1006"/>
      <c r="BI399" s="1006"/>
      <c r="BJ399" s="1006"/>
      <c r="BK399" s="1006"/>
      <c r="BL399" s="1006"/>
      <c r="BM399" s="1006"/>
      <c r="BN399" s="1028"/>
      <c r="BO399" s="88"/>
      <c r="BP399" s="1060" t="s">
        <v>269</v>
      </c>
      <c r="BQ399" s="1006"/>
      <c r="BR399" s="1006"/>
      <c r="BS399" s="1006"/>
      <c r="BT399" s="1006"/>
      <c r="BU399" s="1006"/>
      <c r="BV399" s="1006"/>
      <c r="BW399" s="1006"/>
      <c r="BX399" s="1006"/>
      <c r="BY399" s="1028"/>
      <c r="BZ399" s="85"/>
      <c r="CA399" s="88"/>
      <c r="CB399" s="88"/>
      <c r="CC399" s="89"/>
      <c r="CD399" s="89"/>
      <c r="CE399" s="89"/>
      <c r="CF399" s="89"/>
      <c r="CG399" s="89"/>
      <c r="CH399" s="89"/>
      <c r="CI399" s="89"/>
      <c r="CJ399" s="89"/>
      <c r="CK399" s="89"/>
      <c r="CL399" s="89"/>
      <c r="CM399" s="89"/>
      <c r="CN399" s="89"/>
      <c r="CO399" s="89"/>
      <c r="CP399" s="89"/>
      <c r="CQ399" s="89"/>
      <c r="CR399" s="89"/>
      <c r="CS399" s="89"/>
      <c r="CT399" s="89"/>
    </row>
    <row r="400" spans="1:98" ht="15.75" customHeight="1">
      <c r="A400" s="1068" t="s">
        <v>294</v>
      </c>
      <c r="B400" s="90" t="s">
        <v>233</v>
      </c>
      <c r="C400" s="91">
        <v>43763</v>
      </c>
      <c r="D400" s="92" t="s">
        <v>234</v>
      </c>
      <c r="E400" s="1020" t="s">
        <v>235</v>
      </c>
      <c r="F400" s="1021"/>
      <c r="G400" s="93" t="s">
        <v>236</v>
      </c>
      <c r="H400" s="94" t="s">
        <v>237</v>
      </c>
      <c r="I400" s="158">
        <v>5</v>
      </c>
      <c r="J400" s="96" t="s">
        <v>238</v>
      </c>
      <c r="K400" s="97" t="s">
        <v>239</v>
      </c>
      <c r="L400" s="86"/>
      <c r="M400" s="90" t="s">
        <v>233</v>
      </c>
      <c r="N400" s="91">
        <v>43763</v>
      </c>
      <c r="O400" s="92" t="s">
        <v>234</v>
      </c>
      <c r="P400" s="1020" t="s">
        <v>240</v>
      </c>
      <c r="Q400" s="1021"/>
      <c r="R400" s="93" t="s">
        <v>236</v>
      </c>
      <c r="S400" s="94" t="s">
        <v>237</v>
      </c>
      <c r="T400" s="95">
        <v>1</v>
      </c>
      <c r="U400" s="96" t="s">
        <v>238</v>
      </c>
      <c r="V400" s="97" t="s">
        <v>239</v>
      </c>
      <c r="W400" s="88"/>
      <c r="X400" s="90" t="s">
        <v>233</v>
      </c>
      <c r="Y400" s="91">
        <v>43763</v>
      </c>
      <c r="Z400" s="92" t="s">
        <v>234</v>
      </c>
      <c r="AA400" s="1020" t="s">
        <v>241</v>
      </c>
      <c r="AB400" s="1021"/>
      <c r="AC400" s="93" t="s">
        <v>236</v>
      </c>
      <c r="AD400" s="94" t="s">
        <v>237</v>
      </c>
      <c r="AE400" s="95">
        <v>1</v>
      </c>
      <c r="AF400" s="96" t="s">
        <v>238</v>
      </c>
      <c r="AG400" s="97" t="s">
        <v>239</v>
      </c>
      <c r="AH400" s="142"/>
      <c r="AI400" s="90" t="s">
        <v>233</v>
      </c>
      <c r="AJ400" s="91">
        <v>43763</v>
      </c>
      <c r="AK400" s="92" t="s">
        <v>234</v>
      </c>
      <c r="AL400" s="1020" t="s">
        <v>242</v>
      </c>
      <c r="AM400" s="1021"/>
      <c r="AN400" s="93" t="s">
        <v>236</v>
      </c>
      <c r="AO400" s="94" t="s">
        <v>237</v>
      </c>
      <c r="AP400" s="95">
        <v>1</v>
      </c>
      <c r="AQ400" s="96" t="s">
        <v>238</v>
      </c>
      <c r="AR400" s="97" t="s">
        <v>239</v>
      </c>
      <c r="AS400" s="88"/>
      <c r="AT400" s="90" t="s">
        <v>233</v>
      </c>
      <c r="AU400" s="91">
        <v>43763</v>
      </c>
      <c r="AV400" s="92" t="s">
        <v>234</v>
      </c>
      <c r="AW400" s="1020" t="s">
        <v>243</v>
      </c>
      <c r="AX400" s="1021"/>
      <c r="AY400" s="93" t="s">
        <v>236</v>
      </c>
      <c r="AZ400" s="94">
        <v>1</v>
      </c>
      <c r="BA400" s="158">
        <v>5</v>
      </c>
      <c r="BB400" s="96" t="s">
        <v>238</v>
      </c>
      <c r="BC400" s="97" t="s">
        <v>239</v>
      </c>
      <c r="BD400" s="142"/>
      <c r="BE400" s="90" t="s">
        <v>233</v>
      </c>
      <c r="BF400" s="91">
        <v>43763</v>
      </c>
      <c r="BG400" s="92" t="s">
        <v>234</v>
      </c>
      <c r="BH400" s="1020" t="s">
        <v>244</v>
      </c>
      <c r="BI400" s="1021"/>
      <c r="BJ400" s="93" t="s">
        <v>236</v>
      </c>
      <c r="BK400" s="94" t="s">
        <v>237</v>
      </c>
      <c r="BL400" s="158">
        <v>5</v>
      </c>
      <c r="BM400" s="96" t="s">
        <v>238</v>
      </c>
      <c r="BN400" s="97" t="s">
        <v>239</v>
      </c>
      <c r="BO400" s="88"/>
      <c r="BP400" s="90" t="s">
        <v>233</v>
      </c>
      <c r="BQ400" s="91">
        <v>43763</v>
      </c>
      <c r="BR400" s="92" t="s">
        <v>234</v>
      </c>
      <c r="BS400" s="1020" t="s">
        <v>245</v>
      </c>
      <c r="BT400" s="1021"/>
      <c r="BU400" s="93" t="s">
        <v>236</v>
      </c>
      <c r="BV400" s="94" t="s">
        <v>237</v>
      </c>
      <c r="BW400" s="158">
        <v>5</v>
      </c>
      <c r="BX400" s="96" t="s">
        <v>238</v>
      </c>
      <c r="BY400" s="97" t="s">
        <v>239</v>
      </c>
      <c r="BZ400" s="85"/>
      <c r="CA400" s="142"/>
      <c r="CB400" s="142"/>
      <c r="CC400" s="143"/>
      <c r="CD400" s="143"/>
      <c r="CE400" s="143"/>
      <c r="CF400" s="143"/>
      <c r="CG400" s="143"/>
      <c r="CH400" s="143"/>
      <c r="CI400" s="143"/>
      <c r="CJ400" s="143"/>
      <c r="CK400" s="143"/>
      <c r="CL400" s="143"/>
      <c r="CM400" s="143"/>
      <c r="CN400" s="143"/>
      <c r="CO400" s="143"/>
      <c r="CP400" s="143"/>
      <c r="CQ400" s="143"/>
      <c r="CR400" s="143"/>
      <c r="CS400" s="143"/>
      <c r="CT400" s="143"/>
    </row>
    <row r="401" spans="1:98" ht="15.75" customHeight="1">
      <c r="A401" s="1018"/>
      <c r="B401" s="98" t="s">
        <v>246</v>
      </c>
      <c r="C401" s="159">
        <v>5</v>
      </c>
      <c r="D401" s="98" t="s">
        <v>247</v>
      </c>
      <c r="E401" s="100" t="s">
        <v>248</v>
      </c>
      <c r="F401" s="101" t="s">
        <v>249</v>
      </c>
      <c r="G401" s="102">
        <f>Calibração!F33</f>
        <v>979.03868483289773</v>
      </c>
      <c r="H401" s="1022" t="s">
        <v>250</v>
      </c>
      <c r="I401" s="1007"/>
      <c r="J401" s="99">
        <f>'Concentração amostra - Densidad'!B17</f>
        <v>1031</v>
      </c>
      <c r="K401" s="146">
        <f>'Concentração amostra - Densidad'!C17</f>
        <v>66</v>
      </c>
      <c r="L401" s="86"/>
      <c r="M401" s="98" t="s">
        <v>246</v>
      </c>
      <c r="N401" s="159">
        <v>3</v>
      </c>
      <c r="O401" s="98" t="s">
        <v>247</v>
      </c>
      <c r="P401" s="100" t="s">
        <v>248</v>
      </c>
      <c r="Q401" s="101" t="s">
        <v>249</v>
      </c>
      <c r="R401" s="102">
        <f>Calibração!D33</f>
        <v>1631.731141388163</v>
      </c>
      <c r="S401" s="1022" t="s">
        <v>250</v>
      </c>
      <c r="T401" s="1007"/>
      <c r="U401" s="99">
        <f>'Concentração amostra - Densidad'!B18</f>
        <v>1081</v>
      </c>
      <c r="V401" s="146">
        <f>'Concentração amostra - Densidad'!C18</f>
        <v>59</v>
      </c>
      <c r="W401" s="88"/>
      <c r="X401" s="98" t="s">
        <v>246</v>
      </c>
      <c r="Y401" s="159">
        <v>3</v>
      </c>
      <c r="Z401" s="98" t="s">
        <v>247</v>
      </c>
      <c r="AA401" s="100" t="s">
        <v>248</v>
      </c>
      <c r="AB401" s="101" t="s">
        <v>249</v>
      </c>
      <c r="AC401" s="102">
        <f>Calibração!D33</f>
        <v>1631.731141388163</v>
      </c>
      <c r="AD401" s="1022" t="s">
        <v>250</v>
      </c>
      <c r="AE401" s="1007"/>
      <c r="AF401" s="99">
        <f>'Concentração amostra - Densidad'!B19</f>
        <v>1000</v>
      </c>
      <c r="AG401" s="146">
        <f>'Concentração amostra - Densidad'!C19</f>
        <v>96</v>
      </c>
      <c r="AH401" s="88"/>
      <c r="AI401" s="98" t="s">
        <v>246</v>
      </c>
      <c r="AJ401" s="159">
        <v>4</v>
      </c>
      <c r="AK401" s="98" t="s">
        <v>247</v>
      </c>
      <c r="AL401" s="100" t="s">
        <v>248</v>
      </c>
      <c r="AM401" s="101" t="s">
        <v>249</v>
      </c>
      <c r="AN401" s="102">
        <f>Calibração!E33</f>
        <v>1223.7983560411221</v>
      </c>
      <c r="AO401" s="1022" t="s">
        <v>250</v>
      </c>
      <c r="AP401" s="1007"/>
      <c r="AQ401" s="99">
        <f>'Concentração amostra - Densidad'!B20</f>
        <v>1021</v>
      </c>
      <c r="AR401" s="146">
        <f>'Concentração amostra - Densidad'!C20</f>
        <v>89</v>
      </c>
      <c r="AS401" s="88"/>
      <c r="AT401" s="98" t="s">
        <v>246</v>
      </c>
      <c r="AU401" s="159">
        <v>4</v>
      </c>
      <c r="AV401" s="98" t="s">
        <v>247</v>
      </c>
      <c r="AW401" s="100" t="s">
        <v>248</v>
      </c>
      <c r="AX401" s="101" t="s">
        <v>249</v>
      </c>
      <c r="AY401" s="102">
        <f>Calibração!E33</f>
        <v>1223.7983560411221</v>
      </c>
      <c r="AZ401" s="1022" t="s">
        <v>250</v>
      </c>
      <c r="BA401" s="1007"/>
      <c r="BB401" s="99">
        <f>'Concentração amostra - Densidad'!B21</f>
        <v>1029</v>
      </c>
      <c r="BC401" s="146">
        <f>'Concentração amostra - Densidad'!C21</f>
        <v>72</v>
      </c>
      <c r="BD401" s="88"/>
      <c r="BE401" s="98" t="s">
        <v>246</v>
      </c>
      <c r="BF401" s="99">
        <v>6</v>
      </c>
      <c r="BG401" s="98" t="s">
        <v>247</v>
      </c>
      <c r="BH401" s="100" t="s">
        <v>248</v>
      </c>
      <c r="BI401" s="101" t="s">
        <v>249</v>
      </c>
      <c r="BJ401" s="102">
        <f>Calibração!G33</f>
        <v>815.8655706940815</v>
      </c>
      <c r="BK401" s="1022" t="s">
        <v>250</v>
      </c>
      <c r="BL401" s="1007"/>
      <c r="BM401" s="99">
        <f>'Concentração amostra - Densidad'!B22</f>
        <v>1072</v>
      </c>
      <c r="BN401" s="146">
        <f>'Concentração amostra - Densidad'!C22</f>
        <v>88</v>
      </c>
      <c r="BO401" s="88"/>
      <c r="BP401" s="98" t="s">
        <v>246</v>
      </c>
      <c r="BQ401" s="159">
        <v>5</v>
      </c>
      <c r="BR401" s="98" t="s">
        <v>247</v>
      </c>
      <c r="BS401" s="100" t="s">
        <v>248</v>
      </c>
      <c r="BT401" s="101" t="s">
        <v>249</v>
      </c>
      <c r="BU401" s="102">
        <f>Calibração!F33</f>
        <v>979.03868483289773</v>
      </c>
      <c r="BV401" s="1022" t="s">
        <v>250</v>
      </c>
      <c r="BW401" s="1007"/>
      <c r="BX401" s="99">
        <f>'Concentração amostra - Densidad'!B23</f>
        <v>1065</v>
      </c>
      <c r="BY401" s="146">
        <f>'Concentração amostra - Densidad'!C23</f>
        <v>87</v>
      </c>
      <c r="BZ401" s="1068" t="s">
        <v>294</v>
      </c>
      <c r="CA401" s="88"/>
      <c r="CB401" s="88"/>
      <c r="CC401" s="89"/>
      <c r="CD401" s="89"/>
      <c r="CE401" s="89"/>
      <c r="CF401" s="89"/>
      <c r="CG401" s="89"/>
      <c r="CH401" s="89"/>
      <c r="CI401" s="89"/>
      <c r="CJ401" s="89"/>
      <c r="CK401" s="89"/>
      <c r="CL401" s="89"/>
      <c r="CM401" s="89"/>
      <c r="CN401" s="89"/>
      <c r="CO401" s="89"/>
      <c r="CP401" s="89"/>
      <c r="CQ401" s="89"/>
      <c r="CR401" s="89"/>
      <c r="CS401" s="89"/>
      <c r="CT401" s="89"/>
    </row>
    <row r="402" spans="1:98" ht="15.75" customHeight="1">
      <c r="A402" s="1018"/>
      <c r="B402" s="1024" t="s">
        <v>251</v>
      </c>
      <c r="C402" s="1025"/>
      <c r="D402" s="1021"/>
      <c r="E402" s="92" t="s">
        <v>252</v>
      </c>
      <c r="F402" s="103" t="s">
        <v>253</v>
      </c>
      <c r="G402" s="92" t="s">
        <v>254</v>
      </c>
      <c r="H402" s="104" t="s">
        <v>255</v>
      </c>
      <c r="I402" s="92" t="s">
        <v>256</v>
      </c>
      <c r="J402" s="92" t="s">
        <v>257</v>
      </c>
      <c r="K402" s="97" t="s">
        <v>258</v>
      </c>
      <c r="L402" s="86"/>
      <c r="M402" s="1024" t="s">
        <v>251</v>
      </c>
      <c r="N402" s="1025"/>
      <c r="O402" s="1021"/>
      <c r="P402" s="92" t="s">
        <v>252</v>
      </c>
      <c r="Q402" s="103" t="s">
        <v>253</v>
      </c>
      <c r="R402" s="92" t="s">
        <v>254</v>
      </c>
      <c r="S402" s="104" t="s">
        <v>255</v>
      </c>
      <c r="T402" s="92" t="s">
        <v>256</v>
      </c>
      <c r="U402" s="92" t="s">
        <v>257</v>
      </c>
      <c r="V402" s="97" t="s">
        <v>258</v>
      </c>
      <c r="W402" s="88"/>
      <c r="X402" s="1024" t="s">
        <v>251</v>
      </c>
      <c r="Y402" s="1025"/>
      <c r="Z402" s="1021"/>
      <c r="AA402" s="92" t="s">
        <v>252</v>
      </c>
      <c r="AB402" s="103" t="s">
        <v>253</v>
      </c>
      <c r="AC402" s="92" t="s">
        <v>254</v>
      </c>
      <c r="AD402" s="104" t="s">
        <v>255</v>
      </c>
      <c r="AE402" s="92" t="s">
        <v>256</v>
      </c>
      <c r="AF402" s="92" t="s">
        <v>257</v>
      </c>
      <c r="AG402" s="97" t="s">
        <v>258</v>
      </c>
      <c r="AH402" s="88"/>
      <c r="AI402" s="1024" t="s">
        <v>251</v>
      </c>
      <c r="AJ402" s="1025"/>
      <c r="AK402" s="1021"/>
      <c r="AL402" s="92" t="s">
        <v>252</v>
      </c>
      <c r="AM402" s="103" t="s">
        <v>253</v>
      </c>
      <c r="AN402" s="92" t="s">
        <v>254</v>
      </c>
      <c r="AO402" s="104" t="s">
        <v>255</v>
      </c>
      <c r="AP402" s="92" t="s">
        <v>256</v>
      </c>
      <c r="AQ402" s="92" t="s">
        <v>257</v>
      </c>
      <c r="AR402" s="97" t="s">
        <v>258</v>
      </c>
      <c r="AS402" s="88"/>
      <c r="AT402" s="1024" t="s">
        <v>251</v>
      </c>
      <c r="AU402" s="1025"/>
      <c r="AV402" s="1021"/>
      <c r="AW402" s="92" t="s">
        <v>252</v>
      </c>
      <c r="AX402" s="103" t="s">
        <v>253</v>
      </c>
      <c r="AY402" s="92" t="s">
        <v>254</v>
      </c>
      <c r="AZ402" s="104" t="s">
        <v>255</v>
      </c>
      <c r="BA402" s="92" t="s">
        <v>256</v>
      </c>
      <c r="BB402" s="92" t="s">
        <v>257</v>
      </c>
      <c r="BC402" s="97" t="s">
        <v>258</v>
      </c>
      <c r="BD402" s="88"/>
      <c r="BE402" s="1024" t="s">
        <v>251</v>
      </c>
      <c r="BF402" s="1025"/>
      <c r="BG402" s="1021"/>
      <c r="BH402" s="92" t="s">
        <v>252</v>
      </c>
      <c r="BI402" s="103" t="s">
        <v>253</v>
      </c>
      <c r="BJ402" s="92" t="s">
        <v>254</v>
      </c>
      <c r="BK402" s="104" t="s">
        <v>255</v>
      </c>
      <c r="BL402" s="92" t="s">
        <v>256</v>
      </c>
      <c r="BM402" s="92" t="s">
        <v>257</v>
      </c>
      <c r="BN402" s="97" t="s">
        <v>258</v>
      </c>
      <c r="BO402" s="88"/>
      <c r="BP402" s="1024" t="s">
        <v>251</v>
      </c>
      <c r="BQ402" s="1025"/>
      <c r="BR402" s="1021"/>
      <c r="BS402" s="92" t="s">
        <v>252</v>
      </c>
      <c r="BT402" s="103" t="s">
        <v>253</v>
      </c>
      <c r="BU402" s="92" t="s">
        <v>254</v>
      </c>
      <c r="BV402" s="104" t="s">
        <v>255</v>
      </c>
      <c r="BW402" s="92" t="s">
        <v>256</v>
      </c>
      <c r="BX402" s="92" t="s">
        <v>257</v>
      </c>
      <c r="BY402" s="97" t="s">
        <v>258</v>
      </c>
      <c r="BZ402" s="1018"/>
      <c r="CA402" s="88"/>
      <c r="CB402" s="88"/>
      <c r="CC402" s="89"/>
      <c r="CD402" s="89"/>
      <c r="CE402" s="89"/>
      <c r="CF402" s="89"/>
      <c r="CG402" s="89"/>
      <c r="CH402" s="89"/>
      <c r="CI402" s="89"/>
      <c r="CJ402" s="89"/>
      <c r="CK402" s="89"/>
      <c r="CL402" s="89"/>
      <c r="CM402" s="89"/>
      <c r="CN402" s="89"/>
      <c r="CO402" s="89"/>
      <c r="CP402" s="89"/>
      <c r="CQ402" s="89"/>
      <c r="CR402" s="89"/>
      <c r="CS402" s="89"/>
      <c r="CT402" s="89"/>
    </row>
    <row r="403" spans="1:98" ht="15.75" customHeight="1">
      <c r="A403" s="1018"/>
      <c r="B403" s="1026" t="s">
        <v>20</v>
      </c>
      <c r="C403" s="1009"/>
      <c r="D403" s="1010"/>
      <c r="E403" s="160">
        <v>0</v>
      </c>
      <c r="F403" s="106">
        <f>'Cél.por tricoma'!CU6</f>
        <v>6.8181818181818183</v>
      </c>
      <c r="G403" s="107">
        <f t="shared" ref="G403:G443" si="293">AW403*F403</f>
        <v>0</v>
      </c>
      <c r="H403" s="108">
        <f t="shared" ref="H403:H443" si="294">$G$401</f>
        <v>979.03868483289773</v>
      </c>
      <c r="I403" s="109">
        <f t="shared" ref="I403:I443" si="295">G403*H403</f>
        <v>0</v>
      </c>
      <c r="J403" s="110">
        <f t="shared" ref="J403:J443" si="296">$J$401/$K$401</f>
        <v>15.621212121212121</v>
      </c>
      <c r="K403" s="111">
        <f t="shared" ref="K403:K443" si="297">I403/J403</f>
        <v>0</v>
      </c>
      <c r="L403" s="86"/>
      <c r="M403" s="1026" t="s">
        <v>20</v>
      </c>
      <c r="N403" s="1009"/>
      <c r="O403" s="1010"/>
      <c r="P403" s="160">
        <v>0</v>
      </c>
      <c r="Q403" s="106">
        <f>'Cél.por tricoma'!CU52</f>
        <v>5.0666666666666664</v>
      </c>
      <c r="R403" s="107">
        <f t="shared" ref="R403:R412" si="298">P403*Q403</f>
        <v>0</v>
      </c>
      <c r="S403" s="108">
        <f t="shared" ref="S403:S443" si="299">$R$401</f>
        <v>1631.731141388163</v>
      </c>
      <c r="T403" s="109">
        <f t="shared" ref="T403:T443" si="300">R403*S403</f>
        <v>0</v>
      </c>
      <c r="U403" s="110">
        <f t="shared" ref="U403:U443" si="301">$U$401/$V$401</f>
        <v>18.322033898305083</v>
      </c>
      <c r="V403" s="111">
        <f t="shared" ref="V403:V443" si="302">T403/U403</f>
        <v>0</v>
      </c>
      <c r="W403" s="88"/>
      <c r="X403" s="1026" t="s">
        <v>20</v>
      </c>
      <c r="Y403" s="1009"/>
      <c r="Z403" s="1010"/>
      <c r="AA403" s="160">
        <v>0</v>
      </c>
      <c r="AB403" s="106">
        <f>'Cél.por tricoma'!CU98</f>
        <v>3.9166666666666665</v>
      </c>
      <c r="AC403" s="107">
        <f t="shared" ref="AC403:AC412" si="303">AA403*AB403</f>
        <v>0</v>
      </c>
      <c r="AD403" s="108">
        <f t="shared" ref="AD403:AD443" si="304">$AC$401</f>
        <v>1631.731141388163</v>
      </c>
      <c r="AE403" s="109">
        <f t="shared" ref="AE403:AE443" si="305">AC403*AD403</f>
        <v>0</v>
      </c>
      <c r="AF403" s="110">
        <f t="shared" ref="AF403:AF443" si="306">$AF$401/$AG$401</f>
        <v>10.416666666666666</v>
      </c>
      <c r="AG403" s="111">
        <f t="shared" ref="AG403:AG443" si="307">AE403/AF403</f>
        <v>0</v>
      </c>
      <c r="AH403" s="88"/>
      <c r="AI403" s="1026" t="s">
        <v>20</v>
      </c>
      <c r="AJ403" s="1009"/>
      <c r="AK403" s="1010"/>
      <c r="AL403" s="160">
        <v>0</v>
      </c>
      <c r="AM403" s="106">
        <f>'Cél.por tricoma'!CU144</f>
        <v>4</v>
      </c>
      <c r="AN403" s="107">
        <f t="shared" ref="AN403:AN443" si="308">AL403*AM403</f>
        <v>0</v>
      </c>
      <c r="AO403" s="108">
        <f t="shared" ref="AO403:AO443" si="309">$AN$401</f>
        <v>1223.7983560411221</v>
      </c>
      <c r="AP403" s="109">
        <f>AN403*AO403</f>
        <v>0</v>
      </c>
      <c r="AQ403" s="110">
        <f t="shared" ref="AQ403:AQ443" si="310">$AQ$401/$AR$401</f>
        <v>11.47191011235955</v>
      </c>
      <c r="AR403" s="111">
        <f t="shared" ref="AR403:AR443" si="311">AP403/AQ403</f>
        <v>0</v>
      </c>
      <c r="AS403" s="88"/>
      <c r="AT403" s="1026" t="s">
        <v>20</v>
      </c>
      <c r="AU403" s="1009"/>
      <c r="AV403" s="1010"/>
      <c r="AW403" s="160">
        <v>0</v>
      </c>
      <c r="AX403" s="106">
        <f>'Cél.por tricoma'!CU190</f>
        <v>5.4285714285714288</v>
      </c>
      <c r="AY403" s="107">
        <f t="shared" ref="AY403:AY443" si="312">AX403*AW403</f>
        <v>0</v>
      </c>
      <c r="AZ403" s="108">
        <f t="shared" ref="AZ403:AZ443" si="313">$AY$401</f>
        <v>1223.7983560411221</v>
      </c>
      <c r="BA403" s="109">
        <f t="shared" ref="BA403:BA443" si="314">AY403*AZ403</f>
        <v>0</v>
      </c>
      <c r="BB403" s="110">
        <f t="shared" ref="BB403:BB443" si="315">$BB$401/$BC$401</f>
        <v>14.291666666666666</v>
      </c>
      <c r="BC403" s="111">
        <f t="shared" ref="BC403:BC443" si="316">BA403/BB403</f>
        <v>0</v>
      </c>
      <c r="BD403" s="88"/>
      <c r="BE403" s="1026" t="s">
        <v>20</v>
      </c>
      <c r="BF403" s="1009"/>
      <c r="BG403" s="1010"/>
      <c r="BH403" s="160">
        <v>1</v>
      </c>
      <c r="BI403" s="106">
        <f>'Cél.por tricoma'!CU236</f>
        <v>4.666666666666667</v>
      </c>
      <c r="BJ403" s="107">
        <f>BH404*BI404</f>
        <v>16.608695652173914</v>
      </c>
      <c r="BK403" s="108">
        <f>Calibração!$G$33</f>
        <v>815.8655706940815</v>
      </c>
      <c r="BL403" s="109">
        <f t="shared" ref="BL403:BL443" si="317">BJ403*BK403</f>
        <v>13550.462956745181</v>
      </c>
      <c r="BM403" s="112">
        <f t="shared" ref="BM403:BM443" si="318">$BM$401/$BN$401</f>
        <v>12.181818181818182</v>
      </c>
      <c r="BN403" s="111">
        <f t="shared" ref="BN403:BN443" si="319">BL403/BM403</f>
        <v>1112.3514367477387</v>
      </c>
      <c r="BO403" s="88"/>
      <c r="BP403" s="1026" t="s">
        <v>20</v>
      </c>
      <c r="BQ403" s="1009"/>
      <c r="BR403" s="1010"/>
      <c r="BS403" s="160">
        <v>0</v>
      </c>
      <c r="BT403" s="106">
        <f>'Cél.por tricoma'!CU282</f>
        <v>3.5</v>
      </c>
      <c r="BU403" s="107">
        <f t="shared" ref="BU403:BU443" si="320">BS403*BT403</f>
        <v>0</v>
      </c>
      <c r="BV403" s="108">
        <f t="shared" ref="BV403:BV443" si="321">$BU$401</f>
        <v>979.03868483289773</v>
      </c>
      <c r="BW403" s="109">
        <f t="shared" ref="BW403:BW443" si="322">BU403*BV403</f>
        <v>0</v>
      </c>
      <c r="BX403" s="112">
        <f t="shared" ref="BX403:BX443" si="323">$BX$401/$BY$401</f>
        <v>12.241379310344827</v>
      </c>
      <c r="BY403" s="111">
        <f t="shared" ref="BY403:BY443" si="324">BW403/BX403</f>
        <v>0</v>
      </c>
      <c r="BZ403" s="1018"/>
      <c r="CA403" s="88"/>
      <c r="CB403" s="88"/>
      <c r="CC403" s="89"/>
      <c r="CD403" s="89"/>
      <c r="CE403" s="89"/>
      <c r="CF403" s="89"/>
      <c r="CG403" s="89"/>
      <c r="CH403" s="89"/>
      <c r="CI403" s="89"/>
      <c r="CJ403" s="89"/>
      <c r="CK403" s="89"/>
      <c r="CL403" s="89"/>
      <c r="CM403" s="89"/>
      <c r="CN403" s="89"/>
      <c r="CO403" s="89"/>
      <c r="CP403" s="89"/>
      <c r="CQ403" s="89"/>
      <c r="CR403" s="89"/>
      <c r="CS403" s="89"/>
      <c r="CT403" s="89"/>
    </row>
    <row r="404" spans="1:98" ht="15.75" customHeight="1">
      <c r="A404" s="1018"/>
      <c r="B404" s="1026" t="s">
        <v>143</v>
      </c>
      <c r="C404" s="1009"/>
      <c r="D404" s="1010"/>
      <c r="E404" s="161">
        <v>1</v>
      </c>
      <c r="F404" s="106">
        <f>'Cél.por tricoma'!CU7</f>
        <v>11.421052631578947</v>
      </c>
      <c r="G404" s="107">
        <f t="shared" si="293"/>
        <v>22.842105263157894</v>
      </c>
      <c r="H404" s="108">
        <f t="shared" si="294"/>
        <v>979.03868483289773</v>
      </c>
      <c r="I404" s="109">
        <f t="shared" si="295"/>
        <v>22363.304695656716</v>
      </c>
      <c r="J404" s="110">
        <f t="shared" si="296"/>
        <v>15.621212121212121</v>
      </c>
      <c r="K404" s="111">
        <f t="shared" si="297"/>
        <v>1431.5985547171128</v>
      </c>
      <c r="L404" s="86"/>
      <c r="M404" s="1026" t="s">
        <v>143</v>
      </c>
      <c r="N404" s="1009"/>
      <c r="O404" s="1010"/>
      <c r="P404" s="161">
        <v>2</v>
      </c>
      <c r="Q404" s="106">
        <f>'Cél.por tricoma'!CU53</f>
        <v>28.214285714285715</v>
      </c>
      <c r="R404" s="107">
        <f t="shared" si="298"/>
        <v>56.428571428571431</v>
      </c>
      <c r="S404" s="108">
        <f t="shared" si="299"/>
        <v>1631.731141388163</v>
      </c>
      <c r="T404" s="109">
        <f t="shared" si="300"/>
        <v>92076.257264046348</v>
      </c>
      <c r="U404" s="110">
        <f t="shared" si="301"/>
        <v>18.322033898305083</v>
      </c>
      <c r="V404" s="111">
        <f t="shared" si="302"/>
        <v>5025.4386480839366</v>
      </c>
      <c r="W404" s="88"/>
      <c r="X404" s="1026" t="s">
        <v>143</v>
      </c>
      <c r="Y404" s="1009"/>
      <c r="Z404" s="1010"/>
      <c r="AA404" s="161">
        <v>0</v>
      </c>
      <c r="AB404" s="106">
        <f>'Cél.por tricoma'!CU99</f>
        <v>10.625</v>
      </c>
      <c r="AC404" s="107">
        <f t="shared" si="303"/>
        <v>0</v>
      </c>
      <c r="AD404" s="108">
        <f t="shared" si="304"/>
        <v>1631.731141388163</v>
      </c>
      <c r="AE404" s="109">
        <f t="shared" si="305"/>
        <v>0</v>
      </c>
      <c r="AF404" s="110">
        <f t="shared" si="306"/>
        <v>10.416666666666666</v>
      </c>
      <c r="AG404" s="111">
        <f t="shared" si="307"/>
        <v>0</v>
      </c>
      <c r="AH404" s="88"/>
      <c r="AI404" s="1026" t="s">
        <v>143</v>
      </c>
      <c r="AJ404" s="1009"/>
      <c r="AK404" s="1010"/>
      <c r="AL404" s="161">
        <v>0</v>
      </c>
      <c r="AM404" s="106">
        <f>'Cél.por tricoma'!CU145</f>
        <v>13.272727272727273</v>
      </c>
      <c r="AN404" s="107">
        <f t="shared" si="308"/>
        <v>0</v>
      </c>
      <c r="AO404" s="108">
        <f t="shared" si="309"/>
        <v>1223.7983560411221</v>
      </c>
      <c r="AP404" s="109">
        <f>AN403*AO404</f>
        <v>0</v>
      </c>
      <c r="AQ404" s="110">
        <f t="shared" si="310"/>
        <v>11.47191011235955</v>
      </c>
      <c r="AR404" s="111">
        <f t="shared" si="311"/>
        <v>0</v>
      </c>
      <c r="AS404" s="88"/>
      <c r="AT404" s="1026" t="s">
        <v>143</v>
      </c>
      <c r="AU404" s="1009"/>
      <c r="AV404" s="1010"/>
      <c r="AW404" s="161">
        <v>2</v>
      </c>
      <c r="AX404" s="106">
        <f>'Cél.por tricoma'!CU191</f>
        <v>14.633333333333333</v>
      </c>
      <c r="AY404" s="107">
        <f t="shared" si="312"/>
        <v>29.266666666666666</v>
      </c>
      <c r="AZ404" s="108">
        <f t="shared" si="313"/>
        <v>1223.7983560411221</v>
      </c>
      <c r="BA404" s="109">
        <f t="shared" si="314"/>
        <v>35816.49855347017</v>
      </c>
      <c r="BB404" s="110">
        <f t="shared" si="315"/>
        <v>14.291666666666666</v>
      </c>
      <c r="BC404" s="111">
        <f t="shared" si="316"/>
        <v>2506.1106859570964</v>
      </c>
      <c r="BD404" s="88"/>
      <c r="BE404" s="1026" t="s">
        <v>143</v>
      </c>
      <c r="BF404" s="1009"/>
      <c r="BG404" s="1010"/>
      <c r="BH404" s="161">
        <v>1</v>
      </c>
      <c r="BI404" s="106">
        <f>'Cél.por tricoma'!CU237</f>
        <v>16.608695652173914</v>
      </c>
      <c r="BJ404" s="107">
        <f>BH405*BI405</f>
        <v>71.714285714285708</v>
      </c>
      <c r="BK404" s="108">
        <f>Calibração!$G$33</f>
        <v>815.8655706940815</v>
      </c>
      <c r="BL404" s="109">
        <f t="shared" si="317"/>
        <v>58509.216641204126</v>
      </c>
      <c r="BM404" s="112">
        <f t="shared" si="318"/>
        <v>12.181818181818182</v>
      </c>
      <c r="BN404" s="111">
        <f t="shared" si="319"/>
        <v>4802.9953959197419</v>
      </c>
      <c r="BO404" s="88"/>
      <c r="BP404" s="1026" t="s">
        <v>143</v>
      </c>
      <c r="BQ404" s="1009"/>
      <c r="BR404" s="1010"/>
      <c r="BS404" s="161">
        <v>1</v>
      </c>
      <c r="BT404" s="106">
        <f>'Cél.por tricoma'!CU283</f>
        <v>18.333333333333332</v>
      </c>
      <c r="BU404" s="107">
        <f t="shared" si="320"/>
        <v>18.333333333333332</v>
      </c>
      <c r="BV404" s="108">
        <f t="shared" si="321"/>
        <v>979.03868483289773</v>
      </c>
      <c r="BW404" s="109">
        <f t="shared" si="322"/>
        <v>17949.042555269789</v>
      </c>
      <c r="BX404" s="112">
        <f t="shared" si="323"/>
        <v>12.241379310344827</v>
      </c>
      <c r="BY404" s="111">
        <f t="shared" si="324"/>
        <v>1466.2598143741518</v>
      </c>
      <c r="BZ404" s="1018"/>
      <c r="CA404" s="88"/>
      <c r="CB404" s="88"/>
      <c r="CC404" s="89"/>
      <c r="CD404" s="89"/>
      <c r="CE404" s="89"/>
      <c r="CF404" s="89"/>
      <c r="CG404" s="89"/>
      <c r="CH404" s="89"/>
      <c r="CI404" s="89"/>
      <c r="CJ404" s="89"/>
      <c r="CK404" s="89"/>
      <c r="CL404" s="89"/>
      <c r="CM404" s="89"/>
      <c r="CN404" s="89"/>
      <c r="CO404" s="89"/>
      <c r="CP404" s="89"/>
      <c r="CQ404" s="89"/>
      <c r="CR404" s="89"/>
      <c r="CS404" s="89"/>
      <c r="CT404" s="89"/>
    </row>
    <row r="405" spans="1:98" ht="15.75" customHeight="1">
      <c r="A405" s="1018"/>
      <c r="B405" s="1016" t="s">
        <v>152</v>
      </c>
      <c r="C405" s="1009"/>
      <c r="D405" s="1010"/>
      <c r="E405" s="161">
        <v>7</v>
      </c>
      <c r="F405" s="106">
        <f>'Cél.por tricoma'!CU8</f>
        <v>35.56666666666667</v>
      </c>
      <c r="G405" s="107">
        <f t="shared" si="293"/>
        <v>0</v>
      </c>
      <c r="H405" s="108">
        <f t="shared" si="294"/>
        <v>979.03868483289773</v>
      </c>
      <c r="I405" s="109">
        <f t="shared" si="295"/>
        <v>0</v>
      </c>
      <c r="J405" s="110">
        <f t="shared" si="296"/>
        <v>15.621212121212121</v>
      </c>
      <c r="K405" s="111">
        <f t="shared" si="297"/>
        <v>0</v>
      </c>
      <c r="L405" s="86"/>
      <c r="M405" s="1016" t="s">
        <v>152</v>
      </c>
      <c r="N405" s="1009"/>
      <c r="O405" s="1010"/>
      <c r="P405" s="161">
        <v>0</v>
      </c>
      <c r="Q405" s="106">
        <f>'Cél.por tricoma'!CU54</f>
        <v>24.233333333333334</v>
      </c>
      <c r="R405" s="107">
        <f t="shared" si="298"/>
        <v>0</v>
      </c>
      <c r="S405" s="108">
        <f t="shared" si="299"/>
        <v>1631.731141388163</v>
      </c>
      <c r="T405" s="109">
        <f t="shared" si="300"/>
        <v>0</v>
      </c>
      <c r="U405" s="110">
        <f t="shared" si="301"/>
        <v>18.322033898305083</v>
      </c>
      <c r="V405" s="111">
        <f t="shared" si="302"/>
        <v>0</v>
      </c>
      <c r="W405" s="88"/>
      <c r="X405" s="1016" t="s">
        <v>152</v>
      </c>
      <c r="Y405" s="1009"/>
      <c r="Z405" s="1010"/>
      <c r="AA405" s="161">
        <v>1</v>
      </c>
      <c r="AB405" s="106">
        <f>'Cél.por tricoma'!CU100</f>
        <v>32.68181818181818</v>
      </c>
      <c r="AC405" s="107">
        <f t="shared" si="303"/>
        <v>32.68181818181818</v>
      </c>
      <c r="AD405" s="108">
        <f t="shared" si="304"/>
        <v>1631.731141388163</v>
      </c>
      <c r="AE405" s="109">
        <f t="shared" si="305"/>
        <v>53327.940484458595</v>
      </c>
      <c r="AF405" s="110">
        <f t="shared" si="306"/>
        <v>10.416666666666666</v>
      </c>
      <c r="AG405" s="111">
        <f t="shared" si="307"/>
        <v>5119.482286508025</v>
      </c>
      <c r="AH405" s="88"/>
      <c r="AI405" s="1016" t="s">
        <v>152</v>
      </c>
      <c r="AJ405" s="1009"/>
      <c r="AK405" s="1010"/>
      <c r="AL405" s="161">
        <v>4</v>
      </c>
      <c r="AM405" s="106">
        <f>'Cél.por tricoma'!CU146</f>
        <v>30.6875</v>
      </c>
      <c r="AN405" s="107">
        <f t="shared" si="308"/>
        <v>122.75</v>
      </c>
      <c r="AO405" s="108">
        <f t="shared" si="309"/>
        <v>1223.7983560411221</v>
      </c>
      <c r="AP405" s="109">
        <f>AN404*AO405</f>
        <v>0</v>
      </c>
      <c r="AQ405" s="110">
        <f t="shared" si="310"/>
        <v>11.47191011235955</v>
      </c>
      <c r="AR405" s="111">
        <f t="shared" si="311"/>
        <v>0</v>
      </c>
      <c r="AS405" s="88"/>
      <c r="AT405" s="1016" t="s">
        <v>152</v>
      </c>
      <c r="AU405" s="1009"/>
      <c r="AV405" s="1010"/>
      <c r="AW405" s="161">
        <v>0</v>
      </c>
      <c r="AX405" s="106">
        <f>'Cél.por tricoma'!CU192</f>
        <v>32</v>
      </c>
      <c r="AY405" s="107">
        <f t="shared" si="312"/>
        <v>0</v>
      </c>
      <c r="AZ405" s="108">
        <f t="shared" si="313"/>
        <v>1223.7983560411221</v>
      </c>
      <c r="BA405" s="109">
        <f t="shared" si="314"/>
        <v>0</v>
      </c>
      <c r="BB405" s="110">
        <f t="shared" si="315"/>
        <v>14.291666666666666</v>
      </c>
      <c r="BC405" s="111">
        <f t="shared" si="316"/>
        <v>0</v>
      </c>
      <c r="BD405" s="88"/>
      <c r="BE405" s="1016" t="s">
        <v>152</v>
      </c>
      <c r="BF405" s="1009"/>
      <c r="BG405" s="1010"/>
      <c r="BH405" s="161">
        <v>2</v>
      </c>
      <c r="BI405" s="106">
        <f>'Cél.por tricoma'!CU238</f>
        <v>35.857142857142854</v>
      </c>
      <c r="BJ405" s="107">
        <f>BH406*BI406</f>
        <v>40.5</v>
      </c>
      <c r="BK405" s="108">
        <f>Calibração!$G$33</f>
        <v>815.8655706940815</v>
      </c>
      <c r="BL405" s="109">
        <f t="shared" si="317"/>
        <v>33042.5556131103</v>
      </c>
      <c r="BM405" s="112">
        <f t="shared" si="318"/>
        <v>12.181818181818182</v>
      </c>
      <c r="BN405" s="111">
        <f t="shared" si="319"/>
        <v>2712.4485951060697</v>
      </c>
      <c r="BO405" s="88"/>
      <c r="BP405" s="1016" t="s">
        <v>152</v>
      </c>
      <c r="BQ405" s="1009"/>
      <c r="BR405" s="1010"/>
      <c r="BS405" s="161">
        <v>4</v>
      </c>
      <c r="BT405" s="106">
        <f>'Cél.por tricoma'!CU284</f>
        <v>28.9</v>
      </c>
      <c r="BU405" s="107">
        <f t="shared" si="320"/>
        <v>115.6</v>
      </c>
      <c r="BV405" s="108">
        <f t="shared" si="321"/>
        <v>979.03868483289773</v>
      </c>
      <c r="BW405" s="109">
        <f t="shared" si="322"/>
        <v>113176.87196668297</v>
      </c>
      <c r="BX405" s="112">
        <f t="shared" si="323"/>
        <v>12.241379310344827</v>
      </c>
      <c r="BY405" s="111">
        <f t="shared" si="324"/>
        <v>9245.4346113628344</v>
      </c>
      <c r="BZ405" s="1018"/>
      <c r="CA405" s="88"/>
      <c r="CB405" s="88"/>
      <c r="CC405" s="89"/>
      <c r="CD405" s="89"/>
      <c r="CE405" s="89"/>
      <c r="CF405" s="89"/>
      <c r="CG405" s="89"/>
      <c r="CH405" s="89"/>
      <c r="CI405" s="89"/>
      <c r="CJ405" s="89"/>
      <c r="CK405" s="89"/>
      <c r="CL405" s="89"/>
      <c r="CM405" s="89"/>
      <c r="CN405" s="89"/>
      <c r="CO405" s="89"/>
      <c r="CP405" s="89"/>
      <c r="CQ405" s="89"/>
      <c r="CR405" s="89"/>
      <c r="CS405" s="89"/>
      <c r="CT405" s="89"/>
    </row>
    <row r="406" spans="1:98" ht="15.75" customHeight="1">
      <c r="A406" s="1018"/>
      <c r="B406" s="1016" t="s">
        <v>158</v>
      </c>
      <c r="C406" s="1009"/>
      <c r="D406" s="1010"/>
      <c r="E406" s="161">
        <v>5</v>
      </c>
      <c r="F406" s="155">
        <f>'Cél.por tricoma'!C378</f>
        <v>20.380555555555556</v>
      </c>
      <c r="G406" s="107">
        <f t="shared" si="293"/>
        <v>81.522222222222226</v>
      </c>
      <c r="H406" s="108">
        <f t="shared" si="294"/>
        <v>979.03868483289773</v>
      </c>
      <c r="I406" s="109">
        <f t="shared" si="295"/>
        <v>79813.409229099678</v>
      </c>
      <c r="J406" s="110">
        <f t="shared" si="296"/>
        <v>15.621212121212121</v>
      </c>
      <c r="K406" s="111">
        <f t="shared" si="297"/>
        <v>5109.2968080703968</v>
      </c>
      <c r="L406" s="86"/>
      <c r="M406" s="1016" t="s">
        <v>158</v>
      </c>
      <c r="N406" s="1009"/>
      <c r="O406" s="1010"/>
      <c r="P406" s="161">
        <v>8</v>
      </c>
      <c r="Q406" s="162">
        <f>'Cél.por tricoma'!M378</f>
        <v>2.5215343086032744</v>
      </c>
      <c r="R406" s="107">
        <f t="shared" si="298"/>
        <v>20.172274468826195</v>
      </c>
      <c r="S406" s="108">
        <f t="shared" si="299"/>
        <v>1631.731141388163</v>
      </c>
      <c r="T406" s="109">
        <f t="shared" si="300"/>
        <v>32915.728443413071</v>
      </c>
      <c r="U406" s="110">
        <f t="shared" si="301"/>
        <v>18.322033898305083</v>
      </c>
      <c r="V406" s="111">
        <f t="shared" si="302"/>
        <v>1796.5106180956257</v>
      </c>
      <c r="W406" s="88"/>
      <c r="X406" s="1016" t="s">
        <v>158</v>
      </c>
      <c r="Y406" s="1009"/>
      <c r="Z406" s="1010"/>
      <c r="AA406" s="161">
        <v>4</v>
      </c>
      <c r="AB406" s="106">
        <f>'Cél.por tricoma'!CU101</f>
        <v>4</v>
      </c>
      <c r="AC406" s="107">
        <f t="shared" si="303"/>
        <v>16</v>
      </c>
      <c r="AD406" s="108">
        <f t="shared" si="304"/>
        <v>1631.731141388163</v>
      </c>
      <c r="AE406" s="109">
        <f t="shared" si="305"/>
        <v>26107.698262210608</v>
      </c>
      <c r="AF406" s="110">
        <f t="shared" si="306"/>
        <v>10.416666666666666</v>
      </c>
      <c r="AG406" s="111">
        <f t="shared" si="307"/>
        <v>2506.3390331722185</v>
      </c>
      <c r="AH406" s="88"/>
      <c r="AI406" s="1016" t="s">
        <v>158</v>
      </c>
      <c r="AJ406" s="1009"/>
      <c r="AK406" s="1010"/>
      <c r="AL406" s="161">
        <v>2</v>
      </c>
      <c r="AM406" s="106">
        <f>'Cél.por tricoma'!CU147</f>
        <v>10.5</v>
      </c>
      <c r="AN406" s="107">
        <f t="shared" si="308"/>
        <v>21</v>
      </c>
      <c r="AO406" s="108">
        <f t="shared" si="309"/>
        <v>1223.7983560411221</v>
      </c>
      <c r="AP406" s="109">
        <f>AN405*AO406</f>
        <v>150221.24820404773</v>
      </c>
      <c r="AQ406" s="110">
        <f t="shared" si="310"/>
        <v>11.47191011235955</v>
      </c>
      <c r="AR406" s="111">
        <f t="shared" si="311"/>
        <v>13094.702340999263</v>
      </c>
      <c r="AS406" s="88"/>
      <c r="AT406" s="1016" t="s">
        <v>158</v>
      </c>
      <c r="AU406" s="1009"/>
      <c r="AV406" s="1010"/>
      <c r="AW406" s="161">
        <v>4</v>
      </c>
      <c r="AX406" s="155">
        <f>'Cél.por tricoma'!W378</f>
        <v>8.1</v>
      </c>
      <c r="AY406" s="107">
        <f t="shared" si="312"/>
        <v>32.4</v>
      </c>
      <c r="AZ406" s="108">
        <f t="shared" si="313"/>
        <v>1223.7983560411221</v>
      </c>
      <c r="BA406" s="109">
        <f t="shared" si="314"/>
        <v>39651.066735732355</v>
      </c>
      <c r="BB406" s="110">
        <f t="shared" si="315"/>
        <v>14.291666666666666</v>
      </c>
      <c r="BC406" s="111">
        <f t="shared" si="316"/>
        <v>2774.418663724713</v>
      </c>
      <c r="BD406" s="88"/>
      <c r="BE406" s="1016" t="s">
        <v>158</v>
      </c>
      <c r="BF406" s="1009"/>
      <c r="BG406" s="1010"/>
      <c r="BH406" s="161">
        <v>5</v>
      </c>
      <c r="BI406" s="155">
        <f>'Cél.por tricoma'!W378</f>
        <v>8.1</v>
      </c>
      <c r="BJ406" s="107">
        <f t="shared" ref="BJ406:BJ443" si="325">BH406*BI406</f>
        <v>40.5</v>
      </c>
      <c r="BK406" s="108">
        <f>Calibração!$G$33</f>
        <v>815.8655706940815</v>
      </c>
      <c r="BL406" s="109">
        <f t="shared" si="317"/>
        <v>33042.5556131103</v>
      </c>
      <c r="BM406" s="112">
        <f t="shared" si="318"/>
        <v>12.181818181818182</v>
      </c>
      <c r="BN406" s="111">
        <f t="shared" si="319"/>
        <v>2712.4485951060697</v>
      </c>
      <c r="BO406" s="88"/>
      <c r="BP406" s="1016" t="s">
        <v>158</v>
      </c>
      <c r="BQ406" s="1009"/>
      <c r="BR406" s="1010"/>
      <c r="BS406" s="161">
        <v>0</v>
      </c>
      <c r="BT406" s="155">
        <f>'Cél.por tricoma'!W378</f>
        <v>8.1</v>
      </c>
      <c r="BU406" s="107">
        <f t="shared" si="320"/>
        <v>0</v>
      </c>
      <c r="BV406" s="108">
        <f t="shared" si="321"/>
        <v>979.03868483289773</v>
      </c>
      <c r="BW406" s="109">
        <f t="shared" si="322"/>
        <v>0</v>
      </c>
      <c r="BX406" s="112">
        <f t="shared" si="323"/>
        <v>12.241379310344827</v>
      </c>
      <c r="BY406" s="111">
        <f t="shared" si="324"/>
        <v>0</v>
      </c>
      <c r="BZ406" s="1018"/>
      <c r="CA406" s="88"/>
      <c r="CB406" s="88"/>
      <c r="CC406" s="89"/>
      <c r="CD406" s="89"/>
      <c r="CE406" s="89"/>
      <c r="CF406" s="89"/>
      <c r="CG406" s="89"/>
      <c r="CH406" s="89"/>
      <c r="CI406" s="89"/>
      <c r="CJ406" s="89"/>
      <c r="CK406" s="89"/>
      <c r="CL406" s="89"/>
      <c r="CM406" s="89"/>
      <c r="CN406" s="89"/>
      <c r="CO406" s="89"/>
      <c r="CP406" s="89"/>
      <c r="CQ406" s="89"/>
      <c r="CR406" s="89"/>
      <c r="CS406" s="89"/>
      <c r="CT406" s="89"/>
    </row>
    <row r="407" spans="1:98" ht="15.75" customHeight="1">
      <c r="A407" s="1018"/>
      <c r="B407" s="1016" t="s">
        <v>30</v>
      </c>
      <c r="C407" s="1009"/>
      <c r="D407" s="1010"/>
      <c r="E407" s="163">
        <v>2</v>
      </c>
      <c r="F407" s="106">
        <f>'Cél.por tricoma'!CU10</f>
        <v>2.8333333333333335</v>
      </c>
      <c r="G407" s="107">
        <f t="shared" si="293"/>
        <v>0</v>
      </c>
      <c r="H407" s="108">
        <f t="shared" si="294"/>
        <v>979.03868483289773</v>
      </c>
      <c r="I407" s="109">
        <f t="shared" si="295"/>
        <v>0</v>
      </c>
      <c r="J407" s="110">
        <f t="shared" si="296"/>
        <v>15.621212121212121</v>
      </c>
      <c r="K407" s="111">
        <f t="shared" si="297"/>
        <v>0</v>
      </c>
      <c r="L407" s="86"/>
      <c r="M407" s="1016" t="s">
        <v>30</v>
      </c>
      <c r="N407" s="1009"/>
      <c r="O407" s="1010"/>
      <c r="P407" s="163">
        <v>8</v>
      </c>
      <c r="Q407" s="106">
        <f>'Cél.por tricoma'!CU56</f>
        <v>2.5333333333333332</v>
      </c>
      <c r="R407" s="107">
        <f t="shared" si="298"/>
        <v>20.266666666666666</v>
      </c>
      <c r="S407" s="108">
        <f t="shared" si="299"/>
        <v>1631.731141388163</v>
      </c>
      <c r="T407" s="109">
        <f t="shared" si="300"/>
        <v>33069.751132133439</v>
      </c>
      <c r="U407" s="110">
        <f t="shared" si="301"/>
        <v>18.322033898305083</v>
      </c>
      <c r="V407" s="111">
        <f t="shared" si="302"/>
        <v>1804.9170368139437</v>
      </c>
      <c r="W407" s="88"/>
      <c r="X407" s="1016" t="s">
        <v>30</v>
      </c>
      <c r="Y407" s="1009"/>
      <c r="Z407" s="1010"/>
      <c r="AA407" s="163">
        <v>3</v>
      </c>
      <c r="AB407" s="106">
        <f>'Cél.por tricoma'!CU102</f>
        <v>2.1</v>
      </c>
      <c r="AC407" s="107">
        <f t="shared" si="303"/>
        <v>6.3000000000000007</v>
      </c>
      <c r="AD407" s="108">
        <f t="shared" si="304"/>
        <v>1631.731141388163</v>
      </c>
      <c r="AE407" s="109">
        <f t="shared" si="305"/>
        <v>10279.906190745429</v>
      </c>
      <c r="AF407" s="110">
        <f t="shared" si="306"/>
        <v>10.416666666666666</v>
      </c>
      <c r="AG407" s="111">
        <f t="shared" si="307"/>
        <v>986.87099431156128</v>
      </c>
      <c r="AH407" s="88"/>
      <c r="AI407" s="1016" t="s">
        <v>30</v>
      </c>
      <c r="AJ407" s="1009"/>
      <c r="AK407" s="1010"/>
      <c r="AL407" s="163">
        <v>0</v>
      </c>
      <c r="AM407" s="106">
        <f>'Cél.por tricoma'!CU148</f>
        <v>1.9333333333333333</v>
      </c>
      <c r="AN407" s="107">
        <f t="shared" si="308"/>
        <v>0</v>
      </c>
      <c r="AO407" s="108">
        <f t="shared" si="309"/>
        <v>1223.7983560411221</v>
      </c>
      <c r="AP407" s="109">
        <f t="shared" ref="AP407:AP443" si="326">AN407*AO407</f>
        <v>0</v>
      </c>
      <c r="AQ407" s="110">
        <f t="shared" si="310"/>
        <v>11.47191011235955</v>
      </c>
      <c r="AR407" s="111">
        <f t="shared" si="311"/>
        <v>0</v>
      </c>
      <c r="AS407" s="88"/>
      <c r="AT407" s="1016" t="s">
        <v>30</v>
      </c>
      <c r="AU407" s="1009"/>
      <c r="AV407" s="1010"/>
      <c r="AW407" s="163">
        <v>0</v>
      </c>
      <c r="AX407" s="106">
        <f>'Cél.por tricoma'!CU194</f>
        <v>2.8</v>
      </c>
      <c r="AY407" s="107">
        <f t="shared" si="312"/>
        <v>0</v>
      </c>
      <c r="AZ407" s="108">
        <f t="shared" si="313"/>
        <v>1223.7983560411221</v>
      </c>
      <c r="BA407" s="109">
        <f t="shared" si="314"/>
        <v>0</v>
      </c>
      <c r="BB407" s="110">
        <f t="shared" si="315"/>
        <v>14.291666666666666</v>
      </c>
      <c r="BC407" s="111">
        <f t="shared" si="316"/>
        <v>0</v>
      </c>
      <c r="BD407" s="88"/>
      <c r="BE407" s="1016" t="s">
        <v>30</v>
      </c>
      <c r="BF407" s="1009"/>
      <c r="BG407" s="1010"/>
      <c r="BH407" s="163">
        <v>1</v>
      </c>
      <c r="BI407" s="106">
        <f>'Cél.por tricoma'!CU240</f>
        <v>3.3333333333333335</v>
      </c>
      <c r="BJ407" s="107">
        <f t="shared" si="325"/>
        <v>3.3333333333333335</v>
      </c>
      <c r="BK407" s="108">
        <f>Calibração!$G$33</f>
        <v>815.8655706940815</v>
      </c>
      <c r="BL407" s="109">
        <f t="shared" si="317"/>
        <v>2719.5519023136053</v>
      </c>
      <c r="BM407" s="112">
        <f t="shared" si="318"/>
        <v>12.181818181818182</v>
      </c>
      <c r="BN407" s="111">
        <f t="shared" si="319"/>
        <v>223.24679795111686</v>
      </c>
      <c r="BO407" s="88"/>
      <c r="BP407" s="1016" t="s">
        <v>30</v>
      </c>
      <c r="BQ407" s="1009"/>
      <c r="BR407" s="1010"/>
      <c r="BS407" s="163">
        <v>0</v>
      </c>
      <c r="BT407" s="164">
        <f>'Cél.por tricoma'!W379</f>
        <v>2.4089646464646468</v>
      </c>
      <c r="BU407" s="107">
        <f t="shared" si="320"/>
        <v>0</v>
      </c>
      <c r="BV407" s="108">
        <f t="shared" si="321"/>
        <v>979.03868483289773</v>
      </c>
      <c r="BW407" s="109">
        <f t="shared" si="322"/>
        <v>0</v>
      </c>
      <c r="BX407" s="112">
        <f t="shared" si="323"/>
        <v>12.241379310344827</v>
      </c>
      <c r="BY407" s="111">
        <f t="shared" si="324"/>
        <v>0</v>
      </c>
      <c r="BZ407" s="1018"/>
      <c r="CA407" s="88"/>
      <c r="CB407" s="88"/>
      <c r="CC407" s="89"/>
      <c r="CD407" s="89"/>
      <c r="CE407" s="89"/>
      <c r="CF407" s="89"/>
      <c r="CG407" s="89"/>
      <c r="CH407" s="89"/>
      <c r="CI407" s="89"/>
      <c r="CJ407" s="89"/>
      <c r="CK407" s="89"/>
      <c r="CL407" s="89"/>
      <c r="CM407" s="89"/>
      <c r="CN407" s="89"/>
      <c r="CO407" s="89"/>
      <c r="CP407" s="89"/>
      <c r="CQ407" s="89"/>
      <c r="CR407" s="89"/>
      <c r="CS407" s="89"/>
      <c r="CT407" s="89"/>
    </row>
    <row r="408" spans="1:98" ht="15.75" customHeight="1">
      <c r="A408" s="1018"/>
      <c r="B408" s="1015" t="s">
        <v>39</v>
      </c>
      <c r="C408" s="1009"/>
      <c r="D408" s="1010"/>
      <c r="E408" s="163">
        <v>2</v>
      </c>
      <c r="F408" s="106">
        <f>'Cél.por tricoma'!CU11</f>
        <v>1</v>
      </c>
      <c r="G408" s="107">
        <f t="shared" si="293"/>
        <v>2</v>
      </c>
      <c r="H408" s="108">
        <f t="shared" si="294"/>
        <v>979.03868483289773</v>
      </c>
      <c r="I408" s="109">
        <f t="shared" si="295"/>
        <v>1958.0773696657955</v>
      </c>
      <c r="J408" s="110">
        <f t="shared" si="296"/>
        <v>15.621212121212121</v>
      </c>
      <c r="K408" s="111">
        <f t="shared" si="297"/>
        <v>125.34733889228177</v>
      </c>
      <c r="L408" s="86"/>
      <c r="M408" s="1015" t="s">
        <v>39</v>
      </c>
      <c r="N408" s="1009"/>
      <c r="O408" s="1010"/>
      <c r="P408" s="163">
        <v>0</v>
      </c>
      <c r="Q408" s="106">
        <f>'Cél.por tricoma'!CU57</f>
        <v>1</v>
      </c>
      <c r="R408" s="107">
        <f t="shared" si="298"/>
        <v>0</v>
      </c>
      <c r="S408" s="108">
        <f t="shared" si="299"/>
        <v>1631.731141388163</v>
      </c>
      <c r="T408" s="109">
        <f t="shared" si="300"/>
        <v>0</v>
      </c>
      <c r="U408" s="110">
        <f t="shared" si="301"/>
        <v>18.322033898305083</v>
      </c>
      <c r="V408" s="111">
        <f t="shared" si="302"/>
        <v>0</v>
      </c>
      <c r="W408" s="88"/>
      <c r="X408" s="1015" t="s">
        <v>39</v>
      </c>
      <c r="Y408" s="1009"/>
      <c r="Z408" s="1010"/>
      <c r="AA408" s="163">
        <v>0</v>
      </c>
      <c r="AB408" s="106">
        <f>'Cél.por tricoma'!CU103</f>
        <v>1</v>
      </c>
      <c r="AC408" s="107">
        <f t="shared" si="303"/>
        <v>0</v>
      </c>
      <c r="AD408" s="108">
        <f t="shared" si="304"/>
        <v>1631.731141388163</v>
      </c>
      <c r="AE408" s="109">
        <f t="shared" si="305"/>
        <v>0</v>
      </c>
      <c r="AF408" s="110">
        <f t="shared" si="306"/>
        <v>10.416666666666666</v>
      </c>
      <c r="AG408" s="111">
        <f t="shared" si="307"/>
        <v>0</v>
      </c>
      <c r="AH408" s="88"/>
      <c r="AI408" s="1015" t="s">
        <v>39</v>
      </c>
      <c r="AJ408" s="1009"/>
      <c r="AK408" s="1010"/>
      <c r="AL408" s="163">
        <v>0</v>
      </c>
      <c r="AM408" s="106">
        <f>'Cél.por tricoma'!CU149</f>
        <v>1</v>
      </c>
      <c r="AN408" s="107">
        <f t="shared" si="308"/>
        <v>0</v>
      </c>
      <c r="AO408" s="108">
        <f t="shared" si="309"/>
        <v>1223.7983560411221</v>
      </c>
      <c r="AP408" s="109">
        <f t="shared" si="326"/>
        <v>0</v>
      </c>
      <c r="AQ408" s="110">
        <f t="shared" si="310"/>
        <v>11.47191011235955</v>
      </c>
      <c r="AR408" s="111">
        <f t="shared" si="311"/>
        <v>0</v>
      </c>
      <c r="AS408" s="88"/>
      <c r="AT408" s="1015" t="s">
        <v>39</v>
      </c>
      <c r="AU408" s="1009"/>
      <c r="AV408" s="1010"/>
      <c r="AW408" s="163">
        <v>2</v>
      </c>
      <c r="AX408" s="106">
        <f>'Cél.por tricoma'!CU195</f>
        <v>1</v>
      </c>
      <c r="AY408" s="107">
        <f t="shared" si="312"/>
        <v>2</v>
      </c>
      <c r="AZ408" s="108">
        <f t="shared" si="313"/>
        <v>1223.7983560411221</v>
      </c>
      <c r="BA408" s="109">
        <f t="shared" si="314"/>
        <v>2447.5967120822443</v>
      </c>
      <c r="BB408" s="110">
        <f t="shared" si="315"/>
        <v>14.291666666666666</v>
      </c>
      <c r="BC408" s="111">
        <f t="shared" si="316"/>
        <v>171.26041134103167</v>
      </c>
      <c r="BD408" s="88"/>
      <c r="BE408" s="1015" t="s">
        <v>39</v>
      </c>
      <c r="BF408" s="1009"/>
      <c r="BG408" s="1010"/>
      <c r="BH408" s="163">
        <v>0</v>
      </c>
      <c r="BI408" s="106">
        <f>'Cél.por tricoma'!CU241</f>
        <v>1</v>
      </c>
      <c r="BJ408" s="107">
        <f t="shared" si="325"/>
        <v>0</v>
      </c>
      <c r="BK408" s="108">
        <f>Calibração!$G$33</f>
        <v>815.8655706940815</v>
      </c>
      <c r="BL408" s="109">
        <f t="shared" si="317"/>
        <v>0</v>
      </c>
      <c r="BM408" s="112">
        <f t="shared" si="318"/>
        <v>12.181818181818182</v>
      </c>
      <c r="BN408" s="111">
        <f t="shared" si="319"/>
        <v>0</v>
      </c>
      <c r="BO408" s="88"/>
      <c r="BP408" s="1015" t="s">
        <v>39</v>
      </c>
      <c r="BQ408" s="1009"/>
      <c r="BR408" s="1010"/>
      <c r="BS408" s="163">
        <v>3</v>
      </c>
      <c r="BT408" s="106">
        <f>'Cél.por tricoma'!CU287</f>
        <v>1</v>
      </c>
      <c r="BU408" s="107">
        <f t="shared" si="320"/>
        <v>3</v>
      </c>
      <c r="BV408" s="108">
        <f t="shared" si="321"/>
        <v>979.03868483289773</v>
      </c>
      <c r="BW408" s="109">
        <f t="shared" si="322"/>
        <v>2937.1160544986933</v>
      </c>
      <c r="BX408" s="112">
        <f t="shared" si="323"/>
        <v>12.241379310344827</v>
      </c>
      <c r="BY408" s="111">
        <f t="shared" si="324"/>
        <v>239.93342417031579</v>
      </c>
      <c r="BZ408" s="1018"/>
      <c r="CA408" s="88"/>
      <c r="CB408" s="88"/>
      <c r="CC408" s="89"/>
      <c r="CD408" s="89"/>
      <c r="CE408" s="89"/>
      <c r="CF408" s="89"/>
      <c r="CG408" s="89"/>
      <c r="CH408" s="89"/>
      <c r="CI408" s="89"/>
      <c r="CJ408" s="89"/>
      <c r="CK408" s="89"/>
      <c r="CL408" s="89"/>
      <c r="CM408" s="89"/>
      <c r="CN408" s="89"/>
      <c r="CO408" s="89"/>
      <c r="CP408" s="89"/>
      <c r="CQ408" s="89"/>
      <c r="CR408" s="89"/>
      <c r="CS408" s="89"/>
      <c r="CT408" s="89"/>
    </row>
    <row r="409" spans="1:98" ht="15.75" customHeight="1">
      <c r="A409" s="1018"/>
      <c r="B409" s="1011" t="s">
        <v>259</v>
      </c>
      <c r="C409" s="1009"/>
      <c r="D409" s="1010"/>
      <c r="E409" s="163">
        <v>8</v>
      </c>
      <c r="F409" s="106">
        <f>'Cél.por tricoma'!CU12</f>
        <v>1</v>
      </c>
      <c r="G409" s="107">
        <f t="shared" si="293"/>
        <v>8</v>
      </c>
      <c r="H409" s="108">
        <f t="shared" si="294"/>
        <v>979.03868483289773</v>
      </c>
      <c r="I409" s="109">
        <f t="shared" si="295"/>
        <v>7832.3094786631818</v>
      </c>
      <c r="J409" s="110">
        <f t="shared" si="296"/>
        <v>15.621212121212121</v>
      </c>
      <c r="K409" s="111">
        <f t="shared" si="297"/>
        <v>501.38935556912708</v>
      </c>
      <c r="L409" s="86"/>
      <c r="M409" s="1016" t="s">
        <v>259</v>
      </c>
      <c r="N409" s="1009"/>
      <c r="O409" s="1010"/>
      <c r="P409" s="163">
        <v>23</v>
      </c>
      <c r="Q409" s="106">
        <f>'Cél.por tricoma'!CU58</f>
        <v>1</v>
      </c>
      <c r="R409" s="107">
        <f t="shared" si="298"/>
        <v>23</v>
      </c>
      <c r="S409" s="108">
        <f t="shared" si="299"/>
        <v>1631.731141388163</v>
      </c>
      <c r="T409" s="109">
        <f t="shared" si="300"/>
        <v>37529.816251927747</v>
      </c>
      <c r="U409" s="110">
        <f t="shared" si="301"/>
        <v>18.322033898305083</v>
      </c>
      <c r="V409" s="111">
        <f t="shared" si="302"/>
        <v>2048.3433477000344</v>
      </c>
      <c r="W409" s="88"/>
      <c r="X409" s="1016" t="s">
        <v>259</v>
      </c>
      <c r="Y409" s="1009"/>
      <c r="Z409" s="1010"/>
      <c r="AA409" s="163">
        <v>24</v>
      </c>
      <c r="AB409" s="106">
        <f>'Cél.por tricoma'!CU104</f>
        <v>1</v>
      </c>
      <c r="AC409" s="107">
        <f t="shared" si="303"/>
        <v>24</v>
      </c>
      <c r="AD409" s="108">
        <f t="shared" si="304"/>
        <v>1631.731141388163</v>
      </c>
      <c r="AE409" s="109">
        <f t="shared" si="305"/>
        <v>39161.547393315908</v>
      </c>
      <c r="AF409" s="110">
        <f t="shared" si="306"/>
        <v>10.416666666666666</v>
      </c>
      <c r="AG409" s="111">
        <f t="shared" si="307"/>
        <v>3759.5085497583273</v>
      </c>
      <c r="AH409" s="88"/>
      <c r="AI409" s="1016" t="s">
        <v>259</v>
      </c>
      <c r="AJ409" s="1009"/>
      <c r="AK409" s="1010"/>
      <c r="AL409" s="163">
        <v>25</v>
      </c>
      <c r="AM409" s="106">
        <f>'Cél.por tricoma'!CU150</f>
        <v>1</v>
      </c>
      <c r="AN409" s="107">
        <f t="shared" si="308"/>
        <v>25</v>
      </c>
      <c r="AO409" s="108">
        <f t="shared" si="309"/>
        <v>1223.7983560411221</v>
      </c>
      <c r="AP409" s="109">
        <f t="shared" si="326"/>
        <v>30594.958901028054</v>
      </c>
      <c r="AQ409" s="110">
        <f t="shared" si="310"/>
        <v>11.47191011235955</v>
      </c>
      <c r="AR409" s="111">
        <f t="shared" si="311"/>
        <v>2666.9454869652272</v>
      </c>
      <c r="AS409" s="88"/>
      <c r="AT409" s="1016" t="s">
        <v>259</v>
      </c>
      <c r="AU409" s="1009"/>
      <c r="AV409" s="1010"/>
      <c r="AW409" s="163">
        <v>8</v>
      </c>
      <c r="AX409" s="106">
        <f>'Cél.por tricoma'!CU196</f>
        <v>1</v>
      </c>
      <c r="AY409" s="107">
        <f t="shared" si="312"/>
        <v>8</v>
      </c>
      <c r="AZ409" s="108">
        <f t="shared" si="313"/>
        <v>1223.7983560411221</v>
      </c>
      <c r="BA409" s="109">
        <f t="shared" si="314"/>
        <v>9790.3868483289771</v>
      </c>
      <c r="BB409" s="110">
        <f t="shared" si="315"/>
        <v>14.291666666666666</v>
      </c>
      <c r="BC409" s="111">
        <f t="shared" si="316"/>
        <v>685.04164536412668</v>
      </c>
      <c r="BD409" s="88"/>
      <c r="BE409" s="1016" t="s">
        <v>259</v>
      </c>
      <c r="BF409" s="1009"/>
      <c r="BG409" s="1010"/>
      <c r="BH409" s="163">
        <v>14</v>
      </c>
      <c r="BI409" s="106">
        <f>'Cél.por tricoma'!CU242</f>
        <v>1</v>
      </c>
      <c r="BJ409" s="107">
        <f t="shared" si="325"/>
        <v>14</v>
      </c>
      <c r="BK409" s="108">
        <f>Calibração!$G$33</f>
        <v>815.8655706940815</v>
      </c>
      <c r="BL409" s="109">
        <f t="shared" si="317"/>
        <v>11422.117989717141</v>
      </c>
      <c r="BM409" s="112">
        <f t="shared" si="318"/>
        <v>12.181818181818182</v>
      </c>
      <c r="BN409" s="111">
        <f t="shared" si="319"/>
        <v>937.63655139469063</v>
      </c>
      <c r="BO409" s="88"/>
      <c r="BP409" s="1016" t="s">
        <v>259</v>
      </c>
      <c r="BQ409" s="1009"/>
      <c r="BR409" s="1010"/>
      <c r="BS409" s="163">
        <v>7</v>
      </c>
      <c r="BT409" s="106">
        <f>'Cél.por tricoma'!CU288</f>
        <v>1</v>
      </c>
      <c r="BU409" s="107">
        <f t="shared" si="320"/>
        <v>7</v>
      </c>
      <c r="BV409" s="108">
        <f t="shared" si="321"/>
        <v>979.03868483289773</v>
      </c>
      <c r="BW409" s="109">
        <f t="shared" si="322"/>
        <v>6853.2707938302838</v>
      </c>
      <c r="BX409" s="112">
        <f t="shared" si="323"/>
        <v>12.241379310344827</v>
      </c>
      <c r="BY409" s="111">
        <f t="shared" si="324"/>
        <v>559.84465639740347</v>
      </c>
      <c r="BZ409" s="1018"/>
      <c r="CA409" s="88"/>
      <c r="CB409" s="88"/>
      <c r="CC409" s="89"/>
      <c r="CD409" s="89"/>
      <c r="CE409" s="89"/>
      <c r="CF409" s="89"/>
      <c r="CG409" s="89"/>
      <c r="CH409" s="89"/>
      <c r="CI409" s="89"/>
      <c r="CJ409" s="89"/>
      <c r="CK409" s="89"/>
      <c r="CL409" s="89"/>
      <c r="CM409" s="89"/>
      <c r="CN409" s="89"/>
      <c r="CO409" s="89"/>
      <c r="CP409" s="89"/>
      <c r="CQ409" s="89"/>
      <c r="CR409" s="89"/>
      <c r="CS409" s="89"/>
      <c r="CT409" s="89"/>
    </row>
    <row r="410" spans="1:98" ht="15.75" customHeight="1">
      <c r="A410" s="1018"/>
      <c r="B410" s="1011" t="s">
        <v>43</v>
      </c>
      <c r="C410" s="1009"/>
      <c r="D410" s="1010"/>
      <c r="E410" s="163">
        <v>3</v>
      </c>
      <c r="F410" s="106">
        <f>'Cél.por tricoma'!CU13</f>
        <v>1</v>
      </c>
      <c r="G410" s="107">
        <f t="shared" si="293"/>
        <v>4</v>
      </c>
      <c r="H410" s="108">
        <f t="shared" si="294"/>
        <v>979.03868483289773</v>
      </c>
      <c r="I410" s="109">
        <f t="shared" si="295"/>
        <v>3916.1547393315909</v>
      </c>
      <c r="J410" s="110">
        <f t="shared" si="296"/>
        <v>15.621212121212121</v>
      </c>
      <c r="K410" s="111">
        <f t="shared" si="297"/>
        <v>250.69467778456354</v>
      </c>
      <c r="L410" s="86"/>
      <c r="M410" s="1016" t="s">
        <v>43</v>
      </c>
      <c r="N410" s="1009"/>
      <c r="O410" s="1010"/>
      <c r="P410" s="163">
        <v>13</v>
      </c>
      <c r="Q410" s="106">
        <f>'Cél.por tricoma'!CU59</f>
        <v>1</v>
      </c>
      <c r="R410" s="107">
        <f t="shared" si="298"/>
        <v>13</v>
      </c>
      <c r="S410" s="108">
        <f t="shared" si="299"/>
        <v>1631.731141388163</v>
      </c>
      <c r="T410" s="109">
        <f t="shared" si="300"/>
        <v>21212.504838046119</v>
      </c>
      <c r="U410" s="110">
        <f t="shared" si="301"/>
        <v>18.322033898305083</v>
      </c>
      <c r="V410" s="111">
        <f t="shared" si="302"/>
        <v>1157.7592834826282</v>
      </c>
      <c r="W410" s="88"/>
      <c r="X410" s="1016" t="s">
        <v>43</v>
      </c>
      <c r="Y410" s="1009"/>
      <c r="Z410" s="1010"/>
      <c r="AA410" s="163">
        <v>10</v>
      </c>
      <c r="AB410" s="106">
        <f>'Cél.por tricoma'!CU105</f>
        <v>1</v>
      </c>
      <c r="AC410" s="107">
        <f t="shared" si="303"/>
        <v>10</v>
      </c>
      <c r="AD410" s="108">
        <f t="shared" si="304"/>
        <v>1631.731141388163</v>
      </c>
      <c r="AE410" s="109">
        <f t="shared" si="305"/>
        <v>16317.311413881631</v>
      </c>
      <c r="AF410" s="110">
        <f t="shared" si="306"/>
        <v>10.416666666666666</v>
      </c>
      <c r="AG410" s="111">
        <f t="shared" si="307"/>
        <v>1566.4618957326365</v>
      </c>
      <c r="AH410" s="88"/>
      <c r="AI410" s="1016" t="s">
        <v>43</v>
      </c>
      <c r="AJ410" s="1009"/>
      <c r="AK410" s="1010"/>
      <c r="AL410" s="163">
        <v>3</v>
      </c>
      <c r="AM410" s="106">
        <f>'Cél.por tricoma'!CU151</f>
        <v>1</v>
      </c>
      <c r="AN410" s="107">
        <f t="shared" si="308"/>
        <v>3</v>
      </c>
      <c r="AO410" s="108">
        <f t="shared" si="309"/>
        <v>1223.7983560411221</v>
      </c>
      <c r="AP410" s="109">
        <f t="shared" si="326"/>
        <v>3671.3950681233664</v>
      </c>
      <c r="AQ410" s="110">
        <f t="shared" si="310"/>
        <v>11.47191011235955</v>
      </c>
      <c r="AR410" s="111">
        <f t="shared" si="311"/>
        <v>320.03345843582724</v>
      </c>
      <c r="AS410" s="88"/>
      <c r="AT410" s="1016" t="s">
        <v>43</v>
      </c>
      <c r="AU410" s="1009"/>
      <c r="AV410" s="1010"/>
      <c r="AW410" s="163">
        <v>4</v>
      </c>
      <c r="AX410" s="106">
        <f>'Cél.por tricoma'!CU197</f>
        <v>1</v>
      </c>
      <c r="AY410" s="107">
        <f t="shared" si="312"/>
        <v>4</v>
      </c>
      <c r="AZ410" s="108">
        <f t="shared" si="313"/>
        <v>1223.7983560411221</v>
      </c>
      <c r="BA410" s="109">
        <f t="shared" si="314"/>
        <v>4895.1934241644885</v>
      </c>
      <c r="BB410" s="110">
        <f t="shared" si="315"/>
        <v>14.291666666666666</v>
      </c>
      <c r="BC410" s="111">
        <f t="shared" si="316"/>
        <v>342.52082268206334</v>
      </c>
      <c r="BD410" s="88"/>
      <c r="BE410" s="1016" t="s">
        <v>43</v>
      </c>
      <c r="BF410" s="1009"/>
      <c r="BG410" s="1010"/>
      <c r="BH410" s="163">
        <v>4</v>
      </c>
      <c r="BI410" s="106">
        <f>'Cél.por tricoma'!CU243</f>
        <v>1</v>
      </c>
      <c r="BJ410" s="107">
        <f t="shared" si="325"/>
        <v>4</v>
      </c>
      <c r="BK410" s="108">
        <f>Calibração!$G$33</f>
        <v>815.8655706940815</v>
      </c>
      <c r="BL410" s="109">
        <f t="shared" si="317"/>
        <v>3263.462282776326</v>
      </c>
      <c r="BM410" s="112">
        <f t="shared" si="318"/>
        <v>12.181818181818182</v>
      </c>
      <c r="BN410" s="111">
        <f t="shared" si="319"/>
        <v>267.89615754134019</v>
      </c>
      <c r="BO410" s="88"/>
      <c r="BP410" s="1016" t="s">
        <v>43</v>
      </c>
      <c r="BQ410" s="1009"/>
      <c r="BR410" s="1010"/>
      <c r="BS410" s="163">
        <v>1</v>
      </c>
      <c r="BT410" s="106">
        <f>'Cél.por tricoma'!CU289</f>
        <v>1</v>
      </c>
      <c r="BU410" s="107">
        <f t="shared" si="320"/>
        <v>1</v>
      </c>
      <c r="BV410" s="108">
        <f t="shared" si="321"/>
        <v>979.03868483289773</v>
      </c>
      <c r="BW410" s="109">
        <f t="shared" si="322"/>
        <v>979.03868483289773</v>
      </c>
      <c r="BX410" s="112">
        <f t="shared" si="323"/>
        <v>12.241379310344827</v>
      </c>
      <c r="BY410" s="111">
        <f t="shared" si="324"/>
        <v>79.977808056771934</v>
      </c>
      <c r="BZ410" s="1018"/>
      <c r="CA410" s="88"/>
      <c r="CB410" s="88"/>
      <c r="CC410" s="89"/>
      <c r="CD410" s="89"/>
      <c r="CE410" s="89"/>
      <c r="CF410" s="89"/>
      <c r="CG410" s="89"/>
      <c r="CH410" s="89"/>
      <c r="CI410" s="89"/>
      <c r="CJ410" s="89"/>
      <c r="CK410" s="89"/>
      <c r="CL410" s="89"/>
      <c r="CM410" s="89"/>
      <c r="CN410" s="89"/>
      <c r="CO410" s="89"/>
      <c r="CP410" s="89"/>
      <c r="CQ410" s="89"/>
      <c r="CR410" s="89"/>
      <c r="CS410" s="89"/>
      <c r="CT410" s="89"/>
    </row>
    <row r="411" spans="1:98" ht="15.75" customHeight="1">
      <c r="A411" s="1018"/>
      <c r="B411" s="1011" t="s">
        <v>63</v>
      </c>
      <c r="C411" s="1009"/>
      <c r="D411" s="1010"/>
      <c r="E411" s="163">
        <v>9</v>
      </c>
      <c r="F411" s="106">
        <f>'Cél.por tricoma'!CU14</f>
        <v>1</v>
      </c>
      <c r="G411" s="107">
        <f t="shared" si="293"/>
        <v>5</v>
      </c>
      <c r="H411" s="108">
        <f t="shared" si="294"/>
        <v>979.03868483289773</v>
      </c>
      <c r="I411" s="109">
        <f t="shared" si="295"/>
        <v>4895.1934241644885</v>
      </c>
      <c r="J411" s="110">
        <f t="shared" si="296"/>
        <v>15.621212121212121</v>
      </c>
      <c r="K411" s="111">
        <f t="shared" si="297"/>
        <v>313.36834723070439</v>
      </c>
      <c r="L411" s="86"/>
      <c r="M411" s="1016" t="s">
        <v>63</v>
      </c>
      <c r="N411" s="1009"/>
      <c r="O411" s="1010"/>
      <c r="P411" s="163">
        <v>12</v>
      </c>
      <c r="Q411" s="106">
        <f>'Cél.por tricoma'!CU60</f>
        <v>1</v>
      </c>
      <c r="R411" s="107">
        <f t="shared" si="298"/>
        <v>12</v>
      </c>
      <c r="S411" s="108">
        <f t="shared" si="299"/>
        <v>1631.731141388163</v>
      </c>
      <c r="T411" s="109">
        <f t="shared" si="300"/>
        <v>19580.773696657954</v>
      </c>
      <c r="U411" s="110">
        <f t="shared" si="301"/>
        <v>18.322033898305083</v>
      </c>
      <c r="V411" s="111">
        <f t="shared" si="302"/>
        <v>1068.7008770608875</v>
      </c>
      <c r="W411" s="88"/>
      <c r="X411" s="1016" t="s">
        <v>63</v>
      </c>
      <c r="Y411" s="1009"/>
      <c r="Z411" s="1010"/>
      <c r="AA411" s="163">
        <v>5</v>
      </c>
      <c r="AB411" s="106">
        <f>'Cél.por tricoma'!CU106</f>
        <v>1</v>
      </c>
      <c r="AC411" s="107">
        <f t="shared" si="303"/>
        <v>5</v>
      </c>
      <c r="AD411" s="108">
        <f t="shared" si="304"/>
        <v>1631.731141388163</v>
      </c>
      <c r="AE411" s="109">
        <f t="shared" si="305"/>
        <v>8158.6557069408154</v>
      </c>
      <c r="AF411" s="110">
        <f t="shared" si="306"/>
        <v>10.416666666666666</v>
      </c>
      <c r="AG411" s="111">
        <f t="shared" si="307"/>
        <v>783.23094786631827</v>
      </c>
      <c r="AH411" s="88"/>
      <c r="AI411" s="1016" t="s">
        <v>63</v>
      </c>
      <c r="AJ411" s="1009"/>
      <c r="AK411" s="1010"/>
      <c r="AL411" s="163">
        <v>2</v>
      </c>
      <c r="AM411" s="106">
        <f>'Cél.por tricoma'!CU152</f>
        <v>1</v>
      </c>
      <c r="AN411" s="107">
        <f t="shared" si="308"/>
        <v>2</v>
      </c>
      <c r="AO411" s="108">
        <f t="shared" si="309"/>
        <v>1223.7983560411221</v>
      </c>
      <c r="AP411" s="109">
        <f t="shared" si="326"/>
        <v>2447.5967120822443</v>
      </c>
      <c r="AQ411" s="110">
        <f t="shared" si="310"/>
        <v>11.47191011235955</v>
      </c>
      <c r="AR411" s="111">
        <f t="shared" si="311"/>
        <v>213.35563895721816</v>
      </c>
      <c r="AS411" s="88"/>
      <c r="AT411" s="1016" t="s">
        <v>63</v>
      </c>
      <c r="AU411" s="1009"/>
      <c r="AV411" s="1010"/>
      <c r="AW411" s="163">
        <v>5</v>
      </c>
      <c r="AX411" s="106">
        <f>'Cél.por tricoma'!CU198</f>
        <v>1</v>
      </c>
      <c r="AY411" s="107">
        <f t="shared" si="312"/>
        <v>5</v>
      </c>
      <c r="AZ411" s="108">
        <f t="shared" si="313"/>
        <v>1223.7983560411221</v>
      </c>
      <c r="BA411" s="109">
        <f t="shared" si="314"/>
        <v>6118.9917802056107</v>
      </c>
      <c r="BB411" s="110">
        <f t="shared" si="315"/>
        <v>14.291666666666666</v>
      </c>
      <c r="BC411" s="111">
        <f t="shared" si="316"/>
        <v>428.1510283525792</v>
      </c>
      <c r="BD411" s="88"/>
      <c r="BE411" s="1016" t="s">
        <v>63</v>
      </c>
      <c r="BF411" s="1009"/>
      <c r="BG411" s="1010"/>
      <c r="BH411" s="163">
        <v>2</v>
      </c>
      <c r="BI411" s="106">
        <f>'Cél.por tricoma'!CU244</f>
        <v>1</v>
      </c>
      <c r="BJ411" s="107">
        <f t="shared" si="325"/>
        <v>2</v>
      </c>
      <c r="BK411" s="108">
        <f>Calibração!$G$33</f>
        <v>815.8655706940815</v>
      </c>
      <c r="BL411" s="109">
        <f t="shared" si="317"/>
        <v>1631.731141388163</v>
      </c>
      <c r="BM411" s="112">
        <f t="shared" si="318"/>
        <v>12.181818181818182</v>
      </c>
      <c r="BN411" s="111">
        <f t="shared" si="319"/>
        <v>133.94807877067009</v>
      </c>
      <c r="BO411" s="88"/>
      <c r="BP411" s="1016" t="s">
        <v>63</v>
      </c>
      <c r="BQ411" s="1009"/>
      <c r="BR411" s="1010"/>
      <c r="BS411" s="163">
        <v>6</v>
      </c>
      <c r="BT411" s="106">
        <f>'Cél.por tricoma'!CU290</f>
        <v>1</v>
      </c>
      <c r="BU411" s="107">
        <f t="shared" si="320"/>
        <v>6</v>
      </c>
      <c r="BV411" s="108">
        <f t="shared" si="321"/>
        <v>979.03868483289773</v>
      </c>
      <c r="BW411" s="109">
        <f t="shared" si="322"/>
        <v>5874.2321089973866</v>
      </c>
      <c r="BX411" s="112">
        <f t="shared" si="323"/>
        <v>12.241379310344827</v>
      </c>
      <c r="BY411" s="111">
        <f t="shared" si="324"/>
        <v>479.86684834063158</v>
      </c>
      <c r="BZ411" s="1018"/>
      <c r="CA411" s="88"/>
      <c r="CB411" s="88"/>
      <c r="CC411" s="89"/>
      <c r="CD411" s="89"/>
      <c r="CE411" s="89"/>
      <c r="CF411" s="89"/>
      <c r="CG411" s="89"/>
      <c r="CH411" s="89"/>
      <c r="CI411" s="89"/>
      <c r="CJ411" s="89"/>
      <c r="CK411" s="89"/>
      <c r="CL411" s="89"/>
      <c r="CM411" s="89"/>
      <c r="CN411" s="89"/>
      <c r="CO411" s="89"/>
      <c r="CP411" s="89"/>
      <c r="CQ411" s="89"/>
      <c r="CR411" s="89"/>
      <c r="CS411" s="89"/>
      <c r="CT411" s="89"/>
    </row>
    <row r="412" spans="1:98" ht="15.75" customHeight="1">
      <c r="A412" s="1018"/>
      <c r="B412" s="1016" t="s">
        <v>166</v>
      </c>
      <c r="C412" s="1009"/>
      <c r="D412" s="1010"/>
      <c r="E412" s="163">
        <v>0</v>
      </c>
      <c r="F412" s="106">
        <f>'Cél.por tricoma'!CU15</f>
        <v>18</v>
      </c>
      <c r="G412" s="107">
        <f t="shared" si="293"/>
        <v>0</v>
      </c>
      <c r="H412" s="108">
        <f t="shared" si="294"/>
        <v>979.03868483289773</v>
      </c>
      <c r="I412" s="109">
        <f t="shared" si="295"/>
        <v>0</v>
      </c>
      <c r="J412" s="110">
        <f t="shared" si="296"/>
        <v>15.621212121212121</v>
      </c>
      <c r="K412" s="111">
        <f t="shared" si="297"/>
        <v>0</v>
      </c>
      <c r="L412" s="86"/>
      <c r="M412" s="1016" t="s">
        <v>166</v>
      </c>
      <c r="N412" s="1009"/>
      <c r="O412" s="1010"/>
      <c r="P412" s="163">
        <v>2</v>
      </c>
      <c r="Q412" s="106">
        <f>'Cél.por tricoma'!CU61</f>
        <v>19.551724137931036</v>
      </c>
      <c r="R412" s="107">
        <f t="shared" si="298"/>
        <v>39.103448275862071</v>
      </c>
      <c r="S412" s="108">
        <f t="shared" si="299"/>
        <v>1631.731141388163</v>
      </c>
      <c r="T412" s="109">
        <f t="shared" si="300"/>
        <v>63806.314287385409</v>
      </c>
      <c r="U412" s="110">
        <f t="shared" si="301"/>
        <v>18.322033898305083</v>
      </c>
      <c r="V412" s="111">
        <f t="shared" si="302"/>
        <v>3482.4907890432373</v>
      </c>
      <c r="W412" s="88"/>
      <c r="X412" s="1016" t="s">
        <v>166</v>
      </c>
      <c r="Y412" s="1009"/>
      <c r="Z412" s="1010"/>
      <c r="AA412" s="163">
        <v>3</v>
      </c>
      <c r="AB412" s="106">
        <f>'Cél.por tricoma'!CU107</f>
        <v>11.4</v>
      </c>
      <c r="AC412" s="107">
        <f t="shared" si="303"/>
        <v>34.200000000000003</v>
      </c>
      <c r="AD412" s="108">
        <f t="shared" si="304"/>
        <v>1631.731141388163</v>
      </c>
      <c r="AE412" s="109">
        <f t="shared" si="305"/>
        <v>55805.205035475177</v>
      </c>
      <c r="AF412" s="110">
        <f t="shared" si="306"/>
        <v>10.416666666666666</v>
      </c>
      <c r="AG412" s="111">
        <f t="shared" si="307"/>
        <v>5357.2996834056175</v>
      </c>
      <c r="AH412" s="88"/>
      <c r="AI412" s="1016" t="s">
        <v>166</v>
      </c>
      <c r="AJ412" s="1009"/>
      <c r="AK412" s="1010"/>
      <c r="AL412" s="163">
        <v>1</v>
      </c>
      <c r="AM412" s="106">
        <f>'Cél.por tricoma'!CU153</f>
        <v>27.166666666666668</v>
      </c>
      <c r="AN412" s="107">
        <f t="shared" si="308"/>
        <v>27.166666666666668</v>
      </c>
      <c r="AO412" s="108">
        <f t="shared" si="309"/>
        <v>1223.7983560411221</v>
      </c>
      <c r="AP412" s="109">
        <f t="shared" si="326"/>
        <v>33246.522005783816</v>
      </c>
      <c r="AQ412" s="110">
        <f t="shared" si="310"/>
        <v>11.47191011235955</v>
      </c>
      <c r="AR412" s="111">
        <f t="shared" si="311"/>
        <v>2898.080762502213</v>
      </c>
      <c r="AS412" s="88"/>
      <c r="AT412" s="1016" t="s">
        <v>166</v>
      </c>
      <c r="AU412" s="1009"/>
      <c r="AV412" s="1010"/>
      <c r="AW412" s="163">
        <v>0</v>
      </c>
      <c r="AX412" s="106">
        <f>'Cél.por tricoma'!CU199</f>
        <v>17</v>
      </c>
      <c r="AY412" s="107">
        <f t="shared" si="312"/>
        <v>0</v>
      </c>
      <c r="AZ412" s="108">
        <f t="shared" si="313"/>
        <v>1223.7983560411221</v>
      </c>
      <c r="BA412" s="109">
        <f t="shared" si="314"/>
        <v>0</v>
      </c>
      <c r="BB412" s="110">
        <f t="shared" si="315"/>
        <v>14.291666666666666</v>
      </c>
      <c r="BC412" s="111">
        <f t="shared" si="316"/>
        <v>0</v>
      </c>
      <c r="BD412" s="88"/>
      <c r="BE412" s="1016" t="s">
        <v>166</v>
      </c>
      <c r="BF412" s="1009"/>
      <c r="BG412" s="1010"/>
      <c r="BH412" s="163">
        <v>0</v>
      </c>
      <c r="BI412" s="106">
        <f>'Cél.por tricoma'!CU245</f>
        <v>33</v>
      </c>
      <c r="BJ412" s="107">
        <f t="shared" si="325"/>
        <v>0</v>
      </c>
      <c r="BK412" s="108">
        <f>Calibração!$G$33</f>
        <v>815.8655706940815</v>
      </c>
      <c r="BL412" s="109">
        <f t="shared" si="317"/>
        <v>0</v>
      </c>
      <c r="BM412" s="112">
        <f t="shared" si="318"/>
        <v>12.181818181818182</v>
      </c>
      <c r="BN412" s="111">
        <f t="shared" si="319"/>
        <v>0</v>
      </c>
      <c r="BO412" s="88"/>
      <c r="BP412" s="1016" t="s">
        <v>166</v>
      </c>
      <c r="BQ412" s="1009"/>
      <c r="BR412" s="1010"/>
      <c r="BS412" s="163">
        <v>0</v>
      </c>
      <c r="BT412" s="106">
        <f>'Cél.por tricoma'!CU291</f>
        <v>26.5</v>
      </c>
      <c r="BU412" s="107">
        <f t="shared" si="320"/>
        <v>0</v>
      </c>
      <c r="BV412" s="108">
        <f t="shared" si="321"/>
        <v>979.03868483289773</v>
      </c>
      <c r="BW412" s="109">
        <f t="shared" si="322"/>
        <v>0</v>
      </c>
      <c r="BX412" s="112">
        <f t="shared" si="323"/>
        <v>12.241379310344827</v>
      </c>
      <c r="BY412" s="111">
        <f t="shared" si="324"/>
        <v>0</v>
      </c>
      <c r="BZ412" s="1018"/>
      <c r="CA412" s="88"/>
      <c r="CB412" s="88"/>
      <c r="CC412" s="89"/>
      <c r="CD412" s="89"/>
      <c r="CE412" s="89"/>
      <c r="CF412" s="89"/>
      <c r="CG412" s="89"/>
      <c r="CH412" s="89"/>
      <c r="CI412" s="89"/>
      <c r="CJ412" s="89"/>
      <c r="CK412" s="89"/>
      <c r="CL412" s="89"/>
      <c r="CM412" s="89"/>
      <c r="CN412" s="89"/>
      <c r="CO412" s="89"/>
      <c r="CP412" s="89"/>
      <c r="CQ412" s="89"/>
      <c r="CR412" s="89"/>
      <c r="CS412" s="89"/>
      <c r="CT412" s="89"/>
    </row>
    <row r="413" spans="1:98" ht="15.75" customHeight="1">
      <c r="A413" s="1018"/>
      <c r="B413" s="1016" t="s">
        <v>260</v>
      </c>
      <c r="C413" s="1009"/>
      <c r="D413" s="1010"/>
      <c r="E413" s="163">
        <v>4</v>
      </c>
      <c r="F413" s="165">
        <f>'Cél.por tricoma'!C381</f>
        <v>25.833333333333332</v>
      </c>
      <c r="G413" s="107">
        <f t="shared" si="293"/>
        <v>25.833333333333332</v>
      </c>
      <c r="H413" s="108">
        <f t="shared" si="294"/>
        <v>979.03868483289773</v>
      </c>
      <c r="I413" s="109">
        <f t="shared" si="295"/>
        <v>25291.832691516523</v>
      </c>
      <c r="J413" s="110">
        <f t="shared" si="296"/>
        <v>15.621212121212121</v>
      </c>
      <c r="K413" s="111">
        <f t="shared" si="297"/>
        <v>1619.069794025306</v>
      </c>
      <c r="L413" s="86"/>
      <c r="M413" s="1016" t="s">
        <v>260</v>
      </c>
      <c r="N413" s="1009"/>
      <c r="O413" s="1010"/>
      <c r="P413" s="163">
        <v>0</v>
      </c>
      <c r="Q413" s="106" t="e">
        <f>'Cél.por tricoma'!CU62</f>
        <v>#DIV/0!</v>
      </c>
      <c r="R413" s="107"/>
      <c r="S413" s="108">
        <f t="shared" si="299"/>
        <v>1631.731141388163</v>
      </c>
      <c r="T413" s="109">
        <f t="shared" si="300"/>
        <v>0</v>
      </c>
      <c r="U413" s="110">
        <f t="shared" si="301"/>
        <v>18.322033898305083</v>
      </c>
      <c r="V413" s="111">
        <f t="shared" si="302"/>
        <v>0</v>
      </c>
      <c r="W413" s="88"/>
      <c r="X413" s="1016" t="s">
        <v>260</v>
      </c>
      <c r="Y413" s="1009"/>
      <c r="Z413" s="1010"/>
      <c r="AA413" s="163">
        <v>0</v>
      </c>
      <c r="AB413" s="106" t="e">
        <f>'Cél.por tricoma'!CU108</f>
        <v>#DIV/0!</v>
      </c>
      <c r="AC413" s="107"/>
      <c r="AD413" s="108">
        <f t="shared" si="304"/>
        <v>1631.731141388163</v>
      </c>
      <c r="AE413" s="109">
        <f t="shared" si="305"/>
        <v>0</v>
      </c>
      <c r="AF413" s="110">
        <f t="shared" si="306"/>
        <v>10.416666666666666</v>
      </c>
      <c r="AG413" s="111">
        <f t="shared" si="307"/>
        <v>0</v>
      </c>
      <c r="AH413" s="88"/>
      <c r="AI413" s="1016" t="s">
        <v>260</v>
      </c>
      <c r="AJ413" s="1009"/>
      <c r="AK413" s="1010"/>
      <c r="AL413" s="163">
        <v>1</v>
      </c>
      <c r="AM413" s="165">
        <f>'Cél.por tricoma'!M381</f>
        <v>10.916666666666666</v>
      </c>
      <c r="AN413" s="107">
        <f t="shared" si="308"/>
        <v>10.916666666666666</v>
      </c>
      <c r="AO413" s="108">
        <f t="shared" si="309"/>
        <v>1223.7983560411221</v>
      </c>
      <c r="AP413" s="109">
        <f t="shared" si="326"/>
        <v>13359.798720115583</v>
      </c>
      <c r="AQ413" s="110">
        <f t="shared" si="310"/>
        <v>11.47191011235955</v>
      </c>
      <c r="AR413" s="111">
        <f t="shared" si="311"/>
        <v>1164.5661959748159</v>
      </c>
      <c r="AS413" s="88"/>
      <c r="AT413" s="1016" t="s">
        <v>260</v>
      </c>
      <c r="AU413" s="1009"/>
      <c r="AV413" s="1010"/>
      <c r="AW413" s="163">
        <v>1</v>
      </c>
      <c r="AX413" s="165">
        <f>'Cél.por tricoma'!W381</f>
        <v>21.833333333333332</v>
      </c>
      <c r="AY413" s="107">
        <f t="shared" si="312"/>
        <v>21.833333333333332</v>
      </c>
      <c r="AZ413" s="108">
        <f t="shared" si="313"/>
        <v>1223.7983560411221</v>
      </c>
      <c r="BA413" s="109">
        <f t="shared" si="314"/>
        <v>26719.597440231166</v>
      </c>
      <c r="BB413" s="110">
        <f t="shared" si="315"/>
        <v>14.291666666666666</v>
      </c>
      <c r="BC413" s="111">
        <f t="shared" si="316"/>
        <v>1869.5928238062625</v>
      </c>
      <c r="BD413" s="88"/>
      <c r="BE413" s="1016" t="s">
        <v>260</v>
      </c>
      <c r="BF413" s="1009"/>
      <c r="BG413" s="1010"/>
      <c r="BH413" s="163">
        <v>5</v>
      </c>
      <c r="BI413" s="166">
        <f>'Cél.por tricoma'!W381</f>
        <v>21.833333333333332</v>
      </c>
      <c r="BJ413" s="107">
        <f t="shared" si="325"/>
        <v>109.16666666666666</v>
      </c>
      <c r="BK413" s="108">
        <f>Calibração!$G$33</f>
        <v>815.8655706940815</v>
      </c>
      <c r="BL413" s="109">
        <f t="shared" si="317"/>
        <v>89065.324800770555</v>
      </c>
      <c r="BM413" s="112">
        <f t="shared" si="318"/>
        <v>12.181818181818182</v>
      </c>
      <c r="BN413" s="111">
        <f t="shared" si="319"/>
        <v>7311.3326328990752</v>
      </c>
      <c r="BO413" s="88"/>
      <c r="BP413" s="1016" t="s">
        <v>260</v>
      </c>
      <c r="BQ413" s="1009"/>
      <c r="BR413" s="1010"/>
      <c r="BS413" s="163">
        <v>3</v>
      </c>
      <c r="BT413" s="165">
        <f>'Cél.por tricoma'!W380</f>
        <v>23.397441520467837</v>
      </c>
      <c r="BU413" s="107">
        <f t="shared" si="320"/>
        <v>70.19232456140351</v>
      </c>
      <c r="BV413" s="108">
        <f t="shared" si="321"/>
        <v>979.03868483289773</v>
      </c>
      <c r="BW413" s="109">
        <f t="shared" si="322"/>
        <v>68721.001123960392</v>
      </c>
      <c r="BX413" s="112">
        <f t="shared" si="323"/>
        <v>12.241379310344827</v>
      </c>
      <c r="BY413" s="111">
        <f t="shared" si="324"/>
        <v>5613.8282608305672</v>
      </c>
      <c r="BZ413" s="1018"/>
      <c r="CA413" s="88"/>
      <c r="CB413" s="88"/>
      <c r="CC413" s="89"/>
      <c r="CD413" s="89"/>
      <c r="CE413" s="89"/>
      <c r="CF413" s="89"/>
      <c r="CG413" s="89"/>
      <c r="CH413" s="89"/>
      <c r="CI413" s="89"/>
      <c r="CJ413" s="89"/>
      <c r="CK413" s="89"/>
      <c r="CL413" s="89"/>
      <c r="CM413" s="89"/>
      <c r="CN413" s="89"/>
      <c r="CO413" s="89"/>
      <c r="CP413" s="89"/>
      <c r="CQ413" s="89"/>
      <c r="CR413" s="89"/>
      <c r="CS413" s="89"/>
      <c r="CT413" s="89"/>
    </row>
    <row r="414" spans="1:98" ht="15.75" customHeight="1">
      <c r="A414" s="1018"/>
      <c r="B414" s="1008" t="s">
        <v>52</v>
      </c>
      <c r="C414" s="1009"/>
      <c r="D414" s="1010"/>
      <c r="E414" s="163">
        <v>2</v>
      </c>
      <c r="F414" s="106">
        <f>'Cél.por tricoma'!CU17</f>
        <v>2</v>
      </c>
      <c r="G414" s="107">
        <f t="shared" si="293"/>
        <v>4</v>
      </c>
      <c r="H414" s="108">
        <f t="shared" si="294"/>
        <v>979.03868483289773</v>
      </c>
      <c r="I414" s="109">
        <f t="shared" si="295"/>
        <v>3916.1547393315909</v>
      </c>
      <c r="J414" s="110">
        <f t="shared" si="296"/>
        <v>15.621212121212121</v>
      </c>
      <c r="K414" s="111">
        <f t="shared" si="297"/>
        <v>250.69467778456354</v>
      </c>
      <c r="L414" s="86"/>
      <c r="M414" s="1015" t="s">
        <v>52</v>
      </c>
      <c r="N414" s="1009"/>
      <c r="O414" s="1010"/>
      <c r="P414" s="163">
        <v>13</v>
      </c>
      <c r="Q414" s="106">
        <f>'Cél.por tricoma'!CU63</f>
        <v>2</v>
      </c>
      <c r="R414" s="107">
        <f t="shared" ref="R414:R442" si="327">P414*Q414</f>
        <v>26</v>
      </c>
      <c r="S414" s="108">
        <f t="shared" si="299"/>
        <v>1631.731141388163</v>
      </c>
      <c r="T414" s="109">
        <f t="shared" si="300"/>
        <v>42425.009676092239</v>
      </c>
      <c r="U414" s="110">
        <f t="shared" si="301"/>
        <v>18.322033898305083</v>
      </c>
      <c r="V414" s="111">
        <f t="shared" si="302"/>
        <v>2315.5185669652565</v>
      </c>
      <c r="W414" s="88"/>
      <c r="X414" s="1015" t="s">
        <v>52</v>
      </c>
      <c r="Y414" s="1009"/>
      <c r="Z414" s="1010"/>
      <c r="AA414" s="163">
        <v>6</v>
      </c>
      <c r="AB414" s="106">
        <f>'Cél.por tricoma'!CU109</f>
        <v>2</v>
      </c>
      <c r="AC414" s="107">
        <f>AA414*AB414</f>
        <v>12</v>
      </c>
      <c r="AD414" s="108">
        <f t="shared" si="304"/>
        <v>1631.731141388163</v>
      </c>
      <c r="AE414" s="109">
        <f t="shared" si="305"/>
        <v>19580.773696657954</v>
      </c>
      <c r="AF414" s="110">
        <f t="shared" si="306"/>
        <v>10.416666666666666</v>
      </c>
      <c r="AG414" s="111">
        <f t="shared" si="307"/>
        <v>1879.7542748791636</v>
      </c>
      <c r="AH414" s="88"/>
      <c r="AI414" s="1015" t="s">
        <v>52</v>
      </c>
      <c r="AJ414" s="1009"/>
      <c r="AK414" s="1010"/>
      <c r="AL414" s="163">
        <v>3</v>
      </c>
      <c r="AM414" s="106">
        <f>'Cél.por tricoma'!CU155</f>
        <v>2</v>
      </c>
      <c r="AN414" s="107">
        <f t="shared" si="308"/>
        <v>6</v>
      </c>
      <c r="AO414" s="108">
        <f t="shared" si="309"/>
        <v>1223.7983560411221</v>
      </c>
      <c r="AP414" s="109">
        <f t="shared" si="326"/>
        <v>7342.7901362467328</v>
      </c>
      <c r="AQ414" s="110">
        <f t="shared" si="310"/>
        <v>11.47191011235955</v>
      </c>
      <c r="AR414" s="111">
        <f t="shared" si="311"/>
        <v>640.06691687165448</v>
      </c>
      <c r="AS414" s="88"/>
      <c r="AT414" s="1015" t="s">
        <v>52</v>
      </c>
      <c r="AU414" s="1009"/>
      <c r="AV414" s="1010"/>
      <c r="AW414" s="163">
        <v>2</v>
      </c>
      <c r="AX414" s="106">
        <f>'Cél.por tricoma'!CU201</f>
        <v>2</v>
      </c>
      <c r="AY414" s="107">
        <f t="shared" si="312"/>
        <v>4</v>
      </c>
      <c r="AZ414" s="108">
        <f t="shared" si="313"/>
        <v>1223.7983560411221</v>
      </c>
      <c r="BA414" s="109">
        <f t="shared" si="314"/>
        <v>4895.1934241644885</v>
      </c>
      <c r="BB414" s="110">
        <f t="shared" si="315"/>
        <v>14.291666666666666</v>
      </c>
      <c r="BC414" s="111">
        <f t="shared" si="316"/>
        <v>342.52082268206334</v>
      </c>
      <c r="BD414" s="88"/>
      <c r="BE414" s="1015" t="s">
        <v>52</v>
      </c>
      <c r="BF414" s="1009"/>
      <c r="BG414" s="1010"/>
      <c r="BH414" s="163">
        <v>4</v>
      </c>
      <c r="BI414" s="106">
        <f>'Cél.por tricoma'!CU247</f>
        <v>2</v>
      </c>
      <c r="BJ414" s="107">
        <f t="shared" si="325"/>
        <v>8</v>
      </c>
      <c r="BK414" s="108">
        <f>Calibração!$G$33</f>
        <v>815.8655706940815</v>
      </c>
      <c r="BL414" s="109">
        <f t="shared" si="317"/>
        <v>6526.924565552652</v>
      </c>
      <c r="BM414" s="112">
        <f t="shared" si="318"/>
        <v>12.181818181818182</v>
      </c>
      <c r="BN414" s="111">
        <f t="shared" si="319"/>
        <v>535.79231508268037</v>
      </c>
      <c r="BO414" s="88"/>
      <c r="BP414" s="1015" t="s">
        <v>52</v>
      </c>
      <c r="BQ414" s="1009"/>
      <c r="BR414" s="1010"/>
      <c r="BS414" s="163">
        <v>8</v>
      </c>
      <c r="BT414" s="106">
        <f>'Cél.por tricoma'!CU293</f>
        <v>2</v>
      </c>
      <c r="BU414" s="107">
        <f t="shared" si="320"/>
        <v>16</v>
      </c>
      <c r="BV414" s="108">
        <f t="shared" si="321"/>
        <v>979.03868483289773</v>
      </c>
      <c r="BW414" s="109">
        <f t="shared" si="322"/>
        <v>15664.618957326364</v>
      </c>
      <c r="BX414" s="112">
        <f t="shared" si="323"/>
        <v>12.241379310344827</v>
      </c>
      <c r="BY414" s="111">
        <f t="shared" si="324"/>
        <v>1279.6449289083509</v>
      </c>
      <c r="BZ414" s="1018"/>
      <c r="CA414" s="88"/>
      <c r="CB414" s="88"/>
      <c r="CC414" s="89"/>
      <c r="CD414" s="89"/>
      <c r="CE414" s="89"/>
      <c r="CF414" s="89"/>
      <c r="CG414" s="89"/>
      <c r="CH414" s="89"/>
      <c r="CI414" s="89"/>
      <c r="CJ414" s="89"/>
      <c r="CK414" s="89"/>
      <c r="CL414" s="89"/>
      <c r="CM414" s="89"/>
      <c r="CN414" s="89"/>
      <c r="CO414" s="89"/>
      <c r="CP414" s="89"/>
      <c r="CQ414" s="89"/>
      <c r="CR414" s="89"/>
      <c r="CS414" s="89"/>
      <c r="CT414" s="89"/>
    </row>
    <row r="415" spans="1:98" ht="15.75" customHeight="1">
      <c r="A415" s="1018"/>
      <c r="B415" s="1016" t="s">
        <v>185</v>
      </c>
      <c r="C415" s="1009"/>
      <c r="D415" s="1010"/>
      <c r="E415" s="163">
        <v>104</v>
      </c>
      <c r="F415" s="106">
        <f>'Cél.por tricoma'!CU18</f>
        <v>12.133333333333333</v>
      </c>
      <c r="G415" s="107">
        <f t="shared" si="293"/>
        <v>1334.6666666666665</v>
      </c>
      <c r="H415" s="108">
        <f t="shared" si="294"/>
        <v>979.03868483289773</v>
      </c>
      <c r="I415" s="109">
        <f t="shared" si="295"/>
        <v>1306690.2980236406</v>
      </c>
      <c r="J415" s="110">
        <f t="shared" si="296"/>
        <v>15.621212121212121</v>
      </c>
      <c r="K415" s="111">
        <f t="shared" si="297"/>
        <v>83648.457487449356</v>
      </c>
      <c r="L415" s="86"/>
      <c r="M415" s="1016" t="s">
        <v>185</v>
      </c>
      <c r="N415" s="1009"/>
      <c r="O415" s="1010"/>
      <c r="P415" s="163">
        <v>53</v>
      </c>
      <c r="Q415" s="106">
        <f>'Cél.por tricoma'!CU64</f>
        <v>12.033333333333333</v>
      </c>
      <c r="R415" s="107">
        <f t="shared" si="327"/>
        <v>637.76666666666665</v>
      </c>
      <c r="S415" s="108">
        <f t="shared" si="299"/>
        <v>1631.731141388163</v>
      </c>
      <c r="T415" s="109">
        <f t="shared" si="300"/>
        <v>1040663.730939324</v>
      </c>
      <c r="U415" s="110">
        <f t="shared" si="301"/>
        <v>18.322033898305083</v>
      </c>
      <c r="V415" s="111">
        <f t="shared" si="302"/>
        <v>56798.483002238783</v>
      </c>
      <c r="W415" s="88"/>
      <c r="X415" s="1016" t="s">
        <v>185</v>
      </c>
      <c r="Y415" s="1009"/>
      <c r="Z415" s="1010"/>
      <c r="AA415" s="163">
        <v>13</v>
      </c>
      <c r="AB415" s="106">
        <f>'Cél.por tricoma'!CU110</f>
        <v>10.4</v>
      </c>
      <c r="AC415" s="107">
        <f>AA415*AB415</f>
        <v>135.20000000000002</v>
      </c>
      <c r="AD415" s="108">
        <f t="shared" si="304"/>
        <v>1631.731141388163</v>
      </c>
      <c r="AE415" s="109">
        <f t="shared" si="305"/>
        <v>220610.05031567966</v>
      </c>
      <c r="AF415" s="110">
        <f t="shared" si="306"/>
        <v>10.416666666666666</v>
      </c>
      <c r="AG415" s="111">
        <f t="shared" si="307"/>
        <v>21178.564830305248</v>
      </c>
      <c r="AH415" s="88"/>
      <c r="AI415" s="1016" t="s">
        <v>185</v>
      </c>
      <c r="AJ415" s="1009"/>
      <c r="AK415" s="1010"/>
      <c r="AL415" s="163">
        <v>19</v>
      </c>
      <c r="AM415" s="106">
        <f>'Cél.por tricoma'!CU156</f>
        <v>11.5</v>
      </c>
      <c r="AN415" s="107">
        <f t="shared" si="308"/>
        <v>218.5</v>
      </c>
      <c r="AO415" s="108">
        <f t="shared" si="309"/>
        <v>1223.7983560411221</v>
      </c>
      <c r="AP415" s="109">
        <f t="shared" si="326"/>
        <v>267399.94079498516</v>
      </c>
      <c r="AQ415" s="110">
        <f t="shared" si="310"/>
        <v>11.47191011235955</v>
      </c>
      <c r="AR415" s="111">
        <f t="shared" si="311"/>
        <v>23309.103556076083</v>
      </c>
      <c r="AS415" s="88"/>
      <c r="AT415" s="1016" t="s">
        <v>185</v>
      </c>
      <c r="AU415" s="1009"/>
      <c r="AV415" s="1010"/>
      <c r="AW415" s="163">
        <v>110</v>
      </c>
      <c r="AX415" s="106">
        <f>'Cél.por tricoma'!CU202</f>
        <v>12.9</v>
      </c>
      <c r="AY415" s="107">
        <f t="shared" si="312"/>
        <v>1419</v>
      </c>
      <c r="AZ415" s="108">
        <f t="shared" si="313"/>
        <v>1223.7983560411221</v>
      </c>
      <c r="BA415" s="109">
        <f t="shared" si="314"/>
        <v>1736569.8672223524</v>
      </c>
      <c r="BB415" s="110">
        <f t="shared" si="315"/>
        <v>14.291666666666666</v>
      </c>
      <c r="BC415" s="111">
        <f t="shared" si="316"/>
        <v>121509.26184646199</v>
      </c>
      <c r="BD415" s="88"/>
      <c r="BE415" s="1016" t="s">
        <v>185</v>
      </c>
      <c r="BF415" s="1009"/>
      <c r="BG415" s="1010"/>
      <c r="BH415" s="163">
        <v>110</v>
      </c>
      <c r="BI415" s="106">
        <f>'Cél.por tricoma'!CU248</f>
        <v>13.266666666666667</v>
      </c>
      <c r="BJ415" s="107">
        <f t="shared" si="325"/>
        <v>1459.3333333333335</v>
      </c>
      <c r="BK415" s="108">
        <f>Calibração!$G$33</f>
        <v>815.8655706940815</v>
      </c>
      <c r="BL415" s="109">
        <f t="shared" si="317"/>
        <v>1190619.8228328964</v>
      </c>
      <c r="BM415" s="112">
        <f t="shared" si="318"/>
        <v>12.181818181818182</v>
      </c>
      <c r="BN415" s="111">
        <f t="shared" si="319"/>
        <v>97737.448142998954</v>
      </c>
      <c r="BO415" s="88"/>
      <c r="BP415" s="1016" t="s">
        <v>185</v>
      </c>
      <c r="BQ415" s="1009"/>
      <c r="BR415" s="1010"/>
      <c r="BS415" s="163">
        <v>110</v>
      </c>
      <c r="BT415" s="106">
        <f>'Cél.por tricoma'!CU294</f>
        <v>13.266666666666667</v>
      </c>
      <c r="BU415" s="107">
        <f t="shared" si="320"/>
        <v>1459.3333333333335</v>
      </c>
      <c r="BV415" s="108">
        <f t="shared" si="321"/>
        <v>979.03868483289773</v>
      </c>
      <c r="BW415" s="109">
        <f t="shared" si="322"/>
        <v>1428743.7873994755</v>
      </c>
      <c r="BX415" s="112">
        <f t="shared" si="323"/>
        <v>12.241379310344827</v>
      </c>
      <c r="BY415" s="111">
        <f t="shared" si="324"/>
        <v>116714.2812241825</v>
      </c>
      <c r="BZ415" s="1018"/>
      <c r="CA415" s="88"/>
      <c r="CB415" s="88"/>
      <c r="CC415" s="89"/>
      <c r="CD415" s="89"/>
      <c r="CE415" s="89"/>
      <c r="CF415" s="89"/>
      <c r="CG415" s="89"/>
      <c r="CH415" s="89"/>
      <c r="CI415" s="89"/>
      <c r="CJ415" s="89"/>
      <c r="CK415" s="89"/>
      <c r="CL415" s="89"/>
      <c r="CM415" s="89"/>
      <c r="CN415" s="89"/>
      <c r="CO415" s="89"/>
      <c r="CP415" s="89"/>
      <c r="CQ415" s="89"/>
      <c r="CR415" s="89"/>
      <c r="CS415" s="89"/>
      <c r="CT415" s="89"/>
    </row>
    <row r="416" spans="1:98" ht="15.75" customHeight="1">
      <c r="A416" s="1018"/>
      <c r="B416" s="1011" t="s">
        <v>56</v>
      </c>
      <c r="C416" s="1009"/>
      <c r="D416" s="1010"/>
      <c r="E416" s="163">
        <v>1</v>
      </c>
      <c r="F416" s="106">
        <f>'Cél.por tricoma'!CU19</f>
        <v>4</v>
      </c>
      <c r="G416" s="107">
        <f t="shared" si="293"/>
        <v>8</v>
      </c>
      <c r="H416" s="108">
        <f t="shared" si="294"/>
        <v>979.03868483289773</v>
      </c>
      <c r="I416" s="109">
        <f t="shared" si="295"/>
        <v>7832.3094786631818</v>
      </c>
      <c r="J416" s="110">
        <f t="shared" si="296"/>
        <v>15.621212121212121</v>
      </c>
      <c r="K416" s="111">
        <f t="shared" si="297"/>
        <v>501.38935556912708</v>
      </c>
      <c r="L416" s="86"/>
      <c r="M416" s="1016" t="s">
        <v>56</v>
      </c>
      <c r="N416" s="1009"/>
      <c r="O416" s="1010"/>
      <c r="P416" s="163">
        <v>4</v>
      </c>
      <c r="Q416" s="106">
        <f>'Cél.por tricoma'!CU65</f>
        <v>4</v>
      </c>
      <c r="R416" s="107">
        <f t="shared" si="327"/>
        <v>16</v>
      </c>
      <c r="S416" s="108">
        <f t="shared" si="299"/>
        <v>1631.731141388163</v>
      </c>
      <c r="T416" s="109">
        <f t="shared" si="300"/>
        <v>26107.698262210608</v>
      </c>
      <c r="U416" s="110">
        <f t="shared" si="301"/>
        <v>18.322033898305083</v>
      </c>
      <c r="V416" s="111">
        <f t="shared" si="302"/>
        <v>1424.93450274785</v>
      </c>
      <c r="W416" s="88"/>
      <c r="X416" s="1016" t="s">
        <v>56</v>
      </c>
      <c r="Y416" s="1009"/>
      <c r="Z416" s="1010"/>
      <c r="AA416" s="163">
        <v>4</v>
      </c>
      <c r="AB416" s="106">
        <f>'Cél.por tricoma'!CU111</f>
        <v>4</v>
      </c>
      <c r="AC416" s="107">
        <f>AA416*AB416</f>
        <v>16</v>
      </c>
      <c r="AD416" s="108">
        <f t="shared" si="304"/>
        <v>1631.731141388163</v>
      </c>
      <c r="AE416" s="109">
        <f t="shared" si="305"/>
        <v>26107.698262210608</v>
      </c>
      <c r="AF416" s="110">
        <f t="shared" si="306"/>
        <v>10.416666666666666</v>
      </c>
      <c r="AG416" s="111">
        <f t="shared" si="307"/>
        <v>2506.3390331722185</v>
      </c>
      <c r="AH416" s="88"/>
      <c r="AI416" s="1016" t="s">
        <v>56</v>
      </c>
      <c r="AJ416" s="1009"/>
      <c r="AK416" s="1010"/>
      <c r="AL416" s="163">
        <v>2</v>
      </c>
      <c r="AM416" s="106">
        <f>'Cél.por tricoma'!CU157</f>
        <v>4</v>
      </c>
      <c r="AN416" s="107">
        <f t="shared" si="308"/>
        <v>8</v>
      </c>
      <c r="AO416" s="108">
        <f t="shared" si="309"/>
        <v>1223.7983560411221</v>
      </c>
      <c r="AP416" s="109">
        <f t="shared" si="326"/>
        <v>9790.3868483289771</v>
      </c>
      <c r="AQ416" s="110">
        <f t="shared" si="310"/>
        <v>11.47191011235955</v>
      </c>
      <c r="AR416" s="111">
        <f t="shared" si="311"/>
        <v>853.42255582887265</v>
      </c>
      <c r="AS416" s="88"/>
      <c r="AT416" s="1016" t="s">
        <v>56</v>
      </c>
      <c r="AU416" s="1009"/>
      <c r="AV416" s="1010"/>
      <c r="AW416" s="163">
        <v>2</v>
      </c>
      <c r="AX416" s="106">
        <f>'Cél.por tricoma'!CU203</f>
        <v>1</v>
      </c>
      <c r="AY416" s="107">
        <f t="shared" si="312"/>
        <v>2</v>
      </c>
      <c r="AZ416" s="108">
        <f t="shared" si="313"/>
        <v>1223.7983560411221</v>
      </c>
      <c r="BA416" s="109">
        <f t="shared" si="314"/>
        <v>2447.5967120822443</v>
      </c>
      <c r="BB416" s="110">
        <f t="shared" si="315"/>
        <v>14.291666666666666</v>
      </c>
      <c r="BC416" s="111">
        <f t="shared" si="316"/>
        <v>171.26041134103167</v>
      </c>
      <c r="BD416" s="88"/>
      <c r="BE416" s="1016" t="s">
        <v>56</v>
      </c>
      <c r="BF416" s="1009"/>
      <c r="BG416" s="1010"/>
      <c r="BH416" s="163">
        <v>0</v>
      </c>
      <c r="BI416" s="106">
        <f>'Cél.por tricoma'!CU249</f>
        <v>4</v>
      </c>
      <c r="BJ416" s="107">
        <f t="shared" si="325"/>
        <v>0</v>
      </c>
      <c r="BK416" s="108">
        <f>Calibração!$G$33</f>
        <v>815.8655706940815</v>
      </c>
      <c r="BL416" s="109">
        <f t="shared" si="317"/>
        <v>0</v>
      </c>
      <c r="BM416" s="112">
        <f t="shared" si="318"/>
        <v>12.181818181818182</v>
      </c>
      <c r="BN416" s="111">
        <f t="shared" si="319"/>
        <v>0</v>
      </c>
      <c r="BO416" s="88"/>
      <c r="BP416" s="1016" t="s">
        <v>56</v>
      </c>
      <c r="BQ416" s="1009"/>
      <c r="BR416" s="1010"/>
      <c r="BS416" s="163">
        <v>2</v>
      </c>
      <c r="BT416" s="106">
        <f>'Cél.por tricoma'!CU295</f>
        <v>4</v>
      </c>
      <c r="BU416" s="107">
        <f t="shared" si="320"/>
        <v>8</v>
      </c>
      <c r="BV416" s="108">
        <f t="shared" si="321"/>
        <v>979.03868483289773</v>
      </c>
      <c r="BW416" s="109">
        <f t="shared" si="322"/>
        <v>7832.3094786631818</v>
      </c>
      <c r="BX416" s="112">
        <f t="shared" si="323"/>
        <v>12.241379310344827</v>
      </c>
      <c r="BY416" s="111">
        <f t="shared" si="324"/>
        <v>639.82246445417547</v>
      </c>
      <c r="BZ416" s="1018"/>
      <c r="CA416" s="88"/>
      <c r="CB416" s="88"/>
      <c r="CC416" s="89"/>
      <c r="CD416" s="89"/>
      <c r="CE416" s="89"/>
      <c r="CF416" s="89"/>
      <c r="CG416" s="89"/>
      <c r="CH416" s="89"/>
      <c r="CI416" s="89"/>
      <c r="CJ416" s="89"/>
      <c r="CK416" s="89"/>
      <c r="CL416" s="89"/>
      <c r="CM416" s="89"/>
      <c r="CN416" s="89"/>
      <c r="CO416" s="89"/>
      <c r="CP416" s="89"/>
      <c r="CQ416" s="89"/>
      <c r="CR416" s="89"/>
      <c r="CS416" s="89"/>
      <c r="CT416" s="89"/>
    </row>
    <row r="417" spans="1:98" ht="15.75" customHeight="1">
      <c r="A417" s="1018"/>
      <c r="B417" s="1016" t="s">
        <v>181</v>
      </c>
      <c r="C417" s="1009"/>
      <c r="D417" s="1010"/>
      <c r="E417" s="163">
        <v>5</v>
      </c>
      <c r="F417" s="167">
        <f>'Cél.por tricoma'!C383</f>
        <v>22.944444444444446</v>
      </c>
      <c r="G417" s="107">
        <f t="shared" si="293"/>
        <v>114.72222222222223</v>
      </c>
      <c r="H417" s="108">
        <f t="shared" si="294"/>
        <v>979.03868483289773</v>
      </c>
      <c r="I417" s="109">
        <f t="shared" si="295"/>
        <v>112317.49356555188</v>
      </c>
      <c r="J417" s="110">
        <f t="shared" si="296"/>
        <v>15.621212121212121</v>
      </c>
      <c r="K417" s="111">
        <f t="shared" si="297"/>
        <v>7190.0626336822734</v>
      </c>
      <c r="L417" s="86"/>
      <c r="M417" s="1016" t="s">
        <v>181</v>
      </c>
      <c r="N417" s="1009"/>
      <c r="O417" s="1010"/>
      <c r="P417" s="163">
        <v>11</v>
      </c>
      <c r="Q417" s="106">
        <f>'Cél.por tricoma'!CU66</f>
        <v>37.25</v>
      </c>
      <c r="R417" s="107">
        <f t="shared" si="327"/>
        <v>409.75</v>
      </c>
      <c r="S417" s="108">
        <f t="shared" si="299"/>
        <v>1631.731141388163</v>
      </c>
      <c r="T417" s="109">
        <f t="shared" si="300"/>
        <v>668601.83518379973</v>
      </c>
      <c r="U417" s="110">
        <f t="shared" si="301"/>
        <v>18.322033898305083</v>
      </c>
      <c r="V417" s="111">
        <f t="shared" si="302"/>
        <v>36491.682031308221</v>
      </c>
      <c r="W417" s="88"/>
      <c r="X417" s="1016" t="s">
        <v>181</v>
      </c>
      <c r="Y417" s="1009"/>
      <c r="Z417" s="1010"/>
      <c r="AA417" s="163">
        <v>0</v>
      </c>
      <c r="AB417" s="106" t="e">
        <f>'Cél.por tricoma'!CU112</f>
        <v>#DIV/0!</v>
      </c>
      <c r="AC417" s="107"/>
      <c r="AD417" s="108">
        <f t="shared" si="304"/>
        <v>1631.731141388163</v>
      </c>
      <c r="AE417" s="109">
        <f t="shared" si="305"/>
        <v>0</v>
      </c>
      <c r="AF417" s="110">
        <f t="shared" si="306"/>
        <v>10.416666666666666</v>
      </c>
      <c r="AG417" s="111">
        <f t="shared" si="307"/>
        <v>0</v>
      </c>
      <c r="AH417" s="88"/>
      <c r="AI417" s="1016" t="s">
        <v>181</v>
      </c>
      <c r="AJ417" s="1009"/>
      <c r="AK417" s="1010"/>
      <c r="AL417" s="163">
        <v>2</v>
      </c>
      <c r="AM417" s="106">
        <f>'Cél.por tricoma'!CU158</f>
        <v>6</v>
      </c>
      <c r="AN417" s="107">
        <f t="shared" si="308"/>
        <v>12</v>
      </c>
      <c r="AO417" s="108">
        <f t="shared" si="309"/>
        <v>1223.7983560411221</v>
      </c>
      <c r="AP417" s="109">
        <f t="shared" si="326"/>
        <v>14685.580272493466</v>
      </c>
      <c r="AQ417" s="110">
        <f t="shared" si="310"/>
        <v>11.47191011235955</v>
      </c>
      <c r="AR417" s="111">
        <f t="shared" si="311"/>
        <v>1280.133833743309</v>
      </c>
      <c r="AS417" s="88"/>
      <c r="AT417" s="1016" t="s">
        <v>181</v>
      </c>
      <c r="AU417" s="1009"/>
      <c r="AV417" s="1010"/>
      <c r="AW417" s="163">
        <v>5</v>
      </c>
      <c r="AX417" s="106">
        <f>'Cél.por tricoma'!CU204</f>
        <v>31</v>
      </c>
      <c r="AY417" s="107">
        <f t="shared" si="312"/>
        <v>155</v>
      </c>
      <c r="AZ417" s="108">
        <f t="shared" si="313"/>
        <v>1223.7983560411221</v>
      </c>
      <c r="BA417" s="109">
        <f t="shared" si="314"/>
        <v>189688.74518637394</v>
      </c>
      <c r="BB417" s="110">
        <f t="shared" si="315"/>
        <v>14.291666666666666</v>
      </c>
      <c r="BC417" s="111">
        <f t="shared" si="316"/>
        <v>13272.681878929956</v>
      </c>
      <c r="BD417" s="88"/>
      <c r="BE417" s="1016" t="s">
        <v>181</v>
      </c>
      <c r="BF417" s="1009"/>
      <c r="BG417" s="1010"/>
      <c r="BH417" s="163">
        <v>4</v>
      </c>
      <c r="BI417" s="168">
        <f>'Cél.por tricoma'!W383</f>
        <v>19.338690476190479</v>
      </c>
      <c r="BJ417" s="107">
        <f t="shared" si="325"/>
        <v>77.354761904761915</v>
      </c>
      <c r="BK417" s="108">
        <f>Calibração!$G$33</f>
        <v>815.8655706940815</v>
      </c>
      <c r="BL417" s="109">
        <f t="shared" si="317"/>
        <v>63111.086967333373</v>
      </c>
      <c r="BM417" s="112">
        <f t="shared" si="318"/>
        <v>12.181818181818182</v>
      </c>
      <c r="BN417" s="111">
        <f t="shared" si="319"/>
        <v>5180.7608704527393</v>
      </c>
      <c r="BO417" s="88"/>
      <c r="BP417" s="1016" t="s">
        <v>181</v>
      </c>
      <c r="BQ417" s="1009"/>
      <c r="BR417" s="1010"/>
      <c r="BS417" s="163">
        <v>6</v>
      </c>
      <c r="BT417" s="106">
        <f>'Cél.por tricoma'!CU296</f>
        <v>31.366666666666667</v>
      </c>
      <c r="BU417" s="107">
        <f t="shared" si="320"/>
        <v>188.2</v>
      </c>
      <c r="BV417" s="108">
        <f t="shared" si="321"/>
        <v>979.03868483289773</v>
      </c>
      <c r="BW417" s="109">
        <f t="shared" si="322"/>
        <v>184255.08048555133</v>
      </c>
      <c r="BX417" s="112">
        <f t="shared" si="323"/>
        <v>12.241379310344827</v>
      </c>
      <c r="BY417" s="111">
        <f t="shared" si="324"/>
        <v>15051.823476284475</v>
      </c>
      <c r="BZ417" s="1018"/>
      <c r="CA417" s="88"/>
      <c r="CB417" s="88"/>
      <c r="CC417" s="89"/>
      <c r="CD417" s="89"/>
      <c r="CE417" s="89"/>
      <c r="CF417" s="89"/>
      <c r="CG417" s="89"/>
      <c r="CH417" s="89"/>
      <c r="CI417" s="89"/>
      <c r="CJ417" s="89"/>
      <c r="CK417" s="89"/>
      <c r="CL417" s="89"/>
      <c r="CM417" s="89"/>
      <c r="CN417" s="89"/>
      <c r="CO417" s="89"/>
      <c r="CP417" s="89"/>
      <c r="CQ417" s="89"/>
      <c r="CR417" s="89"/>
      <c r="CS417" s="89"/>
      <c r="CT417" s="89"/>
    </row>
    <row r="418" spans="1:98" ht="15.75" customHeight="1">
      <c r="A418" s="1018"/>
      <c r="B418" s="1015" t="s">
        <v>261</v>
      </c>
      <c r="C418" s="1009"/>
      <c r="D418" s="1010"/>
      <c r="E418" s="163">
        <v>0</v>
      </c>
      <c r="F418" s="106">
        <f>'Cél.por tricoma'!CU21</f>
        <v>5.5666666666666664</v>
      </c>
      <c r="G418" s="107">
        <f t="shared" si="293"/>
        <v>11.133333333333333</v>
      </c>
      <c r="H418" s="108">
        <f t="shared" si="294"/>
        <v>979.03868483289773</v>
      </c>
      <c r="I418" s="109">
        <f t="shared" si="295"/>
        <v>10899.964024472927</v>
      </c>
      <c r="J418" s="110">
        <f t="shared" si="296"/>
        <v>15.621212121212121</v>
      </c>
      <c r="K418" s="111">
        <f t="shared" si="297"/>
        <v>697.76685316703515</v>
      </c>
      <c r="L418" s="86"/>
      <c r="M418" s="1015" t="s">
        <v>261</v>
      </c>
      <c r="N418" s="1009"/>
      <c r="O418" s="1010"/>
      <c r="P418" s="163">
        <v>1</v>
      </c>
      <c r="Q418" s="106">
        <f>'Cél.por tricoma'!CU67</f>
        <v>3.8666666666666667</v>
      </c>
      <c r="R418" s="107">
        <f t="shared" si="327"/>
        <v>3.8666666666666667</v>
      </c>
      <c r="S418" s="108">
        <f t="shared" si="299"/>
        <v>1631.731141388163</v>
      </c>
      <c r="T418" s="109">
        <f t="shared" si="300"/>
        <v>6309.3604133675635</v>
      </c>
      <c r="U418" s="110">
        <f t="shared" si="301"/>
        <v>18.322033898305083</v>
      </c>
      <c r="V418" s="111">
        <f t="shared" si="302"/>
        <v>344.35917149739714</v>
      </c>
      <c r="W418" s="88"/>
      <c r="X418" s="1015" t="s">
        <v>261</v>
      </c>
      <c r="Y418" s="1009"/>
      <c r="Z418" s="1010"/>
      <c r="AA418" s="163">
        <v>0</v>
      </c>
      <c r="AB418" s="106">
        <f>'Cél.por tricoma'!CU113</f>
        <v>3.9</v>
      </c>
      <c r="AC418" s="107">
        <f t="shared" ref="AC418:AC442" si="328">AA418*AB418</f>
        <v>0</v>
      </c>
      <c r="AD418" s="108">
        <f t="shared" si="304"/>
        <v>1631.731141388163</v>
      </c>
      <c r="AE418" s="109">
        <f t="shared" si="305"/>
        <v>0</v>
      </c>
      <c r="AF418" s="110">
        <f t="shared" si="306"/>
        <v>10.416666666666666</v>
      </c>
      <c r="AG418" s="111">
        <f t="shared" si="307"/>
        <v>0</v>
      </c>
      <c r="AH418" s="88"/>
      <c r="AI418" s="1015" t="s">
        <v>261</v>
      </c>
      <c r="AJ418" s="1009"/>
      <c r="AK418" s="1010"/>
      <c r="AL418" s="163">
        <v>0</v>
      </c>
      <c r="AM418" s="106">
        <f>'Cél.por tricoma'!CU159</f>
        <v>4.7</v>
      </c>
      <c r="AN418" s="107">
        <f t="shared" si="308"/>
        <v>0</v>
      </c>
      <c r="AO418" s="108">
        <f t="shared" si="309"/>
        <v>1223.7983560411221</v>
      </c>
      <c r="AP418" s="109">
        <f t="shared" si="326"/>
        <v>0</v>
      </c>
      <c r="AQ418" s="110">
        <f t="shared" si="310"/>
        <v>11.47191011235955</v>
      </c>
      <c r="AR418" s="111">
        <f t="shared" si="311"/>
        <v>0</v>
      </c>
      <c r="AS418" s="88"/>
      <c r="AT418" s="1015" t="s">
        <v>261</v>
      </c>
      <c r="AU418" s="1009"/>
      <c r="AV418" s="1010"/>
      <c r="AW418" s="163">
        <v>2</v>
      </c>
      <c r="AX418" s="106">
        <f>'Cél.por tricoma'!CU205</f>
        <v>5.333333333333333</v>
      </c>
      <c r="AY418" s="107">
        <f t="shared" si="312"/>
        <v>10.666666666666666</v>
      </c>
      <c r="AZ418" s="108">
        <f t="shared" si="313"/>
        <v>1223.7983560411221</v>
      </c>
      <c r="BA418" s="109">
        <f t="shared" si="314"/>
        <v>13053.849131105302</v>
      </c>
      <c r="BB418" s="110">
        <f t="shared" si="315"/>
        <v>14.291666666666666</v>
      </c>
      <c r="BC418" s="111">
        <f t="shared" si="316"/>
        <v>913.38886048550228</v>
      </c>
      <c r="BD418" s="88"/>
      <c r="BE418" s="1015" t="s">
        <v>261</v>
      </c>
      <c r="BF418" s="1009"/>
      <c r="BG418" s="1010"/>
      <c r="BH418" s="163">
        <v>2</v>
      </c>
      <c r="BI418" s="106">
        <f>'Cél.por tricoma'!CU251</f>
        <v>4.0666666666666664</v>
      </c>
      <c r="BJ418" s="107">
        <f t="shared" si="325"/>
        <v>8.1333333333333329</v>
      </c>
      <c r="BK418" s="108">
        <f>Calibração!$G$33</f>
        <v>815.8655706940815</v>
      </c>
      <c r="BL418" s="109">
        <f t="shared" si="317"/>
        <v>6635.7066416451962</v>
      </c>
      <c r="BM418" s="112">
        <f t="shared" si="318"/>
        <v>12.181818181818182</v>
      </c>
      <c r="BN418" s="111">
        <f t="shared" si="319"/>
        <v>544.72218700072506</v>
      </c>
      <c r="BO418" s="88"/>
      <c r="BP418" s="1015" t="s">
        <v>261</v>
      </c>
      <c r="BQ418" s="1009"/>
      <c r="BR418" s="1010"/>
      <c r="BS418" s="163">
        <v>0</v>
      </c>
      <c r="BT418" s="106">
        <f>'Cél.por tricoma'!CU297</f>
        <v>3.7692307692307692</v>
      </c>
      <c r="BU418" s="107">
        <f t="shared" si="320"/>
        <v>0</v>
      </c>
      <c r="BV418" s="108">
        <f t="shared" si="321"/>
        <v>979.03868483289773</v>
      </c>
      <c r="BW418" s="109">
        <f t="shared" si="322"/>
        <v>0</v>
      </c>
      <c r="BX418" s="112">
        <f t="shared" si="323"/>
        <v>12.241379310344827</v>
      </c>
      <c r="BY418" s="111">
        <f t="shared" si="324"/>
        <v>0</v>
      </c>
      <c r="BZ418" s="1018"/>
      <c r="CA418" s="88"/>
      <c r="CB418" s="88"/>
      <c r="CC418" s="89"/>
      <c r="CD418" s="89"/>
      <c r="CE418" s="89"/>
      <c r="CF418" s="89"/>
      <c r="CG418" s="89"/>
      <c r="CH418" s="89"/>
      <c r="CI418" s="89"/>
      <c r="CJ418" s="89"/>
      <c r="CK418" s="89"/>
      <c r="CL418" s="89"/>
      <c r="CM418" s="89"/>
      <c r="CN418" s="89"/>
      <c r="CO418" s="89"/>
      <c r="CP418" s="89"/>
      <c r="CQ418" s="89"/>
      <c r="CR418" s="89"/>
      <c r="CS418" s="89"/>
      <c r="CT418" s="89"/>
    </row>
    <row r="419" spans="1:98" ht="15.75" customHeight="1">
      <c r="A419" s="1018"/>
      <c r="B419" s="1016" t="s">
        <v>190</v>
      </c>
      <c r="C419" s="1009"/>
      <c r="D419" s="1010"/>
      <c r="E419" s="163">
        <v>1</v>
      </c>
      <c r="F419" s="106">
        <f>'Cél.por tricoma'!CU22</f>
        <v>32.214285714285715</v>
      </c>
      <c r="G419" s="107">
        <f t="shared" si="293"/>
        <v>64.428571428571431</v>
      </c>
      <c r="H419" s="108">
        <f t="shared" si="294"/>
        <v>979.03868483289773</v>
      </c>
      <c r="I419" s="109">
        <f t="shared" si="295"/>
        <v>63078.063837090987</v>
      </c>
      <c r="J419" s="110">
        <f t="shared" si="296"/>
        <v>15.621212121212121</v>
      </c>
      <c r="K419" s="111">
        <f t="shared" si="297"/>
        <v>4037.9749886013628</v>
      </c>
      <c r="L419" s="86"/>
      <c r="M419" s="1016" t="s">
        <v>190</v>
      </c>
      <c r="N419" s="1009"/>
      <c r="O419" s="1010"/>
      <c r="P419" s="163">
        <v>1</v>
      </c>
      <c r="Q419" s="106">
        <f>'Cél.por tricoma'!CU68</f>
        <v>25</v>
      </c>
      <c r="R419" s="107">
        <f t="shared" si="327"/>
        <v>25</v>
      </c>
      <c r="S419" s="108">
        <f t="shared" si="299"/>
        <v>1631.731141388163</v>
      </c>
      <c r="T419" s="109">
        <f t="shared" si="300"/>
        <v>40793.278534704077</v>
      </c>
      <c r="U419" s="110">
        <f t="shared" si="301"/>
        <v>18.322033898305083</v>
      </c>
      <c r="V419" s="111">
        <f t="shared" si="302"/>
        <v>2226.4601605435159</v>
      </c>
      <c r="W419" s="88"/>
      <c r="X419" s="1016" t="s">
        <v>190</v>
      </c>
      <c r="Y419" s="1009"/>
      <c r="Z419" s="1010"/>
      <c r="AA419" s="163">
        <v>0</v>
      </c>
      <c r="AB419" s="106">
        <f>'Cél.por tricoma'!CU114</f>
        <v>22.8</v>
      </c>
      <c r="AC419" s="107">
        <f t="shared" si="328"/>
        <v>0</v>
      </c>
      <c r="AD419" s="108">
        <f t="shared" si="304"/>
        <v>1631.731141388163</v>
      </c>
      <c r="AE419" s="109">
        <f t="shared" si="305"/>
        <v>0</v>
      </c>
      <c r="AF419" s="110">
        <f t="shared" si="306"/>
        <v>10.416666666666666</v>
      </c>
      <c r="AG419" s="111">
        <f t="shared" si="307"/>
        <v>0</v>
      </c>
      <c r="AH419" s="88"/>
      <c r="AI419" s="1016" t="s">
        <v>190</v>
      </c>
      <c r="AJ419" s="1009"/>
      <c r="AK419" s="1010"/>
      <c r="AL419" s="163">
        <v>1</v>
      </c>
      <c r="AM419" s="106">
        <f>'Cél.por tricoma'!CU160</f>
        <v>25.466666666666665</v>
      </c>
      <c r="AN419" s="107">
        <f t="shared" si="308"/>
        <v>25.466666666666665</v>
      </c>
      <c r="AO419" s="108">
        <f t="shared" si="309"/>
        <v>1223.7983560411221</v>
      </c>
      <c r="AP419" s="109">
        <f t="shared" si="326"/>
        <v>31166.064800513908</v>
      </c>
      <c r="AQ419" s="110">
        <f t="shared" si="310"/>
        <v>11.47191011235955</v>
      </c>
      <c r="AR419" s="111">
        <f t="shared" si="311"/>
        <v>2716.7284693885777</v>
      </c>
      <c r="AS419" s="88"/>
      <c r="AT419" s="1016" t="s">
        <v>190</v>
      </c>
      <c r="AU419" s="1009"/>
      <c r="AV419" s="1010"/>
      <c r="AW419" s="163">
        <v>2</v>
      </c>
      <c r="AX419" s="106">
        <f>'Cél.por tricoma'!CU206</f>
        <v>18.100000000000001</v>
      </c>
      <c r="AY419" s="107">
        <f t="shared" si="312"/>
        <v>36.200000000000003</v>
      </c>
      <c r="AZ419" s="108">
        <f t="shared" si="313"/>
        <v>1223.7983560411221</v>
      </c>
      <c r="BA419" s="109">
        <f t="shared" si="314"/>
        <v>44301.500488688624</v>
      </c>
      <c r="BB419" s="110">
        <f t="shared" si="315"/>
        <v>14.291666666666666</v>
      </c>
      <c r="BC419" s="111">
        <f t="shared" si="316"/>
        <v>3099.8134452726736</v>
      </c>
      <c r="BD419" s="88"/>
      <c r="BE419" s="1016" t="s">
        <v>190</v>
      </c>
      <c r="BF419" s="1009"/>
      <c r="BG419" s="1010"/>
      <c r="BH419" s="163">
        <v>3</v>
      </c>
      <c r="BI419" s="106">
        <f>'Cél.por tricoma'!CU252</f>
        <v>26.482758620689655</v>
      </c>
      <c r="BJ419" s="107">
        <f t="shared" si="325"/>
        <v>79.448275862068968</v>
      </c>
      <c r="BK419" s="108">
        <f>Calibração!$G$33</f>
        <v>815.8655706940815</v>
      </c>
      <c r="BL419" s="109">
        <f t="shared" si="317"/>
        <v>64819.112926867718</v>
      </c>
      <c r="BM419" s="112">
        <f t="shared" si="318"/>
        <v>12.181818181818182</v>
      </c>
      <c r="BN419" s="111">
        <f t="shared" si="319"/>
        <v>5320.9719566831709</v>
      </c>
      <c r="BO419" s="88"/>
      <c r="BP419" s="1016" t="s">
        <v>190</v>
      </c>
      <c r="BQ419" s="1009"/>
      <c r="BR419" s="1010"/>
      <c r="BS419" s="163">
        <v>2</v>
      </c>
      <c r="BT419" s="106">
        <f>'Cél.por tricoma'!CU298</f>
        <v>13.733333333333333</v>
      </c>
      <c r="BU419" s="107">
        <f t="shared" si="320"/>
        <v>27.466666666666665</v>
      </c>
      <c r="BV419" s="108">
        <f t="shared" si="321"/>
        <v>979.03868483289773</v>
      </c>
      <c r="BW419" s="109">
        <f t="shared" si="322"/>
        <v>26890.929210076923</v>
      </c>
      <c r="BX419" s="112">
        <f t="shared" si="323"/>
        <v>12.241379310344827</v>
      </c>
      <c r="BY419" s="111">
        <f t="shared" si="324"/>
        <v>2196.723794626002</v>
      </c>
      <c r="BZ419" s="1018"/>
      <c r="CA419" s="88"/>
      <c r="CB419" s="88"/>
      <c r="CC419" s="89"/>
      <c r="CD419" s="89"/>
      <c r="CE419" s="89"/>
      <c r="CF419" s="89"/>
      <c r="CG419" s="89"/>
      <c r="CH419" s="89"/>
      <c r="CI419" s="89"/>
      <c r="CJ419" s="89"/>
      <c r="CK419" s="89"/>
      <c r="CL419" s="89"/>
      <c r="CM419" s="89"/>
      <c r="CN419" s="89"/>
      <c r="CO419" s="89"/>
      <c r="CP419" s="89"/>
      <c r="CQ419" s="89"/>
      <c r="CR419" s="89"/>
      <c r="CS419" s="89"/>
      <c r="CT419" s="89"/>
    </row>
    <row r="420" spans="1:98" ht="15.75" customHeight="1">
      <c r="A420" s="1018"/>
      <c r="B420" s="1011" t="s">
        <v>83</v>
      </c>
      <c r="C420" s="1009"/>
      <c r="D420" s="1010"/>
      <c r="E420" s="163">
        <v>0</v>
      </c>
      <c r="F420" s="106">
        <f>'Cél.por tricoma'!CU23</f>
        <v>1</v>
      </c>
      <c r="G420" s="107">
        <f t="shared" si="293"/>
        <v>0</v>
      </c>
      <c r="H420" s="108">
        <f t="shared" si="294"/>
        <v>979.03868483289773</v>
      </c>
      <c r="I420" s="109">
        <f t="shared" si="295"/>
        <v>0</v>
      </c>
      <c r="J420" s="110">
        <f t="shared" si="296"/>
        <v>15.621212121212121</v>
      </c>
      <c r="K420" s="111">
        <f t="shared" si="297"/>
        <v>0</v>
      </c>
      <c r="L420" s="86"/>
      <c r="M420" s="1016" t="s">
        <v>83</v>
      </c>
      <c r="N420" s="1009"/>
      <c r="O420" s="1010"/>
      <c r="P420" s="163">
        <v>2</v>
      </c>
      <c r="Q420" s="106">
        <f>'Cél.por tricoma'!CU69</f>
        <v>1</v>
      </c>
      <c r="R420" s="107">
        <f t="shared" si="327"/>
        <v>2</v>
      </c>
      <c r="S420" s="108">
        <f t="shared" si="299"/>
        <v>1631.731141388163</v>
      </c>
      <c r="T420" s="109">
        <f t="shared" si="300"/>
        <v>3263.462282776326</v>
      </c>
      <c r="U420" s="110">
        <f t="shared" si="301"/>
        <v>18.322033898305083</v>
      </c>
      <c r="V420" s="111">
        <f t="shared" si="302"/>
        <v>178.11681284348126</v>
      </c>
      <c r="W420" s="88"/>
      <c r="X420" s="1016" t="s">
        <v>83</v>
      </c>
      <c r="Y420" s="1009"/>
      <c r="Z420" s="1010"/>
      <c r="AA420" s="163">
        <v>0</v>
      </c>
      <c r="AB420" s="106">
        <f>'Cél.por tricoma'!CU115</f>
        <v>1</v>
      </c>
      <c r="AC420" s="107">
        <f t="shared" si="328"/>
        <v>0</v>
      </c>
      <c r="AD420" s="108">
        <f t="shared" si="304"/>
        <v>1631.731141388163</v>
      </c>
      <c r="AE420" s="109">
        <f t="shared" si="305"/>
        <v>0</v>
      </c>
      <c r="AF420" s="110">
        <f t="shared" si="306"/>
        <v>10.416666666666666</v>
      </c>
      <c r="AG420" s="111">
        <f t="shared" si="307"/>
        <v>0</v>
      </c>
      <c r="AH420" s="88"/>
      <c r="AI420" s="1016" t="s">
        <v>83</v>
      </c>
      <c r="AJ420" s="1009"/>
      <c r="AK420" s="1010"/>
      <c r="AL420" s="163">
        <v>0</v>
      </c>
      <c r="AM420" s="106">
        <f>'Cél.por tricoma'!CU161</f>
        <v>1</v>
      </c>
      <c r="AN420" s="107">
        <f t="shared" si="308"/>
        <v>0</v>
      </c>
      <c r="AO420" s="108">
        <f t="shared" si="309"/>
        <v>1223.7983560411221</v>
      </c>
      <c r="AP420" s="109">
        <f t="shared" si="326"/>
        <v>0</v>
      </c>
      <c r="AQ420" s="110">
        <f t="shared" si="310"/>
        <v>11.47191011235955</v>
      </c>
      <c r="AR420" s="111">
        <f t="shared" si="311"/>
        <v>0</v>
      </c>
      <c r="AS420" s="88"/>
      <c r="AT420" s="1016" t="s">
        <v>83</v>
      </c>
      <c r="AU420" s="1009"/>
      <c r="AV420" s="1010"/>
      <c r="AW420" s="163">
        <v>0</v>
      </c>
      <c r="AX420" s="106">
        <f>'Cél.por tricoma'!CU207</f>
        <v>1</v>
      </c>
      <c r="AY420" s="107">
        <f t="shared" si="312"/>
        <v>0</v>
      </c>
      <c r="AZ420" s="108">
        <f t="shared" si="313"/>
        <v>1223.7983560411221</v>
      </c>
      <c r="BA420" s="109">
        <f t="shared" si="314"/>
        <v>0</v>
      </c>
      <c r="BB420" s="110">
        <f t="shared" si="315"/>
        <v>14.291666666666666</v>
      </c>
      <c r="BC420" s="111">
        <f t="shared" si="316"/>
        <v>0</v>
      </c>
      <c r="BD420" s="88"/>
      <c r="BE420" s="1016" t="s">
        <v>83</v>
      </c>
      <c r="BF420" s="1009"/>
      <c r="BG420" s="1010"/>
      <c r="BH420" s="163">
        <v>1</v>
      </c>
      <c r="BI420" s="106">
        <f>'Cél.por tricoma'!CU253</f>
        <v>1</v>
      </c>
      <c r="BJ420" s="107">
        <f t="shared" si="325"/>
        <v>1</v>
      </c>
      <c r="BK420" s="108">
        <f>Calibração!$G$33</f>
        <v>815.8655706940815</v>
      </c>
      <c r="BL420" s="109">
        <f t="shared" si="317"/>
        <v>815.8655706940815</v>
      </c>
      <c r="BM420" s="112">
        <f t="shared" si="318"/>
        <v>12.181818181818182</v>
      </c>
      <c r="BN420" s="111">
        <f t="shared" si="319"/>
        <v>66.974039385335047</v>
      </c>
      <c r="BO420" s="88"/>
      <c r="BP420" s="1016" t="s">
        <v>83</v>
      </c>
      <c r="BQ420" s="1009"/>
      <c r="BR420" s="1010"/>
      <c r="BS420" s="163">
        <v>0</v>
      </c>
      <c r="BT420" s="106">
        <f>'Cél.por tricoma'!CU299</f>
        <v>1</v>
      </c>
      <c r="BU420" s="107">
        <f t="shared" si="320"/>
        <v>0</v>
      </c>
      <c r="BV420" s="108">
        <f t="shared" si="321"/>
        <v>979.03868483289773</v>
      </c>
      <c r="BW420" s="109">
        <f t="shared" si="322"/>
        <v>0</v>
      </c>
      <c r="BX420" s="112">
        <f t="shared" si="323"/>
        <v>12.241379310344827</v>
      </c>
      <c r="BY420" s="111">
        <f t="shared" si="324"/>
        <v>0</v>
      </c>
      <c r="BZ420" s="1018"/>
      <c r="CA420" s="88"/>
      <c r="CB420" s="88"/>
      <c r="CC420" s="89"/>
      <c r="CD420" s="89"/>
      <c r="CE420" s="89"/>
      <c r="CF420" s="89"/>
      <c r="CG420" s="89"/>
      <c r="CH420" s="89"/>
      <c r="CI420" s="89"/>
      <c r="CJ420" s="89"/>
      <c r="CK420" s="89"/>
      <c r="CL420" s="89"/>
      <c r="CM420" s="89"/>
      <c r="CN420" s="89"/>
      <c r="CO420" s="89"/>
      <c r="CP420" s="89"/>
      <c r="CQ420" s="89"/>
      <c r="CR420" s="89"/>
      <c r="CS420" s="89"/>
      <c r="CT420" s="89"/>
    </row>
    <row r="421" spans="1:98" ht="15.75" customHeight="1">
      <c r="A421" s="1018"/>
      <c r="B421" s="1016" t="s">
        <v>192</v>
      </c>
      <c r="C421" s="1009"/>
      <c r="D421" s="1010"/>
      <c r="E421" s="163">
        <v>2</v>
      </c>
      <c r="F421" s="169">
        <f>'Cél.por tricoma'!C386</f>
        <v>10.333333333333334</v>
      </c>
      <c r="G421" s="107">
        <f t="shared" si="293"/>
        <v>10.333333333333334</v>
      </c>
      <c r="H421" s="108">
        <f t="shared" si="294"/>
        <v>979.03868483289773</v>
      </c>
      <c r="I421" s="109">
        <f t="shared" si="295"/>
        <v>10116.73307660661</v>
      </c>
      <c r="J421" s="110">
        <f t="shared" si="296"/>
        <v>15.621212121212121</v>
      </c>
      <c r="K421" s="111">
        <f t="shared" si="297"/>
        <v>647.62791761012249</v>
      </c>
      <c r="L421" s="86"/>
      <c r="M421" s="1016" t="s">
        <v>192</v>
      </c>
      <c r="N421" s="1009"/>
      <c r="O421" s="1010"/>
      <c r="P421" s="163">
        <v>2</v>
      </c>
      <c r="Q421" s="106">
        <f>'Cél.por tricoma'!CU70</f>
        <v>2.5</v>
      </c>
      <c r="R421" s="107">
        <f t="shared" si="327"/>
        <v>5</v>
      </c>
      <c r="S421" s="108">
        <f t="shared" si="299"/>
        <v>1631.731141388163</v>
      </c>
      <c r="T421" s="109">
        <f t="shared" si="300"/>
        <v>8158.6557069408154</v>
      </c>
      <c r="U421" s="110">
        <f t="shared" si="301"/>
        <v>18.322033898305083</v>
      </c>
      <c r="V421" s="111">
        <f t="shared" si="302"/>
        <v>445.29203210870321</v>
      </c>
      <c r="W421" s="88"/>
      <c r="X421" s="1016" t="s">
        <v>192</v>
      </c>
      <c r="Y421" s="1009"/>
      <c r="Z421" s="1010"/>
      <c r="AA421" s="163">
        <v>1</v>
      </c>
      <c r="AB421" s="106">
        <f>'Cél.por tricoma'!CU116</f>
        <v>3.5</v>
      </c>
      <c r="AC421" s="107">
        <f t="shared" si="328"/>
        <v>3.5</v>
      </c>
      <c r="AD421" s="108">
        <f t="shared" si="304"/>
        <v>1631.731141388163</v>
      </c>
      <c r="AE421" s="109">
        <f t="shared" si="305"/>
        <v>5711.0589948585703</v>
      </c>
      <c r="AF421" s="110">
        <f t="shared" si="306"/>
        <v>10.416666666666666</v>
      </c>
      <c r="AG421" s="111">
        <f t="shared" si="307"/>
        <v>548.26166350642279</v>
      </c>
      <c r="AH421" s="88"/>
      <c r="AI421" s="1016" t="s">
        <v>192</v>
      </c>
      <c r="AJ421" s="1009"/>
      <c r="AK421" s="1010"/>
      <c r="AL421" s="163">
        <v>0</v>
      </c>
      <c r="AM421" s="106">
        <f>'Cél.por tricoma'!CU162</f>
        <v>4</v>
      </c>
      <c r="AN421" s="107">
        <f t="shared" si="308"/>
        <v>0</v>
      </c>
      <c r="AO421" s="108">
        <f t="shared" si="309"/>
        <v>1223.7983560411221</v>
      </c>
      <c r="AP421" s="109">
        <f t="shared" si="326"/>
        <v>0</v>
      </c>
      <c r="AQ421" s="110">
        <f t="shared" si="310"/>
        <v>11.47191011235955</v>
      </c>
      <c r="AR421" s="111">
        <f t="shared" si="311"/>
        <v>0</v>
      </c>
      <c r="AS421" s="88"/>
      <c r="AT421" s="1016" t="s">
        <v>192</v>
      </c>
      <c r="AU421" s="1009"/>
      <c r="AV421" s="1010"/>
      <c r="AW421" s="163">
        <v>1</v>
      </c>
      <c r="AX421" s="170">
        <f>'Cél.por tricoma'!AJ386</f>
        <v>7.4813311688311686</v>
      </c>
      <c r="AY421" s="107">
        <f t="shared" si="312"/>
        <v>7.4813311688311686</v>
      </c>
      <c r="AZ421" s="108">
        <f t="shared" si="313"/>
        <v>1223.7983560411221</v>
      </c>
      <c r="BA421" s="109">
        <f t="shared" si="314"/>
        <v>9155.640785414791</v>
      </c>
      <c r="BB421" s="110">
        <f t="shared" si="315"/>
        <v>14.291666666666666</v>
      </c>
      <c r="BC421" s="111">
        <f t="shared" si="316"/>
        <v>640.62792667625365</v>
      </c>
      <c r="BD421" s="88"/>
      <c r="BE421" s="1016" t="s">
        <v>192</v>
      </c>
      <c r="BF421" s="1009"/>
      <c r="BG421" s="1010"/>
      <c r="BH421" s="163">
        <v>0</v>
      </c>
      <c r="BI421" s="171">
        <f>'Cél.por tricoma'!AJ386</f>
        <v>7.4813311688311686</v>
      </c>
      <c r="BJ421" s="107">
        <f t="shared" si="325"/>
        <v>0</v>
      </c>
      <c r="BK421" s="108">
        <f>Calibração!$G$33</f>
        <v>815.8655706940815</v>
      </c>
      <c r="BL421" s="109">
        <f t="shared" si="317"/>
        <v>0</v>
      </c>
      <c r="BM421" s="112">
        <f t="shared" si="318"/>
        <v>12.181818181818182</v>
      </c>
      <c r="BN421" s="111">
        <f t="shared" si="319"/>
        <v>0</v>
      </c>
      <c r="BO421" s="88"/>
      <c r="BP421" s="1016" t="s">
        <v>192</v>
      </c>
      <c r="BQ421" s="1009"/>
      <c r="BR421" s="1010"/>
      <c r="BS421" s="163">
        <v>0</v>
      </c>
      <c r="BT421" s="171">
        <f>'Cél.por tricoma'!AJ386</f>
        <v>7.4813311688311686</v>
      </c>
      <c r="BU421" s="107">
        <f t="shared" si="320"/>
        <v>0</v>
      </c>
      <c r="BV421" s="108">
        <f t="shared" si="321"/>
        <v>979.03868483289773</v>
      </c>
      <c r="BW421" s="109">
        <f t="shared" si="322"/>
        <v>0</v>
      </c>
      <c r="BX421" s="112">
        <f t="shared" si="323"/>
        <v>12.241379310344827</v>
      </c>
      <c r="BY421" s="111">
        <f t="shared" si="324"/>
        <v>0</v>
      </c>
      <c r="BZ421" s="1018"/>
      <c r="CA421" s="88"/>
      <c r="CB421" s="88"/>
      <c r="CC421" s="89"/>
      <c r="CD421" s="89"/>
      <c r="CE421" s="89"/>
      <c r="CF421" s="89"/>
      <c r="CG421" s="89"/>
      <c r="CH421" s="89"/>
      <c r="CI421" s="89"/>
      <c r="CJ421" s="89"/>
      <c r="CK421" s="89"/>
      <c r="CL421" s="89"/>
      <c r="CM421" s="89"/>
      <c r="CN421" s="89"/>
      <c r="CO421" s="89"/>
      <c r="CP421" s="89"/>
      <c r="CQ421" s="89"/>
      <c r="CR421" s="89"/>
      <c r="CS421" s="89"/>
      <c r="CT421" s="89"/>
    </row>
    <row r="422" spans="1:98" ht="15.75" customHeight="1">
      <c r="A422" s="1018"/>
      <c r="B422" s="1016" t="s">
        <v>94</v>
      </c>
      <c r="C422" s="1009"/>
      <c r="D422" s="1010"/>
      <c r="E422" s="163">
        <v>10</v>
      </c>
      <c r="F422" s="106">
        <f>'Cél.por tricoma'!CU25</f>
        <v>1</v>
      </c>
      <c r="G422" s="107">
        <f t="shared" si="293"/>
        <v>8</v>
      </c>
      <c r="H422" s="108">
        <f t="shared" si="294"/>
        <v>979.03868483289773</v>
      </c>
      <c r="I422" s="109">
        <f t="shared" si="295"/>
        <v>7832.3094786631818</v>
      </c>
      <c r="J422" s="110">
        <f t="shared" si="296"/>
        <v>15.621212121212121</v>
      </c>
      <c r="K422" s="111">
        <f t="shared" si="297"/>
        <v>501.38935556912708</v>
      </c>
      <c r="L422" s="86"/>
      <c r="M422" s="1016" t="s">
        <v>94</v>
      </c>
      <c r="N422" s="1009"/>
      <c r="O422" s="1010"/>
      <c r="P422" s="163">
        <v>14</v>
      </c>
      <c r="Q422" s="106">
        <f>'Cél.por tricoma'!CU71</f>
        <v>1</v>
      </c>
      <c r="R422" s="107">
        <f t="shared" si="327"/>
        <v>14</v>
      </c>
      <c r="S422" s="108">
        <f t="shared" si="299"/>
        <v>1631.731141388163</v>
      </c>
      <c r="T422" s="109">
        <f t="shared" si="300"/>
        <v>22844.235979434281</v>
      </c>
      <c r="U422" s="110">
        <f t="shared" si="301"/>
        <v>18.322033898305083</v>
      </c>
      <c r="V422" s="111">
        <f t="shared" si="302"/>
        <v>1246.8176899043688</v>
      </c>
      <c r="W422" s="88"/>
      <c r="X422" s="1016" t="s">
        <v>94</v>
      </c>
      <c r="Y422" s="1009"/>
      <c r="Z422" s="1010"/>
      <c r="AA422" s="163">
        <v>7</v>
      </c>
      <c r="AB422" s="106">
        <f>'Cél.por tricoma'!CU117</f>
        <v>1</v>
      </c>
      <c r="AC422" s="107">
        <f t="shared" si="328"/>
        <v>7</v>
      </c>
      <c r="AD422" s="108">
        <f t="shared" si="304"/>
        <v>1631.731141388163</v>
      </c>
      <c r="AE422" s="109">
        <f t="shared" si="305"/>
        <v>11422.117989717141</v>
      </c>
      <c r="AF422" s="110">
        <f t="shared" si="306"/>
        <v>10.416666666666666</v>
      </c>
      <c r="AG422" s="111">
        <f t="shared" si="307"/>
        <v>1096.5233270128456</v>
      </c>
      <c r="AH422" s="88"/>
      <c r="AI422" s="1016" t="s">
        <v>94</v>
      </c>
      <c r="AJ422" s="1009"/>
      <c r="AK422" s="1010"/>
      <c r="AL422" s="163">
        <v>22</v>
      </c>
      <c r="AM422" s="106">
        <f>'Cél.por tricoma'!CU163</f>
        <v>1</v>
      </c>
      <c r="AN422" s="107">
        <f t="shared" si="308"/>
        <v>22</v>
      </c>
      <c r="AO422" s="108">
        <f t="shared" si="309"/>
        <v>1223.7983560411221</v>
      </c>
      <c r="AP422" s="109">
        <f t="shared" si="326"/>
        <v>26923.563832904685</v>
      </c>
      <c r="AQ422" s="110">
        <f t="shared" si="310"/>
        <v>11.47191011235955</v>
      </c>
      <c r="AR422" s="111">
        <f t="shared" si="311"/>
        <v>2346.9120285293998</v>
      </c>
      <c r="AS422" s="88"/>
      <c r="AT422" s="1016" t="s">
        <v>94</v>
      </c>
      <c r="AU422" s="1009"/>
      <c r="AV422" s="1010"/>
      <c r="AW422" s="163">
        <v>8</v>
      </c>
      <c r="AX422" s="106">
        <f>'Cél.por tricoma'!CU209</f>
        <v>1</v>
      </c>
      <c r="AY422" s="107">
        <f t="shared" si="312"/>
        <v>8</v>
      </c>
      <c r="AZ422" s="108">
        <f t="shared" si="313"/>
        <v>1223.7983560411221</v>
      </c>
      <c r="BA422" s="109">
        <f t="shared" si="314"/>
        <v>9790.3868483289771</v>
      </c>
      <c r="BB422" s="110">
        <f t="shared" si="315"/>
        <v>14.291666666666666</v>
      </c>
      <c r="BC422" s="111">
        <f t="shared" si="316"/>
        <v>685.04164536412668</v>
      </c>
      <c r="BD422" s="88"/>
      <c r="BE422" s="1016" t="s">
        <v>94</v>
      </c>
      <c r="BF422" s="1009"/>
      <c r="BG422" s="1010"/>
      <c r="BH422" s="163">
        <v>6</v>
      </c>
      <c r="BI422" s="106">
        <f>'Cél.por tricoma'!CU255</f>
        <v>1</v>
      </c>
      <c r="BJ422" s="107">
        <f t="shared" si="325"/>
        <v>6</v>
      </c>
      <c r="BK422" s="108">
        <f>Calibração!$G$33</f>
        <v>815.8655706940815</v>
      </c>
      <c r="BL422" s="109">
        <f t="shared" si="317"/>
        <v>4895.1934241644885</v>
      </c>
      <c r="BM422" s="112">
        <f t="shared" si="318"/>
        <v>12.181818181818182</v>
      </c>
      <c r="BN422" s="111">
        <f t="shared" si="319"/>
        <v>401.84423631201025</v>
      </c>
      <c r="BO422" s="88"/>
      <c r="BP422" s="1016" t="s">
        <v>94</v>
      </c>
      <c r="BQ422" s="1009"/>
      <c r="BR422" s="1010"/>
      <c r="BS422" s="163">
        <v>7</v>
      </c>
      <c r="BT422" s="106">
        <f>'Cél.por tricoma'!CU301</f>
        <v>1</v>
      </c>
      <c r="BU422" s="107">
        <f t="shared" si="320"/>
        <v>7</v>
      </c>
      <c r="BV422" s="108">
        <f t="shared" si="321"/>
        <v>979.03868483289773</v>
      </c>
      <c r="BW422" s="109">
        <f t="shared" si="322"/>
        <v>6853.2707938302838</v>
      </c>
      <c r="BX422" s="112">
        <f t="shared" si="323"/>
        <v>12.241379310344827</v>
      </c>
      <c r="BY422" s="111">
        <f t="shared" si="324"/>
        <v>559.84465639740347</v>
      </c>
      <c r="BZ422" s="1018"/>
      <c r="CA422" s="88"/>
      <c r="CB422" s="88"/>
      <c r="CC422" s="89"/>
      <c r="CD422" s="89"/>
      <c r="CE422" s="89"/>
      <c r="CF422" s="89"/>
      <c r="CG422" s="89"/>
      <c r="CH422" s="89"/>
      <c r="CI422" s="89"/>
      <c r="CJ422" s="89"/>
      <c r="CK422" s="89"/>
      <c r="CL422" s="89"/>
      <c r="CM422" s="89"/>
      <c r="CN422" s="89"/>
      <c r="CO422" s="89"/>
      <c r="CP422" s="89"/>
      <c r="CQ422" s="89"/>
      <c r="CR422" s="89"/>
      <c r="CS422" s="89"/>
      <c r="CT422" s="89"/>
    </row>
    <row r="423" spans="1:98" ht="15.75" customHeight="1">
      <c r="A423" s="1018"/>
      <c r="B423" s="1016" t="s">
        <v>196</v>
      </c>
      <c r="C423" s="1009"/>
      <c r="D423" s="1010"/>
      <c r="E423" s="163">
        <v>49</v>
      </c>
      <c r="F423" s="106">
        <f>'Cél.por tricoma'!CU26</f>
        <v>41.761904761904759</v>
      </c>
      <c r="G423" s="107">
        <f t="shared" si="293"/>
        <v>2672.7619047619046</v>
      </c>
      <c r="H423" s="108">
        <f t="shared" si="294"/>
        <v>979.03868483289773</v>
      </c>
      <c r="I423" s="109">
        <f t="shared" si="295"/>
        <v>2616737.3001095657</v>
      </c>
      <c r="J423" s="110">
        <f t="shared" si="296"/>
        <v>15.621212121212121</v>
      </c>
      <c r="K423" s="111">
        <f t="shared" si="297"/>
        <v>167511.79612728549</v>
      </c>
      <c r="L423" s="86"/>
      <c r="M423" s="1016" t="s">
        <v>196</v>
      </c>
      <c r="N423" s="1009"/>
      <c r="O423" s="1010"/>
      <c r="P423" s="163">
        <v>55</v>
      </c>
      <c r="Q423" s="106">
        <f>'Cél.por tricoma'!CU72</f>
        <v>16.933333333333334</v>
      </c>
      <c r="R423" s="107">
        <f t="shared" si="327"/>
        <v>931.33333333333337</v>
      </c>
      <c r="S423" s="108">
        <f t="shared" si="299"/>
        <v>1631.731141388163</v>
      </c>
      <c r="T423" s="109">
        <f t="shared" si="300"/>
        <v>1519685.6030128426</v>
      </c>
      <c r="U423" s="110">
        <f t="shared" si="301"/>
        <v>18.322033898305083</v>
      </c>
      <c r="V423" s="111">
        <f t="shared" si="302"/>
        <v>82943.062514114456</v>
      </c>
      <c r="W423" s="88"/>
      <c r="X423" s="1016" t="s">
        <v>196</v>
      </c>
      <c r="Y423" s="1009"/>
      <c r="Z423" s="1010"/>
      <c r="AA423" s="163">
        <v>20</v>
      </c>
      <c r="AB423" s="106">
        <f>'Cél.por tricoma'!CU118</f>
        <v>25.05263157894737</v>
      </c>
      <c r="AC423" s="107">
        <f t="shared" si="328"/>
        <v>501.0526315789474</v>
      </c>
      <c r="AD423" s="108">
        <f t="shared" si="304"/>
        <v>1631.731141388163</v>
      </c>
      <c r="AE423" s="109">
        <f t="shared" si="305"/>
        <v>817583.18242185854</v>
      </c>
      <c r="AF423" s="110">
        <f t="shared" si="306"/>
        <v>10.416666666666666</v>
      </c>
      <c r="AG423" s="111">
        <f t="shared" si="307"/>
        <v>78487.985512498417</v>
      </c>
      <c r="AH423" s="88"/>
      <c r="AI423" s="1016" t="s">
        <v>196</v>
      </c>
      <c r="AJ423" s="1009"/>
      <c r="AK423" s="1010"/>
      <c r="AL423" s="163">
        <v>22</v>
      </c>
      <c r="AM423" s="106">
        <f>'Cél.por tricoma'!CU164</f>
        <v>22.666666666666668</v>
      </c>
      <c r="AN423" s="107">
        <f t="shared" si="308"/>
        <v>498.66666666666669</v>
      </c>
      <c r="AO423" s="108">
        <f t="shared" si="309"/>
        <v>1223.7983560411221</v>
      </c>
      <c r="AP423" s="109">
        <f t="shared" si="326"/>
        <v>610267.44687917293</v>
      </c>
      <c r="AQ423" s="110">
        <f t="shared" si="310"/>
        <v>11.47191011235955</v>
      </c>
      <c r="AR423" s="111">
        <f t="shared" si="311"/>
        <v>53196.672646666397</v>
      </c>
      <c r="AS423" s="88"/>
      <c r="AT423" s="1016" t="s">
        <v>196</v>
      </c>
      <c r="AU423" s="1009"/>
      <c r="AV423" s="1010"/>
      <c r="AW423" s="163">
        <v>64</v>
      </c>
      <c r="AX423" s="106">
        <f>'Cél.por tricoma'!CU210</f>
        <v>18.777777777777779</v>
      </c>
      <c r="AY423" s="107">
        <f t="shared" si="312"/>
        <v>1201.7777777777778</v>
      </c>
      <c r="AZ423" s="108">
        <f t="shared" si="313"/>
        <v>1223.7983560411221</v>
      </c>
      <c r="BA423" s="109">
        <f t="shared" si="314"/>
        <v>1470733.6687711976</v>
      </c>
      <c r="BB423" s="110">
        <f t="shared" si="315"/>
        <v>14.291666666666666</v>
      </c>
      <c r="BC423" s="111">
        <f t="shared" si="316"/>
        <v>102908.4782813666</v>
      </c>
      <c r="BD423" s="88"/>
      <c r="BE423" s="1016" t="s">
        <v>196</v>
      </c>
      <c r="BF423" s="1009"/>
      <c r="BG423" s="1010"/>
      <c r="BH423" s="163">
        <v>53</v>
      </c>
      <c r="BI423" s="106">
        <f>'Cél.por tricoma'!CU256</f>
        <v>26</v>
      </c>
      <c r="BJ423" s="107">
        <f t="shared" si="325"/>
        <v>1378</v>
      </c>
      <c r="BK423" s="108">
        <f>Calibração!$G$33</f>
        <v>815.8655706940815</v>
      </c>
      <c r="BL423" s="109">
        <f t="shared" si="317"/>
        <v>1124262.7564164442</v>
      </c>
      <c r="BM423" s="112">
        <f t="shared" si="318"/>
        <v>12.181818181818182</v>
      </c>
      <c r="BN423" s="111">
        <f t="shared" si="319"/>
        <v>92290.226272991684</v>
      </c>
      <c r="BO423" s="88"/>
      <c r="BP423" s="1016" t="s">
        <v>196</v>
      </c>
      <c r="BQ423" s="1009"/>
      <c r="BR423" s="1010"/>
      <c r="BS423" s="163">
        <v>67</v>
      </c>
      <c r="BT423" s="106">
        <f>'Cél.por tricoma'!CU302</f>
        <v>17.076923076923077</v>
      </c>
      <c r="BU423" s="107">
        <f t="shared" si="320"/>
        <v>1144.1538461538462</v>
      </c>
      <c r="BV423" s="108">
        <f t="shared" si="321"/>
        <v>979.03868483289773</v>
      </c>
      <c r="BW423" s="109">
        <f t="shared" si="322"/>
        <v>1120170.8767849631</v>
      </c>
      <c r="BX423" s="112">
        <f t="shared" si="323"/>
        <v>12.241379310344827</v>
      </c>
      <c r="BY423" s="111">
        <f t="shared" si="324"/>
        <v>91506.916695109656</v>
      </c>
      <c r="BZ423" s="1018"/>
      <c r="CA423" s="88"/>
      <c r="CB423" s="88"/>
      <c r="CC423" s="89"/>
      <c r="CD423" s="89"/>
      <c r="CE423" s="89"/>
      <c r="CF423" s="89"/>
      <c r="CG423" s="89"/>
      <c r="CH423" s="89"/>
      <c r="CI423" s="89"/>
      <c r="CJ423" s="89"/>
      <c r="CK423" s="89"/>
      <c r="CL423" s="89"/>
      <c r="CM423" s="89"/>
      <c r="CN423" s="89"/>
      <c r="CO423" s="89"/>
      <c r="CP423" s="89"/>
      <c r="CQ423" s="89"/>
      <c r="CR423" s="89"/>
      <c r="CS423" s="89"/>
      <c r="CT423" s="89"/>
    </row>
    <row r="424" spans="1:98" ht="15.75" customHeight="1">
      <c r="A424" s="1018"/>
      <c r="B424" s="1016" t="s">
        <v>100</v>
      </c>
      <c r="C424" s="1009"/>
      <c r="D424" s="1010"/>
      <c r="E424" s="163">
        <v>0</v>
      </c>
      <c r="F424" s="106">
        <f>'Cél.por tricoma'!CU27</f>
        <v>1</v>
      </c>
      <c r="G424" s="107">
        <f t="shared" si="293"/>
        <v>2</v>
      </c>
      <c r="H424" s="108">
        <f t="shared" si="294"/>
        <v>979.03868483289773</v>
      </c>
      <c r="I424" s="109">
        <f t="shared" si="295"/>
        <v>1958.0773696657955</v>
      </c>
      <c r="J424" s="110">
        <f t="shared" si="296"/>
        <v>15.621212121212121</v>
      </c>
      <c r="K424" s="111">
        <f t="shared" si="297"/>
        <v>125.34733889228177</v>
      </c>
      <c r="L424" s="86"/>
      <c r="M424" s="1016" t="s">
        <v>100</v>
      </c>
      <c r="N424" s="1009"/>
      <c r="O424" s="1010"/>
      <c r="P424" s="163">
        <v>2</v>
      </c>
      <c r="Q424" s="106">
        <f>'Cél.por tricoma'!CU73</f>
        <v>1</v>
      </c>
      <c r="R424" s="107">
        <f t="shared" si="327"/>
        <v>2</v>
      </c>
      <c r="S424" s="108">
        <f t="shared" si="299"/>
        <v>1631.731141388163</v>
      </c>
      <c r="T424" s="109">
        <f t="shared" si="300"/>
        <v>3263.462282776326</v>
      </c>
      <c r="U424" s="110">
        <f t="shared" si="301"/>
        <v>18.322033898305083</v>
      </c>
      <c r="V424" s="111">
        <f t="shared" si="302"/>
        <v>178.11681284348126</v>
      </c>
      <c r="W424" s="88"/>
      <c r="X424" s="1016" t="s">
        <v>100</v>
      </c>
      <c r="Y424" s="1009"/>
      <c r="Z424" s="1010"/>
      <c r="AA424" s="163">
        <v>3</v>
      </c>
      <c r="AB424" s="106">
        <f>'Cél.por tricoma'!CU119</f>
        <v>1</v>
      </c>
      <c r="AC424" s="107">
        <f t="shared" si="328"/>
        <v>3</v>
      </c>
      <c r="AD424" s="108">
        <f t="shared" si="304"/>
        <v>1631.731141388163</v>
      </c>
      <c r="AE424" s="109">
        <f t="shared" si="305"/>
        <v>4895.1934241644885</v>
      </c>
      <c r="AF424" s="110">
        <f t="shared" si="306"/>
        <v>10.416666666666666</v>
      </c>
      <c r="AG424" s="111">
        <f t="shared" si="307"/>
        <v>469.93856871979091</v>
      </c>
      <c r="AH424" s="88"/>
      <c r="AI424" s="1016" t="s">
        <v>100</v>
      </c>
      <c r="AJ424" s="1009"/>
      <c r="AK424" s="1010"/>
      <c r="AL424" s="163">
        <v>3</v>
      </c>
      <c r="AM424" s="106">
        <f>'Cél.por tricoma'!CU165</f>
        <v>1</v>
      </c>
      <c r="AN424" s="107">
        <f t="shared" si="308"/>
        <v>3</v>
      </c>
      <c r="AO424" s="108">
        <f t="shared" si="309"/>
        <v>1223.7983560411221</v>
      </c>
      <c r="AP424" s="109">
        <f t="shared" si="326"/>
        <v>3671.3950681233664</v>
      </c>
      <c r="AQ424" s="110">
        <f t="shared" si="310"/>
        <v>11.47191011235955</v>
      </c>
      <c r="AR424" s="111">
        <f t="shared" si="311"/>
        <v>320.03345843582724</v>
      </c>
      <c r="AS424" s="88"/>
      <c r="AT424" s="1016" t="s">
        <v>100</v>
      </c>
      <c r="AU424" s="1009"/>
      <c r="AV424" s="1010"/>
      <c r="AW424" s="163">
        <v>2</v>
      </c>
      <c r="AX424" s="106">
        <f>'Cél.por tricoma'!CU211</f>
        <v>1</v>
      </c>
      <c r="AY424" s="107">
        <f t="shared" si="312"/>
        <v>2</v>
      </c>
      <c r="AZ424" s="108">
        <f t="shared" si="313"/>
        <v>1223.7983560411221</v>
      </c>
      <c r="BA424" s="109">
        <f t="shared" si="314"/>
        <v>2447.5967120822443</v>
      </c>
      <c r="BB424" s="110">
        <f t="shared" si="315"/>
        <v>14.291666666666666</v>
      </c>
      <c r="BC424" s="111">
        <f t="shared" si="316"/>
        <v>171.26041134103167</v>
      </c>
      <c r="BD424" s="88"/>
      <c r="BE424" s="1016" t="s">
        <v>100</v>
      </c>
      <c r="BF424" s="1009"/>
      <c r="BG424" s="1010"/>
      <c r="BH424" s="163">
        <v>0</v>
      </c>
      <c r="BI424" s="106">
        <f>'Cél.por tricoma'!CU257</f>
        <v>1</v>
      </c>
      <c r="BJ424" s="107">
        <f t="shared" si="325"/>
        <v>0</v>
      </c>
      <c r="BK424" s="108">
        <f>Calibração!$G$33</f>
        <v>815.8655706940815</v>
      </c>
      <c r="BL424" s="109">
        <f t="shared" si="317"/>
        <v>0</v>
      </c>
      <c r="BM424" s="112">
        <f t="shared" si="318"/>
        <v>12.181818181818182</v>
      </c>
      <c r="BN424" s="111">
        <f t="shared" si="319"/>
        <v>0</v>
      </c>
      <c r="BO424" s="88"/>
      <c r="BP424" s="1016" t="s">
        <v>100</v>
      </c>
      <c r="BQ424" s="1009"/>
      <c r="BR424" s="1010"/>
      <c r="BS424" s="163">
        <v>0</v>
      </c>
      <c r="BT424" s="106">
        <f>'Cél.por tricoma'!CU303</f>
        <v>1</v>
      </c>
      <c r="BU424" s="107">
        <f t="shared" si="320"/>
        <v>0</v>
      </c>
      <c r="BV424" s="108">
        <f t="shared" si="321"/>
        <v>979.03868483289773</v>
      </c>
      <c r="BW424" s="109">
        <f t="shared" si="322"/>
        <v>0</v>
      </c>
      <c r="BX424" s="112">
        <f t="shared" si="323"/>
        <v>12.241379310344827</v>
      </c>
      <c r="BY424" s="111">
        <f t="shared" si="324"/>
        <v>0</v>
      </c>
      <c r="BZ424" s="1018"/>
      <c r="CA424" s="88"/>
      <c r="CB424" s="88"/>
      <c r="CC424" s="89"/>
      <c r="CD424" s="89"/>
      <c r="CE424" s="89"/>
      <c r="CF424" s="89"/>
      <c r="CG424" s="89"/>
      <c r="CH424" s="89"/>
      <c r="CI424" s="89"/>
      <c r="CJ424" s="89"/>
      <c r="CK424" s="89"/>
      <c r="CL424" s="89"/>
      <c r="CM424" s="89"/>
      <c r="CN424" s="89"/>
      <c r="CO424" s="89"/>
      <c r="CP424" s="89"/>
      <c r="CQ424" s="89"/>
      <c r="CR424" s="89"/>
      <c r="CS424" s="89"/>
      <c r="CT424" s="89"/>
    </row>
    <row r="425" spans="1:98" ht="15.75" customHeight="1">
      <c r="A425" s="1018"/>
      <c r="B425" s="1016" t="s">
        <v>198</v>
      </c>
      <c r="C425" s="1009"/>
      <c r="D425" s="1010"/>
      <c r="E425" s="163">
        <v>0</v>
      </c>
      <c r="F425" s="106">
        <f>'Cél.por tricoma'!CU28</f>
        <v>40.25</v>
      </c>
      <c r="G425" s="107">
        <f t="shared" si="293"/>
        <v>40.25</v>
      </c>
      <c r="H425" s="108">
        <f t="shared" si="294"/>
        <v>979.03868483289773</v>
      </c>
      <c r="I425" s="109">
        <f t="shared" si="295"/>
        <v>39406.307064524131</v>
      </c>
      <c r="J425" s="110">
        <f t="shared" si="296"/>
        <v>15.621212121212121</v>
      </c>
      <c r="K425" s="111">
        <f t="shared" si="297"/>
        <v>2522.6151952071705</v>
      </c>
      <c r="L425" s="86"/>
      <c r="M425" s="1016" t="s">
        <v>198</v>
      </c>
      <c r="N425" s="1009"/>
      <c r="O425" s="1010"/>
      <c r="P425" s="163">
        <v>1</v>
      </c>
      <c r="Q425" s="106">
        <f>'Cél.por tricoma'!CU74</f>
        <v>39.81818181818182</v>
      </c>
      <c r="R425" s="107">
        <f t="shared" si="327"/>
        <v>39.81818181818182</v>
      </c>
      <c r="S425" s="108">
        <f t="shared" si="299"/>
        <v>1631.731141388163</v>
      </c>
      <c r="T425" s="109">
        <f t="shared" si="300"/>
        <v>64972.567266183221</v>
      </c>
      <c r="U425" s="110">
        <f t="shared" si="301"/>
        <v>18.322033898305083</v>
      </c>
      <c r="V425" s="111">
        <f t="shared" si="302"/>
        <v>3546.1438193384001</v>
      </c>
      <c r="W425" s="88"/>
      <c r="X425" s="1016" t="s">
        <v>198</v>
      </c>
      <c r="Y425" s="1009"/>
      <c r="Z425" s="1010"/>
      <c r="AA425" s="163">
        <v>0</v>
      </c>
      <c r="AB425" s="106">
        <f>'Cél.por tricoma'!CU120</f>
        <v>45.555555555555557</v>
      </c>
      <c r="AC425" s="107">
        <f t="shared" si="328"/>
        <v>0</v>
      </c>
      <c r="AD425" s="108">
        <f t="shared" si="304"/>
        <v>1631.731141388163</v>
      </c>
      <c r="AE425" s="109">
        <f t="shared" si="305"/>
        <v>0</v>
      </c>
      <c r="AF425" s="110">
        <f t="shared" si="306"/>
        <v>10.416666666666666</v>
      </c>
      <c r="AG425" s="111">
        <f t="shared" si="307"/>
        <v>0</v>
      </c>
      <c r="AH425" s="88"/>
      <c r="AI425" s="1016" t="s">
        <v>198</v>
      </c>
      <c r="AJ425" s="1009"/>
      <c r="AK425" s="1010"/>
      <c r="AL425" s="163">
        <v>0</v>
      </c>
      <c r="AM425" s="106">
        <f>'Cél.por tricoma'!CU166</f>
        <v>65.666666666666671</v>
      </c>
      <c r="AN425" s="107">
        <f t="shared" si="308"/>
        <v>0</v>
      </c>
      <c r="AO425" s="108">
        <f t="shared" si="309"/>
        <v>1223.7983560411221</v>
      </c>
      <c r="AP425" s="109">
        <f t="shared" si="326"/>
        <v>0</v>
      </c>
      <c r="AQ425" s="110">
        <f t="shared" si="310"/>
        <v>11.47191011235955</v>
      </c>
      <c r="AR425" s="111">
        <f t="shared" si="311"/>
        <v>0</v>
      </c>
      <c r="AS425" s="88"/>
      <c r="AT425" s="1016" t="s">
        <v>198</v>
      </c>
      <c r="AU425" s="1009"/>
      <c r="AV425" s="1010"/>
      <c r="AW425" s="163">
        <v>1</v>
      </c>
      <c r="AX425" s="106">
        <f>'Cél.por tricoma'!CU212</f>
        <v>10</v>
      </c>
      <c r="AY425" s="107">
        <f t="shared" si="312"/>
        <v>10</v>
      </c>
      <c r="AZ425" s="108">
        <f t="shared" si="313"/>
        <v>1223.7983560411221</v>
      </c>
      <c r="BA425" s="109">
        <f t="shared" si="314"/>
        <v>12237.983560411221</v>
      </c>
      <c r="BB425" s="110">
        <f t="shared" si="315"/>
        <v>14.291666666666666</v>
      </c>
      <c r="BC425" s="111">
        <f t="shared" si="316"/>
        <v>856.30205670515841</v>
      </c>
      <c r="BD425" s="88"/>
      <c r="BE425" s="1016" t="s">
        <v>198</v>
      </c>
      <c r="BF425" s="1009"/>
      <c r="BG425" s="1010"/>
      <c r="BH425" s="163">
        <v>1</v>
      </c>
      <c r="BI425" s="172">
        <f>'Cél.por tricoma'!W388</f>
        <v>41.800308641975306</v>
      </c>
      <c r="BJ425" s="107">
        <f t="shared" si="325"/>
        <v>41.800308641975306</v>
      </c>
      <c r="BK425" s="108">
        <f>Calibração!$G$33</f>
        <v>815.8655706940815</v>
      </c>
      <c r="BL425" s="109">
        <f t="shared" si="317"/>
        <v>34103.432665373926</v>
      </c>
      <c r="BM425" s="112">
        <f t="shared" si="318"/>
        <v>12.181818181818182</v>
      </c>
      <c r="BN425" s="111">
        <f t="shared" si="319"/>
        <v>2799.5355173068147</v>
      </c>
      <c r="BO425" s="88"/>
      <c r="BP425" s="1016" t="s">
        <v>198</v>
      </c>
      <c r="BQ425" s="1009"/>
      <c r="BR425" s="1010"/>
      <c r="BS425" s="163">
        <v>0</v>
      </c>
      <c r="BT425" s="173">
        <f>'Cél.por tricoma'!W388</f>
        <v>41.800308641975306</v>
      </c>
      <c r="BU425" s="107">
        <f t="shared" si="320"/>
        <v>0</v>
      </c>
      <c r="BV425" s="108">
        <f t="shared" si="321"/>
        <v>979.03868483289773</v>
      </c>
      <c r="BW425" s="109">
        <f t="shared" si="322"/>
        <v>0</v>
      </c>
      <c r="BX425" s="112">
        <f t="shared" si="323"/>
        <v>12.241379310344827</v>
      </c>
      <c r="BY425" s="111">
        <f t="shared" si="324"/>
        <v>0</v>
      </c>
      <c r="BZ425" s="1018"/>
      <c r="CA425" s="88"/>
      <c r="CB425" s="88"/>
      <c r="CC425" s="89"/>
      <c r="CD425" s="89"/>
      <c r="CE425" s="89"/>
      <c r="CF425" s="89"/>
      <c r="CG425" s="89"/>
      <c r="CH425" s="89"/>
      <c r="CI425" s="89"/>
      <c r="CJ425" s="89"/>
      <c r="CK425" s="89"/>
      <c r="CL425" s="89"/>
      <c r="CM425" s="89"/>
      <c r="CN425" s="89"/>
      <c r="CO425" s="89"/>
      <c r="CP425" s="89"/>
      <c r="CQ425" s="89"/>
      <c r="CR425" s="89"/>
      <c r="CS425" s="89"/>
      <c r="CT425" s="89"/>
    </row>
    <row r="426" spans="1:98" ht="15.75" customHeight="1">
      <c r="A426" s="1018"/>
      <c r="B426" s="1016" t="s">
        <v>201</v>
      </c>
      <c r="C426" s="1009"/>
      <c r="D426" s="1010"/>
      <c r="E426" s="163">
        <v>2</v>
      </c>
      <c r="F426" s="106">
        <f>'Cél.por tricoma'!CU29</f>
        <v>54.1875</v>
      </c>
      <c r="G426" s="107">
        <f t="shared" si="293"/>
        <v>54.1875</v>
      </c>
      <c r="H426" s="108">
        <f t="shared" si="294"/>
        <v>979.03868483289773</v>
      </c>
      <c r="I426" s="109">
        <f t="shared" si="295"/>
        <v>53051.658734382647</v>
      </c>
      <c r="J426" s="110">
        <f t="shared" si="296"/>
        <v>15.621212121212121</v>
      </c>
      <c r="K426" s="111">
        <f t="shared" si="297"/>
        <v>3396.1294631127594</v>
      </c>
      <c r="L426" s="86"/>
      <c r="M426" s="1016" t="s">
        <v>201</v>
      </c>
      <c r="N426" s="1009"/>
      <c r="O426" s="1010"/>
      <c r="P426" s="163">
        <v>1</v>
      </c>
      <c r="Q426" s="106">
        <f>'Cél.por tricoma'!CU75</f>
        <v>73.533333333333331</v>
      </c>
      <c r="R426" s="107">
        <f t="shared" si="327"/>
        <v>73.533333333333331</v>
      </c>
      <c r="S426" s="108">
        <f t="shared" si="299"/>
        <v>1631.731141388163</v>
      </c>
      <c r="T426" s="109">
        <f t="shared" si="300"/>
        <v>119986.62993007625</v>
      </c>
      <c r="U426" s="110">
        <f t="shared" si="301"/>
        <v>18.322033898305083</v>
      </c>
      <c r="V426" s="111">
        <f t="shared" si="302"/>
        <v>6548.7614855453276</v>
      </c>
      <c r="W426" s="88"/>
      <c r="X426" s="1016" t="s">
        <v>201</v>
      </c>
      <c r="Y426" s="1009"/>
      <c r="Z426" s="1010"/>
      <c r="AA426" s="163">
        <v>2</v>
      </c>
      <c r="AB426" s="106">
        <f>'Cél.por tricoma'!CU121</f>
        <v>48.117647058823529</v>
      </c>
      <c r="AC426" s="107">
        <f t="shared" si="328"/>
        <v>96.235294117647058</v>
      </c>
      <c r="AD426" s="108">
        <f t="shared" si="304"/>
        <v>1631.731141388163</v>
      </c>
      <c r="AE426" s="109">
        <f t="shared" si="305"/>
        <v>157030.12631241381</v>
      </c>
      <c r="AF426" s="110">
        <f t="shared" si="306"/>
        <v>10.416666666666666</v>
      </c>
      <c r="AG426" s="111">
        <f t="shared" si="307"/>
        <v>15074.892125991726</v>
      </c>
      <c r="AH426" s="88"/>
      <c r="AI426" s="1016" t="s">
        <v>201</v>
      </c>
      <c r="AJ426" s="1009"/>
      <c r="AK426" s="1010"/>
      <c r="AL426" s="163">
        <v>1</v>
      </c>
      <c r="AM426" s="106">
        <f>'Cél.por tricoma'!CU167</f>
        <v>58.10526315789474</v>
      </c>
      <c r="AN426" s="107">
        <f t="shared" si="308"/>
        <v>58.10526315789474</v>
      </c>
      <c r="AO426" s="108">
        <f t="shared" si="309"/>
        <v>1223.7983560411221</v>
      </c>
      <c r="AP426" s="109">
        <f t="shared" si="326"/>
        <v>71109.125529968369</v>
      </c>
      <c r="AQ426" s="110">
        <f t="shared" si="310"/>
        <v>11.47191011235955</v>
      </c>
      <c r="AR426" s="111">
        <f t="shared" si="311"/>
        <v>6198.5427739149709</v>
      </c>
      <c r="AS426" s="88"/>
      <c r="AT426" s="1016" t="s">
        <v>201</v>
      </c>
      <c r="AU426" s="1009"/>
      <c r="AV426" s="1010"/>
      <c r="AW426" s="163">
        <v>1</v>
      </c>
      <c r="AX426" s="106">
        <f>'Cél.por tricoma'!CU213</f>
        <v>56.047619047619051</v>
      </c>
      <c r="AY426" s="107">
        <f t="shared" si="312"/>
        <v>56.047619047619051</v>
      </c>
      <c r="AZ426" s="108">
        <f t="shared" si="313"/>
        <v>1223.7983560411221</v>
      </c>
      <c r="BA426" s="109">
        <f t="shared" si="314"/>
        <v>68590.984050495274</v>
      </c>
      <c r="BB426" s="110">
        <f t="shared" si="315"/>
        <v>14.291666666666666</v>
      </c>
      <c r="BC426" s="111">
        <f t="shared" si="316"/>
        <v>4799.3691463903397</v>
      </c>
      <c r="BD426" s="88"/>
      <c r="BE426" s="1016" t="s">
        <v>201</v>
      </c>
      <c r="BF426" s="1009"/>
      <c r="BG426" s="1010"/>
      <c r="BH426" s="163">
        <v>5</v>
      </c>
      <c r="BI426" s="174">
        <f>'Cél.por tricoma'!W389</f>
        <v>56.913533525298227</v>
      </c>
      <c r="BJ426" s="107">
        <f t="shared" si="325"/>
        <v>284.56766762649113</v>
      </c>
      <c r="BK426" s="108">
        <f>Calibração!$G$33</f>
        <v>815.8655706940815</v>
      </c>
      <c r="BL426" s="109">
        <f t="shared" si="317"/>
        <v>232168.96254917089</v>
      </c>
      <c r="BM426" s="112">
        <f t="shared" si="318"/>
        <v>12.181818181818182</v>
      </c>
      <c r="BN426" s="111">
        <f t="shared" si="319"/>
        <v>19058.646179409552</v>
      </c>
      <c r="BO426" s="88"/>
      <c r="BP426" s="1016" t="s">
        <v>201</v>
      </c>
      <c r="BQ426" s="1009"/>
      <c r="BR426" s="1010"/>
      <c r="BS426" s="163">
        <v>1</v>
      </c>
      <c r="BT426" s="106">
        <f>'Cél.por tricoma'!CU305</f>
        <v>89.909090909090907</v>
      </c>
      <c r="BU426" s="107">
        <f t="shared" si="320"/>
        <v>89.909090909090907</v>
      </c>
      <c r="BV426" s="108">
        <f t="shared" si="321"/>
        <v>979.03868483289773</v>
      </c>
      <c r="BW426" s="109">
        <f t="shared" si="322"/>
        <v>88024.4781181578</v>
      </c>
      <c r="BX426" s="112">
        <f t="shared" si="323"/>
        <v>12.241379310344827</v>
      </c>
      <c r="BY426" s="111">
        <f t="shared" si="324"/>
        <v>7190.7320152861303</v>
      </c>
      <c r="BZ426" s="1018"/>
      <c r="CA426" s="88"/>
      <c r="CB426" s="88"/>
      <c r="CC426" s="89"/>
      <c r="CD426" s="89"/>
      <c r="CE426" s="89"/>
      <c r="CF426" s="89"/>
      <c r="CG426" s="89"/>
      <c r="CH426" s="89"/>
      <c r="CI426" s="89"/>
      <c r="CJ426" s="89"/>
      <c r="CK426" s="89"/>
      <c r="CL426" s="89"/>
      <c r="CM426" s="89"/>
      <c r="CN426" s="89"/>
      <c r="CO426" s="89"/>
      <c r="CP426" s="89"/>
      <c r="CQ426" s="89"/>
      <c r="CR426" s="89"/>
      <c r="CS426" s="89"/>
      <c r="CT426" s="89"/>
    </row>
    <row r="427" spans="1:98" ht="15.75" customHeight="1">
      <c r="A427" s="1018"/>
      <c r="B427" s="1011" t="s">
        <v>103</v>
      </c>
      <c r="C427" s="1009"/>
      <c r="D427" s="1010"/>
      <c r="E427" s="163">
        <v>1</v>
      </c>
      <c r="F427" s="106">
        <f>'Cél.por tricoma'!CU30</f>
        <v>1</v>
      </c>
      <c r="G427" s="107">
        <f t="shared" si="293"/>
        <v>3</v>
      </c>
      <c r="H427" s="108">
        <f t="shared" si="294"/>
        <v>979.03868483289773</v>
      </c>
      <c r="I427" s="109">
        <f t="shared" si="295"/>
        <v>2937.1160544986933</v>
      </c>
      <c r="J427" s="110">
        <f t="shared" si="296"/>
        <v>15.621212121212121</v>
      </c>
      <c r="K427" s="111">
        <f t="shared" si="297"/>
        <v>188.02100833842266</v>
      </c>
      <c r="L427" s="86"/>
      <c r="M427" s="1016" t="s">
        <v>103</v>
      </c>
      <c r="N427" s="1009"/>
      <c r="O427" s="1010"/>
      <c r="P427" s="163">
        <v>3</v>
      </c>
      <c r="Q427" s="106">
        <f>'Cél.por tricoma'!CU76</f>
        <v>1</v>
      </c>
      <c r="R427" s="107">
        <f t="shared" si="327"/>
        <v>3</v>
      </c>
      <c r="S427" s="108">
        <f t="shared" si="299"/>
        <v>1631.731141388163</v>
      </c>
      <c r="T427" s="109">
        <f t="shared" si="300"/>
        <v>4895.1934241644885</v>
      </c>
      <c r="U427" s="110">
        <f t="shared" si="301"/>
        <v>18.322033898305083</v>
      </c>
      <c r="V427" s="111">
        <f t="shared" si="302"/>
        <v>267.17521926522187</v>
      </c>
      <c r="W427" s="88"/>
      <c r="X427" s="1016" t="s">
        <v>103</v>
      </c>
      <c r="Y427" s="1009"/>
      <c r="Z427" s="1010"/>
      <c r="AA427" s="163">
        <v>2</v>
      </c>
      <c r="AB427" s="106">
        <f>'Cél.por tricoma'!CU122</f>
        <v>1</v>
      </c>
      <c r="AC427" s="107">
        <f t="shared" si="328"/>
        <v>2</v>
      </c>
      <c r="AD427" s="108">
        <f t="shared" si="304"/>
        <v>1631.731141388163</v>
      </c>
      <c r="AE427" s="109">
        <f t="shared" si="305"/>
        <v>3263.462282776326</v>
      </c>
      <c r="AF427" s="110">
        <f t="shared" si="306"/>
        <v>10.416666666666666</v>
      </c>
      <c r="AG427" s="111">
        <f t="shared" si="307"/>
        <v>313.29237914652731</v>
      </c>
      <c r="AH427" s="88"/>
      <c r="AI427" s="1016" t="s">
        <v>103</v>
      </c>
      <c r="AJ427" s="1009"/>
      <c r="AK427" s="1010"/>
      <c r="AL427" s="163">
        <v>0</v>
      </c>
      <c r="AM427" s="106">
        <f>'Cél.por tricoma'!CU168</f>
        <v>1</v>
      </c>
      <c r="AN427" s="107">
        <f t="shared" si="308"/>
        <v>0</v>
      </c>
      <c r="AO427" s="108">
        <f t="shared" si="309"/>
        <v>1223.7983560411221</v>
      </c>
      <c r="AP427" s="109">
        <f t="shared" si="326"/>
        <v>0</v>
      </c>
      <c r="AQ427" s="110">
        <f t="shared" si="310"/>
        <v>11.47191011235955</v>
      </c>
      <c r="AR427" s="111">
        <f t="shared" si="311"/>
        <v>0</v>
      </c>
      <c r="AS427" s="88"/>
      <c r="AT427" s="1016" t="s">
        <v>103</v>
      </c>
      <c r="AU427" s="1009"/>
      <c r="AV427" s="1010"/>
      <c r="AW427" s="163">
        <v>3</v>
      </c>
      <c r="AX427" s="106">
        <f>'Cél.por tricoma'!CU214</f>
        <v>1</v>
      </c>
      <c r="AY427" s="107">
        <f t="shared" si="312"/>
        <v>3</v>
      </c>
      <c r="AZ427" s="108">
        <f t="shared" si="313"/>
        <v>1223.7983560411221</v>
      </c>
      <c r="BA427" s="109">
        <f t="shared" si="314"/>
        <v>3671.3950681233664</v>
      </c>
      <c r="BB427" s="110">
        <f t="shared" si="315"/>
        <v>14.291666666666666</v>
      </c>
      <c r="BC427" s="111">
        <f t="shared" si="316"/>
        <v>256.89061701154753</v>
      </c>
      <c r="BD427" s="88"/>
      <c r="BE427" s="1016" t="s">
        <v>103</v>
      </c>
      <c r="BF427" s="1009"/>
      <c r="BG427" s="1010"/>
      <c r="BH427" s="163">
        <v>2</v>
      </c>
      <c r="BI427" s="106">
        <f>'Cél.por tricoma'!CU260</f>
        <v>1</v>
      </c>
      <c r="BJ427" s="107">
        <f t="shared" si="325"/>
        <v>2</v>
      </c>
      <c r="BK427" s="108">
        <f>Calibração!$G$33</f>
        <v>815.8655706940815</v>
      </c>
      <c r="BL427" s="109">
        <f t="shared" si="317"/>
        <v>1631.731141388163</v>
      </c>
      <c r="BM427" s="112">
        <f t="shared" si="318"/>
        <v>12.181818181818182</v>
      </c>
      <c r="BN427" s="111">
        <f t="shared" si="319"/>
        <v>133.94807877067009</v>
      </c>
      <c r="BO427" s="88"/>
      <c r="BP427" s="1016" t="s">
        <v>103</v>
      </c>
      <c r="BQ427" s="1009"/>
      <c r="BR427" s="1010"/>
      <c r="BS427" s="163">
        <v>0</v>
      </c>
      <c r="BT427" s="106">
        <f>'Cél.por tricoma'!CU306</f>
        <v>1</v>
      </c>
      <c r="BU427" s="107">
        <f t="shared" si="320"/>
        <v>0</v>
      </c>
      <c r="BV427" s="108">
        <f t="shared" si="321"/>
        <v>979.03868483289773</v>
      </c>
      <c r="BW427" s="109">
        <f t="shared" si="322"/>
        <v>0</v>
      </c>
      <c r="BX427" s="112">
        <f t="shared" si="323"/>
        <v>12.241379310344827</v>
      </c>
      <c r="BY427" s="111">
        <f t="shared" si="324"/>
        <v>0</v>
      </c>
      <c r="BZ427" s="1018"/>
      <c r="CA427" s="88"/>
      <c r="CB427" s="88"/>
      <c r="CC427" s="89"/>
      <c r="CD427" s="89"/>
      <c r="CE427" s="89"/>
      <c r="CF427" s="89"/>
      <c r="CG427" s="89"/>
      <c r="CH427" s="89"/>
      <c r="CI427" s="89"/>
      <c r="CJ427" s="89"/>
      <c r="CK427" s="89"/>
      <c r="CL427" s="89"/>
      <c r="CM427" s="89"/>
      <c r="CN427" s="89"/>
      <c r="CO427" s="89"/>
      <c r="CP427" s="89"/>
      <c r="CQ427" s="89"/>
      <c r="CR427" s="89"/>
      <c r="CS427" s="89"/>
      <c r="CT427" s="89"/>
    </row>
    <row r="428" spans="1:98" ht="15.75" customHeight="1">
      <c r="A428" s="1018"/>
      <c r="B428" s="1011" t="s">
        <v>107</v>
      </c>
      <c r="C428" s="1009"/>
      <c r="D428" s="1010"/>
      <c r="E428" s="163">
        <v>0</v>
      </c>
      <c r="F428" s="106">
        <f>'Cél.por tricoma'!CU31</f>
        <v>1</v>
      </c>
      <c r="G428" s="107">
        <f t="shared" si="293"/>
        <v>1</v>
      </c>
      <c r="H428" s="108">
        <f t="shared" si="294"/>
        <v>979.03868483289773</v>
      </c>
      <c r="I428" s="109">
        <f t="shared" si="295"/>
        <v>979.03868483289773</v>
      </c>
      <c r="J428" s="110">
        <f t="shared" si="296"/>
        <v>15.621212121212121</v>
      </c>
      <c r="K428" s="111">
        <f t="shared" si="297"/>
        <v>62.673669446140885</v>
      </c>
      <c r="L428" s="86"/>
      <c r="M428" s="1016" t="s">
        <v>107</v>
      </c>
      <c r="N428" s="1009"/>
      <c r="O428" s="1010"/>
      <c r="P428" s="163">
        <v>5</v>
      </c>
      <c r="Q428" s="106">
        <f>'Cél.por tricoma'!CU77</f>
        <v>1</v>
      </c>
      <c r="R428" s="107">
        <f t="shared" si="327"/>
        <v>5</v>
      </c>
      <c r="S428" s="108">
        <f t="shared" si="299"/>
        <v>1631.731141388163</v>
      </c>
      <c r="T428" s="109">
        <f t="shared" si="300"/>
        <v>8158.6557069408154</v>
      </c>
      <c r="U428" s="110">
        <f t="shared" si="301"/>
        <v>18.322033898305083</v>
      </c>
      <c r="V428" s="111">
        <f t="shared" si="302"/>
        <v>445.29203210870321</v>
      </c>
      <c r="W428" s="88"/>
      <c r="X428" s="1016" t="s">
        <v>107</v>
      </c>
      <c r="Y428" s="1009"/>
      <c r="Z428" s="1010"/>
      <c r="AA428" s="163">
        <v>6</v>
      </c>
      <c r="AB428" s="106">
        <f>'Cél.por tricoma'!CU123</f>
        <v>1</v>
      </c>
      <c r="AC428" s="107">
        <f t="shared" si="328"/>
        <v>6</v>
      </c>
      <c r="AD428" s="108">
        <f t="shared" si="304"/>
        <v>1631.731141388163</v>
      </c>
      <c r="AE428" s="109">
        <f t="shared" si="305"/>
        <v>9790.3868483289771</v>
      </c>
      <c r="AF428" s="110">
        <f t="shared" si="306"/>
        <v>10.416666666666666</v>
      </c>
      <c r="AG428" s="111">
        <f t="shared" si="307"/>
        <v>939.87713743958182</v>
      </c>
      <c r="AH428" s="88"/>
      <c r="AI428" s="1016" t="s">
        <v>107</v>
      </c>
      <c r="AJ428" s="1009"/>
      <c r="AK428" s="1010"/>
      <c r="AL428" s="163">
        <v>4</v>
      </c>
      <c r="AM428" s="106">
        <f>'Cél.por tricoma'!CU169</f>
        <v>1</v>
      </c>
      <c r="AN428" s="107">
        <f t="shared" si="308"/>
        <v>4</v>
      </c>
      <c r="AO428" s="108">
        <f t="shared" si="309"/>
        <v>1223.7983560411221</v>
      </c>
      <c r="AP428" s="109">
        <f t="shared" si="326"/>
        <v>4895.1934241644885</v>
      </c>
      <c r="AQ428" s="110">
        <f t="shared" si="310"/>
        <v>11.47191011235955</v>
      </c>
      <c r="AR428" s="111">
        <f t="shared" si="311"/>
        <v>426.71127791443632</v>
      </c>
      <c r="AS428" s="88"/>
      <c r="AT428" s="1016" t="s">
        <v>107</v>
      </c>
      <c r="AU428" s="1009"/>
      <c r="AV428" s="1010"/>
      <c r="AW428" s="163">
        <v>1</v>
      </c>
      <c r="AX428" s="106">
        <f>'Cél.por tricoma'!CU215</f>
        <v>1</v>
      </c>
      <c r="AY428" s="107">
        <f t="shared" si="312"/>
        <v>1</v>
      </c>
      <c r="AZ428" s="108">
        <f t="shared" si="313"/>
        <v>1223.7983560411221</v>
      </c>
      <c r="BA428" s="109">
        <f t="shared" si="314"/>
        <v>1223.7983560411221</v>
      </c>
      <c r="BB428" s="110">
        <f t="shared" si="315"/>
        <v>14.291666666666666</v>
      </c>
      <c r="BC428" s="111">
        <f t="shared" si="316"/>
        <v>85.630205670515835</v>
      </c>
      <c r="BD428" s="88"/>
      <c r="BE428" s="1016" t="s">
        <v>107</v>
      </c>
      <c r="BF428" s="1009"/>
      <c r="BG428" s="1010"/>
      <c r="BH428" s="163">
        <v>1</v>
      </c>
      <c r="BI428" s="106">
        <f>'Cél.por tricoma'!CU261</f>
        <v>1</v>
      </c>
      <c r="BJ428" s="107">
        <f t="shared" si="325"/>
        <v>1</v>
      </c>
      <c r="BK428" s="108">
        <f>Calibração!$G$33</f>
        <v>815.8655706940815</v>
      </c>
      <c r="BL428" s="109">
        <f t="shared" si="317"/>
        <v>815.8655706940815</v>
      </c>
      <c r="BM428" s="112">
        <f t="shared" si="318"/>
        <v>12.181818181818182</v>
      </c>
      <c r="BN428" s="111">
        <f t="shared" si="319"/>
        <v>66.974039385335047</v>
      </c>
      <c r="BO428" s="88"/>
      <c r="BP428" s="1016" t="s">
        <v>107</v>
      </c>
      <c r="BQ428" s="1009"/>
      <c r="BR428" s="1010"/>
      <c r="BS428" s="163">
        <v>0</v>
      </c>
      <c r="BT428" s="106">
        <f>'Cél.por tricoma'!CU307</f>
        <v>1</v>
      </c>
      <c r="BU428" s="107">
        <f t="shared" si="320"/>
        <v>0</v>
      </c>
      <c r="BV428" s="108">
        <f t="shared" si="321"/>
        <v>979.03868483289773</v>
      </c>
      <c r="BW428" s="109">
        <f t="shared" si="322"/>
        <v>0</v>
      </c>
      <c r="BX428" s="112">
        <f t="shared" si="323"/>
        <v>12.241379310344827</v>
      </c>
      <c r="BY428" s="111">
        <f t="shared" si="324"/>
        <v>0</v>
      </c>
      <c r="BZ428" s="1018"/>
      <c r="CA428" s="88"/>
      <c r="CB428" s="88"/>
      <c r="CC428" s="89"/>
      <c r="CD428" s="89"/>
      <c r="CE428" s="89"/>
      <c r="CF428" s="89"/>
      <c r="CG428" s="89"/>
      <c r="CH428" s="89"/>
      <c r="CI428" s="89"/>
      <c r="CJ428" s="89"/>
      <c r="CK428" s="89"/>
      <c r="CL428" s="89"/>
      <c r="CM428" s="89"/>
      <c r="CN428" s="89"/>
      <c r="CO428" s="89"/>
      <c r="CP428" s="89"/>
      <c r="CQ428" s="89"/>
      <c r="CR428" s="89"/>
      <c r="CS428" s="89"/>
      <c r="CT428" s="89"/>
    </row>
    <row r="429" spans="1:98" ht="15.75" customHeight="1">
      <c r="A429" s="1018"/>
      <c r="B429" s="1011" t="s">
        <v>108</v>
      </c>
      <c r="C429" s="1009"/>
      <c r="D429" s="1010"/>
      <c r="E429" s="163">
        <v>0</v>
      </c>
      <c r="F429" s="106">
        <f>'Cél.por tricoma'!CU32</f>
        <v>1</v>
      </c>
      <c r="G429" s="107">
        <f t="shared" si="293"/>
        <v>1</v>
      </c>
      <c r="H429" s="108">
        <f t="shared" si="294"/>
        <v>979.03868483289773</v>
      </c>
      <c r="I429" s="109">
        <f t="shared" si="295"/>
        <v>979.03868483289773</v>
      </c>
      <c r="J429" s="110">
        <f t="shared" si="296"/>
        <v>15.621212121212121</v>
      </c>
      <c r="K429" s="111">
        <f t="shared" si="297"/>
        <v>62.673669446140885</v>
      </c>
      <c r="L429" s="86"/>
      <c r="M429" s="1016" t="s">
        <v>108</v>
      </c>
      <c r="N429" s="1009"/>
      <c r="O429" s="1010"/>
      <c r="P429" s="163">
        <v>0</v>
      </c>
      <c r="Q429" s="106">
        <f>'Cél.por tricoma'!CU78</f>
        <v>1</v>
      </c>
      <c r="R429" s="107">
        <f t="shared" si="327"/>
        <v>0</v>
      </c>
      <c r="S429" s="108">
        <f t="shared" si="299"/>
        <v>1631.731141388163</v>
      </c>
      <c r="T429" s="109">
        <f t="shared" si="300"/>
        <v>0</v>
      </c>
      <c r="U429" s="110">
        <f t="shared" si="301"/>
        <v>18.322033898305083</v>
      </c>
      <c r="V429" s="111">
        <f t="shared" si="302"/>
        <v>0</v>
      </c>
      <c r="W429" s="88"/>
      <c r="X429" s="1016" t="s">
        <v>108</v>
      </c>
      <c r="Y429" s="1009"/>
      <c r="Z429" s="1010"/>
      <c r="AA429" s="163">
        <v>0</v>
      </c>
      <c r="AB429" s="106">
        <f>'Cél.por tricoma'!CU124</f>
        <v>1</v>
      </c>
      <c r="AC429" s="107">
        <f t="shared" si="328"/>
        <v>0</v>
      </c>
      <c r="AD429" s="108">
        <f t="shared" si="304"/>
        <v>1631.731141388163</v>
      </c>
      <c r="AE429" s="109">
        <f t="shared" si="305"/>
        <v>0</v>
      </c>
      <c r="AF429" s="110">
        <f t="shared" si="306"/>
        <v>10.416666666666666</v>
      </c>
      <c r="AG429" s="111">
        <f t="shared" si="307"/>
        <v>0</v>
      </c>
      <c r="AH429" s="88"/>
      <c r="AI429" s="1016" t="s">
        <v>108</v>
      </c>
      <c r="AJ429" s="1009"/>
      <c r="AK429" s="1010"/>
      <c r="AL429" s="163">
        <v>1</v>
      </c>
      <c r="AM429" s="106">
        <f>'Cél.por tricoma'!CU170</f>
        <v>1</v>
      </c>
      <c r="AN429" s="107">
        <f t="shared" si="308"/>
        <v>1</v>
      </c>
      <c r="AO429" s="108">
        <f t="shared" si="309"/>
        <v>1223.7983560411221</v>
      </c>
      <c r="AP429" s="109">
        <f t="shared" si="326"/>
        <v>1223.7983560411221</v>
      </c>
      <c r="AQ429" s="110">
        <f t="shared" si="310"/>
        <v>11.47191011235955</v>
      </c>
      <c r="AR429" s="111">
        <f t="shared" si="311"/>
        <v>106.67781947860908</v>
      </c>
      <c r="AS429" s="88"/>
      <c r="AT429" s="1016" t="s">
        <v>108</v>
      </c>
      <c r="AU429" s="1009"/>
      <c r="AV429" s="1010"/>
      <c r="AW429" s="163">
        <v>1</v>
      </c>
      <c r="AX429" s="106">
        <f>'Cél.por tricoma'!CU216</f>
        <v>1</v>
      </c>
      <c r="AY429" s="107">
        <f t="shared" si="312"/>
        <v>1</v>
      </c>
      <c r="AZ429" s="108">
        <f t="shared" si="313"/>
        <v>1223.7983560411221</v>
      </c>
      <c r="BA429" s="109">
        <f t="shared" si="314"/>
        <v>1223.7983560411221</v>
      </c>
      <c r="BB429" s="110">
        <f t="shared" si="315"/>
        <v>14.291666666666666</v>
      </c>
      <c r="BC429" s="111">
        <f t="shared" si="316"/>
        <v>85.630205670515835</v>
      </c>
      <c r="BD429" s="88"/>
      <c r="BE429" s="1016" t="s">
        <v>108</v>
      </c>
      <c r="BF429" s="1009"/>
      <c r="BG429" s="1010"/>
      <c r="BH429" s="163">
        <v>1</v>
      </c>
      <c r="BI429" s="106">
        <f>'Cél.por tricoma'!CU262</f>
        <v>1</v>
      </c>
      <c r="BJ429" s="107">
        <f t="shared" si="325"/>
        <v>1</v>
      </c>
      <c r="BK429" s="108">
        <f>Calibração!$G$33</f>
        <v>815.8655706940815</v>
      </c>
      <c r="BL429" s="109">
        <f t="shared" si="317"/>
        <v>815.8655706940815</v>
      </c>
      <c r="BM429" s="112">
        <f t="shared" si="318"/>
        <v>12.181818181818182</v>
      </c>
      <c r="BN429" s="111">
        <f t="shared" si="319"/>
        <v>66.974039385335047</v>
      </c>
      <c r="BO429" s="88"/>
      <c r="BP429" s="1016" t="s">
        <v>108</v>
      </c>
      <c r="BQ429" s="1009"/>
      <c r="BR429" s="1010"/>
      <c r="BS429" s="163">
        <v>0</v>
      </c>
      <c r="BT429" s="106">
        <f>'Cél.por tricoma'!CU308</f>
        <v>1</v>
      </c>
      <c r="BU429" s="107">
        <f t="shared" si="320"/>
        <v>0</v>
      </c>
      <c r="BV429" s="108">
        <f t="shared" si="321"/>
        <v>979.03868483289773</v>
      </c>
      <c r="BW429" s="109">
        <f t="shared" si="322"/>
        <v>0</v>
      </c>
      <c r="BX429" s="112">
        <f t="shared" si="323"/>
        <v>12.241379310344827</v>
      </c>
      <c r="BY429" s="111">
        <f t="shared" si="324"/>
        <v>0</v>
      </c>
      <c r="BZ429" s="1018"/>
      <c r="CA429" s="88"/>
      <c r="CB429" s="88"/>
      <c r="CC429" s="89"/>
      <c r="CD429" s="89"/>
      <c r="CE429" s="89"/>
      <c r="CF429" s="89"/>
      <c r="CG429" s="89"/>
      <c r="CH429" s="89"/>
      <c r="CI429" s="89"/>
      <c r="CJ429" s="89"/>
      <c r="CK429" s="89"/>
      <c r="CL429" s="89"/>
      <c r="CM429" s="89"/>
      <c r="CN429" s="89"/>
      <c r="CO429" s="89"/>
      <c r="CP429" s="89"/>
      <c r="CQ429" s="89"/>
      <c r="CR429" s="89"/>
      <c r="CS429" s="89"/>
      <c r="CT429" s="89"/>
    </row>
    <row r="430" spans="1:98" ht="15.75" customHeight="1">
      <c r="A430" s="1018"/>
      <c r="B430" s="1016" t="s">
        <v>203</v>
      </c>
      <c r="C430" s="1009"/>
      <c r="D430" s="1010"/>
      <c r="E430" s="163">
        <v>19</v>
      </c>
      <c r="F430" s="175">
        <f>'Cél.por tricoma'!C390</f>
        <v>8.0555555555555554</v>
      </c>
      <c r="G430" s="107">
        <f t="shared" si="293"/>
        <v>120.83333333333333</v>
      </c>
      <c r="H430" s="108">
        <f t="shared" si="294"/>
        <v>979.03868483289773</v>
      </c>
      <c r="I430" s="109">
        <f t="shared" si="295"/>
        <v>118300.5077506418</v>
      </c>
      <c r="J430" s="110">
        <f t="shared" si="296"/>
        <v>15.621212121212121</v>
      </c>
      <c r="K430" s="111">
        <f t="shared" si="297"/>
        <v>7573.0683914086894</v>
      </c>
      <c r="L430" s="86"/>
      <c r="M430" s="1016" t="s">
        <v>203</v>
      </c>
      <c r="N430" s="1009"/>
      <c r="O430" s="1010"/>
      <c r="P430" s="163">
        <v>40</v>
      </c>
      <c r="Q430" s="175">
        <f>'Cél.por tricoma'!M390</f>
        <v>13</v>
      </c>
      <c r="R430" s="107">
        <f t="shared" si="327"/>
        <v>520</v>
      </c>
      <c r="S430" s="108">
        <f t="shared" si="299"/>
        <v>1631.731141388163</v>
      </c>
      <c r="T430" s="109">
        <f t="shared" si="300"/>
        <v>848500.19352184481</v>
      </c>
      <c r="U430" s="110">
        <f t="shared" si="301"/>
        <v>18.322033898305083</v>
      </c>
      <c r="V430" s="111">
        <f t="shared" si="302"/>
        <v>46310.371339305129</v>
      </c>
      <c r="W430" s="88"/>
      <c r="X430" s="1016" t="s">
        <v>203</v>
      </c>
      <c r="Y430" s="1009"/>
      <c r="Z430" s="1010"/>
      <c r="AA430" s="163">
        <v>20</v>
      </c>
      <c r="AB430" s="106">
        <f>AB478</f>
        <v>13</v>
      </c>
      <c r="AC430" s="107">
        <f t="shared" si="328"/>
        <v>260</v>
      </c>
      <c r="AD430" s="108">
        <f t="shared" si="304"/>
        <v>1631.731141388163</v>
      </c>
      <c r="AE430" s="109">
        <f t="shared" si="305"/>
        <v>424250.0967609224</v>
      </c>
      <c r="AF430" s="110">
        <f t="shared" si="306"/>
        <v>10.416666666666666</v>
      </c>
      <c r="AG430" s="111">
        <f t="shared" si="307"/>
        <v>40728.009289048554</v>
      </c>
      <c r="AH430" s="88"/>
      <c r="AI430" s="1016" t="s">
        <v>203</v>
      </c>
      <c r="AJ430" s="1009"/>
      <c r="AK430" s="1010"/>
      <c r="AL430" s="163">
        <v>16</v>
      </c>
      <c r="AM430" s="175">
        <f>'Cél.por tricoma'!M390</f>
        <v>13</v>
      </c>
      <c r="AN430" s="107">
        <f t="shared" si="308"/>
        <v>208</v>
      </c>
      <c r="AO430" s="108">
        <f t="shared" si="309"/>
        <v>1223.7983560411221</v>
      </c>
      <c r="AP430" s="109">
        <f t="shared" si="326"/>
        <v>254550.05805655342</v>
      </c>
      <c r="AQ430" s="110">
        <f t="shared" si="310"/>
        <v>11.47191011235955</v>
      </c>
      <c r="AR430" s="111">
        <f t="shared" si="311"/>
        <v>22188.986451550689</v>
      </c>
      <c r="AS430" s="88"/>
      <c r="AT430" s="1016" t="s">
        <v>203</v>
      </c>
      <c r="AU430" s="1009"/>
      <c r="AV430" s="1010"/>
      <c r="AW430" s="163">
        <v>15</v>
      </c>
      <c r="AX430" s="175">
        <f>'Cél.por tricoma'!W390</f>
        <v>10.083333333333334</v>
      </c>
      <c r="AY430" s="107">
        <f t="shared" si="312"/>
        <v>151.25</v>
      </c>
      <c r="AZ430" s="108">
        <f t="shared" si="313"/>
        <v>1223.7983560411221</v>
      </c>
      <c r="BA430" s="109">
        <f t="shared" si="314"/>
        <v>185099.50135121972</v>
      </c>
      <c r="BB430" s="110">
        <f t="shared" si="315"/>
        <v>14.291666666666666</v>
      </c>
      <c r="BC430" s="111">
        <f t="shared" si="316"/>
        <v>12951.56860766552</v>
      </c>
      <c r="BD430" s="88"/>
      <c r="BE430" s="1016" t="s">
        <v>203</v>
      </c>
      <c r="BF430" s="1009"/>
      <c r="BG430" s="1010"/>
      <c r="BH430" s="163">
        <v>30</v>
      </c>
      <c r="BI430" s="175">
        <f>'Cél.por tricoma'!W390</f>
        <v>10.083333333333334</v>
      </c>
      <c r="BJ430" s="107">
        <f t="shared" si="325"/>
        <v>302.5</v>
      </c>
      <c r="BK430" s="108">
        <f>Calibração!$G$33</f>
        <v>815.8655706940815</v>
      </c>
      <c r="BL430" s="109">
        <f t="shared" si="317"/>
        <v>246799.33513495966</v>
      </c>
      <c r="BM430" s="112">
        <f t="shared" si="318"/>
        <v>12.181818181818182</v>
      </c>
      <c r="BN430" s="111">
        <f t="shared" si="319"/>
        <v>20259.646914063855</v>
      </c>
      <c r="BO430" s="88"/>
      <c r="BP430" s="1016" t="s">
        <v>203</v>
      </c>
      <c r="BQ430" s="1009"/>
      <c r="BR430" s="1010"/>
      <c r="BS430" s="163">
        <v>43</v>
      </c>
      <c r="BT430" s="175">
        <f>'Cél.por tricoma'!W390</f>
        <v>10.083333333333334</v>
      </c>
      <c r="BU430" s="107">
        <f t="shared" si="320"/>
        <v>433.58333333333337</v>
      </c>
      <c r="BV430" s="108">
        <f t="shared" si="321"/>
        <v>979.03868483289773</v>
      </c>
      <c r="BW430" s="109">
        <f t="shared" si="322"/>
        <v>424494.85643213062</v>
      </c>
      <c r="BX430" s="112">
        <f t="shared" si="323"/>
        <v>12.241379310344827</v>
      </c>
      <c r="BY430" s="111">
        <f t="shared" si="324"/>
        <v>34677.044609948702</v>
      </c>
      <c r="BZ430" s="1018"/>
      <c r="CA430" s="88"/>
      <c r="CB430" s="88"/>
      <c r="CC430" s="89"/>
      <c r="CD430" s="89"/>
      <c r="CE430" s="89"/>
      <c r="CF430" s="89"/>
      <c r="CG430" s="89"/>
      <c r="CH430" s="89"/>
      <c r="CI430" s="89"/>
      <c r="CJ430" s="89"/>
      <c r="CK430" s="89"/>
      <c r="CL430" s="89"/>
      <c r="CM430" s="89"/>
      <c r="CN430" s="89"/>
      <c r="CO430" s="89"/>
      <c r="CP430" s="89"/>
      <c r="CQ430" s="89"/>
      <c r="CR430" s="89"/>
      <c r="CS430" s="89"/>
      <c r="CT430" s="89"/>
    </row>
    <row r="431" spans="1:98" ht="15.75" customHeight="1">
      <c r="A431" s="1018"/>
      <c r="B431" s="1016" t="s">
        <v>204</v>
      </c>
      <c r="C431" s="1009"/>
      <c r="D431" s="1010"/>
      <c r="E431" s="163">
        <v>65</v>
      </c>
      <c r="F431" s="106">
        <f>'Cél.por tricoma'!CU34</f>
        <v>56.733333333333334</v>
      </c>
      <c r="G431" s="107">
        <f t="shared" si="293"/>
        <v>1985.6666666666667</v>
      </c>
      <c r="H431" s="108">
        <f t="shared" si="294"/>
        <v>979.03868483289773</v>
      </c>
      <c r="I431" s="109">
        <f t="shared" si="295"/>
        <v>1944044.4818498574</v>
      </c>
      <c r="J431" s="110">
        <f t="shared" si="296"/>
        <v>15.621212121212121</v>
      </c>
      <c r="K431" s="111">
        <f t="shared" si="297"/>
        <v>124449.01629688709</v>
      </c>
      <c r="L431" s="86"/>
      <c r="M431" s="1016" t="s">
        <v>204</v>
      </c>
      <c r="N431" s="1009"/>
      <c r="O431" s="1010"/>
      <c r="P431" s="163">
        <v>104</v>
      </c>
      <c r="Q431" s="106">
        <f>'Cél.por tricoma'!CU80</f>
        <v>67.13333333333334</v>
      </c>
      <c r="R431" s="107">
        <f t="shared" si="327"/>
        <v>6981.8666666666677</v>
      </c>
      <c r="S431" s="108">
        <f t="shared" si="299"/>
        <v>1631.731141388163</v>
      </c>
      <c r="T431" s="109">
        <f t="shared" si="300"/>
        <v>11392529.26501997</v>
      </c>
      <c r="U431" s="110">
        <f t="shared" si="301"/>
        <v>18.322033898305083</v>
      </c>
      <c r="V431" s="111">
        <f t="shared" si="302"/>
        <v>621793.9191824036</v>
      </c>
      <c r="W431" s="88"/>
      <c r="X431" s="1016" t="s">
        <v>204</v>
      </c>
      <c r="Y431" s="1009"/>
      <c r="Z431" s="1010"/>
      <c r="AA431" s="163">
        <v>105</v>
      </c>
      <c r="AB431" s="175">
        <f>'Cél.por tricoma'!CU126</f>
        <v>34.4</v>
      </c>
      <c r="AC431" s="107">
        <f t="shared" si="328"/>
        <v>3612</v>
      </c>
      <c r="AD431" s="108">
        <f t="shared" si="304"/>
        <v>1631.731141388163</v>
      </c>
      <c r="AE431" s="109">
        <f t="shared" si="305"/>
        <v>5893812.8826940451</v>
      </c>
      <c r="AF431" s="110">
        <f t="shared" si="306"/>
        <v>10.416666666666666</v>
      </c>
      <c r="AG431" s="111">
        <f t="shared" si="307"/>
        <v>565806.03673862841</v>
      </c>
      <c r="AH431" s="88"/>
      <c r="AI431" s="1016" t="s">
        <v>204</v>
      </c>
      <c r="AJ431" s="1009"/>
      <c r="AK431" s="1010"/>
      <c r="AL431" s="163">
        <v>100</v>
      </c>
      <c r="AM431" s="106">
        <f>'Cél.por tricoma'!CU172</f>
        <v>48.266666666666666</v>
      </c>
      <c r="AN431" s="107">
        <f t="shared" si="308"/>
        <v>4826.666666666667</v>
      </c>
      <c r="AO431" s="108">
        <f t="shared" si="309"/>
        <v>1223.7983560411221</v>
      </c>
      <c r="AP431" s="109">
        <f t="shared" si="326"/>
        <v>5906866.7318251496</v>
      </c>
      <c r="AQ431" s="110">
        <f t="shared" si="310"/>
        <v>11.47191011235955</v>
      </c>
      <c r="AR431" s="111">
        <f t="shared" si="311"/>
        <v>514898.27535008651</v>
      </c>
      <c r="AS431" s="88"/>
      <c r="AT431" s="1016" t="s">
        <v>204</v>
      </c>
      <c r="AU431" s="1009"/>
      <c r="AV431" s="1010"/>
      <c r="AW431" s="163">
        <v>35</v>
      </c>
      <c r="AX431" s="106">
        <f>'Cél.por tricoma'!CU218</f>
        <v>36.4</v>
      </c>
      <c r="AY431" s="107">
        <f t="shared" si="312"/>
        <v>1274</v>
      </c>
      <c r="AZ431" s="108">
        <f t="shared" si="313"/>
        <v>1223.7983560411221</v>
      </c>
      <c r="BA431" s="109">
        <f t="shared" si="314"/>
        <v>1559119.1055963896</v>
      </c>
      <c r="BB431" s="110">
        <f t="shared" si="315"/>
        <v>14.291666666666666</v>
      </c>
      <c r="BC431" s="111">
        <f t="shared" si="316"/>
        <v>109092.88202423717</v>
      </c>
      <c r="BD431" s="88"/>
      <c r="BE431" s="1016" t="s">
        <v>204</v>
      </c>
      <c r="BF431" s="1009"/>
      <c r="BG431" s="1010"/>
      <c r="BH431" s="163">
        <v>60</v>
      </c>
      <c r="BI431" s="106">
        <f>'Cél.por tricoma'!CU264</f>
        <v>42.033333333333331</v>
      </c>
      <c r="BJ431" s="107">
        <f t="shared" si="325"/>
        <v>2522</v>
      </c>
      <c r="BK431" s="108">
        <f>Calibração!$G$33</f>
        <v>815.8655706940815</v>
      </c>
      <c r="BL431" s="109">
        <f t="shared" si="317"/>
        <v>2057612.9692904735</v>
      </c>
      <c r="BM431" s="112">
        <f t="shared" si="318"/>
        <v>12.181818181818182</v>
      </c>
      <c r="BN431" s="111">
        <f t="shared" si="319"/>
        <v>168908.527329815</v>
      </c>
      <c r="BO431" s="88"/>
      <c r="BP431" s="1016" t="s">
        <v>204</v>
      </c>
      <c r="BQ431" s="1009"/>
      <c r="BR431" s="1010"/>
      <c r="BS431" s="163">
        <v>37</v>
      </c>
      <c r="BT431" s="106">
        <f>'Cél.por tricoma'!CU310</f>
        <v>26.666666666666668</v>
      </c>
      <c r="BU431" s="107">
        <f t="shared" si="320"/>
        <v>986.66666666666674</v>
      </c>
      <c r="BV431" s="108">
        <f t="shared" si="321"/>
        <v>979.03868483289773</v>
      </c>
      <c r="BW431" s="109">
        <f t="shared" si="322"/>
        <v>965984.8357017925</v>
      </c>
      <c r="BX431" s="112">
        <f t="shared" si="323"/>
        <v>12.241379310344827</v>
      </c>
      <c r="BY431" s="111">
        <f t="shared" si="324"/>
        <v>78911.43728268164</v>
      </c>
      <c r="BZ431" s="1018"/>
      <c r="CA431" s="88"/>
      <c r="CB431" s="88"/>
      <c r="CC431" s="89"/>
      <c r="CD431" s="89"/>
      <c r="CE431" s="89"/>
      <c r="CF431" s="89"/>
      <c r="CG431" s="89"/>
      <c r="CH431" s="89"/>
      <c r="CI431" s="89"/>
      <c r="CJ431" s="89"/>
      <c r="CK431" s="89"/>
      <c r="CL431" s="89"/>
      <c r="CM431" s="89"/>
      <c r="CN431" s="89"/>
      <c r="CO431" s="89"/>
      <c r="CP431" s="89"/>
      <c r="CQ431" s="89"/>
      <c r="CR431" s="89"/>
      <c r="CS431" s="89"/>
      <c r="CT431" s="89"/>
    </row>
    <row r="432" spans="1:98" ht="15.75" customHeight="1">
      <c r="A432" s="1018"/>
      <c r="B432" s="1016" t="s">
        <v>262</v>
      </c>
      <c r="C432" s="1009"/>
      <c r="D432" s="1010"/>
      <c r="E432" s="163">
        <v>20</v>
      </c>
      <c r="F432" s="106">
        <f>'Cél.por tricoma'!CU35</f>
        <v>16.600000000000001</v>
      </c>
      <c r="G432" s="107">
        <f t="shared" si="293"/>
        <v>996.00000000000011</v>
      </c>
      <c r="H432" s="108">
        <f t="shared" si="294"/>
        <v>979.03868483289773</v>
      </c>
      <c r="I432" s="109">
        <f t="shared" si="295"/>
        <v>975122.53009356628</v>
      </c>
      <c r="J432" s="110">
        <f t="shared" si="296"/>
        <v>15.621212121212121</v>
      </c>
      <c r="K432" s="111">
        <f t="shared" si="297"/>
        <v>62422.974768356326</v>
      </c>
      <c r="L432" s="86"/>
      <c r="M432" s="1016" t="s">
        <v>262</v>
      </c>
      <c r="N432" s="1009"/>
      <c r="O432" s="1010"/>
      <c r="P432" s="163">
        <v>24</v>
      </c>
      <c r="Q432" s="106">
        <f>'Cél.por tricoma'!CU81</f>
        <v>11.633333333333333</v>
      </c>
      <c r="R432" s="107">
        <f t="shared" si="327"/>
        <v>279.2</v>
      </c>
      <c r="S432" s="108">
        <f t="shared" si="299"/>
        <v>1631.731141388163</v>
      </c>
      <c r="T432" s="109">
        <f t="shared" si="300"/>
        <v>455579.33467557508</v>
      </c>
      <c r="U432" s="110">
        <f t="shared" si="301"/>
        <v>18.322033898305083</v>
      </c>
      <c r="V432" s="111">
        <f t="shared" si="302"/>
        <v>24865.107072949984</v>
      </c>
      <c r="W432" s="88"/>
      <c r="X432" s="1016" t="s">
        <v>262</v>
      </c>
      <c r="Y432" s="1009"/>
      <c r="Z432" s="1010"/>
      <c r="AA432" s="163">
        <v>10</v>
      </c>
      <c r="AB432" s="106">
        <f>'Cél.por tricoma'!CU127</f>
        <v>10.366666666666667</v>
      </c>
      <c r="AC432" s="107">
        <f t="shared" si="328"/>
        <v>103.66666666666667</v>
      </c>
      <c r="AD432" s="108">
        <f t="shared" si="304"/>
        <v>1631.731141388163</v>
      </c>
      <c r="AE432" s="109">
        <f t="shared" si="305"/>
        <v>169156.12832390625</v>
      </c>
      <c r="AF432" s="110">
        <f t="shared" si="306"/>
        <v>10.416666666666666</v>
      </c>
      <c r="AG432" s="111">
        <f t="shared" si="307"/>
        <v>16238.988319095</v>
      </c>
      <c r="AH432" s="88"/>
      <c r="AI432" s="1016" t="s">
        <v>262</v>
      </c>
      <c r="AJ432" s="1009"/>
      <c r="AK432" s="1010"/>
      <c r="AL432" s="163">
        <v>9</v>
      </c>
      <c r="AM432" s="106">
        <f>'Cél.por tricoma'!CU173</f>
        <v>11.766666666666667</v>
      </c>
      <c r="AN432" s="107">
        <f t="shared" si="308"/>
        <v>105.9</v>
      </c>
      <c r="AO432" s="108">
        <f t="shared" si="309"/>
        <v>1223.7983560411221</v>
      </c>
      <c r="AP432" s="109">
        <f t="shared" si="326"/>
        <v>129600.24590475485</v>
      </c>
      <c r="AQ432" s="110">
        <f t="shared" si="310"/>
        <v>11.47191011235955</v>
      </c>
      <c r="AR432" s="111">
        <f t="shared" si="311"/>
        <v>11297.181082784702</v>
      </c>
      <c r="AS432" s="88"/>
      <c r="AT432" s="1016" t="s">
        <v>262</v>
      </c>
      <c r="AU432" s="1009"/>
      <c r="AV432" s="1010"/>
      <c r="AW432" s="163">
        <v>60</v>
      </c>
      <c r="AX432" s="106">
        <f>'Cél.por tricoma'!CU219</f>
        <v>13.4</v>
      </c>
      <c r="AY432" s="107">
        <f t="shared" si="312"/>
        <v>804</v>
      </c>
      <c r="AZ432" s="108">
        <f t="shared" si="313"/>
        <v>1223.7983560411221</v>
      </c>
      <c r="BA432" s="109">
        <f t="shared" si="314"/>
        <v>983933.87825706217</v>
      </c>
      <c r="BB432" s="110">
        <f t="shared" si="315"/>
        <v>14.291666666666666</v>
      </c>
      <c r="BC432" s="111">
        <f t="shared" si="316"/>
        <v>68846.685359094728</v>
      </c>
      <c r="BD432" s="88"/>
      <c r="BE432" s="1016" t="s">
        <v>262</v>
      </c>
      <c r="BF432" s="1009"/>
      <c r="BG432" s="1010"/>
      <c r="BH432" s="163">
        <v>28</v>
      </c>
      <c r="BI432" s="106">
        <f>'Cél.por tricoma'!CU265</f>
        <v>14.9</v>
      </c>
      <c r="BJ432" s="107">
        <f t="shared" si="325"/>
        <v>417.2</v>
      </c>
      <c r="BK432" s="108">
        <f>Calibração!$G$33</f>
        <v>815.8655706940815</v>
      </c>
      <c r="BL432" s="109">
        <f t="shared" si="317"/>
        <v>340379.11609357077</v>
      </c>
      <c r="BM432" s="112">
        <f t="shared" si="318"/>
        <v>12.181818181818182</v>
      </c>
      <c r="BN432" s="111">
        <f t="shared" si="319"/>
        <v>27941.569231561782</v>
      </c>
      <c r="BO432" s="88"/>
      <c r="BP432" s="1016" t="s">
        <v>262</v>
      </c>
      <c r="BQ432" s="1009"/>
      <c r="BR432" s="1010"/>
      <c r="BS432" s="163">
        <v>32</v>
      </c>
      <c r="BT432" s="106">
        <f>'Cél.por tricoma'!CU311</f>
        <v>12.666666666666666</v>
      </c>
      <c r="BU432" s="107">
        <f t="shared" si="320"/>
        <v>405.33333333333331</v>
      </c>
      <c r="BV432" s="108">
        <f t="shared" si="321"/>
        <v>979.03868483289773</v>
      </c>
      <c r="BW432" s="109">
        <f t="shared" si="322"/>
        <v>396837.01358560118</v>
      </c>
      <c r="BX432" s="112">
        <f t="shared" si="323"/>
        <v>12.241379310344827</v>
      </c>
      <c r="BY432" s="111">
        <f t="shared" si="324"/>
        <v>32417.671532344884</v>
      </c>
      <c r="BZ432" s="1018"/>
      <c r="CA432" s="88"/>
      <c r="CB432" s="88"/>
      <c r="CC432" s="89"/>
      <c r="CD432" s="89"/>
      <c r="CE432" s="89"/>
      <c r="CF432" s="89"/>
      <c r="CG432" s="89"/>
      <c r="CH432" s="89"/>
      <c r="CI432" s="89"/>
      <c r="CJ432" s="89"/>
      <c r="CK432" s="89"/>
      <c r="CL432" s="89"/>
      <c r="CM432" s="89"/>
      <c r="CN432" s="89"/>
      <c r="CO432" s="89"/>
      <c r="CP432" s="89"/>
      <c r="CQ432" s="89"/>
      <c r="CR432" s="89"/>
      <c r="CS432" s="89"/>
      <c r="CT432" s="89"/>
    </row>
    <row r="433" spans="1:98" ht="15.75" customHeight="1">
      <c r="A433" s="1018"/>
      <c r="B433" s="1016" t="s">
        <v>263</v>
      </c>
      <c r="C433" s="1009"/>
      <c r="D433" s="1010"/>
      <c r="E433" s="163">
        <v>0</v>
      </c>
      <c r="F433" s="106">
        <f>'Cél.por tricoma'!CU36</f>
        <v>2.4</v>
      </c>
      <c r="G433" s="107">
        <f t="shared" si="293"/>
        <v>0</v>
      </c>
      <c r="H433" s="108">
        <f t="shared" si="294"/>
        <v>979.03868483289773</v>
      </c>
      <c r="I433" s="109">
        <f t="shared" si="295"/>
        <v>0</v>
      </c>
      <c r="J433" s="110">
        <f t="shared" si="296"/>
        <v>15.621212121212121</v>
      </c>
      <c r="K433" s="111">
        <f t="shared" si="297"/>
        <v>0</v>
      </c>
      <c r="L433" s="86"/>
      <c r="M433" s="1016" t="s">
        <v>263</v>
      </c>
      <c r="N433" s="1009"/>
      <c r="O433" s="1010"/>
      <c r="P433" s="163">
        <v>3</v>
      </c>
      <c r="Q433" s="106">
        <f>'Cél.por tricoma'!CU82</f>
        <v>3.2</v>
      </c>
      <c r="R433" s="107">
        <f t="shared" si="327"/>
        <v>9.6000000000000014</v>
      </c>
      <c r="S433" s="108">
        <f t="shared" si="299"/>
        <v>1631.731141388163</v>
      </c>
      <c r="T433" s="109">
        <f t="shared" si="300"/>
        <v>15664.618957326367</v>
      </c>
      <c r="U433" s="110">
        <f t="shared" si="301"/>
        <v>18.322033898305083</v>
      </c>
      <c r="V433" s="111">
        <f t="shared" si="302"/>
        <v>854.96070164871026</v>
      </c>
      <c r="W433" s="88"/>
      <c r="X433" s="1016" t="s">
        <v>263</v>
      </c>
      <c r="Y433" s="1009"/>
      <c r="Z433" s="1010"/>
      <c r="AA433" s="163">
        <v>0</v>
      </c>
      <c r="AB433" s="106">
        <f>'Cél.por tricoma'!CU128</f>
        <v>2.5172413793103448</v>
      </c>
      <c r="AC433" s="107">
        <f t="shared" si="328"/>
        <v>0</v>
      </c>
      <c r="AD433" s="108">
        <f t="shared" si="304"/>
        <v>1631.731141388163</v>
      </c>
      <c r="AE433" s="109">
        <f t="shared" si="305"/>
        <v>0</v>
      </c>
      <c r="AF433" s="110">
        <f t="shared" si="306"/>
        <v>10.416666666666666</v>
      </c>
      <c r="AG433" s="111">
        <f t="shared" si="307"/>
        <v>0</v>
      </c>
      <c r="AH433" s="88"/>
      <c r="AI433" s="1016" t="s">
        <v>263</v>
      </c>
      <c r="AJ433" s="1009"/>
      <c r="AK433" s="1010"/>
      <c r="AL433" s="163">
        <v>0</v>
      </c>
      <c r="AM433" s="106">
        <f>'Cél.por tricoma'!CU174</f>
        <v>3.1666666666666665</v>
      </c>
      <c r="AN433" s="107">
        <f t="shared" si="308"/>
        <v>0</v>
      </c>
      <c r="AO433" s="108">
        <f t="shared" si="309"/>
        <v>1223.7983560411221</v>
      </c>
      <c r="AP433" s="109">
        <f t="shared" si="326"/>
        <v>0</v>
      </c>
      <c r="AQ433" s="110">
        <f t="shared" si="310"/>
        <v>11.47191011235955</v>
      </c>
      <c r="AR433" s="111">
        <f t="shared" si="311"/>
        <v>0</v>
      </c>
      <c r="AS433" s="88"/>
      <c r="AT433" s="1016" t="s">
        <v>263</v>
      </c>
      <c r="AU433" s="1009"/>
      <c r="AV433" s="1010"/>
      <c r="AW433" s="163">
        <v>0</v>
      </c>
      <c r="AX433" s="106">
        <f>'Cél.por tricoma'!CU220</f>
        <v>2.8</v>
      </c>
      <c r="AY433" s="107">
        <f t="shared" si="312"/>
        <v>0</v>
      </c>
      <c r="AZ433" s="108">
        <f t="shared" si="313"/>
        <v>1223.7983560411221</v>
      </c>
      <c r="BA433" s="109">
        <f t="shared" si="314"/>
        <v>0</v>
      </c>
      <c r="BB433" s="110">
        <f t="shared" si="315"/>
        <v>14.291666666666666</v>
      </c>
      <c r="BC433" s="111">
        <f t="shared" si="316"/>
        <v>0</v>
      </c>
      <c r="BD433" s="88"/>
      <c r="BE433" s="1016" t="s">
        <v>263</v>
      </c>
      <c r="BF433" s="1009"/>
      <c r="BG433" s="1010"/>
      <c r="BH433" s="163">
        <v>0</v>
      </c>
      <c r="BI433" s="106">
        <f>'Cél.por tricoma'!CU266</f>
        <v>2.2222222222222223</v>
      </c>
      <c r="BJ433" s="107">
        <f t="shared" si="325"/>
        <v>0</v>
      </c>
      <c r="BK433" s="108">
        <f>Calibração!$G$33</f>
        <v>815.8655706940815</v>
      </c>
      <c r="BL433" s="109">
        <f t="shared" si="317"/>
        <v>0</v>
      </c>
      <c r="BM433" s="112">
        <f t="shared" si="318"/>
        <v>12.181818181818182</v>
      </c>
      <c r="BN433" s="111">
        <f t="shared" si="319"/>
        <v>0</v>
      </c>
      <c r="BO433" s="88"/>
      <c r="BP433" s="1016" t="s">
        <v>263</v>
      </c>
      <c r="BQ433" s="1009"/>
      <c r="BR433" s="1010"/>
      <c r="BS433" s="163">
        <v>0</v>
      </c>
      <c r="BT433" s="106">
        <f>'Cél.por tricoma'!CU312</f>
        <v>3.2</v>
      </c>
      <c r="BU433" s="107">
        <f t="shared" si="320"/>
        <v>0</v>
      </c>
      <c r="BV433" s="108">
        <f t="shared" si="321"/>
        <v>979.03868483289773</v>
      </c>
      <c r="BW433" s="109">
        <f t="shared" si="322"/>
        <v>0</v>
      </c>
      <c r="BX433" s="112">
        <f t="shared" si="323"/>
        <v>12.241379310344827</v>
      </c>
      <c r="BY433" s="111">
        <f t="shared" si="324"/>
        <v>0</v>
      </c>
      <c r="BZ433" s="1018"/>
      <c r="CA433" s="88"/>
      <c r="CB433" s="88"/>
      <c r="CC433" s="89"/>
      <c r="CD433" s="89"/>
      <c r="CE433" s="89"/>
      <c r="CF433" s="89"/>
      <c r="CG433" s="89"/>
      <c r="CH433" s="89"/>
      <c r="CI433" s="89"/>
      <c r="CJ433" s="89"/>
      <c r="CK433" s="89"/>
      <c r="CL433" s="89"/>
      <c r="CM433" s="89"/>
      <c r="CN433" s="89"/>
      <c r="CO433" s="89"/>
      <c r="CP433" s="89"/>
      <c r="CQ433" s="89"/>
      <c r="CR433" s="89"/>
      <c r="CS433" s="89"/>
      <c r="CT433" s="89"/>
    </row>
    <row r="434" spans="1:98" ht="15.75" customHeight="1">
      <c r="A434" s="1018"/>
      <c r="B434" s="1008" t="s">
        <v>122</v>
      </c>
      <c r="C434" s="1009"/>
      <c r="D434" s="1010"/>
      <c r="E434" s="163">
        <v>3</v>
      </c>
      <c r="F434" s="106">
        <f>'Cél.por tricoma'!CU37</f>
        <v>1</v>
      </c>
      <c r="G434" s="107">
        <f t="shared" si="293"/>
        <v>1</v>
      </c>
      <c r="H434" s="108">
        <f t="shared" si="294"/>
        <v>979.03868483289773</v>
      </c>
      <c r="I434" s="109">
        <f t="shared" si="295"/>
        <v>979.03868483289773</v>
      </c>
      <c r="J434" s="110">
        <f t="shared" si="296"/>
        <v>15.621212121212121</v>
      </c>
      <c r="K434" s="111">
        <f t="shared" si="297"/>
        <v>62.673669446140885</v>
      </c>
      <c r="L434" s="86"/>
      <c r="M434" s="1015" t="s">
        <v>122</v>
      </c>
      <c r="N434" s="1009"/>
      <c r="O434" s="1010"/>
      <c r="P434" s="163">
        <v>14</v>
      </c>
      <c r="Q434" s="106">
        <f>'Cél.por tricoma'!CU83</f>
        <v>1</v>
      </c>
      <c r="R434" s="107">
        <f t="shared" si="327"/>
        <v>14</v>
      </c>
      <c r="S434" s="108">
        <f t="shared" si="299"/>
        <v>1631.731141388163</v>
      </c>
      <c r="T434" s="109">
        <f t="shared" si="300"/>
        <v>22844.235979434281</v>
      </c>
      <c r="U434" s="110">
        <f t="shared" si="301"/>
        <v>18.322033898305083</v>
      </c>
      <c r="V434" s="111">
        <f t="shared" si="302"/>
        <v>1246.8176899043688</v>
      </c>
      <c r="W434" s="88"/>
      <c r="X434" s="1015" t="s">
        <v>122</v>
      </c>
      <c r="Y434" s="1009"/>
      <c r="Z434" s="1010"/>
      <c r="AA434" s="163">
        <v>5</v>
      </c>
      <c r="AB434" s="106">
        <f>'Cél.por tricoma'!CU129</f>
        <v>1</v>
      </c>
      <c r="AC434" s="107">
        <f t="shared" si="328"/>
        <v>5</v>
      </c>
      <c r="AD434" s="108">
        <f t="shared" si="304"/>
        <v>1631.731141388163</v>
      </c>
      <c r="AE434" s="109">
        <f t="shared" si="305"/>
        <v>8158.6557069408154</v>
      </c>
      <c r="AF434" s="110">
        <f t="shared" si="306"/>
        <v>10.416666666666666</v>
      </c>
      <c r="AG434" s="111">
        <f t="shared" si="307"/>
        <v>783.23094786631827</v>
      </c>
      <c r="AH434" s="88"/>
      <c r="AI434" s="1015" t="s">
        <v>122</v>
      </c>
      <c r="AJ434" s="1009"/>
      <c r="AK434" s="1010"/>
      <c r="AL434" s="163">
        <v>12</v>
      </c>
      <c r="AM434" s="106">
        <f>'Cél.por tricoma'!CU175</f>
        <v>1</v>
      </c>
      <c r="AN434" s="107">
        <f t="shared" si="308"/>
        <v>12</v>
      </c>
      <c r="AO434" s="108">
        <f t="shared" si="309"/>
        <v>1223.7983560411221</v>
      </c>
      <c r="AP434" s="109">
        <f t="shared" si="326"/>
        <v>14685.580272493466</v>
      </c>
      <c r="AQ434" s="110">
        <f t="shared" si="310"/>
        <v>11.47191011235955</v>
      </c>
      <c r="AR434" s="111">
        <f t="shared" si="311"/>
        <v>1280.133833743309</v>
      </c>
      <c r="AS434" s="88"/>
      <c r="AT434" s="1015" t="s">
        <v>122</v>
      </c>
      <c r="AU434" s="1009"/>
      <c r="AV434" s="1010"/>
      <c r="AW434" s="163">
        <v>1</v>
      </c>
      <c r="AX434" s="106">
        <f>'Cél.por tricoma'!CU221</f>
        <v>1</v>
      </c>
      <c r="AY434" s="107">
        <f t="shared" si="312"/>
        <v>1</v>
      </c>
      <c r="AZ434" s="108">
        <f t="shared" si="313"/>
        <v>1223.7983560411221</v>
      </c>
      <c r="BA434" s="109">
        <f t="shared" si="314"/>
        <v>1223.7983560411221</v>
      </c>
      <c r="BB434" s="110">
        <f t="shared" si="315"/>
        <v>14.291666666666666</v>
      </c>
      <c r="BC434" s="111">
        <f t="shared" si="316"/>
        <v>85.630205670515835</v>
      </c>
      <c r="BD434" s="88"/>
      <c r="BE434" s="1015" t="s">
        <v>122</v>
      </c>
      <c r="BF434" s="1009"/>
      <c r="BG434" s="1010"/>
      <c r="BH434" s="163">
        <v>6</v>
      </c>
      <c r="BI434" s="106">
        <f>'Cél.por tricoma'!CU267</f>
        <v>1</v>
      </c>
      <c r="BJ434" s="107">
        <f t="shared" si="325"/>
        <v>6</v>
      </c>
      <c r="BK434" s="108">
        <f>Calibração!$G$33</f>
        <v>815.8655706940815</v>
      </c>
      <c r="BL434" s="109">
        <f t="shared" si="317"/>
        <v>4895.1934241644885</v>
      </c>
      <c r="BM434" s="112">
        <f t="shared" si="318"/>
        <v>12.181818181818182</v>
      </c>
      <c r="BN434" s="111">
        <f t="shared" si="319"/>
        <v>401.84423631201025</v>
      </c>
      <c r="BO434" s="88"/>
      <c r="BP434" s="1015" t="s">
        <v>122</v>
      </c>
      <c r="BQ434" s="1009"/>
      <c r="BR434" s="1010"/>
      <c r="BS434" s="163">
        <v>3</v>
      </c>
      <c r="BT434" s="106">
        <f>'Cél.por tricoma'!CU313</f>
        <v>1</v>
      </c>
      <c r="BU434" s="107">
        <f t="shared" si="320"/>
        <v>3</v>
      </c>
      <c r="BV434" s="108">
        <f t="shared" si="321"/>
        <v>979.03868483289773</v>
      </c>
      <c r="BW434" s="109">
        <f t="shared" si="322"/>
        <v>2937.1160544986933</v>
      </c>
      <c r="BX434" s="112">
        <f t="shared" si="323"/>
        <v>12.241379310344827</v>
      </c>
      <c r="BY434" s="111">
        <f t="shared" si="324"/>
        <v>239.93342417031579</v>
      </c>
      <c r="BZ434" s="1018"/>
      <c r="CA434" s="88"/>
      <c r="CB434" s="88"/>
      <c r="CC434" s="89"/>
      <c r="CD434" s="89"/>
      <c r="CE434" s="89"/>
      <c r="CF434" s="89"/>
      <c r="CG434" s="89"/>
      <c r="CH434" s="89"/>
      <c r="CI434" s="89"/>
      <c r="CJ434" s="89"/>
      <c r="CK434" s="89"/>
      <c r="CL434" s="89"/>
      <c r="CM434" s="89"/>
      <c r="CN434" s="89"/>
      <c r="CO434" s="89"/>
      <c r="CP434" s="89"/>
      <c r="CQ434" s="89"/>
      <c r="CR434" s="89"/>
      <c r="CS434" s="89"/>
      <c r="CT434" s="89"/>
    </row>
    <row r="435" spans="1:98" ht="15.75" customHeight="1">
      <c r="A435" s="1018"/>
      <c r="B435" s="1008" t="s">
        <v>120</v>
      </c>
      <c r="C435" s="1009"/>
      <c r="D435" s="1010"/>
      <c r="E435" s="163">
        <v>1</v>
      </c>
      <c r="F435" s="106">
        <f>'Cél.por tricoma'!CU38</f>
        <v>1</v>
      </c>
      <c r="G435" s="107">
        <f t="shared" si="293"/>
        <v>0</v>
      </c>
      <c r="H435" s="108">
        <f t="shared" si="294"/>
        <v>979.03868483289773</v>
      </c>
      <c r="I435" s="109">
        <f t="shared" si="295"/>
        <v>0</v>
      </c>
      <c r="J435" s="110">
        <f t="shared" si="296"/>
        <v>15.621212121212121</v>
      </c>
      <c r="K435" s="111">
        <f t="shared" si="297"/>
        <v>0</v>
      </c>
      <c r="L435" s="86"/>
      <c r="M435" s="1015" t="s">
        <v>120</v>
      </c>
      <c r="N435" s="1009"/>
      <c r="O435" s="1010"/>
      <c r="P435" s="163">
        <v>3</v>
      </c>
      <c r="Q435" s="106">
        <f>'Cél.por tricoma'!CU84</f>
        <v>1</v>
      </c>
      <c r="R435" s="107">
        <f t="shared" si="327"/>
        <v>3</v>
      </c>
      <c r="S435" s="108">
        <f t="shared" si="299"/>
        <v>1631.731141388163</v>
      </c>
      <c r="T435" s="109">
        <f t="shared" si="300"/>
        <v>4895.1934241644885</v>
      </c>
      <c r="U435" s="110">
        <f t="shared" si="301"/>
        <v>18.322033898305083</v>
      </c>
      <c r="V435" s="111">
        <f t="shared" si="302"/>
        <v>267.17521926522187</v>
      </c>
      <c r="W435" s="88"/>
      <c r="X435" s="1015" t="s">
        <v>120</v>
      </c>
      <c r="Y435" s="1009"/>
      <c r="Z435" s="1010"/>
      <c r="AA435" s="163">
        <v>2</v>
      </c>
      <c r="AB435" s="106">
        <f>'Cél.por tricoma'!CU130</f>
        <v>1</v>
      </c>
      <c r="AC435" s="107">
        <f t="shared" si="328"/>
        <v>2</v>
      </c>
      <c r="AD435" s="108">
        <f t="shared" si="304"/>
        <v>1631.731141388163</v>
      </c>
      <c r="AE435" s="109">
        <f t="shared" si="305"/>
        <v>3263.462282776326</v>
      </c>
      <c r="AF435" s="110">
        <f t="shared" si="306"/>
        <v>10.416666666666666</v>
      </c>
      <c r="AG435" s="111">
        <f t="shared" si="307"/>
        <v>313.29237914652731</v>
      </c>
      <c r="AH435" s="88"/>
      <c r="AI435" s="1015" t="s">
        <v>120</v>
      </c>
      <c r="AJ435" s="1009"/>
      <c r="AK435" s="1010"/>
      <c r="AL435" s="163">
        <v>2</v>
      </c>
      <c r="AM435" s="106">
        <f>'Cél.por tricoma'!CU176</f>
        <v>1</v>
      </c>
      <c r="AN435" s="107">
        <f t="shared" si="308"/>
        <v>2</v>
      </c>
      <c r="AO435" s="108">
        <f t="shared" si="309"/>
        <v>1223.7983560411221</v>
      </c>
      <c r="AP435" s="109">
        <f t="shared" si="326"/>
        <v>2447.5967120822443</v>
      </c>
      <c r="AQ435" s="110">
        <f t="shared" si="310"/>
        <v>11.47191011235955</v>
      </c>
      <c r="AR435" s="111">
        <f t="shared" si="311"/>
        <v>213.35563895721816</v>
      </c>
      <c r="AS435" s="88"/>
      <c r="AT435" s="1015" t="s">
        <v>120</v>
      </c>
      <c r="AU435" s="1009"/>
      <c r="AV435" s="1010"/>
      <c r="AW435" s="163">
        <v>0</v>
      </c>
      <c r="AX435" s="106">
        <f>'Cél.por tricoma'!CU222</f>
        <v>1</v>
      </c>
      <c r="AY435" s="107">
        <f t="shared" si="312"/>
        <v>0</v>
      </c>
      <c r="AZ435" s="108">
        <f t="shared" si="313"/>
        <v>1223.7983560411221</v>
      </c>
      <c r="BA435" s="109">
        <f t="shared" si="314"/>
        <v>0</v>
      </c>
      <c r="BB435" s="110">
        <f t="shared" si="315"/>
        <v>14.291666666666666</v>
      </c>
      <c r="BC435" s="111">
        <f t="shared" si="316"/>
        <v>0</v>
      </c>
      <c r="BD435" s="88"/>
      <c r="BE435" s="1015" t="s">
        <v>120</v>
      </c>
      <c r="BF435" s="1009"/>
      <c r="BG435" s="1010"/>
      <c r="BH435" s="163">
        <v>5</v>
      </c>
      <c r="BI435" s="106">
        <f>'Cél.por tricoma'!CU268</f>
        <v>1</v>
      </c>
      <c r="BJ435" s="107">
        <f t="shared" si="325"/>
        <v>5</v>
      </c>
      <c r="BK435" s="108">
        <f>Calibração!$G$33</f>
        <v>815.8655706940815</v>
      </c>
      <c r="BL435" s="109">
        <f t="shared" si="317"/>
        <v>4079.3278534704077</v>
      </c>
      <c r="BM435" s="112">
        <f t="shared" si="318"/>
        <v>12.181818181818182</v>
      </c>
      <c r="BN435" s="111">
        <f t="shared" si="319"/>
        <v>334.87019692667525</v>
      </c>
      <c r="BO435" s="88"/>
      <c r="BP435" s="1015" t="s">
        <v>120</v>
      </c>
      <c r="BQ435" s="1009"/>
      <c r="BR435" s="1010"/>
      <c r="BS435" s="163">
        <v>1</v>
      </c>
      <c r="BT435" s="106">
        <f>'Cél.por tricoma'!CU314</f>
        <v>1</v>
      </c>
      <c r="BU435" s="107">
        <f t="shared" si="320"/>
        <v>1</v>
      </c>
      <c r="BV435" s="108">
        <f t="shared" si="321"/>
        <v>979.03868483289773</v>
      </c>
      <c r="BW435" s="109">
        <f t="shared" si="322"/>
        <v>979.03868483289773</v>
      </c>
      <c r="BX435" s="112">
        <f t="shared" si="323"/>
        <v>12.241379310344827</v>
      </c>
      <c r="BY435" s="111">
        <f t="shared" si="324"/>
        <v>79.977808056771934</v>
      </c>
      <c r="BZ435" s="1018"/>
      <c r="CA435" s="88"/>
      <c r="CB435" s="88"/>
      <c r="CC435" s="89"/>
      <c r="CD435" s="89"/>
      <c r="CE435" s="89"/>
      <c r="CF435" s="89"/>
      <c r="CG435" s="89"/>
      <c r="CH435" s="89"/>
      <c r="CI435" s="89"/>
      <c r="CJ435" s="89"/>
      <c r="CK435" s="89"/>
      <c r="CL435" s="89"/>
      <c r="CM435" s="89"/>
      <c r="CN435" s="89"/>
      <c r="CO435" s="89"/>
      <c r="CP435" s="89"/>
      <c r="CQ435" s="89"/>
      <c r="CR435" s="89"/>
      <c r="CS435" s="89"/>
      <c r="CT435" s="89"/>
    </row>
    <row r="436" spans="1:98" ht="15.75" customHeight="1">
      <c r="A436" s="1018"/>
      <c r="B436" s="1008" t="s">
        <v>123</v>
      </c>
      <c r="C436" s="1009"/>
      <c r="D436" s="1010"/>
      <c r="E436" s="163">
        <v>0</v>
      </c>
      <c r="F436" s="106">
        <f>'Cél.por tricoma'!CU39</f>
        <v>1</v>
      </c>
      <c r="G436" s="107">
        <f t="shared" si="293"/>
        <v>0</v>
      </c>
      <c r="H436" s="108">
        <f t="shared" si="294"/>
        <v>979.03868483289773</v>
      </c>
      <c r="I436" s="109">
        <f t="shared" si="295"/>
        <v>0</v>
      </c>
      <c r="J436" s="110">
        <f t="shared" si="296"/>
        <v>15.621212121212121</v>
      </c>
      <c r="K436" s="111">
        <f t="shared" si="297"/>
        <v>0</v>
      </c>
      <c r="L436" s="86"/>
      <c r="M436" s="1015" t="s">
        <v>123</v>
      </c>
      <c r="N436" s="1009"/>
      <c r="O436" s="1010"/>
      <c r="P436" s="163">
        <v>1</v>
      </c>
      <c r="Q436" s="106">
        <f>'Cél.por tricoma'!CU85</f>
        <v>1</v>
      </c>
      <c r="R436" s="107">
        <f t="shared" si="327"/>
        <v>1</v>
      </c>
      <c r="S436" s="108">
        <f t="shared" si="299"/>
        <v>1631.731141388163</v>
      </c>
      <c r="T436" s="109">
        <f t="shared" si="300"/>
        <v>1631.731141388163</v>
      </c>
      <c r="U436" s="110">
        <f t="shared" si="301"/>
        <v>18.322033898305083</v>
      </c>
      <c r="V436" s="111">
        <f t="shared" si="302"/>
        <v>89.058406421740628</v>
      </c>
      <c r="W436" s="88"/>
      <c r="X436" s="1015" t="s">
        <v>123</v>
      </c>
      <c r="Y436" s="1009"/>
      <c r="Z436" s="1010"/>
      <c r="AA436" s="163">
        <v>1</v>
      </c>
      <c r="AB436" s="106">
        <f>'Cél.por tricoma'!CU131</f>
        <v>1</v>
      </c>
      <c r="AC436" s="107">
        <f t="shared" si="328"/>
        <v>1</v>
      </c>
      <c r="AD436" s="108">
        <f t="shared" si="304"/>
        <v>1631.731141388163</v>
      </c>
      <c r="AE436" s="109">
        <f t="shared" si="305"/>
        <v>1631.731141388163</v>
      </c>
      <c r="AF436" s="110">
        <f t="shared" si="306"/>
        <v>10.416666666666666</v>
      </c>
      <c r="AG436" s="111">
        <f t="shared" si="307"/>
        <v>156.64618957326365</v>
      </c>
      <c r="AH436" s="88"/>
      <c r="AI436" s="1015" t="s">
        <v>123</v>
      </c>
      <c r="AJ436" s="1009"/>
      <c r="AK436" s="1010"/>
      <c r="AL436" s="163">
        <v>2</v>
      </c>
      <c r="AM436" s="106">
        <f>'Cél.por tricoma'!CU177</f>
        <v>1</v>
      </c>
      <c r="AN436" s="107">
        <f t="shared" si="308"/>
        <v>2</v>
      </c>
      <c r="AO436" s="108">
        <f t="shared" si="309"/>
        <v>1223.7983560411221</v>
      </c>
      <c r="AP436" s="109">
        <f t="shared" si="326"/>
        <v>2447.5967120822443</v>
      </c>
      <c r="AQ436" s="110">
        <f t="shared" si="310"/>
        <v>11.47191011235955</v>
      </c>
      <c r="AR436" s="111">
        <f t="shared" si="311"/>
        <v>213.35563895721816</v>
      </c>
      <c r="AS436" s="88"/>
      <c r="AT436" s="1015" t="s">
        <v>123</v>
      </c>
      <c r="AU436" s="1009"/>
      <c r="AV436" s="1010"/>
      <c r="AW436" s="163">
        <v>0</v>
      </c>
      <c r="AX436" s="106">
        <f>'Cél.por tricoma'!CU223</f>
        <v>1</v>
      </c>
      <c r="AY436" s="107">
        <f t="shared" si="312"/>
        <v>0</v>
      </c>
      <c r="AZ436" s="108">
        <f t="shared" si="313"/>
        <v>1223.7983560411221</v>
      </c>
      <c r="BA436" s="109">
        <f t="shared" si="314"/>
        <v>0</v>
      </c>
      <c r="BB436" s="110">
        <f t="shared" si="315"/>
        <v>14.291666666666666</v>
      </c>
      <c r="BC436" s="111">
        <f t="shared" si="316"/>
        <v>0</v>
      </c>
      <c r="BD436" s="88"/>
      <c r="BE436" s="1015" t="s">
        <v>123</v>
      </c>
      <c r="BF436" s="1009"/>
      <c r="BG436" s="1010"/>
      <c r="BH436" s="163">
        <v>0</v>
      </c>
      <c r="BI436" s="106">
        <f>'Cél.por tricoma'!CU269</f>
        <v>1</v>
      </c>
      <c r="BJ436" s="107">
        <f t="shared" si="325"/>
        <v>0</v>
      </c>
      <c r="BK436" s="108">
        <f>Calibração!$G$33</f>
        <v>815.8655706940815</v>
      </c>
      <c r="BL436" s="109">
        <f t="shared" si="317"/>
        <v>0</v>
      </c>
      <c r="BM436" s="112">
        <f t="shared" si="318"/>
        <v>12.181818181818182</v>
      </c>
      <c r="BN436" s="111">
        <f t="shared" si="319"/>
        <v>0</v>
      </c>
      <c r="BO436" s="88"/>
      <c r="BP436" s="1015" t="s">
        <v>123</v>
      </c>
      <c r="BQ436" s="1009"/>
      <c r="BR436" s="1010"/>
      <c r="BS436" s="163">
        <v>0</v>
      </c>
      <c r="BT436" s="106">
        <f>'Cél.por tricoma'!CU315</f>
        <v>1</v>
      </c>
      <c r="BU436" s="107">
        <f t="shared" si="320"/>
        <v>0</v>
      </c>
      <c r="BV436" s="108">
        <f t="shared" si="321"/>
        <v>979.03868483289773</v>
      </c>
      <c r="BW436" s="109">
        <f t="shared" si="322"/>
        <v>0</v>
      </c>
      <c r="BX436" s="112">
        <f t="shared" si="323"/>
        <v>12.241379310344827</v>
      </c>
      <c r="BY436" s="111">
        <f t="shared" si="324"/>
        <v>0</v>
      </c>
      <c r="BZ436" s="1018"/>
      <c r="CA436" s="88"/>
      <c r="CB436" s="88"/>
      <c r="CC436" s="89"/>
      <c r="CD436" s="89"/>
      <c r="CE436" s="89"/>
      <c r="CF436" s="89"/>
      <c r="CG436" s="89"/>
      <c r="CH436" s="89"/>
      <c r="CI436" s="89"/>
      <c r="CJ436" s="89"/>
      <c r="CK436" s="89"/>
      <c r="CL436" s="89"/>
      <c r="CM436" s="89"/>
      <c r="CN436" s="89"/>
      <c r="CO436" s="89"/>
      <c r="CP436" s="89"/>
      <c r="CQ436" s="89"/>
      <c r="CR436" s="89"/>
      <c r="CS436" s="89"/>
      <c r="CT436" s="89"/>
    </row>
    <row r="437" spans="1:98" ht="15.75" customHeight="1">
      <c r="A437" s="1018"/>
      <c r="B437" s="1015" t="s">
        <v>214</v>
      </c>
      <c r="C437" s="1009"/>
      <c r="D437" s="1010"/>
      <c r="E437" s="163">
        <v>5</v>
      </c>
      <c r="F437" s="106">
        <f>'Cél.por tricoma'!CU40</f>
        <v>8.5</v>
      </c>
      <c r="G437" s="107">
        <f t="shared" si="293"/>
        <v>17</v>
      </c>
      <c r="H437" s="108">
        <f t="shared" si="294"/>
        <v>979.03868483289773</v>
      </c>
      <c r="I437" s="109">
        <f t="shared" si="295"/>
        <v>16643.657642159262</v>
      </c>
      <c r="J437" s="110">
        <f t="shared" si="296"/>
        <v>15.621212121212121</v>
      </c>
      <c r="K437" s="111">
        <f t="shared" si="297"/>
        <v>1065.4523805843951</v>
      </c>
      <c r="L437" s="86"/>
      <c r="M437" s="1015" t="s">
        <v>214</v>
      </c>
      <c r="N437" s="1009"/>
      <c r="O437" s="1010"/>
      <c r="P437" s="163">
        <v>2</v>
      </c>
      <c r="Q437" s="106">
        <f>'Cél.por tricoma'!CU86</f>
        <v>6</v>
      </c>
      <c r="R437" s="107">
        <f t="shared" si="327"/>
        <v>12</v>
      </c>
      <c r="S437" s="108">
        <f t="shared" si="299"/>
        <v>1631.731141388163</v>
      </c>
      <c r="T437" s="109">
        <f t="shared" si="300"/>
        <v>19580.773696657954</v>
      </c>
      <c r="U437" s="110">
        <f t="shared" si="301"/>
        <v>18.322033898305083</v>
      </c>
      <c r="V437" s="111">
        <f t="shared" si="302"/>
        <v>1068.7008770608875</v>
      </c>
      <c r="W437" s="88"/>
      <c r="X437" s="1015" t="s">
        <v>214</v>
      </c>
      <c r="Y437" s="1009"/>
      <c r="Z437" s="1010"/>
      <c r="AA437" s="163">
        <v>0</v>
      </c>
      <c r="AB437" s="106">
        <f>'Cél.por tricoma'!CU132</f>
        <v>5.666666666666667</v>
      </c>
      <c r="AC437" s="107">
        <f t="shared" si="328"/>
        <v>0</v>
      </c>
      <c r="AD437" s="108">
        <f t="shared" si="304"/>
        <v>1631.731141388163</v>
      </c>
      <c r="AE437" s="109">
        <f t="shared" si="305"/>
        <v>0</v>
      </c>
      <c r="AF437" s="110">
        <f t="shared" si="306"/>
        <v>10.416666666666666</v>
      </c>
      <c r="AG437" s="111">
        <f t="shared" si="307"/>
        <v>0</v>
      </c>
      <c r="AH437" s="88"/>
      <c r="AI437" s="1015" t="s">
        <v>214</v>
      </c>
      <c r="AJ437" s="1009"/>
      <c r="AK437" s="1010"/>
      <c r="AL437" s="163">
        <v>2</v>
      </c>
      <c r="AM437" s="106">
        <f>'Cél.por tricoma'!CU178</f>
        <v>3.5</v>
      </c>
      <c r="AN437" s="107">
        <f t="shared" si="308"/>
        <v>7</v>
      </c>
      <c r="AO437" s="108">
        <f t="shared" si="309"/>
        <v>1223.7983560411221</v>
      </c>
      <c r="AP437" s="109">
        <f t="shared" si="326"/>
        <v>8566.588492287854</v>
      </c>
      <c r="AQ437" s="110">
        <f t="shared" si="310"/>
        <v>11.47191011235955</v>
      </c>
      <c r="AR437" s="111">
        <f t="shared" si="311"/>
        <v>746.74473635026345</v>
      </c>
      <c r="AS437" s="88"/>
      <c r="AT437" s="1015" t="s">
        <v>214</v>
      </c>
      <c r="AU437" s="1009"/>
      <c r="AV437" s="1010"/>
      <c r="AW437" s="163">
        <v>2</v>
      </c>
      <c r="AX437" s="106">
        <f>'Cél.por tricoma'!CU224</f>
        <v>6.5</v>
      </c>
      <c r="AY437" s="107">
        <f t="shared" si="312"/>
        <v>13</v>
      </c>
      <c r="AZ437" s="108">
        <f t="shared" si="313"/>
        <v>1223.7983560411221</v>
      </c>
      <c r="BA437" s="109">
        <f t="shared" si="314"/>
        <v>15909.378628534589</v>
      </c>
      <c r="BB437" s="110">
        <f t="shared" si="315"/>
        <v>14.291666666666666</v>
      </c>
      <c r="BC437" s="111">
        <f t="shared" si="316"/>
        <v>1113.1926737167059</v>
      </c>
      <c r="BD437" s="88"/>
      <c r="BE437" s="1015" t="s">
        <v>214</v>
      </c>
      <c r="BF437" s="1009"/>
      <c r="BG437" s="1010"/>
      <c r="BH437" s="163">
        <v>0</v>
      </c>
      <c r="BI437" s="176">
        <f>'Cél.por tricoma'!W394</f>
        <v>8.0555555555555554</v>
      </c>
      <c r="BJ437" s="107">
        <f t="shared" si="325"/>
        <v>0</v>
      </c>
      <c r="BK437" s="108">
        <f>Calibração!$G$33</f>
        <v>815.8655706940815</v>
      </c>
      <c r="BL437" s="109">
        <f t="shared" si="317"/>
        <v>0</v>
      </c>
      <c r="BM437" s="112">
        <f t="shared" si="318"/>
        <v>12.181818181818182</v>
      </c>
      <c r="BN437" s="111">
        <f t="shared" si="319"/>
        <v>0</v>
      </c>
      <c r="BO437" s="88"/>
      <c r="BP437" s="1015" t="s">
        <v>214</v>
      </c>
      <c r="BQ437" s="1009"/>
      <c r="BR437" s="1010"/>
      <c r="BS437" s="163">
        <v>2</v>
      </c>
      <c r="BT437" s="106">
        <f>'Cél.por tricoma'!CU316</f>
        <v>6.5</v>
      </c>
      <c r="BU437" s="107">
        <f t="shared" si="320"/>
        <v>13</v>
      </c>
      <c r="BV437" s="108">
        <f t="shared" si="321"/>
        <v>979.03868483289773</v>
      </c>
      <c r="BW437" s="109">
        <f t="shared" si="322"/>
        <v>12727.502902827671</v>
      </c>
      <c r="BX437" s="112">
        <f t="shared" si="323"/>
        <v>12.241379310344827</v>
      </c>
      <c r="BY437" s="111">
        <f t="shared" si="324"/>
        <v>1039.711504738035</v>
      </c>
      <c r="BZ437" s="1018"/>
      <c r="CA437" s="88"/>
      <c r="CB437" s="88"/>
      <c r="CC437" s="89"/>
      <c r="CD437" s="89"/>
      <c r="CE437" s="89"/>
      <c r="CF437" s="89"/>
      <c r="CG437" s="89"/>
      <c r="CH437" s="89"/>
      <c r="CI437" s="89"/>
      <c r="CJ437" s="89"/>
      <c r="CK437" s="89"/>
      <c r="CL437" s="89"/>
      <c r="CM437" s="89"/>
      <c r="CN437" s="89"/>
      <c r="CO437" s="89"/>
      <c r="CP437" s="89"/>
      <c r="CQ437" s="89"/>
      <c r="CR437" s="89"/>
      <c r="CS437" s="89"/>
      <c r="CT437" s="89"/>
    </row>
    <row r="438" spans="1:98" ht="15.75" customHeight="1">
      <c r="A438" s="1018"/>
      <c r="B438" s="1015" t="s">
        <v>218</v>
      </c>
      <c r="C438" s="1009"/>
      <c r="D438" s="1010"/>
      <c r="E438" s="163">
        <v>0</v>
      </c>
      <c r="F438" s="177">
        <f>'Cél.por tricoma'!C395</f>
        <v>1.8888888888888886</v>
      </c>
      <c r="G438" s="107">
        <f t="shared" si="293"/>
        <v>1.8888888888888886</v>
      </c>
      <c r="H438" s="108">
        <f t="shared" si="294"/>
        <v>979.03868483289773</v>
      </c>
      <c r="I438" s="109">
        <f t="shared" si="295"/>
        <v>1849.295293573251</v>
      </c>
      <c r="J438" s="110">
        <f t="shared" si="296"/>
        <v>15.621212121212121</v>
      </c>
      <c r="K438" s="111">
        <f t="shared" si="297"/>
        <v>118.38359784271054</v>
      </c>
      <c r="L438" s="86"/>
      <c r="M438" s="1015" t="s">
        <v>218</v>
      </c>
      <c r="N438" s="1009"/>
      <c r="O438" s="1010"/>
      <c r="P438" s="163">
        <v>4</v>
      </c>
      <c r="Q438" s="106">
        <f>'Cél.por tricoma'!CU87</f>
        <v>2</v>
      </c>
      <c r="R438" s="107">
        <f t="shared" si="327"/>
        <v>8</v>
      </c>
      <c r="S438" s="108">
        <f t="shared" si="299"/>
        <v>1631.731141388163</v>
      </c>
      <c r="T438" s="109">
        <f t="shared" si="300"/>
        <v>13053.849131105304</v>
      </c>
      <c r="U438" s="110">
        <f t="shared" si="301"/>
        <v>18.322033898305083</v>
      </c>
      <c r="V438" s="111">
        <f t="shared" si="302"/>
        <v>712.46725137392502</v>
      </c>
      <c r="W438" s="88"/>
      <c r="X438" s="1015" t="s">
        <v>218</v>
      </c>
      <c r="Y438" s="1009"/>
      <c r="Z438" s="1010"/>
      <c r="AA438" s="163">
        <v>6</v>
      </c>
      <c r="AB438" s="106">
        <f>'Cél.por tricoma'!CU133</f>
        <v>2</v>
      </c>
      <c r="AC438" s="107">
        <f t="shared" si="328"/>
        <v>12</v>
      </c>
      <c r="AD438" s="108">
        <f t="shared" si="304"/>
        <v>1631.731141388163</v>
      </c>
      <c r="AE438" s="109">
        <f t="shared" si="305"/>
        <v>19580.773696657954</v>
      </c>
      <c r="AF438" s="110">
        <f t="shared" si="306"/>
        <v>10.416666666666666</v>
      </c>
      <c r="AG438" s="111">
        <f t="shared" si="307"/>
        <v>1879.7542748791636</v>
      </c>
      <c r="AH438" s="88"/>
      <c r="AI438" s="1015" t="s">
        <v>218</v>
      </c>
      <c r="AJ438" s="1009"/>
      <c r="AK438" s="1010"/>
      <c r="AL438" s="163">
        <v>2</v>
      </c>
      <c r="AM438" s="106">
        <f>'Cél.por tricoma'!CU179</f>
        <v>2</v>
      </c>
      <c r="AN438" s="107">
        <f t="shared" si="308"/>
        <v>4</v>
      </c>
      <c r="AO438" s="108">
        <f t="shared" si="309"/>
        <v>1223.7983560411221</v>
      </c>
      <c r="AP438" s="109">
        <f t="shared" si="326"/>
        <v>4895.1934241644885</v>
      </c>
      <c r="AQ438" s="110">
        <f t="shared" si="310"/>
        <v>11.47191011235955</v>
      </c>
      <c r="AR438" s="111">
        <f t="shared" si="311"/>
        <v>426.71127791443632</v>
      </c>
      <c r="AS438" s="88"/>
      <c r="AT438" s="1015" t="s">
        <v>218</v>
      </c>
      <c r="AU438" s="1009"/>
      <c r="AV438" s="1010"/>
      <c r="AW438" s="163">
        <v>1</v>
      </c>
      <c r="AX438" s="106">
        <f>'Cél.por tricoma'!CU225</f>
        <v>2</v>
      </c>
      <c r="AY438" s="107">
        <f t="shared" si="312"/>
        <v>2</v>
      </c>
      <c r="AZ438" s="108">
        <f t="shared" si="313"/>
        <v>1223.7983560411221</v>
      </c>
      <c r="BA438" s="109">
        <f t="shared" si="314"/>
        <v>2447.5967120822443</v>
      </c>
      <c r="BB438" s="110">
        <f t="shared" si="315"/>
        <v>14.291666666666666</v>
      </c>
      <c r="BC438" s="111">
        <f t="shared" si="316"/>
        <v>171.26041134103167</v>
      </c>
      <c r="BD438" s="88"/>
      <c r="BE438" s="1015" t="s">
        <v>218</v>
      </c>
      <c r="BF438" s="1009"/>
      <c r="BG438" s="1010"/>
      <c r="BH438" s="163">
        <v>1</v>
      </c>
      <c r="BI438" s="106">
        <f>'Cél.por tricoma'!CU271</f>
        <v>2</v>
      </c>
      <c r="BJ438" s="107">
        <f t="shared" si="325"/>
        <v>2</v>
      </c>
      <c r="BK438" s="108">
        <f>Calibração!$G$33</f>
        <v>815.8655706940815</v>
      </c>
      <c r="BL438" s="109">
        <f t="shared" si="317"/>
        <v>1631.731141388163</v>
      </c>
      <c r="BM438" s="112">
        <f t="shared" si="318"/>
        <v>12.181818181818182</v>
      </c>
      <c r="BN438" s="111">
        <f t="shared" si="319"/>
        <v>133.94807877067009</v>
      </c>
      <c r="BO438" s="88"/>
      <c r="BP438" s="1015" t="s">
        <v>218</v>
      </c>
      <c r="BQ438" s="1009"/>
      <c r="BR438" s="1010"/>
      <c r="BS438" s="163">
        <v>2</v>
      </c>
      <c r="BT438" s="106">
        <f>'Cél.por tricoma'!CU317</f>
        <v>2</v>
      </c>
      <c r="BU438" s="107">
        <f t="shared" si="320"/>
        <v>4</v>
      </c>
      <c r="BV438" s="108">
        <f t="shared" si="321"/>
        <v>979.03868483289773</v>
      </c>
      <c r="BW438" s="109">
        <f t="shared" si="322"/>
        <v>3916.1547393315909</v>
      </c>
      <c r="BX438" s="112">
        <f t="shared" si="323"/>
        <v>12.241379310344827</v>
      </c>
      <c r="BY438" s="111">
        <f t="shared" si="324"/>
        <v>319.91123222708774</v>
      </c>
      <c r="BZ438" s="1018"/>
      <c r="CA438" s="88"/>
      <c r="CB438" s="88"/>
      <c r="CC438" s="89"/>
      <c r="CD438" s="89"/>
      <c r="CE438" s="89"/>
      <c r="CF438" s="89"/>
      <c r="CG438" s="89"/>
      <c r="CH438" s="89"/>
      <c r="CI438" s="89"/>
      <c r="CJ438" s="89"/>
      <c r="CK438" s="89"/>
      <c r="CL438" s="89"/>
      <c r="CM438" s="89"/>
      <c r="CN438" s="89"/>
      <c r="CO438" s="89"/>
      <c r="CP438" s="89"/>
      <c r="CQ438" s="89"/>
      <c r="CR438" s="89"/>
      <c r="CS438" s="89"/>
      <c r="CT438" s="89"/>
    </row>
    <row r="439" spans="1:98" ht="15.75" customHeight="1">
      <c r="A439" s="1018"/>
      <c r="B439" s="1008" t="s">
        <v>126</v>
      </c>
      <c r="C439" s="1009"/>
      <c r="D439" s="1010"/>
      <c r="E439" s="163">
        <v>0</v>
      </c>
      <c r="F439" s="106">
        <f>'Cél.por tricoma'!CU42</f>
        <v>1</v>
      </c>
      <c r="G439" s="107">
        <f t="shared" si="293"/>
        <v>0</v>
      </c>
      <c r="H439" s="108">
        <f t="shared" si="294"/>
        <v>979.03868483289773</v>
      </c>
      <c r="I439" s="109">
        <f t="shared" si="295"/>
        <v>0</v>
      </c>
      <c r="J439" s="110">
        <f t="shared" si="296"/>
        <v>15.621212121212121</v>
      </c>
      <c r="K439" s="111">
        <f t="shared" si="297"/>
        <v>0</v>
      </c>
      <c r="L439" s="86"/>
      <c r="M439" s="1015" t="s">
        <v>126</v>
      </c>
      <c r="N439" s="1009"/>
      <c r="O439" s="1010"/>
      <c r="P439" s="163">
        <v>0</v>
      </c>
      <c r="Q439" s="106">
        <f>'Cél.por tricoma'!CU88</f>
        <v>1</v>
      </c>
      <c r="R439" s="107">
        <f t="shared" si="327"/>
        <v>0</v>
      </c>
      <c r="S439" s="108">
        <f t="shared" si="299"/>
        <v>1631.731141388163</v>
      </c>
      <c r="T439" s="109">
        <f t="shared" si="300"/>
        <v>0</v>
      </c>
      <c r="U439" s="110">
        <f t="shared" si="301"/>
        <v>18.322033898305083</v>
      </c>
      <c r="V439" s="111">
        <f t="shared" si="302"/>
        <v>0</v>
      </c>
      <c r="W439" s="88"/>
      <c r="X439" s="1015" t="s">
        <v>126</v>
      </c>
      <c r="Y439" s="1009"/>
      <c r="Z439" s="1010"/>
      <c r="AA439" s="163">
        <v>0</v>
      </c>
      <c r="AB439" s="106">
        <f>'Cél.por tricoma'!CU134</f>
        <v>1</v>
      </c>
      <c r="AC439" s="107">
        <f t="shared" si="328"/>
        <v>0</v>
      </c>
      <c r="AD439" s="108">
        <f t="shared" si="304"/>
        <v>1631.731141388163</v>
      </c>
      <c r="AE439" s="109">
        <f t="shared" si="305"/>
        <v>0</v>
      </c>
      <c r="AF439" s="110">
        <f t="shared" si="306"/>
        <v>10.416666666666666</v>
      </c>
      <c r="AG439" s="111">
        <f t="shared" si="307"/>
        <v>0</v>
      </c>
      <c r="AH439" s="88"/>
      <c r="AI439" s="1015" t="s">
        <v>126</v>
      </c>
      <c r="AJ439" s="1009"/>
      <c r="AK439" s="1010"/>
      <c r="AL439" s="163">
        <v>0</v>
      </c>
      <c r="AM439" s="106">
        <f>'Cél.por tricoma'!CU180</f>
        <v>1</v>
      </c>
      <c r="AN439" s="107">
        <f t="shared" si="308"/>
        <v>0</v>
      </c>
      <c r="AO439" s="108">
        <f t="shared" si="309"/>
        <v>1223.7983560411221</v>
      </c>
      <c r="AP439" s="109">
        <f t="shared" si="326"/>
        <v>0</v>
      </c>
      <c r="AQ439" s="110">
        <f t="shared" si="310"/>
        <v>11.47191011235955</v>
      </c>
      <c r="AR439" s="111">
        <f t="shared" si="311"/>
        <v>0</v>
      </c>
      <c r="AS439" s="88"/>
      <c r="AT439" s="1015" t="s">
        <v>126</v>
      </c>
      <c r="AU439" s="1009"/>
      <c r="AV439" s="1010"/>
      <c r="AW439" s="163">
        <v>0</v>
      </c>
      <c r="AX439" s="106">
        <f>'Cél.por tricoma'!CU226</f>
        <v>1</v>
      </c>
      <c r="AY439" s="107">
        <f t="shared" si="312"/>
        <v>0</v>
      </c>
      <c r="AZ439" s="108">
        <f t="shared" si="313"/>
        <v>1223.7983560411221</v>
      </c>
      <c r="BA439" s="109">
        <f t="shared" si="314"/>
        <v>0</v>
      </c>
      <c r="BB439" s="110">
        <f t="shared" si="315"/>
        <v>14.291666666666666</v>
      </c>
      <c r="BC439" s="111">
        <f t="shared" si="316"/>
        <v>0</v>
      </c>
      <c r="BD439" s="88"/>
      <c r="BE439" s="1015" t="s">
        <v>126</v>
      </c>
      <c r="BF439" s="1009"/>
      <c r="BG439" s="1010"/>
      <c r="BH439" s="163">
        <v>0</v>
      </c>
      <c r="BI439" s="106">
        <f>'Cél.por tricoma'!CU272</f>
        <v>1</v>
      </c>
      <c r="BJ439" s="107">
        <f t="shared" si="325"/>
        <v>0</v>
      </c>
      <c r="BK439" s="108">
        <f>Calibração!$G$33</f>
        <v>815.8655706940815</v>
      </c>
      <c r="BL439" s="109">
        <f t="shared" si="317"/>
        <v>0</v>
      </c>
      <c r="BM439" s="112">
        <f t="shared" si="318"/>
        <v>12.181818181818182</v>
      </c>
      <c r="BN439" s="111">
        <f t="shared" si="319"/>
        <v>0</v>
      </c>
      <c r="BO439" s="88"/>
      <c r="BP439" s="1015" t="s">
        <v>126</v>
      </c>
      <c r="BQ439" s="1009"/>
      <c r="BR439" s="1010"/>
      <c r="BS439" s="163">
        <v>0</v>
      </c>
      <c r="BT439" s="106">
        <f>'Cél.por tricoma'!CU318</f>
        <v>1</v>
      </c>
      <c r="BU439" s="107">
        <f t="shared" si="320"/>
        <v>0</v>
      </c>
      <c r="BV439" s="108">
        <f t="shared" si="321"/>
        <v>979.03868483289773</v>
      </c>
      <c r="BW439" s="109">
        <f t="shared" si="322"/>
        <v>0</v>
      </c>
      <c r="BX439" s="112">
        <f t="shared" si="323"/>
        <v>12.241379310344827</v>
      </c>
      <c r="BY439" s="111">
        <f t="shared" si="324"/>
        <v>0</v>
      </c>
      <c r="BZ439" s="1018"/>
      <c r="CA439" s="88"/>
      <c r="CB439" s="88"/>
      <c r="CC439" s="89"/>
      <c r="CD439" s="89"/>
      <c r="CE439" s="89"/>
      <c r="CF439" s="89"/>
      <c r="CG439" s="89"/>
      <c r="CH439" s="89"/>
      <c r="CI439" s="89"/>
      <c r="CJ439" s="89"/>
      <c r="CK439" s="89"/>
      <c r="CL439" s="89"/>
      <c r="CM439" s="89"/>
      <c r="CN439" s="89"/>
      <c r="CO439" s="89"/>
      <c r="CP439" s="89"/>
      <c r="CQ439" s="89"/>
      <c r="CR439" s="89"/>
      <c r="CS439" s="89"/>
      <c r="CT439" s="89"/>
    </row>
    <row r="440" spans="1:98" ht="15.75" customHeight="1">
      <c r="A440" s="1018"/>
      <c r="B440" s="1011" t="s">
        <v>129</v>
      </c>
      <c r="C440" s="1009"/>
      <c r="D440" s="1010"/>
      <c r="E440" s="163">
        <v>2</v>
      </c>
      <c r="F440" s="106">
        <f>'Cél.por tricoma'!CU43</f>
        <v>1</v>
      </c>
      <c r="G440" s="107">
        <f t="shared" si="293"/>
        <v>1</v>
      </c>
      <c r="H440" s="108">
        <f t="shared" si="294"/>
        <v>979.03868483289773</v>
      </c>
      <c r="I440" s="109">
        <f t="shared" si="295"/>
        <v>979.03868483289773</v>
      </c>
      <c r="J440" s="110">
        <f t="shared" si="296"/>
        <v>15.621212121212121</v>
      </c>
      <c r="K440" s="111">
        <f t="shared" si="297"/>
        <v>62.673669446140885</v>
      </c>
      <c r="L440" s="86"/>
      <c r="M440" s="1016" t="s">
        <v>129</v>
      </c>
      <c r="N440" s="1009"/>
      <c r="O440" s="1010"/>
      <c r="P440" s="163">
        <v>5</v>
      </c>
      <c r="Q440" s="106">
        <f>'Cél.por tricoma'!CU89</f>
        <v>1</v>
      </c>
      <c r="R440" s="107">
        <f t="shared" si="327"/>
        <v>5</v>
      </c>
      <c r="S440" s="108">
        <f t="shared" si="299"/>
        <v>1631.731141388163</v>
      </c>
      <c r="T440" s="109">
        <f t="shared" si="300"/>
        <v>8158.6557069408154</v>
      </c>
      <c r="U440" s="110">
        <f t="shared" si="301"/>
        <v>18.322033898305083</v>
      </c>
      <c r="V440" s="111">
        <f t="shared" si="302"/>
        <v>445.29203210870321</v>
      </c>
      <c r="W440" s="88"/>
      <c r="X440" s="1016" t="s">
        <v>129</v>
      </c>
      <c r="Y440" s="1009"/>
      <c r="Z440" s="1010"/>
      <c r="AA440" s="163">
        <v>4</v>
      </c>
      <c r="AB440" s="106">
        <f>'Cél.por tricoma'!CU135</f>
        <v>1</v>
      </c>
      <c r="AC440" s="107">
        <f t="shared" si="328"/>
        <v>4</v>
      </c>
      <c r="AD440" s="108">
        <f t="shared" si="304"/>
        <v>1631.731141388163</v>
      </c>
      <c r="AE440" s="109">
        <f t="shared" si="305"/>
        <v>6526.924565552652</v>
      </c>
      <c r="AF440" s="110">
        <f t="shared" si="306"/>
        <v>10.416666666666666</v>
      </c>
      <c r="AG440" s="111">
        <f t="shared" si="307"/>
        <v>626.58475829305462</v>
      </c>
      <c r="AH440" s="88"/>
      <c r="AI440" s="1016" t="s">
        <v>129</v>
      </c>
      <c r="AJ440" s="1009"/>
      <c r="AK440" s="1010"/>
      <c r="AL440" s="163">
        <v>1</v>
      </c>
      <c r="AM440" s="106">
        <f>'Cél.por tricoma'!CU181</f>
        <v>1</v>
      </c>
      <c r="AN440" s="107">
        <f t="shared" si="308"/>
        <v>1</v>
      </c>
      <c r="AO440" s="108">
        <f t="shared" si="309"/>
        <v>1223.7983560411221</v>
      </c>
      <c r="AP440" s="109">
        <f t="shared" si="326"/>
        <v>1223.7983560411221</v>
      </c>
      <c r="AQ440" s="110">
        <f t="shared" si="310"/>
        <v>11.47191011235955</v>
      </c>
      <c r="AR440" s="111">
        <f t="shared" si="311"/>
        <v>106.67781947860908</v>
      </c>
      <c r="AS440" s="88"/>
      <c r="AT440" s="1016" t="s">
        <v>129</v>
      </c>
      <c r="AU440" s="1009"/>
      <c r="AV440" s="1010"/>
      <c r="AW440" s="163">
        <v>1</v>
      </c>
      <c r="AX440" s="106">
        <f>'Cél.por tricoma'!CU227</f>
        <v>1</v>
      </c>
      <c r="AY440" s="107">
        <f t="shared" si="312"/>
        <v>1</v>
      </c>
      <c r="AZ440" s="108">
        <f t="shared" si="313"/>
        <v>1223.7983560411221</v>
      </c>
      <c r="BA440" s="109">
        <f t="shared" si="314"/>
        <v>1223.7983560411221</v>
      </c>
      <c r="BB440" s="110">
        <f t="shared" si="315"/>
        <v>14.291666666666666</v>
      </c>
      <c r="BC440" s="111">
        <f t="shared" si="316"/>
        <v>85.630205670515835</v>
      </c>
      <c r="BD440" s="88"/>
      <c r="BE440" s="1016" t="s">
        <v>129</v>
      </c>
      <c r="BF440" s="1009"/>
      <c r="BG440" s="1010"/>
      <c r="BH440" s="163">
        <v>5</v>
      </c>
      <c r="BI440" s="106">
        <f>'Cél.por tricoma'!CU273</f>
        <v>1</v>
      </c>
      <c r="BJ440" s="107">
        <f t="shared" si="325"/>
        <v>5</v>
      </c>
      <c r="BK440" s="108">
        <f>Calibração!$G$33</f>
        <v>815.8655706940815</v>
      </c>
      <c r="BL440" s="109">
        <f t="shared" si="317"/>
        <v>4079.3278534704077</v>
      </c>
      <c r="BM440" s="112">
        <f t="shared" si="318"/>
        <v>12.181818181818182</v>
      </c>
      <c r="BN440" s="111">
        <f t="shared" si="319"/>
        <v>334.87019692667525</v>
      </c>
      <c r="BO440" s="88"/>
      <c r="BP440" s="1016" t="s">
        <v>129</v>
      </c>
      <c r="BQ440" s="1009"/>
      <c r="BR440" s="1010"/>
      <c r="BS440" s="163">
        <v>1</v>
      </c>
      <c r="BT440" s="106">
        <f>'Cél.por tricoma'!CU319</f>
        <v>1</v>
      </c>
      <c r="BU440" s="107">
        <f t="shared" si="320"/>
        <v>1</v>
      </c>
      <c r="BV440" s="108">
        <f t="shared" si="321"/>
        <v>979.03868483289773</v>
      </c>
      <c r="BW440" s="109">
        <f t="shared" si="322"/>
        <v>979.03868483289773</v>
      </c>
      <c r="BX440" s="112">
        <f t="shared" si="323"/>
        <v>12.241379310344827</v>
      </c>
      <c r="BY440" s="111">
        <f t="shared" si="324"/>
        <v>79.977808056771934</v>
      </c>
      <c r="BZ440" s="1018"/>
      <c r="CA440" s="88"/>
      <c r="CB440" s="88"/>
      <c r="CC440" s="89"/>
      <c r="CD440" s="89"/>
      <c r="CE440" s="89"/>
      <c r="CF440" s="89"/>
      <c r="CG440" s="89"/>
      <c r="CH440" s="89"/>
      <c r="CI440" s="89"/>
      <c r="CJ440" s="89"/>
      <c r="CK440" s="89"/>
      <c r="CL440" s="89"/>
      <c r="CM440" s="89"/>
      <c r="CN440" s="89"/>
      <c r="CO440" s="89"/>
      <c r="CP440" s="89"/>
      <c r="CQ440" s="89"/>
      <c r="CR440" s="89"/>
      <c r="CS440" s="89"/>
      <c r="CT440" s="89"/>
    </row>
    <row r="441" spans="1:98" ht="15.75" customHeight="1">
      <c r="A441" s="1018"/>
      <c r="B441" s="1011" t="s">
        <v>264</v>
      </c>
      <c r="C441" s="1009"/>
      <c r="D441" s="1010"/>
      <c r="E441" s="163">
        <v>0</v>
      </c>
      <c r="F441" s="106">
        <f>'Cél.por tricoma'!CU44</f>
        <v>1</v>
      </c>
      <c r="G441" s="107">
        <f t="shared" si="293"/>
        <v>0</v>
      </c>
      <c r="H441" s="108">
        <f t="shared" si="294"/>
        <v>979.03868483289773</v>
      </c>
      <c r="I441" s="109">
        <f t="shared" si="295"/>
        <v>0</v>
      </c>
      <c r="J441" s="110">
        <f t="shared" si="296"/>
        <v>15.621212121212121</v>
      </c>
      <c r="K441" s="111">
        <f t="shared" si="297"/>
        <v>0</v>
      </c>
      <c r="L441" s="86"/>
      <c r="M441" s="1016" t="s">
        <v>264</v>
      </c>
      <c r="N441" s="1009"/>
      <c r="O441" s="1010"/>
      <c r="P441" s="163">
        <v>0</v>
      </c>
      <c r="Q441" s="106">
        <f>'Cél.por tricoma'!CU90</f>
        <v>1</v>
      </c>
      <c r="R441" s="107">
        <f t="shared" si="327"/>
        <v>0</v>
      </c>
      <c r="S441" s="108">
        <f t="shared" si="299"/>
        <v>1631.731141388163</v>
      </c>
      <c r="T441" s="109">
        <f t="shared" si="300"/>
        <v>0</v>
      </c>
      <c r="U441" s="110">
        <f t="shared" si="301"/>
        <v>18.322033898305083</v>
      </c>
      <c r="V441" s="111">
        <f t="shared" si="302"/>
        <v>0</v>
      </c>
      <c r="W441" s="88"/>
      <c r="X441" s="1016" t="s">
        <v>264</v>
      </c>
      <c r="Y441" s="1009"/>
      <c r="Z441" s="1010"/>
      <c r="AA441" s="163">
        <v>0</v>
      </c>
      <c r="AB441" s="106">
        <f>'Cél.por tricoma'!CU136</f>
        <v>1</v>
      </c>
      <c r="AC441" s="107">
        <f t="shared" si="328"/>
        <v>0</v>
      </c>
      <c r="AD441" s="108">
        <f t="shared" si="304"/>
        <v>1631.731141388163</v>
      </c>
      <c r="AE441" s="109">
        <f t="shared" si="305"/>
        <v>0</v>
      </c>
      <c r="AF441" s="110">
        <f t="shared" si="306"/>
        <v>10.416666666666666</v>
      </c>
      <c r="AG441" s="111">
        <f t="shared" si="307"/>
        <v>0</v>
      </c>
      <c r="AH441" s="88"/>
      <c r="AI441" s="1016" t="s">
        <v>264</v>
      </c>
      <c r="AJ441" s="1009"/>
      <c r="AK441" s="1010"/>
      <c r="AL441" s="163">
        <v>0</v>
      </c>
      <c r="AM441" s="106">
        <f>'Cél.por tricoma'!CU182</f>
        <v>1</v>
      </c>
      <c r="AN441" s="107">
        <f t="shared" si="308"/>
        <v>0</v>
      </c>
      <c r="AO441" s="108">
        <f t="shared" si="309"/>
        <v>1223.7983560411221</v>
      </c>
      <c r="AP441" s="109">
        <f t="shared" si="326"/>
        <v>0</v>
      </c>
      <c r="AQ441" s="110">
        <f t="shared" si="310"/>
        <v>11.47191011235955</v>
      </c>
      <c r="AR441" s="111">
        <f t="shared" si="311"/>
        <v>0</v>
      </c>
      <c r="AS441" s="88"/>
      <c r="AT441" s="1016" t="s">
        <v>264</v>
      </c>
      <c r="AU441" s="1009"/>
      <c r="AV441" s="1010"/>
      <c r="AW441" s="163">
        <v>0</v>
      </c>
      <c r="AX441" s="106">
        <f>'Cél.por tricoma'!CU228</f>
        <v>1</v>
      </c>
      <c r="AY441" s="107">
        <f t="shared" si="312"/>
        <v>0</v>
      </c>
      <c r="AZ441" s="108">
        <f t="shared" si="313"/>
        <v>1223.7983560411221</v>
      </c>
      <c r="BA441" s="109">
        <f t="shared" si="314"/>
        <v>0</v>
      </c>
      <c r="BB441" s="110">
        <f t="shared" si="315"/>
        <v>14.291666666666666</v>
      </c>
      <c r="BC441" s="111">
        <f t="shared" si="316"/>
        <v>0</v>
      </c>
      <c r="BD441" s="88"/>
      <c r="BE441" s="1016" t="s">
        <v>264</v>
      </c>
      <c r="BF441" s="1009"/>
      <c r="BG441" s="1010"/>
      <c r="BH441" s="163">
        <v>1</v>
      </c>
      <c r="BI441" s="106">
        <f>'Cél.por tricoma'!CU274</f>
        <v>1</v>
      </c>
      <c r="BJ441" s="107">
        <f t="shared" si="325"/>
        <v>1</v>
      </c>
      <c r="BK441" s="108">
        <f>Calibração!$G$33</f>
        <v>815.8655706940815</v>
      </c>
      <c r="BL441" s="109">
        <f t="shared" si="317"/>
        <v>815.8655706940815</v>
      </c>
      <c r="BM441" s="112">
        <f t="shared" si="318"/>
        <v>12.181818181818182</v>
      </c>
      <c r="BN441" s="111">
        <f t="shared" si="319"/>
        <v>66.974039385335047</v>
      </c>
      <c r="BO441" s="88"/>
      <c r="BP441" s="1016" t="s">
        <v>264</v>
      </c>
      <c r="BQ441" s="1009"/>
      <c r="BR441" s="1010"/>
      <c r="BS441" s="163">
        <v>0</v>
      </c>
      <c r="BT441" s="106">
        <f>'Cél.por tricoma'!CU320</f>
        <v>1</v>
      </c>
      <c r="BU441" s="107">
        <f t="shared" si="320"/>
        <v>0</v>
      </c>
      <c r="BV441" s="108">
        <f t="shared" si="321"/>
        <v>979.03868483289773</v>
      </c>
      <c r="BW441" s="109">
        <f t="shared" si="322"/>
        <v>0</v>
      </c>
      <c r="BX441" s="112">
        <f t="shared" si="323"/>
        <v>12.241379310344827</v>
      </c>
      <c r="BY441" s="111">
        <f t="shared" si="324"/>
        <v>0</v>
      </c>
      <c r="BZ441" s="1018"/>
      <c r="CA441" s="88"/>
      <c r="CB441" s="88"/>
      <c r="CC441" s="89"/>
      <c r="CD441" s="89"/>
      <c r="CE441" s="89"/>
      <c r="CF441" s="89"/>
      <c r="CG441" s="89"/>
      <c r="CH441" s="89"/>
      <c r="CI441" s="89"/>
      <c r="CJ441" s="89"/>
      <c r="CK441" s="89"/>
      <c r="CL441" s="89"/>
      <c r="CM441" s="89"/>
      <c r="CN441" s="89"/>
      <c r="CO441" s="89"/>
      <c r="CP441" s="89"/>
      <c r="CQ441" s="89"/>
      <c r="CR441" s="89"/>
      <c r="CS441" s="89"/>
      <c r="CT441" s="89"/>
    </row>
    <row r="442" spans="1:98" ht="15.75" customHeight="1">
      <c r="A442" s="1018"/>
      <c r="B442" s="1011" t="s">
        <v>138</v>
      </c>
      <c r="C442" s="1009"/>
      <c r="D442" s="1010"/>
      <c r="E442" s="163">
        <v>2</v>
      </c>
      <c r="F442" s="106">
        <f>'Cél.por tricoma'!CU45</f>
        <v>1</v>
      </c>
      <c r="G442" s="107">
        <f t="shared" si="293"/>
        <v>1</v>
      </c>
      <c r="H442" s="108">
        <f t="shared" si="294"/>
        <v>979.03868483289773</v>
      </c>
      <c r="I442" s="109">
        <f t="shared" si="295"/>
        <v>979.03868483289773</v>
      </c>
      <c r="J442" s="110">
        <f t="shared" si="296"/>
        <v>15.621212121212121</v>
      </c>
      <c r="K442" s="111">
        <f t="shared" si="297"/>
        <v>62.673669446140885</v>
      </c>
      <c r="L442" s="86"/>
      <c r="M442" s="1016" t="s">
        <v>138</v>
      </c>
      <c r="N442" s="1009"/>
      <c r="O442" s="1010"/>
      <c r="P442" s="163">
        <v>0</v>
      </c>
      <c r="Q442" s="106">
        <f>'Cél.por tricoma'!CU91</f>
        <v>1</v>
      </c>
      <c r="R442" s="107">
        <f t="shared" si="327"/>
        <v>0</v>
      </c>
      <c r="S442" s="108">
        <f t="shared" si="299"/>
        <v>1631.731141388163</v>
      </c>
      <c r="T442" s="109">
        <f t="shared" si="300"/>
        <v>0</v>
      </c>
      <c r="U442" s="110">
        <f t="shared" si="301"/>
        <v>18.322033898305083</v>
      </c>
      <c r="V442" s="111">
        <f t="shared" si="302"/>
        <v>0</v>
      </c>
      <c r="W442" s="88"/>
      <c r="X442" s="1016" t="s">
        <v>138</v>
      </c>
      <c r="Y442" s="1009"/>
      <c r="Z442" s="1010"/>
      <c r="AA442" s="163">
        <v>1</v>
      </c>
      <c r="AB442" s="106">
        <f>'Cél.por tricoma'!CU137</f>
        <v>1</v>
      </c>
      <c r="AC442" s="107">
        <f t="shared" si="328"/>
        <v>1</v>
      </c>
      <c r="AD442" s="108">
        <f t="shared" si="304"/>
        <v>1631.731141388163</v>
      </c>
      <c r="AE442" s="109">
        <f t="shared" si="305"/>
        <v>1631.731141388163</v>
      </c>
      <c r="AF442" s="110">
        <f t="shared" si="306"/>
        <v>10.416666666666666</v>
      </c>
      <c r="AG442" s="111">
        <f t="shared" si="307"/>
        <v>156.64618957326365</v>
      </c>
      <c r="AH442" s="88"/>
      <c r="AI442" s="1016" t="s">
        <v>138</v>
      </c>
      <c r="AJ442" s="1009"/>
      <c r="AK442" s="1010"/>
      <c r="AL442" s="163">
        <v>3</v>
      </c>
      <c r="AM442" s="106">
        <f>'Cél.por tricoma'!CU183</f>
        <v>1</v>
      </c>
      <c r="AN442" s="107">
        <f t="shared" si="308"/>
        <v>3</v>
      </c>
      <c r="AO442" s="108">
        <f t="shared" si="309"/>
        <v>1223.7983560411221</v>
      </c>
      <c r="AP442" s="109">
        <f t="shared" si="326"/>
        <v>3671.3950681233664</v>
      </c>
      <c r="AQ442" s="110">
        <f t="shared" si="310"/>
        <v>11.47191011235955</v>
      </c>
      <c r="AR442" s="111">
        <f t="shared" si="311"/>
        <v>320.03345843582724</v>
      </c>
      <c r="AS442" s="88"/>
      <c r="AT442" s="1016" t="s">
        <v>138</v>
      </c>
      <c r="AU442" s="1009"/>
      <c r="AV442" s="1010"/>
      <c r="AW442" s="163">
        <v>1</v>
      </c>
      <c r="AX442" s="106">
        <f>'Cél.por tricoma'!CU229</f>
        <v>1</v>
      </c>
      <c r="AY442" s="107">
        <f t="shared" si="312"/>
        <v>1</v>
      </c>
      <c r="AZ442" s="108">
        <f t="shared" si="313"/>
        <v>1223.7983560411221</v>
      </c>
      <c r="BA442" s="109">
        <f t="shared" si="314"/>
        <v>1223.7983560411221</v>
      </c>
      <c r="BB442" s="110">
        <f t="shared" si="315"/>
        <v>14.291666666666666</v>
      </c>
      <c r="BC442" s="111">
        <f t="shared" si="316"/>
        <v>85.630205670515835</v>
      </c>
      <c r="BD442" s="88"/>
      <c r="BE442" s="1016" t="s">
        <v>138</v>
      </c>
      <c r="BF442" s="1009"/>
      <c r="BG442" s="1010"/>
      <c r="BH442" s="163">
        <v>0</v>
      </c>
      <c r="BI442" s="106">
        <f>'Cél.por tricoma'!CU275</f>
        <v>1</v>
      </c>
      <c r="BJ442" s="107">
        <f t="shared" si="325"/>
        <v>0</v>
      </c>
      <c r="BK442" s="108">
        <f>Calibração!$G$33</f>
        <v>815.8655706940815</v>
      </c>
      <c r="BL442" s="109">
        <f t="shared" si="317"/>
        <v>0</v>
      </c>
      <c r="BM442" s="112">
        <f t="shared" si="318"/>
        <v>12.181818181818182</v>
      </c>
      <c r="BN442" s="111">
        <f t="shared" si="319"/>
        <v>0</v>
      </c>
      <c r="BO442" s="88"/>
      <c r="BP442" s="1016" t="s">
        <v>138</v>
      </c>
      <c r="BQ442" s="1009"/>
      <c r="BR442" s="1010"/>
      <c r="BS442" s="163">
        <v>1</v>
      </c>
      <c r="BT442" s="106">
        <f>'Cél.por tricoma'!CU321</f>
        <v>1</v>
      </c>
      <c r="BU442" s="107">
        <f t="shared" si="320"/>
        <v>1</v>
      </c>
      <c r="BV442" s="108">
        <f t="shared" si="321"/>
        <v>979.03868483289773</v>
      </c>
      <c r="BW442" s="109">
        <f t="shared" si="322"/>
        <v>979.03868483289773</v>
      </c>
      <c r="BX442" s="112">
        <f t="shared" si="323"/>
        <v>12.241379310344827</v>
      </c>
      <c r="BY442" s="111">
        <f t="shared" si="324"/>
        <v>79.977808056771934</v>
      </c>
      <c r="BZ442" s="1018"/>
      <c r="CA442" s="88"/>
      <c r="CB442" s="88"/>
      <c r="CC442" s="89"/>
      <c r="CD442" s="89"/>
      <c r="CE442" s="89"/>
      <c r="CF442" s="89"/>
      <c r="CG442" s="89"/>
      <c r="CH442" s="89"/>
      <c r="CI442" s="89"/>
      <c r="CJ442" s="89"/>
      <c r="CK442" s="89"/>
      <c r="CL442" s="89"/>
      <c r="CM442" s="89"/>
      <c r="CN442" s="89"/>
      <c r="CO442" s="89"/>
      <c r="CP442" s="89"/>
      <c r="CQ442" s="89"/>
      <c r="CR442" s="89"/>
      <c r="CS442" s="89"/>
      <c r="CT442" s="89"/>
    </row>
    <row r="443" spans="1:98" ht="15.75" customHeight="1">
      <c r="A443" s="1019"/>
      <c r="B443" s="1005" t="s">
        <v>212</v>
      </c>
      <c r="C443" s="1006"/>
      <c r="D443" s="1007"/>
      <c r="E443" s="178">
        <v>1</v>
      </c>
      <c r="F443" s="106">
        <f>'Cél.por tricoma'!CU46</f>
        <v>12</v>
      </c>
      <c r="G443" s="126">
        <f t="shared" si="293"/>
        <v>36</v>
      </c>
      <c r="H443" s="108">
        <f t="shared" si="294"/>
        <v>979.03868483289773</v>
      </c>
      <c r="I443" s="128">
        <f t="shared" si="295"/>
        <v>35245.392653984316</v>
      </c>
      <c r="J443" s="129">
        <f t="shared" si="296"/>
        <v>15.621212121212121</v>
      </c>
      <c r="K443" s="130">
        <f t="shared" si="297"/>
        <v>2256.2521000610718</v>
      </c>
      <c r="L443" s="86"/>
      <c r="M443" s="1005" t="s">
        <v>212</v>
      </c>
      <c r="N443" s="1006"/>
      <c r="O443" s="1007"/>
      <c r="P443" s="178">
        <v>0</v>
      </c>
      <c r="Q443" s="106" t="e">
        <f>'Cél.por tricoma'!CU92</f>
        <v>#DIV/0!</v>
      </c>
      <c r="R443" s="126"/>
      <c r="S443" s="108">
        <f t="shared" si="299"/>
        <v>1631.731141388163</v>
      </c>
      <c r="T443" s="128">
        <f t="shared" si="300"/>
        <v>0</v>
      </c>
      <c r="U443" s="129">
        <f t="shared" si="301"/>
        <v>18.322033898305083</v>
      </c>
      <c r="V443" s="130">
        <f t="shared" si="302"/>
        <v>0</v>
      </c>
      <c r="W443" s="88"/>
      <c r="X443" s="1005" t="s">
        <v>212</v>
      </c>
      <c r="Y443" s="1006"/>
      <c r="Z443" s="1007"/>
      <c r="AA443" s="178">
        <v>0</v>
      </c>
      <c r="AB443" s="106" t="e">
        <f>'Cél.por tricoma'!CU138</f>
        <v>#DIV/0!</v>
      </c>
      <c r="AC443" s="126"/>
      <c r="AD443" s="108">
        <f t="shared" si="304"/>
        <v>1631.731141388163</v>
      </c>
      <c r="AE443" s="128">
        <f t="shared" si="305"/>
        <v>0</v>
      </c>
      <c r="AF443" s="129">
        <f t="shared" si="306"/>
        <v>10.416666666666666</v>
      </c>
      <c r="AG443" s="130">
        <f t="shared" si="307"/>
        <v>0</v>
      </c>
      <c r="AH443" s="88"/>
      <c r="AI443" s="1005" t="s">
        <v>212</v>
      </c>
      <c r="AJ443" s="1006"/>
      <c r="AK443" s="1007"/>
      <c r="AL443" s="178">
        <v>0</v>
      </c>
      <c r="AM443" s="179">
        <f>'Cél.por tricoma'!M396</f>
        <v>4.5</v>
      </c>
      <c r="AN443" s="126">
        <f t="shared" si="308"/>
        <v>0</v>
      </c>
      <c r="AO443" s="108">
        <f t="shared" si="309"/>
        <v>1223.7983560411221</v>
      </c>
      <c r="AP443" s="109">
        <f t="shared" si="326"/>
        <v>0</v>
      </c>
      <c r="AQ443" s="129">
        <f t="shared" si="310"/>
        <v>11.47191011235955</v>
      </c>
      <c r="AR443" s="130">
        <f t="shared" si="311"/>
        <v>0</v>
      </c>
      <c r="AS443" s="88"/>
      <c r="AT443" s="1005" t="s">
        <v>212</v>
      </c>
      <c r="AU443" s="1006"/>
      <c r="AV443" s="1007"/>
      <c r="AW443" s="178">
        <v>3</v>
      </c>
      <c r="AX443" s="106">
        <f>'Cél.por tricoma'!CU230</f>
        <v>11.333333333333334</v>
      </c>
      <c r="AY443" s="107">
        <f t="shared" si="312"/>
        <v>34</v>
      </c>
      <c r="AZ443" s="108">
        <f t="shared" si="313"/>
        <v>1223.7983560411221</v>
      </c>
      <c r="BA443" s="128">
        <f t="shared" si="314"/>
        <v>41609.144105398154</v>
      </c>
      <c r="BB443" s="129">
        <f t="shared" si="315"/>
        <v>14.291666666666666</v>
      </c>
      <c r="BC443" s="130">
        <f t="shared" si="316"/>
        <v>2911.4269927975388</v>
      </c>
      <c r="BD443" s="88"/>
      <c r="BE443" s="1005" t="s">
        <v>212</v>
      </c>
      <c r="BF443" s="1006"/>
      <c r="BG443" s="1007"/>
      <c r="BH443" s="178">
        <v>2</v>
      </c>
      <c r="BI443" s="180">
        <f>'Cél.por tricoma'!CU276</f>
        <v>13</v>
      </c>
      <c r="BJ443" s="107">
        <f t="shared" si="325"/>
        <v>26</v>
      </c>
      <c r="BK443" s="127">
        <f>Calibração!$G$33</f>
        <v>815.8655706940815</v>
      </c>
      <c r="BL443" s="128">
        <f t="shared" si="317"/>
        <v>21212.504838046119</v>
      </c>
      <c r="BM443" s="124">
        <f t="shared" si="318"/>
        <v>12.181818181818182</v>
      </c>
      <c r="BN443" s="130">
        <f t="shared" si="319"/>
        <v>1741.3250240187112</v>
      </c>
      <c r="BO443" s="88"/>
      <c r="BP443" s="1005" t="s">
        <v>212</v>
      </c>
      <c r="BQ443" s="1006"/>
      <c r="BR443" s="1007"/>
      <c r="BS443" s="178">
        <v>5</v>
      </c>
      <c r="BT443" s="181">
        <f>'Cél.por tricoma'!CU322</f>
        <v>12.333333333333334</v>
      </c>
      <c r="BU443" s="126">
        <f t="shared" si="320"/>
        <v>61.666666666666671</v>
      </c>
      <c r="BV443" s="108">
        <f t="shared" si="321"/>
        <v>979.03868483289773</v>
      </c>
      <c r="BW443" s="128">
        <f t="shared" si="322"/>
        <v>60374.052231362031</v>
      </c>
      <c r="BX443" s="124">
        <f t="shared" si="323"/>
        <v>12.241379310344827</v>
      </c>
      <c r="BY443" s="130">
        <f t="shared" si="324"/>
        <v>4931.9648301676025</v>
      </c>
      <c r="BZ443" s="1018"/>
      <c r="CA443" s="88"/>
      <c r="CB443" s="88"/>
      <c r="CC443" s="89"/>
      <c r="CD443" s="89"/>
      <c r="CE443" s="89"/>
      <c r="CF443" s="89"/>
      <c r="CG443" s="89"/>
      <c r="CH443" s="89"/>
      <c r="CI443" s="89"/>
      <c r="CJ443" s="89"/>
      <c r="CK443" s="89"/>
      <c r="CL443" s="89"/>
      <c r="CM443" s="89"/>
      <c r="CN443" s="89"/>
      <c r="CO443" s="89"/>
      <c r="CP443" s="89"/>
      <c r="CQ443" s="89"/>
      <c r="CR443" s="89"/>
      <c r="CS443" s="89"/>
      <c r="CT443" s="89"/>
    </row>
    <row r="444" spans="1:98" ht="15.75" customHeight="1">
      <c r="A444" s="85"/>
      <c r="B444" s="132"/>
      <c r="C444" s="133"/>
      <c r="D444" s="133"/>
      <c r="E444" s="133"/>
      <c r="F444" s="133"/>
      <c r="G444" s="133"/>
      <c r="H444" s="88"/>
      <c r="I444" s="88"/>
      <c r="J444" s="134" t="s">
        <v>266</v>
      </c>
      <c r="K444" s="135">
        <f>I400</f>
        <v>5</v>
      </c>
      <c r="L444" s="86"/>
      <c r="M444" s="132"/>
      <c r="N444" s="133"/>
      <c r="O444" s="133"/>
      <c r="P444" s="133"/>
      <c r="Q444" s="133"/>
      <c r="R444" s="133"/>
      <c r="S444" s="88"/>
      <c r="T444" s="88"/>
      <c r="U444" s="134" t="s">
        <v>266</v>
      </c>
      <c r="V444" s="135">
        <f>T400</f>
        <v>1</v>
      </c>
      <c r="W444" s="88"/>
      <c r="X444" s="132"/>
      <c r="Y444" s="133"/>
      <c r="Z444" s="133"/>
      <c r="AA444" s="133"/>
      <c r="AB444" s="133"/>
      <c r="AC444" s="133"/>
      <c r="AD444" s="88"/>
      <c r="AE444" s="88"/>
      <c r="AF444" s="134" t="s">
        <v>266</v>
      </c>
      <c r="AG444" s="135">
        <f>AE400</f>
        <v>1</v>
      </c>
      <c r="AH444" s="88"/>
      <c r="AI444" s="132"/>
      <c r="AJ444" s="133"/>
      <c r="AK444" s="133"/>
      <c r="AL444" s="133"/>
      <c r="AM444" s="133"/>
      <c r="AN444" s="133"/>
      <c r="AO444" s="88"/>
      <c r="AP444" s="88"/>
      <c r="AQ444" s="134" t="s">
        <v>266</v>
      </c>
      <c r="AR444" s="135">
        <f>AP400</f>
        <v>1</v>
      </c>
      <c r="AS444" s="88"/>
      <c r="AT444" s="132"/>
      <c r="AU444" s="133"/>
      <c r="AV444" s="133"/>
      <c r="AW444" s="133"/>
      <c r="AX444" s="133"/>
      <c r="AY444" s="133"/>
      <c r="AZ444" s="88"/>
      <c r="BA444" s="88"/>
      <c r="BB444" s="134" t="s">
        <v>266</v>
      </c>
      <c r="BC444" s="135">
        <f>BA400</f>
        <v>5</v>
      </c>
      <c r="BD444" s="88"/>
      <c r="BE444" s="132"/>
      <c r="BF444" s="133"/>
      <c r="BG444" s="133"/>
      <c r="BH444" s="133"/>
      <c r="BI444" s="133"/>
      <c r="BJ444" s="133"/>
      <c r="BK444" s="88"/>
      <c r="BL444" s="88"/>
      <c r="BM444" s="134" t="s">
        <v>266</v>
      </c>
      <c r="BN444" s="135">
        <f>BL400</f>
        <v>5</v>
      </c>
      <c r="BO444" s="88"/>
      <c r="BP444" s="132"/>
      <c r="BQ444" s="133"/>
      <c r="BR444" s="133"/>
      <c r="BS444" s="133"/>
      <c r="BT444" s="133"/>
      <c r="BU444" s="133"/>
      <c r="BV444" s="88"/>
      <c r="BW444" s="88"/>
      <c r="BX444" s="134" t="s">
        <v>266</v>
      </c>
      <c r="BY444" s="135">
        <f>BW400</f>
        <v>5</v>
      </c>
      <c r="BZ444" s="1019"/>
      <c r="CA444" s="88"/>
      <c r="CB444" s="88"/>
      <c r="CC444" s="89"/>
      <c r="CD444" s="89"/>
      <c r="CE444" s="89"/>
      <c r="CF444" s="89"/>
      <c r="CG444" s="89"/>
      <c r="CH444" s="89"/>
      <c r="CI444" s="89"/>
      <c r="CJ444" s="89"/>
      <c r="CK444" s="89"/>
      <c r="CL444" s="89"/>
      <c r="CM444" s="89"/>
      <c r="CN444" s="89"/>
      <c r="CO444" s="89"/>
      <c r="CP444" s="89"/>
      <c r="CQ444" s="89"/>
      <c r="CR444" s="89"/>
      <c r="CS444" s="89"/>
      <c r="CT444" s="89"/>
    </row>
    <row r="445" spans="1:98" ht="15.75" customHeight="1">
      <c r="A445" s="85"/>
      <c r="B445" s="136"/>
      <c r="C445" s="137"/>
      <c r="D445" s="137"/>
      <c r="E445" s="137"/>
      <c r="F445" s="137"/>
      <c r="G445" s="137"/>
      <c r="H445" s="1012" t="s">
        <v>268</v>
      </c>
      <c r="I445" s="1013"/>
      <c r="J445" s="1014"/>
      <c r="K445" s="138">
        <f>SUM(K403:K443)*K444</f>
        <v>2393842.7658046475</v>
      </c>
      <c r="L445" s="86"/>
      <c r="M445" s="136"/>
      <c r="N445" s="137"/>
      <c r="O445" s="137"/>
      <c r="P445" s="137"/>
      <c r="Q445" s="137"/>
      <c r="R445" s="137"/>
      <c r="S445" s="1012" t="s">
        <v>268</v>
      </c>
      <c r="T445" s="1013"/>
      <c r="U445" s="1014"/>
      <c r="V445" s="138">
        <f>SUM(V403:V443)*V444</f>
        <v>909438.24622609594</v>
      </c>
      <c r="W445" s="88"/>
      <c r="X445" s="136"/>
      <c r="Y445" s="137"/>
      <c r="Z445" s="137"/>
      <c r="AA445" s="137"/>
      <c r="AB445" s="137"/>
      <c r="AC445" s="137"/>
      <c r="AD445" s="1012" t="s">
        <v>268</v>
      </c>
      <c r="AE445" s="1013"/>
      <c r="AF445" s="1014"/>
      <c r="AG445" s="138">
        <f>SUM(AG403:AG443)*AG444</f>
        <v>769263.81132953009</v>
      </c>
      <c r="AH445" s="88"/>
      <c r="AI445" s="136"/>
      <c r="AJ445" s="137"/>
      <c r="AK445" s="137"/>
      <c r="AL445" s="137"/>
      <c r="AM445" s="137"/>
      <c r="AN445" s="137"/>
      <c r="AO445" s="1012" t="s">
        <v>268</v>
      </c>
      <c r="AP445" s="1013"/>
      <c r="AQ445" s="1014"/>
      <c r="AR445" s="138">
        <f>SUM(AR403:AR443)*AR444</f>
        <v>663444.14450894133</v>
      </c>
      <c r="AS445" s="88"/>
      <c r="AT445" s="136"/>
      <c r="AU445" s="137"/>
      <c r="AV445" s="137"/>
      <c r="AW445" s="137"/>
      <c r="AX445" s="137"/>
      <c r="AY445" s="137"/>
      <c r="AZ445" s="1012" t="s">
        <v>268</v>
      </c>
      <c r="BA445" s="1013"/>
      <c r="BB445" s="1014"/>
      <c r="BC445" s="138">
        <f>SUM(BC403:BC443)*BC444</f>
        <v>2269595.8026423068</v>
      </c>
      <c r="BD445" s="88"/>
      <c r="BE445" s="136"/>
      <c r="BF445" s="137"/>
      <c r="BG445" s="137"/>
      <c r="BH445" s="137"/>
      <c r="BI445" s="137"/>
      <c r="BJ445" s="137"/>
      <c r="BK445" s="1012" t="s">
        <v>268</v>
      </c>
      <c r="BL445" s="1013"/>
      <c r="BM445" s="1014"/>
      <c r="BN445" s="138">
        <f>SUM(BN403:BN443)*BN444</f>
        <v>2322713.4868219113</v>
      </c>
      <c r="BO445" s="88"/>
      <c r="BP445" s="136"/>
      <c r="BQ445" s="137"/>
      <c r="BR445" s="137"/>
      <c r="BS445" s="137"/>
      <c r="BT445" s="137"/>
      <c r="BU445" s="137"/>
      <c r="BV445" s="1012" t="s">
        <v>268</v>
      </c>
      <c r="BW445" s="1013"/>
      <c r="BX445" s="1014"/>
      <c r="BY445" s="138">
        <f>SUM(BY403:BY443)*BY444</f>
        <v>2028012.7125961494</v>
      </c>
      <c r="BZ445" s="85"/>
      <c r="CA445" s="88"/>
      <c r="CB445" s="88"/>
      <c r="CC445" s="89"/>
      <c r="CD445" s="89"/>
      <c r="CE445" s="89"/>
      <c r="CF445" s="89"/>
      <c r="CG445" s="89"/>
      <c r="CH445" s="89"/>
      <c r="CI445" s="89"/>
      <c r="CJ445" s="89"/>
      <c r="CK445" s="89"/>
      <c r="CL445" s="89"/>
      <c r="CM445" s="89"/>
      <c r="CN445" s="89"/>
      <c r="CO445" s="89"/>
      <c r="CP445" s="89"/>
      <c r="CQ445" s="89"/>
      <c r="CR445" s="89"/>
      <c r="CS445" s="89"/>
      <c r="CT445" s="89"/>
    </row>
    <row r="446" spans="1:98" ht="15.75" customHeight="1">
      <c r="A446" s="88"/>
      <c r="B446" s="133"/>
      <c r="C446" s="133"/>
      <c r="D446" s="133"/>
      <c r="E446" s="133"/>
      <c r="F446" s="133"/>
      <c r="G446" s="133"/>
      <c r="H446" s="182"/>
      <c r="I446" s="88"/>
      <c r="J446" s="88"/>
      <c r="K446" s="183"/>
      <c r="L446" s="86"/>
      <c r="M446" s="133"/>
      <c r="N446" s="133"/>
      <c r="O446" s="133"/>
      <c r="P446" s="133"/>
      <c r="Q446" s="184"/>
      <c r="R446" s="133"/>
      <c r="S446" s="182"/>
      <c r="T446" s="88"/>
      <c r="U446" s="88"/>
      <c r="V446" s="183"/>
      <c r="W446" s="88"/>
      <c r="X446" s="133"/>
      <c r="Y446" s="133"/>
      <c r="Z446" s="133"/>
      <c r="AA446" s="133"/>
      <c r="AB446" s="133"/>
      <c r="AC446" s="133"/>
      <c r="AD446" s="182"/>
      <c r="AE446" s="88"/>
      <c r="AF446" s="88"/>
      <c r="AG446" s="183"/>
      <c r="AH446" s="88"/>
      <c r="AI446" s="133"/>
      <c r="AJ446" s="133"/>
      <c r="AK446" s="133"/>
      <c r="AL446" s="133"/>
      <c r="AM446" s="133"/>
      <c r="AN446" s="133"/>
      <c r="AO446" s="182"/>
      <c r="AP446" s="88"/>
      <c r="AQ446" s="88"/>
      <c r="AR446" s="183"/>
      <c r="AS446" s="88"/>
      <c r="AT446" s="133"/>
      <c r="AU446" s="133"/>
      <c r="AV446" s="133"/>
      <c r="AW446" s="133"/>
      <c r="AX446" s="133"/>
      <c r="AY446" s="133"/>
      <c r="AZ446" s="182"/>
      <c r="BA446" s="88"/>
      <c r="BB446" s="88"/>
      <c r="BC446" s="183"/>
      <c r="BD446" s="88"/>
      <c r="BE446" s="133"/>
      <c r="BF446" s="133"/>
      <c r="BG446" s="133"/>
      <c r="BH446" s="133"/>
      <c r="BI446" s="133"/>
      <c r="BJ446" s="133"/>
      <c r="BK446" s="182"/>
      <c r="BL446" s="88"/>
      <c r="BM446" s="140"/>
      <c r="BN446" s="183"/>
      <c r="BO446" s="88"/>
      <c r="BP446" s="133"/>
      <c r="BQ446" s="133"/>
      <c r="BR446" s="133"/>
      <c r="BS446" s="133"/>
      <c r="BT446" s="133"/>
      <c r="BU446" s="133"/>
      <c r="BV446" s="182"/>
      <c r="BW446" s="88"/>
      <c r="BX446" s="140"/>
      <c r="BY446" s="183"/>
      <c r="BZ446" s="85"/>
      <c r="CA446" s="88"/>
      <c r="CB446" s="88"/>
      <c r="CC446" s="89"/>
      <c r="CD446" s="89"/>
      <c r="CE446" s="89"/>
      <c r="CF446" s="89"/>
      <c r="CG446" s="89"/>
      <c r="CH446" s="89"/>
      <c r="CI446" s="89"/>
      <c r="CJ446" s="89"/>
      <c r="CK446" s="89"/>
      <c r="CL446" s="89"/>
      <c r="CM446" s="89"/>
      <c r="CN446" s="89"/>
      <c r="CO446" s="89"/>
      <c r="CP446" s="89"/>
      <c r="CQ446" s="89"/>
      <c r="CR446" s="89"/>
      <c r="CS446" s="89"/>
      <c r="CT446" s="89"/>
    </row>
    <row r="447" spans="1:98" ht="15.75" customHeight="1">
      <c r="A447" s="85"/>
      <c r="B447" s="1027" t="s">
        <v>295</v>
      </c>
      <c r="C447" s="1006"/>
      <c r="D447" s="1006"/>
      <c r="E447" s="1006"/>
      <c r="F447" s="1006"/>
      <c r="G447" s="1006"/>
      <c r="H447" s="1006"/>
      <c r="I447" s="1006"/>
      <c r="J447" s="1006"/>
      <c r="K447" s="1028"/>
      <c r="L447" s="86"/>
      <c r="M447" s="1027" t="s">
        <v>295</v>
      </c>
      <c r="N447" s="1006"/>
      <c r="O447" s="1006"/>
      <c r="P447" s="1006"/>
      <c r="Q447" s="1006"/>
      <c r="R447" s="1006"/>
      <c r="S447" s="1006"/>
      <c r="T447" s="1006"/>
      <c r="U447" s="1006"/>
      <c r="V447" s="1028"/>
      <c r="W447" s="88"/>
      <c r="X447" s="1027" t="s">
        <v>295</v>
      </c>
      <c r="Y447" s="1006"/>
      <c r="Z447" s="1006"/>
      <c r="AA447" s="1006"/>
      <c r="AB447" s="1006"/>
      <c r="AC447" s="1006"/>
      <c r="AD447" s="1006"/>
      <c r="AE447" s="1006"/>
      <c r="AF447" s="1006"/>
      <c r="AG447" s="1028"/>
      <c r="AH447" s="88"/>
      <c r="AI447" s="1027" t="s">
        <v>295</v>
      </c>
      <c r="AJ447" s="1006"/>
      <c r="AK447" s="1006"/>
      <c r="AL447" s="1006"/>
      <c r="AM447" s="1006"/>
      <c r="AN447" s="1006"/>
      <c r="AO447" s="1006"/>
      <c r="AP447" s="1006"/>
      <c r="AQ447" s="1006"/>
      <c r="AR447" s="1028"/>
      <c r="AS447" s="88"/>
      <c r="AT447" s="1027" t="s">
        <v>295</v>
      </c>
      <c r="AU447" s="1006"/>
      <c r="AV447" s="1006"/>
      <c r="AW447" s="1006"/>
      <c r="AX447" s="1006"/>
      <c r="AY447" s="1006"/>
      <c r="AZ447" s="1006"/>
      <c r="BA447" s="1006"/>
      <c r="BB447" s="1006"/>
      <c r="BC447" s="1028"/>
      <c r="BD447" s="88"/>
      <c r="BE447" s="1027" t="s">
        <v>295</v>
      </c>
      <c r="BF447" s="1006"/>
      <c r="BG447" s="1006"/>
      <c r="BH447" s="1006"/>
      <c r="BI447" s="1006"/>
      <c r="BJ447" s="1006"/>
      <c r="BK447" s="1006"/>
      <c r="BL447" s="1006"/>
      <c r="BM447" s="1006"/>
      <c r="BN447" s="1028"/>
      <c r="BO447" s="88"/>
      <c r="BP447" s="1027" t="s">
        <v>295</v>
      </c>
      <c r="BQ447" s="1006"/>
      <c r="BR447" s="1006"/>
      <c r="BS447" s="1006"/>
      <c r="BT447" s="1006"/>
      <c r="BU447" s="1006"/>
      <c r="BV447" s="1006"/>
      <c r="BW447" s="1006"/>
      <c r="BX447" s="1006"/>
      <c r="BY447" s="1028"/>
      <c r="BZ447" s="85"/>
      <c r="CA447" s="88"/>
      <c r="CB447" s="88"/>
      <c r="CC447" s="89"/>
      <c r="CD447" s="89"/>
      <c r="CE447" s="89"/>
      <c r="CF447" s="89"/>
      <c r="CG447" s="89"/>
      <c r="CH447" s="89"/>
      <c r="CI447" s="89"/>
      <c r="CJ447" s="89"/>
      <c r="CK447" s="89"/>
      <c r="CL447" s="89"/>
      <c r="CM447" s="89"/>
      <c r="CN447" s="89"/>
      <c r="CO447" s="89"/>
      <c r="CP447" s="89"/>
      <c r="CQ447" s="89"/>
      <c r="CR447" s="89"/>
      <c r="CS447" s="89"/>
      <c r="CT447" s="89"/>
    </row>
    <row r="448" spans="1:98" ht="15.75" customHeight="1">
      <c r="A448" s="1017" t="s">
        <v>296</v>
      </c>
      <c r="B448" s="90" t="s">
        <v>233</v>
      </c>
      <c r="C448" s="91">
        <v>43763</v>
      </c>
      <c r="D448" s="92" t="s">
        <v>234</v>
      </c>
      <c r="E448" s="1020" t="s">
        <v>235</v>
      </c>
      <c r="F448" s="1021"/>
      <c r="G448" s="93" t="s">
        <v>236</v>
      </c>
      <c r="H448" s="94" t="s">
        <v>237</v>
      </c>
      <c r="I448" s="158">
        <v>5</v>
      </c>
      <c r="J448" s="96" t="s">
        <v>238</v>
      </c>
      <c r="K448" s="97" t="s">
        <v>239</v>
      </c>
      <c r="L448" s="86"/>
      <c r="M448" s="90" t="s">
        <v>233</v>
      </c>
      <c r="N448" s="91">
        <v>43763</v>
      </c>
      <c r="O448" s="92" t="s">
        <v>234</v>
      </c>
      <c r="P448" s="1020" t="s">
        <v>240</v>
      </c>
      <c r="Q448" s="1021"/>
      <c r="R448" s="93" t="s">
        <v>236</v>
      </c>
      <c r="S448" s="94" t="s">
        <v>237</v>
      </c>
      <c r="T448" s="95">
        <v>1</v>
      </c>
      <c r="U448" s="96" t="s">
        <v>238</v>
      </c>
      <c r="V448" s="97" t="s">
        <v>239</v>
      </c>
      <c r="W448" s="88"/>
      <c r="X448" s="90" t="s">
        <v>233</v>
      </c>
      <c r="Y448" s="91">
        <v>43763</v>
      </c>
      <c r="Z448" s="92" t="s">
        <v>234</v>
      </c>
      <c r="AA448" s="1020" t="s">
        <v>241</v>
      </c>
      <c r="AB448" s="1021"/>
      <c r="AC448" s="93" t="s">
        <v>236</v>
      </c>
      <c r="AD448" s="94" t="s">
        <v>237</v>
      </c>
      <c r="AE448" s="95">
        <v>1</v>
      </c>
      <c r="AF448" s="96" t="s">
        <v>238</v>
      </c>
      <c r="AG448" s="97" t="s">
        <v>239</v>
      </c>
      <c r="AH448" s="142"/>
      <c r="AI448" s="90" t="s">
        <v>233</v>
      </c>
      <c r="AJ448" s="91">
        <v>43763</v>
      </c>
      <c r="AK448" s="92" t="s">
        <v>234</v>
      </c>
      <c r="AL448" s="1020" t="s">
        <v>242</v>
      </c>
      <c r="AM448" s="1021"/>
      <c r="AN448" s="93" t="s">
        <v>236</v>
      </c>
      <c r="AO448" s="94" t="s">
        <v>237</v>
      </c>
      <c r="AP448" s="95">
        <v>1</v>
      </c>
      <c r="AQ448" s="96" t="s">
        <v>238</v>
      </c>
      <c r="AR448" s="97" t="s">
        <v>239</v>
      </c>
      <c r="AS448" s="88"/>
      <c r="AT448" s="90" t="s">
        <v>233</v>
      </c>
      <c r="AU448" s="91">
        <v>43763</v>
      </c>
      <c r="AV448" s="92" t="s">
        <v>234</v>
      </c>
      <c r="AW448" s="1020" t="s">
        <v>243</v>
      </c>
      <c r="AX448" s="1021"/>
      <c r="AY448" s="93" t="s">
        <v>236</v>
      </c>
      <c r="AZ448" s="94">
        <v>1</v>
      </c>
      <c r="BA448" s="158">
        <v>5</v>
      </c>
      <c r="BB448" s="96" t="s">
        <v>238</v>
      </c>
      <c r="BC448" s="97" t="s">
        <v>239</v>
      </c>
      <c r="BD448" s="142"/>
      <c r="BE448" s="90" t="s">
        <v>233</v>
      </c>
      <c r="BF448" s="91">
        <v>43763</v>
      </c>
      <c r="BG448" s="92" t="s">
        <v>234</v>
      </c>
      <c r="BH448" s="1020" t="s">
        <v>244</v>
      </c>
      <c r="BI448" s="1021"/>
      <c r="BJ448" s="93" t="s">
        <v>236</v>
      </c>
      <c r="BK448" s="94" t="s">
        <v>237</v>
      </c>
      <c r="BL448" s="158">
        <v>5</v>
      </c>
      <c r="BM448" s="96" t="s">
        <v>238</v>
      </c>
      <c r="BN448" s="97" t="s">
        <v>239</v>
      </c>
      <c r="BO448" s="88"/>
      <c r="BP448" s="90" t="s">
        <v>233</v>
      </c>
      <c r="BQ448" s="91">
        <v>43763</v>
      </c>
      <c r="BR448" s="92" t="s">
        <v>234</v>
      </c>
      <c r="BS448" s="1020" t="s">
        <v>245</v>
      </c>
      <c r="BT448" s="1021"/>
      <c r="BU448" s="93" t="s">
        <v>236</v>
      </c>
      <c r="BV448" s="94" t="s">
        <v>237</v>
      </c>
      <c r="BW448" s="158">
        <v>5</v>
      </c>
      <c r="BX448" s="96" t="s">
        <v>238</v>
      </c>
      <c r="BY448" s="97" t="s">
        <v>239</v>
      </c>
      <c r="BZ448" s="85"/>
      <c r="CA448" s="142"/>
      <c r="CB448" s="142"/>
      <c r="CC448" s="143"/>
      <c r="CD448" s="143"/>
      <c r="CE448" s="143"/>
      <c r="CF448" s="143"/>
      <c r="CG448" s="143"/>
      <c r="CH448" s="143"/>
      <c r="CI448" s="143"/>
      <c r="CJ448" s="143"/>
      <c r="CK448" s="143"/>
      <c r="CL448" s="143"/>
      <c r="CM448" s="143"/>
      <c r="CN448" s="143"/>
      <c r="CO448" s="143"/>
      <c r="CP448" s="143"/>
      <c r="CQ448" s="143"/>
      <c r="CR448" s="143"/>
      <c r="CS448" s="143"/>
      <c r="CT448" s="143"/>
    </row>
    <row r="449" spans="1:98" ht="15.75" customHeight="1">
      <c r="A449" s="1018"/>
      <c r="B449" s="98" t="s">
        <v>246</v>
      </c>
      <c r="C449" s="159">
        <v>5</v>
      </c>
      <c r="D449" s="98" t="s">
        <v>247</v>
      </c>
      <c r="E449" s="100" t="s">
        <v>248</v>
      </c>
      <c r="F449" s="101" t="s">
        <v>249</v>
      </c>
      <c r="G449" s="102">
        <f>Calibração!F33</f>
        <v>979.03868483289773</v>
      </c>
      <c r="H449" s="1022" t="s">
        <v>250</v>
      </c>
      <c r="I449" s="1007"/>
      <c r="J449" s="99">
        <f>'Concentração amostra - Densidad'!B17</f>
        <v>1031</v>
      </c>
      <c r="K449" s="99">
        <f>'Concentração amostra - Densidad'!C17</f>
        <v>66</v>
      </c>
      <c r="L449" s="86"/>
      <c r="M449" s="98" t="s">
        <v>246</v>
      </c>
      <c r="N449" s="159">
        <v>3</v>
      </c>
      <c r="O449" s="98" t="s">
        <v>247</v>
      </c>
      <c r="P449" s="100" t="s">
        <v>248</v>
      </c>
      <c r="Q449" s="101" t="s">
        <v>249</v>
      </c>
      <c r="R449" s="102">
        <f>Calibração!D33</f>
        <v>1631.731141388163</v>
      </c>
      <c r="S449" s="1022" t="s">
        <v>250</v>
      </c>
      <c r="T449" s="1007"/>
      <c r="U449" s="99">
        <f>U401</f>
        <v>1081</v>
      </c>
      <c r="V449" s="99">
        <f>V401</f>
        <v>59</v>
      </c>
      <c r="W449" s="88"/>
      <c r="X449" s="98" t="s">
        <v>246</v>
      </c>
      <c r="Y449" s="159">
        <v>4</v>
      </c>
      <c r="Z449" s="98" t="s">
        <v>247</v>
      </c>
      <c r="AA449" s="100" t="s">
        <v>248</v>
      </c>
      <c r="AB449" s="101" t="s">
        <v>249</v>
      </c>
      <c r="AC449" s="102">
        <f>Calibração!E33</f>
        <v>1223.7983560411221</v>
      </c>
      <c r="AD449" s="1022" t="s">
        <v>250</v>
      </c>
      <c r="AE449" s="1007"/>
      <c r="AF449" s="99">
        <f>'Concentração amostra - Densidad'!B19</f>
        <v>1000</v>
      </c>
      <c r="AG449" s="99">
        <f>'Concentração amostra - Densidad'!C19</f>
        <v>96</v>
      </c>
      <c r="AH449" s="88"/>
      <c r="AI449" s="98" t="s">
        <v>246</v>
      </c>
      <c r="AJ449" s="159">
        <v>5</v>
      </c>
      <c r="AK449" s="98" t="s">
        <v>247</v>
      </c>
      <c r="AL449" s="100" t="s">
        <v>248</v>
      </c>
      <c r="AM449" s="101" t="s">
        <v>249</v>
      </c>
      <c r="AN449" s="102">
        <f>Calibração!F33</f>
        <v>979.03868483289773</v>
      </c>
      <c r="AO449" s="1022" t="s">
        <v>250</v>
      </c>
      <c r="AP449" s="1007"/>
      <c r="AQ449" s="99">
        <f>'Concentração amostra - Densidad'!B68</f>
        <v>0</v>
      </c>
      <c r="AR449" s="146">
        <f>'Concentração amostra - Densidad'!C68</f>
        <v>0</v>
      </c>
      <c r="AS449" s="88"/>
      <c r="AT449" s="98" t="s">
        <v>246</v>
      </c>
      <c r="AU449" s="159">
        <v>4</v>
      </c>
      <c r="AV449" s="98" t="s">
        <v>247</v>
      </c>
      <c r="AW449" s="100" t="s">
        <v>248</v>
      </c>
      <c r="AX449" s="101" t="s">
        <v>249</v>
      </c>
      <c r="AY449" s="102">
        <f>Calibração!E33</f>
        <v>1223.7983560411221</v>
      </c>
      <c r="AZ449" s="1022" t="s">
        <v>250</v>
      </c>
      <c r="BA449" s="1007"/>
      <c r="BB449" s="99">
        <f>'Concentração amostra - Densidad'!B21</f>
        <v>1029</v>
      </c>
      <c r="BC449" s="99">
        <f>'Concentração amostra - Densidad'!C21</f>
        <v>72</v>
      </c>
      <c r="BD449" s="88"/>
      <c r="BE449" s="98" t="s">
        <v>246</v>
      </c>
      <c r="BF449" s="99">
        <v>6</v>
      </c>
      <c r="BG449" s="98" t="s">
        <v>247</v>
      </c>
      <c r="BH449" s="100" t="s">
        <v>248</v>
      </c>
      <c r="BI449" s="101" t="s">
        <v>249</v>
      </c>
      <c r="BJ449" s="102">
        <f>Calibração!G33</f>
        <v>815.8655706940815</v>
      </c>
      <c r="BK449" s="1022" t="s">
        <v>250</v>
      </c>
      <c r="BL449" s="1007"/>
      <c r="BM449" s="99">
        <f>BM401</f>
        <v>1072</v>
      </c>
      <c r="BN449" s="99">
        <f>BN401</f>
        <v>88</v>
      </c>
      <c r="BO449" s="88"/>
      <c r="BP449" s="98" t="s">
        <v>246</v>
      </c>
      <c r="BQ449" s="159">
        <v>7</v>
      </c>
      <c r="BR449" s="98" t="s">
        <v>247</v>
      </c>
      <c r="BS449" s="100" t="s">
        <v>248</v>
      </c>
      <c r="BT449" s="101" t="s">
        <v>249</v>
      </c>
      <c r="BU449" s="102">
        <f>Calibração!H33</f>
        <v>699.31334630921265</v>
      </c>
      <c r="BV449" s="1022" t="s">
        <v>250</v>
      </c>
      <c r="BW449" s="1007"/>
      <c r="BX449" s="99">
        <f>'Concentração amostra - Densidad'!B23</f>
        <v>1065</v>
      </c>
      <c r="BY449" s="99">
        <f>'Concentração amostra - Densidad'!C23</f>
        <v>87</v>
      </c>
      <c r="BZ449" s="1017" t="s">
        <v>296</v>
      </c>
      <c r="CA449" s="88"/>
      <c r="CB449" s="88"/>
      <c r="CC449" s="89"/>
      <c r="CD449" s="89"/>
      <c r="CE449" s="89"/>
      <c r="CF449" s="89"/>
      <c r="CG449" s="89"/>
      <c r="CH449" s="89"/>
      <c r="CI449" s="89"/>
      <c r="CJ449" s="89"/>
      <c r="CK449" s="89"/>
      <c r="CL449" s="89"/>
      <c r="CM449" s="89"/>
      <c r="CN449" s="89"/>
      <c r="CO449" s="89"/>
      <c r="CP449" s="89"/>
      <c r="CQ449" s="89"/>
      <c r="CR449" s="89"/>
      <c r="CS449" s="89"/>
      <c r="CT449" s="89"/>
    </row>
    <row r="450" spans="1:98" ht="15.75" customHeight="1">
      <c r="A450" s="1018"/>
      <c r="B450" s="1024" t="s">
        <v>251</v>
      </c>
      <c r="C450" s="1025"/>
      <c r="D450" s="1021"/>
      <c r="E450" s="92" t="s">
        <v>252</v>
      </c>
      <c r="F450" s="103" t="s">
        <v>253</v>
      </c>
      <c r="G450" s="92" t="s">
        <v>254</v>
      </c>
      <c r="H450" s="104" t="s">
        <v>255</v>
      </c>
      <c r="I450" s="92" t="s">
        <v>256</v>
      </c>
      <c r="J450" s="92" t="s">
        <v>257</v>
      </c>
      <c r="K450" s="97" t="s">
        <v>258</v>
      </c>
      <c r="L450" s="86"/>
      <c r="M450" s="1024" t="s">
        <v>251</v>
      </c>
      <c r="N450" s="1025"/>
      <c r="O450" s="1021"/>
      <c r="P450" s="92" t="s">
        <v>252</v>
      </c>
      <c r="Q450" s="103" t="s">
        <v>253</v>
      </c>
      <c r="R450" s="92" t="s">
        <v>254</v>
      </c>
      <c r="S450" s="104" t="s">
        <v>255</v>
      </c>
      <c r="T450" s="92" t="s">
        <v>256</v>
      </c>
      <c r="U450" s="92" t="s">
        <v>257</v>
      </c>
      <c r="V450" s="97" t="s">
        <v>258</v>
      </c>
      <c r="W450" s="88"/>
      <c r="X450" s="1024" t="s">
        <v>251</v>
      </c>
      <c r="Y450" s="1025"/>
      <c r="Z450" s="1021"/>
      <c r="AA450" s="92" t="s">
        <v>252</v>
      </c>
      <c r="AB450" s="103" t="s">
        <v>253</v>
      </c>
      <c r="AC450" s="92" t="s">
        <v>254</v>
      </c>
      <c r="AD450" s="104" t="s">
        <v>255</v>
      </c>
      <c r="AE450" s="92" t="s">
        <v>256</v>
      </c>
      <c r="AF450" s="92" t="s">
        <v>257</v>
      </c>
      <c r="AG450" s="97" t="s">
        <v>258</v>
      </c>
      <c r="AH450" s="88"/>
      <c r="AI450" s="1024" t="s">
        <v>251</v>
      </c>
      <c r="AJ450" s="1025"/>
      <c r="AK450" s="1021"/>
      <c r="AL450" s="92" t="s">
        <v>252</v>
      </c>
      <c r="AM450" s="103" t="s">
        <v>253</v>
      </c>
      <c r="AN450" s="92" t="s">
        <v>254</v>
      </c>
      <c r="AO450" s="104" t="s">
        <v>255</v>
      </c>
      <c r="AP450" s="92" t="s">
        <v>256</v>
      </c>
      <c r="AQ450" s="92" t="s">
        <v>257</v>
      </c>
      <c r="AR450" s="97" t="s">
        <v>258</v>
      </c>
      <c r="AS450" s="88"/>
      <c r="AT450" s="1024" t="s">
        <v>251</v>
      </c>
      <c r="AU450" s="1025"/>
      <c r="AV450" s="1021"/>
      <c r="AW450" s="92" t="s">
        <v>252</v>
      </c>
      <c r="AX450" s="103" t="s">
        <v>253</v>
      </c>
      <c r="AY450" s="92" t="s">
        <v>254</v>
      </c>
      <c r="AZ450" s="104" t="s">
        <v>255</v>
      </c>
      <c r="BA450" s="92" t="s">
        <v>256</v>
      </c>
      <c r="BB450" s="92" t="s">
        <v>257</v>
      </c>
      <c r="BC450" s="97" t="s">
        <v>258</v>
      </c>
      <c r="BD450" s="88"/>
      <c r="BE450" s="1024" t="s">
        <v>251</v>
      </c>
      <c r="BF450" s="1025"/>
      <c r="BG450" s="1021"/>
      <c r="BH450" s="92" t="s">
        <v>252</v>
      </c>
      <c r="BI450" s="103" t="s">
        <v>253</v>
      </c>
      <c r="BJ450" s="92" t="s">
        <v>254</v>
      </c>
      <c r="BK450" s="104" t="s">
        <v>255</v>
      </c>
      <c r="BL450" s="92" t="s">
        <v>256</v>
      </c>
      <c r="BM450" s="92" t="s">
        <v>257</v>
      </c>
      <c r="BN450" s="97" t="s">
        <v>258</v>
      </c>
      <c r="BO450" s="88"/>
      <c r="BP450" s="1024" t="s">
        <v>251</v>
      </c>
      <c r="BQ450" s="1025"/>
      <c r="BR450" s="1021"/>
      <c r="BS450" s="92" t="s">
        <v>252</v>
      </c>
      <c r="BT450" s="103" t="s">
        <v>253</v>
      </c>
      <c r="BU450" s="92" t="s">
        <v>254</v>
      </c>
      <c r="BV450" s="104" t="s">
        <v>255</v>
      </c>
      <c r="BW450" s="92" t="s">
        <v>256</v>
      </c>
      <c r="BX450" s="92" t="s">
        <v>257</v>
      </c>
      <c r="BY450" s="97" t="s">
        <v>258</v>
      </c>
      <c r="BZ450" s="1018"/>
      <c r="CA450" s="88"/>
      <c r="CB450" s="88"/>
      <c r="CC450" s="89"/>
      <c r="CD450" s="89"/>
      <c r="CE450" s="89"/>
      <c r="CF450" s="89"/>
      <c r="CG450" s="89"/>
      <c r="CH450" s="89"/>
      <c r="CI450" s="89"/>
      <c r="CJ450" s="89"/>
      <c r="CK450" s="89"/>
      <c r="CL450" s="89"/>
      <c r="CM450" s="89"/>
      <c r="CN450" s="89"/>
      <c r="CO450" s="89"/>
      <c r="CP450" s="89"/>
      <c r="CQ450" s="89"/>
      <c r="CR450" s="89"/>
      <c r="CS450" s="89"/>
      <c r="CT450" s="89"/>
    </row>
    <row r="451" spans="1:98" ht="15.75" customHeight="1">
      <c r="A451" s="1018"/>
      <c r="B451" s="1026" t="s">
        <v>20</v>
      </c>
      <c r="C451" s="1009"/>
      <c r="D451" s="1010"/>
      <c r="E451" s="160">
        <v>0</v>
      </c>
      <c r="F451" s="106">
        <f t="shared" ref="F451:F491" si="329">F403</f>
        <v>6.8181818181818183</v>
      </c>
      <c r="G451" s="107">
        <f t="shared" ref="G451:G491" si="330">E451*F451</f>
        <v>0</v>
      </c>
      <c r="H451" s="108">
        <f t="shared" ref="H451:H491" si="331">$G$449</f>
        <v>979.03868483289773</v>
      </c>
      <c r="I451" s="109">
        <f t="shared" ref="I451:I491" si="332">G451*H451</f>
        <v>0</v>
      </c>
      <c r="J451" s="110">
        <f t="shared" ref="J451:J491" si="333">$J$401/$K$401</f>
        <v>15.621212121212121</v>
      </c>
      <c r="K451" s="111">
        <f t="shared" ref="K451:K491" si="334">I451/J451</f>
        <v>0</v>
      </c>
      <c r="L451" s="86"/>
      <c r="M451" s="1026" t="s">
        <v>20</v>
      </c>
      <c r="N451" s="1009"/>
      <c r="O451" s="1010"/>
      <c r="P451" s="160">
        <v>2</v>
      </c>
      <c r="Q451" s="106">
        <f>'Cél.por tricoma'!CU52</f>
        <v>5.0666666666666664</v>
      </c>
      <c r="R451" s="107">
        <f t="shared" ref="R451:R460" si="335">P451*Q451</f>
        <v>10.133333333333333</v>
      </c>
      <c r="S451" s="108">
        <f t="shared" ref="S451:S491" si="336">$R$449</f>
        <v>1631.731141388163</v>
      </c>
      <c r="T451" s="109">
        <f t="shared" ref="T451:T491" si="337">R451*S451</f>
        <v>16534.875566066719</v>
      </c>
      <c r="U451" s="110">
        <f t="shared" ref="U451:U491" si="338">$U$401/$V$401</f>
        <v>18.322033898305083</v>
      </c>
      <c r="V451" s="111">
        <f t="shared" ref="V451:V491" si="339">T451/U451</f>
        <v>902.45851840697185</v>
      </c>
      <c r="W451" s="88"/>
      <c r="X451" s="1026" t="s">
        <v>20</v>
      </c>
      <c r="Y451" s="1009"/>
      <c r="Z451" s="1010"/>
      <c r="AA451" s="160">
        <v>0</v>
      </c>
      <c r="AB451" s="106">
        <f>'Cél.por tricoma'!CU98</f>
        <v>3.9166666666666665</v>
      </c>
      <c r="AC451" s="107">
        <f t="shared" ref="AC451:AC490" si="340">AA451*AB451</f>
        <v>0</v>
      </c>
      <c r="AD451" s="108">
        <f t="shared" ref="AD451:AD491" si="341">$AC$449</f>
        <v>1223.7983560411221</v>
      </c>
      <c r="AE451" s="109">
        <f t="shared" ref="AE451:AE491" si="342">AC451*AD451</f>
        <v>0</v>
      </c>
      <c r="AF451" s="110">
        <f t="shared" ref="AF451:AF491" si="343">$AF$401/$AG$401</f>
        <v>10.416666666666666</v>
      </c>
      <c r="AG451" s="111">
        <f t="shared" ref="AG451:AG491" si="344">AE451/AF451</f>
        <v>0</v>
      </c>
      <c r="AH451" s="88"/>
      <c r="AI451" s="1026" t="s">
        <v>20</v>
      </c>
      <c r="AJ451" s="1009"/>
      <c r="AK451" s="1010"/>
      <c r="AL451" s="160">
        <v>0</v>
      </c>
      <c r="AM451" s="106">
        <f t="shared" ref="AM451:AM491" si="345">AM403</f>
        <v>4</v>
      </c>
      <c r="AN451" s="107">
        <f t="shared" ref="AN451:AN491" si="346">AL451*AM451</f>
        <v>0</v>
      </c>
      <c r="AO451" s="108">
        <f t="shared" ref="AO451:AO491" si="347">$AN$449</f>
        <v>979.03868483289773</v>
      </c>
      <c r="AP451" s="109">
        <f>AN451*AO451</f>
        <v>0</v>
      </c>
      <c r="AQ451" s="110">
        <f t="shared" ref="AQ451:AQ491" si="348">$AQ$401/$AR$401</f>
        <v>11.47191011235955</v>
      </c>
      <c r="AR451" s="111">
        <f t="shared" ref="AR451:AR491" si="349">AP451/AQ451</f>
        <v>0</v>
      </c>
      <c r="AS451" s="88"/>
      <c r="AT451" s="1026" t="s">
        <v>20</v>
      </c>
      <c r="AU451" s="1009"/>
      <c r="AV451" s="1010"/>
      <c r="AW451" s="160">
        <v>0</v>
      </c>
      <c r="AX451" s="106">
        <f t="shared" ref="AX451:AX491" si="350">AX403</f>
        <v>5.4285714285714288</v>
      </c>
      <c r="AY451" s="107">
        <f t="shared" ref="AY451:AY491" si="351">AW451*AX451</f>
        <v>0</v>
      </c>
      <c r="AZ451" s="108">
        <f t="shared" ref="AZ451:AZ491" si="352">$AY$449</f>
        <v>1223.7983560411221</v>
      </c>
      <c r="BA451" s="109">
        <f t="shared" ref="BA451:BA491" si="353">AY451*AZ451</f>
        <v>0</v>
      </c>
      <c r="BB451" s="110">
        <f t="shared" ref="BB451:BB491" si="354">$BB$401/$BC$401</f>
        <v>14.291666666666666</v>
      </c>
      <c r="BC451" s="111">
        <f t="shared" ref="BC451:BC491" si="355">BA451/BB451</f>
        <v>0</v>
      </c>
      <c r="BD451" s="88"/>
      <c r="BE451" s="1026" t="s">
        <v>20</v>
      </c>
      <c r="BF451" s="1009"/>
      <c r="BG451" s="1010"/>
      <c r="BH451" s="160">
        <v>0</v>
      </c>
      <c r="BI451" s="106">
        <f t="shared" ref="BI451:BI491" si="356">BI403</f>
        <v>4.666666666666667</v>
      </c>
      <c r="BJ451" s="107">
        <f>BH452*BI452</f>
        <v>33.217391304347828</v>
      </c>
      <c r="BK451" s="108">
        <f>$BJ$449</f>
        <v>815.8655706940815</v>
      </c>
      <c r="BL451" s="109">
        <f t="shared" ref="BL451:BL491" si="357">BJ451*BK451</f>
        <v>27100.925913490362</v>
      </c>
      <c r="BM451" s="112">
        <f t="shared" ref="BM451:BM491" si="358">$BM$401/$BN$401</f>
        <v>12.181818181818182</v>
      </c>
      <c r="BN451" s="111">
        <f t="shared" ref="BN451:BN491" si="359">BL451/BM451</f>
        <v>2224.7028734954774</v>
      </c>
      <c r="BO451" s="88"/>
      <c r="BP451" s="1026" t="s">
        <v>20</v>
      </c>
      <c r="BQ451" s="1009"/>
      <c r="BR451" s="1010"/>
      <c r="BS451" s="160">
        <v>2</v>
      </c>
      <c r="BT451" s="106">
        <f t="shared" ref="BT451:BT490" si="360">BT403</f>
        <v>3.5</v>
      </c>
      <c r="BU451" s="107">
        <f t="shared" ref="BU451:BU491" si="361">BS451*BT451</f>
        <v>7</v>
      </c>
      <c r="BV451" s="108">
        <f t="shared" ref="BV451:BV491" si="362">$BU$449</f>
        <v>699.31334630921265</v>
      </c>
      <c r="BW451" s="109">
        <f t="shared" ref="BW451:BW491" si="363">BU451*BV451</f>
        <v>4895.1934241644885</v>
      </c>
      <c r="BX451" s="112">
        <f t="shared" ref="BX451:BX491" si="364">$BX$401/$BY$401</f>
        <v>12.241379310344827</v>
      </c>
      <c r="BY451" s="111">
        <f t="shared" ref="BY451:BY491" si="365">BW451/BX451</f>
        <v>399.88904028385963</v>
      </c>
      <c r="BZ451" s="1018"/>
      <c r="CA451" s="88"/>
      <c r="CB451" s="88"/>
      <c r="CC451" s="89"/>
      <c r="CD451" s="89"/>
      <c r="CE451" s="89"/>
      <c r="CF451" s="89"/>
      <c r="CG451" s="89"/>
      <c r="CH451" s="89"/>
      <c r="CI451" s="89"/>
      <c r="CJ451" s="89"/>
      <c r="CK451" s="89"/>
      <c r="CL451" s="89"/>
      <c r="CM451" s="89"/>
      <c r="CN451" s="89"/>
      <c r="CO451" s="89"/>
      <c r="CP451" s="89"/>
      <c r="CQ451" s="89"/>
      <c r="CR451" s="89"/>
      <c r="CS451" s="89"/>
      <c r="CT451" s="89"/>
    </row>
    <row r="452" spans="1:98" ht="15.75" customHeight="1">
      <c r="A452" s="1018"/>
      <c r="B452" s="1026" t="s">
        <v>143</v>
      </c>
      <c r="C452" s="1009"/>
      <c r="D452" s="1010"/>
      <c r="E452" s="161">
        <v>4</v>
      </c>
      <c r="F452" s="106">
        <f t="shared" si="329"/>
        <v>11.421052631578947</v>
      </c>
      <c r="G452" s="107">
        <f t="shared" si="330"/>
        <v>45.684210526315788</v>
      </c>
      <c r="H452" s="108">
        <f t="shared" si="331"/>
        <v>979.03868483289773</v>
      </c>
      <c r="I452" s="109">
        <f t="shared" si="332"/>
        <v>44726.609391313432</v>
      </c>
      <c r="J452" s="110">
        <f t="shared" si="333"/>
        <v>15.621212121212121</v>
      </c>
      <c r="K452" s="111">
        <f t="shared" si="334"/>
        <v>2863.1971094342257</v>
      </c>
      <c r="L452" s="86"/>
      <c r="M452" s="1026" t="s">
        <v>143</v>
      </c>
      <c r="N452" s="1009"/>
      <c r="O452" s="1010"/>
      <c r="P452" s="161">
        <v>0</v>
      </c>
      <c r="Q452" s="106">
        <f>'Cél.por tricoma'!CU53</f>
        <v>28.214285714285715</v>
      </c>
      <c r="R452" s="107">
        <f t="shared" si="335"/>
        <v>0</v>
      </c>
      <c r="S452" s="108">
        <f t="shared" si="336"/>
        <v>1631.731141388163</v>
      </c>
      <c r="T452" s="109">
        <f t="shared" si="337"/>
        <v>0</v>
      </c>
      <c r="U452" s="110">
        <f t="shared" si="338"/>
        <v>18.322033898305083</v>
      </c>
      <c r="V452" s="111">
        <f t="shared" si="339"/>
        <v>0</v>
      </c>
      <c r="W452" s="88"/>
      <c r="X452" s="1026" t="s">
        <v>143</v>
      </c>
      <c r="Y452" s="1009"/>
      <c r="Z452" s="1010"/>
      <c r="AA452" s="161">
        <v>0</v>
      </c>
      <c r="AB452" s="106">
        <f>'Cél.por tricoma'!CU99</f>
        <v>10.625</v>
      </c>
      <c r="AC452" s="107">
        <f t="shared" si="340"/>
        <v>0</v>
      </c>
      <c r="AD452" s="108">
        <f t="shared" si="341"/>
        <v>1223.7983560411221</v>
      </c>
      <c r="AE452" s="109">
        <f t="shared" si="342"/>
        <v>0</v>
      </c>
      <c r="AF452" s="110">
        <f t="shared" si="343"/>
        <v>10.416666666666666</v>
      </c>
      <c r="AG452" s="111">
        <f t="shared" si="344"/>
        <v>0</v>
      </c>
      <c r="AH452" s="88"/>
      <c r="AI452" s="1026" t="s">
        <v>143</v>
      </c>
      <c r="AJ452" s="1009"/>
      <c r="AK452" s="1010"/>
      <c r="AL452" s="161">
        <v>0</v>
      </c>
      <c r="AM452" s="106">
        <f t="shared" si="345"/>
        <v>13.272727272727273</v>
      </c>
      <c r="AN452" s="107">
        <f t="shared" si="346"/>
        <v>0</v>
      </c>
      <c r="AO452" s="108">
        <f t="shared" si="347"/>
        <v>979.03868483289773</v>
      </c>
      <c r="AP452" s="109">
        <f>AN451*AO452</f>
        <v>0</v>
      </c>
      <c r="AQ452" s="110">
        <f t="shared" si="348"/>
        <v>11.47191011235955</v>
      </c>
      <c r="AR452" s="111">
        <f t="shared" si="349"/>
        <v>0</v>
      </c>
      <c r="AS452" s="88"/>
      <c r="AT452" s="1026" t="s">
        <v>143</v>
      </c>
      <c r="AU452" s="1009"/>
      <c r="AV452" s="1010"/>
      <c r="AW452" s="161">
        <v>7</v>
      </c>
      <c r="AX452" s="106">
        <f t="shared" si="350"/>
        <v>14.633333333333333</v>
      </c>
      <c r="AY452" s="107">
        <f t="shared" si="351"/>
        <v>102.43333333333334</v>
      </c>
      <c r="AZ452" s="108">
        <f t="shared" si="352"/>
        <v>1223.7983560411221</v>
      </c>
      <c r="BA452" s="109">
        <f t="shared" si="353"/>
        <v>125357.74493714562</v>
      </c>
      <c r="BB452" s="110">
        <f t="shared" si="354"/>
        <v>14.291666666666666</v>
      </c>
      <c r="BC452" s="111">
        <f t="shared" si="355"/>
        <v>8771.3874008498387</v>
      </c>
      <c r="BD452" s="88"/>
      <c r="BE452" s="1026" t="s">
        <v>143</v>
      </c>
      <c r="BF452" s="1009"/>
      <c r="BG452" s="1010"/>
      <c r="BH452" s="161">
        <v>2</v>
      </c>
      <c r="BI452" s="106">
        <f t="shared" si="356"/>
        <v>16.608695652173914</v>
      </c>
      <c r="BJ452" s="107">
        <f>BH453*BI453</f>
        <v>143.42857142857142</v>
      </c>
      <c r="BK452" s="108">
        <f>Calibração!$G$33</f>
        <v>815.8655706940815</v>
      </c>
      <c r="BL452" s="109">
        <f t="shared" si="357"/>
        <v>117018.43328240825</v>
      </c>
      <c r="BM452" s="112">
        <f t="shared" si="358"/>
        <v>12.181818181818182</v>
      </c>
      <c r="BN452" s="111">
        <f t="shared" si="359"/>
        <v>9605.9907918394838</v>
      </c>
      <c r="BO452" s="88"/>
      <c r="BP452" s="1026" t="s">
        <v>143</v>
      </c>
      <c r="BQ452" s="1009"/>
      <c r="BR452" s="1010"/>
      <c r="BS452" s="161">
        <v>0</v>
      </c>
      <c r="BT452" s="106">
        <f t="shared" si="360"/>
        <v>18.333333333333332</v>
      </c>
      <c r="BU452" s="107">
        <f t="shared" si="361"/>
        <v>0</v>
      </c>
      <c r="BV452" s="108">
        <f t="shared" si="362"/>
        <v>699.31334630921265</v>
      </c>
      <c r="BW452" s="109">
        <f t="shared" si="363"/>
        <v>0</v>
      </c>
      <c r="BX452" s="112">
        <f t="shared" si="364"/>
        <v>12.241379310344827</v>
      </c>
      <c r="BY452" s="111">
        <f t="shared" si="365"/>
        <v>0</v>
      </c>
      <c r="BZ452" s="1018"/>
      <c r="CA452" s="88"/>
      <c r="CB452" s="88"/>
      <c r="CC452" s="89"/>
      <c r="CD452" s="89"/>
      <c r="CE452" s="89"/>
      <c r="CF452" s="89"/>
      <c r="CG452" s="89"/>
      <c r="CH452" s="89"/>
      <c r="CI452" s="89"/>
      <c r="CJ452" s="89"/>
      <c r="CK452" s="89"/>
      <c r="CL452" s="89"/>
      <c r="CM452" s="89"/>
      <c r="CN452" s="89"/>
      <c r="CO452" s="89"/>
      <c r="CP452" s="89"/>
      <c r="CQ452" s="89"/>
      <c r="CR452" s="89"/>
      <c r="CS452" s="89"/>
      <c r="CT452" s="89"/>
    </row>
    <row r="453" spans="1:98" ht="15.75" customHeight="1">
      <c r="A453" s="1018"/>
      <c r="B453" s="1016" t="s">
        <v>152</v>
      </c>
      <c r="C453" s="1009"/>
      <c r="D453" s="1010"/>
      <c r="E453" s="161">
        <v>2</v>
      </c>
      <c r="F453" s="106">
        <f t="shared" si="329"/>
        <v>35.56666666666667</v>
      </c>
      <c r="G453" s="107">
        <f t="shared" si="330"/>
        <v>71.13333333333334</v>
      </c>
      <c r="H453" s="108">
        <f t="shared" si="331"/>
        <v>979.03868483289773</v>
      </c>
      <c r="I453" s="109">
        <f t="shared" si="332"/>
        <v>69642.2851144468</v>
      </c>
      <c r="J453" s="110">
        <f t="shared" si="333"/>
        <v>15.621212121212121</v>
      </c>
      <c r="K453" s="111">
        <f t="shared" si="334"/>
        <v>4458.1870199354889</v>
      </c>
      <c r="L453" s="86"/>
      <c r="M453" s="1016" t="s">
        <v>152</v>
      </c>
      <c r="N453" s="1009"/>
      <c r="O453" s="1010"/>
      <c r="P453" s="161">
        <v>2</v>
      </c>
      <c r="Q453" s="106">
        <f>'Cél.por tricoma'!CU54</f>
        <v>24.233333333333334</v>
      </c>
      <c r="R453" s="107">
        <f t="shared" si="335"/>
        <v>48.466666666666669</v>
      </c>
      <c r="S453" s="108">
        <f t="shared" si="336"/>
        <v>1631.731141388163</v>
      </c>
      <c r="T453" s="109">
        <f t="shared" si="337"/>
        <v>79084.569319279632</v>
      </c>
      <c r="U453" s="110">
        <f t="shared" si="338"/>
        <v>18.322033898305083</v>
      </c>
      <c r="V453" s="111">
        <f t="shared" si="339"/>
        <v>4316.3640979070296</v>
      </c>
      <c r="W453" s="88"/>
      <c r="X453" s="1016" t="s">
        <v>152</v>
      </c>
      <c r="Y453" s="1009"/>
      <c r="Z453" s="1010"/>
      <c r="AA453" s="161">
        <v>0</v>
      </c>
      <c r="AB453" s="106">
        <f>'Cél.por tricoma'!CU100</f>
        <v>32.68181818181818</v>
      </c>
      <c r="AC453" s="107">
        <f t="shared" si="340"/>
        <v>0</v>
      </c>
      <c r="AD453" s="108">
        <f t="shared" si="341"/>
        <v>1223.7983560411221</v>
      </c>
      <c r="AE453" s="109">
        <f t="shared" si="342"/>
        <v>0</v>
      </c>
      <c r="AF453" s="110">
        <f t="shared" si="343"/>
        <v>10.416666666666666</v>
      </c>
      <c r="AG453" s="111">
        <f t="shared" si="344"/>
        <v>0</v>
      </c>
      <c r="AH453" s="88"/>
      <c r="AI453" s="1016" t="s">
        <v>152</v>
      </c>
      <c r="AJ453" s="1009"/>
      <c r="AK453" s="1010"/>
      <c r="AL453" s="161">
        <v>1</v>
      </c>
      <c r="AM453" s="106">
        <f t="shared" si="345"/>
        <v>30.6875</v>
      </c>
      <c r="AN453" s="107">
        <f t="shared" si="346"/>
        <v>30.6875</v>
      </c>
      <c r="AO453" s="108">
        <f t="shared" si="347"/>
        <v>979.03868483289773</v>
      </c>
      <c r="AP453" s="109">
        <f>AN452*AO453</f>
        <v>0</v>
      </c>
      <c r="AQ453" s="110">
        <f t="shared" si="348"/>
        <v>11.47191011235955</v>
      </c>
      <c r="AR453" s="111">
        <f t="shared" si="349"/>
        <v>0</v>
      </c>
      <c r="AS453" s="88"/>
      <c r="AT453" s="1016" t="s">
        <v>152</v>
      </c>
      <c r="AU453" s="1009"/>
      <c r="AV453" s="1010"/>
      <c r="AW453" s="161">
        <v>0</v>
      </c>
      <c r="AX453" s="106">
        <f t="shared" si="350"/>
        <v>32</v>
      </c>
      <c r="AY453" s="107">
        <f t="shared" si="351"/>
        <v>0</v>
      </c>
      <c r="AZ453" s="108">
        <f t="shared" si="352"/>
        <v>1223.7983560411221</v>
      </c>
      <c r="BA453" s="109">
        <f t="shared" si="353"/>
        <v>0</v>
      </c>
      <c r="BB453" s="110">
        <f t="shared" si="354"/>
        <v>14.291666666666666</v>
      </c>
      <c r="BC453" s="111">
        <f t="shared" si="355"/>
        <v>0</v>
      </c>
      <c r="BD453" s="88"/>
      <c r="BE453" s="1016" t="s">
        <v>152</v>
      </c>
      <c r="BF453" s="1009"/>
      <c r="BG453" s="1010"/>
      <c r="BH453" s="161">
        <v>4</v>
      </c>
      <c r="BI453" s="106">
        <f t="shared" si="356"/>
        <v>35.857142857142854</v>
      </c>
      <c r="BJ453" s="107">
        <f>BH454*BI454</f>
        <v>56.699999999999996</v>
      </c>
      <c r="BK453" s="108">
        <f>Calibração!$G$33</f>
        <v>815.8655706940815</v>
      </c>
      <c r="BL453" s="109">
        <f t="shared" si="357"/>
        <v>46259.577858354416</v>
      </c>
      <c r="BM453" s="112">
        <f t="shared" si="358"/>
        <v>12.181818181818182</v>
      </c>
      <c r="BN453" s="111">
        <f t="shared" si="359"/>
        <v>3797.428033148497</v>
      </c>
      <c r="BO453" s="88"/>
      <c r="BP453" s="1016" t="s">
        <v>152</v>
      </c>
      <c r="BQ453" s="1009"/>
      <c r="BR453" s="1010"/>
      <c r="BS453" s="161">
        <v>7</v>
      </c>
      <c r="BT453" s="106">
        <f t="shared" si="360"/>
        <v>28.9</v>
      </c>
      <c r="BU453" s="107">
        <f t="shared" si="361"/>
        <v>202.29999999999998</v>
      </c>
      <c r="BV453" s="108">
        <f t="shared" si="362"/>
        <v>699.31334630921265</v>
      </c>
      <c r="BW453" s="109">
        <f t="shared" si="363"/>
        <v>141471.0899583537</v>
      </c>
      <c r="BX453" s="112">
        <f t="shared" si="364"/>
        <v>12.241379310344827</v>
      </c>
      <c r="BY453" s="111">
        <f t="shared" si="365"/>
        <v>11556.793264203541</v>
      </c>
      <c r="BZ453" s="1018"/>
      <c r="CA453" s="88"/>
      <c r="CB453" s="88"/>
      <c r="CC453" s="89"/>
      <c r="CD453" s="89"/>
      <c r="CE453" s="89"/>
      <c r="CF453" s="89"/>
      <c r="CG453" s="89"/>
      <c r="CH453" s="89"/>
      <c r="CI453" s="89"/>
      <c r="CJ453" s="89"/>
      <c r="CK453" s="89"/>
      <c r="CL453" s="89"/>
      <c r="CM453" s="89"/>
      <c r="CN453" s="89"/>
      <c r="CO453" s="89"/>
      <c r="CP453" s="89"/>
      <c r="CQ453" s="89"/>
      <c r="CR453" s="89"/>
      <c r="CS453" s="89"/>
      <c r="CT453" s="89"/>
    </row>
    <row r="454" spans="1:98" ht="15.75" customHeight="1">
      <c r="A454" s="1018"/>
      <c r="B454" s="1016" t="s">
        <v>158</v>
      </c>
      <c r="C454" s="1009"/>
      <c r="D454" s="1010"/>
      <c r="E454" s="161">
        <v>7</v>
      </c>
      <c r="F454" s="155">
        <f t="shared" si="329"/>
        <v>20.380555555555556</v>
      </c>
      <c r="G454" s="107">
        <f t="shared" si="330"/>
        <v>142.66388888888889</v>
      </c>
      <c r="H454" s="108">
        <f t="shared" si="331"/>
        <v>979.03868483289773</v>
      </c>
      <c r="I454" s="109">
        <f t="shared" si="332"/>
        <v>139673.46615092442</v>
      </c>
      <c r="J454" s="110">
        <f t="shared" si="333"/>
        <v>15.621212121212121</v>
      </c>
      <c r="K454" s="111">
        <f t="shared" si="334"/>
        <v>8941.2694141231932</v>
      </c>
      <c r="L454" s="86"/>
      <c r="M454" s="1016" t="s">
        <v>158</v>
      </c>
      <c r="N454" s="1009"/>
      <c r="O454" s="1010"/>
      <c r="P454" s="161">
        <v>4</v>
      </c>
      <c r="Q454" s="155">
        <f>'Cél.por tricoma'!M378</f>
        <v>2.5215343086032744</v>
      </c>
      <c r="R454" s="107">
        <f t="shared" si="335"/>
        <v>10.086137234413098</v>
      </c>
      <c r="S454" s="108">
        <f t="shared" si="336"/>
        <v>1631.731141388163</v>
      </c>
      <c r="T454" s="109">
        <f t="shared" si="337"/>
        <v>16457.864221706535</v>
      </c>
      <c r="U454" s="110">
        <f t="shared" si="338"/>
        <v>18.322033898305083</v>
      </c>
      <c r="V454" s="111">
        <f t="shared" si="339"/>
        <v>898.25530904781283</v>
      </c>
      <c r="W454" s="88"/>
      <c r="X454" s="1016" t="s">
        <v>158</v>
      </c>
      <c r="Y454" s="1009"/>
      <c r="Z454" s="1010"/>
      <c r="AA454" s="161">
        <v>5</v>
      </c>
      <c r="AB454" s="106">
        <f>'Cél.por tricoma'!CU101</f>
        <v>4</v>
      </c>
      <c r="AC454" s="107">
        <f t="shared" si="340"/>
        <v>20</v>
      </c>
      <c r="AD454" s="108">
        <f t="shared" si="341"/>
        <v>1223.7983560411221</v>
      </c>
      <c r="AE454" s="109">
        <f t="shared" si="342"/>
        <v>24475.967120822443</v>
      </c>
      <c r="AF454" s="110">
        <f t="shared" si="343"/>
        <v>10.416666666666666</v>
      </c>
      <c r="AG454" s="111">
        <f t="shared" si="344"/>
        <v>2349.6928435989548</v>
      </c>
      <c r="AH454" s="88"/>
      <c r="AI454" s="1016" t="s">
        <v>158</v>
      </c>
      <c r="AJ454" s="1009"/>
      <c r="AK454" s="1010"/>
      <c r="AL454" s="161">
        <v>3</v>
      </c>
      <c r="AM454" s="106">
        <f t="shared" si="345"/>
        <v>10.5</v>
      </c>
      <c r="AN454" s="107">
        <f t="shared" si="346"/>
        <v>31.5</v>
      </c>
      <c r="AO454" s="108">
        <f t="shared" si="347"/>
        <v>979.03868483289773</v>
      </c>
      <c r="AP454" s="109">
        <f>AN453*AO454</f>
        <v>30044.24964080955</v>
      </c>
      <c r="AQ454" s="110">
        <f t="shared" si="348"/>
        <v>11.47191011235955</v>
      </c>
      <c r="AR454" s="111">
        <f t="shared" si="349"/>
        <v>2618.9404681998531</v>
      </c>
      <c r="AS454" s="88"/>
      <c r="AT454" s="1016" t="s">
        <v>158</v>
      </c>
      <c r="AU454" s="1009"/>
      <c r="AV454" s="1010"/>
      <c r="AW454" s="161">
        <v>2</v>
      </c>
      <c r="AX454" s="155">
        <f t="shared" si="350"/>
        <v>8.1</v>
      </c>
      <c r="AY454" s="107">
        <f t="shared" si="351"/>
        <v>16.2</v>
      </c>
      <c r="AZ454" s="108">
        <f t="shared" si="352"/>
        <v>1223.7983560411221</v>
      </c>
      <c r="BA454" s="109">
        <f t="shared" si="353"/>
        <v>19825.533367866177</v>
      </c>
      <c r="BB454" s="110">
        <f t="shared" si="354"/>
        <v>14.291666666666666</v>
      </c>
      <c r="BC454" s="111">
        <f t="shared" si="355"/>
        <v>1387.2093318623565</v>
      </c>
      <c r="BD454" s="88"/>
      <c r="BE454" s="1016" t="s">
        <v>158</v>
      </c>
      <c r="BF454" s="1009"/>
      <c r="BG454" s="1010"/>
      <c r="BH454" s="161">
        <v>7</v>
      </c>
      <c r="BI454" s="155">
        <f t="shared" si="356"/>
        <v>8.1</v>
      </c>
      <c r="BJ454" s="107">
        <f t="shared" ref="BJ454:BJ491" si="366">BH454*BI454</f>
        <v>56.699999999999996</v>
      </c>
      <c r="BK454" s="108">
        <f>Calibração!$G$33</f>
        <v>815.8655706940815</v>
      </c>
      <c r="BL454" s="109">
        <f t="shared" si="357"/>
        <v>46259.577858354416</v>
      </c>
      <c r="BM454" s="112">
        <f t="shared" si="358"/>
        <v>12.181818181818182</v>
      </c>
      <c r="BN454" s="111">
        <f t="shared" si="359"/>
        <v>3797.428033148497</v>
      </c>
      <c r="BO454" s="88"/>
      <c r="BP454" s="1016" t="s">
        <v>158</v>
      </c>
      <c r="BQ454" s="1009"/>
      <c r="BR454" s="1010"/>
      <c r="BS454" s="161">
        <v>5</v>
      </c>
      <c r="BT454" s="155">
        <f t="shared" si="360"/>
        <v>8.1</v>
      </c>
      <c r="BU454" s="107">
        <f t="shared" si="361"/>
        <v>40.5</v>
      </c>
      <c r="BV454" s="108">
        <f t="shared" si="362"/>
        <v>699.31334630921265</v>
      </c>
      <c r="BW454" s="109">
        <f t="shared" si="363"/>
        <v>28322.19052552311</v>
      </c>
      <c r="BX454" s="112">
        <f t="shared" si="364"/>
        <v>12.241379310344827</v>
      </c>
      <c r="BY454" s="111">
        <f t="shared" si="365"/>
        <v>2313.6437330709018</v>
      </c>
      <c r="BZ454" s="1018"/>
      <c r="CA454" s="88"/>
      <c r="CB454" s="88"/>
      <c r="CC454" s="89"/>
      <c r="CD454" s="89"/>
      <c r="CE454" s="89"/>
      <c r="CF454" s="89"/>
      <c r="CG454" s="89"/>
      <c r="CH454" s="89"/>
      <c r="CI454" s="89"/>
      <c r="CJ454" s="89"/>
      <c r="CK454" s="89"/>
      <c r="CL454" s="89"/>
      <c r="CM454" s="89"/>
      <c r="CN454" s="89"/>
      <c r="CO454" s="89"/>
      <c r="CP454" s="89"/>
      <c r="CQ454" s="89"/>
      <c r="CR454" s="89"/>
      <c r="CS454" s="89"/>
      <c r="CT454" s="89"/>
    </row>
    <row r="455" spans="1:98" ht="15.75" customHeight="1">
      <c r="A455" s="1018"/>
      <c r="B455" s="1016" t="s">
        <v>30</v>
      </c>
      <c r="C455" s="1009"/>
      <c r="D455" s="1010"/>
      <c r="E455" s="163">
        <v>2</v>
      </c>
      <c r="F455" s="106">
        <f t="shared" si="329"/>
        <v>2.8333333333333335</v>
      </c>
      <c r="G455" s="107">
        <f t="shared" si="330"/>
        <v>5.666666666666667</v>
      </c>
      <c r="H455" s="108">
        <f t="shared" si="331"/>
        <v>979.03868483289773</v>
      </c>
      <c r="I455" s="109">
        <f t="shared" si="332"/>
        <v>5547.8858807197539</v>
      </c>
      <c r="J455" s="110">
        <f t="shared" si="333"/>
        <v>15.621212121212121</v>
      </c>
      <c r="K455" s="111">
        <f t="shared" si="334"/>
        <v>355.15079352813166</v>
      </c>
      <c r="L455" s="86"/>
      <c r="M455" s="1016" t="s">
        <v>30</v>
      </c>
      <c r="N455" s="1009"/>
      <c r="O455" s="1010"/>
      <c r="P455" s="163">
        <v>7</v>
      </c>
      <c r="Q455" s="106">
        <f>'Cél.por tricoma'!CU56</f>
        <v>2.5333333333333332</v>
      </c>
      <c r="R455" s="107">
        <f t="shared" si="335"/>
        <v>17.733333333333334</v>
      </c>
      <c r="S455" s="108">
        <f t="shared" si="336"/>
        <v>1631.731141388163</v>
      </c>
      <c r="T455" s="109">
        <f t="shared" si="337"/>
        <v>28936.032240616758</v>
      </c>
      <c r="U455" s="110">
        <f t="shared" si="338"/>
        <v>18.322033898305083</v>
      </c>
      <c r="V455" s="111">
        <f t="shared" si="339"/>
        <v>1579.3024072122007</v>
      </c>
      <c r="W455" s="88"/>
      <c r="X455" s="1016" t="s">
        <v>30</v>
      </c>
      <c r="Y455" s="1009"/>
      <c r="Z455" s="1010"/>
      <c r="AA455" s="163">
        <v>0</v>
      </c>
      <c r="AB455" s="106">
        <f>'Cél.por tricoma'!CU102</f>
        <v>2.1</v>
      </c>
      <c r="AC455" s="107">
        <f t="shared" si="340"/>
        <v>0</v>
      </c>
      <c r="AD455" s="108">
        <f t="shared" si="341"/>
        <v>1223.7983560411221</v>
      </c>
      <c r="AE455" s="109">
        <f t="shared" si="342"/>
        <v>0</v>
      </c>
      <c r="AF455" s="110">
        <f t="shared" si="343"/>
        <v>10.416666666666666</v>
      </c>
      <c r="AG455" s="111">
        <f t="shared" si="344"/>
        <v>0</v>
      </c>
      <c r="AH455" s="88"/>
      <c r="AI455" s="1016" t="s">
        <v>30</v>
      </c>
      <c r="AJ455" s="1009"/>
      <c r="AK455" s="1010"/>
      <c r="AL455" s="163">
        <v>8</v>
      </c>
      <c r="AM455" s="106">
        <f t="shared" si="345"/>
        <v>1.9333333333333333</v>
      </c>
      <c r="AN455" s="107">
        <f t="shared" si="346"/>
        <v>15.466666666666667</v>
      </c>
      <c r="AO455" s="108">
        <f t="shared" si="347"/>
        <v>979.03868483289773</v>
      </c>
      <c r="AP455" s="109">
        <f t="shared" ref="AP455:AP491" si="367">AN455*AO455</f>
        <v>15142.464992082152</v>
      </c>
      <c r="AQ455" s="110">
        <f t="shared" si="348"/>
        <v>11.47191011235955</v>
      </c>
      <c r="AR455" s="111">
        <f t="shared" si="349"/>
        <v>1319.9602196819899</v>
      </c>
      <c r="AS455" s="88"/>
      <c r="AT455" s="1016" t="s">
        <v>30</v>
      </c>
      <c r="AU455" s="1009"/>
      <c r="AV455" s="1010"/>
      <c r="AW455" s="163">
        <v>0</v>
      </c>
      <c r="AX455" s="106">
        <f t="shared" si="350"/>
        <v>2.8</v>
      </c>
      <c r="AY455" s="107">
        <f t="shared" si="351"/>
        <v>0</v>
      </c>
      <c r="AZ455" s="108">
        <f t="shared" si="352"/>
        <v>1223.7983560411221</v>
      </c>
      <c r="BA455" s="109">
        <f t="shared" si="353"/>
        <v>0</v>
      </c>
      <c r="BB455" s="110">
        <f t="shared" si="354"/>
        <v>14.291666666666666</v>
      </c>
      <c r="BC455" s="111">
        <f t="shared" si="355"/>
        <v>0</v>
      </c>
      <c r="BD455" s="88"/>
      <c r="BE455" s="1016" t="s">
        <v>30</v>
      </c>
      <c r="BF455" s="1009"/>
      <c r="BG455" s="1010"/>
      <c r="BH455" s="163">
        <v>0</v>
      </c>
      <c r="BI455" s="106">
        <f t="shared" si="356"/>
        <v>3.3333333333333335</v>
      </c>
      <c r="BJ455" s="107">
        <f t="shared" si="366"/>
        <v>0</v>
      </c>
      <c r="BK455" s="108">
        <f>Calibração!$G$33</f>
        <v>815.8655706940815</v>
      </c>
      <c r="BL455" s="109">
        <f t="shared" si="357"/>
        <v>0</v>
      </c>
      <c r="BM455" s="112">
        <f t="shared" si="358"/>
        <v>12.181818181818182</v>
      </c>
      <c r="BN455" s="111">
        <f t="shared" si="359"/>
        <v>0</v>
      </c>
      <c r="BO455" s="88"/>
      <c r="BP455" s="1016" t="s">
        <v>30</v>
      </c>
      <c r="BQ455" s="1009"/>
      <c r="BR455" s="1010"/>
      <c r="BS455" s="163">
        <v>0</v>
      </c>
      <c r="BT455" s="164">
        <f t="shared" si="360"/>
        <v>2.4089646464646468</v>
      </c>
      <c r="BU455" s="107">
        <f t="shared" si="361"/>
        <v>0</v>
      </c>
      <c r="BV455" s="108">
        <f t="shared" si="362"/>
        <v>699.31334630921265</v>
      </c>
      <c r="BW455" s="109">
        <f t="shared" si="363"/>
        <v>0</v>
      </c>
      <c r="BX455" s="112">
        <f t="shared" si="364"/>
        <v>12.241379310344827</v>
      </c>
      <c r="BY455" s="111">
        <f t="shared" si="365"/>
        <v>0</v>
      </c>
      <c r="BZ455" s="1018"/>
      <c r="CA455" s="88"/>
      <c r="CB455" s="88"/>
      <c r="CC455" s="89"/>
      <c r="CD455" s="89"/>
      <c r="CE455" s="89"/>
      <c r="CF455" s="89"/>
      <c r="CG455" s="89"/>
      <c r="CH455" s="89"/>
      <c r="CI455" s="89"/>
      <c r="CJ455" s="89"/>
      <c r="CK455" s="89"/>
      <c r="CL455" s="89"/>
      <c r="CM455" s="89"/>
      <c r="CN455" s="89"/>
      <c r="CO455" s="89"/>
      <c r="CP455" s="89"/>
      <c r="CQ455" s="89"/>
      <c r="CR455" s="89"/>
      <c r="CS455" s="89"/>
      <c r="CT455" s="89"/>
    </row>
    <row r="456" spans="1:98" ht="15.75" customHeight="1">
      <c r="A456" s="1018"/>
      <c r="B456" s="1015" t="s">
        <v>39</v>
      </c>
      <c r="C456" s="1009"/>
      <c r="D456" s="1010"/>
      <c r="E456" s="163">
        <v>3</v>
      </c>
      <c r="F456" s="106">
        <f t="shared" si="329"/>
        <v>1</v>
      </c>
      <c r="G456" s="107">
        <f t="shared" si="330"/>
        <v>3</v>
      </c>
      <c r="H456" s="108">
        <f t="shared" si="331"/>
        <v>979.03868483289773</v>
      </c>
      <c r="I456" s="109">
        <f t="shared" si="332"/>
        <v>2937.1160544986933</v>
      </c>
      <c r="J456" s="110">
        <f t="shared" si="333"/>
        <v>15.621212121212121</v>
      </c>
      <c r="K456" s="111">
        <f t="shared" si="334"/>
        <v>188.02100833842266</v>
      </c>
      <c r="L456" s="86"/>
      <c r="M456" s="1015" t="s">
        <v>39</v>
      </c>
      <c r="N456" s="1009"/>
      <c r="O456" s="1010"/>
      <c r="P456" s="163">
        <v>0</v>
      </c>
      <c r="Q456" s="106">
        <f>'Cél.por tricoma'!CU57</f>
        <v>1</v>
      </c>
      <c r="R456" s="107">
        <f t="shared" si="335"/>
        <v>0</v>
      </c>
      <c r="S456" s="108">
        <f t="shared" si="336"/>
        <v>1631.731141388163</v>
      </c>
      <c r="T456" s="109">
        <f t="shared" si="337"/>
        <v>0</v>
      </c>
      <c r="U456" s="110">
        <f t="shared" si="338"/>
        <v>18.322033898305083</v>
      </c>
      <c r="V456" s="111">
        <f t="shared" si="339"/>
        <v>0</v>
      </c>
      <c r="W456" s="88"/>
      <c r="X456" s="1015" t="s">
        <v>39</v>
      </c>
      <c r="Y456" s="1009"/>
      <c r="Z456" s="1010"/>
      <c r="AA456" s="163">
        <v>1</v>
      </c>
      <c r="AB456" s="106">
        <f>'Cél.por tricoma'!CU103</f>
        <v>1</v>
      </c>
      <c r="AC456" s="107">
        <f t="shared" si="340"/>
        <v>1</v>
      </c>
      <c r="AD456" s="108">
        <f t="shared" si="341"/>
        <v>1223.7983560411221</v>
      </c>
      <c r="AE456" s="109">
        <f t="shared" si="342"/>
        <v>1223.7983560411221</v>
      </c>
      <c r="AF456" s="110">
        <f t="shared" si="343"/>
        <v>10.416666666666666</v>
      </c>
      <c r="AG456" s="111">
        <f t="shared" si="344"/>
        <v>117.48464217994773</v>
      </c>
      <c r="AH456" s="88"/>
      <c r="AI456" s="1015" t="s">
        <v>39</v>
      </c>
      <c r="AJ456" s="1009"/>
      <c r="AK456" s="1010"/>
      <c r="AL456" s="163">
        <v>2</v>
      </c>
      <c r="AM456" s="106">
        <f t="shared" si="345"/>
        <v>1</v>
      </c>
      <c r="AN456" s="107">
        <f t="shared" si="346"/>
        <v>2</v>
      </c>
      <c r="AO456" s="108">
        <f t="shared" si="347"/>
        <v>979.03868483289773</v>
      </c>
      <c r="AP456" s="109">
        <f t="shared" si="367"/>
        <v>1958.0773696657955</v>
      </c>
      <c r="AQ456" s="110">
        <f t="shared" si="348"/>
        <v>11.47191011235955</v>
      </c>
      <c r="AR456" s="111">
        <f t="shared" si="349"/>
        <v>170.68451116577452</v>
      </c>
      <c r="AS456" s="88"/>
      <c r="AT456" s="1015" t="s">
        <v>39</v>
      </c>
      <c r="AU456" s="1009"/>
      <c r="AV456" s="1010"/>
      <c r="AW456" s="163">
        <v>2</v>
      </c>
      <c r="AX456" s="106">
        <f t="shared" si="350"/>
        <v>1</v>
      </c>
      <c r="AY456" s="107">
        <f t="shared" si="351"/>
        <v>2</v>
      </c>
      <c r="AZ456" s="108">
        <f t="shared" si="352"/>
        <v>1223.7983560411221</v>
      </c>
      <c r="BA456" s="109">
        <f t="shared" si="353"/>
        <v>2447.5967120822443</v>
      </c>
      <c r="BB456" s="110">
        <f t="shared" si="354"/>
        <v>14.291666666666666</v>
      </c>
      <c r="BC456" s="111">
        <f t="shared" si="355"/>
        <v>171.26041134103167</v>
      </c>
      <c r="BD456" s="88"/>
      <c r="BE456" s="1015" t="s">
        <v>39</v>
      </c>
      <c r="BF456" s="1009"/>
      <c r="BG456" s="1010"/>
      <c r="BH456" s="163">
        <v>0</v>
      </c>
      <c r="BI456" s="106">
        <f t="shared" si="356"/>
        <v>1</v>
      </c>
      <c r="BJ456" s="107">
        <f t="shared" si="366"/>
        <v>0</v>
      </c>
      <c r="BK456" s="108">
        <f>Calibração!$G$33</f>
        <v>815.8655706940815</v>
      </c>
      <c r="BL456" s="109">
        <f t="shared" si="357"/>
        <v>0</v>
      </c>
      <c r="BM456" s="112">
        <f t="shared" si="358"/>
        <v>12.181818181818182</v>
      </c>
      <c r="BN456" s="111">
        <f t="shared" si="359"/>
        <v>0</v>
      </c>
      <c r="BO456" s="88"/>
      <c r="BP456" s="1015" t="s">
        <v>39</v>
      </c>
      <c r="BQ456" s="1009"/>
      <c r="BR456" s="1010"/>
      <c r="BS456" s="163">
        <v>1</v>
      </c>
      <c r="BT456" s="106">
        <f t="shared" si="360"/>
        <v>1</v>
      </c>
      <c r="BU456" s="107">
        <f t="shared" si="361"/>
        <v>1</v>
      </c>
      <c r="BV456" s="108">
        <f t="shared" si="362"/>
        <v>699.31334630921265</v>
      </c>
      <c r="BW456" s="109">
        <f t="shared" si="363"/>
        <v>699.31334630921265</v>
      </c>
      <c r="BX456" s="112">
        <f t="shared" si="364"/>
        <v>12.241379310344827</v>
      </c>
      <c r="BY456" s="111">
        <f t="shared" si="365"/>
        <v>57.127005754837093</v>
      </c>
      <c r="BZ456" s="1018"/>
      <c r="CA456" s="88"/>
      <c r="CB456" s="88"/>
      <c r="CC456" s="89"/>
      <c r="CD456" s="89"/>
      <c r="CE456" s="89"/>
      <c r="CF456" s="89"/>
      <c r="CG456" s="89"/>
      <c r="CH456" s="89"/>
      <c r="CI456" s="89"/>
      <c r="CJ456" s="89"/>
      <c r="CK456" s="89"/>
      <c r="CL456" s="89"/>
      <c r="CM456" s="89"/>
      <c r="CN456" s="89"/>
      <c r="CO456" s="89"/>
      <c r="CP456" s="89"/>
      <c r="CQ456" s="89"/>
      <c r="CR456" s="89"/>
      <c r="CS456" s="89"/>
      <c r="CT456" s="89"/>
    </row>
    <row r="457" spans="1:98" ht="15.75" customHeight="1">
      <c r="A457" s="1018"/>
      <c r="B457" s="1011" t="s">
        <v>259</v>
      </c>
      <c r="C457" s="1009"/>
      <c r="D457" s="1010"/>
      <c r="E457" s="163">
        <v>13</v>
      </c>
      <c r="F457" s="106">
        <f t="shared" si="329"/>
        <v>1</v>
      </c>
      <c r="G457" s="107">
        <f t="shared" si="330"/>
        <v>13</v>
      </c>
      <c r="H457" s="108">
        <f t="shared" si="331"/>
        <v>979.03868483289773</v>
      </c>
      <c r="I457" s="109">
        <f t="shared" si="332"/>
        <v>12727.502902827671</v>
      </c>
      <c r="J457" s="110">
        <f t="shared" si="333"/>
        <v>15.621212121212121</v>
      </c>
      <c r="K457" s="111">
        <f t="shared" si="334"/>
        <v>814.75770279983158</v>
      </c>
      <c r="L457" s="86"/>
      <c r="M457" s="1016" t="s">
        <v>259</v>
      </c>
      <c r="N457" s="1009"/>
      <c r="O457" s="1010"/>
      <c r="P457" s="163">
        <v>33</v>
      </c>
      <c r="Q457" s="106">
        <f>'Cél.por tricoma'!CU58</f>
        <v>1</v>
      </c>
      <c r="R457" s="107">
        <f t="shared" si="335"/>
        <v>33</v>
      </c>
      <c r="S457" s="108">
        <f t="shared" si="336"/>
        <v>1631.731141388163</v>
      </c>
      <c r="T457" s="109">
        <f t="shared" si="337"/>
        <v>53847.127665809378</v>
      </c>
      <c r="U457" s="110">
        <f t="shared" si="338"/>
        <v>18.322033898305083</v>
      </c>
      <c r="V457" s="111">
        <f t="shared" si="339"/>
        <v>2938.9274119174411</v>
      </c>
      <c r="W457" s="88"/>
      <c r="X457" s="1016" t="s">
        <v>259</v>
      </c>
      <c r="Y457" s="1009"/>
      <c r="Z457" s="1010"/>
      <c r="AA457" s="163">
        <v>26</v>
      </c>
      <c r="AB457" s="106">
        <f>'Cél.por tricoma'!CU104</f>
        <v>1</v>
      </c>
      <c r="AC457" s="107">
        <f t="shared" si="340"/>
        <v>26</v>
      </c>
      <c r="AD457" s="108">
        <f t="shared" si="341"/>
        <v>1223.7983560411221</v>
      </c>
      <c r="AE457" s="109">
        <f t="shared" si="342"/>
        <v>31818.757257069177</v>
      </c>
      <c r="AF457" s="110">
        <f t="shared" si="343"/>
        <v>10.416666666666666</v>
      </c>
      <c r="AG457" s="111">
        <f t="shared" si="344"/>
        <v>3054.6006966786413</v>
      </c>
      <c r="AH457" s="88"/>
      <c r="AI457" s="1016" t="s">
        <v>259</v>
      </c>
      <c r="AJ457" s="1009"/>
      <c r="AK457" s="1010"/>
      <c r="AL457" s="163">
        <v>34</v>
      </c>
      <c r="AM457" s="106">
        <f t="shared" si="345"/>
        <v>1</v>
      </c>
      <c r="AN457" s="107">
        <f t="shared" si="346"/>
        <v>34</v>
      </c>
      <c r="AO457" s="108">
        <f t="shared" si="347"/>
        <v>979.03868483289773</v>
      </c>
      <c r="AP457" s="109">
        <f t="shared" si="367"/>
        <v>33287.315284318523</v>
      </c>
      <c r="AQ457" s="110">
        <f t="shared" si="348"/>
        <v>11.47191011235955</v>
      </c>
      <c r="AR457" s="111">
        <f t="shared" si="349"/>
        <v>2901.6366898181673</v>
      </c>
      <c r="AS457" s="88"/>
      <c r="AT457" s="1016" t="s">
        <v>259</v>
      </c>
      <c r="AU457" s="1009"/>
      <c r="AV457" s="1010"/>
      <c r="AW457" s="163">
        <v>10</v>
      </c>
      <c r="AX457" s="106">
        <f t="shared" si="350"/>
        <v>1</v>
      </c>
      <c r="AY457" s="107">
        <f t="shared" si="351"/>
        <v>10</v>
      </c>
      <c r="AZ457" s="108">
        <f t="shared" si="352"/>
        <v>1223.7983560411221</v>
      </c>
      <c r="BA457" s="109">
        <f t="shared" si="353"/>
        <v>12237.983560411221</v>
      </c>
      <c r="BB457" s="110">
        <f t="shared" si="354"/>
        <v>14.291666666666666</v>
      </c>
      <c r="BC457" s="111">
        <f t="shared" si="355"/>
        <v>856.30205670515841</v>
      </c>
      <c r="BD457" s="88"/>
      <c r="BE457" s="1016" t="s">
        <v>259</v>
      </c>
      <c r="BF457" s="1009"/>
      <c r="BG457" s="1010"/>
      <c r="BH457" s="163">
        <v>13</v>
      </c>
      <c r="BI457" s="106">
        <f t="shared" si="356"/>
        <v>1</v>
      </c>
      <c r="BJ457" s="107">
        <f t="shared" si="366"/>
        <v>13</v>
      </c>
      <c r="BK457" s="108">
        <f>Calibração!$G$33</f>
        <v>815.8655706940815</v>
      </c>
      <c r="BL457" s="109">
        <f t="shared" si="357"/>
        <v>10606.25241902306</v>
      </c>
      <c r="BM457" s="112">
        <f t="shared" si="358"/>
        <v>12.181818181818182</v>
      </c>
      <c r="BN457" s="111">
        <f t="shared" si="359"/>
        <v>870.66251200935562</v>
      </c>
      <c r="BO457" s="88"/>
      <c r="BP457" s="1016" t="s">
        <v>259</v>
      </c>
      <c r="BQ457" s="1009"/>
      <c r="BR457" s="1010"/>
      <c r="BS457" s="163">
        <v>19</v>
      </c>
      <c r="BT457" s="106">
        <f t="shared" si="360"/>
        <v>1</v>
      </c>
      <c r="BU457" s="107">
        <f t="shared" si="361"/>
        <v>19</v>
      </c>
      <c r="BV457" s="108">
        <f t="shared" si="362"/>
        <v>699.31334630921265</v>
      </c>
      <c r="BW457" s="109">
        <f t="shared" si="363"/>
        <v>13286.95357987504</v>
      </c>
      <c r="BX457" s="112">
        <f t="shared" si="364"/>
        <v>12.241379310344827</v>
      </c>
      <c r="BY457" s="111">
        <f t="shared" si="365"/>
        <v>1085.4131093419048</v>
      </c>
      <c r="BZ457" s="1018"/>
      <c r="CA457" s="88"/>
      <c r="CB457" s="88"/>
      <c r="CC457" s="89"/>
      <c r="CD457" s="89"/>
      <c r="CE457" s="89"/>
      <c r="CF457" s="89"/>
      <c r="CG457" s="89"/>
      <c r="CH457" s="89"/>
      <c r="CI457" s="89"/>
      <c r="CJ457" s="89"/>
      <c r="CK457" s="89"/>
      <c r="CL457" s="89"/>
      <c r="CM457" s="89"/>
      <c r="CN457" s="89"/>
      <c r="CO457" s="89"/>
      <c r="CP457" s="89"/>
      <c r="CQ457" s="89"/>
      <c r="CR457" s="89"/>
      <c r="CS457" s="89"/>
      <c r="CT457" s="89"/>
    </row>
    <row r="458" spans="1:98" ht="15.75" customHeight="1">
      <c r="A458" s="1018"/>
      <c r="B458" s="1011" t="s">
        <v>43</v>
      </c>
      <c r="C458" s="1009"/>
      <c r="D458" s="1010"/>
      <c r="E458" s="163">
        <v>3</v>
      </c>
      <c r="F458" s="106">
        <f t="shared" si="329"/>
        <v>1</v>
      </c>
      <c r="G458" s="107">
        <f t="shared" si="330"/>
        <v>3</v>
      </c>
      <c r="H458" s="108">
        <f t="shared" si="331"/>
        <v>979.03868483289773</v>
      </c>
      <c r="I458" s="109">
        <f t="shared" si="332"/>
        <v>2937.1160544986933</v>
      </c>
      <c r="J458" s="110">
        <f t="shared" si="333"/>
        <v>15.621212121212121</v>
      </c>
      <c r="K458" s="111">
        <f t="shared" si="334"/>
        <v>188.02100833842266</v>
      </c>
      <c r="L458" s="86"/>
      <c r="M458" s="1016" t="s">
        <v>43</v>
      </c>
      <c r="N458" s="1009"/>
      <c r="O458" s="1010"/>
      <c r="P458" s="163">
        <v>9</v>
      </c>
      <c r="Q458" s="106">
        <f>'Cél.por tricoma'!CU59</f>
        <v>1</v>
      </c>
      <c r="R458" s="107">
        <f t="shared" si="335"/>
        <v>9</v>
      </c>
      <c r="S458" s="108">
        <f t="shared" si="336"/>
        <v>1631.731141388163</v>
      </c>
      <c r="T458" s="109">
        <f t="shared" si="337"/>
        <v>14685.580272493467</v>
      </c>
      <c r="U458" s="110">
        <f t="shared" si="338"/>
        <v>18.322033898305083</v>
      </c>
      <c r="V458" s="111">
        <f t="shared" si="339"/>
        <v>801.52565779566578</v>
      </c>
      <c r="W458" s="88"/>
      <c r="X458" s="1016" t="s">
        <v>43</v>
      </c>
      <c r="Y458" s="1009"/>
      <c r="Z458" s="1010"/>
      <c r="AA458" s="163">
        <v>8</v>
      </c>
      <c r="AB458" s="106">
        <f>'Cél.por tricoma'!CU105</f>
        <v>1</v>
      </c>
      <c r="AC458" s="107">
        <f t="shared" si="340"/>
        <v>8</v>
      </c>
      <c r="AD458" s="108">
        <f t="shared" si="341"/>
        <v>1223.7983560411221</v>
      </c>
      <c r="AE458" s="109">
        <f t="shared" si="342"/>
        <v>9790.3868483289771</v>
      </c>
      <c r="AF458" s="110">
        <f t="shared" si="343"/>
        <v>10.416666666666666</v>
      </c>
      <c r="AG458" s="111">
        <f t="shared" si="344"/>
        <v>939.87713743958182</v>
      </c>
      <c r="AH458" s="88"/>
      <c r="AI458" s="1016" t="s">
        <v>43</v>
      </c>
      <c r="AJ458" s="1009"/>
      <c r="AK458" s="1010"/>
      <c r="AL458" s="163">
        <v>13</v>
      </c>
      <c r="AM458" s="106">
        <f t="shared" si="345"/>
        <v>1</v>
      </c>
      <c r="AN458" s="107">
        <f t="shared" si="346"/>
        <v>13</v>
      </c>
      <c r="AO458" s="108">
        <f t="shared" si="347"/>
        <v>979.03868483289773</v>
      </c>
      <c r="AP458" s="109">
        <f t="shared" si="367"/>
        <v>12727.502902827671</v>
      </c>
      <c r="AQ458" s="110">
        <f t="shared" si="348"/>
        <v>11.47191011235955</v>
      </c>
      <c r="AR458" s="111">
        <f t="shared" si="349"/>
        <v>1109.4493225775345</v>
      </c>
      <c r="AS458" s="88"/>
      <c r="AT458" s="1016" t="s">
        <v>43</v>
      </c>
      <c r="AU458" s="1009"/>
      <c r="AV458" s="1010"/>
      <c r="AW458" s="163">
        <v>3</v>
      </c>
      <c r="AX458" s="106">
        <f t="shared" si="350"/>
        <v>1</v>
      </c>
      <c r="AY458" s="107">
        <f t="shared" si="351"/>
        <v>3</v>
      </c>
      <c r="AZ458" s="108">
        <f t="shared" si="352"/>
        <v>1223.7983560411221</v>
      </c>
      <c r="BA458" s="109">
        <f t="shared" si="353"/>
        <v>3671.3950681233664</v>
      </c>
      <c r="BB458" s="110">
        <f t="shared" si="354"/>
        <v>14.291666666666666</v>
      </c>
      <c r="BC458" s="111">
        <f t="shared" si="355"/>
        <v>256.89061701154753</v>
      </c>
      <c r="BD458" s="88"/>
      <c r="BE458" s="1016" t="s">
        <v>43</v>
      </c>
      <c r="BF458" s="1009"/>
      <c r="BG458" s="1010"/>
      <c r="BH458" s="163">
        <v>2</v>
      </c>
      <c r="BI458" s="106">
        <f t="shared" si="356"/>
        <v>1</v>
      </c>
      <c r="BJ458" s="107">
        <f t="shared" si="366"/>
        <v>2</v>
      </c>
      <c r="BK458" s="108">
        <f>Calibração!$G$33</f>
        <v>815.8655706940815</v>
      </c>
      <c r="BL458" s="109">
        <f t="shared" si="357"/>
        <v>1631.731141388163</v>
      </c>
      <c r="BM458" s="112">
        <f t="shared" si="358"/>
        <v>12.181818181818182</v>
      </c>
      <c r="BN458" s="111">
        <f t="shared" si="359"/>
        <v>133.94807877067009</v>
      </c>
      <c r="BO458" s="88"/>
      <c r="BP458" s="1016" t="s">
        <v>43</v>
      </c>
      <c r="BQ458" s="1009"/>
      <c r="BR458" s="1010"/>
      <c r="BS458" s="163">
        <v>5</v>
      </c>
      <c r="BT458" s="106">
        <f t="shared" si="360"/>
        <v>1</v>
      </c>
      <c r="BU458" s="107">
        <f t="shared" si="361"/>
        <v>5</v>
      </c>
      <c r="BV458" s="108">
        <f t="shared" si="362"/>
        <v>699.31334630921265</v>
      </c>
      <c r="BW458" s="109">
        <f t="shared" si="363"/>
        <v>3496.5667315460632</v>
      </c>
      <c r="BX458" s="112">
        <f t="shared" si="364"/>
        <v>12.241379310344827</v>
      </c>
      <c r="BY458" s="111">
        <f t="shared" si="365"/>
        <v>285.63502877418546</v>
      </c>
      <c r="BZ458" s="1018"/>
      <c r="CA458" s="88"/>
      <c r="CB458" s="88"/>
      <c r="CC458" s="89"/>
      <c r="CD458" s="89"/>
      <c r="CE458" s="89"/>
      <c r="CF458" s="89"/>
      <c r="CG458" s="89"/>
      <c r="CH458" s="89"/>
      <c r="CI458" s="89"/>
      <c r="CJ458" s="89"/>
      <c r="CK458" s="89"/>
      <c r="CL458" s="89"/>
      <c r="CM458" s="89"/>
      <c r="CN458" s="89"/>
      <c r="CO458" s="89"/>
      <c r="CP458" s="89"/>
      <c r="CQ458" s="89"/>
      <c r="CR458" s="89"/>
      <c r="CS458" s="89"/>
      <c r="CT458" s="89"/>
    </row>
    <row r="459" spans="1:98" ht="15.75" customHeight="1">
      <c r="A459" s="1018"/>
      <c r="B459" s="1011" t="s">
        <v>63</v>
      </c>
      <c r="C459" s="1009"/>
      <c r="D459" s="1010"/>
      <c r="E459" s="163">
        <v>9</v>
      </c>
      <c r="F459" s="106">
        <f t="shared" si="329"/>
        <v>1</v>
      </c>
      <c r="G459" s="107">
        <f t="shared" si="330"/>
        <v>9</v>
      </c>
      <c r="H459" s="108">
        <f t="shared" si="331"/>
        <v>979.03868483289773</v>
      </c>
      <c r="I459" s="109">
        <f t="shared" si="332"/>
        <v>8811.348163496079</v>
      </c>
      <c r="J459" s="110">
        <f t="shared" si="333"/>
        <v>15.621212121212121</v>
      </c>
      <c r="K459" s="111">
        <f t="shared" si="334"/>
        <v>564.06302501526795</v>
      </c>
      <c r="L459" s="86"/>
      <c r="M459" s="1016" t="s">
        <v>63</v>
      </c>
      <c r="N459" s="1009"/>
      <c r="O459" s="1010"/>
      <c r="P459" s="163">
        <v>7</v>
      </c>
      <c r="Q459" s="106">
        <f>'Cél.por tricoma'!CU60</f>
        <v>1</v>
      </c>
      <c r="R459" s="107">
        <f t="shared" si="335"/>
        <v>7</v>
      </c>
      <c r="S459" s="108">
        <f t="shared" si="336"/>
        <v>1631.731141388163</v>
      </c>
      <c r="T459" s="109">
        <f t="shared" si="337"/>
        <v>11422.117989717141</v>
      </c>
      <c r="U459" s="110">
        <f t="shared" si="338"/>
        <v>18.322033898305083</v>
      </c>
      <c r="V459" s="111">
        <f t="shared" si="339"/>
        <v>623.40884495218438</v>
      </c>
      <c r="W459" s="88"/>
      <c r="X459" s="1016" t="s">
        <v>63</v>
      </c>
      <c r="Y459" s="1009"/>
      <c r="Z459" s="1010"/>
      <c r="AA459" s="163">
        <v>7</v>
      </c>
      <c r="AB459" s="106">
        <f>'Cél.por tricoma'!CU106</f>
        <v>1</v>
      </c>
      <c r="AC459" s="107">
        <f t="shared" si="340"/>
        <v>7</v>
      </c>
      <c r="AD459" s="108">
        <f t="shared" si="341"/>
        <v>1223.7983560411221</v>
      </c>
      <c r="AE459" s="109">
        <f t="shared" si="342"/>
        <v>8566.588492287854</v>
      </c>
      <c r="AF459" s="110">
        <f t="shared" si="343"/>
        <v>10.416666666666666</v>
      </c>
      <c r="AG459" s="111">
        <f t="shared" si="344"/>
        <v>822.39249525963407</v>
      </c>
      <c r="AH459" s="88"/>
      <c r="AI459" s="1016" t="s">
        <v>63</v>
      </c>
      <c r="AJ459" s="1009"/>
      <c r="AK459" s="1010"/>
      <c r="AL459" s="163">
        <v>5</v>
      </c>
      <c r="AM459" s="106">
        <f t="shared" si="345"/>
        <v>1</v>
      </c>
      <c r="AN459" s="107">
        <f t="shared" si="346"/>
        <v>5</v>
      </c>
      <c r="AO459" s="108">
        <f t="shared" si="347"/>
        <v>979.03868483289773</v>
      </c>
      <c r="AP459" s="109">
        <f t="shared" si="367"/>
        <v>4895.1934241644885</v>
      </c>
      <c r="AQ459" s="110">
        <f t="shared" si="348"/>
        <v>11.47191011235955</v>
      </c>
      <c r="AR459" s="111">
        <f t="shared" si="349"/>
        <v>426.71127791443632</v>
      </c>
      <c r="AS459" s="88"/>
      <c r="AT459" s="1016" t="s">
        <v>63</v>
      </c>
      <c r="AU459" s="1009"/>
      <c r="AV459" s="1010"/>
      <c r="AW459" s="163">
        <v>3</v>
      </c>
      <c r="AX459" s="106">
        <f t="shared" si="350"/>
        <v>1</v>
      </c>
      <c r="AY459" s="107">
        <f t="shared" si="351"/>
        <v>3</v>
      </c>
      <c r="AZ459" s="108">
        <f t="shared" si="352"/>
        <v>1223.7983560411221</v>
      </c>
      <c r="BA459" s="109">
        <f t="shared" si="353"/>
        <v>3671.3950681233664</v>
      </c>
      <c r="BB459" s="110">
        <f t="shared" si="354"/>
        <v>14.291666666666666</v>
      </c>
      <c r="BC459" s="111">
        <f t="shared" si="355"/>
        <v>256.89061701154753</v>
      </c>
      <c r="BD459" s="88"/>
      <c r="BE459" s="1016" t="s">
        <v>63</v>
      </c>
      <c r="BF459" s="1009"/>
      <c r="BG459" s="1010"/>
      <c r="BH459" s="163">
        <v>4</v>
      </c>
      <c r="BI459" s="106">
        <f t="shared" si="356"/>
        <v>1</v>
      </c>
      <c r="BJ459" s="107">
        <f t="shared" si="366"/>
        <v>4</v>
      </c>
      <c r="BK459" s="108">
        <f>Calibração!$G$33</f>
        <v>815.8655706940815</v>
      </c>
      <c r="BL459" s="109">
        <f t="shared" si="357"/>
        <v>3263.462282776326</v>
      </c>
      <c r="BM459" s="112">
        <f t="shared" si="358"/>
        <v>12.181818181818182</v>
      </c>
      <c r="BN459" s="111">
        <f t="shared" si="359"/>
        <v>267.89615754134019</v>
      </c>
      <c r="BO459" s="88"/>
      <c r="BP459" s="1016" t="s">
        <v>63</v>
      </c>
      <c r="BQ459" s="1009"/>
      <c r="BR459" s="1010"/>
      <c r="BS459" s="163">
        <v>3</v>
      </c>
      <c r="BT459" s="106">
        <f t="shared" si="360"/>
        <v>1</v>
      </c>
      <c r="BU459" s="107">
        <f t="shared" si="361"/>
        <v>3</v>
      </c>
      <c r="BV459" s="108">
        <f t="shared" si="362"/>
        <v>699.31334630921265</v>
      </c>
      <c r="BW459" s="109">
        <f t="shared" si="363"/>
        <v>2097.9400389276379</v>
      </c>
      <c r="BX459" s="112">
        <f t="shared" si="364"/>
        <v>12.241379310344827</v>
      </c>
      <c r="BY459" s="111">
        <f t="shared" si="365"/>
        <v>171.38101726451126</v>
      </c>
      <c r="BZ459" s="1018"/>
      <c r="CA459" s="88"/>
      <c r="CB459" s="88"/>
      <c r="CC459" s="89"/>
      <c r="CD459" s="89"/>
      <c r="CE459" s="89"/>
      <c r="CF459" s="89"/>
      <c r="CG459" s="89"/>
      <c r="CH459" s="89"/>
      <c r="CI459" s="89"/>
      <c r="CJ459" s="89"/>
      <c r="CK459" s="89"/>
      <c r="CL459" s="89"/>
      <c r="CM459" s="89"/>
      <c r="CN459" s="89"/>
      <c r="CO459" s="89"/>
      <c r="CP459" s="89"/>
      <c r="CQ459" s="89"/>
      <c r="CR459" s="89"/>
      <c r="CS459" s="89"/>
      <c r="CT459" s="89"/>
    </row>
    <row r="460" spans="1:98" ht="15.75" customHeight="1">
      <c r="A460" s="1018"/>
      <c r="B460" s="1016" t="s">
        <v>166</v>
      </c>
      <c r="C460" s="1009"/>
      <c r="D460" s="1010"/>
      <c r="E460" s="163">
        <v>2</v>
      </c>
      <c r="F460" s="106">
        <f t="shared" si="329"/>
        <v>18</v>
      </c>
      <c r="G460" s="107">
        <f t="shared" si="330"/>
        <v>36</v>
      </c>
      <c r="H460" s="108">
        <f t="shared" si="331"/>
        <v>979.03868483289773</v>
      </c>
      <c r="I460" s="109">
        <f t="shared" si="332"/>
        <v>35245.392653984316</v>
      </c>
      <c r="J460" s="110">
        <f t="shared" si="333"/>
        <v>15.621212121212121</v>
      </c>
      <c r="K460" s="111">
        <f t="shared" si="334"/>
        <v>2256.2521000610718</v>
      </c>
      <c r="L460" s="86"/>
      <c r="M460" s="1016" t="s">
        <v>166</v>
      </c>
      <c r="N460" s="1009"/>
      <c r="O460" s="1010"/>
      <c r="P460" s="163">
        <v>3</v>
      </c>
      <c r="Q460" s="106">
        <f>'Cél.por tricoma'!CU61</f>
        <v>19.551724137931036</v>
      </c>
      <c r="R460" s="107">
        <f t="shared" si="335"/>
        <v>58.65517241379311</v>
      </c>
      <c r="S460" s="108">
        <f t="shared" si="336"/>
        <v>1631.731141388163</v>
      </c>
      <c r="T460" s="109">
        <f t="shared" si="337"/>
        <v>95709.471431078127</v>
      </c>
      <c r="U460" s="110">
        <f t="shared" si="338"/>
        <v>18.322033898305083</v>
      </c>
      <c r="V460" s="111">
        <f t="shared" si="339"/>
        <v>5223.7361835648562</v>
      </c>
      <c r="W460" s="88"/>
      <c r="X460" s="1016" t="s">
        <v>166</v>
      </c>
      <c r="Y460" s="1009"/>
      <c r="Z460" s="1010"/>
      <c r="AA460" s="163">
        <v>0</v>
      </c>
      <c r="AB460" s="106">
        <f>'Cél.por tricoma'!CU107</f>
        <v>11.4</v>
      </c>
      <c r="AC460" s="107">
        <f t="shared" si="340"/>
        <v>0</v>
      </c>
      <c r="AD460" s="108">
        <f t="shared" si="341"/>
        <v>1223.7983560411221</v>
      </c>
      <c r="AE460" s="109">
        <f t="shared" si="342"/>
        <v>0</v>
      </c>
      <c r="AF460" s="110">
        <f t="shared" si="343"/>
        <v>10.416666666666666</v>
      </c>
      <c r="AG460" s="111">
        <f t="shared" si="344"/>
        <v>0</v>
      </c>
      <c r="AH460" s="88"/>
      <c r="AI460" s="1016" t="s">
        <v>166</v>
      </c>
      <c r="AJ460" s="1009"/>
      <c r="AK460" s="1010"/>
      <c r="AL460" s="163">
        <v>2</v>
      </c>
      <c r="AM460" s="106">
        <f t="shared" si="345"/>
        <v>27.166666666666668</v>
      </c>
      <c r="AN460" s="107">
        <f t="shared" si="346"/>
        <v>54.333333333333336</v>
      </c>
      <c r="AO460" s="108">
        <f t="shared" si="347"/>
        <v>979.03868483289773</v>
      </c>
      <c r="AP460" s="109">
        <f t="shared" si="367"/>
        <v>53194.435209254116</v>
      </c>
      <c r="AQ460" s="110">
        <f t="shared" si="348"/>
        <v>11.47191011235955</v>
      </c>
      <c r="AR460" s="111">
        <f t="shared" si="349"/>
        <v>4636.9292200035416</v>
      </c>
      <c r="AS460" s="88"/>
      <c r="AT460" s="1016" t="s">
        <v>166</v>
      </c>
      <c r="AU460" s="1009"/>
      <c r="AV460" s="1010"/>
      <c r="AW460" s="163">
        <v>0</v>
      </c>
      <c r="AX460" s="106">
        <f t="shared" si="350"/>
        <v>17</v>
      </c>
      <c r="AY460" s="107">
        <f t="shared" si="351"/>
        <v>0</v>
      </c>
      <c r="AZ460" s="108">
        <f t="shared" si="352"/>
        <v>1223.7983560411221</v>
      </c>
      <c r="BA460" s="109">
        <f t="shared" si="353"/>
        <v>0</v>
      </c>
      <c r="BB460" s="110">
        <f t="shared" si="354"/>
        <v>14.291666666666666</v>
      </c>
      <c r="BC460" s="111">
        <f t="shared" si="355"/>
        <v>0</v>
      </c>
      <c r="BD460" s="88"/>
      <c r="BE460" s="1016" t="s">
        <v>166</v>
      </c>
      <c r="BF460" s="1009"/>
      <c r="BG460" s="1010"/>
      <c r="BH460" s="163">
        <v>6</v>
      </c>
      <c r="BI460" s="106">
        <f t="shared" si="356"/>
        <v>33</v>
      </c>
      <c r="BJ460" s="107">
        <f t="shared" si="366"/>
        <v>198</v>
      </c>
      <c r="BK460" s="108">
        <f>Calibração!$G$33</f>
        <v>815.8655706940815</v>
      </c>
      <c r="BL460" s="109">
        <f t="shared" si="357"/>
        <v>161541.38299742813</v>
      </c>
      <c r="BM460" s="112">
        <f t="shared" si="358"/>
        <v>12.181818181818182</v>
      </c>
      <c r="BN460" s="111">
        <f t="shared" si="359"/>
        <v>13260.859798296338</v>
      </c>
      <c r="BO460" s="88"/>
      <c r="BP460" s="1016" t="s">
        <v>166</v>
      </c>
      <c r="BQ460" s="1009"/>
      <c r="BR460" s="1010"/>
      <c r="BS460" s="163">
        <v>0</v>
      </c>
      <c r="BT460" s="106">
        <f t="shared" si="360"/>
        <v>26.5</v>
      </c>
      <c r="BU460" s="107">
        <f t="shared" si="361"/>
        <v>0</v>
      </c>
      <c r="BV460" s="108">
        <f t="shared" si="362"/>
        <v>699.31334630921265</v>
      </c>
      <c r="BW460" s="109">
        <f t="shared" si="363"/>
        <v>0</v>
      </c>
      <c r="BX460" s="112">
        <f t="shared" si="364"/>
        <v>12.241379310344827</v>
      </c>
      <c r="BY460" s="111">
        <f t="shared" si="365"/>
        <v>0</v>
      </c>
      <c r="BZ460" s="1018"/>
      <c r="CA460" s="88"/>
      <c r="CB460" s="88"/>
      <c r="CC460" s="89"/>
      <c r="CD460" s="89"/>
      <c r="CE460" s="89"/>
      <c r="CF460" s="89"/>
      <c r="CG460" s="89"/>
      <c r="CH460" s="89"/>
      <c r="CI460" s="89"/>
      <c r="CJ460" s="89"/>
      <c r="CK460" s="89"/>
      <c r="CL460" s="89"/>
      <c r="CM460" s="89"/>
      <c r="CN460" s="89"/>
      <c r="CO460" s="89"/>
      <c r="CP460" s="89"/>
      <c r="CQ460" s="89"/>
      <c r="CR460" s="89"/>
      <c r="CS460" s="89"/>
      <c r="CT460" s="89"/>
    </row>
    <row r="461" spans="1:98" ht="15.75" customHeight="1">
      <c r="A461" s="1018"/>
      <c r="B461" s="1016" t="s">
        <v>260</v>
      </c>
      <c r="C461" s="1009"/>
      <c r="D461" s="1010"/>
      <c r="E461" s="163">
        <v>3</v>
      </c>
      <c r="F461" s="165">
        <f t="shared" si="329"/>
        <v>25.833333333333332</v>
      </c>
      <c r="G461" s="107">
        <f t="shared" si="330"/>
        <v>77.5</v>
      </c>
      <c r="H461" s="108">
        <f t="shared" si="331"/>
        <v>979.03868483289773</v>
      </c>
      <c r="I461" s="109">
        <f t="shared" si="332"/>
        <v>75875.49807454957</v>
      </c>
      <c r="J461" s="110">
        <f t="shared" si="333"/>
        <v>15.621212121212121</v>
      </c>
      <c r="K461" s="111">
        <f t="shared" si="334"/>
        <v>4857.2093820759183</v>
      </c>
      <c r="L461" s="86"/>
      <c r="M461" s="1016" t="s">
        <v>260</v>
      </c>
      <c r="N461" s="1009"/>
      <c r="O461" s="1010"/>
      <c r="P461" s="163">
        <v>0</v>
      </c>
      <c r="Q461" s="106" t="e">
        <f>'Cél.por tricoma'!CU62</f>
        <v>#DIV/0!</v>
      </c>
      <c r="R461" s="107"/>
      <c r="S461" s="108">
        <f t="shared" si="336"/>
        <v>1631.731141388163</v>
      </c>
      <c r="T461" s="109">
        <f t="shared" si="337"/>
        <v>0</v>
      </c>
      <c r="U461" s="110">
        <f t="shared" si="338"/>
        <v>18.322033898305083</v>
      </c>
      <c r="V461" s="111">
        <f t="shared" si="339"/>
        <v>0</v>
      </c>
      <c r="W461" s="88"/>
      <c r="X461" s="1016" t="s">
        <v>260</v>
      </c>
      <c r="Y461" s="1009"/>
      <c r="Z461" s="1010"/>
      <c r="AA461" s="163">
        <v>1</v>
      </c>
      <c r="AB461" s="165">
        <f>'Cél.por tricoma'!M381</f>
        <v>10.916666666666666</v>
      </c>
      <c r="AC461" s="107">
        <f t="shared" si="340"/>
        <v>10.916666666666666</v>
      </c>
      <c r="AD461" s="108">
        <f t="shared" si="341"/>
        <v>1223.7983560411221</v>
      </c>
      <c r="AE461" s="109">
        <f t="shared" si="342"/>
        <v>13359.798720115583</v>
      </c>
      <c r="AF461" s="110">
        <f t="shared" si="343"/>
        <v>10.416666666666666</v>
      </c>
      <c r="AG461" s="111">
        <f t="shared" si="344"/>
        <v>1282.5406771310961</v>
      </c>
      <c r="AH461" s="88"/>
      <c r="AI461" s="1016" t="s">
        <v>260</v>
      </c>
      <c r="AJ461" s="1009"/>
      <c r="AK461" s="1010"/>
      <c r="AL461" s="163">
        <v>0</v>
      </c>
      <c r="AM461" s="165">
        <f t="shared" si="345"/>
        <v>10.916666666666666</v>
      </c>
      <c r="AN461" s="107">
        <f t="shared" si="346"/>
        <v>0</v>
      </c>
      <c r="AO461" s="108">
        <f t="shared" si="347"/>
        <v>979.03868483289773</v>
      </c>
      <c r="AP461" s="109">
        <f t="shared" si="367"/>
        <v>0</v>
      </c>
      <c r="AQ461" s="110">
        <f t="shared" si="348"/>
        <v>11.47191011235955</v>
      </c>
      <c r="AR461" s="111">
        <f t="shared" si="349"/>
        <v>0</v>
      </c>
      <c r="AS461" s="88"/>
      <c r="AT461" s="1016" t="s">
        <v>260</v>
      </c>
      <c r="AU461" s="1009"/>
      <c r="AV461" s="1010"/>
      <c r="AW461" s="163">
        <v>1</v>
      </c>
      <c r="AX461" s="165">
        <f t="shared" si="350"/>
        <v>21.833333333333332</v>
      </c>
      <c r="AY461" s="107">
        <f t="shared" si="351"/>
        <v>21.833333333333332</v>
      </c>
      <c r="AZ461" s="108">
        <f t="shared" si="352"/>
        <v>1223.7983560411221</v>
      </c>
      <c r="BA461" s="109">
        <f t="shared" si="353"/>
        <v>26719.597440231166</v>
      </c>
      <c r="BB461" s="110">
        <f t="shared" si="354"/>
        <v>14.291666666666666</v>
      </c>
      <c r="BC461" s="111">
        <f t="shared" si="355"/>
        <v>1869.5928238062625</v>
      </c>
      <c r="BD461" s="88"/>
      <c r="BE461" s="1016" t="s">
        <v>260</v>
      </c>
      <c r="BF461" s="1009"/>
      <c r="BG461" s="1010"/>
      <c r="BH461" s="163">
        <v>1</v>
      </c>
      <c r="BI461" s="166">
        <f t="shared" si="356"/>
        <v>21.833333333333332</v>
      </c>
      <c r="BJ461" s="107">
        <f t="shared" si="366"/>
        <v>21.833333333333332</v>
      </c>
      <c r="BK461" s="108">
        <f>Calibração!$G$33</f>
        <v>815.8655706940815</v>
      </c>
      <c r="BL461" s="109">
        <f t="shared" si="357"/>
        <v>17813.064960154112</v>
      </c>
      <c r="BM461" s="112">
        <f t="shared" si="358"/>
        <v>12.181818181818182</v>
      </c>
      <c r="BN461" s="111">
        <f t="shared" si="359"/>
        <v>1462.2665265798153</v>
      </c>
      <c r="BO461" s="88"/>
      <c r="BP461" s="1016" t="s">
        <v>260</v>
      </c>
      <c r="BQ461" s="1009"/>
      <c r="BR461" s="1010"/>
      <c r="BS461" s="163">
        <v>1</v>
      </c>
      <c r="BT461" s="165">
        <f t="shared" si="360"/>
        <v>23.397441520467837</v>
      </c>
      <c r="BU461" s="107">
        <f t="shared" si="361"/>
        <v>23.397441520467837</v>
      </c>
      <c r="BV461" s="108">
        <f t="shared" si="362"/>
        <v>699.31334630921265</v>
      </c>
      <c r="BW461" s="109">
        <f t="shared" si="363"/>
        <v>16362.143124752474</v>
      </c>
      <c r="BX461" s="112">
        <f t="shared" si="364"/>
        <v>12.241379310344827</v>
      </c>
      <c r="BY461" s="111">
        <f t="shared" si="365"/>
        <v>1336.6257763882304</v>
      </c>
      <c r="BZ461" s="1018"/>
      <c r="CA461" s="88"/>
      <c r="CB461" s="88"/>
      <c r="CC461" s="89"/>
      <c r="CD461" s="89"/>
      <c r="CE461" s="89"/>
      <c r="CF461" s="89"/>
      <c r="CG461" s="89"/>
      <c r="CH461" s="89"/>
      <c r="CI461" s="89"/>
      <c r="CJ461" s="89"/>
      <c r="CK461" s="89"/>
      <c r="CL461" s="89"/>
      <c r="CM461" s="89"/>
      <c r="CN461" s="89"/>
      <c r="CO461" s="89"/>
      <c r="CP461" s="89"/>
      <c r="CQ461" s="89"/>
      <c r="CR461" s="89"/>
      <c r="CS461" s="89"/>
      <c r="CT461" s="89"/>
    </row>
    <row r="462" spans="1:98" ht="15.75" customHeight="1">
      <c r="A462" s="1018"/>
      <c r="B462" s="1008" t="s">
        <v>52</v>
      </c>
      <c r="C462" s="1009"/>
      <c r="D462" s="1010"/>
      <c r="E462" s="163">
        <v>18</v>
      </c>
      <c r="F462" s="106">
        <f t="shared" si="329"/>
        <v>2</v>
      </c>
      <c r="G462" s="107">
        <f t="shared" si="330"/>
        <v>36</v>
      </c>
      <c r="H462" s="108">
        <f t="shared" si="331"/>
        <v>979.03868483289773</v>
      </c>
      <c r="I462" s="109">
        <f t="shared" si="332"/>
        <v>35245.392653984316</v>
      </c>
      <c r="J462" s="110">
        <f t="shared" si="333"/>
        <v>15.621212121212121</v>
      </c>
      <c r="K462" s="111">
        <f t="shared" si="334"/>
        <v>2256.2521000610718</v>
      </c>
      <c r="L462" s="86"/>
      <c r="M462" s="1015" t="s">
        <v>52</v>
      </c>
      <c r="N462" s="1009"/>
      <c r="O462" s="1010"/>
      <c r="P462" s="163">
        <v>11</v>
      </c>
      <c r="Q462" s="106">
        <f>'Cél.por tricoma'!CU63</f>
        <v>2</v>
      </c>
      <c r="R462" s="107">
        <f t="shared" ref="R462:R490" si="368">P462*Q462</f>
        <v>22</v>
      </c>
      <c r="S462" s="108">
        <f t="shared" si="336"/>
        <v>1631.731141388163</v>
      </c>
      <c r="T462" s="109">
        <f t="shared" si="337"/>
        <v>35898.085110539585</v>
      </c>
      <c r="U462" s="110">
        <f t="shared" si="338"/>
        <v>18.322033898305083</v>
      </c>
      <c r="V462" s="111">
        <f t="shared" si="339"/>
        <v>1959.2849412782939</v>
      </c>
      <c r="W462" s="88"/>
      <c r="X462" s="1015" t="s">
        <v>52</v>
      </c>
      <c r="Y462" s="1009"/>
      <c r="Z462" s="1010"/>
      <c r="AA462" s="163">
        <v>10</v>
      </c>
      <c r="AB462" s="106">
        <f>'Cél.por tricoma'!CU109</f>
        <v>2</v>
      </c>
      <c r="AC462" s="107">
        <f t="shared" si="340"/>
        <v>20</v>
      </c>
      <c r="AD462" s="108">
        <f t="shared" si="341"/>
        <v>1223.7983560411221</v>
      </c>
      <c r="AE462" s="109">
        <f t="shared" si="342"/>
        <v>24475.967120822443</v>
      </c>
      <c r="AF462" s="110">
        <f t="shared" si="343"/>
        <v>10.416666666666666</v>
      </c>
      <c r="AG462" s="111">
        <f t="shared" si="344"/>
        <v>2349.6928435989548</v>
      </c>
      <c r="AH462" s="88"/>
      <c r="AI462" s="1015" t="s">
        <v>52</v>
      </c>
      <c r="AJ462" s="1009"/>
      <c r="AK462" s="1010"/>
      <c r="AL462" s="163">
        <v>9</v>
      </c>
      <c r="AM462" s="106">
        <f t="shared" si="345"/>
        <v>2</v>
      </c>
      <c r="AN462" s="107">
        <f t="shared" si="346"/>
        <v>18</v>
      </c>
      <c r="AO462" s="108">
        <f t="shared" si="347"/>
        <v>979.03868483289773</v>
      </c>
      <c r="AP462" s="109">
        <f t="shared" si="367"/>
        <v>17622.696326992158</v>
      </c>
      <c r="AQ462" s="110">
        <f t="shared" si="348"/>
        <v>11.47191011235955</v>
      </c>
      <c r="AR462" s="111">
        <f t="shared" si="349"/>
        <v>1536.1606004919706</v>
      </c>
      <c r="AS462" s="88"/>
      <c r="AT462" s="1015" t="s">
        <v>52</v>
      </c>
      <c r="AU462" s="1009"/>
      <c r="AV462" s="1010"/>
      <c r="AW462" s="163">
        <v>6</v>
      </c>
      <c r="AX462" s="106">
        <f t="shared" si="350"/>
        <v>2</v>
      </c>
      <c r="AY462" s="107">
        <f t="shared" si="351"/>
        <v>12</v>
      </c>
      <c r="AZ462" s="108">
        <f t="shared" si="352"/>
        <v>1223.7983560411221</v>
      </c>
      <c r="BA462" s="109">
        <f t="shared" si="353"/>
        <v>14685.580272493466</v>
      </c>
      <c r="BB462" s="110">
        <f t="shared" si="354"/>
        <v>14.291666666666666</v>
      </c>
      <c r="BC462" s="111">
        <f t="shared" si="355"/>
        <v>1027.5624680461901</v>
      </c>
      <c r="BD462" s="88"/>
      <c r="BE462" s="1015" t="s">
        <v>52</v>
      </c>
      <c r="BF462" s="1009"/>
      <c r="BG462" s="1010"/>
      <c r="BH462" s="163">
        <v>7</v>
      </c>
      <c r="BI462" s="106">
        <f t="shared" si="356"/>
        <v>2</v>
      </c>
      <c r="BJ462" s="107">
        <f t="shared" si="366"/>
        <v>14</v>
      </c>
      <c r="BK462" s="108">
        <f>Calibração!$G$33</f>
        <v>815.8655706940815</v>
      </c>
      <c r="BL462" s="109">
        <f t="shared" si="357"/>
        <v>11422.117989717141</v>
      </c>
      <c r="BM462" s="112">
        <f t="shared" si="358"/>
        <v>12.181818181818182</v>
      </c>
      <c r="BN462" s="111">
        <f t="shared" si="359"/>
        <v>937.63655139469063</v>
      </c>
      <c r="BO462" s="88"/>
      <c r="BP462" s="1015" t="s">
        <v>52</v>
      </c>
      <c r="BQ462" s="1009"/>
      <c r="BR462" s="1010"/>
      <c r="BS462" s="163">
        <v>10</v>
      </c>
      <c r="BT462" s="106">
        <f t="shared" si="360"/>
        <v>2</v>
      </c>
      <c r="BU462" s="107">
        <f t="shared" si="361"/>
        <v>20</v>
      </c>
      <c r="BV462" s="108">
        <f t="shared" si="362"/>
        <v>699.31334630921265</v>
      </c>
      <c r="BW462" s="109">
        <f t="shared" si="363"/>
        <v>13986.266926184253</v>
      </c>
      <c r="BX462" s="112">
        <f t="shared" si="364"/>
        <v>12.241379310344827</v>
      </c>
      <c r="BY462" s="111">
        <f t="shared" si="365"/>
        <v>1142.5401150967418</v>
      </c>
      <c r="BZ462" s="1018"/>
      <c r="CA462" s="88"/>
      <c r="CB462" s="88"/>
      <c r="CC462" s="89"/>
      <c r="CD462" s="89"/>
      <c r="CE462" s="89"/>
      <c r="CF462" s="89"/>
      <c r="CG462" s="89"/>
      <c r="CH462" s="89"/>
      <c r="CI462" s="89"/>
      <c r="CJ462" s="89"/>
      <c r="CK462" s="89"/>
      <c r="CL462" s="89"/>
      <c r="CM462" s="89"/>
      <c r="CN462" s="89"/>
      <c r="CO462" s="89"/>
      <c r="CP462" s="89"/>
      <c r="CQ462" s="89"/>
      <c r="CR462" s="89"/>
      <c r="CS462" s="89"/>
      <c r="CT462" s="89"/>
    </row>
    <row r="463" spans="1:98" ht="15.75" customHeight="1">
      <c r="A463" s="1018"/>
      <c r="B463" s="1016" t="s">
        <v>185</v>
      </c>
      <c r="C463" s="1009"/>
      <c r="D463" s="1010"/>
      <c r="E463" s="163">
        <v>106</v>
      </c>
      <c r="F463" s="106">
        <f t="shared" si="329"/>
        <v>12.133333333333333</v>
      </c>
      <c r="G463" s="107">
        <f t="shared" si="330"/>
        <v>1286.1333333333332</v>
      </c>
      <c r="H463" s="108">
        <f t="shared" si="331"/>
        <v>979.03868483289773</v>
      </c>
      <c r="I463" s="109">
        <f t="shared" si="332"/>
        <v>1259174.2871864175</v>
      </c>
      <c r="J463" s="110">
        <f t="shared" si="333"/>
        <v>15.621212121212121</v>
      </c>
      <c r="K463" s="111">
        <f t="shared" si="334"/>
        <v>80606.695396996656</v>
      </c>
      <c r="L463" s="86"/>
      <c r="M463" s="1016" t="s">
        <v>185</v>
      </c>
      <c r="N463" s="1009"/>
      <c r="O463" s="1010"/>
      <c r="P463" s="163">
        <f>19+16+21</f>
        <v>56</v>
      </c>
      <c r="Q463" s="106">
        <f>'Cél.por tricoma'!CU64</f>
        <v>12.033333333333333</v>
      </c>
      <c r="R463" s="107">
        <f t="shared" si="368"/>
        <v>673.86666666666667</v>
      </c>
      <c r="S463" s="108">
        <f t="shared" si="336"/>
        <v>1631.731141388163</v>
      </c>
      <c r="T463" s="109">
        <f t="shared" si="337"/>
        <v>1099569.2251434368</v>
      </c>
      <c r="U463" s="110">
        <f t="shared" si="338"/>
        <v>18.322033898305083</v>
      </c>
      <c r="V463" s="111">
        <f t="shared" si="339"/>
        <v>60013.491474063623</v>
      </c>
      <c r="W463" s="88"/>
      <c r="X463" s="1016" t="s">
        <v>185</v>
      </c>
      <c r="Y463" s="1009"/>
      <c r="Z463" s="1010"/>
      <c r="AA463" s="163">
        <v>9</v>
      </c>
      <c r="AB463" s="106">
        <f>'Cél.por tricoma'!CU110</f>
        <v>10.4</v>
      </c>
      <c r="AC463" s="107">
        <f t="shared" si="340"/>
        <v>93.600000000000009</v>
      </c>
      <c r="AD463" s="108">
        <f t="shared" si="341"/>
        <v>1223.7983560411221</v>
      </c>
      <c r="AE463" s="109">
        <f t="shared" si="342"/>
        <v>114547.52612544905</v>
      </c>
      <c r="AF463" s="110">
        <f t="shared" si="343"/>
        <v>10.416666666666666</v>
      </c>
      <c r="AG463" s="111">
        <f t="shared" si="344"/>
        <v>10996.562508043109</v>
      </c>
      <c r="AH463" s="88"/>
      <c r="AI463" s="1016" t="s">
        <v>185</v>
      </c>
      <c r="AJ463" s="1009"/>
      <c r="AK463" s="1010"/>
      <c r="AL463" s="163">
        <v>19</v>
      </c>
      <c r="AM463" s="106">
        <f t="shared" si="345"/>
        <v>11.5</v>
      </c>
      <c r="AN463" s="107">
        <f t="shared" si="346"/>
        <v>218.5</v>
      </c>
      <c r="AO463" s="108">
        <f t="shared" si="347"/>
        <v>979.03868483289773</v>
      </c>
      <c r="AP463" s="109">
        <f t="shared" si="367"/>
        <v>213919.95263598816</v>
      </c>
      <c r="AQ463" s="110">
        <f t="shared" si="348"/>
        <v>11.47191011235955</v>
      </c>
      <c r="AR463" s="111">
        <f t="shared" si="349"/>
        <v>18647.282844860867</v>
      </c>
      <c r="AS463" s="88"/>
      <c r="AT463" s="1016" t="s">
        <v>185</v>
      </c>
      <c r="AU463" s="1009"/>
      <c r="AV463" s="1010"/>
      <c r="AW463" s="163">
        <v>102</v>
      </c>
      <c r="AX463" s="106">
        <f t="shared" si="350"/>
        <v>12.9</v>
      </c>
      <c r="AY463" s="107">
        <f t="shared" si="351"/>
        <v>1315.8</v>
      </c>
      <c r="AZ463" s="108">
        <f t="shared" si="352"/>
        <v>1223.7983560411221</v>
      </c>
      <c r="BA463" s="109">
        <f t="shared" si="353"/>
        <v>1610273.8768789084</v>
      </c>
      <c r="BB463" s="110">
        <f t="shared" si="354"/>
        <v>14.291666666666666</v>
      </c>
      <c r="BC463" s="111">
        <f t="shared" si="355"/>
        <v>112672.22462126473</v>
      </c>
      <c r="BD463" s="88"/>
      <c r="BE463" s="1016" t="s">
        <v>185</v>
      </c>
      <c r="BF463" s="1009"/>
      <c r="BG463" s="1010"/>
      <c r="BH463" s="163">
        <v>105</v>
      </c>
      <c r="BI463" s="106">
        <f t="shared" si="356"/>
        <v>13.266666666666667</v>
      </c>
      <c r="BJ463" s="107">
        <f t="shared" si="366"/>
        <v>1393</v>
      </c>
      <c r="BK463" s="108">
        <f>Calibração!$G$33</f>
        <v>815.8655706940815</v>
      </c>
      <c r="BL463" s="109">
        <f t="shared" si="357"/>
        <v>1136500.7399768555</v>
      </c>
      <c r="BM463" s="112">
        <f t="shared" si="358"/>
        <v>12.181818181818182</v>
      </c>
      <c r="BN463" s="111">
        <f t="shared" si="359"/>
        <v>93294.836863771721</v>
      </c>
      <c r="BO463" s="88"/>
      <c r="BP463" s="1016" t="s">
        <v>185</v>
      </c>
      <c r="BQ463" s="1009"/>
      <c r="BR463" s="1010"/>
      <c r="BS463" s="163">
        <v>117</v>
      </c>
      <c r="BT463" s="106">
        <f t="shared" si="360"/>
        <v>13.266666666666667</v>
      </c>
      <c r="BU463" s="107">
        <f t="shared" si="361"/>
        <v>1552.2</v>
      </c>
      <c r="BV463" s="108">
        <f t="shared" si="362"/>
        <v>699.31334630921265</v>
      </c>
      <c r="BW463" s="109">
        <f t="shared" si="363"/>
        <v>1085474.1761411598</v>
      </c>
      <c r="BX463" s="112">
        <f t="shared" si="364"/>
        <v>12.241379310344827</v>
      </c>
      <c r="BY463" s="111">
        <f t="shared" si="365"/>
        <v>88672.538332658136</v>
      </c>
      <c r="BZ463" s="1018"/>
      <c r="CA463" s="88"/>
      <c r="CB463" s="88"/>
      <c r="CC463" s="89"/>
      <c r="CD463" s="89"/>
      <c r="CE463" s="89"/>
      <c r="CF463" s="89"/>
      <c r="CG463" s="89"/>
      <c r="CH463" s="89"/>
      <c r="CI463" s="89"/>
      <c r="CJ463" s="89"/>
      <c r="CK463" s="89"/>
      <c r="CL463" s="89"/>
      <c r="CM463" s="89"/>
      <c r="CN463" s="89"/>
      <c r="CO463" s="89"/>
      <c r="CP463" s="89"/>
      <c r="CQ463" s="89"/>
      <c r="CR463" s="89"/>
      <c r="CS463" s="89"/>
      <c r="CT463" s="89"/>
    </row>
    <row r="464" spans="1:98" ht="15.75" customHeight="1">
      <c r="A464" s="1018"/>
      <c r="B464" s="1011" t="s">
        <v>56</v>
      </c>
      <c r="C464" s="1009"/>
      <c r="D464" s="1010"/>
      <c r="E464" s="163">
        <v>2</v>
      </c>
      <c r="F464" s="106">
        <f t="shared" si="329"/>
        <v>4</v>
      </c>
      <c r="G464" s="107">
        <f t="shared" si="330"/>
        <v>8</v>
      </c>
      <c r="H464" s="108">
        <f t="shared" si="331"/>
        <v>979.03868483289773</v>
      </c>
      <c r="I464" s="109">
        <f t="shared" si="332"/>
        <v>7832.3094786631818</v>
      </c>
      <c r="J464" s="110">
        <f t="shared" si="333"/>
        <v>15.621212121212121</v>
      </c>
      <c r="K464" s="111">
        <f t="shared" si="334"/>
        <v>501.38935556912708</v>
      </c>
      <c r="L464" s="86"/>
      <c r="M464" s="1016" t="s">
        <v>56</v>
      </c>
      <c r="N464" s="1009"/>
      <c r="O464" s="1010"/>
      <c r="P464" s="163">
        <v>2</v>
      </c>
      <c r="Q464" s="106">
        <f>'Cél.por tricoma'!CU65</f>
        <v>4</v>
      </c>
      <c r="R464" s="107">
        <f t="shared" si="368"/>
        <v>8</v>
      </c>
      <c r="S464" s="108">
        <f t="shared" si="336"/>
        <v>1631.731141388163</v>
      </c>
      <c r="T464" s="109">
        <f t="shared" si="337"/>
        <v>13053.849131105304</v>
      </c>
      <c r="U464" s="110">
        <f t="shared" si="338"/>
        <v>18.322033898305083</v>
      </c>
      <c r="V464" s="111">
        <f t="shared" si="339"/>
        <v>712.46725137392502</v>
      </c>
      <c r="W464" s="88"/>
      <c r="X464" s="1016" t="s">
        <v>56</v>
      </c>
      <c r="Y464" s="1009"/>
      <c r="Z464" s="1010"/>
      <c r="AA464" s="163">
        <v>2</v>
      </c>
      <c r="AB464" s="106">
        <f>'Cél.por tricoma'!CU111</f>
        <v>4</v>
      </c>
      <c r="AC464" s="107">
        <f t="shared" si="340"/>
        <v>8</v>
      </c>
      <c r="AD464" s="108">
        <f t="shared" si="341"/>
        <v>1223.7983560411221</v>
      </c>
      <c r="AE464" s="109">
        <f t="shared" si="342"/>
        <v>9790.3868483289771</v>
      </c>
      <c r="AF464" s="110">
        <f t="shared" si="343"/>
        <v>10.416666666666666</v>
      </c>
      <c r="AG464" s="111">
        <f t="shared" si="344"/>
        <v>939.87713743958182</v>
      </c>
      <c r="AH464" s="88"/>
      <c r="AI464" s="1016" t="s">
        <v>56</v>
      </c>
      <c r="AJ464" s="1009"/>
      <c r="AK464" s="1010"/>
      <c r="AL464" s="163">
        <v>2</v>
      </c>
      <c r="AM464" s="106">
        <f t="shared" si="345"/>
        <v>4</v>
      </c>
      <c r="AN464" s="107">
        <f t="shared" si="346"/>
        <v>8</v>
      </c>
      <c r="AO464" s="108">
        <f t="shared" si="347"/>
        <v>979.03868483289773</v>
      </c>
      <c r="AP464" s="109">
        <f t="shared" si="367"/>
        <v>7832.3094786631818</v>
      </c>
      <c r="AQ464" s="110">
        <f t="shared" si="348"/>
        <v>11.47191011235955</v>
      </c>
      <c r="AR464" s="111">
        <f t="shared" si="349"/>
        <v>682.73804466309809</v>
      </c>
      <c r="AS464" s="88"/>
      <c r="AT464" s="1016" t="s">
        <v>56</v>
      </c>
      <c r="AU464" s="1009"/>
      <c r="AV464" s="1010"/>
      <c r="AW464" s="163">
        <v>4</v>
      </c>
      <c r="AX464" s="106">
        <f t="shared" si="350"/>
        <v>1</v>
      </c>
      <c r="AY464" s="107">
        <f t="shared" si="351"/>
        <v>4</v>
      </c>
      <c r="AZ464" s="108">
        <f t="shared" si="352"/>
        <v>1223.7983560411221</v>
      </c>
      <c r="BA464" s="109">
        <f t="shared" si="353"/>
        <v>4895.1934241644885</v>
      </c>
      <c r="BB464" s="110">
        <f t="shared" si="354"/>
        <v>14.291666666666666</v>
      </c>
      <c r="BC464" s="111">
        <f t="shared" si="355"/>
        <v>342.52082268206334</v>
      </c>
      <c r="BD464" s="88"/>
      <c r="BE464" s="1016" t="s">
        <v>56</v>
      </c>
      <c r="BF464" s="1009"/>
      <c r="BG464" s="1010"/>
      <c r="BH464" s="163">
        <v>2</v>
      </c>
      <c r="BI464" s="106">
        <f t="shared" si="356"/>
        <v>4</v>
      </c>
      <c r="BJ464" s="107">
        <f t="shared" si="366"/>
        <v>8</v>
      </c>
      <c r="BK464" s="108">
        <f>Calibração!$G$33</f>
        <v>815.8655706940815</v>
      </c>
      <c r="BL464" s="109">
        <f t="shared" si="357"/>
        <v>6526.924565552652</v>
      </c>
      <c r="BM464" s="112">
        <f t="shared" si="358"/>
        <v>12.181818181818182</v>
      </c>
      <c r="BN464" s="111">
        <f t="shared" si="359"/>
        <v>535.79231508268037</v>
      </c>
      <c r="BO464" s="88"/>
      <c r="BP464" s="1016" t="s">
        <v>56</v>
      </c>
      <c r="BQ464" s="1009"/>
      <c r="BR464" s="1010"/>
      <c r="BS464" s="163">
        <v>2</v>
      </c>
      <c r="BT464" s="106">
        <f t="shared" si="360"/>
        <v>4</v>
      </c>
      <c r="BU464" s="107">
        <f t="shared" si="361"/>
        <v>8</v>
      </c>
      <c r="BV464" s="108">
        <f t="shared" si="362"/>
        <v>699.31334630921265</v>
      </c>
      <c r="BW464" s="109">
        <f t="shared" si="363"/>
        <v>5594.5067704737012</v>
      </c>
      <c r="BX464" s="112">
        <f t="shared" si="364"/>
        <v>12.241379310344827</v>
      </c>
      <c r="BY464" s="111">
        <f t="shared" si="365"/>
        <v>457.01604603869674</v>
      </c>
      <c r="BZ464" s="1018"/>
      <c r="CA464" s="88"/>
      <c r="CB464" s="88"/>
      <c r="CC464" s="89"/>
      <c r="CD464" s="89"/>
      <c r="CE464" s="89"/>
      <c r="CF464" s="89"/>
      <c r="CG464" s="89"/>
      <c r="CH464" s="89"/>
      <c r="CI464" s="89"/>
      <c r="CJ464" s="89"/>
      <c r="CK464" s="89"/>
      <c r="CL464" s="89"/>
      <c r="CM464" s="89"/>
      <c r="CN464" s="89"/>
      <c r="CO464" s="89"/>
      <c r="CP464" s="89"/>
      <c r="CQ464" s="89"/>
      <c r="CR464" s="89"/>
      <c r="CS464" s="89"/>
      <c r="CT464" s="89"/>
    </row>
    <row r="465" spans="1:98" ht="15.75" customHeight="1">
      <c r="A465" s="1018"/>
      <c r="B465" s="1016" t="s">
        <v>181</v>
      </c>
      <c r="C465" s="1009"/>
      <c r="D465" s="1010"/>
      <c r="E465" s="163">
        <v>10</v>
      </c>
      <c r="F465" s="167">
        <f t="shared" si="329"/>
        <v>22.944444444444446</v>
      </c>
      <c r="G465" s="107">
        <f t="shared" si="330"/>
        <v>229.44444444444446</v>
      </c>
      <c r="H465" s="108">
        <f t="shared" si="331"/>
        <v>979.03868483289773</v>
      </c>
      <c r="I465" s="109">
        <f t="shared" si="332"/>
        <v>224634.98713110376</v>
      </c>
      <c r="J465" s="110">
        <f t="shared" si="333"/>
        <v>15.621212121212121</v>
      </c>
      <c r="K465" s="111">
        <f t="shared" si="334"/>
        <v>14380.125267364547</v>
      </c>
      <c r="L465" s="86"/>
      <c r="M465" s="1016" t="s">
        <v>181</v>
      </c>
      <c r="N465" s="1009"/>
      <c r="O465" s="1010"/>
      <c r="P465" s="163">
        <v>16</v>
      </c>
      <c r="Q465" s="106">
        <f>'Cél.por tricoma'!CU66</f>
        <v>37.25</v>
      </c>
      <c r="R465" s="107">
        <f t="shared" si="368"/>
        <v>596</v>
      </c>
      <c r="S465" s="108">
        <f t="shared" si="336"/>
        <v>1631.731141388163</v>
      </c>
      <c r="T465" s="109">
        <f t="shared" si="337"/>
        <v>972511.76026734512</v>
      </c>
      <c r="U465" s="110">
        <f t="shared" si="338"/>
        <v>18.322033898305083</v>
      </c>
      <c r="V465" s="111">
        <f t="shared" si="339"/>
        <v>53078.810227357419</v>
      </c>
      <c r="W465" s="88"/>
      <c r="X465" s="1016" t="s">
        <v>181</v>
      </c>
      <c r="Y465" s="1009"/>
      <c r="Z465" s="1010"/>
      <c r="AA465" s="163">
        <v>3</v>
      </c>
      <c r="AB465" s="185">
        <f>'Cél.por tricoma'!M383</f>
        <v>20.020017636684305</v>
      </c>
      <c r="AC465" s="107">
        <f t="shared" si="340"/>
        <v>60.060052910052917</v>
      </c>
      <c r="AD465" s="108">
        <f t="shared" si="341"/>
        <v>1223.7983560411221</v>
      </c>
      <c r="AE465" s="109">
        <f t="shared" si="342"/>
        <v>73501.394015065569</v>
      </c>
      <c r="AF465" s="110">
        <f t="shared" si="343"/>
        <v>10.416666666666666</v>
      </c>
      <c r="AG465" s="111">
        <f t="shared" si="344"/>
        <v>7056.1338254462953</v>
      </c>
      <c r="AH465" s="88"/>
      <c r="AI465" s="1016" t="s">
        <v>181</v>
      </c>
      <c r="AJ465" s="1009"/>
      <c r="AK465" s="1010"/>
      <c r="AL465" s="163">
        <v>1</v>
      </c>
      <c r="AM465" s="106">
        <f t="shared" si="345"/>
        <v>6</v>
      </c>
      <c r="AN465" s="107">
        <f t="shared" si="346"/>
        <v>6</v>
      </c>
      <c r="AO465" s="108">
        <f t="shared" si="347"/>
        <v>979.03868483289773</v>
      </c>
      <c r="AP465" s="109">
        <f t="shared" si="367"/>
        <v>5874.2321089973866</v>
      </c>
      <c r="AQ465" s="110">
        <f t="shared" si="348"/>
        <v>11.47191011235955</v>
      </c>
      <c r="AR465" s="111">
        <f t="shared" si="349"/>
        <v>512.05353349732366</v>
      </c>
      <c r="AS465" s="88"/>
      <c r="AT465" s="1016" t="s">
        <v>181</v>
      </c>
      <c r="AU465" s="1009"/>
      <c r="AV465" s="1010"/>
      <c r="AW465" s="163">
        <v>6</v>
      </c>
      <c r="AX465" s="106">
        <f t="shared" si="350"/>
        <v>31</v>
      </c>
      <c r="AY465" s="107">
        <f t="shared" si="351"/>
        <v>186</v>
      </c>
      <c r="AZ465" s="108">
        <f t="shared" si="352"/>
        <v>1223.7983560411221</v>
      </c>
      <c r="BA465" s="109">
        <f t="shared" si="353"/>
        <v>227626.49422364871</v>
      </c>
      <c r="BB465" s="110">
        <f t="shared" si="354"/>
        <v>14.291666666666666</v>
      </c>
      <c r="BC465" s="111">
        <f t="shared" si="355"/>
        <v>15927.218254715946</v>
      </c>
      <c r="BD465" s="88"/>
      <c r="BE465" s="1016" t="s">
        <v>181</v>
      </c>
      <c r="BF465" s="1009"/>
      <c r="BG465" s="1010"/>
      <c r="BH465" s="163">
        <v>20</v>
      </c>
      <c r="BI465" s="168">
        <f t="shared" si="356"/>
        <v>19.338690476190479</v>
      </c>
      <c r="BJ465" s="107">
        <f t="shared" si="366"/>
        <v>386.77380952380958</v>
      </c>
      <c r="BK465" s="108">
        <f>Calibração!$G$33</f>
        <v>815.8655706940815</v>
      </c>
      <c r="BL465" s="109">
        <f t="shared" si="357"/>
        <v>315555.43483666686</v>
      </c>
      <c r="BM465" s="112">
        <f t="shared" si="358"/>
        <v>12.181818181818182</v>
      </c>
      <c r="BN465" s="111">
        <f t="shared" si="359"/>
        <v>25903.804352263698</v>
      </c>
      <c r="BO465" s="88"/>
      <c r="BP465" s="1016" t="s">
        <v>181</v>
      </c>
      <c r="BQ465" s="1009"/>
      <c r="BR465" s="1010"/>
      <c r="BS465" s="163">
        <v>4</v>
      </c>
      <c r="BT465" s="106">
        <f t="shared" si="360"/>
        <v>31.366666666666667</v>
      </c>
      <c r="BU465" s="107">
        <f t="shared" si="361"/>
        <v>125.46666666666667</v>
      </c>
      <c r="BV465" s="108">
        <f t="shared" si="362"/>
        <v>699.31334630921265</v>
      </c>
      <c r="BW465" s="109">
        <f t="shared" si="363"/>
        <v>87740.514516929208</v>
      </c>
      <c r="BX465" s="112">
        <f t="shared" si="364"/>
        <v>12.241379310344827</v>
      </c>
      <c r="BY465" s="111">
        <f t="shared" si="365"/>
        <v>7167.5349887068933</v>
      </c>
      <c r="BZ465" s="1018"/>
      <c r="CA465" s="88"/>
      <c r="CB465" s="88"/>
      <c r="CC465" s="89"/>
      <c r="CD465" s="89"/>
      <c r="CE465" s="89"/>
      <c r="CF465" s="89"/>
      <c r="CG465" s="89"/>
      <c r="CH465" s="89"/>
      <c r="CI465" s="89"/>
      <c r="CJ465" s="89"/>
      <c r="CK465" s="89"/>
      <c r="CL465" s="89"/>
      <c r="CM465" s="89"/>
      <c r="CN465" s="89"/>
      <c r="CO465" s="89"/>
      <c r="CP465" s="89"/>
      <c r="CQ465" s="89"/>
      <c r="CR465" s="89"/>
      <c r="CS465" s="89"/>
      <c r="CT465" s="89"/>
    </row>
    <row r="466" spans="1:98" ht="15.75" customHeight="1">
      <c r="A466" s="1018"/>
      <c r="B466" s="1015" t="s">
        <v>261</v>
      </c>
      <c r="C466" s="1009"/>
      <c r="D466" s="1010"/>
      <c r="E466" s="163">
        <v>3</v>
      </c>
      <c r="F466" s="106">
        <f t="shared" si="329"/>
        <v>5.5666666666666664</v>
      </c>
      <c r="G466" s="107">
        <f t="shared" si="330"/>
        <v>16.7</v>
      </c>
      <c r="H466" s="108">
        <f t="shared" si="331"/>
        <v>979.03868483289773</v>
      </c>
      <c r="I466" s="109">
        <f t="shared" si="332"/>
        <v>16349.946036709391</v>
      </c>
      <c r="J466" s="110">
        <f t="shared" si="333"/>
        <v>15.621212121212121</v>
      </c>
      <c r="K466" s="111">
        <f t="shared" si="334"/>
        <v>1046.6502797505527</v>
      </c>
      <c r="L466" s="86"/>
      <c r="M466" s="1015" t="s">
        <v>261</v>
      </c>
      <c r="N466" s="1009"/>
      <c r="O466" s="1010"/>
      <c r="P466" s="163">
        <v>3</v>
      </c>
      <c r="Q466" s="106">
        <f>'Cél.por tricoma'!CU67</f>
        <v>3.8666666666666667</v>
      </c>
      <c r="R466" s="107">
        <f t="shared" si="368"/>
        <v>11.6</v>
      </c>
      <c r="S466" s="108">
        <f t="shared" si="336"/>
        <v>1631.731141388163</v>
      </c>
      <c r="T466" s="109">
        <f t="shared" si="337"/>
        <v>18928.081240102689</v>
      </c>
      <c r="U466" s="110">
        <f t="shared" si="338"/>
        <v>18.322033898305083</v>
      </c>
      <c r="V466" s="111">
        <f t="shared" si="339"/>
        <v>1033.0775144921913</v>
      </c>
      <c r="W466" s="88"/>
      <c r="X466" s="1015" t="s">
        <v>261</v>
      </c>
      <c r="Y466" s="1009"/>
      <c r="Z466" s="1010"/>
      <c r="AA466" s="163">
        <v>1</v>
      </c>
      <c r="AB466" s="106">
        <f>'Cél.por tricoma'!CU113</f>
        <v>3.9</v>
      </c>
      <c r="AC466" s="107">
        <f t="shared" si="340"/>
        <v>3.9</v>
      </c>
      <c r="AD466" s="108">
        <f t="shared" si="341"/>
        <v>1223.7983560411221</v>
      </c>
      <c r="AE466" s="109">
        <f t="shared" si="342"/>
        <v>4772.813588560376</v>
      </c>
      <c r="AF466" s="110">
        <f t="shared" si="343"/>
        <v>10.416666666666666</v>
      </c>
      <c r="AG466" s="111">
        <f t="shared" si="344"/>
        <v>458.1901045017961</v>
      </c>
      <c r="AH466" s="88"/>
      <c r="AI466" s="1015" t="s">
        <v>261</v>
      </c>
      <c r="AJ466" s="1009"/>
      <c r="AK466" s="1010"/>
      <c r="AL466" s="163">
        <v>2</v>
      </c>
      <c r="AM466" s="106">
        <f t="shared" si="345"/>
        <v>4.7</v>
      </c>
      <c r="AN466" s="107">
        <f t="shared" si="346"/>
        <v>9.4</v>
      </c>
      <c r="AO466" s="108">
        <f t="shared" si="347"/>
        <v>979.03868483289773</v>
      </c>
      <c r="AP466" s="109">
        <f t="shared" si="367"/>
        <v>9202.9636374292386</v>
      </c>
      <c r="AQ466" s="110">
        <f t="shared" si="348"/>
        <v>11.47191011235955</v>
      </c>
      <c r="AR466" s="111">
        <f t="shared" si="349"/>
        <v>802.21720247914027</v>
      </c>
      <c r="AS466" s="88"/>
      <c r="AT466" s="1015" t="s">
        <v>261</v>
      </c>
      <c r="AU466" s="1009"/>
      <c r="AV466" s="1010"/>
      <c r="AW466" s="163">
        <v>2</v>
      </c>
      <c r="AX466" s="106">
        <f t="shared" si="350"/>
        <v>5.333333333333333</v>
      </c>
      <c r="AY466" s="107">
        <f t="shared" si="351"/>
        <v>10.666666666666666</v>
      </c>
      <c r="AZ466" s="108">
        <f t="shared" si="352"/>
        <v>1223.7983560411221</v>
      </c>
      <c r="BA466" s="109">
        <f t="shared" si="353"/>
        <v>13053.849131105302</v>
      </c>
      <c r="BB466" s="110">
        <f t="shared" si="354"/>
        <v>14.291666666666666</v>
      </c>
      <c r="BC466" s="111">
        <f t="shared" si="355"/>
        <v>913.38886048550228</v>
      </c>
      <c r="BD466" s="88"/>
      <c r="BE466" s="1015" t="s">
        <v>261</v>
      </c>
      <c r="BF466" s="1009"/>
      <c r="BG466" s="1010"/>
      <c r="BH466" s="163">
        <v>1</v>
      </c>
      <c r="BI466" s="106">
        <f t="shared" si="356"/>
        <v>4.0666666666666664</v>
      </c>
      <c r="BJ466" s="107">
        <f t="shared" si="366"/>
        <v>4.0666666666666664</v>
      </c>
      <c r="BK466" s="108">
        <f>Calibração!$G$33</f>
        <v>815.8655706940815</v>
      </c>
      <c r="BL466" s="109">
        <f t="shared" si="357"/>
        <v>3317.8533208225981</v>
      </c>
      <c r="BM466" s="112">
        <f t="shared" si="358"/>
        <v>12.181818181818182</v>
      </c>
      <c r="BN466" s="111">
        <f t="shared" si="359"/>
        <v>272.36109350036253</v>
      </c>
      <c r="BO466" s="88"/>
      <c r="BP466" s="1015" t="s">
        <v>261</v>
      </c>
      <c r="BQ466" s="1009"/>
      <c r="BR466" s="1010"/>
      <c r="BS466" s="163">
        <v>0</v>
      </c>
      <c r="BT466" s="106">
        <f t="shared" si="360"/>
        <v>3.7692307692307692</v>
      </c>
      <c r="BU466" s="107">
        <f t="shared" si="361"/>
        <v>0</v>
      </c>
      <c r="BV466" s="108">
        <f t="shared" si="362"/>
        <v>699.31334630921265</v>
      </c>
      <c r="BW466" s="109">
        <f t="shared" si="363"/>
        <v>0</v>
      </c>
      <c r="BX466" s="112">
        <f t="shared" si="364"/>
        <v>12.241379310344827</v>
      </c>
      <c r="BY466" s="111">
        <f t="shared" si="365"/>
        <v>0</v>
      </c>
      <c r="BZ466" s="1018"/>
      <c r="CA466" s="88"/>
      <c r="CB466" s="88"/>
      <c r="CC466" s="89"/>
      <c r="CD466" s="89"/>
      <c r="CE466" s="89"/>
      <c r="CF466" s="89"/>
      <c r="CG466" s="89"/>
      <c r="CH466" s="89"/>
      <c r="CI466" s="89"/>
      <c r="CJ466" s="89"/>
      <c r="CK466" s="89"/>
      <c r="CL466" s="89"/>
      <c r="CM466" s="89"/>
      <c r="CN466" s="89"/>
      <c r="CO466" s="89"/>
      <c r="CP466" s="89"/>
      <c r="CQ466" s="89"/>
      <c r="CR466" s="89"/>
      <c r="CS466" s="89"/>
      <c r="CT466" s="89"/>
    </row>
    <row r="467" spans="1:98" ht="15.75" customHeight="1">
      <c r="A467" s="1018"/>
      <c r="B467" s="1016" t="s">
        <v>190</v>
      </c>
      <c r="C467" s="1009"/>
      <c r="D467" s="1010"/>
      <c r="E467" s="163">
        <v>1</v>
      </c>
      <c r="F467" s="106">
        <f t="shared" si="329"/>
        <v>32.214285714285715</v>
      </c>
      <c r="G467" s="107">
        <f t="shared" si="330"/>
        <v>32.214285714285715</v>
      </c>
      <c r="H467" s="108">
        <f t="shared" si="331"/>
        <v>979.03868483289773</v>
      </c>
      <c r="I467" s="109">
        <f t="shared" si="332"/>
        <v>31539.031918545494</v>
      </c>
      <c r="J467" s="110">
        <f t="shared" si="333"/>
        <v>15.621212121212121</v>
      </c>
      <c r="K467" s="111">
        <f t="shared" si="334"/>
        <v>2018.9874943006814</v>
      </c>
      <c r="L467" s="86"/>
      <c r="M467" s="1016" t="s">
        <v>190</v>
      </c>
      <c r="N467" s="1009"/>
      <c r="O467" s="1010"/>
      <c r="P467" s="163">
        <v>7</v>
      </c>
      <c r="Q467" s="106">
        <f>'Cél.por tricoma'!CU68</f>
        <v>25</v>
      </c>
      <c r="R467" s="107">
        <f t="shared" si="368"/>
        <v>175</v>
      </c>
      <c r="S467" s="108">
        <f t="shared" si="336"/>
        <v>1631.731141388163</v>
      </c>
      <c r="T467" s="109">
        <f t="shared" si="337"/>
        <v>285552.9497429285</v>
      </c>
      <c r="U467" s="110">
        <f t="shared" si="338"/>
        <v>18.322033898305083</v>
      </c>
      <c r="V467" s="111">
        <f t="shared" si="339"/>
        <v>15585.221123804609</v>
      </c>
      <c r="W467" s="88"/>
      <c r="X467" s="1016" t="s">
        <v>190</v>
      </c>
      <c r="Y467" s="1009"/>
      <c r="Z467" s="1010"/>
      <c r="AA467" s="163">
        <v>0</v>
      </c>
      <c r="AB467" s="106">
        <f>'Cél.por tricoma'!CU114</f>
        <v>22.8</v>
      </c>
      <c r="AC467" s="107">
        <f t="shared" si="340"/>
        <v>0</v>
      </c>
      <c r="AD467" s="108">
        <f t="shared" si="341"/>
        <v>1223.7983560411221</v>
      </c>
      <c r="AE467" s="109">
        <f t="shared" si="342"/>
        <v>0</v>
      </c>
      <c r="AF467" s="110">
        <f t="shared" si="343"/>
        <v>10.416666666666666</v>
      </c>
      <c r="AG467" s="111">
        <f t="shared" si="344"/>
        <v>0</v>
      </c>
      <c r="AH467" s="88"/>
      <c r="AI467" s="1016" t="s">
        <v>190</v>
      </c>
      <c r="AJ467" s="1009"/>
      <c r="AK467" s="1010"/>
      <c r="AL467" s="163">
        <v>3</v>
      </c>
      <c r="AM467" s="106">
        <f t="shared" si="345"/>
        <v>25.466666666666665</v>
      </c>
      <c r="AN467" s="107">
        <f t="shared" si="346"/>
        <v>76.399999999999991</v>
      </c>
      <c r="AO467" s="108">
        <f t="shared" si="347"/>
        <v>979.03868483289773</v>
      </c>
      <c r="AP467" s="109">
        <f t="shared" si="367"/>
        <v>74798.555521233371</v>
      </c>
      <c r="AQ467" s="110">
        <f t="shared" si="348"/>
        <v>11.47191011235955</v>
      </c>
      <c r="AR467" s="111">
        <f t="shared" si="349"/>
        <v>6520.148326532586</v>
      </c>
      <c r="AS467" s="88"/>
      <c r="AT467" s="1016" t="s">
        <v>190</v>
      </c>
      <c r="AU467" s="1009"/>
      <c r="AV467" s="1010"/>
      <c r="AW467" s="163">
        <v>2</v>
      </c>
      <c r="AX467" s="106">
        <f t="shared" si="350"/>
        <v>18.100000000000001</v>
      </c>
      <c r="AY467" s="107">
        <f t="shared" si="351"/>
        <v>36.200000000000003</v>
      </c>
      <c r="AZ467" s="108">
        <f t="shared" si="352"/>
        <v>1223.7983560411221</v>
      </c>
      <c r="BA467" s="109">
        <f t="shared" si="353"/>
        <v>44301.500488688624</v>
      </c>
      <c r="BB467" s="110">
        <f t="shared" si="354"/>
        <v>14.291666666666666</v>
      </c>
      <c r="BC467" s="111">
        <f t="shared" si="355"/>
        <v>3099.8134452726736</v>
      </c>
      <c r="BD467" s="88"/>
      <c r="BE467" s="1016" t="s">
        <v>190</v>
      </c>
      <c r="BF467" s="1009"/>
      <c r="BG467" s="1010"/>
      <c r="BH467" s="163">
        <v>6</v>
      </c>
      <c r="BI467" s="106">
        <f t="shared" si="356"/>
        <v>26.482758620689655</v>
      </c>
      <c r="BJ467" s="107">
        <f t="shared" si="366"/>
        <v>158.89655172413794</v>
      </c>
      <c r="BK467" s="108">
        <f>Calibração!$G$33</f>
        <v>815.8655706940815</v>
      </c>
      <c r="BL467" s="109">
        <f t="shared" si="357"/>
        <v>129638.22585373544</v>
      </c>
      <c r="BM467" s="112">
        <f t="shared" si="358"/>
        <v>12.181818181818182</v>
      </c>
      <c r="BN467" s="111">
        <f t="shared" si="359"/>
        <v>10641.943913366342</v>
      </c>
      <c r="BO467" s="88"/>
      <c r="BP467" s="1016" t="s">
        <v>190</v>
      </c>
      <c r="BQ467" s="1009"/>
      <c r="BR467" s="1010"/>
      <c r="BS467" s="163">
        <v>1</v>
      </c>
      <c r="BT467" s="106">
        <f t="shared" si="360"/>
        <v>13.733333333333333</v>
      </c>
      <c r="BU467" s="107">
        <f t="shared" si="361"/>
        <v>13.733333333333333</v>
      </c>
      <c r="BV467" s="108">
        <f t="shared" si="362"/>
        <v>699.31334630921265</v>
      </c>
      <c r="BW467" s="109">
        <f t="shared" si="363"/>
        <v>9603.9032893131862</v>
      </c>
      <c r="BX467" s="112">
        <f t="shared" si="364"/>
        <v>12.241379310344827</v>
      </c>
      <c r="BY467" s="111">
        <f t="shared" si="365"/>
        <v>784.54421236642929</v>
      </c>
      <c r="BZ467" s="1018"/>
      <c r="CA467" s="88"/>
      <c r="CB467" s="88"/>
      <c r="CC467" s="89"/>
      <c r="CD467" s="89"/>
      <c r="CE467" s="89"/>
      <c r="CF467" s="89"/>
      <c r="CG467" s="89"/>
      <c r="CH467" s="89"/>
      <c r="CI467" s="89"/>
      <c r="CJ467" s="89"/>
      <c r="CK467" s="89"/>
      <c r="CL467" s="89"/>
      <c r="CM467" s="89"/>
      <c r="CN467" s="89"/>
      <c r="CO467" s="89"/>
      <c r="CP467" s="89"/>
      <c r="CQ467" s="89"/>
      <c r="CR467" s="89"/>
      <c r="CS467" s="89"/>
      <c r="CT467" s="89"/>
    </row>
    <row r="468" spans="1:98" ht="15.75" customHeight="1">
      <c r="A468" s="1018"/>
      <c r="B468" s="1011" t="s">
        <v>83</v>
      </c>
      <c r="C468" s="1009"/>
      <c r="D468" s="1010"/>
      <c r="E468" s="163">
        <v>1</v>
      </c>
      <c r="F468" s="106">
        <f t="shared" si="329"/>
        <v>1</v>
      </c>
      <c r="G468" s="107">
        <f t="shared" si="330"/>
        <v>1</v>
      </c>
      <c r="H468" s="108">
        <f t="shared" si="331"/>
        <v>979.03868483289773</v>
      </c>
      <c r="I468" s="109">
        <f t="shared" si="332"/>
        <v>979.03868483289773</v>
      </c>
      <c r="J468" s="110">
        <f t="shared" si="333"/>
        <v>15.621212121212121</v>
      </c>
      <c r="K468" s="111">
        <f t="shared" si="334"/>
        <v>62.673669446140885</v>
      </c>
      <c r="L468" s="86"/>
      <c r="M468" s="1016" t="s">
        <v>83</v>
      </c>
      <c r="N468" s="1009"/>
      <c r="O468" s="1010"/>
      <c r="P468" s="163">
        <v>2</v>
      </c>
      <c r="Q468" s="106">
        <f>'Cél.por tricoma'!CU69</f>
        <v>1</v>
      </c>
      <c r="R468" s="107">
        <f t="shared" si="368"/>
        <v>2</v>
      </c>
      <c r="S468" s="108">
        <f t="shared" si="336"/>
        <v>1631.731141388163</v>
      </c>
      <c r="T468" s="109">
        <f t="shared" si="337"/>
        <v>3263.462282776326</v>
      </c>
      <c r="U468" s="110">
        <f t="shared" si="338"/>
        <v>18.322033898305083</v>
      </c>
      <c r="V468" s="111">
        <f t="shared" si="339"/>
        <v>178.11681284348126</v>
      </c>
      <c r="W468" s="88"/>
      <c r="X468" s="1016" t="s">
        <v>83</v>
      </c>
      <c r="Y468" s="1009"/>
      <c r="Z468" s="1010"/>
      <c r="AA468" s="163">
        <v>0</v>
      </c>
      <c r="AB468" s="106">
        <f>'Cél.por tricoma'!CU115</f>
        <v>1</v>
      </c>
      <c r="AC468" s="107">
        <f t="shared" si="340"/>
        <v>0</v>
      </c>
      <c r="AD468" s="108">
        <f t="shared" si="341"/>
        <v>1223.7983560411221</v>
      </c>
      <c r="AE468" s="109">
        <f t="shared" si="342"/>
        <v>0</v>
      </c>
      <c r="AF468" s="110">
        <f t="shared" si="343"/>
        <v>10.416666666666666</v>
      </c>
      <c r="AG468" s="111">
        <f t="shared" si="344"/>
        <v>0</v>
      </c>
      <c r="AH468" s="88"/>
      <c r="AI468" s="1016" t="s">
        <v>83</v>
      </c>
      <c r="AJ468" s="1009"/>
      <c r="AK468" s="1010"/>
      <c r="AL468" s="163">
        <v>0</v>
      </c>
      <c r="AM468" s="106">
        <f t="shared" si="345"/>
        <v>1</v>
      </c>
      <c r="AN468" s="107">
        <f t="shared" si="346"/>
        <v>0</v>
      </c>
      <c r="AO468" s="108">
        <f t="shared" si="347"/>
        <v>979.03868483289773</v>
      </c>
      <c r="AP468" s="109">
        <f t="shared" si="367"/>
        <v>0</v>
      </c>
      <c r="AQ468" s="110">
        <f t="shared" si="348"/>
        <v>11.47191011235955</v>
      </c>
      <c r="AR468" s="111">
        <f t="shared" si="349"/>
        <v>0</v>
      </c>
      <c r="AS468" s="88"/>
      <c r="AT468" s="1016" t="s">
        <v>83</v>
      </c>
      <c r="AU468" s="1009"/>
      <c r="AV468" s="1010"/>
      <c r="AW468" s="163">
        <v>0</v>
      </c>
      <c r="AX468" s="106">
        <f t="shared" si="350"/>
        <v>1</v>
      </c>
      <c r="AY468" s="107">
        <f t="shared" si="351"/>
        <v>0</v>
      </c>
      <c r="AZ468" s="108">
        <f t="shared" si="352"/>
        <v>1223.7983560411221</v>
      </c>
      <c r="BA468" s="109">
        <f t="shared" si="353"/>
        <v>0</v>
      </c>
      <c r="BB468" s="110">
        <f t="shared" si="354"/>
        <v>14.291666666666666</v>
      </c>
      <c r="BC468" s="111">
        <f t="shared" si="355"/>
        <v>0</v>
      </c>
      <c r="BD468" s="88"/>
      <c r="BE468" s="1016" t="s">
        <v>83</v>
      </c>
      <c r="BF468" s="1009"/>
      <c r="BG468" s="1010"/>
      <c r="BH468" s="163">
        <v>2</v>
      </c>
      <c r="BI468" s="106">
        <f t="shared" si="356"/>
        <v>1</v>
      </c>
      <c r="BJ468" s="107">
        <f t="shared" si="366"/>
        <v>2</v>
      </c>
      <c r="BK468" s="108">
        <f>Calibração!$G$33</f>
        <v>815.8655706940815</v>
      </c>
      <c r="BL468" s="109">
        <f t="shared" si="357"/>
        <v>1631.731141388163</v>
      </c>
      <c r="BM468" s="112">
        <f t="shared" si="358"/>
        <v>12.181818181818182</v>
      </c>
      <c r="BN468" s="111">
        <f t="shared" si="359"/>
        <v>133.94807877067009</v>
      </c>
      <c r="BO468" s="88"/>
      <c r="BP468" s="1016" t="s">
        <v>83</v>
      </c>
      <c r="BQ468" s="1009"/>
      <c r="BR468" s="1010"/>
      <c r="BS468" s="163">
        <v>1</v>
      </c>
      <c r="BT468" s="106">
        <f t="shared" si="360"/>
        <v>1</v>
      </c>
      <c r="BU468" s="107">
        <f t="shared" si="361"/>
        <v>1</v>
      </c>
      <c r="BV468" s="108">
        <f t="shared" si="362"/>
        <v>699.31334630921265</v>
      </c>
      <c r="BW468" s="109">
        <f t="shared" si="363"/>
        <v>699.31334630921265</v>
      </c>
      <c r="BX468" s="112">
        <f t="shared" si="364"/>
        <v>12.241379310344827</v>
      </c>
      <c r="BY468" s="111">
        <f t="shared" si="365"/>
        <v>57.127005754837093</v>
      </c>
      <c r="BZ468" s="1018"/>
      <c r="CA468" s="88"/>
      <c r="CB468" s="88"/>
      <c r="CC468" s="89"/>
      <c r="CD468" s="89"/>
      <c r="CE468" s="89"/>
      <c r="CF468" s="89"/>
      <c r="CG468" s="89"/>
      <c r="CH468" s="89"/>
      <c r="CI468" s="89"/>
      <c r="CJ468" s="89"/>
      <c r="CK468" s="89"/>
      <c r="CL468" s="89"/>
      <c r="CM468" s="89"/>
      <c r="CN468" s="89"/>
      <c r="CO468" s="89"/>
      <c r="CP468" s="89"/>
      <c r="CQ468" s="89"/>
      <c r="CR468" s="89"/>
      <c r="CS468" s="89"/>
      <c r="CT468" s="89"/>
    </row>
    <row r="469" spans="1:98" ht="15.75" customHeight="1">
      <c r="A469" s="1018"/>
      <c r="B469" s="1016" t="s">
        <v>192</v>
      </c>
      <c r="C469" s="1009"/>
      <c r="D469" s="1010"/>
      <c r="E469" s="163">
        <v>0</v>
      </c>
      <c r="F469" s="169">
        <f t="shared" si="329"/>
        <v>10.333333333333334</v>
      </c>
      <c r="G469" s="107">
        <f t="shared" si="330"/>
        <v>0</v>
      </c>
      <c r="H469" s="108">
        <f t="shared" si="331"/>
        <v>979.03868483289773</v>
      </c>
      <c r="I469" s="109">
        <f t="shared" si="332"/>
        <v>0</v>
      </c>
      <c r="J469" s="110">
        <f t="shared" si="333"/>
        <v>15.621212121212121</v>
      </c>
      <c r="K469" s="111">
        <f t="shared" si="334"/>
        <v>0</v>
      </c>
      <c r="L469" s="86"/>
      <c r="M469" s="1016" t="s">
        <v>192</v>
      </c>
      <c r="N469" s="1009"/>
      <c r="O469" s="1010"/>
      <c r="P469" s="163">
        <v>1</v>
      </c>
      <c r="Q469" s="106">
        <f>'Cél.por tricoma'!CU70</f>
        <v>2.5</v>
      </c>
      <c r="R469" s="107">
        <f t="shared" si="368"/>
        <v>2.5</v>
      </c>
      <c r="S469" s="108">
        <f t="shared" si="336"/>
        <v>1631.731141388163</v>
      </c>
      <c r="T469" s="109">
        <f t="shared" si="337"/>
        <v>4079.3278534704077</v>
      </c>
      <c r="U469" s="110">
        <f t="shared" si="338"/>
        <v>18.322033898305083</v>
      </c>
      <c r="V469" s="111">
        <f t="shared" si="339"/>
        <v>222.64601605435161</v>
      </c>
      <c r="W469" s="88"/>
      <c r="X469" s="1016" t="s">
        <v>192</v>
      </c>
      <c r="Y469" s="1009"/>
      <c r="Z469" s="1010"/>
      <c r="AA469" s="163">
        <v>1</v>
      </c>
      <c r="AB469" s="106">
        <f>'Cél.por tricoma'!CU116</f>
        <v>3.5</v>
      </c>
      <c r="AC469" s="107">
        <f t="shared" si="340"/>
        <v>3.5</v>
      </c>
      <c r="AD469" s="108">
        <f t="shared" si="341"/>
        <v>1223.7983560411221</v>
      </c>
      <c r="AE469" s="109">
        <f t="shared" si="342"/>
        <v>4283.294246143927</v>
      </c>
      <c r="AF469" s="110">
        <f t="shared" si="343"/>
        <v>10.416666666666666</v>
      </c>
      <c r="AG469" s="111">
        <f t="shared" si="344"/>
        <v>411.19624762981704</v>
      </c>
      <c r="AH469" s="88"/>
      <c r="AI469" s="1016" t="s">
        <v>192</v>
      </c>
      <c r="AJ469" s="1009"/>
      <c r="AK469" s="1010"/>
      <c r="AL469" s="163">
        <v>3</v>
      </c>
      <c r="AM469" s="106">
        <f t="shared" si="345"/>
        <v>4</v>
      </c>
      <c r="AN469" s="107">
        <f t="shared" si="346"/>
        <v>12</v>
      </c>
      <c r="AO469" s="108">
        <f t="shared" si="347"/>
        <v>979.03868483289773</v>
      </c>
      <c r="AP469" s="109">
        <f t="shared" si="367"/>
        <v>11748.464217994773</v>
      </c>
      <c r="AQ469" s="110">
        <f t="shared" si="348"/>
        <v>11.47191011235955</v>
      </c>
      <c r="AR469" s="111">
        <f t="shared" si="349"/>
        <v>1024.1070669946473</v>
      </c>
      <c r="AS469" s="88"/>
      <c r="AT469" s="1016" t="s">
        <v>192</v>
      </c>
      <c r="AU469" s="1009"/>
      <c r="AV469" s="1010"/>
      <c r="AW469" s="163">
        <v>1</v>
      </c>
      <c r="AX469" s="170">
        <f t="shared" si="350"/>
        <v>7.4813311688311686</v>
      </c>
      <c r="AY469" s="107">
        <f t="shared" si="351"/>
        <v>7.4813311688311686</v>
      </c>
      <c r="AZ469" s="108">
        <f t="shared" si="352"/>
        <v>1223.7983560411221</v>
      </c>
      <c r="BA469" s="109">
        <f t="shared" si="353"/>
        <v>9155.640785414791</v>
      </c>
      <c r="BB469" s="110">
        <f t="shared" si="354"/>
        <v>14.291666666666666</v>
      </c>
      <c r="BC469" s="111">
        <f t="shared" si="355"/>
        <v>640.62792667625365</v>
      </c>
      <c r="BD469" s="88"/>
      <c r="BE469" s="1016" t="s">
        <v>192</v>
      </c>
      <c r="BF469" s="1009"/>
      <c r="BG469" s="1010"/>
      <c r="BH469" s="163">
        <v>0</v>
      </c>
      <c r="BI469" s="171">
        <f t="shared" si="356"/>
        <v>7.4813311688311686</v>
      </c>
      <c r="BJ469" s="107">
        <f t="shared" si="366"/>
        <v>0</v>
      </c>
      <c r="BK469" s="108">
        <f>Calibração!$G$33</f>
        <v>815.8655706940815</v>
      </c>
      <c r="BL469" s="109">
        <f t="shared" si="357"/>
        <v>0</v>
      </c>
      <c r="BM469" s="112">
        <f t="shared" si="358"/>
        <v>12.181818181818182</v>
      </c>
      <c r="BN469" s="111">
        <f t="shared" si="359"/>
        <v>0</v>
      </c>
      <c r="BO469" s="88"/>
      <c r="BP469" s="1016" t="s">
        <v>192</v>
      </c>
      <c r="BQ469" s="1009"/>
      <c r="BR469" s="1010"/>
      <c r="BS469" s="163">
        <v>1</v>
      </c>
      <c r="BT469" s="171">
        <f t="shared" si="360"/>
        <v>7.4813311688311686</v>
      </c>
      <c r="BU469" s="107">
        <f t="shared" si="361"/>
        <v>7.4813311688311686</v>
      </c>
      <c r="BV469" s="108">
        <f t="shared" si="362"/>
        <v>699.31334630921265</v>
      </c>
      <c r="BW469" s="109">
        <f t="shared" si="363"/>
        <v>5231.7947345227376</v>
      </c>
      <c r="BX469" s="112">
        <f t="shared" si="364"/>
        <v>12.241379310344827</v>
      </c>
      <c r="BY469" s="111">
        <f t="shared" si="365"/>
        <v>427.38604873566027</v>
      </c>
      <c r="BZ469" s="1018"/>
      <c r="CA469" s="88"/>
      <c r="CB469" s="88"/>
      <c r="CC469" s="89"/>
      <c r="CD469" s="89"/>
      <c r="CE469" s="89"/>
      <c r="CF469" s="89"/>
      <c r="CG469" s="89"/>
      <c r="CH469" s="89"/>
      <c r="CI469" s="89"/>
      <c r="CJ469" s="89"/>
      <c r="CK469" s="89"/>
      <c r="CL469" s="89"/>
      <c r="CM469" s="89"/>
      <c r="CN469" s="89"/>
      <c r="CO469" s="89"/>
      <c r="CP469" s="89"/>
      <c r="CQ469" s="89"/>
      <c r="CR469" s="89"/>
      <c r="CS469" s="89"/>
      <c r="CT469" s="89"/>
    </row>
    <row r="470" spans="1:98" ht="15.75" customHeight="1">
      <c r="A470" s="1018"/>
      <c r="B470" s="1016" t="s">
        <v>94</v>
      </c>
      <c r="C470" s="1009"/>
      <c r="D470" s="1010"/>
      <c r="E470" s="163">
        <v>10</v>
      </c>
      <c r="F470" s="106">
        <f t="shared" si="329"/>
        <v>1</v>
      </c>
      <c r="G470" s="107">
        <f t="shared" si="330"/>
        <v>10</v>
      </c>
      <c r="H470" s="108">
        <f t="shared" si="331"/>
        <v>979.03868483289773</v>
      </c>
      <c r="I470" s="109">
        <f t="shared" si="332"/>
        <v>9790.3868483289771</v>
      </c>
      <c r="J470" s="110">
        <f t="shared" si="333"/>
        <v>15.621212121212121</v>
      </c>
      <c r="K470" s="111">
        <f t="shared" si="334"/>
        <v>626.73669446140877</v>
      </c>
      <c r="L470" s="86"/>
      <c r="M470" s="1016" t="s">
        <v>94</v>
      </c>
      <c r="N470" s="1009"/>
      <c r="O470" s="1010"/>
      <c r="P470" s="163">
        <v>19</v>
      </c>
      <c r="Q470" s="106">
        <f>'Cél.por tricoma'!CU71</f>
        <v>1</v>
      </c>
      <c r="R470" s="107">
        <f t="shared" si="368"/>
        <v>19</v>
      </c>
      <c r="S470" s="108">
        <f t="shared" si="336"/>
        <v>1631.731141388163</v>
      </c>
      <c r="T470" s="109">
        <f t="shared" si="337"/>
        <v>31002.891686375096</v>
      </c>
      <c r="U470" s="110">
        <f t="shared" si="338"/>
        <v>18.322033898305083</v>
      </c>
      <c r="V470" s="111">
        <f t="shared" si="339"/>
        <v>1692.1097220130721</v>
      </c>
      <c r="W470" s="88"/>
      <c r="X470" s="1016" t="s">
        <v>94</v>
      </c>
      <c r="Y470" s="1009"/>
      <c r="Z470" s="1010"/>
      <c r="AA470" s="163">
        <v>8</v>
      </c>
      <c r="AB470" s="106">
        <f>'Cél.por tricoma'!CU117</f>
        <v>1</v>
      </c>
      <c r="AC470" s="107">
        <f t="shared" si="340"/>
        <v>8</v>
      </c>
      <c r="AD470" s="108">
        <f t="shared" si="341"/>
        <v>1223.7983560411221</v>
      </c>
      <c r="AE470" s="109">
        <f t="shared" si="342"/>
        <v>9790.3868483289771</v>
      </c>
      <c r="AF470" s="110">
        <f t="shared" si="343"/>
        <v>10.416666666666666</v>
      </c>
      <c r="AG470" s="111">
        <f t="shared" si="344"/>
        <v>939.87713743958182</v>
      </c>
      <c r="AH470" s="88"/>
      <c r="AI470" s="1016" t="s">
        <v>94</v>
      </c>
      <c r="AJ470" s="1009"/>
      <c r="AK470" s="1010"/>
      <c r="AL470" s="163">
        <v>32</v>
      </c>
      <c r="AM470" s="106">
        <f t="shared" si="345"/>
        <v>1</v>
      </c>
      <c r="AN470" s="107">
        <f t="shared" si="346"/>
        <v>32</v>
      </c>
      <c r="AO470" s="108">
        <f t="shared" si="347"/>
        <v>979.03868483289773</v>
      </c>
      <c r="AP470" s="109">
        <f t="shared" si="367"/>
        <v>31329.237914652727</v>
      </c>
      <c r="AQ470" s="110">
        <f t="shared" si="348"/>
        <v>11.47191011235955</v>
      </c>
      <c r="AR470" s="111">
        <f t="shared" si="349"/>
        <v>2730.9521786523924</v>
      </c>
      <c r="AS470" s="88"/>
      <c r="AT470" s="1016" t="s">
        <v>94</v>
      </c>
      <c r="AU470" s="1009"/>
      <c r="AV470" s="1010"/>
      <c r="AW470" s="163">
        <v>4</v>
      </c>
      <c r="AX470" s="106">
        <f t="shared" si="350"/>
        <v>1</v>
      </c>
      <c r="AY470" s="107">
        <f t="shared" si="351"/>
        <v>4</v>
      </c>
      <c r="AZ470" s="108">
        <f t="shared" si="352"/>
        <v>1223.7983560411221</v>
      </c>
      <c r="BA470" s="109">
        <f t="shared" si="353"/>
        <v>4895.1934241644885</v>
      </c>
      <c r="BB470" s="110">
        <f t="shared" si="354"/>
        <v>14.291666666666666</v>
      </c>
      <c r="BC470" s="111">
        <f t="shared" si="355"/>
        <v>342.52082268206334</v>
      </c>
      <c r="BD470" s="88"/>
      <c r="BE470" s="1016" t="s">
        <v>94</v>
      </c>
      <c r="BF470" s="1009"/>
      <c r="BG470" s="1010"/>
      <c r="BH470" s="163">
        <v>4</v>
      </c>
      <c r="BI470" s="106">
        <f t="shared" si="356"/>
        <v>1</v>
      </c>
      <c r="BJ470" s="107">
        <f t="shared" si="366"/>
        <v>4</v>
      </c>
      <c r="BK470" s="108">
        <f>Calibração!$G$33</f>
        <v>815.8655706940815</v>
      </c>
      <c r="BL470" s="109">
        <f t="shared" si="357"/>
        <v>3263.462282776326</v>
      </c>
      <c r="BM470" s="112">
        <f t="shared" si="358"/>
        <v>12.181818181818182</v>
      </c>
      <c r="BN470" s="111">
        <f t="shared" si="359"/>
        <v>267.89615754134019</v>
      </c>
      <c r="BO470" s="88"/>
      <c r="BP470" s="1016" t="s">
        <v>94</v>
      </c>
      <c r="BQ470" s="1009"/>
      <c r="BR470" s="1010"/>
      <c r="BS470" s="163">
        <v>19</v>
      </c>
      <c r="BT470" s="106">
        <f t="shared" si="360"/>
        <v>1</v>
      </c>
      <c r="BU470" s="107">
        <f t="shared" si="361"/>
        <v>19</v>
      </c>
      <c r="BV470" s="108">
        <f t="shared" si="362"/>
        <v>699.31334630921265</v>
      </c>
      <c r="BW470" s="109">
        <f t="shared" si="363"/>
        <v>13286.95357987504</v>
      </c>
      <c r="BX470" s="112">
        <f t="shared" si="364"/>
        <v>12.241379310344827</v>
      </c>
      <c r="BY470" s="111">
        <f t="shared" si="365"/>
        <v>1085.4131093419048</v>
      </c>
      <c r="BZ470" s="1018"/>
      <c r="CA470" s="88"/>
      <c r="CB470" s="88"/>
      <c r="CC470" s="89"/>
      <c r="CD470" s="89"/>
      <c r="CE470" s="89"/>
      <c r="CF470" s="89"/>
      <c r="CG470" s="89"/>
      <c r="CH470" s="89"/>
      <c r="CI470" s="89"/>
      <c r="CJ470" s="89"/>
      <c r="CK470" s="89"/>
      <c r="CL470" s="89"/>
      <c r="CM470" s="89"/>
      <c r="CN470" s="89"/>
      <c r="CO470" s="89"/>
      <c r="CP470" s="89"/>
      <c r="CQ470" s="89"/>
      <c r="CR470" s="89"/>
      <c r="CS470" s="89"/>
      <c r="CT470" s="89"/>
    </row>
    <row r="471" spans="1:98" ht="15.75" customHeight="1">
      <c r="A471" s="1018"/>
      <c r="B471" s="1016" t="s">
        <v>196</v>
      </c>
      <c r="C471" s="1009"/>
      <c r="D471" s="1010"/>
      <c r="E471" s="163">
        <v>20</v>
      </c>
      <c r="F471" s="106">
        <f t="shared" si="329"/>
        <v>41.761904761904759</v>
      </c>
      <c r="G471" s="107">
        <f t="shared" si="330"/>
        <v>835.23809523809518</v>
      </c>
      <c r="H471" s="108">
        <f t="shared" si="331"/>
        <v>979.03868483289773</v>
      </c>
      <c r="I471" s="109">
        <f t="shared" si="332"/>
        <v>817730.40628423926</v>
      </c>
      <c r="J471" s="110">
        <f t="shared" si="333"/>
        <v>15.621212121212121</v>
      </c>
      <c r="K471" s="111">
        <f t="shared" si="334"/>
        <v>52347.436289776713</v>
      </c>
      <c r="L471" s="86"/>
      <c r="M471" s="1016" t="s">
        <v>196</v>
      </c>
      <c r="N471" s="1009"/>
      <c r="O471" s="1010"/>
      <c r="P471" s="163">
        <f>16+11+9</f>
        <v>36</v>
      </c>
      <c r="Q471" s="106">
        <f>'Cél.por tricoma'!CU72</f>
        <v>16.933333333333334</v>
      </c>
      <c r="R471" s="107">
        <f t="shared" si="368"/>
        <v>609.6</v>
      </c>
      <c r="S471" s="108">
        <f t="shared" si="336"/>
        <v>1631.731141388163</v>
      </c>
      <c r="T471" s="109">
        <f t="shared" si="337"/>
        <v>994703.30379022425</v>
      </c>
      <c r="U471" s="110">
        <f t="shared" si="338"/>
        <v>18.322033898305083</v>
      </c>
      <c r="V471" s="111">
        <f t="shared" si="339"/>
        <v>54290.004554693092</v>
      </c>
      <c r="W471" s="88"/>
      <c r="X471" s="1016" t="s">
        <v>196</v>
      </c>
      <c r="Y471" s="1009"/>
      <c r="Z471" s="1010"/>
      <c r="AA471" s="163">
        <v>18</v>
      </c>
      <c r="AB471" s="106">
        <f>'Cél.por tricoma'!CU118</f>
        <v>25.05263157894737</v>
      </c>
      <c r="AC471" s="107">
        <f t="shared" si="340"/>
        <v>450.94736842105266</v>
      </c>
      <c r="AD471" s="108">
        <f t="shared" si="341"/>
        <v>1223.7983560411221</v>
      </c>
      <c r="AE471" s="109">
        <f t="shared" si="342"/>
        <v>551868.64813475451</v>
      </c>
      <c r="AF471" s="110">
        <f t="shared" si="343"/>
        <v>10.416666666666666</v>
      </c>
      <c r="AG471" s="111">
        <f t="shared" si="344"/>
        <v>52979.390220936439</v>
      </c>
      <c r="AH471" s="88"/>
      <c r="AI471" s="1016" t="s">
        <v>196</v>
      </c>
      <c r="AJ471" s="1009"/>
      <c r="AK471" s="1010"/>
      <c r="AL471" s="163">
        <v>22</v>
      </c>
      <c r="AM471" s="106">
        <f t="shared" si="345"/>
        <v>22.666666666666668</v>
      </c>
      <c r="AN471" s="107">
        <f t="shared" si="346"/>
        <v>498.66666666666669</v>
      </c>
      <c r="AO471" s="108">
        <f t="shared" si="347"/>
        <v>979.03868483289773</v>
      </c>
      <c r="AP471" s="109">
        <f t="shared" si="367"/>
        <v>488213.95750333834</v>
      </c>
      <c r="AQ471" s="110">
        <f t="shared" si="348"/>
        <v>11.47191011235955</v>
      </c>
      <c r="AR471" s="111">
        <f t="shared" si="349"/>
        <v>42557.338117333114</v>
      </c>
      <c r="AS471" s="88"/>
      <c r="AT471" s="1016" t="s">
        <v>196</v>
      </c>
      <c r="AU471" s="1009"/>
      <c r="AV471" s="1010"/>
      <c r="AW471" s="163">
        <v>55</v>
      </c>
      <c r="AX471" s="106">
        <f t="shared" si="350"/>
        <v>18.777777777777779</v>
      </c>
      <c r="AY471" s="107">
        <f t="shared" si="351"/>
        <v>1032.7777777777778</v>
      </c>
      <c r="AZ471" s="108">
        <f t="shared" si="352"/>
        <v>1223.7983560411221</v>
      </c>
      <c r="BA471" s="109">
        <f t="shared" si="353"/>
        <v>1263911.7466002479</v>
      </c>
      <c r="BB471" s="110">
        <f t="shared" si="354"/>
        <v>14.291666666666666</v>
      </c>
      <c r="BC471" s="111">
        <f t="shared" si="355"/>
        <v>88436.973523049426</v>
      </c>
      <c r="BD471" s="88"/>
      <c r="BE471" s="1016" t="s">
        <v>196</v>
      </c>
      <c r="BF471" s="1009"/>
      <c r="BG471" s="1010"/>
      <c r="BH471" s="163">
        <v>50</v>
      </c>
      <c r="BI471" s="106">
        <f t="shared" si="356"/>
        <v>26</v>
      </c>
      <c r="BJ471" s="107">
        <f t="shared" si="366"/>
        <v>1300</v>
      </c>
      <c r="BK471" s="108">
        <f>Calibração!$G$33</f>
        <v>815.8655706940815</v>
      </c>
      <c r="BL471" s="109">
        <f t="shared" si="357"/>
        <v>1060625.241902306</v>
      </c>
      <c r="BM471" s="112">
        <f t="shared" si="358"/>
        <v>12.181818181818182</v>
      </c>
      <c r="BN471" s="111">
        <f t="shared" si="359"/>
        <v>87066.251200935571</v>
      </c>
      <c r="BO471" s="88"/>
      <c r="BP471" s="1016" t="s">
        <v>196</v>
      </c>
      <c r="BQ471" s="1009"/>
      <c r="BR471" s="1010"/>
      <c r="BS471" s="163">
        <v>76</v>
      </c>
      <c r="BT471" s="106">
        <f t="shared" si="360"/>
        <v>17.076923076923077</v>
      </c>
      <c r="BU471" s="107">
        <f t="shared" si="361"/>
        <v>1297.8461538461538</v>
      </c>
      <c r="BV471" s="108">
        <f t="shared" si="362"/>
        <v>699.31334630921265</v>
      </c>
      <c r="BW471" s="109">
        <f t="shared" si="363"/>
        <v>907601.13684069505</v>
      </c>
      <c r="BX471" s="112">
        <f t="shared" si="364"/>
        <v>12.241379310344827</v>
      </c>
      <c r="BY471" s="111">
        <f t="shared" si="365"/>
        <v>74142.064699662413</v>
      </c>
      <c r="BZ471" s="1018"/>
      <c r="CA471" s="88"/>
      <c r="CB471" s="88"/>
      <c r="CC471" s="89"/>
      <c r="CD471" s="89"/>
      <c r="CE471" s="89"/>
      <c r="CF471" s="89"/>
      <c r="CG471" s="89"/>
      <c r="CH471" s="89"/>
      <c r="CI471" s="89"/>
      <c r="CJ471" s="89"/>
      <c r="CK471" s="89"/>
      <c r="CL471" s="89"/>
      <c r="CM471" s="89"/>
      <c r="CN471" s="89"/>
      <c r="CO471" s="89"/>
      <c r="CP471" s="89"/>
      <c r="CQ471" s="89"/>
      <c r="CR471" s="89"/>
      <c r="CS471" s="89"/>
      <c r="CT471" s="89"/>
    </row>
    <row r="472" spans="1:98" ht="15.75" customHeight="1">
      <c r="A472" s="1018"/>
      <c r="B472" s="1016" t="s">
        <v>100</v>
      </c>
      <c r="C472" s="1009"/>
      <c r="D472" s="1010"/>
      <c r="E472" s="163">
        <v>1</v>
      </c>
      <c r="F472" s="106">
        <f t="shared" si="329"/>
        <v>1</v>
      </c>
      <c r="G472" s="107">
        <f t="shared" si="330"/>
        <v>1</v>
      </c>
      <c r="H472" s="108">
        <f t="shared" si="331"/>
        <v>979.03868483289773</v>
      </c>
      <c r="I472" s="109">
        <f t="shared" si="332"/>
        <v>979.03868483289773</v>
      </c>
      <c r="J472" s="110">
        <f t="shared" si="333"/>
        <v>15.621212121212121</v>
      </c>
      <c r="K472" s="111">
        <f t="shared" si="334"/>
        <v>62.673669446140885</v>
      </c>
      <c r="L472" s="86"/>
      <c r="M472" s="1016" t="s">
        <v>100</v>
      </c>
      <c r="N472" s="1009"/>
      <c r="O472" s="1010"/>
      <c r="P472" s="163">
        <v>4</v>
      </c>
      <c r="Q472" s="106">
        <f>'Cél.por tricoma'!CU73</f>
        <v>1</v>
      </c>
      <c r="R472" s="107">
        <f t="shared" si="368"/>
        <v>4</v>
      </c>
      <c r="S472" s="108">
        <f t="shared" si="336"/>
        <v>1631.731141388163</v>
      </c>
      <c r="T472" s="109">
        <f t="shared" si="337"/>
        <v>6526.924565552652</v>
      </c>
      <c r="U472" s="110">
        <f t="shared" si="338"/>
        <v>18.322033898305083</v>
      </c>
      <c r="V472" s="111">
        <f t="shared" si="339"/>
        <v>356.23362568696251</v>
      </c>
      <c r="W472" s="88"/>
      <c r="X472" s="1016" t="s">
        <v>100</v>
      </c>
      <c r="Y472" s="1009"/>
      <c r="Z472" s="1010"/>
      <c r="AA472" s="163">
        <v>3</v>
      </c>
      <c r="AB472" s="106">
        <f>'Cél.por tricoma'!CU119</f>
        <v>1</v>
      </c>
      <c r="AC472" s="107">
        <f t="shared" si="340"/>
        <v>3</v>
      </c>
      <c r="AD472" s="108">
        <f t="shared" si="341"/>
        <v>1223.7983560411221</v>
      </c>
      <c r="AE472" s="109">
        <f t="shared" si="342"/>
        <v>3671.3950681233664</v>
      </c>
      <c r="AF472" s="110">
        <f t="shared" si="343"/>
        <v>10.416666666666666</v>
      </c>
      <c r="AG472" s="111">
        <f t="shared" si="344"/>
        <v>352.45392653984317</v>
      </c>
      <c r="AH472" s="88"/>
      <c r="AI472" s="1016" t="s">
        <v>100</v>
      </c>
      <c r="AJ472" s="1009"/>
      <c r="AK472" s="1010"/>
      <c r="AL472" s="163">
        <v>1</v>
      </c>
      <c r="AM472" s="106">
        <f t="shared" si="345"/>
        <v>1</v>
      </c>
      <c r="AN472" s="107">
        <f t="shared" si="346"/>
        <v>1</v>
      </c>
      <c r="AO472" s="108">
        <f t="shared" si="347"/>
        <v>979.03868483289773</v>
      </c>
      <c r="AP472" s="109">
        <f t="shared" si="367"/>
        <v>979.03868483289773</v>
      </c>
      <c r="AQ472" s="110">
        <f t="shared" si="348"/>
        <v>11.47191011235955</v>
      </c>
      <c r="AR472" s="111">
        <f t="shared" si="349"/>
        <v>85.342255582887262</v>
      </c>
      <c r="AS472" s="88"/>
      <c r="AT472" s="1016" t="s">
        <v>100</v>
      </c>
      <c r="AU472" s="1009"/>
      <c r="AV472" s="1010"/>
      <c r="AW472" s="163">
        <v>1</v>
      </c>
      <c r="AX472" s="106">
        <f t="shared" si="350"/>
        <v>1</v>
      </c>
      <c r="AY472" s="107">
        <f t="shared" si="351"/>
        <v>1</v>
      </c>
      <c r="AZ472" s="108">
        <f t="shared" si="352"/>
        <v>1223.7983560411221</v>
      </c>
      <c r="BA472" s="109">
        <f t="shared" si="353"/>
        <v>1223.7983560411221</v>
      </c>
      <c r="BB472" s="110">
        <f t="shared" si="354"/>
        <v>14.291666666666666</v>
      </c>
      <c r="BC472" s="111">
        <f t="shared" si="355"/>
        <v>85.630205670515835</v>
      </c>
      <c r="BD472" s="88"/>
      <c r="BE472" s="1016" t="s">
        <v>100</v>
      </c>
      <c r="BF472" s="1009"/>
      <c r="BG472" s="1010"/>
      <c r="BH472" s="163">
        <v>1</v>
      </c>
      <c r="BI472" s="106">
        <f t="shared" si="356"/>
        <v>1</v>
      </c>
      <c r="BJ472" s="107">
        <f t="shared" si="366"/>
        <v>1</v>
      </c>
      <c r="BK472" s="108">
        <f>Calibração!$G$33</f>
        <v>815.8655706940815</v>
      </c>
      <c r="BL472" s="109">
        <f t="shared" si="357"/>
        <v>815.8655706940815</v>
      </c>
      <c r="BM472" s="112">
        <f t="shared" si="358"/>
        <v>12.181818181818182</v>
      </c>
      <c r="BN472" s="111">
        <f t="shared" si="359"/>
        <v>66.974039385335047</v>
      </c>
      <c r="BO472" s="88"/>
      <c r="BP472" s="1016" t="s">
        <v>100</v>
      </c>
      <c r="BQ472" s="1009"/>
      <c r="BR472" s="1010"/>
      <c r="BS472" s="163">
        <v>2</v>
      </c>
      <c r="BT472" s="106">
        <f t="shared" si="360"/>
        <v>1</v>
      </c>
      <c r="BU472" s="107">
        <f t="shared" si="361"/>
        <v>2</v>
      </c>
      <c r="BV472" s="108">
        <f t="shared" si="362"/>
        <v>699.31334630921265</v>
      </c>
      <c r="BW472" s="109">
        <f t="shared" si="363"/>
        <v>1398.6266926184253</v>
      </c>
      <c r="BX472" s="112">
        <f t="shared" si="364"/>
        <v>12.241379310344827</v>
      </c>
      <c r="BY472" s="111">
        <f t="shared" si="365"/>
        <v>114.25401150967419</v>
      </c>
      <c r="BZ472" s="1018"/>
      <c r="CA472" s="88"/>
      <c r="CB472" s="88"/>
      <c r="CC472" s="89"/>
      <c r="CD472" s="89"/>
      <c r="CE472" s="89"/>
      <c r="CF472" s="89"/>
      <c r="CG472" s="89"/>
      <c r="CH472" s="89"/>
      <c r="CI472" s="89"/>
      <c r="CJ472" s="89"/>
      <c r="CK472" s="89"/>
      <c r="CL472" s="89"/>
      <c r="CM472" s="89"/>
      <c r="CN472" s="89"/>
      <c r="CO472" s="89"/>
      <c r="CP472" s="89"/>
      <c r="CQ472" s="89"/>
      <c r="CR472" s="89"/>
      <c r="CS472" s="89"/>
      <c r="CT472" s="89"/>
    </row>
    <row r="473" spans="1:98" ht="15.75" customHeight="1">
      <c r="A473" s="1018"/>
      <c r="B473" s="1016" t="s">
        <v>198</v>
      </c>
      <c r="C473" s="1009"/>
      <c r="D473" s="1010"/>
      <c r="E473" s="163">
        <v>2</v>
      </c>
      <c r="F473" s="106">
        <f t="shared" si="329"/>
        <v>40.25</v>
      </c>
      <c r="G473" s="107">
        <f t="shared" si="330"/>
        <v>80.5</v>
      </c>
      <c r="H473" s="108">
        <f t="shared" si="331"/>
        <v>979.03868483289773</v>
      </c>
      <c r="I473" s="109">
        <f t="shared" si="332"/>
        <v>78812.614129048263</v>
      </c>
      <c r="J473" s="110">
        <f t="shared" si="333"/>
        <v>15.621212121212121</v>
      </c>
      <c r="K473" s="111">
        <f t="shared" si="334"/>
        <v>5045.2303904143409</v>
      </c>
      <c r="L473" s="86"/>
      <c r="M473" s="1016" t="s">
        <v>198</v>
      </c>
      <c r="N473" s="1009"/>
      <c r="O473" s="1010"/>
      <c r="P473" s="163">
        <v>1</v>
      </c>
      <c r="Q473" s="106">
        <f>'Cél.por tricoma'!CU74</f>
        <v>39.81818181818182</v>
      </c>
      <c r="R473" s="107">
        <f t="shared" si="368"/>
        <v>39.81818181818182</v>
      </c>
      <c r="S473" s="108">
        <f t="shared" si="336"/>
        <v>1631.731141388163</v>
      </c>
      <c r="T473" s="109">
        <f t="shared" si="337"/>
        <v>64972.567266183221</v>
      </c>
      <c r="U473" s="110">
        <f t="shared" si="338"/>
        <v>18.322033898305083</v>
      </c>
      <c r="V473" s="111">
        <f t="shared" si="339"/>
        <v>3546.1438193384001</v>
      </c>
      <c r="W473" s="88"/>
      <c r="X473" s="1016" t="s">
        <v>198</v>
      </c>
      <c r="Y473" s="1009"/>
      <c r="Z473" s="1010"/>
      <c r="AA473" s="163">
        <v>0</v>
      </c>
      <c r="AB473" s="106">
        <f>'Cél.por tricoma'!CU120</f>
        <v>45.555555555555557</v>
      </c>
      <c r="AC473" s="107">
        <f t="shared" si="340"/>
        <v>0</v>
      </c>
      <c r="AD473" s="108">
        <f t="shared" si="341"/>
        <v>1223.7983560411221</v>
      </c>
      <c r="AE473" s="109">
        <f t="shared" si="342"/>
        <v>0</v>
      </c>
      <c r="AF473" s="110">
        <f t="shared" si="343"/>
        <v>10.416666666666666</v>
      </c>
      <c r="AG473" s="111">
        <f t="shared" si="344"/>
        <v>0</v>
      </c>
      <c r="AH473" s="88"/>
      <c r="AI473" s="1016" t="s">
        <v>198</v>
      </c>
      <c r="AJ473" s="1009"/>
      <c r="AK473" s="1010"/>
      <c r="AL473" s="163">
        <v>2</v>
      </c>
      <c r="AM473" s="106">
        <f t="shared" si="345"/>
        <v>65.666666666666671</v>
      </c>
      <c r="AN473" s="107">
        <f t="shared" si="346"/>
        <v>131.33333333333334</v>
      </c>
      <c r="AO473" s="108">
        <f t="shared" si="347"/>
        <v>979.03868483289773</v>
      </c>
      <c r="AP473" s="109">
        <f t="shared" si="367"/>
        <v>128580.41394138725</v>
      </c>
      <c r="AQ473" s="110">
        <f t="shared" si="348"/>
        <v>11.47191011235955</v>
      </c>
      <c r="AR473" s="111">
        <f t="shared" si="349"/>
        <v>11208.282899885862</v>
      </c>
      <c r="AS473" s="88"/>
      <c r="AT473" s="1016" t="s">
        <v>198</v>
      </c>
      <c r="AU473" s="1009"/>
      <c r="AV473" s="1010"/>
      <c r="AW473" s="163">
        <v>0</v>
      </c>
      <c r="AX473" s="106">
        <f t="shared" si="350"/>
        <v>10</v>
      </c>
      <c r="AY473" s="107">
        <f t="shared" si="351"/>
        <v>0</v>
      </c>
      <c r="AZ473" s="108">
        <f t="shared" si="352"/>
        <v>1223.7983560411221</v>
      </c>
      <c r="BA473" s="109">
        <f t="shared" si="353"/>
        <v>0</v>
      </c>
      <c r="BB473" s="110">
        <f t="shared" si="354"/>
        <v>14.291666666666666</v>
      </c>
      <c r="BC473" s="111">
        <f t="shared" si="355"/>
        <v>0</v>
      </c>
      <c r="BD473" s="88"/>
      <c r="BE473" s="1016" t="s">
        <v>198</v>
      </c>
      <c r="BF473" s="1009"/>
      <c r="BG473" s="1010"/>
      <c r="BH473" s="163">
        <v>1</v>
      </c>
      <c r="BI473" s="172">
        <f t="shared" si="356"/>
        <v>41.800308641975306</v>
      </c>
      <c r="BJ473" s="107">
        <f t="shared" si="366"/>
        <v>41.800308641975306</v>
      </c>
      <c r="BK473" s="108">
        <f>Calibração!$G$33</f>
        <v>815.8655706940815</v>
      </c>
      <c r="BL473" s="109">
        <f t="shared" si="357"/>
        <v>34103.432665373926</v>
      </c>
      <c r="BM473" s="112">
        <f t="shared" si="358"/>
        <v>12.181818181818182</v>
      </c>
      <c r="BN473" s="111">
        <f t="shared" si="359"/>
        <v>2799.5355173068147</v>
      </c>
      <c r="BO473" s="88"/>
      <c r="BP473" s="1016" t="s">
        <v>198</v>
      </c>
      <c r="BQ473" s="1009"/>
      <c r="BR473" s="1010"/>
      <c r="BS473" s="163">
        <v>0</v>
      </c>
      <c r="BT473" s="173">
        <f t="shared" si="360"/>
        <v>41.800308641975306</v>
      </c>
      <c r="BU473" s="107">
        <f t="shared" si="361"/>
        <v>0</v>
      </c>
      <c r="BV473" s="108">
        <f t="shared" si="362"/>
        <v>699.31334630921265</v>
      </c>
      <c r="BW473" s="109">
        <f t="shared" si="363"/>
        <v>0</v>
      </c>
      <c r="BX473" s="112">
        <f t="shared" si="364"/>
        <v>12.241379310344827</v>
      </c>
      <c r="BY473" s="111">
        <f t="shared" si="365"/>
        <v>0</v>
      </c>
      <c r="BZ473" s="1018"/>
      <c r="CA473" s="88"/>
      <c r="CB473" s="88"/>
      <c r="CC473" s="89"/>
      <c r="CD473" s="89"/>
      <c r="CE473" s="89"/>
      <c r="CF473" s="89"/>
      <c r="CG473" s="89"/>
      <c r="CH473" s="89"/>
      <c r="CI473" s="89"/>
      <c r="CJ473" s="89"/>
      <c r="CK473" s="89"/>
      <c r="CL473" s="89"/>
      <c r="CM473" s="89"/>
      <c r="CN473" s="89"/>
      <c r="CO473" s="89"/>
      <c r="CP473" s="89"/>
      <c r="CQ473" s="89"/>
      <c r="CR473" s="89"/>
      <c r="CS473" s="89"/>
      <c r="CT473" s="89"/>
    </row>
    <row r="474" spans="1:98" ht="15.75" customHeight="1">
      <c r="A474" s="1018"/>
      <c r="B474" s="1016" t="s">
        <v>201</v>
      </c>
      <c r="C474" s="1009"/>
      <c r="D474" s="1010"/>
      <c r="E474" s="163">
        <v>1</v>
      </c>
      <c r="F474" s="106">
        <f t="shared" si="329"/>
        <v>54.1875</v>
      </c>
      <c r="G474" s="107">
        <f t="shared" si="330"/>
        <v>54.1875</v>
      </c>
      <c r="H474" s="108">
        <f t="shared" si="331"/>
        <v>979.03868483289773</v>
      </c>
      <c r="I474" s="109">
        <f t="shared" si="332"/>
        <v>53051.658734382647</v>
      </c>
      <c r="J474" s="110">
        <f t="shared" si="333"/>
        <v>15.621212121212121</v>
      </c>
      <c r="K474" s="111">
        <f t="shared" si="334"/>
        <v>3396.1294631127594</v>
      </c>
      <c r="L474" s="86"/>
      <c r="M474" s="1016" t="s">
        <v>201</v>
      </c>
      <c r="N474" s="1009"/>
      <c r="O474" s="1010"/>
      <c r="P474" s="163">
        <v>2</v>
      </c>
      <c r="Q474" s="106">
        <f>'Cél.por tricoma'!CU75</f>
        <v>73.533333333333331</v>
      </c>
      <c r="R474" s="107">
        <f t="shared" si="368"/>
        <v>147.06666666666666</v>
      </c>
      <c r="S474" s="108">
        <f t="shared" si="336"/>
        <v>1631.731141388163</v>
      </c>
      <c r="T474" s="109">
        <f t="shared" si="337"/>
        <v>239973.2598601525</v>
      </c>
      <c r="U474" s="110">
        <f t="shared" si="338"/>
        <v>18.322033898305083</v>
      </c>
      <c r="V474" s="111">
        <f t="shared" si="339"/>
        <v>13097.522971090655</v>
      </c>
      <c r="W474" s="88"/>
      <c r="X474" s="1016" t="s">
        <v>201</v>
      </c>
      <c r="Y474" s="1009"/>
      <c r="Z474" s="1010"/>
      <c r="AA474" s="163">
        <v>0</v>
      </c>
      <c r="AB474" s="106">
        <f>'Cél.por tricoma'!CU121</f>
        <v>48.117647058823529</v>
      </c>
      <c r="AC474" s="107">
        <f t="shared" si="340"/>
        <v>0</v>
      </c>
      <c r="AD474" s="108">
        <f t="shared" si="341"/>
        <v>1223.7983560411221</v>
      </c>
      <c r="AE474" s="109">
        <f t="shared" si="342"/>
        <v>0</v>
      </c>
      <c r="AF474" s="110">
        <f t="shared" si="343"/>
        <v>10.416666666666666</v>
      </c>
      <c r="AG474" s="111">
        <f t="shared" si="344"/>
        <v>0</v>
      </c>
      <c r="AH474" s="88"/>
      <c r="AI474" s="1016" t="s">
        <v>201</v>
      </c>
      <c r="AJ474" s="1009"/>
      <c r="AK474" s="1010"/>
      <c r="AL474" s="163">
        <v>5</v>
      </c>
      <c r="AM474" s="106">
        <f t="shared" si="345"/>
        <v>58.10526315789474</v>
      </c>
      <c r="AN474" s="107">
        <f t="shared" si="346"/>
        <v>290.5263157894737</v>
      </c>
      <c r="AO474" s="108">
        <f t="shared" si="347"/>
        <v>979.03868483289773</v>
      </c>
      <c r="AP474" s="109">
        <f t="shared" si="367"/>
        <v>284436.50211987348</v>
      </c>
      <c r="AQ474" s="110">
        <f t="shared" si="348"/>
        <v>11.47191011235955</v>
      </c>
      <c r="AR474" s="111">
        <f t="shared" si="349"/>
        <v>24794.171095659884</v>
      </c>
      <c r="AS474" s="88"/>
      <c r="AT474" s="1016" t="s">
        <v>201</v>
      </c>
      <c r="AU474" s="1009"/>
      <c r="AV474" s="1010"/>
      <c r="AW474" s="163">
        <v>1</v>
      </c>
      <c r="AX474" s="106">
        <f t="shared" si="350"/>
        <v>56.047619047619051</v>
      </c>
      <c r="AY474" s="107">
        <f t="shared" si="351"/>
        <v>56.047619047619051</v>
      </c>
      <c r="AZ474" s="108">
        <f t="shared" si="352"/>
        <v>1223.7983560411221</v>
      </c>
      <c r="BA474" s="109">
        <f t="shared" si="353"/>
        <v>68590.984050495274</v>
      </c>
      <c r="BB474" s="110">
        <f t="shared" si="354"/>
        <v>14.291666666666666</v>
      </c>
      <c r="BC474" s="111">
        <f t="shared" si="355"/>
        <v>4799.3691463903397</v>
      </c>
      <c r="BD474" s="88"/>
      <c r="BE474" s="1016" t="s">
        <v>201</v>
      </c>
      <c r="BF474" s="1009"/>
      <c r="BG474" s="1010"/>
      <c r="BH474" s="163">
        <v>1</v>
      </c>
      <c r="BI474" s="174">
        <f t="shared" si="356"/>
        <v>56.913533525298227</v>
      </c>
      <c r="BJ474" s="107">
        <f t="shared" si="366"/>
        <v>56.913533525298227</v>
      </c>
      <c r="BK474" s="108">
        <f>Calibração!$G$33</f>
        <v>815.8655706940815</v>
      </c>
      <c r="BL474" s="109">
        <f t="shared" si="357"/>
        <v>46433.79250983418</v>
      </c>
      <c r="BM474" s="112">
        <f t="shared" si="358"/>
        <v>12.181818181818182</v>
      </c>
      <c r="BN474" s="111">
        <f t="shared" si="359"/>
        <v>3811.7292358819104</v>
      </c>
      <c r="BO474" s="88"/>
      <c r="BP474" s="1016" t="s">
        <v>201</v>
      </c>
      <c r="BQ474" s="1009"/>
      <c r="BR474" s="1010"/>
      <c r="BS474" s="163">
        <v>0</v>
      </c>
      <c r="BT474" s="106">
        <f t="shared" si="360"/>
        <v>89.909090909090907</v>
      </c>
      <c r="BU474" s="107">
        <f t="shared" si="361"/>
        <v>0</v>
      </c>
      <c r="BV474" s="108">
        <f t="shared" si="362"/>
        <v>699.31334630921265</v>
      </c>
      <c r="BW474" s="109">
        <f t="shared" si="363"/>
        <v>0</v>
      </c>
      <c r="BX474" s="112">
        <f t="shared" si="364"/>
        <v>12.241379310344827</v>
      </c>
      <c r="BY474" s="111">
        <f t="shared" si="365"/>
        <v>0</v>
      </c>
      <c r="BZ474" s="1018"/>
      <c r="CA474" s="88"/>
      <c r="CB474" s="88"/>
      <c r="CC474" s="89"/>
      <c r="CD474" s="89"/>
      <c r="CE474" s="89"/>
      <c r="CF474" s="89"/>
      <c r="CG474" s="89"/>
      <c r="CH474" s="89"/>
      <c r="CI474" s="89"/>
      <c r="CJ474" s="89"/>
      <c r="CK474" s="89"/>
      <c r="CL474" s="89"/>
      <c r="CM474" s="89"/>
      <c r="CN474" s="89"/>
      <c r="CO474" s="89"/>
      <c r="CP474" s="89"/>
      <c r="CQ474" s="89"/>
      <c r="CR474" s="89"/>
      <c r="CS474" s="89"/>
      <c r="CT474" s="89"/>
    </row>
    <row r="475" spans="1:98" ht="15.75" customHeight="1">
      <c r="A475" s="1018"/>
      <c r="B475" s="1011" t="s">
        <v>103</v>
      </c>
      <c r="C475" s="1009"/>
      <c r="D475" s="1010"/>
      <c r="E475" s="163">
        <v>4</v>
      </c>
      <c r="F475" s="106">
        <f t="shared" si="329"/>
        <v>1</v>
      </c>
      <c r="G475" s="107">
        <f t="shared" si="330"/>
        <v>4</v>
      </c>
      <c r="H475" s="108">
        <f t="shared" si="331"/>
        <v>979.03868483289773</v>
      </c>
      <c r="I475" s="109">
        <f t="shared" si="332"/>
        <v>3916.1547393315909</v>
      </c>
      <c r="J475" s="110">
        <f t="shared" si="333"/>
        <v>15.621212121212121</v>
      </c>
      <c r="K475" s="111">
        <f t="shared" si="334"/>
        <v>250.69467778456354</v>
      </c>
      <c r="L475" s="86"/>
      <c r="M475" s="1016" t="s">
        <v>103</v>
      </c>
      <c r="N475" s="1009"/>
      <c r="O475" s="1010"/>
      <c r="P475" s="163">
        <v>4</v>
      </c>
      <c r="Q475" s="106">
        <f>'Cél.por tricoma'!CU76</f>
        <v>1</v>
      </c>
      <c r="R475" s="107">
        <f t="shared" si="368"/>
        <v>4</v>
      </c>
      <c r="S475" s="108">
        <f t="shared" si="336"/>
        <v>1631.731141388163</v>
      </c>
      <c r="T475" s="109">
        <f t="shared" si="337"/>
        <v>6526.924565552652</v>
      </c>
      <c r="U475" s="110">
        <f t="shared" si="338"/>
        <v>18.322033898305083</v>
      </c>
      <c r="V475" s="111">
        <f t="shared" si="339"/>
        <v>356.23362568696251</v>
      </c>
      <c r="W475" s="88"/>
      <c r="X475" s="1016" t="s">
        <v>103</v>
      </c>
      <c r="Y475" s="1009"/>
      <c r="Z475" s="1010"/>
      <c r="AA475" s="163">
        <v>4</v>
      </c>
      <c r="AB475" s="106">
        <f>'Cél.por tricoma'!CU122</f>
        <v>1</v>
      </c>
      <c r="AC475" s="107">
        <f t="shared" si="340"/>
        <v>4</v>
      </c>
      <c r="AD475" s="108">
        <f t="shared" si="341"/>
        <v>1223.7983560411221</v>
      </c>
      <c r="AE475" s="109">
        <f t="shared" si="342"/>
        <v>4895.1934241644885</v>
      </c>
      <c r="AF475" s="110">
        <f t="shared" si="343"/>
        <v>10.416666666666666</v>
      </c>
      <c r="AG475" s="111">
        <f t="shared" si="344"/>
        <v>469.93856871979091</v>
      </c>
      <c r="AH475" s="88"/>
      <c r="AI475" s="1016" t="s">
        <v>103</v>
      </c>
      <c r="AJ475" s="1009"/>
      <c r="AK475" s="1010"/>
      <c r="AL475" s="163">
        <v>2</v>
      </c>
      <c r="AM475" s="106">
        <f t="shared" si="345"/>
        <v>1</v>
      </c>
      <c r="AN475" s="107">
        <f t="shared" si="346"/>
        <v>2</v>
      </c>
      <c r="AO475" s="108">
        <f t="shared" si="347"/>
        <v>979.03868483289773</v>
      </c>
      <c r="AP475" s="109">
        <f t="shared" si="367"/>
        <v>1958.0773696657955</v>
      </c>
      <c r="AQ475" s="110">
        <f t="shared" si="348"/>
        <v>11.47191011235955</v>
      </c>
      <c r="AR475" s="111">
        <f t="shared" si="349"/>
        <v>170.68451116577452</v>
      </c>
      <c r="AS475" s="88"/>
      <c r="AT475" s="1016" t="s">
        <v>103</v>
      </c>
      <c r="AU475" s="1009"/>
      <c r="AV475" s="1010"/>
      <c r="AW475" s="163">
        <v>1</v>
      </c>
      <c r="AX475" s="106">
        <f t="shared" si="350"/>
        <v>1</v>
      </c>
      <c r="AY475" s="107">
        <f t="shared" si="351"/>
        <v>1</v>
      </c>
      <c r="AZ475" s="108">
        <f t="shared" si="352"/>
        <v>1223.7983560411221</v>
      </c>
      <c r="BA475" s="109">
        <f t="shared" si="353"/>
        <v>1223.7983560411221</v>
      </c>
      <c r="BB475" s="110">
        <f t="shared" si="354"/>
        <v>14.291666666666666</v>
      </c>
      <c r="BC475" s="111">
        <f t="shared" si="355"/>
        <v>85.630205670515835</v>
      </c>
      <c r="BD475" s="88"/>
      <c r="BE475" s="1016" t="s">
        <v>103</v>
      </c>
      <c r="BF475" s="1009"/>
      <c r="BG475" s="1010"/>
      <c r="BH475" s="163">
        <v>2</v>
      </c>
      <c r="BI475" s="106">
        <f t="shared" si="356"/>
        <v>1</v>
      </c>
      <c r="BJ475" s="107">
        <f t="shared" si="366"/>
        <v>2</v>
      </c>
      <c r="BK475" s="108">
        <f>Calibração!$G$33</f>
        <v>815.8655706940815</v>
      </c>
      <c r="BL475" s="109">
        <f t="shared" si="357"/>
        <v>1631.731141388163</v>
      </c>
      <c r="BM475" s="112">
        <f t="shared" si="358"/>
        <v>12.181818181818182</v>
      </c>
      <c r="BN475" s="111">
        <f t="shared" si="359"/>
        <v>133.94807877067009</v>
      </c>
      <c r="BO475" s="88"/>
      <c r="BP475" s="1016" t="s">
        <v>103</v>
      </c>
      <c r="BQ475" s="1009"/>
      <c r="BR475" s="1010"/>
      <c r="BS475" s="163">
        <v>2</v>
      </c>
      <c r="BT475" s="106">
        <f t="shared" si="360"/>
        <v>1</v>
      </c>
      <c r="BU475" s="107">
        <f t="shared" si="361"/>
        <v>2</v>
      </c>
      <c r="BV475" s="108">
        <f t="shared" si="362"/>
        <v>699.31334630921265</v>
      </c>
      <c r="BW475" s="109">
        <f t="shared" si="363"/>
        <v>1398.6266926184253</v>
      </c>
      <c r="BX475" s="112">
        <f t="shared" si="364"/>
        <v>12.241379310344827</v>
      </c>
      <c r="BY475" s="111">
        <f t="shared" si="365"/>
        <v>114.25401150967419</v>
      </c>
      <c r="BZ475" s="1018"/>
      <c r="CA475" s="88"/>
      <c r="CB475" s="88"/>
      <c r="CC475" s="89"/>
      <c r="CD475" s="89"/>
      <c r="CE475" s="89"/>
      <c r="CF475" s="89"/>
      <c r="CG475" s="89"/>
      <c r="CH475" s="89"/>
      <c r="CI475" s="89"/>
      <c r="CJ475" s="89"/>
      <c r="CK475" s="89"/>
      <c r="CL475" s="89"/>
      <c r="CM475" s="89"/>
      <c r="CN475" s="89"/>
      <c r="CO475" s="89"/>
      <c r="CP475" s="89"/>
      <c r="CQ475" s="89"/>
      <c r="CR475" s="89"/>
      <c r="CS475" s="89"/>
      <c r="CT475" s="89"/>
    </row>
    <row r="476" spans="1:98" ht="15.75" customHeight="1">
      <c r="A476" s="1018"/>
      <c r="B476" s="1011" t="s">
        <v>107</v>
      </c>
      <c r="C476" s="1009"/>
      <c r="D476" s="1010"/>
      <c r="E476" s="163">
        <v>3</v>
      </c>
      <c r="F476" s="106">
        <f t="shared" si="329"/>
        <v>1</v>
      </c>
      <c r="G476" s="107">
        <f t="shared" si="330"/>
        <v>3</v>
      </c>
      <c r="H476" s="108">
        <f t="shared" si="331"/>
        <v>979.03868483289773</v>
      </c>
      <c r="I476" s="109">
        <f t="shared" si="332"/>
        <v>2937.1160544986933</v>
      </c>
      <c r="J476" s="110">
        <f t="shared" si="333"/>
        <v>15.621212121212121</v>
      </c>
      <c r="K476" s="111">
        <f t="shared" si="334"/>
        <v>188.02100833842266</v>
      </c>
      <c r="L476" s="86"/>
      <c r="M476" s="1016" t="s">
        <v>107</v>
      </c>
      <c r="N476" s="1009"/>
      <c r="O476" s="1010"/>
      <c r="P476" s="163">
        <v>4</v>
      </c>
      <c r="Q476" s="106">
        <f>'Cél.por tricoma'!CU77</f>
        <v>1</v>
      </c>
      <c r="R476" s="107">
        <f t="shared" si="368"/>
        <v>4</v>
      </c>
      <c r="S476" s="108">
        <f t="shared" si="336"/>
        <v>1631.731141388163</v>
      </c>
      <c r="T476" s="109">
        <f t="shared" si="337"/>
        <v>6526.924565552652</v>
      </c>
      <c r="U476" s="110">
        <f t="shared" si="338"/>
        <v>18.322033898305083</v>
      </c>
      <c r="V476" s="111">
        <f t="shared" si="339"/>
        <v>356.23362568696251</v>
      </c>
      <c r="W476" s="88"/>
      <c r="X476" s="1016" t="s">
        <v>107</v>
      </c>
      <c r="Y476" s="1009"/>
      <c r="Z476" s="1010"/>
      <c r="AA476" s="163">
        <v>3</v>
      </c>
      <c r="AB476" s="106">
        <f>'Cél.por tricoma'!CU123</f>
        <v>1</v>
      </c>
      <c r="AC476" s="107">
        <f t="shared" si="340"/>
        <v>3</v>
      </c>
      <c r="AD476" s="108">
        <f t="shared" si="341"/>
        <v>1223.7983560411221</v>
      </c>
      <c r="AE476" s="109">
        <f t="shared" si="342"/>
        <v>3671.3950681233664</v>
      </c>
      <c r="AF476" s="110">
        <f t="shared" si="343"/>
        <v>10.416666666666666</v>
      </c>
      <c r="AG476" s="111">
        <f t="shared" si="344"/>
        <v>352.45392653984317</v>
      </c>
      <c r="AH476" s="88"/>
      <c r="AI476" s="1016" t="s">
        <v>107</v>
      </c>
      <c r="AJ476" s="1009"/>
      <c r="AK476" s="1010"/>
      <c r="AL476" s="163">
        <v>5</v>
      </c>
      <c r="AM476" s="106">
        <f t="shared" si="345"/>
        <v>1</v>
      </c>
      <c r="AN476" s="107">
        <f t="shared" si="346"/>
        <v>5</v>
      </c>
      <c r="AO476" s="108">
        <f t="shared" si="347"/>
        <v>979.03868483289773</v>
      </c>
      <c r="AP476" s="109">
        <f t="shared" si="367"/>
        <v>4895.1934241644885</v>
      </c>
      <c r="AQ476" s="110">
        <f t="shared" si="348"/>
        <v>11.47191011235955</v>
      </c>
      <c r="AR476" s="111">
        <f t="shared" si="349"/>
        <v>426.71127791443632</v>
      </c>
      <c r="AS476" s="88"/>
      <c r="AT476" s="1016" t="s">
        <v>107</v>
      </c>
      <c r="AU476" s="1009"/>
      <c r="AV476" s="1010"/>
      <c r="AW476" s="163">
        <v>1</v>
      </c>
      <c r="AX476" s="106">
        <f t="shared" si="350"/>
        <v>1</v>
      </c>
      <c r="AY476" s="107">
        <f t="shared" si="351"/>
        <v>1</v>
      </c>
      <c r="AZ476" s="108">
        <f t="shared" si="352"/>
        <v>1223.7983560411221</v>
      </c>
      <c r="BA476" s="109">
        <f t="shared" si="353"/>
        <v>1223.7983560411221</v>
      </c>
      <c r="BB476" s="110">
        <f t="shared" si="354"/>
        <v>14.291666666666666</v>
      </c>
      <c r="BC476" s="111">
        <f t="shared" si="355"/>
        <v>85.630205670515835</v>
      </c>
      <c r="BD476" s="88"/>
      <c r="BE476" s="1016" t="s">
        <v>107</v>
      </c>
      <c r="BF476" s="1009"/>
      <c r="BG476" s="1010"/>
      <c r="BH476" s="163">
        <v>0</v>
      </c>
      <c r="BI476" s="106">
        <f t="shared" si="356"/>
        <v>1</v>
      </c>
      <c r="BJ476" s="107">
        <f t="shared" si="366"/>
        <v>0</v>
      </c>
      <c r="BK476" s="108">
        <f>Calibração!$G$33</f>
        <v>815.8655706940815</v>
      </c>
      <c r="BL476" s="109">
        <f t="shared" si="357"/>
        <v>0</v>
      </c>
      <c r="BM476" s="112">
        <f t="shared" si="358"/>
        <v>12.181818181818182</v>
      </c>
      <c r="BN476" s="111">
        <f t="shared" si="359"/>
        <v>0</v>
      </c>
      <c r="BO476" s="88"/>
      <c r="BP476" s="1016" t="s">
        <v>107</v>
      </c>
      <c r="BQ476" s="1009"/>
      <c r="BR476" s="1010"/>
      <c r="BS476" s="163">
        <v>3</v>
      </c>
      <c r="BT476" s="106">
        <f t="shared" si="360"/>
        <v>1</v>
      </c>
      <c r="BU476" s="107">
        <f t="shared" si="361"/>
        <v>3</v>
      </c>
      <c r="BV476" s="108">
        <f t="shared" si="362"/>
        <v>699.31334630921265</v>
      </c>
      <c r="BW476" s="109">
        <f t="shared" si="363"/>
        <v>2097.9400389276379</v>
      </c>
      <c r="BX476" s="112">
        <f t="shared" si="364"/>
        <v>12.241379310344827</v>
      </c>
      <c r="BY476" s="111">
        <f t="shared" si="365"/>
        <v>171.38101726451126</v>
      </c>
      <c r="BZ476" s="1018"/>
      <c r="CA476" s="88"/>
      <c r="CB476" s="88"/>
      <c r="CC476" s="89"/>
      <c r="CD476" s="89"/>
      <c r="CE476" s="89"/>
      <c r="CF476" s="89"/>
      <c r="CG476" s="89"/>
      <c r="CH476" s="89"/>
      <c r="CI476" s="89"/>
      <c r="CJ476" s="89"/>
      <c r="CK476" s="89"/>
      <c r="CL476" s="89"/>
      <c r="CM476" s="89"/>
      <c r="CN476" s="89"/>
      <c r="CO476" s="89"/>
      <c r="CP476" s="89"/>
      <c r="CQ476" s="89"/>
      <c r="CR476" s="89"/>
      <c r="CS476" s="89"/>
      <c r="CT476" s="89"/>
    </row>
    <row r="477" spans="1:98" ht="15.75" customHeight="1">
      <c r="A477" s="1018"/>
      <c r="B477" s="1011" t="s">
        <v>108</v>
      </c>
      <c r="C477" s="1009"/>
      <c r="D477" s="1010"/>
      <c r="E477" s="163">
        <v>0</v>
      </c>
      <c r="F477" s="106">
        <f t="shared" si="329"/>
        <v>1</v>
      </c>
      <c r="G477" s="107">
        <f t="shared" si="330"/>
        <v>0</v>
      </c>
      <c r="H477" s="108">
        <f t="shared" si="331"/>
        <v>979.03868483289773</v>
      </c>
      <c r="I477" s="109">
        <f t="shared" si="332"/>
        <v>0</v>
      </c>
      <c r="J477" s="110">
        <f t="shared" si="333"/>
        <v>15.621212121212121</v>
      </c>
      <c r="K477" s="111">
        <f t="shared" si="334"/>
        <v>0</v>
      </c>
      <c r="L477" s="86"/>
      <c r="M477" s="1016" t="s">
        <v>108</v>
      </c>
      <c r="N477" s="1009"/>
      <c r="O477" s="1010"/>
      <c r="P477" s="163">
        <v>0</v>
      </c>
      <c r="Q477" s="106">
        <f>'Cél.por tricoma'!CU78</f>
        <v>1</v>
      </c>
      <c r="R477" s="107">
        <f t="shared" si="368"/>
        <v>0</v>
      </c>
      <c r="S477" s="108">
        <f t="shared" si="336"/>
        <v>1631.731141388163</v>
      </c>
      <c r="T477" s="109">
        <f t="shared" si="337"/>
        <v>0</v>
      </c>
      <c r="U477" s="110">
        <f t="shared" si="338"/>
        <v>18.322033898305083</v>
      </c>
      <c r="V477" s="111">
        <f t="shared" si="339"/>
        <v>0</v>
      </c>
      <c r="W477" s="88"/>
      <c r="X477" s="1016" t="s">
        <v>108</v>
      </c>
      <c r="Y477" s="1009"/>
      <c r="Z477" s="1010"/>
      <c r="AA477" s="163">
        <v>1</v>
      </c>
      <c r="AB477" s="106">
        <f>'Cél.por tricoma'!CU124</f>
        <v>1</v>
      </c>
      <c r="AC477" s="107">
        <f t="shared" si="340"/>
        <v>1</v>
      </c>
      <c r="AD477" s="108">
        <f t="shared" si="341"/>
        <v>1223.7983560411221</v>
      </c>
      <c r="AE477" s="109">
        <f t="shared" si="342"/>
        <v>1223.7983560411221</v>
      </c>
      <c r="AF477" s="110">
        <f t="shared" si="343"/>
        <v>10.416666666666666</v>
      </c>
      <c r="AG477" s="111">
        <f t="shared" si="344"/>
        <v>117.48464217994773</v>
      </c>
      <c r="AH477" s="88"/>
      <c r="AI477" s="1016" t="s">
        <v>108</v>
      </c>
      <c r="AJ477" s="1009"/>
      <c r="AK477" s="1010"/>
      <c r="AL477" s="163">
        <v>1</v>
      </c>
      <c r="AM477" s="106">
        <f t="shared" si="345"/>
        <v>1</v>
      </c>
      <c r="AN477" s="107">
        <f t="shared" si="346"/>
        <v>1</v>
      </c>
      <c r="AO477" s="108">
        <f t="shared" si="347"/>
        <v>979.03868483289773</v>
      </c>
      <c r="AP477" s="109">
        <f t="shared" si="367"/>
        <v>979.03868483289773</v>
      </c>
      <c r="AQ477" s="110">
        <f t="shared" si="348"/>
        <v>11.47191011235955</v>
      </c>
      <c r="AR477" s="111">
        <f t="shared" si="349"/>
        <v>85.342255582887262</v>
      </c>
      <c r="AS477" s="88"/>
      <c r="AT477" s="1016" t="s">
        <v>108</v>
      </c>
      <c r="AU477" s="1009"/>
      <c r="AV477" s="1010"/>
      <c r="AW477" s="163">
        <v>0</v>
      </c>
      <c r="AX477" s="106">
        <f t="shared" si="350"/>
        <v>1</v>
      </c>
      <c r="AY477" s="107">
        <f t="shared" si="351"/>
        <v>0</v>
      </c>
      <c r="AZ477" s="108">
        <f t="shared" si="352"/>
        <v>1223.7983560411221</v>
      </c>
      <c r="BA477" s="109">
        <f t="shared" si="353"/>
        <v>0</v>
      </c>
      <c r="BB477" s="110">
        <f t="shared" si="354"/>
        <v>14.291666666666666</v>
      </c>
      <c r="BC477" s="111">
        <f t="shared" si="355"/>
        <v>0</v>
      </c>
      <c r="BD477" s="88"/>
      <c r="BE477" s="1016" t="s">
        <v>108</v>
      </c>
      <c r="BF477" s="1009"/>
      <c r="BG477" s="1010"/>
      <c r="BH477" s="163">
        <v>1</v>
      </c>
      <c r="BI477" s="106">
        <f t="shared" si="356"/>
        <v>1</v>
      </c>
      <c r="BJ477" s="107">
        <f t="shared" si="366"/>
        <v>1</v>
      </c>
      <c r="BK477" s="108">
        <f>Calibração!$G$33</f>
        <v>815.8655706940815</v>
      </c>
      <c r="BL477" s="109">
        <f t="shared" si="357"/>
        <v>815.8655706940815</v>
      </c>
      <c r="BM477" s="112">
        <f t="shared" si="358"/>
        <v>12.181818181818182</v>
      </c>
      <c r="BN477" s="111">
        <f t="shared" si="359"/>
        <v>66.974039385335047</v>
      </c>
      <c r="BO477" s="88"/>
      <c r="BP477" s="1016" t="s">
        <v>108</v>
      </c>
      <c r="BQ477" s="1009"/>
      <c r="BR477" s="1010"/>
      <c r="BS477" s="163">
        <v>0</v>
      </c>
      <c r="BT477" s="106">
        <f t="shared" si="360"/>
        <v>1</v>
      </c>
      <c r="BU477" s="107">
        <f t="shared" si="361"/>
        <v>0</v>
      </c>
      <c r="BV477" s="108">
        <f t="shared" si="362"/>
        <v>699.31334630921265</v>
      </c>
      <c r="BW477" s="109">
        <f t="shared" si="363"/>
        <v>0</v>
      </c>
      <c r="BX477" s="112">
        <f t="shared" si="364"/>
        <v>12.241379310344827</v>
      </c>
      <c r="BY477" s="111">
        <f t="shared" si="365"/>
        <v>0</v>
      </c>
      <c r="BZ477" s="1018"/>
      <c r="CA477" s="88"/>
      <c r="CB477" s="88"/>
      <c r="CC477" s="89"/>
      <c r="CD477" s="89"/>
      <c r="CE477" s="89"/>
      <c r="CF477" s="89"/>
      <c r="CG477" s="89"/>
      <c r="CH477" s="89"/>
      <c r="CI477" s="89"/>
      <c r="CJ477" s="89"/>
      <c r="CK477" s="89"/>
      <c r="CL477" s="89"/>
      <c r="CM477" s="89"/>
      <c r="CN477" s="89"/>
      <c r="CO477" s="89"/>
      <c r="CP477" s="89"/>
      <c r="CQ477" s="89"/>
      <c r="CR477" s="89"/>
      <c r="CS477" s="89"/>
      <c r="CT477" s="89"/>
    </row>
    <row r="478" spans="1:98" ht="15.75" customHeight="1">
      <c r="A478" s="1018"/>
      <c r="B478" s="1016" t="s">
        <v>203</v>
      </c>
      <c r="C478" s="1009"/>
      <c r="D478" s="1010"/>
      <c r="E478" s="163">
        <v>20</v>
      </c>
      <c r="F478" s="175">
        <f t="shared" si="329"/>
        <v>8.0555555555555554</v>
      </c>
      <c r="G478" s="107">
        <f t="shared" si="330"/>
        <v>161.11111111111111</v>
      </c>
      <c r="H478" s="108">
        <f t="shared" si="331"/>
        <v>979.03868483289773</v>
      </c>
      <c r="I478" s="109">
        <f t="shared" si="332"/>
        <v>157734.01033418908</v>
      </c>
      <c r="J478" s="110">
        <f t="shared" si="333"/>
        <v>15.621212121212121</v>
      </c>
      <c r="K478" s="111">
        <f t="shared" si="334"/>
        <v>10097.424521878253</v>
      </c>
      <c r="L478" s="86"/>
      <c r="M478" s="1016" t="s">
        <v>203</v>
      </c>
      <c r="N478" s="1009"/>
      <c r="O478" s="1010"/>
      <c r="P478" s="163">
        <f>17+15+15</f>
        <v>47</v>
      </c>
      <c r="Q478" s="175">
        <f>'Cél.por tricoma'!M390</f>
        <v>13</v>
      </c>
      <c r="R478" s="107">
        <f t="shared" si="368"/>
        <v>611</v>
      </c>
      <c r="S478" s="108">
        <f t="shared" si="336"/>
        <v>1631.731141388163</v>
      </c>
      <c r="T478" s="109">
        <f t="shared" si="337"/>
        <v>996987.72738816764</v>
      </c>
      <c r="U478" s="110">
        <f t="shared" si="338"/>
        <v>18.322033898305083</v>
      </c>
      <c r="V478" s="111">
        <f t="shared" si="339"/>
        <v>54414.686323683527</v>
      </c>
      <c r="W478" s="88"/>
      <c r="X478" s="1016" t="s">
        <v>203</v>
      </c>
      <c r="Y478" s="1009"/>
      <c r="Z478" s="1010"/>
      <c r="AA478" s="163">
        <v>17</v>
      </c>
      <c r="AB478" s="175">
        <f>'Cél.por tricoma'!M390</f>
        <v>13</v>
      </c>
      <c r="AC478" s="107">
        <f t="shared" si="340"/>
        <v>221</v>
      </c>
      <c r="AD478" s="108">
        <f t="shared" si="341"/>
        <v>1223.7983560411221</v>
      </c>
      <c r="AE478" s="109">
        <f t="shared" si="342"/>
        <v>270459.43668508797</v>
      </c>
      <c r="AF478" s="110">
        <f t="shared" si="343"/>
        <v>10.416666666666666</v>
      </c>
      <c r="AG478" s="111">
        <f t="shared" si="344"/>
        <v>25964.105921768449</v>
      </c>
      <c r="AH478" s="88"/>
      <c r="AI478" s="1016" t="s">
        <v>203</v>
      </c>
      <c r="AJ478" s="1009"/>
      <c r="AK478" s="1010"/>
      <c r="AL478" s="163">
        <v>27</v>
      </c>
      <c r="AM478" s="175">
        <f t="shared" si="345"/>
        <v>13</v>
      </c>
      <c r="AN478" s="107">
        <f t="shared" si="346"/>
        <v>351</v>
      </c>
      <c r="AO478" s="108">
        <f t="shared" si="347"/>
        <v>979.03868483289773</v>
      </c>
      <c r="AP478" s="109">
        <f t="shared" si="367"/>
        <v>343642.57837634708</v>
      </c>
      <c r="AQ478" s="110">
        <f t="shared" si="348"/>
        <v>11.47191011235955</v>
      </c>
      <c r="AR478" s="111">
        <f t="shared" si="349"/>
        <v>29955.131709593428</v>
      </c>
      <c r="AS478" s="88"/>
      <c r="AT478" s="1016" t="s">
        <v>203</v>
      </c>
      <c r="AU478" s="1009"/>
      <c r="AV478" s="1010"/>
      <c r="AW478" s="163">
        <v>33</v>
      </c>
      <c r="AX478" s="175">
        <f t="shared" si="350"/>
        <v>10.083333333333334</v>
      </c>
      <c r="AY478" s="107">
        <f t="shared" si="351"/>
        <v>332.75</v>
      </c>
      <c r="AZ478" s="108">
        <f t="shared" si="352"/>
        <v>1223.7983560411221</v>
      </c>
      <c r="BA478" s="109">
        <f t="shared" si="353"/>
        <v>407218.90297268337</v>
      </c>
      <c r="BB478" s="110">
        <f t="shared" si="354"/>
        <v>14.291666666666666</v>
      </c>
      <c r="BC478" s="111">
        <f t="shared" si="355"/>
        <v>28493.450936864145</v>
      </c>
      <c r="BD478" s="88"/>
      <c r="BE478" s="1016" t="s">
        <v>203</v>
      </c>
      <c r="BF478" s="1009"/>
      <c r="BG478" s="1010"/>
      <c r="BH478" s="163">
        <v>24</v>
      </c>
      <c r="BI478" s="175">
        <f t="shared" si="356"/>
        <v>10.083333333333334</v>
      </c>
      <c r="BJ478" s="107">
        <f t="shared" si="366"/>
        <v>242</v>
      </c>
      <c r="BK478" s="108">
        <f>Calibração!$G$33</f>
        <v>815.8655706940815</v>
      </c>
      <c r="BL478" s="109">
        <f t="shared" si="357"/>
        <v>197439.46810796772</v>
      </c>
      <c r="BM478" s="112">
        <f t="shared" si="358"/>
        <v>12.181818181818182</v>
      </c>
      <c r="BN478" s="111">
        <f t="shared" si="359"/>
        <v>16207.717531251083</v>
      </c>
      <c r="BO478" s="88"/>
      <c r="BP478" s="1016" t="s">
        <v>203</v>
      </c>
      <c r="BQ478" s="1009"/>
      <c r="BR478" s="1010"/>
      <c r="BS478" s="163">
        <v>41</v>
      </c>
      <c r="BT478" s="175">
        <f t="shared" si="360"/>
        <v>10.083333333333334</v>
      </c>
      <c r="BU478" s="107">
        <f t="shared" si="361"/>
        <v>413.41666666666669</v>
      </c>
      <c r="BV478" s="108">
        <f t="shared" si="362"/>
        <v>699.31334630921265</v>
      </c>
      <c r="BW478" s="109">
        <f t="shared" si="363"/>
        <v>289107.792586667</v>
      </c>
      <c r="BX478" s="112">
        <f t="shared" si="364"/>
        <v>12.241379310344827</v>
      </c>
      <c r="BY478" s="111">
        <f t="shared" si="365"/>
        <v>23617.256295812233</v>
      </c>
      <c r="BZ478" s="1018"/>
      <c r="CA478" s="88"/>
      <c r="CB478" s="88"/>
      <c r="CC478" s="89"/>
      <c r="CD478" s="89"/>
      <c r="CE478" s="89"/>
      <c r="CF478" s="89"/>
      <c r="CG478" s="89"/>
      <c r="CH478" s="89"/>
      <c r="CI478" s="89"/>
      <c r="CJ478" s="89"/>
      <c r="CK478" s="89"/>
      <c r="CL478" s="89"/>
      <c r="CM478" s="89"/>
      <c r="CN478" s="89"/>
      <c r="CO478" s="89"/>
      <c r="CP478" s="89"/>
      <c r="CQ478" s="89"/>
      <c r="CR478" s="89"/>
      <c r="CS478" s="89"/>
      <c r="CT478" s="89"/>
    </row>
    <row r="479" spans="1:98" ht="15.75" customHeight="1">
      <c r="A479" s="1018"/>
      <c r="B479" s="1016" t="s">
        <v>204</v>
      </c>
      <c r="C479" s="1009"/>
      <c r="D479" s="1010"/>
      <c r="E479" s="163">
        <v>61</v>
      </c>
      <c r="F479" s="106">
        <f t="shared" si="329"/>
        <v>56.733333333333334</v>
      </c>
      <c r="G479" s="107">
        <f t="shared" si="330"/>
        <v>3460.7333333333336</v>
      </c>
      <c r="H479" s="108">
        <f t="shared" si="331"/>
        <v>979.03868483289773</v>
      </c>
      <c r="I479" s="109">
        <f t="shared" si="332"/>
        <v>3388191.8112240373</v>
      </c>
      <c r="J479" s="110">
        <f t="shared" si="333"/>
        <v>15.621212121212121</v>
      </c>
      <c r="K479" s="111">
        <f t="shared" si="334"/>
        <v>216896.85697457465</v>
      </c>
      <c r="L479" s="86"/>
      <c r="M479" s="1016" t="s">
        <v>204</v>
      </c>
      <c r="N479" s="1009"/>
      <c r="O479" s="1010"/>
      <c r="P479" s="163">
        <f>33+34+36</f>
        <v>103</v>
      </c>
      <c r="Q479" s="106">
        <f>'Cél.por tricoma'!CU80</f>
        <v>67.13333333333334</v>
      </c>
      <c r="R479" s="107">
        <f t="shared" si="368"/>
        <v>6914.7333333333336</v>
      </c>
      <c r="S479" s="108">
        <f t="shared" si="336"/>
        <v>1631.731141388163</v>
      </c>
      <c r="T479" s="109">
        <f t="shared" si="337"/>
        <v>11282985.714394778</v>
      </c>
      <c r="U479" s="110">
        <f t="shared" si="338"/>
        <v>18.322033898305083</v>
      </c>
      <c r="V479" s="111">
        <f t="shared" si="339"/>
        <v>615815.13149795739</v>
      </c>
      <c r="W479" s="88"/>
      <c r="X479" s="1016" t="s">
        <v>204</v>
      </c>
      <c r="Y479" s="1009"/>
      <c r="Z479" s="1010"/>
      <c r="AA479" s="163">
        <v>107</v>
      </c>
      <c r="AB479" s="106">
        <f>'Cél.por tricoma'!CU126</f>
        <v>34.4</v>
      </c>
      <c r="AC479" s="107">
        <f t="shared" si="340"/>
        <v>3680.7999999999997</v>
      </c>
      <c r="AD479" s="108">
        <f t="shared" si="341"/>
        <v>1223.7983560411221</v>
      </c>
      <c r="AE479" s="109">
        <f t="shared" si="342"/>
        <v>4504556.9889161624</v>
      </c>
      <c r="AF479" s="110">
        <f t="shared" si="343"/>
        <v>10.416666666666666</v>
      </c>
      <c r="AG479" s="111">
        <f t="shared" si="344"/>
        <v>432437.47093595163</v>
      </c>
      <c r="AH479" s="88"/>
      <c r="AI479" s="1016" t="s">
        <v>204</v>
      </c>
      <c r="AJ479" s="1009"/>
      <c r="AK479" s="1010"/>
      <c r="AL479" s="163">
        <v>109</v>
      </c>
      <c r="AM479" s="106">
        <f t="shared" si="345"/>
        <v>48.266666666666666</v>
      </c>
      <c r="AN479" s="107">
        <f t="shared" si="346"/>
        <v>5261.0666666666666</v>
      </c>
      <c r="AO479" s="108">
        <f t="shared" si="347"/>
        <v>979.03868483289773</v>
      </c>
      <c r="AP479" s="109">
        <f t="shared" si="367"/>
        <v>5150787.7901515309</v>
      </c>
      <c r="AQ479" s="110">
        <f t="shared" si="348"/>
        <v>11.47191011235955</v>
      </c>
      <c r="AR479" s="111">
        <f t="shared" si="349"/>
        <v>448991.29610527545</v>
      </c>
      <c r="AS479" s="88"/>
      <c r="AT479" s="1016" t="s">
        <v>204</v>
      </c>
      <c r="AU479" s="1009"/>
      <c r="AV479" s="1010"/>
      <c r="AW479" s="163">
        <v>35</v>
      </c>
      <c r="AX479" s="106">
        <f t="shared" si="350"/>
        <v>36.4</v>
      </c>
      <c r="AY479" s="107">
        <f t="shared" si="351"/>
        <v>1274</v>
      </c>
      <c r="AZ479" s="108">
        <f t="shared" si="352"/>
        <v>1223.7983560411221</v>
      </c>
      <c r="BA479" s="109">
        <f t="shared" si="353"/>
        <v>1559119.1055963896</v>
      </c>
      <c r="BB479" s="110">
        <f t="shared" si="354"/>
        <v>14.291666666666666</v>
      </c>
      <c r="BC479" s="111">
        <f t="shared" si="355"/>
        <v>109092.88202423717</v>
      </c>
      <c r="BD479" s="88"/>
      <c r="BE479" s="1016" t="s">
        <v>204</v>
      </c>
      <c r="BF479" s="1009"/>
      <c r="BG479" s="1010"/>
      <c r="BH479" s="163">
        <v>53</v>
      </c>
      <c r="BI479" s="106">
        <f t="shared" si="356"/>
        <v>42.033333333333331</v>
      </c>
      <c r="BJ479" s="107">
        <f t="shared" si="366"/>
        <v>2227.7666666666664</v>
      </c>
      <c r="BK479" s="108">
        <f>Calibração!$G$33</f>
        <v>815.8655706940815</v>
      </c>
      <c r="BL479" s="109">
        <f t="shared" si="357"/>
        <v>1817558.1228732513</v>
      </c>
      <c r="BM479" s="112">
        <f t="shared" si="358"/>
        <v>12.181818181818182</v>
      </c>
      <c r="BN479" s="111">
        <f t="shared" si="359"/>
        <v>149202.53247466989</v>
      </c>
      <c r="BO479" s="88"/>
      <c r="BP479" s="1016" t="s">
        <v>204</v>
      </c>
      <c r="BQ479" s="1009"/>
      <c r="BR479" s="1010"/>
      <c r="BS479" s="163">
        <v>43</v>
      </c>
      <c r="BT479" s="106">
        <f t="shared" si="360"/>
        <v>26.666666666666668</v>
      </c>
      <c r="BU479" s="107">
        <f t="shared" si="361"/>
        <v>1146.6666666666667</v>
      </c>
      <c r="BV479" s="108">
        <f t="shared" si="362"/>
        <v>699.31334630921265</v>
      </c>
      <c r="BW479" s="109">
        <f t="shared" si="363"/>
        <v>801879.30376789719</v>
      </c>
      <c r="BX479" s="112">
        <f t="shared" si="364"/>
        <v>12.241379310344827</v>
      </c>
      <c r="BY479" s="111">
        <f t="shared" si="365"/>
        <v>65505.63326554653</v>
      </c>
      <c r="BZ479" s="1018"/>
      <c r="CA479" s="88"/>
      <c r="CB479" s="88"/>
      <c r="CC479" s="89"/>
      <c r="CD479" s="89"/>
      <c r="CE479" s="89"/>
      <c r="CF479" s="89"/>
      <c r="CG479" s="89"/>
      <c r="CH479" s="89"/>
      <c r="CI479" s="89"/>
      <c r="CJ479" s="89"/>
      <c r="CK479" s="89"/>
      <c r="CL479" s="89"/>
      <c r="CM479" s="89"/>
      <c r="CN479" s="89"/>
      <c r="CO479" s="89"/>
      <c r="CP479" s="89"/>
      <c r="CQ479" s="89"/>
      <c r="CR479" s="89"/>
      <c r="CS479" s="89"/>
      <c r="CT479" s="89"/>
    </row>
    <row r="480" spans="1:98" ht="15.75" customHeight="1">
      <c r="A480" s="1018"/>
      <c r="B480" s="1016" t="s">
        <v>262</v>
      </c>
      <c r="C480" s="1009"/>
      <c r="D480" s="1010"/>
      <c r="E480" s="163">
        <v>29</v>
      </c>
      <c r="F480" s="106">
        <f t="shared" si="329"/>
        <v>16.600000000000001</v>
      </c>
      <c r="G480" s="107">
        <f t="shared" si="330"/>
        <v>481.40000000000003</v>
      </c>
      <c r="H480" s="108">
        <f t="shared" si="331"/>
        <v>979.03868483289773</v>
      </c>
      <c r="I480" s="109">
        <f t="shared" si="332"/>
        <v>471309.22287855699</v>
      </c>
      <c r="J480" s="110">
        <f t="shared" si="333"/>
        <v>15.621212121212121</v>
      </c>
      <c r="K480" s="111">
        <f t="shared" si="334"/>
        <v>30171.104471372222</v>
      </c>
      <c r="L480" s="86"/>
      <c r="M480" s="1016" t="s">
        <v>262</v>
      </c>
      <c r="N480" s="1009"/>
      <c r="O480" s="1010"/>
      <c r="P480" s="163">
        <v>23</v>
      </c>
      <c r="Q480" s="106">
        <f>'Cél.por tricoma'!CU81</f>
        <v>11.633333333333333</v>
      </c>
      <c r="R480" s="107">
        <f t="shared" si="368"/>
        <v>267.56666666666666</v>
      </c>
      <c r="S480" s="108">
        <f t="shared" si="336"/>
        <v>1631.731141388163</v>
      </c>
      <c r="T480" s="109">
        <f t="shared" si="337"/>
        <v>436596.86239742616</v>
      </c>
      <c r="U480" s="110">
        <f t="shared" si="338"/>
        <v>18.322033898305083</v>
      </c>
      <c r="V480" s="111">
        <f t="shared" si="339"/>
        <v>23829.060944910401</v>
      </c>
      <c r="W480" s="88"/>
      <c r="X480" s="1016" t="s">
        <v>262</v>
      </c>
      <c r="Y480" s="1009"/>
      <c r="Z480" s="1010"/>
      <c r="AA480" s="163">
        <v>19</v>
      </c>
      <c r="AB480" s="106">
        <f>'Cél.por tricoma'!CU127</f>
        <v>10.366666666666667</v>
      </c>
      <c r="AC480" s="107">
        <f t="shared" si="340"/>
        <v>196.96666666666667</v>
      </c>
      <c r="AD480" s="108">
        <f t="shared" si="341"/>
        <v>1223.7983560411221</v>
      </c>
      <c r="AE480" s="109">
        <f t="shared" si="342"/>
        <v>241047.48286156636</v>
      </c>
      <c r="AF480" s="110">
        <f t="shared" si="343"/>
        <v>10.416666666666666</v>
      </c>
      <c r="AG480" s="111">
        <f t="shared" si="344"/>
        <v>23140.558354710371</v>
      </c>
      <c r="AH480" s="88"/>
      <c r="AI480" s="1016" t="s">
        <v>262</v>
      </c>
      <c r="AJ480" s="1009"/>
      <c r="AK480" s="1010"/>
      <c r="AL480" s="163">
        <v>15</v>
      </c>
      <c r="AM480" s="106">
        <f t="shared" si="345"/>
        <v>11.766666666666667</v>
      </c>
      <c r="AN480" s="107">
        <f t="shared" si="346"/>
        <v>176.5</v>
      </c>
      <c r="AO480" s="108">
        <f t="shared" si="347"/>
        <v>979.03868483289773</v>
      </c>
      <c r="AP480" s="109">
        <f t="shared" si="367"/>
        <v>172800.32787300646</v>
      </c>
      <c r="AQ480" s="110">
        <f t="shared" si="348"/>
        <v>11.47191011235955</v>
      </c>
      <c r="AR480" s="111">
        <f t="shared" si="349"/>
        <v>15062.908110379603</v>
      </c>
      <c r="AS480" s="88"/>
      <c r="AT480" s="1016" t="s">
        <v>262</v>
      </c>
      <c r="AU480" s="1009"/>
      <c r="AV480" s="1010"/>
      <c r="AW480" s="163">
        <v>37</v>
      </c>
      <c r="AX480" s="106">
        <f t="shared" si="350"/>
        <v>13.4</v>
      </c>
      <c r="AY480" s="107">
        <f t="shared" si="351"/>
        <v>495.8</v>
      </c>
      <c r="AZ480" s="108">
        <f t="shared" si="352"/>
        <v>1223.7983560411221</v>
      </c>
      <c r="BA480" s="109">
        <f t="shared" si="353"/>
        <v>606759.22492518835</v>
      </c>
      <c r="BB480" s="110">
        <f t="shared" si="354"/>
        <v>14.291666666666666</v>
      </c>
      <c r="BC480" s="111">
        <f t="shared" si="355"/>
        <v>42455.455971441756</v>
      </c>
      <c r="BD480" s="88"/>
      <c r="BE480" s="1016" t="s">
        <v>262</v>
      </c>
      <c r="BF480" s="1009"/>
      <c r="BG480" s="1010"/>
      <c r="BH480" s="163">
        <v>15</v>
      </c>
      <c r="BI480" s="106">
        <f t="shared" si="356"/>
        <v>14.9</v>
      </c>
      <c r="BJ480" s="107">
        <f t="shared" si="366"/>
        <v>223.5</v>
      </c>
      <c r="BK480" s="108">
        <f>Calibração!$G$33</f>
        <v>815.8655706940815</v>
      </c>
      <c r="BL480" s="109">
        <f t="shared" si="357"/>
        <v>182345.9550501272</v>
      </c>
      <c r="BM480" s="112">
        <f t="shared" si="358"/>
        <v>12.181818181818182</v>
      </c>
      <c r="BN480" s="111">
        <f t="shared" si="359"/>
        <v>14968.697802622382</v>
      </c>
      <c r="BO480" s="88"/>
      <c r="BP480" s="1016" t="s">
        <v>262</v>
      </c>
      <c r="BQ480" s="1009"/>
      <c r="BR480" s="1010"/>
      <c r="BS480" s="163">
        <v>42</v>
      </c>
      <c r="BT480" s="106">
        <f t="shared" si="360"/>
        <v>12.666666666666666</v>
      </c>
      <c r="BU480" s="107">
        <f t="shared" si="361"/>
        <v>532</v>
      </c>
      <c r="BV480" s="108">
        <f t="shared" si="362"/>
        <v>699.31334630921265</v>
      </c>
      <c r="BW480" s="109">
        <f t="shared" si="363"/>
        <v>372034.70023650111</v>
      </c>
      <c r="BX480" s="112">
        <f t="shared" si="364"/>
        <v>12.241379310344827</v>
      </c>
      <c r="BY480" s="111">
        <f t="shared" si="365"/>
        <v>30391.567061573332</v>
      </c>
      <c r="BZ480" s="1018"/>
      <c r="CA480" s="88"/>
      <c r="CB480" s="88"/>
      <c r="CC480" s="89"/>
      <c r="CD480" s="89"/>
      <c r="CE480" s="89"/>
      <c r="CF480" s="89"/>
      <c r="CG480" s="89"/>
      <c r="CH480" s="89"/>
      <c r="CI480" s="89"/>
      <c r="CJ480" s="89"/>
      <c r="CK480" s="89"/>
      <c r="CL480" s="89"/>
      <c r="CM480" s="89"/>
      <c r="CN480" s="89"/>
      <c r="CO480" s="89"/>
      <c r="CP480" s="89"/>
      <c r="CQ480" s="89"/>
      <c r="CR480" s="89"/>
      <c r="CS480" s="89"/>
      <c r="CT480" s="89"/>
    </row>
    <row r="481" spans="1:98" ht="15.75" customHeight="1">
      <c r="A481" s="1018"/>
      <c r="B481" s="1016" t="s">
        <v>263</v>
      </c>
      <c r="C481" s="1009"/>
      <c r="D481" s="1010"/>
      <c r="E481" s="163">
        <v>1</v>
      </c>
      <c r="F481" s="106">
        <f t="shared" si="329"/>
        <v>2.4</v>
      </c>
      <c r="G481" s="107">
        <f t="shared" si="330"/>
        <v>2.4</v>
      </c>
      <c r="H481" s="108">
        <f t="shared" si="331"/>
        <v>979.03868483289773</v>
      </c>
      <c r="I481" s="109">
        <f t="shared" si="332"/>
        <v>2349.6928435989544</v>
      </c>
      <c r="J481" s="110">
        <f t="shared" si="333"/>
        <v>15.621212121212121</v>
      </c>
      <c r="K481" s="111">
        <f t="shared" si="334"/>
        <v>150.41680667073811</v>
      </c>
      <c r="L481" s="86"/>
      <c r="M481" s="1016" t="s">
        <v>263</v>
      </c>
      <c r="N481" s="1009"/>
      <c r="O481" s="1010"/>
      <c r="P481" s="163">
        <v>0</v>
      </c>
      <c r="Q481" s="106">
        <f>'Cél.por tricoma'!CU82</f>
        <v>3.2</v>
      </c>
      <c r="R481" s="107">
        <f t="shared" si="368"/>
        <v>0</v>
      </c>
      <c r="S481" s="108">
        <f t="shared" si="336"/>
        <v>1631.731141388163</v>
      </c>
      <c r="T481" s="109">
        <f t="shared" si="337"/>
        <v>0</v>
      </c>
      <c r="U481" s="110">
        <f t="shared" si="338"/>
        <v>18.322033898305083</v>
      </c>
      <c r="V481" s="111">
        <f t="shared" si="339"/>
        <v>0</v>
      </c>
      <c r="W481" s="88"/>
      <c r="X481" s="1016" t="s">
        <v>263</v>
      </c>
      <c r="Y481" s="1009"/>
      <c r="Z481" s="1010"/>
      <c r="AA481" s="163">
        <v>0</v>
      </c>
      <c r="AB481" s="106">
        <f>'Cél.por tricoma'!CU128</f>
        <v>2.5172413793103448</v>
      </c>
      <c r="AC481" s="107">
        <f t="shared" si="340"/>
        <v>0</v>
      </c>
      <c r="AD481" s="108">
        <f t="shared" si="341"/>
        <v>1223.7983560411221</v>
      </c>
      <c r="AE481" s="109">
        <f t="shared" si="342"/>
        <v>0</v>
      </c>
      <c r="AF481" s="110">
        <f t="shared" si="343"/>
        <v>10.416666666666666</v>
      </c>
      <c r="AG481" s="111">
        <f t="shared" si="344"/>
        <v>0</v>
      </c>
      <c r="AH481" s="88"/>
      <c r="AI481" s="1016" t="s">
        <v>263</v>
      </c>
      <c r="AJ481" s="1009"/>
      <c r="AK481" s="1010"/>
      <c r="AL481" s="163">
        <v>1</v>
      </c>
      <c r="AM481" s="106">
        <f t="shared" si="345"/>
        <v>3.1666666666666665</v>
      </c>
      <c r="AN481" s="107">
        <f t="shared" si="346"/>
        <v>3.1666666666666665</v>
      </c>
      <c r="AO481" s="108">
        <f t="shared" si="347"/>
        <v>979.03868483289773</v>
      </c>
      <c r="AP481" s="109">
        <f t="shared" si="367"/>
        <v>3100.2891686375092</v>
      </c>
      <c r="AQ481" s="110">
        <f t="shared" si="348"/>
        <v>11.47191011235955</v>
      </c>
      <c r="AR481" s="111">
        <f t="shared" si="349"/>
        <v>270.25047601247633</v>
      </c>
      <c r="AS481" s="88"/>
      <c r="AT481" s="1016" t="s">
        <v>263</v>
      </c>
      <c r="AU481" s="1009"/>
      <c r="AV481" s="1010"/>
      <c r="AW481" s="163">
        <v>0</v>
      </c>
      <c r="AX481" s="106">
        <f t="shared" si="350"/>
        <v>2.8</v>
      </c>
      <c r="AY481" s="107">
        <f t="shared" si="351"/>
        <v>0</v>
      </c>
      <c r="AZ481" s="108">
        <f t="shared" si="352"/>
        <v>1223.7983560411221</v>
      </c>
      <c r="BA481" s="109">
        <f t="shared" si="353"/>
        <v>0</v>
      </c>
      <c r="BB481" s="110">
        <f t="shared" si="354"/>
        <v>14.291666666666666</v>
      </c>
      <c r="BC481" s="111">
        <f t="shared" si="355"/>
        <v>0</v>
      </c>
      <c r="BD481" s="88"/>
      <c r="BE481" s="1016" t="s">
        <v>263</v>
      </c>
      <c r="BF481" s="1009"/>
      <c r="BG481" s="1010"/>
      <c r="BH481" s="163">
        <v>1</v>
      </c>
      <c r="BI481" s="106">
        <f t="shared" si="356"/>
        <v>2.2222222222222223</v>
      </c>
      <c r="BJ481" s="107">
        <f t="shared" si="366"/>
        <v>2.2222222222222223</v>
      </c>
      <c r="BK481" s="108">
        <f>Calibração!$G$33</f>
        <v>815.8655706940815</v>
      </c>
      <c r="BL481" s="109">
        <f t="shared" si="357"/>
        <v>1813.0346015424034</v>
      </c>
      <c r="BM481" s="112">
        <f t="shared" si="358"/>
        <v>12.181818181818182</v>
      </c>
      <c r="BN481" s="111">
        <f t="shared" si="359"/>
        <v>148.83119863407788</v>
      </c>
      <c r="BO481" s="88"/>
      <c r="BP481" s="1016" t="s">
        <v>263</v>
      </c>
      <c r="BQ481" s="1009"/>
      <c r="BR481" s="1010"/>
      <c r="BS481" s="163">
        <v>0</v>
      </c>
      <c r="BT481" s="106">
        <f t="shared" si="360"/>
        <v>3.2</v>
      </c>
      <c r="BU481" s="107">
        <f t="shared" si="361"/>
        <v>0</v>
      </c>
      <c r="BV481" s="108">
        <f t="shared" si="362"/>
        <v>699.31334630921265</v>
      </c>
      <c r="BW481" s="109">
        <f t="shared" si="363"/>
        <v>0</v>
      </c>
      <c r="BX481" s="112">
        <f t="shared" si="364"/>
        <v>12.241379310344827</v>
      </c>
      <c r="BY481" s="111">
        <f t="shared" si="365"/>
        <v>0</v>
      </c>
      <c r="BZ481" s="1018"/>
      <c r="CA481" s="88"/>
      <c r="CB481" s="88"/>
      <c r="CC481" s="89"/>
      <c r="CD481" s="89"/>
      <c r="CE481" s="89"/>
      <c r="CF481" s="89"/>
      <c r="CG481" s="89"/>
      <c r="CH481" s="89"/>
      <c r="CI481" s="89"/>
      <c r="CJ481" s="89"/>
      <c r="CK481" s="89"/>
      <c r="CL481" s="89"/>
      <c r="CM481" s="89"/>
      <c r="CN481" s="89"/>
      <c r="CO481" s="89"/>
      <c r="CP481" s="89"/>
      <c r="CQ481" s="89"/>
      <c r="CR481" s="89"/>
      <c r="CS481" s="89"/>
      <c r="CT481" s="89"/>
    </row>
    <row r="482" spans="1:98" ht="15.75" customHeight="1">
      <c r="A482" s="1018"/>
      <c r="B482" s="1008" t="s">
        <v>122</v>
      </c>
      <c r="C482" s="1009"/>
      <c r="D482" s="1010"/>
      <c r="E482" s="163">
        <v>12</v>
      </c>
      <c r="F482" s="106">
        <f t="shared" si="329"/>
        <v>1</v>
      </c>
      <c r="G482" s="107">
        <f t="shared" si="330"/>
        <v>12</v>
      </c>
      <c r="H482" s="108">
        <f t="shared" si="331"/>
        <v>979.03868483289773</v>
      </c>
      <c r="I482" s="109">
        <f t="shared" si="332"/>
        <v>11748.464217994773</v>
      </c>
      <c r="J482" s="110">
        <f t="shared" si="333"/>
        <v>15.621212121212121</v>
      </c>
      <c r="K482" s="111">
        <f t="shared" si="334"/>
        <v>752.08403335369064</v>
      </c>
      <c r="L482" s="86"/>
      <c r="M482" s="1015" t="s">
        <v>122</v>
      </c>
      <c r="N482" s="1009"/>
      <c r="O482" s="1010"/>
      <c r="P482" s="163">
        <v>7</v>
      </c>
      <c r="Q482" s="106">
        <f>'Cél.por tricoma'!CU83</f>
        <v>1</v>
      </c>
      <c r="R482" s="107">
        <f t="shared" si="368"/>
        <v>7</v>
      </c>
      <c r="S482" s="108">
        <f t="shared" si="336"/>
        <v>1631.731141388163</v>
      </c>
      <c r="T482" s="109">
        <f t="shared" si="337"/>
        <v>11422.117989717141</v>
      </c>
      <c r="U482" s="110">
        <f t="shared" si="338"/>
        <v>18.322033898305083</v>
      </c>
      <c r="V482" s="111">
        <f t="shared" si="339"/>
        <v>623.40884495218438</v>
      </c>
      <c r="W482" s="88"/>
      <c r="X482" s="1015" t="s">
        <v>122</v>
      </c>
      <c r="Y482" s="1009"/>
      <c r="Z482" s="1010"/>
      <c r="AA482" s="163">
        <v>10</v>
      </c>
      <c r="AB482" s="106">
        <f>'Cél.por tricoma'!CU129</f>
        <v>1</v>
      </c>
      <c r="AC482" s="107">
        <f t="shared" si="340"/>
        <v>10</v>
      </c>
      <c r="AD482" s="108">
        <f t="shared" si="341"/>
        <v>1223.7983560411221</v>
      </c>
      <c r="AE482" s="109">
        <f t="shared" si="342"/>
        <v>12237.983560411221</v>
      </c>
      <c r="AF482" s="110">
        <f t="shared" si="343"/>
        <v>10.416666666666666</v>
      </c>
      <c r="AG482" s="111">
        <f t="shared" si="344"/>
        <v>1174.8464217994774</v>
      </c>
      <c r="AH482" s="88"/>
      <c r="AI482" s="1015" t="s">
        <v>122</v>
      </c>
      <c r="AJ482" s="1009"/>
      <c r="AK482" s="1010"/>
      <c r="AL482" s="163">
        <v>13</v>
      </c>
      <c r="AM482" s="106">
        <f t="shared" si="345"/>
        <v>1</v>
      </c>
      <c r="AN482" s="107">
        <f t="shared" si="346"/>
        <v>13</v>
      </c>
      <c r="AO482" s="108">
        <f t="shared" si="347"/>
        <v>979.03868483289773</v>
      </c>
      <c r="AP482" s="109">
        <f t="shared" si="367"/>
        <v>12727.502902827671</v>
      </c>
      <c r="AQ482" s="110">
        <f t="shared" si="348"/>
        <v>11.47191011235955</v>
      </c>
      <c r="AR482" s="111">
        <f t="shared" si="349"/>
        <v>1109.4493225775345</v>
      </c>
      <c r="AS482" s="88"/>
      <c r="AT482" s="1015" t="s">
        <v>122</v>
      </c>
      <c r="AU482" s="1009"/>
      <c r="AV482" s="1010"/>
      <c r="AW482" s="163">
        <v>6</v>
      </c>
      <c r="AX482" s="106">
        <f t="shared" si="350"/>
        <v>1</v>
      </c>
      <c r="AY482" s="107">
        <f t="shared" si="351"/>
        <v>6</v>
      </c>
      <c r="AZ482" s="108">
        <f t="shared" si="352"/>
        <v>1223.7983560411221</v>
      </c>
      <c r="BA482" s="109">
        <f t="shared" si="353"/>
        <v>7342.7901362467328</v>
      </c>
      <c r="BB482" s="110">
        <f t="shared" si="354"/>
        <v>14.291666666666666</v>
      </c>
      <c r="BC482" s="111">
        <f t="shared" si="355"/>
        <v>513.78123402309507</v>
      </c>
      <c r="BD482" s="88"/>
      <c r="BE482" s="1015" t="s">
        <v>122</v>
      </c>
      <c r="BF482" s="1009"/>
      <c r="BG482" s="1010"/>
      <c r="BH482" s="163">
        <v>4</v>
      </c>
      <c r="BI482" s="106">
        <f t="shared" si="356"/>
        <v>1</v>
      </c>
      <c r="BJ482" s="107">
        <f t="shared" si="366"/>
        <v>4</v>
      </c>
      <c r="BK482" s="108">
        <f>Calibração!$G$33</f>
        <v>815.8655706940815</v>
      </c>
      <c r="BL482" s="109">
        <f t="shared" si="357"/>
        <v>3263.462282776326</v>
      </c>
      <c r="BM482" s="112">
        <f t="shared" si="358"/>
        <v>12.181818181818182</v>
      </c>
      <c r="BN482" s="111">
        <f t="shared" si="359"/>
        <v>267.89615754134019</v>
      </c>
      <c r="BO482" s="88"/>
      <c r="BP482" s="1015" t="s">
        <v>122</v>
      </c>
      <c r="BQ482" s="1009"/>
      <c r="BR482" s="1010"/>
      <c r="BS482" s="163">
        <v>2</v>
      </c>
      <c r="BT482" s="106">
        <f t="shared" si="360"/>
        <v>1</v>
      </c>
      <c r="BU482" s="107">
        <f t="shared" si="361"/>
        <v>2</v>
      </c>
      <c r="BV482" s="108">
        <f t="shared" si="362"/>
        <v>699.31334630921265</v>
      </c>
      <c r="BW482" s="109">
        <f t="shared" si="363"/>
        <v>1398.6266926184253</v>
      </c>
      <c r="BX482" s="112">
        <f t="shared" si="364"/>
        <v>12.241379310344827</v>
      </c>
      <c r="BY482" s="111">
        <f t="shared" si="365"/>
        <v>114.25401150967419</v>
      </c>
      <c r="BZ482" s="1018"/>
      <c r="CA482" s="88"/>
      <c r="CB482" s="88"/>
      <c r="CC482" s="89"/>
      <c r="CD482" s="89"/>
      <c r="CE482" s="89"/>
      <c r="CF482" s="89"/>
      <c r="CG482" s="89"/>
      <c r="CH482" s="89"/>
      <c r="CI482" s="89"/>
      <c r="CJ482" s="89"/>
      <c r="CK482" s="89"/>
      <c r="CL482" s="89"/>
      <c r="CM482" s="89"/>
      <c r="CN482" s="89"/>
      <c r="CO482" s="89"/>
      <c r="CP482" s="89"/>
      <c r="CQ482" s="89"/>
      <c r="CR482" s="89"/>
      <c r="CS482" s="89"/>
      <c r="CT482" s="89"/>
    </row>
    <row r="483" spans="1:98" ht="15.75" customHeight="1">
      <c r="A483" s="1018"/>
      <c r="B483" s="1008" t="s">
        <v>120</v>
      </c>
      <c r="C483" s="1009"/>
      <c r="D483" s="1010"/>
      <c r="E483" s="163">
        <v>1</v>
      </c>
      <c r="F483" s="106">
        <f t="shared" si="329"/>
        <v>1</v>
      </c>
      <c r="G483" s="107">
        <f t="shared" si="330"/>
        <v>1</v>
      </c>
      <c r="H483" s="108">
        <f t="shared" si="331"/>
        <v>979.03868483289773</v>
      </c>
      <c r="I483" s="109">
        <f t="shared" si="332"/>
        <v>979.03868483289773</v>
      </c>
      <c r="J483" s="110">
        <f t="shared" si="333"/>
        <v>15.621212121212121</v>
      </c>
      <c r="K483" s="111">
        <f t="shared" si="334"/>
        <v>62.673669446140885</v>
      </c>
      <c r="L483" s="86"/>
      <c r="M483" s="1015" t="s">
        <v>120</v>
      </c>
      <c r="N483" s="1009"/>
      <c r="O483" s="1010"/>
      <c r="P483" s="163">
        <v>1</v>
      </c>
      <c r="Q483" s="106">
        <f>'Cél.por tricoma'!CU84</f>
        <v>1</v>
      </c>
      <c r="R483" s="107">
        <f t="shared" si="368"/>
        <v>1</v>
      </c>
      <c r="S483" s="108">
        <f t="shared" si="336"/>
        <v>1631.731141388163</v>
      </c>
      <c r="T483" s="109">
        <f t="shared" si="337"/>
        <v>1631.731141388163</v>
      </c>
      <c r="U483" s="110">
        <f t="shared" si="338"/>
        <v>18.322033898305083</v>
      </c>
      <c r="V483" s="111">
        <f t="shared" si="339"/>
        <v>89.058406421740628</v>
      </c>
      <c r="W483" s="88"/>
      <c r="X483" s="1015" t="s">
        <v>120</v>
      </c>
      <c r="Y483" s="1009"/>
      <c r="Z483" s="1010"/>
      <c r="AA483" s="163">
        <v>1</v>
      </c>
      <c r="AB483" s="106">
        <f>'Cél.por tricoma'!CU130</f>
        <v>1</v>
      </c>
      <c r="AC483" s="107">
        <f t="shared" si="340"/>
        <v>1</v>
      </c>
      <c r="AD483" s="108">
        <f t="shared" si="341"/>
        <v>1223.7983560411221</v>
      </c>
      <c r="AE483" s="109">
        <f t="shared" si="342"/>
        <v>1223.7983560411221</v>
      </c>
      <c r="AF483" s="110">
        <f t="shared" si="343"/>
        <v>10.416666666666666</v>
      </c>
      <c r="AG483" s="111">
        <f t="shared" si="344"/>
        <v>117.48464217994773</v>
      </c>
      <c r="AH483" s="88"/>
      <c r="AI483" s="1015" t="s">
        <v>120</v>
      </c>
      <c r="AJ483" s="1009"/>
      <c r="AK483" s="1010"/>
      <c r="AL483" s="163">
        <v>6</v>
      </c>
      <c r="AM483" s="106">
        <f t="shared" si="345"/>
        <v>1</v>
      </c>
      <c r="AN483" s="107">
        <f t="shared" si="346"/>
        <v>6</v>
      </c>
      <c r="AO483" s="108">
        <f t="shared" si="347"/>
        <v>979.03868483289773</v>
      </c>
      <c r="AP483" s="109">
        <f t="shared" si="367"/>
        <v>5874.2321089973866</v>
      </c>
      <c r="AQ483" s="110">
        <f t="shared" si="348"/>
        <v>11.47191011235955</v>
      </c>
      <c r="AR483" s="111">
        <f t="shared" si="349"/>
        <v>512.05353349732366</v>
      </c>
      <c r="AS483" s="88"/>
      <c r="AT483" s="1015" t="s">
        <v>120</v>
      </c>
      <c r="AU483" s="1009"/>
      <c r="AV483" s="1010"/>
      <c r="AW483" s="163">
        <v>0</v>
      </c>
      <c r="AX483" s="106">
        <f t="shared" si="350"/>
        <v>1</v>
      </c>
      <c r="AY483" s="107">
        <f t="shared" si="351"/>
        <v>0</v>
      </c>
      <c r="AZ483" s="108">
        <f t="shared" si="352"/>
        <v>1223.7983560411221</v>
      </c>
      <c r="BA483" s="109">
        <f t="shared" si="353"/>
        <v>0</v>
      </c>
      <c r="BB483" s="110">
        <f t="shared" si="354"/>
        <v>14.291666666666666</v>
      </c>
      <c r="BC483" s="111">
        <f t="shared" si="355"/>
        <v>0</v>
      </c>
      <c r="BD483" s="88"/>
      <c r="BE483" s="1015" t="s">
        <v>120</v>
      </c>
      <c r="BF483" s="1009"/>
      <c r="BG483" s="1010"/>
      <c r="BH483" s="163">
        <v>0</v>
      </c>
      <c r="BI483" s="106">
        <f t="shared" si="356"/>
        <v>1</v>
      </c>
      <c r="BJ483" s="107">
        <f t="shared" si="366"/>
        <v>0</v>
      </c>
      <c r="BK483" s="108">
        <f>Calibração!$G$33</f>
        <v>815.8655706940815</v>
      </c>
      <c r="BL483" s="109">
        <f t="shared" si="357"/>
        <v>0</v>
      </c>
      <c r="BM483" s="112">
        <f t="shared" si="358"/>
        <v>12.181818181818182</v>
      </c>
      <c r="BN483" s="111">
        <f t="shared" si="359"/>
        <v>0</v>
      </c>
      <c r="BO483" s="88"/>
      <c r="BP483" s="1015" t="s">
        <v>120</v>
      </c>
      <c r="BQ483" s="1009"/>
      <c r="BR483" s="1010"/>
      <c r="BS483" s="163">
        <v>1</v>
      </c>
      <c r="BT483" s="106">
        <f t="shared" si="360"/>
        <v>1</v>
      </c>
      <c r="BU483" s="107">
        <f t="shared" si="361"/>
        <v>1</v>
      </c>
      <c r="BV483" s="108">
        <f t="shared" si="362"/>
        <v>699.31334630921265</v>
      </c>
      <c r="BW483" s="109">
        <f t="shared" si="363"/>
        <v>699.31334630921265</v>
      </c>
      <c r="BX483" s="112">
        <f t="shared" si="364"/>
        <v>12.241379310344827</v>
      </c>
      <c r="BY483" s="111">
        <f t="shared" si="365"/>
        <v>57.127005754837093</v>
      </c>
      <c r="BZ483" s="1018"/>
      <c r="CA483" s="88"/>
      <c r="CB483" s="88"/>
      <c r="CC483" s="89"/>
      <c r="CD483" s="89"/>
      <c r="CE483" s="89"/>
      <c r="CF483" s="89"/>
      <c r="CG483" s="89"/>
      <c r="CH483" s="89"/>
      <c r="CI483" s="89"/>
      <c r="CJ483" s="89"/>
      <c r="CK483" s="89"/>
      <c r="CL483" s="89"/>
      <c r="CM483" s="89"/>
      <c r="CN483" s="89"/>
      <c r="CO483" s="89"/>
      <c r="CP483" s="89"/>
      <c r="CQ483" s="89"/>
      <c r="CR483" s="89"/>
      <c r="CS483" s="89"/>
      <c r="CT483" s="89"/>
    </row>
    <row r="484" spans="1:98" ht="15.75" customHeight="1">
      <c r="A484" s="1018"/>
      <c r="B484" s="1008" t="s">
        <v>123</v>
      </c>
      <c r="C484" s="1009"/>
      <c r="D484" s="1010"/>
      <c r="E484" s="163">
        <v>0</v>
      </c>
      <c r="F484" s="106">
        <f t="shared" si="329"/>
        <v>1</v>
      </c>
      <c r="G484" s="107">
        <f t="shared" si="330"/>
        <v>0</v>
      </c>
      <c r="H484" s="108">
        <f t="shared" si="331"/>
        <v>979.03868483289773</v>
      </c>
      <c r="I484" s="109">
        <f t="shared" si="332"/>
        <v>0</v>
      </c>
      <c r="J484" s="110">
        <f t="shared" si="333"/>
        <v>15.621212121212121</v>
      </c>
      <c r="K484" s="111">
        <f t="shared" si="334"/>
        <v>0</v>
      </c>
      <c r="L484" s="86"/>
      <c r="M484" s="1015" t="s">
        <v>123</v>
      </c>
      <c r="N484" s="1009"/>
      <c r="O484" s="1010"/>
      <c r="P484" s="163">
        <v>0</v>
      </c>
      <c r="Q484" s="106">
        <f>'Cél.por tricoma'!CU85</f>
        <v>1</v>
      </c>
      <c r="R484" s="107">
        <f t="shared" si="368"/>
        <v>0</v>
      </c>
      <c r="S484" s="108">
        <f t="shared" si="336"/>
        <v>1631.731141388163</v>
      </c>
      <c r="T484" s="109">
        <f t="shared" si="337"/>
        <v>0</v>
      </c>
      <c r="U484" s="110">
        <f t="shared" si="338"/>
        <v>18.322033898305083</v>
      </c>
      <c r="V484" s="111">
        <f t="shared" si="339"/>
        <v>0</v>
      </c>
      <c r="W484" s="88"/>
      <c r="X484" s="1015" t="s">
        <v>123</v>
      </c>
      <c r="Y484" s="1009"/>
      <c r="Z484" s="1010"/>
      <c r="AA484" s="163">
        <v>1</v>
      </c>
      <c r="AB484" s="106">
        <f>'Cél.por tricoma'!CU131</f>
        <v>1</v>
      </c>
      <c r="AC484" s="107">
        <f t="shared" si="340"/>
        <v>1</v>
      </c>
      <c r="AD484" s="108">
        <f t="shared" si="341"/>
        <v>1223.7983560411221</v>
      </c>
      <c r="AE484" s="109">
        <f t="shared" si="342"/>
        <v>1223.7983560411221</v>
      </c>
      <c r="AF484" s="110">
        <f t="shared" si="343"/>
        <v>10.416666666666666</v>
      </c>
      <c r="AG484" s="111">
        <f t="shared" si="344"/>
        <v>117.48464217994773</v>
      </c>
      <c r="AH484" s="88"/>
      <c r="AI484" s="1015" t="s">
        <v>123</v>
      </c>
      <c r="AJ484" s="1009"/>
      <c r="AK484" s="1010"/>
      <c r="AL484" s="163">
        <v>1</v>
      </c>
      <c r="AM484" s="106">
        <f t="shared" si="345"/>
        <v>1</v>
      </c>
      <c r="AN484" s="107">
        <f t="shared" si="346"/>
        <v>1</v>
      </c>
      <c r="AO484" s="108">
        <f t="shared" si="347"/>
        <v>979.03868483289773</v>
      </c>
      <c r="AP484" s="109">
        <f t="shared" si="367"/>
        <v>979.03868483289773</v>
      </c>
      <c r="AQ484" s="110">
        <f t="shared" si="348"/>
        <v>11.47191011235955</v>
      </c>
      <c r="AR484" s="111">
        <f t="shared" si="349"/>
        <v>85.342255582887262</v>
      </c>
      <c r="AS484" s="88"/>
      <c r="AT484" s="1015" t="s">
        <v>123</v>
      </c>
      <c r="AU484" s="1009"/>
      <c r="AV484" s="1010"/>
      <c r="AW484" s="163">
        <v>0</v>
      </c>
      <c r="AX484" s="106">
        <f t="shared" si="350"/>
        <v>1</v>
      </c>
      <c r="AY484" s="107">
        <f t="shared" si="351"/>
        <v>0</v>
      </c>
      <c r="AZ484" s="108">
        <f t="shared" si="352"/>
        <v>1223.7983560411221</v>
      </c>
      <c r="BA484" s="109">
        <f t="shared" si="353"/>
        <v>0</v>
      </c>
      <c r="BB484" s="110">
        <f t="shared" si="354"/>
        <v>14.291666666666666</v>
      </c>
      <c r="BC484" s="111">
        <f t="shared" si="355"/>
        <v>0</v>
      </c>
      <c r="BD484" s="88"/>
      <c r="BE484" s="1015" t="s">
        <v>123</v>
      </c>
      <c r="BF484" s="1009"/>
      <c r="BG484" s="1010"/>
      <c r="BH484" s="163">
        <v>1</v>
      </c>
      <c r="BI484" s="106">
        <f t="shared" si="356"/>
        <v>1</v>
      </c>
      <c r="BJ484" s="107">
        <f t="shared" si="366"/>
        <v>1</v>
      </c>
      <c r="BK484" s="108">
        <f>Calibração!$G$33</f>
        <v>815.8655706940815</v>
      </c>
      <c r="BL484" s="109">
        <f t="shared" si="357"/>
        <v>815.8655706940815</v>
      </c>
      <c r="BM484" s="112">
        <f t="shared" si="358"/>
        <v>12.181818181818182</v>
      </c>
      <c r="BN484" s="111">
        <f t="shared" si="359"/>
        <v>66.974039385335047</v>
      </c>
      <c r="BO484" s="88"/>
      <c r="BP484" s="1015" t="s">
        <v>123</v>
      </c>
      <c r="BQ484" s="1009"/>
      <c r="BR484" s="1010"/>
      <c r="BS484" s="163">
        <v>0</v>
      </c>
      <c r="BT484" s="106">
        <f t="shared" si="360"/>
        <v>1</v>
      </c>
      <c r="BU484" s="107">
        <f t="shared" si="361"/>
        <v>0</v>
      </c>
      <c r="BV484" s="108">
        <f t="shared" si="362"/>
        <v>699.31334630921265</v>
      </c>
      <c r="BW484" s="109">
        <f t="shared" si="363"/>
        <v>0</v>
      </c>
      <c r="BX484" s="112">
        <f t="shared" si="364"/>
        <v>12.241379310344827</v>
      </c>
      <c r="BY484" s="111">
        <f t="shared" si="365"/>
        <v>0</v>
      </c>
      <c r="BZ484" s="1018"/>
      <c r="CA484" s="88"/>
      <c r="CB484" s="88"/>
      <c r="CC484" s="89"/>
      <c r="CD484" s="89"/>
      <c r="CE484" s="89"/>
      <c r="CF484" s="89"/>
      <c r="CG484" s="89"/>
      <c r="CH484" s="89"/>
      <c r="CI484" s="89"/>
      <c r="CJ484" s="89"/>
      <c r="CK484" s="89"/>
      <c r="CL484" s="89"/>
      <c r="CM484" s="89"/>
      <c r="CN484" s="89"/>
      <c r="CO484" s="89"/>
      <c r="CP484" s="89"/>
      <c r="CQ484" s="89"/>
      <c r="CR484" s="89"/>
      <c r="CS484" s="89"/>
      <c r="CT484" s="89"/>
    </row>
    <row r="485" spans="1:98" ht="15.75" customHeight="1">
      <c r="A485" s="1018"/>
      <c r="B485" s="1015" t="s">
        <v>214</v>
      </c>
      <c r="C485" s="1009"/>
      <c r="D485" s="1010"/>
      <c r="E485" s="163">
        <v>3</v>
      </c>
      <c r="F485" s="106">
        <f t="shared" si="329"/>
        <v>8.5</v>
      </c>
      <c r="G485" s="107">
        <f t="shared" si="330"/>
        <v>25.5</v>
      </c>
      <c r="H485" s="108">
        <f t="shared" si="331"/>
        <v>979.03868483289773</v>
      </c>
      <c r="I485" s="109">
        <f t="shared" si="332"/>
        <v>24965.486463238893</v>
      </c>
      <c r="J485" s="110">
        <f t="shared" si="333"/>
        <v>15.621212121212121</v>
      </c>
      <c r="K485" s="111">
        <f t="shared" si="334"/>
        <v>1598.1785708765926</v>
      </c>
      <c r="L485" s="86"/>
      <c r="M485" s="1015" t="s">
        <v>214</v>
      </c>
      <c r="N485" s="1009"/>
      <c r="O485" s="1010"/>
      <c r="P485" s="163">
        <v>1</v>
      </c>
      <c r="Q485" s="106">
        <f>'Cél.por tricoma'!CU86</f>
        <v>6</v>
      </c>
      <c r="R485" s="107">
        <f t="shared" si="368"/>
        <v>6</v>
      </c>
      <c r="S485" s="108">
        <f t="shared" si="336"/>
        <v>1631.731141388163</v>
      </c>
      <c r="T485" s="109">
        <f t="shared" si="337"/>
        <v>9790.3868483289771</v>
      </c>
      <c r="U485" s="110">
        <f t="shared" si="338"/>
        <v>18.322033898305083</v>
      </c>
      <c r="V485" s="111">
        <f t="shared" si="339"/>
        <v>534.35043853044374</v>
      </c>
      <c r="W485" s="88"/>
      <c r="X485" s="1015" t="s">
        <v>214</v>
      </c>
      <c r="Y485" s="1009"/>
      <c r="Z485" s="1010"/>
      <c r="AA485" s="163">
        <v>3</v>
      </c>
      <c r="AB485" s="106">
        <f>'Cél.por tricoma'!CU132</f>
        <v>5.666666666666667</v>
      </c>
      <c r="AC485" s="107">
        <f t="shared" si="340"/>
        <v>17</v>
      </c>
      <c r="AD485" s="108">
        <f t="shared" si="341"/>
        <v>1223.7983560411221</v>
      </c>
      <c r="AE485" s="109">
        <f t="shared" si="342"/>
        <v>20804.572052699077</v>
      </c>
      <c r="AF485" s="110">
        <f t="shared" si="343"/>
        <v>10.416666666666666</v>
      </c>
      <c r="AG485" s="111">
        <f t="shared" si="344"/>
        <v>1997.2389170591116</v>
      </c>
      <c r="AH485" s="88"/>
      <c r="AI485" s="1015" t="s">
        <v>214</v>
      </c>
      <c r="AJ485" s="1009"/>
      <c r="AK485" s="1010"/>
      <c r="AL485" s="163">
        <v>0</v>
      </c>
      <c r="AM485" s="106">
        <f t="shared" si="345"/>
        <v>3.5</v>
      </c>
      <c r="AN485" s="107">
        <f t="shared" si="346"/>
        <v>0</v>
      </c>
      <c r="AO485" s="108">
        <f t="shared" si="347"/>
        <v>979.03868483289773</v>
      </c>
      <c r="AP485" s="109">
        <f t="shared" si="367"/>
        <v>0</v>
      </c>
      <c r="AQ485" s="110">
        <f t="shared" si="348"/>
        <v>11.47191011235955</v>
      </c>
      <c r="AR485" s="111">
        <f t="shared" si="349"/>
        <v>0</v>
      </c>
      <c r="AS485" s="88"/>
      <c r="AT485" s="1015" t="s">
        <v>214</v>
      </c>
      <c r="AU485" s="1009"/>
      <c r="AV485" s="1010"/>
      <c r="AW485" s="163">
        <v>3</v>
      </c>
      <c r="AX485" s="106">
        <f t="shared" si="350"/>
        <v>6.5</v>
      </c>
      <c r="AY485" s="107">
        <f t="shared" si="351"/>
        <v>19.5</v>
      </c>
      <c r="AZ485" s="108">
        <f t="shared" si="352"/>
        <v>1223.7983560411221</v>
      </c>
      <c r="BA485" s="109">
        <f t="shared" si="353"/>
        <v>23864.067942801881</v>
      </c>
      <c r="BB485" s="110">
        <f t="shared" si="354"/>
        <v>14.291666666666666</v>
      </c>
      <c r="BC485" s="111">
        <f t="shared" si="355"/>
        <v>1669.7890105750589</v>
      </c>
      <c r="BD485" s="88"/>
      <c r="BE485" s="1015" t="s">
        <v>214</v>
      </c>
      <c r="BF485" s="1009"/>
      <c r="BG485" s="1010"/>
      <c r="BH485" s="163">
        <v>1</v>
      </c>
      <c r="BI485" s="176">
        <f t="shared" si="356"/>
        <v>8.0555555555555554</v>
      </c>
      <c r="BJ485" s="107">
        <f t="shared" si="366"/>
        <v>8.0555555555555554</v>
      </c>
      <c r="BK485" s="108">
        <f>Calibração!$G$33</f>
        <v>815.8655706940815</v>
      </c>
      <c r="BL485" s="109">
        <f t="shared" si="357"/>
        <v>6572.2504305912116</v>
      </c>
      <c r="BM485" s="112">
        <f t="shared" si="358"/>
        <v>12.181818181818182</v>
      </c>
      <c r="BN485" s="111">
        <f t="shared" si="359"/>
        <v>539.51309504853225</v>
      </c>
      <c r="BO485" s="88"/>
      <c r="BP485" s="1015" t="s">
        <v>214</v>
      </c>
      <c r="BQ485" s="1009"/>
      <c r="BR485" s="1010"/>
      <c r="BS485" s="163">
        <v>4</v>
      </c>
      <c r="BT485" s="106">
        <f t="shared" si="360"/>
        <v>6.5</v>
      </c>
      <c r="BU485" s="107">
        <f t="shared" si="361"/>
        <v>26</v>
      </c>
      <c r="BV485" s="108">
        <f t="shared" si="362"/>
        <v>699.31334630921265</v>
      </c>
      <c r="BW485" s="109">
        <f t="shared" si="363"/>
        <v>18182.147004039529</v>
      </c>
      <c r="BX485" s="112">
        <f t="shared" si="364"/>
        <v>12.241379310344827</v>
      </c>
      <c r="BY485" s="111">
        <f t="shared" si="365"/>
        <v>1485.3021496257643</v>
      </c>
      <c r="BZ485" s="1018"/>
      <c r="CA485" s="88"/>
      <c r="CB485" s="88"/>
      <c r="CC485" s="89"/>
      <c r="CD485" s="89"/>
      <c r="CE485" s="89"/>
      <c r="CF485" s="89"/>
      <c r="CG485" s="89"/>
      <c r="CH485" s="89"/>
      <c r="CI485" s="89"/>
      <c r="CJ485" s="89"/>
      <c r="CK485" s="89"/>
      <c r="CL485" s="89"/>
      <c r="CM485" s="89"/>
      <c r="CN485" s="89"/>
      <c r="CO485" s="89"/>
      <c r="CP485" s="89"/>
      <c r="CQ485" s="89"/>
      <c r="CR485" s="89"/>
      <c r="CS485" s="89"/>
      <c r="CT485" s="89"/>
    </row>
    <row r="486" spans="1:98" ht="15.75" customHeight="1">
      <c r="A486" s="1018"/>
      <c r="B486" s="1015" t="s">
        <v>218</v>
      </c>
      <c r="C486" s="1009"/>
      <c r="D486" s="1010"/>
      <c r="E486" s="163">
        <v>4</v>
      </c>
      <c r="F486" s="177">
        <f t="shared" si="329"/>
        <v>1.8888888888888886</v>
      </c>
      <c r="G486" s="107">
        <f t="shared" si="330"/>
        <v>7.5555555555555545</v>
      </c>
      <c r="H486" s="108">
        <f t="shared" si="331"/>
        <v>979.03868483289773</v>
      </c>
      <c r="I486" s="109">
        <f t="shared" si="332"/>
        <v>7397.181174293004</v>
      </c>
      <c r="J486" s="110">
        <f t="shared" si="333"/>
        <v>15.621212121212121</v>
      </c>
      <c r="K486" s="111">
        <f t="shared" si="334"/>
        <v>473.53439137084217</v>
      </c>
      <c r="L486" s="86"/>
      <c r="M486" s="1015" t="s">
        <v>218</v>
      </c>
      <c r="N486" s="1009"/>
      <c r="O486" s="1010"/>
      <c r="P486" s="163">
        <v>5</v>
      </c>
      <c r="Q486" s="106">
        <f>'Cél.por tricoma'!CU87</f>
        <v>2</v>
      </c>
      <c r="R486" s="107">
        <f t="shared" si="368"/>
        <v>10</v>
      </c>
      <c r="S486" s="108">
        <f t="shared" si="336"/>
        <v>1631.731141388163</v>
      </c>
      <c r="T486" s="109">
        <f t="shared" si="337"/>
        <v>16317.311413881631</v>
      </c>
      <c r="U486" s="110">
        <f t="shared" si="338"/>
        <v>18.322033898305083</v>
      </c>
      <c r="V486" s="111">
        <f t="shared" si="339"/>
        <v>890.58406421740642</v>
      </c>
      <c r="W486" s="88"/>
      <c r="X486" s="1015" t="s">
        <v>218</v>
      </c>
      <c r="Y486" s="1009"/>
      <c r="Z486" s="1010"/>
      <c r="AA486" s="163">
        <v>3</v>
      </c>
      <c r="AB486" s="106">
        <f>'Cél.por tricoma'!CU133</f>
        <v>2</v>
      </c>
      <c r="AC486" s="107">
        <f t="shared" si="340"/>
        <v>6</v>
      </c>
      <c r="AD486" s="108">
        <f t="shared" si="341"/>
        <v>1223.7983560411221</v>
      </c>
      <c r="AE486" s="109">
        <f t="shared" si="342"/>
        <v>7342.7901362467328</v>
      </c>
      <c r="AF486" s="110">
        <f t="shared" si="343"/>
        <v>10.416666666666666</v>
      </c>
      <c r="AG486" s="111">
        <f t="shared" si="344"/>
        <v>704.90785307968633</v>
      </c>
      <c r="AH486" s="88"/>
      <c r="AI486" s="1015" t="s">
        <v>218</v>
      </c>
      <c r="AJ486" s="1009"/>
      <c r="AK486" s="1010"/>
      <c r="AL486" s="163">
        <v>4</v>
      </c>
      <c r="AM486" s="106">
        <f t="shared" si="345"/>
        <v>2</v>
      </c>
      <c r="AN486" s="107">
        <f t="shared" si="346"/>
        <v>8</v>
      </c>
      <c r="AO486" s="108">
        <f t="shared" si="347"/>
        <v>979.03868483289773</v>
      </c>
      <c r="AP486" s="109">
        <f t="shared" si="367"/>
        <v>7832.3094786631818</v>
      </c>
      <c r="AQ486" s="110">
        <f t="shared" si="348"/>
        <v>11.47191011235955</v>
      </c>
      <c r="AR486" s="111">
        <f t="shared" si="349"/>
        <v>682.73804466309809</v>
      </c>
      <c r="AS486" s="88"/>
      <c r="AT486" s="1015" t="s">
        <v>218</v>
      </c>
      <c r="AU486" s="1009"/>
      <c r="AV486" s="1010"/>
      <c r="AW486" s="163">
        <v>0</v>
      </c>
      <c r="AX486" s="106">
        <f t="shared" si="350"/>
        <v>2</v>
      </c>
      <c r="AY486" s="107">
        <f t="shared" si="351"/>
        <v>0</v>
      </c>
      <c r="AZ486" s="108">
        <f t="shared" si="352"/>
        <v>1223.7983560411221</v>
      </c>
      <c r="BA486" s="109">
        <f t="shared" si="353"/>
        <v>0</v>
      </c>
      <c r="BB486" s="110">
        <f t="shared" si="354"/>
        <v>14.291666666666666</v>
      </c>
      <c r="BC486" s="111">
        <f t="shared" si="355"/>
        <v>0</v>
      </c>
      <c r="BD486" s="88"/>
      <c r="BE486" s="1015" t="s">
        <v>218</v>
      </c>
      <c r="BF486" s="1009"/>
      <c r="BG486" s="1010"/>
      <c r="BH486" s="163">
        <v>3</v>
      </c>
      <c r="BI486" s="106">
        <f t="shared" si="356"/>
        <v>2</v>
      </c>
      <c r="BJ486" s="107">
        <f t="shared" si="366"/>
        <v>6</v>
      </c>
      <c r="BK486" s="108">
        <f>Calibração!$G$33</f>
        <v>815.8655706940815</v>
      </c>
      <c r="BL486" s="109">
        <f t="shared" si="357"/>
        <v>4895.1934241644885</v>
      </c>
      <c r="BM486" s="112">
        <f t="shared" si="358"/>
        <v>12.181818181818182</v>
      </c>
      <c r="BN486" s="111">
        <f t="shared" si="359"/>
        <v>401.84423631201025</v>
      </c>
      <c r="BO486" s="88"/>
      <c r="BP486" s="1015" t="s">
        <v>218</v>
      </c>
      <c r="BQ486" s="1009"/>
      <c r="BR486" s="1010"/>
      <c r="BS486" s="163">
        <v>0</v>
      </c>
      <c r="BT486" s="106">
        <f t="shared" si="360"/>
        <v>2</v>
      </c>
      <c r="BU486" s="107">
        <f t="shared" si="361"/>
        <v>0</v>
      </c>
      <c r="BV486" s="108">
        <f t="shared" si="362"/>
        <v>699.31334630921265</v>
      </c>
      <c r="BW486" s="109">
        <f t="shared" si="363"/>
        <v>0</v>
      </c>
      <c r="BX486" s="112">
        <f t="shared" si="364"/>
        <v>12.241379310344827</v>
      </c>
      <c r="BY486" s="111">
        <f t="shared" si="365"/>
        <v>0</v>
      </c>
      <c r="BZ486" s="1018"/>
      <c r="CA486" s="88"/>
      <c r="CB486" s="88"/>
      <c r="CC486" s="89"/>
      <c r="CD486" s="89"/>
      <c r="CE486" s="89"/>
      <c r="CF486" s="89"/>
      <c r="CG486" s="89"/>
      <c r="CH486" s="89"/>
      <c r="CI486" s="89"/>
      <c r="CJ486" s="89"/>
      <c r="CK486" s="89"/>
      <c r="CL486" s="89"/>
      <c r="CM486" s="89"/>
      <c r="CN486" s="89"/>
      <c r="CO486" s="89"/>
      <c r="CP486" s="89"/>
      <c r="CQ486" s="89"/>
      <c r="CR486" s="89"/>
      <c r="CS486" s="89"/>
      <c r="CT486" s="89"/>
    </row>
    <row r="487" spans="1:98" ht="15.75" customHeight="1">
      <c r="A487" s="1018"/>
      <c r="B487" s="1008" t="s">
        <v>126</v>
      </c>
      <c r="C487" s="1009"/>
      <c r="D487" s="1010"/>
      <c r="E487" s="163">
        <v>0</v>
      </c>
      <c r="F487" s="106">
        <f t="shared" si="329"/>
        <v>1</v>
      </c>
      <c r="G487" s="107">
        <f t="shared" si="330"/>
        <v>0</v>
      </c>
      <c r="H487" s="108">
        <f t="shared" si="331"/>
        <v>979.03868483289773</v>
      </c>
      <c r="I487" s="109">
        <f t="shared" si="332"/>
        <v>0</v>
      </c>
      <c r="J487" s="110">
        <f t="shared" si="333"/>
        <v>15.621212121212121</v>
      </c>
      <c r="K487" s="111">
        <f t="shared" si="334"/>
        <v>0</v>
      </c>
      <c r="L487" s="86"/>
      <c r="M487" s="1015" t="s">
        <v>126</v>
      </c>
      <c r="N487" s="1009"/>
      <c r="O487" s="1010"/>
      <c r="P487" s="163">
        <v>0</v>
      </c>
      <c r="Q487" s="106">
        <f>'Cél.por tricoma'!CU88</f>
        <v>1</v>
      </c>
      <c r="R487" s="107">
        <f t="shared" si="368"/>
        <v>0</v>
      </c>
      <c r="S487" s="108">
        <f t="shared" si="336"/>
        <v>1631.731141388163</v>
      </c>
      <c r="T487" s="109">
        <f t="shared" si="337"/>
        <v>0</v>
      </c>
      <c r="U487" s="110">
        <f t="shared" si="338"/>
        <v>18.322033898305083</v>
      </c>
      <c r="V487" s="111">
        <f t="shared" si="339"/>
        <v>0</v>
      </c>
      <c r="W487" s="88"/>
      <c r="X487" s="1015" t="s">
        <v>126</v>
      </c>
      <c r="Y487" s="1009"/>
      <c r="Z487" s="1010"/>
      <c r="AA487" s="163">
        <v>0</v>
      </c>
      <c r="AB487" s="106">
        <f>'Cél.por tricoma'!CU134</f>
        <v>1</v>
      </c>
      <c r="AC487" s="107">
        <f t="shared" si="340"/>
        <v>0</v>
      </c>
      <c r="AD487" s="108">
        <f t="shared" si="341"/>
        <v>1223.7983560411221</v>
      </c>
      <c r="AE487" s="109">
        <f t="shared" si="342"/>
        <v>0</v>
      </c>
      <c r="AF487" s="110">
        <f t="shared" si="343"/>
        <v>10.416666666666666</v>
      </c>
      <c r="AG487" s="111">
        <f t="shared" si="344"/>
        <v>0</v>
      </c>
      <c r="AH487" s="88"/>
      <c r="AI487" s="1015" t="s">
        <v>126</v>
      </c>
      <c r="AJ487" s="1009"/>
      <c r="AK487" s="1010"/>
      <c r="AL487" s="163">
        <v>0</v>
      </c>
      <c r="AM487" s="106">
        <f t="shared" si="345"/>
        <v>1</v>
      </c>
      <c r="AN487" s="107">
        <f t="shared" si="346"/>
        <v>0</v>
      </c>
      <c r="AO487" s="108">
        <f t="shared" si="347"/>
        <v>979.03868483289773</v>
      </c>
      <c r="AP487" s="109">
        <f t="shared" si="367"/>
        <v>0</v>
      </c>
      <c r="AQ487" s="110">
        <f t="shared" si="348"/>
        <v>11.47191011235955</v>
      </c>
      <c r="AR487" s="111">
        <f t="shared" si="349"/>
        <v>0</v>
      </c>
      <c r="AS487" s="88"/>
      <c r="AT487" s="1015" t="s">
        <v>126</v>
      </c>
      <c r="AU487" s="1009"/>
      <c r="AV487" s="1010"/>
      <c r="AW487" s="163">
        <v>0</v>
      </c>
      <c r="AX487" s="106">
        <f t="shared" si="350"/>
        <v>1</v>
      </c>
      <c r="AY487" s="107">
        <f t="shared" si="351"/>
        <v>0</v>
      </c>
      <c r="AZ487" s="108">
        <f t="shared" si="352"/>
        <v>1223.7983560411221</v>
      </c>
      <c r="BA487" s="109">
        <f t="shared" si="353"/>
        <v>0</v>
      </c>
      <c r="BB487" s="110">
        <f t="shared" si="354"/>
        <v>14.291666666666666</v>
      </c>
      <c r="BC487" s="111">
        <f t="shared" si="355"/>
        <v>0</v>
      </c>
      <c r="BD487" s="88"/>
      <c r="BE487" s="1015" t="s">
        <v>126</v>
      </c>
      <c r="BF487" s="1009"/>
      <c r="BG487" s="1010"/>
      <c r="BH487" s="163">
        <v>0</v>
      </c>
      <c r="BI487" s="106">
        <f t="shared" si="356"/>
        <v>1</v>
      </c>
      <c r="BJ487" s="107">
        <f t="shared" si="366"/>
        <v>0</v>
      </c>
      <c r="BK487" s="108">
        <f>Calibração!$G$33</f>
        <v>815.8655706940815</v>
      </c>
      <c r="BL487" s="109">
        <f t="shared" si="357"/>
        <v>0</v>
      </c>
      <c r="BM487" s="112">
        <f t="shared" si="358"/>
        <v>12.181818181818182</v>
      </c>
      <c r="BN487" s="111">
        <f t="shared" si="359"/>
        <v>0</v>
      </c>
      <c r="BO487" s="88"/>
      <c r="BP487" s="1015" t="s">
        <v>126</v>
      </c>
      <c r="BQ487" s="1009"/>
      <c r="BR487" s="1010"/>
      <c r="BS487" s="163">
        <v>0</v>
      </c>
      <c r="BT487" s="106">
        <f t="shared" si="360"/>
        <v>1</v>
      </c>
      <c r="BU487" s="107">
        <f t="shared" si="361"/>
        <v>0</v>
      </c>
      <c r="BV487" s="108">
        <f t="shared" si="362"/>
        <v>699.31334630921265</v>
      </c>
      <c r="BW487" s="109">
        <f t="shared" si="363"/>
        <v>0</v>
      </c>
      <c r="BX487" s="112">
        <f t="shared" si="364"/>
        <v>12.241379310344827</v>
      </c>
      <c r="BY487" s="111">
        <f t="shared" si="365"/>
        <v>0</v>
      </c>
      <c r="BZ487" s="1018"/>
      <c r="CA487" s="88"/>
      <c r="CB487" s="88"/>
      <c r="CC487" s="89"/>
      <c r="CD487" s="89"/>
      <c r="CE487" s="89"/>
      <c r="CF487" s="89"/>
      <c r="CG487" s="89"/>
      <c r="CH487" s="89"/>
      <c r="CI487" s="89"/>
      <c r="CJ487" s="89"/>
      <c r="CK487" s="89"/>
      <c r="CL487" s="89"/>
      <c r="CM487" s="89"/>
      <c r="CN487" s="89"/>
      <c r="CO487" s="89"/>
      <c r="CP487" s="89"/>
      <c r="CQ487" s="89"/>
      <c r="CR487" s="89"/>
      <c r="CS487" s="89"/>
      <c r="CT487" s="89"/>
    </row>
    <row r="488" spans="1:98" ht="15.75" customHeight="1">
      <c r="A488" s="1018"/>
      <c r="B488" s="1011" t="s">
        <v>129</v>
      </c>
      <c r="C488" s="1009"/>
      <c r="D488" s="1010"/>
      <c r="E488" s="163">
        <v>2</v>
      </c>
      <c r="F488" s="106">
        <f t="shared" si="329"/>
        <v>1</v>
      </c>
      <c r="G488" s="107">
        <f t="shared" si="330"/>
        <v>2</v>
      </c>
      <c r="H488" s="108">
        <f t="shared" si="331"/>
        <v>979.03868483289773</v>
      </c>
      <c r="I488" s="109">
        <f t="shared" si="332"/>
        <v>1958.0773696657955</v>
      </c>
      <c r="J488" s="110">
        <f t="shared" si="333"/>
        <v>15.621212121212121</v>
      </c>
      <c r="K488" s="111">
        <f t="shared" si="334"/>
        <v>125.34733889228177</v>
      </c>
      <c r="L488" s="86"/>
      <c r="M488" s="1016" t="s">
        <v>129</v>
      </c>
      <c r="N488" s="1009"/>
      <c r="O488" s="1010"/>
      <c r="P488" s="163">
        <v>4</v>
      </c>
      <c r="Q488" s="106">
        <f>'Cél.por tricoma'!CU89</f>
        <v>1</v>
      </c>
      <c r="R488" s="107">
        <f t="shared" si="368"/>
        <v>4</v>
      </c>
      <c r="S488" s="108">
        <f t="shared" si="336"/>
        <v>1631.731141388163</v>
      </c>
      <c r="T488" s="109">
        <f t="shared" si="337"/>
        <v>6526.924565552652</v>
      </c>
      <c r="U488" s="110">
        <f t="shared" si="338"/>
        <v>18.322033898305083</v>
      </c>
      <c r="V488" s="111">
        <f t="shared" si="339"/>
        <v>356.23362568696251</v>
      </c>
      <c r="W488" s="88"/>
      <c r="X488" s="1016" t="s">
        <v>129</v>
      </c>
      <c r="Y488" s="1009"/>
      <c r="Z488" s="1010"/>
      <c r="AA488" s="163">
        <v>3</v>
      </c>
      <c r="AB488" s="106">
        <f>'Cél.por tricoma'!CU135</f>
        <v>1</v>
      </c>
      <c r="AC488" s="107">
        <f t="shared" si="340"/>
        <v>3</v>
      </c>
      <c r="AD488" s="108">
        <f t="shared" si="341"/>
        <v>1223.7983560411221</v>
      </c>
      <c r="AE488" s="109">
        <f t="shared" si="342"/>
        <v>3671.3950681233664</v>
      </c>
      <c r="AF488" s="110">
        <f t="shared" si="343"/>
        <v>10.416666666666666</v>
      </c>
      <c r="AG488" s="111">
        <f t="shared" si="344"/>
        <v>352.45392653984317</v>
      </c>
      <c r="AH488" s="88"/>
      <c r="AI488" s="1016" t="s">
        <v>129</v>
      </c>
      <c r="AJ488" s="1009"/>
      <c r="AK488" s="1010"/>
      <c r="AL488" s="163">
        <v>3</v>
      </c>
      <c r="AM488" s="106">
        <f t="shared" si="345"/>
        <v>1</v>
      </c>
      <c r="AN488" s="107">
        <f t="shared" si="346"/>
        <v>3</v>
      </c>
      <c r="AO488" s="108">
        <f t="shared" si="347"/>
        <v>979.03868483289773</v>
      </c>
      <c r="AP488" s="109">
        <f t="shared" si="367"/>
        <v>2937.1160544986933</v>
      </c>
      <c r="AQ488" s="110">
        <f t="shared" si="348"/>
        <v>11.47191011235955</v>
      </c>
      <c r="AR488" s="111">
        <f t="shared" si="349"/>
        <v>256.02676674866183</v>
      </c>
      <c r="AS488" s="88"/>
      <c r="AT488" s="1016" t="s">
        <v>129</v>
      </c>
      <c r="AU488" s="1009"/>
      <c r="AV488" s="1010"/>
      <c r="AW488" s="163">
        <v>1</v>
      </c>
      <c r="AX488" s="106">
        <f t="shared" si="350"/>
        <v>1</v>
      </c>
      <c r="AY488" s="107">
        <f t="shared" si="351"/>
        <v>1</v>
      </c>
      <c r="AZ488" s="108">
        <f t="shared" si="352"/>
        <v>1223.7983560411221</v>
      </c>
      <c r="BA488" s="109">
        <f t="shared" si="353"/>
        <v>1223.7983560411221</v>
      </c>
      <c r="BB488" s="110">
        <f t="shared" si="354"/>
        <v>14.291666666666666</v>
      </c>
      <c r="BC488" s="111">
        <f t="shared" si="355"/>
        <v>85.630205670515835</v>
      </c>
      <c r="BD488" s="88"/>
      <c r="BE488" s="1016" t="s">
        <v>129</v>
      </c>
      <c r="BF488" s="1009"/>
      <c r="BG488" s="1010"/>
      <c r="BH488" s="163">
        <v>1</v>
      </c>
      <c r="BI488" s="106">
        <f t="shared" si="356"/>
        <v>1</v>
      </c>
      <c r="BJ488" s="107">
        <f t="shared" si="366"/>
        <v>1</v>
      </c>
      <c r="BK488" s="108">
        <f>Calibração!$G$33</f>
        <v>815.8655706940815</v>
      </c>
      <c r="BL488" s="109">
        <f t="shared" si="357"/>
        <v>815.8655706940815</v>
      </c>
      <c r="BM488" s="112">
        <f t="shared" si="358"/>
        <v>12.181818181818182</v>
      </c>
      <c r="BN488" s="111">
        <f t="shared" si="359"/>
        <v>66.974039385335047</v>
      </c>
      <c r="BO488" s="88"/>
      <c r="BP488" s="1016" t="s">
        <v>129</v>
      </c>
      <c r="BQ488" s="1009"/>
      <c r="BR488" s="1010"/>
      <c r="BS488" s="163">
        <v>3</v>
      </c>
      <c r="BT488" s="106">
        <f t="shared" si="360"/>
        <v>1</v>
      </c>
      <c r="BU488" s="107">
        <f t="shared" si="361"/>
        <v>3</v>
      </c>
      <c r="BV488" s="108">
        <f t="shared" si="362"/>
        <v>699.31334630921265</v>
      </c>
      <c r="BW488" s="109">
        <f t="shared" si="363"/>
        <v>2097.9400389276379</v>
      </c>
      <c r="BX488" s="112">
        <f t="shared" si="364"/>
        <v>12.241379310344827</v>
      </c>
      <c r="BY488" s="111">
        <f t="shared" si="365"/>
        <v>171.38101726451126</v>
      </c>
      <c r="BZ488" s="1018"/>
      <c r="CA488" s="88"/>
      <c r="CB488" s="88"/>
      <c r="CC488" s="89"/>
      <c r="CD488" s="89"/>
      <c r="CE488" s="89"/>
      <c r="CF488" s="89"/>
      <c r="CG488" s="89"/>
      <c r="CH488" s="89"/>
      <c r="CI488" s="89"/>
      <c r="CJ488" s="89"/>
      <c r="CK488" s="89"/>
      <c r="CL488" s="89"/>
      <c r="CM488" s="89"/>
      <c r="CN488" s="89"/>
      <c r="CO488" s="89"/>
      <c r="CP488" s="89"/>
      <c r="CQ488" s="89"/>
      <c r="CR488" s="89"/>
      <c r="CS488" s="89"/>
      <c r="CT488" s="89"/>
    </row>
    <row r="489" spans="1:98" ht="15.75" customHeight="1">
      <c r="A489" s="1018"/>
      <c r="B489" s="1011" t="s">
        <v>264</v>
      </c>
      <c r="C489" s="1009"/>
      <c r="D489" s="1010"/>
      <c r="E489" s="163">
        <v>0</v>
      </c>
      <c r="F489" s="106">
        <f t="shared" si="329"/>
        <v>1</v>
      </c>
      <c r="G489" s="107">
        <f t="shared" si="330"/>
        <v>0</v>
      </c>
      <c r="H489" s="108">
        <f t="shared" si="331"/>
        <v>979.03868483289773</v>
      </c>
      <c r="I489" s="109">
        <f t="shared" si="332"/>
        <v>0</v>
      </c>
      <c r="J489" s="110">
        <f t="shared" si="333"/>
        <v>15.621212121212121</v>
      </c>
      <c r="K489" s="111">
        <f t="shared" si="334"/>
        <v>0</v>
      </c>
      <c r="L489" s="86"/>
      <c r="M489" s="1016" t="s">
        <v>264</v>
      </c>
      <c r="N489" s="1009"/>
      <c r="O489" s="1010"/>
      <c r="P489" s="163">
        <v>0</v>
      </c>
      <c r="Q489" s="106">
        <f>'Cél.por tricoma'!CU90</f>
        <v>1</v>
      </c>
      <c r="R489" s="107">
        <f t="shared" si="368"/>
        <v>0</v>
      </c>
      <c r="S489" s="108">
        <f t="shared" si="336"/>
        <v>1631.731141388163</v>
      </c>
      <c r="T489" s="109">
        <f t="shared" si="337"/>
        <v>0</v>
      </c>
      <c r="U489" s="110">
        <f t="shared" si="338"/>
        <v>18.322033898305083</v>
      </c>
      <c r="V489" s="111">
        <f t="shared" si="339"/>
        <v>0</v>
      </c>
      <c r="W489" s="88"/>
      <c r="X489" s="1016" t="s">
        <v>264</v>
      </c>
      <c r="Y489" s="1009"/>
      <c r="Z489" s="1010"/>
      <c r="AA489" s="163">
        <v>0</v>
      </c>
      <c r="AB489" s="106">
        <f>'Cél.por tricoma'!CU136</f>
        <v>1</v>
      </c>
      <c r="AC489" s="107">
        <f t="shared" si="340"/>
        <v>0</v>
      </c>
      <c r="AD489" s="108">
        <f t="shared" si="341"/>
        <v>1223.7983560411221</v>
      </c>
      <c r="AE489" s="109">
        <f t="shared" si="342"/>
        <v>0</v>
      </c>
      <c r="AF489" s="110">
        <f t="shared" si="343"/>
        <v>10.416666666666666</v>
      </c>
      <c r="AG489" s="111">
        <f t="shared" si="344"/>
        <v>0</v>
      </c>
      <c r="AH489" s="88"/>
      <c r="AI489" s="1016" t="s">
        <v>264</v>
      </c>
      <c r="AJ489" s="1009"/>
      <c r="AK489" s="1010"/>
      <c r="AL489" s="163">
        <v>0</v>
      </c>
      <c r="AM489" s="106">
        <f t="shared" si="345"/>
        <v>1</v>
      </c>
      <c r="AN489" s="107">
        <f t="shared" si="346"/>
        <v>0</v>
      </c>
      <c r="AO489" s="108">
        <f t="shared" si="347"/>
        <v>979.03868483289773</v>
      </c>
      <c r="AP489" s="109">
        <f t="shared" si="367"/>
        <v>0</v>
      </c>
      <c r="AQ489" s="110">
        <f t="shared" si="348"/>
        <v>11.47191011235955</v>
      </c>
      <c r="AR489" s="111">
        <f t="shared" si="349"/>
        <v>0</v>
      </c>
      <c r="AS489" s="88"/>
      <c r="AT489" s="1016" t="s">
        <v>264</v>
      </c>
      <c r="AU489" s="1009"/>
      <c r="AV489" s="1010"/>
      <c r="AW489" s="163">
        <v>0</v>
      </c>
      <c r="AX489" s="106">
        <f t="shared" si="350"/>
        <v>1</v>
      </c>
      <c r="AY489" s="107">
        <f t="shared" si="351"/>
        <v>0</v>
      </c>
      <c r="AZ489" s="108">
        <f t="shared" si="352"/>
        <v>1223.7983560411221</v>
      </c>
      <c r="BA489" s="109">
        <f t="shared" si="353"/>
        <v>0</v>
      </c>
      <c r="BB489" s="110">
        <f t="shared" si="354"/>
        <v>14.291666666666666</v>
      </c>
      <c r="BC489" s="111">
        <f t="shared" si="355"/>
        <v>0</v>
      </c>
      <c r="BD489" s="88"/>
      <c r="BE489" s="1016" t="s">
        <v>264</v>
      </c>
      <c r="BF489" s="1009"/>
      <c r="BG489" s="1010"/>
      <c r="BH489" s="163">
        <v>0</v>
      </c>
      <c r="BI489" s="106">
        <f t="shared" si="356"/>
        <v>1</v>
      </c>
      <c r="BJ489" s="107">
        <f t="shared" si="366"/>
        <v>0</v>
      </c>
      <c r="BK489" s="108">
        <f>Calibração!$G$33</f>
        <v>815.8655706940815</v>
      </c>
      <c r="BL489" s="109">
        <f t="shared" si="357"/>
        <v>0</v>
      </c>
      <c r="BM489" s="112">
        <f t="shared" si="358"/>
        <v>12.181818181818182</v>
      </c>
      <c r="BN489" s="111">
        <f t="shared" si="359"/>
        <v>0</v>
      </c>
      <c r="BO489" s="88"/>
      <c r="BP489" s="1016" t="s">
        <v>264</v>
      </c>
      <c r="BQ489" s="1009"/>
      <c r="BR489" s="1010"/>
      <c r="BS489" s="163">
        <v>0</v>
      </c>
      <c r="BT489" s="106">
        <f t="shared" si="360"/>
        <v>1</v>
      </c>
      <c r="BU489" s="107">
        <f t="shared" si="361"/>
        <v>0</v>
      </c>
      <c r="BV489" s="108">
        <f t="shared" si="362"/>
        <v>699.31334630921265</v>
      </c>
      <c r="BW489" s="109">
        <f t="shared" si="363"/>
        <v>0</v>
      </c>
      <c r="BX489" s="112">
        <f t="shared" si="364"/>
        <v>12.241379310344827</v>
      </c>
      <c r="BY489" s="111">
        <f t="shared" si="365"/>
        <v>0</v>
      </c>
      <c r="BZ489" s="1018"/>
      <c r="CA489" s="88"/>
      <c r="CB489" s="88"/>
      <c r="CC489" s="89"/>
      <c r="CD489" s="89"/>
      <c r="CE489" s="89"/>
      <c r="CF489" s="89"/>
      <c r="CG489" s="89"/>
      <c r="CH489" s="89"/>
      <c r="CI489" s="89"/>
      <c r="CJ489" s="89"/>
      <c r="CK489" s="89"/>
      <c r="CL489" s="89"/>
      <c r="CM489" s="89"/>
      <c r="CN489" s="89"/>
      <c r="CO489" s="89"/>
      <c r="CP489" s="89"/>
      <c r="CQ489" s="89"/>
      <c r="CR489" s="89"/>
      <c r="CS489" s="89"/>
      <c r="CT489" s="89"/>
    </row>
    <row r="490" spans="1:98" ht="15.75" customHeight="1">
      <c r="A490" s="1018"/>
      <c r="B490" s="1011" t="s">
        <v>138</v>
      </c>
      <c r="C490" s="1009"/>
      <c r="D490" s="1010"/>
      <c r="E490" s="163">
        <v>3</v>
      </c>
      <c r="F490" s="106">
        <f t="shared" si="329"/>
        <v>1</v>
      </c>
      <c r="G490" s="107">
        <f t="shared" si="330"/>
        <v>3</v>
      </c>
      <c r="H490" s="108">
        <f t="shared" si="331"/>
        <v>979.03868483289773</v>
      </c>
      <c r="I490" s="109">
        <f t="shared" si="332"/>
        <v>2937.1160544986933</v>
      </c>
      <c r="J490" s="110">
        <f t="shared" si="333"/>
        <v>15.621212121212121</v>
      </c>
      <c r="K490" s="111">
        <f t="shared" si="334"/>
        <v>188.02100833842266</v>
      </c>
      <c r="L490" s="86"/>
      <c r="M490" s="1016" t="s">
        <v>138</v>
      </c>
      <c r="N490" s="1009"/>
      <c r="O490" s="1010"/>
      <c r="P490" s="163">
        <v>1</v>
      </c>
      <c r="Q490" s="106">
        <f>'Cél.por tricoma'!CU91</f>
        <v>1</v>
      </c>
      <c r="R490" s="107">
        <f t="shared" si="368"/>
        <v>1</v>
      </c>
      <c r="S490" s="108">
        <f t="shared" si="336"/>
        <v>1631.731141388163</v>
      </c>
      <c r="T490" s="109">
        <f t="shared" si="337"/>
        <v>1631.731141388163</v>
      </c>
      <c r="U490" s="110">
        <f t="shared" si="338"/>
        <v>18.322033898305083</v>
      </c>
      <c r="V490" s="111">
        <f t="shared" si="339"/>
        <v>89.058406421740628</v>
      </c>
      <c r="W490" s="88"/>
      <c r="X490" s="1016" t="s">
        <v>138</v>
      </c>
      <c r="Y490" s="1009"/>
      <c r="Z490" s="1010"/>
      <c r="AA490" s="163">
        <v>1</v>
      </c>
      <c r="AB490" s="106">
        <f>'Cél.por tricoma'!CU137</f>
        <v>1</v>
      </c>
      <c r="AC490" s="107">
        <f t="shared" si="340"/>
        <v>1</v>
      </c>
      <c r="AD490" s="108">
        <f t="shared" si="341"/>
        <v>1223.7983560411221</v>
      </c>
      <c r="AE490" s="109">
        <f t="shared" si="342"/>
        <v>1223.7983560411221</v>
      </c>
      <c r="AF490" s="110">
        <f t="shared" si="343"/>
        <v>10.416666666666666</v>
      </c>
      <c r="AG490" s="111">
        <f t="shared" si="344"/>
        <v>117.48464217994773</v>
      </c>
      <c r="AH490" s="88"/>
      <c r="AI490" s="1016" t="s">
        <v>138</v>
      </c>
      <c r="AJ490" s="1009"/>
      <c r="AK490" s="1010"/>
      <c r="AL490" s="163">
        <v>4</v>
      </c>
      <c r="AM490" s="106">
        <f t="shared" si="345"/>
        <v>1</v>
      </c>
      <c r="AN490" s="107">
        <f t="shared" si="346"/>
        <v>4</v>
      </c>
      <c r="AO490" s="108">
        <f t="shared" si="347"/>
        <v>979.03868483289773</v>
      </c>
      <c r="AP490" s="109">
        <f t="shared" si="367"/>
        <v>3916.1547393315909</v>
      </c>
      <c r="AQ490" s="110">
        <f t="shared" si="348"/>
        <v>11.47191011235955</v>
      </c>
      <c r="AR490" s="111">
        <f t="shared" si="349"/>
        <v>341.36902233154905</v>
      </c>
      <c r="AS490" s="88"/>
      <c r="AT490" s="1016" t="s">
        <v>138</v>
      </c>
      <c r="AU490" s="1009"/>
      <c r="AV490" s="1010"/>
      <c r="AW490" s="163">
        <v>1</v>
      </c>
      <c r="AX490" s="106">
        <f t="shared" si="350"/>
        <v>1</v>
      </c>
      <c r="AY490" s="107">
        <f t="shared" si="351"/>
        <v>1</v>
      </c>
      <c r="AZ490" s="108">
        <f t="shared" si="352"/>
        <v>1223.7983560411221</v>
      </c>
      <c r="BA490" s="109">
        <f t="shared" si="353"/>
        <v>1223.7983560411221</v>
      </c>
      <c r="BB490" s="110">
        <f t="shared" si="354"/>
        <v>14.291666666666666</v>
      </c>
      <c r="BC490" s="111">
        <f t="shared" si="355"/>
        <v>85.630205670515835</v>
      </c>
      <c r="BD490" s="88"/>
      <c r="BE490" s="1016" t="s">
        <v>138</v>
      </c>
      <c r="BF490" s="1009"/>
      <c r="BG490" s="1010"/>
      <c r="BH490" s="163">
        <v>1</v>
      </c>
      <c r="BI490" s="106">
        <f t="shared" si="356"/>
        <v>1</v>
      </c>
      <c r="BJ490" s="107">
        <f t="shared" si="366"/>
        <v>1</v>
      </c>
      <c r="BK490" s="108">
        <f>Calibração!$G$33</f>
        <v>815.8655706940815</v>
      </c>
      <c r="BL490" s="109">
        <f t="shared" si="357"/>
        <v>815.8655706940815</v>
      </c>
      <c r="BM490" s="112">
        <f t="shared" si="358"/>
        <v>12.181818181818182</v>
      </c>
      <c r="BN490" s="111">
        <f t="shared" si="359"/>
        <v>66.974039385335047</v>
      </c>
      <c r="BO490" s="88"/>
      <c r="BP490" s="1016" t="s">
        <v>138</v>
      </c>
      <c r="BQ490" s="1009"/>
      <c r="BR490" s="1010"/>
      <c r="BS490" s="163">
        <v>3</v>
      </c>
      <c r="BT490" s="106">
        <f t="shared" si="360"/>
        <v>1</v>
      </c>
      <c r="BU490" s="107">
        <f t="shared" si="361"/>
        <v>3</v>
      </c>
      <c r="BV490" s="108">
        <f t="shared" si="362"/>
        <v>699.31334630921265</v>
      </c>
      <c r="BW490" s="109">
        <f t="shared" si="363"/>
        <v>2097.9400389276379</v>
      </c>
      <c r="BX490" s="112">
        <f t="shared" si="364"/>
        <v>12.241379310344827</v>
      </c>
      <c r="BY490" s="111">
        <f t="shared" si="365"/>
        <v>171.38101726451126</v>
      </c>
      <c r="BZ490" s="1018"/>
      <c r="CA490" s="88"/>
      <c r="CB490" s="88"/>
      <c r="CC490" s="89"/>
      <c r="CD490" s="89"/>
      <c r="CE490" s="89"/>
      <c r="CF490" s="89"/>
      <c r="CG490" s="89"/>
      <c r="CH490" s="89"/>
      <c r="CI490" s="89"/>
      <c r="CJ490" s="89"/>
      <c r="CK490" s="89"/>
      <c r="CL490" s="89"/>
      <c r="CM490" s="89"/>
      <c r="CN490" s="89"/>
      <c r="CO490" s="89"/>
      <c r="CP490" s="89"/>
      <c r="CQ490" s="89"/>
      <c r="CR490" s="89"/>
      <c r="CS490" s="89"/>
      <c r="CT490" s="89"/>
    </row>
    <row r="491" spans="1:98" ht="15.75" customHeight="1">
      <c r="A491" s="1019"/>
      <c r="B491" s="1005" t="s">
        <v>212</v>
      </c>
      <c r="C491" s="1006"/>
      <c r="D491" s="1007"/>
      <c r="E491" s="178">
        <v>1</v>
      </c>
      <c r="F491" s="106">
        <f t="shared" si="329"/>
        <v>12</v>
      </c>
      <c r="G491" s="126">
        <f t="shared" si="330"/>
        <v>12</v>
      </c>
      <c r="H491" s="108">
        <f t="shared" si="331"/>
        <v>979.03868483289773</v>
      </c>
      <c r="I491" s="128">
        <f t="shared" si="332"/>
        <v>11748.464217994773</v>
      </c>
      <c r="J491" s="129">
        <f t="shared" si="333"/>
        <v>15.621212121212121</v>
      </c>
      <c r="K491" s="130">
        <f t="shared" si="334"/>
        <v>752.08403335369064</v>
      </c>
      <c r="L491" s="86"/>
      <c r="M491" s="1005" t="s">
        <v>212</v>
      </c>
      <c r="N491" s="1006"/>
      <c r="O491" s="1007"/>
      <c r="P491" s="178">
        <v>0</v>
      </c>
      <c r="Q491" s="106" t="e">
        <f>'Cél.por tricoma'!CU92</f>
        <v>#DIV/0!</v>
      </c>
      <c r="R491" s="126"/>
      <c r="S491" s="108">
        <f t="shared" si="336"/>
        <v>1631.731141388163</v>
      </c>
      <c r="T491" s="128">
        <f t="shared" si="337"/>
        <v>0</v>
      </c>
      <c r="U491" s="129">
        <f t="shared" si="338"/>
        <v>18.322033898305083</v>
      </c>
      <c r="V491" s="130">
        <f t="shared" si="339"/>
        <v>0</v>
      </c>
      <c r="W491" s="88"/>
      <c r="X491" s="1005" t="s">
        <v>212</v>
      </c>
      <c r="Y491" s="1006"/>
      <c r="Z491" s="1007"/>
      <c r="AA491" s="178">
        <v>0</v>
      </c>
      <c r="AB491" s="106" t="e">
        <f>'Cél.por tricoma'!CU138</f>
        <v>#DIV/0!</v>
      </c>
      <c r="AC491" s="126"/>
      <c r="AD491" s="108">
        <f t="shared" si="341"/>
        <v>1223.7983560411221</v>
      </c>
      <c r="AE491" s="128">
        <f t="shared" si="342"/>
        <v>0</v>
      </c>
      <c r="AF491" s="129">
        <f t="shared" si="343"/>
        <v>10.416666666666666</v>
      </c>
      <c r="AG491" s="130">
        <f t="shared" si="344"/>
        <v>0</v>
      </c>
      <c r="AH491" s="88"/>
      <c r="AI491" s="1005" t="s">
        <v>212</v>
      </c>
      <c r="AJ491" s="1006"/>
      <c r="AK491" s="1007"/>
      <c r="AL491" s="178">
        <v>0</v>
      </c>
      <c r="AM491" s="179">
        <f t="shared" si="345"/>
        <v>4.5</v>
      </c>
      <c r="AN491" s="126">
        <f t="shared" si="346"/>
        <v>0</v>
      </c>
      <c r="AO491" s="108">
        <f t="shared" si="347"/>
        <v>979.03868483289773</v>
      </c>
      <c r="AP491" s="109">
        <f t="shared" si="367"/>
        <v>0</v>
      </c>
      <c r="AQ491" s="129">
        <f t="shared" si="348"/>
        <v>11.47191011235955</v>
      </c>
      <c r="AR491" s="130">
        <f t="shared" si="349"/>
        <v>0</v>
      </c>
      <c r="AS491" s="88"/>
      <c r="AT491" s="1005" t="s">
        <v>212</v>
      </c>
      <c r="AU491" s="1006"/>
      <c r="AV491" s="1007"/>
      <c r="AW491" s="178">
        <v>9</v>
      </c>
      <c r="AX491" s="106">
        <f t="shared" si="350"/>
        <v>11.333333333333334</v>
      </c>
      <c r="AY491" s="126">
        <f t="shared" si="351"/>
        <v>102</v>
      </c>
      <c r="AZ491" s="108">
        <f t="shared" si="352"/>
        <v>1223.7983560411221</v>
      </c>
      <c r="BA491" s="128">
        <f t="shared" si="353"/>
        <v>124827.43231619446</v>
      </c>
      <c r="BB491" s="129">
        <f t="shared" si="354"/>
        <v>14.291666666666666</v>
      </c>
      <c r="BC491" s="130">
        <f t="shared" si="355"/>
        <v>8734.280978392615</v>
      </c>
      <c r="BD491" s="88"/>
      <c r="BE491" s="1005" t="s">
        <v>212</v>
      </c>
      <c r="BF491" s="1006"/>
      <c r="BG491" s="1007"/>
      <c r="BH491" s="178">
        <v>4</v>
      </c>
      <c r="BI491" s="186">
        <f t="shared" si="356"/>
        <v>13</v>
      </c>
      <c r="BJ491" s="107">
        <f t="shared" si="366"/>
        <v>52</v>
      </c>
      <c r="BK491" s="127">
        <f>Calibração!$G$33</f>
        <v>815.8655706940815</v>
      </c>
      <c r="BL491" s="128">
        <f t="shared" si="357"/>
        <v>42425.009676092239</v>
      </c>
      <c r="BM491" s="124">
        <f t="shared" si="358"/>
        <v>12.181818181818182</v>
      </c>
      <c r="BN491" s="130">
        <f t="shared" si="359"/>
        <v>3482.6500480374225</v>
      </c>
      <c r="BO491" s="88"/>
      <c r="BP491" s="1005" t="s">
        <v>212</v>
      </c>
      <c r="BQ491" s="1006"/>
      <c r="BR491" s="1007"/>
      <c r="BS491" s="178">
        <v>5</v>
      </c>
      <c r="BT491" s="181">
        <f>'Cél.por tricoma'!CU322</f>
        <v>12.333333333333334</v>
      </c>
      <c r="BU491" s="187">
        <f t="shared" si="361"/>
        <v>61.666666666666671</v>
      </c>
      <c r="BV491" s="108">
        <f t="shared" si="362"/>
        <v>699.31334630921265</v>
      </c>
      <c r="BW491" s="128">
        <f t="shared" si="363"/>
        <v>43124.323022401448</v>
      </c>
      <c r="BX491" s="124">
        <f t="shared" si="364"/>
        <v>12.241379310344827</v>
      </c>
      <c r="BY491" s="130">
        <f t="shared" si="365"/>
        <v>3522.8320215482872</v>
      </c>
      <c r="BZ491" s="1018"/>
      <c r="CA491" s="88"/>
      <c r="CB491" s="88"/>
      <c r="CC491" s="89"/>
      <c r="CD491" s="89"/>
      <c r="CE491" s="89"/>
      <c r="CF491" s="89"/>
      <c r="CG491" s="89"/>
      <c r="CH491" s="89"/>
      <c r="CI491" s="89"/>
      <c r="CJ491" s="89"/>
      <c r="CK491" s="89"/>
      <c r="CL491" s="89"/>
      <c r="CM491" s="89"/>
      <c r="CN491" s="89"/>
      <c r="CO491" s="89"/>
      <c r="CP491" s="89"/>
      <c r="CQ491" s="89"/>
      <c r="CR491" s="89"/>
      <c r="CS491" s="89"/>
      <c r="CT491" s="89"/>
    </row>
    <row r="492" spans="1:98" ht="15.75" customHeight="1">
      <c r="A492" s="85"/>
      <c r="B492" s="132"/>
      <c r="C492" s="133"/>
      <c r="D492" s="133"/>
      <c r="E492" s="133"/>
      <c r="F492" s="133"/>
      <c r="G492" s="133"/>
      <c r="H492" s="88"/>
      <c r="I492" s="88"/>
      <c r="J492" s="134" t="s">
        <v>266</v>
      </c>
      <c r="K492" s="135">
        <f>I448</f>
        <v>5</v>
      </c>
      <c r="L492" s="86"/>
      <c r="M492" s="132"/>
      <c r="N492" s="133"/>
      <c r="O492" s="133"/>
      <c r="P492" s="133"/>
      <c r="Q492" s="133"/>
      <c r="R492" s="133"/>
      <c r="S492" s="88"/>
      <c r="T492" s="88"/>
      <c r="U492" s="134" t="s">
        <v>266</v>
      </c>
      <c r="V492" s="135">
        <f>T448</f>
        <v>1</v>
      </c>
      <c r="W492" s="88"/>
      <c r="X492" s="132"/>
      <c r="Y492" s="133"/>
      <c r="Z492" s="133"/>
      <c r="AA492" s="133"/>
      <c r="AB492" s="133"/>
      <c r="AC492" s="133"/>
      <c r="AD492" s="88"/>
      <c r="AE492" s="88"/>
      <c r="AF492" s="134" t="s">
        <v>266</v>
      </c>
      <c r="AG492" s="135">
        <f>AE448</f>
        <v>1</v>
      </c>
      <c r="AH492" s="88"/>
      <c r="AI492" s="132"/>
      <c r="AJ492" s="133"/>
      <c r="AK492" s="133"/>
      <c r="AL492" s="133"/>
      <c r="AM492" s="133"/>
      <c r="AN492" s="133"/>
      <c r="AO492" s="88"/>
      <c r="AP492" s="88"/>
      <c r="AQ492" s="134" t="s">
        <v>266</v>
      </c>
      <c r="AR492" s="135">
        <f>AP448</f>
        <v>1</v>
      </c>
      <c r="AS492" s="88"/>
      <c r="AT492" s="132"/>
      <c r="AU492" s="133"/>
      <c r="AV492" s="133"/>
      <c r="AW492" s="133"/>
      <c r="AX492" s="133"/>
      <c r="AY492" s="133"/>
      <c r="AZ492" s="88"/>
      <c r="BA492" s="88"/>
      <c r="BB492" s="134" t="s">
        <v>266</v>
      </c>
      <c r="BC492" s="135">
        <f>BA448</f>
        <v>5</v>
      </c>
      <c r="BD492" s="88"/>
      <c r="BE492" s="132"/>
      <c r="BF492" s="133"/>
      <c r="BG492" s="133"/>
      <c r="BH492" s="133"/>
      <c r="BI492" s="133"/>
      <c r="BJ492" s="133"/>
      <c r="BK492" s="88"/>
      <c r="BL492" s="88"/>
      <c r="BM492" s="134" t="s">
        <v>266</v>
      </c>
      <c r="BN492" s="135">
        <f>BL448</f>
        <v>5</v>
      </c>
      <c r="BO492" s="88"/>
      <c r="BP492" s="132"/>
      <c r="BQ492" s="133"/>
      <c r="BR492" s="133"/>
      <c r="BS492" s="133"/>
      <c r="BT492" s="133"/>
      <c r="BU492" s="133"/>
      <c r="BV492" s="88"/>
      <c r="BW492" s="88"/>
      <c r="BX492" s="134" t="s">
        <v>266</v>
      </c>
      <c r="BY492" s="135">
        <f>BW448</f>
        <v>5</v>
      </c>
      <c r="BZ492" s="1019"/>
      <c r="CA492" s="88"/>
      <c r="CB492" s="88"/>
      <c r="CC492" s="89"/>
      <c r="CD492" s="89"/>
      <c r="CE492" s="89"/>
      <c r="CF492" s="89"/>
      <c r="CG492" s="89"/>
      <c r="CH492" s="89"/>
      <c r="CI492" s="89"/>
      <c r="CJ492" s="89"/>
      <c r="CK492" s="89"/>
      <c r="CL492" s="89"/>
      <c r="CM492" s="89"/>
      <c r="CN492" s="89"/>
      <c r="CO492" s="89"/>
      <c r="CP492" s="89"/>
      <c r="CQ492" s="89"/>
      <c r="CR492" s="89"/>
      <c r="CS492" s="89"/>
      <c r="CT492" s="89"/>
    </row>
    <row r="493" spans="1:98" ht="15.75" customHeight="1">
      <c r="A493" s="85"/>
      <c r="B493" s="136"/>
      <c r="C493" s="137"/>
      <c r="D493" s="137"/>
      <c r="E493" s="137"/>
      <c r="F493" s="137"/>
      <c r="G493" s="137"/>
      <c r="H493" s="1012" t="s">
        <v>268</v>
      </c>
      <c r="I493" s="1013"/>
      <c r="J493" s="1014"/>
      <c r="K493" s="138">
        <f>SUM(K451:K491)*K492</f>
        <v>2247717.7507030028</v>
      </c>
      <c r="L493" s="86"/>
      <c r="M493" s="136"/>
      <c r="N493" s="137"/>
      <c r="O493" s="137"/>
      <c r="P493" s="137"/>
      <c r="Q493" s="137"/>
      <c r="R493" s="137"/>
      <c r="S493" s="1012" t="s">
        <v>268</v>
      </c>
      <c r="T493" s="1013"/>
      <c r="U493" s="1014"/>
      <c r="V493" s="138">
        <f>SUM(V451:V491)*V492</f>
        <v>920403.14828905009</v>
      </c>
      <c r="W493" s="88"/>
      <c r="X493" s="136"/>
      <c r="Y493" s="137"/>
      <c r="Z493" s="137"/>
      <c r="AA493" s="137"/>
      <c r="AB493" s="137"/>
      <c r="AC493" s="137"/>
      <c r="AD493" s="1012" t="s">
        <v>268</v>
      </c>
      <c r="AE493" s="1013"/>
      <c r="AF493" s="1014"/>
      <c r="AG493" s="138">
        <f>SUM(AG451:AG491)*AG492</f>
        <v>572113.87583875132</v>
      </c>
      <c r="AH493" s="88"/>
      <c r="AI493" s="136"/>
      <c r="AJ493" s="137"/>
      <c r="AK493" s="137"/>
      <c r="AL493" s="137"/>
      <c r="AM493" s="137"/>
      <c r="AN493" s="137"/>
      <c r="AO493" s="1012" t="s">
        <v>268</v>
      </c>
      <c r="AP493" s="1013"/>
      <c r="AQ493" s="1014"/>
      <c r="AR493" s="138">
        <f>SUM(AR451:AR491)*AR492</f>
        <v>622234.40926732018</v>
      </c>
      <c r="AS493" s="88"/>
      <c r="AT493" s="136"/>
      <c r="AU493" s="137"/>
      <c r="AV493" s="137"/>
      <c r="AW493" s="137"/>
      <c r="AX493" s="137"/>
      <c r="AY493" s="137"/>
      <c r="AZ493" s="1012" t="s">
        <v>268</v>
      </c>
      <c r="BA493" s="1013"/>
      <c r="BB493" s="1014"/>
      <c r="BC493" s="138">
        <f>SUM(BC451:BC491)*BC492</f>
        <v>2165797.721668697</v>
      </c>
      <c r="BD493" s="88"/>
      <c r="BE493" s="136"/>
      <c r="BF493" s="137"/>
      <c r="BG493" s="137"/>
      <c r="BH493" s="137"/>
      <c r="BI493" s="137"/>
      <c r="BJ493" s="137"/>
      <c r="BK493" s="1012" t="s">
        <v>268</v>
      </c>
      <c r="BL493" s="1013"/>
      <c r="BM493" s="1014"/>
      <c r="BN493" s="138">
        <f>SUM(BN451:BN491)*BN492</f>
        <v>2233877.0945222965</v>
      </c>
      <c r="BO493" s="88"/>
      <c r="BP493" s="136"/>
      <c r="BQ493" s="137"/>
      <c r="BR493" s="137"/>
      <c r="BS493" s="137"/>
      <c r="BT493" s="137"/>
      <c r="BU493" s="137"/>
      <c r="BV493" s="1012" t="s">
        <v>268</v>
      </c>
      <c r="BW493" s="1013"/>
      <c r="BX493" s="1014"/>
      <c r="BY493" s="138">
        <f>SUM(BY451:BY491)*BY492</f>
        <v>1582896.4770981362</v>
      </c>
      <c r="BZ493" s="85"/>
      <c r="CA493" s="88"/>
      <c r="CB493" s="88"/>
      <c r="CC493" s="89"/>
      <c r="CD493" s="89"/>
      <c r="CE493" s="89"/>
      <c r="CF493" s="89"/>
      <c r="CG493" s="89"/>
      <c r="CH493" s="89"/>
      <c r="CI493" s="89"/>
      <c r="CJ493" s="89"/>
      <c r="CK493" s="89"/>
      <c r="CL493" s="89"/>
      <c r="CM493" s="89"/>
      <c r="CN493" s="89"/>
      <c r="CO493" s="89"/>
      <c r="CP493" s="89"/>
      <c r="CQ493" s="89"/>
      <c r="CR493" s="89"/>
      <c r="CS493" s="89"/>
      <c r="CT493" s="89"/>
    </row>
    <row r="494" spans="1:98" ht="15.75" customHeight="1">
      <c r="A494" s="88"/>
      <c r="B494" s="133"/>
      <c r="C494" s="133"/>
      <c r="D494" s="133"/>
      <c r="E494" s="133"/>
      <c r="F494" s="133"/>
      <c r="G494" s="133"/>
      <c r="H494" s="182"/>
      <c r="I494" s="88"/>
      <c r="J494" s="88"/>
      <c r="K494" s="183"/>
      <c r="L494" s="86"/>
      <c r="M494" s="133"/>
      <c r="N494" s="133"/>
      <c r="O494" s="133"/>
      <c r="P494" s="133"/>
      <c r="Q494" s="184"/>
      <c r="R494" s="133"/>
      <c r="S494" s="182"/>
      <c r="T494" s="88"/>
      <c r="U494" s="88"/>
      <c r="V494" s="183"/>
      <c r="W494" s="88"/>
      <c r="X494" s="133"/>
      <c r="Y494" s="133"/>
      <c r="Z494" s="133"/>
      <c r="AA494" s="133"/>
      <c r="AB494" s="133"/>
      <c r="AC494" s="133"/>
      <c r="AD494" s="182"/>
      <c r="AE494" s="88"/>
      <c r="AF494" s="88"/>
      <c r="AG494" s="183"/>
      <c r="AH494" s="88"/>
      <c r="AI494" s="133"/>
      <c r="AJ494" s="133"/>
      <c r="AK494" s="133"/>
      <c r="AL494" s="133"/>
      <c r="AM494" s="133"/>
      <c r="AN494" s="133"/>
      <c r="AO494" s="182"/>
      <c r="AP494" s="88"/>
      <c r="AQ494" s="88"/>
      <c r="AR494" s="183"/>
      <c r="AS494" s="88"/>
      <c r="AT494" s="133"/>
      <c r="AU494" s="133"/>
      <c r="AV494" s="133"/>
      <c r="AW494" s="133"/>
      <c r="AX494" s="133"/>
      <c r="AY494" s="133"/>
      <c r="AZ494" s="182"/>
      <c r="BA494" s="88"/>
      <c r="BB494" s="88"/>
      <c r="BC494" s="183"/>
      <c r="BD494" s="88"/>
      <c r="BE494" s="133"/>
      <c r="BF494" s="133"/>
      <c r="BG494" s="133"/>
      <c r="BH494" s="133"/>
      <c r="BI494" s="133"/>
      <c r="BJ494" s="133"/>
      <c r="BK494" s="182"/>
      <c r="BL494" s="88"/>
      <c r="BM494" s="140"/>
      <c r="BN494" s="183"/>
      <c r="BO494" s="88"/>
      <c r="BP494" s="133"/>
      <c r="BQ494" s="133"/>
      <c r="BR494" s="133"/>
      <c r="BS494" s="133"/>
      <c r="BT494" s="133"/>
      <c r="BU494" s="133"/>
      <c r="BV494" s="182"/>
      <c r="BW494" s="88"/>
      <c r="BX494" s="140"/>
      <c r="BY494" s="183"/>
      <c r="BZ494" s="85"/>
      <c r="CA494" s="88"/>
      <c r="CB494" s="88"/>
      <c r="CC494" s="89"/>
      <c r="CD494" s="89"/>
      <c r="CE494" s="89"/>
      <c r="CF494" s="89"/>
      <c r="CG494" s="89"/>
      <c r="CH494" s="89"/>
      <c r="CI494" s="89"/>
      <c r="CJ494" s="89"/>
      <c r="CK494" s="89"/>
      <c r="CL494" s="89"/>
      <c r="CM494" s="89"/>
      <c r="CN494" s="89"/>
      <c r="CO494" s="89"/>
      <c r="CP494" s="89"/>
      <c r="CQ494" s="89"/>
      <c r="CR494" s="89"/>
      <c r="CS494" s="89"/>
      <c r="CT494" s="89"/>
    </row>
    <row r="495" spans="1:98" ht="15.75" customHeight="1">
      <c r="A495" s="88"/>
      <c r="B495" s="133"/>
      <c r="C495" s="133"/>
      <c r="D495" s="133"/>
      <c r="E495" s="133"/>
      <c r="F495" s="133"/>
      <c r="G495" s="133"/>
      <c r="H495" s="182"/>
      <c r="I495" s="88"/>
      <c r="J495" s="88"/>
      <c r="K495" s="183"/>
      <c r="L495" s="86"/>
      <c r="M495" s="133"/>
      <c r="N495" s="133"/>
      <c r="O495" s="133"/>
      <c r="P495" s="133"/>
      <c r="Q495" s="184"/>
      <c r="R495" s="133"/>
      <c r="S495" s="182"/>
      <c r="T495" s="88"/>
      <c r="U495" s="88"/>
      <c r="V495" s="183"/>
      <c r="W495" s="88"/>
      <c r="X495" s="133"/>
      <c r="Y495" s="133"/>
      <c r="Z495" s="133"/>
      <c r="AA495" s="133"/>
      <c r="AB495" s="133"/>
      <c r="AC495" s="133"/>
      <c r="AD495" s="182"/>
      <c r="AE495" s="88"/>
      <c r="AF495" s="88"/>
      <c r="AG495" s="183"/>
      <c r="AH495" s="88"/>
      <c r="AI495" s="133"/>
      <c r="AJ495" s="133"/>
      <c r="AK495" s="133"/>
      <c r="AL495" s="133"/>
      <c r="AM495" s="133"/>
      <c r="AN495" s="133"/>
      <c r="AO495" s="182"/>
      <c r="AP495" s="88"/>
      <c r="AQ495" s="88"/>
      <c r="AR495" s="183"/>
      <c r="AS495" s="88"/>
      <c r="AT495" s="133"/>
      <c r="AU495" s="133"/>
      <c r="AV495" s="133"/>
      <c r="AW495" s="133"/>
      <c r="AX495" s="133"/>
      <c r="AY495" s="133"/>
      <c r="AZ495" s="182"/>
      <c r="BA495" s="88"/>
      <c r="BB495" s="88"/>
      <c r="BC495" s="183"/>
      <c r="BD495" s="88"/>
      <c r="BE495" s="133"/>
      <c r="BF495" s="133"/>
      <c r="BG495" s="133"/>
      <c r="BH495" s="133"/>
      <c r="BI495" s="133"/>
      <c r="BJ495" s="133"/>
      <c r="BK495" s="182"/>
      <c r="BL495" s="88"/>
      <c r="BM495" s="140"/>
      <c r="BN495" s="183"/>
      <c r="BO495" s="88"/>
      <c r="BP495" s="133"/>
      <c r="BQ495" s="133"/>
      <c r="BR495" s="133"/>
      <c r="BS495" s="133"/>
      <c r="BT495" s="133"/>
      <c r="BU495" s="133"/>
      <c r="BV495" s="182"/>
      <c r="BW495" s="88"/>
      <c r="BX495" s="140"/>
      <c r="BY495" s="183"/>
      <c r="BZ495" s="85"/>
      <c r="CA495" s="88"/>
      <c r="CB495" s="88"/>
      <c r="CC495" s="89"/>
      <c r="CD495" s="89"/>
      <c r="CE495" s="89"/>
      <c r="CF495" s="89"/>
      <c r="CG495" s="89"/>
      <c r="CH495" s="89"/>
      <c r="CI495" s="89"/>
      <c r="CJ495" s="89"/>
      <c r="CK495" s="89"/>
      <c r="CL495" s="89"/>
      <c r="CM495" s="89"/>
      <c r="CN495" s="89"/>
      <c r="CO495" s="89"/>
      <c r="CP495" s="89"/>
      <c r="CQ495" s="89"/>
      <c r="CR495" s="89"/>
      <c r="CS495" s="89"/>
      <c r="CT495" s="89"/>
    </row>
    <row r="496" spans="1:98" ht="15.75" customHeight="1">
      <c r="A496" s="88"/>
      <c r="B496" s="133"/>
      <c r="C496" s="133"/>
      <c r="D496" s="133"/>
      <c r="E496" s="133"/>
      <c r="F496" s="133"/>
      <c r="G496" s="133"/>
      <c r="H496" s="182"/>
      <c r="I496" s="88"/>
      <c r="J496" s="88"/>
      <c r="K496" s="183"/>
      <c r="L496" s="86"/>
      <c r="M496" s="133"/>
      <c r="N496" s="133"/>
      <c r="O496" s="133"/>
      <c r="P496" s="133"/>
      <c r="Q496" s="184"/>
      <c r="R496" s="133"/>
      <c r="S496" s="182"/>
      <c r="T496" s="88"/>
      <c r="U496" s="88"/>
      <c r="V496" s="183"/>
      <c r="W496" s="88"/>
      <c r="X496" s="133"/>
      <c r="Y496" s="133"/>
      <c r="Z496" s="133"/>
      <c r="AA496" s="133"/>
      <c r="AB496" s="133"/>
      <c r="AC496" s="133"/>
      <c r="AD496" s="182"/>
      <c r="AE496" s="88"/>
      <c r="AF496" s="88"/>
      <c r="AG496" s="183"/>
      <c r="AH496" s="88"/>
      <c r="AI496" s="133"/>
      <c r="AJ496" s="133"/>
      <c r="AK496" s="133"/>
      <c r="AL496" s="133"/>
      <c r="AM496" s="133"/>
      <c r="AN496" s="133"/>
      <c r="AO496" s="182"/>
      <c r="AP496" s="88"/>
      <c r="AQ496" s="88"/>
      <c r="AR496" s="183"/>
      <c r="AS496" s="88"/>
      <c r="AT496" s="133"/>
      <c r="AU496" s="133"/>
      <c r="AV496" s="133"/>
      <c r="AW496" s="133"/>
      <c r="AX496" s="133"/>
      <c r="AY496" s="133"/>
      <c r="AZ496" s="182"/>
      <c r="BA496" s="88"/>
      <c r="BB496" s="88"/>
      <c r="BC496" s="183"/>
      <c r="BD496" s="88"/>
      <c r="BE496" s="133"/>
      <c r="BF496" s="133"/>
      <c r="BG496" s="133"/>
      <c r="BH496" s="133"/>
      <c r="BI496" s="133"/>
      <c r="BJ496" s="133"/>
      <c r="BK496" s="182"/>
      <c r="BL496" s="88"/>
      <c r="BM496" s="140"/>
      <c r="BN496" s="183"/>
      <c r="BO496" s="88"/>
      <c r="BP496" s="133"/>
      <c r="BQ496" s="133"/>
      <c r="BR496" s="133"/>
      <c r="BS496" s="133"/>
      <c r="BT496" s="133"/>
      <c r="BU496" s="133"/>
      <c r="BV496" s="182"/>
      <c r="BW496" s="88"/>
      <c r="BX496" s="140"/>
      <c r="BY496" s="183"/>
      <c r="BZ496" s="85"/>
      <c r="CA496" s="88"/>
      <c r="CB496" s="88"/>
      <c r="CC496" s="89"/>
      <c r="CD496" s="89"/>
      <c r="CE496" s="89"/>
      <c r="CF496" s="89"/>
      <c r="CG496" s="89"/>
      <c r="CH496" s="89"/>
      <c r="CI496" s="89"/>
      <c r="CJ496" s="89"/>
      <c r="CK496" s="89"/>
      <c r="CL496" s="89"/>
      <c r="CM496" s="89"/>
      <c r="CN496" s="89"/>
      <c r="CO496" s="89"/>
      <c r="CP496" s="89"/>
      <c r="CQ496" s="89"/>
      <c r="CR496" s="89"/>
      <c r="CS496" s="89"/>
      <c r="CT496" s="89"/>
    </row>
    <row r="497" spans="1:98" ht="15.75" customHeight="1">
      <c r="A497" s="1080"/>
      <c r="B497" s="1049"/>
      <c r="C497" s="1049"/>
      <c r="D497" s="1049"/>
      <c r="E497" s="1049"/>
      <c r="F497" s="1049"/>
      <c r="G497" s="1049"/>
      <c r="H497" s="1049"/>
      <c r="I497" s="1049"/>
      <c r="J497" s="1049"/>
      <c r="K497" s="1049"/>
      <c r="L497" s="1049"/>
      <c r="M497" s="1049"/>
      <c r="N497" s="1049"/>
      <c r="O497" s="1049"/>
      <c r="P497" s="1049"/>
      <c r="Q497" s="1049"/>
      <c r="R497" s="1049"/>
      <c r="S497" s="1049"/>
      <c r="T497" s="1049"/>
      <c r="U497" s="1049"/>
      <c r="V497" s="1049"/>
      <c r="W497" s="1049"/>
      <c r="X497" s="1049"/>
      <c r="Y497" s="1049"/>
      <c r="Z497" s="1049"/>
      <c r="AA497" s="1049"/>
      <c r="AB497" s="1049"/>
      <c r="AC497" s="1049"/>
      <c r="AD497" s="1049"/>
      <c r="AE497" s="1049"/>
      <c r="AF497" s="1049"/>
      <c r="AG497" s="1049"/>
      <c r="AH497" s="1049"/>
      <c r="AI497" s="1049"/>
      <c r="AJ497" s="1049"/>
      <c r="AK497" s="1049"/>
      <c r="AL497" s="1049"/>
      <c r="AM497" s="1049"/>
      <c r="AN497" s="1049"/>
      <c r="AO497" s="1049"/>
      <c r="AP497" s="1049"/>
      <c r="AQ497" s="1049"/>
      <c r="AR497" s="1049"/>
      <c r="AS497" s="1049"/>
      <c r="AT497" s="1049"/>
      <c r="AU497" s="1049"/>
      <c r="AV497" s="1049"/>
      <c r="AW497" s="1049"/>
      <c r="AX497" s="1049"/>
      <c r="AY497" s="1049"/>
      <c r="AZ497" s="1049"/>
      <c r="BA497" s="1049"/>
      <c r="BB497" s="1049"/>
      <c r="BC497" s="1049"/>
      <c r="BD497" s="1049"/>
      <c r="BE497" s="1049"/>
      <c r="BF497" s="1049"/>
      <c r="BG497" s="1049"/>
      <c r="BH497" s="1049"/>
      <c r="BI497" s="1049"/>
      <c r="BJ497" s="1049"/>
      <c r="BK497" s="1049"/>
      <c r="BL497" s="1049"/>
      <c r="BM497" s="1049"/>
      <c r="BN497" s="1049"/>
      <c r="BO497" s="1049"/>
      <c r="BP497" s="1049"/>
      <c r="BQ497" s="1049"/>
      <c r="BR497" s="1049"/>
      <c r="BS497" s="1049"/>
      <c r="BT497" s="1049"/>
      <c r="BU497" s="1049"/>
      <c r="BV497" s="1049"/>
      <c r="BW497" s="1049"/>
      <c r="BX497" s="1049"/>
      <c r="BY497" s="1049"/>
      <c r="BZ497" s="1081"/>
      <c r="CA497" s="88"/>
      <c r="CB497" s="88"/>
      <c r="CC497" s="89"/>
      <c r="CD497" s="89"/>
      <c r="CE497" s="89"/>
      <c r="CF497" s="89"/>
      <c r="CG497" s="89"/>
      <c r="CH497" s="89"/>
      <c r="CI497" s="89"/>
      <c r="CJ497" s="89"/>
      <c r="CK497" s="89"/>
      <c r="CL497" s="89"/>
      <c r="CM497" s="89"/>
      <c r="CN497" s="89"/>
      <c r="CO497" s="89"/>
      <c r="CP497" s="89"/>
      <c r="CQ497" s="89"/>
      <c r="CR497" s="89"/>
      <c r="CS497" s="89"/>
      <c r="CT497" s="89"/>
    </row>
    <row r="498" spans="1:98" ht="15.75" customHeight="1">
      <c r="A498" s="85"/>
      <c r="B498" s="1045" t="s">
        <v>222</v>
      </c>
      <c r="C498" s="1046"/>
      <c r="D498" s="1046"/>
      <c r="E498" s="1046"/>
      <c r="F498" s="1046"/>
      <c r="G498" s="1046"/>
      <c r="H498" s="1046"/>
      <c r="I498" s="1046"/>
      <c r="J498" s="1046"/>
      <c r="K498" s="1047"/>
      <c r="L498" s="86"/>
      <c r="M498" s="1045" t="s">
        <v>222</v>
      </c>
      <c r="N498" s="1046"/>
      <c r="O498" s="1046"/>
      <c r="P498" s="1046"/>
      <c r="Q498" s="1046"/>
      <c r="R498" s="1046"/>
      <c r="S498" s="1046"/>
      <c r="T498" s="1046"/>
      <c r="U498" s="1046"/>
      <c r="V498" s="1047"/>
      <c r="W498" s="88"/>
      <c r="X498" s="1045" t="s">
        <v>222</v>
      </c>
      <c r="Y498" s="1046"/>
      <c r="Z498" s="1046"/>
      <c r="AA498" s="1046"/>
      <c r="AB498" s="1046"/>
      <c r="AC498" s="1046"/>
      <c r="AD498" s="1046"/>
      <c r="AE498" s="1046"/>
      <c r="AF498" s="1046"/>
      <c r="AG498" s="1047"/>
      <c r="AH498" s="88"/>
      <c r="AI498" s="1045" t="s">
        <v>222</v>
      </c>
      <c r="AJ498" s="1046"/>
      <c r="AK498" s="1046"/>
      <c r="AL498" s="1046"/>
      <c r="AM498" s="1046"/>
      <c r="AN498" s="1046"/>
      <c r="AO498" s="1046"/>
      <c r="AP498" s="1046"/>
      <c r="AQ498" s="1046"/>
      <c r="AR498" s="1047"/>
      <c r="AS498" s="88"/>
      <c r="AT498" s="1045" t="s">
        <v>222</v>
      </c>
      <c r="AU498" s="1046"/>
      <c r="AV498" s="1046"/>
      <c r="AW498" s="1046"/>
      <c r="AX498" s="1046"/>
      <c r="AY498" s="1046"/>
      <c r="AZ498" s="1046"/>
      <c r="BA498" s="1046"/>
      <c r="BB498" s="1046"/>
      <c r="BC498" s="1047"/>
      <c r="BD498" s="88"/>
      <c r="BE498" s="1045" t="s">
        <v>222</v>
      </c>
      <c r="BF498" s="1046"/>
      <c r="BG498" s="1046"/>
      <c r="BH498" s="1046"/>
      <c r="BI498" s="1046"/>
      <c r="BJ498" s="1046"/>
      <c r="BK498" s="1046"/>
      <c r="BL498" s="1046"/>
      <c r="BM498" s="1046"/>
      <c r="BN498" s="1047"/>
      <c r="BO498" s="88"/>
      <c r="BP498" s="1045" t="s">
        <v>222</v>
      </c>
      <c r="BQ498" s="1046"/>
      <c r="BR498" s="1046"/>
      <c r="BS498" s="1046"/>
      <c r="BT498" s="1046"/>
      <c r="BU498" s="1046"/>
      <c r="BV498" s="1046"/>
      <c r="BW498" s="1046"/>
      <c r="BX498" s="1046"/>
      <c r="BY498" s="1047"/>
      <c r="BZ498" s="85"/>
      <c r="CA498" s="88"/>
      <c r="CB498" s="88"/>
      <c r="CC498" s="89"/>
      <c r="CD498" s="89"/>
      <c r="CE498" s="89"/>
      <c r="CF498" s="89"/>
      <c r="CG498" s="89"/>
      <c r="CH498" s="89"/>
      <c r="CI498" s="89"/>
      <c r="CJ498" s="89"/>
      <c r="CK498" s="89"/>
      <c r="CL498" s="89"/>
      <c r="CM498" s="89"/>
      <c r="CN498" s="89"/>
      <c r="CO498" s="89"/>
      <c r="CP498" s="89"/>
      <c r="CQ498" s="89"/>
      <c r="CR498" s="89"/>
      <c r="CS498" s="89"/>
      <c r="CT498" s="89"/>
    </row>
    <row r="499" spans="1:98" ht="15.75" customHeight="1">
      <c r="A499" s="85"/>
      <c r="B499" s="1048" t="s">
        <v>223</v>
      </c>
      <c r="C499" s="1049"/>
      <c r="D499" s="1049"/>
      <c r="E499" s="1049"/>
      <c r="F499" s="1049"/>
      <c r="G499" s="1049"/>
      <c r="H499" s="1049"/>
      <c r="I499" s="1049"/>
      <c r="J499" s="1049"/>
      <c r="K499" s="1050"/>
      <c r="L499" s="86"/>
      <c r="M499" s="1048" t="s">
        <v>223</v>
      </c>
      <c r="N499" s="1049"/>
      <c r="O499" s="1049"/>
      <c r="P499" s="1049"/>
      <c r="Q499" s="1049"/>
      <c r="R499" s="1049"/>
      <c r="S499" s="1049"/>
      <c r="T499" s="1049"/>
      <c r="U499" s="1049"/>
      <c r="V499" s="1050"/>
      <c r="W499" s="88"/>
      <c r="X499" s="1048" t="s">
        <v>223</v>
      </c>
      <c r="Y499" s="1049"/>
      <c r="Z499" s="1049"/>
      <c r="AA499" s="1049"/>
      <c r="AB499" s="1049"/>
      <c r="AC499" s="1049"/>
      <c r="AD499" s="1049"/>
      <c r="AE499" s="1049"/>
      <c r="AF499" s="1049"/>
      <c r="AG499" s="1050"/>
      <c r="AH499" s="88"/>
      <c r="AI499" s="1048" t="s">
        <v>223</v>
      </c>
      <c r="AJ499" s="1049"/>
      <c r="AK499" s="1049"/>
      <c r="AL499" s="1049"/>
      <c r="AM499" s="1049"/>
      <c r="AN499" s="1049"/>
      <c r="AO499" s="1049"/>
      <c r="AP499" s="1049"/>
      <c r="AQ499" s="1049"/>
      <c r="AR499" s="1050"/>
      <c r="AS499" s="88"/>
      <c r="AT499" s="1048" t="s">
        <v>223</v>
      </c>
      <c r="AU499" s="1049"/>
      <c r="AV499" s="1049"/>
      <c r="AW499" s="1049"/>
      <c r="AX499" s="1049"/>
      <c r="AY499" s="1049"/>
      <c r="AZ499" s="1049"/>
      <c r="BA499" s="1049"/>
      <c r="BB499" s="1049"/>
      <c r="BC499" s="1050"/>
      <c r="BD499" s="88"/>
      <c r="BE499" s="1048" t="s">
        <v>223</v>
      </c>
      <c r="BF499" s="1049"/>
      <c r="BG499" s="1049"/>
      <c r="BH499" s="1049"/>
      <c r="BI499" s="1049"/>
      <c r="BJ499" s="1049"/>
      <c r="BK499" s="1049"/>
      <c r="BL499" s="1049"/>
      <c r="BM499" s="1049"/>
      <c r="BN499" s="1050"/>
      <c r="BO499" s="88"/>
      <c r="BP499" s="1048" t="s">
        <v>223</v>
      </c>
      <c r="BQ499" s="1049"/>
      <c r="BR499" s="1049"/>
      <c r="BS499" s="1049"/>
      <c r="BT499" s="1049"/>
      <c r="BU499" s="1049"/>
      <c r="BV499" s="1049"/>
      <c r="BW499" s="1049"/>
      <c r="BX499" s="1049"/>
      <c r="BY499" s="1050"/>
      <c r="BZ499" s="85"/>
      <c r="CA499" s="88"/>
      <c r="CB499" s="88"/>
      <c r="CC499" s="89"/>
      <c r="CD499" s="89"/>
      <c r="CE499" s="89"/>
      <c r="CF499" s="89"/>
      <c r="CG499" s="89"/>
      <c r="CH499" s="89"/>
      <c r="CI499" s="89"/>
      <c r="CJ499" s="89"/>
      <c r="CK499" s="89"/>
      <c r="CL499" s="89"/>
      <c r="CM499" s="89"/>
      <c r="CN499" s="89"/>
      <c r="CO499" s="89"/>
      <c r="CP499" s="89"/>
      <c r="CQ499" s="89"/>
      <c r="CR499" s="89"/>
      <c r="CS499" s="89"/>
      <c r="CT499" s="89"/>
    </row>
    <row r="500" spans="1:98" ht="15.75" customHeight="1">
      <c r="A500" s="85"/>
      <c r="B500" s="1051" t="s">
        <v>297</v>
      </c>
      <c r="C500" s="1049"/>
      <c r="D500" s="1049"/>
      <c r="E500" s="1049"/>
      <c r="F500" s="1049"/>
      <c r="G500" s="1049"/>
      <c r="H500" s="1049"/>
      <c r="I500" s="1049"/>
      <c r="J500" s="1049"/>
      <c r="K500" s="1050"/>
      <c r="L500" s="86"/>
      <c r="M500" s="1051" t="s">
        <v>298</v>
      </c>
      <c r="N500" s="1049"/>
      <c r="O500" s="1049"/>
      <c r="P500" s="1049"/>
      <c r="Q500" s="1049"/>
      <c r="R500" s="1049"/>
      <c r="S500" s="1049"/>
      <c r="T500" s="1049"/>
      <c r="U500" s="1049"/>
      <c r="V500" s="1050"/>
      <c r="W500" s="88"/>
      <c r="X500" s="1051" t="s">
        <v>299</v>
      </c>
      <c r="Y500" s="1049"/>
      <c r="Z500" s="1049"/>
      <c r="AA500" s="1049"/>
      <c r="AB500" s="1049"/>
      <c r="AC500" s="1049"/>
      <c r="AD500" s="1049"/>
      <c r="AE500" s="1049"/>
      <c r="AF500" s="1049"/>
      <c r="AG500" s="1050"/>
      <c r="AH500" s="88"/>
      <c r="AI500" s="1051" t="s">
        <v>300</v>
      </c>
      <c r="AJ500" s="1049"/>
      <c r="AK500" s="1049"/>
      <c r="AL500" s="1049"/>
      <c r="AM500" s="1049"/>
      <c r="AN500" s="1049"/>
      <c r="AO500" s="1049"/>
      <c r="AP500" s="1049"/>
      <c r="AQ500" s="1049"/>
      <c r="AR500" s="1050"/>
      <c r="AS500" s="88"/>
      <c r="AT500" s="1051" t="s">
        <v>301</v>
      </c>
      <c r="AU500" s="1049"/>
      <c r="AV500" s="1049"/>
      <c r="AW500" s="1049"/>
      <c r="AX500" s="1049"/>
      <c r="AY500" s="1049"/>
      <c r="AZ500" s="1049"/>
      <c r="BA500" s="1049"/>
      <c r="BB500" s="1049"/>
      <c r="BC500" s="1050"/>
      <c r="BD500" s="88"/>
      <c r="BE500" s="1051" t="s">
        <v>302</v>
      </c>
      <c r="BF500" s="1049"/>
      <c r="BG500" s="1049"/>
      <c r="BH500" s="1049"/>
      <c r="BI500" s="1049"/>
      <c r="BJ500" s="1049"/>
      <c r="BK500" s="1049"/>
      <c r="BL500" s="1049"/>
      <c r="BM500" s="1049"/>
      <c r="BN500" s="1050"/>
      <c r="BO500" s="88"/>
      <c r="BP500" s="1051" t="s">
        <v>303</v>
      </c>
      <c r="BQ500" s="1049"/>
      <c r="BR500" s="1049"/>
      <c r="BS500" s="1049"/>
      <c r="BT500" s="1049"/>
      <c r="BU500" s="1049"/>
      <c r="BV500" s="1049"/>
      <c r="BW500" s="1049"/>
      <c r="BX500" s="1049"/>
      <c r="BY500" s="1050"/>
      <c r="BZ500" s="85"/>
      <c r="CA500" s="88"/>
      <c r="CB500" s="88"/>
      <c r="CC500" s="89"/>
      <c r="CD500" s="89"/>
      <c r="CE500" s="89"/>
      <c r="CF500" s="89"/>
      <c r="CG500" s="89"/>
      <c r="CH500" s="89"/>
      <c r="CI500" s="89"/>
      <c r="CJ500" s="89"/>
      <c r="CK500" s="89"/>
      <c r="CL500" s="89"/>
      <c r="CM500" s="89"/>
      <c r="CN500" s="89"/>
      <c r="CO500" s="89"/>
      <c r="CP500" s="89"/>
      <c r="CQ500" s="89"/>
      <c r="CR500" s="89"/>
      <c r="CS500" s="89"/>
      <c r="CT500" s="89"/>
    </row>
    <row r="501" spans="1:98" ht="15.75" customHeight="1">
      <c r="A501" s="85"/>
      <c r="B501" s="1052" t="s">
        <v>231</v>
      </c>
      <c r="C501" s="1053"/>
      <c r="D501" s="1053"/>
      <c r="E501" s="1053"/>
      <c r="F501" s="1053"/>
      <c r="G501" s="1053"/>
      <c r="H501" s="1053"/>
      <c r="I501" s="1053"/>
      <c r="J501" s="1053"/>
      <c r="K501" s="1054"/>
      <c r="L501" s="86"/>
      <c r="M501" s="1055" t="s">
        <v>231</v>
      </c>
      <c r="N501" s="1013"/>
      <c r="O501" s="1013"/>
      <c r="P501" s="1013"/>
      <c r="Q501" s="1013"/>
      <c r="R501" s="1013"/>
      <c r="S501" s="1013"/>
      <c r="T501" s="1013"/>
      <c r="U501" s="1013"/>
      <c r="V501" s="1056"/>
      <c r="W501" s="88"/>
      <c r="X501" s="1055" t="s">
        <v>231</v>
      </c>
      <c r="Y501" s="1013"/>
      <c r="Z501" s="1013"/>
      <c r="AA501" s="1013"/>
      <c r="AB501" s="1013"/>
      <c r="AC501" s="1013"/>
      <c r="AD501" s="1013"/>
      <c r="AE501" s="1013"/>
      <c r="AF501" s="1013"/>
      <c r="AG501" s="1056"/>
      <c r="AH501" s="88"/>
      <c r="AI501" s="1055" t="s">
        <v>231</v>
      </c>
      <c r="AJ501" s="1013"/>
      <c r="AK501" s="1013"/>
      <c r="AL501" s="1013"/>
      <c r="AM501" s="1013"/>
      <c r="AN501" s="1013"/>
      <c r="AO501" s="1013"/>
      <c r="AP501" s="1013"/>
      <c r="AQ501" s="1013"/>
      <c r="AR501" s="1056"/>
      <c r="AS501" s="88"/>
      <c r="AT501" s="1055" t="s">
        <v>231</v>
      </c>
      <c r="AU501" s="1013"/>
      <c r="AV501" s="1013"/>
      <c r="AW501" s="1013"/>
      <c r="AX501" s="1013"/>
      <c r="AY501" s="1013"/>
      <c r="AZ501" s="1013"/>
      <c r="BA501" s="1013"/>
      <c r="BB501" s="1013"/>
      <c r="BC501" s="1056"/>
      <c r="BD501" s="88"/>
      <c r="BE501" s="1055" t="s">
        <v>231</v>
      </c>
      <c r="BF501" s="1013"/>
      <c r="BG501" s="1013"/>
      <c r="BH501" s="1013"/>
      <c r="BI501" s="1013"/>
      <c r="BJ501" s="1013"/>
      <c r="BK501" s="1013"/>
      <c r="BL501" s="1013"/>
      <c r="BM501" s="1013"/>
      <c r="BN501" s="1056"/>
      <c r="BO501" s="88"/>
      <c r="BP501" s="1055" t="s">
        <v>231</v>
      </c>
      <c r="BQ501" s="1013"/>
      <c r="BR501" s="1013"/>
      <c r="BS501" s="1013"/>
      <c r="BT501" s="1013"/>
      <c r="BU501" s="1013"/>
      <c r="BV501" s="1013"/>
      <c r="BW501" s="1013"/>
      <c r="BX501" s="1013"/>
      <c r="BY501" s="1056"/>
      <c r="BZ501" s="85"/>
      <c r="CA501" s="88"/>
      <c r="CB501" s="88"/>
      <c r="CC501" s="89"/>
      <c r="CD501" s="89"/>
      <c r="CE501" s="89"/>
      <c r="CF501" s="89"/>
      <c r="CG501" s="89"/>
      <c r="CH501" s="89"/>
      <c r="CI501" s="89"/>
      <c r="CJ501" s="89"/>
      <c r="CK501" s="89"/>
      <c r="CL501" s="89"/>
      <c r="CM501" s="89"/>
      <c r="CN501" s="89"/>
      <c r="CO501" s="89"/>
      <c r="CP501" s="89"/>
      <c r="CQ501" s="89"/>
      <c r="CR501" s="89"/>
      <c r="CS501" s="89"/>
      <c r="CT501" s="89"/>
    </row>
    <row r="502" spans="1:98" ht="15.75" customHeight="1">
      <c r="A502" s="1068" t="s">
        <v>304</v>
      </c>
      <c r="B502" s="712" t="s">
        <v>233</v>
      </c>
      <c r="C502" s="774">
        <v>43770</v>
      </c>
      <c r="D502" s="714" t="s">
        <v>234</v>
      </c>
      <c r="E502" s="1041" t="s">
        <v>0</v>
      </c>
      <c r="F502" s="1042"/>
      <c r="G502" s="715" t="s">
        <v>236</v>
      </c>
      <c r="H502" s="716" t="s">
        <v>237</v>
      </c>
      <c r="I502" s="775">
        <v>1</v>
      </c>
      <c r="J502" s="718" t="s">
        <v>238</v>
      </c>
      <c r="K502" s="719" t="s">
        <v>239</v>
      </c>
      <c r="L502" s="86"/>
      <c r="M502" s="90" t="s">
        <v>233</v>
      </c>
      <c r="N502" s="188">
        <v>43770</v>
      </c>
      <c r="O502" s="92" t="s">
        <v>234</v>
      </c>
      <c r="P502" s="1039" t="s">
        <v>240</v>
      </c>
      <c r="Q502" s="1040"/>
      <c r="R502" s="93" t="s">
        <v>236</v>
      </c>
      <c r="S502" s="94" t="s">
        <v>237</v>
      </c>
      <c r="T502" s="189">
        <v>1</v>
      </c>
      <c r="U502" s="96" t="s">
        <v>238</v>
      </c>
      <c r="V502" s="97" t="s">
        <v>239</v>
      </c>
      <c r="W502" s="88"/>
      <c r="X502" s="90" t="s">
        <v>233</v>
      </c>
      <c r="Y502" s="188">
        <v>43770</v>
      </c>
      <c r="Z502" s="92" t="s">
        <v>234</v>
      </c>
      <c r="AA502" s="1039" t="s">
        <v>241</v>
      </c>
      <c r="AB502" s="1040"/>
      <c r="AC502" s="93" t="s">
        <v>236</v>
      </c>
      <c r="AD502" s="94" t="s">
        <v>237</v>
      </c>
      <c r="AE502" s="189">
        <v>1</v>
      </c>
      <c r="AF502" s="96" t="s">
        <v>238</v>
      </c>
      <c r="AG502" s="97" t="s">
        <v>239</v>
      </c>
      <c r="AH502" s="88"/>
      <c r="AI502" s="90" t="s">
        <v>233</v>
      </c>
      <c r="AJ502" s="188">
        <v>43770</v>
      </c>
      <c r="AK502" s="92" t="s">
        <v>234</v>
      </c>
      <c r="AL502" s="1039" t="s">
        <v>242</v>
      </c>
      <c r="AM502" s="1040"/>
      <c r="AN502" s="93" t="s">
        <v>236</v>
      </c>
      <c r="AO502" s="94" t="s">
        <v>237</v>
      </c>
      <c r="AP502" s="189">
        <v>1</v>
      </c>
      <c r="AQ502" s="96" t="s">
        <v>238</v>
      </c>
      <c r="AR502" s="97" t="s">
        <v>239</v>
      </c>
      <c r="AS502" s="88"/>
      <c r="AT502" s="90" t="s">
        <v>233</v>
      </c>
      <c r="AU502" s="188">
        <v>43770</v>
      </c>
      <c r="AV502" s="92" t="s">
        <v>234</v>
      </c>
      <c r="AW502" s="1039" t="s">
        <v>243</v>
      </c>
      <c r="AX502" s="1040"/>
      <c r="AY502" s="93" t="s">
        <v>236</v>
      </c>
      <c r="AZ502" s="94" t="s">
        <v>237</v>
      </c>
      <c r="BA502" s="189">
        <v>5</v>
      </c>
      <c r="BB502" s="96" t="s">
        <v>238</v>
      </c>
      <c r="BC502" s="97" t="s">
        <v>239</v>
      </c>
      <c r="BD502" s="88"/>
      <c r="BE502" s="90" t="s">
        <v>233</v>
      </c>
      <c r="BF502" s="188">
        <v>43770</v>
      </c>
      <c r="BG502" s="92" t="s">
        <v>234</v>
      </c>
      <c r="BH502" s="1039" t="s">
        <v>244</v>
      </c>
      <c r="BI502" s="1040"/>
      <c r="BJ502" s="93" t="s">
        <v>236</v>
      </c>
      <c r="BK502" s="94" t="s">
        <v>237</v>
      </c>
      <c r="BL502" s="821">
        <v>1</v>
      </c>
      <c r="BM502" s="96" t="s">
        <v>238</v>
      </c>
      <c r="BN502" s="97" t="s">
        <v>239</v>
      </c>
      <c r="BO502" s="88"/>
      <c r="BP502" s="90" t="s">
        <v>233</v>
      </c>
      <c r="BQ502" s="188">
        <v>43770</v>
      </c>
      <c r="BR502" s="92" t="s">
        <v>234</v>
      </c>
      <c r="BS502" s="1039" t="s">
        <v>245</v>
      </c>
      <c r="BT502" s="1040"/>
      <c r="BU502" s="93" t="s">
        <v>236</v>
      </c>
      <c r="BV502" s="94" t="s">
        <v>237</v>
      </c>
      <c r="BW502" s="189">
        <v>5</v>
      </c>
      <c r="BX502" s="96" t="s">
        <v>238</v>
      </c>
      <c r="BY502" s="97" t="s">
        <v>239</v>
      </c>
      <c r="BZ502" s="1068" t="s">
        <v>304</v>
      </c>
      <c r="CA502" s="88"/>
      <c r="CB502" s="88"/>
      <c r="CC502" s="89"/>
      <c r="CD502" s="89"/>
      <c r="CE502" s="89"/>
      <c r="CF502" s="89"/>
      <c r="CG502" s="89"/>
      <c r="CH502" s="89"/>
      <c r="CI502" s="89"/>
      <c r="CJ502" s="89"/>
      <c r="CK502" s="89"/>
      <c r="CL502" s="89"/>
      <c r="CM502" s="89"/>
      <c r="CN502" s="89"/>
      <c r="CO502" s="89"/>
      <c r="CP502" s="89"/>
      <c r="CQ502" s="89"/>
      <c r="CR502" s="89"/>
      <c r="CS502" s="89"/>
      <c r="CT502" s="89"/>
    </row>
    <row r="503" spans="1:98" ht="16.5" customHeight="1">
      <c r="A503" s="1018"/>
      <c r="B503" s="720" t="s">
        <v>246</v>
      </c>
      <c r="C503" s="759">
        <v>3</v>
      </c>
      <c r="D503" s="720" t="s">
        <v>247</v>
      </c>
      <c r="E503" s="759">
        <v>20</v>
      </c>
      <c r="F503" s="723" t="s">
        <v>249</v>
      </c>
      <c r="G503" s="776">
        <f>Calibração!D28</f>
        <v>392.39392555016752</v>
      </c>
      <c r="H503" s="1043" t="s">
        <v>250</v>
      </c>
      <c r="I503" s="1044"/>
      <c r="J503" s="759">
        <f>'Concentração amostra - Densidad'!B24</f>
        <v>1081</v>
      </c>
      <c r="K503" s="777">
        <f>'Concentração amostra - Densidad'!C24</f>
        <v>65</v>
      </c>
      <c r="L503" s="86"/>
      <c r="M503" s="98" t="s">
        <v>246</v>
      </c>
      <c r="N503" s="100">
        <v>3</v>
      </c>
      <c r="O503" s="98" t="s">
        <v>247</v>
      </c>
      <c r="P503" s="100" t="s">
        <v>248</v>
      </c>
      <c r="Q503" s="101" t="s">
        <v>249</v>
      </c>
      <c r="R503" s="190">
        <f>Calibração!D33</f>
        <v>1631.731141388163</v>
      </c>
      <c r="S503" s="1057" t="s">
        <v>250</v>
      </c>
      <c r="T503" s="1058"/>
      <c r="U503" s="100">
        <f>'Concentração amostra - Densidad'!B25</f>
        <v>1100</v>
      </c>
      <c r="V503" s="191">
        <f>'Concentração amostra - Densidad'!C25</f>
        <v>85</v>
      </c>
      <c r="W503" s="88"/>
      <c r="X503" s="98" t="s">
        <v>246</v>
      </c>
      <c r="Y503" s="100">
        <v>4</v>
      </c>
      <c r="Z503" s="98" t="s">
        <v>247</v>
      </c>
      <c r="AA503" s="100" t="s">
        <v>248</v>
      </c>
      <c r="AB503" s="101" t="s">
        <v>249</v>
      </c>
      <c r="AC503" s="190">
        <f>Calibração!E33</f>
        <v>1223.7983560411221</v>
      </c>
      <c r="AD503" s="1057" t="s">
        <v>250</v>
      </c>
      <c r="AE503" s="1058"/>
      <c r="AF503" s="100">
        <f>'Concentração amostra - Densidad'!B26</f>
        <v>1095</v>
      </c>
      <c r="AG503" s="191">
        <f>'Concentração amostra - Densidad'!C26</f>
        <v>100</v>
      </c>
      <c r="AH503" s="88"/>
      <c r="AI503" s="98" t="s">
        <v>246</v>
      </c>
      <c r="AJ503" s="100">
        <v>3</v>
      </c>
      <c r="AK503" s="98" t="s">
        <v>247</v>
      </c>
      <c r="AL503" s="100" t="s">
        <v>248</v>
      </c>
      <c r="AM503" s="101" t="s">
        <v>249</v>
      </c>
      <c r="AN503" s="190">
        <f>Calibração!D33</f>
        <v>1631.731141388163</v>
      </c>
      <c r="AO503" s="1057" t="s">
        <v>250</v>
      </c>
      <c r="AP503" s="1058"/>
      <c r="AQ503" s="100">
        <f>'Concentração amostra - Densidad'!B27</f>
        <v>1091</v>
      </c>
      <c r="AR503" s="191">
        <f>'Concentração amostra - Densidad'!C27</f>
        <v>88</v>
      </c>
      <c r="AS503" s="88"/>
      <c r="AT503" s="98" t="s">
        <v>246</v>
      </c>
      <c r="AU503" s="100">
        <v>3</v>
      </c>
      <c r="AV503" s="98" t="s">
        <v>247</v>
      </c>
      <c r="AW503" s="100" t="s">
        <v>248</v>
      </c>
      <c r="AX503" s="101" t="s">
        <v>249</v>
      </c>
      <c r="AY503" s="190">
        <f>Calibração!D33</f>
        <v>1631.731141388163</v>
      </c>
      <c r="AZ503" s="1057" t="s">
        <v>250</v>
      </c>
      <c r="BA503" s="1058"/>
      <c r="BB503" s="100">
        <f>'Concentração amostra - Densidad'!B28</f>
        <v>1057</v>
      </c>
      <c r="BC503" s="191">
        <f>'Concentração amostra - Densidad'!C28</f>
        <v>71</v>
      </c>
      <c r="BD503" s="88"/>
      <c r="BE503" s="98" t="s">
        <v>246</v>
      </c>
      <c r="BF503" s="100">
        <v>3</v>
      </c>
      <c r="BG503" s="98" t="s">
        <v>247</v>
      </c>
      <c r="BH503" s="100" t="s">
        <v>248</v>
      </c>
      <c r="BI503" s="101" t="s">
        <v>249</v>
      </c>
      <c r="BJ503" s="190">
        <f>Calibração!D33</f>
        <v>1631.731141388163</v>
      </c>
      <c r="BK503" s="1057" t="s">
        <v>250</v>
      </c>
      <c r="BL503" s="1058"/>
      <c r="BM503" s="100">
        <f>'Concentração amostra - Densidad'!B29</f>
        <v>1093</v>
      </c>
      <c r="BN503" s="100">
        <f>'Concentração amostra - Densidad'!C29</f>
        <v>117</v>
      </c>
      <c r="BO503" s="88"/>
      <c r="BP503" s="98" t="s">
        <v>246</v>
      </c>
      <c r="BQ503" s="100">
        <v>3</v>
      </c>
      <c r="BR503" s="98" t="s">
        <v>247</v>
      </c>
      <c r="BS503" s="100" t="s">
        <v>248</v>
      </c>
      <c r="BT503" s="101" t="s">
        <v>249</v>
      </c>
      <c r="BU503" s="190">
        <f>Calibração!D33</f>
        <v>1631.731141388163</v>
      </c>
      <c r="BV503" s="1057" t="s">
        <v>250</v>
      </c>
      <c r="BW503" s="1058"/>
      <c r="BX503" s="100">
        <v>1025</v>
      </c>
      <c r="BY503" s="191">
        <v>89</v>
      </c>
      <c r="BZ503" s="1018"/>
      <c r="CA503" s="88"/>
      <c r="CB503" s="88"/>
      <c r="CC503" s="89"/>
      <c r="CD503" s="89"/>
      <c r="CE503" s="89"/>
      <c r="CF503" s="89"/>
      <c r="CG503" s="89"/>
      <c r="CH503" s="89"/>
      <c r="CI503" s="89"/>
      <c r="CJ503" s="89"/>
      <c r="CK503" s="89"/>
      <c r="CL503" s="89"/>
      <c r="CM503" s="89"/>
      <c r="CN503" s="89"/>
      <c r="CO503" s="89"/>
      <c r="CP503" s="89"/>
      <c r="CQ503" s="89"/>
      <c r="CR503" s="89"/>
      <c r="CS503" s="89"/>
      <c r="CT503" s="89"/>
    </row>
    <row r="504" spans="1:98" ht="16.5" customHeight="1">
      <c r="A504" s="1018"/>
      <c r="B504" s="1035" t="s">
        <v>251</v>
      </c>
      <c r="C504" s="1036"/>
      <c r="D504" s="1037"/>
      <c r="E504" s="714" t="s">
        <v>252</v>
      </c>
      <c r="F504" s="726" t="s">
        <v>253</v>
      </c>
      <c r="G504" s="714" t="s">
        <v>254</v>
      </c>
      <c r="H504" s="727" t="s">
        <v>255</v>
      </c>
      <c r="I504" s="714" t="s">
        <v>256</v>
      </c>
      <c r="J504" s="714" t="s">
        <v>257</v>
      </c>
      <c r="K504" s="719" t="s">
        <v>258</v>
      </c>
      <c r="L504" s="86"/>
      <c r="M504" s="1024" t="s">
        <v>251</v>
      </c>
      <c r="N504" s="1025"/>
      <c r="O504" s="1021"/>
      <c r="P504" s="92" t="s">
        <v>252</v>
      </c>
      <c r="Q504" s="103" t="s">
        <v>253</v>
      </c>
      <c r="R504" s="92" t="s">
        <v>254</v>
      </c>
      <c r="S504" s="104" t="s">
        <v>255</v>
      </c>
      <c r="T504" s="92" t="s">
        <v>256</v>
      </c>
      <c r="U504" s="92" t="s">
        <v>257</v>
      </c>
      <c r="V504" s="97" t="s">
        <v>258</v>
      </c>
      <c r="W504" s="88"/>
      <c r="X504" s="1024" t="s">
        <v>251</v>
      </c>
      <c r="Y504" s="1025"/>
      <c r="Z504" s="1021"/>
      <c r="AA504" s="92" t="s">
        <v>252</v>
      </c>
      <c r="AB504" s="103" t="s">
        <v>253</v>
      </c>
      <c r="AC504" s="92" t="s">
        <v>254</v>
      </c>
      <c r="AD504" s="104" t="s">
        <v>255</v>
      </c>
      <c r="AE504" s="92" t="s">
        <v>256</v>
      </c>
      <c r="AF504" s="92" t="s">
        <v>257</v>
      </c>
      <c r="AG504" s="97" t="s">
        <v>258</v>
      </c>
      <c r="AH504" s="88"/>
      <c r="AI504" s="1024" t="s">
        <v>251</v>
      </c>
      <c r="AJ504" s="1025"/>
      <c r="AK504" s="1021"/>
      <c r="AL504" s="92" t="s">
        <v>252</v>
      </c>
      <c r="AM504" s="103" t="s">
        <v>253</v>
      </c>
      <c r="AN504" s="92" t="s">
        <v>254</v>
      </c>
      <c r="AO504" s="104" t="s">
        <v>255</v>
      </c>
      <c r="AP504" s="92" t="s">
        <v>256</v>
      </c>
      <c r="AQ504" s="92" t="s">
        <v>257</v>
      </c>
      <c r="AR504" s="97" t="s">
        <v>258</v>
      </c>
      <c r="AS504" s="88"/>
      <c r="AT504" s="1024" t="s">
        <v>305</v>
      </c>
      <c r="AU504" s="1025"/>
      <c r="AV504" s="1021"/>
      <c r="AW504" s="92" t="s">
        <v>252</v>
      </c>
      <c r="AX504" s="103" t="s">
        <v>253</v>
      </c>
      <c r="AY504" s="92" t="s">
        <v>254</v>
      </c>
      <c r="AZ504" s="104" t="s">
        <v>255</v>
      </c>
      <c r="BA504" s="92" t="s">
        <v>256</v>
      </c>
      <c r="BB504" s="92" t="s">
        <v>257</v>
      </c>
      <c r="BC504" s="97" t="s">
        <v>258</v>
      </c>
      <c r="BD504" s="88"/>
      <c r="BE504" s="1024" t="s">
        <v>251</v>
      </c>
      <c r="BF504" s="1025"/>
      <c r="BG504" s="1021"/>
      <c r="BH504" s="92" t="s">
        <v>252</v>
      </c>
      <c r="BI504" s="103" t="s">
        <v>253</v>
      </c>
      <c r="BJ504" s="92" t="s">
        <v>254</v>
      </c>
      <c r="BK504" s="104" t="s">
        <v>255</v>
      </c>
      <c r="BL504" s="92" t="s">
        <v>256</v>
      </c>
      <c r="BM504" s="92" t="s">
        <v>257</v>
      </c>
      <c r="BN504" s="97" t="s">
        <v>258</v>
      </c>
      <c r="BO504" s="88"/>
      <c r="BP504" s="1024" t="s">
        <v>251</v>
      </c>
      <c r="BQ504" s="1025"/>
      <c r="BR504" s="1021"/>
      <c r="BS504" s="92" t="s">
        <v>252</v>
      </c>
      <c r="BT504" s="103" t="s">
        <v>253</v>
      </c>
      <c r="BU504" s="92" t="s">
        <v>254</v>
      </c>
      <c r="BV504" s="104" t="s">
        <v>255</v>
      </c>
      <c r="BW504" s="92" t="s">
        <v>256</v>
      </c>
      <c r="BX504" s="92" t="s">
        <v>257</v>
      </c>
      <c r="BY504" s="97" t="s">
        <v>258</v>
      </c>
      <c r="BZ504" s="1018"/>
      <c r="CA504" s="88"/>
      <c r="CB504" s="88"/>
      <c r="CC504" s="89"/>
      <c r="CD504" s="89"/>
      <c r="CE504" s="89"/>
      <c r="CF504" s="89"/>
      <c r="CG504" s="89"/>
      <c r="CH504" s="89"/>
      <c r="CI504" s="89"/>
      <c r="CJ504" s="89"/>
      <c r="CK504" s="89"/>
      <c r="CL504" s="89"/>
      <c r="CM504" s="89"/>
      <c r="CN504" s="89"/>
      <c r="CO504" s="89"/>
      <c r="CP504" s="89"/>
      <c r="CQ504" s="89"/>
      <c r="CR504" s="89"/>
      <c r="CS504" s="89"/>
      <c r="CT504" s="89"/>
    </row>
    <row r="505" spans="1:98" ht="15.75" customHeight="1">
      <c r="A505" s="1018"/>
      <c r="B505" s="1038" t="s">
        <v>20</v>
      </c>
      <c r="C505" s="1032"/>
      <c r="D505" s="1033"/>
      <c r="E505" s="735">
        <v>4</v>
      </c>
      <c r="F505" s="778">
        <f>'Cél.por tricoma'!$EB$6</f>
        <v>6.2666666666666666</v>
      </c>
      <c r="G505" s="730">
        <f t="shared" ref="G505:G545" si="369">E505*F505</f>
        <v>25.066666666666666</v>
      </c>
      <c r="H505" s="731">
        <f t="shared" ref="H505:H545" si="370">$G$503</f>
        <v>392.39392555016752</v>
      </c>
      <c r="I505" s="732">
        <f t="shared" ref="I505:I545" si="371">G505*H505</f>
        <v>9836.007733790866</v>
      </c>
      <c r="J505" s="733">
        <f t="shared" ref="J505:J545" si="372">$J$503/$K$503</f>
        <v>16.630769230769232</v>
      </c>
      <c r="K505" s="734">
        <f t="shared" ref="K505:K538" si="373">I505/J505</f>
        <v>591.43432256836843</v>
      </c>
      <c r="L505" s="86"/>
      <c r="M505" s="1026" t="s">
        <v>20</v>
      </c>
      <c r="N505" s="1009"/>
      <c r="O505" s="1010"/>
      <c r="P505" s="113">
        <v>1</v>
      </c>
      <c r="Q505" s="192">
        <f>'Cél.por tricoma'!$EB$52</f>
        <v>5.666666666666667</v>
      </c>
      <c r="R505" s="107">
        <f t="shared" ref="R505:R545" si="374">P505*Q505</f>
        <v>5.666666666666667</v>
      </c>
      <c r="S505" s="108">
        <f t="shared" ref="S505:S545" si="375">$R$503</f>
        <v>1631.731141388163</v>
      </c>
      <c r="T505" s="109">
        <f t="shared" ref="T505:T545" si="376">R505*S505</f>
        <v>9246.4764678662577</v>
      </c>
      <c r="U505" s="110">
        <f t="shared" ref="U505:U545" si="377">$U$503/$V$503</f>
        <v>12.941176470588236</v>
      </c>
      <c r="V505" s="111">
        <f t="shared" ref="V505:V545" si="378">T505/U505</f>
        <v>714.50045433511991</v>
      </c>
      <c r="W505" s="88"/>
      <c r="X505" s="1026" t="s">
        <v>20</v>
      </c>
      <c r="Y505" s="1009"/>
      <c r="Z505" s="1010"/>
      <c r="AA505" s="113">
        <v>1</v>
      </c>
      <c r="AB505" s="192">
        <f>'Cél.por tricoma'!$EB$98</f>
        <v>5.7</v>
      </c>
      <c r="AC505" s="107">
        <f t="shared" ref="AC505:AC522" si="379">AA505*AB505</f>
        <v>5.7</v>
      </c>
      <c r="AD505" s="108">
        <f t="shared" ref="AD505:AD545" si="380">$AC$503</f>
        <v>1223.7983560411221</v>
      </c>
      <c r="AE505" s="109">
        <f t="shared" ref="AE505:AE545" si="381">AC505*AD505</f>
        <v>6975.6506294343963</v>
      </c>
      <c r="AF505" s="110">
        <f t="shared" ref="AF505:AF545" si="382">$AF$503/$AG$503</f>
        <v>10.95</v>
      </c>
      <c r="AG505" s="111">
        <f t="shared" ref="AG505:AG545" si="383">AE505/AF505</f>
        <v>637.04571958304996</v>
      </c>
      <c r="AH505" s="88"/>
      <c r="AI505" s="1026" t="s">
        <v>20</v>
      </c>
      <c r="AJ505" s="1009"/>
      <c r="AK505" s="1010"/>
      <c r="AL505" s="113">
        <v>1</v>
      </c>
      <c r="AM505" s="192">
        <f>'Cél.por tricoma'!$EB$144</f>
        <v>5.5</v>
      </c>
      <c r="AN505" s="107">
        <f t="shared" ref="AN505:AN545" si="384">AL505*AM505</f>
        <v>5.5</v>
      </c>
      <c r="AO505" s="108">
        <f t="shared" ref="AO505:AO545" si="385">$AN$503</f>
        <v>1631.731141388163</v>
      </c>
      <c r="AP505" s="109">
        <f t="shared" ref="AP505:AP545" si="386">AN505*AO505</f>
        <v>8974.5212776348963</v>
      </c>
      <c r="AQ505" s="110">
        <f t="shared" ref="AQ505:AQ545" si="387">$AQ$503/$AR$503</f>
        <v>12.397727272727273</v>
      </c>
      <c r="AR505" s="111">
        <f t="shared" ref="AR505:AR545" si="388">AP505/AQ505</f>
        <v>723.88439269649018</v>
      </c>
      <c r="AS505" s="88"/>
      <c r="AT505" s="1026" t="s">
        <v>20</v>
      </c>
      <c r="AU505" s="1009"/>
      <c r="AV505" s="1010"/>
      <c r="AW505" s="113">
        <v>0</v>
      </c>
      <c r="AX505" s="192">
        <f>'Cél.por tricoma'!$EB$190</f>
        <v>5.2333333333333334</v>
      </c>
      <c r="AY505" s="107">
        <f t="shared" ref="AY505:AY545" si="389">AW505*AX505</f>
        <v>0</v>
      </c>
      <c r="AZ505" s="108">
        <f t="shared" ref="AZ505:AZ545" si="390">$AY$503</f>
        <v>1631.731141388163</v>
      </c>
      <c r="BA505" s="109">
        <f t="shared" ref="BA505:BA545" si="391">AY505*AZ505</f>
        <v>0</v>
      </c>
      <c r="BB505" s="110">
        <f t="shared" ref="BB505:BB545" si="392">$BB$503/$BC$503</f>
        <v>14.887323943661972</v>
      </c>
      <c r="BC505" s="111">
        <f t="shared" ref="BC505:BC545" si="393">BA505/BB505</f>
        <v>0</v>
      </c>
      <c r="BD505" s="88"/>
      <c r="BE505" s="1026" t="s">
        <v>20</v>
      </c>
      <c r="BF505" s="1009"/>
      <c r="BG505" s="1010"/>
      <c r="BH505" s="113">
        <v>0</v>
      </c>
      <c r="BI505" s="193">
        <f>'Cél.por tricoma'!EB236</f>
        <v>5.333333333333333</v>
      </c>
      <c r="BJ505" s="107">
        <f>BH506*BI506</f>
        <v>98.142857142857139</v>
      </c>
      <c r="BK505" s="108">
        <f t="shared" ref="BK505:BK545" si="394">$BJ$503</f>
        <v>1631.731141388163</v>
      </c>
      <c r="BL505" s="109">
        <f>BJ505*BK505</f>
        <v>160142.75630480971</v>
      </c>
      <c r="BM505" s="112">
        <f t="shared" ref="BM505:BM545" si="395">$BM$503/$BN$503</f>
        <v>9.3418803418803424</v>
      </c>
      <c r="BN505" s="111">
        <f t="shared" ref="BN505:BN545" si="396">BL505/BM505</f>
        <v>17142.454243058313</v>
      </c>
      <c r="BO505" s="88"/>
      <c r="BP505" s="1026" t="s">
        <v>20</v>
      </c>
      <c r="BQ505" s="1009"/>
      <c r="BR505" s="1010"/>
      <c r="BS505" s="113">
        <v>1</v>
      </c>
      <c r="BT505" s="193">
        <f>'Cél.por tricoma'!EB282</f>
        <v>5.4285714285714288</v>
      </c>
      <c r="BU505" s="107">
        <f>BS506*BT506</f>
        <v>36.06666666666667</v>
      </c>
      <c r="BV505" s="108">
        <f t="shared" ref="BV505:BV545" si="397">$BU$503</f>
        <v>1631.731141388163</v>
      </c>
      <c r="BW505" s="109">
        <f>BU505*BV505</f>
        <v>58851.103166066416</v>
      </c>
      <c r="BX505" s="112">
        <f t="shared" ref="BX505:BX545" si="398">$BX$503/$BY$503</f>
        <v>11.51685393258427</v>
      </c>
      <c r="BY505" s="111">
        <f t="shared" ref="BY505:BY545" si="399">BW505/BX505</f>
        <v>5109.9982261267423</v>
      </c>
      <c r="BZ505" s="1018"/>
      <c r="CA505" s="88"/>
      <c r="CB505" s="88"/>
      <c r="CC505" s="89"/>
      <c r="CD505" s="89"/>
      <c r="CE505" s="89"/>
      <c r="CF505" s="89"/>
      <c r="CG505" s="89"/>
      <c r="CH505" s="89"/>
      <c r="CI505" s="89"/>
      <c r="CJ505" s="89"/>
      <c r="CK505" s="89"/>
      <c r="CL505" s="89"/>
      <c r="CM505" s="89"/>
      <c r="CN505" s="89"/>
      <c r="CO505" s="89"/>
      <c r="CP505" s="89"/>
      <c r="CQ505" s="89"/>
      <c r="CR505" s="89"/>
      <c r="CS505" s="89"/>
      <c r="CT505" s="89"/>
    </row>
    <row r="506" spans="1:98" ht="15.75" customHeight="1">
      <c r="A506" s="1018"/>
      <c r="B506" s="1038" t="s">
        <v>143</v>
      </c>
      <c r="C506" s="1032"/>
      <c r="D506" s="1033"/>
      <c r="E506" s="779">
        <v>7</v>
      </c>
      <c r="F506" s="780">
        <f>'Cél.por tricoma'!$EB$7</f>
        <v>17.600000000000001</v>
      </c>
      <c r="G506" s="730">
        <f t="shared" si="369"/>
        <v>123.20000000000002</v>
      </c>
      <c r="H506" s="731">
        <f t="shared" si="370"/>
        <v>392.39392555016752</v>
      </c>
      <c r="I506" s="732">
        <f t="shared" si="371"/>
        <v>48342.931627780643</v>
      </c>
      <c r="J506" s="733">
        <f t="shared" si="372"/>
        <v>16.630769230769232</v>
      </c>
      <c r="K506" s="734">
        <f t="shared" si="373"/>
        <v>2906.836776878577</v>
      </c>
      <c r="L506" s="86"/>
      <c r="M506" s="1026" t="s">
        <v>143</v>
      </c>
      <c r="N506" s="1009"/>
      <c r="O506" s="1010"/>
      <c r="P506" s="194">
        <v>5</v>
      </c>
      <c r="Q506" s="195">
        <f>'Cél.por tricoma'!$EB$53</f>
        <v>19.399999999999999</v>
      </c>
      <c r="R506" s="107">
        <f t="shared" si="374"/>
        <v>97</v>
      </c>
      <c r="S506" s="108">
        <f t="shared" si="375"/>
        <v>1631.731141388163</v>
      </c>
      <c r="T506" s="109">
        <f t="shared" si="376"/>
        <v>158277.92071465182</v>
      </c>
      <c r="U506" s="110">
        <f t="shared" si="377"/>
        <v>12.941176470588236</v>
      </c>
      <c r="V506" s="111">
        <f t="shared" si="378"/>
        <v>12230.566600677641</v>
      </c>
      <c r="W506" s="88"/>
      <c r="X506" s="1026" t="s">
        <v>143</v>
      </c>
      <c r="Y506" s="1009"/>
      <c r="Z506" s="1010"/>
      <c r="AA506" s="194">
        <v>2</v>
      </c>
      <c r="AB506" s="195">
        <f>'Cél.por tricoma'!$EB$99</f>
        <v>14.25</v>
      </c>
      <c r="AC506" s="107">
        <f t="shared" si="379"/>
        <v>28.5</v>
      </c>
      <c r="AD506" s="108">
        <f t="shared" si="380"/>
        <v>1223.7983560411221</v>
      </c>
      <c r="AE506" s="109">
        <f t="shared" si="381"/>
        <v>34878.253147171978</v>
      </c>
      <c r="AF506" s="110">
        <f t="shared" si="382"/>
        <v>10.95</v>
      </c>
      <c r="AG506" s="111">
        <f t="shared" si="383"/>
        <v>3185.2285979152493</v>
      </c>
      <c r="AH506" s="88"/>
      <c r="AI506" s="1026" t="s">
        <v>143</v>
      </c>
      <c r="AJ506" s="1009"/>
      <c r="AK506" s="1010"/>
      <c r="AL506" s="194">
        <v>2</v>
      </c>
      <c r="AM506" s="195">
        <f>'Cél.por tricoma'!$EB$145</f>
        <v>16.666666666666668</v>
      </c>
      <c r="AN506" s="107">
        <f t="shared" si="384"/>
        <v>33.333333333333336</v>
      </c>
      <c r="AO506" s="108">
        <f t="shared" si="385"/>
        <v>1631.731141388163</v>
      </c>
      <c r="AP506" s="109">
        <f t="shared" si="386"/>
        <v>54391.0380462721</v>
      </c>
      <c r="AQ506" s="110">
        <f t="shared" si="387"/>
        <v>12.397727272727273</v>
      </c>
      <c r="AR506" s="111">
        <f t="shared" si="388"/>
        <v>4387.1781375544861</v>
      </c>
      <c r="AS506" s="88"/>
      <c r="AT506" s="1026" t="s">
        <v>143</v>
      </c>
      <c r="AU506" s="1009"/>
      <c r="AV506" s="1010"/>
      <c r="AW506" s="194">
        <v>2</v>
      </c>
      <c r="AX506" s="195">
        <f>'Cél.por tricoma'!$EB$191</f>
        <v>16.3</v>
      </c>
      <c r="AY506" s="107">
        <f t="shared" si="389"/>
        <v>32.6</v>
      </c>
      <c r="AZ506" s="108">
        <f t="shared" si="390"/>
        <v>1631.731141388163</v>
      </c>
      <c r="BA506" s="109">
        <f t="shared" si="391"/>
        <v>53194.435209254116</v>
      </c>
      <c r="BB506" s="110">
        <f t="shared" si="392"/>
        <v>14.887323943661972</v>
      </c>
      <c r="BC506" s="111">
        <f t="shared" si="393"/>
        <v>3573.136139883673</v>
      </c>
      <c r="BD506" s="88"/>
      <c r="BE506" s="1026" t="s">
        <v>143</v>
      </c>
      <c r="BF506" s="1009"/>
      <c r="BG506" s="1010"/>
      <c r="BH506" s="194">
        <v>6</v>
      </c>
      <c r="BI506" s="196">
        <f>'Cél.por tricoma'!EB237</f>
        <v>16.357142857142858</v>
      </c>
      <c r="BJ506" s="107">
        <f>BH507*BI507</f>
        <v>598.5</v>
      </c>
      <c r="BK506" s="108">
        <f t="shared" si="394"/>
        <v>1631.731141388163</v>
      </c>
      <c r="BL506" s="109">
        <f>BJ505*BK506</f>
        <v>160142.75630480971</v>
      </c>
      <c r="BM506" s="112">
        <f t="shared" si="395"/>
        <v>9.3418803418803424</v>
      </c>
      <c r="BN506" s="111">
        <f t="shared" si="396"/>
        <v>17142.454243058313</v>
      </c>
      <c r="BO506" s="88"/>
      <c r="BP506" s="1026" t="s">
        <v>143</v>
      </c>
      <c r="BQ506" s="1009"/>
      <c r="BR506" s="1010"/>
      <c r="BS506" s="194">
        <v>2</v>
      </c>
      <c r="BT506" s="196">
        <f>'Cél.por tricoma'!EB283</f>
        <v>18.033333333333335</v>
      </c>
      <c r="BU506" s="107">
        <f>BS507*BT507</f>
        <v>164.93333333333334</v>
      </c>
      <c r="BV506" s="108">
        <f t="shared" si="397"/>
        <v>1631.731141388163</v>
      </c>
      <c r="BW506" s="109">
        <f>BU505*BV506</f>
        <v>58851.103166066416</v>
      </c>
      <c r="BX506" s="112">
        <f t="shared" si="398"/>
        <v>11.51685393258427</v>
      </c>
      <c r="BY506" s="111">
        <f t="shared" si="399"/>
        <v>5109.9982261267423</v>
      </c>
      <c r="BZ506" s="1018"/>
      <c r="CA506" s="88"/>
      <c r="CB506" s="88"/>
      <c r="CC506" s="89"/>
      <c r="CD506" s="89"/>
      <c r="CE506" s="89"/>
      <c r="CF506" s="89"/>
      <c r="CG506" s="89"/>
      <c r="CH506" s="89"/>
      <c r="CI506" s="89"/>
      <c r="CJ506" s="89"/>
      <c r="CK506" s="89"/>
      <c r="CL506" s="89"/>
      <c r="CM506" s="89"/>
      <c r="CN506" s="89"/>
      <c r="CO506" s="89"/>
      <c r="CP506" s="89"/>
      <c r="CQ506" s="89"/>
      <c r="CR506" s="89"/>
      <c r="CS506" s="89"/>
      <c r="CT506" s="89"/>
    </row>
    <row r="507" spans="1:98" ht="15.75" customHeight="1">
      <c r="A507" s="1018"/>
      <c r="B507" s="1034" t="s">
        <v>152</v>
      </c>
      <c r="C507" s="1032"/>
      <c r="D507" s="1033"/>
      <c r="E507" s="779">
        <v>5</v>
      </c>
      <c r="F507" s="780">
        <f>'Cél.por tricoma'!$EB$8</f>
        <v>42.9</v>
      </c>
      <c r="G507" s="730">
        <f t="shared" si="369"/>
        <v>214.5</v>
      </c>
      <c r="H507" s="731">
        <f t="shared" si="370"/>
        <v>392.39392555016752</v>
      </c>
      <c r="I507" s="732">
        <f t="shared" si="371"/>
        <v>84168.497030510931</v>
      </c>
      <c r="J507" s="733">
        <f t="shared" si="372"/>
        <v>16.630769230769232</v>
      </c>
      <c r="K507" s="734">
        <f t="shared" si="373"/>
        <v>5061.0104597439504</v>
      </c>
      <c r="L507" s="86"/>
      <c r="M507" s="1016" t="s">
        <v>152</v>
      </c>
      <c r="N507" s="1009"/>
      <c r="O507" s="1010"/>
      <c r="P507" s="194">
        <v>17</v>
      </c>
      <c r="Q507" s="195">
        <f>'Cél.por tricoma'!$EB$54</f>
        <v>32.208333333333336</v>
      </c>
      <c r="R507" s="107">
        <f t="shared" si="374"/>
        <v>547.54166666666674</v>
      </c>
      <c r="S507" s="108">
        <f t="shared" si="375"/>
        <v>1631.731141388163</v>
      </c>
      <c r="T507" s="109">
        <f t="shared" si="376"/>
        <v>893440.78870757716</v>
      </c>
      <c r="U507" s="110">
        <f t="shared" si="377"/>
        <v>12.941176470588236</v>
      </c>
      <c r="V507" s="111">
        <f t="shared" si="378"/>
        <v>69038.606400130957</v>
      </c>
      <c r="W507" s="88"/>
      <c r="X507" s="1016" t="s">
        <v>152</v>
      </c>
      <c r="Y507" s="1009"/>
      <c r="Z507" s="1010"/>
      <c r="AA507" s="194">
        <v>9</v>
      </c>
      <c r="AB507" s="195">
        <f>'Cél.por tricoma'!$EB$100</f>
        <v>26.545454545454547</v>
      </c>
      <c r="AC507" s="107">
        <f t="shared" si="379"/>
        <v>238.90909090909093</v>
      </c>
      <c r="AD507" s="108">
        <f t="shared" si="380"/>
        <v>1223.7983560411221</v>
      </c>
      <c r="AE507" s="109">
        <f t="shared" si="381"/>
        <v>292376.55269782449</v>
      </c>
      <c r="AF507" s="110">
        <f t="shared" si="382"/>
        <v>10.95</v>
      </c>
      <c r="AG507" s="111">
        <f t="shared" si="383"/>
        <v>26701.055040897216</v>
      </c>
      <c r="AH507" s="88"/>
      <c r="AI507" s="1016" t="s">
        <v>152</v>
      </c>
      <c r="AJ507" s="1009"/>
      <c r="AK507" s="1010"/>
      <c r="AL507" s="194">
        <v>4</v>
      </c>
      <c r="AM507" s="195">
        <f>'Cél.por tricoma'!$EB$146</f>
        <v>27.4</v>
      </c>
      <c r="AN507" s="107">
        <f t="shared" si="384"/>
        <v>109.6</v>
      </c>
      <c r="AO507" s="108">
        <f t="shared" si="385"/>
        <v>1631.731141388163</v>
      </c>
      <c r="AP507" s="109">
        <f t="shared" si="386"/>
        <v>178837.73309614265</v>
      </c>
      <c r="AQ507" s="110">
        <f t="shared" si="387"/>
        <v>12.397727272727273</v>
      </c>
      <c r="AR507" s="111">
        <f t="shared" si="388"/>
        <v>14425.041716279149</v>
      </c>
      <c r="AS507" s="88"/>
      <c r="AT507" s="1016" t="s">
        <v>152</v>
      </c>
      <c r="AU507" s="1009"/>
      <c r="AV507" s="1010"/>
      <c r="AW507" s="194">
        <v>8</v>
      </c>
      <c r="AX507" s="195">
        <f>'Cél.por tricoma'!$EB$192</f>
        <v>33.166666666666664</v>
      </c>
      <c r="AY507" s="107">
        <f t="shared" si="389"/>
        <v>265.33333333333331</v>
      </c>
      <c r="AZ507" s="108">
        <f t="shared" si="390"/>
        <v>1631.731141388163</v>
      </c>
      <c r="BA507" s="109">
        <f t="shared" si="391"/>
        <v>432952.66284832591</v>
      </c>
      <c r="BB507" s="110">
        <f t="shared" si="392"/>
        <v>14.887323943661972</v>
      </c>
      <c r="BC507" s="111">
        <f t="shared" si="393"/>
        <v>29081.966946292468</v>
      </c>
      <c r="BD507" s="88"/>
      <c r="BE507" s="1016" t="s">
        <v>152</v>
      </c>
      <c r="BF507" s="1009"/>
      <c r="BG507" s="1010"/>
      <c r="BH507" s="194">
        <v>19</v>
      </c>
      <c r="BI507" s="196">
        <f>'Cél.por tricoma'!EB238</f>
        <v>31.5</v>
      </c>
      <c r="BJ507" s="107">
        <f>BH508*BI508</f>
        <v>175.83333333333331</v>
      </c>
      <c r="BK507" s="108">
        <f t="shared" si="394"/>
        <v>1631.731141388163</v>
      </c>
      <c r="BL507" s="109">
        <f>BJ506*BK507</f>
        <v>976591.08812081558</v>
      </c>
      <c r="BM507" s="112">
        <f t="shared" si="395"/>
        <v>9.3418803418803424</v>
      </c>
      <c r="BN507" s="111">
        <f t="shared" si="396"/>
        <v>104539.02773113945</v>
      </c>
      <c r="BO507" s="88"/>
      <c r="BP507" s="1016" t="s">
        <v>152</v>
      </c>
      <c r="BQ507" s="1009"/>
      <c r="BR507" s="1010"/>
      <c r="BS507" s="194">
        <v>4</v>
      </c>
      <c r="BT507" s="196">
        <f>'Cél.por tricoma'!EB284</f>
        <v>41.233333333333334</v>
      </c>
      <c r="BU507" s="107">
        <f>BS508*BT508</f>
        <v>117.60000000000001</v>
      </c>
      <c r="BV507" s="108">
        <f t="shared" si="397"/>
        <v>1631.731141388163</v>
      </c>
      <c r="BW507" s="109">
        <f>BU506*BV507</f>
        <v>269126.85625295434</v>
      </c>
      <c r="BX507" s="112">
        <f t="shared" si="398"/>
        <v>11.51685393258427</v>
      </c>
      <c r="BY507" s="111">
        <f t="shared" si="399"/>
        <v>23368.088006354083</v>
      </c>
      <c r="BZ507" s="1018"/>
      <c r="CA507" s="88"/>
      <c r="CB507" s="88"/>
      <c r="CC507" s="89"/>
      <c r="CD507" s="89"/>
      <c r="CE507" s="89"/>
      <c r="CF507" s="89"/>
      <c r="CG507" s="89"/>
      <c r="CH507" s="89"/>
      <c r="CI507" s="89"/>
      <c r="CJ507" s="89"/>
      <c r="CK507" s="89"/>
      <c r="CL507" s="89"/>
      <c r="CM507" s="89"/>
      <c r="CN507" s="89"/>
      <c r="CO507" s="89"/>
      <c r="CP507" s="89"/>
      <c r="CQ507" s="89"/>
      <c r="CR507" s="89"/>
      <c r="CS507" s="89"/>
      <c r="CT507" s="89"/>
    </row>
    <row r="508" spans="1:98" ht="15.75" customHeight="1">
      <c r="A508" s="1018"/>
      <c r="B508" s="1034" t="s">
        <v>158</v>
      </c>
      <c r="C508" s="1032"/>
      <c r="D508" s="1033"/>
      <c r="E508" s="779">
        <f>5+3+2</f>
        <v>10</v>
      </c>
      <c r="F508" s="780">
        <f>'Cél.por tricoma'!$EB$9</f>
        <v>17.541666666666668</v>
      </c>
      <c r="G508" s="730">
        <f t="shared" si="369"/>
        <v>175.41666666666669</v>
      </c>
      <c r="H508" s="731">
        <f t="shared" si="370"/>
        <v>392.39392555016752</v>
      </c>
      <c r="I508" s="732">
        <f t="shared" si="371"/>
        <v>68832.434440258556</v>
      </c>
      <c r="J508" s="733">
        <f t="shared" si="372"/>
        <v>16.630769230769232</v>
      </c>
      <c r="K508" s="734">
        <f t="shared" si="373"/>
        <v>4138.8605352606901</v>
      </c>
      <c r="L508" s="86"/>
      <c r="M508" s="1016" t="s">
        <v>158</v>
      </c>
      <c r="N508" s="1009"/>
      <c r="O508" s="1010"/>
      <c r="P508" s="194">
        <v>13</v>
      </c>
      <c r="Q508" s="195">
        <f>'Cél.por tricoma'!$EB$55</f>
        <v>14.28</v>
      </c>
      <c r="R508" s="107">
        <f t="shared" si="374"/>
        <v>185.64</v>
      </c>
      <c r="S508" s="108">
        <f t="shared" si="375"/>
        <v>1631.731141388163</v>
      </c>
      <c r="T508" s="109">
        <f t="shared" si="376"/>
        <v>302914.56908729853</v>
      </c>
      <c r="U508" s="110">
        <f t="shared" si="377"/>
        <v>12.941176470588236</v>
      </c>
      <c r="V508" s="111">
        <f t="shared" si="378"/>
        <v>23407.034884018522</v>
      </c>
      <c r="W508" s="88"/>
      <c r="X508" s="1016" t="s">
        <v>158</v>
      </c>
      <c r="Y508" s="1009"/>
      <c r="Z508" s="1010"/>
      <c r="AA508" s="194">
        <v>10</v>
      </c>
      <c r="AB508" s="195">
        <f>'Cél.por tricoma'!$EB$101</f>
        <v>12</v>
      </c>
      <c r="AC508" s="107">
        <f t="shared" si="379"/>
        <v>120</v>
      </c>
      <c r="AD508" s="108">
        <f t="shared" si="380"/>
        <v>1223.7983560411221</v>
      </c>
      <c r="AE508" s="109">
        <f t="shared" si="381"/>
        <v>146855.80272493465</v>
      </c>
      <c r="AF508" s="110">
        <f t="shared" si="382"/>
        <v>10.95</v>
      </c>
      <c r="AG508" s="111">
        <f t="shared" si="383"/>
        <v>13411.488833327367</v>
      </c>
      <c r="AH508" s="88"/>
      <c r="AI508" s="1016" t="s">
        <v>158</v>
      </c>
      <c r="AJ508" s="1009"/>
      <c r="AK508" s="1010"/>
      <c r="AL508" s="194">
        <v>5</v>
      </c>
      <c r="AM508" s="195">
        <f>'Cél.por tricoma'!EB147</f>
        <v>20.333333333333332</v>
      </c>
      <c r="AN508" s="107">
        <f t="shared" si="384"/>
        <v>101.66666666666666</v>
      </c>
      <c r="AO508" s="108">
        <f t="shared" si="385"/>
        <v>1631.731141388163</v>
      </c>
      <c r="AP508" s="109">
        <f t="shared" si="386"/>
        <v>165892.66604112988</v>
      </c>
      <c r="AQ508" s="110">
        <f t="shared" si="387"/>
        <v>12.397727272727273</v>
      </c>
      <c r="AR508" s="111">
        <f t="shared" si="388"/>
        <v>13380.893319541181</v>
      </c>
      <c r="AS508" s="88"/>
      <c r="AT508" s="1016" t="s">
        <v>158</v>
      </c>
      <c r="AU508" s="1009"/>
      <c r="AV508" s="1010"/>
      <c r="AW508" s="194">
        <v>6</v>
      </c>
      <c r="AX508" s="195">
        <f>'Cél.por tricoma'!$EB$193</f>
        <v>11.416666666666666</v>
      </c>
      <c r="AY508" s="107">
        <f t="shared" si="389"/>
        <v>68.5</v>
      </c>
      <c r="AZ508" s="108">
        <f t="shared" si="390"/>
        <v>1631.731141388163</v>
      </c>
      <c r="BA508" s="109">
        <f t="shared" si="391"/>
        <v>111773.58318508917</v>
      </c>
      <c r="BB508" s="110">
        <f t="shared" si="392"/>
        <v>14.887323943661972</v>
      </c>
      <c r="BC508" s="111">
        <f t="shared" si="393"/>
        <v>7507.9701098782698</v>
      </c>
      <c r="BD508" s="88"/>
      <c r="BE508" s="1016" t="s">
        <v>158</v>
      </c>
      <c r="BF508" s="1009"/>
      <c r="BG508" s="1010"/>
      <c r="BH508" s="194">
        <v>10</v>
      </c>
      <c r="BI508" s="196">
        <f>'Cél.por tricoma'!EB239</f>
        <v>17.583333333333332</v>
      </c>
      <c r="BJ508" s="107">
        <f t="shared" ref="BJ508:BJ545" si="400">BH508*BI508</f>
        <v>175.83333333333331</v>
      </c>
      <c r="BK508" s="108">
        <f t="shared" si="394"/>
        <v>1631.731141388163</v>
      </c>
      <c r="BL508" s="109">
        <f>BJ507*BK508</f>
        <v>286912.7256940853</v>
      </c>
      <c r="BM508" s="112">
        <f t="shared" si="395"/>
        <v>9.3418803418803424</v>
      </c>
      <c r="BN508" s="111">
        <f t="shared" si="396"/>
        <v>30712.524159385157</v>
      </c>
      <c r="BO508" s="88"/>
      <c r="BP508" s="1016" t="s">
        <v>158</v>
      </c>
      <c r="BQ508" s="1009"/>
      <c r="BR508" s="1010"/>
      <c r="BS508" s="194">
        <v>6</v>
      </c>
      <c r="BT508" s="196">
        <f>'Cél.por tricoma'!EB285</f>
        <v>19.600000000000001</v>
      </c>
      <c r="BU508" s="107">
        <f t="shared" ref="BU508:BU545" si="401">BS508*BT508</f>
        <v>117.60000000000001</v>
      </c>
      <c r="BV508" s="108">
        <f t="shared" si="397"/>
        <v>1631.731141388163</v>
      </c>
      <c r="BW508" s="109">
        <f>BU507*BV508</f>
        <v>191891.58222724797</v>
      </c>
      <c r="BX508" s="112">
        <f t="shared" si="398"/>
        <v>11.51685393258427</v>
      </c>
      <c r="BY508" s="111">
        <f t="shared" si="399"/>
        <v>16661.805676317141</v>
      </c>
      <c r="BZ508" s="1018"/>
      <c r="CA508" s="88"/>
      <c r="CB508" s="88"/>
      <c r="CC508" s="89"/>
      <c r="CD508" s="89"/>
      <c r="CE508" s="89"/>
      <c r="CF508" s="89"/>
      <c r="CG508" s="89"/>
      <c r="CH508" s="89"/>
      <c r="CI508" s="89"/>
      <c r="CJ508" s="89"/>
      <c r="CK508" s="89"/>
      <c r="CL508" s="89"/>
      <c r="CM508" s="89"/>
      <c r="CN508" s="89"/>
      <c r="CO508" s="89"/>
      <c r="CP508" s="89"/>
      <c r="CQ508" s="89"/>
      <c r="CR508" s="89"/>
      <c r="CS508" s="89"/>
      <c r="CT508" s="89"/>
    </row>
    <row r="509" spans="1:98" ht="15.75" customHeight="1">
      <c r="A509" s="1018"/>
      <c r="B509" s="1034" t="s">
        <v>30</v>
      </c>
      <c r="C509" s="1032"/>
      <c r="D509" s="1033"/>
      <c r="E509" s="736">
        <f>1+2+1</f>
        <v>4</v>
      </c>
      <c r="F509" s="730">
        <f>'Cél.por tricoma'!EB10</f>
        <v>2.6666666666666665</v>
      </c>
      <c r="G509" s="730">
        <f t="shared" si="369"/>
        <v>10.666666666666666</v>
      </c>
      <c r="H509" s="731">
        <f t="shared" si="370"/>
        <v>392.39392555016752</v>
      </c>
      <c r="I509" s="732">
        <f t="shared" si="371"/>
        <v>4185.535205868453</v>
      </c>
      <c r="J509" s="733">
        <f t="shared" si="372"/>
        <v>16.630769230769232</v>
      </c>
      <c r="K509" s="734">
        <f t="shared" si="373"/>
        <v>251.67417981632693</v>
      </c>
      <c r="L509" s="86"/>
      <c r="M509" s="1016" t="s">
        <v>30</v>
      </c>
      <c r="N509" s="1009"/>
      <c r="O509" s="1010"/>
      <c r="P509" s="112">
        <v>7</v>
      </c>
      <c r="Q509" s="107">
        <f>'Cél.por tricoma'!$EB$56</f>
        <v>2.8333333333333335</v>
      </c>
      <c r="R509" s="107">
        <f t="shared" si="374"/>
        <v>19.833333333333336</v>
      </c>
      <c r="S509" s="108">
        <f t="shared" si="375"/>
        <v>1631.731141388163</v>
      </c>
      <c r="T509" s="109">
        <f t="shared" si="376"/>
        <v>32362.667637531904</v>
      </c>
      <c r="U509" s="110">
        <f t="shared" si="377"/>
        <v>12.941176470588236</v>
      </c>
      <c r="V509" s="111">
        <f t="shared" si="378"/>
        <v>2500.7515901729198</v>
      </c>
      <c r="W509" s="88"/>
      <c r="X509" s="1016" t="s">
        <v>30</v>
      </c>
      <c r="Y509" s="1009"/>
      <c r="Z509" s="1010"/>
      <c r="AA509" s="112">
        <v>7</v>
      </c>
      <c r="AB509" s="107">
        <f>'Cél.por tricoma'!$EB$102</f>
        <v>2.8333333333333335</v>
      </c>
      <c r="AC509" s="107">
        <f t="shared" si="379"/>
        <v>19.833333333333336</v>
      </c>
      <c r="AD509" s="108">
        <f t="shared" si="380"/>
        <v>1223.7983560411221</v>
      </c>
      <c r="AE509" s="109">
        <f t="shared" si="381"/>
        <v>24272.000728148927</v>
      </c>
      <c r="AF509" s="110">
        <f t="shared" si="382"/>
        <v>10.95</v>
      </c>
      <c r="AG509" s="111">
        <f t="shared" si="383"/>
        <v>2216.6210710638293</v>
      </c>
      <c r="AH509" s="88"/>
      <c r="AI509" s="1016" t="s">
        <v>30</v>
      </c>
      <c r="AJ509" s="1009"/>
      <c r="AK509" s="1010"/>
      <c r="AL509" s="112">
        <v>6</v>
      </c>
      <c r="AM509" s="107">
        <f>'Cél.por tricoma'!$EB$148</f>
        <v>2.6333333333333333</v>
      </c>
      <c r="AN509" s="107">
        <f t="shared" si="384"/>
        <v>15.8</v>
      </c>
      <c r="AO509" s="108">
        <f t="shared" si="385"/>
        <v>1631.731141388163</v>
      </c>
      <c r="AP509" s="109">
        <f t="shared" si="386"/>
        <v>25781.352033932977</v>
      </c>
      <c r="AQ509" s="110">
        <f t="shared" si="387"/>
        <v>12.397727272727273</v>
      </c>
      <c r="AR509" s="111">
        <f t="shared" si="388"/>
        <v>2079.5224372008265</v>
      </c>
      <c r="AS509" s="88"/>
      <c r="AT509" s="1016" t="s">
        <v>30</v>
      </c>
      <c r="AU509" s="1009"/>
      <c r="AV509" s="1010"/>
      <c r="AW509" s="112">
        <v>4</v>
      </c>
      <c r="AX509" s="107">
        <f>'Cél.por tricoma'!$EB$194</f>
        <v>2.4</v>
      </c>
      <c r="AY509" s="107">
        <f t="shared" si="389"/>
        <v>9.6</v>
      </c>
      <c r="AZ509" s="108">
        <f t="shared" si="390"/>
        <v>1631.731141388163</v>
      </c>
      <c r="BA509" s="109">
        <f t="shared" si="391"/>
        <v>15664.618957326364</v>
      </c>
      <c r="BB509" s="110">
        <f t="shared" si="392"/>
        <v>14.887323943661972</v>
      </c>
      <c r="BC509" s="111">
        <f t="shared" si="393"/>
        <v>1052.2118694135968</v>
      </c>
      <c r="BD509" s="88"/>
      <c r="BE509" s="1016" t="s">
        <v>30</v>
      </c>
      <c r="BF509" s="1009"/>
      <c r="BG509" s="1010"/>
      <c r="BH509" s="112">
        <v>4</v>
      </c>
      <c r="BI509" s="196">
        <f>'Cél.por tricoma'!EB240</f>
        <v>2.3636363636363638</v>
      </c>
      <c r="BJ509" s="107">
        <f t="shared" si="400"/>
        <v>9.454545454545455</v>
      </c>
      <c r="BK509" s="108">
        <f t="shared" si="394"/>
        <v>1631.731141388163</v>
      </c>
      <c r="BL509" s="109">
        <f t="shared" ref="BL509:BL545" si="402">BJ509*BK509</f>
        <v>15427.276245851725</v>
      </c>
      <c r="BM509" s="112">
        <f t="shared" si="395"/>
        <v>9.3418803418803424</v>
      </c>
      <c r="BN509" s="111">
        <f t="shared" si="396"/>
        <v>1651.4101745330756</v>
      </c>
      <c r="BO509" s="88"/>
      <c r="BP509" s="1016" t="s">
        <v>30</v>
      </c>
      <c r="BQ509" s="1009"/>
      <c r="BR509" s="1010"/>
      <c r="BS509" s="112">
        <v>0</v>
      </c>
      <c r="BT509" s="196">
        <f>'Cél.por tricoma'!EB286</f>
        <v>3.3333333333333335</v>
      </c>
      <c r="BU509" s="107">
        <f t="shared" si="401"/>
        <v>0</v>
      </c>
      <c r="BV509" s="108">
        <f t="shared" si="397"/>
        <v>1631.731141388163</v>
      </c>
      <c r="BW509" s="109">
        <f t="shared" ref="BW509:BW545" si="403">BU509*BV509</f>
        <v>0</v>
      </c>
      <c r="BX509" s="112">
        <f t="shared" si="398"/>
        <v>11.51685393258427</v>
      </c>
      <c r="BY509" s="111">
        <f t="shared" si="399"/>
        <v>0</v>
      </c>
      <c r="BZ509" s="1018"/>
      <c r="CA509" s="88"/>
      <c r="CB509" s="88"/>
      <c r="CC509" s="89"/>
      <c r="CD509" s="89"/>
      <c r="CE509" s="89"/>
      <c r="CF509" s="89"/>
      <c r="CG509" s="89"/>
      <c r="CH509" s="89"/>
      <c r="CI509" s="89"/>
      <c r="CJ509" s="89"/>
      <c r="CK509" s="89"/>
      <c r="CL509" s="89"/>
      <c r="CM509" s="89"/>
      <c r="CN509" s="89"/>
      <c r="CO509" s="89"/>
      <c r="CP509" s="89"/>
      <c r="CQ509" s="89"/>
      <c r="CR509" s="89"/>
      <c r="CS509" s="89"/>
      <c r="CT509" s="89"/>
    </row>
    <row r="510" spans="1:98" ht="15.75" customHeight="1">
      <c r="A510" s="1018"/>
      <c r="B510" s="1031" t="s">
        <v>39</v>
      </c>
      <c r="C510" s="1032"/>
      <c r="D510" s="1033"/>
      <c r="E510" s="736">
        <v>0</v>
      </c>
      <c r="F510" s="738">
        <v>1</v>
      </c>
      <c r="G510" s="730">
        <f t="shared" si="369"/>
        <v>0</v>
      </c>
      <c r="H510" s="731">
        <f t="shared" si="370"/>
        <v>392.39392555016752</v>
      </c>
      <c r="I510" s="732">
        <f t="shared" si="371"/>
        <v>0</v>
      </c>
      <c r="J510" s="733">
        <f t="shared" si="372"/>
        <v>16.630769230769232</v>
      </c>
      <c r="K510" s="734">
        <f t="shared" si="373"/>
        <v>0</v>
      </c>
      <c r="L510" s="86"/>
      <c r="M510" s="1015" t="s">
        <v>39</v>
      </c>
      <c r="N510" s="1009"/>
      <c r="O510" s="1010"/>
      <c r="P510" s="112">
        <v>2</v>
      </c>
      <c r="Q510" s="115">
        <v>1</v>
      </c>
      <c r="R510" s="107">
        <f t="shared" si="374"/>
        <v>2</v>
      </c>
      <c r="S510" s="108">
        <f t="shared" si="375"/>
        <v>1631.731141388163</v>
      </c>
      <c r="T510" s="109">
        <f t="shared" si="376"/>
        <v>3263.462282776326</v>
      </c>
      <c r="U510" s="110">
        <f t="shared" si="377"/>
        <v>12.941176470588236</v>
      </c>
      <c r="V510" s="111">
        <f t="shared" si="378"/>
        <v>252.17663094180699</v>
      </c>
      <c r="W510" s="88"/>
      <c r="X510" s="1015" t="s">
        <v>39</v>
      </c>
      <c r="Y510" s="1009"/>
      <c r="Z510" s="1010"/>
      <c r="AA510" s="112">
        <v>6</v>
      </c>
      <c r="AB510" s="115">
        <v>1</v>
      </c>
      <c r="AC510" s="107">
        <f t="shared" si="379"/>
        <v>6</v>
      </c>
      <c r="AD510" s="108">
        <f t="shared" si="380"/>
        <v>1223.7983560411221</v>
      </c>
      <c r="AE510" s="109">
        <f t="shared" si="381"/>
        <v>7342.7901362467328</v>
      </c>
      <c r="AF510" s="110">
        <f t="shared" si="382"/>
        <v>10.95</v>
      </c>
      <c r="AG510" s="111">
        <f t="shared" si="383"/>
        <v>670.57444166636833</v>
      </c>
      <c r="AH510" s="88"/>
      <c r="AI510" s="1015" t="s">
        <v>39</v>
      </c>
      <c r="AJ510" s="1009"/>
      <c r="AK510" s="1010"/>
      <c r="AL510" s="112">
        <v>9</v>
      </c>
      <c r="AM510" s="115">
        <v>1</v>
      </c>
      <c r="AN510" s="107">
        <f t="shared" si="384"/>
        <v>9</v>
      </c>
      <c r="AO510" s="108">
        <f t="shared" si="385"/>
        <v>1631.731141388163</v>
      </c>
      <c r="AP510" s="109">
        <f t="shared" si="386"/>
        <v>14685.580272493467</v>
      </c>
      <c r="AQ510" s="110">
        <f t="shared" si="387"/>
        <v>12.397727272727273</v>
      </c>
      <c r="AR510" s="111">
        <f t="shared" si="388"/>
        <v>1184.5380971397112</v>
      </c>
      <c r="AS510" s="88"/>
      <c r="AT510" s="1015" t="s">
        <v>39</v>
      </c>
      <c r="AU510" s="1009"/>
      <c r="AV510" s="1010"/>
      <c r="AW510" s="112">
        <v>2</v>
      </c>
      <c r="AX510" s="115">
        <v>1</v>
      </c>
      <c r="AY510" s="107">
        <f t="shared" si="389"/>
        <v>2</v>
      </c>
      <c r="AZ510" s="108">
        <f t="shared" si="390"/>
        <v>1631.731141388163</v>
      </c>
      <c r="BA510" s="109">
        <f t="shared" si="391"/>
        <v>3263.462282776326</v>
      </c>
      <c r="BB510" s="110">
        <f t="shared" si="392"/>
        <v>14.887323943661972</v>
      </c>
      <c r="BC510" s="111">
        <f t="shared" si="393"/>
        <v>219.21080612783268</v>
      </c>
      <c r="BD510" s="88"/>
      <c r="BE510" s="1015" t="s">
        <v>39</v>
      </c>
      <c r="BF510" s="1009"/>
      <c r="BG510" s="1010"/>
      <c r="BH510" s="112">
        <v>5</v>
      </c>
      <c r="BI510" s="197">
        <f>'Cél.por tricoma'!EB241</f>
        <v>1</v>
      </c>
      <c r="BJ510" s="107">
        <f t="shared" si="400"/>
        <v>5</v>
      </c>
      <c r="BK510" s="108">
        <f t="shared" si="394"/>
        <v>1631.731141388163</v>
      </c>
      <c r="BL510" s="109">
        <f t="shared" si="402"/>
        <v>8158.6557069408154</v>
      </c>
      <c r="BM510" s="112">
        <f t="shared" si="395"/>
        <v>9.3418803418803424</v>
      </c>
      <c r="BN510" s="111">
        <f t="shared" si="396"/>
        <v>873.34191922422269</v>
      </c>
      <c r="BO510" s="88"/>
      <c r="BP510" s="1016" t="s">
        <v>39</v>
      </c>
      <c r="BQ510" s="1009"/>
      <c r="BR510" s="1010"/>
      <c r="BS510" s="112">
        <v>2</v>
      </c>
      <c r="BT510" s="197">
        <f>'Cél.por tricoma'!EB287</f>
        <v>1</v>
      </c>
      <c r="BU510" s="107">
        <f t="shared" si="401"/>
        <v>2</v>
      </c>
      <c r="BV510" s="108">
        <f t="shared" si="397"/>
        <v>1631.731141388163</v>
      </c>
      <c r="BW510" s="109">
        <f t="shared" si="403"/>
        <v>3263.462282776326</v>
      </c>
      <c r="BX510" s="112">
        <f t="shared" si="398"/>
        <v>11.51685393258427</v>
      </c>
      <c r="BY510" s="111">
        <f t="shared" si="399"/>
        <v>283.36404211423707</v>
      </c>
      <c r="BZ510" s="1018"/>
      <c r="CA510" s="88"/>
      <c r="CB510" s="88"/>
      <c r="CC510" s="89"/>
      <c r="CD510" s="89"/>
      <c r="CE510" s="89"/>
      <c r="CF510" s="89"/>
      <c r="CG510" s="89"/>
      <c r="CH510" s="89"/>
      <c r="CI510" s="89"/>
      <c r="CJ510" s="89"/>
      <c r="CK510" s="89"/>
      <c r="CL510" s="89"/>
      <c r="CM510" s="89"/>
      <c r="CN510" s="89"/>
      <c r="CO510" s="89"/>
      <c r="CP510" s="89"/>
      <c r="CQ510" s="89"/>
      <c r="CR510" s="89"/>
      <c r="CS510" s="89"/>
      <c r="CT510" s="89"/>
    </row>
    <row r="511" spans="1:98" ht="15.75" customHeight="1">
      <c r="A511" s="1018"/>
      <c r="B511" s="1034" t="s">
        <v>259</v>
      </c>
      <c r="C511" s="1032"/>
      <c r="D511" s="1033"/>
      <c r="E511" s="736">
        <v>1</v>
      </c>
      <c r="F511" s="738">
        <v>1</v>
      </c>
      <c r="G511" s="730">
        <f t="shared" si="369"/>
        <v>1</v>
      </c>
      <c r="H511" s="731">
        <f t="shared" si="370"/>
        <v>392.39392555016752</v>
      </c>
      <c r="I511" s="732">
        <f t="shared" si="371"/>
        <v>392.39392555016752</v>
      </c>
      <c r="J511" s="733">
        <f t="shared" si="372"/>
        <v>16.630769230769232</v>
      </c>
      <c r="K511" s="734">
        <f t="shared" si="373"/>
        <v>23.594454357780656</v>
      </c>
      <c r="L511" s="86"/>
      <c r="M511" s="1016" t="s">
        <v>259</v>
      </c>
      <c r="N511" s="1009"/>
      <c r="O511" s="1010"/>
      <c r="P511" s="112">
        <v>63</v>
      </c>
      <c r="Q511" s="115">
        <v>1</v>
      </c>
      <c r="R511" s="107">
        <f t="shared" si="374"/>
        <v>63</v>
      </c>
      <c r="S511" s="108">
        <f t="shared" si="375"/>
        <v>1631.731141388163</v>
      </c>
      <c r="T511" s="109">
        <f t="shared" si="376"/>
        <v>102799.06190745426</v>
      </c>
      <c r="U511" s="110">
        <f t="shared" si="377"/>
        <v>12.941176470588236</v>
      </c>
      <c r="V511" s="111">
        <f t="shared" si="378"/>
        <v>7943.5638746669201</v>
      </c>
      <c r="W511" s="88"/>
      <c r="X511" s="1016" t="s">
        <v>259</v>
      </c>
      <c r="Y511" s="1009"/>
      <c r="Z511" s="1010"/>
      <c r="AA511" s="112">
        <v>39</v>
      </c>
      <c r="AB511" s="115">
        <v>1</v>
      </c>
      <c r="AC511" s="107">
        <f t="shared" si="379"/>
        <v>39</v>
      </c>
      <c r="AD511" s="108">
        <f t="shared" si="380"/>
        <v>1223.7983560411221</v>
      </c>
      <c r="AE511" s="109">
        <f t="shared" si="381"/>
        <v>47728.135885603762</v>
      </c>
      <c r="AF511" s="110">
        <f t="shared" si="382"/>
        <v>10.95</v>
      </c>
      <c r="AG511" s="111">
        <f t="shared" si="383"/>
        <v>4358.7338708313937</v>
      </c>
      <c r="AH511" s="88"/>
      <c r="AI511" s="1016" t="s">
        <v>259</v>
      </c>
      <c r="AJ511" s="1009"/>
      <c r="AK511" s="1010"/>
      <c r="AL511" s="112">
        <v>60</v>
      </c>
      <c r="AM511" s="115">
        <v>1</v>
      </c>
      <c r="AN511" s="107">
        <f t="shared" si="384"/>
        <v>60</v>
      </c>
      <c r="AO511" s="108">
        <f t="shared" si="385"/>
        <v>1631.731141388163</v>
      </c>
      <c r="AP511" s="109">
        <f t="shared" si="386"/>
        <v>97903.868483289785</v>
      </c>
      <c r="AQ511" s="110">
        <f t="shared" si="387"/>
        <v>12.397727272727273</v>
      </c>
      <c r="AR511" s="111">
        <f t="shared" si="388"/>
        <v>7896.9206475980754</v>
      </c>
      <c r="AS511" s="88"/>
      <c r="AT511" s="1016" t="s">
        <v>259</v>
      </c>
      <c r="AU511" s="1009"/>
      <c r="AV511" s="1010"/>
      <c r="AW511" s="112">
        <v>7</v>
      </c>
      <c r="AX511" s="115">
        <v>1</v>
      </c>
      <c r="AY511" s="107">
        <f t="shared" si="389"/>
        <v>7</v>
      </c>
      <c r="AZ511" s="108">
        <f t="shared" si="390"/>
        <v>1631.731141388163</v>
      </c>
      <c r="BA511" s="109">
        <f t="shared" si="391"/>
        <v>11422.117989717141</v>
      </c>
      <c r="BB511" s="110">
        <f t="shared" si="392"/>
        <v>14.887323943661972</v>
      </c>
      <c r="BC511" s="111">
        <f t="shared" si="393"/>
        <v>767.23782144741438</v>
      </c>
      <c r="BD511" s="88"/>
      <c r="BE511" s="1016" t="s">
        <v>259</v>
      </c>
      <c r="BF511" s="1009"/>
      <c r="BG511" s="1010"/>
      <c r="BH511" s="112">
        <v>27</v>
      </c>
      <c r="BI511" s="197">
        <f>'Cél.por tricoma'!EB242</f>
        <v>1</v>
      </c>
      <c r="BJ511" s="107">
        <f t="shared" si="400"/>
        <v>27</v>
      </c>
      <c r="BK511" s="108">
        <f t="shared" si="394"/>
        <v>1631.731141388163</v>
      </c>
      <c r="BL511" s="109">
        <f t="shared" si="402"/>
        <v>44056.7408174804</v>
      </c>
      <c r="BM511" s="112">
        <f t="shared" si="395"/>
        <v>9.3418803418803424</v>
      </c>
      <c r="BN511" s="111">
        <f t="shared" si="396"/>
        <v>4716.0463638108022</v>
      </c>
      <c r="BO511" s="88"/>
      <c r="BP511" s="1016" t="s">
        <v>259</v>
      </c>
      <c r="BQ511" s="1009"/>
      <c r="BR511" s="1010"/>
      <c r="BS511" s="112">
        <v>3</v>
      </c>
      <c r="BT511" s="197">
        <f>'Cél.por tricoma'!EB288</f>
        <v>1</v>
      </c>
      <c r="BU511" s="107">
        <f t="shared" si="401"/>
        <v>3</v>
      </c>
      <c r="BV511" s="108">
        <f t="shared" si="397"/>
        <v>1631.731141388163</v>
      </c>
      <c r="BW511" s="109">
        <f t="shared" si="403"/>
        <v>4895.1934241644885</v>
      </c>
      <c r="BX511" s="112">
        <f t="shared" si="398"/>
        <v>11.51685393258427</v>
      </c>
      <c r="BY511" s="111">
        <f t="shared" si="399"/>
        <v>425.04606317135557</v>
      </c>
      <c r="BZ511" s="1018"/>
      <c r="CA511" s="88"/>
      <c r="CB511" s="88"/>
      <c r="CC511" s="89"/>
      <c r="CD511" s="89"/>
      <c r="CE511" s="89"/>
      <c r="CF511" s="89"/>
      <c r="CG511" s="89"/>
      <c r="CH511" s="89"/>
      <c r="CI511" s="89"/>
      <c r="CJ511" s="89"/>
      <c r="CK511" s="89"/>
      <c r="CL511" s="89"/>
      <c r="CM511" s="89"/>
      <c r="CN511" s="89"/>
      <c r="CO511" s="89"/>
      <c r="CP511" s="89"/>
      <c r="CQ511" s="89"/>
      <c r="CR511" s="89"/>
      <c r="CS511" s="89"/>
      <c r="CT511" s="89"/>
    </row>
    <row r="512" spans="1:98" ht="15.75" customHeight="1">
      <c r="A512" s="1018"/>
      <c r="B512" s="1034" t="s">
        <v>43</v>
      </c>
      <c r="C512" s="1032"/>
      <c r="D512" s="1033"/>
      <c r="E512" s="736">
        <v>0</v>
      </c>
      <c r="F512" s="738">
        <v>1</v>
      </c>
      <c r="G512" s="730">
        <f t="shared" si="369"/>
        <v>0</v>
      </c>
      <c r="H512" s="731">
        <f t="shared" si="370"/>
        <v>392.39392555016752</v>
      </c>
      <c r="I512" s="732">
        <f t="shared" si="371"/>
        <v>0</v>
      </c>
      <c r="J512" s="733">
        <f t="shared" si="372"/>
        <v>16.630769230769232</v>
      </c>
      <c r="K512" s="734">
        <f t="shared" si="373"/>
        <v>0</v>
      </c>
      <c r="L512" s="86"/>
      <c r="M512" s="1016" t="s">
        <v>43</v>
      </c>
      <c r="N512" s="1009"/>
      <c r="O512" s="1010"/>
      <c r="P512" s="112">
        <v>4</v>
      </c>
      <c r="Q512" s="115">
        <v>1</v>
      </c>
      <c r="R512" s="107">
        <f t="shared" si="374"/>
        <v>4</v>
      </c>
      <c r="S512" s="108">
        <f t="shared" si="375"/>
        <v>1631.731141388163</v>
      </c>
      <c r="T512" s="109">
        <f t="shared" si="376"/>
        <v>6526.924565552652</v>
      </c>
      <c r="U512" s="110">
        <f t="shared" si="377"/>
        <v>12.941176470588236</v>
      </c>
      <c r="V512" s="111">
        <f t="shared" si="378"/>
        <v>504.35326188361398</v>
      </c>
      <c r="W512" s="88"/>
      <c r="X512" s="1016" t="s">
        <v>43</v>
      </c>
      <c r="Y512" s="1009"/>
      <c r="Z512" s="1010"/>
      <c r="AA512" s="112">
        <v>7</v>
      </c>
      <c r="AB512" s="115">
        <v>1</v>
      </c>
      <c r="AC512" s="107">
        <f t="shared" si="379"/>
        <v>7</v>
      </c>
      <c r="AD512" s="108">
        <f t="shared" si="380"/>
        <v>1223.7983560411221</v>
      </c>
      <c r="AE512" s="109">
        <f t="shared" si="381"/>
        <v>8566.588492287854</v>
      </c>
      <c r="AF512" s="110">
        <f t="shared" si="382"/>
        <v>10.95</v>
      </c>
      <c r="AG512" s="111">
        <f t="shared" si="383"/>
        <v>782.33684861076301</v>
      </c>
      <c r="AH512" s="88"/>
      <c r="AI512" s="1016" t="s">
        <v>43</v>
      </c>
      <c r="AJ512" s="1009"/>
      <c r="AK512" s="1010"/>
      <c r="AL512" s="112">
        <v>10</v>
      </c>
      <c r="AM512" s="115">
        <v>1</v>
      </c>
      <c r="AN512" s="107">
        <f t="shared" si="384"/>
        <v>10</v>
      </c>
      <c r="AO512" s="108">
        <f t="shared" si="385"/>
        <v>1631.731141388163</v>
      </c>
      <c r="AP512" s="109">
        <f t="shared" si="386"/>
        <v>16317.311413881631</v>
      </c>
      <c r="AQ512" s="110">
        <f t="shared" si="387"/>
        <v>12.397727272727273</v>
      </c>
      <c r="AR512" s="111">
        <f t="shared" si="388"/>
        <v>1316.1534412663459</v>
      </c>
      <c r="AS512" s="88"/>
      <c r="AT512" s="1016" t="s">
        <v>43</v>
      </c>
      <c r="AU512" s="1009"/>
      <c r="AV512" s="1010"/>
      <c r="AW512" s="112">
        <v>7</v>
      </c>
      <c r="AX512" s="115">
        <v>1</v>
      </c>
      <c r="AY512" s="107">
        <f t="shared" si="389"/>
        <v>7</v>
      </c>
      <c r="AZ512" s="108">
        <f t="shared" si="390"/>
        <v>1631.731141388163</v>
      </c>
      <c r="BA512" s="109">
        <f t="shared" si="391"/>
        <v>11422.117989717141</v>
      </c>
      <c r="BB512" s="110">
        <f t="shared" si="392"/>
        <v>14.887323943661972</v>
      </c>
      <c r="BC512" s="111">
        <f t="shared" si="393"/>
        <v>767.23782144741438</v>
      </c>
      <c r="BD512" s="88"/>
      <c r="BE512" s="1016" t="s">
        <v>43</v>
      </c>
      <c r="BF512" s="1009"/>
      <c r="BG512" s="1010"/>
      <c r="BH512" s="112">
        <v>8</v>
      </c>
      <c r="BI512" s="197">
        <f>'Cél.por tricoma'!EB243</f>
        <v>1</v>
      </c>
      <c r="BJ512" s="107">
        <f t="shared" si="400"/>
        <v>8</v>
      </c>
      <c r="BK512" s="108">
        <f t="shared" si="394"/>
        <v>1631.731141388163</v>
      </c>
      <c r="BL512" s="109">
        <f t="shared" si="402"/>
        <v>13053.849131105304</v>
      </c>
      <c r="BM512" s="112">
        <f t="shared" si="395"/>
        <v>9.3418803418803424</v>
      </c>
      <c r="BN512" s="111">
        <f t="shared" si="396"/>
        <v>1397.3470707587562</v>
      </c>
      <c r="BO512" s="88"/>
      <c r="BP512" s="1016" t="s">
        <v>43</v>
      </c>
      <c r="BQ512" s="1009"/>
      <c r="BR512" s="1010"/>
      <c r="BS512" s="112">
        <v>3</v>
      </c>
      <c r="BT512" s="197">
        <f>'Cél.por tricoma'!EB289</f>
        <v>1</v>
      </c>
      <c r="BU512" s="107">
        <f t="shared" si="401"/>
        <v>3</v>
      </c>
      <c r="BV512" s="108">
        <f t="shared" si="397"/>
        <v>1631.731141388163</v>
      </c>
      <c r="BW512" s="109">
        <f t="shared" si="403"/>
        <v>4895.1934241644885</v>
      </c>
      <c r="BX512" s="112">
        <f t="shared" si="398"/>
        <v>11.51685393258427</v>
      </c>
      <c r="BY512" s="111">
        <f t="shared" si="399"/>
        <v>425.04606317135557</v>
      </c>
      <c r="BZ512" s="1018"/>
      <c r="CA512" s="88"/>
      <c r="CB512" s="88"/>
      <c r="CC512" s="89"/>
      <c r="CD512" s="89"/>
      <c r="CE512" s="89"/>
      <c r="CF512" s="89"/>
      <c r="CG512" s="89"/>
      <c r="CH512" s="89"/>
      <c r="CI512" s="89"/>
      <c r="CJ512" s="89"/>
      <c r="CK512" s="89"/>
      <c r="CL512" s="89"/>
      <c r="CM512" s="89"/>
      <c r="CN512" s="89"/>
      <c r="CO512" s="89"/>
      <c r="CP512" s="89"/>
      <c r="CQ512" s="89"/>
      <c r="CR512" s="89"/>
      <c r="CS512" s="89"/>
      <c r="CT512" s="89"/>
    </row>
    <row r="513" spans="1:98" ht="15.75" customHeight="1">
      <c r="A513" s="1018"/>
      <c r="B513" s="1034" t="s">
        <v>63</v>
      </c>
      <c r="C513" s="1032"/>
      <c r="D513" s="1033"/>
      <c r="E513" s="736">
        <v>0</v>
      </c>
      <c r="F513" s="738">
        <v>1</v>
      </c>
      <c r="G513" s="730">
        <f t="shared" si="369"/>
        <v>0</v>
      </c>
      <c r="H513" s="731">
        <f t="shared" si="370"/>
        <v>392.39392555016752</v>
      </c>
      <c r="I513" s="732">
        <f t="shared" si="371"/>
        <v>0</v>
      </c>
      <c r="J513" s="733">
        <f t="shared" si="372"/>
        <v>16.630769230769232</v>
      </c>
      <c r="K513" s="734">
        <f t="shared" si="373"/>
        <v>0</v>
      </c>
      <c r="L513" s="86"/>
      <c r="M513" s="1016" t="s">
        <v>63</v>
      </c>
      <c r="N513" s="1009"/>
      <c r="O513" s="1010"/>
      <c r="P513" s="112">
        <v>31</v>
      </c>
      <c r="Q513" s="115">
        <v>1</v>
      </c>
      <c r="R513" s="107">
        <f t="shared" si="374"/>
        <v>31</v>
      </c>
      <c r="S513" s="108">
        <f t="shared" si="375"/>
        <v>1631.731141388163</v>
      </c>
      <c r="T513" s="109">
        <f t="shared" si="376"/>
        <v>50583.665383033054</v>
      </c>
      <c r="U513" s="110">
        <f t="shared" si="377"/>
        <v>12.941176470588236</v>
      </c>
      <c r="V513" s="111">
        <f t="shared" si="378"/>
        <v>3908.7377795980087</v>
      </c>
      <c r="W513" s="88"/>
      <c r="X513" s="1016" t="s">
        <v>63</v>
      </c>
      <c r="Y513" s="1009"/>
      <c r="Z513" s="1010"/>
      <c r="AA513" s="112">
        <v>12</v>
      </c>
      <c r="AB513" s="115">
        <v>1</v>
      </c>
      <c r="AC513" s="107">
        <f t="shared" si="379"/>
        <v>12</v>
      </c>
      <c r="AD513" s="108">
        <f t="shared" si="380"/>
        <v>1223.7983560411221</v>
      </c>
      <c r="AE513" s="109">
        <f t="shared" si="381"/>
        <v>14685.580272493466</v>
      </c>
      <c r="AF513" s="110">
        <f t="shared" si="382"/>
        <v>10.95</v>
      </c>
      <c r="AG513" s="111">
        <f t="shared" si="383"/>
        <v>1341.1488833327367</v>
      </c>
      <c r="AH513" s="88"/>
      <c r="AI513" s="1016" t="s">
        <v>63</v>
      </c>
      <c r="AJ513" s="1009"/>
      <c r="AK513" s="1010"/>
      <c r="AL513" s="112">
        <v>15</v>
      </c>
      <c r="AM513" s="115">
        <v>1</v>
      </c>
      <c r="AN513" s="107">
        <f t="shared" si="384"/>
        <v>15</v>
      </c>
      <c r="AO513" s="108">
        <f t="shared" si="385"/>
        <v>1631.731141388163</v>
      </c>
      <c r="AP513" s="109">
        <f t="shared" si="386"/>
        <v>24475.967120822446</v>
      </c>
      <c r="AQ513" s="110">
        <f t="shared" si="387"/>
        <v>12.397727272727273</v>
      </c>
      <c r="AR513" s="111">
        <f t="shared" si="388"/>
        <v>1974.2301618995189</v>
      </c>
      <c r="AS513" s="88"/>
      <c r="AT513" s="1016" t="s">
        <v>63</v>
      </c>
      <c r="AU513" s="1009"/>
      <c r="AV513" s="1010"/>
      <c r="AW513" s="112">
        <v>4</v>
      </c>
      <c r="AX513" s="115">
        <v>1</v>
      </c>
      <c r="AY513" s="107">
        <f t="shared" si="389"/>
        <v>4</v>
      </c>
      <c r="AZ513" s="108">
        <f t="shared" si="390"/>
        <v>1631.731141388163</v>
      </c>
      <c r="BA513" s="109">
        <f t="shared" si="391"/>
        <v>6526.924565552652</v>
      </c>
      <c r="BB513" s="110">
        <f t="shared" si="392"/>
        <v>14.887323943661972</v>
      </c>
      <c r="BC513" s="111">
        <f t="shared" si="393"/>
        <v>438.42161225566537</v>
      </c>
      <c r="BD513" s="88"/>
      <c r="BE513" s="1016" t="s">
        <v>63</v>
      </c>
      <c r="BF513" s="1009"/>
      <c r="BG513" s="1010"/>
      <c r="BH513" s="112">
        <v>13</v>
      </c>
      <c r="BI513" s="197">
        <f>'Cél.por tricoma'!EB244</f>
        <v>1</v>
      </c>
      <c r="BJ513" s="107">
        <f t="shared" si="400"/>
        <v>13</v>
      </c>
      <c r="BK513" s="108">
        <f t="shared" si="394"/>
        <v>1631.731141388163</v>
      </c>
      <c r="BL513" s="109">
        <f t="shared" si="402"/>
        <v>21212.504838046119</v>
      </c>
      <c r="BM513" s="112">
        <f t="shared" si="395"/>
        <v>9.3418803418803424</v>
      </c>
      <c r="BN513" s="111">
        <f t="shared" si="396"/>
        <v>2270.6889899829789</v>
      </c>
      <c r="BO513" s="88"/>
      <c r="BP513" s="1016" t="s">
        <v>63</v>
      </c>
      <c r="BQ513" s="1009"/>
      <c r="BR513" s="1010"/>
      <c r="BS513" s="112">
        <v>3</v>
      </c>
      <c r="BT513" s="197">
        <f>'Cél.por tricoma'!EB290</f>
        <v>1</v>
      </c>
      <c r="BU513" s="107">
        <f t="shared" si="401"/>
        <v>3</v>
      </c>
      <c r="BV513" s="108">
        <f t="shared" si="397"/>
        <v>1631.731141388163</v>
      </c>
      <c r="BW513" s="109">
        <f t="shared" si="403"/>
        <v>4895.1934241644885</v>
      </c>
      <c r="BX513" s="112">
        <f t="shared" si="398"/>
        <v>11.51685393258427</v>
      </c>
      <c r="BY513" s="111">
        <f t="shared" si="399"/>
        <v>425.04606317135557</v>
      </c>
      <c r="BZ513" s="1018"/>
      <c r="CA513" s="88"/>
      <c r="CB513" s="88"/>
      <c r="CC513" s="89"/>
      <c r="CD513" s="89"/>
      <c r="CE513" s="89"/>
      <c r="CF513" s="89"/>
      <c r="CG513" s="89"/>
      <c r="CH513" s="89"/>
      <c r="CI513" s="89"/>
      <c r="CJ513" s="89"/>
      <c r="CK513" s="89"/>
      <c r="CL513" s="89"/>
      <c r="CM513" s="89"/>
      <c r="CN513" s="89"/>
      <c r="CO513" s="89"/>
      <c r="CP513" s="89"/>
      <c r="CQ513" s="89"/>
      <c r="CR513" s="89"/>
      <c r="CS513" s="89"/>
      <c r="CT513" s="89"/>
    </row>
    <row r="514" spans="1:98" ht="15.75" customHeight="1">
      <c r="A514" s="1018"/>
      <c r="B514" s="1034" t="s">
        <v>166</v>
      </c>
      <c r="C514" s="1032"/>
      <c r="D514" s="1033"/>
      <c r="E514" s="736">
        <v>7</v>
      </c>
      <c r="F514" s="730">
        <f>'Cél.por tricoma'!$EB$15</f>
        <v>20.8</v>
      </c>
      <c r="G514" s="730">
        <f t="shared" si="369"/>
        <v>145.6</v>
      </c>
      <c r="H514" s="731">
        <f t="shared" si="370"/>
        <v>392.39392555016752</v>
      </c>
      <c r="I514" s="732">
        <f t="shared" si="371"/>
        <v>57132.555560104389</v>
      </c>
      <c r="J514" s="733">
        <f t="shared" si="372"/>
        <v>16.630769230769232</v>
      </c>
      <c r="K514" s="734">
        <f t="shared" si="373"/>
        <v>3435.352554492863</v>
      </c>
      <c r="L514" s="86"/>
      <c r="M514" s="1016" t="s">
        <v>166</v>
      </c>
      <c r="N514" s="1009"/>
      <c r="O514" s="1010"/>
      <c r="P514" s="112">
        <v>2</v>
      </c>
      <c r="Q514" s="107">
        <f>'Cél.por tricoma'!$EB$61</f>
        <v>27.142857142857142</v>
      </c>
      <c r="R514" s="107">
        <f t="shared" si="374"/>
        <v>54.285714285714285</v>
      </c>
      <c r="S514" s="108">
        <f t="shared" si="375"/>
        <v>1631.731141388163</v>
      </c>
      <c r="T514" s="109">
        <f t="shared" si="376"/>
        <v>88579.690532500274</v>
      </c>
      <c r="U514" s="110">
        <f t="shared" si="377"/>
        <v>12.941176470588236</v>
      </c>
      <c r="V514" s="111">
        <f t="shared" si="378"/>
        <v>6844.7942684204754</v>
      </c>
      <c r="W514" s="88"/>
      <c r="X514" s="1016" t="s">
        <v>166</v>
      </c>
      <c r="Y514" s="1009"/>
      <c r="Z514" s="1010"/>
      <c r="AA514" s="112">
        <v>6</v>
      </c>
      <c r="AB514" s="107">
        <f>'Cél.por tricoma'!$EB$107</f>
        <v>13.727272727272727</v>
      </c>
      <c r="AC514" s="107">
        <f t="shared" si="379"/>
        <v>82.36363636363636</v>
      </c>
      <c r="AD514" s="108">
        <f t="shared" si="380"/>
        <v>1223.7983560411221</v>
      </c>
      <c r="AE514" s="109">
        <f t="shared" si="381"/>
        <v>100796.48277938696</v>
      </c>
      <c r="AF514" s="110">
        <f t="shared" si="382"/>
        <v>10.95</v>
      </c>
      <c r="AG514" s="111">
        <f t="shared" si="383"/>
        <v>9205.1582446928733</v>
      </c>
      <c r="AH514" s="88"/>
      <c r="AI514" s="1016" t="s">
        <v>166</v>
      </c>
      <c r="AJ514" s="1009"/>
      <c r="AK514" s="1010"/>
      <c r="AL514" s="112">
        <v>7</v>
      </c>
      <c r="AM514" s="107">
        <f>'Cél.por tricoma'!$EB$153</f>
        <v>12.111111111111111</v>
      </c>
      <c r="AN514" s="107">
        <f t="shared" si="384"/>
        <v>84.777777777777771</v>
      </c>
      <c r="AO514" s="108">
        <f t="shared" si="385"/>
        <v>1631.731141388163</v>
      </c>
      <c r="AP514" s="109">
        <f t="shared" si="386"/>
        <v>138334.54009768536</v>
      </c>
      <c r="AQ514" s="110">
        <f t="shared" si="387"/>
        <v>12.397727272727273</v>
      </c>
      <c r="AR514" s="111">
        <f t="shared" si="388"/>
        <v>11158.056396513575</v>
      </c>
      <c r="AS514" s="88"/>
      <c r="AT514" s="1016" t="s">
        <v>166</v>
      </c>
      <c r="AU514" s="1009"/>
      <c r="AV514" s="1010"/>
      <c r="AW514" s="112">
        <v>1</v>
      </c>
      <c r="AX514" s="107">
        <f>'Cél.por tricoma'!$EB$199</f>
        <v>25.5</v>
      </c>
      <c r="AY514" s="107">
        <f t="shared" si="389"/>
        <v>25.5</v>
      </c>
      <c r="AZ514" s="108">
        <f t="shared" si="390"/>
        <v>1631.731141388163</v>
      </c>
      <c r="BA514" s="109">
        <f t="shared" si="391"/>
        <v>41609.144105398154</v>
      </c>
      <c r="BB514" s="110">
        <f t="shared" si="392"/>
        <v>14.887323943661972</v>
      </c>
      <c r="BC514" s="111">
        <f t="shared" si="393"/>
        <v>2794.9377781298667</v>
      </c>
      <c r="BD514" s="88"/>
      <c r="BE514" s="1016" t="s">
        <v>166</v>
      </c>
      <c r="BF514" s="1009"/>
      <c r="BG514" s="1010"/>
      <c r="BH514" s="112">
        <v>7</v>
      </c>
      <c r="BI514" s="196">
        <f>'Cél.por tricoma'!EB245</f>
        <v>23.789473684210527</v>
      </c>
      <c r="BJ514" s="107">
        <f t="shared" si="400"/>
        <v>166.5263157894737</v>
      </c>
      <c r="BK514" s="108">
        <f t="shared" si="394"/>
        <v>1631.731141388163</v>
      </c>
      <c r="BL514" s="109">
        <f t="shared" si="402"/>
        <v>271726.17533432361</v>
      </c>
      <c r="BM514" s="112">
        <f t="shared" si="395"/>
        <v>9.3418803418803424</v>
      </c>
      <c r="BN514" s="111">
        <f t="shared" si="396"/>
        <v>29086.882446583586</v>
      </c>
      <c r="BO514" s="88"/>
      <c r="BP514" s="1016" t="s">
        <v>166</v>
      </c>
      <c r="BQ514" s="1009"/>
      <c r="BR514" s="1010"/>
      <c r="BS514" s="112">
        <v>1</v>
      </c>
      <c r="BT514" s="196">
        <f>'Cél.por tricoma'!EB291</f>
        <v>22.2</v>
      </c>
      <c r="BU514" s="107">
        <f t="shared" si="401"/>
        <v>22.2</v>
      </c>
      <c r="BV514" s="108">
        <f t="shared" si="397"/>
        <v>1631.731141388163</v>
      </c>
      <c r="BW514" s="109">
        <f t="shared" si="403"/>
        <v>36224.431338817216</v>
      </c>
      <c r="BX514" s="112">
        <f t="shared" si="398"/>
        <v>11.51685393258427</v>
      </c>
      <c r="BY514" s="111">
        <f t="shared" si="399"/>
        <v>3145.3408674680313</v>
      </c>
      <c r="BZ514" s="1018"/>
      <c r="CA514" s="88"/>
      <c r="CB514" s="88"/>
      <c r="CC514" s="89"/>
      <c r="CD514" s="89"/>
      <c r="CE514" s="89"/>
      <c r="CF514" s="89"/>
      <c r="CG514" s="89"/>
      <c r="CH514" s="89"/>
      <c r="CI514" s="89"/>
      <c r="CJ514" s="89"/>
      <c r="CK514" s="89"/>
      <c r="CL514" s="89"/>
      <c r="CM514" s="89"/>
      <c r="CN514" s="89"/>
      <c r="CO514" s="89"/>
      <c r="CP514" s="89"/>
      <c r="CQ514" s="89"/>
      <c r="CR514" s="89"/>
      <c r="CS514" s="89"/>
      <c r="CT514" s="89"/>
    </row>
    <row r="515" spans="1:98" ht="15.75" customHeight="1">
      <c r="A515" s="1018"/>
      <c r="B515" s="1034" t="s">
        <v>260</v>
      </c>
      <c r="C515" s="1032"/>
      <c r="D515" s="1033"/>
      <c r="E515" s="736">
        <v>5</v>
      </c>
      <c r="F515" s="730">
        <f>'Cél.por tricoma'!EB16</f>
        <v>51.666666666666664</v>
      </c>
      <c r="G515" s="730">
        <f t="shared" si="369"/>
        <v>258.33333333333331</v>
      </c>
      <c r="H515" s="731">
        <f t="shared" si="370"/>
        <v>392.39392555016752</v>
      </c>
      <c r="I515" s="732">
        <f t="shared" si="371"/>
        <v>101368.4307671266</v>
      </c>
      <c r="J515" s="733">
        <f t="shared" si="372"/>
        <v>16.630769230769232</v>
      </c>
      <c r="K515" s="734">
        <f t="shared" si="373"/>
        <v>6095.2340424266686</v>
      </c>
      <c r="L515" s="86"/>
      <c r="M515" s="1016" t="s">
        <v>260</v>
      </c>
      <c r="N515" s="1009"/>
      <c r="O515" s="1010"/>
      <c r="P515" s="112">
        <v>2</v>
      </c>
      <c r="Q515" s="107">
        <f>'Cél.por tricoma'!EB62</f>
        <v>13</v>
      </c>
      <c r="R515" s="107">
        <f t="shared" si="374"/>
        <v>26</v>
      </c>
      <c r="S515" s="108">
        <f t="shared" si="375"/>
        <v>1631.731141388163</v>
      </c>
      <c r="T515" s="109">
        <f t="shared" si="376"/>
        <v>42425.009676092239</v>
      </c>
      <c r="U515" s="110">
        <f t="shared" si="377"/>
        <v>12.941176470588236</v>
      </c>
      <c r="V515" s="111">
        <f t="shared" si="378"/>
        <v>3278.2962022434913</v>
      </c>
      <c r="W515" s="88"/>
      <c r="X515" s="1016" t="s">
        <v>260</v>
      </c>
      <c r="Y515" s="1009"/>
      <c r="Z515" s="1010"/>
      <c r="AA515" s="112">
        <v>1</v>
      </c>
      <c r="AB515" s="107">
        <f>'Cél.por tricoma'!EB108</f>
        <v>33</v>
      </c>
      <c r="AC515" s="107">
        <f t="shared" si="379"/>
        <v>33</v>
      </c>
      <c r="AD515" s="108">
        <f t="shared" si="380"/>
        <v>1223.7983560411221</v>
      </c>
      <c r="AE515" s="109">
        <f t="shared" si="381"/>
        <v>40385.345749357031</v>
      </c>
      <c r="AF515" s="110">
        <f t="shared" si="382"/>
        <v>10.95</v>
      </c>
      <c r="AG515" s="111">
        <f t="shared" si="383"/>
        <v>3688.1594291650258</v>
      </c>
      <c r="AH515" s="88"/>
      <c r="AI515" s="1016" t="s">
        <v>260</v>
      </c>
      <c r="AJ515" s="1009"/>
      <c r="AK515" s="1010"/>
      <c r="AL515" s="112">
        <v>1</v>
      </c>
      <c r="AM515" s="107">
        <f>'Cél.por tricoma'!EB154</f>
        <v>19.5</v>
      </c>
      <c r="AN515" s="107">
        <f t="shared" si="384"/>
        <v>19.5</v>
      </c>
      <c r="AO515" s="108">
        <f t="shared" si="385"/>
        <v>1631.731141388163</v>
      </c>
      <c r="AP515" s="109">
        <f t="shared" si="386"/>
        <v>31818.757257069177</v>
      </c>
      <c r="AQ515" s="110">
        <f t="shared" si="387"/>
        <v>12.397727272727273</v>
      </c>
      <c r="AR515" s="111">
        <f t="shared" si="388"/>
        <v>2566.4992104693742</v>
      </c>
      <c r="AS515" s="88"/>
      <c r="AT515" s="1016" t="s">
        <v>260</v>
      </c>
      <c r="AU515" s="1009"/>
      <c r="AV515" s="1010"/>
      <c r="AW515" s="112">
        <v>1</v>
      </c>
      <c r="AX515" s="107">
        <f>'Cél.por tricoma'!EB200</f>
        <v>16</v>
      </c>
      <c r="AY515" s="107">
        <f t="shared" si="389"/>
        <v>16</v>
      </c>
      <c r="AZ515" s="108">
        <f t="shared" si="390"/>
        <v>1631.731141388163</v>
      </c>
      <c r="BA515" s="109">
        <f t="shared" si="391"/>
        <v>26107.698262210608</v>
      </c>
      <c r="BB515" s="110">
        <f t="shared" si="392"/>
        <v>14.887323943661972</v>
      </c>
      <c r="BC515" s="111">
        <f t="shared" si="393"/>
        <v>1753.6864490226615</v>
      </c>
      <c r="BD515" s="88"/>
      <c r="BE515" s="1016" t="s">
        <v>260</v>
      </c>
      <c r="BF515" s="1009"/>
      <c r="BG515" s="1010"/>
      <c r="BH515" s="112">
        <v>7</v>
      </c>
      <c r="BI515" s="196">
        <f>'Cél.por tricoma'!EB246</f>
        <v>20.666666666666668</v>
      </c>
      <c r="BJ515" s="107">
        <f t="shared" si="400"/>
        <v>144.66666666666669</v>
      </c>
      <c r="BK515" s="108">
        <f t="shared" si="394"/>
        <v>1631.731141388163</v>
      </c>
      <c r="BL515" s="109">
        <f t="shared" si="402"/>
        <v>236057.10512082095</v>
      </c>
      <c r="BM515" s="112">
        <f t="shared" si="395"/>
        <v>9.3418803418803424</v>
      </c>
      <c r="BN515" s="111">
        <f t="shared" si="396"/>
        <v>25268.69286288751</v>
      </c>
      <c r="BO515" s="88"/>
      <c r="BP515" s="1016" t="s">
        <v>260</v>
      </c>
      <c r="BQ515" s="1009"/>
      <c r="BR515" s="1010"/>
      <c r="BS515" s="112">
        <v>0</v>
      </c>
      <c r="BT515" s="196">
        <f>'Cél.por tricoma'!EB292</f>
        <v>22</v>
      </c>
      <c r="BU515" s="107">
        <f t="shared" si="401"/>
        <v>0</v>
      </c>
      <c r="BV515" s="108">
        <f t="shared" si="397"/>
        <v>1631.731141388163</v>
      </c>
      <c r="BW515" s="109">
        <f t="shared" si="403"/>
        <v>0</v>
      </c>
      <c r="BX515" s="112">
        <f t="shared" si="398"/>
        <v>11.51685393258427</v>
      </c>
      <c r="BY515" s="111">
        <f t="shared" si="399"/>
        <v>0</v>
      </c>
      <c r="BZ515" s="1018"/>
      <c r="CA515" s="88"/>
      <c r="CB515" s="88"/>
      <c r="CC515" s="89"/>
      <c r="CD515" s="89"/>
      <c r="CE515" s="89"/>
      <c r="CF515" s="89"/>
      <c r="CG515" s="89"/>
      <c r="CH515" s="89"/>
      <c r="CI515" s="89"/>
      <c r="CJ515" s="89"/>
      <c r="CK515" s="89"/>
      <c r="CL515" s="89"/>
      <c r="CM515" s="89"/>
      <c r="CN515" s="89"/>
      <c r="CO515" s="89"/>
      <c r="CP515" s="89"/>
      <c r="CQ515" s="89"/>
      <c r="CR515" s="89"/>
      <c r="CS515" s="89"/>
      <c r="CT515" s="89"/>
    </row>
    <row r="516" spans="1:98" ht="15.75" customHeight="1">
      <c r="A516" s="1018"/>
      <c r="B516" s="1031" t="s">
        <v>52</v>
      </c>
      <c r="C516" s="1032"/>
      <c r="D516" s="1033"/>
      <c r="E516" s="736">
        <v>0</v>
      </c>
      <c r="F516" s="781">
        <v>2</v>
      </c>
      <c r="G516" s="730">
        <f t="shared" si="369"/>
        <v>0</v>
      </c>
      <c r="H516" s="731">
        <f t="shared" si="370"/>
        <v>392.39392555016752</v>
      </c>
      <c r="I516" s="732">
        <f t="shared" si="371"/>
        <v>0</v>
      </c>
      <c r="J516" s="733">
        <f t="shared" si="372"/>
        <v>16.630769230769232</v>
      </c>
      <c r="K516" s="734">
        <f t="shared" si="373"/>
        <v>0</v>
      </c>
      <c r="L516" s="86"/>
      <c r="M516" s="1015" t="s">
        <v>52</v>
      </c>
      <c r="N516" s="1009"/>
      <c r="O516" s="1010"/>
      <c r="P516" s="112">
        <v>2</v>
      </c>
      <c r="Q516" s="198">
        <v>2</v>
      </c>
      <c r="R516" s="107">
        <f t="shared" si="374"/>
        <v>4</v>
      </c>
      <c r="S516" s="108">
        <f t="shared" si="375"/>
        <v>1631.731141388163</v>
      </c>
      <c r="T516" s="109">
        <f t="shared" si="376"/>
        <v>6526.924565552652</v>
      </c>
      <c r="U516" s="110">
        <f t="shared" si="377"/>
        <v>12.941176470588236</v>
      </c>
      <c r="V516" s="111">
        <f t="shared" si="378"/>
        <v>504.35326188361398</v>
      </c>
      <c r="W516" s="88"/>
      <c r="X516" s="1015" t="s">
        <v>52</v>
      </c>
      <c r="Y516" s="1009"/>
      <c r="Z516" s="1010"/>
      <c r="AA516" s="112">
        <v>7</v>
      </c>
      <c r="AB516" s="198">
        <v>2</v>
      </c>
      <c r="AC516" s="107">
        <f t="shared" si="379"/>
        <v>14</v>
      </c>
      <c r="AD516" s="108">
        <f t="shared" si="380"/>
        <v>1223.7983560411221</v>
      </c>
      <c r="AE516" s="109">
        <f t="shared" si="381"/>
        <v>17133.176984575708</v>
      </c>
      <c r="AF516" s="110">
        <f t="shared" si="382"/>
        <v>10.95</v>
      </c>
      <c r="AG516" s="111">
        <f t="shared" si="383"/>
        <v>1564.673697221526</v>
      </c>
      <c r="AH516" s="88"/>
      <c r="AI516" s="1015" t="s">
        <v>52</v>
      </c>
      <c r="AJ516" s="1009"/>
      <c r="AK516" s="1010"/>
      <c r="AL516" s="112">
        <v>15</v>
      </c>
      <c r="AM516" s="198">
        <v>2</v>
      </c>
      <c r="AN516" s="107">
        <f t="shared" si="384"/>
        <v>30</v>
      </c>
      <c r="AO516" s="108">
        <f t="shared" si="385"/>
        <v>1631.731141388163</v>
      </c>
      <c r="AP516" s="109">
        <f t="shared" si="386"/>
        <v>48951.934241644893</v>
      </c>
      <c r="AQ516" s="110">
        <f t="shared" si="387"/>
        <v>12.397727272727273</v>
      </c>
      <c r="AR516" s="111">
        <f t="shared" si="388"/>
        <v>3948.4603237990377</v>
      </c>
      <c r="AS516" s="88"/>
      <c r="AT516" s="1015" t="s">
        <v>52</v>
      </c>
      <c r="AU516" s="1009"/>
      <c r="AV516" s="1010"/>
      <c r="AW516" s="112">
        <v>2</v>
      </c>
      <c r="AX516" s="198">
        <v>2</v>
      </c>
      <c r="AY516" s="107">
        <f t="shared" si="389"/>
        <v>4</v>
      </c>
      <c r="AZ516" s="108">
        <f t="shared" si="390"/>
        <v>1631.731141388163</v>
      </c>
      <c r="BA516" s="109">
        <f t="shared" si="391"/>
        <v>6526.924565552652</v>
      </c>
      <c r="BB516" s="110">
        <f t="shared" si="392"/>
        <v>14.887323943661972</v>
      </c>
      <c r="BC516" s="111">
        <f t="shared" si="393"/>
        <v>438.42161225566537</v>
      </c>
      <c r="BD516" s="88"/>
      <c r="BE516" s="1015" t="s">
        <v>52</v>
      </c>
      <c r="BF516" s="1009"/>
      <c r="BG516" s="1010"/>
      <c r="BH516" s="112">
        <v>5</v>
      </c>
      <c r="BI516" s="196">
        <f>'Cél.por tricoma'!EB247</f>
        <v>2</v>
      </c>
      <c r="BJ516" s="107">
        <f t="shared" si="400"/>
        <v>10</v>
      </c>
      <c r="BK516" s="108">
        <f t="shared" si="394"/>
        <v>1631.731141388163</v>
      </c>
      <c r="BL516" s="109">
        <f t="shared" si="402"/>
        <v>16317.311413881631</v>
      </c>
      <c r="BM516" s="112">
        <f t="shared" si="395"/>
        <v>9.3418803418803424</v>
      </c>
      <c r="BN516" s="111">
        <f t="shared" si="396"/>
        <v>1746.6838384484454</v>
      </c>
      <c r="BO516" s="88"/>
      <c r="BP516" s="1016" t="s">
        <v>52</v>
      </c>
      <c r="BQ516" s="1009"/>
      <c r="BR516" s="1010"/>
      <c r="BS516" s="112">
        <v>1</v>
      </c>
      <c r="BT516" s="196">
        <f>'Cél.por tricoma'!EB293</f>
        <v>2</v>
      </c>
      <c r="BU516" s="107">
        <f t="shared" si="401"/>
        <v>2</v>
      </c>
      <c r="BV516" s="108">
        <f t="shared" si="397"/>
        <v>1631.731141388163</v>
      </c>
      <c r="BW516" s="109">
        <f t="shared" si="403"/>
        <v>3263.462282776326</v>
      </c>
      <c r="BX516" s="112">
        <f t="shared" si="398"/>
        <v>11.51685393258427</v>
      </c>
      <c r="BY516" s="111">
        <f t="shared" si="399"/>
        <v>283.36404211423707</v>
      </c>
      <c r="BZ516" s="1018"/>
      <c r="CA516" s="88"/>
      <c r="CB516" s="88"/>
      <c r="CC516" s="89"/>
      <c r="CD516" s="89"/>
      <c r="CE516" s="89"/>
      <c r="CF516" s="89"/>
      <c r="CG516" s="89"/>
      <c r="CH516" s="89"/>
      <c r="CI516" s="89"/>
      <c r="CJ516" s="89"/>
      <c r="CK516" s="89"/>
      <c r="CL516" s="89"/>
      <c r="CM516" s="89"/>
      <c r="CN516" s="89"/>
      <c r="CO516" s="89"/>
      <c r="CP516" s="89"/>
      <c r="CQ516" s="89"/>
      <c r="CR516" s="89"/>
      <c r="CS516" s="89"/>
      <c r="CT516" s="89"/>
    </row>
    <row r="517" spans="1:98" ht="15.75" customHeight="1">
      <c r="A517" s="1018"/>
      <c r="B517" s="1034" t="s">
        <v>185</v>
      </c>
      <c r="C517" s="1032"/>
      <c r="D517" s="1033"/>
      <c r="E517" s="736">
        <f>13+10+14+34</f>
        <v>71</v>
      </c>
      <c r="F517" s="730">
        <f>'Cél.por tricoma'!$EB$18</f>
        <v>12.8</v>
      </c>
      <c r="G517" s="730">
        <f t="shared" si="369"/>
        <v>908.80000000000007</v>
      </c>
      <c r="H517" s="731">
        <f t="shared" si="370"/>
        <v>392.39392555016752</v>
      </c>
      <c r="I517" s="732">
        <f t="shared" si="371"/>
        <v>356607.59953999228</v>
      </c>
      <c r="J517" s="733">
        <f t="shared" si="372"/>
        <v>16.630769230769232</v>
      </c>
      <c r="K517" s="734">
        <f t="shared" si="373"/>
        <v>21442.640120351061</v>
      </c>
      <c r="L517" s="86"/>
      <c r="M517" s="1016" t="s">
        <v>185</v>
      </c>
      <c r="N517" s="1009"/>
      <c r="O517" s="1010"/>
      <c r="P517" s="112">
        <v>102</v>
      </c>
      <c r="Q517" s="107">
        <f>'Cél.por tricoma'!$EB$64</f>
        <v>16.133333333333333</v>
      </c>
      <c r="R517" s="107">
        <f t="shared" si="374"/>
        <v>1645.6</v>
      </c>
      <c r="S517" s="108">
        <f t="shared" si="375"/>
        <v>1631.731141388163</v>
      </c>
      <c r="T517" s="109">
        <f t="shared" si="376"/>
        <v>2685176.7662683609</v>
      </c>
      <c r="U517" s="110">
        <f t="shared" si="377"/>
        <v>12.941176470588236</v>
      </c>
      <c r="V517" s="111">
        <f t="shared" si="378"/>
        <v>207490.9319389188</v>
      </c>
      <c r="W517" s="88"/>
      <c r="X517" s="1016" t="s">
        <v>185</v>
      </c>
      <c r="Y517" s="1009"/>
      <c r="Z517" s="1010"/>
      <c r="AA517" s="112">
        <v>142</v>
      </c>
      <c r="AB517" s="107">
        <f>'Cél.por tricoma'!$EB$110</f>
        <v>16.5</v>
      </c>
      <c r="AC517" s="107">
        <f t="shared" si="379"/>
        <v>2343</v>
      </c>
      <c r="AD517" s="108">
        <f t="shared" si="380"/>
        <v>1223.7983560411221</v>
      </c>
      <c r="AE517" s="109">
        <f t="shared" si="381"/>
        <v>2867359.5482043494</v>
      </c>
      <c r="AF517" s="110">
        <f t="shared" si="382"/>
        <v>10.95</v>
      </c>
      <c r="AG517" s="111">
        <f t="shared" si="383"/>
        <v>261859.31947071684</v>
      </c>
      <c r="AH517" s="88"/>
      <c r="AI517" s="1016" t="s">
        <v>185</v>
      </c>
      <c r="AJ517" s="1009"/>
      <c r="AK517" s="1010"/>
      <c r="AL517" s="112">
        <v>109</v>
      </c>
      <c r="AM517" s="107">
        <f>'Cél.por tricoma'!$EB$156</f>
        <v>13.933333333333334</v>
      </c>
      <c r="AN517" s="107">
        <f t="shared" si="384"/>
        <v>1518.7333333333333</v>
      </c>
      <c r="AO517" s="108">
        <f t="shared" si="385"/>
        <v>1631.731141388163</v>
      </c>
      <c r="AP517" s="109">
        <f t="shared" si="386"/>
        <v>2478164.4754642495</v>
      </c>
      <c r="AQ517" s="110">
        <f t="shared" si="387"/>
        <v>12.397727272727273</v>
      </c>
      <c r="AR517" s="111">
        <f t="shared" si="388"/>
        <v>199888.6103032575</v>
      </c>
      <c r="AS517" s="88"/>
      <c r="AT517" s="1016" t="s">
        <v>185</v>
      </c>
      <c r="AU517" s="1009"/>
      <c r="AV517" s="1010"/>
      <c r="AW517" s="112">
        <v>122</v>
      </c>
      <c r="AX517" s="107">
        <f>'Cél.por tricoma'!$EB$202</f>
        <v>14.333333333333334</v>
      </c>
      <c r="AY517" s="107">
        <f t="shared" si="389"/>
        <v>1748.6666666666667</v>
      </c>
      <c r="AZ517" s="108">
        <f t="shared" si="390"/>
        <v>1631.731141388163</v>
      </c>
      <c r="BA517" s="109">
        <f t="shared" si="391"/>
        <v>2853353.8559074346</v>
      </c>
      <c r="BB517" s="110">
        <f t="shared" si="392"/>
        <v>14.887323943661972</v>
      </c>
      <c r="BC517" s="111">
        <f t="shared" si="393"/>
        <v>191663.31482443505</v>
      </c>
      <c r="BD517" s="88"/>
      <c r="BE517" s="1016" t="s">
        <v>185</v>
      </c>
      <c r="BF517" s="1009"/>
      <c r="BG517" s="1010"/>
      <c r="BH517" s="112">
        <v>190</v>
      </c>
      <c r="BI517" s="196">
        <f>'Cél.por tricoma'!EB248</f>
        <v>13.733333333333333</v>
      </c>
      <c r="BJ517" s="107">
        <f t="shared" si="400"/>
        <v>2609.333333333333</v>
      </c>
      <c r="BK517" s="108">
        <f t="shared" si="394"/>
        <v>1631.731141388163</v>
      </c>
      <c r="BL517" s="109">
        <f t="shared" si="402"/>
        <v>4257730.458262179</v>
      </c>
      <c r="BM517" s="112">
        <f t="shared" si="395"/>
        <v>9.3418803418803424</v>
      </c>
      <c r="BN517" s="111">
        <f t="shared" si="396"/>
        <v>455768.03624581418</v>
      </c>
      <c r="BO517" s="88"/>
      <c r="BP517" s="1016" t="s">
        <v>185</v>
      </c>
      <c r="BQ517" s="1009"/>
      <c r="BR517" s="1010"/>
      <c r="BS517" s="112">
        <v>94</v>
      </c>
      <c r="BT517" s="196">
        <f>'Cél.por tricoma'!EB294</f>
        <v>14.066666666666666</v>
      </c>
      <c r="BU517" s="107">
        <f t="shared" si="401"/>
        <v>1322.2666666666667</v>
      </c>
      <c r="BV517" s="108">
        <f t="shared" si="397"/>
        <v>1631.731141388163</v>
      </c>
      <c r="BW517" s="109">
        <f t="shared" si="403"/>
        <v>2157583.6972195217</v>
      </c>
      <c r="BX517" s="112">
        <f t="shared" si="398"/>
        <v>11.51685393258427</v>
      </c>
      <c r="BY517" s="111">
        <f t="shared" si="399"/>
        <v>187341.4137097926</v>
      </c>
      <c r="BZ517" s="1018"/>
      <c r="CA517" s="88"/>
      <c r="CB517" s="88"/>
      <c r="CC517" s="89"/>
      <c r="CD517" s="89"/>
      <c r="CE517" s="89"/>
      <c r="CF517" s="89"/>
      <c r="CG517" s="89"/>
      <c r="CH517" s="89"/>
      <c r="CI517" s="89"/>
      <c r="CJ517" s="89"/>
      <c r="CK517" s="89"/>
      <c r="CL517" s="89"/>
      <c r="CM517" s="89"/>
      <c r="CN517" s="89"/>
      <c r="CO517" s="89"/>
      <c r="CP517" s="89"/>
      <c r="CQ517" s="89"/>
      <c r="CR517" s="89"/>
      <c r="CS517" s="89"/>
      <c r="CT517" s="89"/>
    </row>
    <row r="518" spans="1:98" ht="15.75" customHeight="1">
      <c r="A518" s="1018"/>
      <c r="B518" s="1034" t="s">
        <v>56</v>
      </c>
      <c r="C518" s="1032"/>
      <c r="D518" s="1033"/>
      <c r="E518" s="736">
        <v>0</v>
      </c>
      <c r="F518" s="781">
        <v>1</v>
      </c>
      <c r="G518" s="730">
        <f t="shared" si="369"/>
        <v>0</v>
      </c>
      <c r="H518" s="731">
        <f t="shared" si="370"/>
        <v>392.39392555016752</v>
      </c>
      <c r="I518" s="732">
        <f t="shared" si="371"/>
        <v>0</v>
      </c>
      <c r="J518" s="733">
        <f t="shared" si="372"/>
        <v>16.630769230769232</v>
      </c>
      <c r="K518" s="734">
        <f t="shared" si="373"/>
        <v>0</v>
      </c>
      <c r="L518" s="86"/>
      <c r="M518" s="1016" t="s">
        <v>56</v>
      </c>
      <c r="N518" s="1009"/>
      <c r="O518" s="1010"/>
      <c r="P518" s="112">
        <v>2</v>
      </c>
      <c r="Q518" s="198">
        <v>4</v>
      </c>
      <c r="R518" s="107">
        <f t="shared" si="374"/>
        <v>8</v>
      </c>
      <c r="S518" s="108">
        <f t="shared" si="375"/>
        <v>1631.731141388163</v>
      </c>
      <c r="T518" s="109">
        <f t="shared" si="376"/>
        <v>13053.849131105304</v>
      </c>
      <c r="U518" s="110">
        <f t="shared" si="377"/>
        <v>12.941176470588236</v>
      </c>
      <c r="V518" s="111">
        <f t="shared" si="378"/>
        <v>1008.706523767228</v>
      </c>
      <c r="W518" s="88"/>
      <c r="X518" s="1016" t="s">
        <v>56</v>
      </c>
      <c r="Y518" s="1009"/>
      <c r="Z518" s="1010"/>
      <c r="AA518" s="112">
        <v>1</v>
      </c>
      <c r="AB518" s="198">
        <v>4</v>
      </c>
      <c r="AC518" s="107">
        <f t="shared" si="379"/>
        <v>4</v>
      </c>
      <c r="AD518" s="108">
        <f t="shared" si="380"/>
        <v>1223.7983560411221</v>
      </c>
      <c r="AE518" s="109">
        <f t="shared" si="381"/>
        <v>4895.1934241644885</v>
      </c>
      <c r="AF518" s="110">
        <f t="shared" si="382"/>
        <v>10.95</v>
      </c>
      <c r="AG518" s="111">
        <f t="shared" si="383"/>
        <v>447.04962777757891</v>
      </c>
      <c r="AH518" s="88"/>
      <c r="AI518" s="1016" t="s">
        <v>56</v>
      </c>
      <c r="AJ518" s="1009"/>
      <c r="AK518" s="1010"/>
      <c r="AL518" s="112">
        <v>3</v>
      </c>
      <c r="AM518" s="198">
        <v>4</v>
      </c>
      <c r="AN518" s="107">
        <f t="shared" si="384"/>
        <v>12</v>
      </c>
      <c r="AO518" s="108">
        <f t="shared" si="385"/>
        <v>1631.731141388163</v>
      </c>
      <c r="AP518" s="109">
        <f t="shared" si="386"/>
        <v>19580.773696657954</v>
      </c>
      <c r="AQ518" s="110">
        <f t="shared" si="387"/>
        <v>12.397727272727273</v>
      </c>
      <c r="AR518" s="111">
        <f t="shared" si="388"/>
        <v>1579.3841295196148</v>
      </c>
      <c r="AS518" s="88"/>
      <c r="AT518" s="1016" t="s">
        <v>56</v>
      </c>
      <c r="AU518" s="1009"/>
      <c r="AV518" s="1010"/>
      <c r="AW518" s="112">
        <v>0</v>
      </c>
      <c r="AX518" s="198">
        <v>4</v>
      </c>
      <c r="AY518" s="107">
        <f t="shared" si="389"/>
        <v>0</v>
      </c>
      <c r="AZ518" s="108">
        <f t="shared" si="390"/>
        <v>1631.731141388163</v>
      </c>
      <c r="BA518" s="109">
        <f t="shared" si="391"/>
        <v>0</v>
      </c>
      <c r="BB518" s="110">
        <f t="shared" si="392"/>
        <v>14.887323943661972</v>
      </c>
      <c r="BC518" s="111">
        <f t="shared" si="393"/>
        <v>0</v>
      </c>
      <c r="BD518" s="88"/>
      <c r="BE518" s="1016" t="s">
        <v>56</v>
      </c>
      <c r="BF518" s="1009"/>
      <c r="BG518" s="1010"/>
      <c r="BH518" s="112">
        <v>3</v>
      </c>
      <c r="BI518" s="196">
        <f>'Cél.por tricoma'!EB249</f>
        <v>4</v>
      </c>
      <c r="BJ518" s="107">
        <f t="shared" si="400"/>
        <v>12</v>
      </c>
      <c r="BK518" s="108">
        <f t="shared" si="394"/>
        <v>1631.731141388163</v>
      </c>
      <c r="BL518" s="109">
        <f t="shared" si="402"/>
        <v>19580.773696657954</v>
      </c>
      <c r="BM518" s="112">
        <f t="shared" si="395"/>
        <v>9.3418803418803424</v>
      </c>
      <c r="BN518" s="111">
        <f t="shared" si="396"/>
        <v>2096.0206061381341</v>
      </c>
      <c r="BO518" s="88"/>
      <c r="BP518" s="1016" t="s">
        <v>56</v>
      </c>
      <c r="BQ518" s="1009"/>
      <c r="BR518" s="1010"/>
      <c r="BS518" s="112">
        <v>0</v>
      </c>
      <c r="BT518" s="196">
        <f>'Cél.por tricoma'!EB295</f>
        <v>4</v>
      </c>
      <c r="BU518" s="107">
        <f t="shared" si="401"/>
        <v>0</v>
      </c>
      <c r="BV518" s="108">
        <f t="shared" si="397"/>
        <v>1631.731141388163</v>
      </c>
      <c r="BW518" s="109">
        <f t="shared" si="403"/>
        <v>0</v>
      </c>
      <c r="BX518" s="112">
        <f t="shared" si="398"/>
        <v>11.51685393258427</v>
      </c>
      <c r="BY518" s="111">
        <f t="shared" si="399"/>
        <v>0</v>
      </c>
      <c r="BZ518" s="1018"/>
      <c r="CA518" s="88"/>
      <c r="CB518" s="88"/>
      <c r="CC518" s="89"/>
      <c r="CD518" s="89"/>
      <c r="CE518" s="89"/>
      <c r="CF518" s="89"/>
      <c r="CG518" s="89"/>
      <c r="CH518" s="89"/>
      <c r="CI518" s="89"/>
      <c r="CJ518" s="89"/>
      <c r="CK518" s="89"/>
      <c r="CL518" s="89"/>
      <c r="CM518" s="89"/>
      <c r="CN518" s="89"/>
      <c r="CO518" s="89"/>
      <c r="CP518" s="89"/>
      <c r="CQ518" s="89"/>
      <c r="CR518" s="89"/>
      <c r="CS518" s="89"/>
      <c r="CT518" s="89"/>
    </row>
    <row r="519" spans="1:98" ht="15.75" customHeight="1">
      <c r="A519" s="1018"/>
      <c r="B519" s="1034" t="s">
        <v>181</v>
      </c>
      <c r="C519" s="1032"/>
      <c r="D519" s="1033"/>
      <c r="E519" s="736">
        <v>1</v>
      </c>
      <c r="F519" s="730">
        <f>'Cél.por tricoma'!$EB$20</f>
        <v>19.5</v>
      </c>
      <c r="G519" s="730">
        <f t="shared" si="369"/>
        <v>19.5</v>
      </c>
      <c r="H519" s="731">
        <f t="shared" si="370"/>
        <v>392.39392555016752</v>
      </c>
      <c r="I519" s="732">
        <f t="shared" si="371"/>
        <v>7651.6815482282664</v>
      </c>
      <c r="J519" s="733">
        <f t="shared" si="372"/>
        <v>16.630769230769232</v>
      </c>
      <c r="K519" s="734">
        <f t="shared" si="373"/>
        <v>460.09185997672273</v>
      </c>
      <c r="L519" s="86"/>
      <c r="M519" s="1016" t="s">
        <v>181</v>
      </c>
      <c r="N519" s="1009"/>
      <c r="O519" s="1010"/>
      <c r="P519" s="112">
        <v>13</v>
      </c>
      <c r="Q519" s="107">
        <f>'Cél.por tricoma'!$EB$66</f>
        <v>19.285714285714285</v>
      </c>
      <c r="R519" s="107">
        <f t="shared" si="374"/>
        <v>250.71428571428569</v>
      </c>
      <c r="S519" s="108">
        <f t="shared" si="375"/>
        <v>1631.731141388163</v>
      </c>
      <c r="T519" s="109">
        <f t="shared" si="376"/>
        <v>409098.3075908894</v>
      </c>
      <c r="U519" s="110">
        <f t="shared" si="377"/>
        <v>12.941176470588236</v>
      </c>
      <c r="V519" s="111">
        <f t="shared" si="378"/>
        <v>31612.141950205089</v>
      </c>
      <c r="W519" s="88"/>
      <c r="X519" s="1016" t="s">
        <v>181</v>
      </c>
      <c r="Y519" s="1009"/>
      <c r="Z519" s="1010"/>
      <c r="AA519" s="112">
        <v>8</v>
      </c>
      <c r="AB519" s="107">
        <f>'Cél.por tricoma'!$EB$112</f>
        <v>21.444444444444443</v>
      </c>
      <c r="AC519" s="107">
        <f t="shared" si="379"/>
        <v>171.55555555555554</v>
      </c>
      <c r="AD519" s="108">
        <f t="shared" si="380"/>
        <v>1223.7983560411221</v>
      </c>
      <c r="AE519" s="109">
        <f t="shared" si="381"/>
        <v>209949.40685861028</v>
      </c>
      <c r="AF519" s="110">
        <f t="shared" si="382"/>
        <v>10.95</v>
      </c>
      <c r="AG519" s="111">
        <f t="shared" si="383"/>
        <v>19173.461813571717</v>
      </c>
      <c r="AH519" s="88"/>
      <c r="AI519" s="1016" t="s">
        <v>181</v>
      </c>
      <c r="AJ519" s="1009"/>
      <c r="AK519" s="1010"/>
      <c r="AL519" s="112">
        <v>14</v>
      </c>
      <c r="AM519" s="107">
        <f>'Cél.por tricoma'!$EB$158</f>
        <v>18.75</v>
      </c>
      <c r="AN519" s="107">
        <f t="shared" si="384"/>
        <v>262.5</v>
      </c>
      <c r="AO519" s="108">
        <f t="shared" si="385"/>
        <v>1631.731141388163</v>
      </c>
      <c r="AP519" s="109">
        <f t="shared" si="386"/>
        <v>428329.4246143928</v>
      </c>
      <c r="AQ519" s="110">
        <f t="shared" si="387"/>
        <v>12.397727272727273</v>
      </c>
      <c r="AR519" s="111">
        <f t="shared" si="388"/>
        <v>34549.027833241584</v>
      </c>
      <c r="AS519" s="88"/>
      <c r="AT519" s="1016" t="s">
        <v>181</v>
      </c>
      <c r="AU519" s="1009"/>
      <c r="AV519" s="1010"/>
      <c r="AW519" s="112">
        <v>3</v>
      </c>
      <c r="AX519" s="107">
        <f>'Cél.por tricoma'!$EB$204</f>
        <v>22.75</v>
      </c>
      <c r="AY519" s="107">
        <f t="shared" si="389"/>
        <v>68.25</v>
      </c>
      <c r="AZ519" s="108">
        <f t="shared" si="390"/>
        <v>1631.731141388163</v>
      </c>
      <c r="BA519" s="109">
        <f t="shared" si="391"/>
        <v>111365.65039974212</v>
      </c>
      <c r="BB519" s="110">
        <f t="shared" si="392"/>
        <v>14.887323943661972</v>
      </c>
      <c r="BC519" s="111">
        <f t="shared" si="393"/>
        <v>7480.5687591122905</v>
      </c>
      <c r="BD519" s="88"/>
      <c r="BE519" s="1016" t="s">
        <v>181</v>
      </c>
      <c r="BF519" s="1009"/>
      <c r="BG519" s="1010"/>
      <c r="BH519" s="112">
        <v>21</v>
      </c>
      <c r="BI519" s="196">
        <f>'Cél.por tricoma'!EB250</f>
        <v>12.8</v>
      </c>
      <c r="BJ519" s="107">
        <f t="shared" si="400"/>
        <v>268.8</v>
      </c>
      <c r="BK519" s="108">
        <f t="shared" si="394"/>
        <v>1631.731141388163</v>
      </c>
      <c r="BL519" s="109">
        <f t="shared" si="402"/>
        <v>438609.33080513822</v>
      </c>
      <c r="BM519" s="112">
        <f t="shared" si="395"/>
        <v>9.3418803418803424</v>
      </c>
      <c r="BN519" s="111">
        <f t="shared" si="396"/>
        <v>46950.861577494208</v>
      </c>
      <c r="BO519" s="88"/>
      <c r="BP519" s="1016" t="s">
        <v>181</v>
      </c>
      <c r="BQ519" s="1009"/>
      <c r="BR519" s="1010"/>
      <c r="BS519" s="112">
        <v>5</v>
      </c>
      <c r="BT519" s="196">
        <f>'Cél.por tricoma'!EB296</f>
        <v>23.857142857142858</v>
      </c>
      <c r="BU519" s="107">
        <f t="shared" si="401"/>
        <v>119.28571428571429</v>
      </c>
      <c r="BV519" s="108">
        <f t="shared" si="397"/>
        <v>1631.731141388163</v>
      </c>
      <c r="BW519" s="109">
        <f t="shared" si="403"/>
        <v>194642.21472273089</v>
      </c>
      <c r="BX519" s="112">
        <f t="shared" si="398"/>
        <v>11.51685393258427</v>
      </c>
      <c r="BY519" s="111">
        <f t="shared" si="399"/>
        <v>16900.641083241997</v>
      </c>
      <c r="BZ519" s="1018"/>
      <c r="CA519" s="88"/>
      <c r="CB519" s="88"/>
      <c r="CC519" s="89"/>
      <c r="CD519" s="89"/>
      <c r="CE519" s="89"/>
      <c r="CF519" s="89"/>
      <c r="CG519" s="89"/>
      <c r="CH519" s="89"/>
      <c r="CI519" s="89"/>
      <c r="CJ519" s="89"/>
      <c r="CK519" s="89"/>
      <c r="CL519" s="89"/>
      <c r="CM519" s="89"/>
      <c r="CN519" s="89"/>
      <c r="CO519" s="89"/>
      <c r="CP519" s="89"/>
      <c r="CQ519" s="89"/>
      <c r="CR519" s="89"/>
      <c r="CS519" s="89"/>
      <c r="CT519" s="89"/>
    </row>
    <row r="520" spans="1:98" ht="15.75" customHeight="1">
      <c r="A520" s="1018"/>
      <c r="B520" s="1031" t="s">
        <v>261</v>
      </c>
      <c r="C520" s="1032"/>
      <c r="D520" s="1033"/>
      <c r="E520" s="736">
        <v>1</v>
      </c>
      <c r="F520" s="730">
        <f>'Cél.por tricoma'!$EB$21</f>
        <v>6.6333333333333337</v>
      </c>
      <c r="G520" s="730">
        <f t="shared" si="369"/>
        <v>6.6333333333333337</v>
      </c>
      <c r="H520" s="731">
        <f t="shared" si="370"/>
        <v>392.39392555016752</v>
      </c>
      <c r="I520" s="732">
        <f t="shared" si="371"/>
        <v>2602.8797061494447</v>
      </c>
      <c r="J520" s="733">
        <f t="shared" si="372"/>
        <v>16.630769230769232</v>
      </c>
      <c r="K520" s="734">
        <f t="shared" si="373"/>
        <v>156.50988057327834</v>
      </c>
      <c r="L520" s="86"/>
      <c r="M520" s="1015" t="s">
        <v>261</v>
      </c>
      <c r="N520" s="1009"/>
      <c r="O520" s="1010"/>
      <c r="P520" s="112">
        <v>3</v>
      </c>
      <c r="Q520" s="107">
        <f>'Cél.por tricoma'!$EB$67</f>
        <v>7.5333333333333332</v>
      </c>
      <c r="R520" s="107">
        <f t="shared" si="374"/>
        <v>22.6</v>
      </c>
      <c r="S520" s="108">
        <f t="shared" si="375"/>
        <v>1631.731141388163</v>
      </c>
      <c r="T520" s="109">
        <f t="shared" si="376"/>
        <v>36877.123795372485</v>
      </c>
      <c r="U520" s="110">
        <f t="shared" si="377"/>
        <v>12.941176470588236</v>
      </c>
      <c r="V520" s="111">
        <f t="shared" si="378"/>
        <v>2849.5959296424194</v>
      </c>
      <c r="W520" s="88"/>
      <c r="X520" s="1015" t="s">
        <v>261</v>
      </c>
      <c r="Y520" s="1009"/>
      <c r="Z520" s="1010"/>
      <c r="AA520" s="112">
        <v>4</v>
      </c>
      <c r="AB520" s="107">
        <f>'Cél.por tricoma'!$EB$113</f>
        <v>8.0666666666666664</v>
      </c>
      <c r="AC520" s="107">
        <f t="shared" si="379"/>
        <v>32.266666666666666</v>
      </c>
      <c r="AD520" s="108">
        <f t="shared" si="380"/>
        <v>1223.7983560411221</v>
      </c>
      <c r="AE520" s="109">
        <f t="shared" si="381"/>
        <v>39487.893621593539</v>
      </c>
      <c r="AF520" s="110">
        <f t="shared" si="382"/>
        <v>10.95</v>
      </c>
      <c r="AG520" s="111">
        <f t="shared" si="383"/>
        <v>3606.200330739136</v>
      </c>
      <c r="AH520" s="88"/>
      <c r="AI520" s="1015" t="s">
        <v>261</v>
      </c>
      <c r="AJ520" s="1009"/>
      <c r="AK520" s="1010"/>
      <c r="AL520" s="112">
        <v>2</v>
      </c>
      <c r="AM520" s="107">
        <f>'Cél.por tricoma'!$EB$159</f>
        <v>7.2666666666666666</v>
      </c>
      <c r="AN520" s="107">
        <f t="shared" si="384"/>
        <v>14.533333333333333</v>
      </c>
      <c r="AO520" s="108">
        <f t="shared" si="385"/>
        <v>1631.731141388163</v>
      </c>
      <c r="AP520" s="109">
        <f t="shared" si="386"/>
        <v>23714.492588174635</v>
      </c>
      <c r="AQ520" s="110">
        <f t="shared" si="387"/>
        <v>12.397727272727273</v>
      </c>
      <c r="AR520" s="111">
        <f t="shared" si="388"/>
        <v>1912.8096679737559</v>
      </c>
      <c r="AS520" s="88"/>
      <c r="AT520" s="1015" t="s">
        <v>261</v>
      </c>
      <c r="AU520" s="1009"/>
      <c r="AV520" s="1010"/>
      <c r="AW520" s="112">
        <v>0</v>
      </c>
      <c r="AX520" s="107">
        <f>'Cél.por tricoma'!$EB$205</f>
        <v>5.8666666666666663</v>
      </c>
      <c r="AY520" s="107">
        <f t="shared" si="389"/>
        <v>0</v>
      </c>
      <c r="AZ520" s="108">
        <f t="shared" si="390"/>
        <v>1631.731141388163</v>
      </c>
      <c r="BA520" s="109">
        <f t="shared" si="391"/>
        <v>0</v>
      </c>
      <c r="BB520" s="110">
        <f t="shared" si="392"/>
        <v>14.887323943661972</v>
      </c>
      <c r="BC520" s="111">
        <f t="shared" si="393"/>
        <v>0</v>
      </c>
      <c r="BD520" s="88"/>
      <c r="BE520" s="1015" t="s">
        <v>261</v>
      </c>
      <c r="BF520" s="1009"/>
      <c r="BG520" s="1010"/>
      <c r="BH520" s="112">
        <v>3</v>
      </c>
      <c r="BI520" s="196">
        <f>'Cél.por tricoma'!EB251</f>
        <v>6.5652173913043477</v>
      </c>
      <c r="BJ520" s="107">
        <f t="shared" si="400"/>
        <v>19.695652173913043</v>
      </c>
      <c r="BK520" s="108">
        <f t="shared" si="394"/>
        <v>1631.731141388163</v>
      </c>
      <c r="BL520" s="109">
        <f t="shared" si="402"/>
        <v>32138.009002123385</v>
      </c>
      <c r="BM520" s="112">
        <f t="shared" si="395"/>
        <v>9.3418803418803424</v>
      </c>
      <c r="BN520" s="111">
        <f t="shared" si="396"/>
        <v>3440.20773398759</v>
      </c>
      <c r="BO520" s="88"/>
      <c r="BP520" s="1016" t="s">
        <v>261</v>
      </c>
      <c r="BQ520" s="1009"/>
      <c r="BR520" s="1010"/>
      <c r="BS520" s="112">
        <v>1</v>
      </c>
      <c r="BT520" s="196">
        <f>'Cél.por tricoma'!EB297</f>
        <v>4.666666666666667</v>
      </c>
      <c r="BU520" s="107">
        <f t="shared" si="401"/>
        <v>4.666666666666667</v>
      </c>
      <c r="BV520" s="108">
        <f t="shared" si="397"/>
        <v>1631.731141388163</v>
      </c>
      <c r="BW520" s="109">
        <f t="shared" si="403"/>
        <v>7614.7453264780943</v>
      </c>
      <c r="BX520" s="112">
        <f t="shared" si="398"/>
        <v>11.51685393258427</v>
      </c>
      <c r="BY520" s="111">
        <f t="shared" si="399"/>
        <v>661.1827649332198</v>
      </c>
      <c r="BZ520" s="1018"/>
      <c r="CA520" s="88"/>
      <c r="CB520" s="88"/>
      <c r="CC520" s="89"/>
      <c r="CD520" s="89"/>
      <c r="CE520" s="89"/>
      <c r="CF520" s="89"/>
      <c r="CG520" s="89"/>
      <c r="CH520" s="89"/>
      <c r="CI520" s="89"/>
      <c r="CJ520" s="89"/>
      <c r="CK520" s="89"/>
      <c r="CL520" s="89"/>
      <c r="CM520" s="89"/>
      <c r="CN520" s="89"/>
      <c r="CO520" s="89"/>
      <c r="CP520" s="89"/>
      <c r="CQ520" s="89"/>
      <c r="CR520" s="89"/>
      <c r="CS520" s="89"/>
      <c r="CT520" s="89"/>
    </row>
    <row r="521" spans="1:98" ht="15.75" customHeight="1">
      <c r="A521" s="1018"/>
      <c r="B521" s="1034" t="s">
        <v>190</v>
      </c>
      <c r="C521" s="1032"/>
      <c r="D521" s="1033"/>
      <c r="E521" s="736">
        <v>13</v>
      </c>
      <c r="F521" s="730">
        <f>'Cél.por tricoma'!$EB$22</f>
        <v>24.666666666666668</v>
      </c>
      <c r="G521" s="730">
        <f t="shared" si="369"/>
        <v>320.66666666666669</v>
      </c>
      <c r="H521" s="731">
        <f t="shared" si="370"/>
        <v>392.39392555016752</v>
      </c>
      <c r="I521" s="732">
        <f t="shared" si="371"/>
        <v>125827.65212642039</v>
      </c>
      <c r="J521" s="733">
        <f t="shared" si="372"/>
        <v>16.630769230769232</v>
      </c>
      <c r="K521" s="734">
        <f t="shared" si="373"/>
        <v>7565.9550307283298</v>
      </c>
      <c r="L521" s="86"/>
      <c r="M521" s="1016" t="s">
        <v>190</v>
      </c>
      <c r="N521" s="1009"/>
      <c r="O521" s="1010"/>
      <c r="P521" s="112">
        <v>0</v>
      </c>
      <c r="Q521" s="107">
        <f>'Cél.por tricoma'!$EB$68</f>
        <v>14.5</v>
      </c>
      <c r="R521" s="107">
        <f t="shared" si="374"/>
        <v>0</v>
      </c>
      <c r="S521" s="108">
        <f t="shared" si="375"/>
        <v>1631.731141388163</v>
      </c>
      <c r="T521" s="109">
        <f t="shared" si="376"/>
        <v>0</v>
      </c>
      <c r="U521" s="110">
        <f t="shared" si="377"/>
        <v>12.941176470588236</v>
      </c>
      <c r="V521" s="111">
        <f t="shared" si="378"/>
        <v>0</v>
      </c>
      <c r="W521" s="88"/>
      <c r="X521" s="1016" t="s">
        <v>190</v>
      </c>
      <c r="Y521" s="1009"/>
      <c r="Z521" s="1010"/>
      <c r="AA521" s="112">
        <v>1</v>
      </c>
      <c r="AB521" s="107">
        <f>'Cél.por tricoma'!$EB$114</f>
        <v>23.5</v>
      </c>
      <c r="AC521" s="107">
        <f t="shared" si="379"/>
        <v>23.5</v>
      </c>
      <c r="AD521" s="108">
        <f t="shared" si="380"/>
        <v>1223.7983560411221</v>
      </c>
      <c r="AE521" s="109">
        <f t="shared" si="381"/>
        <v>28759.26136696637</v>
      </c>
      <c r="AF521" s="110">
        <f t="shared" si="382"/>
        <v>10.95</v>
      </c>
      <c r="AG521" s="111">
        <f t="shared" si="383"/>
        <v>2626.416563193276</v>
      </c>
      <c r="AH521" s="88"/>
      <c r="AI521" s="1016" t="s">
        <v>190</v>
      </c>
      <c r="AJ521" s="1009"/>
      <c r="AK521" s="1010"/>
      <c r="AL521" s="112">
        <v>2</v>
      </c>
      <c r="AM521" s="107">
        <f>'Cél.por tricoma'!$EB$160</f>
        <v>12.7</v>
      </c>
      <c r="AN521" s="107">
        <f t="shared" si="384"/>
        <v>25.4</v>
      </c>
      <c r="AO521" s="108">
        <f t="shared" si="385"/>
        <v>1631.731141388163</v>
      </c>
      <c r="AP521" s="109">
        <f t="shared" si="386"/>
        <v>41445.970991259339</v>
      </c>
      <c r="AQ521" s="110">
        <f t="shared" si="387"/>
        <v>12.397727272727273</v>
      </c>
      <c r="AR521" s="111">
        <f t="shared" si="388"/>
        <v>3343.0297408165184</v>
      </c>
      <c r="AS521" s="88"/>
      <c r="AT521" s="1016" t="s">
        <v>190</v>
      </c>
      <c r="AU521" s="1009"/>
      <c r="AV521" s="1010"/>
      <c r="AW521" s="112">
        <v>4</v>
      </c>
      <c r="AX521" s="107">
        <f>'Cél.por tricoma'!$EB$206</f>
        <v>19.899999999999999</v>
      </c>
      <c r="AY521" s="107">
        <f t="shared" si="389"/>
        <v>79.599999999999994</v>
      </c>
      <c r="AZ521" s="108">
        <f t="shared" si="390"/>
        <v>1631.731141388163</v>
      </c>
      <c r="BA521" s="109">
        <f t="shared" si="391"/>
        <v>129885.79885449777</v>
      </c>
      <c r="BB521" s="110">
        <f t="shared" si="392"/>
        <v>14.887323943661972</v>
      </c>
      <c r="BC521" s="111">
        <f t="shared" si="393"/>
        <v>8724.5900838877405</v>
      </c>
      <c r="BD521" s="88"/>
      <c r="BE521" s="1016" t="s">
        <v>190</v>
      </c>
      <c r="BF521" s="1009"/>
      <c r="BG521" s="1010"/>
      <c r="BH521" s="112">
        <v>6</v>
      </c>
      <c r="BI521" s="196">
        <f>'Cél.por tricoma'!EB252</f>
        <v>28.466666666666665</v>
      </c>
      <c r="BJ521" s="107">
        <f t="shared" si="400"/>
        <v>170.79999999999998</v>
      </c>
      <c r="BK521" s="108">
        <f t="shared" si="394"/>
        <v>1631.731141388163</v>
      </c>
      <c r="BL521" s="109">
        <f t="shared" si="402"/>
        <v>278699.67894909822</v>
      </c>
      <c r="BM521" s="112">
        <f t="shared" si="395"/>
        <v>9.3418803418803424</v>
      </c>
      <c r="BN521" s="111">
        <f t="shared" si="396"/>
        <v>29833.359960699443</v>
      </c>
      <c r="BO521" s="88"/>
      <c r="BP521" s="1016" t="s">
        <v>190</v>
      </c>
      <c r="BQ521" s="1009"/>
      <c r="BR521" s="1010"/>
      <c r="BS521" s="112">
        <v>0</v>
      </c>
      <c r="BT521" s="196">
        <f>'Cél.por tricoma'!EB298</f>
        <v>14.4</v>
      </c>
      <c r="BU521" s="107">
        <f t="shared" si="401"/>
        <v>0</v>
      </c>
      <c r="BV521" s="108">
        <f t="shared" si="397"/>
        <v>1631.731141388163</v>
      </c>
      <c r="BW521" s="109">
        <f t="shared" si="403"/>
        <v>0</v>
      </c>
      <c r="BX521" s="112">
        <f t="shared" si="398"/>
        <v>11.51685393258427</v>
      </c>
      <c r="BY521" s="111">
        <f t="shared" si="399"/>
        <v>0</v>
      </c>
      <c r="BZ521" s="1018"/>
      <c r="CA521" s="88"/>
      <c r="CB521" s="88"/>
      <c r="CC521" s="89"/>
      <c r="CD521" s="89"/>
      <c r="CE521" s="89"/>
      <c r="CF521" s="89"/>
      <c r="CG521" s="89"/>
      <c r="CH521" s="89"/>
      <c r="CI521" s="89"/>
      <c r="CJ521" s="89"/>
      <c r="CK521" s="89"/>
      <c r="CL521" s="89"/>
      <c r="CM521" s="89"/>
      <c r="CN521" s="89"/>
      <c r="CO521" s="89"/>
      <c r="CP521" s="89"/>
      <c r="CQ521" s="89"/>
      <c r="CR521" s="89"/>
      <c r="CS521" s="89"/>
      <c r="CT521" s="89"/>
    </row>
    <row r="522" spans="1:98" ht="15.75" customHeight="1">
      <c r="A522" s="1018"/>
      <c r="B522" s="1034" t="s">
        <v>83</v>
      </c>
      <c r="C522" s="1032"/>
      <c r="D522" s="1033"/>
      <c r="E522" s="736">
        <v>4</v>
      </c>
      <c r="F522" s="781">
        <v>1</v>
      </c>
      <c r="G522" s="730">
        <f t="shared" si="369"/>
        <v>4</v>
      </c>
      <c r="H522" s="731">
        <f t="shared" si="370"/>
        <v>392.39392555016752</v>
      </c>
      <c r="I522" s="732">
        <f t="shared" si="371"/>
        <v>1569.5757022006701</v>
      </c>
      <c r="J522" s="733">
        <f t="shared" si="372"/>
        <v>16.630769230769232</v>
      </c>
      <c r="K522" s="734">
        <f t="shared" si="373"/>
        <v>94.377817431122622</v>
      </c>
      <c r="L522" s="86"/>
      <c r="M522" s="1016" t="s">
        <v>83</v>
      </c>
      <c r="N522" s="1009"/>
      <c r="O522" s="1010"/>
      <c r="P522" s="112">
        <v>1</v>
      </c>
      <c r="Q522" s="198">
        <v>1</v>
      </c>
      <c r="R522" s="107">
        <f t="shared" si="374"/>
        <v>1</v>
      </c>
      <c r="S522" s="108">
        <f t="shared" si="375"/>
        <v>1631.731141388163</v>
      </c>
      <c r="T522" s="109">
        <f t="shared" si="376"/>
        <v>1631.731141388163</v>
      </c>
      <c r="U522" s="110">
        <f t="shared" si="377"/>
        <v>12.941176470588236</v>
      </c>
      <c r="V522" s="111">
        <f t="shared" si="378"/>
        <v>126.0883154709035</v>
      </c>
      <c r="W522" s="88"/>
      <c r="X522" s="1016" t="s">
        <v>83</v>
      </c>
      <c r="Y522" s="1009"/>
      <c r="Z522" s="1010"/>
      <c r="AA522" s="112">
        <v>0</v>
      </c>
      <c r="AB522" s="198">
        <v>1</v>
      </c>
      <c r="AC522" s="107">
        <f t="shared" si="379"/>
        <v>0</v>
      </c>
      <c r="AD522" s="108">
        <f t="shared" si="380"/>
        <v>1223.7983560411221</v>
      </c>
      <c r="AE522" s="109">
        <f t="shared" si="381"/>
        <v>0</v>
      </c>
      <c r="AF522" s="110">
        <f t="shared" si="382"/>
        <v>10.95</v>
      </c>
      <c r="AG522" s="111">
        <f t="shared" si="383"/>
        <v>0</v>
      </c>
      <c r="AH522" s="88"/>
      <c r="AI522" s="1016" t="s">
        <v>83</v>
      </c>
      <c r="AJ522" s="1009"/>
      <c r="AK522" s="1010"/>
      <c r="AL522" s="112">
        <v>2</v>
      </c>
      <c r="AM522" s="198">
        <v>1</v>
      </c>
      <c r="AN522" s="107">
        <f t="shared" si="384"/>
        <v>2</v>
      </c>
      <c r="AO522" s="108">
        <f t="shared" si="385"/>
        <v>1631.731141388163</v>
      </c>
      <c r="AP522" s="109">
        <f t="shared" si="386"/>
        <v>3263.462282776326</v>
      </c>
      <c r="AQ522" s="110">
        <f t="shared" si="387"/>
        <v>12.397727272727273</v>
      </c>
      <c r="AR522" s="111">
        <f t="shared" si="388"/>
        <v>263.23068825326919</v>
      </c>
      <c r="AS522" s="88"/>
      <c r="AT522" s="1016" t="s">
        <v>83</v>
      </c>
      <c r="AU522" s="1009"/>
      <c r="AV522" s="1010"/>
      <c r="AW522" s="112">
        <v>0</v>
      </c>
      <c r="AX522" s="198">
        <v>1</v>
      </c>
      <c r="AY522" s="107">
        <f t="shared" si="389"/>
        <v>0</v>
      </c>
      <c r="AZ522" s="108">
        <f t="shared" si="390"/>
        <v>1631.731141388163</v>
      </c>
      <c r="BA522" s="109">
        <f t="shared" si="391"/>
        <v>0</v>
      </c>
      <c r="BB522" s="110">
        <f t="shared" si="392"/>
        <v>14.887323943661972</v>
      </c>
      <c r="BC522" s="111">
        <f t="shared" si="393"/>
        <v>0</v>
      </c>
      <c r="BD522" s="88"/>
      <c r="BE522" s="1016" t="s">
        <v>83</v>
      </c>
      <c r="BF522" s="1009"/>
      <c r="BG522" s="1010"/>
      <c r="BH522" s="112">
        <v>0</v>
      </c>
      <c r="BI522" s="196">
        <f>'Cél.por tricoma'!EB253</f>
        <v>1</v>
      </c>
      <c r="BJ522" s="107">
        <f t="shared" si="400"/>
        <v>0</v>
      </c>
      <c r="BK522" s="108">
        <f t="shared" si="394"/>
        <v>1631.731141388163</v>
      </c>
      <c r="BL522" s="109">
        <f t="shared" si="402"/>
        <v>0</v>
      </c>
      <c r="BM522" s="112">
        <f t="shared" si="395"/>
        <v>9.3418803418803424</v>
      </c>
      <c r="BN522" s="111">
        <f t="shared" si="396"/>
        <v>0</v>
      </c>
      <c r="BO522" s="88"/>
      <c r="BP522" s="1016" t="s">
        <v>83</v>
      </c>
      <c r="BQ522" s="1009"/>
      <c r="BR522" s="1010"/>
      <c r="BS522" s="112">
        <v>0</v>
      </c>
      <c r="BT522" s="196">
        <f>'Cél.por tricoma'!EB299</f>
        <v>1</v>
      </c>
      <c r="BU522" s="107">
        <f t="shared" si="401"/>
        <v>0</v>
      </c>
      <c r="BV522" s="108">
        <f t="shared" si="397"/>
        <v>1631.731141388163</v>
      </c>
      <c r="BW522" s="109">
        <f t="shared" si="403"/>
        <v>0</v>
      </c>
      <c r="BX522" s="112">
        <f t="shared" si="398"/>
        <v>11.51685393258427</v>
      </c>
      <c r="BY522" s="111">
        <f t="shared" si="399"/>
        <v>0</v>
      </c>
      <c r="BZ522" s="1018"/>
      <c r="CA522" s="88"/>
      <c r="CB522" s="88"/>
      <c r="CC522" s="89"/>
      <c r="CD522" s="89"/>
      <c r="CE522" s="89"/>
      <c r="CF522" s="89"/>
      <c r="CG522" s="89"/>
      <c r="CH522" s="89"/>
      <c r="CI522" s="89"/>
      <c r="CJ522" s="89"/>
      <c r="CK522" s="89"/>
      <c r="CL522" s="89"/>
      <c r="CM522" s="89"/>
      <c r="CN522" s="89"/>
      <c r="CO522" s="89"/>
      <c r="CP522" s="89"/>
      <c r="CQ522" s="89"/>
      <c r="CR522" s="89"/>
      <c r="CS522" s="89"/>
      <c r="CT522" s="89"/>
    </row>
    <row r="523" spans="1:98" ht="15.75" customHeight="1">
      <c r="A523" s="1018"/>
      <c r="B523" s="1034" t="s">
        <v>192</v>
      </c>
      <c r="C523" s="1032"/>
      <c r="D523" s="1033"/>
      <c r="E523" s="736">
        <v>0</v>
      </c>
      <c r="F523" s="782">
        <f>'Cél.por tricoma'!$EB$24</f>
        <v>7</v>
      </c>
      <c r="G523" s="730">
        <f t="shared" si="369"/>
        <v>0</v>
      </c>
      <c r="H523" s="731">
        <f t="shared" si="370"/>
        <v>392.39392555016752</v>
      </c>
      <c r="I523" s="732">
        <f t="shared" si="371"/>
        <v>0</v>
      </c>
      <c r="J523" s="733">
        <f t="shared" si="372"/>
        <v>16.630769230769232</v>
      </c>
      <c r="K523" s="734">
        <f t="shared" si="373"/>
        <v>0</v>
      </c>
      <c r="L523" s="86"/>
      <c r="M523" s="1016" t="s">
        <v>192</v>
      </c>
      <c r="N523" s="1009"/>
      <c r="O523" s="1010"/>
      <c r="P523" s="112">
        <v>2</v>
      </c>
      <c r="Q523" s="199">
        <f>'Cél.por tricoma'!$EB$70</f>
        <v>5.666666666666667</v>
      </c>
      <c r="R523" s="107">
        <f t="shared" si="374"/>
        <v>11.333333333333334</v>
      </c>
      <c r="S523" s="108">
        <f t="shared" si="375"/>
        <v>1631.731141388163</v>
      </c>
      <c r="T523" s="109">
        <f t="shared" si="376"/>
        <v>18492.952935732515</v>
      </c>
      <c r="U523" s="110">
        <f t="shared" si="377"/>
        <v>12.941176470588236</v>
      </c>
      <c r="V523" s="111">
        <f t="shared" si="378"/>
        <v>1429.0009086702398</v>
      </c>
      <c r="W523" s="88"/>
      <c r="X523" s="1016" t="s">
        <v>192</v>
      </c>
      <c r="Y523" s="1009"/>
      <c r="Z523" s="1010"/>
      <c r="AA523" s="112">
        <v>6</v>
      </c>
      <c r="AB523" s="199">
        <f>'Cél.por tricoma'!$EB$116</f>
        <v>5.5714285714285712</v>
      </c>
      <c r="AC523" s="107">
        <f>AA524*AB523</f>
        <v>128.14285714285714</v>
      </c>
      <c r="AD523" s="108">
        <f t="shared" si="380"/>
        <v>1223.7983560411221</v>
      </c>
      <c r="AE523" s="109">
        <f t="shared" si="381"/>
        <v>156821.01790984094</v>
      </c>
      <c r="AF523" s="110">
        <f t="shared" si="382"/>
        <v>10.95</v>
      </c>
      <c r="AG523" s="111">
        <f t="shared" si="383"/>
        <v>14321.554147017439</v>
      </c>
      <c r="AH523" s="88"/>
      <c r="AI523" s="1016" t="s">
        <v>192</v>
      </c>
      <c r="AJ523" s="1009"/>
      <c r="AK523" s="1010"/>
      <c r="AL523" s="112">
        <v>6</v>
      </c>
      <c r="AM523" s="199">
        <f>'Cél.por tricoma'!$EB$162</f>
        <v>4.4545454545454541</v>
      </c>
      <c r="AN523" s="107">
        <f t="shared" si="384"/>
        <v>26.727272727272727</v>
      </c>
      <c r="AO523" s="108">
        <f t="shared" si="385"/>
        <v>1631.731141388163</v>
      </c>
      <c r="AP523" s="109">
        <f t="shared" si="386"/>
        <v>43611.723233465447</v>
      </c>
      <c r="AQ523" s="110">
        <f t="shared" si="387"/>
        <v>12.397727272727273</v>
      </c>
      <c r="AR523" s="111">
        <f t="shared" si="388"/>
        <v>3517.7191975664155</v>
      </c>
      <c r="AS523" s="88"/>
      <c r="AT523" s="1016" t="s">
        <v>192</v>
      </c>
      <c r="AU523" s="1009"/>
      <c r="AV523" s="1010"/>
      <c r="AW523" s="112">
        <v>0</v>
      </c>
      <c r="AX523" s="199"/>
      <c r="AY523" s="107">
        <f t="shared" si="389"/>
        <v>0</v>
      </c>
      <c r="AZ523" s="108">
        <f t="shared" si="390"/>
        <v>1631.731141388163</v>
      </c>
      <c r="BA523" s="109">
        <f t="shared" si="391"/>
        <v>0</v>
      </c>
      <c r="BB523" s="110">
        <f t="shared" si="392"/>
        <v>14.887323943661972</v>
      </c>
      <c r="BC523" s="111">
        <f t="shared" si="393"/>
        <v>0</v>
      </c>
      <c r="BD523" s="88"/>
      <c r="BE523" s="1016" t="s">
        <v>192</v>
      </c>
      <c r="BF523" s="1009"/>
      <c r="BG523" s="1010"/>
      <c r="BH523" s="112">
        <v>3</v>
      </c>
      <c r="BI523" s="196">
        <f>'Cél.por tricoma'!EB254</f>
        <v>3.6666666666666665</v>
      </c>
      <c r="BJ523" s="107">
        <f t="shared" si="400"/>
        <v>11</v>
      </c>
      <c r="BK523" s="108">
        <f t="shared" si="394"/>
        <v>1631.731141388163</v>
      </c>
      <c r="BL523" s="109">
        <f t="shared" si="402"/>
        <v>17949.042555269793</v>
      </c>
      <c r="BM523" s="112">
        <f t="shared" si="395"/>
        <v>9.3418803418803424</v>
      </c>
      <c r="BN523" s="111">
        <f t="shared" si="396"/>
        <v>1921.3522222932897</v>
      </c>
      <c r="BO523" s="88"/>
      <c r="BP523" s="1016" t="s">
        <v>192</v>
      </c>
      <c r="BQ523" s="1009"/>
      <c r="BR523" s="1010"/>
      <c r="BS523" s="112">
        <v>1</v>
      </c>
      <c r="BT523" s="196">
        <f>'Cél.por tricoma'!EB300</f>
        <v>4.333333333333333</v>
      </c>
      <c r="BU523" s="107">
        <f t="shared" si="401"/>
        <v>4.333333333333333</v>
      </c>
      <c r="BV523" s="108">
        <f t="shared" si="397"/>
        <v>1631.731141388163</v>
      </c>
      <c r="BW523" s="109">
        <f t="shared" si="403"/>
        <v>7070.8349460153722</v>
      </c>
      <c r="BX523" s="112">
        <f t="shared" si="398"/>
        <v>11.51685393258427</v>
      </c>
      <c r="BY523" s="111">
        <f t="shared" si="399"/>
        <v>613.95542458084697</v>
      </c>
      <c r="BZ523" s="1018"/>
      <c r="CA523" s="88"/>
      <c r="CB523" s="88"/>
      <c r="CC523" s="89"/>
      <c r="CD523" s="89"/>
      <c r="CE523" s="89"/>
      <c r="CF523" s="89"/>
      <c r="CG523" s="89"/>
      <c r="CH523" s="89"/>
      <c r="CI523" s="89"/>
      <c r="CJ523" s="89"/>
      <c r="CK523" s="89"/>
      <c r="CL523" s="89"/>
      <c r="CM523" s="89"/>
      <c r="CN523" s="89"/>
      <c r="CO523" s="89"/>
      <c r="CP523" s="89"/>
      <c r="CQ523" s="89"/>
      <c r="CR523" s="89"/>
      <c r="CS523" s="89"/>
      <c r="CT523" s="89"/>
    </row>
    <row r="524" spans="1:98" ht="15.75" customHeight="1">
      <c r="A524" s="1018"/>
      <c r="B524" s="1034" t="s">
        <v>94</v>
      </c>
      <c r="C524" s="1032"/>
      <c r="D524" s="1033"/>
      <c r="E524" s="736">
        <f>3+6+6</f>
        <v>15</v>
      </c>
      <c r="F524" s="781">
        <v>1</v>
      </c>
      <c r="G524" s="730">
        <f t="shared" si="369"/>
        <v>15</v>
      </c>
      <c r="H524" s="731">
        <f t="shared" si="370"/>
        <v>392.39392555016752</v>
      </c>
      <c r="I524" s="732">
        <f t="shared" si="371"/>
        <v>5885.9088832525131</v>
      </c>
      <c r="J524" s="733">
        <f t="shared" si="372"/>
        <v>16.630769230769232</v>
      </c>
      <c r="K524" s="734">
        <f t="shared" si="373"/>
        <v>353.91681536670984</v>
      </c>
      <c r="L524" s="86"/>
      <c r="M524" s="1016" t="s">
        <v>94</v>
      </c>
      <c r="N524" s="1009"/>
      <c r="O524" s="1010"/>
      <c r="P524" s="112">
        <v>35</v>
      </c>
      <c r="Q524" s="198">
        <v>1</v>
      </c>
      <c r="R524" s="107">
        <f t="shared" si="374"/>
        <v>35</v>
      </c>
      <c r="S524" s="108">
        <f t="shared" si="375"/>
        <v>1631.731141388163</v>
      </c>
      <c r="T524" s="109">
        <f t="shared" si="376"/>
        <v>57110.589948585708</v>
      </c>
      <c r="U524" s="110">
        <f t="shared" si="377"/>
        <v>12.941176470588236</v>
      </c>
      <c r="V524" s="111">
        <f t="shared" si="378"/>
        <v>4413.0910414816226</v>
      </c>
      <c r="W524" s="88"/>
      <c r="X524" s="1016" t="s">
        <v>94</v>
      </c>
      <c r="Y524" s="1009"/>
      <c r="Z524" s="1010"/>
      <c r="AA524" s="112">
        <v>23</v>
      </c>
      <c r="AB524" s="198">
        <v>1</v>
      </c>
      <c r="AC524" s="107">
        <f>AA525*AB524</f>
        <v>89</v>
      </c>
      <c r="AD524" s="108">
        <f t="shared" si="380"/>
        <v>1223.7983560411221</v>
      </c>
      <c r="AE524" s="109">
        <f t="shared" si="381"/>
        <v>108918.05368765986</v>
      </c>
      <c r="AF524" s="110">
        <f t="shared" si="382"/>
        <v>10.95</v>
      </c>
      <c r="AG524" s="111">
        <f t="shared" si="383"/>
        <v>9946.8542180511304</v>
      </c>
      <c r="AH524" s="88"/>
      <c r="AI524" s="1016" t="s">
        <v>94</v>
      </c>
      <c r="AJ524" s="1009"/>
      <c r="AK524" s="1010"/>
      <c r="AL524" s="112">
        <v>54</v>
      </c>
      <c r="AM524" s="198">
        <v>1</v>
      </c>
      <c r="AN524" s="107">
        <f t="shared" si="384"/>
        <v>54</v>
      </c>
      <c r="AO524" s="108">
        <f t="shared" si="385"/>
        <v>1631.731141388163</v>
      </c>
      <c r="AP524" s="109">
        <f t="shared" si="386"/>
        <v>88113.481634960801</v>
      </c>
      <c r="AQ524" s="110">
        <f t="shared" si="387"/>
        <v>12.397727272727273</v>
      </c>
      <c r="AR524" s="111">
        <f t="shared" si="388"/>
        <v>7107.2285828382674</v>
      </c>
      <c r="AS524" s="88"/>
      <c r="AT524" s="1016" t="s">
        <v>94</v>
      </c>
      <c r="AU524" s="1009"/>
      <c r="AV524" s="1010"/>
      <c r="AW524" s="112">
        <v>31</v>
      </c>
      <c r="AX524" s="198">
        <v>1</v>
      </c>
      <c r="AY524" s="107">
        <f t="shared" si="389"/>
        <v>31</v>
      </c>
      <c r="AZ524" s="108">
        <f t="shared" si="390"/>
        <v>1631.731141388163</v>
      </c>
      <c r="BA524" s="109">
        <f t="shared" si="391"/>
        <v>50583.665383033054</v>
      </c>
      <c r="BB524" s="110">
        <f t="shared" si="392"/>
        <v>14.887323943661972</v>
      </c>
      <c r="BC524" s="111">
        <f t="shared" si="393"/>
        <v>3397.7674949814068</v>
      </c>
      <c r="BD524" s="88"/>
      <c r="BE524" s="1059" t="s">
        <v>94</v>
      </c>
      <c r="BF524" s="1009"/>
      <c r="BG524" s="1010"/>
      <c r="BH524" s="112">
        <v>50</v>
      </c>
      <c r="BI524" s="200">
        <v>1</v>
      </c>
      <c r="BJ524" s="107">
        <f t="shared" si="400"/>
        <v>50</v>
      </c>
      <c r="BK524" s="108">
        <f t="shared" si="394"/>
        <v>1631.731141388163</v>
      </c>
      <c r="BL524" s="109">
        <f t="shared" si="402"/>
        <v>81586.557069408154</v>
      </c>
      <c r="BM524" s="112">
        <f t="shared" si="395"/>
        <v>9.3418803418803424</v>
      </c>
      <c r="BN524" s="111">
        <f t="shared" si="396"/>
        <v>8733.4191922422269</v>
      </c>
      <c r="BO524" s="88"/>
      <c r="BP524" s="1016" t="s">
        <v>94</v>
      </c>
      <c r="BQ524" s="1009"/>
      <c r="BR524" s="1010"/>
      <c r="BS524" s="112">
        <v>13</v>
      </c>
      <c r="BT524" s="200">
        <v>1</v>
      </c>
      <c r="BU524" s="107">
        <f t="shared" si="401"/>
        <v>13</v>
      </c>
      <c r="BV524" s="108">
        <f t="shared" si="397"/>
        <v>1631.731141388163</v>
      </c>
      <c r="BW524" s="109">
        <f t="shared" si="403"/>
        <v>21212.504838046119</v>
      </c>
      <c r="BX524" s="112">
        <f t="shared" si="398"/>
        <v>11.51685393258427</v>
      </c>
      <c r="BY524" s="111">
        <f t="shared" si="399"/>
        <v>1841.8662737425409</v>
      </c>
      <c r="BZ524" s="1018"/>
      <c r="CA524" s="88"/>
      <c r="CB524" s="88"/>
      <c r="CC524" s="89"/>
      <c r="CD524" s="89"/>
      <c r="CE524" s="89"/>
      <c r="CF524" s="89"/>
      <c r="CG524" s="89"/>
      <c r="CH524" s="89"/>
      <c r="CI524" s="89"/>
      <c r="CJ524" s="89"/>
      <c r="CK524" s="89"/>
      <c r="CL524" s="89"/>
      <c r="CM524" s="89"/>
      <c r="CN524" s="89"/>
      <c r="CO524" s="89"/>
      <c r="CP524" s="89"/>
      <c r="CQ524" s="89"/>
      <c r="CR524" s="89"/>
      <c r="CS524" s="89"/>
      <c r="CT524" s="89"/>
    </row>
    <row r="525" spans="1:98" ht="15.75" customHeight="1">
      <c r="A525" s="1018"/>
      <c r="B525" s="1034" t="s">
        <v>196</v>
      </c>
      <c r="C525" s="1032"/>
      <c r="D525" s="1033"/>
      <c r="E525" s="736">
        <f>4+11+8</f>
        <v>23</v>
      </c>
      <c r="F525" s="730">
        <f>'Cél.por tricoma'!$EB$26</f>
        <v>26.5</v>
      </c>
      <c r="G525" s="730">
        <f t="shared" si="369"/>
        <v>609.5</v>
      </c>
      <c r="H525" s="731">
        <f t="shared" si="370"/>
        <v>392.39392555016752</v>
      </c>
      <c r="I525" s="732">
        <f t="shared" si="371"/>
        <v>239164.0976228271</v>
      </c>
      <c r="J525" s="733">
        <f t="shared" si="372"/>
        <v>16.630769230769232</v>
      </c>
      <c r="K525" s="734">
        <f t="shared" si="373"/>
        <v>14380.819931067308</v>
      </c>
      <c r="L525" s="86"/>
      <c r="M525" s="1016" t="s">
        <v>196</v>
      </c>
      <c r="N525" s="1009"/>
      <c r="O525" s="1010"/>
      <c r="P525" s="112">
        <v>47</v>
      </c>
      <c r="Q525" s="107">
        <f>'Cél.por tricoma'!$EB$72</f>
        <v>19.133333333333333</v>
      </c>
      <c r="R525" s="107">
        <f t="shared" si="374"/>
        <v>899.26666666666665</v>
      </c>
      <c r="S525" s="108">
        <f t="shared" si="375"/>
        <v>1631.731141388163</v>
      </c>
      <c r="T525" s="109">
        <f t="shared" si="376"/>
        <v>1467361.4244123287</v>
      </c>
      <c r="U525" s="110">
        <f t="shared" si="377"/>
        <v>12.941176470588236</v>
      </c>
      <c r="V525" s="111">
        <f t="shared" si="378"/>
        <v>113387.01915913449</v>
      </c>
      <c r="W525" s="88"/>
      <c r="X525" s="1016" t="s">
        <v>196</v>
      </c>
      <c r="Y525" s="1009"/>
      <c r="Z525" s="1010"/>
      <c r="AA525" s="112">
        <v>89</v>
      </c>
      <c r="AB525" s="107">
        <f>'Cél.por tricoma'!$EB$118</f>
        <v>15.266666666666667</v>
      </c>
      <c r="AC525" s="107">
        <f>AA526*AB525</f>
        <v>15.266666666666667</v>
      </c>
      <c r="AD525" s="108">
        <f t="shared" si="380"/>
        <v>1223.7983560411221</v>
      </c>
      <c r="AE525" s="109">
        <f t="shared" si="381"/>
        <v>18683.321568894466</v>
      </c>
      <c r="AF525" s="110">
        <f t="shared" si="382"/>
        <v>10.95</v>
      </c>
      <c r="AG525" s="111">
        <f t="shared" si="383"/>
        <v>1706.2394126844263</v>
      </c>
      <c r="AH525" s="88"/>
      <c r="AI525" s="1016" t="s">
        <v>196</v>
      </c>
      <c r="AJ525" s="1009"/>
      <c r="AK525" s="1010"/>
      <c r="AL525" s="112">
        <v>64</v>
      </c>
      <c r="AM525" s="107">
        <f>'Cél.por tricoma'!$EB$164</f>
        <v>13.433333333333334</v>
      </c>
      <c r="AN525" s="107">
        <f t="shared" si="384"/>
        <v>859.73333333333335</v>
      </c>
      <c r="AO525" s="108">
        <f t="shared" si="385"/>
        <v>1631.731141388163</v>
      </c>
      <c r="AP525" s="109">
        <f t="shared" si="386"/>
        <v>1402853.6532894501</v>
      </c>
      <c r="AQ525" s="110">
        <f t="shared" si="387"/>
        <v>12.397727272727273</v>
      </c>
      <c r="AR525" s="111">
        <f t="shared" si="388"/>
        <v>113154.09852380533</v>
      </c>
      <c r="AS525" s="88"/>
      <c r="AT525" s="1016" t="s">
        <v>196</v>
      </c>
      <c r="AU525" s="1009"/>
      <c r="AV525" s="1010"/>
      <c r="AW525" s="112">
        <v>52</v>
      </c>
      <c r="AX525" s="107">
        <f>'Cél.por tricoma'!$EB$210</f>
        <v>22.966666666666665</v>
      </c>
      <c r="AY525" s="107">
        <f t="shared" si="389"/>
        <v>1194.2666666666667</v>
      </c>
      <c r="AZ525" s="108">
        <f t="shared" si="390"/>
        <v>1631.731141388163</v>
      </c>
      <c r="BA525" s="109">
        <f t="shared" si="391"/>
        <v>1948722.1111218368</v>
      </c>
      <c r="BB525" s="110">
        <f t="shared" si="392"/>
        <v>14.887323943661972</v>
      </c>
      <c r="BC525" s="111">
        <f t="shared" si="393"/>
        <v>130898.07936579983</v>
      </c>
      <c r="BD525" s="88"/>
      <c r="BE525" s="1016" t="s">
        <v>196</v>
      </c>
      <c r="BF525" s="1009"/>
      <c r="BG525" s="1010"/>
      <c r="BH525" s="112">
        <v>70</v>
      </c>
      <c r="BI525" s="196">
        <f>'Cél.por tricoma'!EB256</f>
        <v>19.222222222222221</v>
      </c>
      <c r="BJ525" s="107">
        <f t="shared" si="400"/>
        <v>1345.5555555555554</v>
      </c>
      <c r="BK525" s="108">
        <f t="shared" si="394"/>
        <v>1631.731141388163</v>
      </c>
      <c r="BL525" s="109">
        <f t="shared" si="402"/>
        <v>2195584.9024678501</v>
      </c>
      <c r="BM525" s="112">
        <f t="shared" si="395"/>
        <v>9.3418803418803424</v>
      </c>
      <c r="BN525" s="111">
        <f t="shared" si="396"/>
        <v>235026.01426234076</v>
      </c>
      <c r="BO525" s="88"/>
      <c r="BP525" s="1016" t="s">
        <v>196</v>
      </c>
      <c r="BQ525" s="1009"/>
      <c r="BR525" s="1010"/>
      <c r="BS525" s="112">
        <v>115</v>
      </c>
      <c r="BT525" s="196">
        <f>'Cél.por tricoma'!EB302</f>
        <v>26.166666666666668</v>
      </c>
      <c r="BU525" s="107">
        <f t="shared" si="401"/>
        <v>3009.166666666667</v>
      </c>
      <c r="BV525" s="108">
        <f t="shared" si="397"/>
        <v>1631.731141388163</v>
      </c>
      <c r="BW525" s="109">
        <f t="shared" si="403"/>
        <v>4910150.9596272139</v>
      </c>
      <c r="BX525" s="112">
        <f t="shared" si="398"/>
        <v>11.51685393258427</v>
      </c>
      <c r="BY525" s="111">
        <f t="shared" si="399"/>
        <v>426344.81503104587</v>
      </c>
      <c r="BZ525" s="1018"/>
      <c r="CA525" s="88"/>
      <c r="CB525" s="88"/>
      <c r="CC525" s="89"/>
      <c r="CD525" s="89"/>
      <c r="CE525" s="89"/>
      <c r="CF525" s="89"/>
      <c r="CG525" s="89"/>
      <c r="CH525" s="89"/>
      <c r="CI525" s="89"/>
      <c r="CJ525" s="89"/>
      <c r="CK525" s="89"/>
      <c r="CL525" s="89"/>
      <c r="CM525" s="89"/>
      <c r="CN525" s="89"/>
      <c r="CO525" s="89"/>
      <c r="CP525" s="89"/>
      <c r="CQ525" s="89"/>
      <c r="CR525" s="89"/>
      <c r="CS525" s="89"/>
      <c r="CT525" s="89"/>
    </row>
    <row r="526" spans="1:98" ht="15.75" customHeight="1">
      <c r="A526" s="1018"/>
      <c r="B526" s="1034" t="s">
        <v>100</v>
      </c>
      <c r="C526" s="1032"/>
      <c r="D526" s="1033"/>
      <c r="E526" s="736">
        <v>0</v>
      </c>
      <c r="F526" s="781">
        <v>1</v>
      </c>
      <c r="G526" s="730">
        <f t="shared" si="369"/>
        <v>0</v>
      </c>
      <c r="H526" s="731">
        <f t="shared" si="370"/>
        <v>392.39392555016752</v>
      </c>
      <c r="I526" s="732">
        <f t="shared" si="371"/>
        <v>0</v>
      </c>
      <c r="J526" s="733">
        <f t="shared" si="372"/>
        <v>16.630769230769232</v>
      </c>
      <c r="K526" s="734">
        <f t="shared" si="373"/>
        <v>0</v>
      </c>
      <c r="L526" s="86"/>
      <c r="M526" s="1016" t="s">
        <v>100</v>
      </c>
      <c r="N526" s="1009"/>
      <c r="O526" s="1010"/>
      <c r="P526" s="112">
        <v>0</v>
      </c>
      <c r="Q526" s="198"/>
      <c r="R526" s="107">
        <f t="shared" si="374"/>
        <v>0</v>
      </c>
      <c r="S526" s="108">
        <f t="shared" si="375"/>
        <v>1631.731141388163</v>
      </c>
      <c r="T526" s="109">
        <f t="shared" si="376"/>
        <v>0</v>
      </c>
      <c r="U526" s="110">
        <f t="shared" si="377"/>
        <v>12.941176470588236</v>
      </c>
      <c r="V526" s="111">
        <f t="shared" si="378"/>
        <v>0</v>
      </c>
      <c r="W526" s="88"/>
      <c r="X526" s="1016" t="s">
        <v>100</v>
      </c>
      <c r="Y526" s="1009"/>
      <c r="Z526" s="1010"/>
      <c r="AA526" s="112">
        <v>1</v>
      </c>
      <c r="AB526" s="198">
        <v>1</v>
      </c>
      <c r="AC526" s="107">
        <f t="shared" ref="AC526:AC545" si="404">AA526*AB526</f>
        <v>1</v>
      </c>
      <c r="AD526" s="108">
        <f t="shared" si="380"/>
        <v>1223.7983560411221</v>
      </c>
      <c r="AE526" s="109">
        <f t="shared" si="381"/>
        <v>1223.7983560411221</v>
      </c>
      <c r="AF526" s="110">
        <f t="shared" si="382"/>
        <v>10.95</v>
      </c>
      <c r="AG526" s="111">
        <f t="shared" si="383"/>
        <v>111.76240694439473</v>
      </c>
      <c r="AH526" s="88"/>
      <c r="AI526" s="1016" t="s">
        <v>100</v>
      </c>
      <c r="AJ526" s="1009"/>
      <c r="AK526" s="1010"/>
      <c r="AL526" s="112">
        <v>0</v>
      </c>
      <c r="AM526" s="198">
        <v>1</v>
      </c>
      <c r="AN526" s="107">
        <f t="shared" si="384"/>
        <v>0</v>
      </c>
      <c r="AO526" s="108">
        <f t="shared" si="385"/>
        <v>1631.731141388163</v>
      </c>
      <c r="AP526" s="109">
        <f t="shared" si="386"/>
        <v>0</v>
      </c>
      <c r="AQ526" s="110">
        <f t="shared" si="387"/>
        <v>12.397727272727273</v>
      </c>
      <c r="AR526" s="111">
        <f t="shared" si="388"/>
        <v>0</v>
      </c>
      <c r="AS526" s="88"/>
      <c r="AT526" s="1016" t="s">
        <v>100</v>
      </c>
      <c r="AU526" s="1009"/>
      <c r="AV526" s="1010"/>
      <c r="AW526" s="112">
        <v>0</v>
      </c>
      <c r="AX526" s="198">
        <v>1</v>
      </c>
      <c r="AY526" s="107">
        <f t="shared" si="389"/>
        <v>0</v>
      </c>
      <c r="AZ526" s="108">
        <f t="shared" si="390"/>
        <v>1631.731141388163</v>
      </c>
      <c r="BA526" s="109">
        <f t="shared" si="391"/>
        <v>0</v>
      </c>
      <c r="BB526" s="110">
        <f t="shared" si="392"/>
        <v>14.887323943661972</v>
      </c>
      <c r="BC526" s="111">
        <f t="shared" si="393"/>
        <v>0</v>
      </c>
      <c r="BD526" s="88"/>
      <c r="BE526" s="1016" t="s">
        <v>100</v>
      </c>
      <c r="BF526" s="1009"/>
      <c r="BG526" s="1010"/>
      <c r="BH526" s="112">
        <v>0</v>
      </c>
      <c r="BI526" s="196">
        <f>'Cél.por tricoma'!EB257</f>
        <v>1</v>
      </c>
      <c r="BJ526" s="107">
        <f t="shared" si="400"/>
        <v>0</v>
      </c>
      <c r="BK526" s="108">
        <f t="shared" si="394"/>
        <v>1631.731141388163</v>
      </c>
      <c r="BL526" s="109">
        <f t="shared" si="402"/>
        <v>0</v>
      </c>
      <c r="BM526" s="112">
        <f t="shared" si="395"/>
        <v>9.3418803418803424</v>
      </c>
      <c r="BN526" s="111">
        <f t="shared" si="396"/>
        <v>0</v>
      </c>
      <c r="BO526" s="88"/>
      <c r="BP526" s="1016" t="s">
        <v>100</v>
      </c>
      <c r="BQ526" s="1009"/>
      <c r="BR526" s="1010"/>
      <c r="BS526" s="112">
        <v>0</v>
      </c>
      <c r="BT526" s="196">
        <f>'Cél.por tricoma'!EB303</f>
        <v>1</v>
      </c>
      <c r="BU526" s="107">
        <f t="shared" si="401"/>
        <v>0</v>
      </c>
      <c r="BV526" s="108">
        <f t="shared" si="397"/>
        <v>1631.731141388163</v>
      </c>
      <c r="BW526" s="109">
        <f t="shared" si="403"/>
        <v>0</v>
      </c>
      <c r="BX526" s="112">
        <f t="shared" si="398"/>
        <v>11.51685393258427</v>
      </c>
      <c r="BY526" s="111">
        <f t="shared" si="399"/>
        <v>0</v>
      </c>
      <c r="BZ526" s="1018"/>
      <c r="CA526" s="88"/>
      <c r="CB526" s="88"/>
      <c r="CC526" s="89"/>
      <c r="CD526" s="89"/>
      <c r="CE526" s="89"/>
      <c r="CF526" s="89"/>
      <c r="CG526" s="89"/>
      <c r="CH526" s="89"/>
      <c r="CI526" s="89"/>
      <c r="CJ526" s="89"/>
      <c r="CK526" s="89"/>
      <c r="CL526" s="89"/>
      <c r="CM526" s="89"/>
      <c r="CN526" s="89"/>
      <c r="CO526" s="89"/>
      <c r="CP526" s="89"/>
      <c r="CQ526" s="89"/>
      <c r="CR526" s="89"/>
      <c r="CS526" s="89"/>
      <c r="CT526" s="89"/>
    </row>
    <row r="527" spans="1:98" ht="15.75" customHeight="1">
      <c r="A527" s="1018"/>
      <c r="B527" s="1034" t="s">
        <v>198</v>
      </c>
      <c r="C527" s="1032"/>
      <c r="D527" s="1033"/>
      <c r="E527" s="736">
        <v>3</v>
      </c>
      <c r="F527" s="730">
        <f>'Cél.por tricoma'!$EB$28</f>
        <v>33.769230769230766</v>
      </c>
      <c r="G527" s="730">
        <f t="shared" si="369"/>
        <v>101.30769230769229</v>
      </c>
      <c r="H527" s="731">
        <f t="shared" si="370"/>
        <v>392.39392555016752</v>
      </c>
      <c r="I527" s="732">
        <f t="shared" si="371"/>
        <v>39752.523073043885</v>
      </c>
      <c r="J527" s="733">
        <f t="shared" si="372"/>
        <v>16.630769230769232</v>
      </c>
      <c r="K527" s="734">
        <f t="shared" si="373"/>
        <v>2390.2997222459317</v>
      </c>
      <c r="L527" s="86"/>
      <c r="M527" s="1016" t="s">
        <v>198</v>
      </c>
      <c r="N527" s="1009"/>
      <c r="O527" s="1010"/>
      <c r="P527" s="112">
        <v>5</v>
      </c>
      <c r="Q527" s="107">
        <f>'Cél.por tricoma'!$EB$74</f>
        <v>37.333333333333336</v>
      </c>
      <c r="R527" s="107">
        <f t="shared" si="374"/>
        <v>186.66666666666669</v>
      </c>
      <c r="S527" s="108">
        <f t="shared" si="375"/>
        <v>1631.731141388163</v>
      </c>
      <c r="T527" s="109">
        <f t="shared" si="376"/>
        <v>304589.81305912382</v>
      </c>
      <c r="U527" s="110">
        <f t="shared" si="377"/>
        <v>12.941176470588236</v>
      </c>
      <c r="V527" s="111">
        <f t="shared" si="378"/>
        <v>23536.485554568659</v>
      </c>
      <c r="W527" s="88"/>
      <c r="X527" s="1016" t="s">
        <v>198</v>
      </c>
      <c r="Y527" s="1009"/>
      <c r="Z527" s="1010"/>
      <c r="AA527" s="112">
        <v>3</v>
      </c>
      <c r="AB527" s="107">
        <f>'Cél.por tricoma'!$EB$120</f>
        <v>42.53846153846154</v>
      </c>
      <c r="AC527" s="107">
        <f t="shared" si="404"/>
        <v>127.61538461538461</v>
      </c>
      <c r="AD527" s="108">
        <f t="shared" si="380"/>
        <v>1223.7983560411221</v>
      </c>
      <c r="AE527" s="109">
        <f t="shared" si="381"/>
        <v>156175.49789786318</v>
      </c>
      <c r="AF527" s="110">
        <f t="shared" si="382"/>
        <v>10.95</v>
      </c>
      <c r="AG527" s="111">
        <f t="shared" si="383"/>
        <v>14262.602547750063</v>
      </c>
      <c r="AH527" s="88"/>
      <c r="AI527" s="1016" t="s">
        <v>198</v>
      </c>
      <c r="AJ527" s="1009"/>
      <c r="AK527" s="1010"/>
      <c r="AL527" s="112">
        <v>5</v>
      </c>
      <c r="AM527" s="107">
        <f>'Cél.por tricoma'!$EB$166</f>
        <v>63.235294117647058</v>
      </c>
      <c r="AN527" s="107">
        <f t="shared" si="384"/>
        <v>316.1764705882353</v>
      </c>
      <c r="AO527" s="108">
        <f t="shared" si="385"/>
        <v>1631.731141388163</v>
      </c>
      <c r="AP527" s="109">
        <f t="shared" si="386"/>
        <v>515914.99323302216</v>
      </c>
      <c r="AQ527" s="110">
        <f t="shared" si="387"/>
        <v>12.397727272727273</v>
      </c>
      <c r="AR527" s="111">
        <f t="shared" si="388"/>
        <v>41613.67498121535</v>
      </c>
      <c r="AS527" s="88"/>
      <c r="AT527" s="1016" t="s">
        <v>198</v>
      </c>
      <c r="AU527" s="1009"/>
      <c r="AV527" s="1010"/>
      <c r="AW527" s="112">
        <v>1</v>
      </c>
      <c r="AX527" s="107">
        <f>'Cél.por tricoma'!$EB$212</f>
        <v>25.625</v>
      </c>
      <c r="AY527" s="107">
        <f t="shared" si="389"/>
        <v>25.625</v>
      </c>
      <c r="AZ527" s="108">
        <f t="shared" si="390"/>
        <v>1631.731141388163</v>
      </c>
      <c r="BA527" s="109">
        <f t="shared" si="391"/>
        <v>41813.110498071677</v>
      </c>
      <c r="BB527" s="110">
        <f t="shared" si="392"/>
        <v>14.887323943661972</v>
      </c>
      <c r="BC527" s="111">
        <f t="shared" si="393"/>
        <v>2808.6384535128564</v>
      </c>
      <c r="BD527" s="88"/>
      <c r="BE527" s="1016" t="s">
        <v>198</v>
      </c>
      <c r="BF527" s="1009"/>
      <c r="BG527" s="1010"/>
      <c r="BH527" s="112">
        <v>2</v>
      </c>
      <c r="BI527" s="196">
        <f>'Cél.por tricoma'!EB258</f>
        <v>43.555555555555557</v>
      </c>
      <c r="BJ527" s="107">
        <f t="shared" si="400"/>
        <v>87.111111111111114</v>
      </c>
      <c r="BK527" s="108">
        <f t="shared" si="394"/>
        <v>1631.731141388163</v>
      </c>
      <c r="BL527" s="109">
        <f t="shared" si="402"/>
        <v>142141.91276092443</v>
      </c>
      <c r="BM527" s="112">
        <f t="shared" si="395"/>
        <v>9.3418803418803424</v>
      </c>
      <c r="BN527" s="111">
        <f t="shared" si="396"/>
        <v>15215.556992706457</v>
      </c>
      <c r="BO527" s="88"/>
      <c r="BP527" s="1016" t="s">
        <v>198</v>
      </c>
      <c r="BQ527" s="1009"/>
      <c r="BR527" s="1010"/>
      <c r="BS527" s="112">
        <v>2</v>
      </c>
      <c r="BT527" s="196">
        <f>'Cél.por tricoma'!EB304</f>
        <v>22.5</v>
      </c>
      <c r="BU527" s="107">
        <f t="shared" si="401"/>
        <v>45</v>
      </c>
      <c r="BV527" s="108">
        <f t="shared" si="397"/>
        <v>1631.731141388163</v>
      </c>
      <c r="BW527" s="109">
        <f t="shared" si="403"/>
        <v>73427.901362467339</v>
      </c>
      <c r="BX527" s="112">
        <f t="shared" si="398"/>
        <v>11.51685393258427</v>
      </c>
      <c r="BY527" s="111">
        <f t="shared" si="399"/>
        <v>6375.6909475703342</v>
      </c>
      <c r="BZ527" s="1018"/>
      <c r="CA527" s="88"/>
      <c r="CB527" s="88"/>
      <c r="CC527" s="89"/>
      <c r="CD527" s="89"/>
      <c r="CE527" s="89"/>
      <c r="CF527" s="89"/>
      <c r="CG527" s="89"/>
      <c r="CH527" s="89"/>
      <c r="CI527" s="89"/>
      <c r="CJ527" s="89"/>
      <c r="CK527" s="89"/>
      <c r="CL527" s="89"/>
      <c r="CM527" s="89"/>
      <c r="CN527" s="89"/>
      <c r="CO527" s="89"/>
      <c r="CP527" s="89"/>
      <c r="CQ527" s="89"/>
      <c r="CR527" s="89"/>
      <c r="CS527" s="89"/>
      <c r="CT527" s="89"/>
    </row>
    <row r="528" spans="1:98" ht="15.75" customHeight="1">
      <c r="A528" s="1018"/>
      <c r="B528" s="1034" t="s">
        <v>201</v>
      </c>
      <c r="C528" s="1032"/>
      <c r="D528" s="1033"/>
      <c r="E528" s="736">
        <v>4</v>
      </c>
      <c r="F528" s="730">
        <f>'Cél.por tricoma'!$EB$29</f>
        <v>40.571428571428569</v>
      </c>
      <c r="G528" s="730">
        <f t="shared" si="369"/>
        <v>162.28571428571428</v>
      </c>
      <c r="H528" s="731">
        <f t="shared" si="370"/>
        <v>392.39392555016752</v>
      </c>
      <c r="I528" s="732">
        <f t="shared" si="371"/>
        <v>63679.928489284328</v>
      </c>
      <c r="J528" s="733">
        <f t="shared" si="372"/>
        <v>16.630769230769232</v>
      </c>
      <c r="K528" s="734">
        <f t="shared" si="373"/>
        <v>3829.0428786341176</v>
      </c>
      <c r="L528" s="86"/>
      <c r="M528" s="1016" t="s">
        <v>201</v>
      </c>
      <c r="N528" s="1009"/>
      <c r="O528" s="1010"/>
      <c r="P528" s="112">
        <v>0</v>
      </c>
      <c r="Q528" s="107">
        <f>'Cél.por tricoma'!$EB$75</f>
        <v>57.1</v>
      </c>
      <c r="R528" s="107">
        <f t="shared" si="374"/>
        <v>0</v>
      </c>
      <c r="S528" s="108">
        <f t="shared" si="375"/>
        <v>1631.731141388163</v>
      </c>
      <c r="T528" s="109">
        <f t="shared" si="376"/>
        <v>0</v>
      </c>
      <c r="U528" s="110">
        <f t="shared" si="377"/>
        <v>12.941176470588236</v>
      </c>
      <c r="V528" s="111">
        <f t="shared" si="378"/>
        <v>0</v>
      </c>
      <c r="W528" s="88"/>
      <c r="X528" s="1016" t="s">
        <v>201</v>
      </c>
      <c r="Y528" s="1009"/>
      <c r="Z528" s="1010"/>
      <c r="AA528" s="112">
        <v>0</v>
      </c>
      <c r="AB528" s="107">
        <f>'Cél.por tricoma'!$EB$121</f>
        <v>35.272727272727273</v>
      </c>
      <c r="AC528" s="107">
        <f t="shared" si="404"/>
        <v>0</v>
      </c>
      <c r="AD528" s="108">
        <f t="shared" si="380"/>
        <v>1223.7983560411221</v>
      </c>
      <c r="AE528" s="109">
        <f t="shared" si="381"/>
        <v>0</v>
      </c>
      <c r="AF528" s="110">
        <f t="shared" si="382"/>
        <v>10.95</v>
      </c>
      <c r="AG528" s="111">
        <f t="shared" si="383"/>
        <v>0</v>
      </c>
      <c r="AH528" s="88"/>
      <c r="AI528" s="1016" t="s">
        <v>201</v>
      </c>
      <c r="AJ528" s="1009"/>
      <c r="AK528" s="1010"/>
      <c r="AL528" s="112">
        <v>1</v>
      </c>
      <c r="AM528" s="107">
        <f>'Cél.por tricoma'!$EB$167</f>
        <v>32.777777777777779</v>
      </c>
      <c r="AN528" s="107">
        <f t="shared" si="384"/>
        <v>32.777777777777779</v>
      </c>
      <c r="AO528" s="108">
        <f t="shared" si="385"/>
        <v>1631.731141388163</v>
      </c>
      <c r="AP528" s="109">
        <f t="shared" si="386"/>
        <v>53484.5207455009</v>
      </c>
      <c r="AQ528" s="110">
        <f t="shared" si="387"/>
        <v>12.397727272727273</v>
      </c>
      <c r="AR528" s="111">
        <f t="shared" si="388"/>
        <v>4314.0585019285782</v>
      </c>
      <c r="AS528" s="88"/>
      <c r="AT528" s="1016" t="s">
        <v>201</v>
      </c>
      <c r="AU528" s="1009"/>
      <c r="AV528" s="1010"/>
      <c r="AW528" s="112">
        <v>0</v>
      </c>
      <c r="AX528" s="107">
        <f>'Cél.por tricoma'!$EB$213</f>
        <v>28.058823529411764</v>
      </c>
      <c r="AY528" s="107">
        <f t="shared" si="389"/>
        <v>0</v>
      </c>
      <c r="AZ528" s="108">
        <f t="shared" si="390"/>
        <v>1631.731141388163</v>
      </c>
      <c r="BA528" s="109">
        <f t="shared" si="391"/>
        <v>0</v>
      </c>
      <c r="BB528" s="110">
        <f t="shared" si="392"/>
        <v>14.887323943661972</v>
      </c>
      <c r="BC528" s="111">
        <f t="shared" si="393"/>
        <v>0</v>
      </c>
      <c r="BD528" s="88"/>
      <c r="BE528" s="1016" t="s">
        <v>201</v>
      </c>
      <c r="BF528" s="1009"/>
      <c r="BG528" s="1010"/>
      <c r="BH528" s="112">
        <v>6</v>
      </c>
      <c r="BI528" s="196">
        <f>'Cél.por tricoma'!EB259</f>
        <v>57.07692307692308</v>
      </c>
      <c r="BJ528" s="107">
        <f t="shared" si="400"/>
        <v>342.46153846153845</v>
      </c>
      <c r="BK528" s="108">
        <f t="shared" si="394"/>
        <v>1631.731141388163</v>
      </c>
      <c r="BL528" s="109">
        <f t="shared" si="402"/>
        <v>558805.15703539248</v>
      </c>
      <c r="BM528" s="112">
        <f t="shared" si="395"/>
        <v>9.3418803418803424</v>
      </c>
      <c r="BN528" s="111">
        <f t="shared" si="396"/>
        <v>59817.203452095986</v>
      </c>
      <c r="BO528" s="88"/>
      <c r="BP528" s="1016" t="s">
        <v>201</v>
      </c>
      <c r="BQ528" s="1009"/>
      <c r="BR528" s="1010"/>
      <c r="BS528" s="112">
        <v>1</v>
      </c>
      <c r="BT528" s="196">
        <f>'Cél.por tricoma'!EB305</f>
        <v>48.033333333333331</v>
      </c>
      <c r="BU528" s="107">
        <f t="shared" si="401"/>
        <v>48.033333333333331</v>
      </c>
      <c r="BV528" s="108">
        <f t="shared" si="397"/>
        <v>1631.731141388163</v>
      </c>
      <c r="BW528" s="109">
        <f t="shared" si="403"/>
        <v>78377.485824678093</v>
      </c>
      <c r="BX528" s="112">
        <f t="shared" si="398"/>
        <v>11.51685393258427</v>
      </c>
      <c r="BY528" s="111">
        <f t="shared" si="399"/>
        <v>6805.4597447769265</v>
      </c>
      <c r="BZ528" s="1018"/>
      <c r="CA528" s="88"/>
      <c r="CB528" s="88"/>
      <c r="CC528" s="89"/>
      <c r="CD528" s="89"/>
      <c r="CE528" s="89"/>
      <c r="CF528" s="89"/>
      <c r="CG528" s="89"/>
      <c r="CH528" s="89"/>
      <c r="CI528" s="89"/>
      <c r="CJ528" s="89"/>
      <c r="CK528" s="89"/>
      <c r="CL528" s="89"/>
      <c r="CM528" s="89"/>
      <c r="CN528" s="89"/>
      <c r="CO528" s="89"/>
      <c r="CP528" s="89"/>
      <c r="CQ528" s="89"/>
      <c r="CR528" s="89"/>
      <c r="CS528" s="89"/>
      <c r="CT528" s="89"/>
    </row>
    <row r="529" spans="1:98" ht="15.75" customHeight="1">
      <c r="A529" s="1018"/>
      <c r="B529" s="1034" t="s">
        <v>103</v>
      </c>
      <c r="C529" s="1032"/>
      <c r="D529" s="1033"/>
      <c r="E529" s="736">
        <v>3</v>
      </c>
      <c r="F529" s="781">
        <v>1</v>
      </c>
      <c r="G529" s="730">
        <f t="shared" si="369"/>
        <v>3</v>
      </c>
      <c r="H529" s="731">
        <f t="shared" si="370"/>
        <v>392.39392555016752</v>
      </c>
      <c r="I529" s="732">
        <f t="shared" si="371"/>
        <v>1177.1817766505026</v>
      </c>
      <c r="J529" s="733">
        <f t="shared" si="372"/>
        <v>16.630769230769232</v>
      </c>
      <c r="K529" s="734">
        <f t="shared" si="373"/>
        <v>70.78336307334196</v>
      </c>
      <c r="L529" s="86"/>
      <c r="M529" s="1016" t="s">
        <v>103</v>
      </c>
      <c r="N529" s="1009"/>
      <c r="O529" s="1010"/>
      <c r="P529" s="112">
        <v>13</v>
      </c>
      <c r="Q529" s="198">
        <v>1</v>
      </c>
      <c r="R529" s="107">
        <f t="shared" si="374"/>
        <v>13</v>
      </c>
      <c r="S529" s="108">
        <f t="shared" si="375"/>
        <v>1631.731141388163</v>
      </c>
      <c r="T529" s="109">
        <f t="shared" si="376"/>
        <v>21212.504838046119</v>
      </c>
      <c r="U529" s="110">
        <f t="shared" si="377"/>
        <v>12.941176470588236</v>
      </c>
      <c r="V529" s="111">
        <f t="shared" si="378"/>
        <v>1639.1481011217456</v>
      </c>
      <c r="W529" s="88"/>
      <c r="X529" s="1016" t="s">
        <v>103</v>
      </c>
      <c r="Y529" s="1009"/>
      <c r="Z529" s="1010"/>
      <c r="AA529" s="112">
        <v>2</v>
      </c>
      <c r="AB529" s="198">
        <v>1</v>
      </c>
      <c r="AC529" s="107">
        <f t="shared" si="404"/>
        <v>2</v>
      </c>
      <c r="AD529" s="108">
        <f t="shared" si="380"/>
        <v>1223.7983560411221</v>
      </c>
      <c r="AE529" s="109">
        <f t="shared" si="381"/>
        <v>2447.5967120822443</v>
      </c>
      <c r="AF529" s="110">
        <f t="shared" si="382"/>
        <v>10.95</v>
      </c>
      <c r="AG529" s="111">
        <f t="shared" si="383"/>
        <v>223.52481388878945</v>
      </c>
      <c r="AH529" s="88"/>
      <c r="AI529" s="1016" t="s">
        <v>103</v>
      </c>
      <c r="AJ529" s="1009"/>
      <c r="AK529" s="1010"/>
      <c r="AL529" s="112">
        <v>12</v>
      </c>
      <c r="AM529" s="198">
        <v>1</v>
      </c>
      <c r="AN529" s="107">
        <f t="shared" si="384"/>
        <v>12</v>
      </c>
      <c r="AO529" s="108">
        <f t="shared" si="385"/>
        <v>1631.731141388163</v>
      </c>
      <c r="AP529" s="109">
        <f t="shared" si="386"/>
        <v>19580.773696657954</v>
      </c>
      <c r="AQ529" s="110">
        <f t="shared" si="387"/>
        <v>12.397727272727273</v>
      </c>
      <c r="AR529" s="111">
        <f t="shared" si="388"/>
        <v>1579.3841295196148</v>
      </c>
      <c r="AS529" s="88"/>
      <c r="AT529" s="1016" t="s">
        <v>103</v>
      </c>
      <c r="AU529" s="1009"/>
      <c r="AV529" s="1010"/>
      <c r="AW529" s="112">
        <v>1</v>
      </c>
      <c r="AX529" s="198">
        <v>1</v>
      </c>
      <c r="AY529" s="107">
        <f t="shared" si="389"/>
        <v>1</v>
      </c>
      <c r="AZ529" s="108">
        <f t="shared" si="390"/>
        <v>1631.731141388163</v>
      </c>
      <c r="BA529" s="109">
        <f t="shared" si="391"/>
        <v>1631.731141388163</v>
      </c>
      <c r="BB529" s="110">
        <f t="shared" si="392"/>
        <v>14.887323943661972</v>
      </c>
      <c r="BC529" s="111">
        <f t="shared" si="393"/>
        <v>109.60540306391634</v>
      </c>
      <c r="BD529" s="88"/>
      <c r="BE529" s="1016" t="s">
        <v>103</v>
      </c>
      <c r="BF529" s="1009"/>
      <c r="BG529" s="1010"/>
      <c r="BH529" s="112">
        <v>15</v>
      </c>
      <c r="BI529" s="196">
        <f>'Cél.por tricoma'!EB260</f>
        <v>1</v>
      </c>
      <c r="BJ529" s="107">
        <f t="shared" si="400"/>
        <v>15</v>
      </c>
      <c r="BK529" s="108">
        <f t="shared" si="394"/>
        <v>1631.731141388163</v>
      </c>
      <c r="BL529" s="109">
        <f t="shared" si="402"/>
        <v>24475.967120822446</v>
      </c>
      <c r="BM529" s="112">
        <f t="shared" si="395"/>
        <v>9.3418803418803424</v>
      </c>
      <c r="BN529" s="111">
        <f t="shared" si="396"/>
        <v>2620.0257576726681</v>
      </c>
      <c r="BO529" s="88"/>
      <c r="BP529" s="1016" t="s">
        <v>103</v>
      </c>
      <c r="BQ529" s="1009"/>
      <c r="BR529" s="1010"/>
      <c r="BS529" s="112">
        <v>6</v>
      </c>
      <c r="BT529" s="196">
        <f>'Cél.por tricoma'!EB306</f>
        <v>1</v>
      </c>
      <c r="BU529" s="107">
        <f t="shared" si="401"/>
        <v>6</v>
      </c>
      <c r="BV529" s="108">
        <f t="shared" si="397"/>
        <v>1631.731141388163</v>
      </c>
      <c r="BW529" s="109">
        <f t="shared" si="403"/>
        <v>9790.3868483289771</v>
      </c>
      <c r="BX529" s="112">
        <f t="shared" si="398"/>
        <v>11.51685393258427</v>
      </c>
      <c r="BY529" s="111">
        <f t="shared" si="399"/>
        <v>850.09212634271114</v>
      </c>
      <c r="BZ529" s="1018"/>
      <c r="CA529" s="88"/>
      <c r="CB529" s="88"/>
      <c r="CC529" s="89"/>
      <c r="CD529" s="89"/>
      <c r="CE529" s="89"/>
      <c r="CF529" s="89"/>
      <c r="CG529" s="89"/>
      <c r="CH529" s="89"/>
      <c r="CI529" s="89"/>
      <c r="CJ529" s="89"/>
      <c r="CK529" s="89"/>
      <c r="CL529" s="89"/>
      <c r="CM529" s="89"/>
      <c r="CN529" s="89"/>
      <c r="CO529" s="89"/>
      <c r="CP529" s="89"/>
      <c r="CQ529" s="89"/>
      <c r="CR529" s="89"/>
      <c r="CS529" s="89"/>
      <c r="CT529" s="89"/>
    </row>
    <row r="530" spans="1:98" ht="15.75" customHeight="1">
      <c r="A530" s="1018"/>
      <c r="B530" s="1034" t="s">
        <v>107</v>
      </c>
      <c r="C530" s="1032"/>
      <c r="D530" s="1033"/>
      <c r="E530" s="736">
        <v>0</v>
      </c>
      <c r="F530" s="781">
        <v>1</v>
      </c>
      <c r="G530" s="730">
        <f t="shared" si="369"/>
        <v>0</v>
      </c>
      <c r="H530" s="731">
        <f t="shared" si="370"/>
        <v>392.39392555016752</v>
      </c>
      <c r="I530" s="732">
        <f t="shared" si="371"/>
        <v>0</v>
      </c>
      <c r="J530" s="733">
        <f t="shared" si="372"/>
        <v>16.630769230769232</v>
      </c>
      <c r="K530" s="734">
        <f t="shared" si="373"/>
        <v>0</v>
      </c>
      <c r="L530" s="86"/>
      <c r="M530" s="1016" t="s">
        <v>107</v>
      </c>
      <c r="N530" s="1009"/>
      <c r="O530" s="1010"/>
      <c r="P530" s="112">
        <v>5</v>
      </c>
      <c r="Q530" s="198">
        <v>1</v>
      </c>
      <c r="R530" s="107">
        <f t="shared" si="374"/>
        <v>5</v>
      </c>
      <c r="S530" s="108">
        <f t="shared" si="375"/>
        <v>1631.731141388163</v>
      </c>
      <c r="T530" s="109">
        <f t="shared" si="376"/>
        <v>8158.6557069408154</v>
      </c>
      <c r="U530" s="110">
        <f t="shared" si="377"/>
        <v>12.941176470588236</v>
      </c>
      <c r="V530" s="111">
        <f t="shared" si="378"/>
        <v>630.44157735451756</v>
      </c>
      <c r="W530" s="88"/>
      <c r="X530" s="1016" t="s">
        <v>107</v>
      </c>
      <c r="Y530" s="1009"/>
      <c r="Z530" s="1010"/>
      <c r="AA530" s="112">
        <v>7</v>
      </c>
      <c r="AB530" s="198">
        <v>1</v>
      </c>
      <c r="AC530" s="107">
        <f t="shared" si="404"/>
        <v>7</v>
      </c>
      <c r="AD530" s="108">
        <f t="shared" si="380"/>
        <v>1223.7983560411221</v>
      </c>
      <c r="AE530" s="109">
        <f t="shared" si="381"/>
        <v>8566.588492287854</v>
      </c>
      <c r="AF530" s="110">
        <f t="shared" si="382"/>
        <v>10.95</v>
      </c>
      <c r="AG530" s="111">
        <f t="shared" si="383"/>
        <v>782.33684861076301</v>
      </c>
      <c r="AH530" s="88"/>
      <c r="AI530" s="1016" t="s">
        <v>107</v>
      </c>
      <c r="AJ530" s="1009"/>
      <c r="AK530" s="1010"/>
      <c r="AL530" s="112">
        <v>8</v>
      </c>
      <c r="AM530" s="198">
        <v>1</v>
      </c>
      <c r="AN530" s="107">
        <f t="shared" si="384"/>
        <v>8</v>
      </c>
      <c r="AO530" s="108">
        <f t="shared" si="385"/>
        <v>1631.731141388163</v>
      </c>
      <c r="AP530" s="109">
        <f t="shared" si="386"/>
        <v>13053.849131105304</v>
      </c>
      <c r="AQ530" s="110">
        <f t="shared" si="387"/>
        <v>12.397727272727273</v>
      </c>
      <c r="AR530" s="111">
        <f t="shared" si="388"/>
        <v>1052.9227530130768</v>
      </c>
      <c r="AS530" s="88"/>
      <c r="AT530" s="1016" t="s">
        <v>107</v>
      </c>
      <c r="AU530" s="1009"/>
      <c r="AV530" s="1010"/>
      <c r="AW530" s="112">
        <v>2</v>
      </c>
      <c r="AX530" s="198">
        <v>1</v>
      </c>
      <c r="AY530" s="107">
        <f t="shared" si="389"/>
        <v>2</v>
      </c>
      <c r="AZ530" s="108">
        <f t="shared" si="390"/>
        <v>1631.731141388163</v>
      </c>
      <c r="BA530" s="109">
        <f t="shared" si="391"/>
        <v>3263.462282776326</v>
      </c>
      <c r="BB530" s="110">
        <f t="shared" si="392"/>
        <v>14.887323943661972</v>
      </c>
      <c r="BC530" s="111">
        <f t="shared" si="393"/>
        <v>219.21080612783268</v>
      </c>
      <c r="BD530" s="88"/>
      <c r="BE530" s="1016" t="s">
        <v>107</v>
      </c>
      <c r="BF530" s="1009"/>
      <c r="BG530" s="1010"/>
      <c r="BH530" s="112">
        <v>8</v>
      </c>
      <c r="BI530" s="196">
        <f>'Cél.por tricoma'!EB261</f>
        <v>1</v>
      </c>
      <c r="BJ530" s="107">
        <f t="shared" si="400"/>
        <v>8</v>
      </c>
      <c r="BK530" s="108">
        <f t="shared" si="394"/>
        <v>1631.731141388163</v>
      </c>
      <c r="BL530" s="109">
        <f t="shared" si="402"/>
        <v>13053.849131105304</v>
      </c>
      <c r="BM530" s="112">
        <f t="shared" si="395"/>
        <v>9.3418803418803424</v>
      </c>
      <c r="BN530" s="111">
        <f t="shared" si="396"/>
        <v>1397.3470707587562</v>
      </c>
      <c r="BO530" s="88"/>
      <c r="BP530" s="1016" t="s">
        <v>107</v>
      </c>
      <c r="BQ530" s="1009"/>
      <c r="BR530" s="1010"/>
      <c r="BS530" s="112">
        <v>5</v>
      </c>
      <c r="BT530" s="196">
        <f>'Cél.por tricoma'!EB307</f>
        <v>1</v>
      </c>
      <c r="BU530" s="107">
        <f t="shared" si="401"/>
        <v>5</v>
      </c>
      <c r="BV530" s="108">
        <f t="shared" si="397"/>
        <v>1631.731141388163</v>
      </c>
      <c r="BW530" s="109">
        <f t="shared" si="403"/>
        <v>8158.6557069408154</v>
      </c>
      <c r="BX530" s="112">
        <f t="shared" si="398"/>
        <v>11.51685393258427</v>
      </c>
      <c r="BY530" s="111">
        <f t="shared" si="399"/>
        <v>708.41010528559275</v>
      </c>
      <c r="BZ530" s="1018"/>
      <c r="CA530" s="88"/>
      <c r="CB530" s="88"/>
      <c r="CC530" s="89"/>
      <c r="CD530" s="89"/>
      <c r="CE530" s="89"/>
      <c r="CF530" s="89"/>
      <c r="CG530" s="89"/>
      <c r="CH530" s="89"/>
      <c r="CI530" s="89"/>
      <c r="CJ530" s="89"/>
      <c r="CK530" s="89"/>
      <c r="CL530" s="89"/>
      <c r="CM530" s="89"/>
      <c r="CN530" s="89"/>
      <c r="CO530" s="89"/>
      <c r="CP530" s="89"/>
      <c r="CQ530" s="89"/>
      <c r="CR530" s="89"/>
      <c r="CS530" s="89"/>
      <c r="CT530" s="89"/>
    </row>
    <row r="531" spans="1:98" ht="15.75" customHeight="1">
      <c r="A531" s="1018"/>
      <c r="B531" s="1034" t="s">
        <v>108</v>
      </c>
      <c r="C531" s="1032"/>
      <c r="D531" s="1033"/>
      <c r="E531" s="736">
        <v>1</v>
      </c>
      <c r="F531" s="781">
        <v>1</v>
      </c>
      <c r="G531" s="730">
        <f t="shared" si="369"/>
        <v>1</v>
      </c>
      <c r="H531" s="731">
        <f t="shared" si="370"/>
        <v>392.39392555016752</v>
      </c>
      <c r="I531" s="732">
        <f t="shared" si="371"/>
        <v>392.39392555016752</v>
      </c>
      <c r="J531" s="733">
        <f t="shared" si="372"/>
        <v>16.630769230769232</v>
      </c>
      <c r="K531" s="734">
        <f t="shared" si="373"/>
        <v>23.594454357780656</v>
      </c>
      <c r="L531" s="86"/>
      <c r="M531" s="1016" t="s">
        <v>108</v>
      </c>
      <c r="N531" s="1009"/>
      <c r="O531" s="1010"/>
      <c r="P531" s="112">
        <v>11</v>
      </c>
      <c r="Q531" s="198">
        <v>1</v>
      </c>
      <c r="R531" s="107">
        <f t="shared" si="374"/>
        <v>11</v>
      </c>
      <c r="S531" s="108">
        <f t="shared" si="375"/>
        <v>1631.731141388163</v>
      </c>
      <c r="T531" s="109">
        <f t="shared" si="376"/>
        <v>17949.042555269793</v>
      </c>
      <c r="U531" s="110">
        <f t="shared" si="377"/>
        <v>12.941176470588236</v>
      </c>
      <c r="V531" s="111">
        <f t="shared" si="378"/>
        <v>1386.9714701799385</v>
      </c>
      <c r="W531" s="88"/>
      <c r="X531" s="1016" t="s">
        <v>108</v>
      </c>
      <c r="Y531" s="1009"/>
      <c r="Z531" s="1010"/>
      <c r="AA531" s="112">
        <v>10</v>
      </c>
      <c r="AB531" s="198">
        <v>1</v>
      </c>
      <c r="AC531" s="107">
        <f t="shared" si="404"/>
        <v>10</v>
      </c>
      <c r="AD531" s="108">
        <f t="shared" si="380"/>
        <v>1223.7983560411221</v>
      </c>
      <c r="AE531" s="109">
        <f t="shared" si="381"/>
        <v>12237.983560411221</v>
      </c>
      <c r="AF531" s="110">
        <f t="shared" si="382"/>
        <v>10.95</v>
      </c>
      <c r="AG531" s="111">
        <f t="shared" si="383"/>
        <v>1117.6240694439473</v>
      </c>
      <c r="AH531" s="88"/>
      <c r="AI531" s="1016" t="s">
        <v>108</v>
      </c>
      <c r="AJ531" s="1009"/>
      <c r="AK531" s="1010"/>
      <c r="AL531" s="112">
        <v>3</v>
      </c>
      <c r="AM531" s="198">
        <v>1</v>
      </c>
      <c r="AN531" s="107">
        <f t="shared" si="384"/>
        <v>3</v>
      </c>
      <c r="AO531" s="108">
        <f t="shared" si="385"/>
        <v>1631.731141388163</v>
      </c>
      <c r="AP531" s="109">
        <f t="shared" si="386"/>
        <v>4895.1934241644885</v>
      </c>
      <c r="AQ531" s="110">
        <f t="shared" si="387"/>
        <v>12.397727272727273</v>
      </c>
      <c r="AR531" s="111">
        <f t="shared" si="388"/>
        <v>394.8460323799037</v>
      </c>
      <c r="AS531" s="88"/>
      <c r="AT531" s="1016" t="s">
        <v>108</v>
      </c>
      <c r="AU531" s="1009"/>
      <c r="AV531" s="1010"/>
      <c r="AW531" s="112">
        <v>10</v>
      </c>
      <c r="AX531" s="198">
        <v>1</v>
      </c>
      <c r="AY531" s="107">
        <f t="shared" si="389"/>
        <v>10</v>
      </c>
      <c r="AZ531" s="108">
        <f t="shared" si="390"/>
        <v>1631.731141388163</v>
      </c>
      <c r="BA531" s="109">
        <f t="shared" si="391"/>
        <v>16317.311413881631</v>
      </c>
      <c r="BB531" s="110">
        <f t="shared" si="392"/>
        <v>14.887323943661972</v>
      </c>
      <c r="BC531" s="111">
        <f t="shared" si="393"/>
        <v>1096.0540306391636</v>
      </c>
      <c r="BD531" s="88"/>
      <c r="BE531" s="1016" t="s">
        <v>108</v>
      </c>
      <c r="BF531" s="1009"/>
      <c r="BG531" s="1010"/>
      <c r="BH531" s="112">
        <v>6</v>
      </c>
      <c r="BI531" s="196">
        <f>'Cél.por tricoma'!EB262</f>
        <v>1</v>
      </c>
      <c r="BJ531" s="107">
        <f t="shared" si="400"/>
        <v>6</v>
      </c>
      <c r="BK531" s="108">
        <f t="shared" si="394"/>
        <v>1631.731141388163</v>
      </c>
      <c r="BL531" s="109">
        <f t="shared" si="402"/>
        <v>9790.3868483289771</v>
      </c>
      <c r="BM531" s="112">
        <f t="shared" si="395"/>
        <v>9.3418803418803424</v>
      </c>
      <c r="BN531" s="111">
        <f t="shared" si="396"/>
        <v>1048.010303069067</v>
      </c>
      <c r="BO531" s="88"/>
      <c r="BP531" s="1016" t="s">
        <v>108</v>
      </c>
      <c r="BQ531" s="1009"/>
      <c r="BR531" s="1010"/>
      <c r="BS531" s="112">
        <v>2</v>
      </c>
      <c r="BT531" s="196">
        <f>'Cél.por tricoma'!EB308</f>
        <v>1</v>
      </c>
      <c r="BU531" s="107">
        <f t="shared" si="401"/>
        <v>2</v>
      </c>
      <c r="BV531" s="108">
        <f t="shared" si="397"/>
        <v>1631.731141388163</v>
      </c>
      <c r="BW531" s="109">
        <f t="shared" si="403"/>
        <v>3263.462282776326</v>
      </c>
      <c r="BX531" s="112">
        <f t="shared" si="398"/>
        <v>11.51685393258427</v>
      </c>
      <c r="BY531" s="111">
        <f t="shared" si="399"/>
        <v>283.36404211423707</v>
      </c>
      <c r="BZ531" s="1018"/>
      <c r="CA531" s="88"/>
      <c r="CB531" s="88"/>
      <c r="CC531" s="89"/>
      <c r="CD531" s="89"/>
      <c r="CE531" s="89"/>
      <c r="CF531" s="89"/>
      <c r="CG531" s="89"/>
      <c r="CH531" s="89"/>
      <c r="CI531" s="89"/>
      <c r="CJ531" s="89"/>
      <c r="CK531" s="89"/>
      <c r="CL531" s="89"/>
      <c r="CM531" s="89"/>
      <c r="CN531" s="89"/>
      <c r="CO531" s="89"/>
      <c r="CP531" s="89"/>
      <c r="CQ531" s="89"/>
      <c r="CR531" s="89"/>
      <c r="CS531" s="89"/>
      <c r="CT531" s="89"/>
    </row>
    <row r="532" spans="1:98" ht="15.75" customHeight="1">
      <c r="A532" s="1018"/>
      <c r="B532" s="1034" t="s">
        <v>203</v>
      </c>
      <c r="C532" s="1032"/>
      <c r="D532" s="1033"/>
      <c r="E532" s="736">
        <v>6</v>
      </c>
      <c r="F532" s="782">
        <f>'Cél.por tricoma'!$EB$33</f>
        <v>13</v>
      </c>
      <c r="G532" s="730">
        <f t="shared" si="369"/>
        <v>78</v>
      </c>
      <c r="H532" s="731">
        <f t="shared" si="370"/>
        <v>392.39392555016752</v>
      </c>
      <c r="I532" s="732">
        <f t="shared" si="371"/>
        <v>30606.726192913065</v>
      </c>
      <c r="J532" s="733">
        <f t="shared" si="372"/>
        <v>16.630769230769232</v>
      </c>
      <c r="K532" s="734">
        <f t="shared" si="373"/>
        <v>1840.3674399068909</v>
      </c>
      <c r="L532" s="86"/>
      <c r="M532" s="1016" t="s">
        <v>203</v>
      </c>
      <c r="N532" s="1009"/>
      <c r="O532" s="1010"/>
      <c r="P532" s="112">
        <v>29</v>
      </c>
      <c r="Q532" s="199">
        <f>'Cél.por tricoma'!$EB$79</f>
        <v>10</v>
      </c>
      <c r="R532" s="107">
        <f t="shared" si="374"/>
        <v>290</v>
      </c>
      <c r="S532" s="108">
        <f t="shared" si="375"/>
        <v>1631.731141388163</v>
      </c>
      <c r="T532" s="109">
        <f t="shared" si="376"/>
        <v>473202.03100256727</v>
      </c>
      <c r="U532" s="110">
        <f t="shared" si="377"/>
        <v>12.941176470588236</v>
      </c>
      <c r="V532" s="111">
        <f t="shared" si="378"/>
        <v>36565.611486562018</v>
      </c>
      <c r="W532" s="88"/>
      <c r="X532" s="1016" t="s">
        <v>203</v>
      </c>
      <c r="Y532" s="1009"/>
      <c r="Z532" s="1010"/>
      <c r="AA532" s="112">
        <v>15</v>
      </c>
      <c r="AB532" s="199">
        <f>'Cél.por tricoma'!$EB$125</f>
        <v>10</v>
      </c>
      <c r="AC532" s="107">
        <f t="shared" si="404"/>
        <v>150</v>
      </c>
      <c r="AD532" s="108">
        <f t="shared" si="380"/>
        <v>1223.7983560411221</v>
      </c>
      <c r="AE532" s="109">
        <f t="shared" si="381"/>
        <v>183569.75340616831</v>
      </c>
      <c r="AF532" s="110">
        <f t="shared" si="382"/>
        <v>10.95</v>
      </c>
      <c r="AG532" s="111">
        <f t="shared" si="383"/>
        <v>16764.361041659209</v>
      </c>
      <c r="AH532" s="88"/>
      <c r="AI532" s="1016" t="s">
        <v>203</v>
      </c>
      <c r="AJ532" s="1009"/>
      <c r="AK532" s="1010"/>
      <c r="AL532" s="112">
        <v>28</v>
      </c>
      <c r="AM532" s="199">
        <f>'Cél.por tricoma'!$EB$171</f>
        <v>10</v>
      </c>
      <c r="AN532" s="107">
        <f t="shared" si="384"/>
        <v>280</v>
      </c>
      <c r="AO532" s="108">
        <f t="shared" si="385"/>
        <v>1631.731141388163</v>
      </c>
      <c r="AP532" s="109">
        <f t="shared" si="386"/>
        <v>456884.71958868566</v>
      </c>
      <c r="AQ532" s="110">
        <f t="shared" si="387"/>
        <v>12.397727272727273</v>
      </c>
      <c r="AR532" s="111">
        <f t="shared" si="388"/>
        <v>36852.296355457685</v>
      </c>
      <c r="AS532" s="88"/>
      <c r="AT532" s="1016" t="s">
        <v>203</v>
      </c>
      <c r="AU532" s="1009"/>
      <c r="AV532" s="1010"/>
      <c r="AW532" s="112">
        <v>8</v>
      </c>
      <c r="AX532" s="199">
        <f>'Cél.por tricoma'!$EB$217</f>
        <v>10</v>
      </c>
      <c r="AY532" s="107">
        <f t="shared" si="389"/>
        <v>80</v>
      </c>
      <c r="AZ532" s="108">
        <f t="shared" si="390"/>
        <v>1631.731141388163</v>
      </c>
      <c r="BA532" s="109">
        <f t="shared" si="391"/>
        <v>130538.49131105305</v>
      </c>
      <c r="BB532" s="110">
        <f t="shared" si="392"/>
        <v>14.887323943661972</v>
      </c>
      <c r="BC532" s="111">
        <f t="shared" si="393"/>
        <v>8768.4322451133085</v>
      </c>
      <c r="BD532" s="88"/>
      <c r="BE532" s="1016" t="s">
        <v>203</v>
      </c>
      <c r="BF532" s="1009"/>
      <c r="BG532" s="1010"/>
      <c r="BH532" s="112">
        <v>120</v>
      </c>
      <c r="BI532" s="196">
        <f>'Cél.por tricoma'!EB263</f>
        <v>11.25</v>
      </c>
      <c r="BJ532" s="107">
        <f t="shared" si="400"/>
        <v>1350</v>
      </c>
      <c r="BK532" s="108">
        <f t="shared" si="394"/>
        <v>1631.731141388163</v>
      </c>
      <c r="BL532" s="109">
        <f t="shared" si="402"/>
        <v>2202837.0408740202</v>
      </c>
      <c r="BM532" s="112">
        <f t="shared" si="395"/>
        <v>9.3418803418803424</v>
      </c>
      <c r="BN532" s="111">
        <f t="shared" si="396"/>
        <v>235802.31819054013</v>
      </c>
      <c r="BO532" s="88"/>
      <c r="BP532" s="1016" t="s">
        <v>203</v>
      </c>
      <c r="BQ532" s="1009"/>
      <c r="BR532" s="1010"/>
      <c r="BS532" s="112">
        <v>33</v>
      </c>
      <c r="BT532" s="196">
        <f>'Cél.por tricoma'!EB309</f>
        <v>9</v>
      </c>
      <c r="BU532" s="107">
        <f t="shared" si="401"/>
        <v>297</v>
      </c>
      <c r="BV532" s="108">
        <f t="shared" si="397"/>
        <v>1631.731141388163</v>
      </c>
      <c r="BW532" s="109">
        <f t="shared" si="403"/>
        <v>484624.14899228443</v>
      </c>
      <c r="BX532" s="112">
        <f t="shared" si="398"/>
        <v>11.51685393258427</v>
      </c>
      <c r="BY532" s="111">
        <f t="shared" si="399"/>
        <v>42079.560253964206</v>
      </c>
      <c r="BZ532" s="1018"/>
      <c r="CA532" s="88"/>
      <c r="CB532" s="88"/>
      <c r="CC532" s="89"/>
      <c r="CD532" s="89"/>
      <c r="CE532" s="89"/>
      <c r="CF532" s="89"/>
      <c r="CG532" s="89"/>
      <c r="CH532" s="89"/>
      <c r="CI532" s="89"/>
      <c r="CJ532" s="89"/>
      <c r="CK532" s="89"/>
      <c r="CL532" s="89"/>
      <c r="CM532" s="89"/>
      <c r="CN532" s="89"/>
      <c r="CO532" s="89"/>
      <c r="CP532" s="89"/>
      <c r="CQ532" s="89"/>
      <c r="CR532" s="89"/>
      <c r="CS532" s="89"/>
      <c r="CT532" s="89"/>
    </row>
    <row r="533" spans="1:98" ht="15.75" customHeight="1">
      <c r="A533" s="1018"/>
      <c r="B533" s="1034" t="s">
        <v>204</v>
      </c>
      <c r="C533" s="1032"/>
      <c r="D533" s="1033"/>
      <c r="E533" s="736">
        <f>32+35+33</f>
        <v>100</v>
      </c>
      <c r="F533" s="730">
        <f>'Cél.por tricoma'!$EB$34</f>
        <v>65.933333333333337</v>
      </c>
      <c r="G533" s="730">
        <f t="shared" si="369"/>
        <v>6593.3333333333339</v>
      </c>
      <c r="H533" s="731">
        <f t="shared" si="370"/>
        <v>392.39392555016752</v>
      </c>
      <c r="I533" s="732">
        <f t="shared" si="371"/>
        <v>2587183.949127438</v>
      </c>
      <c r="J533" s="733">
        <f t="shared" si="372"/>
        <v>16.630769230769232</v>
      </c>
      <c r="K533" s="734">
        <f t="shared" si="373"/>
        <v>155566.10239896711</v>
      </c>
      <c r="L533" s="86"/>
      <c r="M533" s="1016" t="s">
        <v>204</v>
      </c>
      <c r="N533" s="1009"/>
      <c r="O533" s="1010"/>
      <c r="P533" s="112">
        <v>127</v>
      </c>
      <c r="Q533" s="107">
        <f>'Cél.por tricoma'!$EB$80</f>
        <v>66.966666666666669</v>
      </c>
      <c r="R533" s="107">
        <f t="shared" si="374"/>
        <v>8504.7666666666664</v>
      </c>
      <c r="S533" s="108">
        <f t="shared" si="375"/>
        <v>1631.731141388163</v>
      </c>
      <c r="T533" s="109">
        <f t="shared" si="376"/>
        <v>13877492.620240003</v>
      </c>
      <c r="U533" s="110">
        <f t="shared" si="377"/>
        <v>12.941176470588236</v>
      </c>
      <c r="V533" s="111">
        <f t="shared" si="378"/>
        <v>1072351.7024730912</v>
      </c>
      <c r="W533" s="88"/>
      <c r="X533" s="1016" t="s">
        <v>204</v>
      </c>
      <c r="Y533" s="1009"/>
      <c r="Z533" s="1010"/>
      <c r="AA533" s="112">
        <v>126</v>
      </c>
      <c r="AB533" s="107">
        <f>'Cél.por tricoma'!$EB$126</f>
        <v>56.3</v>
      </c>
      <c r="AC533" s="107">
        <f t="shared" si="404"/>
        <v>7093.7999999999993</v>
      </c>
      <c r="AD533" s="108">
        <f t="shared" si="380"/>
        <v>1223.7983560411221</v>
      </c>
      <c r="AE533" s="109">
        <f t="shared" si="381"/>
        <v>8681380.7780845109</v>
      </c>
      <c r="AF533" s="110">
        <f t="shared" si="382"/>
        <v>10.95</v>
      </c>
      <c r="AG533" s="111">
        <f t="shared" si="383"/>
        <v>792820.16238214716</v>
      </c>
      <c r="AH533" s="88"/>
      <c r="AI533" s="1016" t="s">
        <v>204</v>
      </c>
      <c r="AJ533" s="1009"/>
      <c r="AK533" s="1010"/>
      <c r="AL533" s="112">
        <v>79</v>
      </c>
      <c r="AM533" s="107">
        <f>'Cél.por tricoma'!$EB$172</f>
        <v>52.9</v>
      </c>
      <c r="AN533" s="107">
        <f t="shared" si="384"/>
        <v>4179.0999999999995</v>
      </c>
      <c r="AO533" s="108">
        <f t="shared" si="385"/>
        <v>1631.731141388163</v>
      </c>
      <c r="AP533" s="109">
        <f t="shared" si="386"/>
        <v>6819167.6129752714</v>
      </c>
      <c r="AQ533" s="110">
        <f t="shared" si="387"/>
        <v>12.397727272727273</v>
      </c>
      <c r="AR533" s="111">
        <f t="shared" si="388"/>
        <v>550033.68463961862</v>
      </c>
      <c r="AS533" s="88"/>
      <c r="AT533" s="1016" t="s">
        <v>204</v>
      </c>
      <c r="AU533" s="1009"/>
      <c r="AV533" s="1010"/>
      <c r="AW533" s="112">
        <v>27</v>
      </c>
      <c r="AX533" s="107">
        <f>'Cél.por tricoma'!$EB$218</f>
        <v>52.56666666666667</v>
      </c>
      <c r="AY533" s="107">
        <f t="shared" si="389"/>
        <v>1419.3000000000002</v>
      </c>
      <c r="AZ533" s="108">
        <f t="shared" si="390"/>
        <v>1631.731141388163</v>
      </c>
      <c r="BA533" s="109">
        <f t="shared" si="391"/>
        <v>2315916.0089722201</v>
      </c>
      <c r="BB533" s="110">
        <f t="shared" si="392"/>
        <v>14.887323943661972</v>
      </c>
      <c r="BC533" s="111">
        <f t="shared" si="393"/>
        <v>155562.9485686165</v>
      </c>
      <c r="BD533" s="88"/>
      <c r="BE533" s="1016" t="s">
        <v>204</v>
      </c>
      <c r="BF533" s="1009"/>
      <c r="BG533" s="1010"/>
      <c r="BH533" s="112">
        <v>110</v>
      </c>
      <c r="BI533" s="196">
        <f>'Cél.por tricoma'!EB264</f>
        <v>49.533333333333331</v>
      </c>
      <c r="BJ533" s="107">
        <f t="shared" si="400"/>
        <v>5448.6666666666661</v>
      </c>
      <c r="BK533" s="108">
        <f t="shared" si="394"/>
        <v>1631.731141388163</v>
      </c>
      <c r="BL533" s="109">
        <f t="shared" si="402"/>
        <v>8890759.0790436361</v>
      </c>
      <c r="BM533" s="112">
        <f t="shared" si="395"/>
        <v>9.3418803418803424</v>
      </c>
      <c r="BN533" s="111">
        <f t="shared" si="396"/>
        <v>951709.80077594274</v>
      </c>
      <c r="BO533" s="88"/>
      <c r="BP533" s="1016" t="s">
        <v>204</v>
      </c>
      <c r="BQ533" s="1009"/>
      <c r="BR533" s="1010"/>
      <c r="BS533" s="112">
        <v>11</v>
      </c>
      <c r="BT533" s="196">
        <f>'Cél.por tricoma'!EB310</f>
        <v>57.833333333333336</v>
      </c>
      <c r="BU533" s="107">
        <f t="shared" si="401"/>
        <v>636.16666666666674</v>
      </c>
      <c r="BV533" s="108">
        <f t="shared" si="397"/>
        <v>1631.731141388163</v>
      </c>
      <c r="BW533" s="109">
        <f t="shared" si="403"/>
        <v>1038052.9611131032</v>
      </c>
      <c r="BX533" s="112">
        <f t="shared" si="398"/>
        <v>11.51685393258427</v>
      </c>
      <c r="BY533" s="111">
        <f t="shared" si="399"/>
        <v>90133.379062503591</v>
      </c>
      <c r="BZ533" s="1018"/>
      <c r="CA533" s="88"/>
      <c r="CB533" s="88"/>
      <c r="CC533" s="89"/>
      <c r="CD533" s="89"/>
      <c r="CE533" s="89"/>
      <c r="CF533" s="89"/>
      <c r="CG533" s="89"/>
      <c r="CH533" s="89"/>
      <c r="CI533" s="89"/>
      <c r="CJ533" s="89"/>
      <c r="CK533" s="89"/>
      <c r="CL533" s="89"/>
      <c r="CM533" s="89"/>
      <c r="CN533" s="89"/>
      <c r="CO533" s="89"/>
      <c r="CP533" s="89"/>
      <c r="CQ533" s="89"/>
      <c r="CR533" s="89"/>
      <c r="CS533" s="89"/>
      <c r="CT533" s="89"/>
    </row>
    <row r="534" spans="1:98" ht="15.75" customHeight="1">
      <c r="A534" s="1018"/>
      <c r="B534" s="1034" t="s">
        <v>262</v>
      </c>
      <c r="C534" s="1032"/>
      <c r="D534" s="1033"/>
      <c r="E534" s="736">
        <f>10+12+12</f>
        <v>34</v>
      </c>
      <c r="F534" s="730">
        <f>'Cél.por tricoma'!$EB$35</f>
        <v>15.266666666666667</v>
      </c>
      <c r="G534" s="730">
        <f t="shared" si="369"/>
        <v>519.06666666666672</v>
      </c>
      <c r="H534" s="731">
        <f t="shared" si="370"/>
        <v>392.39392555016752</v>
      </c>
      <c r="I534" s="732">
        <f t="shared" si="371"/>
        <v>203678.60695557363</v>
      </c>
      <c r="J534" s="733">
        <f t="shared" si="372"/>
        <v>16.630769230769232</v>
      </c>
      <c r="K534" s="734">
        <f t="shared" si="373"/>
        <v>12247.094775312013</v>
      </c>
      <c r="L534" s="86"/>
      <c r="M534" s="1016" t="s">
        <v>262</v>
      </c>
      <c r="N534" s="1009"/>
      <c r="O534" s="1010"/>
      <c r="P534" s="112">
        <v>113</v>
      </c>
      <c r="Q534" s="107">
        <f>'Cél.por tricoma'!$EB$81</f>
        <v>12.066666666666666</v>
      </c>
      <c r="R534" s="107">
        <f t="shared" si="374"/>
        <v>1363.5333333333333</v>
      </c>
      <c r="S534" s="108">
        <f t="shared" si="375"/>
        <v>1631.731141388163</v>
      </c>
      <c r="T534" s="109">
        <f t="shared" si="376"/>
        <v>2224919.8023208063</v>
      </c>
      <c r="U534" s="110">
        <f t="shared" si="377"/>
        <v>12.941176470588236</v>
      </c>
      <c r="V534" s="111">
        <f t="shared" si="378"/>
        <v>171925.62108842595</v>
      </c>
      <c r="W534" s="88"/>
      <c r="X534" s="1016" t="s">
        <v>262</v>
      </c>
      <c r="Y534" s="1009"/>
      <c r="Z534" s="1010"/>
      <c r="AA534" s="112">
        <v>120</v>
      </c>
      <c r="AB534" s="107">
        <f>'Cél.por tricoma'!$EB$127</f>
        <v>10.5</v>
      </c>
      <c r="AC534" s="107">
        <f t="shared" si="404"/>
        <v>1260</v>
      </c>
      <c r="AD534" s="108">
        <f t="shared" si="380"/>
        <v>1223.7983560411221</v>
      </c>
      <c r="AE534" s="109">
        <f t="shared" si="381"/>
        <v>1541985.9286118138</v>
      </c>
      <c r="AF534" s="110">
        <f t="shared" si="382"/>
        <v>10.95</v>
      </c>
      <c r="AG534" s="111">
        <f t="shared" si="383"/>
        <v>140820.63274993733</v>
      </c>
      <c r="AH534" s="88"/>
      <c r="AI534" s="1016" t="s">
        <v>262</v>
      </c>
      <c r="AJ534" s="1009"/>
      <c r="AK534" s="1010"/>
      <c r="AL534" s="112">
        <v>85</v>
      </c>
      <c r="AM534" s="107">
        <f>'Cél.por tricoma'!$EB$173</f>
        <v>8.8000000000000007</v>
      </c>
      <c r="AN534" s="107">
        <f t="shared" si="384"/>
        <v>748.00000000000011</v>
      </c>
      <c r="AO534" s="108">
        <f t="shared" si="385"/>
        <v>1631.731141388163</v>
      </c>
      <c r="AP534" s="109">
        <f t="shared" si="386"/>
        <v>1220534.8937583461</v>
      </c>
      <c r="AQ534" s="110">
        <f t="shared" si="387"/>
        <v>12.397727272727273</v>
      </c>
      <c r="AR534" s="111">
        <f t="shared" si="388"/>
        <v>98448.277406722686</v>
      </c>
      <c r="AS534" s="88"/>
      <c r="AT534" s="1016" t="s">
        <v>262</v>
      </c>
      <c r="AU534" s="1009"/>
      <c r="AV534" s="1010"/>
      <c r="AW534" s="112">
        <v>66</v>
      </c>
      <c r="AX534" s="107">
        <f>'Cél.por tricoma'!$EB$219</f>
        <v>12.4</v>
      </c>
      <c r="AY534" s="107">
        <f t="shared" si="389"/>
        <v>818.4</v>
      </c>
      <c r="AZ534" s="108">
        <f t="shared" si="390"/>
        <v>1631.731141388163</v>
      </c>
      <c r="BA534" s="109">
        <f t="shared" si="391"/>
        <v>1335408.7661120726</v>
      </c>
      <c r="BB534" s="110">
        <f t="shared" si="392"/>
        <v>14.887323943661972</v>
      </c>
      <c r="BC534" s="111">
        <f t="shared" si="393"/>
        <v>89701.061867509139</v>
      </c>
      <c r="BD534" s="88"/>
      <c r="BE534" s="1016" t="s">
        <v>262</v>
      </c>
      <c r="BF534" s="1009"/>
      <c r="BG534" s="1010"/>
      <c r="BH534" s="112">
        <v>94</v>
      </c>
      <c r="BI534" s="196">
        <f>'Cél.por tricoma'!EB265</f>
        <v>13.8</v>
      </c>
      <c r="BJ534" s="107">
        <f t="shared" si="400"/>
        <v>1297.2</v>
      </c>
      <c r="BK534" s="108">
        <f t="shared" si="394"/>
        <v>1631.731141388163</v>
      </c>
      <c r="BL534" s="109">
        <f t="shared" si="402"/>
        <v>2116681.6366087249</v>
      </c>
      <c r="BM534" s="112">
        <f t="shared" si="395"/>
        <v>9.3418803418803424</v>
      </c>
      <c r="BN534" s="111">
        <f t="shared" si="396"/>
        <v>226579.82752353229</v>
      </c>
      <c r="BO534" s="88"/>
      <c r="BP534" s="1016" t="s">
        <v>262</v>
      </c>
      <c r="BQ534" s="1009"/>
      <c r="BR534" s="1010"/>
      <c r="BS534" s="112">
        <v>91</v>
      </c>
      <c r="BT534" s="196">
        <f>'Cél.por tricoma'!EB311</f>
        <v>12.066666666666666</v>
      </c>
      <c r="BU534" s="107">
        <f t="shared" si="401"/>
        <v>1098.0666666666666</v>
      </c>
      <c r="BV534" s="108">
        <f t="shared" si="397"/>
        <v>1631.731141388163</v>
      </c>
      <c r="BW534" s="109">
        <f t="shared" si="403"/>
        <v>1791749.5753202955</v>
      </c>
      <c r="BX534" s="112">
        <f t="shared" si="398"/>
        <v>11.51685393258427</v>
      </c>
      <c r="BY534" s="111">
        <f t="shared" si="399"/>
        <v>155576.30458878662</v>
      </c>
      <c r="BZ534" s="1018"/>
      <c r="CA534" s="88"/>
      <c r="CB534" s="88"/>
      <c r="CC534" s="89"/>
      <c r="CD534" s="89"/>
      <c r="CE534" s="89"/>
      <c r="CF534" s="89"/>
      <c r="CG534" s="89"/>
      <c r="CH534" s="89"/>
      <c r="CI534" s="89"/>
      <c r="CJ534" s="89"/>
      <c r="CK534" s="89"/>
      <c r="CL534" s="89"/>
      <c r="CM534" s="89"/>
      <c r="CN534" s="89"/>
      <c r="CO534" s="89"/>
      <c r="CP534" s="89"/>
      <c r="CQ534" s="89"/>
      <c r="CR534" s="89"/>
      <c r="CS534" s="89"/>
      <c r="CT534" s="89"/>
    </row>
    <row r="535" spans="1:98" ht="15.75" customHeight="1">
      <c r="A535" s="1018"/>
      <c r="B535" s="1034" t="s">
        <v>263</v>
      </c>
      <c r="C535" s="1032"/>
      <c r="D535" s="1033"/>
      <c r="E535" s="736">
        <v>3</v>
      </c>
      <c r="F535" s="730">
        <f>'Cél.por tricoma'!$EB$36</f>
        <v>2.2666666666666666</v>
      </c>
      <c r="G535" s="730">
        <f t="shared" si="369"/>
        <v>6.8</v>
      </c>
      <c r="H535" s="731">
        <f t="shared" si="370"/>
        <v>392.39392555016752</v>
      </c>
      <c r="I535" s="732">
        <f t="shared" si="371"/>
        <v>2668.2786937411393</v>
      </c>
      <c r="J535" s="733">
        <f t="shared" si="372"/>
        <v>16.630769230769232</v>
      </c>
      <c r="K535" s="734">
        <f t="shared" si="373"/>
        <v>160.44228963290846</v>
      </c>
      <c r="L535" s="86"/>
      <c r="M535" s="1016" t="s">
        <v>263</v>
      </c>
      <c r="N535" s="1009"/>
      <c r="O535" s="1010"/>
      <c r="P535" s="112">
        <v>3</v>
      </c>
      <c r="Q535" s="107">
        <f>'Cél.por tricoma'!$EB$82</f>
        <v>3.2272727272727271</v>
      </c>
      <c r="R535" s="107">
        <f t="shared" si="374"/>
        <v>9.6818181818181817</v>
      </c>
      <c r="S535" s="108">
        <f t="shared" si="375"/>
        <v>1631.731141388163</v>
      </c>
      <c r="T535" s="109">
        <f t="shared" si="376"/>
        <v>15798.12423253085</v>
      </c>
      <c r="U535" s="110">
        <f t="shared" si="377"/>
        <v>12.941176470588236</v>
      </c>
      <c r="V535" s="111">
        <f t="shared" si="378"/>
        <v>1220.7641452410203</v>
      </c>
      <c r="W535" s="88"/>
      <c r="X535" s="1016" t="s">
        <v>263</v>
      </c>
      <c r="Y535" s="1009"/>
      <c r="Z535" s="1010"/>
      <c r="AA535" s="112">
        <v>2</v>
      </c>
      <c r="AB535" s="107">
        <f>'Cél.por tricoma'!$EB$128</f>
        <v>3</v>
      </c>
      <c r="AC535" s="107">
        <f t="shared" si="404"/>
        <v>6</v>
      </c>
      <c r="AD535" s="108">
        <f t="shared" si="380"/>
        <v>1223.7983560411221</v>
      </c>
      <c r="AE535" s="109">
        <f t="shared" si="381"/>
        <v>7342.7901362467328</v>
      </c>
      <c r="AF535" s="110">
        <f t="shared" si="382"/>
        <v>10.95</v>
      </c>
      <c r="AG535" s="111">
        <f t="shared" si="383"/>
        <v>670.57444166636833</v>
      </c>
      <c r="AH535" s="88"/>
      <c r="AI535" s="1016" t="s">
        <v>263</v>
      </c>
      <c r="AJ535" s="1009"/>
      <c r="AK535" s="1010"/>
      <c r="AL535" s="112">
        <v>6</v>
      </c>
      <c r="AM535" s="107">
        <f>'Cél.por tricoma'!$EB$174</f>
        <v>3</v>
      </c>
      <c r="AN535" s="107">
        <f t="shared" si="384"/>
        <v>18</v>
      </c>
      <c r="AO535" s="108">
        <f t="shared" si="385"/>
        <v>1631.731141388163</v>
      </c>
      <c r="AP535" s="109">
        <f t="shared" si="386"/>
        <v>29371.160544986935</v>
      </c>
      <c r="AQ535" s="110">
        <f t="shared" si="387"/>
        <v>12.397727272727273</v>
      </c>
      <c r="AR535" s="111">
        <f t="shared" si="388"/>
        <v>2369.0761942794225</v>
      </c>
      <c r="AS535" s="88"/>
      <c r="AT535" s="1016" t="s">
        <v>263</v>
      </c>
      <c r="AU535" s="1009"/>
      <c r="AV535" s="1010"/>
      <c r="AW535" s="112">
        <v>1</v>
      </c>
      <c r="AX535" s="107">
        <f>'Cél.por tricoma'!$EB$220</f>
        <v>3.0666666666666669</v>
      </c>
      <c r="AY535" s="107">
        <f t="shared" si="389"/>
        <v>3.0666666666666669</v>
      </c>
      <c r="AZ535" s="108">
        <f t="shared" si="390"/>
        <v>1631.731141388163</v>
      </c>
      <c r="BA535" s="109">
        <f t="shared" si="391"/>
        <v>5003.9755002570337</v>
      </c>
      <c r="BB535" s="110">
        <f t="shared" si="392"/>
        <v>14.887323943661972</v>
      </c>
      <c r="BC535" s="111">
        <f t="shared" si="393"/>
        <v>336.12323606267682</v>
      </c>
      <c r="BD535" s="88"/>
      <c r="BE535" s="1016" t="s">
        <v>263</v>
      </c>
      <c r="BF535" s="1009"/>
      <c r="BG535" s="1010"/>
      <c r="BH535" s="112">
        <v>1</v>
      </c>
      <c r="BI535" s="196">
        <f>'Cél.por tricoma'!EB266</f>
        <v>2.9090909090909092</v>
      </c>
      <c r="BJ535" s="107">
        <f t="shared" si="400"/>
        <v>2.9090909090909092</v>
      </c>
      <c r="BK535" s="108">
        <f t="shared" si="394"/>
        <v>1631.731141388163</v>
      </c>
      <c r="BL535" s="109">
        <f t="shared" si="402"/>
        <v>4746.8542294928384</v>
      </c>
      <c r="BM535" s="112">
        <f t="shared" si="395"/>
        <v>9.3418803418803424</v>
      </c>
      <c r="BN535" s="111">
        <f t="shared" si="396"/>
        <v>508.12620754863866</v>
      </c>
      <c r="BO535" s="88"/>
      <c r="BP535" s="1016" t="s">
        <v>263</v>
      </c>
      <c r="BQ535" s="1009"/>
      <c r="BR535" s="1010"/>
      <c r="BS535" s="112">
        <v>0</v>
      </c>
      <c r="BT535" s="196">
        <f>'Cél.por tricoma'!EB312</f>
        <v>2.7</v>
      </c>
      <c r="BU535" s="107">
        <f t="shared" si="401"/>
        <v>0</v>
      </c>
      <c r="BV535" s="108">
        <f t="shared" si="397"/>
        <v>1631.731141388163</v>
      </c>
      <c r="BW535" s="109">
        <f t="shared" si="403"/>
        <v>0</v>
      </c>
      <c r="BX535" s="112">
        <f t="shared" si="398"/>
        <v>11.51685393258427</v>
      </c>
      <c r="BY535" s="111">
        <f t="shared" si="399"/>
        <v>0</v>
      </c>
      <c r="BZ535" s="1018"/>
      <c r="CA535" s="88"/>
      <c r="CB535" s="88"/>
      <c r="CC535" s="89"/>
      <c r="CD535" s="89"/>
      <c r="CE535" s="89"/>
      <c r="CF535" s="89"/>
      <c r="CG535" s="89"/>
      <c r="CH535" s="89"/>
      <c r="CI535" s="89"/>
      <c r="CJ535" s="89"/>
      <c r="CK535" s="89"/>
      <c r="CL535" s="89"/>
      <c r="CM535" s="89"/>
      <c r="CN535" s="89"/>
      <c r="CO535" s="89"/>
      <c r="CP535" s="89"/>
      <c r="CQ535" s="89"/>
      <c r="CR535" s="89"/>
      <c r="CS535" s="89"/>
      <c r="CT535" s="89"/>
    </row>
    <row r="536" spans="1:98" ht="15.75" customHeight="1">
      <c r="A536" s="1018"/>
      <c r="B536" s="1031" t="s">
        <v>122</v>
      </c>
      <c r="C536" s="1032"/>
      <c r="D536" s="1033"/>
      <c r="E536" s="736">
        <v>0</v>
      </c>
      <c r="F536" s="781">
        <v>1</v>
      </c>
      <c r="G536" s="730">
        <f t="shared" si="369"/>
        <v>0</v>
      </c>
      <c r="H536" s="731">
        <f t="shared" si="370"/>
        <v>392.39392555016752</v>
      </c>
      <c r="I536" s="732">
        <f t="shared" si="371"/>
        <v>0</v>
      </c>
      <c r="J536" s="733">
        <f t="shared" si="372"/>
        <v>16.630769230769232</v>
      </c>
      <c r="K536" s="734">
        <f t="shared" si="373"/>
        <v>0</v>
      </c>
      <c r="L536" s="86"/>
      <c r="M536" s="1015" t="s">
        <v>122</v>
      </c>
      <c r="N536" s="1009"/>
      <c r="O536" s="1010"/>
      <c r="P536" s="112">
        <v>6</v>
      </c>
      <c r="Q536" s="198">
        <v>1</v>
      </c>
      <c r="R536" s="107">
        <f t="shared" si="374"/>
        <v>6</v>
      </c>
      <c r="S536" s="108">
        <f t="shared" si="375"/>
        <v>1631.731141388163</v>
      </c>
      <c r="T536" s="109">
        <f t="shared" si="376"/>
        <v>9790.3868483289771</v>
      </c>
      <c r="U536" s="110">
        <f t="shared" si="377"/>
        <v>12.941176470588236</v>
      </c>
      <c r="V536" s="111">
        <f t="shared" si="378"/>
        <v>756.52989282542092</v>
      </c>
      <c r="W536" s="88"/>
      <c r="X536" s="1015" t="s">
        <v>122</v>
      </c>
      <c r="Y536" s="1009"/>
      <c r="Z536" s="1010"/>
      <c r="AA536" s="112">
        <v>3</v>
      </c>
      <c r="AB536" s="198">
        <v>1</v>
      </c>
      <c r="AC536" s="107">
        <f t="shared" si="404"/>
        <v>3</v>
      </c>
      <c r="AD536" s="108">
        <f t="shared" si="380"/>
        <v>1223.7983560411221</v>
      </c>
      <c r="AE536" s="109">
        <f t="shared" si="381"/>
        <v>3671.3950681233664</v>
      </c>
      <c r="AF536" s="110">
        <f t="shared" si="382"/>
        <v>10.95</v>
      </c>
      <c r="AG536" s="111">
        <f t="shared" si="383"/>
        <v>335.28722083318416</v>
      </c>
      <c r="AH536" s="88"/>
      <c r="AI536" s="1015" t="s">
        <v>122</v>
      </c>
      <c r="AJ536" s="1009"/>
      <c r="AK536" s="1010"/>
      <c r="AL536" s="112">
        <v>18</v>
      </c>
      <c r="AM536" s="198">
        <v>1</v>
      </c>
      <c r="AN536" s="107">
        <f t="shared" si="384"/>
        <v>18</v>
      </c>
      <c r="AO536" s="108">
        <f t="shared" si="385"/>
        <v>1631.731141388163</v>
      </c>
      <c r="AP536" s="109">
        <f t="shared" si="386"/>
        <v>29371.160544986935</v>
      </c>
      <c r="AQ536" s="110">
        <f t="shared" si="387"/>
        <v>12.397727272727273</v>
      </c>
      <c r="AR536" s="111">
        <f t="shared" si="388"/>
        <v>2369.0761942794225</v>
      </c>
      <c r="AS536" s="88"/>
      <c r="AT536" s="1015" t="s">
        <v>122</v>
      </c>
      <c r="AU536" s="1009"/>
      <c r="AV536" s="1010"/>
      <c r="AW536" s="112">
        <v>3</v>
      </c>
      <c r="AX536" s="198">
        <v>1</v>
      </c>
      <c r="AY536" s="107">
        <f t="shared" si="389"/>
        <v>3</v>
      </c>
      <c r="AZ536" s="108">
        <f t="shared" si="390"/>
        <v>1631.731141388163</v>
      </c>
      <c r="BA536" s="109">
        <f t="shared" si="391"/>
        <v>4895.1934241644885</v>
      </c>
      <c r="BB536" s="110">
        <f t="shared" si="392"/>
        <v>14.887323943661972</v>
      </c>
      <c r="BC536" s="111">
        <f t="shared" si="393"/>
        <v>328.81620919174901</v>
      </c>
      <c r="BD536" s="88"/>
      <c r="BE536" s="1015" t="s">
        <v>122</v>
      </c>
      <c r="BF536" s="1009"/>
      <c r="BG536" s="1010"/>
      <c r="BH536" s="112">
        <v>3</v>
      </c>
      <c r="BI536" s="196">
        <f>'Cél.por tricoma'!EB267</f>
        <v>1</v>
      </c>
      <c r="BJ536" s="107">
        <f t="shared" si="400"/>
        <v>3</v>
      </c>
      <c r="BK536" s="108">
        <f t="shared" si="394"/>
        <v>1631.731141388163</v>
      </c>
      <c r="BL536" s="109">
        <f t="shared" si="402"/>
        <v>4895.1934241644885</v>
      </c>
      <c r="BM536" s="112">
        <f t="shared" si="395"/>
        <v>9.3418803418803424</v>
      </c>
      <c r="BN536" s="111">
        <f t="shared" si="396"/>
        <v>524.00515153453352</v>
      </c>
      <c r="BO536" s="88"/>
      <c r="BP536" s="1016" t="s">
        <v>122</v>
      </c>
      <c r="BQ536" s="1009"/>
      <c r="BR536" s="1010"/>
      <c r="BS536" s="112">
        <v>0</v>
      </c>
      <c r="BT536" s="196">
        <f>'Cél.por tricoma'!EB313</f>
        <v>1</v>
      </c>
      <c r="BU536" s="107">
        <f t="shared" si="401"/>
        <v>0</v>
      </c>
      <c r="BV536" s="108">
        <f t="shared" si="397"/>
        <v>1631.731141388163</v>
      </c>
      <c r="BW536" s="109">
        <f t="shared" si="403"/>
        <v>0</v>
      </c>
      <c r="BX536" s="112">
        <f t="shared" si="398"/>
        <v>11.51685393258427</v>
      </c>
      <c r="BY536" s="111">
        <f t="shared" si="399"/>
        <v>0</v>
      </c>
      <c r="BZ536" s="1018"/>
      <c r="CA536" s="88"/>
      <c r="CB536" s="88"/>
      <c r="CC536" s="89"/>
      <c r="CD536" s="89"/>
      <c r="CE536" s="89"/>
      <c r="CF536" s="89"/>
      <c r="CG536" s="89"/>
      <c r="CH536" s="89"/>
      <c r="CI536" s="89"/>
      <c r="CJ536" s="89"/>
      <c r="CK536" s="89"/>
      <c r="CL536" s="89"/>
      <c r="CM536" s="89"/>
      <c r="CN536" s="89"/>
      <c r="CO536" s="89"/>
      <c r="CP536" s="89"/>
      <c r="CQ536" s="89"/>
      <c r="CR536" s="89"/>
      <c r="CS536" s="89"/>
      <c r="CT536" s="89"/>
    </row>
    <row r="537" spans="1:98" ht="15.75" customHeight="1">
      <c r="A537" s="1018"/>
      <c r="B537" s="1031" t="s">
        <v>120</v>
      </c>
      <c r="C537" s="1032"/>
      <c r="D537" s="1033"/>
      <c r="E537" s="736">
        <v>0</v>
      </c>
      <c r="F537" s="781">
        <v>1</v>
      </c>
      <c r="G537" s="730">
        <f t="shared" si="369"/>
        <v>0</v>
      </c>
      <c r="H537" s="731">
        <f t="shared" si="370"/>
        <v>392.39392555016752</v>
      </c>
      <c r="I537" s="732">
        <f t="shared" si="371"/>
        <v>0</v>
      </c>
      <c r="J537" s="733">
        <f t="shared" si="372"/>
        <v>16.630769230769232</v>
      </c>
      <c r="K537" s="734">
        <f t="shared" si="373"/>
        <v>0</v>
      </c>
      <c r="L537" s="86"/>
      <c r="M537" s="1015" t="s">
        <v>120</v>
      </c>
      <c r="N537" s="1009"/>
      <c r="O537" s="1010"/>
      <c r="P537" s="112">
        <v>2</v>
      </c>
      <c r="Q537" s="198">
        <v>1</v>
      </c>
      <c r="R537" s="107">
        <f t="shared" si="374"/>
        <v>2</v>
      </c>
      <c r="S537" s="108">
        <f t="shared" si="375"/>
        <v>1631.731141388163</v>
      </c>
      <c r="T537" s="109">
        <f t="shared" si="376"/>
        <v>3263.462282776326</v>
      </c>
      <c r="U537" s="110">
        <f t="shared" si="377"/>
        <v>12.941176470588236</v>
      </c>
      <c r="V537" s="111">
        <f t="shared" si="378"/>
        <v>252.17663094180699</v>
      </c>
      <c r="W537" s="88"/>
      <c r="X537" s="1015" t="s">
        <v>120</v>
      </c>
      <c r="Y537" s="1009"/>
      <c r="Z537" s="1010"/>
      <c r="AA537" s="112">
        <v>36</v>
      </c>
      <c r="AB537" s="198">
        <v>1</v>
      </c>
      <c r="AC537" s="107">
        <f t="shared" si="404"/>
        <v>36</v>
      </c>
      <c r="AD537" s="108">
        <f t="shared" si="380"/>
        <v>1223.7983560411221</v>
      </c>
      <c r="AE537" s="109">
        <f t="shared" si="381"/>
        <v>44056.7408174804</v>
      </c>
      <c r="AF537" s="110">
        <f t="shared" si="382"/>
        <v>10.95</v>
      </c>
      <c r="AG537" s="111">
        <f t="shared" si="383"/>
        <v>4023.4466499982104</v>
      </c>
      <c r="AH537" s="88"/>
      <c r="AI537" s="1015" t="s">
        <v>120</v>
      </c>
      <c r="AJ537" s="1009"/>
      <c r="AK537" s="1010"/>
      <c r="AL537" s="112">
        <v>4</v>
      </c>
      <c r="AM537" s="198">
        <v>1</v>
      </c>
      <c r="AN537" s="107">
        <f t="shared" si="384"/>
        <v>4</v>
      </c>
      <c r="AO537" s="108">
        <f t="shared" si="385"/>
        <v>1631.731141388163</v>
      </c>
      <c r="AP537" s="109">
        <f t="shared" si="386"/>
        <v>6526.924565552652</v>
      </c>
      <c r="AQ537" s="110">
        <f t="shared" si="387"/>
        <v>12.397727272727273</v>
      </c>
      <c r="AR537" s="111">
        <f t="shared" si="388"/>
        <v>526.46137650653839</v>
      </c>
      <c r="AS537" s="88"/>
      <c r="AT537" s="1015" t="s">
        <v>120</v>
      </c>
      <c r="AU537" s="1009"/>
      <c r="AV537" s="1010"/>
      <c r="AW537" s="112">
        <v>1</v>
      </c>
      <c r="AX537" s="198">
        <v>1</v>
      </c>
      <c r="AY537" s="107">
        <f t="shared" si="389"/>
        <v>1</v>
      </c>
      <c r="AZ537" s="108">
        <f t="shared" si="390"/>
        <v>1631.731141388163</v>
      </c>
      <c r="BA537" s="109">
        <f t="shared" si="391"/>
        <v>1631.731141388163</v>
      </c>
      <c r="BB537" s="110">
        <f t="shared" si="392"/>
        <v>14.887323943661972</v>
      </c>
      <c r="BC537" s="111">
        <f t="shared" si="393"/>
        <v>109.60540306391634</v>
      </c>
      <c r="BD537" s="88"/>
      <c r="BE537" s="1015" t="s">
        <v>120</v>
      </c>
      <c r="BF537" s="1009"/>
      <c r="BG537" s="1010"/>
      <c r="BH537" s="112">
        <v>0</v>
      </c>
      <c r="BI537" s="196">
        <f>'Cél.por tricoma'!EB268</f>
        <v>1</v>
      </c>
      <c r="BJ537" s="107">
        <f t="shared" si="400"/>
        <v>0</v>
      </c>
      <c r="BK537" s="108">
        <f t="shared" si="394"/>
        <v>1631.731141388163</v>
      </c>
      <c r="BL537" s="109">
        <f t="shared" si="402"/>
        <v>0</v>
      </c>
      <c r="BM537" s="112">
        <f t="shared" si="395"/>
        <v>9.3418803418803424</v>
      </c>
      <c r="BN537" s="111">
        <f t="shared" si="396"/>
        <v>0</v>
      </c>
      <c r="BO537" s="88"/>
      <c r="BP537" s="1016" t="s">
        <v>120</v>
      </c>
      <c r="BQ537" s="1009"/>
      <c r="BR537" s="1010"/>
      <c r="BS537" s="112">
        <v>0</v>
      </c>
      <c r="BT537" s="196">
        <f>'Cél.por tricoma'!EB314</f>
        <v>1</v>
      </c>
      <c r="BU537" s="107">
        <f t="shared" si="401"/>
        <v>0</v>
      </c>
      <c r="BV537" s="108">
        <f t="shared" si="397"/>
        <v>1631.731141388163</v>
      </c>
      <c r="BW537" s="109">
        <f t="shared" si="403"/>
        <v>0</v>
      </c>
      <c r="BX537" s="112">
        <f t="shared" si="398"/>
        <v>11.51685393258427</v>
      </c>
      <c r="BY537" s="111">
        <f t="shared" si="399"/>
        <v>0</v>
      </c>
      <c r="BZ537" s="1018"/>
      <c r="CA537" s="88"/>
      <c r="CB537" s="88"/>
      <c r="CC537" s="89"/>
      <c r="CD537" s="89"/>
      <c r="CE537" s="89"/>
      <c r="CF537" s="89"/>
      <c r="CG537" s="89"/>
      <c r="CH537" s="89"/>
      <c r="CI537" s="89"/>
      <c r="CJ537" s="89"/>
      <c r="CK537" s="89"/>
      <c r="CL537" s="89"/>
      <c r="CM537" s="89"/>
      <c r="CN537" s="89"/>
      <c r="CO537" s="89"/>
      <c r="CP537" s="89"/>
      <c r="CQ537" s="89"/>
      <c r="CR537" s="89"/>
      <c r="CS537" s="89"/>
      <c r="CT537" s="89"/>
    </row>
    <row r="538" spans="1:98" ht="15.75" customHeight="1">
      <c r="A538" s="1018"/>
      <c r="B538" s="1031" t="s">
        <v>123</v>
      </c>
      <c r="C538" s="1032"/>
      <c r="D538" s="1033"/>
      <c r="E538" s="736">
        <v>1</v>
      </c>
      <c r="F538" s="781">
        <v>1</v>
      </c>
      <c r="G538" s="730">
        <f t="shared" si="369"/>
        <v>1</v>
      </c>
      <c r="H538" s="731">
        <f t="shared" si="370"/>
        <v>392.39392555016752</v>
      </c>
      <c r="I538" s="732">
        <f t="shared" si="371"/>
        <v>392.39392555016752</v>
      </c>
      <c r="J538" s="733">
        <f t="shared" si="372"/>
        <v>16.630769230769232</v>
      </c>
      <c r="K538" s="734">
        <f t="shared" si="373"/>
        <v>23.594454357780656</v>
      </c>
      <c r="L538" s="86"/>
      <c r="M538" s="1015" t="s">
        <v>123</v>
      </c>
      <c r="N538" s="1009"/>
      <c r="O538" s="1010"/>
      <c r="P538" s="112">
        <v>1</v>
      </c>
      <c r="Q538" s="198">
        <v>1</v>
      </c>
      <c r="R538" s="107">
        <f t="shared" si="374"/>
        <v>1</v>
      </c>
      <c r="S538" s="108">
        <f t="shared" si="375"/>
        <v>1631.731141388163</v>
      </c>
      <c r="T538" s="109">
        <f t="shared" si="376"/>
        <v>1631.731141388163</v>
      </c>
      <c r="U538" s="110">
        <f t="shared" si="377"/>
        <v>12.941176470588236</v>
      </c>
      <c r="V538" s="111">
        <f t="shared" si="378"/>
        <v>126.0883154709035</v>
      </c>
      <c r="W538" s="88"/>
      <c r="X538" s="1015" t="s">
        <v>123</v>
      </c>
      <c r="Y538" s="1009"/>
      <c r="Z538" s="1010"/>
      <c r="AA538" s="112">
        <v>0</v>
      </c>
      <c r="AB538" s="198">
        <v>1</v>
      </c>
      <c r="AC538" s="107">
        <f t="shared" si="404"/>
        <v>0</v>
      </c>
      <c r="AD538" s="108">
        <f t="shared" si="380"/>
        <v>1223.7983560411221</v>
      </c>
      <c r="AE538" s="109">
        <f t="shared" si="381"/>
        <v>0</v>
      </c>
      <c r="AF538" s="110">
        <f t="shared" si="382"/>
        <v>10.95</v>
      </c>
      <c r="AG538" s="111">
        <f t="shared" si="383"/>
        <v>0</v>
      </c>
      <c r="AH538" s="88"/>
      <c r="AI538" s="1015" t="s">
        <v>123</v>
      </c>
      <c r="AJ538" s="1009"/>
      <c r="AK538" s="1010"/>
      <c r="AL538" s="112">
        <v>5</v>
      </c>
      <c r="AM538" s="198">
        <v>1</v>
      </c>
      <c r="AN538" s="107">
        <f t="shared" si="384"/>
        <v>5</v>
      </c>
      <c r="AO538" s="108">
        <f t="shared" si="385"/>
        <v>1631.731141388163</v>
      </c>
      <c r="AP538" s="109">
        <f t="shared" si="386"/>
        <v>8158.6557069408154</v>
      </c>
      <c r="AQ538" s="110">
        <f t="shared" si="387"/>
        <v>12.397727272727273</v>
      </c>
      <c r="AR538" s="111">
        <f t="shared" si="388"/>
        <v>658.07672063317295</v>
      </c>
      <c r="AS538" s="88"/>
      <c r="AT538" s="1015" t="s">
        <v>123</v>
      </c>
      <c r="AU538" s="1009"/>
      <c r="AV538" s="1010"/>
      <c r="AW538" s="112">
        <v>0</v>
      </c>
      <c r="AX538" s="198">
        <v>1</v>
      </c>
      <c r="AY538" s="107">
        <f t="shared" si="389"/>
        <v>0</v>
      </c>
      <c r="AZ538" s="108">
        <f t="shared" si="390"/>
        <v>1631.731141388163</v>
      </c>
      <c r="BA538" s="109">
        <f t="shared" si="391"/>
        <v>0</v>
      </c>
      <c r="BB538" s="110">
        <f t="shared" si="392"/>
        <v>14.887323943661972</v>
      </c>
      <c r="BC538" s="111">
        <f t="shared" si="393"/>
        <v>0</v>
      </c>
      <c r="BD538" s="88"/>
      <c r="BE538" s="1015" t="s">
        <v>123</v>
      </c>
      <c r="BF538" s="1009"/>
      <c r="BG538" s="1010"/>
      <c r="BH538" s="112">
        <v>3</v>
      </c>
      <c r="BI538" s="196">
        <f>'Cél.por tricoma'!EB269</f>
        <v>1</v>
      </c>
      <c r="BJ538" s="107">
        <f t="shared" si="400"/>
        <v>3</v>
      </c>
      <c r="BK538" s="108">
        <f t="shared" si="394"/>
        <v>1631.731141388163</v>
      </c>
      <c r="BL538" s="109">
        <f t="shared" si="402"/>
        <v>4895.1934241644885</v>
      </c>
      <c r="BM538" s="112">
        <f t="shared" si="395"/>
        <v>9.3418803418803424</v>
      </c>
      <c r="BN538" s="111">
        <f t="shared" si="396"/>
        <v>524.00515153453352</v>
      </c>
      <c r="BO538" s="88"/>
      <c r="BP538" s="1016" t="s">
        <v>123</v>
      </c>
      <c r="BQ538" s="1009"/>
      <c r="BR538" s="1010"/>
      <c r="BS538" s="112">
        <v>2</v>
      </c>
      <c r="BT538" s="196">
        <f>'Cél.por tricoma'!EB315</f>
        <v>1</v>
      </c>
      <c r="BU538" s="107">
        <f t="shared" si="401"/>
        <v>2</v>
      </c>
      <c r="BV538" s="108">
        <f t="shared" si="397"/>
        <v>1631.731141388163</v>
      </c>
      <c r="BW538" s="109">
        <f t="shared" si="403"/>
        <v>3263.462282776326</v>
      </c>
      <c r="BX538" s="112">
        <f t="shared" si="398"/>
        <v>11.51685393258427</v>
      </c>
      <c r="BY538" s="111">
        <f t="shared" si="399"/>
        <v>283.36404211423707</v>
      </c>
      <c r="BZ538" s="1018"/>
      <c r="CA538" s="88"/>
      <c r="CB538" s="88"/>
      <c r="CC538" s="89"/>
      <c r="CD538" s="89"/>
      <c r="CE538" s="89"/>
      <c r="CF538" s="89"/>
      <c r="CG538" s="89"/>
      <c r="CH538" s="89"/>
      <c r="CI538" s="89"/>
      <c r="CJ538" s="89"/>
      <c r="CK538" s="89"/>
      <c r="CL538" s="89"/>
      <c r="CM538" s="89"/>
      <c r="CN538" s="89"/>
      <c r="CO538" s="89"/>
      <c r="CP538" s="89"/>
      <c r="CQ538" s="89"/>
      <c r="CR538" s="89"/>
      <c r="CS538" s="89"/>
      <c r="CT538" s="89"/>
    </row>
    <row r="539" spans="1:98" ht="15.75" customHeight="1">
      <c r="A539" s="1018"/>
      <c r="B539" s="1031" t="s">
        <v>214</v>
      </c>
      <c r="C539" s="1032"/>
      <c r="D539" s="1033"/>
      <c r="E539" s="736">
        <v>0</v>
      </c>
      <c r="F539" s="782">
        <f>'Cél.por tricoma'!$EB$40</f>
        <v>8</v>
      </c>
      <c r="G539" s="730">
        <f t="shared" si="369"/>
        <v>0</v>
      </c>
      <c r="H539" s="731">
        <f t="shared" si="370"/>
        <v>392.39392555016752</v>
      </c>
      <c r="I539" s="732">
        <f t="shared" si="371"/>
        <v>0</v>
      </c>
      <c r="J539" s="733">
        <f t="shared" si="372"/>
        <v>16.630769230769232</v>
      </c>
      <c r="K539" s="734">
        <v>0</v>
      </c>
      <c r="L539" s="86"/>
      <c r="M539" s="1015" t="s">
        <v>214</v>
      </c>
      <c r="N539" s="1009"/>
      <c r="O539" s="1010"/>
      <c r="P539" s="112">
        <v>3</v>
      </c>
      <c r="Q539" s="199">
        <f>'Cél.por tricoma'!$EB$86</f>
        <v>7</v>
      </c>
      <c r="R539" s="107">
        <f t="shared" si="374"/>
        <v>21</v>
      </c>
      <c r="S539" s="108">
        <f t="shared" si="375"/>
        <v>1631.731141388163</v>
      </c>
      <c r="T539" s="109">
        <f t="shared" si="376"/>
        <v>34266.353969151423</v>
      </c>
      <c r="U539" s="110">
        <f t="shared" si="377"/>
        <v>12.941176470588236</v>
      </c>
      <c r="V539" s="111">
        <f t="shared" si="378"/>
        <v>2647.8546248889734</v>
      </c>
      <c r="W539" s="88"/>
      <c r="X539" s="1015" t="s">
        <v>214</v>
      </c>
      <c r="Y539" s="1009"/>
      <c r="Z539" s="1010"/>
      <c r="AA539" s="112">
        <v>5</v>
      </c>
      <c r="AB539" s="199">
        <f>'Cél.por tricoma'!$EB$132</f>
        <v>22.5</v>
      </c>
      <c r="AC539" s="107">
        <f t="shared" si="404"/>
        <v>112.5</v>
      </c>
      <c r="AD539" s="108">
        <f t="shared" si="380"/>
        <v>1223.7983560411221</v>
      </c>
      <c r="AE539" s="109">
        <f t="shared" si="381"/>
        <v>137677.31505462623</v>
      </c>
      <c r="AF539" s="110">
        <f t="shared" si="382"/>
        <v>10.95</v>
      </c>
      <c r="AG539" s="111">
        <f t="shared" si="383"/>
        <v>12573.270781244406</v>
      </c>
      <c r="AH539" s="88"/>
      <c r="AI539" s="1015" t="s">
        <v>214</v>
      </c>
      <c r="AJ539" s="1009"/>
      <c r="AK539" s="1010"/>
      <c r="AL539" s="112">
        <v>8</v>
      </c>
      <c r="AM539" s="199">
        <f>'Cél.por tricoma'!$EB$178</f>
        <v>14.4</v>
      </c>
      <c r="AN539" s="107">
        <f t="shared" si="384"/>
        <v>115.2</v>
      </c>
      <c r="AO539" s="108">
        <f t="shared" si="385"/>
        <v>1631.731141388163</v>
      </c>
      <c r="AP539" s="109">
        <f t="shared" si="386"/>
        <v>187975.42748791637</v>
      </c>
      <c r="AQ539" s="110">
        <f t="shared" si="387"/>
        <v>12.397727272727273</v>
      </c>
      <c r="AR539" s="111">
        <f t="shared" si="388"/>
        <v>15162.087643388304</v>
      </c>
      <c r="AS539" s="88"/>
      <c r="AT539" s="1015" t="s">
        <v>214</v>
      </c>
      <c r="AU539" s="1009"/>
      <c r="AV539" s="1010"/>
      <c r="AW539" s="112">
        <v>0</v>
      </c>
      <c r="AX539" s="199"/>
      <c r="AY539" s="107">
        <f t="shared" si="389"/>
        <v>0</v>
      </c>
      <c r="AZ539" s="108">
        <f t="shared" si="390"/>
        <v>1631.731141388163</v>
      </c>
      <c r="BA539" s="109">
        <f t="shared" si="391"/>
        <v>0</v>
      </c>
      <c r="BB539" s="110">
        <f t="shared" si="392"/>
        <v>14.887323943661972</v>
      </c>
      <c r="BC539" s="111">
        <f t="shared" si="393"/>
        <v>0</v>
      </c>
      <c r="BD539" s="88"/>
      <c r="BE539" s="1015" t="s">
        <v>214</v>
      </c>
      <c r="BF539" s="1009"/>
      <c r="BG539" s="1010"/>
      <c r="BH539" s="112">
        <v>3</v>
      </c>
      <c r="BI539" s="196">
        <f>'Cél.por tricoma'!EB270</f>
        <v>12</v>
      </c>
      <c r="BJ539" s="107">
        <f t="shared" si="400"/>
        <v>36</v>
      </c>
      <c r="BK539" s="108">
        <f t="shared" si="394"/>
        <v>1631.731141388163</v>
      </c>
      <c r="BL539" s="109">
        <f t="shared" si="402"/>
        <v>58742.32108997387</v>
      </c>
      <c r="BM539" s="112">
        <f t="shared" si="395"/>
        <v>9.3418803418803424</v>
      </c>
      <c r="BN539" s="111">
        <f t="shared" si="396"/>
        <v>6288.0618184144032</v>
      </c>
      <c r="BO539" s="88"/>
      <c r="BP539" s="1016" t="s">
        <v>214</v>
      </c>
      <c r="BQ539" s="1009"/>
      <c r="BR539" s="1010"/>
      <c r="BS539" s="112">
        <v>3</v>
      </c>
      <c r="BT539" s="196">
        <f>'Cél.por tricoma'!EB316</f>
        <v>9</v>
      </c>
      <c r="BU539" s="107">
        <f t="shared" si="401"/>
        <v>27</v>
      </c>
      <c r="BV539" s="108">
        <f t="shared" si="397"/>
        <v>1631.731141388163</v>
      </c>
      <c r="BW539" s="109">
        <f t="shared" si="403"/>
        <v>44056.7408174804</v>
      </c>
      <c r="BX539" s="112">
        <f t="shared" si="398"/>
        <v>11.51685393258427</v>
      </c>
      <c r="BY539" s="111">
        <f t="shared" si="399"/>
        <v>3825.4145685422004</v>
      </c>
      <c r="BZ539" s="1018"/>
      <c r="CA539" s="88"/>
      <c r="CB539" s="88"/>
      <c r="CC539" s="89"/>
      <c r="CD539" s="89"/>
      <c r="CE539" s="89"/>
      <c r="CF539" s="89"/>
      <c r="CG539" s="89"/>
      <c r="CH539" s="89"/>
      <c r="CI539" s="89"/>
      <c r="CJ539" s="89"/>
      <c r="CK539" s="89"/>
      <c r="CL539" s="89"/>
      <c r="CM539" s="89"/>
      <c r="CN539" s="89"/>
      <c r="CO539" s="89"/>
      <c r="CP539" s="89"/>
      <c r="CQ539" s="89"/>
      <c r="CR539" s="89"/>
      <c r="CS539" s="89"/>
      <c r="CT539" s="89"/>
    </row>
    <row r="540" spans="1:98" ht="15.75" customHeight="1">
      <c r="A540" s="1018"/>
      <c r="B540" s="1031" t="s">
        <v>218</v>
      </c>
      <c r="C540" s="1032"/>
      <c r="D540" s="1033"/>
      <c r="E540" s="736">
        <f>4+4+14</f>
        <v>22</v>
      </c>
      <c r="F540" s="730">
        <f>'Cél.por tricoma'!EB41</f>
        <v>1.3333333333333333</v>
      </c>
      <c r="G540" s="730">
        <f t="shared" si="369"/>
        <v>29.333333333333332</v>
      </c>
      <c r="H540" s="731">
        <f t="shared" si="370"/>
        <v>392.39392555016752</v>
      </c>
      <c r="I540" s="732">
        <f t="shared" si="371"/>
        <v>11510.221816138246</v>
      </c>
      <c r="J540" s="733">
        <f t="shared" si="372"/>
        <v>16.630769230769232</v>
      </c>
      <c r="K540" s="734">
        <f t="shared" ref="K540:K545" si="405">I540/J540</f>
        <v>692.1039944948991</v>
      </c>
      <c r="L540" s="86"/>
      <c r="M540" s="1015" t="s">
        <v>218</v>
      </c>
      <c r="N540" s="1009"/>
      <c r="O540" s="1010"/>
      <c r="P540" s="112">
        <v>2</v>
      </c>
      <c r="Q540" s="107">
        <f>'Cél.por tricoma'!EB87</f>
        <v>2</v>
      </c>
      <c r="R540" s="107">
        <f t="shared" si="374"/>
        <v>4</v>
      </c>
      <c r="S540" s="108">
        <f t="shared" si="375"/>
        <v>1631.731141388163</v>
      </c>
      <c r="T540" s="109">
        <f t="shared" si="376"/>
        <v>6526.924565552652</v>
      </c>
      <c r="U540" s="110">
        <f t="shared" si="377"/>
        <v>12.941176470588236</v>
      </c>
      <c r="V540" s="111">
        <f t="shared" si="378"/>
        <v>504.35326188361398</v>
      </c>
      <c r="W540" s="88"/>
      <c r="X540" s="1015" t="s">
        <v>218</v>
      </c>
      <c r="Y540" s="1009"/>
      <c r="Z540" s="1010"/>
      <c r="AA540" s="112">
        <v>0</v>
      </c>
      <c r="AB540" s="107">
        <f>'Cél.por tricoma'!EB133</f>
        <v>1.0833333333333333</v>
      </c>
      <c r="AC540" s="107">
        <f t="shared" si="404"/>
        <v>0</v>
      </c>
      <c r="AD540" s="108">
        <f t="shared" si="380"/>
        <v>1223.7983560411221</v>
      </c>
      <c r="AE540" s="109">
        <f t="shared" si="381"/>
        <v>0</v>
      </c>
      <c r="AF540" s="110">
        <f t="shared" si="382"/>
        <v>10.95</v>
      </c>
      <c r="AG540" s="111">
        <f t="shared" si="383"/>
        <v>0</v>
      </c>
      <c r="AH540" s="88"/>
      <c r="AI540" s="1015" t="s">
        <v>218</v>
      </c>
      <c r="AJ540" s="1009"/>
      <c r="AK540" s="1010"/>
      <c r="AL540" s="112">
        <v>12</v>
      </c>
      <c r="AM540" s="107">
        <f>'Cél.por tricoma'!EB179</f>
        <v>1.3214285714285714</v>
      </c>
      <c r="AN540" s="107">
        <f t="shared" si="384"/>
        <v>15.857142857142858</v>
      </c>
      <c r="AO540" s="108">
        <f t="shared" si="385"/>
        <v>1631.731141388163</v>
      </c>
      <c r="AP540" s="109">
        <f t="shared" si="386"/>
        <v>25874.593813440872</v>
      </c>
      <c r="AQ540" s="110">
        <f t="shared" si="387"/>
        <v>12.397727272727273</v>
      </c>
      <c r="AR540" s="111">
        <f t="shared" si="388"/>
        <v>2087.0433140080627</v>
      </c>
      <c r="AS540" s="88"/>
      <c r="AT540" s="1015" t="s">
        <v>218</v>
      </c>
      <c r="AU540" s="1009"/>
      <c r="AV540" s="1010"/>
      <c r="AW540" s="112">
        <v>2</v>
      </c>
      <c r="AX540" s="107">
        <f>'Cél.por tricoma'!EB225</f>
        <v>2</v>
      </c>
      <c r="AY540" s="107">
        <f t="shared" si="389"/>
        <v>4</v>
      </c>
      <c r="AZ540" s="108">
        <f t="shared" si="390"/>
        <v>1631.731141388163</v>
      </c>
      <c r="BA540" s="109">
        <f t="shared" si="391"/>
        <v>6526.924565552652</v>
      </c>
      <c r="BB540" s="110">
        <f t="shared" si="392"/>
        <v>14.887323943661972</v>
      </c>
      <c r="BC540" s="111">
        <f t="shared" si="393"/>
        <v>438.42161225566537</v>
      </c>
      <c r="BD540" s="88"/>
      <c r="BE540" s="1015" t="s">
        <v>218</v>
      </c>
      <c r="BF540" s="1009"/>
      <c r="BG540" s="1010"/>
      <c r="BH540" s="112">
        <v>10</v>
      </c>
      <c r="BI540" s="196">
        <f>'Cél.por tricoma'!EB271</f>
        <v>1.6666666666666667</v>
      </c>
      <c r="BJ540" s="107">
        <f t="shared" si="400"/>
        <v>16.666666666666668</v>
      </c>
      <c r="BK540" s="108">
        <f t="shared" si="394"/>
        <v>1631.731141388163</v>
      </c>
      <c r="BL540" s="109">
        <f t="shared" si="402"/>
        <v>27195.51902313605</v>
      </c>
      <c r="BM540" s="112">
        <f t="shared" si="395"/>
        <v>9.3418803418803424</v>
      </c>
      <c r="BN540" s="111">
        <f t="shared" si="396"/>
        <v>2911.1397307474085</v>
      </c>
      <c r="BO540" s="88"/>
      <c r="BP540" s="1016" t="s">
        <v>218</v>
      </c>
      <c r="BQ540" s="1009"/>
      <c r="BR540" s="1010"/>
      <c r="BS540" s="112">
        <v>1</v>
      </c>
      <c r="BT540" s="196">
        <f>'Cél.por tricoma'!EB317</f>
        <v>2</v>
      </c>
      <c r="BU540" s="107">
        <f t="shared" si="401"/>
        <v>2</v>
      </c>
      <c r="BV540" s="108">
        <f t="shared" si="397"/>
        <v>1631.731141388163</v>
      </c>
      <c r="BW540" s="109">
        <f t="shared" si="403"/>
        <v>3263.462282776326</v>
      </c>
      <c r="BX540" s="112">
        <f t="shared" si="398"/>
        <v>11.51685393258427</v>
      </c>
      <c r="BY540" s="111">
        <f t="shared" si="399"/>
        <v>283.36404211423707</v>
      </c>
      <c r="BZ540" s="1018"/>
      <c r="CA540" s="88"/>
      <c r="CB540" s="88"/>
      <c r="CC540" s="89"/>
      <c r="CD540" s="89"/>
      <c r="CE540" s="89"/>
      <c r="CF540" s="89"/>
      <c r="CG540" s="89"/>
      <c r="CH540" s="89"/>
      <c r="CI540" s="89"/>
      <c r="CJ540" s="89"/>
      <c r="CK540" s="89"/>
      <c r="CL540" s="89"/>
      <c r="CM540" s="89"/>
      <c r="CN540" s="89"/>
      <c r="CO540" s="89"/>
      <c r="CP540" s="89"/>
      <c r="CQ540" s="89"/>
      <c r="CR540" s="89"/>
      <c r="CS540" s="89"/>
      <c r="CT540" s="89"/>
    </row>
    <row r="541" spans="1:98" ht="15.75" customHeight="1">
      <c r="A541" s="1018"/>
      <c r="B541" s="1031" t="s">
        <v>126</v>
      </c>
      <c r="C541" s="1032"/>
      <c r="D541" s="1033"/>
      <c r="E541" s="736">
        <v>2</v>
      </c>
      <c r="F541" s="781">
        <v>1</v>
      </c>
      <c r="G541" s="730">
        <f t="shared" si="369"/>
        <v>2</v>
      </c>
      <c r="H541" s="731">
        <f t="shared" si="370"/>
        <v>392.39392555016752</v>
      </c>
      <c r="I541" s="732">
        <f t="shared" si="371"/>
        <v>784.78785110033505</v>
      </c>
      <c r="J541" s="733">
        <f t="shared" si="372"/>
        <v>16.630769230769232</v>
      </c>
      <c r="K541" s="734">
        <f t="shared" si="405"/>
        <v>47.188908715561311</v>
      </c>
      <c r="L541" s="86"/>
      <c r="M541" s="1015" t="s">
        <v>126</v>
      </c>
      <c r="N541" s="1009"/>
      <c r="O541" s="1010"/>
      <c r="P541" s="112">
        <v>0</v>
      </c>
      <c r="Q541" s="198">
        <v>1</v>
      </c>
      <c r="R541" s="107">
        <f t="shared" si="374"/>
        <v>0</v>
      </c>
      <c r="S541" s="108">
        <f t="shared" si="375"/>
        <v>1631.731141388163</v>
      </c>
      <c r="T541" s="109">
        <f t="shared" si="376"/>
        <v>0</v>
      </c>
      <c r="U541" s="110">
        <f t="shared" si="377"/>
        <v>12.941176470588236</v>
      </c>
      <c r="V541" s="111">
        <f t="shared" si="378"/>
        <v>0</v>
      </c>
      <c r="W541" s="88"/>
      <c r="X541" s="1015" t="s">
        <v>126</v>
      </c>
      <c r="Y541" s="1009"/>
      <c r="Z541" s="1010"/>
      <c r="AA541" s="112">
        <v>13</v>
      </c>
      <c r="AB541" s="198">
        <v>1</v>
      </c>
      <c r="AC541" s="107">
        <f t="shared" si="404"/>
        <v>13</v>
      </c>
      <c r="AD541" s="108">
        <f t="shared" si="380"/>
        <v>1223.7983560411221</v>
      </c>
      <c r="AE541" s="109">
        <f t="shared" si="381"/>
        <v>15909.378628534589</v>
      </c>
      <c r="AF541" s="110">
        <f t="shared" si="382"/>
        <v>10.95</v>
      </c>
      <c r="AG541" s="111">
        <f t="shared" si="383"/>
        <v>1452.9112902771315</v>
      </c>
      <c r="AH541" s="88"/>
      <c r="AI541" s="1015" t="s">
        <v>126</v>
      </c>
      <c r="AJ541" s="1009"/>
      <c r="AK541" s="1010"/>
      <c r="AL541" s="112">
        <v>4</v>
      </c>
      <c r="AM541" s="198">
        <v>1</v>
      </c>
      <c r="AN541" s="107">
        <f t="shared" si="384"/>
        <v>4</v>
      </c>
      <c r="AO541" s="108">
        <f t="shared" si="385"/>
        <v>1631.731141388163</v>
      </c>
      <c r="AP541" s="109">
        <f t="shared" si="386"/>
        <v>6526.924565552652</v>
      </c>
      <c r="AQ541" s="110">
        <f t="shared" si="387"/>
        <v>12.397727272727273</v>
      </c>
      <c r="AR541" s="111">
        <f t="shared" si="388"/>
        <v>526.46137650653839</v>
      </c>
      <c r="AS541" s="88"/>
      <c r="AT541" s="1015" t="s">
        <v>126</v>
      </c>
      <c r="AU541" s="1009"/>
      <c r="AV541" s="1010"/>
      <c r="AW541" s="112">
        <v>1</v>
      </c>
      <c r="AX541" s="198">
        <v>1</v>
      </c>
      <c r="AY541" s="107">
        <f t="shared" si="389"/>
        <v>1</v>
      </c>
      <c r="AZ541" s="108">
        <f t="shared" si="390"/>
        <v>1631.731141388163</v>
      </c>
      <c r="BA541" s="109">
        <f t="shared" si="391"/>
        <v>1631.731141388163</v>
      </c>
      <c r="BB541" s="110">
        <f t="shared" si="392"/>
        <v>14.887323943661972</v>
      </c>
      <c r="BC541" s="111">
        <f t="shared" si="393"/>
        <v>109.60540306391634</v>
      </c>
      <c r="BD541" s="88"/>
      <c r="BE541" s="1015" t="s">
        <v>126</v>
      </c>
      <c r="BF541" s="1009"/>
      <c r="BG541" s="1010"/>
      <c r="BH541" s="112">
        <v>1</v>
      </c>
      <c r="BI541" s="196">
        <f>'Cél.por tricoma'!EB272</f>
        <v>1</v>
      </c>
      <c r="BJ541" s="107">
        <f t="shared" si="400"/>
        <v>1</v>
      </c>
      <c r="BK541" s="108">
        <f t="shared" si="394"/>
        <v>1631.731141388163</v>
      </c>
      <c r="BL541" s="109">
        <f t="shared" si="402"/>
        <v>1631.731141388163</v>
      </c>
      <c r="BM541" s="112">
        <f t="shared" si="395"/>
        <v>9.3418803418803424</v>
      </c>
      <c r="BN541" s="111">
        <f t="shared" si="396"/>
        <v>174.66838384484453</v>
      </c>
      <c r="BO541" s="88"/>
      <c r="BP541" s="1016" t="s">
        <v>126</v>
      </c>
      <c r="BQ541" s="1009"/>
      <c r="BR541" s="1010"/>
      <c r="BS541" s="112">
        <v>0</v>
      </c>
      <c r="BT541" s="196">
        <f>'Cél.por tricoma'!EB318</f>
        <v>1</v>
      </c>
      <c r="BU541" s="107">
        <f t="shared" si="401"/>
        <v>0</v>
      </c>
      <c r="BV541" s="108">
        <f t="shared" si="397"/>
        <v>1631.731141388163</v>
      </c>
      <c r="BW541" s="109">
        <f t="shared" si="403"/>
        <v>0</v>
      </c>
      <c r="BX541" s="112">
        <f t="shared" si="398"/>
        <v>11.51685393258427</v>
      </c>
      <c r="BY541" s="111">
        <f t="shared" si="399"/>
        <v>0</v>
      </c>
      <c r="BZ541" s="1018"/>
      <c r="CA541" s="88"/>
      <c r="CB541" s="88"/>
      <c r="CC541" s="89"/>
      <c r="CD541" s="89"/>
      <c r="CE541" s="89"/>
      <c r="CF541" s="89"/>
      <c r="CG541" s="89"/>
      <c r="CH541" s="89"/>
      <c r="CI541" s="89"/>
      <c r="CJ541" s="89"/>
      <c r="CK541" s="89"/>
      <c r="CL541" s="89"/>
      <c r="CM541" s="89"/>
      <c r="CN541" s="89"/>
      <c r="CO541" s="89"/>
      <c r="CP541" s="89"/>
      <c r="CQ541" s="89"/>
      <c r="CR541" s="89"/>
      <c r="CS541" s="89"/>
      <c r="CT541" s="89"/>
    </row>
    <row r="542" spans="1:98" ht="15.75" customHeight="1">
      <c r="A542" s="1018"/>
      <c r="B542" s="1034" t="s">
        <v>129</v>
      </c>
      <c r="C542" s="1032"/>
      <c r="D542" s="1033"/>
      <c r="E542" s="736">
        <v>0</v>
      </c>
      <c r="F542" s="781">
        <v>1</v>
      </c>
      <c r="G542" s="730">
        <f t="shared" si="369"/>
        <v>0</v>
      </c>
      <c r="H542" s="731">
        <f t="shared" si="370"/>
        <v>392.39392555016752</v>
      </c>
      <c r="I542" s="732">
        <f t="shared" si="371"/>
        <v>0</v>
      </c>
      <c r="J542" s="733">
        <f t="shared" si="372"/>
        <v>16.630769230769232</v>
      </c>
      <c r="K542" s="734">
        <f t="shared" si="405"/>
        <v>0</v>
      </c>
      <c r="L542" s="86"/>
      <c r="M542" s="1016" t="s">
        <v>129</v>
      </c>
      <c r="N542" s="1009"/>
      <c r="O542" s="1010"/>
      <c r="P542" s="112">
        <v>4</v>
      </c>
      <c r="Q542" s="198">
        <v>1</v>
      </c>
      <c r="R542" s="107">
        <f t="shared" si="374"/>
        <v>4</v>
      </c>
      <c r="S542" s="108">
        <f t="shared" si="375"/>
        <v>1631.731141388163</v>
      </c>
      <c r="T542" s="109">
        <f t="shared" si="376"/>
        <v>6526.924565552652</v>
      </c>
      <c r="U542" s="110">
        <f t="shared" si="377"/>
        <v>12.941176470588236</v>
      </c>
      <c r="V542" s="111">
        <f t="shared" si="378"/>
        <v>504.35326188361398</v>
      </c>
      <c r="W542" s="88"/>
      <c r="X542" s="1016" t="s">
        <v>129</v>
      </c>
      <c r="Y542" s="1009"/>
      <c r="Z542" s="1010"/>
      <c r="AA542" s="112">
        <v>0</v>
      </c>
      <c r="AB542" s="198">
        <v>1</v>
      </c>
      <c r="AC542" s="107">
        <f t="shared" si="404"/>
        <v>0</v>
      </c>
      <c r="AD542" s="108">
        <f t="shared" si="380"/>
        <v>1223.7983560411221</v>
      </c>
      <c r="AE542" s="109">
        <f t="shared" si="381"/>
        <v>0</v>
      </c>
      <c r="AF542" s="110">
        <f t="shared" si="382"/>
        <v>10.95</v>
      </c>
      <c r="AG542" s="111">
        <f t="shared" si="383"/>
        <v>0</v>
      </c>
      <c r="AH542" s="88"/>
      <c r="AI542" s="1016" t="s">
        <v>129</v>
      </c>
      <c r="AJ542" s="1009"/>
      <c r="AK542" s="1010"/>
      <c r="AL542" s="112">
        <v>9</v>
      </c>
      <c r="AM542" s="198">
        <v>1</v>
      </c>
      <c r="AN542" s="107">
        <f t="shared" si="384"/>
        <v>9</v>
      </c>
      <c r="AO542" s="108">
        <f t="shared" si="385"/>
        <v>1631.731141388163</v>
      </c>
      <c r="AP542" s="109">
        <f t="shared" si="386"/>
        <v>14685.580272493467</v>
      </c>
      <c r="AQ542" s="110">
        <f t="shared" si="387"/>
        <v>12.397727272727273</v>
      </c>
      <c r="AR542" s="111">
        <f t="shared" si="388"/>
        <v>1184.5380971397112</v>
      </c>
      <c r="AS542" s="88"/>
      <c r="AT542" s="1016" t="s">
        <v>129</v>
      </c>
      <c r="AU542" s="1009"/>
      <c r="AV542" s="1010"/>
      <c r="AW542" s="112">
        <v>3</v>
      </c>
      <c r="AX542" s="198">
        <v>1</v>
      </c>
      <c r="AY542" s="107">
        <f t="shared" si="389"/>
        <v>3</v>
      </c>
      <c r="AZ542" s="108">
        <f t="shared" si="390"/>
        <v>1631.731141388163</v>
      </c>
      <c r="BA542" s="109">
        <f t="shared" si="391"/>
        <v>4895.1934241644885</v>
      </c>
      <c r="BB542" s="110">
        <f t="shared" si="392"/>
        <v>14.887323943661972</v>
      </c>
      <c r="BC542" s="111">
        <f t="shared" si="393"/>
        <v>328.81620919174901</v>
      </c>
      <c r="BD542" s="88"/>
      <c r="BE542" s="1016" t="s">
        <v>129</v>
      </c>
      <c r="BF542" s="1009"/>
      <c r="BG542" s="1010"/>
      <c r="BH542" s="112">
        <v>3</v>
      </c>
      <c r="BI542" s="196">
        <f>'Cél.por tricoma'!EB273</f>
        <v>1</v>
      </c>
      <c r="BJ542" s="107">
        <f t="shared" si="400"/>
        <v>3</v>
      </c>
      <c r="BK542" s="108">
        <f t="shared" si="394"/>
        <v>1631.731141388163</v>
      </c>
      <c r="BL542" s="109">
        <f t="shared" si="402"/>
        <v>4895.1934241644885</v>
      </c>
      <c r="BM542" s="112">
        <f t="shared" si="395"/>
        <v>9.3418803418803424</v>
      </c>
      <c r="BN542" s="111">
        <f t="shared" si="396"/>
        <v>524.00515153453352</v>
      </c>
      <c r="BO542" s="88"/>
      <c r="BP542" s="1016" t="s">
        <v>129</v>
      </c>
      <c r="BQ542" s="1009"/>
      <c r="BR542" s="1010"/>
      <c r="BS542" s="112">
        <v>2</v>
      </c>
      <c r="BT542" s="196">
        <f>'Cél.por tricoma'!EB319</f>
        <v>1</v>
      </c>
      <c r="BU542" s="107">
        <f t="shared" si="401"/>
        <v>2</v>
      </c>
      <c r="BV542" s="108">
        <f t="shared" si="397"/>
        <v>1631.731141388163</v>
      </c>
      <c r="BW542" s="109">
        <f t="shared" si="403"/>
        <v>3263.462282776326</v>
      </c>
      <c r="BX542" s="112">
        <f t="shared" si="398"/>
        <v>11.51685393258427</v>
      </c>
      <c r="BY542" s="111">
        <f t="shared" si="399"/>
        <v>283.36404211423707</v>
      </c>
      <c r="BZ542" s="1018"/>
      <c r="CA542" s="88"/>
      <c r="CB542" s="88"/>
      <c r="CC542" s="89"/>
      <c r="CD542" s="89"/>
      <c r="CE542" s="89"/>
      <c r="CF542" s="89"/>
      <c r="CG542" s="89"/>
      <c r="CH542" s="89"/>
      <c r="CI542" s="89"/>
      <c r="CJ542" s="89"/>
      <c r="CK542" s="89"/>
      <c r="CL542" s="89"/>
      <c r="CM542" s="89"/>
      <c r="CN542" s="89"/>
      <c r="CO542" s="89"/>
      <c r="CP542" s="89"/>
      <c r="CQ542" s="89"/>
      <c r="CR542" s="89"/>
      <c r="CS542" s="89"/>
      <c r="CT542" s="89"/>
    </row>
    <row r="543" spans="1:98" ht="15.75" customHeight="1">
      <c r="A543" s="1018"/>
      <c r="B543" s="1034" t="s">
        <v>264</v>
      </c>
      <c r="C543" s="1032"/>
      <c r="D543" s="1033"/>
      <c r="E543" s="736">
        <v>0</v>
      </c>
      <c r="F543" s="781">
        <v>1</v>
      </c>
      <c r="G543" s="730">
        <f t="shared" si="369"/>
        <v>0</v>
      </c>
      <c r="H543" s="731">
        <f t="shared" si="370"/>
        <v>392.39392555016752</v>
      </c>
      <c r="I543" s="732">
        <f t="shared" si="371"/>
        <v>0</v>
      </c>
      <c r="J543" s="733">
        <f t="shared" si="372"/>
        <v>16.630769230769232</v>
      </c>
      <c r="K543" s="734">
        <f t="shared" si="405"/>
        <v>0</v>
      </c>
      <c r="L543" s="86"/>
      <c r="M543" s="1016" t="s">
        <v>264</v>
      </c>
      <c r="N543" s="1009"/>
      <c r="O543" s="1010"/>
      <c r="P543" s="112">
        <v>0</v>
      </c>
      <c r="Q543" s="198">
        <v>1</v>
      </c>
      <c r="R543" s="107">
        <f t="shared" si="374"/>
        <v>0</v>
      </c>
      <c r="S543" s="108">
        <f t="shared" si="375"/>
        <v>1631.731141388163</v>
      </c>
      <c r="T543" s="109">
        <f t="shared" si="376"/>
        <v>0</v>
      </c>
      <c r="U543" s="110">
        <f t="shared" si="377"/>
        <v>12.941176470588236</v>
      </c>
      <c r="V543" s="111">
        <f t="shared" si="378"/>
        <v>0</v>
      </c>
      <c r="W543" s="88"/>
      <c r="X543" s="1016" t="s">
        <v>264</v>
      </c>
      <c r="Y543" s="1009"/>
      <c r="Z543" s="1010"/>
      <c r="AA543" s="112">
        <v>13</v>
      </c>
      <c r="AB543" s="198">
        <v>1</v>
      </c>
      <c r="AC543" s="107">
        <f t="shared" si="404"/>
        <v>13</v>
      </c>
      <c r="AD543" s="108">
        <f t="shared" si="380"/>
        <v>1223.7983560411221</v>
      </c>
      <c r="AE543" s="109">
        <f t="shared" si="381"/>
        <v>15909.378628534589</v>
      </c>
      <c r="AF543" s="110">
        <f t="shared" si="382"/>
        <v>10.95</v>
      </c>
      <c r="AG543" s="111">
        <f t="shared" si="383"/>
        <v>1452.9112902771315</v>
      </c>
      <c r="AH543" s="88"/>
      <c r="AI543" s="1016" t="s">
        <v>264</v>
      </c>
      <c r="AJ543" s="1009"/>
      <c r="AK543" s="1010"/>
      <c r="AL543" s="112">
        <v>2</v>
      </c>
      <c r="AM543" s="198">
        <v>1</v>
      </c>
      <c r="AN543" s="107">
        <f t="shared" si="384"/>
        <v>2</v>
      </c>
      <c r="AO543" s="108">
        <f t="shared" si="385"/>
        <v>1631.731141388163</v>
      </c>
      <c r="AP543" s="109">
        <f t="shared" si="386"/>
        <v>3263.462282776326</v>
      </c>
      <c r="AQ543" s="110">
        <f t="shared" si="387"/>
        <v>12.397727272727273</v>
      </c>
      <c r="AR543" s="111">
        <f t="shared" si="388"/>
        <v>263.23068825326919</v>
      </c>
      <c r="AS543" s="88"/>
      <c r="AT543" s="1016" t="s">
        <v>264</v>
      </c>
      <c r="AU543" s="1009"/>
      <c r="AV543" s="1010"/>
      <c r="AW543" s="112">
        <v>0</v>
      </c>
      <c r="AX543" s="198">
        <v>1</v>
      </c>
      <c r="AY543" s="107">
        <f t="shared" si="389"/>
        <v>0</v>
      </c>
      <c r="AZ543" s="108">
        <f t="shared" si="390"/>
        <v>1631.731141388163</v>
      </c>
      <c r="BA543" s="109">
        <f t="shared" si="391"/>
        <v>0</v>
      </c>
      <c r="BB543" s="110">
        <f t="shared" si="392"/>
        <v>14.887323943661972</v>
      </c>
      <c r="BC543" s="111">
        <f t="shared" si="393"/>
        <v>0</v>
      </c>
      <c r="BD543" s="88"/>
      <c r="BE543" s="1016" t="s">
        <v>264</v>
      </c>
      <c r="BF543" s="1009"/>
      <c r="BG543" s="1010"/>
      <c r="BH543" s="112">
        <v>0</v>
      </c>
      <c r="BI543" s="196">
        <f>'Cél.por tricoma'!EB274</f>
        <v>1</v>
      </c>
      <c r="BJ543" s="107">
        <f t="shared" si="400"/>
        <v>0</v>
      </c>
      <c r="BK543" s="108">
        <f t="shared" si="394"/>
        <v>1631.731141388163</v>
      </c>
      <c r="BL543" s="109">
        <f t="shared" si="402"/>
        <v>0</v>
      </c>
      <c r="BM543" s="112">
        <f t="shared" si="395"/>
        <v>9.3418803418803424</v>
      </c>
      <c r="BN543" s="111">
        <f t="shared" si="396"/>
        <v>0</v>
      </c>
      <c r="BO543" s="88"/>
      <c r="BP543" s="1016" t="s">
        <v>264</v>
      </c>
      <c r="BQ543" s="1009"/>
      <c r="BR543" s="1010"/>
      <c r="BS543" s="112">
        <v>0</v>
      </c>
      <c r="BT543" s="196">
        <f>'Cél.por tricoma'!EB320</f>
        <v>1</v>
      </c>
      <c r="BU543" s="107">
        <f t="shared" si="401"/>
        <v>0</v>
      </c>
      <c r="BV543" s="108">
        <f t="shared" si="397"/>
        <v>1631.731141388163</v>
      </c>
      <c r="BW543" s="109">
        <f t="shared" si="403"/>
        <v>0</v>
      </c>
      <c r="BX543" s="112">
        <f t="shared" si="398"/>
        <v>11.51685393258427</v>
      </c>
      <c r="BY543" s="111">
        <f t="shared" si="399"/>
        <v>0</v>
      </c>
      <c r="BZ543" s="1018"/>
      <c r="CA543" s="88"/>
      <c r="CB543" s="88"/>
      <c r="CC543" s="89"/>
      <c r="CD543" s="89"/>
      <c r="CE543" s="89"/>
      <c r="CF543" s="89"/>
      <c r="CG543" s="89"/>
      <c r="CH543" s="89"/>
      <c r="CI543" s="89"/>
      <c r="CJ543" s="89"/>
      <c r="CK543" s="89"/>
      <c r="CL543" s="89"/>
      <c r="CM543" s="89"/>
      <c r="CN543" s="89"/>
      <c r="CO543" s="89"/>
      <c r="CP543" s="89"/>
      <c r="CQ543" s="89"/>
      <c r="CR543" s="89"/>
      <c r="CS543" s="89"/>
      <c r="CT543" s="89"/>
    </row>
    <row r="544" spans="1:98" ht="15.75" customHeight="1">
      <c r="A544" s="1018"/>
      <c r="B544" s="1034" t="s">
        <v>138</v>
      </c>
      <c r="C544" s="1032"/>
      <c r="D544" s="1033"/>
      <c r="E544" s="736">
        <v>0</v>
      </c>
      <c r="F544" s="781">
        <v>1</v>
      </c>
      <c r="G544" s="730">
        <f t="shared" si="369"/>
        <v>0</v>
      </c>
      <c r="H544" s="731">
        <f t="shared" si="370"/>
        <v>392.39392555016752</v>
      </c>
      <c r="I544" s="732">
        <f t="shared" si="371"/>
        <v>0</v>
      </c>
      <c r="J544" s="733">
        <f t="shared" si="372"/>
        <v>16.630769230769232</v>
      </c>
      <c r="K544" s="734">
        <f t="shared" si="405"/>
        <v>0</v>
      </c>
      <c r="L544" s="86"/>
      <c r="M544" s="1016" t="s">
        <v>138</v>
      </c>
      <c r="N544" s="1009"/>
      <c r="O544" s="1010"/>
      <c r="P544" s="112">
        <v>0</v>
      </c>
      <c r="Q544" s="198">
        <v>1</v>
      </c>
      <c r="R544" s="107">
        <f t="shared" si="374"/>
        <v>0</v>
      </c>
      <c r="S544" s="108">
        <f t="shared" si="375"/>
        <v>1631.731141388163</v>
      </c>
      <c r="T544" s="109">
        <f t="shared" si="376"/>
        <v>0</v>
      </c>
      <c r="U544" s="110">
        <f t="shared" si="377"/>
        <v>12.941176470588236</v>
      </c>
      <c r="V544" s="111">
        <f t="shared" si="378"/>
        <v>0</v>
      </c>
      <c r="W544" s="88"/>
      <c r="X544" s="1016" t="s">
        <v>138</v>
      </c>
      <c r="Y544" s="1009"/>
      <c r="Z544" s="1010"/>
      <c r="AA544" s="112">
        <v>4</v>
      </c>
      <c r="AB544" s="198">
        <v>1</v>
      </c>
      <c r="AC544" s="107">
        <f t="shared" si="404"/>
        <v>4</v>
      </c>
      <c r="AD544" s="108">
        <f t="shared" si="380"/>
        <v>1223.7983560411221</v>
      </c>
      <c r="AE544" s="109">
        <f t="shared" si="381"/>
        <v>4895.1934241644885</v>
      </c>
      <c r="AF544" s="110">
        <f t="shared" si="382"/>
        <v>10.95</v>
      </c>
      <c r="AG544" s="111">
        <f t="shared" si="383"/>
        <v>447.04962777757891</v>
      </c>
      <c r="AH544" s="88"/>
      <c r="AI544" s="1016" t="s">
        <v>138</v>
      </c>
      <c r="AJ544" s="1009"/>
      <c r="AK544" s="1010"/>
      <c r="AL544" s="112">
        <v>13</v>
      </c>
      <c r="AM544" s="198">
        <v>1</v>
      </c>
      <c r="AN544" s="107">
        <f t="shared" si="384"/>
        <v>13</v>
      </c>
      <c r="AO544" s="108">
        <f t="shared" si="385"/>
        <v>1631.731141388163</v>
      </c>
      <c r="AP544" s="109">
        <f t="shared" si="386"/>
        <v>21212.504838046119</v>
      </c>
      <c r="AQ544" s="110">
        <f t="shared" si="387"/>
        <v>12.397727272727273</v>
      </c>
      <c r="AR544" s="111">
        <f t="shared" si="388"/>
        <v>1710.9994736462497</v>
      </c>
      <c r="AS544" s="88"/>
      <c r="AT544" s="1016" t="s">
        <v>138</v>
      </c>
      <c r="AU544" s="1009"/>
      <c r="AV544" s="1010"/>
      <c r="AW544" s="112">
        <v>2</v>
      </c>
      <c r="AX544" s="198">
        <v>1</v>
      </c>
      <c r="AY544" s="107">
        <f t="shared" si="389"/>
        <v>2</v>
      </c>
      <c r="AZ544" s="108">
        <f t="shared" si="390"/>
        <v>1631.731141388163</v>
      </c>
      <c r="BA544" s="109">
        <f t="shared" si="391"/>
        <v>3263.462282776326</v>
      </c>
      <c r="BB544" s="110">
        <f t="shared" si="392"/>
        <v>14.887323943661972</v>
      </c>
      <c r="BC544" s="111">
        <f t="shared" si="393"/>
        <v>219.21080612783268</v>
      </c>
      <c r="BD544" s="88"/>
      <c r="BE544" s="1016" t="s">
        <v>138</v>
      </c>
      <c r="BF544" s="1009"/>
      <c r="BG544" s="1010"/>
      <c r="BH544" s="112">
        <v>4</v>
      </c>
      <c r="BI544" s="196">
        <f>'Cél.por tricoma'!EB275</f>
        <v>1</v>
      </c>
      <c r="BJ544" s="107">
        <f t="shared" si="400"/>
        <v>4</v>
      </c>
      <c r="BK544" s="108">
        <f t="shared" si="394"/>
        <v>1631.731141388163</v>
      </c>
      <c r="BL544" s="109">
        <f t="shared" si="402"/>
        <v>6526.924565552652</v>
      </c>
      <c r="BM544" s="112">
        <f t="shared" si="395"/>
        <v>9.3418803418803424</v>
      </c>
      <c r="BN544" s="111">
        <f t="shared" si="396"/>
        <v>698.67353537937811</v>
      </c>
      <c r="BO544" s="88"/>
      <c r="BP544" s="1016" t="s">
        <v>138</v>
      </c>
      <c r="BQ544" s="1009"/>
      <c r="BR544" s="1010"/>
      <c r="BS544" s="112">
        <v>2</v>
      </c>
      <c r="BT544" s="196">
        <f>'Cél.por tricoma'!EB321</f>
        <v>1</v>
      </c>
      <c r="BU544" s="107">
        <f t="shared" si="401"/>
        <v>2</v>
      </c>
      <c r="BV544" s="108">
        <f t="shared" si="397"/>
        <v>1631.731141388163</v>
      </c>
      <c r="BW544" s="109">
        <f t="shared" si="403"/>
        <v>3263.462282776326</v>
      </c>
      <c r="BX544" s="112">
        <f t="shared" si="398"/>
        <v>11.51685393258427</v>
      </c>
      <c r="BY544" s="111">
        <f t="shared" si="399"/>
        <v>283.36404211423707</v>
      </c>
      <c r="BZ544" s="1018"/>
      <c r="CA544" s="88"/>
      <c r="CB544" s="88"/>
      <c r="CC544" s="89"/>
      <c r="CD544" s="89"/>
      <c r="CE544" s="89"/>
      <c r="CF544" s="89"/>
      <c r="CG544" s="89"/>
      <c r="CH544" s="89"/>
      <c r="CI544" s="89"/>
      <c r="CJ544" s="89"/>
      <c r="CK544" s="89"/>
      <c r="CL544" s="89"/>
      <c r="CM544" s="89"/>
      <c r="CN544" s="89"/>
      <c r="CO544" s="89"/>
      <c r="CP544" s="89"/>
      <c r="CQ544" s="89"/>
      <c r="CR544" s="89"/>
      <c r="CS544" s="89"/>
      <c r="CT544" s="89"/>
    </row>
    <row r="545" spans="1:98" ht="16.5" customHeight="1">
      <c r="A545" s="1019"/>
      <c r="B545" s="1063" t="s">
        <v>212</v>
      </c>
      <c r="C545" s="1064"/>
      <c r="D545" s="1065"/>
      <c r="E545" s="740">
        <v>0</v>
      </c>
      <c r="F545" s="783">
        <f>'Cél.por tricoma'!EB46</f>
        <v>9</v>
      </c>
      <c r="G545" s="754">
        <f t="shared" si="369"/>
        <v>0</v>
      </c>
      <c r="H545" s="742">
        <f t="shared" si="370"/>
        <v>392.39392555016752</v>
      </c>
      <c r="I545" s="743">
        <f t="shared" si="371"/>
        <v>0</v>
      </c>
      <c r="J545" s="744">
        <f t="shared" si="372"/>
        <v>16.630769230769232</v>
      </c>
      <c r="K545" s="745">
        <f t="shared" si="405"/>
        <v>0</v>
      </c>
      <c r="L545" s="86"/>
      <c r="M545" s="1005" t="s">
        <v>212</v>
      </c>
      <c r="N545" s="1006"/>
      <c r="O545" s="1007"/>
      <c r="P545" s="124">
        <v>1</v>
      </c>
      <c r="Q545" s="201">
        <f>'Cél.por tricoma'!EB92</f>
        <v>4</v>
      </c>
      <c r="R545" s="126">
        <f t="shared" si="374"/>
        <v>4</v>
      </c>
      <c r="S545" s="127">
        <f t="shared" si="375"/>
        <v>1631.731141388163</v>
      </c>
      <c r="T545" s="128">
        <f t="shared" si="376"/>
        <v>6526.924565552652</v>
      </c>
      <c r="U545" s="129">
        <f t="shared" si="377"/>
        <v>12.941176470588236</v>
      </c>
      <c r="V545" s="130">
        <f t="shared" si="378"/>
        <v>504.35326188361398</v>
      </c>
      <c r="W545" s="88"/>
      <c r="X545" s="1005" t="s">
        <v>212</v>
      </c>
      <c r="Y545" s="1006"/>
      <c r="Z545" s="1007"/>
      <c r="AA545" s="124">
        <v>1</v>
      </c>
      <c r="AB545" s="201">
        <f>'Cél.por tricoma'!EB138</f>
        <v>4</v>
      </c>
      <c r="AC545" s="126">
        <f t="shared" si="404"/>
        <v>4</v>
      </c>
      <c r="AD545" s="127">
        <f t="shared" si="380"/>
        <v>1223.7983560411221</v>
      </c>
      <c r="AE545" s="128">
        <f t="shared" si="381"/>
        <v>4895.1934241644885</v>
      </c>
      <c r="AF545" s="129">
        <f t="shared" si="382"/>
        <v>10.95</v>
      </c>
      <c r="AG545" s="130">
        <f t="shared" si="383"/>
        <v>447.04962777757891</v>
      </c>
      <c r="AH545" s="88"/>
      <c r="AI545" s="1005" t="s">
        <v>212</v>
      </c>
      <c r="AJ545" s="1006"/>
      <c r="AK545" s="1007"/>
      <c r="AL545" s="124">
        <v>0</v>
      </c>
      <c r="AM545" s="201">
        <f>'Cél.por tricoma'!EB184</f>
        <v>5.8</v>
      </c>
      <c r="AN545" s="126">
        <f t="shared" si="384"/>
        <v>0</v>
      </c>
      <c r="AO545" s="127">
        <f t="shared" si="385"/>
        <v>1631.731141388163</v>
      </c>
      <c r="AP545" s="128">
        <f t="shared" si="386"/>
        <v>0</v>
      </c>
      <c r="AQ545" s="129">
        <f t="shared" si="387"/>
        <v>12.397727272727273</v>
      </c>
      <c r="AR545" s="130">
        <f t="shared" si="388"/>
        <v>0</v>
      </c>
      <c r="AS545" s="88"/>
      <c r="AT545" s="1005" t="s">
        <v>212</v>
      </c>
      <c r="AU545" s="1006"/>
      <c r="AV545" s="1007"/>
      <c r="AW545" s="124">
        <v>1</v>
      </c>
      <c r="AX545" s="201">
        <f>'Cél.por tricoma'!EB230</f>
        <v>13.333333333333334</v>
      </c>
      <c r="AY545" s="126">
        <f t="shared" si="389"/>
        <v>13.333333333333334</v>
      </c>
      <c r="AZ545" s="127">
        <f t="shared" si="390"/>
        <v>1631.731141388163</v>
      </c>
      <c r="BA545" s="128">
        <f t="shared" si="391"/>
        <v>21756.415218508842</v>
      </c>
      <c r="BB545" s="129">
        <f t="shared" si="392"/>
        <v>14.887323943661972</v>
      </c>
      <c r="BC545" s="130">
        <f t="shared" si="393"/>
        <v>1461.4053741855514</v>
      </c>
      <c r="BD545" s="88"/>
      <c r="BE545" s="1090" t="s">
        <v>212</v>
      </c>
      <c r="BF545" s="1006"/>
      <c r="BG545" s="1007"/>
      <c r="BH545" s="124">
        <v>1</v>
      </c>
      <c r="BI545" s="202">
        <f>'Cél.por tricoma'!AJ396</f>
        <v>6.75</v>
      </c>
      <c r="BJ545" s="107">
        <f t="shared" si="400"/>
        <v>6.75</v>
      </c>
      <c r="BK545" s="108">
        <f t="shared" si="394"/>
        <v>1631.731141388163</v>
      </c>
      <c r="BL545" s="109">
        <f t="shared" si="402"/>
        <v>11014.1852043701</v>
      </c>
      <c r="BM545" s="112">
        <f t="shared" si="395"/>
        <v>9.3418803418803424</v>
      </c>
      <c r="BN545" s="111">
        <f t="shared" si="396"/>
        <v>1179.0115909527005</v>
      </c>
      <c r="BO545" s="88"/>
      <c r="BP545" s="1005" t="s">
        <v>212</v>
      </c>
      <c r="BQ545" s="1006"/>
      <c r="BR545" s="1007"/>
      <c r="BS545" s="124">
        <v>2</v>
      </c>
      <c r="BT545" s="203">
        <f>'Cél.por tricoma'!EB322</f>
        <v>4.5</v>
      </c>
      <c r="BU545" s="126">
        <f t="shared" si="401"/>
        <v>9</v>
      </c>
      <c r="BV545" s="127">
        <f t="shared" si="397"/>
        <v>1631.731141388163</v>
      </c>
      <c r="BW545" s="128">
        <f t="shared" si="403"/>
        <v>14685.580272493467</v>
      </c>
      <c r="BX545" s="124">
        <f t="shared" si="398"/>
        <v>11.51685393258427</v>
      </c>
      <c r="BY545" s="130">
        <f t="shared" si="399"/>
        <v>1275.1381895140669</v>
      </c>
      <c r="BZ545" s="1019"/>
      <c r="CA545" s="88"/>
      <c r="CB545" s="88"/>
      <c r="CC545" s="89"/>
      <c r="CD545" s="89"/>
      <c r="CE545" s="89"/>
      <c r="CF545" s="89"/>
      <c r="CG545" s="89"/>
      <c r="CH545" s="89"/>
      <c r="CI545" s="89"/>
      <c r="CJ545" s="89"/>
      <c r="CK545" s="89"/>
      <c r="CL545" s="89"/>
      <c r="CM545" s="89"/>
      <c r="CN545" s="89"/>
      <c r="CO545" s="89"/>
      <c r="CP545" s="89"/>
      <c r="CQ545" s="89"/>
      <c r="CR545" s="89"/>
      <c r="CS545" s="89"/>
      <c r="CT545" s="89"/>
    </row>
    <row r="546" spans="1:98" ht="15.75" customHeight="1">
      <c r="A546" s="141"/>
      <c r="B546" s="746"/>
      <c r="C546" s="747"/>
      <c r="D546" s="747"/>
      <c r="E546" s="747"/>
      <c r="F546" s="747"/>
      <c r="G546" s="747"/>
      <c r="H546" s="748"/>
      <c r="I546" s="748"/>
      <c r="J546" s="749" t="s">
        <v>266</v>
      </c>
      <c r="K546" s="784">
        <f>I502</f>
        <v>1</v>
      </c>
      <c r="L546" s="86"/>
      <c r="M546" s="132"/>
      <c r="N546" s="133"/>
      <c r="O546" s="133"/>
      <c r="P546" s="133"/>
      <c r="Q546" s="133"/>
      <c r="R546" s="133"/>
      <c r="S546" s="88"/>
      <c r="T546" s="88"/>
      <c r="U546" s="134" t="s">
        <v>266</v>
      </c>
      <c r="V546" s="204">
        <f>T502</f>
        <v>1</v>
      </c>
      <c r="W546" s="88"/>
      <c r="X546" s="132"/>
      <c r="Y546" s="133"/>
      <c r="Z546" s="133"/>
      <c r="AA546" s="133"/>
      <c r="AB546" s="133"/>
      <c r="AC546" s="133"/>
      <c r="AD546" s="88"/>
      <c r="AE546" s="88"/>
      <c r="AF546" s="134" t="s">
        <v>266</v>
      </c>
      <c r="AG546" s="204">
        <f>AE502</f>
        <v>1</v>
      </c>
      <c r="AH546" s="88"/>
      <c r="AI546" s="132"/>
      <c r="AJ546" s="133"/>
      <c r="AK546" s="133"/>
      <c r="AL546" s="133"/>
      <c r="AM546" s="133"/>
      <c r="AN546" s="133"/>
      <c r="AO546" s="88"/>
      <c r="AP546" s="88"/>
      <c r="AQ546" s="134" t="s">
        <v>266</v>
      </c>
      <c r="AR546" s="204">
        <f>AP502</f>
        <v>1</v>
      </c>
      <c r="AS546" s="88"/>
      <c r="AT546" s="132"/>
      <c r="AU546" s="133"/>
      <c r="AV546" s="133"/>
      <c r="AW546" s="133"/>
      <c r="AX546" s="133"/>
      <c r="AY546" s="133"/>
      <c r="AZ546" s="88"/>
      <c r="BA546" s="88"/>
      <c r="BB546" s="134" t="s">
        <v>266</v>
      </c>
      <c r="BC546" s="204">
        <f>BA502</f>
        <v>5</v>
      </c>
      <c r="BD546" s="88"/>
      <c r="BE546" s="132"/>
      <c r="BF546" s="133"/>
      <c r="BG546" s="133"/>
      <c r="BH546" s="133"/>
      <c r="BI546" s="133"/>
      <c r="BJ546" s="133"/>
      <c r="BK546" s="88"/>
      <c r="BL546" s="88"/>
      <c r="BM546" s="134" t="s">
        <v>266</v>
      </c>
      <c r="BN546" s="204">
        <f>BL502</f>
        <v>1</v>
      </c>
      <c r="BO546" s="88"/>
      <c r="BP546" s="132"/>
      <c r="BQ546" s="133"/>
      <c r="BR546" s="133"/>
      <c r="BS546" s="133"/>
      <c r="BT546" s="133"/>
      <c r="BU546" s="133"/>
      <c r="BV546" s="88"/>
      <c r="BW546" s="88"/>
      <c r="BX546" s="134" t="s">
        <v>266</v>
      </c>
      <c r="BY546" s="204">
        <f>BW502</f>
        <v>5</v>
      </c>
      <c r="BZ546" s="141"/>
      <c r="CA546" s="88"/>
      <c r="CB546" s="88"/>
      <c r="CC546" s="89"/>
      <c r="CD546" s="89"/>
      <c r="CE546" s="89"/>
      <c r="CF546" s="89"/>
      <c r="CG546" s="89"/>
      <c r="CH546" s="89"/>
      <c r="CI546" s="89"/>
      <c r="CJ546" s="89"/>
      <c r="CK546" s="89"/>
      <c r="CL546" s="89"/>
      <c r="CM546" s="89"/>
      <c r="CN546" s="89"/>
      <c r="CO546" s="89"/>
      <c r="CP546" s="89"/>
      <c r="CQ546" s="89"/>
      <c r="CR546" s="89"/>
      <c r="CS546" s="89"/>
      <c r="CT546" s="89"/>
    </row>
    <row r="547" spans="1:98" ht="15.75" customHeight="1">
      <c r="A547" s="141"/>
      <c r="B547" s="751"/>
      <c r="C547" s="785"/>
      <c r="D547" s="752"/>
      <c r="E547" s="752"/>
      <c r="F547" s="752"/>
      <c r="G547" s="752"/>
      <c r="H547" s="1066" t="s">
        <v>306</v>
      </c>
      <c r="I547" s="1053"/>
      <c r="J547" s="1067"/>
      <c r="K547" s="753">
        <f>SUM(K505:K545)*K546</f>
        <v>243848.92346073806</v>
      </c>
      <c r="L547" s="86"/>
      <c r="M547" s="136"/>
      <c r="N547" s="205"/>
      <c r="O547" s="137"/>
      <c r="P547" s="137"/>
      <c r="Q547" s="137"/>
      <c r="R547" s="137"/>
      <c r="S547" s="1012" t="s">
        <v>268</v>
      </c>
      <c r="T547" s="1013"/>
      <c r="U547" s="1014"/>
      <c r="V547" s="138">
        <f>SUM(V505:V545)*V546</f>
        <v>1807996.766122587</v>
      </c>
      <c r="W547" s="88"/>
      <c r="X547" s="136"/>
      <c r="Y547" s="205"/>
      <c r="Z547" s="137"/>
      <c r="AA547" s="137"/>
      <c r="AB547" s="137"/>
      <c r="AC547" s="137"/>
      <c r="AD547" s="1012" t="s">
        <v>268</v>
      </c>
      <c r="AE547" s="1013"/>
      <c r="AF547" s="1014"/>
      <c r="AG547" s="138">
        <f>SUM(AG505:AG545)*AG546</f>
        <v>1369754.8280522921</v>
      </c>
      <c r="AH547" s="88"/>
      <c r="AI547" s="136"/>
      <c r="AJ547" s="205"/>
      <c r="AK547" s="137"/>
      <c r="AL547" s="137"/>
      <c r="AM547" s="137"/>
      <c r="AN547" s="137"/>
      <c r="AO547" s="1012" t="s">
        <v>268</v>
      </c>
      <c r="AP547" s="1013"/>
      <c r="AQ547" s="1014"/>
      <c r="AR547" s="138">
        <f>SUM(AR505:AR545)*AR546</f>
        <v>1191502.712827726</v>
      </c>
      <c r="AS547" s="88"/>
      <c r="AT547" s="136"/>
      <c r="AU547" s="205"/>
      <c r="AV547" s="137"/>
      <c r="AW547" s="137"/>
      <c r="AX547" s="137"/>
      <c r="AY547" s="137"/>
      <c r="AZ547" s="1012" t="s">
        <v>268</v>
      </c>
      <c r="BA547" s="1013"/>
      <c r="BB547" s="1014"/>
      <c r="BC547" s="138">
        <f>SUM(BC505:BC545)*BC546</f>
        <v>3260783.575610484</v>
      </c>
      <c r="BD547" s="88"/>
      <c r="BE547" s="136"/>
      <c r="BF547" s="205"/>
      <c r="BG547" s="137"/>
      <c r="BH547" s="137"/>
      <c r="BI547" s="137"/>
      <c r="BJ547" s="137"/>
      <c r="BK547" s="1012" t="s">
        <v>268</v>
      </c>
      <c r="BL547" s="1013"/>
      <c r="BM547" s="1014"/>
      <c r="BN547" s="138">
        <f>SUM(BN505:BN545)*BN546</f>
        <v>2527838.6126316893</v>
      </c>
      <c r="BO547" s="88"/>
      <c r="BP547" s="136"/>
      <c r="BQ547" s="205"/>
      <c r="BR547" s="137"/>
      <c r="BS547" s="137"/>
      <c r="BT547" s="137"/>
      <c r="BU547" s="137"/>
      <c r="BV547" s="1012" t="s">
        <v>268</v>
      </c>
      <c r="BW547" s="1013"/>
      <c r="BX547" s="1014"/>
      <c r="BY547" s="138">
        <f>SUM(BY505:BY545)*BY546</f>
        <v>4989936.2068066485</v>
      </c>
      <c r="BZ547" s="141"/>
      <c r="CA547" s="88"/>
      <c r="CB547" s="88"/>
      <c r="CC547" s="89"/>
      <c r="CD547" s="89"/>
      <c r="CE547" s="89"/>
      <c r="CF547" s="89"/>
      <c r="CG547" s="89"/>
      <c r="CH547" s="89"/>
      <c r="CI547" s="89"/>
      <c r="CJ547" s="89"/>
      <c r="CK547" s="89"/>
      <c r="CL547" s="89"/>
      <c r="CM547" s="89"/>
      <c r="CN547" s="89"/>
      <c r="CO547" s="89"/>
      <c r="CP547" s="89"/>
      <c r="CQ547" s="89"/>
      <c r="CR547" s="89"/>
      <c r="CS547" s="89"/>
      <c r="CT547" s="89"/>
    </row>
    <row r="548" spans="1:98" ht="9" customHeight="1">
      <c r="A548" s="142"/>
      <c r="B548" s="88"/>
      <c r="C548" s="88"/>
      <c r="D548" s="206"/>
      <c r="E548" s="206"/>
      <c r="F548" s="206"/>
      <c r="G548" s="88"/>
      <c r="H548" s="88"/>
      <c r="I548" s="88"/>
      <c r="J548" s="88"/>
      <c r="K548" s="88"/>
      <c r="L548" s="86"/>
      <c r="M548" s="88"/>
      <c r="N548" s="88"/>
      <c r="O548" s="206"/>
      <c r="P548" s="206"/>
      <c r="Q548" s="206"/>
      <c r="R548" s="88"/>
      <c r="S548" s="88"/>
      <c r="T548" s="88"/>
      <c r="U548" s="88"/>
      <c r="V548" s="88"/>
      <c r="W548" s="88"/>
      <c r="X548" s="88"/>
      <c r="Y548" s="88"/>
      <c r="Z548" s="206"/>
      <c r="AA548" s="206"/>
      <c r="AB548" s="206"/>
      <c r="AC548" s="88"/>
      <c r="AD548" s="88"/>
      <c r="AE548" s="88"/>
      <c r="AF548" s="88"/>
      <c r="AG548" s="88"/>
      <c r="AH548" s="88"/>
      <c r="AI548" s="88"/>
      <c r="AJ548" s="88"/>
      <c r="AK548" s="206"/>
      <c r="AL548" s="206"/>
      <c r="AM548" s="206"/>
      <c r="AN548" s="88"/>
      <c r="AO548" s="88"/>
      <c r="AP548" s="88"/>
      <c r="AQ548" s="88"/>
      <c r="AR548" s="88"/>
      <c r="AS548" s="88"/>
      <c r="AT548" s="88"/>
      <c r="AU548" s="88"/>
      <c r="AV548" s="206"/>
      <c r="AW548" s="206"/>
      <c r="AX548" s="206"/>
      <c r="AY548" s="88"/>
      <c r="AZ548" s="88"/>
      <c r="BA548" s="88"/>
      <c r="BB548" s="88"/>
      <c r="BC548" s="88"/>
      <c r="BD548" s="88"/>
      <c r="BE548" s="88"/>
      <c r="BF548" s="88"/>
      <c r="BG548" s="206"/>
      <c r="BH548" s="206"/>
      <c r="BI548" s="206"/>
      <c r="BJ548" s="88"/>
      <c r="BK548" s="88"/>
      <c r="BL548" s="88"/>
      <c r="BM548" s="140"/>
      <c r="BN548" s="88"/>
      <c r="BO548" s="88"/>
      <c r="BP548" s="88"/>
      <c r="BQ548" s="88"/>
      <c r="BR548" s="206"/>
      <c r="BS548" s="206"/>
      <c r="BT548" s="206"/>
      <c r="BU548" s="88"/>
      <c r="BV548" s="88"/>
      <c r="BW548" s="88"/>
      <c r="BX548" s="140"/>
      <c r="BY548" s="88"/>
      <c r="BZ548" s="141"/>
      <c r="CA548" s="88"/>
      <c r="CB548" s="88"/>
      <c r="CC548" s="89"/>
      <c r="CD548" s="89"/>
      <c r="CE548" s="89"/>
      <c r="CF548" s="89"/>
      <c r="CG548" s="89"/>
      <c r="CH548" s="89"/>
      <c r="CI548" s="89"/>
      <c r="CJ548" s="89"/>
      <c r="CK548" s="89"/>
      <c r="CL548" s="89"/>
      <c r="CM548" s="89"/>
      <c r="CN548" s="89"/>
      <c r="CO548" s="89"/>
      <c r="CP548" s="89"/>
      <c r="CQ548" s="89"/>
      <c r="CR548" s="89"/>
      <c r="CS548" s="89"/>
      <c r="CT548" s="89"/>
    </row>
    <row r="549" spans="1:98" ht="15.75" customHeight="1">
      <c r="A549" s="141"/>
      <c r="B549" s="1055" t="s">
        <v>269</v>
      </c>
      <c r="C549" s="1013"/>
      <c r="D549" s="1013"/>
      <c r="E549" s="1013"/>
      <c r="F549" s="1013"/>
      <c r="G549" s="1013"/>
      <c r="H549" s="1013"/>
      <c r="I549" s="1013"/>
      <c r="J549" s="1013"/>
      <c r="K549" s="1056"/>
      <c r="L549" s="86"/>
      <c r="M549" s="1055" t="s">
        <v>269</v>
      </c>
      <c r="N549" s="1013"/>
      <c r="O549" s="1013"/>
      <c r="P549" s="1013"/>
      <c r="Q549" s="1013"/>
      <c r="R549" s="1013"/>
      <c r="S549" s="1013"/>
      <c r="T549" s="1013"/>
      <c r="U549" s="1013"/>
      <c r="V549" s="1056"/>
      <c r="W549" s="88"/>
      <c r="X549" s="1055" t="s">
        <v>269</v>
      </c>
      <c r="Y549" s="1013"/>
      <c r="Z549" s="1013"/>
      <c r="AA549" s="1013"/>
      <c r="AB549" s="1013"/>
      <c r="AC549" s="1013"/>
      <c r="AD549" s="1013"/>
      <c r="AE549" s="1013"/>
      <c r="AF549" s="1013"/>
      <c r="AG549" s="1056"/>
      <c r="AH549" s="88"/>
      <c r="AI549" s="1055" t="s">
        <v>269</v>
      </c>
      <c r="AJ549" s="1013"/>
      <c r="AK549" s="1013"/>
      <c r="AL549" s="1013"/>
      <c r="AM549" s="1013"/>
      <c r="AN549" s="1013"/>
      <c r="AO549" s="1013"/>
      <c r="AP549" s="1013"/>
      <c r="AQ549" s="1013"/>
      <c r="AR549" s="1056"/>
      <c r="AS549" s="88"/>
      <c r="AT549" s="1055" t="s">
        <v>269</v>
      </c>
      <c r="AU549" s="1013"/>
      <c r="AV549" s="1013"/>
      <c r="AW549" s="1013"/>
      <c r="AX549" s="1013"/>
      <c r="AY549" s="1013"/>
      <c r="AZ549" s="1013"/>
      <c r="BA549" s="1013"/>
      <c r="BB549" s="1013"/>
      <c r="BC549" s="1056"/>
      <c r="BD549" s="88"/>
      <c r="BE549" s="1055" t="s">
        <v>269</v>
      </c>
      <c r="BF549" s="1013"/>
      <c r="BG549" s="1013"/>
      <c r="BH549" s="1013"/>
      <c r="BI549" s="1013"/>
      <c r="BJ549" s="1013"/>
      <c r="BK549" s="1013"/>
      <c r="BL549" s="1013"/>
      <c r="BM549" s="1013"/>
      <c r="BN549" s="1056"/>
      <c r="BO549" s="88"/>
      <c r="BP549" s="1055" t="s">
        <v>269</v>
      </c>
      <c r="BQ549" s="1013"/>
      <c r="BR549" s="1013"/>
      <c r="BS549" s="1013"/>
      <c r="BT549" s="1013"/>
      <c r="BU549" s="1013"/>
      <c r="BV549" s="1013"/>
      <c r="BW549" s="1013"/>
      <c r="BX549" s="1013"/>
      <c r="BY549" s="1056"/>
      <c r="BZ549" s="141"/>
      <c r="CA549" s="88"/>
      <c r="CB549" s="88"/>
      <c r="CC549" s="89"/>
      <c r="CD549" s="89"/>
      <c r="CE549" s="89"/>
      <c r="CF549" s="89"/>
      <c r="CG549" s="89"/>
      <c r="CH549" s="89"/>
      <c r="CI549" s="89"/>
      <c r="CJ549" s="89"/>
      <c r="CK549" s="89"/>
      <c r="CL549" s="89"/>
      <c r="CM549" s="89"/>
      <c r="CN549" s="89"/>
      <c r="CO549" s="89"/>
      <c r="CP549" s="89"/>
      <c r="CQ549" s="89"/>
      <c r="CR549" s="89"/>
      <c r="CS549" s="89"/>
      <c r="CT549" s="89"/>
    </row>
    <row r="550" spans="1:98" ht="15.75" customHeight="1">
      <c r="A550" s="1068" t="s">
        <v>307</v>
      </c>
      <c r="B550" s="90" t="s">
        <v>233</v>
      </c>
      <c r="C550" s="188">
        <v>43770</v>
      </c>
      <c r="D550" s="92" t="s">
        <v>234</v>
      </c>
      <c r="E550" s="1039" t="s">
        <v>235</v>
      </c>
      <c r="F550" s="1040"/>
      <c r="G550" s="93" t="s">
        <v>236</v>
      </c>
      <c r="H550" s="94" t="s">
        <v>237</v>
      </c>
      <c r="I550" s="189">
        <v>1</v>
      </c>
      <c r="J550" s="96" t="s">
        <v>238</v>
      </c>
      <c r="K550" s="97" t="s">
        <v>239</v>
      </c>
      <c r="L550" s="86"/>
      <c r="M550" s="90" t="s">
        <v>233</v>
      </c>
      <c r="N550" s="188">
        <v>43770</v>
      </c>
      <c r="O550" s="92" t="s">
        <v>234</v>
      </c>
      <c r="P550" s="1039" t="s">
        <v>308</v>
      </c>
      <c r="Q550" s="1040"/>
      <c r="R550" s="93" t="s">
        <v>236</v>
      </c>
      <c r="S550" s="94" t="s">
        <v>237</v>
      </c>
      <c r="T550" s="189">
        <v>1</v>
      </c>
      <c r="U550" s="96" t="s">
        <v>238</v>
      </c>
      <c r="V550" s="97" t="s">
        <v>239</v>
      </c>
      <c r="W550" s="88"/>
      <c r="X550" s="90" t="s">
        <v>233</v>
      </c>
      <c r="Y550" s="188">
        <v>43770</v>
      </c>
      <c r="Z550" s="92" t="s">
        <v>234</v>
      </c>
      <c r="AA550" s="1039" t="s">
        <v>241</v>
      </c>
      <c r="AB550" s="1040"/>
      <c r="AC550" s="93" t="s">
        <v>236</v>
      </c>
      <c r="AD550" s="94" t="s">
        <v>237</v>
      </c>
      <c r="AE550" s="189">
        <v>1</v>
      </c>
      <c r="AF550" s="96" t="s">
        <v>238</v>
      </c>
      <c r="AG550" s="97" t="s">
        <v>239</v>
      </c>
      <c r="AH550" s="88"/>
      <c r="AI550" s="90" t="s">
        <v>233</v>
      </c>
      <c r="AJ550" s="188">
        <v>43770</v>
      </c>
      <c r="AK550" s="92" t="s">
        <v>234</v>
      </c>
      <c r="AL550" s="1039" t="s">
        <v>242</v>
      </c>
      <c r="AM550" s="1040"/>
      <c r="AN550" s="93" t="s">
        <v>236</v>
      </c>
      <c r="AO550" s="94" t="s">
        <v>237</v>
      </c>
      <c r="AP550" s="189">
        <v>1</v>
      </c>
      <c r="AQ550" s="96" t="s">
        <v>238</v>
      </c>
      <c r="AR550" s="97" t="s">
        <v>239</v>
      </c>
      <c r="AS550" s="88"/>
      <c r="AT550" s="90" t="s">
        <v>233</v>
      </c>
      <c r="AU550" s="188">
        <v>43770</v>
      </c>
      <c r="AV550" s="92" t="s">
        <v>234</v>
      </c>
      <c r="AW550" s="1039" t="s">
        <v>243</v>
      </c>
      <c r="AX550" s="1040"/>
      <c r="AY550" s="93" t="s">
        <v>236</v>
      </c>
      <c r="AZ550" s="94" t="s">
        <v>237</v>
      </c>
      <c r="BA550" s="189">
        <v>5</v>
      </c>
      <c r="BB550" s="96" t="s">
        <v>238</v>
      </c>
      <c r="BC550" s="97" t="s">
        <v>239</v>
      </c>
      <c r="BD550" s="88"/>
      <c r="BE550" s="90" t="s">
        <v>233</v>
      </c>
      <c r="BF550" s="188">
        <v>43770</v>
      </c>
      <c r="BG550" s="92" t="s">
        <v>234</v>
      </c>
      <c r="BH550" s="1039" t="s">
        <v>244</v>
      </c>
      <c r="BI550" s="1040"/>
      <c r="BJ550" s="93" t="s">
        <v>236</v>
      </c>
      <c r="BK550" s="94" t="s">
        <v>237</v>
      </c>
      <c r="BL550" s="189">
        <v>5</v>
      </c>
      <c r="BM550" s="96" t="s">
        <v>238</v>
      </c>
      <c r="BN550" s="97" t="s">
        <v>239</v>
      </c>
      <c r="BO550" s="88"/>
      <c r="BP550" s="90" t="s">
        <v>233</v>
      </c>
      <c r="BQ550" s="188">
        <v>43770</v>
      </c>
      <c r="BR550" s="92" t="s">
        <v>234</v>
      </c>
      <c r="BS550" s="1039" t="s">
        <v>245</v>
      </c>
      <c r="BT550" s="1040"/>
      <c r="BU550" s="93" t="s">
        <v>236</v>
      </c>
      <c r="BV550" s="94" t="s">
        <v>237</v>
      </c>
      <c r="BW550" s="189">
        <v>5</v>
      </c>
      <c r="BX550" s="96" t="s">
        <v>238</v>
      </c>
      <c r="BY550" s="97" t="s">
        <v>239</v>
      </c>
      <c r="BZ550" s="1068" t="s">
        <v>307</v>
      </c>
      <c r="CA550" s="88"/>
      <c r="CB550" s="88"/>
      <c r="CC550" s="89"/>
      <c r="CD550" s="89"/>
      <c r="CE550" s="89"/>
      <c r="CF550" s="89"/>
      <c r="CG550" s="89"/>
      <c r="CH550" s="89"/>
      <c r="CI550" s="89"/>
      <c r="CJ550" s="89"/>
      <c r="CK550" s="89"/>
      <c r="CL550" s="89"/>
      <c r="CM550" s="89"/>
      <c r="CN550" s="89"/>
      <c r="CO550" s="89"/>
      <c r="CP550" s="89"/>
      <c r="CQ550" s="89"/>
      <c r="CR550" s="89"/>
      <c r="CS550" s="89"/>
      <c r="CT550" s="89"/>
    </row>
    <row r="551" spans="1:98" ht="15.75" customHeight="1">
      <c r="A551" s="1018"/>
      <c r="B551" s="98" t="s">
        <v>246</v>
      </c>
      <c r="C551" s="100">
        <v>3</v>
      </c>
      <c r="D551" s="98" t="s">
        <v>247</v>
      </c>
      <c r="E551" s="100" t="s">
        <v>248</v>
      </c>
      <c r="F551" s="101" t="s">
        <v>249</v>
      </c>
      <c r="G551" s="190">
        <f>Calibração!D33</f>
        <v>1631.731141388163</v>
      </c>
      <c r="H551" s="1057" t="s">
        <v>250</v>
      </c>
      <c r="I551" s="1058"/>
      <c r="J551" s="100">
        <f>'Concentração amostra - Densidad'!B24</f>
        <v>1081</v>
      </c>
      <c r="K551" s="191">
        <f>'Concentração amostra - Densidad'!C24</f>
        <v>65</v>
      </c>
      <c r="L551" s="86"/>
      <c r="M551" s="98" t="s">
        <v>246</v>
      </c>
      <c r="N551" s="100">
        <v>3</v>
      </c>
      <c r="O551" s="98" t="s">
        <v>247</v>
      </c>
      <c r="P551" s="100" t="s">
        <v>248</v>
      </c>
      <c r="Q551" s="101" t="s">
        <v>249</v>
      </c>
      <c r="R551" s="190">
        <f>Calibração!D33</f>
        <v>1631.731141388163</v>
      </c>
      <c r="S551" s="1057" t="s">
        <v>250</v>
      </c>
      <c r="T551" s="1058"/>
      <c r="U551" s="100">
        <f>'Concentração amostra - Densidad'!B25</f>
        <v>1100</v>
      </c>
      <c r="V551" s="191">
        <f>'Concentração amostra - Densidad'!C25</f>
        <v>85</v>
      </c>
      <c r="W551" s="88"/>
      <c r="X551" s="98" t="s">
        <v>246</v>
      </c>
      <c r="Y551" s="100">
        <v>3</v>
      </c>
      <c r="Z551" s="98" t="s">
        <v>247</v>
      </c>
      <c r="AA551" s="100" t="s">
        <v>248</v>
      </c>
      <c r="AB551" s="101" t="s">
        <v>249</v>
      </c>
      <c r="AC551" s="190">
        <f>Calibração!D33</f>
        <v>1631.731141388163</v>
      </c>
      <c r="AD551" s="1057" t="s">
        <v>250</v>
      </c>
      <c r="AE551" s="1058"/>
      <c r="AF551" s="100">
        <f>'Concentração amostra - Densidad'!B26</f>
        <v>1095</v>
      </c>
      <c r="AG551" s="191">
        <f>'Concentração amostra - Densidad'!C26</f>
        <v>100</v>
      </c>
      <c r="AH551" s="88"/>
      <c r="AI551" s="98" t="s">
        <v>246</v>
      </c>
      <c r="AJ551" s="100">
        <v>3</v>
      </c>
      <c r="AK551" s="98" t="s">
        <v>247</v>
      </c>
      <c r="AL551" s="100" t="s">
        <v>248</v>
      </c>
      <c r="AM551" s="101" t="s">
        <v>249</v>
      </c>
      <c r="AN551" s="190">
        <f>Calibração!D33</f>
        <v>1631.731141388163</v>
      </c>
      <c r="AO551" s="1057" t="s">
        <v>250</v>
      </c>
      <c r="AP551" s="1058"/>
      <c r="AQ551" s="100">
        <f>'Concentração amostra - Densidad'!B27</f>
        <v>1091</v>
      </c>
      <c r="AR551" s="191">
        <f>'Concentração amostra - Densidad'!C27</f>
        <v>88</v>
      </c>
      <c r="AS551" s="88"/>
      <c r="AT551" s="98" t="s">
        <v>246</v>
      </c>
      <c r="AU551" s="100">
        <v>4</v>
      </c>
      <c r="AV551" s="98" t="s">
        <v>247</v>
      </c>
      <c r="AW551" s="100" t="s">
        <v>248</v>
      </c>
      <c r="AX551" s="101" t="s">
        <v>249</v>
      </c>
      <c r="AY551" s="190">
        <f>Calibração!E33</f>
        <v>1223.7983560411221</v>
      </c>
      <c r="AZ551" s="1057" t="s">
        <v>250</v>
      </c>
      <c r="BA551" s="1058"/>
      <c r="BB551" s="100">
        <f>BB503</f>
        <v>1057</v>
      </c>
      <c r="BC551" s="191">
        <f>BC503</f>
        <v>71</v>
      </c>
      <c r="BD551" s="88"/>
      <c r="BE551" s="98" t="s">
        <v>246</v>
      </c>
      <c r="BF551" s="100">
        <v>4</v>
      </c>
      <c r="BG551" s="98" t="s">
        <v>247</v>
      </c>
      <c r="BH551" s="100" t="s">
        <v>248</v>
      </c>
      <c r="BI551" s="101" t="s">
        <v>249</v>
      </c>
      <c r="BJ551" s="190">
        <f>Calibração!E33</f>
        <v>1223.7983560411221</v>
      </c>
      <c r="BK551" s="1057" t="s">
        <v>250</v>
      </c>
      <c r="BL551" s="1058"/>
      <c r="BM551" s="100">
        <f>BM503</f>
        <v>1093</v>
      </c>
      <c r="BN551" s="191">
        <f>BN503</f>
        <v>117</v>
      </c>
      <c r="BO551" s="88"/>
      <c r="BP551" s="98" t="s">
        <v>246</v>
      </c>
      <c r="BQ551" s="100">
        <v>4</v>
      </c>
      <c r="BR551" s="98" t="s">
        <v>247</v>
      </c>
      <c r="BS551" s="100" t="s">
        <v>248</v>
      </c>
      <c r="BT551" s="101" t="s">
        <v>249</v>
      </c>
      <c r="BU551" s="190">
        <f>Calibração!E33</f>
        <v>1223.7983560411221</v>
      </c>
      <c r="BV551" s="1057" t="s">
        <v>250</v>
      </c>
      <c r="BW551" s="1058"/>
      <c r="BX551" s="100">
        <v>1025</v>
      </c>
      <c r="BY551" s="191">
        <v>89</v>
      </c>
      <c r="BZ551" s="1018"/>
      <c r="CA551" s="88"/>
      <c r="CB551" s="88"/>
      <c r="CC551" s="89"/>
      <c r="CD551" s="89"/>
      <c r="CE551" s="89"/>
      <c r="CF551" s="89"/>
      <c r="CG551" s="89"/>
      <c r="CH551" s="89"/>
      <c r="CI551" s="89"/>
      <c r="CJ551" s="89"/>
      <c r="CK551" s="89"/>
      <c r="CL551" s="89"/>
      <c r="CM551" s="89"/>
      <c r="CN551" s="89"/>
      <c r="CO551" s="89"/>
      <c r="CP551" s="89"/>
      <c r="CQ551" s="89"/>
      <c r="CR551" s="89"/>
      <c r="CS551" s="89"/>
      <c r="CT551" s="89"/>
    </row>
    <row r="552" spans="1:98" ht="15.75" customHeight="1">
      <c r="A552" s="1018"/>
      <c r="B552" s="1024" t="s">
        <v>251</v>
      </c>
      <c r="C552" s="1025"/>
      <c r="D552" s="1021"/>
      <c r="E552" s="92" t="s">
        <v>252</v>
      </c>
      <c r="F552" s="103" t="s">
        <v>253</v>
      </c>
      <c r="G552" s="92" t="s">
        <v>254</v>
      </c>
      <c r="H552" s="104" t="s">
        <v>255</v>
      </c>
      <c r="I552" s="92" t="s">
        <v>256</v>
      </c>
      <c r="J552" s="92" t="s">
        <v>257</v>
      </c>
      <c r="K552" s="97" t="s">
        <v>258</v>
      </c>
      <c r="L552" s="86"/>
      <c r="M552" s="1024" t="s">
        <v>251</v>
      </c>
      <c r="N552" s="1025"/>
      <c r="O552" s="1021"/>
      <c r="P552" s="92" t="s">
        <v>252</v>
      </c>
      <c r="Q552" s="103" t="s">
        <v>253</v>
      </c>
      <c r="R552" s="92" t="s">
        <v>254</v>
      </c>
      <c r="S552" s="104" t="s">
        <v>255</v>
      </c>
      <c r="T552" s="92" t="s">
        <v>256</v>
      </c>
      <c r="U552" s="92" t="s">
        <v>257</v>
      </c>
      <c r="V552" s="97" t="s">
        <v>258</v>
      </c>
      <c r="W552" s="88"/>
      <c r="X552" s="1024" t="s">
        <v>251</v>
      </c>
      <c r="Y552" s="1025"/>
      <c r="Z552" s="1021"/>
      <c r="AA552" s="92" t="s">
        <v>252</v>
      </c>
      <c r="AB552" s="103" t="s">
        <v>253</v>
      </c>
      <c r="AC552" s="92" t="s">
        <v>254</v>
      </c>
      <c r="AD552" s="104" t="s">
        <v>255</v>
      </c>
      <c r="AE552" s="92" t="s">
        <v>256</v>
      </c>
      <c r="AF552" s="92" t="s">
        <v>257</v>
      </c>
      <c r="AG552" s="97" t="s">
        <v>258</v>
      </c>
      <c r="AH552" s="88"/>
      <c r="AI552" s="1024" t="s">
        <v>251</v>
      </c>
      <c r="AJ552" s="1025"/>
      <c r="AK552" s="1021"/>
      <c r="AL552" s="92" t="s">
        <v>252</v>
      </c>
      <c r="AM552" s="103" t="s">
        <v>253</v>
      </c>
      <c r="AN552" s="92" t="s">
        <v>254</v>
      </c>
      <c r="AO552" s="104" t="s">
        <v>255</v>
      </c>
      <c r="AP552" s="92" t="s">
        <v>256</v>
      </c>
      <c r="AQ552" s="92" t="s">
        <v>257</v>
      </c>
      <c r="AR552" s="97" t="s">
        <v>258</v>
      </c>
      <c r="AS552" s="88"/>
      <c r="AT552" s="1024" t="s">
        <v>251</v>
      </c>
      <c r="AU552" s="1025"/>
      <c r="AV552" s="1021"/>
      <c r="AW552" s="92" t="s">
        <v>252</v>
      </c>
      <c r="AX552" s="103" t="s">
        <v>253</v>
      </c>
      <c r="AY552" s="92" t="s">
        <v>254</v>
      </c>
      <c r="AZ552" s="104" t="s">
        <v>255</v>
      </c>
      <c r="BA552" s="92" t="s">
        <v>256</v>
      </c>
      <c r="BB552" s="92" t="s">
        <v>257</v>
      </c>
      <c r="BC552" s="97" t="s">
        <v>258</v>
      </c>
      <c r="BD552" s="88"/>
      <c r="BE552" s="1024" t="s">
        <v>251</v>
      </c>
      <c r="BF552" s="1025"/>
      <c r="BG552" s="1021"/>
      <c r="BH552" s="92" t="s">
        <v>252</v>
      </c>
      <c r="BI552" s="103" t="s">
        <v>253</v>
      </c>
      <c r="BJ552" s="92" t="s">
        <v>254</v>
      </c>
      <c r="BK552" s="104" t="s">
        <v>255</v>
      </c>
      <c r="BL552" s="92" t="s">
        <v>256</v>
      </c>
      <c r="BM552" s="92" t="s">
        <v>257</v>
      </c>
      <c r="BN552" s="97" t="s">
        <v>258</v>
      </c>
      <c r="BO552" s="88"/>
      <c r="BP552" s="1024" t="s">
        <v>251</v>
      </c>
      <c r="BQ552" s="1025"/>
      <c r="BR552" s="1021"/>
      <c r="BS552" s="92" t="s">
        <v>252</v>
      </c>
      <c r="BT552" s="103" t="s">
        <v>253</v>
      </c>
      <c r="BU552" s="92" t="s">
        <v>254</v>
      </c>
      <c r="BV552" s="104" t="s">
        <v>255</v>
      </c>
      <c r="BW552" s="92" t="s">
        <v>256</v>
      </c>
      <c r="BX552" s="92" t="s">
        <v>257</v>
      </c>
      <c r="BY552" s="97" t="s">
        <v>258</v>
      </c>
      <c r="BZ552" s="1018"/>
      <c r="CA552" s="88"/>
      <c r="CB552" s="88"/>
      <c r="CC552" s="89"/>
      <c r="CD552" s="89"/>
      <c r="CE552" s="89"/>
      <c r="CF552" s="89"/>
      <c r="CG552" s="89"/>
      <c r="CH552" s="89"/>
      <c r="CI552" s="89"/>
      <c r="CJ552" s="89"/>
      <c r="CK552" s="89"/>
      <c r="CL552" s="89"/>
      <c r="CM552" s="89"/>
      <c r="CN552" s="89"/>
      <c r="CO552" s="89"/>
      <c r="CP552" s="89"/>
      <c r="CQ552" s="89"/>
      <c r="CR552" s="89"/>
      <c r="CS552" s="89"/>
      <c r="CT552" s="89"/>
    </row>
    <row r="553" spans="1:98" ht="15.75" customHeight="1">
      <c r="A553" s="1018"/>
      <c r="B553" s="1026" t="s">
        <v>20</v>
      </c>
      <c r="C553" s="1009"/>
      <c r="D553" s="1010"/>
      <c r="E553" s="113">
        <v>0</v>
      </c>
      <c r="F553" s="192">
        <f>'Cél.por tricoma'!$EB$6</f>
        <v>6.2666666666666666</v>
      </c>
      <c r="G553" s="107">
        <f t="shared" ref="G553:G593" si="406">E553*F553</f>
        <v>0</v>
      </c>
      <c r="H553" s="108">
        <f t="shared" ref="H553:H593" si="407">$G$551</f>
        <v>1631.731141388163</v>
      </c>
      <c r="I553" s="109">
        <f t="shared" ref="I553:I593" si="408">G553*H553</f>
        <v>0</v>
      </c>
      <c r="J553" s="110">
        <f t="shared" ref="J553:J593" si="409">$J$551/$K$551</f>
        <v>16.630769230769232</v>
      </c>
      <c r="K553" s="111">
        <f t="shared" ref="K553:K593" si="410">I553/J553</f>
        <v>0</v>
      </c>
      <c r="L553" s="86"/>
      <c r="M553" s="1026" t="s">
        <v>20</v>
      </c>
      <c r="N553" s="1009"/>
      <c r="O553" s="1010"/>
      <c r="P553" s="113">
        <v>5</v>
      </c>
      <c r="Q553" s="192">
        <f>Q505</f>
        <v>5.666666666666667</v>
      </c>
      <c r="R553" s="107">
        <f t="shared" ref="R553:R593" si="411">P553*Q553</f>
        <v>28.333333333333336</v>
      </c>
      <c r="S553" s="108">
        <f t="shared" ref="S553:S593" si="412">$R$551</f>
        <v>1631.731141388163</v>
      </c>
      <c r="T553" s="109">
        <f t="shared" ref="T553:T593" si="413">R553*S553</f>
        <v>46232.382339331292</v>
      </c>
      <c r="U553" s="110">
        <f t="shared" ref="U553:U593" si="414">$U$551/$V$551</f>
        <v>12.941176470588236</v>
      </c>
      <c r="V553" s="111">
        <f t="shared" ref="V553:V593" si="415">T553/U553</f>
        <v>3572.5022716755998</v>
      </c>
      <c r="W553" s="88"/>
      <c r="X553" s="1026" t="s">
        <v>20</v>
      </c>
      <c r="Y553" s="1009"/>
      <c r="Z553" s="1010"/>
      <c r="AA553" s="113">
        <v>2</v>
      </c>
      <c r="AB553" s="192">
        <f>AB505</f>
        <v>5.7</v>
      </c>
      <c r="AC553" s="107">
        <f t="shared" ref="AC553:AC593" si="416">AA553*AB553</f>
        <v>11.4</v>
      </c>
      <c r="AD553" s="108">
        <f t="shared" ref="AD553:AD593" si="417">$AC$551</f>
        <v>1631.731141388163</v>
      </c>
      <c r="AE553" s="109">
        <f t="shared" ref="AE553:AE593" si="418">AC553*AD553</f>
        <v>18601.735011825058</v>
      </c>
      <c r="AF553" s="110">
        <f t="shared" ref="AF553:AF593" si="419">$AF$551/$AG$551</f>
        <v>10.95</v>
      </c>
      <c r="AG553" s="111">
        <f t="shared" ref="AG553:AG593" si="420">AE553/AF553</f>
        <v>1698.7885855548</v>
      </c>
      <c r="AH553" s="88"/>
      <c r="AI553" s="1026" t="s">
        <v>20</v>
      </c>
      <c r="AJ553" s="1009"/>
      <c r="AK553" s="1010"/>
      <c r="AL553" s="113">
        <v>1</v>
      </c>
      <c r="AM553" s="192">
        <f>AM505</f>
        <v>5.5</v>
      </c>
      <c r="AN553" s="107">
        <f t="shared" ref="AN553:AN593" si="421">AL553*AM553</f>
        <v>5.5</v>
      </c>
      <c r="AO553" s="108">
        <f t="shared" ref="AO553:AO593" si="422">$AN$551</f>
        <v>1631.731141388163</v>
      </c>
      <c r="AP553" s="109">
        <f t="shared" ref="AP553:AP593" si="423">AN553*AO553</f>
        <v>8974.5212776348963</v>
      </c>
      <c r="AQ553" s="110">
        <f t="shared" ref="AQ553:AQ593" si="424">$AQ$551/$AR$551</f>
        <v>12.397727272727273</v>
      </c>
      <c r="AR553" s="111">
        <f t="shared" ref="AR553:AR593" si="425">AP553/AQ553</f>
        <v>723.88439269649018</v>
      </c>
      <c r="AS553" s="88"/>
      <c r="AT553" s="1026" t="s">
        <v>20</v>
      </c>
      <c r="AU553" s="1009"/>
      <c r="AV553" s="1010"/>
      <c r="AW553" s="113">
        <v>0</v>
      </c>
      <c r="AX553" s="192">
        <f>AX505</f>
        <v>5.2333333333333334</v>
      </c>
      <c r="AY553" s="107">
        <f t="shared" ref="AY553:AY593" si="426">AW553*AX553</f>
        <v>0</v>
      </c>
      <c r="AZ553" s="108">
        <f t="shared" ref="AZ553:AZ593" si="427">$AY$551</f>
        <v>1223.7983560411221</v>
      </c>
      <c r="BA553" s="109">
        <f t="shared" ref="BA553:BA593" si="428">AY553*AZ553</f>
        <v>0</v>
      </c>
      <c r="BB553" s="110">
        <f t="shared" ref="BB553:BB593" si="429">$BB$551/$BC$551</f>
        <v>14.887323943661972</v>
      </c>
      <c r="BC553" s="111">
        <f t="shared" ref="BC553:BC593" si="430">BA553/BB553</f>
        <v>0</v>
      </c>
      <c r="BD553" s="88"/>
      <c r="BE553" s="1026" t="s">
        <v>20</v>
      </c>
      <c r="BF553" s="1009"/>
      <c r="BG553" s="1010"/>
      <c r="BH553" s="113">
        <v>0</v>
      </c>
      <c r="BI553" s="193">
        <f t="shared" ref="BI553:BI571" si="431">BI505</f>
        <v>5.333333333333333</v>
      </c>
      <c r="BJ553" s="107">
        <f>BH554*BI554</f>
        <v>0</v>
      </c>
      <c r="BK553" s="108">
        <f t="shared" ref="BK553:BK593" si="432">$BJ$551</f>
        <v>1223.7983560411221</v>
      </c>
      <c r="BL553" s="109">
        <f>BJ553*BK553</f>
        <v>0</v>
      </c>
      <c r="BM553" s="112">
        <f t="shared" ref="BM553:BM593" si="433">BM505</f>
        <v>9.3418803418803424</v>
      </c>
      <c r="BN553" s="111">
        <f t="shared" ref="BN553:BN593" si="434">BL553/BM553</f>
        <v>0</v>
      </c>
      <c r="BO553" s="88"/>
      <c r="BP553" s="1026" t="s">
        <v>20</v>
      </c>
      <c r="BQ553" s="1009"/>
      <c r="BR553" s="1010"/>
      <c r="BS553" s="113">
        <v>1</v>
      </c>
      <c r="BT553" s="193">
        <f t="shared" ref="BT553:BT593" si="435">BT505</f>
        <v>5.4285714285714288</v>
      </c>
      <c r="BU553" s="107">
        <f>BS554*BT554</f>
        <v>0</v>
      </c>
      <c r="BV553" s="108">
        <f t="shared" ref="BV553:BV593" si="436">$BU$551</f>
        <v>1223.7983560411221</v>
      </c>
      <c r="BW553" s="109">
        <f>BU553*BV553</f>
        <v>0</v>
      </c>
      <c r="BX553" s="112">
        <f t="shared" ref="BX553:BX593" si="437">$BX$503/$BY$503</f>
        <v>11.51685393258427</v>
      </c>
      <c r="BY553" s="111">
        <f t="shared" ref="BY553:BY593" si="438">BW553/BX553</f>
        <v>0</v>
      </c>
      <c r="BZ553" s="1018"/>
      <c r="CA553" s="88"/>
      <c r="CB553" s="88"/>
      <c r="CC553" s="89"/>
      <c r="CD553" s="89"/>
      <c r="CE553" s="89"/>
      <c r="CF553" s="89"/>
      <c r="CG553" s="89"/>
      <c r="CH553" s="89"/>
      <c r="CI553" s="89"/>
      <c r="CJ553" s="89"/>
      <c r="CK553" s="89"/>
      <c r="CL553" s="89"/>
      <c r="CM553" s="89"/>
      <c r="CN553" s="89"/>
      <c r="CO553" s="89"/>
      <c r="CP553" s="89"/>
      <c r="CQ553" s="89"/>
      <c r="CR553" s="89"/>
      <c r="CS553" s="89"/>
      <c r="CT553" s="89"/>
    </row>
    <row r="554" spans="1:98" ht="15.75" customHeight="1">
      <c r="A554" s="1018"/>
      <c r="B554" s="1026" t="s">
        <v>143</v>
      </c>
      <c r="C554" s="1009"/>
      <c r="D554" s="1010"/>
      <c r="E554" s="194">
        <f>4+1+2+1</f>
        <v>8</v>
      </c>
      <c r="F554" s="195">
        <f>'Cél.por tricoma'!$EB$7</f>
        <v>17.600000000000001</v>
      </c>
      <c r="G554" s="107">
        <f t="shared" si="406"/>
        <v>140.80000000000001</v>
      </c>
      <c r="H554" s="108">
        <f t="shared" si="407"/>
        <v>1631.731141388163</v>
      </c>
      <c r="I554" s="109">
        <f t="shared" si="408"/>
        <v>229747.74470745336</v>
      </c>
      <c r="J554" s="110">
        <f t="shared" si="409"/>
        <v>16.630769230769232</v>
      </c>
      <c r="K554" s="111">
        <f t="shared" si="410"/>
        <v>13814.619246979155</v>
      </c>
      <c r="L554" s="86"/>
      <c r="M554" s="1026" t="s">
        <v>143</v>
      </c>
      <c r="N554" s="1009"/>
      <c r="O554" s="1010"/>
      <c r="P554" s="194">
        <v>6</v>
      </c>
      <c r="Q554" s="195">
        <f>Q506</f>
        <v>19.399999999999999</v>
      </c>
      <c r="R554" s="107">
        <f t="shared" si="411"/>
        <v>116.39999999999999</v>
      </c>
      <c r="S554" s="108">
        <f t="shared" si="412"/>
        <v>1631.731141388163</v>
      </c>
      <c r="T554" s="109">
        <f t="shared" si="413"/>
        <v>189933.50485758216</v>
      </c>
      <c r="U554" s="110">
        <f t="shared" si="414"/>
        <v>12.941176470588236</v>
      </c>
      <c r="V554" s="111">
        <f t="shared" si="415"/>
        <v>14676.679920813167</v>
      </c>
      <c r="W554" s="88"/>
      <c r="X554" s="1026" t="s">
        <v>143</v>
      </c>
      <c r="Y554" s="1009"/>
      <c r="Z554" s="1010"/>
      <c r="AA554" s="194">
        <v>5</v>
      </c>
      <c r="AB554" s="195">
        <f>AB506</f>
        <v>14.25</v>
      </c>
      <c r="AC554" s="107">
        <f t="shared" si="416"/>
        <v>71.25</v>
      </c>
      <c r="AD554" s="108">
        <f t="shared" si="417"/>
        <v>1631.731141388163</v>
      </c>
      <c r="AE554" s="109">
        <f t="shared" si="418"/>
        <v>116260.84382390662</v>
      </c>
      <c r="AF554" s="110">
        <f t="shared" si="419"/>
        <v>10.95</v>
      </c>
      <c r="AG554" s="111">
        <f t="shared" si="420"/>
        <v>10617.4286597175</v>
      </c>
      <c r="AH554" s="88"/>
      <c r="AI554" s="1026" t="s">
        <v>143</v>
      </c>
      <c r="AJ554" s="1009"/>
      <c r="AK554" s="1010"/>
      <c r="AL554" s="194">
        <v>2</v>
      </c>
      <c r="AM554" s="195">
        <f>AM506</f>
        <v>16.666666666666668</v>
      </c>
      <c r="AN554" s="107">
        <f t="shared" si="421"/>
        <v>33.333333333333336</v>
      </c>
      <c r="AO554" s="108">
        <f t="shared" si="422"/>
        <v>1631.731141388163</v>
      </c>
      <c r="AP554" s="109">
        <f t="shared" si="423"/>
        <v>54391.0380462721</v>
      </c>
      <c r="AQ554" s="110">
        <f t="shared" si="424"/>
        <v>12.397727272727273</v>
      </c>
      <c r="AR554" s="111">
        <f t="shared" si="425"/>
        <v>4387.1781375544861</v>
      </c>
      <c r="AS554" s="88"/>
      <c r="AT554" s="1026" t="s">
        <v>143</v>
      </c>
      <c r="AU554" s="1009"/>
      <c r="AV554" s="1010"/>
      <c r="AW554" s="194">
        <v>2</v>
      </c>
      <c r="AX554" s="195">
        <f>AX506</f>
        <v>16.3</v>
      </c>
      <c r="AY554" s="107">
        <f t="shared" si="426"/>
        <v>32.6</v>
      </c>
      <c r="AZ554" s="108">
        <f t="shared" si="427"/>
        <v>1223.7983560411221</v>
      </c>
      <c r="BA554" s="109">
        <f t="shared" si="428"/>
        <v>39895.826406940585</v>
      </c>
      <c r="BB554" s="110">
        <f t="shared" si="429"/>
        <v>14.887323943661972</v>
      </c>
      <c r="BC554" s="111">
        <f t="shared" si="430"/>
        <v>2679.8521049127544</v>
      </c>
      <c r="BD554" s="88"/>
      <c r="BE554" s="1026" t="s">
        <v>143</v>
      </c>
      <c r="BF554" s="1009"/>
      <c r="BG554" s="1010"/>
      <c r="BH554" s="194">
        <v>0</v>
      </c>
      <c r="BI554" s="196">
        <f t="shared" si="431"/>
        <v>16.357142857142858</v>
      </c>
      <c r="BJ554" s="107">
        <f>BH555*BI555</f>
        <v>63</v>
      </c>
      <c r="BK554" s="108">
        <f t="shared" si="432"/>
        <v>1223.7983560411221</v>
      </c>
      <c r="BL554" s="109">
        <f>BJ553*BK554</f>
        <v>0</v>
      </c>
      <c r="BM554" s="112">
        <f t="shared" si="433"/>
        <v>9.3418803418803424</v>
      </c>
      <c r="BN554" s="111">
        <f t="shared" si="434"/>
        <v>0</v>
      </c>
      <c r="BO554" s="88"/>
      <c r="BP554" s="1026" t="s">
        <v>143</v>
      </c>
      <c r="BQ554" s="1009"/>
      <c r="BR554" s="1010"/>
      <c r="BS554" s="194">
        <v>0</v>
      </c>
      <c r="BT554" s="196">
        <f t="shared" si="435"/>
        <v>18.033333333333335</v>
      </c>
      <c r="BU554" s="107">
        <f>BS555*BT555</f>
        <v>123.7</v>
      </c>
      <c r="BV554" s="108">
        <f t="shared" si="436"/>
        <v>1223.7983560411221</v>
      </c>
      <c r="BW554" s="109">
        <f>BU553*BV554</f>
        <v>0</v>
      </c>
      <c r="BX554" s="112">
        <f t="shared" si="437"/>
        <v>11.51685393258427</v>
      </c>
      <c r="BY554" s="111">
        <f t="shared" si="438"/>
        <v>0</v>
      </c>
      <c r="BZ554" s="1018"/>
      <c r="CA554" s="88"/>
      <c r="CB554" s="88"/>
      <c r="CC554" s="89"/>
      <c r="CD554" s="89"/>
      <c r="CE554" s="89"/>
      <c r="CF554" s="89"/>
      <c r="CG554" s="89"/>
      <c r="CH554" s="89"/>
      <c r="CI554" s="89"/>
      <c r="CJ554" s="89"/>
      <c r="CK554" s="89"/>
      <c r="CL554" s="89"/>
      <c r="CM554" s="89"/>
      <c r="CN554" s="89"/>
      <c r="CO554" s="89"/>
      <c r="CP554" s="89"/>
      <c r="CQ554" s="89"/>
      <c r="CR554" s="89"/>
      <c r="CS554" s="89"/>
      <c r="CT554" s="89"/>
    </row>
    <row r="555" spans="1:98" ht="15.75" customHeight="1">
      <c r="A555" s="1018"/>
      <c r="B555" s="1016" t="s">
        <v>152</v>
      </c>
      <c r="C555" s="1009"/>
      <c r="D555" s="1010"/>
      <c r="E555" s="194">
        <f>3+9+2+11+15+9</f>
        <v>49</v>
      </c>
      <c r="F555" s="195">
        <f>'Cél.por tricoma'!$EB$8</f>
        <v>42.9</v>
      </c>
      <c r="G555" s="107">
        <f t="shared" si="406"/>
        <v>2102.1</v>
      </c>
      <c r="H555" s="108">
        <f t="shared" si="407"/>
        <v>1631.731141388163</v>
      </c>
      <c r="I555" s="109">
        <f t="shared" si="408"/>
        <v>3430062.0323120574</v>
      </c>
      <c r="J555" s="110">
        <f t="shared" si="409"/>
        <v>16.630769230769232</v>
      </c>
      <c r="K555" s="111">
        <f t="shared" si="410"/>
        <v>206247.9482888841</v>
      </c>
      <c r="L555" s="86"/>
      <c r="M555" s="1016" t="s">
        <v>152</v>
      </c>
      <c r="N555" s="1009"/>
      <c r="O555" s="1010"/>
      <c r="P555" s="194">
        <v>17</v>
      </c>
      <c r="Q555" s="195">
        <f>Q507</f>
        <v>32.208333333333336</v>
      </c>
      <c r="R555" s="107">
        <f t="shared" si="411"/>
        <v>547.54166666666674</v>
      </c>
      <c r="S555" s="108">
        <f t="shared" si="412"/>
        <v>1631.731141388163</v>
      </c>
      <c r="T555" s="109">
        <f t="shared" si="413"/>
        <v>893440.78870757716</v>
      </c>
      <c r="U555" s="110">
        <f t="shared" si="414"/>
        <v>12.941176470588236</v>
      </c>
      <c r="V555" s="111">
        <f t="shared" si="415"/>
        <v>69038.606400130957</v>
      </c>
      <c r="W555" s="88"/>
      <c r="X555" s="1016" t="s">
        <v>152</v>
      </c>
      <c r="Y555" s="1009"/>
      <c r="Z555" s="1010"/>
      <c r="AA555" s="194">
        <v>9</v>
      </c>
      <c r="AB555" s="195">
        <f>AB507</f>
        <v>26.545454545454547</v>
      </c>
      <c r="AC555" s="107">
        <f t="shared" si="416"/>
        <v>238.90909090909093</v>
      </c>
      <c r="AD555" s="108">
        <f t="shared" si="417"/>
        <v>1631.731141388163</v>
      </c>
      <c r="AE555" s="109">
        <f t="shared" si="418"/>
        <v>389835.40359709936</v>
      </c>
      <c r="AF555" s="110">
        <f t="shared" si="419"/>
        <v>10.95</v>
      </c>
      <c r="AG555" s="111">
        <f t="shared" si="420"/>
        <v>35601.40672119629</v>
      </c>
      <c r="AH555" s="88"/>
      <c r="AI555" s="1016" t="s">
        <v>152</v>
      </c>
      <c r="AJ555" s="1009"/>
      <c r="AK555" s="1010"/>
      <c r="AL555" s="194">
        <v>12</v>
      </c>
      <c r="AM555" s="195">
        <f>AM507</f>
        <v>27.4</v>
      </c>
      <c r="AN555" s="107">
        <f t="shared" si="421"/>
        <v>328.79999999999995</v>
      </c>
      <c r="AO555" s="108">
        <f t="shared" si="422"/>
        <v>1631.731141388163</v>
      </c>
      <c r="AP555" s="109">
        <f t="shared" si="423"/>
        <v>536513.19928842795</v>
      </c>
      <c r="AQ555" s="110">
        <f t="shared" si="424"/>
        <v>12.397727272727273</v>
      </c>
      <c r="AR555" s="111">
        <f t="shared" si="425"/>
        <v>43275.125148837447</v>
      </c>
      <c r="AS555" s="88"/>
      <c r="AT555" s="1016" t="s">
        <v>152</v>
      </c>
      <c r="AU555" s="1009"/>
      <c r="AV555" s="1010"/>
      <c r="AW555" s="194">
        <v>10</v>
      </c>
      <c r="AX555" s="195">
        <f>AX507</f>
        <v>33.166666666666664</v>
      </c>
      <c r="AY555" s="107">
        <f t="shared" si="426"/>
        <v>331.66666666666663</v>
      </c>
      <c r="AZ555" s="108">
        <f t="shared" si="427"/>
        <v>1223.7983560411221</v>
      </c>
      <c r="BA555" s="109">
        <f t="shared" si="428"/>
        <v>405893.12142030546</v>
      </c>
      <c r="BB555" s="110">
        <f t="shared" si="429"/>
        <v>14.887323943661972</v>
      </c>
      <c r="BC555" s="111">
        <f t="shared" si="430"/>
        <v>27264.344012149184</v>
      </c>
      <c r="BD555" s="88"/>
      <c r="BE555" s="1016" t="s">
        <v>152</v>
      </c>
      <c r="BF555" s="1009"/>
      <c r="BG555" s="1010"/>
      <c r="BH555" s="194">
        <v>2</v>
      </c>
      <c r="BI555" s="196">
        <f t="shared" si="431"/>
        <v>31.5</v>
      </c>
      <c r="BJ555" s="107">
        <f>BH556*BI556</f>
        <v>105.5</v>
      </c>
      <c r="BK555" s="108">
        <f t="shared" si="432"/>
        <v>1223.7983560411221</v>
      </c>
      <c r="BL555" s="109">
        <f>BJ554*BK555</f>
        <v>77099.296430590693</v>
      </c>
      <c r="BM555" s="112">
        <f t="shared" si="433"/>
        <v>9.3418803418803424</v>
      </c>
      <c r="BN555" s="111">
        <f t="shared" si="434"/>
        <v>8253.0811366689031</v>
      </c>
      <c r="BO555" s="88"/>
      <c r="BP555" s="1016" t="s">
        <v>152</v>
      </c>
      <c r="BQ555" s="1009"/>
      <c r="BR555" s="1010"/>
      <c r="BS555" s="194">
        <v>3</v>
      </c>
      <c r="BT555" s="196">
        <f t="shared" si="435"/>
        <v>41.233333333333334</v>
      </c>
      <c r="BU555" s="107">
        <f>BS556*BT556</f>
        <v>19.600000000000001</v>
      </c>
      <c r="BV555" s="108">
        <f t="shared" si="436"/>
        <v>1223.7983560411221</v>
      </c>
      <c r="BW555" s="109">
        <f>BU554*BV555</f>
        <v>151383.85664228682</v>
      </c>
      <c r="BX555" s="112">
        <f t="shared" si="437"/>
        <v>11.51685393258427</v>
      </c>
      <c r="BY555" s="111">
        <f t="shared" si="438"/>
        <v>13144.549503574171</v>
      </c>
      <c r="BZ555" s="1018"/>
      <c r="CA555" s="88"/>
      <c r="CB555" s="88"/>
      <c r="CC555" s="89"/>
      <c r="CD555" s="89"/>
      <c r="CE555" s="89"/>
      <c r="CF555" s="89"/>
      <c r="CG555" s="89"/>
      <c r="CH555" s="89"/>
      <c r="CI555" s="89"/>
      <c r="CJ555" s="89"/>
      <c r="CK555" s="89"/>
      <c r="CL555" s="89"/>
      <c r="CM555" s="89"/>
      <c r="CN555" s="89"/>
      <c r="CO555" s="89"/>
      <c r="CP555" s="89"/>
      <c r="CQ555" s="89"/>
      <c r="CR555" s="89"/>
      <c r="CS555" s="89"/>
      <c r="CT555" s="89"/>
    </row>
    <row r="556" spans="1:98" ht="15.75" customHeight="1">
      <c r="A556" s="1018"/>
      <c r="B556" s="1016" t="s">
        <v>158</v>
      </c>
      <c r="C556" s="1009"/>
      <c r="D556" s="1010"/>
      <c r="E556" s="194">
        <f>1+2+2+3+7</f>
        <v>15</v>
      </c>
      <c r="F556" s="195">
        <f>'Cél.por tricoma'!$EB$9</f>
        <v>17.541666666666668</v>
      </c>
      <c r="G556" s="107">
        <f t="shared" si="406"/>
        <v>263.125</v>
      </c>
      <c r="H556" s="108">
        <f t="shared" si="407"/>
        <v>1631.731141388163</v>
      </c>
      <c r="I556" s="109">
        <f t="shared" si="408"/>
        <v>429349.25657776039</v>
      </c>
      <c r="J556" s="110">
        <f t="shared" si="409"/>
        <v>16.630769230769232</v>
      </c>
      <c r="K556" s="111">
        <f t="shared" si="410"/>
        <v>25816.560293759874</v>
      </c>
      <c r="L556" s="86"/>
      <c r="M556" s="1016" t="s">
        <v>158</v>
      </c>
      <c r="N556" s="1009"/>
      <c r="O556" s="1010"/>
      <c r="P556" s="194">
        <v>11</v>
      </c>
      <c r="Q556" s="195">
        <f>Q508</f>
        <v>14.28</v>
      </c>
      <c r="R556" s="107">
        <f t="shared" si="411"/>
        <v>157.07999999999998</v>
      </c>
      <c r="S556" s="108">
        <f t="shared" si="412"/>
        <v>1631.731141388163</v>
      </c>
      <c r="T556" s="109">
        <f t="shared" si="413"/>
        <v>256312.32768925262</v>
      </c>
      <c r="U556" s="110">
        <f t="shared" si="414"/>
        <v>12.941176470588236</v>
      </c>
      <c r="V556" s="111">
        <f t="shared" si="415"/>
        <v>19805.952594169521</v>
      </c>
      <c r="W556" s="88"/>
      <c r="X556" s="1016" t="s">
        <v>158</v>
      </c>
      <c r="Y556" s="1009"/>
      <c r="Z556" s="1010"/>
      <c r="AA556" s="194">
        <v>5</v>
      </c>
      <c r="AB556" s="195">
        <f>AB508</f>
        <v>12</v>
      </c>
      <c r="AC556" s="107">
        <f t="shared" si="416"/>
        <v>60</v>
      </c>
      <c r="AD556" s="108">
        <f t="shared" si="417"/>
        <v>1631.731141388163</v>
      </c>
      <c r="AE556" s="109">
        <f t="shared" si="418"/>
        <v>97903.868483289785</v>
      </c>
      <c r="AF556" s="110">
        <f t="shared" si="419"/>
        <v>10.95</v>
      </c>
      <c r="AG556" s="111">
        <f t="shared" si="420"/>
        <v>8940.9925555515783</v>
      </c>
      <c r="AH556" s="88"/>
      <c r="AI556" s="1016" t="s">
        <v>158</v>
      </c>
      <c r="AJ556" s="1009"/>
      <c r="AK556" s="1010"/>
      <c r="AL556" s="194">
        <v>6</v>
      </c>
      <c r="AM556" s="195">
        <f>AM508</f>
        <v>20.333333333333332</v>
      </c>
      <c r="AN556" s="107">
        <f t="shared" si="421"/>
        <v>122</v>
      </c>
      <c r="AO556" s="108">
        <f t="shared" si="422"/>
        <v>1631.731141388163</v>
      </c>
      <c r="AP556" s="109">
        <f t="shared" si="423"/>
        <v>199071.19924935588</v>
      </c>
      <c r="AQ556" s="110">
        <f t="shared" si="424"/>
        <v>12.397727272727273</v>
      </c>
      <c r="AR556" s="111">
        <f t="shared" si="425"/>
        <v>16057.071983449419</v>
      </c>
      <c r="AS556" s="88"/>
      <c r="AT556" s="1016" t="s">
        <v>158</v>
      </c>
      <c r="AU556" s="1009"/>
      <c r="AV556" s="1010"/>
      <c r="AW556" s="194">
        <v>7</v>
      </c>
      <c r="AX556" s="195">
        <f>AX508</f>
        <v>11.416666666666666</v>
      </c>
      <c r="AY556" s="107">
        <f t="shared" si="426"/>
        <v>79.916666666666657</v>
      </c>
      <c r="AZ556" s="108">
        <f t="shared" si="427"/>
        <v>1223.7983560411221</v>
      </c>
      <c r="BA556" s="109">
        <f t="shared" si="428"/>
        <v>97801.885286952995</v>
      </c>
      <c r="BB556" s="110">
        <f t="shared" si="429"/>
        <v>14.887323943661972</v>
      </c>
      <c r="BC556" s="111">
        <f t="shared" si="430"/>
        <v>6569.4738461434836</v>
      </c>
      <c r="BD556" s="88"/>
      <c r="BE556" s="1016" t="s">
        <v>158</v>
      </c>
      <c r="BF556" s="1009"/>
      <c r="BG556" s="1010"/>
      <c r="BH556" s="194">
        <v>6</v>
      </c>
      <c r="BI556" s="196">
        <f t="shared" si="431"/>
        <v>17.583333333333332</v>
      </c>
      <c r="BJ556" s="107">
        <f t="shared" ref="BJ556:BJ592" si="439">BH556*BI556</f>
        <v>105.5</v>
      </c>
      <c r="BK556" s="108">
        <f t="shared" si="432"/>
        <v>1223.7983560411221</v>
      </c>
      <c r="BL556" s="109">
        <f>BJ555*BK556</f>
        <v>129110.72656233839</v>
      </c>
      <c r="BM556" s="112">
        <f t="shared" si="433"/>
        <v>9.3418803418803424</v>
      </c>
      <c r="BN556" s="111">
        <f t="shared" si="434"/>
        <v>13820.635871723322</v>
      </c>
      <c r="BO556" s="88"/>
      <c r="BP556" s="1016" t="s">
        <v>158</v>
      </c>
      <c r="BQ556" s="1009"/>
      <c r="BR556" s="1010"/>
      <c r="BS556" s="194">
        <v>1</v>
      </c>
      <c r="BT556" s="196">
        <f t="shared" si="435"/>
        <v>19.600000000000001</v>
      </c>
      <c r="BU556" s="107">
        <f t="shared" ref="BU556:BU592" si="440">BS556*BT556</f>
        <v>19.600000000000001</v>
      </c>
      <c r="BV556" s="108">
        <f t="shared" si="436"/>
        <v>1223.7983560411221</v>
      </c>
      <c r="BW556" s="109">
        <f>BU555*BV556</f>
        <v>23986.447778405996</v>
      </c>
      <c r="BX556" s="112">
        <f t="shared" si="437"/>
        <v>11.51685393258427</v>
      </c>
      <c r="BY556" s="111">
        <f t="shared" si="438"/>
        <v>2082.7257095396426</v>
      </c>
      <c r="BZ556" s="1018"/>
      <c r="CA556" s="88"/>
      <c r="CB556" s="88"/>
      <c r="CC556" s="89"/>
      <c r="CD556" s="89"/>
      <c r="CE556" s="89"/>
      <c r="CF556" s="89"/>
      <c r="CG556" s="89"/>
      <c r="CH556" s="89"/>
      <c r="CI556" s="89"/>
      <c r="CJ556" s="89"/>
      <c r="CK556" s="89"/>
      <c r="CL556" s="89"/>
      <c r="CM556" s="89"/>
      <c r="CN556" s="89"/>
      <c r="CO556" s="89"/>
      <c r="CP556" s="89"/>
      <c r="CQ556" s="89"/>
      <c r="CR556" s="89"/>
      <c r="CS556" s="89"/>
      <c r="CT556" s="89"/>
    </row>
    <row r="557" spans="1:98" ht="15.75" customHeight="1">
      <c r="A557" s="1018"/>
      <c r="B557" s="1016" t="s">
        <v>30</v>
      </c>
      <c r="C557" s="1009"/>
      <c r="D557" s="1010"/>
      <c r="E557" s="112">
        <v>5</v>
      </c>
      <c r="F557" s="107">
        <f>'Cél.por tricoma'!EB102</f>
        <v>2.8333333333333335</v>
      </c>
      <c r="G557" s="107">
        <f t="shared" si="406"/>
        <v>14.166666666666668</v>
      </c>
      <c r="H557" s="108">
        <f t="shared" si="407"/>
        <v>1631.731141388163</v>
      </c>
      <c r="I557" s="109">
        <f t="shared" si="408"/>
        <v>23116.191169665646</v>
      </c>
      <c r="J557" s="110">
        <f t="shared" si="409"/>
        <v>16.630769230769232</v>
      </c>
      <c r="K557" s="111">
        <f t="shared" si="410"/>
        <v>1389.9652414692571</v>
      </c>
      <c r="L557" s="86"/>
      <c r="M557" s="1016" t="s">
        <v>30</v>
      </c>
      <c r="N557" s="1009"/>
      <c r="O557" s="1010"/>
      <c r="P557" s="112">
        <v>5</v>
      </c>
      <c r="Q557" s="107">
        <f>Q509</f>
        <v>2.8333333333333335</v>
      </c>
      <c r="R557" s="107">
        <f t="shared" si="411"/>
        <v>14.166666666666668</v>
      </c>
      <c r="S557" s="108">
        <f t="shared" si="412"/>
        <v>1631.731141388163</v>
      </c>
      <c r="T557" s="109">
        <f t="shared" si="413"/>
        <v>23116.191169665646</v>
      </c>
      <c r="U557" s="110">
        <f t="shared" si="414"/>
        <v>12.941176470588236</v>
      </c>
      <c r="V557" s="111">
        <f t="shared" si="415"/>
        <v>1786.2511358377999</v>
      </c>
      <c r="W557" s="88"/>
      <c r="X557" s="1016" t="s">
        <v>30</v>
      </c>
      <c r="Y557" s="1009"/>
      <c r="Z557" s="1010"/>
      <c r="AA557" s="112">
        <v>7</v>
      </c>
      <c r="AB557" s="107">
        <f>AB509</f>
        <v>2.8333333333333335</v>
      </c>
      <c r="AC557" s="107">
        <f t="shared" si="416"/>
        <v>19.833333333333336</v>
      </c>
      <c r="AD557" s="108">
        <f t="shared" si="417"/>
        <v>1631.731141388163</v>
      </c>
      <c r="AE557" s="109">
        <f t="shared" si="418"/>
        <v>32362.667637531904</v>
      </c>
      <c r="AF557" s="110">
        <f t="shared" si="419"/>
        <v>10.95</v>
      </c>
      <c r="AG557" s="111">
        <f t="shared" si="420"/>
        <v>2955.4947614184389</v>
      </c>
      <c r="AH557" s="88"/>
      <c r="AI557" s="1016" t="s">
        <v>30</v>
      </c>
      <c r="AJ557" s="1009"/>
      <c r="AK557" s="1010"/>
      <c r="AL557" s="112">
        <v>8</v>
      </c>
      <c r="AM557" s="107">
        <f>AM509</f>
        <v>2.6333333333333333</v>
      </c>
      <c r="AN557" s="107">
        <f t="shared" si="421"/>
        <v>21.066666666666666</v>
      </c>
      <c r="AO557" s="108">
        <f t="shared" si="422"/>
        <v>1631.731141388163</v>
      </c>
      <c r="AP557" s="109">
        <f t="shared" si="423"/>
        <v>34375.136045243969</v>
      </c>
      <c r="AQ557" s="110">
        <f t="shared" si="424"/>
        <v>12.397727272727273</v>
      </c>
      <c r="AR557" s="111">
        <f t="shared" si="425"/>
        <v>2772.6965829344354</v>
      </c>
      <c r="AS557" s="88"/>
      <c r="AT557" s="1016" t="s">
        <v>30</v>
      </c>
      <c r="AU557" s="1009"/>
      <c r="AV557" s="1010"/>
      <c r="AW557" s="112">
        <v>1</v>
      </c>
      <c r="AX557" s="107">
        <f>AX509</f>
        <v>2.4</v>
      </c>
      <c r="AY557" s="107">
        <f t="shared" si="426"/>
        <v>2.4</v>
      </c>
      <c r="AZ557" s="108">
        <f t="shared" si="427"/>
        <v>1223.7983560411221</v>
      </c>
      <c r="BA557" s="109">
        <f t="shared" si="428"/>
        <v>2937.1160544986928</v>
      </c>
      <c r="BB557" s="110">
        <f t="shared" si="429"/>
        <v>14.887323943661972</v>
      </c>
      <c r="BC557" s="111">
        <f t="shared" si="430"/>
        <v>197.28972551504938</v>
      </c>
      <c r="BD557" s="88"/>
      <c r="BE557" s="1016" t="s">
        <v>30</v>
      </c>
      <c r="BF557" s="1009"/>
      <c r="BG557" s="1010"/>
      <c r="BH557" s="112">
        <v>1</v>
      </c>
      <c r="BI557" s="196">
        <f t="shared" si="431"/>
        <v>2.3636363636363638</v>
      </c>
      <c r="BJ557" s="107">
        <f t="shared" si="439"/>
        <v>2.3636363636363638</v>
      </c>
      <c r="BK557" s="108">
        <f t="shared" si="432"/>
        <v>1223.7983560411221</v>
      </c>
      <c r="BL557" s="109">
        <f t="shared" ref="BL557:BL593" si="441">BJ557*BK557</f>
        <v>2892.6142960971979</v>
      </c>
      <c r="BM557" s="112">
        <f t="shared" si="433"/>
        <v>9.3418803418803424</v>
      </c>
      <c r="BN557" s="111">
        <f t="shared" si="434"/>
        <v>309.63940772495164</v>
      </c>
      <c r="BO557" s="88"/>
      <c r="BP557" s="1016" t="s">
        <v>30</v>
      </c>
      <c r="BQ557" s="1009"/>
      <c r="BR557" s="1010"/>
      <c r="BS557" s="112">
        <v>1</v>
      </c>
      <c r="BT557" s="196">
        <f t="shared" si="435"/>
        <v>3.3333333333333335</v>
      </c>
      <c r="BU557" s="107">
        <f t="shared" si="440"/>
        <v>3.3333333333333335</v>
      </c>
      <c r="BV557" s="108">
        <f t="shared" si="436"/>
        <v>1223.7983560411221</v>
      </c>
      <c r="BW557" s="109">
        <f t="shared" ref="BW557:BW593" si="442">BU557*BV557</f>
        <v>4079.3278534704073</v>
      </c>
      <c r="BX557" s="112">
        <f t="shared" si="437"/>
        <v>11.51685393258427</v>
      </c>
      <c r="BY557" s="111">
        <f t="shared" si="438"/>
        <v>354.20505264279632</v>
      </c>
      <c r="BZ557" s="1018"/>
      <c r="CA557" s="88"/>
      <c r="CB557" s="88"/>
      <c r="CC557" s="89"/>
      <c r="CD557" s="89"/>
      <c r="CE557" s="89"/>
      <c r="CF557" s="89"/>
      <c r="CG557" s="89"/>
      <c r="CH557" s="89"/>
      <c r="CI557" s="89"/>
      <c r="CJ557" s="89"/>
      <c r="CK557" s="89"/>
      <c r="CL557" s="89"/>
      <c r="CM557" s="89"/>
      <c r="CN557" s="89"/>
      <c r="CO557" s="89"/>
      <c r="CP557" s="89"/>
      <c r="CQ557" s="89"/>
      <c r="CR557" s="89"/>
      <c r="CS557" s="89"/>
      <c r="CT557" s="89"/>
    </row>
    <row r="558" spans="1:98" ht="15.75" customHeight="1">
      <c r="A558" s="1018"/>
      <c r="B558" s="1015" t="s">
        <v>39</v>
      </c>
      <c r="C558" s="1009"/>
      <c r="D558" s="1010"/>
      <c r="E558" s="112">
        <v>2</v>
      </c>
      <c r="F558" s="115">
        <v>1</v>
      </c>
      <c r="G558" s="107">
        <f t="shared" si="406"/>
        <v>2</v>
      </c>
      <c r="H558" s="108">
        <f t="shared" si="407"/>
        <v>1631.731141388163</v>
      </c>
      <c r="I558" s="109">
        <f t="shared" si="408"/>
        <v>3263.462282776326</v>
      </c>
      <c r="J558" s="110">
        <f t="shared" si="409"/>
        <v>16.630769230769232</v>
      </c>
      <c r="K558" s="111">
        <f t="shared" si="410"/>
        <v>196.23038703095389</v>
      </c>
      <c r="L558" s="86"/>
      <c r="M558" s="1015" t="s">
        <v>39</v>
      </c>
      <c r="N558" s="1009"/>
      <c r="O558" s="1010"/>
      <c r="P558" s="112">
        <v>1</v>
      </c>
      <c r="Q558" s="115">
        <v>1</v>
      </c>
      <c r="R558" s="107">
        <f t="shared" si="411"/>
        <v>1</v>
      </c>
      <c r="S558" s="108">
        <f t="shared" si="412"/>
        <v>1631.731141388163</v>
      </c>
      <c r="T558" s="109">
        <f t="shared" si="413"/>
        <v>1631.731141388163</v>
      </c>
      <c r="U558" s="110">
        <f t="shared" si="414"/>
        <v>12.941176470588236</v>
      </c>
      <c r="V558" s="111">
        <f t="shared" si="415"/>
        <v>126.0883154709035</v>
      </c>
      <c r="W558" s="88"/>
      <c r="X558" s="1015" t="s">
        <v>39</v>
      </c>
      <c r="Y558" s="1009"/>
      <c r="Z558" s="1010"/>
      <c r="AA558" s="112">
        <v>15</v>
      </c>
      <c r="AB558" s="115">
        <v>1</v>
      </c>
      <c r="AC558" s="107">
        <f t="shared" si="416"/>
        <v>15</v>
      </c>
      <c r="AD558" s="108">
        <f t="shared" si="417"/>
        <v>1631.731141388163</v>
      </c>
      <c r="AE558" s="109">
        <f t="shared" si="418"/>
        <v>24475.967120822446</v>
      </c>
      <c r="AF558" s="110">
        <f t="shared" si="419"/>
        <v>10.95</v>
      </c>
      <c r="AG558" s="111">
        <f t="shared" si="420"/>
        <v>2235.2481388878946</v>
      </c>
      <c r="AH558" s="88"/>
      <c r="AI558" s="1015" t="s">
        <v>39</v>
      </c>
      <c r="AJ558" s="1009"/>
      <c r="AK558" s="1010"/>
      <c r="AL558" s="112">
        <v>6</v>
      </c>
      <c r="AM558" s="115">
        <v>1</v>
      </c>
      <c r="AN558" s="107">
        <f t="shared" si="421"/>
        <v>6</v>
      </c>
      <c r="AO558" s="108">
        <f t="shared" si="422"/>
        <v>1631.731141388163</v>
      </c>
      <c r="AP558" s="109">
        <f t="shared" si="423"/>
        <v>9790.3868483289771</v>
      </c>
      <c r="AQ558" s="110">
        <f t="shared" si="424"/>
        <v>12.397727272727273</v>
      </c>
      <c r="AR558" s="111">
        <f t="shared" si="425"/>
        <v>789.69206475980741</v>
      </c>
      <c r="AS558" s="88"/>
      <c r="AT558" s="1015" t="s">
        <v>39</v>
      </c>
      <c r="AU558" s="1009"/>
      <c r="AV558" s="1010"/>
      <c r="AW558" s="112">
        <v>2</v>
      </c>
      <c r="AX558" s="115">
        <v>1</v>
      </c>
      <c r="AY558" s="107">
        <f t="shared" si="426"/>
        <v>2</v>
      </c>
      <c r="AZ558" s="108">
        <f t="shared" si="427"/>
        <v>1223.7983560411221</v>
      </c>
      <c r="BA558" s="109">
        <f t="shared" si="428"/>
        <v>2447.5967120822443</v>
      </c>
      <c r="BB558" s="110">
        <f t="shared" si="429"/>
        <v>14.887323943661972</v>
      </c>
      <c r="BC558" s="111">
        <f t="shared" si="430"/>
        <v>164.40810459587451</v>
      </c>
      <c r="BD558" s="88"/>
      <c r="BE558" s="1015" t="s">
        <v>39</v>
      </c>
      <c r="BF558" s="1009"/>
      <c r="BG558" s="1010"/>
      <c r="BH558" s="112">
        <v>3</v>
      </c>
      <c r="BI558" s="197">
        <f t="shared" si="431"/>
        <v>1</v>
      </c>
      <c r="BJ558" s="107">
        <f t="shared" si="439"/>
        <v>3</v>
      </c>
      <c r="BK558" s="108">
        <f t="shared" si="432"/>
        <v>1223.7983560411221</v>
      </c>
      <c r="BL558" s="109">
        <f t="shared" si="441"/>
        <v>3671.3950681233664</v>
      </c>
      <c r="BM558" s="112">
        <f t="shared" si="433"/>
        <v>9.3418803418803424</v>
      </c>
      <c r="BN558" s="111">
        <f t="shared" si="434"/>
        <v>393.00386365090014</v>
      </c>
      <c r="BO558" s="88"/>
      <c r="BP558" s="1016" t="s">
        <v>39</v>
      </c>
      <c r="BQ558" s="1009"/>
      <c r="BR558" s="1010"/>
      <c r="BS558" s="112">
        <v>2</v>
      </c>
      <c r="BT558" s="197">
        <f t="shared" si="435"/>
        <v>1</v>
      </c>
      <c r="BU558" s="107">
        <f t="shared" si="440"/>
        <v>2</v>
      </c>
      <c r="BV558" s="108">
        <f t="shared" si="436"/>
        <v>1223.7983560411221</v>
      </c>
      <c r="BW558" s="109">
        <f t="shared" si="442"/>
        <v>2447.5967120822443</v>
      </c>
      <c r="BX558" s="112">
        <f t="shared" si="437"/>
        <v>11.51685393258427</v>
      </c>
      <c r="BY558" s="111">
        <f t="shared" si="438"/>
        <v>212.52303158567778</v>
      </c>
      <c r="BZ558" s="1018"/>
      <c r="CA558" s="88"/>
      <c r="CB558" s="88"/>
      <c r="CC558" s="89"/>
      <c r="CD558" s="89"/>
      <c r="CE558" s="89"/>
      <c r="CF558" s="89"/>
      <c r="CG558" s="89"/>
      <c r="CH558" s="89"/>
      <c r="CI558" s="89"/>
      <c r="CJ558" s="89"/>
      <c r="CK558" s="89"/>
      <c r="CL558" s="89"/>
      <c r="CM558" s="89"/>
      <c r="CN558" s="89"/>
      <c r="CO558" s="89"/>
      <c r="CP558" s="89"/>
      <c r="CQ558" s="89"/>
      <c r="CR558" s="89"/>
      <c r="CS558" s="89"/>
      <c r="CT558" s="89"/>
    </row>
    <row r="559" spans="1:98" ht="15.75" customHeight="1">
      <c r="A559" s="1018"/>
      <c r="B559" s="1016" t="s">
        <v>259</v>
      </c>
      <c r="C559" s="1009"/>
      <c r="D559" s="1010"/>
      <c r="E559" s="112">
        <v>2</v>
      </c>
      <c r="F559" s="115">
        <v>1</v>
      </c>
      <c r="G559" s="107">
        <f t="shared" si="406"/>
        <v>2</v>
      </c>
      <c r="H559" s="108">
        <f t="shared" si="407"/>
        <v>1631.731141388163</v>
      </c>
      <c r="I559" s="109">
        <f t="shared" si="408"/>
        <v>3263.462282776326</v>
      </c>
      <c r="J559" s="110">
        <f t="shared" si="409"/>
        <v>16.630769230769232</v>
      </c>
      <c r="K559" s="111">
        <f t="shared" si="410"/>
        <v>196.23038703095389</v>
      </c>
      <c r="L559" s="86"/>
      <c r="M559" s="1016" t="s">
        <v>259</v>
      </c>
      <c r="N559" s="1009"/>
      <c r="O559" s="1010"/>
      <c r="P559" s="112">
        <v>34</v>
      </c>
      <c r="Q559" s="115">
        <v>1</v>
      </c>
      <c r="R559" s="107">
        <f t="shared" si="411"/>
        <v>34</v>
      </c>
      <c r="S559" s="108">
        <f t="shared" si="412"/>
        <v>1631.731141388163</v>
      </c>
      <c r="T559" s="109">
        <f t="shared" si="413"/>
        <v>55478.858807197539</v>
      </c>
      <c r="U559" s="110">
        <f t="shared" si="414"/>
        <v>12.941176470588236</v>
      </c>
      <c r="V559" s="111">
        <f t="shared" si="415"/>
        <v>4287.002726010719</v>
      </c>
      <c r="W559" s="88"/>
      <c r="X559" s="1016" t="s">
        <v>259</v>
      </c>
      <c r="Y559" s="1009"/>
      <c r="Z559" s="1010"/>
      <c r="AA559" s="112">
        <v>29</v>
      </c>
      <c r="AB559" s="115">
        <v>1</v>
      </c>
      <c r="AC559" s="107">
        <f t="shared" si="416"/>
        <v>29</v>
      </c>
      <c r="AD559" s="108">
        <f t="shared" si="417"/>
        <v>1631.731141388163</v>
      </c>
      <c r="AE559" s="109">
        <f t="shared" si="418"/>
        <v>47320.203100256724</v>
      </c>
      <c r="AF559" s="110">
        <f t="shared" si="419"/>
        <v>10.95</v>
      </c>
      <c r="AG559" s="111">
        <f t="shared" si="420"/>
        <v>4321.4797351832631</v>
      </c>
      <c r="AH559" s="88"/>
      <c r="AI559" s="1016" t="s">
        <v>259</v>
      </c>
      <c r="AJ559" s="1009"/>
      <c r="AK559" s="1010"/>
      <c r="AL559" s="112">
        <v>58</v>
      </c>
      <c r="AM559" s="115">
        <v>1</v>
      </c>
      <c r="AN559" s="107">
        <f t="shared" si="421"/>
        <v>58</v>
      </c>
      <c r="AO559" s="108">
        <f t="shared" si="422"/>
        <v>1631.731141388163</v>
      </c>
      <c r="AP559" s="109">
        <f t="shared" si="423"/>
        <v>94640.406200513447</v>
      </c>
      <c r="AQ559" s="110">
        <f t="shared" si="424"/>
        <v>12.397727272727273</v>
      </c>
      <c r="AR559" s="111">
        <f t="shared" si="425"/>
        <v>7633.6899593448052</v>
      </c>
      <c r="AS559" s="88"/>
      <c r="AT559" s="1016" t="s">
        <v>259</v>
      </c>
      <c r="AU559" s="1009"/>
      <c r="AV559" s="1010"/>
      <c r="AW559" s="112">
        <v>18</v>
      </c>
      <c r="AX559" s="115">
        <v>1</v>
      </c>
      <c r="AY559" s="107">
        <f t="shared" si="426"/>
        <v>18</v>
      </c>
      <c r="AZ559" s="108">
        <f t="shared" si="427"/>
        <v>1223.7983560411221</v>
      </c>
      <c r="BA559" s="109">
        <f t="shared" si="428"/>
        <v>22028.3704087402</v>
      </c>
      <c r="BB559" s="110">
        <f t="shared" si="429"/>
        <v>14.887323943661972</v>
      </c>
      <c r="BC559" s="111">
        <f t="shared" si="430"/>
        <v>1479.6729413628707</v>
      </c>
      <c r="BD559" s="88"/>
      <c r="BE559" s="1016" t="s">
        <v>259</v>
      </c>
      <c r="BF559" s="1009"/>
      <c r="BG559" s="1010"/>
      <c r="BH559" s="112">
        <v>4</v>
      </c>
      <c r="BI559" s="197">
        <f t="shared" si="431"/>
        <v>1</v>
      </c>
      <c r="BJ559" s="107">
        <f t="shared" si="439"/>
        <v>4</v>
      </c>
      <c r="BK559" s="108">
        <f t="shared" si="432"/>
        <v>1223.7983560411221</v>
      </c>
      <c r="BL559" s="109">
        <f t="shared" si="441"/>
        <v>4895.1934241644885</v>
      </c>
      <c r="BM559" s="112">
        <f t="shared" si="433"/>
        <v>9.3418803418803424</v>
      </c>
      <c r="BN559" s="111">
        <f t="shared" si="434"/>
        <v>524.00515153453352</v>
      </c>
      <c r="BO559" s="88"/>
      <c r="BP559" s="1016" t="s">
        <v>259</v>
      </c>
      <c r="BQ559" s="1009"/>
      <c r="BR559" s="1010"/>
      <c r="BS559" s="112">
        <v>7</v>
      </c>
      <c r="BT559" s="197">
        <f t="shared" si="435"/>
        <v>1</v>
      </c>
      <c r="BU559" s="107">
        <f t="shared" si="440"/>
        <v>7</v>
      </c>
      <c r="BV559" s="108">
        <f t="shared" si="436"/>
        <v>1223.7983560411221</v>
      </c>
      <c r="BW559" s="109">
        <f t="shared" si="442"/>
        <v>8566.588492287854</v>
      </c>
      <c r="BX559" s="112">
        <f t="shared" si="437"/>
        <v>11.51685393258427</v>
      </c>
      <c r="BY559" s="111">
        <f t="shared" si="438"/>
        <v>743.83061054987218</v>
      </c>
      <c r="BZ559" s="1018"/>
      <c r="CA559" s="88"/>
      <c r="CB559" s="88"/>
      <c r="CC559" s="89"/>
      <c r="CD559" s="89"/>
      <c r="CE559" s="89"/>
      <c r="CF559" s="89"/>
      <c r="CG559" s="89"/>
      <c r="CH559" s="89"/>
      <c r="CI559" s="89"/>
      <c r="CJ559" s="89"/>
      <c r="CK559" s="89"/>
      <c r="CL559" s="89"/>
      <c r="CM559" s="89"/>
      <c r="CN559" s="89"/>
      <c r="CO559" s="89"/>
      <c r="CP559" s="89"/>
      <c r="CQ559" s="89"/>
      <c r="CR559" s="89"/>
      <c r="CS559" s="89"/>
      <c r="CT559" s="89"/>
    </row>
    <row r="560" spans="1:98" ht="15.75" customHeight="1">
      <c r="A560" s="1018"/>
      <c r="B560" s="1016" t="s">
        <v>43</v>
      </c>
      <c r="C560" s="1009"/>
      <c r="D560" s="1010"/>
      <c r="E560" s="112">
        <v>0</v>
      </c>
      <c r="F560" s="115">
        <v>1</v>
      </c>
      <c r="G560" s="107">
        <f t="shared" si="406"/>
        <v>0</v>
      </c>
      <c r="H560" s="108">
        <f t="shared" si="407"/>
        <v>1631.731141388163</v>
      </c>
      <c r="I560" s="109">
        <f t="shared" si="408"/>
        <v>0</v>
      </c>
      <c r="J560" s="110">
        <f t="shared" si="409"/>
        <v>16.630769230769232</v>
      </c>
      <c r="K560" s="111">
        <f t="shared" si="410"/>
        <v>0</v>
      </c>
      <c r="L560" s="86"/>
      <c r="M560" s="1016" t="s">
        <v>43</v>
      </c>
      <c r="N560" s="1009"/>
      <c r="O560" s="1010"/>
      <c r="P560" s="112">
        <v>4</v>
      </c>
      <c r="Q560" s="115">
        <v>1</v>
      </c>
      <c r="R560" s="107">
        <f t="shared" si="411"/>
        <v>4</v>
      </c>
      <c r="S560" s="108">
        <f t="shared" si="412"/>
        <v>1631.731141388163</v>
      </c>
      <c r="T560" s="109">
        <f t="shared" si="413"/>
        <v>6526.924565552652</v>
      </c>
      <c r="U560" s="110">
        <f t="shared" si="414"/>
        <v>12.941176470588236</v>
      </c>
      <c r="V560" s="111">
        <f t="shared" si="415"/>
        <v>504.35326188361398</v>
      </c>
      <c r="W560" s="88"/>
      <c r="X560" s="1016" t="s">
        <v>43</v>
      </c>
      <c r="Y560" s="1009"/>
      <c r="Z560" s="1010"/>
      <c r="AA560" s="112">
        <v>15</v>
      </c>
      <c r="AB560" s="115">
        <v>1</v>
      </c>
      <c r="AC560" s="107">
        <f t="shared" si="416"/>
        <v>15</v>
      </c>
      <c r="AD560" s="108">
        <f t="shared" si="417"/>
        <v>1631.731141388163</v>
      </c>
      <c r="AE560" s="109">
        <f t="shared" si="418"/>
        <v>24475.967120822446</v>
      </c>
      <c r="AF560" s="110">
        <f t="shared" si="419"/>
        <v>10.95</v>
      </c>
      <c r="AG560" s="111">
        <f t="shared" si="420"/>
        <v>2235.2481388878946</v>
      </c>
      <c r="AH560" s="88"/>
      <c r="AI560" s="1016" t="s">
        <v>43</v>
      </c>
      <c r="AJ560" s="1009"/>
      <c r="AK560" s="1010"/>
      <c r="AL560" s="112">
        <v>7</v>
      </c>
      <c r="AM560" s="115">
        <v>1</v>
      </c>
      <c r="AN560" s="107">
        <f t="shared" si="421"/>
        <v>7</v>
      </c>
      <c r="AO560" s="108">
        <f t="shared" si="422"/>
        <v>1631.731141388163</v>
      </c>
      <c r="AP560" s="109">
        <f t="shared" si="423"/>
        <v>11422.117989717141</v>
      </c>
      <c r="AQ560" s="110">
        <f t="shared" si="424"/>
        <v>12.397727272727273</v>
      </c>
      <c r="AR560" s="111">
        <f t="shared" si="425"/>
        <v>921.30740888644209</v>
      </c>
      <c r="AS560" s="88"/>
      <c r="AT560" s="1016" t="s">
        <v>43</v>
      </c>
      <c r="AU560" s="1009"/>
      <c r="AV560" s="1010"/>
      <c r="AW560" s="112">
        <v>5</v>
      </c>
      <c r="AX560" s="115">
        <v>1</v>
      </c>
      <c r="AY560" s="107">
        <f t="shared" si="426"/>
        <v>5</v>
      </c>
      <c r="AZ560" s="108">
        <f t="shared" si="427"/>
        <v>1223.7983560411221</v>
      </c>
      <c r="BA560" s="109">
        <f t="shared" si="428"/>
        <v>6118.9917802056107</v>
      </c>
      <c r="BB560" s="110">
        <f t="shared" si="429"/>
        <v>14.887323943661972</v>
      </c>
      <c r="BC560" s="111">
        <f t="shared" si="430"/>
        <v>411.02026148968622</v>
      </c>
      <c r="BD560" s="88"/>
      <c r="BE560" s="1016" t="s">
        <v>43</v>
      </c>
      <c r="BF560" s="1009"/>
      <c r="BG560" s="1010"/>
      <c r="BH560" s="112">
        <v>3</v>
      </c>
      <c r="BI560" s="197">
        <f t="shared" si="431"/>
        <v>1</v>
      </c>
      <c r="BJ560" s="107">
        <f t="shared" si="439"/>
        <v>3</v>
      </c>
      <c r="BK560" s="108">
        <f t="shared" si="432"/>
        <v>1223.7983560411221</v>
      </c>
      <c r="BL560" s="109">
        <f t="shared" si="441"/>
        <v>3671.3950681233664</v>
      </c>
      <c r="BM560" s="112">
        <f t="shared" si="433"/>
        <v>9.3418803418803424</v>
      </c>
      <c r="BN560" s="111">
        <f t="shared" si="434"/>
        <v>393.00386365090014</v>
      </c>
      <c r="BO560" s="88"/>
      <c r="BP560" s="1016" t="s">
        <v>43</v>
      </c>
      <c r="BQ560" s="1009"/>
      <c r="BR560" s="1010"/>
      <c r="BS560" s="112">
        <v>2</v>
      </c>
      <c r="BT560" s="197">
        <f t="shared" si="435"/>
        <v>1</v>
      </c>
      <c r="BU560" s="107">
        <f t="shared" si="440"/>
        <v>2</v>
      </c>
      <c r="BV560" s="108">
        <f t="shared" si="436"/>
        <v>1223.7983560411221</v>
      </c>
      <c r="BW560" s="109">
        <f t="shared" si="442"/>
        <v>2447.5967120822443</v>
      </c>
      <c r="BX560" s="112">
        <f t="shared" si="437"/>
        <v>11.51685393258427</v>
      </c>
      <c r="BY560" s="111">
        <f t="shared" si="438"/>
        <v>212.52303158567778</v>
      </c>
      <c r="BZ560" s="1018"/>
      <c r="CA560" s="88"/>
      <c r="CB560" s="88"/>
      <c r="CC560" s="89"/>
      <c r="CD560" s="89"/>
      <c r="CE560" s="89"/>
      <c r="CF560" s="89"/>
      <c r="CG560" s="89"/>
      <c r="CH560" s="89"/>
      <c r="CI560" s="89"/>
      <c r="CJ560" s="89"/>
      <c r="CK560" s="89"/>
      <c r="CL560" s="89"/>
      <c r="CM560" s="89"/>
      <c r="CN560" s="89"/>
      <c r="CO560" s="89"/>
      <c r="CP560" s="89"/>
      <c r="CQ560" s="89"/>
      <c r="CR560" s="89"/>
      <c r="CS560" s="89"/>
      <c r="CT560" s="89"/>
    </row>
    <row r="561" spans="1:98" ht="15.75" customHeight="1">
      <c r="A561" s="1018"/>
      <c r="B561" s="1016" t="s">
        <v>63</v>
      </c>
      <c r="C561" s="1009"/>
      <c r="D561" s="1010"/>
      <c r="E561" s="112">
        <v>7</v>
      </c>
      <c r="F561" s="115">
        <v>1</v>
      </c>
      <c r="G561" s="107">
        <f t="shared" si="406"/>
        <v>7</v>
      </c>
      <c r="H561" s="108">
        <f t="shared" si="407"/>
        <v>1631.731141388163</v>
      </c>
      <c r="I561" s="109">
        <f t="shared" si="408"/>
        <v>11422.117989717141</v>
      </c>
      <c r="J561" s="110">
        <f t="shared" si="409"/>
        <v>16.630769230769232</v>
      </c>
      <c r="K561" s="111">
        <f t="shared" si="410"/>
        <v>686.80635460833867</v>
      </c>
      <c r="L561" s="86"/>
      <c r="M561" s="1016" t="s">
        <v>63</v>
      </c>
      <c r="N561" s="1009"/>
      <c r="O561" s="1010"/>
      <c r="P561" s="112">
        <v>15</v>
      </c>
      <c r="Q561" s="115">
        <v>1</v>
      </c>
      <c r="R561" s="107">
        <f t="shared" si="411"/>
        <v>15</v>
      </c>
      <c r="S561" s="108">
        <f t="shared" si="412"/>
        <v>1631.731141388163</v>
      </c>
      <c r="T561" s="109">
        <f t="shared" si="413"/>
        <v>24475.967120822446</v>
      </c>
      <c r="U561" s="110">
        <f t="shared" si="414"/>
        <v>12.941176470588236</v>
      </c>
      <c r="V561" s="111">
        <f t="shared" si="415"/>
        <v>1891.3247320635526</v>
      </c>
      <c r="W561" s="88"/>
      <c r="X561" s="1016" t="s">
        <v>63</v>
      </c>
      <c r="Y561" s="1009"/>
      <c r="Z561" s="1010"/>
      <c r="AA561" s="112">
        <v>16</v>
      </c>
      <c r="AB561" s="115">
        <v>1</v>
      </c>
      <c r="AC561" s="107">
        <f t="shared" si="416"/>
        <v>16</v>
      </c>
      <c r="AD561" s="108">
        <f t="shared" si="417"/>
        <v>1631.731141388163</v>
      </c>
      <c r="AE561" s="109">
        <f t="shared" si="418"/>
        <v>26107.698262210608</v>
      </c>
      <c r="AF561" s="110">
        <f t="shared" si="419"/>
        <v>10.95</v>
      </c>
      <c r="AG561" s="111">
        <f t="shared" si="420"/>
        <v>2384.2646814804211</v>
      </c>
      <c r="AH561" s="88"/>
      <c r="AI561" s="1016" t="s">
        <v>63</v>
      </c>
      <c r="AJ561" s="1009"/>
      <c r="AK561" s="1010"/>
      <c r="AL561" s="112">
        <v>10</v>
      </c>
      <c r="AM561" s="115">
        <v>1</v>
      </c>
      <c r="AN561" s="107">
        <f t="shared" si="421"/>
        <v>10</v>
      </c>
      <c r="AO561" s="108">
        <f t="shared" si="422"/>
        <v>1631.731141388163</v>
      </c>
      <c r="AP561" s="109">
        <f t="shared" si="423"/>
        <v>16317.311413881631</v>
      </c>
      <c r="AQ561" s="110">
        <f t="shared" si="424"/>
        <v>12.397727272727273</v>
      </c>
      <c r="AR561" s="111">
        <f t="shared" si="425"/>
        <v>1316.1534412663459</v>
      </c>
      <c r="AS561" s="88"/>
      <c r="AT561" s="1016" t="s">
        <v>63</v>
      </c>
      <c r="AU561" s="1009"/>
      <c r="AV561" s="1010"/>
      <c r="AW561" s="112">
        <v>1</v>
      </c>
      <c r="AX561" s="115">
        <v>1</v>
      </c>
      <c r="AY561" s="107">
        <f t="shared" si="426"/>
        <v>1</v>
      </c>
      <c r="AZ561" s="108">
        <f t="shared" si="427"/>
        <v>1223.7983560411221</v>
      </c>
      <c r="BA561" s="109">
        <f t="shared" si="428"/>
        <v>1223.7983560411221</v>
      </c>
      <c r="BB561" s="110">
        <f t="shared" si="429"/>
        <v>14.887323943661972</v>
      </c>
      <c r="BC561" s="111">
        <f t="shared" si="430"/>
        <v>82.204052297937253</v>
      </c>
      <c r="BD561" s="88"/>
      <c r="BE561" s="1016" t="s">
        <v>63</v>
      </c>
      <c r="BF561" s="1009"/>
      <c r="BG561" s="1010"/>
      <c r="BH561" s="112">
        <v>3</v>
      </c>
      <c r="BI561" s="197">
        <f t="shared" si="431"/>
        <v>1</v>
      </c>
      <c r="BJ561" s="107">
        <f t="shared" si="439"/>
        <v>3</v>
      </c>
      <c r="BK561" s="108">
        <f t="shared" si="432"/>
        <v>1223.7983560411221</v>
      </c>
      <c r="BL561" s="109">
        <f t="shared" si="441"/>
        <v>3671.3950681233664</v>
      </c>
      <c r="BM561" s="112">
        <f t="shared" si="433"/>
        <v>9.3418803418803424</v>
      </c>
      <c r="BN561" s="111">
        <f t="shared" si="434"/>
        <v>393.00386365090014</v>
      </c>
      <c r="BO561" s="88"/>
      <c r="BP561" s="1016" t="s">
        <v>63</v>
      </c>
      <c r="BQ561" s="1009"/>
      <c r="BR561" s="1010"/>
      <c r="BS561" s="112">
        <v>0</v>
      </c>
      <c r="BT561" s="197">
        <f t="shared" si="435"/>
        <v>1</v>
      </c>
      <c r="BU561" s="107">
        <f t="shared" si="440"/>
        <v>0</v>
      </c>
      <c r="BV561" s="108">
        <f t="shared" si="436"/>
        <v>1223.7983560411221</v>
      </c>
      <c r="BW561" s="109">
        <f t="shared" si="442"/>
        <v>0</v>
      </c>
      <c r="BX561" s="112">
        <f t="shared" si="437"/>
        <v>11.51685393258427</v>
      </c>
      <c r="BY561" s="111">
        <f t="shared" si="438"/>
        <v>0</v>
      </c>
      <c r="BZ561" s="1018"/>
      <c r="CA561" s="88"/>
      <c r="CB561" s="88"/>
      <c r="CC561" s="89"/>
      <c r="CD561" s="89"/>
      <c r="CE561" s="89"/>
      <c r="CF561" s="89"/>
      <c r="CG561" s="89"/>
      <c r="CH561" s="89"/>
      <c r="CI561" s="89"/>
      <c r="CJ561" s="89"/>
      <c r="CK561" s="89"/>
      <c r="CL561" s="89"/>
      <c r="CM561" s="89"/>
      <c r="CN561" s="89"/>
      <c r="CO561" s="89"/>
      <c r="CP561" s="89"/>
      <c r="CQ561" s="89"/>
      <c r="CR561" s="89"/>
      <c r="CS561" s="89"/>
      <c r="CT561" s="89"/>
    </row>
    <row r="562" spans="1:98" ht="15.75" customHeight="1">
      <c r="A562" s="1018"/>
      <c r="B562" s="1016" t="s">
        <v>166</v>
      </c>
      <c r="C562" s="1009"/>
      <c r="D562" s="1010"/>
      <c r="E562" s="112">
        <v>3</v>
      </c>
      <c r="F562" s="107">
        <f>'Cél.por tricoma'!$EB$15</f>
        <v>20.8</v>
      </c>
      <c r="G562" s="107">
        <f t="shared" si="406"/>
        <v>62.400000000000006</v>
      </c>
      <c r="H562" s="108">
        <f t="shared" si="407"/>
        <v>1631.731141388163</v>
      </c>
      <c r="I562" s="109">
        <f t="shared" si="408"/>
        <v>101820.02322262138</v>
      </c>
      <c r="J562" s="110">
        <f t="shared" si="409"/>
        <v>16.630769230769232</v>
      </c>
      <c r="K562" s="111">
        <f t="shared" si="410"/>
        <v>6122.3880753657631</v>
      </c>
      <c r="L562" s="86"/>
      <c r="M562" s="1016" t="s">
        <v>166</v>
      </c>
      <c r="N562" s="1009"/>
      <c r="O562" s="1010"/>
      <c r="P562" s="112">
        <v>2</v>
      </c>
      <c r="Q562" s="107">
        <f t="shared" ref="Q562:Q593" si="443">Q514</f>
        <v>27.142857142857142</v>
      </c>
      <c r="R562" s="107">
        <f t="shared" si="411"/>
        <v>54.285714285714285</v>
      </c>
      <c r="S562" s="108">
        <f t="shared" si="412"/>
        <v>1631.731141388163</v>
      </c>
      <c r="T562" s="109">
        <f t="shared" si="413"/>
        <v>88579.690532500274</v>
      </c>
      <c r="U562" s="110">
        <f t="shared" si="414"/>
        <v>12.941176470588236</v>
      </c>
      <c r="V562" s="111">
        <f t="shared" si="415"/>
        <v>6844.7942684204754</v>
      </c>
      <c r="W562" s="88"/>
      <c r="X562" s="1016" t="s">
        <v>166</v>
      </c>
      <c r="Y562" s="1009"/>
      <c r="Z562" s="1010"/>
      <c r="AA562" s="112">
        <v>5</v>
      </c>
      <c r="AB562" s="107">
        <f t="shared" ref="AB562:AB593" si="444">AB514</f>
        <v>13.727272727272727</v>
      </c>
      <c r="AC562" s="107">
        <f t="shared" si="416"/>
        <v>68.636363636363626</v>
      </c>
      <c r="AD562" s="108">
        <f t="shared" si="417"/>
        <v>1631.731141388163</v>
      </c>
      <c r="AE562" s="109">
        <f t="shared" si="418"/>
        <v>111996.09197709663</v>
      </c>
      <c r="AF562" s="110">
        <f t="shared" si="419"/>
        <v>10.95</v>
      </c>
      <c r="AG562" s="111">
        <f t="shared" si="420"/>
        <v>10227.953605214305</v>
      </c>
      <c r="AH562" s="88"/>
      <c r="AI562" s="1016" t="s">
        <v>166</v>
      </c>
      <c r="AJ562" s="1009"/>
      <c r="AK562" s="1010"/>
      <c r="AL562" s="112">
        <v>3</v>
      </c>
      <c r="AM562" s="107">
        <f t="shared" ref="AM562:AM593" si="445">AM514</f>
        <v>12.111111111111111</v>
      </c>
      <c r="AN562" s="107">
        <f t="shared" si="421"/>
        <v>36.333333333333329</v>
      </c>
      <c r="AO562" s="108">
        <f t="shared" si="422"/>
        <v>1631.731141388163</v>
      </c>
      <c r="AP562" s="109">
        <f t="shared" si="423"/>
        <v>59286.231470436578</v>
      </c>
      <c r="AQ562" s="110">
        <f t="shared" si="424"/>
        <v>12.397727272727273</v>
      </c>
      <c r="AR562" s="111">
        <f t="shared" si="425"/>
        <v>4782.0241699343887</v>
      </c>
      <c r="AS562" s="88"/>
      <c r="AT562" s="1016" t="s">
        <v>166</v>
      </c>
      <c r="AU562" s="1009"/>
      <c r="AV562" s="1010"/>
      <c r="AW562" s="112">
        <v>3</v>
      </c>
      <c r="AX562" s="107">
        <f t="shared" ref="AX562:AX593" si="446">AX514</f>
        <v>25.5</v>
      </c>
      <c r="AY562" s="107">
        <f t="shared" si="426"/>
        <v>76.5</v>
      </c>
      <c r="AZ562" s="108">
        <f t="shared" si="427"/>
        <v>1223.7983560411221</v>
      </c>
      <c r="BA562" s="109">
        <f t="shared" si="428"/>
        <v>93620.574237145847</v>
      </c>
      <c r="BB562" s="110">
        <f t="shared" si="429"/>
        <v>14.887323943661972</v>
      </c>
      <c r="BC562" s="111">
        <f t="shared" si="430"/>
        <v>6288.6100007921996</v>
      </c>
      <c r="BD562" s="88"/>
      <c r="BE562" s="1016" t="s">
        <v>166</v>
      </c>
      <c r="BF562" s="1009"/>
      <c r="BG562" s="1010"/>
      <c r="BH562" s="112">
        <v>2</v>
      </c>
      <c r="BI562" s="196">
        <f t="shared" si="431"/>
        <v>23.789473684210527</v>
      </c>
      <c r="BJ562" s="107">
        <f t="shared" si="439"/>
        <v>47.578947368421055</v>
      </c>
      <c r="BK562" s="108">
        <f t="shared" si="432"/>
        <v>1223.7983560411221</v>
      </c>
      <c r="BL562" s="109">
        <f t="shared" si="441"/>
        <v>58227.037571640758</v>
      </c>
      <c r="BM562" s="112">
        <f t="shared" si="433"/>
        <v>9.3418803418803424</v>
      </c>
      <c r="BN562" s="111">
        <f t="shared" si="434"/>
        <v>6232.903381410767</v>
      </c>
      <c r="BO562" s="88"/>
      <c r="BP562" s="1016" t="s">
        <v>166</v>
      </c>
      <c r="BQ562" s="1009"/>
      <c r="BR562" s="1010"/>
      <c r="BS562" s="112">
        <v>1</v>
      </c>
      <c r="BT562" s="196">
        <f t="shared" si="435"/>
        <v>22.2</v>
      </c>
      <c r="BU562" s="107">
        <f t="shared" si="440"/>
        <v>22.2</v>
      </c>
      <c r="BV562" s="108">
        <f t="shared" si="436"/>
        <v>1223.7983560411221</v>
      </c>
      <c r="BW562" s="109">
        <f t="shared" si="442"/>
        <v>27168.323504112912</v>
      </c>
      <c r="BX562" s="112">
        <f t="shared" si="437"/>
        <v>11.51685393258427</v>
      </c>
      <c r="BY562" s="111">
        <f t="shared" si="438"/>
        <v>2359.0056506010233</v>
      </c>
      <c r="BZ562" s="1018"/>
      <c r="CA562" s="88"/>
      <c r="CB562" s="88"/>
      <c r="CC562" s="89"/>
      <c r="CD562" s="89"/>
      <c r="CE562" s="89"/>
      <c r="CF562" s="89"/>
      <c r="CG562" s="89"/>
      <c r="CH562" s="89"/>
      <c r="CI562" s="89"/>
      <c r="CJ562" s="89"/>
      <c r="CK562" s="89"/>
      <c r="CL562" s="89"/>
      <c r="CM562" s="89"/>
      <c r="CN562" s="89"/>
      <c r="CO562" s="89"/>
      <c r="CP562" s="89"/>
      <c r="CQ562" s="89"/>
      <c r="CR562" s="89"/>
      <c r="CS562" s="89"/>
      <c r="CT562" s="89"/>
    </row>
    <row r="563" spans="1:98" ht="15.75" customHeight="1">
      <c r="A563" s="1018"/>
      <c r="B563" s="1016" t="s">
        <v>260</v>
      </c>
      <c r="C563" s="1009"/>
      <c r="D563" s="1010"/>
      <c r="E563" s="112">
        <v>1</v>
      </c>
      <c r="F563" s="107">
        <f>'Cél.por tricoma'!EB16</f>
        <v>51.666666666666664</v>
      </c>
      <c r="G563" s="107">
        <f t="shared" si="406"/>
        <v>51.666666666666664</v>
      </c>
      <c r="H563" s="108">
        <f t="shared" si="407"/>
        <v>1631.731141388163</v>
      </c>
      <c r="I563" s="109">
        <f t="shared" si="408"/>
        <v>84306.108971721755</v>
      </c>
      <c r="J563" s="110">
        <f t="shared" si="409"/>
        <v>16.630769230769232</v>
      </c>
      <c r="K563" s="111">
        <f t="shared" si="410"/>
        <v>5069.2849982996422</v>
      </c>
      <c r="L563" s="86"/>
      <c r="M563" s="1016" t="s">
        <v>260</v>
      </c>
      <c r="N563" s="1009"/>
      <c r="O563" s="1010"/>
      <c r="P563" s="112">
        <v>2</v>
      </c>
      <c r="Q563" s="107">
        <f t="shared" si="443"/>
        <v>13</v>
      </c>
      <c r="R563" s="107">
        <f t="shared" si="411"/>
        <v>26</v>
      </c>
      <c r="S563" s="108">
        <f t="shared" si="412"/>
        <v>1631.731141388163</v>
      </c>
      <c r="T563" s="109">
        <f t="shared" si="413"/>
        <v>42425.009676092239</v>
      </c>
      <c r="U563" s="110">
        <f t="shared" si="414"/>
        <v>12.941176470588236</v>
      </c>
      <c r="V563" s="111">
        <f t="shared" si="415"/>
        <v>3278.2962022434913</v>
      </c>
      <c r="W563" s="88"/>
      <c r="X563" s="1016" t="s">
        <v>260</v>
      </c>
      <c r="Y563" s="1009"/>
      <c r="Z563" s="1010"/>
      <c r="AA563" s="112">
        <v>1</v>
      </c>
      <c r="AB563" s="107">
        <f t="shared" si="444"/>
        <v>33</v>
      </c>
      <c r="AC563" s="107">
        <f t="shared" si="416"/>
        <v>33</v>
      </c>
      <c r="AD563" s="108">
        <f t="shared" si="417"/>
        <v>1631.731141388163</v>
      </c>
      <c r="AE563" s="109">
        <f t="shared" si="418"/>
        <v>53847.127665809378</v>
      </c>
      <c r="AF563" s="110">
        <f t="shared" si="419"/>
        <v>10.95</v>
      </c>
      <c r="AG563" s="111">
        <f t="shared" si="420"/>
        <v>4917.5459055533684</v>
      </c>
      <c r="AH563" s="88"/>
      <c r="AI563" s="1016" t="s">
        <v>260</v>
      </c>
      <c r="AJ563" s="1009"/>
      <c r="AK563" s="1010"/>
      <c r="AL563" s="112">
        <v>5</v>
      </c>
      <c r="AM563" s="107">
        <f t="shared" si="445"/>
        <v>19.5</v>
      </c>
      <c r="AN563" s="107">
        <f t="shared" si="421"/>
        <v>97.5</v>
      </c>
      <c r="AO563" s="108">
        <f t="shared" si="422"/>
        <v>1631.731141388163</v>
      </c>
      <c r="AP563" s="109">
        <f t="shared" si="423"/>
        <v>159093.78628534588</v>
      </c>
      <c r="AQ563" s="110">
        <f t="shared" si="424"/>
        <v>12.397727272727273</v>
      </c>
      <c r="AR563" s="111">
        <f t="shared" si="425"/>
        <v>12832.496052346871</v>
      </c>
      <c r="AS563" s="88"/>
      <c r="AT563" s="1016" t="s">
        <v>260</v>
      </c>
      <c r="AU563" s="1009"/>
      <c r="AV563" s="1010"/>
      <c r="AW563" s="112">
        <v>2</v>
      </c>
      <c r="AX563" s="107">
        <f t="shared" si="446"/>
        <v>16</v>
      </c>
      <c r="AY563" s="107">
        <f t="shared" si="426"/>
        <v>32</v>
      </c>
      <c r="AZ563" s="108">
        <f t="shared" si="427"/>
        <v>1223.7983560411221</v>
      </c>
      <c r="BA563" s="109">
        <f t="shared" si="428"/>
        <v>39161.547393315908</v>
      </c>
      <c r="BB563" s="110">
        <f t="shared" si="429"/>
        <v>14.887323943661972</v>
      </c>
      <c r="BC563" s="111">
        <f t="shared" si="430"/>
        <v>2630.5296735339921</v>
      </c>
      <c r="BD563" s="88"/>
      <c r="BE563" s="1016" t="s">
        <v>260</v>
      </c>
      <c r="BF563" s="1009"/>
      <c r="BG563" s="1010"/>
      <c r="BH563" s="112">
        <v>1</v>
      </c>
      <c r="BI563" s="196">
        <f t="shared" si="431"/>
        <v>20.666666666666668</v>
      </c>
      <c r="BJ563" s="107">
        <f t="shared" si="439"/>
        <v>20.666666666666668</v>
      </c>
      <c r="BK563" s="108">
        <f t="shared" si="432"/>
        <v>1223.7983560411221</v>
      </c>
      <c r="BL563" s="109">
        <f t="shared" si="441"/>
        <v>25291.832691516527</v>
      </c>
      <c r="BM563" s="112">
        <f t="shared" si="433"/>
        <v>9.3418803418803424</v>
      </c>
      <c r="BN563" s="111">
        <f t="shared" si="434"/>
        <v>2707.3599495950903</v>
      </c>
      <c r="BO563" s="88"/>
      <c r="BP563" s="1016" t="s">
        <v>260</v>
      </c>
      <c r="BQ563" s="1009"/>
      <c r="BR563" s="1010"/>
      <c r="BS563" s="112">
        <v>2</v>
      </c>
      <c r="BT563" s="196">
        <f t="shared" si="435"/>
        <v>22</v>
      </c>
      <c r="BU563" s="107">
        <f t="shared" si="440"/>
        <v>44</v>
      </c>
      <c r="BV563" s="108">
        <f t="shared" si="436"/>
        <v>1223.7983560411221</v>
      </c>
      <c r="BW563" s="109">
        <f t="shared" si="442"/>
        <v>53847.12766580937</v>
      </c>
      <c r="BX563" s="112">
        <f t="shared" si="437"/>
        <v>11.51685393258427</v>
      </c>
      <c r="BY563" s="111">
        <f t="shared" si="438"/>
        <v>4675.5066948849108</v>
      </c>
      <c r="BZ563" s="1018"/>
      <c r="CA563" s="88"/>
      <c r="CB563" s="88"/>
      <c r="CC563" s="89"/>
      <c r="CD563" s="89"/>
      <c r="CE563" s="89"/>
      <c r="CF563" s="89"/>
      <c r="CG563" s="89"/>
      <c r="CH563" s="89"/>
      <c r="CI563" s="89"/>
      <c r="CJ563" s="89"/>
      <c r="CK563" s="89"/>
      <c r="CL563" s="89"/>
      <c r="CM563" s="89"/>
      <c r="CN563" s="89"/>
      <c r="CO563" s="89"/>
      <c r="CP563" s="89"/>
      <c r="CQ563" s="89"/>
      <c r="CR563" s="89"/>
      <c r="CS563" s="89"/>
      <c r="CT563" s="89"/>
    </row>
    <row r="564" spans="1:98" ht="15.75" customHeight="1">
      <c r="A564" s="1018"/>
      <c r="B564" s="1015" t="s">
        <v>52</v>
      </c>
      <c r="C564" s="1009"/>
      <c r="D564" s="1010"/>
      <c r="E564" s="112">
        <v>2</v>
      </c>
      <c r="F564" s="198">
        <v>1</v>
      </c>
      <c r="G564" s="107">
        <f t="shared" si="406"/>
        <v>2</v>
      </c>
      <c r="H564" s="108">
        <f t="shared" si="407"/>
        <v>1631.731141388163</v>
      </c>
      <c r="I564" s="109">
        <f t="shared" si="408"/>
        <v>3263.462282776326</v>
      </c>
      <c r="J564" s="110">
        <f t="shared" si="409"/>
        <v>16.630769230769232</v>
      </c>
      <c r="K564" s="111">
        <f t="shared" si="410"/>
        <v>196.23038703095389</v>
      </c>
      <c r="L564" s="86"/>
      <c r="M564" s="1015" t="s">
        <v>52</v>
      </c>
      <c r="N564" s="1009"/>
      <c r="O564" s="1010"/>
      <c r="P564" s="112">
        <v>7</v>
      </c>
      <c r="Q564" s="198">
        <f t="shared" si="443"/>
        <v>2</v>
      </c>
      <c r="R564" s="107">
        <f t="shared" si="411"/>
        <v>14</v>
      </c>
      <c r="S564" s="108">
        <f t="shared" si="412"/>
        <v>1631.731141388163</v>
      </c>
      <c r="T564" s="109">
        <f t="shared" si="413"/>
        <v>22844.235979434281</v>
      </c>
      <c r="U564" s="110">
        <f t="shared" si="414"/>
        <v>12.941176470588236</v>
      </c>
      <c r="V564" s="111">
        <f t="shared" si="415"/>
        <v>1765.236416592649</v>
      </c>
      <c r="W564" s="88"/>
      <c r="X564" s="1015" t="s">
        <v>52</v>
      </c>
      <c r="Y564" s="1009"/>
      <c r="Z564" s="1010"/>
      <c r="AA564" s="112">
        <v>14</v>
      </c>
      <c r="AB564" s="198">
        <f t="shared" si="444"/>
        <v>2</v>
      </c>
      <c r="AC564" s="107">
        <f t="shared" si="416"/>
        <v>28</v>
      </c>
      <c r="AD564" s="108">
        <f t="shared" si="417"/>
        <v>1631.731141388163</v>
      </c>
      <c r="AE564" s="109">
        <f t="shared" si="418"/>
        <v>45688.471958868562</v>
      </c>
      <c r="AF564" s="110">
        <f t="shared" si="419"/>
        <v>10.95</v>
      </c>
      <c r="AG564" s="111">
        <f t="shared" si="420"/>
        <v>4172.463192590737</v>
      </c>
      <c r="AH564" s="88"/>
      <c r="AI564" s="1015" t="s">
        <v>52</v>
      </c>
      <c r="AJ564" s="1009"/>
      <c r="AK564" s="1010"/>
      <c r="AL564" s="112">
        <v>13</v>
      </c>
      <c r="AM564" s="198">
        <f t="shared" si="445"/>
        <v>2</v>
      </c>
      <c r="AN564" s="107">
        <f t="shared" si="421"/>
        <v>26</v>
      </c>
      <c r="AO564" s="108">
        <f t="shared" si="422"/>
        <v>1631.731141388163</v>
      </c>
      <c r="AP564" s="109">
        <f t="shared" si="423"/>
        <v>42425.009676092239</v>
      </c>
      <c r="AQ564" s="110">
        <f t="shared" si="424"/>
        <v>12.397727272727273</v>
      </c>
      <c r="AR564" s="111">
        <f t="shared" si="425"/>
        <v>3421.9989472924995</v>
      </c>
      <c r="AS564" s="88"/>
      <c r="AT564" s="1015" t="s">
        <v>52</v>
      </c>
      <c r="AU564" s="1009"/>
      <c r="AV564" s="1010"/>
      <c r="AW564" s="112">
        <v>1</v>
      </c>
      <c r="AX564" s="198">
        <f t="shared" si="446"/>
        <v>2</v>
      </c>
      <c r="AY564" s="107">
        <f t="shared" si="426"/>
        <v>2</v>
      </c>
      <c r="AZ564" s="108">
        <f t="shared" si="427"/>
        <v>1223.7983560411221</v>
      </c>
      <c r="BA564" s="109">
        <f t="shared" si="428"/>
        <v>2447.5967120822443</v>
      </c>
      <c r="BB564" s="110">
        <f t="shared" si="429"/>
        <v>14.887323943661972</v>
      </c>
      <c r="BC564" s="111">
        <f t="shared" si="430"/>
        <v>164.40810459587451</v>
      </c>
      <c r="BD564" s="88"/>
      <c r="BE564" s="1015" t="s">
        <v>52</v>
      </c>
      <c r="BF564" s="1009"/>
      <c r="BG564" s="1010"/>
      <c r="BH564" s="112">
        <v>2</v>
      </c>
      <c r="BI564" s="196">
        <f t="shared" si="431"/>
        <v>2</v>
      </c>
      <c r="BJ564" s="107">
        <f t="shared" si="439"/>
        <v>4</v>
      </c>
      <c r="BK564" s="108">
        <f t="shared" si="432"/>
        <v>1223.7983560411221</v>
      </c>
      <c r="BL564" s="109">
        <f t="shared" si="441"/>
        <v>4895.1934241644885</v>
      </c>
      <c r="BM564" s="112">
        <f t="shared" si="433"/>
        <v>9.3418803418803424</v>
      </c>
      <c r="BN564" s="111">
        <f t="shared" si="434"/>
        <v>524.00515153453352</v>
      </c>
      <c r="BO564" s="88"/>
      <c r="BP564" s="1016" t="s">
        <v>52</v>
      </c>
      <c r="BQ564" s="1009"/>
      <c r="BR564" s="1010"/>
      <c r="BS564" s="112">
        <v>1</v>
      </c>
      <c r="BT564" s="196">
        <f t="shared" si="435"/>
        <v>2</v>
      </c>
      <c r="BU564" s="107">
        <f t="shared" si="440"/>
        <v>2</v>
      </c>
      <c r="BV564" s="108">
        <f t="shared" si="436"/>
        <v>1223.7983560411221</v>
      </c>
      <c r="BW564" s="109">
        <f t="shared" si="442"/>
        <v>2447.5967120822443</v>
      </c>
      <c r="BX564" s="112">
        <f t="shared" si="437"/>
        <v>11.51685393258427</v>
      </c>
      <c r="BY564" s="111">
        <f t="shared" si="438"/>
        <v>212.52303158567778</v>
      </c>
      <c r="BZ564" s="1018"/>
      <c r="CA564" s="88"/>
      <c r="CB564" s="88"/>
      <c r="CC564" s="89"/>
      <c r="CD564" s="89"/>
      <c r="CE564" s="89"/>
      <c r="CF564" s="89"/>
      <c r="CG564" s="89"/>
      <c r="CH564" s="89"/>
      <c r="CI564" s="89"/>
      <c r="CJ564" s="89"/>
      <c r="CK564" s="89"/>
      <c r="CL564" s="89"/>
      <c r="CM564" s="89"/>
      <c r="CN564" s="89"/>
      <c r="CO564" s="89"/>
      <c r="CP564" s="89"/>
      <c r="CQ564" s="89"/>
      <c r="CR564" s="89"/>
      <c r="CS564" s="89"/>
      <c r="CT564" s="89"/>
    </row>
    <row r="565" spans="1:98" ht="15.75" customHeight="1">
      <c r="A565" s="1018"/>
      <c r="B565" s="1016" t="s">
        <v>185</v>
      </c>
      <c r="C565" s="1009"/>
      <c r="D565" s="1010"/>
      <c r="E565" s="112">
        <f>8+6+9+22+26</f>
        <v>71</v>
      </c>
      <c r="F565" s="107">
        <f>'Cél.por tricoma'!$EB$18</f>
        <v>12.8</v>
      </c>
      <c r="G565" s="107">
        <f t="shared" si="406"/>
        <v>908.80000000000007</v>
      </c>
      <c r="H565" s="108">
        <f t="shared" si="407"/>
        <v>1631.731141388163</v>
      </c>
      <c r="I565" s="109">
        <f t="shared" si="408"/>
        <v>1482917.2612935626</v>
      </c>
      <c r="J565" s="110">
        <f t="shared" si="409"/>
        <v>16.630769230769232</v>
      </c>
      <c r="K565" s="111">
        <f t="shared" si="410"/>
        <v>89167.087866865462</v>
      </c>
      <c r="L565" s="86"/>
      <c r="M565" s="1016" t="s">
        <v>185</v>
      </c>
      <c r="N565" s="1009"/>
      <c r="O565" s="1010"/>
      <c r="P565" s="112">
        <v>104</v>
      </c>
      <c r="Q565" s="107">
        <f t="shared" si="443"/>
        <v>16.133333333333333</v>
      </c>
      <c r="R565" s="107">
        <f t="shared" si="411"/>
        <v>1677.8666666666666</v>
      </c>
      <c r="S565" s="108">
        <f t="shared" si="412"/>
        <v>1631.731141388163</v>
      </c>
      <c r="T565" s="109">
        <f t="shared" si="413"/>
        <v>2737827.291097152</v>
      </c>
      <c r="U565" s="110">
        <f t="shared" si="414"/>
        <v>12.941176470588236</v>
      </c>
      <c r="V565" s="111">
        <f t="shared" si="415"/>
        <v>211559.38158477994</v>
      </c>
      <c r="W565" s="88"/>
      <c r="X565" s="1016" t="s">
        <v>185</v>
      </c>
      <c r="Y565" s="1009"/>
      <c r="Z565" s="1010"/>
      <c r="AA565" s="112">
        <v>111</v>
      </c>
      <c r="AB565" s="107">
        <f t="shared" si="444"/>
        <v>16.5</v>
      </c>
      <c r="AC565" s="107">
        <f t="shared" si="416"/>
        <v>1831.5</v>
      </c>
      <c r="AD565" s="108">
        <f t="shared" si="417"/>
        <v>1631.731141388163</v>
      </c>
      <c r="AE565" s="109">
        <f t="shared" si="418"/>
        <v>2988515.5854524206</v>
      </c>
      <c r="AF565" s="110">
        <f t="shared" si="419"/>
        <v>10.95</v>
      </c>
      <c r="AG565" s="111">
        <f t="shared" si="420"/>
        <v>272923.79775821196</v>
      </c>
      <c r="AH565" s="88"/>
      <c r="AI565" s="1016" t="s">
        <v>185</v>
      </c>
      <c r="AJ565" s="1009"/>
      <c r="AK565" s="1010"/>
      <c r="AL565" s="112">
        <v>117</v>
      </c>
      <c r="AM565" s="107">
        <f t="shared" si="445"/>
        <v>13.933333333333334</v>
      </c>
      <c r="AN565" s="107">
        <f t="shared" si="421"/>
        <v>1630.2</v>
      </c>
      <c r="AO565" s="108">
        <f t="shared" si="422"/>
        <v>1631.731141388163</v>
      </c>
      <c r="AP565" s="109">
        <f t="shared" si="423"/>
        <v>2660048.1066909833</v>
      </c>
      <c r="AQ565" s="110">
        <f t="shared" si="424"/>
        <v>12.397727272727273</v>
      </c>
      <c r="AR565" s="111">
        <f t="shared" si="425"/>
        <v>214559.33399523969</v>
      </c>
      <c r="AS565" s="88"/>
      <c r="AT565" s="1016" t="s">
        <v>185</v>
      </c>
      <c r="AU565" s="1009"/>
      <c r="AV565" s="1010"/>
      <c r="AW565" s="112">
        <f>27+27+27+30</f>
        <v>111</v>
      </c>
      <c r="AX565" s="107">
        <f t="shared" si="446"/>
        <v>14.333333333333334</v>
      </c>
      <c r="AY565" s="107">
        <f t="shared" si="426"/>
        <v>1591</v>
      </c>
      <c r="AZ565" s="108">
        <f t="shared" si="427"/>
        <v>1223.7983560411221</v>
      </c>
      <c r="BA565" s="109">
        <f t="shared" si="428"/>
        <v>1947063.1844614253</v>
      </c>
      <c r="BB565" s="110">
        <f t="shared" si="429"/>
        <v>14.887323943661972</v>
      </c>
      <c r="BC565" s="111">
        <f t="shared" si="430"/>
        <v>130786.64720601815</v>
      </c>
      <c r="BD565" s="88"/>
      <c r="BE565" s="1016" t="s">
        <v>185</v>
      </c>
      <c r="BF565" s="1009"/>
      <c r="BG565" s="1010"/>
      <c r="BH565" s="112">
        <v>102</v>
      </c>
      <c r="BI565" s="196">
        <f t="shared" si="431"/>
        <v>13.733333333333333</v>
      </c>
      <c r="BJ565" s="107">
        <f t="shared" si="439"/>
        <v>1400.8</v>
      </c>
      <c r="BK565" s="108">
        <f t="shared" si="432"/>
        <v>1223.7983560411221</v>
      </c>
      <c r="BL565" s="109">
        <f t="shared" si="441"/>
        <v>1714296.7371424038</v>
      </c>
      <c r="BM565" s="112">
        <f t="shared" si="433"/>
        <v>9.3418803418803424</v>
      </c>
      <c r="BN565" s="111">
        <f t="shared" si="434"/>
        <v>183506.60406739364</v>
      </c>
      <c r="BO565" s="88"/>
      <c r="BP565" s="1016" t="s">
        <v>185</v>
      </c>
      <c r="BQ565" s="1009"/>
      <c r="BR565" s="1010"/>
      <c r="BS565" s="112">
        <f>35+(6*7)</f>
        <v>77</v>
      </c>
      <c r="BT565" s="196">
        <f t="shared" si="435"/>
        <v>14.066666666666666</v>
      </c>
      <c r="BU565" s="107">
        <f t="shared" si="440"/>
        <v>1083.1333333333332</v>
      </c>
      <c r="BV565" s="108">
        <f t="shared" si="436"/>
        <v>1223.7983560411221</v>
      </c>
      <c r="BW565" s="109">
        <f t="shared" si="442"/>
        <v>1325536.792706674</v>
      </c>
      <c r="BX565" s="112">
        <f t="shared" si="437"/>
        <v>11.51685393258427</v>
      </c>
      <c r="BY565" s="111">
        <f t="shared" si="438"/>
        <v>115095.38980575022</v>
      </c>
      <c r="BZ565" s="1018"/>
      <c r="CA565" s="88"/>
      <c r="CB565" s="88"/>
      <c r="CC565" s="89"/>
      <c r="CD565" s="89"/>
      <c r="CE565" s="89"/>
      <c r="CF565" s="89"/>
      <c r="CG565" s="89"/>
      <c r="CH565" s="89"/>
      <c r="CI565" s="89"/>
      <c r="CJ565" s="89"/>
      <c r="CK565" s="89"/>
      <c r="CL565" s="89"/>
      <c r="CM565" s="89"/>
      <c r="CN565" s="89"/>
      <c r="CO565" s="89"/>
      <c r="CP565" s="89"/>
      <c r="CQ565" s="89"/>
      <c r="CR565" s="89"/>
      <c r="CS565" s="89"/>
      <c r="CT565" s="89"/>
    </row>
    <row r="566" spans="1:98" ht="15.75" customHeight="1">
      <c r="A566" s="1018"/>
      <c r="B566" s="1016" t="s">
        <v>56</v>
      </c>
      <c r="C566" s="1009"/>
      <c r="D566" s="1010"/>
      <c r="E566" s="112">
        <v>0</v>
      </c>
      <c r="F566" s="198">
        <v>1</v>
      </c>
      <c r="G566" s="107">
        <f t="shared" si="406"/>
        <v>0</v>
      </c>
      <c r="H566" s="108">
        <f t="shared" si="407"/>
        <v>1631.731141388163</v>
      </c>
      <c r="I566" s="109">
        <f t="shared" si="408"/>
        <v>0</v>
      </c>
      <c r="J566" s="110">
        <f t="shared" si="409"/>
        <v>16.630769230769232</v>
      </c>
      <c r="K566" s="111">
        <f t="shared" si="410"/>
        <v>0</v>
      </c>
      <c r="L566" s="86"/>
      <c r="M566" s="1016" t="s">
        <v>56</v>
      </c>
      <c r="N566" s="1009"/>
      <c r="O566" s="1010"/>
      <c r="P566" s="112">
        <v>4</v>
      </c>
      <c r="Q566" s="198">
        <f t="shared" si="443"/>
        <v>4</v>
      </c>
      <c r="R566" s="107">
        <f t="shared" si="411"/>
        <v>16</v>
      </c>
      <c r="S566" s="108">
        <f t="shared" si="412"/>
        <v>1631.731141388163</v>
      </c>
      <c r="T566" s="109">
        <f t="shared" si="413"/>
        <v>26107.698262210608</v>
      </c>
      <c r="U566" s="110">
        <f t="shared" si="414"/>
        <v>12.941176470588236</v>
      </c>
      <c r="V566" s="111">
        <f t="shared" si="415"/>
        <v>2017.4130475344559</v>
      </c>
      <c r="W566" s="88"/>
      <c r="X566" s="1016" t="s">
        <v>56</v>
      </c>
      <c r="Y566" s="1009"/>
      <c r="Z566" s="1010"/>
      <c r="AA566" s="112">
        <v>2</v>
      </c>
      <c r="AB566" s="198">
        <f t="shared" si="444"/>
        <v>4</v>
      </c>
      <c r="AC566" s="107">
        <f t="shared" si="416"/>
        <v>8</v>
      </c>
      <c r="AD566" s="108">
        <f t="shared" si="417"/>
        <v>1631.731141388163</v>
      </c>
      <c r="AE566" s="109">
        <f t="shared" si="418"/>
        <v>13053.849131105304</v>
      </c>
      <c r="AF566" s="110">
        <f t="shared" si="419"/>
        <v>10.95</v>
      </c>
      <c r="AG566" s="111">
        <f t="shared" si="420"/>
        <v>1192.1323407402106</v>
      </c>
      <c r="AH566" s="88"/>
      <c r="AI566" s="1016" t="s">
        <v>56</v>
      </c>
      <c r="AJ566" s="1009"/>
      <c r="AK566" s="1010"/>
      <c r="AL566" s="112">
        <v>5</v>
      </c>
      <c r="AM566" s="198">
        <f t="shared" si="445"/>
        <v>4</v>
      </c>
      <c r="AN566" s="107">
        <f t="shared" si="421"/>
        <v>20</v>
      </c>
      <c r="AO566" s="108">
        <f t="shared" si="422"/>
        <v>1631.731141388163</v>
      </c>
      <c r="AP566" s="109">
        <f t="shared" si="423"/>
        <v>32634.622827763262</v>
      </c>
      <c r="AQ566" s="110">
        <f t="shared" si="424"/>
        <v>12.397727272727273</v>
      </c>
      <c r="AR566" s="111">
        <f t="shared" si="425"/>
        <v>2632.3068825326918</v>
      </c>
      <c r="AS566" s="88"/>
      <c r="AT566" s="1016" t="s">
        <v>56</v>
      </c>
      <c r="AU566" s="1009"/>
      <c r="AV566" s="1010"/>
      <c r="AW566" s="112">
        <v>1</v>
      </c>
      <c r="AX566" s="198">
        <f t="shared" si="446"/>
        <v>4</v>
      </c>
      <c r="AY566" s="107">
        <f t="shared" si="426"/>
        <v>4</v>
      </c>
      <c r="AZ566" s="108">
        <f t="shared" si="427"/>
        <v>1223.7983560411221</v>
      </c>
      <c r="BA566" s="109">
        <f t="shared" si="428"/>
        <v>4895.1934241644885</v>
      </c>
      <c r="BB566" s="110">
        <f t="shared" si="429"/>
        <v>14.887323943661972</v>
      </c>
      <c r="BC566" s="111">
        <f t="shared" si="430"/>
        <v>328.81620919174901</v>
      </c>
      <c r="BD566" s="88"/>
      <c r="BE566" s="1016" t="s">
        <v>56</v>
      </c>
      <c r="BF566" s="1009"/>
      <c r="BG566" s="1010"/>
      <c r="BH566" s="112">
        <v>0</v>
      </c>
      <c r="BI566" s="196">
        <f t="shared" si="431"/>
        <v>4</v>
      </c>
      <c r="BJ566" s="107">
        <f t="shared" si="439"/>
        <v>0</v>
      </c>
      <c r="BK566" s="108">
        <f t="shared" si="432"/>
        <v>1223.7983560411221</v>
      </c>
      <c r="BL566" s="109">
        <f t="shared" si="441"/>
        <v>0</v>
      </c>
      <c r="BM566" s="112">
        <f t="shared" si="433"/>
        <v>9.3418803418803424</v>
      </c>
      <c r="BN566" s="111">
        <f t="shared" si="434"/>
        <v>0</v>
      </c>
      <c r="BO566" s="88"/>
      <c r="BP566" s="1016" t="s">
        <v>56</v>
      </c>
      <c r="BQ566" s="1009"/>
      <c r="BR566" s="1010"/>
      <c r="BS566" s="112">
        <v>1</v>
      </c>
      <c r="BT566" s="196">
        <f t="shared" si="435"/>
        <v>4</v>
      </c>
      <c r="BU566" s="107">
        <f t="shared" si="440"/>
        <v>4</v>
      </c>
      <c r="BV566" s="108">
        <f t="shared" si="436"/>
        <v>1223.7983560411221</v>
      </c>
      <c r="BW566" s="109">
        <f t="shared" si="442"/>
        <v>4895.1934241644885</v>
      </c>
      <c r="BX566" s="112">
        <f t="shared" si="437"/>
        <v>11.51685393258427</v>
      </c>
      <c r="BY566" s="111">
        <f t="shared" si="438"/>
        <v>425.04606317135557</v>
      </c>
      <c r="BZ566" s="1018"/>
      <c r="CA566" s="88"/>
      <c r="CB566" s="88"/>
      <c r="CC566" s="89"/>
      <c r="CD566" s="89"/>
      <c r="CE566" s="89"/>
      <c r="CF566" s="89"/>
      <c r="CG566" s="89"/>
      <c r="CH566" s="89"/>
      <c r="CI566" s="89"/>
      <c r="CJ566" s="89"/>
      <c r="CK566" s="89"/>
      <c r="CL566" s="89"/>
      <c r="CM566" s="89"/>
      <c r="CN566" s="89"/>
      <c r="CO566" s="89"/>
      <c r="CP566" s="89"/>
      <c r="CQ566" s="89"/>
      <c r="CR566" s="89"/>
      <c r="CS566" s="89"/>
      <c r="CT566" s="89"/>
    </row>
    <row r="567" spans="1:98" ht="15.75" customHeight="1">
      <c r="A567" s="1018"/>
      <c r="B567" s="1016" t="s">
        <v>181</v>
      </c>
      <c r="C567" s="1009"/>
      <c r="D567" s="1010"/>
      <c r="E567" s="112">
        <v>0</v>
      </c>
      <c r="F567" s="107">
        <f>'Cél.por tricoma'!$EB$20</f>
        <v>19.5</v>
      </c>
      <c r="G567" s="107">
        <f t="shared" si="406"/>
        <v>0</v>
      </c>
      <c r="H567" s="108">
        <f t="shared" si="407"/>
        <v>1631.731141388163</v>
      </c>
      <c r="I567" s="109">
        <f t="shared" si="408"/>
        <v>0</v>
      </c>
      <c r="J567" s="110">
        <f t="shared" si="409"/>
        <v>16.630769230769232</v>
      </c>
      <c r="K567" s="111">
        <f t="shared" si="410"/>
        <v>0</v>
      </c>
      <c r="L567" s="86"/>
      <c r="M567" s="1016" t="s">
        <v>181</v>
      </c>
      <c r="N567" s="1009"/>
      <c r="O567" s="1010"/>
      <c r="P567" s="112">
        <v>10</v>
      </c>
      <c r="Q567" s="107">
        <f t="shared" si="443"/>
        <v>19.285714285714285</v>
      </c>
      <c r="R567" s="107">
        <f t="shared" si="411"/>
        <v>192.85714285714283</v>
      </c>
      <c r="S567" s="108">
        <f t="shared" si="412"/>
        <v>1631.731141388163</v>
      </c>
      <c r="T567" s="109">
        <f t="shared" si="413"/>
        <v>314691.00583914568</v>
      </c>
      <c r="U567" s="110">
        <f t="shared" si="414"/>
        <v>12.941176470588236</v>
      </c>
      <c r="V567" s="111">
        <f t="shared" si="415"/>
        <v>24317.032269388528</v>
      </c>
      <c r="W567" s="88"/>
      <c r="X567" s="1016" t="s">
        <v>181</v>
      </c>
      <c r="Y567" s="1009"/>
      <c r="Z567" s="1010"/>
      <c r="AA567" s="112">
        <v>10</v>
      </c>
      <c r="AB567" s="107">
        <f t="shared" si="444"/>
        <v>21.444444444444443</v>
      </c>
      <c r="AC567" s="107">
        <f t="shared" si="416"/>
        <v>214.44444444444443</v>
      </c>
      <c r="AD567" s="108">
        <f t="shared" si="417"/>
        <v>1631.731141388163</v>
      </c>
      <c r="AE567" s="109">
        <f t="shared" si="418"/>
        <v>349915.67809768382</v>
      </c>
      <c r="AF567" s="110">
        <f t="shared" si="419"/>
        <v>10.95</v>
      </c>
      <c r="AG567" s="111">
        <f t="shared" si="420"/>
        <v>31955.769689286197</v>
      </c>
      <c r="AH567" s="88"/>
      <c r="AI567" s="1016" t="s">
        <v>181</v>
      </c>
      <c r="AJ567" s="1009"/>
      <c r="AK567" s="1010"/>
      <c r="AL567" s="112">
        <v>5</v>
      </c>
      <c r="AM567" s="107">
        <f t="shared" si="445"/>
        <v>18.75</v>
      </c>
      <c r="AN567" s="107">
        <f t="shared" si="421"/>
        <v>93.75</v>
      </c>
      <c r="AO567" s="108">
        <f t="shared" si="422"/>
        <v>1631.731141388163</v>
      </c>
      <c r="AP567" s="109">
        <f t="shared" si="423"/>
        <v>152974.79450514028</v>
      </c>
      <c r="AQ567" s="110">
        <f t="shared" si="424"/>
        <v>12.397727272727273</v>
      </c>
      <c r="AR567" s="111">
        <f t="shared" si="425"/>
        <v>12338.938511871993</v>
      </c>
      <c r="AS567" s="88"/>
      <c r="AT567" s="1016" t="s">
        <v>181</v>
      </c>
      <c r="AU567" s="1009"/>
      <c r="AV567" s="1010"/>
      <c r="AW567" s="112">
        <v>6</v>
      </c>
      <c r="AX567" s="107">
        <f t="shared" si="446"/>
        <v>22.75</v>
      </c>
      <c r="AY567" s="107">
        <f t="shared" si="426"/>
        <v>136.5</v>
      </c>
      <c r="AZ567" s="108">
        <f t="shared" si="427"/>
        <v>1223.7983560411221</v>
      </c>
      <c r="BA567" s="109">
        <f t="shared" si="428"/>
        <v>167048.47559961316</v>
      </c>
      <c r="BB567" s="110">
        <f t="shared" si="429"/>
        <v>14.887323943661972</v>
      </c>
      <c r="BC567" s="111">
        <f t="shared" si="430"/>
        <v>11220.853138668434</v>
      </c>
      <c r="BD567" s="88"/>
      <c r="BE567" s="1016" t="s">
        <v>181</v>
      </c>
      <c r="BF567" s="1009"/>
      <c r="BG567" s="1010"/>
      <c r="BH567" s="112">
        <v>8</v>
      </c>
      <c r="BI567" s="196">
        <f t="shared" si="431"/>
        <v>12.8</v>
      </c>
      <c r="BJ567" s="107">
        <f t="shared" si="439"/>
        <v>102.4</v>
      </c>
      <c r="BK567" s="108">
        <f t="shared" si="432"/>
        <v>1223.7983560411221</v>
      </c>
      <c r="BL567" s="109">
        <f t="shared" si="441"/>
        <v>125316.95165861091</v>
      </c>
      <c r="BM567" s="112">
        <f t="shared" si="433"/>
        <v>9.3418803418803424</v>
      </c>
      <c r="BN567" s="111">
        <f t="shared" si="434"/>
        <v>13414.531879284059</v>
      </c>
      <c r="BO567" s="88"/>
      <c r="BP567" s="1016" t="s">
        <v>181</v>
      </c>
      <c r="BQ567" s="1009"/>
      <c r="BR567" s="1010"/>
      <c r="BS567" s="112">
        <v>4</v>
      </c>
      <c r="BT567" s="196">
        <f t="shared" si="435"/>
        <v>23.857142857142858</v>
      </c>
      <c r="BU567" s="107">
        <f t="shared" si="440"/>
        <v>95.428571428571431</v>
      </c>
      <c r="BV567" s="108">
        <f t="shared" si="436"/>
        <v>1223.7983560411221</v>
      </c>
      <c r="BW567" s="109">
        <f t="shared" si="442"/>
        <v>116785.32883363852</v>
      </c>
      <c r="BX567" s="112">
        <f t="shared" si="437"/>
        <v>11.51685393258427</v>
      </c>
      <c r="BY567" s="111">
        <f t="shared" si="438"/>
        <v>10140.384649945197</v>
      </c>
      <c r="BZ567" s="1018"/>
      <c r="CA567" s="88"/>
      <c r="CB567" s="88"/>
      <c r="CC567" s="89"/>
      <c r="CD567" s="89"/>
      <c r="CE567" s="89"/>
      <c r="CF567" s="89"/>
      <c r="CG567" s="89"/>
      <c r="CH567" s="89"/>
      <c r="CI567" s="89"/>
      <c r="CJ567" s="89"/>
      <c r="CK567" s="89"/>
      <c r="CL567" s="89"/>
      <c r="CM567" s="89"/>
      <c r="CN567" s="89"/>
      <c r="CO567" s="89"/>
      <c r="CP567" s="89"/>
      <c r="CQ567" s="89"/>
      <c r="CR567" s="89"/>
      <c r="CS567" s="89"/>
      <c r="CT567" s="89"/>
    </row>
    <row r="568" spans="1:98" ht="15.75" customHeight="1">
      <c r="A568" s="1018"/>
      <c r="B568" s="1015" t="s">
        <v>261</v>
      </c>
      <c r="C568" s="1009"/>
      <c r="D568" s="1010"/>
      <c r="E568" s="112">
        <v>0</v>
      </c>
      <c r="F568" s="107">
        <f>'Cél.por tricoma'!$EB$21</f>
        <v>6.6333333333333337</v>
      </c>
      <c r="G568" s="107">
        <f t="shared" si="406"/>
        <v>0</v>
      </c>
      <c r="H568" s="108">
        <f t="shared" si="407"/>
        <v>1631.731141388163</v>
      </c>
      <c r="I568" s="109">
        <f t="shared" si="408"/>
        <v>0</v>
      </c>
      <c r="J568" s="110">
        <f t="shared" si="409"/>
        <v>16.630769230769232</v>
      </c>
      <c r="K568" s="111">
        <f t="shared" si="410"/>
        <v>0</v>
      </c>
      <c r="L568" s="86"/>
      <c r="M568" s="1015" t="s">
        <v>261</v>
      </c>
      <c r="N568" s="1009"/>
      <c r="O568" s="1010"/>
      <c r="P568" s="112">
        <v>6</v>
      </c>
      <c r="Q568" s="107">
        <f t="shared" si="443"/>
        <v>7.5333333333333332</v>
      </c>
      <c r="R568" s="107">
        <f t="shared" si="411"/>
        <v>45.2</v>
      </c>
      <c r="S568" s="108">
        <f t="shared" si="412"/>
        <v>1631.731141388163</v>
      </c>
      <c r="T568" s="109">
        <f t="shared" si="413"/>
        <v>73754.24759074497</v>
      </c>
      <c r="U568" s="110">
        <f t="shared" si="414"/>
        <v>12.941176470588236</v>
      </c>
      <c r="V568" s="111">
        <f t="shared" si="415"/>
        <v>5699.1918592848388</v>
      </c>
      <c r="W568" s="88"/>
      <c r="X568" s="1015" t="s">
        <v>261</v>
      </c>
      <c r="Y568" s="1009"/>
      <c r="Z568" s="1010"/>
      <c r="AA568" s="112">
        <v>2</v>
      </c>
      <c r="AB568" s="107">
        <f t="shared" si="444"/>
        <v>8.0666666666666664</v>
      </c>
      <c r="AC568" s="107">
        <f t="shared" si="416"/>
        <v>16.133333333333333</v>
      </c>
      <c r="AD568" s="108">
        <f t="shared" si="417"/>
        <v>1631.731141388163</v>
      </c>
      <c r="AE568" s="109">
        <f t="shared" si="418"/>
        <v>26325.262414395696</v>
      </c>
      <c r="AF568" s="110">
        <f t="shared" si="419"/>
        <v>10.95</v>
      </c>
      <c r="AG568" s="111">
        <f t="shared" si="420"/>
        <v>2404.133553826091</v>
      </c>
      <c r="AH568" s="88"/>
      <c r="AI568" s="1015" t="s">
        <v>261</v>
      </c>
      <c r="AJ568" s="1009"/>
      <c r="AK568" s="1010"/>
      <c r="AL568" s="112">
        <v>5</v>
      </c>
      <c r="AM568" s="107">
        <f t="shared" si="445"/>
        <v>7.2666666666666666</v>
      </c>
      <c r="AN568" s="107">
        <f t="shared" si="421"/>
        <v>36.333333333333336</v>
      </c>
      <c r="AO568" s="108">
        <f t="shared" si="422"/>
        <v>1631.731141388163</v>
      </c>
      <c r="AP568" s="109">
        <f t="shared" si="423"/>
        <v>59286.231470436593</v>
      </c>
      <c r="AQ568" s="110">
        <f t="shared" si="424"/>
        <v>12.397727272727273</v>
      </c>
      <c r="AR568" s="111">
        <f t="shared" si="425"/>
        <v>4782.0241699343906</v>
      </c>
      <c r="AS568" s="88"/>
      <c r="AT568" s="1015" t="s">
        <v>261</v>
      </c>
      <c r="AU568" s="1009"/>
      <c r="AV568" s="1010"/>
      <c r="AW568" s="112">
        <v>1</v>
      </c>
      <c r="AX568" s="107">
        <f t="shared" si="446"/>
        <v>5.8666666666666663</v>
      </c>
      <c r="AY568" s="107">
        <f t="shared" si="426"/>
        <v>5.8666666666666663</v>
      </c>
      <c r="AZ568" s="108">
        <f t="shared" si="427"/>
        <v>1223.7983560411221</v>
      </c>
      <c r="BA568" s="109">
        <f t="shared" si="428"/>
        <v>7179.6170221079165</v>
      </c>
      <c r="BB568" s="110">
        <f t="shared" si="429"/>
        <v>14.887323943661972</v>
      </c>
      <c r="BC568" s="111">
        <f t="shared" si="430"/>
        <v>482.26377348123185</v>
      </c>
      <c r="BD568" s="88"/>
      <c r="BE568" s="1015" t="s">
        <v>261</v>
      </c>
      <c r="BF568" s="1009"/>
      <c r="BG568" s="1010"/>
      <c r="BH568" s="112">
        <v>1</v>
      </c>
      <c r="BI568" s="196">
        <f t="shared" si="431"/>
        <v>6.5652173913043477</v>
      </c>
      <c r="BJ568" s="107">
        <f t="shared" si="439"/>
        <v>6.5652173913043477</v>
      </c>
      <c r="BK568" s="108">
        <f t="shared" si="432"/>
        <v>1223.7983560411221</v>
      </c>
      <c r="BL568" s="109">
        <f t="shared" si="441"/>
        <v>8034.5022505308452</v>
      </c>
      <c r="BM568" s="112">
        <f t="shared" si="433"/>
        <v>9.3418803418803424</v>
      </c>
      <c r="BN568" s="111">
        <f t="shared" si="434"/>
        <v>860.05193349689739</v>
      </c>
      <c r="BO568" s="88"/>
      <c r="BP568" s="1016" t="s">
        <v>261</v>
      </c>
      <c r="BQ568" s="1009"/>
      <c r="BR568" s="1010"/>
      <c r="BS568" s="112">
        <v>2</v>
      </c>
      <c r="BT568" s="196">
        <f t="shared" si="435"/>
        <v>4.666666666666667</v>
      </c>
      <c r="BU568" s="107">
        <f t="shared" si="440"/>
        <v>9.3333333333333339</v>
      </c>
      <c r="BV568" s="108">
        <f t="shared" si="436"/>
        <v>1223.7983560411221</v>
      </c>
      <c r="BW568" s="109">
        <f t="shared" si="442"/>
        <v>11422.117989717141</v>
      </c>
      <c r="BX568" s="112">
        <f t="shared" si="437"/>
        <v>11.51685393258427</v>
      </c>
      <c r="BY568" s="111">
        <f t="shared" si="438"/>
        <v>991.77414739982964</v>
      </c>
      <c r="BZ568" s="1018"/>
      <c r="CA568" s="88"/>
      <c r="CB568" s="88"/>
      <c r="CC568" s="89"/>
      <c r="CD568" s="89"/>
      <c r="CE568" s="89"/>
      <c r="CF568" s="89"/>
      <c r="CG568" s="89"/>
      <c r="CH568" s="89"/>
      <c r="CI568" s="89"/>
      <c r="CJ568" s="89"/>
      <c r="CK568" s="89"/>
      <c r="CL568" s="89"/>
      <c r="CM568" s="89"/>
      <c r="CN568" s="89"/>
      <c r="CO568" s="89"/>
      <c r="CP568" s="89"/>
      <c r="CQ568" s="89"/>
      <c r="CR568" s="89"/>
      <c r="CS568" s="89"/>
      <c r="CT568" s="89"/>
    </row>
    <row r="569" spans="1:98" ht="15.75" customHeight="1">
      <c r="A569" s="1018"/>
      <c r="B569" s="1016" t="s">
        <v>190</v>
      </c>
      <c r="C569" s="1009"/>
      <c r="D569" s="1010"/>
      <c r="E569" s="112">
        <v>3</v>
      </c>
      <c r="F569" s="107">
        <f>'Cél.por tricoma'!$EB$22</f>
        <v>24.666666666666668</v>
      </c>
      <c r="G569" s="107">
        <f t="shared" si="406"/>
        <v>74</v>
      </c>
      <c r="H569" s="108">
        <f t="shared" si="407"/>
        <v>1631.731141388163</v>
      </c>
      <c r="I569" s="109">
        <f t="shared" si="408"/>
        <v>120748.10446272406</v>
      </c>
      <c r="J569" s="110">
        <f t="shared" si="409"/>
        <v>16.630769230769232</v>
      </c>
      <c r="K569" s="111">
        <f t="shared" si="410"/>
        <v>7260.524320145295</v>
      </c>
      <c r="L569" s="86"/>
      <c r="M569" s="1016" t="s">
        <v>190</v>
      </c>
      <c r="N569" s="1009"/>
      <c r="O569" s="1010"/>
      <c r="P569" s="112">
        <v>4</v>
      </c>
      <c r="Q569" s="107">
        <f t="shared" si="443"/>
        <v>14.5</v>
      </c>
      <c r="R569" s="107">
        <f t="shared" si="411"/>
        <v>58</v>
      </c>
      <c r="S569" s="108">
        <f t="shared" si="412"/>
        <v>1631.731141388163</v>
      </c>
      <c r="T569" s="109">
        <f t="shared" si="413"/>
        <v>94640.406200513447</v>
      </c>
      <c r="U569" s="110">
        <f t="shared" si="414"/>
        <v>12.941176470588236</v>
      </c>
      <c r="V569" s="111">
        <f t="shared" si="415"/>
        <v>7313.1222973124022</v>
      </c>
      <c r="W569" s="88"/>
      <c r="X569" s="1016" t="s">
        <v>190</v>
      </c>
      <c r="Y569" s="1009"/>
      <c r="Z569" s="1010"/>
      <c r="AA569" s="112">
        <v>5</v>
      </c>
      <c r="AB569" s="107">
        <f t="shared" si="444"/>
        <v>23.5</v>
      </c>
      <c r="AC569" s="107">
        <f t="shared" si="416"/>
        <v>117.5</v>
      </c>
      <c r="AD569" s="108">
        <f t="shared" si="417"/>
        <v>1631.731141388163</v>
      </c>
      <c r="AE569" s="109">
        <f t="shared" si="418"/>
        <v>191728.40911310914</v>
      </c>
      <c r="AF569" s="110">
        <f t="shared" si="419"/>
        <v>10.95</v>
      </c>
      <c r="AG569" s="111">
        <f t="shared" si="420"/>
        <v>17509.44375462184</v>
      </c>
      <c r="AH569" s="88"/>
      <c r="AI569" s="1016" t="s">
        <v>190</v>
      </c>
      <c r="AJ569" s="1009"/>
      <c r="AK569" s="1010"/>
      <c r="AL569" s="112">
        <v>4</v>
      </c>
      <c r="AM569" s="107">
        <f t="shared" si="445"/>
        <v>12.7</v>
      </c>
      <c r="AN569" s="107">
        <f t="shared" si="421"/>
        <v>50.8</v>
      </c>
      <c r="AO569" s="108">
        <f t="shared" si="422"/>
        <v>1631.731141388163</v>
      </c>
      <c r="AP569" s="109">
        <f t="shared" si="423"/>
        <v>82891.941982518678</v>
      </c>
      <c r="AQ569" s="110">
        <f t="shared" si="424"/>
        <v>12.397727272727273</v>
      </c>
      <c r="AR569" s="111">
        <f t="shared" si="425"/>
        <v>6686.0594816330367</v>
      </c>
      <c r="AS569" s="88"/>
      <c r="AT569" s="1016" t="s">
        <v>190</v>
      </c>
      <c r="AU569" s="1009"/>
      <c r="AV569" s="1010"/>
      <c r="AW569" s="112">
        <v>3</v>
      </c>
      <c r="AX569" s="107">
        <f t="shared" si="446"/>
        <v>19.899999999999999</v>
      </c>
      <c r="AY569" s="107">
        <f t="shared" si="426"/>
        <v>59.699999999999996</v>
      </c>
      <c r="AZ569" s="108">
        <f t="shared" si="427"/>
        <v>1223.7983560411221</v>
      </c>
      <c r="BA569" s="109">
        <f t="shared" si="428"/>
        <v>73060.761855654986</v>
      </c>
      <c r="BB569" s="110">
        <f t="shared" si="429"/>
        <v>14.887323943661972</v>
      </c>
      <c r="BC569" s="111">
        <f t="shared" si="430"/>
        <v>4907.5819221868533</v>
      </c>
      <c r="BD569" s="88"/>
      <c r="BE569" s="1016" t="s">
        <v>190</v>
      </c>
      <c r="BF569" s="1009"/>
      <c r="BG569" s="1010"/>
      <c r="BH569" s="112">
        <v>3</v>
      </c>
      <c r="BI569" s="196">
        <f t="shared" si="431"/>
        <v>28.466666666666665</v>
      </c>
      <c r="BJ569" s="107">
        <f t="shared" si="439"/>
        <v>85.399999999999991</v>
      </c>
      <c r="BK569" s="108">
        <f t="shared" si="432"/>
        <v>1223.7983560411221</v>
      </c>
      <c r="BL569" s="109">
        <f t="shared" si="441"/>
        <v>104512.37960591182</v>
      </c>
      <c r="BM569" s="112">
        <f t="shared" si="433"/>
        <v>9.3418803418803424</v>
      </c>
      <c r="BN569" s="111">
        <f t="shared" si="434"/>
        <v>11187.50998526229</v>
      </c>
      <c r="BO569" s="88"/>
      <c r="BP569" s="1016" t="s">
        <v>190</v>
      </c>
      <c r="BQ569" s="1009"/>
      <c r="BR569" s="1010"/>
      <c r="BS569" s="112">
        <v>2</v>
      </c>
      <c r="BT569" s="196">
        <f t="shared" si="435"/>
        <v>14.4</v>
      </c>
      <c r="BU569" s="107">
        <f t="shared" si="440"/>
        <v>28.8</v>
      </c>
      <c r="BV569" s="108">
        <f t="shared" si="436"/>
        <v>1223.7983560411221</v>
      </c>
      <c r="BW569" s="109">
        <f t="shared" si="442"/>
        <v>35245.392653984316</v>
      </c>
      <c r="BX569" s="112">
        <f t="shared" si="437"/>
        <v>11.51685393258427</v>
      </c>
      <c r="BY569" s="111">
        <f t="shared" si="438"/>
        <v>3060.3316548337598</v>
      </c>
      <c r="BZ569" s="1018"/>
      <c r="CA569" s="88"/>
      <c r="CB569" s="88"/>
      <c r="CC569" s="89"/>
      <c r="CD569" s="89"/>
      <c r="CE569" s="89"/>
      <c r="CF569" s="89"/>
      <c r="CG569" s="89"/>
      <c r="CH569" s="89"/>
      <c r="CI569" s="89"/>
      <c r="CJ569" s="89"/>
      <c r="CK569" s="89"/>
      <c r="CL569" s="89"/>
      <c r="CM569" s="89"/>
      <c r="CN569" s="89"/>
      <c r="CO569" s="89"/>
      <c r="CP569" s="89"/>
      <c r="CQ569" s="89"/>
      <c r="CR569" s="89"/>
      <c r="CS569" s="89"/>
      <c r="CT569" s="89"/>
    </row>
    <row r="570" spans="1:98" ht="15.75" customHeight="1">
      <c r="A570" s="1018"/>
      <c r="B570" s="1016" t="s">
        <v>83</v>
      </c>
      <c r="C570" s="1009"/>
      <c r="D570" s="1010"/>
      <c r="E570" s="112">
        <v>3</v>
      </c>
      <c r="F570" s="198">
        <v>1</v>
      </c>
      <c r="G570" s="107">
        <f t="shared" si="406"/>
        <v>3</v>
      </c>
      <c r="H570" s="108">
        <f t="shared" si="407"/>
        <v>1631.731141388163</v>
      </c>
      <c r="I570" s="109">
        <f t="shared" si="408"/>
        <v>4895.1934241644885</v>
      </c>
      <c r="J570" s="110">
        <f t="shared" si="409"/>
        <v>16.630769230769232</v>
      </c>
      <c r="K570" s="111">
        <f t="shared" si="410"/>
        <v>294.34558054643082</v>
      </c>
      <c r="L570" s="86"/>
      <c r="M570" s="1016" t="s">
        <v>83</v>
      </c>
      <c r="N570" s="1009"/>
      <c r="O570" s="1010"/>
      <c r="P570" s="112">
        <v>0</v>
      </c>
      <c r="Q570" s="198">
        <f t="shared" si="443"/>
        <v>1</v>
      </c>
      <c r="R570" s="107">
        <f t="shared" si="411"/>
        <v>0</v>
      </c>
      <c r="S570" s="108">
        <f t="shared" si="412"/>
        <v>1631.731141388163</v>
      </c>
      <c r="T570" s="109">
        <f t="shared" si="413"/>
        <v>0</v>
      </c>
      <c r="U570" s="110">
        <f t="shared" si="414"/>
        <v>12.941176470588236</v>
      </c>
      <c r="V570" s="111">
        <f t="shared" si="415"/>
        <v>0</v>
      </c>
      <c r="W570" s="88"/>
      <c r="X570" s="1016" t="s">
        <v>83</v>
      </c>
      <c r="Y570" s="1009"/>
      <c r="Z570" s="1010"/>
      <c r="AA570" s="112">
        <v>1</v>
      </c>
      <c r="AB570" s="198">
        <f t="shared" si="444"/>
        <v>1</v>
      </c>
      <c r="AC570" s="107">
        <f t="shared" si="416"/>
        <v>1</v>
      </c>
      <c r="AD570" s="108">
        <f t="shared" si="417"/>
        <v>1631.731141388163</v>
      </c>
      <c r="AE570" s="109">
        <f t="shared" si="418"/>
        <v>1631.731141388163</v>
      </c>
      <c r="AF570" s="110">
        <f t="shared" si="419"/>
        <v>10.95</v>
      </c>
      <c r="AG570" s="111">
        <f t="shared" si="420"/>
        <v>149.01654259252632</v>
      </c>
      <c r="AH570" s="88"/>
      <c r="AI570" s="1016" t="s">
        <v>83</v>
      </c>
      <c r="AJ570" s="1009"/>
      <c r="AK570" s="1010"/>
      <c r="AL570" s="112">
        <v>2</v>
      </c>
      <c r="AM570" s="198">
        <f t="shared" si="445"/>
        <v>1</v>
      </c>
      <c r="AN570" s="107">
        <f t="shared" si="421"/>
        <v>2</v>
      </c>
      <c r="AO570" s="108">
        <f t="shared" si="422"/>
        <v>1631.731141388163</v>
      </c>
      <c r="AP570" s="109">
        <f t="shared" si="423"/>
        <v>3263.462282776326</v>
      </c>
      <c r="AQ570" s="110">
        <f t="shared" si="424"/>
        <v>12.397727272727273</v>
      </c>
      <c r="AR570" s="111">
        <f t="shared" si="425"/>
        <v>263.23068825326919</v>
      </c>
      <c r="AS570" s="88"/>
      <c r="AT570" s="1016" t="s">
        <v>83</v>
      </c>
      <c r="AU570" s="1009"/>
      <c r="AV570" s="1010"/>
      <c r="AW570" s="112">
        <v>0</v>
      </c>
      <c r="AX570" s="198">
        <f t="shared" si="446"/>
        <v>1</v>
      </c>
      <c r="AY570" s="107">
        <f t="shared" si="426"/>
        <v>0</v>
      </c>
      <c r="AZ570" s="108">
        <f t="shared" si="427"/>
        <v>1223.7983560411221</v>
      </c>
      <c r="BA570" s="109">
        <f t="shared" si="428"/>
        <v>0</v>
      </c>
      <c r="BB570" s="110">
        <f t="shared" si="429"/>
        <v>14.887323943661972</v>
      </c>
      <c r="BC570" s="111">
        <f t="shared" si="430"/>
        <v>0</v>
      </c>
      <c r="BD570" s="88"/>
      <c r="BE570" s="1016" t="s">
        <v>83</v>
      </c>
      <c r="BF570" s="1009"/>
      <c r="BG570" s="1010"/>
      <c r="BH570" s="112">
        <v>0</v>
      </c>
      <c r="BI570" s="196">
        <f t="shared" si="431"/>
        <v>1</v>
      </c>
      <c r="BJ570" s="107">
        <f t="shared" si="439"/>
        <v>0</v>
      </c>
      <c r="BK570" s="108">
        <f t="shared" si="432"/>
        <v>1223.7983560411221</v>
      </c>
      <c r="BL570" s="109">
        <f t="shared" si="441"/>
        <v>0</v>
      </c>
      <c r="BM570" s="112">
        <f t="shared" si="433"/>
        <v>9.3418803418803424</v>
      </c>
      <c r="BN570" s="111">
        <f t="shared" si="434"/>
        <v>0</v>
      </c>
      <c r="BO570" s="88"/>
      <c r="BP570" s="1016" t="s">
        <v>83</v>
      </c>
      <c r="BQ570" s="1009"/>
      <c r="BR570" s="1010"/>
      <c r="BS570" s="112">
        <v>0</v>
      </c>
      <c r="BT570" s="196">
        <f t="shared" si="435"/>
        <v>1</v>
      </c>
      <c r="BU570" s="107">
        <f t="shared" si="440"/>
        <v>0</v>
      </c>
      <c r="BV570" s="108">
        <f t="shared" si="436"/>
        <v>1223.7983560411221</v>
      </c>
      <c r="BW570" s="109">
        <f t="shared" si="442"/>
        <v>0</v>
      </c>
      <c r="BX570" s="112">
        <f t="shared" si="437"/>
        <v>11.51685393258427</v>
      </c>
      <c r="BY570" s="111">
        <f t="shared" si="438"/>
        <v>0</v>
      </c>
      <c r="BZ570" s="1018"/>
      <c r="CA570" s="88"/>
      <c r="CB570" s="88"/>
      <c r="CC570" s="89"/>
      <c r="CD570" s="89"/>
      <c r="CE570" s="89"/>
      <c r="CF570" s="89"/>
      <c r="CG570" s="89"/>
      <c r="CH570" s="89"/>
      <c r="CI570" s="89"/>
      <c r="CJ570" s="89"/>
      <c r="CK570" s="89"/>
      <c r="CL570" s="89"/>
      <c r="CM570" s="89"/>
      <c r="CN570" s="89"/>
      <c r="CO570" s="89"/>
      <c r="CP570" s="89"/>
      <c r="CQ570" s="89"/>
      <c r="CR570" s="89"/>
      <c r="CS570" s="89"/>
      <c r="CT570" s="89"/>
    </row>
    <row r="571" spans="1:98" ht="15.75" customHeight="1">
      <c r="A571" s="1018"/>
      <c r="B571" s="1016" t="s">
        <v>192</v>
      </c>
      <c r="C571" s="1009"/>
      <c r="D571" s="1010"/>
      <c r="E571" s="112">
        <v>0</v>
      </c>
      <c r="F571" s="199">
        <f>'Cél.por tricoma'!$EB$24</f>
        <v>7</v>
      </c>
      <c r="G571" s="107">
        <f t="shared" si="406"/>
        <v>0</v>
      </c>
      <c r="H571" s="108">
        <f t="shared" si="407"/>
        <v>1631.731141388163</v>
      </c>
      <c r="I571" s="109">
        <f t="shared" si="408"/>
        <v>0</v>
      </c>
      <c r="J571" s="110">
        <f t="shared" si="409"/>
        <v>16.630769230769232</v>
      </c>
      <c r="K571" s="111">
        <f t="shared" si="410"/>
        <v>0</v>
      </c>
      <c r="L571" s="86"/>
      <c r="M571" s="1016" t="s">
        <v>192</v>
      </c>
      <c r="N571" s="1009"/>
      <c r="O571" s="1010"/>
      <c r="P571" s="112">
        <v>2</v>
      </c>
      <c r="Q571" s="199">
        <f t="shared" si="443"/>
        <v>5.666666666666667</v>
      </c>
      <c r="R571" s="107">
        <f t="shared" si="411"/>
        <v>11.333333333333334</v>
      </c>
      <c r="S571" s="108">
        <f t="shared" si="412"/>
        <v>1631.731141388163</v>
      </c>
      <c r="T571" s="109">
        <f t="shared" si="413"/>
        <v>18492.952935732515</v>
      </c>
      <c r="U571" s="110">
        <f t="shared" si="414"/>
        <v>12.941176470588236</v>
      </c>
      <c r="V571" s="111">
        <f t="shared" si="415"/>
        <v>1429.0009086702398</v>
      </c>
      <c r="W571" s="88"/>
      <c r="X571" s="1016" t="s">
        <v>192</v>
      </c>
      <c r="Y571" s="1009"/>
      <c r="Z571" s="1010"/>
      <c r="AA571" s="112">
        <v>3</v>
      </c>
      <c r="AB571" s="199">
        <f t="shared" si="444"/>
        <v>5.5714285714285712</v>
      </c>
      <c r="AC571" s="107">
        <f t="shared" si="416"/>
        <v>16.714285714285715</v>
      </c>
      <c r="AD571" s="108">
        <f t="shared" si="417"/>
        <v>1631.731141388163</v>
      </c>
      <c r="AE571" s="109">
        <f t="shared" si="418"/>
        <v>27273.220506059297</v>
      </c>
      <c r="AF571" s="110">
        <f t="shared" si="419"/>
        <v>10.95</v>
      </c>
      <c r="AG571" s="111">
        <f t="shared" si="420"/>
        <v>2490.7050690465112</v>
      </c>
      <c r="AH571" s="88"/>
      <c r="AI571" s="1016" t="s">
        <v>192</v>
      </c>
      <c r="AJ571" s="1009"/>
      <c r="AK571" s="1010"/>
      <c r="AL571" s="112">
        <v>8</v>
      </c>
      <c r="AM571" s="199">
        <f t="shared" si="445"/>
        <v>4.4545454545454541</v>
      </c>
      <c r="AN571" s="107">
        <f t="shared" si="421"/>
        <v>35.636363636363633</v>
      </c>
      <c r="AO571" s="108">
        <f t="shared" si="422"/>
        <v>1631.731141388163</v>
      </c>
      <c r="AP571" s="109">
        <f t="shared" si="423"/>
        <v>58148.964311287258</v>
      </c>
      <c r="AQ571" s="110">
        <f t="shared" si="424"/>
        <v>12.397727272727273</v>
      </c>
      <c r="AR571" s="111">
        <f t="shared" si="425"/>
        <v>4690.2922634218867</v>
      </c>
      <c r="AS571" s="88"/>
      <c r="AT571" s="1016" t="s">
        <v>192</v>
      </c>
      <c r="AU571" s="1009"/>
      <c r="AV571" s="1010"/>
      <c r="AW571" s="112">
        <v>0</v>
      </c>
      <c r="AX571" s="199">
        <f t="shared" si="446"/>
        <v>0</v>
      </c>
      <c r="AY571" s="107">
        <f t="shared" si="426"/>
        <v>0</v>
      </c>
      <c r="AZ571" s="108">
        <f t="shared" si="427"/>
        <v>1223.7983560411221</v>
      </c>
      <c r="BA571" s="109">
        <f t="shared" si="428"/>
        <v>0</v>
      </c>
      <c r="BB571" s="110">
        <f t="shared" si="429"/>
        <v>14.887323943661972</v>
      </c>
      <c r="BC571" s="111">
        <f t="shared" si="430"/>
        <v>0</v>
      </c>
      <c r="BD571" s="88"/>
      <c r="BE571" s="1016" t="s">
        <v>192</v>
      </c>
      <c r="BF571" s="1009"/>
      <c r="BG571" s="1010"/>
      <c r="BH571" s="112">
        <v>0</v>
      </c>
      <c r="BI571" s="196">
        <f t="shared" si="431"/>
        <v>3.6666666666666665</v>
      </c>
      <c r="BJ571" s="107">
        <f t="shared" si="439"/>
        <v>0</v>
      </c>
      <c r="BK571" s="108">
        <f t="shared" si="432"/>
        <v>1223.7983560411221</v>
      </c>
      <c r="BL571" s="109">
        <f t="shared" si="441"/>
        <v>0</v>
      </c>
      <c r="BM571" s="112">
        <f t="shared" si="433"/>
        <v>9.3418803418803424</v>
      </c>
      <c r="BN571" s="111">
        <f t="shared" si="434"/>
        <v>0</v>
      </c>
      <c r="BO571" s="88"/>
      <c r="BP571" s="1016" t="s">
        <v>192</v>
      </c>
      <c r="BQ571" s="1009"/>
      <c r="BR571" s="1010"/>
      <c r="BS571" s="112">
        <v>2</v>
      </c>
      <c r="BT571" s="196">
        <f t="shared" si="435"/>
        <v>4.333333333333333</v>
      </c>
      <c r="BU571" s="107">
        <f t="shared" si="440"/>
        <v>8.6666666666666661</v>
      </c>
      <c r="BV571" s="108">
        <f t="shared" si="436"/>
        <v>1223.7983560411221</v>
      </c>
      <c r="BW571" s="109">
        <f t="shared" si="442"/>
        <v>10606.252419023058</v>
      </c>
      <c r="BX571" s="112">
        <f t="shared" si="437"/>
        <v>11.51685393258427</v>
      </c>
      <c r="BY571" s="111">
        <f t="shared" si="438"/>
        <v>920.93313687127034</v>
      </c>
      <c r="BZ571" s="1018"/>
      <c r="CA571" s="88"/>
      <c r="CB571" s="88"/>
      <c r="CC571" s="89"/>
      <c r="CD571" s="89"/>
      <c r="CE571" s="89"/>
      <c r="CF571" s="89"/>
      <c r="CG571" s="89"/>
      <c r="CH571" s="89"/>
      <c r="CI571" s="89"/>
      <c r="CJ571" s="89"/>
      <c r="CK571" s="89"/>
      <c r="CL571" s="89"/>
      <c r="CM571" s="89"/>
      <c r="CN571" s="89"/>
      <c r="CO571" s="89"/>
      <c r="CP571" s="89"/>
      <c r="CQ571" s="89"/>
      <c r="CR571" s="89"/>
      <c r="CS571" s="89"/>
      <c r="CT571" s="89"/>
    </row>
    <row r="572" spans="1:98" ht="15.75" customHeight="1">
      <c r="A572" s="1018"/>
      <c r="B572" s="1016" t="s">
        <v>94</v>
      </c>
      <c r="C572" s="1009"/>
      <c r="D572" s="1010"/>
      <c r="E572" s="112">
        <v>0</v>
      </c>
      <c r="F572" s="198">
        <v>1</v>
      </c>
      <c r="G572" s="107">
        <f t="shared" si="406"/>
        <v>0</v>
      </c>
      <c r="H572" s="108">
        <f t="shared" si="407"/>
        <v>1631.731141388163</v>
      </c>
      <c r="I572" s="109">
        <f t="shared" si="408"/>
        <v>0</v>
      </c>
      <c r="J572" s="110">
        <f t="shared" si="409"/>
        <v>16.630769230769232</v>
      </c>
      <c r="K572" s="111">
        <f t="shared" si="410"/>
        <v>0</v>
      </c>
      <c r="L572" s="86"/>
      <c r="M572" s="1016" t="s">
        <v>94</v>
      </c>
      <c r="N572" s="1009"/>
      <c r="O572" s="1010"/>
      <c r="P572" s="112">
        <v>30</v>
      </c>
      <c r="Q572" s="198">
        <f t="shared" si="443"/>
        <v>1</v>
      </c>
      <c r="R572" s="107">
        <f t="shared" si="411"/>
        <v>30</v>
      </c>
      <c r="S572" s="108">
        <f t="shared" si="412"/>
        <v>1631.731141388163</v>
      </c>
      <c r="T572" s="109">
        <f t="shared" si="413"/>
        <v>48951.934241644893</v>
      </c>
      <c r="U572" s="110">
        <f t="shared" si="414"/>
        <v>12.941176470588236</v>
      </c>
      <c r="V572" s="111">
        <f t="shared" si="415"/>
        <v>3782.6494641271051</v>
      </c>
      <c r="W572" s="88"/>
      <c r="X572" s="1016" t="s">
        <v>94</v>
      </c>
      <c r="Y572" s="1009"/>
      <c r="Z572" s="1010"/>
      <c r="AA572" s="112">
        <v>40</v>
      </c>
      <c r="AB572" s="198">
        <f t="shared" si="444"/>
        <v>1</v>
      </c>
      <c r="AC572" s="107">
        <f t="shared" si="416"/>
        <v>40</v>
      </c>
      <c r="AD572" s="108">
        <f t="shared" si="417"/>
        <v>1631.731141388163</v>
      </c>
      <c r="AE572" s="109">
        <f t="shared" si="418"/>
        <v>65269.245655526523</v>
      </c>
      <c r="AF572" s="110">
        <f t="shared" si="419"/>
        <v>10.95</v>
      </c>
      <c r="AG572" s="111">
        <f t="shared" si="420"/>
        <v>5960.6617037010528</v>
      </c>
      <c r="AH572" s="88"/>
      <c r="AI572" s="1016" t="s">
        <v>94</v>
      </c>
      <c r="AJ572" s="1009"/>
      <c r="AK572" s="1010"/>
      <c r="AL572" s="112">
        <v>48</v>
      </c>
      <c r="AM572" s="198">
        <f t="shared" si="445"/>
        <v>1</v>
      </c>
      <c r="AN572" s="107">
        <f t="shared" si="421"/>
        <v>48</v>
      </c>
      <c r="AO572" s="108">
        <f t="shared" si="422"/>
        <v>1631.731141388163</v>
      </c>
      <c r="AP572" s="109">
        <f t="shared" si="423"/>
        <v>78323.094786631817</v>
      </c>
      <c r="AQ572" s="110">
        <f t="shared" si="424"/>
        <v>12.397727272727273</v>
      </c>
      <c r="AR572" s="111">
        <f t="shared" si="425"/>
        <v>6317.5365180784593</v>
      </c>
      <c r="AS572" s="88"/>
      <c r="AT572" s="1016" t="s">
        <v>94</v>
      </c>
      <c r="AU572" s="1009"/>
      <c r="AV572" s="1010"/>
      <c r="AW572" s="112">
        <v>36</v>
      </c>
      <c r="AX572" s="198">
        <f t="shared" si="446"/>
        <v>1</v>
      </c>
      <c r="AY572" s="107">
        <f t="shared" si="426"/>
        <v>36</v>
      </c>
      <c r="AZ572" s="108">
        <f t="shared" si="427"/>
        <v>1223.7983560411221</v>
      </c>
      <c r="BA572" s="109">
        <f t="shared" si="428"/>
        <v>44056.7408174804</v>
      </c>
      <c r="BB572" s="110">
        <f t="shared" si="429"/>
        <v>14.887323943661972</v>
      </c>
      <c r="BC572" s="111">
        <f t="shared" si="430"/>
        <v>2959.3458827257414</v>
      </c>
      <c r="BD572" s="88"/>
      <c r="BE572" s="1059" t="s">
        <v>94</v>
      </c>
      <c r="BF572" s="1009"/>
      <c r="BG572" s="1010"/>
      <c r="BH572" s="112">
        <v>10</v>
      </c>
      <c r="BI572" s="200">
        <v>1</v>
      </c>
      <c r="BJ572" s="107">
        <f t="shared" si="439"/>
        <v>10</v>
      </c>
      <c r="BK572" s="108">
        <f t="shared" si="432"/>
        <v>1223.7983560411221</v>
      </c>
      <c r="BL572" s="109">
        <f t="shared" si="441"/>
        <v>12237.983560411221</v>
      </c>
      <c r="BM572" s="112">
        <f t="shared" si="433"/>
        <v>9.3418803418803424</v>
      </c>
      <c r="BN572" s="111">
        <f t="shared" si="434"/>
        <v>1310.0128788363338</v>
      </c>
      <c r="BO572" s="88"/>
      <c r="BP572" s="1016" t="s">
        <v>94</v>
      </c>
      <c r="BQ572" s="1009"/>
      <c r="BR572" s="1010"/>
      <c r="BS572" s="112">
        <v>13</v>
      </c>
      <c r="BT572" s="196">
        <f t="shared" si="435"/>
        <v>1</v>
      </c>
      <c r="BU572" s="107">
        <f t="shared" si="440"/>
        <v>13</v>
      </c>
      <c r="BV572" s="108">
        <f t="shared" si="436"/>
        <v>1223.7983560411221</v>
      </c>
      <c r="BW572" s="109">
        <f t="shared" si="442"/>
        <v>15909.378628534589</v>
      </c>
      <c r="BX572" s="112">
        <f t="shared" si="437"/>
        <v>11.51685393258427</v>
      </c>
      <c r="BY572" s="111">
        <f t="shared" si="438"/>
        <v>1381.3997053069056</v>
      </c>
      <c r="BZ572" s="1018"/>
      <c r="CA572" s="88"/>
      <c r="CB572" s="88"/>
      <c r="CC572" s="89"/>
      <c r="CD572" s="89"/>
      <c r="CE572" s="89"/>
      <c r="CF572" s="89"/>
      <c r="CG572" s="89"/>
      <c r="CH572" s="89"/>
      <c r="CI572" s="89"/>
      <c r="CJ572" s="89"/>
      <c r="CK572" s="89"/>
      <c r="CL572" s="89"/>
      <c r="CM572" s="89"/>
      <c r="CN572" s="89"/>
      <c r="CO572" s="89"/>
      <c r="CP572" s="89"/>
      <c r="CQ572" s="89"/>
      <c r="CR572" s="89"/>
      <c r="CS572" s="89"/>
      <c r="CT572" s="89"/>
    </row>
    <row r="573" spans="1:98" ht="15.75" customHeight="1">
      <c r="A573" s="1018"/>
      <c r="B573" s="1016" t="s">
        <v>196</v>
      </c>
      <c r="C573" s="1009"/>
      <c r="D573" s="1010"/>
      <c r="E573" s="112">
        <f>2+3+5+12+11</f>
        <v>33</v>
      </c>
      <c r="F573" s="107">
        <f>'Cél.por tricoma'!$EB$26</f>
        <v>26.5</v>
      </c>
      <c r="G573" s="107">
        <f t="shared" si="406"/>
        <v>874.5</v>
      </c>
      <c r="H573" s="108">
        <f t="shared" si="407"/>
        <v>1631.731141388163</v>
      </c>
      <c r="I573" s="109">
        <f t="shared" si="408"/>
        <v>1426948.8831439486</v>
      </c>
      <c r="J573" s="110">
        <f t="shared" si="409"/>
        <v>16.630769230769232</v>
      </c>
      <c r="K573" s="111">
        <f t="shared" si="410"/>
        <v>85801.736729284603</v>
      </c>
      <c r="L573" s="86"/>
      <c r="M573" s="1016" t="s">
        <v>196</v>
      </c>
      <c r="N573" s="1009"/>
      <c r="O573" s="1010"/>
      <c r="P573" s="112">
        <v>63</v>
      </c>
      <c r="Q573" s="107">
        <f t="shared" si="443"/>
        <v>19.133333333333333</v>
      </c>
      <c r="R573" s="107">
        <f t="shared" si="411"/>
        <v>1205.3999999999999</v>
      </c>
      <c r="S573" s="108">
        <f t="shared" si="412"/>
        <v>1631.731141388163</v>
      </c>
      <c r="T573" s="109">
        <f t="shared" si="413"/>
        <v>1966888.7178292915</v>
      </c>
      <c r="U573" s="110">
        <f t="shared" si="414"/>
        <v>12.941176470588236</v>
      </c>
      <c r="V573" s="111">
        <f t="shared" si="415"/>
        <v>151986.85546862707</v>
      </c>
      <c r="W573" s="88"/>
      <c r="X573" s="1016" t="s">
        <v>196</v>
      </c>
      <c r="Y573" s="1009"/>
      <c r="Z573" s="1010"/>
      <c r="AA573" s="112">
        <v>34</v>
      </c>
      <c r="AB573" s="107">
        <f t="shared" si="444"/>
        <v>15.266666666666667</v>
      </c>
      <c r="AC573" s="107">
        <f t="shared" si="416"/>
        <v>519.06666666666672</v>
      </c>
      <c r="AD573" s="108">
        <f t="shared" si="417"/>
        <v>1631.731141388163</v>
      </c>
      <c r="AE573" s="109">
        <f t="shared" si="418"/>
        <v>846977.24445654918</v>
      </c>
      <c r="AF573" s="110">
        <f t="shared" si="419"/>
        <v>10.95</v>
      </c>
      <c r="AG573" s="111">
        <f t="shared" si="420"/>
        <v>77349.520041693992</v>
      </c>
      <c r="AH573" s="88"/>
      <c r="AI573" s="1016" t="s">
        <v>196</v>
      </c>
      <c r="AJ573" s="1009"/>
      <c r="AK573" s="1010"/>
      <c r="AL573" s="112">
        <v>84</v>
      </c>
      <c r="AM573" s="107">
        <f t="shared" si="445"/>
        <v>13.433333333333334</v>
      </c>
      <c r="AN573" s="107">
        <f t="shared" si="421"/>
        <v>1128.4000000000001</v>
      </c>
      <c r="AO573" s="108">
        <f t="shared" si="422"/>
        <v>1631.731141388163</v>
      </c>
      <c r="AP573" s="109">
        <f t="shared" si="423"/>
        <v>1841245.4199424032</v>
      </c>
      <c r="AQ573" s="110">
        <f t="shared" si="424"/>
        <v>12.397727272727273</v>
      </c>
      <c r="AR573" s="111">
        <f t="shared" si="425"/>
        <v>148514.75431249448</v>
      </c>
      <c r="AS573" s="88"/>
      <c r="AT573" s="1016" t="s">
        <v>196</v>
      </c>
      <c r="AU573" s="1009"/>
      <c r="AV573" s="1010"/>
      <c r="AW573" s="112">
        <f>6*9</f>
        <v>54</v>
      </c>
      <c r="AX573" s="107">
        <f t="shared" si="446"/>
        <v>22.966666666666665</v>
      </c>
      <c r="AY573" s="107">
        <f t="shared" si="426"/>
        <v>1240.1999999999998</v>
      </c>
      <c r="AZ573" s="108">
        <f t="shared" si="427"/>
        <v>1223.7983560411221</v>
      </c>
      <c r="BA573" s="109">
        <f t="shared" si="428"/>
        <v>1517754.7211621995</v>
      </c>
      <c r="BB573" s="110">
        <f t="shared" si="429"/>
        <v>14.887323943661972</v>
      </c>
      <c r="BC573" s="111">
        <f t="shared" si="430"/>
        <v>101949.46565990176</v>
      </c>
      <c r="BD573" s="88"/>
      <c r="BE573" s="1016" t="s">
        <v>196</v>
      </c>
      <c r="BF573" s="1009"/>
      <c r="BG573" s="1010"/>
      <c r="BH573" s="112">
        <v>15</v>
      </c>
      <c r="BI573" s="196">
        <f t="shared" ref="BI573:BI593" si="447">BI525</f>
        <v>19.222222222222221</v>
      </c>
      <c r="BJ573" s="107">
        <f t="shared" si="439"/>
        <v>288.33333333333331</v>
      </c>
      <c r="BK573" s="108">
        <f t="shared" si="432"/>
        <v>1223.7983560411221</v>
      </c>
      <c r="BL573" s="109">
        <f t="shared" si="441"/>
        <v>352861.85932519019</v>
      </c>
      <c r="BM573" s="112">
        <f t="shared" si="433"/>
        <v>9.3418803418803424</v>
      </c>
      <c r="BN573" s="111">
        <f t="shared" si="434"/>
        <v>37772.038006447619</v>
      </c>
      <c r="BO573" s="88"/>
      <c r="BP573" s="1016" t="s">
        <v>196</v>
      </c>
      <c r="BQ573" s="1009"/>
      <c r="BR573" s="1010"/>
      <c r="BS573" s="112">
        <f>50+38+6+36</f>
        <v>130</v>
      </c>
      <c r="BT573" s="196">
        <f t="shared" si="435"/>
        <v>26.166666666666668</v>
      </c>
      <c r="BU573" s="107">
        <f t="shared" si="440"/>
        <v>3401.666666666667</v>
      </c>
      <c r="BV573" s="108">
        <f t="shared" si="436"/>
        <v>1223.7983560411221</v>
      </c>
      <c r="BW573" s="109">
        <f t="shared" si="442"/>
        <v>4162954.0744665507</v>
      </c>
      <c r="BX573" s="112">
        <f t="shared" si="437"/>
        <v>11.51685393258427</v>
      </c>
      <c r="BY573" s="111">
        <f t="shared" si="438"/>
        <v>361466.25622197363</v>
      </c>
      <c r="BZ573" s="1018"/>
      <c r="CA573" s="88"/>
      <c r="CB573" s="88"/>
      <c r="CC573" s="89"/>
      <c r="CD573" s="89"/>
      <c r="CE573" s="89"/>
      <c r="CF573" s="89"/>
      <c r="CG573" s="89"/>
      <c r="CH573" s="89"/>
      <c r="CI573" s="89"/>
      <c r="CJ573" s="89"/>
      <c r="CK573" s="89"/>
      <c r="CL573" s="89"/>
      <c r="CM573" s="89"/>
      <c r="CN573" s="89"/>
      <c r="CO573" s="89"/>
      <c r="CP573" s="89"/>
      <c r="CQ573" s="89"/>
      <c r="CR573" s="89"/>
      <c r="CS573" s="89"/>
      <c r="CT573" s="89"/>
    </row>
    <row r="574" spans="1:98" ht="15.75" customHeight="1">
      <c r="A574" s="1018"/>
      <c r="B574" s="1016" t="s">
        <v>100</v>
      </c>
      <c r="C574" s="1009"/>
      <c r="D574" s="1010"/>
      <c r="E574" s="112">
        <v>0</v>
      </c>
      <c r="F574" s="198">
        <v>1</v>
      </c>
      <c r="G574" s="107">
        <f t="shared" si="406"/>
        <v>0</v>
      </c>
      <c r="H574" s="108">
        <f t="shared" si="407"/>
        <v>1631.731141388163</v>
      </c>
      <c r="I574" s="109">
        <f t="shared" si="408"/>
        <v>0</v>
      </c>
      <c r="J574" s="110">
        <f t="shared" si="409"/>
        <v>16.630769230769232</v>
      </c>
      <c r="K574" s="111">
        <f t="shared" si="410"/>
        <v>0</v>
      </c>
      <c r="L574" s="86"/>
      <c r="M574" s="1016" t="s">
        <v>100</v>
      </c>
      <c r="N574" s="1009"/>
      <c r="O574" s="1010"/>
      <c r="P574" s="112">
        <v>0</v>
      </c>
      <c r="Q574" s="198">
        <f t="shared" si="443"/>
        <v>0</v>
      </c>
      <c r="R574" s="107">
        <f t="shared" si="411"/>
        <v>0</v>
      </c>
      <c r="S574" s="108">
        <f t="shared" si="412"/>
        <v>1631.731141388163</v>
      </c>
      <c r="T574" s="109">
        <f t="shared" si="413"/>
        <v>0</v>
      </c>
      <c r="U574" s="110">
        <f t="shared" si="414"/>
        <v>12.941176470588236</v>
      </c>
      <c r="V574" s="111">
        <f t="shared" si="415"/>
        <v>0</v>
      </c>
      <c r="W574" s="88"/>
      <c r="X574" s="1016" t="s">
        <v>100</v>
      </c>
      <c r="Y574" s="1009"/>
      <c r="Z574" s="1010"/>
      <c r="AA574" s="112">
        <v>1</v>
      </c>
      <c r="AB574" s="198">
        <f t="shared" si="444"/>
        <v>1</v>
      </c>
      <c r="AC574" s="107">
        <f t="shared" si="416"/>
        <v>1</v>
      </c>
      <c r="AD574" s="108">
        <f t="shared" si="417"/>
        <v>1631.731141388163</v>
      </c>
      <c r="AE574" s="109">
        <f t="shared" si="418"/>
        <v>1631.731141388163</v>
      </c>
      <c r="AF574" s="110">
        <f t="shared" si="419"/>
        <v>10.95</v>
      </c>
      <c r="AG574" s="111">
        <f t="shared" si="420"/>
        <v>149.01654259252632</v>
      </c>
      <c r="AH574" s="88"/>
      <c r="AI574" s="1016" t="s">
        <v>100</v>
      </c>
      <c r="AJ574" s="1009"/>
      <c r="AK574" s="1010"/>
      <c r="AL574" s="112">
        <v>2</v>
      </c>
      <c r="AM574" s="198">
        <f t="shared" si="445"/>
        <v>1</v>
      </c>
      <c r="AN574" s="107">
        <f t="shared" si="421"/>
        <v>2</v>
      </c>
      <c r="AO574" s="108">
        <f t="shared" si="422"/>
        <v>1631.731141388163</v>
      </c>
      <c r="AP574" s="109">
        <f t="shared" si="423"/>
        <v>3263.462282776326</v>
      </c>
      <c r="AQ574" s="110">
        <f t="shared" si="424"/>
        <v>12.397727272727273</v>
      </c>
      <c r="AR574" s="111">
        <f t="shared" si="425"/>
        <v>263.23068825326919</v>
      </c>
      <c r="AS574" s="88"/>
      <c r="AT574" s="1016" t="s">
        <v>100</v>
      </c>
      <c r="AU574" s="1009"/>
      <c r="AV574" s="1010"/>
      <c r="AW574" s="112">
        <v>0</v>
      </c>
      <c r="AX574" s="198">
        <f t="shared" si="446"/>
        <v>1</v>
      </c>
      <c r="AY574" s="107">
        <f t="shared" si="426"/>
        <v>0</v>
      </c>
      <c r="AZ574" s="108">
        <f t="shared" si="427"/>
        <v>1223.7983560411221</v>
      </c>
      <c r="BA574" s="109">
        <f t="shared" si="428"/>
        <v>0</v>
      </c>
      <c r="BB574" s="110">
        <f t="shared" si="429"/>
        <v>14.887323943661972</v>
      </c>
      <c r="BC574" s="111">
        <f t="shared" si="430"/>
        <v>0</v>
      </c>
      <c r="BD574" s="88"/>
      <c r="BE574" s="1016" t="s">
        <v>100</v>
      </c>
      <c r="BF574" s="1009"/>
      <c r="BG574" s="1010"/>
      <c r="BH574" s="112">
        <v>0</v>
      </c>
      <c r="BI574" s="196">
        <f t="shared" si="447"/>
        <v>1</v>
      </c>
      <c r="BJ574" s="107">
        <f t="shared" si="439"/>
        <v>0</v>
      </c>
      <c r="BK574" s="108">
        <f t="shared" si="432"/>
        <v>1223.7983560411221</v>
      </c>
      <c r="BL574" s="109">
        <f t="shared" si="441"/>
        <v>0</v>
      </c>
      <c r="BM574" s="112">
        <f t="shared" si="433"/>
        <v>9.3418803418803424</v>
      </c>
      <c r="BN574" s="111">
        <f t="shared" si="434"/>
        <v>0</v>
      </c>
      <c r="BO574" s="88"/>
      <c r="BP574" s="1016" t="s">
        <v>100</v>
      </c>
      <c r="BQ574" s="1009"/>
      <c r="BR574" s="1010"/>
      <c r="BS574" s="112">
        <v>0</v>
      </c>
      <c r="BT574" s="196">
        <f t="shared" si="435"/>
        <v>1</v>
      </c>
      <c r="BU574" s="107">
        <f t="shared" si="440"/>
        <v>0</v>
      </c>
      <c r="BV574" s="108">
        <f t="shared" si="436"/>
        <v>1223.7983560411221</v>
      </c>
      <c r="BW574" s="109">
        <f t="shared" si="442"/>
        <v>0</v>
      </c>
      <c r="BX574" s="112">
        <f t="shared" si="437"/>
        <v>11.51685393258427</v>
      </c>
      <c r="BY574" s="111">
        <f t="shared" si="438"/>
        <v>0</v>
      </c>
      <c r="BZ574" s="1018"/>
      <c r="CA574" s="88"/>
      <c r="CB574" s="88"/>
      <c r="CC574" s="89"/>
      <c r="CD574" s="89"/>
      <c r="CE574" s="89"/>
      <c r="CF574" s="89"/>
      <c r="CG574" s="89"/>
      <c r="CH574" s="89"/>
      <c r="CI574" s="89"/>
      <c r="CJ574" s="89"/>
      <c r="CK574" s="89"/>
      <c r="CL574" s="89"/>
      <c r="CM574" s="89"/>
      <c r="CN574" s="89"/>
      <c r="CO574" s="89"/>
      <c r="CP574" s="89"/>
      <c r="CQ574" s="89"/>
      <c r="CR574" s="89"/>
      <c r="CS574" s="89"/>
      <c r="CT574" s="89"/>
    </row>
    <row r="575" spans="1:98" ht="15.75" customHeight="1">
      <c r="A575" s="1018"/>
      <c r="B575" s="1016" t="s">
        <v>198</v>
      </c>
      <c r="C575" s="1009"/>
      <c r="D575" s="1010"/>
      <c r="E575" s="112">
        <v>3</v>
      </c>
      <c r="F575" s="107">
        <f>'Cél.por tricoma'!$EB$28</f>
        <v>33.769230769230766</v>
      </c>
      <c r="G575" s="107">
        <f t="shared" si="406"/>
        <v>101.30769230769229</v>
      </c>
      <c r="H575" s="108">
        <f t="shared" si="407"/>
        <v>1631.731141388163</v>
      </c>
      <c r="I575" s="109">
        <f t="shared" si="408"/>
        <v>165306.91640063157</v>
      </c>
      <c r="J575" s="110">
        <f t="shared" si="409"/>
        <v>16.630769230769232</v>
      </c>
      <c r="K575" s="111">
        <f t="shared" si="410"/>
        <v>9939.823835375626</v>
      </c>
      <c r="L575" s="86"/>
      <c r="M575" s="1016" t="s">
        <v>198</v>
      </c>
      <c r="N575" s="1009"/>
      <c r="O575" s="1010"/>
      <c r="P575" s="112">
        <v>5</v>
      </c>
      <c r="Q575" s="107">
        <f t="shared" si="443"/>
        <v>37.333333333333336</v>
      </c>
      <c r="R575" s="107">
        <f t="shared" si="411"/>
        <v>186.66666666666669</v>
      </c>
      <c r="S575" s="108">
        <f t="shared" si="412"/>
        <v>1631.731141388163</v>
      </c>
      <c r="T575" s="109">
        <f t="shared" si="413"/>
        <v>304589.81305912382</v>
      </c>
      <c r="U575" s="110">
        <f t="shared" si="414"/>
        <v>12.941176470588236</v>
      </c>
      <c r="V575" s="111">
        <f t="shared" si="415"/>
        <v>23536.485554568659</v>
      </c>
      <c r="W575" s="88"/>
      <c r="X575" s="1016" t="s">
        <v>198</v>
      </c>
      <c r="Y575" s="1009"/>
      <c r="Z575" s="1010"/>
      <c r="AA575" s="112">
        <v>2</v>
      </c>
      <c r="AB575" s="107">
        <f t="shared" si="444"/>
        <v>42.53846153846154</v>
      </c>
      <c r="AC575" s="107">
        <f t="shared" si="416"/>
        <v>85.07692307692308</v>
      </c>
      <c r="AD575" s="108">
        <f t="shared" si="417"/>
        <v>1631.731141388163</v>
      </c>
      <c r="AE575" s="109">
        <f t="shared" si="418"/>
        <v>138822.66479810065</v>
      </c>
      <c r="AF575" s="110">
        <f t="shared" si="419"/>
        <v>10.95</v>
      </c>
      <c r="AG575" s="111">
        <f t="shared" si="420"/>
        <v>12677.868931333394</v>
      </c>
      <c r="AH575" s="88"/>
      <c r="AI575" s="1016" t="s">
        <v>198</v>
      </c>
      <c r="AJ575" s="1009"/>
      <c r="AK575" s="1010"/>
      <c r="AL575" s="112">
        <v>3</v>
      </c>
      <c r="AM575" s="107">
        <f t="shared" si="445"/>
        <v>63.235294117647058</v>
      </c>
      <c r="AN575" s="107">
        <f t="shared" si="421"/>
        <v>189.70588235294116</v>
      </c>
      <c r="AO575" s="108">
        <f t="shared" si="422"/>
        <v>1631.731141388163</v>
      </c>
      <c r="AP575" s="109">
        <f t="shared" si="423"/>
        <v>309548.99593981326</v>
      </c>
      <c r="AQ575" s="110">
        <f t="shared" si="424"/>
        <v>12.397727272727273</v>
      </c>
      <c r="AR575" s="111">
        <f t="shared" si="425"/>
        <v>24968.204988729209</v>
      </c>
      <c r="AS575" s="88"/>
      <c r="AT575" s="1016" t="s">
        <v>198</v>
      </c>
      <c r="AU575" s="1009"/>
      <c r="AV575" s="1010"/>
      <c r="AW575" s="112">
        <v>1</v>
      </c>
      <c r="AX575" s="107">
        <f t="shared" si="446"/>
        <v>25.625</v>
      </c>
      <c r="AY575" s="107">
        <f t="shared" si="426"/>
        <v>25.625</v>
      </c>
      <c r="AZ575" s="108">
        <f t="shared" si="427"/>
        <v>1223.7983560411221</v>
      </c>
      <c r="BA575" s="109">
        <f t="shared" si="428"/>
        <v>31359.832873553754</v>
      </c>
      <c r="BB575" s="110">
        <f t="shared" si="429"/>
        <v>14.887323943661972</v>
      </c>
      <c r="BC575" s="111">
        <f t="shared" si="430"/>
        <v>2106.4788401346418</v>
      </c>
      <c r="BD575" s="88"/>
      <c r="BE575" s="1016" t="s">
        <v>198</v>
      </c>
      <c r="BF575" s="1009"/>
      <c r="BG575" s="1010"/>
      <c r="BH575" s="112">
        <v>0</v>
      </c>
      <c r="BI575" s="196">
        <f t="shared" si="447"/>
        <v>43.555555555555557</v>
      </c>
      <c r="BJ575" s="107">
        <f t="shared" si="439"/>
        <v>0</v>
      </c>
      <c r="BK575" s="108">
        <f t="shared" si="432"/>
        <v>1223.7983560411221</v>
      </c>
      <c r="BL575" s="109">
        <f t="shared" si="441"/>
        <v>0</v>
      </c>
      <c r="BM575" s="112">
        <f t="shared" si="433"/>
        <v>9.3418803418803424</v>
      </c>
      <c r="BN575" s="111">
        <f t="shared" si="434"/>
        <v>0</v>
      </c>
      <c r="BO575" s="88"/>
      <c r="BP575" s="1016" t="s">
        <v>198</v>
      </c>
      <c r="BQ575" s="1009"/>
      <c r="BR575" s="1010"/>
      <c r="BS575" s="112">
        <v>0</v>
      </c>
      <c r="BT575" s="196">
        <f t="shared" si="435"/>
        <v>22.5</v>
      </c>
      <c r="BU575" s="107">
        <f t="shared" si="440"/>
        <v>0</v>
      </c>
      <c r="BV575" s="108">
        <f t="shared" si="436"/>
        <v>1223.7983560411221</v>
      </c>
      <c r="BW575" s="109">
        <f t="shared" si="442"/>
        <v>0</v>
      </c>
      <c r="BX575" s="112">
        <f t="shared" si="437"/>
        <v>11.51685393258427</v>
      </c>
      <c r="BY575" s="111">
        <f t="shared" si="438"/>
        <v>0</v>
      </c>
      <c r="BZ575" s="1018"/>
      <c r="CA575" s="88"/>
      <c r="CB575" s="88"/>
      <c r="CC575" s="89"/>
      <c r="CD575" s="89"/>
      <c r="CE575" s="89"/>
      <c r="CF575" s="89"/>
      <c r="CG575" s="89"/>
      <c r="CH575" s="89"/>
      <c r="CI575" s="89"/>
      <c r="CJ575" s="89"/>
      <c r="CK575" s="89"/>
      <c r="CL575" s="89"/>
      <c r="CM575" s="89"/>
      <c r="CN575" s="89"/>
      <c r="CO575" s="89"/>
      <c r="CP575" s="89"/>
      <c r="CQ575" s="89"/>
      <c r="CR575" s="89"/>
      <c r="CS575" s="89"/>
      <c r="CT575" s="89"/>
    </row>
    <row r="576" spans="1:98" ht="15.75" customHeight="1">
      <c r="A576" s="1018"/>
      <c r="B576" s="1016" t="s">
        <v>201</v>
      </c>
      <c r="C576" s="1009"/>
      <c r="D576" s="1010"/>
      <c r="E576" s="112">
        <v>0</v>
      </c>
      <c r="F576" s="107">
        <f>'Cél.por tricoma'!$EB$29</f>
        <v>40.571428571428569</v>
      </c>
      <c r="G576" s="107">
        <f t="shared" si="406"/>
        <v>0</v>
      </c>
      <c r="H576" s="108">
        <f t="shared" si="407"/>
        <v>1631.731141388163</v>
      </c>
      <c r="I576" s="109">
        <f t="shared" si="408"/>
        <v>0</v>
      </c>
      <c r="J576" s="110">
        <f t="shared" si="409"/>
        <v>16.630769230769232</v>
      </c>
      <c r="K576" s="111">
        <f t="shared" si="410"/>
        <v>0</v>
      </c>
      <c r="L576" s="86"/>
      <c r="M576" s="1016" t="s">
        <v>201</v>
      </c>
      <c r="N576" s="1009"/>
      <c r="O576" s="1010"/>
      <c r="P576" s="112">
        <v>1</v>
      </c>
      <c r="Q576" s="107">
        <f t="shared" si="443"/>
        <v>57.1</v>
      </c>
      <c r="R576" s="107">
        <f t="shared" si="411"/>
        <v>57.1</v>
      </c>
      <c r="S576" s="108">
        <f t="shared" si="412"/>
        <v>1631.731141388163</v>
      </c>
      <c r="T576" s="109">
        <f t="shared" si="413"/>
        <v>93171.848173264108</v>
      </c>
      <c r="U576" s="110">
        <f t="shared" si="414"/>
        <v>12.941176470588236</v>
      </c>
      <c r="V576" s="111">
        <f t="shared" si="415"/>
        <v>7199.6428133885902</v>
      </c>
      <c r="W576" s="88"/>
      <c r="X576" s="1016" t="s">
        <v>201</v>
      </c>
      <c r="Y576" s="1009"/>
      <c r="Z576" s="1010"/>
      <c r="AA576" s="112">
        <v>2</v>
      </c>
      <c r="AB576" s="107">
        <f t="shared" si="444"/>
        <v>35.272727272727273</v>
      </c>
      <c r="AC576" s="107">
        <f t="shared" si="416"/>
        <v>70.545454545454547</v>
      </c>
      <c r="AD576" s="108">
        <f t="shared" si="417"/>
        <v>1631.731141388163</v>
      </c>
      <c r="AE576" s="109">
        <f t="shared" si="418"/>
        <v>115111.21506520132</v>
      </c>
      <c r="AF576" s="110">
        <f t="shared" si="419"/>
        <v>10.95</v>
      </c>
      <c r="AG576" s="111">
        <f t="shared" si="420"/>
        <v>10512.439731981856</v>
      </c>
      <c r="AH576" s="88"/>
      <c r="AI576" s="1016" t="s">
        <v>201</v>
      </c>
      <c r="AJ576" s="1009"/>
      <c r="AK576" s="1010"/>
      <c r="AL576" s="112">
        <v>0</v>
      </c>
      <c r="AM576" s="107">
        <f t="shared" si="445"/>
        <v>32.777777777777779</v>
      </c>
      <c r="AN576" s="107">
        <f t="shared" si="421"/>
        <v>0</v>
      </c>
      <c r="AO576" s="108">
        <f t="shared" si="422"/>
        <v>1631.731141388163</v>
      </c>
      <c r="AP576" s="109">
        <f t="shared" si="423"/>
        <v>0</v>
      </c>
      <c r="AQ576" s="110">
        <f t="shared" si="424"/>
        <v>12.397727272727273</v>
      </c>
      <c r="AR576" s="111">
        <f t="shared" si="425"/>
        <v>0</v>
      </c>
      <c r="AS576" s="88"/>
      <c r="AT576" s="1016" t="s">
        <v>201</v>
      </c>
      <c r="AU576" s="1009"/>
      <c r="AV576" s="1010"/>
      <c r="AW576" s="112">
        <v>2</v>
      </c>
      <c r="AX576" s="107">
        <f t="shared" si="446"/>
        <v>28.058823529411764</v>
      </c>
      <c r="AY576" s="107">
        <f t="shared" si="426"/>
        <v>56.117647058823529</v>
      </c>
      <c r="AZ576" s="108">
        <f t="shared" si="427"/>
        <v>1223.7983560411221</v>
      </c>
      <c r="BA576" s="109">
        <f t="shared" si="428"/>
        <v>68676.684215484143</v>
      </c>
      <c r="BB576" s="110">
        <f t="shared" si="429"/>
        <v>14.887323943661972</v>
      </c>
      <c r="BC576" s="111">
        <f t="shared" si="430"/>
        <v>4613.0979936607137</v>
      </c>
      <c r="BD576" s="88"/>
      <c r="BE576" s="1016" t="s">
        <v>201</v>
      </c>
      <c r="BF576" s="1009"/>
      <c r="BG576" s="1010"/>
      <c r="BH576" s="112">
        <v>0</v>
      </c>
      <c r="BI576" s="196">
        <f t="shared" si="447"/>
        <v>57.07692307692308</v>
      </c>
      <c r="BJ576" s="107">
        <f t="shared" si="439"/>
        <v>0</v>
      </c>
      <c r="BK576" s="108">
        <f t="shared" si="432"/>
        <v>1223.7983560411221</v>
      </c>
      <c r="BL576" s="109">
        <f t="shared" si="441"/>
        <v>0</v>
      </c>
      <c r="BM576" s="112">
        <f t="shared" si="433"/>
        <v>9.3418803418803424</v>
      </c>
      <c r="BN576" s="111">
        <f t="shared" si="434"/>
        <v>0</v>
      </c>
      <c r="BO576" s="88"/>
      <c r="BP576" s="1016" t="s">
        <v>201</v>
      </c>
      <c r="BQ576" s="1009"/>
      <c r="BR576" s="1010"/>
      <c r="BS576" s="112">
        <v>2</v>
      </c>
      <c r="BT576" s="196">
        <f t="shared" si="435"/>
        <v>48.033333333333331</v>
      </c>
      <c r="BU576" s="107">
        <f t="shared" si="440"/>
        <v>96.066666666666663</v>
      </c>
      <c r="BV576" s="108">
        <f t="shared" si="436"/>
        <v>1223.7983560411221</v>
      </c>
      <c r="BW576" s="109">
        <f t="shared" si="442"/>
        <v>117566.22873701713</v>
      </c>
      <c r="BX576" s="112">
        <f t="shared" si="437"/>
        <v>11.51685393258427</v>
      </c>
      <c r="BY576" s="111">
        <f t="shared" si="438"/>
        <v>10208.189617165388</v>
      </c>
      <c r="BZ576" s="1018"/>
      <c r="CA576" s="88"/>
      <c r="CB576" s="88"/>
      <c r="CC576" s="89"/>
      <c r="CD576" s="89"/>
      <c r="CE576" s="89"/>
      <c r="CF576" s="89"/>
      <c r="CG576" s="89"/>
      <c r="CH576" s="89"/>
      <c r="CI576" s="89"/>
      <c r="CJ576" s="89"/>
      <c r="CK576" s="89"/>
      <c r="CL576" s="89"/>
      <c r="CM576" s="89"/>
      <c r="CN576" s="89"/>
      <c r="CO576" s="89"/>
      <c r="CP576" s="89"/>
      <c r="CQ576" s="89"/>
      <c r="CR576" s="89"/>
      <c r="CS576" s="89"/>
      <c r="CT576" s="89"/>
    </row>
    <row r="577" spans="1:98" ht="15.75" customHeight="1">
      <c r="A577" s="1018"/>
      <c r="B577" s="1016" t="s">
        <v>103</v>
      </c>
      <c r="C577" s="1009"/>
      <c r="D577" s="1010"/>
      <c r="E577" s="112">
        <v>2</v>
      </c>
      <c r="F577" s="198">
        <v>1</v>
      </c>
      <c r="G577" s="107">
        <f t="shared" si="406"/>
        <v>2</v>
      </c>
      <c r="H577" s="108">
        <f t="shared" si="407"/>
        <v>1631.731141388163</v>
      </c>
      <c r="I577" s="109">
        <f t="shared" si="408"/>
        <v>3263.462282776326</v>
      </c>
      <c r="J577" s="110">
        <f t="shared" si="409"/>
        <v>16.630769230769232</v>
      </c>
      <c r="K577" s="111">
        <f t="shared" si="410"/>
        <v>196.23038703095389</v>
      </c>
      <c r="L577" s="86"/>
      <c r="M577" s="1016" t="s">
        <v>103</v>
      </c>
      <c r="N577" s="1009"/>
      <c r="O577" s="1010"/>
      <c r="P577" s="112">
        <v>6</v>
      </c>
      <c r="Q577" s="198">
        <f t="shared" si="443"/>
        <v>1</v>
      </c>
      <c r="R577" s="107">
        <f t="shared" si="411"/>
        <v>6</v>
      </c>
      <c r="S577" s="108">
        <f t="shared" si="412"/>
        <v>1631.731141388163</v>
      </c>
      <c r="T577" s="109">
        <f t="shared" si="413"/>
        <v>9790.3868483289771</v>
      </c>
      <c r="U577" s="110">
        <f t="shared" si="414"/>
        <v>12.941176470588236</v>
      </c>
      <c r="V577" s="111">
        <f t="shared" si="415"/>
        <v>756.52989282542092</v>
      </c>
      <c r="W577" s="88"/>
      <c r="X577" s="1016" t="s">
        <v>103</v>
      </c>
      <c r="Y577" s="1009"/>
      <c r="Z577" s="1010"/>
      <c r="AA577" s="112">
        <v>7</v>
      </c>
      <c r="AB577" s="198">
        <f t="shared" si="444"/>
        <v>1</v>
      </c>
      <c r="AC577" s="107">
        <f t="shared" si="416"/>
        <v>7</v>
      </c>
      <c r="AD577" s="108">
        <f t="shared" si="417"/>
        <v>1631.731141388163</v>
      </c>
      <c r="AE577" s="109">
        <f t="shared" si="418"/>
        <v>11422.117989717141</v>
      </c>
      <c r="AF577" s="110">
        <f t="shared" si="419"/>
        <v>10.95</v>
      </c>
      <c r="AG577" s="111">
        <f t="shared" si="420"/>
        <v>1043.1157981476842</v>
      </c>
      <c r="AH577" s="88"/>
      <c r="AI577" s="1016" t="s">
        <v>103</v>
      </c>
      <c r="AJ577" s="1009"/>
      <c r="AK577" s="1010"/>
      <c r="AL577" s="112">
        <v>9</v>
      </c>
      <c r="AM577" s="198">
        <f t="shared" si="445"/>
        <v>1</v>
      </c>
      <c r="AN577" s="107">
        <f t="shared" si="421"/>
        <v>9</v>
      </c>
      <c r="AO577" s="108">
        <f t="shared" si="422"/>
        <v>1631.731141388163</v>
      </c>
      <c r="AP577" s="109">
        <f t="shared" si="423"/>
        <v>14685.580272493467</v>
      </c>
      <c r="AQ577" s="110">
        <f t="shared" si="424"/>
        <v>12.397727272727273</v>
      </c>
      <c r="AR577" s="111">
        <f t="shared" si="425"/>
        <v>1184.5380971397112</v>
      </c>
      <c r="AS577" s="88"/>
      <c r="AT577" s="1016" t="s">
        <v>103</v>
      </c>
      <c r="AU577" s="1009"/>
      <c r="AV577" s="1010"/>
      <c r="AW577" s="112">
        <v>8</v>
      </c>
      <c r="AX577" s="198">
        <f t="shared" si="446"/>
        <v>1</v>
      </c>
      <c r="AY577" s="107">
        <f t="shared" si="426"/>
        <v>8</v>
      </c>
      <c r="AZ577" s="108">
        <f t="shared" si="427"/>
        <v>1223.7983560411221</v>
      </c>
      <c r="BA577" s="109">
        <f t="shared" si="428"/>
        <v>9790.3868483289771</v>
      </c>
      <c r="BB577" s="110">
        <f t="shared" si="429"/>
        <v>14.887323943661972</v>
      </c>
      <c r="BC577" s="111">
        <f t="shared" si="430"/>
        <v>657.63241838349802</v>
      </c>
      <c r="BD577" s="88"/>
      <c r="BE577" s="1016" t="s">
        <v>103</v>
      </c>
      <c r="BF577" s="1009"/>
      <c r="BG577" s="1010"/>
      <c r="BH577" s="112">
        <v>3</v>
      </c>
      <c r="BI577" s="196">
        <f t="shared" si="447"/>
        <v>1</v>
      </c>
      <c r="BJ577" s="107">
        <f t="shared" si="439"/>
        <v>3</v>
      </c>
      <c r="BK577" s="108">
        <f t="shared" si="432"/>
        <v>1223.7983560411221</v>
      </c>
      <c r="BL577" s="109">
        <f t="shared" si="441"/>
        <v>3671.3950681233664</v>
      </c>
      <c r="BM577" s="112">
        <f t="shared" si="433"/>
        <v>9.3418803418803424</v>
      </c>
      <c r="BN577" s="111">
        <f t="shared" si="434"/>
        <v>393.00386365090014</v>
      </c>
      <c r="BO577" s="88"/>
      <c r="BP577" s="1016" t="s">
        <v>103</v>
      </c>
      <c r="BQ577" s="1009"/>
      <c r="BR577" s="1010"/>
      <c r="BS577" s="112">
        <v>9</v>
      </c>
      <c r="BT577" s="196">
        <f t="shared" si="435"/>
        <v>1</v>
      </c>
      <c r="BU577" s="107">
        <f t="shared" si="440"/>
        <v>9</v>
      </c>
      <c r="BV577" s="108">
        <f t="shared" si="436"/>
        <v>1223.7983560411221</v>
      </c>
      <c r="BW577" s="109">
        <f t="shared" si="442"/>
        <v>11014.1852043701</v>
      </c>
      <c r="BX577" s="112">
        <f t="shared" si="437"/>
        <v>11.51685393258427</v>
      </c>
      <c r="BY577" s="111">
        <f t="shared" si="438"/>
        <v>956.3536421355501</v>
      </c>
      <c r="BZ577" s="1018"/>
      <c r="CA577" s="88"/>
      <c r="CB577" s="88"/>
      <c r="CC577" s="89"/>
      <c r="CD577" s="89"/>
      <c r="CE577" s="89"/>
      <c r="CF577" s="89"/>
      <c r="CG577" s="89"/>
      <c r="CH577" s="89"/>
      <c r="CI577" s="89"/>
      <c r="CJ577" s="89"/>
      <c r="CK577" s="89"/>
      <c r="CL577" s="89"/>
      <c r="CM577" s="89"/>
      <c r="CN577" s="89"/>
      <c r="CO577" s="89"/>
      <c r="CP577" s="89"/>
      <c r="CQ577" s="89"/>
      <c r="CR577" s="89"/>
      <c r="CS577" s="89"/>
      <c r="CT577" s="89"/>
    </row>
    <row r="578" spans="1:98" ht="15.75" customHeight="1">
      <c r="A578" s="1018"/>
      <c r="B578" s="1016" t="s">
        <v>107</v>
      </c>
      <c r="C578" s="1009"/>
      <c r="D578" s="1010"/>
      <c r="E578" s="112">
        <v>0</v>
      </c>
      <c r="F578" s="198">
        <v>1</v>
      </c>
      <c r="G578" s="107">
        <f t="shared" si="406"/>
        <v>0</v>
      </c>
      <c r="H578" s="108">
        <f t="shared" si="407"/>
        <v>1631.731141388163</v>
      </c>
      <c r="I578" s="109">
        <f t="shared" si="408"/>
        <v>0</v>
      </c>
      <c r="J578" s="110">
        <f t="shared" si="409"/>
        <v>16.630769230769232</v>
      </c>
      <c r="K578" s="111">
        <f t="shared" si="410"/>
        <v>0</v>
      </c>
      <c r="L578" s="86"/>
      <c r="M578" s="1016" t="s">
        <v>107</v>
      </c>
      <c r="N578" s="1009"/>
      <c r="O578" s="1010"/>
      <c r="P578" s="112">
        <v>1</v>
      </c>
      <c r="Q578" s="198">
        <f t="shared" si="443"/>
        <v>1</v>
      </c>
      <c r="R578" s="107">
        <f t="shared" si="411"/>
        <v>1</v>
      </c>
      <c r="S578" s="108">
        <f t="shared" si="412"/>
        <v>1631.731141388163</v>
      </c>
      <c r="T578" s="109">
        <f t="shared" si="413"/>
        <v>1631.731141388163</v>
      </c>
      <c r="U578" s="110">
        <f t="shared" si="414"/>
        <v>12.941176470588236</v>
      </c>
      <c r="V578" s="111">
        <f t="shared" si="415"/>
        <v>126.0883154709035</v>
      </c>
      <c r="W578" s="88"/>
      <c r="X578" s="1016" t="s">
        <v>107</v>
      </c>
      <c r="Y578" s="1009"/>
      <c r="Z578" s="1010"/>
      <c r="AA578" s="112">
        <v>7</v>
      </c>
      <c r="AB578" s="198">
        <f t="shared" si="444"/>
        <v>1</v>
      </c>
      <c r="AC578" s="107">
        <f t="shared" si="416"/>
        <v>7</v>
      </c>
      <c r="AD578" s="108">
        <f t="shared" si="417"/>
        <v>1631.731141388163</v>
      </c>
      <c r="AE578" s="109">
        <f t="shared" si="418"/>
        <v>11422.117989717141</v>
      </c>
      <c r="AF578" s="110">
        <f t="shared" si="419"/>
        <v>10.95</v>
      </c>
      <c r="AG578" s="111">
        <f t="shared" si="420"/>
        <v>1043.1157981476842</v>
      </c>
      <c r="AH578" s="88"/>
      <c r="AI578" s="1016" t="s">
        <v>107</v>
      </c>
      <c r="AJ578" s="1009"/>
      <c r="AK578" s="1010"/>
      <c r="AL578" s="112">
        <v>5</v>
      </c>
      <c r="AM578" s="198">
        <f t="shared" si="445"/>
        <v>1</v>
      </c>
      <c r="AN578" s="107">
        <f t="shared" si="421"/>
        <v>5</v>
      </c>
      <c r="AO578" s="108">
        <f t="shared" si="422"/>
        <v>1631.731141388163</v>
      </c>
      <c r="AP578" s="109">
        <f t="shared" si="423"/>
        <v>8158.6557069408154</v>
      </c>
      <c r="AQ578" s="110">
        <f t="shared" si="424"/>
        <v>12.397727272727273</v>
      </c>
      <c r="AR578" s="111">
        <f t="shared" si="425"/>
        <v>658.07672063317295</v>
      </c>
      <c r="AS578" s="88"/>
      <c r="AT578" s="1016" t="s">
        <v>107</v>
      </c>
      <c r="AU578" s="1009"/>
      <c r="AV578" s="1010"/>
      <c r="AW578" s="112">
        <v>0</v>
      </c>
      <c r="AX578" s="198">
        <f t="shared" si="446"/>
        <v>1</v>
      </c>
      <c r="AY578" s="107">
        <f t="shared" si="426"/>
        <v>0</v>
      </c>
      <c r="AZ578" s="108">
        <f t="shared" si="427"/>
        <v>1223.7983560411221</v>
      </c>
      <c r="BA578" s="109">
        <f t="shared" si="428"/>
        <v>0</v>
      </c>
      <c r="BB578" s="110">
        <f t="shared" si="429"/>
        <v>14.887323943661972</v>
      </c>
      <c r="BC578" s="111">
        <f t="shared" si="430"/>
        <v>0</v>
      </c>
      <c r="BD578" s="88"/>
      <c r="BE578" s="1016" t="s">
        <v>107</v>
      </c>
      <c r="BF578" s="1009"/>
      <c r="BG578" s="1010"/>
      <c r="BH578" s="112">
        <v>1</v>
      </c>
      <c r="BI578" s="196">
        <f t="shared" si="447"/>
        <v>1</v>
      </c>
      <c r="BJ578" s="107">
        <f t="shared" si="439"/>
        <v>1</v>
      </c>
      <c r="BK578" s="108">
        <f t="shared" si="432"/>
        <v>1223.7983560411221</v>
      </c>
      <c r="BL578" s="109">
        <f t="shared" si="441"/>
        <v>1223.7983560411221</v>
      </c>
      <c r="BM578" s="112">
        <f t="shared" si="433"/>
        <v>9.3418803418803424</v>
      </c>
      <c r="BN578" s="111">
        <f t="shared" si="434"/>
        <v>131.00128788363338</v>
      </c>
      <c r="BO578" s="88"/>
      <c r="BP578" s="1016" t="s">
        <v>107</v>
      </c>
      <c r="BQ578" s="1009"/>
      <c r="BR578" s="1010"/>
      <c r="BS578" s="112">
        <v>4</v>
      </c>
      <c r="BT578" s="196">
        <f t="shared" si="435"/>
        <v>1</v>
      </c>
      <c r="BU578" s="107">
        <f t="shared" si="440"/>
        <v>4</v>
      </c>
      <c r="BV578" s="108">
        <f t="shared" si="436"/>
        <v>1223.7983560411221</v>
      </c>
      <c r="BW578" s="109">
        <f t="shared" si="442"/>
        <v>4895.1934241644885</v>
      </c>
      <c r="BX578" s="112">
        <f t="shared" si="437"/>
        <v>11.51685393258427</v>
      </c>
      <c r="BY578" s="111">
        <f t="shared" si="438"/>
        <v>425.04606317135557</v>
      </c>
      <c r="BZ578" s="1018"/>
      <c r="CA578" s="88"/>
      <c r="CB578" s="88"/>
      <c r="CC578" s="89"/>
      <c r="CD578" s="89"/>
      <c r="CE578" s="89"/>
      <c r="CF578" s="89"/>
      <c r="CG578" s="89"/>
      <c r="CH578" s="89"/>
      <c r="CI578" s="89"/>
      <c r="CJ578" s="89"/>
      <c r="CK578" s="89"/>
      <c r="CL578" s="89"/>
      <c r="CM578" s="89"/>
      <c r="CN578" s="89"/>
      <c r="CO578" s="89"/>
      <c r="CP578" s="89"/>
      <c r="CQ578" s="89"/>
      <c r="CR578" s="89"/>
      <c r="CS578" s="89"/>
      <c r="CT578" s="89"/>
    </row>
    <row r="579" spans="1:98" ht="15.75" customHeight="1">
      <c r="A579" s="1018"/>
      <c r="B579" s="1016" t="s">
        <v>108</v>
      </c>
      <c r="C579" s="1009"/>
      <c r="D579" s="1010"/>
      <c r="E579" s="112">
        <v>0</v>
      </c>
      <c r="F579" s="198">
        <v>1</v>
      </c>
      <c r="G579" s="107">
        <f t="shared" si="406"/>
        <v>0</v>
      </c>
      <c r="H579" s="108">
        <f t="shared" si="407"/>
        <v>1631.731141388163</v>
      </c>
      <c r="I579" s="109">
        <f t="shared" si="408"/>
        <v>0</v>
      </c>
      <c r="J579" s="110">
        <f t="shared" si="409"/>
        <v>16.630769230769232</v>
      </c>
      <c r="K579" s="111">
        <f t="shared" si="410"/>
        <v>0</v>
      </c>
      <c r="L579" s="86"/>
      <c r="M579" s="1016" t="s">
        <v>108</v>
      </c>
      <c r="N579" s="1009"/>
      <c r="O579" s="1010"/>
      <c r="P579" s="112">
        <v>17</v>
      </c>
      <c r="Q579" s="198">
        <f t="shared" si="443"/>
        <v>1</v>
      </c>
      <c r="R579" s="107">
        <f t="shared" si="411"/>
        <v>17</v>
      </c>
      <c r="S579" s="108">
        <f t="shared" si="412"/>
        <v>1631.731141388163</v>
      </c>
      <c r="T579" s="109">
        <f t="shared" si="413"/>
        <v>27739.42940359877</v>
      </c>
      <c r="U579" s="110">
        <f t="shared" si="414"/>
        <v>12.941176470588236</v>
      </c>
      <c r="V579" s="111">
        <f t="shared" si="415"/>
        <v>2143.5013630053595</v>
      </c>
      <c r="W579" s="88"/>
      <c r="X579" s="1016" t="s">
        <v>108</v>
      </c>
      <c r="Y579" s="1009"/>
      <c r="Z579" s="1010"/>
      <c r="AA579" s="112">
        <v>8</v>
      </c>
      <c r="AB579" s="198">
        <f t="shared" si="444"/>
        <v>1</v>
      </c>
      <c r="AC579" s="107">
        <f t="shared" si="416"/>
        <v>8</v>
      </c>
      <c r="AD579" s="108">
        <f t="shared" si="417"/>
        <v>1631.731141388163</v>
      </c>
      <c r="AE579" s="109">
        <f t="shared" si="418"/>
        <v>13053.849131105304</v>
      </c>
      <c r="AF579" s="110">
        <f t="shared" si="419"/>
        <v>10.95</v>
      </c>
      <c r="AG579" s="111">
        <f t="shared" si="420"/>
        <v>1192.1323407402106</v>
      </c>
      <c r="AH579" s="88"/>
      <c r="AI579" s="1016" t="s">
        <v>108</v>
      </c>
      <c r="AJ579" s="1009"/>
      <c r="AK579" s="1010"/>
      <c r="AL579" s="112">
        <v>10</v>
      </c>
      <c r="AM579" s="198">
        <f t="shared" si="445"/>
        <v>1</v>
      </c>
      <c r="AN579" s="107">
        <f t="shared" si="421"/>
        <v>10</v>
      </c>
      <c r="AO579" s="108">
        <f t="shared" si="422"/>
        <v>1631.731141388163</v>
      </c>
      <c r="AP579" s="109">
        <f t="shared" si="423"/>
        <v>16317.311413881631</v>
      </c>
      <c r="AQ579" s="110">
        <f t="shared" si="424"/>
        <v>12.397727272727273</v>
      </c>
      <c r="AR579" s="111">
        <f t="shared" si="425"/>
        <v>1316.1534412663459</v>
      </c>
      <c r="AS579" s="88"/>
      <c r="AT579" s="1016" t="s">
        <v>108</v>
      </c>
      <c r="AU579" s="1009"/>
      <c r="AV579" s="1010"/>
      <c r="AW579" s="112">
        <v>1</v>
      </c>
      <c r="AX579" s="198">
        <f t="shared" si="446"/>
        <v>1</v>
      </c>
      <c r="AY579" s="107">
        <f t="shared" si="426"/>
        <v>1</v>
      </c>
      <c r="AZ579" s="108">
        <f t="shared" si="427"/>
        <v>1223.7983560411221</v>
      </c>
      <c r="BA579" s="109">
        <f t="shared" si="428"/>
        <v>1223.7983560411221</v>
      </c>
      <c r="BB579" s="110">
        <f t="shared" si="429"/>
        <v>14.887323943661972</v>
      </c>
      <c r="BC579" s="111">
        <f t="shared" si="430"/>
        <v>82.204052297937253</v>
      </c>
      <c r="BD579" s="88"/>
      <c r="BE579" s="1016" t="s">
        <v>108</v>
      </c>
      <c r="BF579" s="1009"/>
      <c r="BG579" s="1010"/>
      <c r="BH579" s="112">
        <v>0</v>
      </c>
      <c r="BI579" s="196">
        <f t="shared" si="447"/>
        <v>1</v>
      </c>
      <c r="BJ579" s="107">
        <f t="shared" si="439"/>
        <v>0</v>
      </c>
      <c r="BK579" s="108">
        <f t="shared" si="432"/>
        <v>1223.7983560411221</v>
      </c>
      <c r="BL579" s="109">
        <f t="shared" si="441"/>
        <v>0</v>
      </c>
      <c r="BM579" s="112">
        <f t="shared" si="433"/>
        <v>9.3418803418803424</v>
      </c>
      <c r="BN579" s="111">
        <f t="shared" si="434"/>
        <v>0</v>
      </c>
      <c r="BO579" s="88"/>
      <c r="BP579" s="1016" t="s">
        <v>108</v>
      </c>
      <c r="BQ579" s="1009"/>
      <c r="BR579" s="1010"/>
      <c r="BS579" s="112">
        <v>4</v>
      </c>
      <c r="BT579" s="196">
        <f t="shared" si="435"/>
        <v>1</v>
      </c>
      <c r="BU579" s="107">
        <f t="shared" si="440"/>
        <v>4</v>
      </c>
      <c r="BV579" s="108">
        <f t="shared" si="436"/>
        <v>1223.7983560411221</v>
      </c>
      <c r="BW579" s="109">
        <f t="shared" si="442"/>
        <v>4895.1934241644885</v>
      </c>
      <c r="BX579" s="112">
        <f t="shared" si="437"/>
        <v>11.51685393258427</v>
      </c>
      <c r="BY579" s="111">
        <f t="shared" si="438"/>
        <v>425.04606317135557</v>
      </c>
      <c r="BZ579" s="1018"/>
      <c r="CA579" s="88"/>
      <c r="CB579" s="88"/>
      <c r="CC579" s="89"/>
      <c r="CD579" s="89"/>
      <c r="CE579" s="89"/>
      <c r="CF579" s="89"/>
      <c r="CG579" s="89"/>
      <c r="CH579" s="89"/>
      <c r="CI579" s="89"/>
      <c r="CJ579" s="89"/>
      <c r="CK579" s="89"/>
      <c r="CL579" s="89"/>
      <c r="CM579" s="89"/>
      <c r="CN579" s="89"/>
      <c r="CO579" s="89"/>
      <c r="CP579" s="89"/>
      <c r="CQ579" s="89"/>
      <c r="CR579" s="89"/>
      <c r="CS579" s="89"/>
      <c r="CT579" s="89"/>
    </row>
    <row r="580" spans="1:98" ht="15.75" customHeight="1">
      <c r="A580" s="1018"/>
      <c r="B580" s="1016" t="s">
        <v>203</v>
      </c>
      <c r="C580" s="1009"/>
      <c r="D580" s="1010"/>
      <c r="E580" s="112">
        <f>9+4+4+10</f>
        <v>27</v>
      </c>
      <c r="F580" s="199">
        <f>'Cél.por tricoma'!$EB$33</f>
        <v>13</v>
      </c>
      <c r="G580" s="107">
        <f t="shared" si="406"/>
        <v>351</v>
      </c>
      <c r="H580" s="108">
        <f t="shared" si="407"/>
        <v>1631.731141388163</v>
      </c>
      <c r="I580" s="109">
        <f t="shared" si="408"/>
        <v>572737.63062724518</v>
      </c>
      <c r="J580" s="110">
        <f t="shared" si="409"/>
        <v>16.630769230769232</v>
      </c>
      <c r="K580" s="111">
        <f t="shared" si="410"/>
        <v>34438.432923932407</v>
      </c>
      <c r="L580" s="86"/>
      <c r="M580" s="1016" t="s">
        <v>203</v>
      </c>
      <c r="N580" s="1009"/>
      <c r="O580" s="1010"/>
      <c r="P580" s="112">
        <v>27</v>
      </c>
      <c r="Q580" s="199">
        <f t="shared" si="443"/>
        <v>10</v>
      </c>
      <c r="R580" s="107">
        <f t="shared" si="411"/>
        <v>270</v>
      </c>
      <c r="S580" s="108">
        <f t="shared" si="412"/>
        <v>1631.731141388163</v>
      </c>
      <c r="T580" s="109">
        <f t="shared" si="413"/>
        <v>440567.408174804</v>
      </c>
      <c r="U580" s="110">
        <f t="shared" si="414"/>
        <v>12.941176470588236</v>
      </c>
      <c r="V580" s="111">
        <f t="shared" si="415"/>
        <v>34043.845177143943</v>
      </c>
      <c r="W580" s="88"/>
      <c r="X580" s="1016" t="s">
        <v>203</v>
      </c>
      <c r="Y580" s="1009"/>
      <c r="Z580" s="1010"/>
      <c r="AA580" s="112">
        <v>29</v>
      </c>
      <c r="AB580" s="199">
        <f t="shared" si="444"/>
        <v>10</v>
      </c>
      <c r="AC580" s="107">
        <f t="shared" si="416"/>
        <v>290</v>
      </c>
      <c r="AD580" s="108">
        <f t="shared" si="417"/>
        <v>1631.731141388163</v>
      </c>
      <c r="AE580" s="109">
        <f t="shared" si="418"/>
        <v>473202.03100256727</v>
      </c>
      <c r="AF580" s="110">
        <f t="shared" si="419"/>
        <v>10.95</v>
      </c>
      <c r="AG580" s="111">
        <f t="shared" si="420"/>
        <v>43214.797351832633</v>
      </c>
      <c r="AH580" s="88"/>
      <c r="AI580" s="1016" t="s">
        <v>203</v>
      </c>
      <c r="AJ580" s="1009"/>
      <c r="AK580" s="1010"/>
      <c r="AL580" s="112">
        <v>5</v>
      </c>
      <c r="AM580" s="199">
        <f t="shared" si="445"/>
        <v>10</v>
      </c>
      <c r="AN580" s="107">
        <f t="shared" si="421"/>
        <v>50</v>
      </c>
      <c r="AO580" s="108">
        <f t="shared" si="422"/>
        <v>1631.731141388163</v>
      </c>
      <c r="AP580" s="109">
        <f t="shared" si="423"/>
        <v>81586.557069408154</v>
      </c>
      <c r="AQ580" s="110">
        <f t="shared" si="424"/>
        <v>12.397727272727273</v>
      </c>
      <c r="AR580" s="111">
        <f t="shared" si="425"/>
        <v>6580.7672063317295</v>
      </c>
      <c r="AS580" s="88"/>
      <c r="AT580" s="1016" t="s">
        <v>203</v>
      </c>
      <c r="AU580" s="1009"/>
      <c r="AV580" s="1010"/>
      <c r="AW580" s="112">
        <v>15</v>
      </c>
      <c r="AX580" s="199">
        <f t="shared" si="446"/>
        <v>10</v>
      </c>
      <c r="AY580" s="107">
        <f t="shared" si="426"/>
        <v>150</v>
      </c>
      <c r="AZ580" s="108">
        <f t="shared" si="427"/>
        <v>1223.7983560411221</v>
      </c>
      <c r="BA580" s="109">
        <f t="shared" si="428"/>
        <v>183569.75340616831</v>
      </c>
      <c r="BB580" s="110">
        <f t="shared" si="429"/>
        <v>14.887323943661972</v>
      </c>
      <c r="BC580" s="111">
        <f t="shared" si="430"/>
        <v>12330.607844690587</v>
      </c>
      <c r="BD580" s="88"/>
      <c r="BE580" s="1016" t="s">
        <v>203</v>
      </c>
      <c r="BF580" s="1009"/>
      <c r="BG580" s="1010"/>
      <c r="BH580" s="112">
        <v>17</v>
      </c>
      <c r="BI580" s="196">
        <f t="shared" si="447"/>
        <v>11.25</v>
      </c>
      <c r="BJ580" s="107">
        <f t="shared" si="439"/>
        <v>191.25</v>
      </c>
      <c r="BK580" s="108">
        <f t="shared" si="432"/>
        <v>1223.7983560411221</v>
      </c>
      <c r="BL580" s="109">
        <f t="shared" si="441"/>
        <v>234051.43559286461</v>
      </c>
      <c r="BM580" s="112">
        <f t="shared" si="433"/>
        <v>9.3418803418803424</v>
      </c>
      <c r="BN580" s="111">
        <f t="shared" si="434"/>
        <v>25053.996307744885</v>
      </c>
      <c r="BO580" s="88"/>
      <c r="BP580" s="1016" t="s">
        <v>203</v>
      </c>
      <c r="BQ580" s="1009"/>
      <c r="BR580" s="1010"/>
      <c r="BS580" s="112">
        <v>41</v>
      </c>
      <c r="BT580" s="196">
        <f t="shared" si="435"/>
        <v>9</v>
      </c>
      <c r="BU580" s="107">
        <f t="shared" si="440"/>
        <v>369</v>
      </c>
      <c r="BV580" s="108">
        <f t="shared" si="436"/>
        <v>1223.7983560411221</v>
      </c>
      <c r="BW580" s="109">
        <f t="shared" si="442"/>
        <v>451581.59337917407</v>
      </c>
      <c r="BX580" s="112">
        <f t="shared" si="437"/>
        <v>11.51685393258427</v>
      </c>
      <c r="BY580" s="111">
        <f t="shared" si="438"/>
        <v>39210.499327557547</v>
      </c>
      <c r="BZ580" s="1018"/>
      <c r="CA580" s="88"/>
      <c r="CB580" s="88"/>
      <c r="CC580" s="89"/>
      <c r="CD580" s="89"/>
      <c r="CE580" s="89"/>
      <c r="CF580" s="89"/>
      <c r="CG580" s="89"/>
      <c r="CH580" s="89"/>
      <c r="CI580" s="89"/>
      <c r="CJ580" s="89"/>
      <c r="CK580" s="89"/>
      <c r="CL580" s="89"/>
      <c r="CM580" s="89"/>
      <c r="CN580" s="89"/>
      <c r="CO580" s="89"/>
      <c r="CP580" s="89"/>
      <c r="CQ580" s="89"/>
      <c r="CR580" s="89"/>
      <c r="CS580" s="89"/>
      <c r="CT580" s="89"/>
    </row>
    <row r="581" spans="1:98" ht="15.75" customHeight="1">
      <c r="A581" s="1018"/>
      <c r="B581" s="1016" t="s">
        <v>204</v>
      </c>
      <c r="C581" s="1009"/>
      <c r="D581" s="1010"/>
      <c r="E581" s="112">
        <f>31+39+46</f>
        <v>116</v>
      </c>
      <c r="F581" s="107">
        <f>'Cél.por tricoma'!$EB$34</f>
        <v>65.933333333333337</v>
      </c>
      <c r="G581" s="107">
        <f t="shared" si="406"/>
        <v>7648.2666666666673</v>
      </c>
      <c r="H581" s="108">
        <f t="shared" si="407"/>
        <v>1631.731141388163</v>
      </c>
      <c r="I581" s="109">
        <f t="shared" si="408"/>
        <v>12479914.897641042</v>
      </c>
      <c r="J581" s="110">
        <f t="shared" si="409"/>
        <v>16.630769230769232</v>
      </c>
      <c r="K581" s="111">
        <f t="shared" si="410"/>
        <v>750411.16405797191</v>
      </c>
      <c r="L581" s="86"/>
      <c r="M581" s="1016" t="s">
        <v>204</v>
      </c>
      <c r="N581" s="1009"/>
      <c r="O581" s="1010"/>
      <c r="P581" s="112">
        <v>106</v>
      </c>
      <c r="Q581" s="107">
        <f t="shared" si="443"/>
        <v>66.966666666666669</v>
      </c>
      <c r="R581" s="107">
        <f t="shared" si="411"/>
        <v>7098.4666666666672</v>
      </c>
      <c r="S581" s="108">
        <f t="shared" si="412"/>
        <v>1631.731141388163</v>
      </c>
      <c r="T581" s="109">
        <f t="shared" si="413"/>
        <v>11582789.11610583</v>
      </c>
      <c r="U581" s="110">
        <f t="shared" si="414"/>
        <v>12.941176470588236</v>
      </c>
      <c r="V581" s="111">
        <f t="shared" si="415"/>
        <v>895033.70442635962</v>
      </c>
      <c r="W581" s="88"/>
      <c r="X581" s="1016" t="s">
        <v>204</v>
      </c>
      <c r="Y581" s="1009"/>
      <c r="Z581" s="1010"/>
      <c r="AA581" s="112">
        <v>99</v>
      </c>
      <c r="AB581" s="107">
        <f t="shared" si="444"/>
        <v>56.3</v>
      </c>
      <c r="AC581" s="107">
        <f t="shared" si="416"/>
        <v>5573.7</v>
      </c>
      <c r="AD581" s="108">
        <f t="shared" si="417"/>
        <v>1631.731141388163</v>
      </c>
      <c r="AE581" s="109">
        <f t="shared" si="418"/>
        <v>9094779.8627552036</v>
      </c>
      <c r="AF581" s="110">
        <f t="shared" si="419"/>
        <v>10.95</v>
      </c>
      <c r="AG581" s="111">
        <f t="shared" si="420"/>
        <v>830573.50344796386</v>
      </c>
      <c r="AH581" s="88"/>
      <c r="AI581" s="1016" t="s">
        <v>204</v>
      </c>
      <c r="AJ581" s="1009"/>
      <c r="AK581" s="1010"/>
      <c r="AL581" s="112">
        <v>99</v>
      </c>
      <c r="AM581" s="107">
        <f t="shared" si="445"/>
        <v>52.9</v>
      </c>
      <c r="AN581" s="107">
        <f t="shared" si="421"/>
        <v>5237.0999999999995</v>
      </c>
      <c r="AO581" s="108">
        <f t="shared" si="422"/>
        <v>1631.731141388163</v>
      </c>
      <c r="AP581" s="109">
        <f t="shared" si="423"/>
        <v>8545539.1605639476</v>
      </c>
      <c r="AQ581" s="110">
        <f t="shared" si="424"/>
        <v>12.397727272727273</v>
      </c>
      <c r="AR581" s="111">
        <f t="shared" si="425"/>
        <v>689282.71872559795</v>
      </c>
      <c r="AS581" s="88"/>
      <c r="AT581" s="1016" t="s">
        <v>204</v>
      </c>
      <c r="AU581" s="1009"/>
      <c r="AV581" s="1010"/>
      <c r="AW581" s="112">
        <f>6*7</f>
        <v>42</v>
      </c>
      <c r="AX581" s="107">
        <f t="shared" si="446"/>
        <v>52.56666666666667</v>
      </c>
      <c r="AY581" s="107">
        <f t="shared" si="426"/>
        <v>2207.8000000000002</v>
      </c>
      <c r="AZ581" s="108">
        <f t="shared" si="427"/>
        <v>1223.7983560411221</v>
      </c>
      <c r="BA581" s="109">
        <f t="shared" si="428"/>
        <v>2701902.0104675898</v>
      </c>
      <c r="BB581" s="110">
        <f t="shared" si="429"/>
        <v>14.887323943661972</v>
      </c>
      <c r="BC581" s="111">
        <f t="shared" si="430"/>
        <v>181490.10666338587</v>
      </c>
      <c r="BD581" s="88"/>
      <c r="BE581" s="1016" t="s">
        <v>204</v>
      </c>
      <c r="BF581" s="1009"/>
      <c r="BG581" s="1010"/>
      <c r="BH581" s="112">
        <v>32</v>
      </c>
      <c r="BI581" s="196">
        <f t="shared" si="447"/>
        <v>49.533333333333331</v>
      </c>
      <c r="BJ581" s="107">
        <f t="shared" si="439"/>
        <v>1585.0666666666666</v>
      </c>
      <c r="BK581" s="108">
        <f t="shared" si="432"/>
        <v>1223.7983560411221</v>
      </c>
      <c r="BL581" s="109">
        <f t="shared" si="441"/>
        <v>1939801.9808822479</v>
      </c>
      <c r="BM581" s="112">
        <f t="shared" si="433"/>
        <v>9.3418803418803424</v>
      </c>
      <c r="BN581" s="111">
        <f t="shared" si="434"/>
        <v>207645.77471475114</v>
      </c>
      <c r="BO581" s="88"/>
      <c r="BP581" s="1016" t="s">
        <v>204</v>
      </c>
      <c r="BQ581" s="1009"/>
      <c r="BR581" s="1010"/>
      <c r="BS581" s="112">
        <v>22</v>
      </c>
      <c r="BT581" s="196">
        <f t="shared" si="435"/>
        <v>57.833333333333336</v>
      </c>
      <c r="BU581" s="107">
        <f t="shared" si="440"/>
        <v>1272.3333333333335</v>
      </c>
      <c r="BV581" s="108">
        <f t="shared" si="436"/>
        <v>1223.7983560411221</v>
      </c>
      <c r="BW581" s="109">
        <f t="shared" si="442"/>
        <v>1557079.4416696546</v>
      </c>
      <c r="BX581" s="112">
        <f t="shared" si="437"/>
        <v>11.51685393258427</v>
      </c>
      <c r="BY581" s="111">
        <f t="shared" si="438"/>
        <v>135200.06859375536</v>
      </c>
      <c r="BZ581" s="1018"/>
      <c r="CA581" s="88"/>
      <c r="CB581" s="88"/>
      <c r="CC581" s="89"/>
      <c r="CD581" s="89"/>
      <c r="CE581" s="89"/>
      <c r="CF581" s="89"/>
      <c r="CG581" s="89"/>
      <c r="CH581" s="89"/>
      <c r="CI581" s="89"/>
      <c r="CJ581" s="89"/>
      <c r="CK581" s="89"/>
      <c r="CL581" s="89"/>
      <c r="CM581" s="89"/>
      <c r="CN581" s="89"/>
      <c r="CO581" s="89"/>
      <c r="CP581" s="89"/>
      <c r="CQ581" s="89"/>
      <c r="CR581" s="89"/>
      <c r="CS581" s="89"/>
      <c r="CT581" s="89"/>
    </row>
    <row r="582" spans="1:98" ht="15.75" customHeight="1">
      <c r="A582" s="1018"/>
      <c r="B582" s="1016" t="s">
        <v>262</v>
      </c>
      <c r="C582" s="1009"/>
      <c r="D582" s="1010"/>
      <c r="E582" s="112">
        <f>3+11+16+28+16</f>
        <v>74</v>
      </c>
      <c r="F582" s="107">
        <f>'Cél.por tricoma'!$EB$35</f>
        <v>15.266666666666667</v>
      </c>
      <c r="G582" s="107">
        <f t="shared" si="406"/>
        <v>1129.7333333333333</v>
      </c>
      <c r="H582" s="108">
        <f t="shared" si="407"/>
        <v>1631.731141388163</v>
      </c>
      <c r="I582" s="109">
        <f t="shared" si="408"/>
        <v>1843421.061464254</v>
      </c>
      <c r="J582" s="110">
        <f t="shared" si="409"/>
        <v>16.630769230769232</v>
      </c>
      <c r="K582" s="111">
        <f t="shared" si="410"/>
        <v>110844.00462088484</v>
      </c>
      <c r="L582" s="86"/>
      <c r="M582" s="1016" t="s">
        <v>262</v>
      </c>
      <c r="N582" s="1009"/>
      <c r="O582" s="1010"/>
      <c r="P582" s="112">
        <v>108</v>
      </c>
      <c r="Q582" s="107">
        <f t="shared" si="443"/>
        <v>12.066666666666666</v>
      </c>
      <c r="R582" s="107">
        <f t="shared" si="411"/>
        <v>1303.2</v>
      </c>
      <c r="S582" s="108">
        <f t="shared" si="412"/>
        <v>1631.731141388163</v>
      </c>
      <c r="T582" s="109">
        <f t="shared" si="413"/>
        <v>2126472.023457054</v>
      </c>
      <c r="U582" s="110">
        <f t="shared" si="414"/>
        <v>12.941176470588236</v>
      </c>
      <c r="V582" s="111">
        <f t="shared" si="415"/>
        <v>164318.29272168144</v>
      </c>
      <c r="W582" s="88"/>
      <c r="X582" s="1016" t="s">
        <v>262</v>
      </c>
      <c r="Y582" s="1009"/>
      <c r="Z582" s="1010"/>
      <c r="AA582" s="112">
        <v>112</v>
      </c>
      <c r="AB582" s="107">
        <f t="shared" si="444"/>
        <v>10.5</v>
      </c>
      <c r="AC582" s="107">
        <f t="shared" si="416"/>
        <v>1176</v>
      </c>
      <c r="AD582" s="108">
        <f t="shared" si="417"/>
        <v>1631.731141388163</v>
      </c>
      <c r="AE582" s="109">
        <f t="shared" si="418"/>
        <v>1918915.8222724798</v>
      </c>
      <c r="AF582" s="110">
        <f t="shared" si="419"/>
        <v>10.95</v>
      </c>
      <c r="AG582" s="111">
        <f t="shared" si="420"/>
        <v>175243.45408881095</v>
      </c>
      <c r="AH582" s="88"/>
      <c r="AI582" s="1016" t="s">
        <v>262</v>
      </c>
      <c r="AJ582" s="1009"/>
      <c r="AK582" s="1010"/>
      <c r="AL582" s="112">
        <v>93</v>
      </c>
      <c r="AM582" s="107">
        <f t="shared" si="445"/>
        <v>8.8000000000000007</v>
      </c>
      <c r="AN582" s="107">
        <f t="shared" si="421"/>
        <v>818.40000000000009</v>
      </c>
      <c r="AO582" s="108">
        <f t="shared" si="422"/>
        <v>1631.731141388163</v>
      </c>
      <c r="AP582" s="109">
        <f t="shared" si="423"/>
        <v>1335408.7661120729</v>
      </c>
      <c r="AQ582" s="110">
        <f t="shared" si="424"/>
        <v>12.397727272727273</v>
      </c>
      <c r="AR582" s="111">
        <f t="shared" si="425"/>
        <v>107713.99763323777</v>
      </c>
      <c r="AS582" s="88"/>
      <c r="AT582" s="1016" t="s">
        <v>262</v>
      </c>
      <c r="AU582" s="1009"/>
      <c r="AV582" s="1010"/>
      <c r="AW582" s="112">
        <f>(6*8)+3</f>
        <v>51</v>
      </c>
      <c r="AX582" s="107">
        <f t="shared" si="446"/>
        <v>12.4</v>
      </c>
      <c r="AY582" s="107">
        <f t="shared" si="426"/>
        <v>632.4</v>
      </c>
      <c r="AZ582" s="108">
        <f t="shared" si="427"/>
        <v>1223.7983560411221</v>
      </c>
      <c r="BA582" s="109">
        <f t="shared" si="428"/>
        <v>773930.08036040561</v>
      </c>
      <c r="BB582" s="110">
        <f t="shared" si="429"/>
        <v>14.887323943661972</v>
      </c>
      <c r="BC582" s="111">
        <f t="shared" si="430"/>
        <v>51985.842673215513</v>
      </c>
      <c r="BD582" s="88"/>
      <c r="BE582" s="1016" t="s">
        <v>262</v>
      </c>
      <c r="BF582" s="1009"/>
      <c r="BG582" s="1010"/>
      <c r="BH582" s="112">
        <v>48</v>
      </c>
      <c r="BI582" s="196">
        <f t="shared" si="447"/>
        <v>13.8</v>
      </c>
      <c r="BJ582" s="107">
        <f t="shared" si="439"/>
        <v>662.40000000000009</v>
      </c>
      <c r="BK582" s="108">
        <f t="shared" si="432"/>
        <v>1223.7983560411221</v>
      </c>
      <c r="BL582" s="109">
        <f t="shared" si="441"/>
        <v>810644.03104163939</v>
      </c>
      <c r="BM582" s="112">
        <f t="shared" si="433"/>
        <v>9.3418803418803424</v>
      </c>
      <c r="BN582" s="111">
        <f t="shared" si="434"/>
        <v>86775.253094118758</v>
      </c>
      <c r="BO582" s="88"/>
      <c r="BP582" s="1016" t="s">
        <v>262</v>
      </c>
      <c r="BQ582" s="1009"/>
      <c r="BR582" s="1010"/>
      <c r="BS582" s="112">
        <f>(6*7)+1</f>
        <v>43</v>
      </c>
      <c r="BT582" s="196">
        <f t="shared" si="435"/>
        <v>12.066666666666666</v>
      </c>
      <c r="BU582" s="107">
        <f t="shared" si="440"/>
        <v>518.86666666666667</v>
      </c>
      <c r="BV582" s="108">
        <f t="shared" si="436"/>
        <v>1223.7983560411221</v>
      </c>
      <c r="BW582" s="109">
        <f t="shared" si="442"/>
        <v>634988.17367120355</v>
      </c>
      <c r="BX582" s="112">
        <f t="shared" si="437"/>
        <v>11.51685393258427</v>
      </c>
      <c r="BY582" s="111">
        <f t="shared" si="438"/>
        <v>55135.55849437767</v>
      </c>
      <c r="BZ582" s="1018"/>
      <c r="CA582" s="88"/>
      <c r="CB582" s="88"/>
      <c r="CC582" s="89"/>
      <c r="CD582" s="89"/>
      <c r="CE582" s="89"/>
      <c r="CF582" s="89"/>
      <c r="CG582" s="89"/>
      <c r="CH582" s="89"/>
      <c r="CI582" s="89"/>
      <c r="CJ582" s="89"/>
      <c r="CK582" s="89"/>
      <c r="CL582" s="89"/>
      <c r="CM582" s="89"/>
      <c r="CN582" s="89"/>
      <c r="CO582" s="89"/>
      <c r="CP582" s="89"/>
      <c r="CQ582" s="89"/>
      <c r="CR582" s="89"/>
      <c r="CS582" s="89"/>
      <c r="CT582" s="89"/>
    </row>
    <row r="583" spans="1:98" ht="15.75" customHeight="1">
      <c r="A583" s="1018"/>
      <c r="B583" s="1016" t="s">
        <v>263</v>
      </c>
      <c r="C583" s="1009"/>
      <c r="D583" s="1010"/>
      <c r="E583" s="112">
        <v>4</v>
      </c>
      <c r="F583" s="107">
        <f>'Cél.por tricoma'!$EB$36</f>
        <v>2.2666666666666666</v>
      </c>
      <c r="G583" s="107">
        <f t="shared" si="406"/>
        <v>9.0666666666666664</v>
      </c>
      <c r="H583" s="108">
        <f t="shared" si="407"/>
        <v>1631.731141388163</v>
      </c>
      <c r="I583" s="109">
        <f t="shared" si="408"/>
        <v>14794.362348586012</v>
      </c>
      <c r="J583" s="110">
        <f t="shared" si="409"/>
        <v>16.630769230769232</v>
      </c>
      <c r="K583" s="111">
        <f t="shared" si="410"/>
        <v>889.57775454032435</v>
      </c>
      <c r="L583" s="86"/>
      <c r="M583" s="1016" t="s">
        <v>263</v>
      </c>
      <c r="N583" s="1009"/>
      <c r="O583" s="1010"/>
      <c r="P583" s="112">
        <v>3</v>
      </c>
      <c r="Q583" s="107">
        <f t="shared" si="443"/>
        <v>3.2272727272727271</v>
      </c>
      <c r="R583" s="107">
        <f t="shared" si="411"/>
        <v>9.6818181818181817</v>
      </c>
      <c r="S583" s="108">
        <f t="shared" si="412"/>
        <v>1631.731141388163</v>
      </c>
      <c r="T583" s="109">
        <f t="shared" si="413"/>
        <v>15798.12423253085</v>
      </c>
      <c r="U583" s="110">
        <f t="shared" si="414"/>
        <v>12.941176470588236</v>
      </c>
      <c r="V583" s="111">
        <f t="shared" si="415"/>
        <v>1220.7641452410203</v>
      </c>
      <c r="W583" s="88"/>
      <c r="X583" s="1016" t="s">
        <v>263</v>
      </c>
      <c r="Y583" s="1009"/>
      <c r="Z583" s="1010"/>
      <c r="AA583" s="112">
        <v>3</v>
      </c>
      <c r="AB583" s="107">
        <f t="shared" si="444"/>
        <v>3</v>
      </c>
      <c r="AC583" s="107">
        <f t="shared" si="416"/>
        <v>9</v>
      </c>
      <c r="AD583" s="108">
        <f t="shared" si="417"/>
        <v>1631.731141388163</v>
      </c>
      <c r="AE583" s="109">
        <f t="shared" si="418"/>
        <v>14685.580272493467</v>
      </c>
      <c r="AF583" s="110">
        <f t="shared" si="419"/>
        <v>10.95</v>
      </c>
      <c r="AG583" s="111">
        <f t="shared" si="420"/>
        <v>1341.1488833327369</v>
      </c>
      <c r="AH583" s="88"/>
      <c r="AI583" s="1016" t="s">
        <v>263</v>
      </c>
      <c r="AJ583" s="1009"/>
      <c r="AK583" s="1010"/>
      <c r="AL583" s="112">
        <v>3</v>
      </c>
      <c r="AM583" s="107">
        <f t="shared" si="445"/>
        <v>3</v>
      </c>
      <c r="AN583" s="107">
        <f t="shared" si="421"/>
        <v>9</v>
      </c>
      <c r="AO583" s="108">
        <f t="shared" si="422"/>
        <v>1631.731141388163</v>
      </c>
      <c r="AP583" s="109">
        <f t="shared" si="423"/>
        <v>14685.580272493467</v>
      </c>
      <c r="AQ583" s="110">
        <f t="shared" si="424"/>
        <v>12.397727272727273</v>
      </c>
      <c r="AR583" s="111">
        <f t="shared" si="425"/>
        <v>1184.5380971397112</v>
      </c>
      <c r="AS583" s="88"/>
      <c r="AT583" s="1016" t="s">
        <v>263</v>
      </c>
      <c r="AU583" s="1009"/>
      <c r="AV583" s="1010"/>
      <c r="AW583" s="112">
        <v>1</v>
      </c>
      <c r="AX583" s="107">
        <f t="shared" si="446"/>
        <v>3.0666666666666669</v>
      </c>
      <c r="AY583" s="107">
        <f t="shared" si="426"/>
        <v>3.0666666666666669</v>
      </c>
      <c r="AZ583" s="108">
        <f t="shared" si="427"/>
        <v>1223.7983560411221</v>
      </c>
      <c r="BA583" s="109">
        <f t="shared" si="428"/>
        <v>3752.9816251927746</v>
      </c>
      <c r="BB583" s="110">
        <f t="shared" si="429"/>
        <v>14.887323943661972</v>
      </c>
      <c r="BC583" s="111">
        <f t="shared" si="430"/>
        <v>252.09242704700756</v>
      </c>
      <c r="BD583" s="88"/>
      <c r="BE583" s="1016" t="s">
        <v>263</v>
      </c>
      <c r="BF583" s="1009"/>
      <c r="BG583" s="1010"/>
      <c r="BH583" s="112">
        <v>1</v>
      </c>
      <c r="BI583" s="196">
        <f t="shared" si="447"/>
        <v>2.9090909090909092</v>
      </c>
      <c r="BJ583" s="107">
        <f t="shared" si="439"/>
        <v>2.9090909090909092</v>
      </c>
      <c r="BK583" s="108">
        <f t="shared" si="432"/>
        <v>1223.7983560411221</v>
      </c>
      <c r="BL583" s="109">
        <f t="shared" si="441"/>
        <v>3560.1406721196281</v>
      </c>
      <c r="BM583" s="112">
        <f t="shared" si="433"/>
        <v>9.3418803418803424</v>
      </c>
      <c r="BN583" s="111">
        <f t="shared" si="434"/>
        <v>381.0946556614789</v>
      </c>
      <c r="BO583" s="88"/>
      <c r="BP583" s="1016" t="s">
        <v>263</v>
      </c>
      <c r="BQ583" s="1009"/>
      <c r="BR583" s="1010"/>
      <c r="BS583" s="112">
        <v>0</v>
      </c>
      <c r="BT583" s="196">
        <f t="shared" si="435"/>
        <v>2.7</v>
      </c>
      <c r="BU583" s="107">
        <f t="shared" si="440"/>
        <v>0</v>
      </c>
      <c r="BV583" s="108">
        <f t="shared" si="436"/>
        <v>1223.7983560411221</v>
      </c>
      <c r="BW583" s="109">
        <f t="shared" si="442"/>
        <v>0</v>
      </c>
      <c r="BX583" s="112">
        <f t="shared" si="437"/>
        <v>11.51685393258427</v>
      </c>
      <c r="BY583" s="111">
        <f t="shared" si="438"/>
        <v>0</v>
      </c>
      <c r="BZ583" s="1018"/>
      <c r="CA583" s="88"/>
      <c r="CB583" s="88"/>
      <c r="CC583" s="89"/>
      <c r="CD583" s="89"/>
      <c r="CE583" s="89"/>
      <c r="CF583" s="89"/>
      <c r="CG583" s="89"/>
      <c r="CH583" s="89"/>
      <c r="CI583" s="89"/>
      <c r="CJ583" s="89"/>
      <c r="CK583" s="89"/>
      <c r="CL583" s="89"/>
      <c r="CM583" s="89"/>
      <c r="CN583" s="89"/>
      <c r="CO583" s="89"/>
      <c r="CP583" s="89"/>
      <c r="CQ583" s="89"/>
      <c r="CR583" s="89"/>
      <c r="CS583" s="89"/>
      <c r="CT583" s="89"/>
    </row>
    <row r="584" spans="1:98" ht="15.75" customHeight="1">
      <c r="A584" s="1018"/>
      <c r="B584" s="1015" t="s">
        <v>122</v>
      </c>
      <c r="C584" s="1009"/>
      <c r="D584" s="1010"/>
      <c r="E584" s="112">
        <v>1</v>
      </c>
      <c r="F584" s="198">
        <v>1</v>
      </c>
      <c r="G584" s="107">
        <f t="shared" si="406"/>
        <v>1</v>
      </c>
      <c r="H584" s="108">
        <f t="shared" si="407"/>
        <v>1631.731141388163</v>
      </c>
      <c r="I584" s="109">
        <f t="shared" si="408"/>
        <v>1631.731141388163</v>
      </c>
      <c r="J584" s="110">
        <f t="shared" si="409"/>
        <v>16.630769230769232</v>
      </c>
      <c r="K584" s="111">
        <f t="shared" si="410"/>
        <v>98.115193515476946</v>
      </c>
      <c r="L584" s="86"/>
      <c r="M584" s="1015" t="s">
        <v>122</v>
      </c>
      <c r="N584" s="1009"/>
      <c r="O584" s="1010"/>
      <c r="P584" s="112">
        <v>3</v>
      </c>
      <c r="Q584" s="198">
        <f t="shared" si="443"/>
        <v>1</v>
      </c>
      <c r="R584" s="107">
        <f t="shared" si="411"/>
        <v>3</v>
      </c>
      <c r="S584" s="108">
        <f t="shared" si="412"/>
        <v>1631.731141388163</v>
      </c>
      <c r="T584" s="109">
        <f t="shared" si="413"/>
        <v>4895.1934241644885</v>
      </c>
      <c r="U584" s="110">
        <f t="shared" si="414"/>
        <v>12.941176470588236</v>
      </c>
      <c r="V584" s="111">
        <f t="shared" si="415"/>
        <v>378.26494641271046</v>
      </c>
      <c r="W584" s="88"/>
      <c r="X584" s="1015" t="s">
        <v>122</v>
      </c>
      <c r="Y584" s="1009"/>
      <c r="Z584" s="1010"/>
      <c r="AA584" s="112">
        <v>12</v>
      </c>
      <c r="AB584" s="198">
        <f t="shared" si="444"/>
        <v>1</v>
      </c>
      <c r="AC584" s="107">
        <f t="shared" si="416"/>
        <v>12</v>
      </c>
      <c r="AD584" s="108">
        <f t="shared" si="417"/>
        <v>1631.731141388163</v>
      </c>
      <c r="AE584" s="109">
        <f t="shared" si="418"/>
        <v>19580.773696657954</v>
      </c>
      <c r="AF584" s="110">
        <f t="shared" si="419"/>
        <v>10.95</v>
      </c>
      <c r="AG584" s="111">
        <f t="shared" si="420"/>
        <v>1788.1985111103156</v>
      </c>
      <c r="AH584" s="88"/>
      <c r="AI584" s="1015" t="s">
        <v>122</v>
      </c>
      <c r="AJ584" s="1009"/>
      <c r="AK584" s="1010"/>
      <c r="AL584" s="112">
        <v>11</v>
      </c>
      <c r="AM584" s="198">
        <f t="shared" si="445"/>
        <v>1</v>
      </c>
      <c r="AN584" s="107">
        <f t="shared" si="421"/>
        <v>11</v>
      </c>
      <c r="AO584" s="108">
        <f t="shared" si="422"/>
        <v>1631.731141388163</v>
      </c>
      <c r="AP584" s="109">
        <f t="shared" si="423"/>
        <v>17949.042555269793</v>
      </c>
      <c r="AQ584" s="110">
        <f t="shared" si="424"/>
        <v>12.397727272727273</v>
      </c>
      <c r="AR584" s="111">
        <f t="shared" si="425"/>
        <v>1447.7687853929804</v>
      </c>
      <c r="AS584" s="88"/>
      <c r="AT584" s="1015" t="s">
        <v>122</v>
      </c>
      <c r="AU584" s="1009"/>
      <c r="AV584" s="1010"/>
      <c r="AW584" s="112">
        <v>1</v>
      </c>
      <c r="AX584" s="198">
        <f t="shared" si="446"/>
        <v>1</v>
      </c>
      <c r="AY584" s="107">
        <f t="shared" si="426"/>
        <v>1</v>
      </c>
      <c r="AZ584" s="108">
        <f t="shared" si="427"/>
        <v>1223.7983560411221</v>
      </c>
      <c r="BA584" s="109">
        <f t="shared" si="428"/>
        <v>1223.7983560411221</v>
      </c>
      <c r="BB584" s="110">
        <f t="shared" si="429"/>
        <v>14.887323943661972</v>
      </c>
      <c r="BC584" s="111">
        <f t="shared" si="430"/>
        <v>82.204052297937253</v>
      </c>
      <c r="BD584" s="88"/>
      <c r="BE584" s="1015" t="s">
        <v>122</v>
      </c>
      <c r="BF584" s="1009"/>
      <c r="BG584" s="1010"/>
      <c r="BH584" s="112">
        <v>3</v>
      </c>
      <c r="BI584" s="196">
        <f t="shared" si="447"/>
        <v>1</v>
      </c>
      <c r="BJ584" s="107">
        <f t="shared" si="439"/>
        <v>3</v>
      </c>
      <c r="BK584" s="108">
        <f t="shared" si="432"/>
        <v>1223.7983560411221</v>
      </c>
      <c r="BL584" s="109">
        <f t="shared" si="441"/>
        <v>3671.3950681233664</v>
      </c>
      <c r="BM584" s="112">
        <f t="shared" si="433"/>
        <v>9.3418803418803424</v>
      </c>
      <c r="BN584" s="111">
        <f t="shared" si="434"/>
        <v>393.00386365090014</v>
      </c>
      <c r="BO584" s="88"/>
      <c r="BP584" s="1016" t="s">
        <v>122</v>
      </c>
      <c r="BQ584" s="1009"/>
      <c r="BR584" s="1010"/>
      <c r="BS584" s="112">
        <v>0</v>
      </c>
      <c r="BT584" s="196">
        <f t="shared" si="435"/>
        <v>1</v>
      </c>
      <c r="BU584" s="107">
        <f t="shared" si="440"/>
        <v>0</v>
      </c>
      <c r="BV584" s="108">
        <f t="shared" si="436"/>
        <v>1223.7983560411221</v>
      </c>
      <c r="BW584" s="109">
        <f t="shared" si="442"/>
        <v>0</v>
      </c>
      <c r="BX584" s="112">
        <f t="shared" si="437"/>
        <v>11.51685393258427</v>
      </c>
      <c r="BY584" s="111">
        <f t="shared" si="438"/>
        <v>0</v>
      </c>
      <c r="BZ584" s="1018"/>
      <c r="CA584" s="88"/>
      <c r="CB584" s="88"/>
      <c r="CC584" s="89"/>
      <c r="CD584" s="89"/>
      <c r="CE584" s="89"/>
      <c r="CF584" s="89"/>
      <c r="CG584" s="89"/>
      <c r="CH584" s="89"/>
      <c r="CI584" s="89"/>
      <c r="CJ584" s="89"/>
      <c r="CK584" s="89"/>
      <c r="CL584" s="89"/>
      <c r="CM584" s="89"/>
      <c r="CN584" s="89"/>
      <c r="CO584" s="89"/>
      <c r="CP584" s="89"/>
      <c r="CQ584" s="89"/>
      <c r="CR584" s="89"/>
      <c r="CS584" s="89"/>
      <c r="CT584" s="89"/>
    </row>
    <row r="585" spans="1:98" ht="15.75" customHeight="1">
      <c r="A585" s="1018"/>
      <c r="B585" s="1015" t="s">
        <v>120</v>
      </c>
      <c r="C585" s="1009"/>
      <c r="D585" s="1010"/>
      <c r="E585" s="112">
        <v>0</v>
      </c>
      <c r="F585" s="198">
        <v>1</v>
      </c>
      <c r="G585" s="107">
        <f t="shared" si="406"/>
        <v>0</v>
      </c>
      <c r="H585" s="108">
        <f t="shared" si="407"/>
        <v>1631.731141388163</v>
      </c>
      <c r="I585" s="109">
        <f t="shared" si="408"/>
        <v>0</v>
      </c>
      <c r="J585" s="110">
        <f t="shared" si="409"/>
        <v>16.630769230769232</v>
      </c>
      <c r="K585" s="111">
        <f t="shared" si="410"/>
        <v>0</v>
      </c>
      <c r="L585" s="86"/>
      <c r="M585" s="1015" t="s">
        <v>120</v>
      </c>
      <c r="N585" s="1009"/>
      <c r="O585" s="1010"/>
      <c r="P585" s="112">
        <v>0</v>
      </c>
      <c r="Q585" s="198">
        <f t="shared" si="443"/>
        <v>1</v>
      </c>
      <c r="R585" s="107">
        <f t="shared" si="411"/>
        <v>0</v>
      </c>
      <c r="S585" s="108">
        <f t="shared" si="412"/>
        <v>1631.731141388163</v>
      </c>
      <c r="T585" s="109">
        <f t="shared" si="413"/>
        <v>0</v>
      </c>
      <c r="U585" s="110">
        <f t="shared" si="414"/>
        <v>12.941176470588236</v>
      </c>
      <c r="V585" s="111">
        <f t="shared" si="415"/>
        <v>0</v>
      </c>
      <c r="W585" s="88"/>
      <c r="X585" s="1015" t="s">
        <v>120</v>
      </c>
      <c r="Y585" s="1009"/>
      <c r="Z585" s="1010"/>
      <c r="AA585" s="112">
        <v>6</v>
      </c>
      <c r="AB585" s="198">
        <f t="shared" si="444"/>
        <v>1</v>
      </c>
      <c r="AC585" s="107">
        <f t="shared" si="416"/>
        <v>6</v>
      </c>
      <c r="AD585" s="108">
        <f t="shared" si="417"/>
        <v>1631.731141388163</v>
      </c>
      <c r="AE585" s="109">
        <f t="shared" si="418"/>
        <v>9790.3868483289771</v>
      </c>
      <c r="AF585" s="110">
        <f t="shared" si="419"/>
        <v>10.95</v>
      </c>
      <c r="AG585" s="111">
        <f t="shared" si="420"/>
        <v>894.09925555515781</v>
      </c>
      <c r="AH585" s="88"/>
      <c r="AI585" s="1015" t="s">
        <v>120</v>
      </c>
      <c r="AJ585" s="1009"/>
      <c r="AK585" s="1010"/>
      <c r="AL585" s="112">
        <v>6</v>
      </c>
      <c r="AM585" s="198">
        <f t="shared" si="445"/>
        <v>1</v>
      </c>
      <c r="AN585" s="107">
        <f t="shared" si="421"/>
        <v>6</v>
      </c>
      <c r="AO585" s="108">
        <f t="shared" si="422"/>
        <v>1631.731141388163</v>
      </c>
      <c r="AP585" s="109">
        <f t="shared" si="423"/>
        <v>9790.3868483289771</v>
      </c>
      <c r="AQ585" s="110">
        <f t="shared" si="424"/>
        <v>12.397727272727273</v>
      </c>
      <c r="AR585" s="111">
        <f t="shared" si="425"/>
        <v>789.69206475980741</v>
      </c>
      <c r="AS585" s="88"/>
      <c r="AT585" s="1015" t="s">
        <v>120</v>
      </c>
      <c r="AU585" s="1009"/>
      <c r="AV585" s="1010"/>
      <c r="AW585" s="112">
        <v>2</v>
      </c>
      <c r="AX585" s="198">
        <f t="shared" si="446"/>
        <v>1</v>
      </c>
      <c r="AY585" s="107">
        <f t="shared" si="426"/>
        <v>2</v>
      </c>
      <c r="AZ585" s="108">
        <f t="shared" si="427"/>
        <v>1223.7983560411221</v>
      </c>
      <c r="BA585" s="109">
        <f t="shared" si="428"/>
        <v>2447.5967120822443</v>
      </c>
      <c r="BB585" s="110">
        <f t="shared" si="429"/>
        <v>14.887323943661972</v>
      </c>
      <c r="BC585" s="111">
        <f t="shared" si="430"/>
        <v>164.40810459587451</v>
      </c>
      <c r="BD585" s="88"/>
      <c r="BE585" s="1015" t="s">
        <v>120</v>
      </c>
      <c r="BF585" s="1009"/>
      <c r="BG585" s="1010"/>
      <c r="BH585" s="112">
        <v>0</v>
      </c>
      <c r="BI585" s="196">
        <f t="shared" si="447"/>
        <v>1</v>
      </c>
      <c r="BJ585" s="107">
        <f t="shared" si="439"/>
        <v>0</v>
      </c>
      <c r="BK585" s="108">
        <f t="shared" si="432"/>
        <v>1223.7983560411221</v>
      </c>
      <c r="BL585" s="109">
        <f t="shared" si="441"/>
        <v>0</v>
      </c>
      <c r="BM585" s="112">
        <f t="shared" si="433"/>
        <v>9.3418803418803424</v>
      </c>
      <c r="BN585" s="111">
        <f t="shared" si="434"/>
        <v>0</v>
      </c>
      <c r="BO585" s="88"/>
      <c r="BP585" s="1016" t="s">
        <v>120</v>
      </c>
      <c r="BQ585" s="1009"/>
      <c r="BR585" s="1010"/>
      <c r="BS585" s="112">
        <v>0</v>
      </c>
      <c r="BT585" s="196">
        <f t="shared" si="435"/>
        <v>1</v>
      </c>
      <c r="BU585" s="107">
        <f t="shared" si="440"/>
        <v>0</v>
      </c>
      <c r="BV585" s="108">
        <f t="shared" si="436"/>
        <v>1223.7983560411221</v>
      </c>
      <c r="BW585" s="109">
        <f t="shared" si="442"/>
        <v>0</v>
      </c>
      <c r="BX585" s="112">
        <f t="shared" si="437"/>
        <v>11.51685393258427</v>
      </c>
      <c r="BY585" s="111">
        <f t="shared" si="438"/>
        <v>0</v>
      </c>
      <c r="BZ585" s="1018"/>
      <c r="CA585" s="88"/>
      <c r="CB585" s="88"/>
      <c r="CC585" s="89"/>
      <c r="CD585" s="89"/>
      <c r="CE585" s="89"/>
      <c r="CF585" s="89"/>
      <c r="CG585" s="89"/>
      <c r="CH585" s="89"/>
      <c r="CI585" s="89"/>
      <c r="CJ585" s="89"/>
      <c r="CK585" s="89"/>
      <c r="CL585" s="89"/>
      <c r="CM585" s="89"/>
      <c r="CN585" s="89"/>
      <c r="CO585" s="89"/>
      <c r="CP585" s="89"/>
      <c r="CQ585" s="89"/>
      <c r="CR585" s="89"/>
      <c r="CS585" s="89"/>
      <c r="CT585" s="89"/>
    </row>
    <row r="586" spans="1:98" ht="15.75" customHeight="1">
      <c r="A586" s="1018"/>
      <c r="B586" s="1015" t="s">
        <v>123</v>
      </c>
      <c r="C586" s="1009"/>
      <c r="D586" s="1010"/>
      <c r="E586" s="112">
        <v>1</v>
      </c>
      <c r="F586" s="198">
        <v>1</v>
      </c>
      <c r="G586" s="107">
        <f t="shared" si="406"/>
        <v>1</v>
      </c>
      <c r="H586" s="108">
        <f t="shared" si="407"/>
        <v>1631.731141388163</v>
      </c>
      <c r="I586" s="109">
        <f t="shared" si="408"/>
        <v>1631.731141388163</v>
      </c>
      <c r="J586" s="110">
        <f t="shared" si="409"/>
        <v>16.630769230769232</v>
      </c>
      <c r="K586" s="111">
        <f t="shared" si="410"/>
        <v>98.115193515476946</v>
      </c>
      <c r="L586" s="86"/>
      <c r="M586" s="1015" t="s">
        <v>123</v>
      </c>
      <c r="N586" s="1009"/>
      <c r="O586" s="1010"/>
      <c r="P586" s="112">
        <v>1</v>
      </c>
      <c r="Q586" s="198">
        <f t="shared" si="443"/>
        <v>1</v>
      </c>
      <c r="R586" s="107">
        <f t="shared" si="411"/>
        <v>1</v>
      </c>
      <c r="S586" s="108">
        <f t="shared" si="412"/>
        <v>1631.731141388163</v>
      </c>
      <c r="T586" s="109">
        <f t="shared" si="413"/>
        <v>1631.731141388163</v>
      </c>
      <c r="U586" s="110">
        <f t="shared" si="414"/>
        <v>12.941176470588236</v>
      </c>
      <c r="V586" s="111">
        <f t="shared" si="415"/>
        <v>126.0883154709035</v>
      </c>
      <c r="W586" s="88"/>
      <c r="X586" s="1015" t="s">
        <v>123</v>
      </c>
      <c r="Y586" s="1009"/>
      <c r="Z586" s="1010"/>
      <c r="AA586" s="112">
        <v>1</v>
      </c>
      <c r="AB586" s="198">
        <f t="shared" si="444"/>
        <v>1</v>
      </c>
      <c r="AC586" s="107">
        <f t="shared" si="416"/>
        <v>1</v>
      </c>
      <c r="AD586" s="108">
        <f t="shared" si="417"/>
        <v>1631.731141388163</v>
      </c>
      <c r="AE586" s="109">
        <f t="shared" si="418"/>
        <v>1631.731141388163</v>
      </c>
      <c r="AF586" s="110">
        <f t="shared" si="419"/>
        <v>10.95</v>
      </c>
      <c r="AG586" s="111">
        <f t="shared" si="420"/>
        <v>149.01654259252632</v>
      </c>
      <c r="AH586" s="88"/>
      <c r="AI586" s="1015" t="s">
        <v>123</v>
      </c>
      <c r="AJ586" s="1009"/>
      <c r="AK586" s="1010"/>
      <c r="AL586" s="112">
        <v>2</v>
      </c>
      <c r="AM586" s="198">
        <f t="shared" si="445"/>
        <v>1</v>
      </c>
      <c r="AN586" s="107">
        <f t="shared" si="421"/>
        <v>2</v>
      </c>
      <c r="AO586" s="108">
        <f t="shared" si="422"/>
        <v>1631.731141388163</v>
      </c>
      <c r="AP586" s="109">
        <f t="shared" si="423"/>
        <v>3263.462282776326</v>
      </c>
      <c r="AQ586" s="110">
        <f t="shared" si="424"/>
        <v>12.397727272727273</v>
      </c>
      <c r="AR586" s="111">
        <f t="shared" si="425"/>
        <v>263.23068825326919</v>
      </c>
      <c r="AS586" s="88"/>
      <c r="AT586" s="1015" t="s">
        <v>123</v>
      </c>
      <c r="AU586" s="1009"/>
      <c r="AV586" s="1010"/>
      <c r="AW586" s="112">
        <v>0</v>
      </c>
      <c r="AX586" s="198">
        <f t="shared" si="446"/>
        <v>1</v>
      </c>
      <c r="AY586" s="107">
        <f t="shared" si="426"/>
        <v>0</v>
      </c>
      <c r="AZ586" s="108">
        <f t="shared" si="427"/>
        <v>1223.7983560411221</v>
      </c>
      <c r="BA586" s="109">
        <f t="shared" si="428"/>
        <v>0</v>
      </c>
      <c r="BB586" s="110">
        <f t="shared" si="429"/>
        <v>14.887323943661972</v>
      </c>
      <c r="BC586" s="111">
        <f t="shared" si="430"/>
        <v>0</v>
      </c>
      <c r="BD586" s="88"/>
      <c r="BE586" s="1015" t="s">
        <v>123</v>
      </c>
      <c r="BF586" s="1009"/>
      <c r="BG586" s="1010"/>
      <c r="BH586" s="112">
        <v>0</v>
      </c>
      <c r="BI586" s="196">
        <f t="shared" si="447"/>
        <v>1</v>
      </c>
      <c r="BJ586" s="107">
        <f t="shared" si="439"/>
        <v>0</v>
      </c>
      <c r="BK586" s="108">
        <f t="shared" si="432"/>
        <v>1223.7983560411221</v>
      </c>
      <c r="BL586" s="109">
        <f t="shared" si="441"/>
        <v>0</v>
      </c>
      <c r="BM586" s="112">
        <f t="shared" si="433"/>
        <v>9.3418803418803424</v>
      </c>
      <c r="BN586" s="111">
        <f t="shared" si="434"/>
        <v>0</v>
      </c>
      <c r="BO586" s="88"/>
      <c r="BP586" s="1016" t="s">
        <v>123</v>
      </c>
      <c r="BQ586" s="1009"/>
      <c r="BR586" s="1010"/>
      <c r="BS586" s="112">
        <v>1</v>
      </c>
      <c r="BT586" s="196">
        <f t="shared" si="435"/>
        <v>1</v>
      </c>
      <c r="BU586" s="107">
        <f t="shared" si="440"/>
        <v>1</v>
      </c>
      <c r="BV586" s="108">
        <f t="shared" si="436"/>
        <v>1223.7983560411221</v>
      </c>
      <c r="BW586" s="109">
        <f t="shared" si="442"/>
        <v>1223.7983560411221</v>
      </c>
      <c r="BX586" s="112">
        <f t="shared" si="437"/>
        <v>11.51685393258427</v>
      </c>
      <c r="BY586" s="111">
        <f t="shared" si="438"/>
        <v>106.26151579283889</v>
      </c>
      <c r="BZ586" s="1018"/>
      <c r="CA586" s="88"/>
      <c r="CB586" s="88"/>
      <c r="CC586" s="89"/>
      <c r="CD586" s="89"/>
      <c r="CE586" s="89"/>
      <c r="CF586" s="89"/>
      <c r="CG586" s="89"/>
      <c r="CH586" s="89"/>
      <c r="CI586" s="89"/>
      <c r="CJ586" s="89"/>
      <c r="CK586" s="89"/>
      <c r="CL586" s="89"/>
      <c r="CM586" s="89"/>
      <c r="CN586" s="89"/>
      <c r="CO586" s="89"/>
      <c r="CP586" s="89"/>
      <c r="CQ586" s="89"/>
      <c r="CR586" s="89"/>
      <c r="CS586" s="89"/>
      <c r="CT586" s="89"/>
    </row>
    <row r="587" spans="1:98" ht="15.75" customHeight="1">
      <c r="A587" s="1018"/>
      <c r="B587" s="1015" t="s">
        <v>214</v>
      </c>
      <c r="C587" s="1009"/>
      <c r="D587" s="1010"/>
      <c r="E587" s="112">
        <v>0</v>
      </c>
      <c r="F587" s="199">
        <f>'Cél.por tricoma'!$EB$40</f>
        <v>8</v>
      </c>
      <c r="G587" s="107">
        <f t="shared" si="406"/>
        <v>0</v>
      </c>
      <c r="H587" s="108">
        <f t="shared" si="407"/>
        <v>1631.731141388163</v>
      </c>
      <c r="I587" s="109">
        <f t="shared" si="408"/>
        <v>0</v>
      </c>
      <c r="J587" s="110">
        <f t="shared" si="409"/>
        <v>16.630769230769232</v>
      </c>
      <c r="K587" s="111">
        <f t="shared" si="410"/>
        <v>0</v>
      </c>
      <c r="L587" s="86"/>
      <c r="M587" s="1015" t="s">
        <v>214</v>
      </c>
      <c r="N587" s="1009"/>
      <c r="O587" s="1010"/>
      <c r="P587" s="112">
        <v>2</v>
      </c>
      <c r="Q587" s="199">
        <f t="shared" si="443"/>
        <v>7</v>
      </c>
      <c r="R587" s="107">
        <f t="shared" si="411"/>
        <v>14</v>
      </c>
      <c r="S587" s="108">
        <f t="shared" si="412"/>
        <v>1631.731141388163</v>
      </c>
      <c r="T587" s="109">
        <f t="shared" si="413"/>
        <v>22844.235979434281</v>
      </c>
      <c r="U587" s="110">
        <f t="shared" si="414"/>
        <v>12.941176470588236</v>
      </c>
      <c r="V587" s="111">
        <f t="shared" si="415"/>
        <v>1765.236416592649</v>
      </c>
      <c r="W587" s="88"/>
      <c r="X587" s="1015" t="s">
        <v>214</v>
      </c>
      <c r="Y587" s="1009"/>
      <c r="Z587" s="1010"/>
      <c r="AA587" s="112">
        <v>0</v>
      </c>
      <c r="AB587" s="199">
        <f t="shared" si="444"/>
        <v>22.5</v>
      </c>
      <c r="AC587" s="107">
        <f t="shared" si="416"/>
        <v>0</v>
      </c>
      <c r="AD587" s="108">
        <f t="shared" si="417"/>
        <v>1631.731141388163</v>
      </c>
      <c r="AE587" s="109">
        <f t="shared" si="418"/>
        <v>0</v>
      </c>
      <c r="AF587" s="110">
        <f t="shared" si="419"/>
        <v>10.95</v>
      </c>
      <c r="AG587" s="111">
        <f t="shared" si="420"/>
        <v>0</v>
      </c>
      <c r="AH587" s="88"/>
      <c r="AI587" s="1015" t="s">
        <v>214</v>
      </c>
      <c r="AJ587" s="1009"/>
      <c r="AK587" s="1010"/>
      <c r="AL587" s="112">
        <v>1</v>
      </c>
      <c r="AM587" s="199">
        <f t="shared" si="445"/>
        <v>14.4</v>
      </c>
      <c r="AN587" s="107">
        <f t="shared" si="421"/>
        <v>14.4</v>
      </c>
      <c r="AO587" s="108">
        <f t="shared" si="422"/>
        <v>1631.731141388163</v>
      </c>
      <c r="AP587" s="109">
        <f t="shared" si="423"/>
        <v>23496.928435989546</v>
      </c>
      <c r="AQ587" s="110">
        <f t="shared" si="424"/>
        <v>12.397727272727273</v>
      </c>
      <c r="AR587" s="111">
        <f t="shared" si="425"/>
        <v>1895.260955423538</v>
      </c>
      <c r="AS587" s="88"/>
      <c r="AT587" s="1015" t="s">
        <v>214</v>
      </c>
      <c r="AU587" s="1009"/>
      <c r="AV587" s="1010"/>
      <c r="AW587" s="112">
        <v>0</v>
      </c>
      <c r="AX587" s="199">
        <f t="shared" si="446"/>
        <v>0</v>
      </c>
      <c r="AY587" s="107">
        <f t="shared" si="426"/>
        <v>0</v>
      </c>
      <c r="AZ587" s="108">
        <f t="shared" si="427"/>
        <v>1223.7983560411221</v>
      </c>
      <c r="BA587" s="109">
        <f t="shared" si="428"/>
        <v>0</v>
      </c>
      <c r="BB587" s="110">
        <f t="shared" si="429"/>
        <v>14.887323943661972</v>
      </c>
      <c r="BC587" s="111">
        <f t="shared" si="430"/>
        <v>0</v>
      </c>
      <c r="BD587" s="88"/>
      <c r="BE587" s="1015" t="s">
        <v>214</v>
      </c>
      <c r="BF587" s="1009"/>
      <c r="BG587" s="1010"/>
      <c r="BH587" s="112">
        <v>2</v>
      </c>
      <c r="BI587" s="196">
        <f t="shared" si="447"/>
        <v>12</v>
      </c>
      <c r="BJ587" s="107">
        <f t="shared" si="439"/>
        <v>24</v>
      </c>
      <c r="BK587" s="108">
        <f t="shared" si="432"/>
        <v>1223.7983560411221</v>
      </c>
      <c r="BL587" s="109">
        <f t="shared" si="441"/>
        <v>29371.160544986931</v>
      </c>
      <c r="BM587" s="112">
        <f t="shared" si="433"/>
        <v>9.3418803418803424</v>
      </c>
      <c r="BN587" s="111">
        <f t="shared" si="434"/>
        <v>3144.0309092072011</v>
      </c>
      <c r="BO587" s="88"/>
      <c r="BP587" s="1016" t="s">
        <v>214</v>
      </c>
      <c r="BQ587" s="1009"/>
      <c r="BR587" s="1010"/>
      <c r="BS587" s="112">
        <v>1</v>
      </c>
      <c r="BT587" s="196">
        <f t="shared" si="435"/>
        <v>9</v>
      </c>
      <c r="BU587" s="107">
        <f t="shared" si="440"/>
        <v>9</v>
      </c>
      <c r="BV587" s="108">
        <f t="shared" si="436"/>
        <v>1223.7983560411221</v>
      </c>
      <c r="BW587" s="109">
        <f t="shared" si="442"/>
        <v>11014.1852043701</v>
      </c>
      <c r="BX587" s="112">
        <f t="shared" si="437"/>
        <v>11.51685393258427</v>
      </c>
      <c r="BY587" s="111">
        <f t="shared" si="438"/>
        <v>956.3536421355501</v>
      </c>
      <c r="BZ587" s="1018"/>
      <c r="CA587" s="88"/>
      <c r="CB587" s="88"/>
      <c r="CC587" s="89"/>
      <c r="CD587" s="89"/>
      <c r="CE587" s="89"/>
      <c r="CF587" s="89"/>
      <c r="CG587" s="89"/>
      <c r="CH587" s="89"/>
      <c r="CI587" s="89"/>
      <c r="CJ587" s="89"/>
      <c r="CK587" s="89"/>
      <c r="CL587" s="89"/>
      <c r="CM587" s="89"/>
      <c r="CN587" s="89"/>
      <c r="CO587" s="89"/>
      <c r="CP587" s="89"/>
      <c r="CQ587" s="89"/>
      <c r="CR587" s="89"/>
      <c r="CS587" s="89"/>
      <c r="CT587" s="89"/>
    </row>
    <row r="588" spans="1:98" ht="15.75" customHeight="1">
      <c r="A588" s="1018"/>
      <c r="B588" s="1015" t="s">
        <v>218</v>
      </c>
      <c r="C588" s="1009"/>
      <c r="D588" s="1010"/>
      <c r="E588" s="112">
        <v>10</v>
      </c>
      <c r="F588" s="107">
        <f>'Cél.por tricoma'!EB41</f>
        <v>1.3333333333333333</v>
      </c>
      <c r="G588" s="107">
        <f t="shared" si="406"/>
        <v>13.333333333333332</v>
      </c>
      <c r="H588" s="108">
        <f t="shared" si="407"/>
        <v>1631.731141388163</v>
      </c>
      <c r="I588" s="109">
        <f t="shared" si="408"/>
        <v>21756.415218508839</v>
      </c>
      <c r="J588" s="110">
        <f t="shared" si="409"/>
        <v>16.630769230769232</v>
      </c>
      <c r="K588" s="111">
        <f t="shared" si="410"/>
        <v>1308.2025802063592</v>
      </c>
      <c r="L588" s="86"/>
      <c r="M588" s="1015" t="s">
        <v>218</v>
      </c>
      <c r="N588" s="1009"/>
      <c r="O588" s="1010"/>
      <c r="P588" s="112">
        <v>3</v>
      </c>
      <c r="Q588" s="107">
        <f t="shared" si="443"/>
        <v>2</v>
      </c>
      <c r="R588" s="107">
        <f t="shared" si="411"/>
        <v>6</v>
      </c>
      <c r="S588" s="108">
        <f t="shared" si="412"/>
        <v>1631.731141388163</v>
      </c>
      <c r="T588" s="109">
        <f t="shared" si="413"/>
        <v>9790.3868483289771</v>
      </c>
      <c r="U588" s="110">
        <f t="shared" si="414"/>
        <v>12.941176470588236</v>
      </c>
      <c r="V588" s="111">
        <f t="shared" si="415"/>
        <v>756.52989282542092</v>
      </c>
      <c r="W588" s="88"/>
      <c r="X588" s="1015" t="s">
        <v>218</v>
      </c>
      <c r="Y588" s="1009"/>
      <c r="Z588" s="1010"/>
      <c r="AA588" s="112">
        <v>20</v>
      </c>
      <c r="AB588" s="107">
        <f t="shared" si="444"/>
        <v>1.0833333333333333</v>
      </c>
      <c r="AC588" s="107">
        <f t="shared" si="416"/>
        <v>21.666666666666664</v>
      </c>
      <c r="AD588" s="108">
        <f t="shared" si="417"/>
        <v>1631.731141388163</v>
      </c>
      <c r="AE588" s="109">
        <f t="shared" si="418"/>
        <v>35354.174730076862</v>
      </c>
      <c r="AF588" s="110">
        <f t="shared" si="419"/>
        <v>10.95</v>
      </c>
      <c r="AG588" s="111">
        <f t="shared" si="420"/>
        <v>3228.6917561714031</v>
      </c>
      <c r="AH588" s="88"/>
      <c r="AI588" s="1015" t="s">
        <v>218</v>
      </c>
      <c r="AJ588" s="1009"/>
      <c r="AK588" s="1010"/>
      <c r="AL588" s="112">
        <v>22</v>
      </c>
      <c r="AM588" s="107">
        <f t="shared" si="445"/>
        <v>1.3214285714285714</v>
      </c>
      <c r="AN588" s="107">
        <f t="shared" si="421"/>
        <v>29.071428571428569</v>
      </c>
      <c r="AO588" s="108">
        <f t="shared" si="422"/>
        <v>1631.731141388163</v>
      </c>
      <c r="AP588" s="109">
        <f t="shared" si="423"/>
        <v>47436.755324641592</v>
      </c>
      <c r="AQ588" s="110">
        <f t="shared" si="424"/>
        <v>12.397727272727273</v>
      </c>
      <c r="AR588" s="111">
        <f t="shared" si="425"/>
        <v>3826.246075681448</v>
      </c>
      <c r="AS588" s="88"/>
      <c r="AT588" s="1015" t="s">
        <v>218</v>
      </c>
      <c r="AU588" s="1009"/>
      <c r="AV588" s="1010"/>
      <c r="AW588" s="112">
        <v>3</v>
      </c>
      <c r="AX588" s="107">
        <f t="shared" si="446"/>
        <v>2</v>
      </c>
      <c r="AY588" s="107">
        <f t="shared" si="426"/>
        <v>6</v>
      </c>
      <c r="AZ588" s="108">
        <f t="shared" si="427"/>
        <v>1223.7983560411221</v>
      </c>
      <c r="BA588" s="109">
        <f t="shared" si="428"/>
        <v>7342.7901362467328</v>
      </c>
      <c r="BB588" s="110">
        <f t="shared" si="429"/>
        <v>14.887323943661972</v>
      </c>
      <c r="BC588" s="111">
        <f t="shared" si="430"/>
        <v>493.22431378762349</v>
      </c>
      <c r="BD588" s="88"/>
      <c r="BE588" s="1015" t="s">
        <v>218</v>
      </c>
      <c r="BF588" s="1009"/>
      <c r="BG588" s="1010"/>
      <c r="BH588" s="112">
        <v>1</v>
      </c>
      <c r="BI588" s="196">
        <f t="shared" si="447"/>
        <v>1.6666666666666667</v>
      </c>
      <c r="BJ588" s="107">
        <f t="shared" si="439"/>
        <v>1.6666666666666667</v>
      </c>
      <c r="BK588" s="108">
        <f t="shared" si="432"/>
        <v>1223.7983560411221</v>
      </c>
      <c r="BL588" s="109">
        <f t="shared" si="441"/>
        <v>2039.6639267352036</v>
      </c>
      <c r="BM588" s="112">
        <f t="shared" si="433"/>
        <v>9.3418803418803424</v>
      </c>
      <c r="BN588" s="111">
        <f t="shared" si="434"/>
        <v>218.33547980605564</v>
      </c>
      <c r="BO588" s="88"/>
      <c r="BP588" s="1016" t="s">
        <v>218</v>
      </c>
      <c r="BQ588" s="1009"/>
      <c r="BR588" s="1010"/>
      <c r="BS588" s="112">
        <v>3</v>
      </c>
      <c r="BT588" s="196">
        <f t="shared" si="435"/>
        <v>2</v>
      </c>
      <c r="BU588" s="107">
        <f t="shared" si="440"/>
        <v>6</v>
      </c>
      <c r="BV588" s="108">
        <f t="shared" si="436"/>
        <v>1223.7983560411221</v>
      </c>
      <c r="BW588" s="109">
        <f t="shared" si="442"/>
        <v>7342.7901362467328</v>
      </c>
      <c r="BX588" s="112">
        <f t="shared" si="437"/>
        <v>11.51685393258427</v>
      </c>
      <c r="BY588" s="111">
        <f t="shared" si="438"/>
        <v>637.56909475703333</v>
      </c>
      <c r="BZ588" s="1018"/>
      <c r="CA588" s="88"/>
      <c r="CB588" s="88"/>
      <c r="CC588" s="89"/>
      <c r="CD588" s="89"/>
      <c r="CE588" s="89"/>
      <c r="CF588" s="89"/>
      <c r="CG588" s="89"/>
      <c r="CH588" s="89"/>
      <c r="CI588" s="89"/>
      <c r="CJ588" s="89"/>
      <c r="CK588" s="89"/>
      <c r="CL588" s="89"/>
      <c r="CM588" s="89"/>
      <c r="CN588" s="89"/>
      <c r="CO588" s="89"/>
      <c r="CP588" s="89"/>
      <c r="CQ588" s="89"/>
      <c r="CR588" s="89"/>
      <c r="CS588" s="89"/>
      <c r="CT588" s="89"/>
    </row>
    <row r="589" spans="1:98" ht="15.75" customHeight="1">
      <c r="A589" s="1018"/>
      <c r="B589" s="1015" t="s">
        <v>126</v>
      </c>
      <c r="C589" s="1009"/>
      <c r="D589" s="1010"/>
      <c r="E589" s="112">
        <v>0</v>
      </c>
      <c r="F589" s="198">
        <v>1</v>
      </c>
      <c r="G589" s="107">
        <f t="shared" si="406"/>
        <v>0</v>
      </c>
      <c r="H589" s="108">
        <f t="shared" si="407"/>
        <v>1631.731141388163</v>
      </c>
      <c r="I589" s="109">
        <f t="shared" si="408"/>
        <v>0</v>
      </c>
      <c r="J589" s="110">
        <f t="shared" si="409"/>
        <v>16.630769230769232</v>
      </c>
      <c r="K589" s="111">
        <f t="shared" si="410"/>
        <v>0</v>
      </c>
      <c r="L589" s="86"/>
      <c r="M589" s="1015" t="s">
        <v>126</v>
      </c>
      <c r="N589" s="1009"/>
      <c r="O589" s="1010"/>
      <c r="P589" s="112">
        <v>0</v>
      </c>
      <c r="Q589" s="198">
        <f t="shared" si="443"/>
        <v>1</v>
      </c>
      <c r="R589" s="107">
        <f t="shared" si="411"/>
        <v>0</v>
      </c>
      <c r="S589" s="108">
        <f t="shared" si="412"/>
        <v>1631.731141388163</v>
      </c>
      <c r="T589" s="109">
        <f t="shared" si="413"/>
        <v>0</v>
      </c>
      <c r="U589" s="110">
        <f t="shared" si="414"/>
        <v>12.941176470588236</v>
      </c>
      <c r="V589" s="111">
        <f t="shared" si="415"/>
        <v>0</v>
      </c>
      <c r="W589" s="88"/>
      <c r="X589" s="1015" t="s">
        <v>126</v>
      </c>
      <c r="Y589" s="1009"/>
      <c r="Z589" s="1010"/>
      <c r="AA589" s="112">
        <v>4</v>
      </c>
      <c r="AB589" s="198">
        <f t="shared" si="444"/>
        <v>1</v>
      </c>
      <c r="AC589" s="107">
        <f t="shared" si="416"/>
        <v>4</v>
      </c>
      <c r="AD589" s="108">
        <f t="shared" si="417"/>
        <v>1631.731141388163</v>
      </c>
      <c r="AE589" s="109">
        <f t="shared" si="418"/>
        <v>6526.924565552652</v>
      </c>
      <c r="AF589" s="110">
        <f t="shared" si="419"/>
        <v>10.95</v>
      </c>
      <c r="AG589" s="111">
        <f t="shared" si="420"/>
        <v>596.06617037010528</v>
      </c>
      <c r="AH589" s="88"/>
      <c r="AI589" s="1015" t="s">
        <v>126</v>
      </c>
      <c r="AJ589" s="1009"/>
      <c r="AK589" s="1010"/>
      <c r="AL589" s="112">
        <v>2</v>
      </c>
      <c r="AM589" s="198">
        <f t="shared" si="445"/>
        <v>1</v>
      </c>
      <c r="AN589" s="107">
        <f t="shared" si="421"/>
        <v>2</v>
      </c>
      <c r="AO589" s="108">
        <f t="shared" si="422"/>
        <v>1631.731141388163</v>
      </c>
      <c r="AP589" s="109">
        <f t="shared" si="423"/>
        <v>3263.462282776326</v>
      </c>
      <c r="AQ589" s="110">
        <f t="shared" si="424"/>
        <v>12.397727272727273</v>
      </c>
      <c r="AR589" s="111">
        <f t="shared" si="425"/>
        <v>263.23068825326919</v>
      </c>
      <c r="AS589" s="88"/>
      <c r="AT589" s="1015" t="s">
        <v>126</v>
      </c>
      <c r="AU589" s="1009"/>
      <c r="AV589" s="1010"/>
      <c r="AW589" s="112">
        <v>2</v>
      </c>
      <c r="AX589" s="198">
        <f t="shared" si="446"/>
        <v>1</v>
      </c>
      <c r="AY589" s="107">
        <f t="shared" si="426"/>
        <v>2</v>
      </c>
      <c r="AZ589" s="108">
        <f t="shared" si="427"/>
        <v>1223.7983560411221</v>
      </c>
      <c r="BA589" s="109">
        <f t="shared" si="428"/>
        <v>2447.5967120822443</v>
      </c>
      <c r="BB589" s="110">
        <f t="shared" si="429"/>
        <v>14.887323943661972</v>
      </c>
      <c r="BC589" s="111">
        <f t="shared" si="430"/>
        <v>164.40810459587451</v>
      </c>
      <c r="BD589" s="88"/>
      <c r="BE589" s="1015" t="s">
        <v>126</v>
      </c>
      <c r="BF589" s="1009"/>
      <c r="BG589" s="1010"/>
      <c r="BH589" s="112">
        <v>0</v>
      </c>
      <c r="BI589" s="196">
        <f t="shared" si="447"/>
        <v>1</v>
      </c>
      <c r="BJ589" s="107">
        <f t="shared" si="439"/>
        <v>0</v>
      </c>
      <c r="BK589" s="108">
        <f t="shared" si="432"/>
        <v>1223.7983560411221</v>
      </c>
      <c r="BL589" s="109">
        <f t="shared" si="441"/>
        <v>0</v>
      </c>
      <c r="BM589" s="112">
        <f t="shared" si="433"/>
        <v>9.3418803418803424</v>
      </c>
      <c r="BN589" s="111">
        <f t="shared" si="434"/>
        <v>0</v>
      </c>
      <c r="BO589" s="88"/>
      <c r="BP589" s="1016" t="s">
        <v>126</v>
      </c>
      <c r="BQ589" s="1009"/>
      <c r="BR589" s="1010"/>
      <c r="BS589" s="112">
        <v>0</v>
      </c>
      <c r="BT589" s="196">
        <f t="shared" si="435"/>
        <v>1</v>
      </c>
      <c r="BU589" s="107">
        <f t="shared" si="440"/>
        <v>0</v>
      </c>
      <c r="BV589" s="108">
        <f t="shared" si="436"/>
        <v>1223.7983560411221</v>
      </c>
      <c r="BW589" s="109">
        <f t="shared" si="442"/>
        <v>0</v>
      </c>
      <c r="BX589" s="112">
        <f t="shared" si="437"/>
        <v>11.51685393258427</v>
      </c>
      <c r="BY589" s="111">
        <f t="shared" si="438"/>
        <v>0</v>
      </c>
      <c r="BZ589" s="1018"/>
      <c r="CA589" s="88"/>
      <c r="CB589" s="88"/>
      <c r="CC589" s="89"/>
      <c r="CD589" s="89"/>
      <c r="CE589" s="89"/>
      <c r="CF589" s="89"/>
      <c r="CG589" s="89"/>
      <c r="CH589" s="89"/>
      <c r="CI589" s="89"/>
      <c r="CJ589" s="89"/>
      <c r="CK589" s="89"/>
      <c r="CL589" s="89"/>
      <c r="CM589" s="89"/>
      <c r="CN589" s="89"/>
      <c r="CO589" s="89"/>
      <c r="CP589" s="89"/>
      <c r="CQ589" s="89"/>
      <c r="CR589" s="89"/>
      <c r="CS589" s="89"/>
      <c r="CT589" s="89"/>
    </row>
    <row r="590" spans="1:98" ht="15.75" customHeight="1">
      <c r="A590" s="1018"/>
      <c r="B590" s="1016" t="s">
        <v>129</v>
      </c>
      <c r="C590" s="1009"/>
      <c r="D590" s="1010"/>
      <c r="E590" s="112">
        <v>0</v>
      </c>
      <c r="F590" s="198">
        <v>1</v>
      </c>
      <c r="G590" s="107">
        <f t="shared" si="406"/>
        <v>0</v>
      </c>
      <c r="H590" s="108">
        <f t="shared" si="407"/>
        <v>1631.731141388163</v>
      </c>
      <c r="I590" s="109">
        <f t="shared" si="408"/>
        <v>0</v>
      </c>
      <c r="J590" s="110">
        <f t="shared" si="409"/>
        <v>16.630769230769232</v>
      </c>
      <c r="K590" s="111">
        <f t="shared" si="410"/>
        <v>0</v>
      </c>
      <c r="L590" s="86"/>
      <c r="M590" s="1016" t="s">
        <v>129</v>
      </c>
      <c r="N590" s="1009"/>
      <c r="O590" s="1010"/>
      <c r="P590" s="112">
        <v>5</v>
      </c>
      <c r="Q590" s="198">
        <f t="shared" si="443"/>
        <v>1</v>
      </c>
      <c r="R590" s="107">
        <f t="shared" si="411"/>
        <v>5</v>
      </c>
      <c r="S590" s="108">
        <f t="shared" si="412"/>
        <v>1631.731141388163</v>
      </c>
      <c r="T590" s="109">
        <f t="shared" si="413"/>
        <v>8158.6557069408154</v>
      </c>
      <c r="U590" s="110">
        <f t="shared" si="414"/>
        <v>12.941176470588236</v>
      </c>
      <c r="V590" s="111">
        <f t="shared" si="415"/>
        <v>630.44157735451756</v>
      </c>
      <c r="W590" s="88"/>
      <c r="X590" s="1016" t="s">
        <v>129</v>
      </c>
      <c r="Y590" s="1009"/>
      <c r="Z590" s="1010"/>
      <c r="AA590" s="112">
        <v>5</v>
      </c>
      <c r="AB590" s="198">
        <f t="shared" si="444"/>
        <v>1</v>
      </c>
      <c r="AC590" s="107">
        <f t="shared" si="416"/>
        <v>5</v>
      </c>
      <c r="AD590" s="108">
        <f t="shared" si="417"/>
        <v>1631.731141388163</v>
      </c>
      <c r="AE590" s="109">
        <f t="shared" si="418"/>
        <v>8158.6557069408154</v>
      </c>
      <c r="AF590" s="110">
        <f t="shared" si="419"/>
        <v>10.95</v>
      </c>
      <c r="AG590" s="111">
        <f t="shared" si="420"/>
        <v>745.0827129626316</v>
      </c>
      <c r="AH590" s="88"/>
      <c r="AI590" s="1016" t="s">
        <v>129</v>
      </c>
      <c r="AJ590" s="1009"/>
      <c r="AK590" s="1010"/>
      <c r="AL590" s="112">
        <v>6</v>
      </c>
      <c r="AM590" s="198">
        <f t="shared" si="445"/>
        <v>1</v>
      </c>
      <c r="AN590" s="107">
        <f t="shared" si="421"/>
        <v>6</v>
      </c>
      <c r="AO590" s="108">
        <f t="shared" si="422"/>
        <v>1631.731141388163</v>
      </c>
      <c r="AP590" s="109">
        <f t="shared" si="423"/>
        <v>9790.3868483289771</v>
      </c>
      <c r="AQ590" s="110">
        <f t="shared" si="424"/>
        <v>12.397727272727273</v>
      </c>
      <c r="AR590" s="111">
        <f t="shared" si="425"/>
        <v>789.69206475980741</v>
      </c>
      <c r="AS590" s="88"/>
      <c r="AT590" s="1016" t="s">
        <v>129</v>
      </c>
      <c r="AU590" s="1009"/>
      <c r="AV590" s="1010"/>
      <c r="AW590" s="112">
        <v>1</v>
      </c>
      <c r="AX590" s="198">
        <f t="shared" si="446"/>
        <v>1</v>
      </c>
      <c r="AY590" s="107">
        <f t="shared" si="426"/>
        <v>1</v>
      </c>
      <c r="AZ590" s="108">
        <f t="shared" si="427"/>
        <v>1223.7983560411221</v>
      </c>
      <c r="BA590" s="109">
        <f t="shared" si="428"/>
        <v>1223.7983560411221</v>
      </c>
      <c r="BB590" s="110">
        <f t="shared" si="429"/>
        <v>14.887323943661972</v>
      </c>
      <c r="BC590" s="111">
        <f t="shared" si="430"/>
        <v>82.204052297937253</v>
      </c>
      <c r="BD590" s="88"/>
      <c r="BE590" s="1016" t="s">
        <v>129</v>
      </c>
      <c r="BF590" s="1009"/>
      <c r="BG590" s="1010"/>
      <c r="BH590" s="112">
        <v>0</v>
      </c>
      <c r="BI590" s="196">
        <f t="shared" si="447"/>
        <v>1</v>
      </c>
      <c r="BJ590" s="107">
        <f t="shared" si="439"/>
        <v>0</v>
      </c>
      <c r="BK590" s="108">
        <f t="shared" si="432"/>
        <v>1223.7983560411221</v>
      </c>
      <c r="BL590" s="109">
        <f t="shared" si="441"/>
        <v>0</v>
      </c>
      <c r="BM590" s="112">
        <f t="shared" si="433"/>
        <v>9.3418803418803424</v>
      </c>
      <c r="BN590" s="111">
        <f t="shared" si="434"/>
        <v>0</v>
      </c>
      <c r="BO590" s="88"/>
      <c r="BP590" s="1016" t="s">
        <v>129</v>
      </c>
      <c r="BQ590" s="1009"/>
      <c r="BR590" s="1010"/>
      <c r="BS590" s="112">
        <v>2</v>
      </c>
      <c r="BT590" s="196">
        <f t="shared" si="435"/>
        <v>1</v>
      </c>
      <c r="BU590" s="107">
        <f t="shared" si="440"/>
        <v>2</v>
      </c>
      <c r="BV590" s="108">
        <f t="shared" si="436"/>
        <v>1223.7983560411221</v>
      </c>
      <c r="BW590" s="109">
        <f t="shared" si="442"/>
        <v>2447.5967120822443</v>
      </c>
      <c r="BX590" s="112">
        <f t="shared" si="437"/>
        <v>11.51685393258427</v>
      </c>
      <c r="BY590" s="111">
        <f t="shared" si="438"/>
        <v>212.52303158567778</v>
      </c>
      <c r="BZ590" s="1018"/>
      <c r="CA590" s="88"/>
      <c r="CB590" s="88"/>
      <c r="CC590" s="89"/>
      <c r="CD590" s="89"/>
      <c r="CE590" s="89"/>
      <c r="CF590" s="89"/>
      <c r="CG590" s="89"/>
      <c r="CH590" s="89"/>
      <c r="CI590" s="89"/>
      <c r="CJ590" s="89"/>
      <c r="CK590" s="89"/>
      <c r="CL590" s="89"/>
      <c r="CM590" s="89"/>
      <c r="CN590" s="89"/>
      <c r="CO590" s="89"/>
      <c r="CP590" s="89"/>
      <c r="CQ590" s="89"/>
      <c r="CR590" s="89"/>
      <c r="CS590" s="89"/>
      <c r="CT590" s="89"/>
    </row>
    <row r="591" spans="1:98" ht="15.75" customHeight="1">
      <c r="A591" s="1018"/>
      <c r="B591" s="1016" t="s">
        <v>264</v>
      </c>
      <c r="C591" s="1009"/>
      <c r="D591" s="1010"/>
      <c r="E591" s="112">
        <v>0</v>
      </c>
      <c r="F591" s="198">
        <v>1</v>
      </c>
      <c r="G591" s="107">
        <f t="shared" si="406"/>
        <v>0</v>
      </c>
      <c r="H591" s="108">
        <f t="shared" si="407"/>
        <v>1631.731141388163</v>
      </c>
      <c r="I591" s="109">
        <f t="shared" si="408"/>
        <v>0</v>
      </c>
      <c r="J591" s="110">
        <f t="shared" si="409"/>
        <v>16.630769230769232</v>
      </c>
      <c r="K591" s="111">
        <f t="shared" si="410"/>
        <v>0</v>
      </c>
      <c r="L591" s="86"/>
      <c r="M591" s="1016" t="s">
        <v>264</v>
      </c>
      <c r="N591" s="1009"/>
      <c r="O591" s="1010"/>
      <c r="P591" s="112">
        <v>0</v>
      </c>
      <c r="Q591" s="198">
        <f t="shared" si="443"/>
        <v>1</v>
      </c>
      <c r="R591" s="107">
        <f t="shared" si="411"/>
        <v>0</v>
      </c>
      <c r="S591" s="108">
        <f t="shared" si="412"/>
        <v>1631.731141388163</v>
      </c>
      <c r="T591" s="109">
        <f t="shared" si="413"/>
        <v>0</v>
      </c>
      <c r="U591" s="110">
        <f t="shared" si="414"/>
        <v>12.941176470588236</v>
      </c>
      <c r="V591" s="111">
        <f t="shared" si="415"/>
        <v>0</v>
      </c>
      <c r="W591" s="88"/>
      <c r="X591" s="1016" t="s">
        <v>264</v>
      </c>
      <c r="Y591" s="1009"/>
      <c r="Z591" s="1010"/>
      <c r="AA591" s="112">
        <v>1</v>
      </c>
      <c r="AB591" s="198">
        <f t="shared" si="444"/>
        <v>1</v>
      </c>
      <c r="AC591" s="107">
        <f t="shared" si="416"/>
        <v>1</v>
      </c>
      <c r="AD591" s="108">
        <f t="shared" si="417"/>
        <v>1631.731141388163</v>
      </c>
      <c r="AE591" s="109">
        <f t="shared" si="418"/>
        <v>1631.731141388163</v>
      </c>
      <c r="AF591" s="110">
        <f t="shared" si="419"/>
        <v>10.95</v>
      </c>
      <c r="AG591" s="111">
        <f t="shared" si="420"/>
        <v>149.01654259252632</v>
      </c>
      <c r="AH591" s="88"/>
      <c r="AI591" s="1016" t="s">
        <v>264</v>
      </c>
      <c r="AJ591" s="1009"/>
      <c r="AK591" s="1010"/>
      <c r="AL591" s="112">
        <v>0</v>
      </c>
      <c r="AM591" s="198">
        <f t="shared" si="445"/>
        <v>1</v>
      </c>
      <c r="AN591" s="107">
        <f t="shared" si="421"/>
        <v>0</v>
      </c>
      <c r="AO591" s="108">
        <f t="shared" si="422"/>
        <v>1631.731141388163</v>
      </c>
      <c r="AP591" s="109">
        <f t="shared" si="423"/>
        <v>0</v>
      </c>
      <c r="AQ591" s="110">
        <f t="shared" si="424"/>
        <v>12.397727272727273</v>
      </c>
      <c r="AR591" s="111">
        <f t="shared" si="425"/>
        <v>0</v>
      </c>
      <c r="AS591" s="88"/>
      <c r="AT591" s="1016" t="s">
        <v>264</v>
      </c>
      <c r="AU591" s="1009"/>
      <c r="AV591" s="1010"/>
      <c r="AW591" s="112">
        <v>0</v>
      </c>
      <c r="AX591" s="198">
        <f t="shared" si="446"/>
        <v>1</v>
      </c>
      <c r="AY591" s="107">
        <f t="shared" si="426"/>
        <v>0</v>
      </c>
      <c r="AZ591" s="108">
        <f t="shared" si="427"/>
        <v>1223.7983560411221</v>
      </c>
      <c r="BA591" s="109">
        <f t="shared" si="428"/>
        <v>0</v>
      </c>
      <c r="BB591" s="110">
        <f t="shared" si="429"/>
        <v>14.887323943661972</v>
      </c>
      <c r="BC591" s="111">
        <f t="shared" si="430"/>
        <v>0</v>
      </c>
      <c r="BD591" s="88"/>
      <c r="BE591" s="1016" t="s">
        <v>264</v>
      </c>
      <c r="BF591" s="1009"/>
      <c r="BG591" s="1010"/>
      <c r="BH591" s="112">
        <v>0</v>
      </c>
      <c r="BI591" s="196">
        <f t="shared" si="447"/>
        <v>1</v>
      </c>
      <c r="BJ591" s="107">
        <f t="shared" si="439"/>
        <v>0</v>
      </c>
      <c r="BK591" s="108">
        <f t="shared" si="432"/>
        <v>1223.7983560411221</v>
      </c>
      <c r="BL591" s="109">
        <f t="shared" si="441"/>
        <v>0</v>
      </c>
      <c r="BM591" s="112">
        <f t="shared" si="433"/>
        <v>9.3418803418803424</v>
      </c>
      <c r="BN591" s="111">
        <f t="shared" si="434"/>
        <v>0</v>
      </c>
      <c r="BO591" s="88"/>
      <c r="BP591" s="1016" t="s">
        <v>264</v>
      </c>
      <c r="BQ591" s="1009"/>
      <c r="BR591" s="1010"/>
      <c r="BS591" s="112">
        <v>0</v>
      </c>
      <c r="BT591" s="196">
        <f t="shared" si="435"/>
        <v>1</v>
      </c>
      <c r="BU591" s="107">
        <f t="shared" si="440"/>
        <v>0</v>
      </c>
      <c r="BV591" s="108">
        <f t="shared" si="436"/>
        <v>1223.7983560411221</v>
      </c>
      <c r="BW591" s="109">
        <f t="shared" si="442"/>
        <v>0</v>
      </c>
      <c r="BX591" s="112">
        <f t="shared" si="437"/>
        <v>11.51685393258427</v>
      </c>
      <c r="BY591" s="111">
        <f t="shared" si="438"/>
        <v>0</v>
      </c>
      <c r="BZ591" s="1018"/>
      <c r="CA591" s="88"/>
      <c r="CB591" s="88"/>
      <c r="CC591" s="89"/>
      <c r="CD591" s="89"/>
      <c r="CE591" s="89"/>
      <c r="CF591" s="89"/>
      <c r="CG591" s="89"/>
      <c r="CH591" s="89"/>
      <c r="CI591" s="89"/>
      <c r="CJ591" s="89"/>
      <c r="CK591" s="89"/>
      <c r="CL591" s="89"/>
      <c r="CM591" s="89"/>
      <c r="CN591" s="89"/>
      <c r="CO591" s="89"/>
      <c r="CP591" s="89"/>
      <c r="CQ591" s="89"/>
      <c r="CR591" s="89"/>
      <c r="CS591" s="89"/>
      <c r="CT591" s="89"/>
    </row>
    <row r="592" spans="1:98" ht="15.75" customHeight="1">
      <c r="A592" s="1018"/>
      <c r="B592" s="1016" t="s">
        <v>138</v>
      </c>
      <c r="C592" s="1009"/>
      <c r="D592" s="1010"/>
      <c r="E592" s="112">
        <v>0</v>
      </c>
      <c r="F592" s="198">
        <v>1</v>
      </c>
      <c r="G592" s="107">
        <f t="shared" si="406"/>
        <v>0</v>
      </c>
      <c r="H592" s="108">
        <f t="shared" si="407"/>
        <v>1631.731141388163</v>
      </c>
      <c r="I592" s="109">
        <f t="shared" si="408"/>
        <v>0</v>
      </c>
      <c r="J592" s="110">
        <f t="shared" si="409"/>
        <v>16.630769230769232</v>
      </c>
      <c r="K592" s="111">
        <f t="shared" si="410"/>
        <v>0</v>
      </c>
      <c r="L592" s="86"/>
      <c r="M592" s="1016" t="s">
        <v>138</v>
      </c>
      <c r="N592" s="1009"/>
      <c r="O592" s="1010"/>
      <c r="P592" s="112">
        <v>0</v>
      </c>
      <c r="Q592" s="198">
        <f t="shared" si="443"/>
        <v>1</v>
      </c>
      <c r="R592" s="107">
        <f t="shared" si="411"/>
        <v>0</v>
      </c>
      <c r="S592" s="108">
        <f t="shared" si="412"/>
        <v>1631.731141388163</v>
      </c>
      <c r="T592" s="109">
        <f t="shared" si="413"/>
        <v>0</v>
      </c>
      <c r="U592" s="110">
        <f t="shared" si="414"/>
        <v>12.941176470588236</v>
      </c>
      <c r="V592" s="111">
        <f t="shared" si="415"/>
        <v>0</v>
      </c>
      <c r="W592" s="88"/>
      <c r="X592" s="1016" t="s">
        <v>138</v>
      </c>
      <c r="Y592" s="1009"/>
      <c r="Z592" s="1010"/>
      <c r="AA592" s="112">
        <v>10</v>
      </c>
      <c r="AB592" s="198">
        <f t="shared" si="444"/>
        <v>1</v>
      </c>
      <c r="AC592" s="107">
        <f t="shared" si="416"/>
        <v>10</v>
      </c>
      <c r="AD592" s="108">
        <f t="shared" si="417"/>
        <v>1631.731141388163</v>
      </c>
      <c r="AE592" s="109">
        <f t="shared" si="418"/>
        <v>16317.311413881631</v>
      </c>
      <c r="AF592" s="110">
        <f t="shared" si="419"/>
        <v>10.95</v>
      </c>
      <c r="AG592" s="111">
        <f t="shared" si="420"/>
        <v>1490.1654259252632</v>
      </c>
      <c r="AH592" s="88"/>
      <c r="AI592" s="1016" t="s">
        <v>138</v>
      </c>
      <c r="AJ592" s="1009"/>
      <c r="AK592" s="1010"/>
      <c r="AL592" s="112">
        <v>4</v>
      </c>
      <c r="AM592" s="198">
        <f t="shared" si="445"/>
        <v>1</v>
      </c>
      <c r="AN592" s="107">
        <f t="shared" si="421"/>
        <v>4</v>
      </c>
      <c r="AO592" s="108">
        <f t="shared" si="422"/>
        <v>1631.731141388163</v>
      </c>
      <c r="AP592" s="109">
        <f t="shared" si="423"/>
        <v>6526.924565552652</v>
      </c>
      <c r="AQ592" s="110">
        <f t="shared" si="424"/>
        <v>12.397727272727273</v>
      </c>
      <c r="AR592" s="111">
        <f t="shared" si="425"/>
        <v>526.46137650653839</v>
      </c>
      <c r="AS592" s="88"/>
      <c r="AT592" s="1016" t="s">
        <v>138</v>
      </c>
      <c r="AU592" s="1009"/>
      <c r="AV592" s="1010"/>
      <c r="AW592" s="112">
        <v>2</v>
      </c>
      <c r="AX592" s="198">
        <f t="shared" si="446"/>
        <v>1</v>
      </c>
      <c r="AY592" s="107">
        <f t="shared" si="426"/>
        <v>2</v>
      </c>
      <c r="AZ592" s="108">
        <f t="shared" si="427"/>
        <v>1223.7983560411221</v>
      </c>
      <c r="BA592" s="109">
        <f t="shared" si="428"/>
        <v>2447.5967120822443</v>
      </c>
      <c r="BB592" s="110">
        <f t="shared" si="429"/>
        <v>14.887323943661972</v>
      </c>
      <c r="BC592" s="111">
        <f t="shared" si="430"/>
        <v>164.40810459587451</v>
      </c>
      <c r="BD592" s="88"/>
      <c r="BE592" s="1016" t="s">
        <v>138</v>
      </c>
      <c r="BF592" s="1009"/>
      <c r="BG592" s="1010"/>
      <c r="BH592" s="112">
        <v>0</v>
      </c>
      <c r="BI592" s="196">
        <f t="shared" si="447"/>
        <v>1</v>
      </c>
      <c r="BJ592" s="107">
        <f t="shared" si="439"/>
        <v>0</v>
      </c>
      <c r="BK592" s="108">
        <f t="shared" si="432"/>
        <v>1223.7983560411221</v>
      </c>
      <c r="BL592" s="109">
        <f t="shared" si="441"/>
        <v>0</v>
      </c>
      <c r="BM592" s="112">
        <f t="shared" si="433"/>
        <v>9.3418803418803424</v>
      </c>
      <c r="BN592" s="111">
        <f t="shared" si="434"/>
        <v>0</v>
      </c>
      <c r="BO592" s="88"/>
      <c r="BP592" s="1016" t="s">
        <v>138</v>
      </c>
      <c r="BQ592" s="1009"/>
      <c r="BR592" s="1010"/>
      <c r="BS592" s="112">
        <v>1</v>
      </c>
      <c r="BT592" s="196">
        <f t="shared" si="435"/>
        <v>1</v>
      </c>
      <c r="BU592" s="107">
        <f t="shared" si="440"/>
        <v>1</v>
      </c>
      <c r="BV592" s="108">
        <f t="shared" si="436"/>
        <v>1223.7983560411221</v>
      </c>
      <c r="BW592" s="109">
        <f t="shared" si="442"/>
        <v>1223.7983560411221</v>
      </c>
      <c r="BX592" s="112">
        <f t="shared" si="437"/>
        <v>11.51685393258427</v>
      </c>
      <c r="BY592" s="111">
        <f t="shared" si="438"/>
        <v>106.26151579283889</v>
      </c>
      <c r="BZ592" s="1018"/>
      <c r="CA592" s="88"/>
      <c r="CB592" s="88"/>
      <c r="CC592" s="89"/>
      <c r="CD592" s="89"/>
      <c r="CE592" s="89"/>
      <c r="CF592" s="89"/>
      <c r="CG592" s="89"/>
      <c r="CH592" s="89"/>
      <c r="CI592" s="89"/>
      <c r="CJ592" s="89"/>
      <c r="CK592" s="89"/>
      <c r="CL592" s="89"/>
      <c r="CM592" s="89"/>
      <c r="CN592" s="89"/>
      <c r="CO592" s="89"/>
      <c r="CP592" s="89"/>
      <c r="CQ592" s="89"/>
      <c r="CR592" s="89"/>
      <c r="CS592" s="89"/>
      <c r="CT592" s="89"/>
    </row>
    <row r="593" spans="1:98" ht="15.75" customHeight="1">
      <c r="A593" s="1019"/>
      <c r="B593" s="1005" t="s">
        <v>212</v>
      </c>
      <c r="C593" s="1006"/>
      <c r="D593" s="1007"/>
      <c r="E593" s="124">
        <v>0</v>
      </c>
      <c r="F593" s="201">
        <v>1</v>
      </c>
      <c r="G593" s="126">
        <f t="shared" si="406"/>
        <v>0</v>
      </c>
      <c r="H593" s="127">
        <f t="shared" si="407"/>
        <v>1631.731141388163</v>
      </c>
      <c r="I593" s="128">
        <f t="shared" si="408"/>
        <v>0</v>
      </c>
      <c r="J593" s="129">
        <f t="shared" si="409"/>
        <v>16.630769230769232</v>
      </c>
      <c r="K593" s="130">
        <f t="shared" si="410"/>
        <v>0</v>
      </c>
      <c r="L593" s="86"/>
      <c r="M593" s="1005" t="s">
        <v>212</v>
      </c>
      <c r="N593" s="1006"/>
      <c r="O593" s="1007"/>
      <c r="P593" s="124">
        <v>0</v>
      </c>
      <c r="Q593" s="201">
        <f t="shared" si="443"/>
        <v>4</v>
      </c>
      <c r="R593" s="126">
        <f t="shared" si="411"/>
        <v>0</v>
      </c>
      <c r="S593" s="127">
        <f t="shared" si="412"/>
        <v>1631.731141388163</v>
      </c>
      <c r="T593" s="128">
        <f t="shared" si="413"/>
        <v>0</v>
      </c>
      <c r="U593" s="129">
        <f t="shared" si="414"/>
        <v>12.941176470588236</v>
      </c>
      <c r="V593" s="130">
        <f t="shared" si="415"/>
        <v>0</v>
      </c>
      <c r="W593" s="88"/>
      <c r="X593" s="1005" t="s">
        <v>212</v>
      </c>
      <c r="Y593" s="1006"/>
      <c r="Z593" s="1007"/>
      <c r="AA593" s="124">
        <v>3</v>
      </c>
      <c r="AB593" s="201">
        <f t="shared" si="444"/>
        <v>4</v>
      </c>
      <c r="AC593" s="126">
        <f t="shared" si="416"/>
        <v>12</v>
      </c>
      <c r="AD593" s="127">
        <f t="shared" si="417"/>
        <v>1631.731141388163</v>
      </c>
      <c r="AE593" s="128">
        <f t="shared" si="418"/>
        <v>19580.773696657954</v>
      </c>
      <c r="AF593" s="129">
        <f t="shared" si="419"/>
        <v>10.95</v>
      </c>
      <c r="AG593" s="130">
        <f t="shared" si="420"/>
        <v>1788.1985111103156</v>
      </c>
      <c r="AH593" s="88"/>
      <c r="AI593" s="1005" t="s">
        <v>212</v>
      </c>
      <c r="AJ593" s="1006"/>
      <c r="AK593" s="1007"/>
      <c r="AL593" s="124">
        <v>5</v>
      </c>
      <c r="AM593" s="201">
        <f t="shared" si="445"/>
        <v>5.8</v>
      </c>
      <c r="AN593" s="126">
        <f t="shared" si="421"/>
        <v>29</v>
      </c>
      <c r="AO593" s="127">
        <f t="shared" si="422"/>
        <v>1631.731141388163</v>
      </c>
      <c r="AP593" s="128">
        <f t="shared" si="423"/>
        <v>47320.203100256724</v>
      </c>
      <c r="AQ593" s="129">
        <f t="shared" si="424"/>
        <v>12.397727272727273</v>
      </c>
      <c r="AR593" s="130">
        <f t="shared" si="425"/>
        <v>3816.8449796724026</v>
      </c>
      <c r="AS593" s="88"/>
      <c r="AT593" s="1005" t="s">
        <v>212</v>
      </c>
      <c r="AU593" s="1006"/>
      <c r="AV593" s="1007"/>
      <c r="AW593" s="124">
        <v>2</v>
      </c>
      <c r="AX593" s="201">
        <f t="shared" si="446"/>
        <v>13.333333333333334</v>
      </c>
      <c r="AY593" s="126">
        <f t="shared" si="426"/>
        <v>26.666666666666668</v>
      </c>
      <c r="AZ593" s="127">
        <f t="shared" si="427"/>
        <v>1223.7983560411221</v>
      </c>
      <c r="BA593" s="128">
        <f t="shared" si="428"/>
        <v>32634.622827763258</v>
      </c>
      <c r="BB593" s="129">
        <f t="shared" si="429"/>
        <v>14.887323943661972</v>
      </c>
      <c r="BC593" s="130">
        <f t="shared" si="430"/>
        <v>2192.1080612783267</v>
      </c>
      <c r="BD593" s="88"/>
      <c r="BE593" s="1005" t="s">
        <v>212</v>
      </c>
      <c r="BF593" s="1006"/>
      <c r="BG593" s="1007"/>
      <c r="BH593" s="124">
        <v>0</v>
      </c>
      <c r="BI593" s="203">
        <f t="shared" si="447"/>
        <v>6.75</v>
      </c>
      <c r="BJ593" s="126"/>
      <c r="BK593" s="127">
        <f t="shared" si="432"/>
        <v>1223.7983560411221</v>
      </c>
      <c r="BL593" s="128">
        <f t="shared" si="441"/>
        <v>0</v>
      </c>
      <c r="BM593" s="112">
        <f t="shared" si="433"/>
        <v>9.3418803418803424</v>
      </c>
      <c r="BN593" s="130">
        <f t="shared" si="434"/>
        <v>0</v>
      </c>
      <c r="BO593" s="88"/>
      <c r="BP593" s="1005" t="s">
        <v>212</v>
      </c>
      <c r="BQ593" s="1006"/>
      <c r="BR593" s="1007"/>
      <c r="BS593" s="124">
        <v>0</v>
      </c>
      <c r="BT593" s="203">
        <f t="shared" si="435"/>
        <v>4.5</v>
      </c>
      <c r="BU593" s="107"/>
      <c r="BV593" s="108">
        <f t="shared" si="436"/>
        <v>1223.7983560411221</v>
      </c>
      <c r="BW593" s="109">
        <f t="shared" si="442"/>
        <v>0</v>
      </c>
      <c r="BX593" s="112">
        <f t="shared" si="437"/>
        <v>11.51685393258427</v>
      </c>
      <c r="BY593" s="111">
        <f t="shared" si="438"/>
        <v>0</v>
      </c>
      <c r="BZ593" s="1019"/>
      <c r="CA593" s="88"/>
      <c r="CB593" s="88"/>
      <c r="CC593" s="89"/>
      <c r="CD593" s="89"/>
      <c r="CE593" s="89"/>
      <c r="CF593" s="89"/>
      <c r="CG593" s="89"/>
      <c r="CH593" s="89"/>
      <c r="CI593" s="89"/>
      <c r="CJ593" s="89"/>
      <c r="CK593" s="89"/>
      <c r="CL593" s="89"/>
      <c r="CM593" s="89"/>
      <c r="CN593" s="89"/>
      <c r="CO593" s="89"/>
      <c r="CP593" s="89"/>
      <c r="CQ593" s="89"/>
      <c r="CR593" s="89"/>
      <c r="CS593" s="89"/>
      <c r="CT593" s="89"/>
    </row>
    <row r="594" spans="1:98" ht="15.75" customHeight="1">
      <c r="A594" s="85"/>
      <c r="B594" s="132"/>
      <c r="C594" s="133"/>
      <c r="D594" s="133"/>
      <c r="E594" s="133"/>
      <c r="F594" s="133"/>
      <c r="G594" s="133"/>
      <c r="H594" s="88"/>
      <c r="I594" s="88"/>
      <c r="J594" s="134" t="s">
        <v>266</v>
      </c>
      <c r="K594" s="204">
        <f>I550</f>
        <v>1</v>
      </c>
      <c r="L594" s="86"/>
      <c r="M594" s="132"/>
      <c r="N594" s="133"/>
      <c r="O594" s="133"/>
      <c r="P594" s="133"/>
      <c r="Q594" s="133"/>
      <c r="R594" s="133"/>
      <c r="S594" s="88"/>
      <c r="T594" s="88"/>
      <c r="U594" s="134" t="s">
        <v>266</v>
      </c>
      <c r="V594" s="204">
        <f>T550</f>
        <v>1</v>
      </c>
      <c r="W594" s="88"/>
      <c r="X594" s="132"/>
      <c r="Y594" s="133"/>
      <c r="Z594" s="133"/>
      <c r="AA594" s="133"/>
      <c r="AB594" s="133"/>
      <c r="AC594" s="133"/>
      <c r="AD594" s="88"/>
      <c r="AE594" s="88"/>
      <c r="AF594" s="134" t="s">
        <v>266</v>
      </c>
      <c r="AG594" s="204">
        <f>AE550</f>
        <v>1</v>
      </c>
      <c r="AH594" s="88"/>
      <c r="AI594" s="132"/>
      <c r="AJ594" s="133"/>
      <c r="AK594" s="133"/>
      <c r="AL594" s="133"/>
      <c r="AM594" s="133"/>
      <c r="AN594" s="133"/>
      <c r="AO594" s="88"/>
      <c r="AP594" s="88"/>
      <c r="AQ594" s="134" t="s">
        <v>266</v>
      </c>
      <c r="AR594" s="204">
        <f>AP550</f>
        <v>1</v>
      </c>
      <c r="AS594" s="88"/>
      <c r="AT594" s="132"/>
      <c r="AU594" s="133"/>
      <c r="AV594" s="133"/>
      <c r="AW594" s="133"/>
      <c r="AX594" s="133"/>
      <c r="AY594" s="133"/>
      <c r="AZ594" s="88"/>
      <c r="BA594" s="88"/>
      <c r="BB594" s="134" t="s">
        <v>266</v>
      </c>
      <c r="BC594" s="204">
        <f>BA550</f>
        <v>5</v>
      </c>
      <c r="BD594" s="88"/>
      <c r="BE594" s="132"/>
      <c r="BF594" s="133"/>
      <c r="BG594" s="133"/>
      <c r="BH594" s="133"/>
      <c r="BI594" s="133"/>
      <c r="BJ594" s="133"/>
      <c r="BK594" s="88"/>
      <c r="BL594" s="88"/>
      <c r="BM594" s="134" t="s">
        <v>266</v>
      </c>
      <c r="BN594" s="204">
        <f>BL550</f>
        <v>5</v>
      </c>
      <c r="BO594" s="88"/>
      <c r="BP594" s="132"/>
      <c r="BQ594" s="133"/>
      <c r="BR594" s="133"/>
      <c r="BS594" s="133"/>
      <c r="BT594" s="133"/>
      <c r="BU594" s="133"/>
      <c r="BV594" s="88"/>
      <c r="BW594" s="88"/>
      <c r="BX594" s="134" t="s">
        <v>266</v>
      </c>
      <c r="BY594" s="204">
        <f>BW550</f>
        <v>5</v>
      </c>
      <c r="BZ594" s="85"/>
      <c r="CA594" s="88"/>
      <c r="CB594" s="88"/>
      <c r="CC594" s="89"/>
      <c r="CD594" s="89"/>
      <c r="CE594" s="89"/>
      <c r="CF594" s="89"/>
      <c r="CG594" s="89"/>
      <c r="CH594" s="89"/>
      <c r="CI594" s="89"/>
      <c r="CJ594" s="89"/>
      <c r="CK594" s="89"/>
      <c r="CL594" s="89"/>
      <c r="CM594" s="89"/>
      <c r="CN594" s="89"/>
      <c r="CO594" s="89"/>
      <c r="CP594" s="89"/>
      <c r="CQ594" s="89"/>
      <c r="CR594" s="89"/>
      <c r="CS594" s="89"/>
      <c r="CT594" s="89"/>
    </row>
    <row r="595" spans="1:98" ht="15.75" customHeight="1">
      <c r="A595" s="85"/>
      <c r="B595" s="136"/>
      <c r="C595" s="205"/>
      <c r="D595" s="137"/>
      <c r="E595" s="137"/>
      <c r="F595" s="137"/>
      <c r="G595" s="137"/>
      <c r="H595" s="1012" t="s">
        <v>274</v>
      </c>
      <c r="I595" s="1013"/>
      <c r="J595" s="1014"/>
      <c r="K595" s="138">
        <f>SUM(K553:K593)*K594</f>
        <v>1350483.6247042743</v>
      </c>
      <c r="L595" s="86"/>
      <c r="M595" s="136"/>
      <c r="N595" s="205"/>
      <c r="O595" s="137"/>
      <c r="P595" s="137"/>
      <c r="Q595" s="137"/>
      <c r="R595" s="137"/>
      <c r="S595" s="1012" t="s">
        <v>268</v>
      </c>
      <c r="T595" s="1013"/>
      <c r="U595" s="1014"/>
      <c r="V595" s="138">
        <f>SUM(V553:V593)*V594</f>
        <v>1667717.1507033785</v>
      </c>
      <c r="W595" s="88"/>
      <c r="X595" s="136"/>
      <c r="Y595" s="205"/>
      <c r="Z595" s="137"/>
      <c r="AA595" s="137"/>
      <c r="AB595" s="137"/>
      <c r="AC595" s="137"/>
      <c r="AD595" s="1012" t="s">
        <v>268</v>
      </c>
      <c r="AE595" s="1013"/>
      <c r="AF595" s="1014"/>
      <c r="AG595" s="138">
        <f>SUM(AG562:AG593)*AG594</f>
        <v>1519072.2715003525</v>
      </c>
      <c r="AH595" s="88"/>
      <c r="AI595" s="136"/>
      <c r="AJ595" s="205"/>
      <c r="AK595" s="137"/>
      <c r="AL595" s="137"/>
      <c r="AM595" s="137"/>
      <c r="AN595" s="137"/>
      <c r="AO595" s="1012" t="s">
        <v>268</v>
      </c>
      <c r="AP595" s="1013"/>
      <c r="AQ595" s="1014"/>
      <c r="AR595" s="138">
        <f>SUM(AR562:AR593)*AR594</f>
        <v>1268591.6492700654</v>
      </c>
      <c r="AS595" s="88"/>
      <c r="AT595" s="136"/>
      <c r="AU595" s="205"/>
      <c r="AV595" s="137"/>
      <c r="AW595" s="137"/>
      <c r="AX595" s="137"/>
      <c r="AY595" s="137"/>
      <c r="AZ595" s="1012" t="s">
        <v>268</v>
      </c>
      <c r="BA595" s="1013"/>
      <c r="BB595" s="1014"/>
      <c r="BC595" s="138">
        <f>SUM(BC562:BC593)*BC594</f>
        <v>2592897.7463868065</v>
      </c>
      <c r="BD595" s="88"/>
      <c r="BE595" s="136"/>
      <c r="BF595" s="205"/>
      <c r="BG595" s="137"/>
      <c r="BH595" s="137"/>
      <c r="BI595" s="137"/>
      <c r="BJ595" s="137"/>
      <c r="BK595" s="1012" t="s">
        <v>268</v>
      </c>
      <c r="BL595" s="1013"/>
      <c r="BM595" s="1014"/>
      <c r="BN595" s="138">
        <f>SUM(BN562:BN593)*BN594</f>
        <v>2908252.5570486817</v>
      </c>
      <c r="BO595" s="88"/>
      <c r="BP595" s="136"/>
      <c r="BQ595" s="205"/>
      <c r="BR595" s="137"/>
      <c r="BS595" s="137"/>
      <c r="BT595" s="137"/>
      <c r="BU595" s="137"/>
      <c r="BV595" s="1012" t="s">
        <v>268</v>
      </c>
      <c r="BW595" s="1013"/>
      <c r="BX595" s="1014"/>
      <c r="BY595" s="138">
        <f>SUM(BY562:BY593)*BY594</f>
        <v>3721541.4068186097</v>
      </c>
      <c r="BZ595" s="85"/>
      <c r="CA595" s="88"/>
      <c r="CB595" s="88"/>
      <c r="CC595" s="89"/>
      <c r="CD595" s="89"/>
      <c r="CE595" s="89"/>
      <c r="CF595" s="89"/>
      <c r="CG595" s="89"/>
      <c r="CH595" s="89"/>
      <c r="CI595" s="89"/>
      <c r="CJ595" s="89"/>
      <c r="CK595" s="89"/>
      <c r="CL595" s="89"/>
      <c r="CM595" s="89"/>
      <c r="CN595" s="89"/>
      <c r="CO595" s="89"/>
      <c r="CP595" s="89"/>
      <c r="CQ595" s="89"/>
      <c r="CR595" s="89"/>
      <c r="CS595" s="89"/>
      <c r="CT595" s="89"/>
    </row>
    <row r="596" spans="1:98" ht="9" customHeight="1">
      <c r="A596" s="88"/>
      <c r="B596" s="88"/>
      <c r="C596" s="88"/>
      <c r="D596" s="206">
        <f>(K595-K547)/K595</f>
        <v>0.81943585320100754</v>
      </c>
      <c r="E596" s="206"/>
      <c r="F596" s="206">
        <f>(K644-K595)/K644</f>
        <v>0.18355713571817917</v>
      </c>
      <c r="G596" s="88"/>
      <c r="H596" s="88"/>
      <c r="I596" s="88"/>
      <c r="J596" s="88"/>
      <c r="K596" s="88"/>
      <c r="L596" s="86"/>
      <c r="M596" s="88"/>
      <c r="N596" s="88"/>
      <c r="O596" s="206"/>
      <c r="P596" s="206"/>
      <c r="Q596" s="206"/>
      <c r="R596" s="88"/>
      <c r="S596" s="88"/>
      <c r="T596" s="88"/>
      <c r="U596" s="88"/>
      <c r="V596" s="88"/>
      <c r="W596" s="88"/>
      <c r="X596" s="88"/>
      <c r="Y596" s="88"/>
      <c r="Z596" s="206"/>
      <c r="AA596" s="206"/>
      <c r="AB596" s="206"/>
      <c r="AC596" s="88"/>
      <c r="AD596" s="88"/>
      <c r="AE596" s="88"/>
      <c r="AF596" s="88"/>
      <c r="AG596" s="88"/>
      <c r="AH596" s="88"/>
      <c r="AI596" s="88"/>
      <c r="AJ596" s="88"/>
      <c r="AK596" s="206"/>
      <c r="AL596" s="206"/>
      <c r="AM596" s="206"/>
      <c r="AN596" s="88"/>
      <c r="AO596" s="88"/>
      <c r="AP596" s="88"/>
      <c r="AQ596" s="88"/>
      <c r="AR596" s="88"/>
      <c r="AS596" s="88"/>
      <c r="AT596" s="88"/>
      <c r="AU596" s="88"/>
      <c r="AV596" s="206"/>
      <c r="AW596" s="206"/>
      <c r="AX596" s="206"/>
      <c r="AY596" s="88"/>
      <c r="AZ596" s="88"/>
      <c r="BA596" s="88"/>
      <c r="BB596" s="88"/>
      <c r="BC596" s="88"/>
      <c r="BD596" s="88"/>
      <c r="BE596" s="88"/>
      <c r="BF596" s="88"/>
      <c r="BG596" s="206"/>
      <c r="BH596" s="206"/>
      <c r="BI596" s="206"/>
      <c r="BJ596" s="88"/>
      <c r="BK596" s="88"/>
      <c r="BL596" s="88"/>
      <c r="BM596" s="140"/>
      <c r="BN596" s="88"/>
      <c r="BO596" s="88"/>
      <c r="BP596" s="88"/>
      <c r="BQ596" s="88"/>
      <c r="BR596" s="206"/>
      <c r="BS596" s="206"/>
      <c r="BT596" s="206"/>
      <c r="BU596" s="88"/>
      <c r="BV596" s="88"/>
      <c r="BW596" s="88"/>
      <c r="BX596" s="140"/>
      <c r="BY596" s="88"/>
      <c r="BZ596" s="85"/>
      <c r="CA596" s="88"/>
      <c r="CB596" s="88"/>
      <c r="CC596" s="89"/>
      <c r="CD596" s="89"/>
      <c r="CE596" s="89"/>
      <c r="CF596" s="89"/>
      <c r="CG596" s="89"/>
      <c r="CH596" s="89"/>
      <c r="CI596" s="89"/>
      <c r="CJ596" s="89"/>
      <c r="CK596" s="89"/>
      <c r="CL596" s="89"/>
      <c r="CM596" s="89"/>
      <c r="CN596" s="89"/>
      <c r="CO596" s="89"/>
      <c r="CP596" s="89"/>
      <c r="CQ596" s="89"/>
      <c r="CR596" s="89"/>
      <c r="CS596" s="89"/>
      <c r="CT596" s="89"/>
    </row>
    <row r="597" spans="1:98" ht="15.75" customHeight="1">
      <c r="A597" s="85"/>
      <c r="B597" s="1055" t="s">
        <v>295</v>
      </c>
      <c r="C597" s="1013"/>
      <c r="D597" s="1013"/>
      <c r="E597" s="1013"/>
      <c r="F597" s="1013"/>
      <c r="G597" s="1013"/>
      <c r="H597" s="1013"/>
      <c r="I597" s="1013"/>
      <c r="J597" s="1013"/>
      <c r="K597" s="1056"/>
      <c r="L597" s="86"/>
      <c r="M597" s="1055" t="s">
        <v>295</v>
      </c>
      <c r="N597" s="1013"/>
      <c r="O597" s="1013"/>
      <c r="P597" s="1013"/>
      <c r="Q597" s="1013"/>
      <c r="R597" s="1013"/>
      <c r="S597" s="1013"/>
      <c r="T597" s="1013"/>
      <c r="U597" s="1013"/>
      <c r="V597" s="1056"/>
      <c r="W597" s="88"/>
      <c r="X597" s="1055" t="s">
        <v>295</v>
      </c>
      <c r="Y597" s="1013"/>
      <c r="Z597" s="1013"/>
      <c r="AA597" s="1013"/>
      <c r="AB597" s="1013"/>
      <c r="AC597" s="1013"/>
      <c r="AD597" s="1013"/>
      <c r="AE597" s="1013"/>
      <c r="AF597" s="1013"/>
      <c r="AG597" s="1056"/>
      <c r="AH597" s="88"/>
      <c r="AI597" s="1055" t="s">
        <v>295</v>
      </c>
      <c r="AJ597" s="1013"/>
      <c r="AK597" s="1013"/>
      <c r="AL597" s="1013"/>
      <c r="AM597" s="1013"/>
      <c r="AN597" s="1013"/>
      <c r="AO597" s="1013"/>
      <c r="AP597" s="1013"/>
      <c r="AQ597" s="1013"/>
      <c r="AR597" s="1056"/>
      <c r="AS597" s="88"/>
      <c r="AT597" s="1055" t="s">
        <v>295</v>
      </c>
      <c r="AU597" s="1013"/>
      <c r="AV597" s="1013"/>
      <c r="AW597" s="1013"/>
      <c r="AX597" s="1013"/>
      <c r="AY597" s="1013"/>
      <c r="AZ597" s="1013"/>
      <c r="BA597" s="1013"/>
      <c r="BB597" s="1013"/>
      <c r="BC597" s="1056"/>
      <c r="BD597" s="88"/>
      <c r="BE597" s="1055" t="s">
        <v>295</v>
      </c>
      <c r="BF597" s="1013"/>
      <c r="BG597" s="1013"/>
      <c r="BH597" s="1013"/>
      <c r="BI597" s="1013"/>
      <c r="BJ597" s="1013"/>
      <c r="BK597" s="1013"/>
      <c r="BL597" s="1013"/>
      <c r="BM597" s="1013"/>
      <c r="BN597" s="1056"/>
      <c r="BO597" s="88"/>
      <c r="BP597" s="1055" t="s">
        <v>295</v>
      </c>
      <c r="BQ597" s="1013"/>
      <c r="BR597" s="1013"/>
      <c r="BS597" s="1013"/>
      <c r="BT597" s="1013"/>
      <c r="BU597" s="1013"/>
      <c r="BV597" s="1013"/>
      <c r="BW597" s="1013"/>
      <c r="BX597" s="1013"/>
      <c r="BY597" s="1056"/>
      <c r="BZ597" s="85"/>
      <c r="CA597" s="88"/>
      <c r="CB597" s="88"/>
      <c r="CC597" s="89"/>
      <c r="CD597" s="89"/>
      <c r="CE597" s="89"/>
      <c r="CF597" s="89"/>
      <c r="CG597" s="89"/>
      <c r="CH597" s="89"/>
      <c r="CI597" s="89"/>
      <c r="CJ597" s="89"/>
      <c r="CK597" s="89"/>
      <c r="CL597" s="89"/>
      <c r="CM597" s="89"/>
      <c r="CN597" s="89"/>
      <c r="CO597" s="89"/>
      <c r="CP597" s="89"/>
      <c r="CQ597" s="89"/>
      <c r="CR597" s="89"/>
      <c r="CS597" s="89"/>
      <c r="CT597" s="89"/>
    </row>
    <row r="598" spans="1:98" ht="15.75" customHeight="1">
      <c r="A598" s="85"/>
      <c r="B598" s="90" t="s">
        <v>233</v>
      </c>
      <c r="C598" s="188">
        <v>43770</v>
      </c>
      <c r="D598" s="92" t="s">
        <v>234</v>
      </c>
      <c r="E598" s="1039" t="s">
        <v>235</v>
      </c>
      <c r="F598" s="1021"/>
      <c r="G598" s="93" t="s">
        <v>236</v>
      </c>
      <c r="H598" s="94" t="s">
        <v>237</v>
      </c>
      <c r="I598" s="207">
        <v>1</v>
      </c>
      <c r="J598" s="96" t="s">
        <v>238</v>
      </c>
      <c r="K598" s="97" t="s">
        <v>239</v>
      </c>
      <c r="L598" s="86"/>
      <c r="M598" s="90" t="s">
        <v>233</v>
      </c>
      <c r="N598" s="188">
        <v>43770</v>
      </c>
      <c r="O598" s="92" t="s">
        <v>234</v>
      </c>
      <c r="P598" s="1039" t="s">
        <v>308</v>
      </c>
      <c r="Q598" s="1021"/>
      <c r="R598" s="93" t="s">
        <v>236</v>
      </c>
      <c r="S598" s="94" t="s">
        <v>237</v>
      </c>
      <c r="T598" s="189">
        <v>1</v>
      </c>
      <c r="U598" s="96" t="s">
        <v>238</v>
      </c>
      <c r="V598" s="97" t="s">
        <v>239</v>
      </c>
      <c r="W598" s="88"/>
      <c r="X598" s="90" t="s">
        <v>233</v>
      </c>
      <c r="Y598" s="188">
        <v>43770</v>
      </c>
      <c r="Z598" s="92" t="s">
        <v>234</v>
      </c>
      <c r="AA598" s="1039" t="s">
        <v>241</v>
      </c>
      <c r="AB598" s="1021"/>
      <c r="AC598" s="93" t="s">
        <v>236</v>
      </c>
      <c r="AD598" s="94" t="s">
        <v>237</v>
      </c>
      <c r="AE598" s="189">
        <v>1</v>
      </c>
      <c r="AF598" s="96" t="s">
        <v>238</v>
      </c>
      <c r="AG598" s="97" t="s">
        <v>239</v>
      </c>
      <c r="AH598" s="88"/>
      <c r="AI598" s="90" t="s">
        <v>233</v>
      </c>
      <c r="AJ598" s="188">
        <v>43770</v>
      </c>
      <c r="AK598" s="92" t="s">
        <v>234</v>
      </c>
      <c r="AL598" s="1039" t="s">
        <v>242</v>
      </c>
      <c r="AM598" s="1021"/>
      <c r="AN598" s="93" t="s">
        <v>236</v>
      </c>
      <c r="AO598" s="94" t="s">
        <v>237</v>
      </c>
      <c r="AP598" s="189" t="e">
        <f>AQ599/AR599</f>
        <v>#DIV/0!</v>
      </c>
      <c r="AQ598" s="96" t="s">
        <v>238</v>
      </c>
      <c r="AR598" s="97" t="s">
        <v>239</v>
      </c>
      <c r="AS598" s="88"/>
      <c r="AT598" s="90" t="s">
        <v>233</v>
      </c>
      <c r="AU598" s="188">
        <v>43770</v>
      </c>
      <c r="AV598" s="92" t="s">
        <v>234</v>
      </c>
      <c r="AW598" s="1039" t="s">
        <v>243</v>
      </c>
      <c r="AX598" s="1021"/>
      <c r="AY598" s="93" t="s">
        <v>236</v>
      </c>
      <c r="AZ598" s="94" t="s">
        <v>237</v>
      </c>
      <c r="BA598" s="189">
        <f>BB599/BC599</f>
        <v>11.51685393258427</v>
      </c>
      <c r="BB598" s="96" t="s">
        <v>238</v>
      </c>
      <c r="BC598" s="97" t="s">
        <v>239</v>
      </c>
      <c r="BD598" s="88"/>
      <c r="BE598" s="90" t="s">
        <v>233</v>
      </c>
      <c r="BF598" s="188">
        <v>43770</v>
      </c>
      <c r="BG598" s="92" t="s">
        <v>234</v>
      </c>
      <c r="BH598" s="1039" t="s">
        <v>244</v>
      </c>
      <c r="BI598" s="1021"/>
      <c r="BJ598" s="93" t="s">
        <v>236</v>
      </c>
      <c r="BK598" s="94" t="s">
        <v>237</v>
      </c>
      <c r="BL598" s="189"/>
      <c r="BM598" s="96" t="s">
        <v>238</v>
      </c>
      <c r="BN598" s="97" t="s">
        <v>239</v>
      </c>
      <c r="BO598" s="88"/>
      <c r="BP598" s="90" t="s">
        <v>233</v>
      </c>
      <c r="BQ598" s="188">
        <v>43770</v>
      </c>
      <c r="BR598" s="92" t="s">
        <v>234</v>
      </c>
      <c r="BS598" s="1039" t="s">
        <v>245</v>
      </c>
      <c r="BT598" s="1021"/>
      <c r="BU598" s="93" t="s">
        <v>236</v>
      </c>
      <c r="BV598" s="94" t="s">
        <v>237</v>
      </c>
      <c r="BW598" s="189"/>
      <c r="BX598" s="96" t="s">
        <v>238</v>
      </c>
      <c r="BY598" s="97" t="s">
        <v>239</v>
      </c>
      <c r="BZ598" s="85"/>
      <c r="CA598" s="88"/>
      <c r="CB598" s="88"/>
      <c r="CC598" s="89"/>
      <c r="CD598" s="89"/>
      <c r="CE598" s="89"/>
      <c r="CF598" s="89"/>
      <c r="CG598" s="89"/>
      <c r="CH598" s="89"/>
      <c r="CI598" s="89"/>
      <c r="CJ598" s="89"/>
      <c r="CK598" s="89"/>
      <c r="CL598" s="89"/>
      <c r="CM598" s="89"/>
      <c r="CN598" s="89"/>
      <c r="CO598" s="89"/>
      <c r="CP598" s="89"/>
      <c r="CQ598" s="89"/>
      <c r="CR598" s="89"/>
      <c r="CS598" s="89"/>
      <c r="CT598" s="89"/>
    </row>
    <row r="599" spans="1:98" ht="15.75" customHeight="1">
      <c r="A599" s="85"/>
      <c r="B599" s="98" t="s">
        <v>246</v>
      </c>
      <c r="C599" s="99">
        <v>3</v>
      </c>
      <c r="D599" s="98" t="s">
        <v>247</v>
      </c>
      <c r="E599" s="99" t="s">
        <v>248</v>
      </c>
      <c r="F599" s="101" t="s">
        <v>249</v>
      </c>
      <c r="G599" s="102">
        <f>Calibração!D33</f>
        <v>1631.731141388163</v>
      </c>
      <c r="H599" s="1022" t="s">
        <v>250</v>
      </c>
      <c r="I599" s="1007"/>
      <c r="J599" s="99">
        <f>J503</f>
        <v>1081</v>
      </c>
      <c r="K599" s="146">
        <f>K503</f>
        <v>65</v>
      </c>
      <c r="L599" s="86"/>
      <c r="M599" s="98" t="s">
        <v>246</v>
      </c>
      <c r="N599" s="100">
        <v>6</v>
      </c>
      <c r="O599" s="98" t="s">
        <v>247</v>
      </c>
      <c r="P599" s="100" t="s">
        <v>248</v>
      </c>
      <c r="Q599" s="101" t="s">
        <v>249</v>
      </c>
      <c r="R599" s="190">
        <f>[1]Calibração!R408</f>
        <v>0</v>
      </c>
      <c r="S599" s="1022" t="s">
        <v>250</v>
      </c>
      <c r="T599" s="1007"/>
      <c r="U599" s="100">
        <f>'Concentração amostra - Densidad'!B73</f>
        <v>0</v>
      </c>
      <c r="V599" s="191">
        <f>'Concentração amostra - Densidad'!C73</f>
        <v>0</v>
      </c>
      <c r="W599" s="88"/>
      <c r="X599" s="98" t="s">
        <v>246</v>
      </c>
      <c r="Y599" s="100">
        <v>6</v>
      </c>
      <c r="Z599" s="98" t="s">
        <v>247</v>
      </c>
      <c r="AA599" s="100" t="s">
        <v>248</v>
      </c>
      <c r="AB599" s="101" t="s">
        <v>249</v>
      </c>
      <c r="AC599" s="190">
        <f>[1]Calibração!AC408</f>
        <v>0</v>
      </c>
      <c r="AD599" s="1022" t="s">
        <v>250</v>
      </c>
      <c r="AE599" s="1007"/>
      <c r="AF599" s="100">
        <f>'Concentração amostra - Densidad'!B74</f>
        <v>0</v>
      </c>
      <c r="AG599" s="191">
        <f>'Concentração amostra - Densidad'!C74</f>
        <v>0</v>
      </c>
      <c r="AH599" s="88"/>
      <c r="AI599" s="98" t="s">
        <v>246</v>
      </c>
      <c r="AJ599" s="100">
        <v>6</v>
      </c>
      <c r="AK599" s="98" t="s">
        <v>247</v>
      </c>
      <c r="AL599" s="100" t="s">
        <v>248</v>
      </c>
      <c r="AM599" s="101" t="s">
        <v>249</v>
      </c>
      <c r="AN599" s="190">
        <f>[1]Calibração!AN408</f>
        <v>0</v>
      </c>
      <c r="AO599" s="1022" t="s">
        <v>250</v>
      </c>
      <c r="AP599" s="1007"/>
      <c r="AQ599" s="100">
        <f>'Concentração amostra - Densidad'!B75</f>
        <v>0</v>
      </c>
      <c r="AR599" s="191">
        <f>'Concentração amostra - Densidad'!C75</f>
        <v>0</v>
      </c>
      <c r="AS599" s="88"/>
      <c r="AT599" s="98" t="s">
        <v>246</v>
      </c>
      <c r="AU599" s="100">
        <v>6</v>
      </c>
      <c r="AV599" s="98" t="s">
        <v>247</v>
      </c>
      <c r="AW599" s="100" t="s">
        <v>248</v>
      </c>
      <c r="AX599" s="101" t="s">
        <v>249</v>
      </c>
      <c r="AY599" s="190">
        <f>[1]Calibração!AY408</f>
        <v>0</v>
      </c>
      <c r="AZ599" s="1022" t="s">
        <v>250</v>
      </c>
      <c r="BA599" s="1007"/>
      <c r="BB599" s="100">
        <v>1025</v>
      </c>
      <c r="BC599" s="191">
        <v>89</v>
      </c>
      <c r="BD599" s="88"/>
      <c r="BE599" s="98" t="s">
        <v>246</v>
      </c>
      <c r="BF599" s="100">
        <v>6</v>
      </c>
      <c r="BG599" s="98" t="s">
        <v>247</v>
      </c>
      <c r="BH599" s="100" t="s">
        <v>248</v>
      </c>
      <c r="BI599" s="101" t="s">
        <v>249</v>
      </c>
      <c r="BJ599" s="190">
        <f>[1]Calibração!BJ408</f>
        <v>0</v>
      </c>
      <c r="BK599" s="1022" t="s">
        <v>250</v>
      </c>
      <c r="BL599" s="1007"/>
      <c r="BM599" s="100">
        <v>1025</v>
      </c>
      <c r="BN599" s="191">
        <v>89</v>
      </c>
      <c r="BO599" s="88"/>
      <c r="BP599" s="98" t="s">
        <v>246</v>
      </c>
      <c r="BQ599" s="100">
        <v>6</v>
      </c>
      <c r="BR599" s="98" t="s">
        <v>247</v>
      </c>
      <c r="BS599" s="100" t="s">
        <v>248</v>
      </c>
      <c r="BT599" s="101" t="s">
        <v>249</v>
      </c>
      <c r="BU599" s="190">
        <f>[1]Calibração!BU408</f>
        <v>0</v>
      </c>
      <c r="BV599" s="1022" t="s">
        <v>250</v>
      </c>
      <c r="BW599" s="1007"/>
      <c r="BX599" s="100">
        <v>1025</v>
      </c>
      <c r="BY599" s="191">
        <v>89</v>
      </c>
      <c r="BZ599" s="85"/>
      <c r="CA599" s="88"/>
      <c r="CB599" s="88"/>
      <c r="CC599" s="89"/>
      <c r="CD599" s="89"/>
      <c r="CE599" s="89"/>
      <c r="CF599" s="89"/>
      <c r="CG599" s="89"/>
      <c r="CH599" s="89"/>
      <c r="CI599" s="89"/>
      <c r="CJ599" s="89"/>
      <c r="CK599" s="89"/>
      <c r="CL599" s="89"/>
      <c r="CM599" s="89"/>
      <c r="CN599" s="89"/>
      <c r="CO599" s="89"/>
      <c r="CP599" s="89"/>
      <c r="CQ599" s="89"/>
      <c r="CR599" s="89"/>
      <c r="CS599" s="89"/>
      <c r="CT599" s="89"/>
    </row>
    <row r="600" spans="1:98" ht="15.75" customHeight="1">
      <c r="A600" s="1086" t="s">
        <v>309</v>
      </c>
      <c r="B600" s="1024" t="s">
        <v>251</v>
      </c>
      <c r="C600" s="1025"/>
      <c r="D600" s="1021"/>
      <c r="E600" s="92" t="s">
        <v>252</v>
      </c>
      <c r="F600" s="103" t="s">
        <v>253</v>
      </c>
      <c r="G600" s="92" t="s">
        <v>254</v>
      </c>
      <c r="H600" s="104" t="s">
        <v>255</v>
      </c>
      <c r="I600" s="92" t="s">
        <v>256</v>
      </c>
      <c r="J600" s="92" t="s">
        <v>257</v>
      </c>
      <c r="K600" s="97" t="s">
        <v>258</v>
      </c>
      <c r="L600" s="86"/>
      <c r="M600" s="1024" t="s">
        <v>251</v>
      </c>
      <c r="N600" s="1025"/>
      <c r="O600" s="1021"/>
      <c r="P600" s="92" t="s">
        <v>252</v>
      </c>
      <c r="Q600" s="103" t="s">
        <v>253</v>
      </c>
      <c r="R600" s="92" t="s">
        <v>254</v>
      </c>
      <c r="S600" s="104" t="s">
        <v>255</v>
      </c>
      <c r="T600" s="92" t="s">
        <v>256</v>
      </c>
      <c r="U600" s="92" t="s">
        <v>257</v>
      </c>
      <c r="V600" s="97" t="s">
        <v>258</v>
      </c>
      <c r="W600" s="88"/>
      <c r="X600" s="1024" t="s">
        <v>251</v>
      </c>
      <c r="Y600" s="1025"/>
      <c r="Z600" s="1021"/>
      <c r="AA600" s="92" t="s">
        <v>252</v>
      </c>
      <c r="AB600" s="103" t="s">
        <v>253</v>
      </c>
      <c r="AC600" s="92" t="s">
        <v>254</v>
      </c>
      <c r="AD600" s="104" t="s">
        <v>255</v>
      </c>
      <c r="AE600" s="92" t="s">
        <v>256</v>
      </c>
      <c r="AF600" s="92" t="s">
        <v>257</v>
      </c>
      <c r="AG600" s="97" t="s">
        <v>258</v>
      </c>
      <c r="AH600" s="88"/>
      <c r="AI600" s="1024" t="s">
        <v>251</v>
      </c>
      <c r="AJ600" s="1025"/>
      <c r="AK600" s="1021"/>
      <c r="AL600" s="92" t="s">
        <v>252</v>
      </c>
      <c r="AM600" s="103" t="s">
        <v>253</v>
      </c>
      <c r="AN600" s="92" t="s">
        <v>254</v>
      </c>
      <c r="AO600" s="104" t="s">
        <v>255</v>
      </c>
      <c r="AP600" s="92" t="s">
        <v>256</v>
      </c>
      <c r="AQ600" s="92" t="s">
        <v>257</v>
      </c>
      <c r="AR600" s="97" t="s">
        <v>258</v>
      </c>
      <c r="AS600" s="88"/>
      <c r="AT600" s="1024" t="s">
        <v>251</v>
      </c>
      <c r="AU600" s="1025"/>
      <c r="AV600" s="1021"/>
      <c r="AW600" s="92" t="s">
        <v>252</v>
      </c>
      <c r="AX600" s="103" t="s">
        <v>253</v>
      </c>
      <c r="AY600" s="92" t="s">
        <v>254</v>
      </c>
      <c r="AZ600" s="104" t="s">
        <v>255</v>
      </c>
      <c r="BA600" s="92" t="s">
        <v>256</v>
      </c>
      <c r="BB600" s="92" t="s">
        <v>257</v>
      </c>
      <c r="BC600" s="97" t="s">
        <v>258</v>
      </c>
      <c r="BD600" s="88"/>
      <c r="BE600" s="1024" t="s">
        <v>251</v>
      </c>
      <c r="BF600" s="1025"/>
      <c r="BG600" s="1021"/>
      <c r="BH600" s="92" t="s">
        <v>252</v>
      </c>
      <c r="BI600" s="103" t="s">
        <v>253</v>
      </c>
      <c r="BJ600" s="92" t="s">
        <v>254</v>
      </c>
      <c r="BK600" s="104" t="s">
        <v>255</v>
      </c>
      <c r="BL600" s="92" t="s">
        <v>256</v>
      </c>
      <c r="BM600" s="92" t="s">
        <v>257</v>
      </c>
      <c r="BN600" s="97" t="s">
        <v>258</v>
      </c>
      <c r="BO600" s="88"/>
      <c r="BP600" s="1024" t="s">
        <v>251</v>
      </c>
      <c r="BQ600" s="1025"/>
      <c r="BR600" s="1021"/>
      <c r="BS600" s="92" t="s">
        <v>252</v>
      </c>
      <c r="BT600" s="103" t="s">
        <v>253</v>
      </c>
      <c r="BU600" s="92" t="s">
        <v>254</v>
      </c>
      <c r="BV600" s="104" t="s">
        <v>255</v>
      </c>
      <c r="BW600" s="92" t="s">
        <v>256</v>
      </c>
      <c r="BX600" s="92" t="s">
        <v>257</v>
      </c>
      <c r="BY600" s="97" t="s">
        <v>258</v>
      </c>
      <c r="BZ600" s="1089" t="s">
        <v>309</v>
      </c>
      <c r="CA600" s="88"/>
      <c r="CB600" s="88"/>
      <c r="CC600" s="89"/>
      <c r="CD600" s="89"/>
      <c r="CE600" s="89"/>
      <c r="CF600" s="89"/>
      <c r="CG600" s="89"/>
      <c r="CH600" s="89"/>
      <c r="CI600" s="89"/>
      <c r="CJ600" s="89"/>
      <c r="CK600" s="89"/>
      <c r="CL600" s="89"/>
      <c r="CM600" s="89"/>
      <c r="CN600" s="89"/>
      <c r="CO600" s="89"/>
      <c r="CP600" s="89"/>
      <c r="CQ600" s="89"/>
      <c r="CR600" s="89"/>
      <c r="CS600" s="89"/>
      <c r="CT600" s="89"/>
    </row>
    <row r="601" spans="1:98" ht="15.75" customHeight="1">
      <c r="A601" s="1087"/>
      <c r="B601" s="1026" t="s">
        <v>20</v>
      </c>
      <c r="C601" s="1009"/>
      <c r="D601" s="1010"/>
      <c r="E601" s="208">
        <f>2+2+0</f>
        <v>4</v>
      </c>
      <c r="F601" s="195">
        <f>F553</f>
        <v>6.2666666666666666</v>
      </c>
      <c r="G601" s="107">
        <f t="shared" ref="G601:G642" si="448">E601*F601</f>
        <v>25.066666666666666</v>
      </c>
      <c r="H601" s="108">
        <f t="shared" ref="H601:H642" si="449">$G$551</f>
        <v>1631.731141388163</v>
      </c>
      <c r="I601" s="109">
        <f t="shared" ref="I601:I642" si="450">G601*H601</f>
        <v>40902.060610796616</v>
      </c>
      <c r="J601" s="110">
        <f t="shared" ref="J601:J642" si="451">$J$551/$K$551</f>
        <v>16.630769230769232</v>
      </c>
      <c r="K601" s="111">
        <f t="shared" ref="K601:K642" si="452">I601/J601</f>
        <v>2459.4208507879553</v>
      </c>
      <c r="L601" s="86"/>
      <c r="M601" s="1026" t="s">
        <v>20</v>
      </c>
      <c r="N601" s="1009"/>
      <c r="O601" s="1010"/>
      <c r="P601" s="113"/>
      <c r="Q601" s="192">
        <f>Q505</f>
        <v>5.666666666666667</v>
      </c>
      <c r="R601" s="107">
        <f t="shared" ref="R601:R610" si="453">P601*Q601</f>
        <v>0</v>
      </c>
      <c r="S601" s="108"/>
      <c r="T601" s="109">
        <f t="shared" ref="T601:T642" si="454">R601*S601</f>
        <v>0</v>
      </c>
      <c r="U601" s="110">
        <f t="shared" ref="U601:U642" si="455">$U$551/$V$551</f>
        <v>12.941176470588236</v>
      </c>
      <c r="V601" s="111">
        <f t="shared" ref="V601:V642" si="456">T601/U601</f>
        <v>0</v>
      </c>
      <c r="W601" s="88"/>
      <c r="X601" s="1026" t="s">
        <v>20</v>
      </c>
      <c r="Y601" s="1009"/>
      <c r="Z601" s="1010"/>
      <c r="AA601" s="113"/>
      <c r="AB601" s="195">
        <f>'Cél.por tricoma'!$EB$98</f>
        <v>5.7</v>
      </c>
      <c r="AC601" s="107">
        <f t="shared" ref="AC601:AC610" si="457">AA601*AB601</f>
        <v>0</v>
      </c>
      <c r="AD601" s="108"/>
      <c r="AE601" s="109">
        <f t="shared" ref="AE601:AE610" si="458">AC601*AD601</f>
        <v>0</v>
      </c>
      <c r="AF601" s="110">
        <f t="shared" ref="AF601:AF610" si="459">$AF$551/$AG$551</f>
        <v>10.95</v>
      </c>
      <c r="AG601" s="111">
        <f t="shared" ref="AG601:AG610" si="460">AE601/AF601</f>
        <v>0</v>
      </c>
      <c r="AH601" s="88"/>
      <c r="AI601" s="1026" t="s">
        <v>20</v>
      </c>
      <c r="AJ601" s="1009"/>
      <c r="AK601" s="1010"/>
      <c r="AL601" s="113"/>
      <c r="AM601" s="195">
        <f>'Cél.por tricoma'!$EB$144</f>
        <v>5.5</v>
      </c>
      <c r="AN601" s="107">
        <f t="shared" ref="AN601:AN610" si="461">AL601*AM601</f>
        <v>0</v>
      </c>
      <c r="AO601" s="108"/>
      <c r="AP601" s="109">
        <f t="shared" ref="AP601:AP610" si="462">AN601*AO601</f>
        <v>0</v>
      </c>
      <c r="AQ601" s="110">
        <f t="shared" ref="AQ601:AQ610" si="463">$AQ$551/$AR$551</f>
        <v>12.397727272727273</v>
      </c>
      <c r="AR601" s="111">
        <f t="shared" ref="AR601:AR610" si="464">AP601/AQ601</f>
        <v>0</v>
      </c>
      <c r="AS601" s="88"/>
      <c r="AT601" s="1026" t="s">
        <v>20</v>
      </c>
      <c r="AU601" s="1009"/>
      <c r="AV601" s="1010"/>
      <c r="AW601" s="113"/>
      <c r="AX601" s="195">
        <f>'Cél.por tricoma'!$EB$190</f>
        <v>5.2333333333333334</v>
      </c>
      <c r="AY601" s="107">
        <f t="shared" ref="AY601:AY610" si="465">AW601*AX601</f>
        <v>0</v>
      </c>
      <c r="AZ601" s="108"/>
      <c r="BA601" s="109">
        <f t="shared" ref="BA601:BA610" si="466">AY601*AZ601</f>
        <v>0</v>
      </c>
      <c r="BB601" s="110">
        <f t="shared" ref="BB601:BB610" si="467">$BB$551/$BC$551</f>
        <v>14.887323943661972</v>
      </c>
      <c r="BC601" s="111">
        <f t="shared" ref="BC601:BC610" si="468">BA601/BB601</f>
        <v>0</v>
      </c>
      <c r="BD601" s="88"/>
      <c r="BE601" s="1026" t="s">
        <v>20</v>
      </c>
      <c r="BF601" s="1009"/>
      <c r="BG601" s="1010"/>
      <c r="BH601" s="113"/>
      <c r="BI601" s="194"/>
      <c r="BJ601" s="107">
        <f>BH602*BI602</f>
        <v>0</v>
      </c>
      <c r="BK601" s="108"/>
      <c r="BL601" s="109" t="e">
        <f>BJ600*BK601</f>
        <v>#VALUE!</v>
      </c>
      <c r="BM601" s="112" t="e">
        <f t="shared" ref="BM601:BM610" si="469">$I$6/$J$6</f>
        <v>#VALUE!</v>
      </c>
      <c r="BN601" s="111" t="e">
        <f t="shared" ref="BN601:BN610" si="470">BL601/BM601</f>
        <v>#VALUE!</v>
      </c>
      <c r="BO601" s="88"/>
      <c r="BP601" s="1026" t="s">
        <v>20</v>
      </c>
      <c r="BQ601" s="1009"/>
      <c r="BR601" s="1010"/>
      <c r="BS601" s="113"/>
      <c r="BT601" s="194"/>
      <c r="BU601" s="107">
        <f>BS602*BT602</f>
        <v>0</v>
      </c>
      <c r="BV601" s="108"/>
      <c r="BW601" s="109" t="e">
        <f>BU600*BV601</f>
        <v>#VALUE!</v>
      </c>
      <c r="BX601" s="112" t="e">
        <f t="shared" ref="BX601:BX610" si="471">$I$6/$J$6</f>
        <v>#VALUE!</v>
      </c>
      <c r="BY601" s="111" t="e">
        <f t="shared" ref="BY601:BY610" si="472">BW601/BX601</f>
        <v>#VALUE!</v>
      </c>
      <c r="BZ601" s="986"/>
      <c r="CA601" s="88"/>
      <c r="CB601" s="88"/>
      <c r="CC601" s="89"/>
      <c r="CD601" s="89"/>
      <c r="CE601" s="89"/>
      <c r="CF601" s="89"/>
      <c r="CG601" s="89"/>
      <c r="CH601" s="89"/>
      <c r="CI601" s="89"/>
      <c r="CJ601" s="89"/>
      <c r="CK601" s="89"/>
      <c r="CL601" s="89"/>
      <c r="CM601" s="89"/>
      <c r="CN601" s="89"/>
      <c r="CO601" s="89"/>
      <c r="CP601" s="89"/>
      <c r="CQ601" s="89"/>
      <c r="CR601" s="89"/>
      <c r="CS601" s="89"/>
      <c r="CT601" s="89"/>
    </row>
    <row r="602" spans="1:98" ht="15.75" customHeight="1">
      <c r="A602" s="1087"/>
      <c r="B602" s="1026" t="s">
        <v>143</v>
      </c>
      <c r="C602" s="1009"/>
      <c r="D602" s="1010"/>
      <c r="E602" s="209">
        <f>1+1+3</f>
        <v>5</v>
      </c>
      <c r="F602" s="195">
        <f>F554</f>
        <v>17.600000000000001</v>
      </c>
      <c r="G602" s="107">
        <f t="shared" si="448"/>
        <v>88</v>
      </c>
      <c r="H602" s="108">
        <f t="shared" si="449"/>
        <v>1631.731141388163</v>
      </c>
      <c r="I602" s="109">
        <f t="shared" si="450"/>
        <v>143592.34044215834</v>
      </c>
      <c r="J602" s="110">
        <f t="shared" si="451"/>
        <v>16.630769230769232</v>
      </c>
      <c r="K602" s="111">
        <f t="shared" si="452"/>
        <v>8634.1370293619711</v>
      </c>
      <c r="L602" s="86"/>
      <c r="M602" s="1026" t="s">
        <v>143</v>
      </c>
      <c r="N602" s="1009"/>
      <c r="O602" s="1010"/>
      <c r="P602" s="194"/>
      <c r="Q602" s="195">
        <f>Q506</f>
        <v>19.399999999999999</v>
      </c>
      <c r="R602" s="107">
        <f t="shared" si="453"/>
        <v>0</v>
      </c>
      <c r="S602" s="108"/>
      <c r="T602" s="109">
        <f t="shared" si="454"/>
        <v>0</v>
      </c>
      <c r="U602" s="110">
        <f t="shared" si="455"/>
        <v>12.941176470588236</v>
      </c>
      <c r="V602" s="111">
        <f t="shared" si="456"/>
        <v>0</v>
      </c>
      <c r="W602" s="88"/>
      <c r="X602" s="1026" t="s">
        <v>143</v>
      </c>
      <c r="Y602" s="1009"/>
      <c r="Z602" s="1010"/>
      <c r="AA602" s="194"/>
      <c r="AB602" s="195">
        <f>'Cél.por tricoma'!$EB$99</f>
        <v>14.25</v>
      </c>
      <c r="AC602" s="107">
        <f t="shared" si="457"/>
        <v>0</v>
      </c>
      <c r="AD602" s="108"/>
      <c r="AE602" s="109">
        <f t="shared" si="458"/>
        <v>0</v>
      </c>
      <c r="AF602" s="110">
        <f t="shared" si="459"/>
        <v>10.95</v>
      </c>
      <c r="AG602" s="111">
        <f t="shared" si="460"/>
        <v>0</v>
      </c>
      <c r="AH602" s="88"/>
      <c r="AI602" s="1026" t="s">
        <v>143</v>
      </c>
      <c r="AJ602" s="1009"/>
      <c r="AK602" s="1010"/>
      <c r="AL602" s="194"/>
      <c r="AM602" s="195">
        <f>'Cél.por tricoma'!$EB$145</f>
        <v>16.666666666666668</v>
      </c>
      <c r="AN602" s="107">
        <f t="shared" si="461"/>
        <v>0</v>
      </c>
      <c r="AO602" s="108"/>
      <c r="AP602" s="109">
        <f t="shared" si="462"/>
        <v>0</v>
      </c>
      <c r="AQ602" s="110">
        <f t="shared" si="463"/>
        <v>12.397727272727273</v>
      </c>
      <c r="AR602" s="111">
        <f t="shared" si="464"/>
        <v>0</v>
      </c>
      <c r="AS602" s="88"/>
      <c r="AT602" s="1026" t="s">
        <v>143</v>
      </c>
      <c r="AU602" s="1009"/>
      <c r="AV602" s="1010"/>
      <c r="AW602" s="194"/>
      <c r="AX602" s="195">
        <f>'Cél.por tricoma'!$EB$191</f>
        <v>16.3</v>
      </c>
      <c r="AY602" s="107">
        <f t="shared" si="465"/>
        <v>0</v>
      </c>
      <c r="AZ602" s="108"/>
      <c r="BA602" s="109">
        <f t="shared" si="466"/>
        <v>0</v>
      </c>
      <c r="BB602" s="110">
        <f t="shared" si="467"/>
        <v>14.887323943661972</v>
      </c>
      <c r="BC602" s="111">
        <f t="shared" si="468"/>
        <v>0</v>
      </c>
      <c r="BD602" s="88"/>
      <c r="BE602" s="1026" t="s">
        <v>143</v>
      </c>
      <c r="BF602" s="1009"/>
      <c r="BG602" s="1010"/>
      <c r="BH602" s="194"/>
      <c r="BI602" s="194"/>
      <c r="BJ602" s="107">
        <f>BH603*BI603</f>
        <v>0</v>
      </c>
      <c r="BK602" s="108"/>
      <c r="BL602" s="109">
        <f>BJ601*BK602</f>
        <v>0</v>
      </c>
      <c r="BM602" s="112" t="e">
        <f t="shared" si="469"/>
        <v>#VALUE!</v>
      </c>
      <c r="BN602" s="111" t="e">
        <f t="shared" si="470"/>
        <v>#VALUE!</v>
      </c>
      <c r="BO602" s="88"/>
      <c r="BP602" s="1026" t="s">
        <v>143</v>
      </c>
      <c r="BQ602" s="1009"/>
      <c r="BR602" s="1010"/>
      <c r="BS602" s="194"/>
      <c r="BT602" s="194"/>
      <c r="BU602" s="107">
        <f>BS603*BT603</f>
        <v>0</v>
      </c>
      <c r="BV602" s="108"/>
      <c r="BW602" s="109">
        <f>BU601*BV602</f>
        <v>0</v>
      </c>
      <c r="BX602" s="112" t="e">
        <f t="shared" si="471"/>
        <v>#VALUE!</v>
      </c>
      <c r="BY602" s="111" t="e">
        <f t="shared" si="472"/>
        <v>#VALUE!</v>
      </c>
      <c r="BZ602" s="986"/>
      <c r="CA602" s="88"/>
      <c r="CB602" s="88"/>
      <c r="CC602" s="89"/>
      <c r="CD602" s="89"/>
      <c r="CE602" s="89"/>
      <c r="CF602" s="89"/>
      <c r="CG602" s="89"/>
      <c r="CH602" s="89"/>
      <c r="CI602" s="89"/>
      <c r="CJ602" s="89"/>
      <c r="CK602" s="89"/>
      <c r="CL602" s="89"/>
      <c r="CM602" s="89"/>
      <c r="CN602" s="89"/>
      <c r="CO602" s="89"/>
      <c r="CP602" s="89"/>
      <c r="CQ602" s="89"/>
      <c r="CR602" s="89"/>
      <c r="CS602" s="89"/>
      <c r="CT602" s="89"/>
    </row>
    <row r="603" spans="1:98" ht="15.75" customHeight="1">
      <c r="A603" s="1087"/>
      <c r="B603" s="1016" t="s">
        <v>152</v>
      </c>
      <c r="C603" s="1009"/>
      <c r="D603" s="1010"/>
      <c r="E603" s="209">
        <f>5+5+3+5+8</f>
        <v>26</v>
      </c>
      <c r="F603" s="195">
        <f>F555</f>
        <v>42.9</v>
      </c>
      <c r="G603" s="107">
        <f t="shared" si="448"/>
        <v>1115.3999999999999</v>
      </c>
      <c r="H603" s="108">
        <f t="shared" si="449"/>
        <v>1631.731141388163</v>
      </c>
      <c r="I603" s="109">
        <f t="shared" si="450"/>
        <v>1820032.9151043568</v>
      </c>
      <c r="J603" s="110">
        <f t="shared" si="451"/>
        <v>16.630769230769232</v>
      </c>
      <c r="K603" s="111">
        <f t="shared" si="452"/>
        <v>109437.68684716299</v>
      </c>
      <c r="L603" s="86"/>
      <c r="M603" s="1016" t="s">
        <v>152</v>
      </c>
      <c r="N603" s="1009"/>
      <c r="O603" s="1010"/>
      <c r="P603" s="194"/>
      <c r="Q603" s="195">
        <f>Q507</f>
        <v>32.208333333333336</v>
      </c>
      <c r="R603" s="107">
        <f t="shared" si="453"/>
        <v>0</v>
      </c>
      <c r="S603" s="108">
        <f>$F$6</f>
        <v>0</v>
      </c>
      <c r="T603" s="109">
        <f t="shared" si="454"/>
        <v>0</v>
      </c>
      <c r="U603" s="110">
        <f t="shared" si="455"/>
        <v>12.941176470588236</v>
      </c>
      <c r="V603" s="111">
        <f t="shared" si="456"/>
        <v>0</v>
      </c>
      <c r="W603" s="88"/>
      <c r="X603" s="1016" t="s">
        <v>152</v>
      </c>
      <c r="Y603" s="1009"/>
      <c r="Z603" s="1010"/>
      <c r="AA603" s="194"/>
      <c r="AB603" s="195">
        <f>'Cél.por tricoma'!$EB$100</f>
        <v>26.545454545454547</v>
      </c>
      <c r="AC603" s="107">
        <f t="shared" si="457"/>
        <v>0</v>
      </c>
      <c r="AD603" s="108">
        <f>$F$6</f>
        <v>0</v>
      </c>
      <c r="AE603" s="109">
        <f t="shared" si="458"/>
        <v>0</v>
      </c>
      <c r="AF603" s="110">
        <f t="shared" si="459"/>
        <v>10.95</v>
      </c>
      <c r="AG603" s="111">
        <f t="shared" si="460"/>
        <v>0</v>
      </c>
      <c r="AH603" s="88"/>
      <c r="AI603" s="1016" t="s">
        <v>152</v>
      </c>
      <c r="AJ603" s="1009"/>
      <c r="AK603" s="1010"/>
      <c r="AL603" s="194"/>
      <c r="AM603" s="195">
        <f>'Cél.por tricoma'!$EB$146</f>
        <v>27.4</v>
      </c>
      <c r="AN603" s="107">
        <f t="shared" si="461"/>
        <v>0</v>
      </c>
      <c r="AO603" s="108">
        <f>$F$6</f>
        <v>0</v>
      </c>
      <c r="AP603" s="109">
        <f t="shared" si="462"/>
        <v>0</v>
      </c>
      <c r="AQ603" s="110">
        <f t="shared" si="463"/>
        <v>12.397727272727273</v>
      </c>
      <c r="AR603" s="111">
        <f t="shared" si="464"/>
        <v>0</v>
      </c>
      <c r="AS603" s="88"/>
      <c r="AT603" s="1016" t="s">
        <v>152</v>
      </c>
      <c r="AU603" s="1009"/>
      <c r="AV603" s="1010"/>
      <c r="AW603" s="194"/>
      <c r="AX603" s="195">
        <f>'Cél.por tricoma'!$EB$192</f>
        <v>33.166666666666664</v>
      </c>
      <c r="AY603" s="107">
        <f t="shared" si="465"/>
        <v>0</v>
      </c>
      <c r="AZ603" s="108">
        <f>$F$6</f>
        <v>0</v>
      </c>
      <c r="BA603" s="109">
        <f t="shared" si="466"/>
        <v>0</v>
      </c>
      <c r="BB603" s="110">
        <f t="shared" si="467"/>
        <v>14.887323943661972</v>
      </c>
      <c r="BC603" s="111">
        <f t="shared" si="468"/>
        <v>0</v>
      </c>
      <c r="BD603" s="88"/>
      <c r="BE603" s="1016" t="s">
        <v>152</v>
      </c>
      <c r="BF603" s="1009"/>
      <c r="BG603" s="1010"/>
      <c r="BH603" s="194"/>
      <c r="BI603" s="194"/>
      <c r="BJ603" s="107">
        <f>BH604*BI604</f>
        <v>0</v>
      </c>
      <c r="BK603" s="108">
        <f>$F$6</f>
        <v>0</v>
      </c>
      <c r="BL603" s="109">
        <f>BJ602*BK603</f>
        <v>0</v>
      </c>
      <c r="BM603" s="112" t="e">
        <f t="shared" si="469"/>
        <v>#VALUE!</v>
      </c>
      <c r="BN603" s="111" t="e">
        <f t="shared" si="470"/>
        <v>#VALUE!</v>
      </c>
      <c r="BO603" s="88"/>
      <c r="BP603" s="1016" t="s">
        <v>152</v>
      </c>
      <c r="BQ603" s="1009"/>
      <c r="BR603" s="1010"/>
      <c r="BS603" s="194"/>
      <c r="BT603" s="194"/>
      <c r="BU603" s="107">
        <f>BS604*BT604</f>
        <v>0</v>
      </c>
      <c r="BV603" s="108">
        <f>$F$6</f>
        <v>0</v>
      </c>
      <c r="BW603" s="109">
        <f>BU602*BV603</f>
        <v>0</v>
      </c>
      <c r="BX603" s="112" t="e">
        <f t="shared" si="471"/>
        <v>#VALUE!</v>
      </c>
      <c r="BY603" s="111" t="e">
        <f t="shared" si="472"/>
        <v>#VALUE!</v>
      </c>
      <c r="BZ603" s="986"/>
      <c r="CA603" s="88"/>
      <c r="CB603" s="88"/>
      <c r="CC603" s="89"/>
      <c r="CD603" s="89"/>
      <c r="CE603" s="89"/>
      <c r="CF603" s="89"/>
      <c r="CG603" s="89"/>
      <c r="CH603" s="89"/>
      <c r="CI603" s="89"/>
      <c r="CJ603" s="89"/>
      <c r="CK603" s="89"/>
      <c r="CL603" s="89"/>
      <c r="CM603" s="89"/>
      <c r="CN603" s="89"/>
      <c r="CO603" s="89"/>
      <c r="CP603" s="89"/>
      <c r="CQ603" s="89"/>
      <c r="CR603" s="89"/>
      <c r="CS603" s="89"/>
      <c r="CT603" s="89"/>
    </row>
    <row r="604" spans="1:98" ht="15.75" customHeight="1">
      <c r="A604" s="1087"/>
      <c r="B604" s="1016" t="s">
        <v>158</v>
      </c>
      <c r="C604" s="1009"/>
      <c r="D604" s="1010"/>
      <c r="E604" s="209">
        <v>9</v>
      </c>
      <c r="F604" s="195">
        <f>F556</f>
        <v>17.541666666666668</v>
      </c>
      <c r="G604" s="107">
        <f t="shared" si="448"/>
        <v>157.875</v>
      </c>
      <c r="H604" s="108">
        <f t="shared" si="449"/>
        <v>1631.731141388163</v>
      </c>
      <c r="I604" s="109">
        <f t="shared" si="450"/>
        <v>257609.55394665623</v>
      </c>
      <c r="J604" s="110">
        <f t="shared" si="451"/>
        <v>16.630769230769232</v>
      </c>
      <c r="K604" s="111">
        <f t="shared" si="452"/>
        <v>15489.936176255924</v>
      </c>
      <c r="L604" s="86"/>
      <c r="M604" s="1016" t="s">
        <v>158</v>
      </c>
      <c r="N604" s="1009"/>
      <c r="O604" s="1010"/>
      <c r="P604" s="194"/>
      <c r="Q604" s="195">
        <f>Q508</f>
        <v>14.28</v>
      </c>
      <c r="R604" s="107">
        <f t="shared" si="453"/>
        <v>0</v>
      </c>
      <c r="S604" s="108"/>
      <c r="T604" s="109">
        <f t="shared" si="454"/>
        <v>0</v>
      </c>
      <c r="U604" s="110">
        <f t="shared" si="455"/>
        <v>12.941176470588236</v>
      </c>
      <c r="V604" s="111">
        <f t="shared" si="456"/>
        <v>0</v>
      </c>
      <c r="W604" s="88"/>
      <c r="X604" s="1016" t="s">
        <v>158</v>
      </c>
      <c r="Y604" s="1009"/>
      <c r="Z604" s="1010"/>
      <c r="AA604" s="194"/>
      <c r="AB604" s="195">
        <f>'Cél.por tricoma'!$EB$101</f>
        <v>12</v>
      </c>
      <c r="AC604" s="107">
        <f t="shared" si="457"/>
        <v>0</v>
      </c>
      <c r="AD604" s="108"/>
      <c r="AE604" s="109">
        <f t="shared" si="458"/>
        <v>0</v>
      </c>
      <c r="AF604" s="110">
        <f t="shared" si="459"/>
        <v>10.95</v>
      </c>
      <c r="AG604" s="111">
        <f t="shared" si="460"/>
        <v>0</v>
      </c>
      <c r="AH604" s="88"/>
      <c r="AI604" s="1016" t="s">
        <v>158</v>
      </c>
      <c r="AJ604" s="1009"/>
      <c r="AK604" s="1010"/>
      <c r="AL604" s="194"/>
      <c r="AM604" s="195">
        <f>'Cél.por tricoma'!$EB$147</f>
        <v>20.333333333333332</v>
      </c>
      <c r="AN604" s="107">
        <f t="shared" si="461"/>
        <v>0</v>
      </c>
      <c r="AO604" s="108"/>
      <c r="AP604" s="109">
        <f t="shared" si="462"/>
        <v>0</v>
      </c>
      <c r="AQ604" s="110">
        <f t="shared" si="463"/>
        <v>12.397727272727273</v>
      </c>
      <c r="AR604" s="111">
        <f t="shared" si="464"/>
        <v>0</v>
      </c>
      <c r="AS604" s="88"/>
      <c r="AT604" s="1016" t="s">
        <v>158</v>
      </c>
      <c r="AU604" s="1009"/>
      <c r="AV604" s="1010"/>
      <c r="AW604" s="194"/>
      <c r="AX604" s="195">
        <f>'Cél.por tricoma'!$EB$193</f>
        <v>11.416666666666666</v>
      </c>
      <c r="AY604" s="107">
        <f t="shared" si="465"/>
        <v>0</v>
      </c>
      <c r="AZ604" s="108"/>
      <c r="BA604" s="109">
        <f t="shared" si="466"/>
        <v>0</v>
      </c>
      <c r="BB604" s="110">
        <f t="shared" si="467"/>
        <v>14.887323943661972</v>
      </c>
      <c r="BC604" s="111">
        <f t="shared" si="468"/>
        <v>0</v>
      </c>
      <c r="BD604" s="88"/>
      <c r="BE604" s="1016" t="s">
        <v>158</v>
      </c>
      <c r="BF604" s="1009"/>
      <c r="BG604" s="1010"/>
      <c r="BH604" s="194"/>
      <c r="BI604" s="194"/>
      <c r="BJ604" s="107">
        <f t="shared" ref="BJ604:BJ610" si="473">BH604*BI604</f>
        <v>0</v>
      </c>
      <c r="BK604" s="108"/>
      <c r="BL604" s="109">
        <f>BJ603*BK604</f>
        <v>0</v>
      </c>
      <c r="BM604" s="112" t="e">
        <f t="shared" si="469"/>
        <v>#VALUE!</v>
      </c>
      <c r="BN604" s="111" t="e">
        <f t="shared" si="470"/>
        <v>#VALUE!</v>
      </c>
      <c r="BO604" s="88"/>
      <c r="BP604" s="1016" t="s">
        <v>158</v>
      </c>
      <c r="BQ604" s="1009"/>
      <c r="BR604" s="1010"/>
      <c r="BS604" s="194"/>
      <c r="BT604" s="194"/>
      <c r="BU604" s="107">
        <f t="shared" ref="BU604:BU610" si="474">BS604*BT604</f>
        <v>0</v>
      </c>
      <c r="BV604" s="108"/>
      <c r="BW604" s="109">
        <f>BU603*BV604</f>
        <v>0</v>
      </c>
      <c r="BX604" s="112" t="e">
        <f t="shared" si="471"/>
        <v>#VALUE!</v>
      </c>
      <c r="BY604" s="111" t="e">
        <f t="shared" si="472"/>
        <v>#VALUE!</v>
      </c>
      <c r="BZ604" s="986"/>
      <c r="CA604" s="88"/>
      <c r="CB604" s="88"/>
      <c r="CC604" s="89"/>
      <c r="CD604" s="89"/>
      <c r="CE604" s="89"/>
      <c r="CF604" s="89"/>
      <c r="CG604" s="89"/>
      <c r="CH604" s="89"/>
      <c r="CI604" s="89"/>
      <c r="CJ604" s="89"/>
      <c r="CK604" s="89"/>
      <c r="CL604" s="89"/>
      <c r="CM604" s="89"/>
      <c r="CN604" s="89"/>
      <c r="CO604" s="89"/>
      <c r="CP604" s="89"/>
      <c r="CQ604" s="89"/>
      <c r="CR604" s="89"/>
      <c r="CS604" s="89"/>
      <c r="CT604" s="89"/>
    </row>
    <row r="605" spans="1:98" ht="15.75" customHeight="1">
      <c r="A605" s="1087"/>
      <c r="B605" s="1016" t="s">
        <v>30</v>
      </c>
      <c r="C605" s="1009"/>
      <c r="D605" s="1010"/>
      <c r="E605" s="209">
        <f>4+2+1</f>
        <v>7</v>
      </c>
      <c r="F605" s="107">
        <f>F557</f>
        <v>2.8333333333333335</v>
      </c>
      <c r="G605" s="107">
        <f t="shared" si="448"/>
        <v>19.833333333333336</v>
      </c>
      <c r="H605" s="108">
        <f t="shared" si="449"/>
        <v>1631.731141388163</v>
      </c>
      <c r="I605" s="109">
        <f t="shared" si="450"/>
        <v>32362.667637531904</v>
      </c>
      <c r="J605" s="110">
        <f t="shared" si="451"/>
        <v>16.630769230769232</v>
      </c>
      <c r="K605" s="111">
        <f t="shared" si="452"/>
        <v>1945.9513380569599</v>
      </c>
      <c r="L605" s="86"/>
      <c r="M605" s="1016" t="s">
        <v>30</v>
      </c>
      <c r="N605" s="1009"/>
      <c r="O605" s="1010"/>
      <c r="P605" s="112"/>
      <c r="Q605" s="107">
        <f>Q509</f>
        <v>2.8333333333333335</v>
      </c>
      <c r="R605" s="107">
        <f t="shared" si="453"/>
        <v>0</v>
      </c>
      <c r="S605" s="108">
        <f t="shared" ref="S605:S610" si="475">$F$6</f>
        <v>0</v>
      </c>
      <c r="T605" s="109">
        <f t="shared" si="454"/>
        <v>0</v>
      </c>
      <c r="U605" s="110">
        <f t="shared" si="455"/>
        <v>12.941176470588236</v>
      </c>
      <c r="V605" s="111">
        <f t="shared" si="456"/>
        <v>0</v>
      </c>
      <c r="W605" s="88"/>
      <c r="X605" s="1016" t="s">
        <v>30</v>
      </c>
      <c r="Y605" s="1009"/>
      <c r="Z605" s="1010"/>
      <c r="AA605" s="112"/>
      <c r="AB605" s="210">
        <f>'Cél.por tricoma'!$EB$102</f>
        <v>2.8333333333333335</v>
      </c>
      <c r="AC605" s="107">
        <f t="shared" si="457"/>
        <v>0</v>
      </c>
      <c r="AD605" s="108">
        <f t="shared" ref="AD605:AD610" si="476">$F$6</f>
        <v>0</v>
      </c>
      <c r="AE605" s="109">
        <f t="shared" si="458"/>
        <v>0</v>
      </c>
      <c r="AF605" s="110">
        <f t="shared" si="459"/>
        <v>10.95</v>
      </c>
      <c r="AG605" s="111">
        <f t="shared" si="460"/>
        <v>0</v>
      </c>
      <c r="AH605" s="88"/>
      <c r="AI605" s="1016" t="s">
        <v>30</v>
      </c>
      <c r="AJ605" s="1009"/>
      <c r="AK605" s="1010"/>
      <c r="AL605" s="112"/>
      <c r="AM605" s="210">
        <f>'Cél.por tricoma'!$EB$148</f>
        <v>2.6333333333333333</v>
      </c>
      <c r="AN605" s="107">
        <f t="shared" si="461"/>
        <v>0</v>
      </c>
      <c r="AO605" s="108">
        <f t="shared" ref="AO605:AO610" si="477">$F$6</f>
        <v>0</v>
      </c>
      <c r="AP605" s="109">
        <f t="shared" si="462"/>
        <v>0</v>
      </c>
      <c r="AQ605" s="110">
        <f t="shared" si="463"/>
        <v>12.397727272727273</v>
      </c>
      <c r="AR605" s="111">
        <f t="shared" si="464"/>
        <v>0</v>
      </c>
      <c r="AS605" s="88"/>
      <c r="AT605" s="1016" t="s">
        <v>30</v>
      </c>
      <c r="AU605" s="1009"/>
      <c r="AV605" s="1010"/>
      <c r="AW605" s="112"/>
      <c r="AX605" s="210">
        <f>'Cél.por tricoma'!$EB$194</f>
        <v>2.4</v>
      </c>
      <c r="AY605" s="107">
        <f t="shared" si="465"/>
        <v>0</v>
      </c>
      <c r="AZ605" s="108">
        <f t="shared" ref="AZ605:AZ610" si="478">$F$6</f>
        <v>0</v>
      </c>
      <c r="BA605" s="109">
        <f t="shared" si="466"/>
        <v>0</v>
      </c>
      <c r="BB605" s="110">
        <f t="shared" si="467"/>
        <v>14.887323943661972</v>
      </c>
      <c r="BC605" s="111">
        <f t="shared" si="468"/>
        <v>0</v>
      </c>
      <c r="BD605" s="88"/>
      <c r="BE605" s="1016" t="s">
        <v>30</v>
      </c>
      <c r="BF605" s="1009"/>
      <c r="BG605" s="1010"/>
      <c r="BH605" s="112"/>
      <c r="BI605" s="210"/>
      <c r="BJ605" s="107">
        <f t="shared" si="473"/>
        <v>0</v>
      </c>
      <c r="BK605" s="108">
        <f t="shared" ref="BK605:BK610" si="479">$F$6</f>
        <v>0</v>
      </c>
      <c r="BL605" s="109">
        <f t="shared" ref="BL605:BL610" si="480">BJ605*BK605</f>
        <v>0</v>
      </c>
      <c r="BM605" s="112" t="e">
        <f t="shared" si="469"/>
        <v>#VALUE!</v>
      </c>
      <c r="BN605" s="111" t="e">
        <f t="shared" si="470"/>
        <v>#VALUE!</v>
      </c>
      <c r="BO605" s="88"/>
      <c r="BP605" s="1016" t="s">
        <v>30</v>
      </c>
      <c r="BQ605" s="1009"/>
      <c r="BR605" s="1010"/>
      <c r="BS605" s="112"/>
      <c r="BT605" s="210"/>
      <c r="BU605" s="107">
        <f t="shared" si="474"/>
        <v>0</v>
      </c>
      <c r="BV605" s="108">
        <f t="shared" ref="BV605:BV610" si="481">$F$6</f>
        <v>0</v>
      </c>
      <c r="BW605" s="109">
        <f t="shared" ref="BW605:BW610" si="482">BU605*BV605</f>
        <v>0</v>
      </c>
      <c r="BX605" s="112" t="e">
        <f t="shared" si="471"/>
        <v>#VALUE!</v>
      </c>
      <c r="BY605" s="111" t="e">
        <f t="shared" si="472"/>
        <v>#VALUE!</v>
      </c>
      <c r="BZ605" s="986"/>
      <c r="CA605" s="88"/>
      <c r="CB605" s="88"/>
      <c r="CC605" s="89"/>
      <c r="CD605" s="89"/>
      <c r="CE605" s="89"/>
      <c r="CF605" s="89"/>
      <c r="CG605" s="89"/>
      <c r="CH605" s="89"/>
      <c r="CI605" s="89"/>
      <c r="CJ605" s="89"/>
      <c r="CK605" s="89"/>
      <c r="CL605" s="89"/>
      <c r="CM605" s="89"/>
      <c r="CN605" s="89"/>
      <c r="CO605" s="89"/>
      <c r="CP605" s="89"/>
      <c r="CQ605" s="89"/>
      <c r="CR605" s="89"/>
      <c r="CS605" s="89"/>
      <c r="CT605" s="89"/>
    </row>
    <row r="606" spans="1:98" ht="15.75" customHeight="1">
      <c r="A606" s="1087"/>
      <c r="B606" s="1015" t="s">
        <v>39</v>
      </c>
      <c r="C606" s="1009"/>
      <c r="D606" s="1010"/>
      <c r="E606" s="209">
        <v>0</v>
      </c>
      <c r="F606" s="115">
        <v>1</v>
      </c>
      <c r="G606" s="107">
        <f t="shared" si="448"/>
        <v>0</v>
      </c>
      <c r="H606" s="108">
        <f t="shared" si="449"/>
        <v>1631.731141388163</v>
      </c>
      <c r="I606" s="109">
        <f t="shared" si="450"/>
        <v>0</v>
      </c>
      <c r="J606" s="110">
        <f t="shared" si="451"/>
        <v>16.630769230769232</v>
      </c>
      <c r="K606" s="111">
        <f t="shared" si="452"/>
        <v>0</v>
      </c>
      <c r="L606" s="86"/>
      <c r="M606" s="1015" t="s">
        <v>39</v>
      </c>
      <c r="N606" s="1009"/>
      <c r="O606" s="1010"/>
      <c r="P606" s="112"/>
      <c r="Q606" s="115">
        <v>1</v>
      </c>
      <c r="R606" s="107">
        <f t="shared" si="453"/>
        <v>0</v>
      </c>
      <c r="S606" s="108">
        <f t="shared" si="475"/>
        <v>0</v>
      </c>
      <c r="T606" s="109">
        <f t="shared" si="454"/>
        <v>0</v>
      </c>
      <c r="U606" s="110">
        <f t="shared" si="455"/>
        <v>12.941176470588236</v>
      </c>
      <c r="V606" s="111">
        <f t="shared" si="456"/>
        <v>0</v>
      </c>
      <c r="W606" s="88"/>
      <c r="X606" s="1015" t="s">
        <v>39</v>
      </c>
      <c r="Y606" s="1009"/>
      <c r="Z606" s="1010"/>
      <c r="AA606" s="112"/>
      <c r="AB606" s="115">
        <v>1</v>
      </c>
      <c r="AC606" s="107">
        <f t="shared" si="457"/>
        <v>0</v>
      </c>
      <c r="AD606" s="108">
        <f t="shared" si="476"/>
        <v>0</v>
      </c>
      <c r="AE606" s="109">
        <f t="shared" si="458"/>
        <v>0</v>
      </c>
      <c r="AF606" s="110">
        <f t="shared" si="459"/>
        <v>10.95</v>
      </c>
      <c r="AG606" s="111">
        <f t="shared" si="460"/>
        <v>0</v>
      </c>
      <c r="AH606" s="88"/>
      <c r="AI606" s="1015" t="s">
        <v>39</v>
      </c>
      <c r="AJ606" s="1009"/>
      <c r="AK606" s="1010"/>
      <c r="AL606" s="112"/>
      <c r="AM606" s="115">
        <v>1</v>
      </c>
      <c r="AN606" s="107">
        <f t="shared" si="461"/>
        <v>0</v>
      </c>
      <c r="AO606" s="108">
        <f t="shared" si="477"/>
        <v>0</v>
      </c>
      <c r="AP606" s="109">
        <f t="shared" si="462"/>
        <v>0</v>
      </c>
      <c r="AQ606" s="110">
        <f t="shared" si="463"/>
        <v>12.397727272727273</v>
      </c>
      <c r="AR606" s="111">
        <f t="shared" si="464"/>
        <v>0</v>
      </c>
      <c r="AS606" s="88"/>
      <c r="AT606" s="1015" t="s">
        <v>39</v>
      </c>
      <c r="AU606" s="1009"/>
      <c r="AV606" s="1010"/>
      <c r="AW606" s="112"/>
      <c r="AX606" s="115">
        <v>1</v>
      </c>
      <c r="AY606" s="107">
        <f t="shared" si="465"/>
        <v>0</v>
      </c>
      <c r="AZ606" s="108">
        <f t="shared" si="478"/>
        <v>0</v>
      </c>
      <c r="BA606" s="109">
        <f t="shared" si="466"/>
        <v>0</v>
      </c>
      <c r="BB606" s="110">
        <f t="shared" si="467"/>
        <v>14.887323943661972</v>
      </c>
      <c r="BC606" s="111">
        <f t="shared" si="468"/>
        <v>0</v>
      </c>
      <c r="BD606" s="88"/>
      <c r="BE606" s="1015" t="s">
        <v>39</v>
      </c>
      <c r="BF606" s="1009"/>
      <c r="BG606" s="1010"/>
      <c r="BH606" s="112"/>
      <c r="BI606" s="115">
        <v>1</v>
      </c>
      <c r="BJ606" s="107">
        <f t="shared" si="473"/>
        <v>0</v>
      </c>
      <c r="BK606" s="108">
        <f t="shared" si="479"/>
        <v>0</v>
      </c>
      <c r="BL606" s="109">
        <f t="shared" si="480"/>
        <v>0</v>
      </c>
      <c r="BM606" s="112" t="e">
        <f t="shared" si="469"/>
        <v>#VALUE!</v>
      </c>
      <c r="BN606" s="111" t="e">
        <f t="shared" si="470"/>
        <v>#VALUE!</v>
      </c>
      <c r="BO606" s="88"/>
      <c r="BP606" s="1015" t="s">
        <v>39</v>
      </c>
      <c r="BQ606" s="1009"/>
      <c r="BR606" s="1010"/>
      <c r="BS606" s="112"/>
      <c r="BT606" s="115">
        <v>1</v>
      </c>
      <c r="BU606" s="107">
        <f t="shared" si="474"/>
        <v>0</v>
      </c>
      <c r="BV606" s="108">
        <f t="shared" si="481"/>
        <v>0</v>
      </c>
      <c r="BW606" s="109">
        <f t="shared" si="482"/>
        <v>0</v>
      </c>
      <c r="BX606" s="112" t="e">
        <f t="shared" si="471"/>
        <v>#VALUE!</v>
      </c>
      <c r="BY606" s="111" t="e">
        <f t="shared" si="472"/>
        <v>#VALUE!</v>
      </c>
      <c r="BZ606" s="986"/>
      <c r="CA606" s="88"/>
      <c r="CB606" s="88"/>
      <c r="CC606" s="89"/>
      <c r="CD606" s="89"/>
      <c r="CE606" s="89"/>
      <c r="CF606" s="89"/>
      <c r="CG606" s="89"/>
      <c r="CH606" s="89"/>
      <c r="CI606" s="89"/>
      <c r="CJ606" s="89"/>
      <c r="CK606" s="89"/>
      <c r="CL606" s="89"/>
      <c r="CM606" s="89"/>
      <c r="CN606" s="89"/>
      <c r="CO606" s="89"/>
      <c r="CP606" s="89"/>
      <c r="CQ606" s="89"/>
      <c r="CR606" s="89"/>
      <c r="CS606" s="89"/>
      <c r="CT606" s="89"/>
    </row>
    <row r="607" spans="1:98" ht="15.75" customHeight="1">
      <c r="A607" s="1087"/>
      <c r="B607" s="1016" t="s">
        <v>259</v>
      </c>
      <c r="C607" s="1009"/>
      <c r="D607" s="1010"/>
      <c r="E607" s="209">
        <f>2+2+3+3+5+6</f>
        <v>21</v>
      </c>
      <c r="F607" s="115">
        <v>1</v>
      </c>
      <c r="G607" s="107">
        <f t="shared" si="448"/>
        <v>21</v>
      </c>
      <c r="H607" s="108">
        <f t="shared" si="449"/>
        <v>1631.731141388163</v>
      </c>
      <c r="I607" s="109">
        <f t="shared" si="450"/>
        <v>34266.353969151423</v>
      </c>
      <c r="J607" s="110">
        <f t="shared" si="451"/>
        <v>16.630769230769232</v>
      </c>
      <c r="K607" s="111">
        <f t="shared" si="452"/>
        <v>2060.4190638250161</v>
      </c>
      <c r="L607" s="86"/>
      <c r="M607" s="1016" t="s">
        <v>259</v>
      </c>
      <c r="N607" s="1009"/>
      <c r="O607" s="1010"/>
      <c r="P607" s="112"/>
      <c r="Q607" s="115">
        <v>1</v>
      </c>
      <c r="R607" s="107">
        <f t="shared" si="453"/>
        <v>0</v>
      </c>
      <c r="S607" s="108">
        <f t="shared" si="475"/>
        <v>0</v>
      </c>
      <c r="T607" s="109">
        <f t="shared" si="454"/>
        <v>0</v>
      </c>
      <c r="U607" s="110">
        <f t="shared" si="455"/>
        <v>12.941176470588236</v>
      </c>
      <c r="V607" s="111">
        <f t="shared" si="456"/>
        <v>0</v>
      </c>
      <c r="W607" s="88"/>
      <c r="X607" s="1016" t="s">
        <v>259</v>
      </c>
      <c r="Y607" s="1009"/>
      <c r="Z607" s="1010"/>
      <c r="AA607" s="112"/>
      <c r="AB607" s="115">
        <v>1</v>
      </c>
      <c r="AC607" s="107">
        <f t="shared" si="457"/>
        <v>0</v>
      </c>
      <c r="AD607" s="108">
        <f t="shared" si="476"/>
        <v>0</v>
      </c>
      <c r="AE607" s="109">
        <f t="shared" si="458"/>
        <v>0</v>
      </c>
      <c r="AF607" s="110">
        <f t="shared" si="459"/>
        <v>10.95</v>
      </c>
      <c r="AG607" s="111">
        <f t="shared" si="460"/>
        <v>0</v>
      </c>
      <c r="AH607" s="88"/>
      <c r="AI607" s="1016" t="s">
        <v>259</v>
      </c>
      <c r="AJ607" s="1009"/>
      <c r="AK607" s="1010"/>
      <c r="AL607" s="112"/>
      <c r="AM607" s="115">
        <v>1</v>
      </c>
      <c r="AN607" s="107">
        <f t="shared" si="461"/>
        <v>0</v>
      </c>
      <c r="AO607" s="108">
        <f t="shared" si="477"/>
        <v>0</v>
      </c>
      <c r="AP607" s="109">
        <f t="shared" si="462"/>
        <v>0</v>
      </c>
      <c r="AQ607" s="110">
        <f t="shared" si="463"/>
        <v>12.397727272727273</v>
      </c>
      <c r="AR607" s="111">
        <f t="shared" si="464"/>
        <v>0</v>
      </c>
      <c r="AS607" s="88"/>
      <c r="AT607" s="1016" t="s">
        <v>259</v>
      </c>
      <c r="AU607" s="1009"/>
      <c r="AV607" s="1010"/>
      <c r="AW607" s="112"/>
      <c r="AX607" s="115">
        <v>1</v>
      </c>
      <c r="AY607" s="107">
        <f t="shared" si="465"/>
        <v>0</v>
      </c>
      <c r="AZ607" s="108">
        <f t="shared" si="478"/>
        <v>0</v>
      </c>
      <c r="BA607" s="109">
        <f t="shared" si="466"/>
        <v>0</v>
      </c>
      <c r="BB607" s="110">
        <f t="shared" si="467"/>
        <v>14.887323943661972</v>
      </c>
      <c r="BC607" s="111">
        <f t="shared" si="468"/>
        <v>0</v>
      </c>
      <c r="BD607" s="88"/>
      <c r="BE607" s="1016" t="s">
        <v>259</v>
      </c>
      <c r="BF607" s="1009"/>
      <c r="BG607" s="1010"/>
      <c r="BH607" s="112"/>
      <c r="BI607" s="115">
        <v>1</v>
      </c>
      <c r="BJ607" s="107">
        <f t="shared" si="473"/>
        <v>0</v>
      </c>
      <c r="BK607" s="108">
        <f t="shared" si="479"/>
        <v>0</v>
      </c>
      <c r="BL607" s="109">
        <f t="shared" si="480"/>
        <v>0</v>
      </c>
      <c r="BM607" s="112" t="e">
        <f t="shared" si="469"/>
        <v>#VALUE!</v>
      </c>
      <c r="BN607" s="111" t="e">
        <f t="shared" si="470"/>
        <v>#VALUE!</v>
      </c>
      <c r="BO607" s="88"/>
      <c r="BP607" s="1016" t="s">
        <v>259</v>
      </c>
      <c r="BQ607" s="1009"/>
      <c r="BR607" s="1010"/>
      <c r="BS607" s="112"/>
      <c r="BT607" s="115">
        <v>1</v>
      </c>
      <c r="BU607" s="107">
        <f t="shared" si="474"/>
        <v>0</v>
      </c>
      <c r="BV607" s="108">
        <f t="shared" si="481"/>
        <v>0</v>
      </c>
      <c r="BW607" s="109">
        <f t="shared" si="482"/>
        <v>0</v>
      </c>
      <c r="BX607" s="112" t="e">
        <f t="shared" si="471"/>
        <v>#VALUE!</v>
      </c>
      <c r="BY607" s="111" t="e">
        <f t="shared" si="472"/>
        <v>#VALUE!</v>
      </c>
      <c r="BZ607" s="986"/>
      <c r="CA607" s="88"/>
      <c r="CB607" s="88"/>
      <c r="CC607" s="89"/>
      <c r="CD607" s="89"/>
      <c r="CE607" s="89"/>
      <c r="CF607" s="89"/>
      <c r="CG607" s="89"/>
      <c r="CH607" s="89"/>
      <c r="CI607" s="89"/>
      <c r="CJ607" s="89"/>
      <c r="CK607" s="89"/>
      <c r="CL607" s="89"/>
      <c r="CM607" s="89"/>
      <c r="CN607" s="89"/>
      <c r="CO607" s="89"/>
      <c r="CP607" s="89"/>
      <c r="CQ607" s="89"/>
      <c r="CR607" s="89"/>
      <c r="CS607" s="89"/>
      <c r="CT607" s="89"/>
    </row>
    <row r="608" spans="1:98" ht="15.75" customHeight="1">
      <c r="A608" s="1087"/>
      <c r="B608" s="1016" t="s">
        <v>43</v>
      </c>
      <c r="C608" s="1009"/>
      <c r="D608" s="1010"/>
      <c r="E608" s="209">
        <f>2+1+1</f>
        <v>4</v>
      </c>
      <c r="F608" s="115">
        <v>1</v>
      </c>
      <c r="G608" s="107">
        <f t="shared" si="448"/>
        <v>4</v>
      </c>
      <c r="H608" s="108">
        <f t="shared" si="449"/>
        <v>1631.731141388163</v>
      </c>
      <c r="I608" s="109">
        <f t="shared" si="450"/>
        <v>6526.924565552652</v>
      </c>
      <c r="J608" s="110">
        <f t="shared" si="451"/>
        <v>16.630769230769232</v>
      </c>
      <c r="K608" s="111">
        <f t="shared" si="452"/>
        <v>392.46077406190778</v>
      </c>
      <c r="L608" s="86"/>
      <c r="M608" s="1016" t="s">
        <v>43</v>
      </c>
      <c r="N608" s="1009"/>
      <c r="O608" s="1010"/>
      <c r="P608" s="112"/>
      <c r="Q608" s="115">
        <v>1</v>
      </c>
      <c r="R608" s="107">
        <f t="shared" si="453"/>
        <v>0</v>
      </c>
      <c r="S608" s="108">
        <f t="shared" si="475"/>
        <v>0</v>
      </c>
      <c r="T608" s="109">
        <f t="shared" si="454"/>
        <v>0</v>
      </c>
      <c r="U608" s="110">
        <f t="shared" si="455"/>
        <v>12.941176470588236</v>
      </c>
      <c r="V608" s="111">
        <f t="shared" si="456"/>
        <v>0</v>
      </c>
      <c r="W608" s="88"/>
      <c r="X608" s="1016" t="s">
        <v>43</v>
      </c>
      <c r="Y608" s="1009"/>
      <c r="Z608" s="1010"/>
      <c r="AA608" s="112"/>
      <c r="AB608" s="115">
        <v>1</v>
      </c>
      <c r="AC608" s="107">
        <f t="shared" si="457"/>
        <v>0</v>
      </c>
      <c r="AD608" s="108">
        <f t="shared" si="476"/>
        <v>0</v>
      </c>
      <c r="AE608" s="109">
        <f t="shared" si="458"/>
        <v>0</v>
      </c>
      <c r="AF608" s="110">
        <f t="shared" si="459"/>
        <v>10.95</v>
      </c>
      <c r="AG608" s="111">
        <f t="shared" si="460"/>
        <v>0</v>
      </c>
      <c r="AH608" s="88"/>
      <c r="AI608" s="1016" t="s">
        <v>43</v>
      </c>
      <c r="AJ608" s="1009"/>
      <c r="AK608" s="1010"/>
      <c r="AL608" s="112"/>
      <c r="AM608" s="115">
        <v>1</v>
      </c>
      <c r="AN608" s="107">
        <f t="shared" si="461"/>
        <v>0</v>
      </c>
      <c r="AO608" s="108">
        <f t="shared" si="477"/>
        <v>0</v>
      </c>
      <c r="AP608" s="109">
        <f t="shared" si="462"/>
        <v>0</v>
      </c>
      <c r="AQ608" s="110">
        <f t="shared" si="463"/>
        <v>12.397727272727273</v>
      </c>
      <c r="AR608" s="111">
        <f t="shared" si="464"/>
        <v>0</v>
      </c>
      <c r="AS608" s="88"/>
      <c r="AT608" s="1016" t="s">
        <v>43</v>
      </c>
      <c r="AU608" s="1009"/>
      <c r="AV608" s="1010"/>
      <c r="AW608" s="112"/>
      <c r="AX608" s="115">
        <v>1</v>
      </c>
      <c r="AY608" s="107">
        <f t="shared" si="465"/>
        <v>0</v>
      </c>
      <c r="AZ608" s="108">
        <f t="shared" si="478"/>
        <v>0</v>
      </c>
      <c r="BA608" s="109">
        <f t="shared" si="466"/>
        <v>0</v>
      </c>
      <c r="BB608" s="110">
        <f t="shared" si="467"/>
        <v>14.887323943661972</v>
      </c>
      <c r="BC608" s="111">
        <f t="shared" si="468"/>
        <v>0</v>
      </c>
      <c r="BD608" s="88"/>
      <c r="BE608" s="1016" t="s">
        <v>43</v>
      </c>
      <c r="BF608" s="1009"/>
      <c r="BG608" s="1010"/>
      <c r="BH608" s="112"/>
      <c r="BI608" s="115">
        <v>1</v>
      </c>
      <c r="BJ608" s="107">
        <f t="shared" si="473"/>
        <v>0</v>
      </c>
      <c r="BK608" s="108">
        <f t="shared" si="479"/>
        <v>0</v>
      </c>
      <c r="BL608" s="109">
        <f t="shared" si="480"/>
        <v>0</v>
      </c>
      <c r="BM608" s="112" t="e">
        <f t="shared" si="469"/>
        <v>#VALUE!</v>
      </c>
      <c r="BN608" s="111" t="e">
        <f t="shared" si="470"/>
        <v>#VALUE!</v>
      </c>
      <c r="BO608" s="88"/>
      <c r="BP608" s="1016" t="s">
        <v>43</v>
      </c>
      <c r="BQ608" s="1009"/>
      <c r="BR608" s="1010"/>
      <c r="BS608" s="112"/>
      <c r="BT608" s="115">
        <v>1</v>
      </c>
      <c r="BU608" s="107">
        <f t="shared" si="474"/>
        <v>0</v>
      </c>
      <c r="BV608" s="108">
        <f t="shared" si="481"/>
        <v>0</v>
      </c>
      <c r="BW608" s="109">
        <f t="shared" si="482"/>
        <v>0</v>
      </c>
      <c r="BX608" s="112" t="e">
        <f t="shared" si="471"/>
        <v>#VALUE!</v>
      </c>
      <c r="BY608" s="111" t="e">
        <f t="shared" si="472"/>
        <v>#VALUE!</v>
      </c>
      <c r="BZ608" s="986"/>
      <c r="CA608" s="88"/>
      <c r="CB608" s="88"/>
      <c r="CC608" s="89"/>
      <c r="CD608" s="89"/>
      <c r="CE608" s="89"/>
      <c r="CF608" s="89"/>
      <c r="CG608" s="89"/>
      <c r="CH608" s="89"/>
      <c r="CI608" s="89"/>
      <c r="CJ608" s="89"/>
      <c r="CK608" s="89"/>
      <c r="CL608" s="89"/>
      <c r="CM608" s="89"/>
      <c r="CN608" s="89"/>
      <c r="CO608" s="89"/>
      <c r="CP608" s="89"/>
      <c r="CQ608" s="89"/>
      <c r="CR608" s="89"/>
      <c r="CS608" s="89"/>
      <c r="CT608" s="89"/>
    </row>
    <row r="609" spans="1:98" ht="15.75" customHeight="1">
      <c r="A609" s="1087"/>
      <c r="B609" s="1016" t="s">
        <v>63</v>
      </c>
      <c r="C609" s="1009"/>
      <c r="D609" s="1010"/>
      <c r="E609" s="209">
        <f>8+7+6</f>
        <v>21</v>
      </c>
      <c r="F609" s="115">
        <v>1</v>
      </c>
      <c r="G609" s="107">
        <f t="shared" si="448"/>
        <v>21</v>
      </c>
      <c r="H609" s="108">
        <f t="shared" si="449"/>
        <v>1631.731141388163</v>
      </c>
      <c r="I609" s="109">
        <f t="shared" si="450"/>
        <v>34266.353969151423</v>
      </c>
      <c r="J609" s="110">
        <f t="shared" si="451"/>
        <v>16.630769230769232</v>
      </c>
      <c r="K609" s="111">
        <f t="shared" si="452"/>
        <v>2060.4190638250161</v>
      </c>
      <c r="L609" s="86"/>
      <c r="M609" s="1016" t="s">
        <v>63</v>
      </c>
      <c r="N609" s="1009"/>
      <c r="O609" s="1010"/>
      <c r="P609" s="112"/>
      <c r="Q609" s="115">
        <v>1</v>
      </c>
      <c r="R609" s="107">
        <f t="shared" si="453"/>
        <v>0</v>
      </c>
      <c r="S609" s="108">
        <f t="shared" si="475"/>
        <v>0</v>
      </c>
      <c r="T609" s="109">
        <f t="shared" si="454"/>
        <v>0</v>
      </c>
      <c r="U609" s="110">
        <f t="shared" si="455"/>
        <v>12.941176470588236</v>
      </c>
      <c r="V609" s="111">
        <f t="shared" si="456"/>
        <v>0</v>
      </c>
      <c r="W609" s="88"/>
      <c r="X609" s="1016" t="s">
        <v>63</v>
      </c>
      <c r="Y609" s="1009"/>
      <c r="Z609" s="1010"/>
      <c r="AA609" s="112"/>
      <c r="AB609" s="115">
        <v>1</v>
      </c>
      <c r="AC609" s="107">
        <f t="shared" si="457"/>
        <v>0</v>
      </c>
      <c r="AD609" s="108">
        <f t="shared" si="476"/>
        <v>0</v>
      </c>
      <c r="AE609" s="109">
        <f t="shared" si="458"/>
        <v>0</v>
      </c>
      <c r="AF609" s="110">
        <f t="shared" si="459"/>
        <v>10.95</v>
      </c>
      <c r="AG609" s="111">
        <f t="shared" si="460"/>
        <v>0</v>
      </c>
      <c r="AH609" s="88"/>
      <c r="AI609" s="1016" t="s">
        <v>63</v>
      </c>
      <c r="AJ609" s="1009"/>
      <c r="AK609" s="1010"/>
      <c r="AL609" s="112"/>
      <c r="AM609" s="115">
        <v>1</v>
      </c>
      <c r="AN609" s="107">
        <f t="shared" si="461"/>
        <v>0</v>
      </c>
      <c r="AO609" s="108">
        <f t="shared" si="477"/>
        <v>0</v>
      </c>
      <c r="AP609" s="109">
        <f t="shared" si="462"/>
        <v>0</v>
      </c>
      <c r="AQ609" s="110">
        <f t="shared" si="463"/>
        <v>12.397727272727273</v>
      </c>
      <c r="AR609" s="111">
        <f t="shared" si="464"/>
        <v>0</v>
      </c>
      <c r="AS609" s="88"/>
      <c r="AT609" s="1016" t="s">
        <v>63</v>
      </c>
      <c r="AU609" s="1009"/>
      <c r="AV609" s="1010"/>
      <c r="AW609" s="112"/>
      <c r="AX609" s="115">
        <v>1</v>
      </c>
      <c r="AY609" s="107">
        <f t="shared" si="465"/>
        <v>0</v>
      </c>
      <c r="AZ609" s="108">
        <f t="shared" si="478"/>
        <v>0</v>
      </c>
      <c r="BA609" s="109">
        <f t="shared" si="466"/>
        <v>0</v>
      </c>
      <c r="BB609" s="110">
        <f t="shared" si="467"/>
        <v>14.887323943661972</v>
      </c>
      <c r="BC609" s="111">
        <f t="shared" si="468"/>
        <v>0</v>
      </c>
      <c r="BD609" s="88"/>
      <c r="BE609" s="1016" t="s">
        <v>63</v>
      </c>
      <c r="BF609" s="1009"/>
      <c r="BG609" s="1010"/>
      <c r="BH609" s="112"/>
      <c r="BI609" s="115">
        <v>1</v>
      </c>
      <c r="BJ609" s="107">
        <f t="shared" si="473"/>
        <v>0</v>
      </c>
      <c r="BK609" s="108">
        <f t="shared" si="479"/>
        <v>0</v>
      </c>
      <c r="BL609" s="109">
        <f t="shared" si="480"/>
        <v>0</v>
      </c>
      <c r="BM609" s="112" t="e">
        <f t="shared" si="469"/>
        <v>#VALUE!</v>
      </c>
      <c r="BN609" s="111" t="e">
        <f t="shared" si="470"/>
        <v>#VALUE!</v>
      </c>
      <c r="BO609" s="88"/>
      <c r="BP609" s="1016" t="s">
        <v>63</v>
      </c>
      <c r="BQ609" s="1009"/>
      <c r="BR609" s="1010"/>
      <c r="BS609" s="112"/>
      <c r="BT609" s="115">
        <v>1</v>
      </c>
      <c r="BU609" s="107">
        <f t="shared" si="474"/>
        <v>0</v>
      </c>
      <c r="BV609" s="108">
        <f t="shared" si="481"/>
        <v>0</v>
      </c>
      <c r="BW609" s="109">
        <f t="shared" si="482"/>
        <v>0</v>
      </c>
      <c r="BX609" s="112" t="e">
        <f t="shared" si="471"/>
        <v>#VALUE!</v>
      </c>
      <c r="BY609" s="111" t="e">
        <f t="shared" si="472"/>
        <v>#VALUE!</v>
      </c>
      <c r="BZ609" s="986"/>
      <c r="CA609" s="88"/>
      <c r="CB609" s="88"/>
      <c r="CC609" s="89"/>
      <c r="CD609" s="89"/>
      <c r="CE609" s="89"/>
      <c r="CF609" s="89"/>
      <c r="CG609" s="89"/>
      <c r="CH609" s="89"/>
      <c r="CI609" s="89"/>
      <c r="CJ609" s="89"/>
      <c r="CK609" s="89"/>
      <c r="CL609" s="89"/>
      <c r="CM609" s="89"/>
      <c r="CN609" s="89"/>
      <c r="CO609" s="89"/>
      <c r="CP609" s="89"/>
      <c r="CQ609" s="89"/>
      <c r="CR609" s="89"/>
      <c r="CS609" s="89"/>
      <c r="CT609" s="89"/>
    </row>
    <row r="610" spans="1:98" ht="15.75" customHeight="1">
      <c r="A610" s="1087"/>
      <c r="B610" s="1016" t="s">
        <v>166</v>
      </c>
      <c r="C610" s="1009"/>
      <c r="D610" s="1010"/>
      <c r="E610" s="209">
        <v>4</v>
      </c>
      <c r="F610" s="107">
        <f>F562</f>
        <v>20.8</v>
      </c>
      <c r="G610" s="107">
        <f t="shared" si="448"/>
        <v>83.2</v>
      </c>
      <c r="H610" s="108">
        <f t="shared" si="449"/>
        <v>1631.731141388163</v>
      </c>
      <c r="I610" s="109">
        <f t="shared" si="450"/>
        <v>135760.03096349517</v>
      </c>
      <c r="J610" s="110">
        <f t="shared" si="451"/>
        <v>16.630769230769232</v>
      </c>
      <c r="K610" s="111">
        <f t="shared" si="452"/>
        <v>8163.1841004876833</v>
      </c>
      <c r="L610" s="86"/>
      <c r="M610" s="1016" t="s">
        <v>166</v>
      </c>
      <c r="N610" s="1009"/>
      <c r="O610" s="1010"/>
      <c r="P610" s="112"/>
      <c r="Q610" s="107">
        <f t="shared" ref="Q610:Q642" si="483">Q514</f>
        <v>27.142857142857142</v>
      </c>
      <c r="R610" s="107">
        <f t="shared" si="453"/>
        <v>0</v>
      </c>
      <c r="S610" s="108">
        <f t="shared" si="475"/>
        <v>0</v>
      </c>
      <c r="T610" s="109">
        <f t="shared" si="454"/>
        <v>0</v>
      </c>
      <c r="U610" s="110">
        <f t="shared" si="455"/>
        <v>12.941176470588236</v>
      </c>
      <c r="V610" s="111">
        <f t="shared" si="456"/>
        <v>0</v>
      </c>
      <c r="W610" s="88"/>
      <c r="X610" s="1016" t="s">
        <v>166</v>
      </c>
      <c r="Y610" s="1009"/>
      <c r="Z610" s="1010"/>
      <c r="AA610" s="112"/>
      <c r="AB610" s="210">
        <f>'Cél.por tricoma'!$EB$107</f>
        <v>13.727272727272727</v>
      </c>
      <c r="AC610" s="107">
        <f t="shared" si="457"/>
        <v>0</v>
      </c>
      <c r="AD610" s="108">
        <f t="shared" si="476"/>
        <v>0</v>
      </c>
      <c r="AE610" s="109">
        <f t="shared" si="458"/>
        <v>0</v>
      </c>
      <c r="AF610" s="110">
        <f t="shared" si="459"/>
        <v>10.95</v>
      </c>
      <c r="AG610" s="111">
        <f t="shared" si="460"/>
        <v>0</v>
      </c>
      <c r="AH610" s="88"/>
      <c r="AI610" s="1016" t="s">
        <v>166</v>
      </c>
      <c r="AJ610" s="1009"/>
      <c r="AK610" s="1010"/>
      <c r="AL610" s="112"/>
      <c r="AM610" s="210">
        <f>'Cél.por tricoma'!$EB$153</f>
        <v>12.111111111111111</v>
      </c>
      <c r="AN610" s="107">
        <f t="shared" si="461"/>
        <v>0</v>
      </c>
      <c r="AO610" s="108">
        <f t="shared" si="477"/>
        <v>0</v>
      </c>
      <c r="AP610" s="109">
        <f t="shared" si="462"/>
        <v>0</v>
      </c>
      <c r="AQ610" s="110">
        <f t="shared" si="463"/>
        <v>12.397727272727273</v>
      </c>
      <c r="AR610" s="111">
        <f t="shared" si="464"/>
        <v>0</v>
      </c>
      <c r="AS610" s="88"/>
      <c r="AT610" s="1016" t="s">
        <v>166</v>
      </c>
      <c r="AU610" s="1009"/>
      <c r="AV610" s="1010"/>
      <c r="AW610" s="112"/>
      <c r="AX610" s="210">
        <f>'Cél.por tricoma'!$EB$199</f>
        <v>25.5</v>
      </c>
      <c r="AY610" s="107">
        <f t="shared" si="465"/>
        <v>0</v>
      </c>
      <c r="AZ610" s="108">
        <f t="shared" si="478"/>
        <v>0</v>
      </c>
      <c r="BA610" s="109">
        <f t="shared" si="466"/>
        <v>0</v>
      </c>
      <c r="BB610" s="110">
        <f t="shared" si="467"/>
        <v>14.887323943661972</v>
      </c>
      <c r="BC610" s="111">
        <f t="shared" si="468"/>
        <v>0</v>
      </c>
      <c r="BD610" s="88"/>
      <c r="BE610" s="1016" t="s">
        <v>166</v>
      </c>
      <c r="BF610" s="1009"/>
      <c r="BG610" s="1010"/>
      <c r="BH610" s="112"/>
      <c r="BI610" s="210"/>
      <c r="BJ610" s="107">
        <f t="shared" si="473"/>
        <v>0</v>
      </c>
      <c r="BK610" s="108">
        <f t="shared" si="479"/>
        <v>0</v>
      </c>
      <c r="BL610" s="109">
        <f t="shared" si="480"/>
        <v>0</v>
      </c>
      <c r="BM610" s="112" t="e">
        <f t="shared" si="469"/>
        <v>#VALUE!</v>
      </c>
      <c r="BN610" s="111" t="e">
        <f t="shared" si="470"/>
        <v>#VALUE!</v>
      </c>
      <c r="BO610" s="88"/>
      <c r="BP610" s="1016" t="s">
        <v>166</v>
      </c>
      <c r="BQ610" s="1009"/>
      <c r="BR610" s="1010"/>
      <c r="BS610" s="112"/>
      <c r="BT610" s="210"/>
      <c r="BU610" s="107">
        <f t="shared" si="474"/>
        <v>0</v>
      </c>
      <c r="BV610" s="108">
        <f t="shared" si="481"/>
        <v>0</v>
      </c>
      <c r="BW610" s="109">
        <f t="shared" si="482"/>
        <v>0</v>
      </c>
      <c r="BX610" s="112" t="e">
        <f t="shared" si="471"/>
        <v>#VALUE!</v>
      </c>
      <c r="BY610" s="111" t="e">
        <f t="shared" si="472"/>
        <v>#VALUE!</v>
      </c>
      <c r="BZ610" s="986"/>
      <c r="CA610" s="88"/>
      <c r="CB610" s="88"/>
      <c r="CC610" s="89"/>
      <c r="CD610" s="89"/>
      <c r="CE610" s="89"/>
      <c r="CF610" s="89"/>
      <c r="CG610" s="89"/>
      <c r="CH610" s="89"/>
      <c r="CI610" s="89"/>
      <c r="CJ610" s="89"/>
      <c r="CK610" s="89"/>
      <c r="CL610" s="89"/>
      <c r="CM610" s="89"/>
      <c r="CN610" s="89"/>
      <c r="CO610" s="89"/>
      <c r="CP610" s="89"/>
      <c r="CQ610" s="89"/>
      <c r="CR610" s="89"/>
      <c r="CS610" s="89"/>
      <c r="CT610" s="89"/>
    </row>
    <row r="611" spans="1:98" ht="15.75" customHeight="1">
      <c r="A611" s="1087"/>
      <c r="B611" s="1016" t="s">
        <v>310</v>
      </c>
      <c r="C611" s="1009"/>
      <c r="D611" s="1010"/>
      <c r="E611" s="209">
        <v>0</v>
      </c>
      <c r="F611" s="107">
        <f>'Cél.por tricoma'!EB24</f>
        <v>7</v>
      </c>
      <c r="G611" s="107">
        <f t="shared" si="448"/>
        <v>0</v>
      </c>
      <c r="H611" s="108">
        <f t="shared" si="449"/>
        <v>1631.731141388163</v>
      </c>
      <c r="I611" s="109">
        <f t="shared" si="450"/>
        <v>0</v>
      </c>
      <c r="J611" s="110">
        <f t="shared" si="451"/>
        <v>16.630769230769232</v>
      </c>
      <c r="K611" s="111">
        <f t="shared" si="452"/>
        <v>0</v>
      </c>
      <c r="L611" s="86"/>
      <c r="M611" s="1016" t="s">
        <v>310</v>
      </c>
      <c r="N611" s="1009"/>
      <c r="O611" s="1010"/>
      <c r="P611" s="112"/>
      <c r="Q611" s="107">
        <f t="shared" si="483"/>
        <v>13</v>
      </c>
      <c r="R611" s="107"/>
      <c r="S611" s="108"/>
      <c r="T611" s="109">
        <f t="shared" si="454"/>
        <v>0</v>
      </c>
      <c r="U611" s="110">
        <f t="shared" si="455"/>
        <v>12.941176470588236</v>
      </c>
      <c r="V611" s="111">
        <f t="shared" si="456"/>
        <v>0</v>
      </c>
      <c r="W611" s="88"/>
      <c r="X611" s="211"/>
      <c r="Y611" s="212"/>
      <c r="Z611" s="212"/>
      <c r="AA611" s="112"/>
      <c r="AB611" s="210"/>
      <c r="AC611" s="107"/>
      <c r="AD611" s="108"/>
      <c r="AE611" s="109"/>
      <c r="AF611" s="110"/>
      <c r="AG611" s="111"/>
      <c r="AH611" s="88"/>
      <c r="AI611" s="211"/>
      <c r="AJ611" s="212"/>
      <c r="AK611" s="212"/>
      <c r="AL611" s="112"/>
      <c r="AM611" s="210"/>
      <c r="AN611" s="107"/>
      <c r="AO611" s="108"/>
      <c r="AP611" s="109"/>
      <c r="AQ611" s="110"/>
      <c r="AR611" s="111"/>
      <c r="AS611" s="88"/>
      <c r="AT611" s="211"/>
      <c r="AU611" s="212"/>
      <c r="AV611" s="212"/>
      <c r="AW611" s="112"/>
      <c r="AX611" s="210"/>
      <c r="AY611" s="107"/>
      <c r="AZ611" s="108"/>
      <c r="BA611" s="109"/>
      <c r="BB611" s="110"/>
      <c r="BC611" s="111"/>
      <c r="BD611" s="88"/>
      <c r="BE611" s="211"/>
      <c r="BF611" s="212"/>
      <c r="BG611" s="212"/>
      <c r="BH611" s="112"/>
      <c r="BI611" s="210"/>
      <c r="BJ611" s="107"/>
      <c r="BK611" s="108"/>
      <c r="BL611" s="109"/>
      <c r="BM611" s="112"/>
      <c r="BN611" s="111"/>
      <c r="BO611" s="88"/>
      <c r="BP611" s="211"/>
      <c r="BQ611" s="212"/>
      <c r="BR611" s="212"/>
      <c r="BS611" s="112"/>
      <c r="BT611" s="210"/>
      <c r="BU611" s="107"/>
      <c r="BV611" s="108"/>
      <c r="BW611" s="109"/>
      <c r="BX611" s="112"/>
      <c r="BY611" s="111"/>
      <c r="BZ611" s="986"/>
      <c r="CA611" s="88"/>
      <c r="CB611" s="88"/>
      <c r="CC611" s="89"/>
      <c r="CD611" s="89"/>
      <c r="CE611" s="89"/>
      <c r="CF611" s="89"/>
      <c r="CG611" s="89"/>
      <c r="CH611" s="89"/>
      <c r="CI611" s="89"/>
      <c r="CJ611" s="89"/>
      <c r="CK611" s="89"/>
      <c r="CL611" s="89"/>
      <c r="CM611" s="89"/>
      <c r="CN611" s="89"/>
      <c r="CO611" s="89"/>
      <c r="CP611" s="89"/>
      <c r="CQ611" s="89"/>
      <c r="CR611" s="89"/>
      <c r="CS611" s="89"/>
      <c r="CT611" s="89"/>
    </row>
    <row r="612" spans="1:98" ht="15.75" customHeight="1">
      <c r="A612" s="1087"/>
      <c r="B612" s="1016" t="s">
        <v>260</v>
      </c>
      <c r="C612" s="1009"/>
      <c r="D612" s="1010"/>
      <c r="E612" s="209">
        <v>4</v>
      </c>
      <c r="F612" s="107">
        <f>F563</f>
        <v>51.666666666666664</v>
      </c>
      <c r="G612" s="107">
        <f t="shared" si="448"/>
        <v>206.66666666666666</v>
      </c>
      <c r="H612" s="108">
        <f t="shared" si="449"/>
        <v>1631.731141388163</v>
      </c>
      <c r="I612" s="109">
        <f t="shared" si="450"/>
        <v>337224.43588688702</v>
      </c>
      <c r="J612" s="110">
        <f t="shared" si="451"/>
        <v>16.630769230769232</v>
      </c>
      <c r="K612" s="111">
        <f t="shared" si="452"/>
        <v>20277.139993198569</v>
      </c>
      <c r="L612" s="86"/>
      <c r="M612" s="1016" t="s">
        <v>260</v>
      </c>
      <c r="N612" s="1009"/>
      <c r="O612" s="1010"/>
      <c r="P612" s="112"/>
      <c r="Q612" s="198">
        <f t="shared" si="483"/>
        <v>2</v>
      </c>
      <c r="R612" s="107">
        <f t="shared" ref="R612:R642" si="484">P612*Q612</f>
        <v>0</v>
      </c>
      <c r="S612" s="108"/>
      <c r="T612" s="109">
        <f t="shared" si="454"/>
        <v>0</v>
      </c>
      <c r="U612" s="110">
        <f t="shared" si="455"/>
        <v>12.941176470588236</v>
      </c>
      <c r="V612" s="111">
        <f t="shared" si="456"/>
        <v>0</v>
      </c>
      <c r="W612" s="88"/>
      <c r="X612" s="1016" t="s">
        <v>260</v>
      </c>
      <c r="Y612" s="1009"/>
      <c r="Z612" s="1010"/>
      <c r="AA612" s="112"/>
      <c r="AB612" s="210"/>
      <c r="AC612" s="107">
        <f t="shared" ref="AC612:AC642" si="485">AA612*AB612</f>
        <v>0</v>
      </c>
      <c r="AD612" s="108"/>
      <c r="AE612" s="109">
        <f t="shared" ref="AE612:AE642" si="486">AC612*AD612</f>
        <v>0</v>
      </c>
      <c r="AF612" s="110">
        <f t="shared" ref="AF612:AF642" si="487">$AF$551/$AG$551</f>
        <v>10.95</v>
      </c>
      <c r="AG612" s="111">
        <f t="shared" ref="AG612:AG642" si="488">AE612/AF612</f>
        <v>0</v>
      </c>
      <c r="AH612" s="88"/>
      <c r="AI612" s="1016" t="s">
        <v>260</v>
      </c>
      <c r="AJ612" s="1009"/>
      <c r="AK612" s="1010"/>
      <c r="AL612" s="112"/>
      <c r="AM612" s="210"/>
      <c r="AN612" s="107">
        <f t="shared" ref="AN612:AN642" si="489">AL612*AM612</f>
        <v>0</v>
      </c>
      <c r="AO612" s="108"/>
      <c r="AP612" s="109">
        <f t="shared" ref="AP612:AP642" si="490">AN612*AO612</f>
        <v>0</v>
      </c>
      <c r="AQ612" s="110">
        <f t="shared" ref="AQ612:AQ642" si="491">$AQ$551/$AR$551</f>
        <v>12.397727272727273</v>
      </c>
      <c r="AR612" s="111">
        <f t="shared" ref="AR612:AR642" si="492">AP612/AQ612</f>
        <v>0</v>
      </c>
      <c r="AS612" s="88"/>
      <c r="AT612" s="1016" t="s">
        <v>260</v>
      </c>
      <c r="AU612" s="1009"/>
      <c r="AV612" s="1010"/>
      <c r="AW612" s="112"/>
      <c r="AX612" s="210"/>
      <c r="AY612" s="107">
        <f t="shared" ref="AY612:AY642" si="493">AW612*AX612</f>
        <v>0</v>
      </c>
      <c r="AZ612" s="108"/>
      <c r="BA612" s="109">
        <f t="shared" ref="BA612:BA642" si="494">AY612*AZ612</f>
        <v>0</v>
      </c>
      <c r="BB612" s="110">
        <f t="shared" ref="BB612:BB642" si="495">$BB$551/$BC$551</f>
        <v>14.887323943661972</v>
      </c>
      <c r="BC612" s="111">
        <f t="shared" ref="BC612:BC642" si="496">BA612/BB612</f>
        <v>0</v>
      </c>
      <c r="BD612" s="88"/>
      <c r="BE612" s="1016" t="s">
        <v>260</v>
      </c>
      <c r="BF612" s="1009"/>
      <c r="BG612" s="1010"/>
      <c r="BH612" s="112"/>
      <c r="BI612" s="210"/>
      <c r="BJ612" s="107">
        <f>BH612*BI612</f>
        <v>0</v>
      </c>
      <c r="BK612" s="108"/>
      <c r="BL612" s="109">
        <f>BJ612*BK612</f>
        <v>0</v>
      </c>
      <c r="BM612" s="112" t="e">
        <f>$I$6/$J$6</f>
        <v>#VALUE!</v>
      </c>
      <c r="BN612" s="111" t="e">
        <f>BL612/BM612</f>
        <v>#VALUE!</v>
      </c>
      <c r="BO612" s="88"/>
      <c r="BP612" s="1016" t="s">
        <v>260</v>
      </c>
      <c r="BQ612" s="1009"/>
      <c r="BR612" s="1010"/>
      <c r="BS612" s="112"/>
      <c r="BT612" s="210"/>
      <c r="BU612" s="107">
        <f>BS612*BT612</f>
        <v>0</v>
      </c>
      <c r="BV612" s="108"/>
      <c r="BW612" s="109">
        <f>BU612*BV612</f>
        <v>0</v>
      </c>
      <c r="BX612" s="112" t="e">
        <f>$I$6/$J$6</f>
        <v>#VALUE!</v>
      </c>
      <c r="BY612" s="111" t="e">
        <f>BW612/BX612</f>
        <v>#VALUE!</v>
      </c>
      <c r="BZ612" s="986"/>
      <c r="CA612" s="88"/>
      <c r="CB612" s="88"/>
      <c r="CC612" s="89"/>
      <c r="CD612" s="89"/>
      <c r="CE612" s="89"/>
      <c r="CF612" s="89"/>
      <c r="CG612" s="89"/>
      <c r="CH612" s="89"/>
      <c r="CI612" s="89"/>
      <c r="CJ612" s="89"/>
      <c r="CK612" s="89"/>
      <c r="CL612" s="89"/>
      <c r="CM612" s="89"/>
      <c r="CN612" s="89"/>
      <c r="CO612" s="89"/>
      <c r="CP612" s="89"/>
      <c r="CQ612" s="89"/>
      <c r="CR612" s="89"/>
      <c r="CS612" s="89"/>
      <c r="CT612" s="89"/>
    </row>
    <row r="613" spans="1:98" ht="15.75" customHeight="1">
      <c r="A613" s="1087"/>
      <c r="B613" s="1015" t="s">
        <v>52</v>
      </c>
      <c r="C613" s="1009"/>
      <c r="D613" s="1010"/>
      <c r="E613" s="209">
        <v>1</v>
      </c>
      <c r="F613" s="198">
        <v>2</v>
      </c>
      <c r="G613" s="107">
        <f t="shared" si="448"/>
        <v>2</v>
      </c>
      <c r="H613" s="108">
        <f t="shared" si="449"/>
        <v>1631.731141388163</v>
      </c>
      <c r="I613" s="109">
        <f t="shared" si="450"/>
        <v>3263.462282776326</v>
      </c>
      <c r="J613" s="110">
        <f t="shared" si="451"/>
        <v>16.630769230769232</v>
      </c>
      <c r="K613" s="111">
        <f t="shared" si="452"/>
        <v>196.23038703095389</v>
      </c>
      <c r="L613" s="86"/>
      <c r="M613" s="1015" t="s">
        <v>52</v>
      </c>
      <c r="N613" s="1009"/>
      <c r="O613" s="1010"/>
      <c r="P613" s="112"/>
      <c r="Q613" s="107">
        <f t="shared" si="483"/>
        <v>16.133333333333333</v>
      </c>
      <c r="R613" s="107">
        <f t="shared" si="484"/>
        <v>0</v>
      </c>
      <c r="S613" s="108"/>
      <c r="T613" s="109">
        <f t="shared" si="454"/>
        <v>0</v>
      </c>
      <c r="U613" s="110">
        <f t="shared" si="455"/>
        <v>12.941176470588236</v>
      </c>
      <c r="V613" s="111">
        <f t="shared" si="456"/>
        <v>0</v>
      </c>
      <c r="W613" s="88"/>
      <c r="X613" s="1015" t="s">
        <v>52</v>
      </c>
      <c r="Y613" s="1009"/>
      <c r="Z613" s="1010"/>
      <c r="AA613" s="112"/>
      <c r="AB613" s="213"/>
      <c r="AC613" s="107">
        <f t="shared" si="485"/>
        <v>0</v>
      </c>
      <c r="AD613" s="108"/>
      <c r="AE613" s="109">
        <f t="shared" si="486"/>
        <v>0</v>
      </c>
      <c r="AF613" s="110">
        <f t="shared" si="487"/>
        <v>10.95</v>
      </c>
      <c r="AG613" s="111">
        <f t="shared" si="488"/>
        <v>0</v>
      </c>
      <c r="AH613" s="88"/>
      <c r="AI613" s="1015" t="s">
        <v>52</v>
      </c>
      <c r="AJ613" s="1009"/>
      <c r="AK613" s="1010"/>
      <c r="AL613" s="112"/>
      <c r="AM613" s="213"/>
      <c r="AN613" s="107">
        <f t="shared" si="489"/>
        <v>0</v>
      </c>
      <c r="AO613" s="108"/>
      <c r="AP613" s="109">
        <f t="shared" si="490"/>
        <v>0</v>
      </c>
      <c r="AQ613" s="110">
        <f t="shared" si="491"/>
        <v>12.397727272727273</v>
      </c>
      <c r="AR613" s="111">
        <f t="shared" si="492"/>
        <v>0</v>
      </c>
      <c r="AS613" s="88"/>
      <c r="AT613" s="1015" t="s">
        <v>52</v>
      </c>
      <c r="AU613" s="1009"/>
      <c r="AV613" s="1010"/>
      <c r="AW613" s="112"/>
      <c r="AX613" s="213"/>
      <c r="AY613" s="107">
        <f t="shared" si="493"/>
        <v>0</v>
      </c>
      <c r="AZ613" s="108"/>
      <c r="BA613" s="109">
        <f t="shared" si="494"/>
        <v>0</v>
      </c>
      <c r="BB613" s="110">
        <f t="shared" si="495"/>
        <v>14.887323943661972</v>
      </c>
      <c r="BC613" s="111">
        <f t="shared" si="496"/>
        <v>0</v>
      </c>
      <c r="BD613" s="88"/>
      <c r="BE613" s="1015" t="s">
        <v>52</v>
      </c>
      <c r="BF613" s="1009"/>
      <c r="BG613" s="1010"/>
      <c r="BH613" s="112"/>
      <c r="BI613" s="213"/>
      <c r="BJ613" s="107">
        <f>BH613*BI613</f>
        <v>0</v>
      </c>
      <c r="BK613" s="108"/>
      <c r="BL613" s="109">
        <f>BJ613*BK613</f>
        <v>0</v>
      </c>
      <c r="BM613" s="112" t="e">
        <f>$I$6/$J$6</f>
        <v>#VALUE!</v>
      </c>
      <c r="BN613" s="111" t="e">
        <f>BL613/BM613</f>
        <v>#VALUE!</v>
      </c>
      <c r="BO613" s="88"/>
      <c r="BP613" s="1015" t="s">
        <v>52</v>
      </c>
      <c r="BQ613" s="1009"/>
      <c r="BR613" s="1010"/>
      <c r="BS613" s="112"/>
      <c r="BT613" s="213"/>
      <c r="BU613" s="107">
        <f>BS613*BT613</f>
        <v>0</v>
      </c>
      <c r="BV613" s="108"/>
      <c r="BW613" s="109">
        <f>BU613*BV613</f>
        <v>0</v>
      </c>
      <c r="BX613" s="112" t="e">
        <f>$I$6/$J$6</f>
        <v>#VALUE!</v>
      </c>
      <c r="BY613" s="111" t="e">
        <f>BW613/BX613</f>
        <v>#VALUE!</v>
      </c>
      <c r="BZ613" s="986"/>
      <c r="CA613" s="88"/>
      <c r="CB613" s="88"/>
      <c r="CC613" s="89"/>
      <c r="CD613" s="89"/>
      <c r="CE613" s="89"/>
      <c r="CF613" s="89"/>
      <c r="CG613" s="89"/>
      <c r="CH613" s="89"/>
      <c r="CI613" s="89"/>
      <c r="CJ613" s="89"/>
      <c r="CK613" s="89"/>
      <c r="CL613" s="89"/>
      <c r="CM613" s="89"/>
      <c r="CN613" s="89"/>
      <c r="CO613" s="89"/>
      <c r="CP613" s="89"/>
      <c r="CQ613" s="89"/>
      <c r="CR613" s="89"/>
      <c r="CS613" s="89"/>
      <c r="CT613" s="89"/>
    </row>
    <row r="614" spans="1:98" ht="15.75" customHeight="1">
      <c r="A614" s="1087"/>
      <c r="B614" s="1016" t="s">
        <v>185</v>
      </c>
      <c r="C614" s="1009"/>
      <c r="D614" s="1010"/>
      <c r="E614" s="209">
        <f>16+9+16+37+45</f>
        <v>123</v>
      </c>
      <c r="F614" s="107">
        <f t="shared" ref="F614:F641" si="497">F565</f>
        <v>12.8</v>
      </c>
      <c r="G614" s="107">
        <f t="shared" si="448"/>
        <v>1574.4</v>
      </c>
      <c r="H614" s="108">
        <f t="shared" si="449"/>
        <v>1631.731141388163</v>
      </c>
      <c r="I614" s="109">
        <f t="shared" si="450"/>
        <v>2568997.5090015242</v>
      </c>
      <c r="J614" s="110">
        <f t="shared" si="451"/>
        <v>16.630769230769232</v>
      </c>
      <c r="K614" s="111">
        <f t="shared" si="452"/>
        <v>154472.56067076695</v>
      </c>
      <c r="L614" s="86"/>
      <c r="M614" s="1016" t="s">
        <v>185</v>
      </c>
      <c r="N614" s="1009"/>
      <c r="O614" s="1010"/>
      <c r="P614" s="112"/>
      <c r="Q614" s="198">
        <f t="shared" si="483"/>
        <v>4</v>
      </c>
      <c r="R614" s="107">
        <f t="shared" si="484"/>
        <v>0</v>
      </c>
      <c r="S614" s="108">
        <f>$F$6</f>
        <v>0</v>
      </c>
      <c r="T614" s="109">
        <f t="shared" si="454"/>
        <v>0</v>
      </c>
      <c r="U614" s="110">
        <f t="shared" si="455"/>
        <v>12.941176470588236</v>
      </c>
      <c r="V614" s="111">
        <f t="shared" si="456"/>
        <v>0</v>
      </c>
      <c r="W614" s="88"/>
      <c r="X614" s="1016" t="s">
        <v>185</v>
      </c>
      <c r="Y614" s="1009"/>
      <c r="Z614" s="1010"/>
      <c r="AA614" s="112"/>
      <c r="AB614" s="210">
        <f>'Cél.por tricoma'!$EB$110</f>
        <v>16.5</v>
      </c>
      <c r="AC614" s="107">
        <f t="shared" si="485"/>
        <v>0</v>
      </c>
      <c r="AD614" s="108">
        <f>$F$6</f>
        <v>0</v>
      </c>
      <c r="AE614" s="109">
        <f t="shared" si="486"/>
        <v>0</v>
      </c>
      <c r="AF614" s="110">
        <f t="shared" si="487"/>
        <v>10.95</v>
      </c>
      <c r="AG614" s="111">
        <f t="shared" si="488"/>
        <v>0</v>
      </c>
      <c r="AH614" s="88"/>
      <c r="AI614" s="1016" t="s">
        <v>185</v>
      </c>
      <c r="AJ614" s="1009"/>
      <c r="AK614" s="1010"/>
      <c r="AL614" s="112"/>
      <c r="AM614" s="210">
        <f>'Cél.por tricoma'!$EB$156</f>
        <v>13.933333333333334</v>
      </c>
      <c r="AN614" s="107">
        <f t="shared" si="489"/>
        <v>0</v>
      </c>
      <c r="AO614" s="108">
        <f>$F$6</f>
        <v>0</v>
      </c>
      <c r="AP614" s="109">
        <f t="shared" si="490"/>
        <v>0</v>
      </c>
      <c r="AQ614" s="110">
        <f t="shared" si="491"/>
        <v>12.397727272727273</v>
      </c>
      <c r="AR614" s="111">
        <f t="shared" si="492"/>
        <v>0</v>
      </c>
      <c r="AS614" s="88"/>
      <c r="AT614" s="1016" t="s">
        <v>185</v>
      </c>
      <c r="AU614" s="1009"/>
      <c r="AV614" s="1010"/>
      <c r="AW614" s="112"/>
      <c r="AX614" s="210">
        <f>'Cél.por tricoma'!$EB$202</f>
        <v>14.333333333333334</v>
      </c>
      <c r="AY614" s="107">
        <f t="shared" si="493"/>
        <v>0</v>
      </c>
      <c r="AZ614" s="108">
        <f>$F$6</f>
        <v>0</v>
      </c>
      <c r="BA614" s="109">
        <f t="shared" si="494"/>
        <v>0</v>
      </c>
      <c r="BB614" s="110">
        <f t="shared" si="495"/>
        <v>14.887323943661972</v>
      </c>
      <c r="BC614" s="111">
        <f t="shared" si="496"/>
        <v>0</v>
      </c>
      <c r="BD614" s="88"/>
      <c r="BE614" s="1016" t="s">
        <v>185</v>
      </c>
      <c r="BF614" s="1009"/>
      <c r="BG614" s="1010"/>
      <c r="BH614" s="112"/>
      <c r="BI614" s="210"/>
      <c r="BJ614" s="107">
        <f>BH614*BI614</f>
        <v>0</v>
      </c>
      <c r="BK614" s="108">
        <f>$F$6</f>
        <v>0</v>
      </c>
      <c r="BL614" s="109">
        <f>BJ614*BK614</f>
        <v>0</v>
      </c>
      <c r="BM614" s="112" t="e">
        <f>$I$6/$J$6</f>
        <v>#VALUE!</v>
      </c>
      <c r="BN614" s="111" t="e">
        <f>BL614/BM614</f>
        <v>#VALUE!</v>
      </c>
      <c r="BO614" s="88"/>
      <c r="BP614" s="1016" t="s">
        <v>185</v>
      </c>
      <c r="BQ614" s="1009"/>
      <c r="BR614" s="1010"/>
      <c r="BS614" s="112"/>
      <c r="BT614" s="210"/>
      <c r="BU614" s="107">
        <f>BS614*BT614</f>
        <v>0</v>
      </c>
      <c r="BV614" s="108">
        <f>$F$6</f>
        <v>0</v>
      </c>
      <c r="BW614" s="109">
        <f>BU614*BV614</f>
        <v>0</v>
      </c>
      <c r="BX614" s="112" t="e">
        <f>$I$6/$J$6</f>
        <v>#VALUE!</v>
      </c>
      <c r="BY614" s="111" t="e">
        <f>BW614/BX614</f>
        <v>#VALUE!</v>
      </c>
      <c r="BZ614" s="986"/>
      <c r="CA614" s="88"/>
      <c r="CB614" s="88"/>
      <c r="CC614" s="89"/>
      <c r="CD614" s="89"/>
      <c r="CE614" s="89"/>
      <c r="CF614" s="89"/>
      <c r="CG614" s="89"/>
      <c r="CH614" s="89"/>
      <c r="CI614" s="89"/>
      <c r="CJ614" s="89"/>
      <c r="CK614" s="89"/>
      <c r="CL614" s="89"/>
      <c r="CM614" s="89"/>
      <c r="CN614" s="89"/>
      <c r="CO614" s="89"/>
      <c r="CP614" s="89"/>
      <c r="CQ614" s="89"/>
      <c r="CR614" s="89"/>
      <c r="CS614" s="89"/>
      <c r="CT614" s="89"/>
    </row>
    <row r="615" spans="1:98" ht="15.75" customHeight="1">
      <c r="A615" s="1087"/>
      <c r="B615" s="1016" t="s">
        <v>56</v>
      </c>
      <c r="C615" s="1009"/>
      <c r="D615" s="1010"/>
      <c r="E615" s="209">
        <v>0</v>
      </c>
      <c r="F615" s="198">
        <f t="shared" si="497"/>
        <v>1</v>
      </c>
      <c r="G615" s="107">
        <f t="shared" si="448"/>
        <v>0</v>
      </c>
      <c r="H615" s="108">
        <f t="shared" si="449"/>
        <v>1631.731141388163</v>
      </c>
      <c r="I615" s="109">
        <f t="shared" si="450"/>
        <v>0</v>
      </c>
      <c r="J615" s="110">
        <f t="shared" si="451"/>
        <v>16.630769230769232</v>
      </c>
      <c r="K615" s="111">
        <f t="shared" si="452"/>
        <v>0</v>
      </c>
      <c r="L615" s="86"/>
      <c r="M615" s="1016" t="s">
        <v>56</v>
      </c>
      <c r="N615" s="1009"/>
      <c r="O615" s="1010"/>
      <c r="P615" s="112"/>
      <c r="Q615" s="107">
        <f t="shared" si="483"/>
        <v>19.285714285714285</v>
      </c>
      <c r="R615" s="107">
        <f t="shared" si="484"/>
        <v>0</v>
      </c>
      <c r="S615" s="108"/>
      <c r="T615" s="109">
        <f t="shared" si="454"/>
        <v>0</v>
      </c>
      <c r="U615" s="110">
        <f t="shared" si="455"/>
        <v>12.941176470588236</v>
      </c>
      <c r="V615" s="111">
        <f t="shared" si="456"/>
        <v>0</v>
      </c>
      <c r="W615" s="88"/>
      <c r="X615" s="1016" t="s">
        <v>56</v>
      </c>
      <c r="Y615" s="1009"/>
      <c r="Z615" s="1010"/>
      <c r="AA615" s="112"/>
      <c r="AB615" s="213"/>
      <c r="AC615" s="107">
        <f t="shared" si="485"/>
        <v>0</v>
      </c>
      <c r="AD615" s="108"/>
      <c r="AE615" s="109">
        <f t="shared" si="486"/>
        <v>0</v>
      </c>
      <c r="AF615" s="110">
        <f t="shared" si="487"/>
        <v>10.95</v>
      </c>
      <c r="AG615" s="111">
        <f t="shared" si="488"/>
        <v>0</v>
      </c>
      <c r="AH615" s="88"/>
      <c r="AI615" s="1016" t="s">
        <v>56</v>
      </c>
      <c r="AJ615" s="1009"/>
      <c r="AK615" s="1010"/>
      <c r="AL615" s="112"/>
      <c r="AM615" s="213"/>
      <c r="AN615" s="107">
        <f t="shared" si="489"/>
        <v>0</v>
      </c>
      <c r="AO615" s="108"/>
      <c r="AP615" s="109">
        <f t="shared" si="490"/>
        <v>0</v>
      </c>
      <c r="AQ615" s="110">
        <f t="shared" si="491"/>
        <v>12.397727272727273</v>
      </c>
      <c r="AR615" s="111">
        <f t="shared" si="492"/>
        <v>0</v>
      </c>
      <c r="AS615" s="88"/>
      <c r="AT615" s="1016" t="s">
        <v>56</v>
      </c>
      <c r="AU615" s="1009"/>
      <c r="AV615" s="1010"/>
      <c r="AW615" s="112"/>
      <c r="AX615" s="213"/>
      <c r="AY615" s="107">
        <f t="shared" si="493"/>
        <v>0</v>
      </c>
      <c r="AZ615" s="108"/>
      <c r="BA615" s="109">
        <f t="shared" si="494"/>
        <v>0</v>
      </c>
      <c r="BB615" s="110">
        <f t="shared" si="495"/>
        <v>14.887323943661972</v>
      </c>
      <c r="BC615" s="111">
        <f t="shared" si="496"/>
        <v>0</v>
      </c>
      <c r="BD615" s="88"/>
      <c r="BE615" s="1016" t="s">
        <v>56</v>
      </c>
      <c r="BF615" s="1009"/>
      <c r="BG615" s="1010"/>
      <c r="BH615" s="112"/>
      <c r="BI615" s="213"/>
      <c r="BJ615" s="107">
        <f>BH615*BI615</f>
        <v>0</v>
      </c>
      <c r="BK615" s="108"/>
      <c r="BL615" s="109">
        <f>BJ615*BK615</f>
        <v>0</v>
      </c>
      <c r="BM615" s="112" t="e">
        <f>$I$6/$J$6</f>
        <v>#VALUE!</v>
      </c>
      <c r="BN615" s="111" t="e">
        <f>BL615/BM615</f>
        <v>#VALUE!</v>
      </c>
      <c r="BO615" s="88"/>
      <c r="BP615" s="1016" t="s">
        <v>56</v>
      </c>
      <c r="BQ615" s="1009"/>
      <c r="BR615" s="1010"/>
      <c r="BS615" s="112"/>
      <c r="BT615" s="213"/>
      <c r="BU615" s="107">
        <f>BS615*BT615</f>
        <v>0</v>
      </c>
      <c r="BV615" s="108"/>
      <c r="BW615" s="109">
        <f>BU615*BV615</f>
        <v>0</v>
      </c>
      <c r="BX615" s="112" t="e">
        <f>$I$6/$J$6</f>
        <v>#VALUE!</v>
      </c>
      <c r="BY615" s="111" t="e">
        <f>BW615/BX615</f>
        <v>#VALUE!</v>
      </c>
      <c r="BZ615" s="986"/>
      <c r="CA615" s="88"/>
      <c r="CB615" s="88"/>
      <c r="CC615" s="89"/>
      <c r="CD615" s="89"/>
      <c r="CE615" s="89"/>
      <c r="CF615" s="89"/>
      <c r="CG615" s="89"/>
      <c r="CH615" s="89"/>
      <c r="CI615" s="89"/>
      <c r="CJ615" s="89"/>
      <c r="CK615" s="89"/>
      <c r="CL615" s="89"/>
      <c r="CM615" s="89"/>
      <c r="CN615" s="89"/>
      <c r="CO615" s="89"/>
      <c r="CP615" s="89"/>
      <c r="CQ615" s="89"/>
      <c r="CR615" s="89"/>
      <c r="CS615" s="89"/>
      <c r="CT615" s="89"/>
    </row>
    <row r="616" spans="1:98" ht="15.75" customHeight="1">
      <c r="A616" s="1087"/>
      <c r="B616" s="1016" t="s">
        <v>181</v>
      </c>
      <c r="C616" s="1009"/>
      <c r="D616" s="1010"/>
      <c r="E616" s="209">
        <v>1</v>
      </c>
      <c r="F616" s="107">
        <f t="shared" si="497"/>
        <v>19.5</v>
      </c>
      <c r="G616" s="107">
        <f t="shared" si="448"/>
        <v>19.5</v>
      </c>
      <c r="H616" s="108">
        <f t="shared" si="449"/>
        <v>1631.731141388163</v>
      </c>
      <c r="I616" s="109">
        <f t="shared" si="450"/>
        <v>31818.757257069177</v>
      </c>
      <c r="J616" s="110">
        <f t="shared" si="451"/>
        <v>16.630769230769232</v>
      </c>
      <c r="K616" s="111">
        <f t="shared" si="452"/>
        <v>1913.2462735518004</v>
      </c>
      <c r="L616" s="86"/>
      <c r="M616" s="1016" t="s">
        <v>181</v>
      </c>
      <c r="N616" s="1009"/>
      <c r="O616" s="1010"/>
      <c r="P616" s="112"/>
      <c r="Q616" s="107">
        <f t="shared" si="483"/>
        <v>7.5333333333333332</v>
      </c>
      <c r="R616" s="107">
        <f t="shared" si="484"/>
        <v>0</v>
      </c>
      <c r="S616" s="108"/>
      <c r="T616" s="109">
        <f t="shared" si="454"/>
        <v>0</v>
      </c>
      <c r="U616" s="110">
        <f t="shared" si="455"/>
        <v>12.941176470588236</v>
      </c>
      <c r="V616" s="111">
        <f t="shared" si="456"/>
        <v>0</v>
      </c>
      <c r="W616" s="88"/>
      <c r="X616" s="1016" t="s">
        <v>181</v>
      </c>
      <c r="Y616" s="1009"/>
      <c r="Z616" s="1010"/>
      <c r="AA616" s="112"/>
      <c r="AB616" s="210">
        <f>'Cél.por tricoma'!$EB$112</f>
        <v>21.444444444444443</v>
      </c>
      <c r="AC616" s="107">
        <f t="shared" si="485"/>
        <v>0</v>
      </c>
      <c r="AD616" s="108"/>
      <c r="AE616" s="109">
        <f t="shared" si="486"/>
        <v>0</v>
      </c>
      <c r="AF616" s="110">
        <f t="shared" si="487"/>
        <v>10.95</v>
      </c>
      <c r="AG616" s="111">
        <f t="shared" si="488"/>
        <v>0</v>
      </c>
      <c r="AH616" s="88"/>
      <c r="AI616" s="1016" t="s">
        <v>181</v>
      </c>
      <c r="AJ616" s="1009"/>
      <c r="AK616" s="1010"/>
      <c r="AL616" s="112"/>
      <c r="AM616" s="210">
        <f>'Cél.por tricoma'!$EB$158</f>
        <v>18.75</v>
      </c>
      <c r="AN616" s="107">
        <f t="shared" si="489"/>
        <v>0</v>
      </c>
      <c r="AO616" s="108"/>
      <c r="AP616" s="109">
        <f t="shared" si="490"/>
        <v>0</v>
      </c>
      <c r="AQ616" s="110">
        <f t="shared" si="491"/>
        <v>12.397727272727273</v>
      </c>
      <c r="AR616" s="111">
        <f t="shared" si="492"/>
        <v>0</v>
      </c>
      <c r="AS616" s="88"/>
      <c r="AT616" s="1016" t="s">
        <v>181</v>
      </c>
      <c r="AU616" s="1009"/>
      <c r="AV616" s="1010"/>
      <c r="AW616" s="112"/>
      <c r="AX616" s="210">
        <f>'Cél.por tricoma'!$EB$204</f>
        <v>22.75</v>
      </c>
      <c r="AY616" s="107">
        <f t="shared" si="493"/>
        <v>0</v>
      </c>
      <c r="AZ616" s="108"/>
      <c r="BA616" s="109">
        <f t="shared" si="494"/>
        <v>0</v>
      </c>
      <c r="BB616" s="110">
        <f t="shared" si="495"/>
        <v>14.887323943661972</v>
      </c>
      <c r="BC616" s="111">
        <f t="shared" si="496"/>
        <v>0</v>
      </c>
      <c r="BD616" s="88"/>
      <c r="BE616" s="1016" t="s">
        <v>181</v>
      </c>
      <c r="BF616" s="1009"/>
      <c r="BG616" s="1010"/>
      <c r="BH616" s="112"/>
      <c r="BI616" s="210"/>
      <c r="BJ616" s="107"/>
      <c r="BK616" s="108"/>
      <c r="BL616" s="109"/>
      <c r="BM616" s="112"/>
      <c r="BN616" s="111"/>
      <c r="BO616" s="88"/>
      <c r="BP616" s="1016" t="s">
        <v>181</v>
      </c>
      <c r="BQ616" s="1009"/>
      <c r="BR616" s="1010"/>
      <c r="BS616" s="112"/>
      <c r="BT616" s="210"/>
      <c r="BU616" s="107"/>
      <c r="BV616" s="108"/>
      <c r="BW616" s="109"/>
      <c r="BX616" s="112"/>
      <c r="BY616" s="111"/>
      <c r="BZ616" s="986"/>
      <c r="CA616" s="88"/>
      <c r="CB616" s="88"/>
      <c r="CC616" s="89"/>
      <c r="CD616" s="89"/>
      <c r="CE616" s="89"/>
      <c r="CF616" s="89"/>
      <c r="CG616" s="89"/>
      <c r="CH616" s="89"/>
      <c r="CI616" s="89"/>
      <c r="CJ616" s="89"/>
      <c r="CK616" s="89"/>
      <c r="CL616" s="89"/>
      <c r="CM616" s="89"/>
      <c r="CN616" s="89"/>
      <c r="CO616" s="89"/>
      <c r="CP616" s="89"/>
      <c r="CQ616" s="89"/>
      <c r="CR616" s="89"/>
      <c r="CS616" s="89"/>
      <c r="CT616" s="89"/>
    </row>
    <row r="617" spans="1:98" ht="15.75" customHeight="1">
      <c r="A617" s="1087"/>
      <c r="B617" s="1015" t="s">
        <v>261</v>
      </c>
      <c r="C617" s="1009"/>
      <c r="D617" s="1010"/>
      <c r="E617" s="209">
        <v>0</v>
      </c>
      <c r="F617" s="107">
        <f t="shared" si="497"/>
        <v>6.6333333333333337</v>
      </c>
      <c r="G617" s="107">
        <f t="shared" si="448"/>
        <v>0</v>
      </c>
      <c r="H617" s="108">
        <f t="shared" si="449"/>
        <v>1631.731141388163</v>
      </c>
      <c r="I617" s="109">
        <f t="shared" si="450"/>
        <v>0</v>
      </c>
      <c r="J617" s="110">
        <f t="shared" si="451"/>
        <v>16.630769230769232</v>
      </c>
      <c r="K617" s="111">
        <f t="shared" si="452"/>
        <v>0</v>
      </c>
      <c r="L617" s="86"/>
      <c r="M617" s="1015" t="s">
        <v>261</v>
      </c>
      <c r="N617" s="1009"/>
      <c r="O617" s="1010"/>
      <c r="P617" s="112"/>
      <c r="Q617" s="107">
        <f t="shared" si="483"/>
        <v>14.5</v>
      </c>
      <c r="R617" s="107">
        <f t="shared" si="484"/>
        <v>0</v>
      </c>
      <c r="S617" s="108">
        <f>$F$6</f>
        <v>0</v>
      </c>
      <c r="T617" s="109">
        <f t="shared" si="454"/>
        <v>0</v>
      </c>
      <c r="U617" s="110">
        <f t="shared" si="455"/>
        <v>12.941176470588236</v>
      </c>
      <c r="V617" s="111">
        <f t="shared" si="456"/>
        <v>0</v>
      </c>
      <c r="W617" s="88"/>
      <c r="X617" s="1015" t="s">
        <v>261</v>
      </c>
      <c r="Y617" s="1009"/>
      <c r="Z617" s="1010"/>
      <c r="AA617" s="112"/>
      <c r="AB617" s="210">
        <f>'Cél.por tricoma'!$EB$113</f>
        <v>8.0666666666666664</v>
      </c>
      <c r="AC617" s="107">
        <f t="shared" si="485"/>
        <v>0</v>
      </c>
      <c r="AD617" s="108">
        <f>$F$6</f>
        <v>0</v>
      </c>
      <c r="AE617" s="109">
        <f t="shared" si="486"/>
        <v>0</v>
      </c>
      <c r="AF617" s="110">
        <f t="shared" si="487"/>
        <v>10.95</v>
      </c>
      <c r="AG617" s="111">
        <f t="shared" si="488"/>
        <v>0</v>
      </c>
      <c r="AH617" s="88"/>
      <c r="AI617" s="1015" t="s">
        <v>261</v>
      </c>
      <c r="AJ617" s="1009"/>
      <c r="AK617" s="1010"/>
      <c r="AL617" s="112"/>
      <c r="AM617" s="210">
        <f>'Cél.por tricoma'!$EB$159</f>
        <v>7.2666666666666666</v>
      </c>
      <c r="AN617" s="107">
        <f t="shared" si="489"/>
        <v>0</v>
      </c>
      <c r="AO617" s="108">
        <f>$F$6</f>
        <v>0</v>
      </c>
      <c r="AP617" s="109">
        <f t="shared" si="490"/>
        <v>0</v>
      </c>
      <c r="AQ617" s="110">
        <f t="shared" si="491"/>
        <v>12.397727272727273</v>
      </c>
      <c r="AR617" s="111">
        <f t="shared" si="492"/>
        <v>0</v>
      </c>
      <c r="AS617" s="88"/>
      <c r="AT617" s="1015" t="s">
        <v>261</v>
      </c>
      <c r="AU617" s="1009"/>
      <c r="AV617" s="1010"/>
      <c r="AW617" s="112"/>
      <c r="AX617" s="210">
        <f>'Cél.por tricoma'!$EB$205</f>
        <v>5.8666666666666663</v>
      </c>
      <c r="AY617" s="107">
        <f t="shared" si="493"/>
        <v>0</v>
      </c>
      <c r="AZ617" s="108">
        <f>$F$6</f>
        <v>0</v>
      </c>
      <c r="BA617" s="109">
        <f t="shared" si="494"/>
        <v>0</v>
      </c>
      <c r="BB617" s="110">
        <f t="shared" si="495"/>
        <v>14.887323943661972</v>
      </c>
      <c r="BC617" s="111">
        <f t="shared" si="496"/>
        <v>0</v>
      </c>
      <c r="BD617" s="88"/>
      <c r="BE617" s="1015" t="s">
        <v>261</v>
      </c>
      <c r="BF617" s="1009"/>
      <c r="BG617" s="1010"/>
      <c r="BH617" s="112"/>
      <c r="BI617" s="210"/>
      <c r="BJ617" s="107">
        <f t="shared" ref="BJ617:BJ641" si="498">BH617*BI617</f>
        <v>0</v>
      </c>
      <c r="BK617" s="108">
        <f>$F$6</f>
        <v>0</v>
      </c>
      <c r="BL617" s="109">
        <f t="shared" ref="BL617:BL641" si="499">BJ617*BK617</f>
        <v>0</v>
      </c>
      <c r="BM617" s="112" t="e">
        <f t="shared" ref="BM617:BM641" si="500">$I$6/$J$6</f>
        <v>#VALUE!</v>
      </c>
      <c r="BN617" s="111" t="e">
        <f t="shared" ref="BN617:BN641" si="501">BL617/BM617</f>
        <v>#VALUE!</v>
      </c>
      <c r="BO617" s="88"/>
      <c r="BP617" s="1015" t="s">
        <v>261</v>
      </c>
      <c r="BQ617" s="1009"/>
      <c r="BR617" s="1010"/>
      <c r="BS617" s="112"/>
      <c r="BT617" s="210"/>
      <c r="BU617" s="107">
        <f t="shared" ref="BU617:BU641" si="502">BS617*BT617</f>
        <v>0</v>
      </c>
      <c r="BV617" s="108">
        <f>$F$6</f>
        <v>0</v>
      </c>
      <c r="BW617" s="109">
        <f t="shared" ref="BW617:BW641" si="503">BU617*BV617</f>
        <v>0</v>
      </c>
      <c r="BX617" s="112" t="e">
        <f t="shared" ref="BX617:BX641" si="504">$I$6/$J$6</f>
        <v>#VALUE!</v>
      </c>
      <c r="BY617" s="111" t="e">
        <f t="shared" ref="BY617:BY641" si="505">BW617/BX617</f>
        <v>#VALUE!</v>
      </c>
      <c r="BZ617" s="986"/>
      <c r="CA617" s="88"/>
      <c r="CB617" s="88"/>
      <c r="CC617" s="89"/>
      <c r="CD617" s="89"/>
      <c r="CE617" s="89"/>
      <c r="CF617" s="89"/>
      <c r="CG617" s="89"/>
      <c r="CH617" s="89"/>
      <c r="CI617" s="89"/>
      <c r="CJ617" s="89"/>
      <c r="CK617" s="89"/>
      <c r="CL617" s="89"/>
      <c r="CM617" s="89"/>
      <c r="CN617" s="89"/>
      <c r="CO617" s="89"/>
      <c r="CP617" s="89"/>
      <c r="CQ617" s="89"/>
      <c r="CR617" s="89"/>
      <c r="CS617" s="89"/>
      <c r="CT617" s="89"/>
    </row>
    <row r="618" spans="1:98" ht="15.75" customHeight="1">
      <c r="A618" s="1087"/>
      <c r="B618" s="1016" t="s">
        <v>190</v>
      </c>
      <c r="C618" s="1009"/>
      <c r="D618" s="1010"/>
      <c r="E618" s="209">
        <v>4</v>
      </c>
      <c r="F618" s="107">
        <f t="shared" si="497"/>
        <v>24.666666666666668</v>
      </c>
      <c r="G618" s="107">
        <f t="shared" si="448"/>
        <v>98.666666666666671</v>
      </c>
      <c r="H618" s="108">
        <f t="shared" si="449"/>
        <v>1631.731141388163</v>
      </c>
      <c r="I618" s="109">
        <f t="shared" si="450"/>
        <v>160997.47261696542</v>
      </c>
      <c r="J618" s="110">
        <f t="shared" si="451"/>
        <v>16.630769230769232</v>
      </c>
      <c r="K618" s="111">
        <f t="shared" si="452"/>
        <v>9680.6990935270587</v>
      </c>
      <c r="L618" s="86"/>
      <c r="M618" s="1016" t="s">
        <v>190</v>
      </c>
      <c r="N618" s="1009"/>
      <c r="O618" s="1010"/>
      <c r="P618" s="112"/>
      <c r="Q618" s="198">
        <f t="shared" si="483"/>
        <v>1</v>
      </c>
      <c r="R618" s="107">
        <f t="shared" si="484"/>
        <v>0</v>
      </c>
      <c r="S618" s="108">
        <f>$F$6</f>
        <v>0</v>
      </c>
      <c r="T618" s="109">
        <f t="shared" si="454"/>
        <v>0</v>
      </c>
      <c r="U618" s="110">
        <f t="shared" si="455"/>
        <v>12.941176470588236</v>
      </c>
      <c r="V618" s="111">
        <f t="shared" si="456"/>
        <v>0</v>
      </c>
      <c r="W618" s="88"/>
      <c r="X618" s="1016" t="s">
        <v>190</v>
      </c>
      <c r="Y618" s="1009"/>
      <c r="Z618" s="1010"/>
      <c r="AA618" s="112"/>
      <c r="AB618" s="210">
        <f>'Cél.por tricoma'!$EB$114</f>
        <v>23.5</v>
      </c>
      <c r="AC618" s="107">
        <f t="shared" si="485"/>
        <v>0</v>
      </c>
      <c r="AD618" s="108">
        <f>$F$6</f>
        <v>0</v>
      </c>
      <c r="AE618" s="109">
        <f t="shared" si="486"/>
        <v>0</v>
      </c>
      <c r="AF618" s="110">
        <f t="shared" si="487"/>
        <v>10.95</v>
      </c>
      <c r="AG618" s="111">
        <f t="shared" si="488"/>
        <v>0</v>
      </c>
      <c r="AH618" s="88"/>
      <c r="AI618" s="1016" t="s">
        <v>190</v>
      </c>
      <c r="AJ618" s="1009"/>
      <c r="AK618" s="1010"/>
      <c r="AL618" s="112"/>
      <c r="AM618" s="210">
        <f>'Cél.por tricoma'!$EB$160</f>
        <v>12.7</v>
      </c>
      <c r="AN618" s="107">
        <f t="shared" si="489"/>
        <v>0</v>
      </c>
      <c r="AO618" s="108">
        <f>$F$6</f>
        <v>0</v>
      </c>
      <c r="AP618" s="109">
        <f t="shared" si="490"/>
        <v>0</v>
      </c>
      <c r="AQ618" s="110">
        <f t="shared" si="491"/>
        <v>12.397727272727273</v>
      </c>
      <c r="AR618" s="111">
        <f t="shared" si="492"/>
        <v>0</v>
      </c>
      <c r="AS618" s="88"/>
      <c r="AT618" s="1016" t="s">
        <v>190</v>
      </c>
      <c r="AU618" s="1009"/>
      <c r="AV618" s="1010"/>
      <c r="AW618" s="112"/>
      <c r="AX618" s="210">
        <f>'Cél.por tricoma'!$EB$206</f>
        <v>19.899999999999999</v>
      </c>
      <c r="AY618" s="107">
        <f t="shared" si="493"/>
        <v>0</v>
      </c>
      <c r="AZ618" s="108">
        <f>$F$6</f>
        <v>0</v>
      </c>
      <c r="BA618" s="109">
        <f t="shared" si="494"/>
        <v>0</v>
      </c>
      <c r="BB618" s="110">
        <f t="shared" si="495"/>
        <v>14.887323943661972</v>
      </c>
      <c r="BC618" s="111">
        <f t="shared" si="496"/>
        <v>0</v>
      </c>
      <c r="BD618" s="88"/>
      <c r="BE618" s="1016" t="s">
        <v>190</v>
      </c>
      <c r="BF618" s="1009"/>
      <c r="BG618" s="1010"/>
      <c r="BH618" s="112"/>
      <c r="BI618" s="210"/>
      <c r="BJ618" s="107">
        <f t="shared" si="498"/>
        <v>0</v>
      </c>
      <c r="BK618" s="108">
        <f>$F$6</f>
        <v>0</v>
      </c>
      <c r="BL618" s="109">
        <f t="shared" si="499"/>
        <v>0</v>
      </c>
      <c r="BM618" s="112" t="e">
        <f t="shared" si="500"/>
        <v>#VALUE!</v>
      </c>
      <c r="BN618" s="111" t="e">
        <f t="shared" si="501"/>
        <v>#VALUE!</v>
      </c>
      <c r="BO618" s="88"/>
      <c r="BP618" s="1016" t="s">
        <v>190</v>
      </c>
      <c r="BQ618" s="1009"/>
      <c r="BR618" s="1010"/>
      <c r="BS618" s="112"/>
      <c r="BT618" s="210"/>
      <c r="BU618" s="107">
        <f t="shared" si="502"/>
        <v>0</v>
      </c>
      <c r="BV618" s="108">
        <f>$F$6</f>
        <v>0</v>
      </c>
      <c r="BW618" s="109">
        <f t="shared" si="503"/>
        <v>0</v>
      </c>
      <c r="BX618" s="112" t="e">
        <f t="shared" si="504"/>
        <v>#VALUE!</v>
      </c>
      <c r="BY618" s="111" t="e">
        <f t="shared" si="505"/>
        <v>#VALUE!</v>
      </c>
      <c r="BZ618" s="986"/>
      <c r="CA618" s="88"/>
      <c r="CB618" s="88"/>
      <c r="CC618" s="89"/>
      <c r="CD618" s="89"/>
      <c r="CE618" s="89"/>
      <c r="CF618" s="89"/>
      <c r="CG618" s="89"/>
      <c r="CH618" s="89"/>
      <c r="CI618" s="89"/>
      <c r="CJ618" s="89"/>
      <c r="CK618" s="89"/>
      <c r="CL618" s="89"/>
      <c r="CM618" s="89"/>
      <c r="CN618" s="89"/>
      <c r="CO618" s="89"/>
      <c r="CP618" s="89"/>
      <c r="CQ618" s="89"/>
      <c r="CR618" s="89"/>
      <c r="CS618" s="89"/>
      <c r="CT618" s="89"/>
    </row>
    <row r="619" spans="1:98" ht="15.75" customHeight="1">
      <c r="A619" s="1087"/>
      <c r="B619" s="1016" t="s">
        <v>83</v>
      </c>
      <c r="C619" s="1009"/>
      <c r="D619" s="1010"/>
      <c r="E619" s="209">
        <v>1</v>
      </c>
      <c r="F619" s="198">
        <f t="shared" si="497"/>
        <v>1</v>
      </c>
      <c r="G619" s="107">
        <f t="shared" si="448"/>
        <v>1</v>
      </c>
      <c r="H619" s="108">
        <f t="shared" si="449"/>
        <v>1631.731141388163</v>
      </c>
      <c r="I619" s="109">
        <f t="shared" si="450"/>
        <v>1631.731141388163</v>
      </c>
      <c r="J619" s="110">
        <f t="shared" si="451"/>
        <v>16.630769230769232</v>
      </c>
      <c r="K619" s="111">
        <f t="shared" si="452"/>
        <v>98.115193515476946</v>
      </c>
      <c r="L619" s="86"/>
      <c r="M619" s="1016" t="s">
        <v>83</v>
      </c>
      <c r="N619" s="1009"/>
      <c r="O619" s="1010"/>
      <c r="P619" s="112"/>
      <c r="Q619" s="199">
        <f t="shared" si="483"/>
        <v>5.666666666666667</v>
      </c>
      <c r="R619" s="107">
        <f t="shared" si="484"/>
        <v>0</v>
      </c>
      <c r="S619" s="108"/>
      <c r="T619" s="109">
        <f t="shared" si="454"/>
        <v>0</v>
      </c>
      <c r="U619" s="110">
        <f t="shared" si="455"/>
        <v>12.941176470588236</v>
      </c>
      <c r="V619" s="111">
        <f t="shared" si="456"/>
        <v>0</v>
      </c>
      <c r="W619" s="88"/>
      <c r="X619" s="1016" t="s">
        <v>83</v>
      </c>
      <c r="Y619" s="1009"/>
      <c r="Z619" s="1010"/>
      <c r="AA619" s="112"/>
      <c r="AB619" s="213"/>
      <c r="AC619" s="107">
        <f t="shared" si="485"/>
        <v>0</v>
      </c>
      <c r="AD619" s="108"/>
      <c r="AE619" s="109">
        <f t="shared" si="486"/>
        <v>0</v>
      </c>
      <c r="AF619" s="110">
        <f t="shared" si="487"/>
        <v>10.95</v>
      </c>
      <c r="AG619" s="111">
        <f t="shared" si="488"/>
        <v>0</v>
      </c>
      <c r="AH619" s="88"/>
      <c r="AI619" s="1016" t="s">
        <v>83</v>
      </c>
      <c r="AJ619" s="1009"/>
      <c r="AK619" s="1010"/>
      <c r="AL619" s="112"/>
      <c r="AM619" s="213"/>
      <c r="AN619" s="107">
        <f t="shared" si="489"/>
        <v>0</v>
      </c>
      <c r="AO619" s="108"/>
      <c r="AP619" s="109">
        <f t="shared" si="490"/>
        <v>0</v>
      </c>
      <c r="AQ619" s="110">
        <f t="shared" si="491"/>
        <v>12.397727272727273</v>
      </c>
      <c r="AR619" s="111">
        <f t="shared" si="492"/>
        <v>0</v>
      </c>
      <c r="AS619" s="88"/>
      <c r="AT619" s="1016" t="s">
        <v>83</v>
      </c>
      <c r="AU619" s="1009"/>
      <c r="AV619" s="1010"/>
      <c r="AW619" s="112"/>
      <c r="AX619" s="213"/>
      <c r="AY619" s="107">
        <f t="shared" si="493"/>
        <v>0</v>
      </c>
      <c r="AZ619" s="108"/>
      <c r="BA619" s="109">
        <f t="shared" si="494"/>
        <v>0</v>
      </c>
      <c r="BB619" s="110">
        <f t="shared" si="495"/>
        <v>14.887323943661972</v>
      </c>
      <c r="BC619" s="111">
        <f t="shared" si="496"/>
        <v>0</v>
      </c>
      <c r="BD619" s="88"/>
      <c r="BE619" s="1016" t="s">
        <v>83</v>
      </c>
      <c r="BF619" s="1009"/>
      <c r="BG619" s="1010"/>
      <c r="BH619" s="112"/>
      <c r="BI619" s="213"/>
      <c r="BJ619" s="107">
        <f t="shared" si="498"/>
        <v>0</v>
      </c>
      <c r="BK619" s="108"/>
      <c r="BL619" s="109">
        <f t="shared" si="499"/>
        <v>0</v>
      </c>
      <c r="BM619" s="112" t="e">
        <f t="shared" si="500"/>
        <v>#VALUE!</v>
      </c>
      <c r="BN619" s="111" t="e">
        <f t="shared" si="501"/>
        <v>#VALUE!</v>
      </c>
      <c r="BO619" s="88"/>
      <c r="BP619" s="1016" t="s">
        <v>83</v>
      </c>
      <c r="BQ619" s="1009"/>
      <c r="BR619" s="1010"/>
      <c r="BS619" s="112"/>
      <c r="BT619" s="213"/>
      <c r="BU619" s="107">
        <f t="shared" si="502"/>
        <v>0</v>
      </c>
      <c r="BV619" s="108"/>
      <c r="BW619" s="109">
        <f t="shared" si="503"/>
        <v>0</v>
      </c>
      <c r="BX619" s="112" t="e">
        <f t="shared" si="504"/>
        <v>#VALUE!</v>
      </c>
      <c r="BY619" s="111" t="e">
        <f t="shared" si="505"/>
        <v>#VALUE!</v>
      </c>
      <c r="BZ619" s="986"/>
      <c r="CA619" s="88"/>
      <c r="CB619" s="88"/>
      <c r="CC619" s="89"/>
      <c r="CD619" s="89"/>
      <c r="CE619" s="89"/>
      <c r="CF619" s="89"/>
      <c r="CG619" s="89"/>
      <c r="CH619" s="89"/>
      <c r="CI619" s="89"/>
      <c r="CJ619" s="89"/>
      <c r="CK619" s="89"/>
      <c r="CL619" s="89"/>
      <c r="CM619" s="89"/>
      <c r="CN619" s="89"/>
      <c r="CO619" s="89"/>
      <c r="CP619" s="89"/>
      <c r="CQ619" s="89"/>
      <c r="CR619" s="89"/>
      <c r="CS619" s="89"/>
      <c r="CT619" s="89"/>
    </row>
    <row r="620" spans="1:98" ht="15.75" customHeight="1">
      <c r="A620" s="1087"/>
      <c r="B620" s="1016" t="s">
        <v>192</v>
      </c>
      <c r="C620" s="1009"/>
      <c r="D620" s="1010"/>
      <c r="E620" s="209">
        <v>3</v>
      </c>
      <c r="F620" s="214">
        <f t="shared" si="497"/>
        <v>7</v>
      </c>
      <c r="G620" s="107">
        <f t="shared" si="448"/>
        <v>21</v>
      </c>
      <c r="H620" s="108">
        <f t="shared" si="449"/>
        <v>1631.731141388163</v>
      </c>
      <c r="I620" s="109">
        <f t="shared" si="450"/>
        <v>34266.353969151423</v>
      </c>
      <c r="J620" s="110">
        <f t="shared" si="451"/>
        <v>16.630769230769232</v>
      </c>
      <c r="K620" s="111">
        <f t="shared" si="452"/>
        <v>2060.4190638250161</v>
      </c>
      <c r="L620" s="86"/>
      <c r="M620" s="1016" t="s">
        <v>192</v>
      </c>
      <c r="N620" s="1009"/>
      <c r="O620" s="1010"/>
      <c r="P620" s="112"/>
      <c r="Q620" s="198">
        <f t="shared" si="483"/>
        <v>1</v>
      </c>
      <c r="R620" s="107">
        <f t="shared" si="484"/>
        <v>0</v>
      </c>
      <c r="S620" s="108"/>
      <c r="T620" s="109">
        <f t="shared" si="454"/>
        <v>0</v>
      </c>
      <c r="U620" s="110">
        <f t="shared" si="455"/>
        <v>12.941176470588236</v>
      </c>
      <c r="V620" s="111">
        <f t="shared" si="456"/>
        <v>0</v>
      </c>
      <c r="W620" s="88"/>
      <c r="X620" s="1016" t="s">
        <v>192</v>
      </c>
      <c r="Y620" s="1009"/>
      <c r="Z620" s="1010"/>
      <c r="AA620" s="112"/>
      <c r="AB620" s="215">
        <f>'Cél.por tricoma'!$EB$116</f>
        <v>5.5714285714285712</v>
      </c>
      <c r="AC620" s="107">
        <f t="shared" si="485"/>
        <v>0</v>
      </c>
      <c r="AD620" s="108"/>
      <c r="AE620" s="109">
        <f t="shared" si="486"/>
        <v>0</v>
      </c>
      <c r="AF620" s="110">
        <f t="shared" si="487"/>
        <v>10.95</v>
      </c>
      <c r="AG620" s="111">
        <f t="shared" si="488"/>
        <v>0</v>
      </c>
      <c r="AH620" s="88"/>
      <c r="AI620" s="1016" t="s">
        <v>192</v>
      </c>
      <c r="AJ620" s="1009"/>
      <c r="AK620" s="1010"/>
      <c r="AL620" s="112"/>
      <c r="AM620" s="215">
        <f>'Cél.por tricoma'!$EB$162</f>
        <v>4.4545454545454541</v>
      </c>
      <c r="AN620" s="107">
        <f t="shared" si="489"/>
        <v>0</v>
      </c>
      <c r="AO620" s="108"/>
      <c r="AP620" s="109">
        <f t="shared" si="490"/>
        <v>0</v>
      </c>
      <c r="AQ620" s="110">
        <f t="shared" si="491"/>
        <v>12.397727272727273</v>
      </c>
      <c r="AR620" s="111">
        <f t="shared" si="492"/>
        <v>0</v>
      </c>
      <c r="AS620" s="88"/>
      <c r="AT620" s="1016" t="s">
        <v>192</v>
      </c>
      <c r="AU620" s="1009"/>
      <c r="AV620" s="1010"/>
      <c r="AW620" s="112"/>
      <c r="AX620" s="215" t="e">
        <f>'Cél.por tricoma'!$EB$208</f>
        <v>#DIV/0!</v>
      </c>
      <c r="AY620" s="107" t="e">
        <f t="shared" si="493"/>
        <v>#DIV/0!</v>
      </c>
      <c r="AZ620" s="108"/>
      <c r="BA620" s="109" t="e">
        <f t="shared" si="494"/>
        <v>#DIV/0!</v>
      </c>
      <c r="BB620" s="110">
        <f t="shared" si="495"/>
        <v>14.887323943661972</v>
      </c>
      <c r="BC620" s="111" t="e">
        <f t="shared" si="496"/>
        <v>#DIV/0!</v>
      </c>
      <c r="BD620" s="88"/>
      <c r="BE620" s="1016" t="s">
        <v>192</v>
      </c>
      <c r="BF620" s="1009"/>
      <c r="BG620" s="1010"/>
      <c r="BH620" s="112"/>
      <c r="BI620" s="215"/>
      <c r="BJ620" s="107">
        <f t="shared" si="498"/>
        <v>0</v>
      </c>
      <c r="BK620" s="108"/>
      <c r="BL620" s="109">
        <f t="shared" si="499"/>
        <v>0</v>
      </c>
      <c r="BM620" s="112" t="e">
        <f t="shared" si="500"/>
        <v>#VALUE!</v>
      </c>
      <c r="BN620" s="111" t="e">
        <f t="shared" si="501"/>
        <v>#VALUE!</v>
      </c>
      <c r="BO620" s="88"/>
      <c r="BP620" s="1016" t="s">
        <v>192</v>
      </c>
      <c r="BQ620" s="1009"/>
      <c r="BR620" s="1010"/>
      <c r="BS620" s="112"/>
      <c r="BT620" s="215"/>
      <c r="BU620" s="107">
        <f t="shared" si="502"/>
        <v>0</v>
      </c>
      <c r="BV620" s="108"/>
      <c r="BW620" s="109">
        <f t="shared" si="503"/>
        <v>0</v>
      </c>
      <c r="BX620" s="112" t="e">
        <f t="shared" si="504"/>
        <v>#VALUE!</v>
      </c>
      <c r="BY620" s="111" t="e">
        <f t="shared" si="505"/>
        <v>#VALUE!</v>
      </c>
      <c r="BZ620" s="986"/>
      <c r="CA620" s="88"/>
      <c r="CB620" s="88"/>
      <c r="CC620" s="89"/>
      <c r="CD620" s="89"/>
      <c r="CE620" s="89"/>
      <c r="CF620" s="89"/>
      <c r="CG620" s="89"/>
      <c r="CH620" s="89"/>
      <c r="CI620" s="89"/>
      <c r="CJ620" s="89"/>
      <c r="CK620" s="89"/>
      <c r="CL620" s="89"/>
      <c r="CM620" s="89"/>
      <c r="CN620" s="89"/>
      <c r="CO620" s="89"/>
      <c r="CP620" s="89"/>
      <c r="CQ620" s="89"/>
      <c r="CR620" s="89"/>
      <c r="CS620" s="89"/>
      <c r="CT620" s="89"/>
    </row>
    <row r="621" spans="1:98" ht="15.75" customHeight="1">
      <c r="A621" s="1087"/>
      <c r="B621" s="1016" t="s">
        <v>94</v>
      </c>
      <c r="C621" s="1009"/>
      <c r="D621" s="1010"/>
      <c r="E621" s="209">
        <f>2+3+2+10+4</f>
        <v>21</v>
      </c>
      <c r="F621" s="198">
        <f t="shared" si="497"/>
        <v>1</v>
      </c>
      <c r="G621" s="107">
        <f t="shared" si="448"/>
        <v>21</v>
      </c>
      <c r="H621" s="108">
        <f t="shared" si="449"/>
        <v>1631.731141388163</v>
      </c>
      <c r="I621" s="109">
        <f t="shared" si="450"/>
        <v>34266.353969151423</v>
      </c>
      <c r="J621" s="110">
        <f t="shared" si="451"/>
        <v>16.630769230769232</v>
      </c>
      <c r="K621" s="111">
        <f t="shared" si="452"/>
        <v>2060.4190638250161</v>
      </c>
      <c r="L621" s="86"/>
      <c r="M621" s="1016" t="s">
        <v>94</v>
      </c>
      <c r="N621" s="1009"/>
      <c r="O621" s="1010"/>
      <c r="P621" s="112"/>
      <c r="Q621" s="107">
        <f t="shared" si="483"/>
        <v>19.133333333333333</v>
      </c>
      <c r="R621" s="107">
        <f t="shared" si="484"/>
        <v>0</v>
      </c>
      <c r="S621" s="108">
        <f>$F$6</f>
        <v>0</v>
      </c>
      <c r="T621" s="109">
        <f t="shared" si="454"/>
        <v>0</v>
      </c>
      <c r="U621" s="110">
        <f t="shared" si="455"/>
        <v>12.941176470588236</v>
      </c>
      <c r="V621" s="111">
        <f t="shared" si="456"/>
        <v>0</v>
      </c>
      <c r="W621" s="88"/>
      <c r="X621" s="1016" t="s">
        <v>94</v>
      </c>
      <c r="Y621" s="1009"/>
      <c r="Z621" s="1010"/>
      <c r="AA621" s="112"/>
      <c r="AB621" s="213"/>
      <c r="AC621" s="107">
        <f t="shared" si="485"/>
        <v>0</v>
      </c>
      <c r="AD621" s="108">
        <f>$F$6</f>
        <v>0</v>
      </c>
      <c r="AE621" s="109">
        <f t="shared" si="486"/>
        <v>0</v>
      </c>
      <c r="AF621" s="110">
        <f t="shared" si="487"/>
        <v>10.95</v>
      </c>
      <c r="AG621" s="111">
        <f t="shared" si="488"/>
        <v>0</v>
      </c>
      <c r="AH621" s="88"/>
      <c r="AI621" s="1016" t="s">
        <v>94</v>
      </c>
      <c r="AJ621" s="1009"/>
      <c r="AK621" s="1010"/>
      <c r="AL621" s="112"/>
      <c r="AM621" s="213"/>
      <c r="AN621" s="107">
        <f t="shared" si="489"/>
        <v>0</v>
      </c>
      <c r="AO621" s="108">
        <f>$F$6</f>
        <v>0</v>
      </c>
      <c r="AP621" s="109">
        <f t="shared" si="490"/>
        <v>0</v>
      </c>
      <c r="AQ621" s="110">
        <f t="shared" si="491"/>
        <v>12.397727272727273</v>
      </c>
      <c r="AR621" s="111">
        <f t="shared" si="492"/>
        <v>0</v>
      </c>
      <c r="AS621" s="88"/>
      <c r="AT621" s="1016" t="s">
        <v>94</v>
      </c>
      <c r="AU621" s="1009"/>
      <c r="AV621" s="1010"/>
      <c r="AW621" s="112"/>
      <c r="AX621" s="213"/>
      <c r="AY621" s="107">
        <f t="shared" si="493"/>
        <v>0</v>
      </c>
      <c r="AZ621" s="108">
        <f>$F$6</f>
        <v>0</v>
      </c>
      <c r="BA621" s="109">
        <f t="shared" si="494"/>
        <v>0</v>
      </c>
      <c r="BB621" s="110">
        <f t="shared" si="495"/>
        <v>14.887323943661972</v>
      </c>
      <c r="BC621" s="111">
        <f t="shared" si="496"/>
        <v>0</v>
      </c>
      <c r="BD621" s="88"/>
      <c r="BE621" s="1016" t="s">
        <v>94</v>
      </c>
      <c r="BF621" s="1009"/>
      <c r="BG621" s="1010"/>
      <c r="BH621" s="112"/>
      <c r="BI621" s="213"/>
      <c r="BJ621" s="107">
        <f t="shared" si="498"/>
        <v>0</v>
      </c>
      <c r="BK621" s="108">
        <f>$F$6</f>
        <v>0</v>
      </c>
      <c r="BL621" s="109">
        <f t="shared" si="499"/>
        <v>0</v>
      </c>
      <c r="BM621" s="112" t="e">
        <f t="shared" si="500"/>
        <v>#VALUE!</v>
      </c>
      <c r="BN621" s="111" t="e">
        <f t="shared" si="501"/>
        <v>#VALUE!</v>
      </c>
      <c r="BO621" s="88"/>
      <c r="BP621" s="1016" t="s">
        <v>94</v>
      </c>
      <c r="BQ621" s="1009"/>
      <c r="BR621" s="1010"/>
      <c r="BS621" s="112"/>
      <c r="BT621" s="213"/>
      <c r="BU621" s="107">
        <f t="shared" si="502"/>
        <v>0</v>
      </c>
      <c r="BV621" s="108">
        <f>$F$6</f>
        <v>0</v>
      </c>
      <c r="BW621" s="109">
        <f t="shared" si="503"/>
        <v>0</v>
      </c>
      <c r="BX621" s="112" t="e">
        <f t="shared" si="504"/>
        <v>#VALUE!</v>
      </c>
      <c r="BY621" s="111" t="e">
        <f t="shared" si="505"/>
        <v>#VALUE!</v>
      </c>
      <c r="BZ621" s="986"/>
      <c r="CA621" s="88"/>
      <c r="CB621" s="88"/>
      <c r="CC621" s="89"/>
      <c r="CD621" s="89"/>
      <c r="CE621" s="89"/>
      <c r="CF621" s="89"/>
      <c r="CG621" s="89"/>
      <c r="CH621" s="89"/>
      <c r="CI621" s="89"/>
      <c r="CJ621" s="89"/>
      <c r="CK621" s="89"/>
      <c r="CL621" s="89"/>
      <c r="CM621" s="89"/>
      <c r="CN621" s="89"/>
      <c r="CO621" s="89"/>
      <c r="CP621" s="89"/>
      <c r="CQ621" s="89"/>
      <c r="CR621" s="89"/>
      <c r="CS621" s="89"/>
      <c r="CT621" s="89"/>
    </row>
    <row r="622" spans="1:98" ht="15.75" customHeight="1">
      <c r="A622" s="1087"/>
      <c r="B622" s="1016" t="s">
        <v>196</v>
      </c>
      <c r="C622" s="1009"/>
      <c r="D622" s="1010"/>
      <c r="E622" s="209">
        <f>14+3+5+14+9</f>
        <v>45</v>
      </c>
      <c r="F622" s="107">
        <f t="shared" si="497"/>
        <v>26.5</v>
      </c>
      <c r="G622" s="107">
        <f t="shared" si="448"/>
        <v>1192.5</v>
      </c>
      <c r="H622" s="108">
        <f t="shared" si="449"/>
        <v>1631.731141388163</v>
      </c>
      <c r="I622" s="109">
        <f t="shared" si="450"/>
        <v>1945839.3861053844</v>
      </c>
      <c r="J622" s="110">
        <f t="shared" si="451"/>
        <v>16.630769230769232</v>
      </c>
      <c r="K622" s="111">
        <f t="shared" si="452"/>
        <v>117002.36826720627</v>
      </c>
      <c r="L622" s="86"/>
      <c r="M622" s="1016" t="s">
        <v>196</v>
      </c>
      <c r="N622" s="1009"/>
      <c r="O622" s="1010"/>
      <c r="P622" s="112"/>
      <c r="Q622" s="198">
        <f t="shared" si="483"/>
        <v>0</v>
      </c>
      <c r="R622" s="107">
        <f t="shared" si="484"/>
        <v>0</v>
      </c>
      <c r="S622" s="108">
        <f>$F$6</f>
        <v>0</v>
      </c>
      <c r="T622" s="109">
        <f t="shared" si="454"/>
        <v>0</v>
      </c>
      <c r="U622" s="110">
        <f t="shared" si="455"/>
        <v>12.941176470588236</v>
      </c>
      <c r="V622" s="111">
        <f t="shared" si="456"/>
        <v>0</v>
      </c>
      <c r="W622" s="88"/>
      <c r="X622" s="1016" t="s">
        <v>196</v>
      </c>
      <c r="Y622" s="1009"/>
      <c r="Z622" s="1010"/>
      <c r="AA622" s="112"/>
      <c r="AB622" s="210">
        <f>'Cél.por tricoma'!$EB$118</f>
        <v>15.266666666666667</v>
      </c>
      <c r="AC622" s="107">
        <f t="shared" si="485"/>
        <v>0</v>
      </c>
      <c r="AD622" s="108">
        <f>$F$6</f>
        <v>0</v>
      </c>
      <c r="AE622" s="109">
        <f t="shared" si="486"/>
        <v>0</v>
      </c>
      <c r="AF622" s="110">
        <f t="shared" si="487"/>
        <v>10.95</v>
      </c>
      <c r="AG622" s="111">
        <f t="shared" si="488"/>
        <v>0</v>
      </c>
      <c r="AH622" s="88"/>
      <c r="AI622" s="1016" t="s">
        <v>196</v>
      </c>
      <c r="AJ622" s="1009"/>
      <c r="AK622" s="1010"/>
      <c r="AL622" s="112"/>
      <c r="AM622" s="210">
        <f>'Cél.por tricoma'!$EB$164</f>
        <v>13.433333333333334</v>
      </c>
      <c r="AN622" s="107">
        <f t="shared" si="489"/>
        <v>0</v>
      </c>
      <c r="AO622" s="108">
        <f>$F$6</f>
        <v>0</v>
      </c>
      <c r="AP622" s="109">
        <f t="shared" si="490"/>
        <v>0</v>
      </c>
      <c r="AQ622" s="110">
        <f t="shared" si="491"/>
        <v>12.397727272727273</v>
      </c>
      <c r="AR622" s="111">
        <f t="shared" si="492"/>
        <v>0</v>
      </c>
      <c r="AS622" s="88"/>
      <c r="AT622" s="1016" t="s">
        <v>196</v>
      </c>
      <c r="AU622" s="1009"/>
      <c r="AV622" s="1010"/>
      <c r="AW622" s="112"/>
      <c r="AX622" s="210">
        <f>'Cél.por tricoma'!$EB$210</f>
        <v>22.966666666666665</v>
      </c>
      <c r="AY622" s="107">
        <f t="shared" si="493"/>
        <v>0</v>
      </c>
      <c r="AZ622" s="108">
        <f>$F$6</f>
        <v>0</v>
      </c>
      <c r="BA622" s="109">
        <f t="shared" si="494"/>
        <v>0</v>
      </c>
      <c r="BB622" s="110">
        <f t="shared" si="495"/>
        <v>14.887323943661972</v>
      </c>
      <c r="BC622" s="111">
        <f t="shared" si="496"/>
        <v>0</v>
      </c>
      <c r="BD622" s="88"/>
      <c r="BE622" s="1016" t="s">
        <v>196</v>
      </c>
      <c r="BF622" s="1009"/>
      <c r="BG622" s="1010"/>
      <c r="BH622" s="112"/>
      <c r="BI622" s="210"/>
      <c r="BJ622" s="107">
        <f t="shared" si="498"/>
        <v>0</v>
      </c>
      <c r="BK622" s="108">
        <f>$F$6</f>
        <v>0</v>
      </c>
      <c r="BL622" s="109">
        <f t="shared" si="499"/>
        <v>0</v>
      </c>
      <c r="BM622" s="112" t="e">
        <f t="shared" si="500"/>
        <v>#VALUE!</v>
      </c>
      <c r="BN622" s="111" t="e">
        <f t="shared" si="501"/>
        <v>#VALUE!</v>
      </c>
      <c r="BO622" s="88"/>
      <c r="BP622" s="1016" t="s">
        <v>196</v>
      </c>
      <c r="BQ622" s="1009"/>
      <c r="BR622" s="1010"/>
      <c r="BS622" s="112"/>
      <c r="BT622" s="210"/>
      <c r="BU622" s="107">
        <f t="shared" si="502"/>
        <v>0</v>
      </c>
      <c r="BV622" s="108">
        <f>$F$6</f>
        <v>0</v>
      </c>
      <c r="BW622" s="109">
        <f t="shared" si="503"/>
        <v>0</v>
      </c>
      <c r="BX622" s="112" t="e">
        <f t="shared" si="504"/>
        <v>#VALUE!</v>
      </c>
      <c r="BY622" s="111" t="e">
        <f t="shared" si="505"/>
        <v>#VALUE!</v>
      </c>
      <c r="BZ622" s="986"/>
      <c r="CA622" s="88"/>
      <c r="CB622" s="88"/>
      <c r="CC622" s="89"/>
      <c r="CD622" s="89"/>
      <c r="CE622" s="89"/>
      <c r="CF622" s="89"/>
      <c r="CG622" s="89"/>
      <c r="CH622" s="89"/>
      <c r="CI622" s="89"/>
      <c r="CJ622" s="89"/>
      <c r="CK622" s="89"/>
      <c r="CL622" s="89"/>
      <c r="CM622" s="89"/>
      <c r="CN622" s="89"/>
      <c r="CO622" s="89"/>
      <c r="CP622" s="89"/>
      <c r="CQ622" s="89"/>
      <c r="CR622" s="89"/>
      <c r="CS622" s="89"/>
      <c r="CT622" s="89"/>
    </row>
    <row r="623" spans="1:98" ht="15.75" customHeight="1">
      <c r="A623" s="1087"/>
      <c r="B623" s="1016" t="s">
        <v>100</v>
      </c>
      <c r="C623" s="1009"/>
      <c r="D623" s="1010"/>
      <c r="E623" s="209">
        <v>0</v>
      </c>
      <c r="F623" s="198">
        <f t="shared" si="497"/>
        <v>1</v>
      </c>
      <c r="G623" s="107">
        <f t="shared" si="448"/>
        <v>0</v>
      </c>
      <c r="H623" s="108">
        <f t="shared" si="449"/>
        <v>1631.731141388163</v>
      </c>
      <c r="I623" s="109">
        <f t="shared" si="450"/>
        <v>0</v>
      </c>
      <c r="J623" s="110">
        <f t="shared" si="451"/>
        <v>16.630769230769232</v>
      </c>
      <c r="K623" s="111">
        <f t="shared" si="452"/>
        <v>0</v>
      </c>
      <c r="L623" s="86"/>
      <c r="M623" s="1016" t="s">
        <v>100</v>
      </c>
      <c r="N623" s="1009"/>
      <c r="O623" s="1010"/>
      <c r="P623" s="112"/>
      <c r="Q623" s="107">
        <f t="shared" si="483"/>
        <v>37.333333333333336</v>
      </c>
      <c r="R623" s="107">
        <f t="shared" si="484"/>
        <v>0</v>
      </c>
      <c r="S623" s="108"/>
      <c r="T623" s="109">
        <f t="shared" si="454"/>
        <v>0</v>
      </c>
      <c r="U623" s="110">
        <f t="shared" si="455"/>
        <v>12.941176470588236</v>
      </c>
      <c r="V623" s="111">
        <f t="shared" si="456"/>
        <v>0</v>
      </c>
      <c r="W623" s="88"/>
      <c r="X623" s="1016" t="s">
        <v>100</v>
      </c>
      <c r="Y623" s="1009"/>
      <c r="Z623" s="1010"/>
      <c r="AA623" s="112"/>
      <c r="AB623" s="213"/>
      <c r="AC623" s="107">
        <f t="shared" si="485"/>
        <v>0</v>
      </c>
      <c r="AD623" s="108"/>
      <c r="AE623" s="109">
        <f t="shared" si="486"/>
        <v>0</v>
      </c>
      <c r="AF623" s="110">
        <f t="shared" si="487"/>
        <v>10.95</v>
      </c>
      <c r="AG623" s="111">
        <f t="shared" si="488"/>
        <v>0</v>
      </c>
      <c r="AH623" s="88"/>
      <c r="AI623" s="1016" t="s">
        <v>100</v>
      </c>
      <c r="AJ623" s="1009"/>
      <c r="AK623" s="1010"/>
      <c r="AL623" s="112"/>
      <c r="AM623" s="213"/>
      <c r="AN623" s="107">
        <f t="shared" si="489"/>
        <v>0</v>
      </c>
      <c r="AO623" s="108"/>
      <c r="AP623" s="109">
        <f t="shared" si="490"/>
        <v>0</v>
      </c>
      <c r="AQ623" s="110">
        <f t="shared" si="491"/>
        <v>12.397727272727273</v>
      </c>
      <c r="AR623" s="111">
        <f t="shared" si="492"/>
        <v>0</v>
      </c>
      <c r="AS623" s="88"/>
      <c r="AT623" s="1016" t="s">
        <v>100</v>
      </c>
      <c r="AU623" s="1009"/>
      <c r="AV623" s="1010"/>
      <c r="AW623" s="112"/>
      <c r="AX623" s="213"/>
      <c r="AY623" s="107">
        <f t="shared" si="493"/>
        <v>0</v>
      </c>
      <c r="AZ623" s="108"/>
      <c r="BA623" s="109">
        <f t="shared" si="494"/>
        <v>0</v>
      </c>
      <c r="BB623" s="110">
        <f t="shared" si="495"/>
        <v>14.887323943661972</v>
      </c>
      <c r="BC623" s="111">
        <f t="shared" si="496"/>
        <v>0</v>
      </c>
      <c r="BD623" s="88"/>
      <c r="BE623" s="1016" t="s">
        <v>100</v>
      </c>
      <c r="BF623" s="1009"/>
      <c r="BG623" s="1010"/>
      <c r="BH623" s="112"/>
      <c r="BI623" s="213"/>
      <c r="BJ623" s="107">
        <f t="shared" si="498"/>
        <v>0</v>
      </c>
      <c r="BK623" s="108"/>
      <c r="BL623" s="109">
        <f t="shared" si="499"/>
        <v>0</v>
      </c>
      <c r="BM623" s="112" t="e">
        <f t="shared" si="500"/>
        <v>#VALUE!</v>
      </c>
      <c r="BN623" s="111" t="e">
        <f t="shared" si="501"/>
        <v>#VALUE!</v>
      </c>
      <c r="BO623" s="88"/>
      <c r="BP623" s="1016" t="s">
        <v>100</v>
      </c>
      <c r="BQ623" s="1009"/>
      <c r="BR623" s="1010"/>
      <c r="BS623" s="112"/>
      <c r="BT623" s="213"/>
      <c r="BU623" s="107">
        <f t="shared" si="502"/>
        <v>0</v>
      </c>
      <c r="BV623" s="108"/>
      <c r="BW623" s="109">
        <f t="shared" si="503"/>
        <v>0</v>
      </c>
      <c r="BX623" s="112" t="e">
        <f t="shared" si="504"/>
        <v>#VALUE!</v>
      </c>
      <c r="BY623" s="111" t="e">
        <f t="shared" si="505"/>
        <v>#VALUE!</v>
      </c>
      <c r="BZ623" s="986"/>
      <c r="CA623" s="88"/>
      <c r="CB623" s="88"/>
      <c r="CC623" s="89"/>
      <c r="CD623" s="89"/>
      <c r="CE623" s="89"/>
      <c r="CF623" s="89"/>
      <c r="CG623" s="89"/>
      <c r="CH623" s="89"/>
      <c r="CI623" s="89"/>
      <c r="CJ623" s="89"/>
      <c r="CK623" s="89"/>
      <c r="CL623" s="89"/>
      <c r="CM623" s="89"/>
      <c r="CN623" s="89"/>
      <c r="CO623" s="89"/>
      <c r="CP623" s="89"/>
      <c r="CQ623" s="89"/>
      <c r="CR623" s="89"/>
      <c r="CS623" s="89"/>
      <c r="CT623" s="89"/>
    </row>
    <row r="624" spans="1:98" ht="15.75" customHeight="1">
      <c r="A624" s="1087"/>
      <c r="B624" s="1016" t="s">
        <v>198</v>
      </c>
      <c r="C624" s="1009"/>
      <c r="D624" s="1010"/>
      <c r="E624" s="209">
        <v>4</v>
      </c>
      <c r="F624" s="107">
        <f t="shared" si="497"/>
        <v>33.769230769230766</v>
      </c>
      <c r="G624" s="107">
        <f t="shared" si="448"/>
        <v>135.07692307692307</v>
      </c>
      <c r="H624" s="108">
        <f t="shared" si="449"/>
        <v>1631.731141388163</v>
      </c>
      <c r="I624" s="109">
        <f t="shared" si="450"/>
        <v>220409.22186750878</v>
      </c>
      <c r="J624" s="110">
        <f t="shared" si="451"/>
        <v>16.630769230769232</v>
      </c>
      <c r="K624" s="111">
        <f t="shared" si="452"/>
        <v>13253.098447167502</v>
      </c>
      <c r="L624" s="86"/>
      <c r="M624" s="1016" t="s">
        <v>198</v>
      </c>
      <c r="N624" s="1009"/>
      <c r="O624" s="1010"/>
      <c r="P624" s="112"/>
      <c r="Q624" s="107">
        <f t="shared" si="483"/>
        <v>57.1</v>
      </c>
      <c r="R624" s="107">
        <f t="shared" si="484"/>
        <v>0</v>
      </c>
      <c r="S624" s="108">
        <f>$F$6</f>
        <v>0</v>
      </c>
      <c r="T624" s="109">
        <f t="shared" si="454"/>
        <v>0</v>
      </c>
      <c r="U624" s="110">
        <f t="shared" si="455"/>
        <v>12.941176470588236</v>
      </c>
      <c r="V624" s="111">
        <f t="shared" si="456"/>
        <v>0</v>
      </c>
      <c r="W624" s="88"/>
      <c r="X624" s="1016" t="s">
        <v>198</v>
      </c>
      <c r="Y624" s="1009"/>
      <c r="Z624" s="1010"/>
      <c r="AA624" s="112"/>
      <c r="AB624" s="210">
        <f>'Cél.por tricoma'!$EB$120</f>
        <v>42.53846153846154</v>
      </c>
      <c r="AC624" s="107">
        <f t="shared" si="485"/>
        <v>0</v>
      </c>
      <c r="AD624" s="108">
        <f>$F$6</f>
        <v>0</v>
      </c>
      <c r="AE624" s="109">
        <f t="shared" si="486"/>
        <v>0</v>
      </c>
      <c r="AF624" s="110">
        <f t="shared" si="487"/>
        <v>10.95</v>
      </c>
      <c r="AG624" s="111">
        <f t="shared" si="488"/>
        <v>0</v>
      </c>
      <c r="AH624" s="88"/>
      <c r="AI624" s="1016" t="s">
        <v>198</v>
      </c>
      <c r="AJ624" s="1009"/>
      <c r="AK624" s="1010"/>
      <c r="AL624" s="112"/>
      <c r="AM624" s="210">
        <f>'Cél.por tricoma'!$EB$166</f>
        <v>63.235294117647058</v>
      </c>
      <c r="AN624" s="107">
        <f t="shared" si="489"/>
        <v>0</v>
      </c>
      <c r="AO624" s="108">
        <f>$F$6</f>
        <v>0</v>
      </c>
      <c r="AP624" s="109">
        <f t="shared" si="490"/>
        <v>0</v>
      </c>
      <c r="AQ624" s="110">
        <f t="shared" si="491"/>
        <v>12.397727272727273</v>
      </c>
      <c r="AR624" s="111">
        <f t="shared" si="492"/>
        <v>0</v>
      </c>
      <c r="AS624" s="88"/>
      <c r="AT624" s="1016" t="s">
        <v>198</v>
      </c>
      <c r="AU624" s="1009"/>
      <c r="AV624" s="1010"/>
      <c r="AW624" s="112"/>
      <c r="AX624" s="210">
        <f>'Cél.por tricoma'!$EB$212</f>
        <v>25.625</v>
      </c>
      <c r="AY624" s="107">
        <f t="shared" si="493"/>
        <v>0</v>
      </c>
      <c r="AZ624" s="108">
        <f>$F$6</f>
        <v>0</v>
      </c>
      <c r="BA624" s="109">
        <f t="shared" si="494"/>
        <v>0</v>
      </c>
      <c r="BB624" s="110">
        <f t="shared" si="495"/>
        <v>14.887323943661972</v>
      </c>
      <c r="BC624" s="111">
        <f t="shared" si="496"/>
        <v>0</v>
      </c>
      <c r="BD624" s="88"/>
      <c r="BE624" s="1016" t="s">
        <v>198</v>
      </c>
      <c r="BF624" s="1009"/>
      <c r="BG624" s="1010"/>
      <c r="BH624" s="112"/>
      <c r="BI624" s="210"/>
      <c r="BJ624" s="107">
        <f t="shared" si="498"/>
        <v>0</v>
      </c>
      <c r="BK624" s="108">
        <f>$F$6</f>
        <v>0</v>
      </c>
      <c r="BL624" s="109">
        <f t="shared" si="499"/>
        <v>0</v>
      </c>
      <c r="BM624" s="112" t="e">
        <f t="shared" si="500"/>
        <v>#VALUE!</v>
      </c>
      <c r="BN624" s="111" t="e">
        <f t="shared" si="501"/>
        <v>#VALUE!</v>
      </c>
      <c r="BO624" s="88"/>
      <c r="BP624" s="1016" t="s">
        <v>198</v>
      </c>
      <c r="BQ624" s="1009"/>
      <c r="BR624" s="1010"/>
      <c r="BS624" s="112"/>
      <c r="BT624" s="210"/>
      <c r="BU624" s="107">
        <f t="shared" si="502"/>
        <v>0</v>
      </c>
      <c r="BV624" s="108">
        <f>$F$6</f>
        <v>0</v>
      </c>
      <c r="BW624" s="109">
        <f t="shared" si="503"/>
        <v>0</v>
      </c>
      <c r="BX624" s="112" t="e">
        <f t="shared" si="504"/>
        <v>#VALUE!</v>
      </c>
      <c r="BY624" s="111" t="e">
        <f t="shared" si="505"/>
        <v>#VALUE!</v>
      </c>
      <c r="BZ624" s="986"/>
      <c r="CA624" s="88"/>
      <c r="CB624" s="88"/>
      <c r="CC624" s="89"/>
      <c r="CD624" s="89"/>
      <c r="CE624" s="89"/>
      <c r="CF624" s="89"/>
      <c r="CG624" s="89"/>
      <c r="CH624" s="89"/>
      <c r="CI624" s="89"/>
      <c r="CJ624" s="89"/>
      <c r="CK624" s="89"/>
      <c r="CL624" s="89"/>
      <c r="CM624" s="89"/>
      <c r="CN624" s="89"/>
      <c r="CO624" s="89"/>
      <c r="CP624" s="89"/>
      <c r="CQ624" s="89"/>
      <c r="CR624" s="89"/>
      <c r="CS624" s="89"/>
      <c r="CT624" s="89"/>
    </row>
    <row r="625" spans="1:98" ht="15.75" customHeight="1">
      <c r="A625" s="1087"/>
      <c r="B625" s="1016" t="s">
        <v>201</v>
      </c>
      <c r="C625" s="1009"/>
      <c r="D625" s="1010"/>
      <c r="E625" s="209">
        <v>1</v>
      </c>
      <c r="F625" s="107">
        <f t="shared" si="497"/>
        <v>40.571428571428569</v>
      </c>
      <c r="G625" s="107">
        <f t="shared" si="448"/>
        <v>40.571428571428569</v>
      </c>
      <c r="H625" s="108">
        <f t="shared" si="449"/>
        <v>1631.731141388163</v>
      </c>
      <c r="I625" s="109">
        <f t="shared" si="450"/>
        <v>66201.663450605469</v>
      </c>
      <c r="J625" s="110">
        <f t="shared" si="451"/>
        <v>16.630769230769232</v>
      </c>
      <c r="K625" s="111">
        <f t="shared" si="452"/>
        <v>3980.673565485065</v>
      </c>
      <c r="L625" s="86"/>
      <c r="M625" s="1016" t="s">
        <v>201</v>
      </c>
      <c r="N625" s="1009"/>
      <c r="O625" s="1010"/>
      <c r="P625" s="112"/>
      <c r="Q625" s="198">
        <f t="shared" si="483"/>
        <v>1</v>
      </c>
      <c r="R625" s="107">
        <f t="shared" si="484"/>
        <v>0</v>
      </c>
      <c r="S625" s="108">
        <f>$F$6</f>
        <v>0</v>
      </c>
      <c r="T625" s="109">
        <f t="shared" si="454"/>
        <v>0</v>
      </c>
      <c r="U625" s="110">
        <f t="shared" si="455"/>
        <v>12.941176470588236</v>
      </c>
      <c r="V625" s="111">
        <f t="shared" si="456"/>
        <v>0</v>
      </c>
      <c r="W625" s="88"/>
      <c r="X625" s="1016" t="s">
        <v>201</v>
      </c>
      <c r="Y625" s="1009"/>
      <c r="Z625" s="1010"/>
      <c r="AA625" s="112"/>
      <c r="AB625" s="210">
        <f>'Cél.por tricoma'!$EB$121</f>
        <v>35.272727272727273</v>
      </c>
      <c r="AC625" s="107">
        <f t="shared" si="485"/>
        <v>0</v>
      </c>
      <c r="AD625" s="108">
        <f>$F$6</f>
        <v>0</v>
      </c>
      <c r="AE625" s="109">
        <f t="shared" si="486"/>
        <v>0</v>
      </c>
      <c r="AF625" s="110">
        <f t="shared" si="487"/>
        <v>10.95</v>
      </c>
      <c r="AG625" s="111">
        <f t="shared" si="488"/>
        <v>0</v>
      </c>
      <c r="AH625" s="88"/>
      <c r="AI625" s="1016" t="s">
        <v>201</v>
      </c>
      <c r="AJ625" s="1009"/>
      <c r="AK625" s="1010"/>
      <c r="AL625" s="112"/>
      <c r="AM625" s="210">
        <f>'Cél.por tricoma'!$EB$167</f>
        <v>32.777777777777779</v>
      </c>
      <c r="AN625" s="107">
        <f t="shared" si="489"/>
        <v>0</v>
      </c>
      <c r="AO625" s="108">
        <f>$F$6</f>
        <v>0</v>
      </c>
      <c r="AP625" s="109">
        <f t="shared" si="490"/>
        <v>0</v>
      </c>
      <c r="AQ625" s="110">
        <f t="shared" si="491"/>
        <v>12.397727272727273</v>
      </c>
      <c r="AR625" s="111">
        <f t="shared" si="492"/>
        <v>0</v>
      </c>
      <c r="AS625" s="88"/>
      <c r="AT625" s="1016" t="s">
        <v>201</v>
      </c>
      <c r="AU625" s="1009"/>
      <c r="AV625" s="1010"/>
      <c r="AW625" s="112"/>
      <c r="AX625" s="210">
        <f>'Cél.por tricoma'!$EB$213</f>
        <v>28.058823529411764</v>
      </c>
      <c r="AY625" s="107">
        <f t="shared" si="493"/>
        <v>0</v>
      </c>
      <c r="AZ625" s="108">
        <f>$F$6</f>
        <v>0</v>
      </c>
      <c r="BA625" s="109">
        <f t="shared" si="494"/>
        <v>0</v>
      </c>
      <c r="BB625" s="110">
        <f t="shared" si="495"/>
        <v>14.887323943661972</v>
      </c>
      <c r="BC625" s="111">
        <f t="shared" si="496"/>
        <v>0</v>
      </c>
      <c r="BD625" s="88"/>
      <c r="BE625" s="1016" t="s">
        <v>201</v>
      </c>
      <c r="BF625" s="1009"/>
      <c r="BG625" s="1010"/>
      <c r="BH625" s="112"/>
      <c r="BI625" s="210"/>
      <c r="BJ625" s="107">
        <f t="shared" si="498"/>
        <v>0</v>
      </c>
      <c r="BK625" s="108">
        <f>$F$6</f>
        <v>0</v>
      </c>
      <c r="BL625" s="109">
        <f t="shared" si="499"/>
        <v>0</v>
      </c>
      <c r="BM625" s="112" t="e">
        <f t="shared" si="500"/>
        <v>#VALUE!</v>
      </c>
      <c r="BN625" s="111" t="e">
        <f t="shared" si="501"/>
        <v>#VALUE!</v>
      </c>
      <c r="BO625" s="88"/>
      <c r="BP625" s="1016" t="s">
        <v>201</v>
      </c>
      <c r="BQ625" s="1009"/>
      <c r="BR625" s="1010"/>
      <c r="BS625" s="112"/>
      <c r="BT625" s="210"/>
      <c r="BU625" s="107">
        <f t="shared" si="502"/>
        <v>0</v>
      </c>
      <c r="BV625" s="108">
        <f>$F$6</f>
        <v>0</v>
      </c>
      <c r="BW625" s="109">
        <f t="shared" si="503"/>
        <v>0</v>
      </c>
      <c r="BX625" s="112" t="e">
        <f t="shared" si="504"/>
        <v>#VALUE!</v>
      </c>
      <c r="BY625" s="111" t="e">
        <f t="shared" si="505"/>
        <v>#VALUE!</v>
      </c>
      <c r="BZ625" s="986"/>
      <c r="CA625" s="88"/>
      <c r="CB625" s="88"/>
      <c r="CC625" s="89"/>
      <c r="CD625" s="89"/>
      <c r="CE625" s="89"/>
      <c r="CF625" s="89"/>
      <c r="CG625" s="89"/>
      <c r="CH625" s="89"/>
      <c r="CI625" s="89"/>
      <c r="CJ625" s="89"/>
      <c r="CK625" s="89"/>
      <c r="CL625" s="89"/>
      <c r="CM625" s="89"/>
      <c r="CN625" s="89"/>
      <c r="CO625" s="89"/>
      <c r="CP625" s="89"/>
      <c r="CQ625" s="89"/>
      <c r="CR625" s="89"/>
      <c r="CS625" s="89"/>
      <c r="CT625" s="89"/>
    </row>
    <row r="626" spans="1:98" ht="15.75" customHeight="1">
      <c r="A626" s="1087"/>
      <c r="B626" s="1016" t="s">
        <v>103</v>
      </c>
      <c r="C626" s="1009"/>
      <c r="D626" s="1010"/>
      <c r="E626" s="209">
        <f>4+1+1</f>
        <v>6</v>
      </c>
      <c r="F626" s="198">
        <f t="shared" si="497"/>
        <v>1</v>
      </c>
      <c r="G626" s="107">
        <f t="shared" si="448"/>
        <v>6</v>
      </c>
      <c r="H626" s="108">
        <f t="shared" si="449"/>
        <v>1631.731141388163</v>
      </c>
      <c r="I626" s="109">
        <f t="shared" si="450"/>
        <v>9790.3868483289771</v>
      </c>
      <c r="J626" s="110">
        <f t="shared" si="451"/>
        <v>16.630769230769232</v>
      </c>
      <c r="K626" s="111">
        <f t="shared" si="452"/>
        <v>588.69116109286165</v>
      </c>
      <c r="L626" s="86"/>
      <c r="M626" s="1016" t="s">
        <v>103</v>
      </c>
      <c r="N626" s="1009"/>
      <c r="O626" s="1010"/>
      <c r="P626" s="112"/>
      <c r="Q626" s="198">
        <f t="shared" si="483"/>
        <v>1</v>
      </c>
      <c r="R626" s="107">
        <f t="shared" si="484"/>
        <v>0</v>
      </c>
      <c r="S626" s="108"/>
      <c r="T626" s="109">
        <f t="shared" si="454"/>
        <v>0</v>
      </c>
      <c r="U626" s="110">
        <f t="shared" si="455"/>
        <v>12.941176470588236</v>
      </c>
      <c r="V626" s="111">
        <f t="shared" si="456"/>
        <v>0</v>
      </c>
      <c r="W626" s="88"/>
      <c r="X626" s="1016" t="s">
        <v>103</v>
      </c>
      <c r="Y626" s="1009"/>
      <c r="Z626" s="1010"/>
      <c r="AA626" s="112"/>
      <c r="AB626" s="213"/>
      <c r="AC626" s="107">
        <f t="shared" si="485"/>
        <v>0</v>
      </c>
      <c r="AD626" s="108"/>
      <c r="AE626" s="109">
        <f t="shared" si="486"/>
        <v>0</v>
      </c>
      <c r="AF626" s="110">
        <f t="shared" si="487"/>
        <v>10.95</v>
      </c>
      <c r="AG626" s="111">
        <f t="shared" si="488"/>
        <v>0</v>
      </c>
      <c r="AH626" s="88"/>
      <c r="AI626" s="1016" t="s">
        <v>103</v>
      </c>
      <c r="AJ626" s="1009"/>
      <c r="AK626" s="1010"/>
      <c r="AL626" s="112"/>
      <c r="AM626" s="213"/>
      <c r="AN626" s="107">
        <f t="shared" si="489"/>
        <v>0</v>
      </c>
      <c r="AO626" s="108"/>
      <c r="AP626" s="109">
        <f t="shared" si="490"/>
        <v>0</v>
      </c>
      <c r="AQ626" s="110">
        <f t="shared" si="491"/>
        <v>12.397727272727273</v>
      </c>
      <c r="AR626" s="111">
        <f t="shared" si="492"/>
        <v>0</v>
      </c>
      <c r="AS626" s="88"/>
      <c r="AT626" s="1016" t="s">
        <v>103</v>
      </c>
      <c r="AU626" s="1009"/>
      <c r="AV626" s="1010"/>
      <c r="AW626" s="112"/>
      <c r="AX626" s="213"/>
      <c r="AY626" s="107">
        <f t="shared" si="493"/>
        <v>0</v>
      </c>
      <c r="AZ626" s="108"/>
      <c r="BA626" s="109">
        <f t="shared" si="494"/>
        <v>0</v>
      </c>
      <c r="BB626" s="110">
        <f t="shared" si="495"/>
        <v>14.887323943661972</v>
      </c>
      <c r="BC626" s="111">
        <f t="shared" si="496"/>
        <v>0</v>
      </c>
      <c r="BD626" s="88"/>
      <c r="BE626" s="1016" t="s">
        <v>103</v>
      </c>
      <c r="BF626" s="1009"/>
      <c r="BG626" s="1010"/>
      <c r="BH626" s="112"/>
      <c r="BI626" s="213"/>
      <c r="BJ626" s="107">
        <f t="shared" si="498"/>
        <v>0</v>
      </c>
      <c r="BK626" s="108"/>
      <c r="BL626" s="109">
        <f t="shared" si="499"/>
        <v>0</v>
      </c>
      <c r="BM626" s="112" t="e">
        <f t="shared" si="500"/>
        <v>#VALUE!</v>
      </c>
      <c r="BN626" s="111" t="e">
        <f t="shared" si="501"/>
        <v>#VALUE!</v>
      </c>
      <c r="BO626" s="88"/>
      <c r="BP626" s="1016" t="s">
        <v>103</v>
      </c>
      <c r="BQ626" s="1009"/>
      <c r="BR626" s="1010"/>
      <c r="BS626" s="112"/>
      <c r="BT626" s="213"/>
      <c r="BU626" s="107">
        <f t="shared" si="502"/>
        <v>0</v>
      </c>
      <c r="BV626" s="108"/>
      <c r="BW626" s="109">
        <f t="shared" si="503"/>
        <v>0</v>
      </c>
      <c r="BX626" s="112" t="e">
        <f t="shared" si="504"/>
        <v>#VALUE!</v>
      </c>
      <c r="BY626" s="111" t="e">
        <f t="shared" si="505"/>
        <v>#VALUE!</v>
      </c>
      <c r="BZ626" s="986"/>
      <c r="CA626" s="88"/>
      <c r="CB626" s="88"/>
      <c r="CC626" s="89"/>
      <c r="CD626" s="89"/>
      <c r="CE626" s="89"/>
      <c r="CF626" s="89"/>
      <c r="CG626" s="89"/>
      <c r="CH626" s="89"/>
      <c r="CI626" s="89"/>
      <c r="CJ626" s="89"/>
      <c r="CK626" s="89"/>
      <c r="CL626" s="89"/>
      <c r="CM626" s="89"/>
      <c r="CN626" s="89"/>
      <c r="CO626" s="89"/>
      <c r="CP626" s="89"/>
      <c r="CQ626" s="89"/>
      <c r="CR626" s="89"/>
      <c r="CS626" s="89"/>
      <c r="CT626" s="89"/>
    </row>
    <row r="627" spans="1:98" ht="15.75" customHeight="1">
      <c r="A627" s="1087"/>
      <c r="B627" s="1016" t="s">
        <v>107</v>
      </c>
      <c r="C627" s="1009"/>
      <c r="D627" s="1010"/>
      <c r="E627" s="209">
        <f>3+1+1</f>
        <v>5</v>
      </c>
      <c r="F627" s="198">
        <f t="shared" si="497"/>
        <v>1</v>
      </c>
      <c r="G627" s="107">
        <f t="shared" si="448"/>
        <v>5</v>
      </c>
      <c r="H627" s="108">
        <f t="shared" si="449"/>
        <v>1631.731141388163</v>
      </c>
      <c r="I627" s="109">
        <f t="shared" si="450"/>
        <v>8158.6557069408154</v>
      </c>
      <c r="J627" s="110">
        <f t="shared" si="451"/>
        <v>16.630769230769232</v>
      </c>
      <c r="K627" s="111">
        <f t="shared" si="452"/>
        <v>490.5759675773848</v>
      </c>
      <c r="L627" s="86"/>
      <c r="M627" s="1016" t="s">
        <v>107</v>
      </c>
      <c r="N627" s="1009"/>
      <c r="O627" s="1010"/>
      <c r="P627" s="112"/>
      <c r="Q627" s="198">
        <f t="shared" si="483"/>
        <v>1</v>
      </c>
      <c r="R627" s="107">
        <f t="shared" si="484"/>
        <v>0</v>
      </c>
      <c r="S627" s="108">
        <f t="shared" ref="S627:S632" si="506">$F$6</f>
        <v>0</v>
      </c>
      <c r="T627" s="109">
        <f t="shared" si="454"/>
        <v>0</v>
      </c>
      <c r="U627" s="110">
        <f t="shared" si="455"/>
        <v>12.941176470588236</v>
      </c>
      <c r="V627" s="111">
        <f t="shared" si="456"/>
        <v>0</v>
      </c>
      <c r="W627" s="88"/>
      <c r="X627" s="1016" t="s">
        <v>107</v>
      </c>
      <c r="Y627" s="1009"/>
      <c r="Z627" s="1010"/>
      <c r="AA627" s="112"/>
      <c r="AB627" s="213"/>
      <c r="AC627" s="107">
        <f t="shared" si="485"/>
        <v>0</v>
      </c>
      <c r="AD627" s="108">
        <f t="shared" ref="AD627:AD632" si="507">$F$6</f>
        <v>0</v>
      </c>
      <c r="AE627" s="109">
        <f t="shared" si="486"/>
        <v>0</v>
      </c>
      <c r="AF627" s="110">
        <f t="shared" si="487"/>
        <v>10.95</v>
      </c>
      <c r="AG627" s="111">
        <f t="shared" si="488"/>
        <v>0</v>
      </c>
      <c r="AH627" s="88"/>
      <c r="AI627" s="1016" t="s">
        <v>107</v>
      </c>
      <c r="AJ627" s="1009"/>
      <c r="AK627" s="1010"/>
      <c r="AL627" s="112"/>
      <c r="AM627" s="213"/>
      <c r="AN627" s="107">
        <f t="shared" si="489"/>
        <v>0</v>
      </c>
      <c r="AO627" s="108">
        <f t="shared" ref="AO627:AO632" si="508">$F$6</f>
        <v>0</v>
      </c>
      <c r="AP627" s="109">
        <f t="shared" si="490"/>
        <v>0</v>
      </c>
      <c r="AQ627" s="110">
        <f t="shared" si="491"/>
        <v>12.397727272727273</v>
      </c>
      <c r="AR627" s="111">
        <f t="shared" si="492"/>
        <v>0</v>
      </c>
      <c r="AS627" s="88"/>
      <c r="AT627" s="1016" t="s">
        <v>107</v>
      </c>
      <c r="AU627" s="1009"/>
      <c r="AV627" s="1010"/>
      <c r="AW627" s="112"/>
      <c r="AX627" s="213"/>
      <c r="AY627" s="107">
        <f t="shared" si="493"/>
        <v>0</v>
      </c>
      <c r="AZ627" s="108">
        <f t="shared" ref="AZ627:AZ632" si="509">$F$6</f>
        <v>0</v>
      </c>
      <c r="BA627" s="109">
        <f t="shared" si="494"/>
        <v>0</v>
      </c>
      <c r="BB627" s="110">
        <f t="shared" si="495"/>
        <v>14.887323943661972</v>
      </c>
      <c r="BC627" s="111">
        <f t="shared" si="496"/>
        <v>0</v>
      </c>
      <c r="BD627" s="88"/>
      <c r="BE627" s="1016" t="s">
        <v>107</v>
      </c>
      <c r="BF627" s="1009"/>
      <c r="BG627" s="1010"/>
      <c r="BH627" s="112"/>
      <c r="BI627" s="213"/>
      <c r="BJ627" s="107">
        <f t="shared" si="498"/>
        <v>0</v>
      </c>
      <c r="BK627" s="108">
        <f t="shared" ref="BK627:BK632" si="510">$F$6</f>
        <v>0</v>
      </c>
      <c r="BL627" s="109">
        <f t="shared" si="499"/>
        <v>0</v>
      </c>
      <c r="BM627" s="112" t="e">
        <f t="shared" si="500"/>
        <v>#VALUE!</v>
      </c>
      <c r="BN627" s="111" t="e">
        <f t="shared" si="501"/>
        <v>#VALUE!</v>
      </c>
      <c r="BO627" s="88"/>
      <c r="BP627" s="1016" t="s">
        <v>107</v>
      </c>
      <c r="BQ627" s="1009"/>
      <c r="BR627" s="1010"/>
      <c r="BS627" s="112"/>
      <c r="BT627" s="213"/>
      <c r="BU627" s="107">
        <f t="shared" si="502"/>
        <v>0</v>
      </c>
      <c r="BV627" s="108">
        <f t="shared" ref="BV627:BV632" si="511">$F$6</f>
        <v>0</v>
      </c>
      <c r="BW627" s="109">
        <f t="shared" si="503"/>
        <v>0</v>
      </c>
      <c r="BX627" s="112" t="e">
        <f t="shared" si="504"/>
        <v>#VALUE!</v>
      </c>
      <c r="BY627" s="111" t="e">
        <f t="shared" si="505"/>
        <v>#VALUE!</v>
      </c>
      <c r="BZ627" s="986"/>
      <c r="CA627" s="88"/>
      <c r="CB627" s="88"/>
      <c r="CC627" s="89"/>
      <c r="CD627" s="89"/>
      <c r="CE627" s="89"/>
      <c r="CF627" s="89"/>
      <c r="CG627" s="89"/>
      <c r="CH627" s="89"/>
      <c r="CI627" s="89"/>
      <c r="CJ627" s="89"/>
      <c r="CK627" s="89"/>
      <c r="CL627" s="89"/>
      <c r="CM627" s="89"/>
      <c r="CN627" s="89"/>
      <c r="CO627" s="89"/>
      <c r="CP627" s="89"/>
      <c r="CQ627" s="89"/>
      <c r="CR627" s="89"/>
      <c r="CS627" s="89"/>
      <c r="CT627" s="89"/>
    </row>
    <row r="628" spans="1:98" ht="15.75" customHeight="1">
      <c r="A628" s="1087"/>
      <c r="B628" s="1016" t="s">
        <v>108</v>
      </c>
      <c r="C628" s="1009"/>
      <c r="D628" s="1010"/>
      <c r="E628" s="209">
        <f>4+2+3</f>
        <v>9</v>
      </c>
      <c r="F628" s="198">
        <f t="shared" si="497"/>
        <v>1</v>
      </c>
      <c r="G628" s="107">
        <f t="shared" si="448"/>
        <v>9</v>
      </c>
      <c r="H628" s="108">
        <f t="shared" si="449"/>
        <v>1631.731141388163</v>
      </c>
      <c r="I628" s="109">
        <f t="shared" si="450"/>
        <v>14685.580272493467</v>
      </c>
      <c r="J628" s="110">
        <f t="shared" si="451"/>
        <v>16.630769230769232</v>
      </c>
      <c r="K628" s="111">
        <f t="shared" si="452"/>
        <v>883.03674163929259</v>
      </c>
      <c r="L628" s="86"/>
      <c r="M628" s="1016" t="s">
        <v>108</v>
      </c>
      <c r="N628" s="1009"/>
      <c r="O628" s="1010"/>
      <c r="P628" s="112"/>
      <c r="Q628" s="199">
        <f t="shared" si="483"/>
        <v>10</v>
      </c>
      <c r="R628" s="107">
        <f t="shared" si="484"/>
        <v>0</v>
      </c>
      <c r="S628" s="108">
        <f t="shared" si="506"/>
        <v>0</v>
      </c>
      <c r="T628" s="109">
        <f t="shared" si="454"/>
        <v>0</v>
      </c>
      <c r="U628" s="110">
        <f t="shared" si="455"/>
        <v>12.941176470588236</v>
      </c>
      <c r="V628" s="111">
        <f t="shared" si="456"/>
        <v>0</v>
      </c>
      <c r="W628" s="88"/>
      <c r="X628" s="1016" t="s">
        <v>108</v>
      </c>
      <c r="Y628" s="1009"/>
      <c r="Z628" s="1010"/>
      <c r="AA628" s="112"/>
      <c r="AB628" s="213"/>
      <c r="AC628" s="107">
        <f t="shared" si="485"/>
        <v>0</v>
      </c>
      <c r="AD628" s="108">
        <f t="shared" si="507"/>
        <v>0</v>
      </c>
      <c r="AE628" s="109">
        <f t="shared" si="486"/>
        <v>0</v>
      </c>
      <c r="AF628" s="110">
        <f t="shared" si="487"/>
        <v>10.95</v>
      </c>
      <c r="AG628" s="111">
        <f t="shared" si="488"/>
        <v>0</v>
      </c>
      <c r="AH628" s="88"/>
      <c r="AI628" s="1016" t="s">
        <v>108</v>
      </c>
      <c r="AJ628" s="1009"/>
      <c r="AK628" s="1010"/>
      <c r="AL628" s="112"/>
      <c r="AM628" s="213"/>
      <c r="AN628" s="107">
        <f t="shared" si="489"/>
        <v>0</v>
      </c>
      <c r="AO628" s="108">
        <f t="shared" si="508"/>
        <v>0</v>
      </c>
      <c r="AP628" s="109">
        <f t="shared" si="490"/>
        <v>0</v>
      </c>
      <c r="AQ628" s="110">
        <f t="shared" si="491"/>
        <v>12.397727272727273</v>
      </c>
      <c r="AR628" s="111">
        <f t="shared" si="492"/>
        <v>0</v>
      </c>
      <c r="AS628" s="88"/>
      <c r="AT628" s="1016" t="s">
        <v>108</v>
      </c>
      <c r="AU628" s="1009"/>
      <c r="AV628" s="1010"/>
      <c r="AW628" s="112"/>
      <c r="AX628" s="213"/>
      <c r="AY628" s="107">
        <f t="shared" si="493"/>
        <v>0</v>
      </c>
      <c r="AZ628" s="108">
        <f t="shared" si="509"/>
        <v>0</v>
      </c>
      <c r="BA628" s="109">
        <f t="shared" si="494"/>
        <v>0</v>
      </c>
      <c r="BB628" s="110">
        <f t="shared" si="495"/>
        <v>14.887323943661972</v>
      </c>
      <c r="BC628" s="111">
        <f t="shared" si="496"/>
        <v>0</v>
      </c>
      <c r="BD628" s="88"/>
      <c r="BE628" s="1016" t="s">
        <v>108</v>
      </c>
      <c r="BF628" s="1009"/>
      <c r="BG628" s="1010"/>
      <c r="BH628" s="112"/>
      <c r="BI628" s="213"/>
      <c r="BJ628" s="107">
        <f t="shared" si="498"/>
        <v>0</v>
      </c>
      <c r="BK628" s="108">
        <f t="shared" si="510"/>
        <v>0</v>
      </c>
      <c r="BL628" s="109">
        <f t="shared" si="499"/>
        <v>0</v>
      </c>
      <c r="BM628" s="112" t="e">
        <f t="shared" si="500"/>
        <v>#VALUE!</v>
      </c>
      <c r="BN628" s="111" t="e">
        <f t="shared" si="501"/>
        <v>#VALUE!</v>
      </c>
      <c r="BO628" s="88"/>
      <c r="BP628" s="1016" t="s">
        <v>108</v>
      </c>
      <c r="BQ628" s="1009"/>
      <c r="BR628" s="1010"/>
      <c r="BS628" s="112"/>
      <c r="BT628" s="213"/>
      <c r="BU628" s="107">
        <f t="shared" si="502"/>
        <v>0</v>
      </c>
      <c r="BV628" s="108">
        <f t="shared" si="511"/>
        <v>0</v>
      </c>
      <c r="BW628" s="109">
        <f t="shared" si="503"/>
        <v>0</v>
      </c>
      <c r="BX628" s="112" t="e">
        <f t="shared" si="504"/>
        <v>#VALUE!</v>
      </c>
      <c r="BY628" s="111" t="e">
        <f t="shared" si="505"/>
        <v>#VALUE!</v>
      </c>
      <c r="BZ628" s="986"/>
      <c r="CA628" s="88"/>
      <c r="CB628" s="88"/>
      <c r="CC628" s="89"/>
      <c r="CD628" s="89"/>
      <c r="CE628" s="89"/>
      <c r="CF628" s="89"/>
      <c r="CG628" s="89"/>
      <c r="CH628" s="89"/>
      <c r="CI628" s="89"/>
      <c r="CJ628" s="89"/>
      <c r="CK628" s="89"/>
      <c r="CL628" s="89"/>
      <c r="CM628" s="89"/>
      <c r="CN628" s="89"/>
      <c r="CO628" s="89"/>
      <c r="CP628" s="89"/>
      <c r="CQ628" s="89"/>
      <c r="CR628" s="89"/>
      <c r="CS628" s="89"/>
      <c r="CT628" s="89"/>
    </row>
    <row r="629" spans="1:98" ht="15.75" customHeight="1">
      <c r="A629" s="1087"/>
      <c r="B629" s="1016" t="s">
        <v>203</v>
      </c>
      <c r="C629" s="1009"/>
      <c r="D629" s="1010"/>
      <c r="E629" s="209">
        <f>1+6+7+3+13+9</f>
        <v>39</v>
      </c>
      <c r="F629" s="214">
        <f t="shared" si="497"/>
        <v>13</v>
      </c>
      <c r="G629" s="107">
        <f t="shared" si="448"/>
        <v>507</v>
      </c>
      <c r="H629" s="108">
        <f t="shared" si="449"/>
        <v>1631.731141388163</v>
      </c>
      <c r="I629" s="109">
        <f t="shared" si="450"/>
        <v>827287.68868379865</v>
      </c>
      <c r="J629" s="110">
        <f t="shared" si="451"/>
        <v>16.630769230769232</v>
      </c>
      <c r="K629" s="111">
        <f t="shared" si="452"/>
        <v>49744.403112346816</v>
      </c>
      <c r="L629" s="86"/>
      <c r="M629" s="1016" t="s">
        <v>203</v>
      </c>
      <c r="N629" s="1009"/>
      <c r="O629" s="1010"/>
      <c r="P629" s="112"/>
      <c r="Q629" s="107">
        <f t="shared" si="483"/>
        <v>66.966666666666669</v>
      </c>
      <c r="R629" s="107">
        <f t="shared" si="484"/>
        <v>0</v>
      </c>
      <c r="S629" s="108">
        <f t="shared" si="506"/>
        <v>0</v>
      </c>
      <c r="T629" s="109">
        <f t="shared" si="454"/>
        <v>0</v>
      </c>
      <c r="U629" s="110">
        <f t="shared" si="455"/>
        <v>12.941176470588236</v>
      </c>
      <c r="V629" s="111">
        <f t="shared" si="456"/>
        <v>0</v>
      </c>
      <c r="W629" s="88"/>
      <c r="X629" s="1016" t="s">
        <v>203</v>
      </c>
      <c r="Y629" s="1009"/>
      <c r="Z629" s="1010"/>
      <c r="AA629" s="112"/>
      <c r="AB629" s="215">
        <f>'Cél.por tricoma'!$EB$125</f>
        <v>10</v>
      </c>
      <c r="AC629" s="107">
        <f t="shared" si="485"/>
        <v>0</v>
      </c>
      <c r="AD629" s="108">
        <f t="shared" si="507"/>
        <v>0</v>
      </c>
      <c r="AE629" s="109">
        <f t="shared" si="486"/>
        <v>0</v>
      </c>
      <c r="AF629" s="110">
        <f t="shared" si="487"/>
        <v>10.95</v>
      </c>
      <c r="AG629" s="111">
        <f t="shared" si="488"/>
        <v>0</v>
      </c>
      <c r="AH629" s="88"/>
      <c r="AI629" s="1016" t="s">
        <v>203</v>
      </c>
      <c r="AJ629" s="1009"/>
      <c r="AK629" s="1010"/>
      <c r="AL629" s="112"/>
      <c r="AM629" s="215">
        <f>'Cél.por tricoma'!$EB$171</f>
        <v>10</v>
      </c>
      <c r="AN629" s="107">
        <f t="shared" si="489"/>
        <v>0</v>
      </c>
      <c r="AO629" s="108">
        <f t="shared" si="508"/>
        <v>0</v>
      </c>
      <c r="AP629" s="109">
        <f t="shared" si="490"/>
        <v>0</v>
      </c>
      <c r="AQ629" s="110">
        <f t="shared" si="491"/>
        <v>12.397727272727273</v>
      </c>
      <c r="AR629" s="111">
        <f t="shared" si="492"/>
        <v>0</v>
      </c>
      <c r="AS629" s="88"/>
      <c r="AT629" s="1016" t="s">
        <v>203</v>
      </c>
      <c r="AU629" s="1009"/>
      <c r="AV629" s="1010"/>
      <c r="AW629" s="112"/>
      <c r="AX629" s="215">
        <f>'Cél.por tricoma'!$EB$217</f>
        <v>10</v>
      </c>
      <c r="AY629" s="107">
        <f t="shared" si="493"/>
        <v>0</v>
      </c>
      <c r="AZ629" s="108">
        <f t="shared" si="509"/>
        <v>0</v>
      </c>
      <c r="BA629" s="109">
        <f t="shared" si="494"/>
        <v>0</v>
      </c>
      <c r="BB629" s="110">
        <f t="shared" si="495"/>
        <v>14.887323943661972</v>
      </c>
      <c r="BC629" s="111">
        <f t="shared" si="496"/>
        <v>0</v>
      </c>
      <c r="BD629" s="88"/>
      <c r="BE629" s="1016" t="s">
        <v>203</v>
      </c>
      <c r="BF629" s="1009"/>
      <c r="BG629" s="1010"/>
      <c r="BH629" s="112"/>
      <c r="BI629" s="215"/>
      <c r="BJ629" s="107">
        <f t="shared" si="498"/>
        <v>0</v>
      </c>
      <c r="BK629" s="108">
        <f t="shared" si="510"/>
        <v>0</v>
      </c>
      <c r="BL629" s="109">
        <f t="shared" si="499"/>
        <v>0</v>
      </c>
      <c r="BM629" s="112" t="e">
        <f t="shared" si="500"/>
        <v>#VALUE!</v>
      </c>
      <c r="BN629" s="111" t="e">
        <f t="shared" si="501"/>
        <v>#VALUE!</v>
      </c>
      <c r="BO629" s="88"/>
      <c r="BP629" s="1016" t="s">
        <v>203</v>
      </c>
      <c r="BQ629" s="1009"/>
      <c r="BR629" s="1010"/>
      <c r="BS629" s="112"/>
      <c r="BT629" s="215"/>
      <c r="BU629" s="107">
        <f t="shared" si="502"/>
        <v>0</v>
      </c>
      <c r="BV629" s="108">
        <f t="shared" si="511"/>
        <v>0</v>
      </c>
      <c r="BW629" s="109">
        <f t="shared" si="503"/>
        <v>0</v>
      </c>
      <c r="BX629" s="112" t="e">
        <f t="shared" si="504"/>
        <v>#VALUE!</v>
      </c>
      <c r="BY629" s="111" t="e">
        <f t="shared" si="505"/>
        <v>#VALUE!</v>
      </c>
      <c r="BZ629" s="986"/>
      <c r="CA629" s="88"/>
      <c r="CB629" s="88"/>
      <c r="CC629" s="89"/>
      <c r="CD629" s="89"/>
      <c r="CE629" s="89"/>
      <c r="CF629" s="89"/>
      <c r="CG629" s="89"/>
      <c r="CH629" s="89"/>
      <c r="CI629" s="89"/>
      <c r="CJ629" s="89"/>
      <c r="CK629" s="89"/>
      <c r="CL629" s="89"/>
      <c r="CM629" s="89"/>
      <c r="CN629" s="89"/>
      <c r="CO629" s="89"/>
      <c r="CP629" s="89"/>
      <c r="CQ629" s="89"/>
      <c r="CR629" s="89"/>
      <c r="CS629" s="89"/>
      <c r="CT629" s="89"/>
    </row>
    <row r="630" spans="1:98" ht="15.75" customHeight="1">
      <c r="A630" s="1087"/>
      <c r="B630" s="1016" t="s">
        <v>204</v>
      </c>
      <c r="C630" s="1009"/>
      <c r="D630" s="1010"/>
      <c r="E630" s="209">
        <f>55+51+46</f>
        <v>152</v>
      </c>
      <c r="F630" s="107">
        <f t="shared" si="497"/>
        <v>65.933333333333337</v>
      </c>
      <c r="G630" s="107">
        <f t="shared" si="448"/>
        <v>10021.866666666667</v>
      </c>
      <c r="H630" s="108">
        <f t="shared" si="449"/>
        <v>1631.731141388163</v>
      </c>
      <c r="I630" s="109">
        <f t="shared" si="450"/>
        <v>16352991.934839984</v>
      </c>
      <c r="J630" s="110">
        <f t="shared" si="451"/>
        <v>16.630769230769232</v>
      </c>
      <c r="K630" s="111">
        <f t="shared" si="452"/>
        <v>983297.38738630794</v>
      </c>
      <c r="L630" s="86"/>
      <c r="M630" s="1016" t="s">
        <v>204</v>
      </c>
      <c r="N630" s="1009"/>
      <c r="O630" s="1010"/>
      <c r="P630" s="112"/>
      <c r="Q630" s="107">
        <f t="shared" si="483"/>
        <v>12.066666666666666</v>
      </c>
      <c r="R630" s="107">
        <f t="shared" si="484"/>
        <v>0</v>
      </c>
      <c r="S630" s="108">
        <f t="shared" si="506"/>
        <v>0</v>
      </c>
      <c r="T630" s="109">
        <f t="shared" si="454"/>
        <v>0</v>
      </c>
      <c r="U630" s="110">
        <f t="shared" si="455"/>
        <v>12.941176470588236</v>
      </c>
      <c r="V630" s="111">
        <f t="shared" si="456"/>
        <v>0</v>
      </c>
      <c r="W630" s="88"/>
      <c r="X630" s="1016" t="s">
        <v>204</v>
      </c>
      <c r="Y630" s="1009"/>
      <c r="Z630" s="1010"/>
      <c r="AA630" s="112"/>
      <c r="AB630" s="210">
        <f>'Cél.por tricoma'!$EB$126</f>
        <v>56.3</v>
      </c>
      <c r="AC630" s="107">
        <f t="shared" si="485"/>
        <v>0</v>
      </c>
      <c r="AD630" s="108">
        <f t="shared" si="507"/>
        <v>0</v>
      </c>
      <c r="AE630" s="109">
        <f t="shared" si="486"/>
        <v>0</v>
      </c>
      <c r="AF630" s="110">
        <f t="shared" si="487"/>
        <v>10.95</v>
      </c>
      <c r="AG630" s="111">
        <f t="shared" si="488"/>
        <v>0</v>
      </c>
      <c r="AH630" s="88"/>
      <c r="AI630" s="1016" t="s">
        <v>204</v>
      </c>
      <c r="AJ630" s="1009"/>
      <c r="AK630" s="1010"/>
      <c r="AL630" s="112"/>
      <c r="AM630" s="210">
        <f>'Cél.por tricoma'!$EB$172</f>
        <v>52.9</v>
      </c>
      <c r="AN630" s="107">
        <f t="shared" si="489"/>
        <v>0</v>
      </c>
      <c r="AO630" s="108">
        <f t="shared" si="508"/>
        <v>0</v>
      </c>
      <c r="AP630" s="109">
        <f t="shared" si="490"/>
        <v>0</v>
      </c>
      <c r="AQ630" s="110">
        <f t="shared" si="491"/>
        <v>12.397727272727273</v>
      </c>
      <c r="AR630" s="111">
        <f t="shared" si="492"/>
        <v>0</v>
      </c>
      <c r="AS630" s="88"/>
      <c r="AT630" s="1016" t="s">
        <v>204</v>
      </c>
      <c r="AU630" s="1009"/>
      <c r="AV630" s="1010"/>
      <c r="AW630" s="112"/>
      <c r="AX630" s="210">
        <f>'Cél.por tricoma'!$EB$218</f>
        <v>52.56666666666667</v>
      </c>
      <c r="AY630" s="107">
        <f t="shared" si="493"/>
        <v>0</v>
      </c>
      <c r="AZ630" s="108">
        <f t="shared" si="509"/>
        <v>0</v>
      </c>
      <c r="BA630" s="109">
        <f t="shared" si="494"/>
        <v>0</v>
      </c>
      <c r="BB630" s="110">
        <f t="shared" si="495"/>
        <v>14.887323943661972</v>
      </c>
      <c r="BC630" s="111">
        <f t="shared" si="496"/>
        <v>0</v>
      </c>
      <c r="BD630" s="88"/>
      <c r="BE630" s="1016" t="s">
        <v>204</v>
      </c>
      <c r="BF630" s="1009"/>
      <c r="BG630" s="1010"/>
      <c r="BH630" s="112"/>
      <c r="BI630" s="210"/>
      <c r="BJ630" s="107">
        <f t="shared" si="498"/>
        <v>0</v>
      </c>
      <c r="BK630" s="108">
        <f t="shared" si="510"/>
        <v>0</v>
      </c>
      <c r="BL630" s="109">
        <f t="shared" si="499"/>
        <v>0</v>
      </c>
      <c r="BM630" s="112" t="e">
        <f t="shared" si="500"/>
        <v>#VALUE!</v>
      </c>
      <c r="BN630" s="111" t="e">
        <f t="shared" si="501"/>
        <v>#VALUE!</v>
      </c>
      <c r="BO630" s="88"/>
      <c r="BP630" s="1016" t="s">
        <v>204</v>
      </c>
      <c r="BQ630" s="1009"/>
      <c r="BR630" s="1010"/>
      <c r="BS630" s="112"/>
      <c r="BT630" s="210"/>
      <c r="BU630" s="107">
        <f t="shared" si="502"/>
        <v>0</v>
      </c>
      <c r="BV630" s="108">
        <f t="shared" si="511"/>
        <v>0</v>
      </c>
      <c r="BW630" s="109">
        <f t="shared" si="503"/>
        <v>0</v>
      </c>
      <c r="BX630" s="112" t="e">
        <f t="shared" si="504"/>
        <v>#VALUE!</v>
      </c>
      <c r="BY630" s="111" t="e">
        <f t="shared" si="505"/>
        <v>#VALUE!</v>
      </c>
      <c r="BZ630" s="986"/>
      <c r="CA630" s="88"/>
      <c r="CB630" s="88"/>
      <c r="CC630" s="89"/>
      <c r="CD630" s="89"/>
      <c r="CE630" s="89"/>
      <c r="CF630" s="89"/>
      <c r="CG630" s="89"/>
      <c r="CH630" s="89"/>
      <c r="CI630" s="89"/>
      <c r="CJ630" s="89"/>
      <c r="CK630" s="89"/>
      <c r="CL630" s="89"/>
      <c r="CM630" s="89"/>
      <c r="CN630" s="89"/>
      <c r="CO630" s="89"/>
      <c r="CP630" s="89"/>
      <c r="CQ630" s="89"/>
      <c r="CR630" s="89"/>
      <c r="CS630" s="89"/>
      <c r="CT630" s="89"/>
    </row>
    <row r="631" spans="1:98" ht="15.75" customHeight="1">
      <c r="A631" s="1087"/>
      <c r="B631" s="1016" t="s">
        <v>262</v>
      </c>
      <c r="C631" s="1009"/>
      <c r="D631" s="1010"/>
      <c r="E631" s="209">
        <f>12+7+10+32+34</f>
        <v>95</v>
      </c>
      <c r="F631" s="107">
        <f t="shared" si="497"/>
        <v>15.266666666666667</v>
      </c>
      <c r="G631" s="107">
        <f t="shared" si="448"/>
        <v>1450.3333333333335</v>
      </c>
      <c r="H631" s="108">
        <f t="shared" si="449"/>
        <v>1631.731141388163</v>
      </c>
      <c r="I631" s="109">
        <f t="shared" si="450"/>
        <v>2366554.0653932993</v>
      </c>
      <c r="J631" s="110">
        <f t="shared" si="451"/>
        <v>16.630769230769232</v>
      </c>
      <c r="K631" s="111">
        <f t="shared" si="452"/>
        <v>142299.73566194676</v>
      </c>
      <c r="L631" s="86"/>
      <c r="M631" s="1016" t="s">
        <v>262</v>
      </c>
      <c r="N631" s="1009"/>
      <c r="O631" s="1010"/>
      <c r="P631" s="112"/>
      <c r="Q631" s="107">
        <f t="shared" si="483"/>
        <v>3.2272727272727271</v>
      </c>
      <c r="R631" s="107">
        <f t="shared" si="484"/>
        <v>0</v>
      </c>
      <c r="S631" s="108">
        <f t="shared" si="506"/>
        <v>0</v>
      </c>
      <c r="T631" s="109">
        <f t="shared" si="454"/>
        <v>0</v>
      </c>
      <c r="U631" s="110">
        <f t="shared" si="455"/>
        <v>12.941176470588236</v>
      </c>
      <c r="V631" s="111">
        <f t="shared" si="456"/>
        <v>0</v>
      </c>
      <c r="W631" s="88"/>
      <c r="X631" s="1016" t="s">
        <v>262</v>
      </c>
      <c r="Y631" s="1009"/>
      <c r="Z631" s="1010"/>
      <c r="AA631" s="112"/>
      <c r="AB631" s="210">
        <f>'Cél.por tricoma'!$EB$127</f>
        <v>10.5</v>
      </c>
      <c r="AC631" s="107">
        <f t="shared" si="485"/>
        <v>0</v>
      </c>
      <c r="AD631" s="108">
        <f t="shared" si="507"/>
        <v>0</v>
      </c>
      <c r="AE631" s="109">
        <f t="shared" si="486"/>
        <v>0</v>
      </c>
      <c r="AF631" s="110">
        <f t="shared" si="487"/>
        <v>10.95</v>
      </c>
      <c r="AG631" s="111">
        <f t="shared" si="488"/>
        <v>0</v>
      </c>
      <c r="AH631" s="88"/>
      <c r="AI631" s="1016" t="s">
        <v>262</v>
      </c>
      <c r="AJ631" s="1009"/>
      <c r="AK631" s="1010"/>
      <c r="AL631" s="112"/>
      <c r="AM631" s="210">
        <f>'Cél.por tricoma'!$EB$173</f>
        <v>8.8000000000000007</v>
      </c>
      <c r="AN631" s="107">
        <f t="shared" si="489"/>
        <v>0</v>
      </c>
      <c r="AO631" s="108">
        <f t="shared" si="508"/>
        <v>0</v>
      </c>
      <c r="AP631" s="109">
        <f t="shared" si="490"/>
        <v>0</v>
      </c>
      <c r="AQ631" s="110">
        <f t="shared" si="491"/>
        <v>12.397727272727273</v>
      </c>
      <c r="AR631" s="111">
        <f t="shared" si="492"/>
        <v>0</v>
      </c>
      <c r="AS631" s="88"/>
      <c r="AT631" s="1016" t="s">
        <v>262</v>
      </c>
      <c r="AU631" s="1009"/>
      <c r="AV631" s="1010"/>
      <c r="AW631" s="112"/>
      <c r="AX631" s="210">
        <f>'Cél.por tricoma'!$EB$219</f>
        <v>12.4</v>
      </c>
      <c r="AY631" s="107">
        <f t="shared" si="493"/>
        <v>0</v>
      </c>
      <c r="AZ631" s="108">
        <f t="shared" si="509"/>
        <v>0</v>
      </c>
      <c r="BA631" s="109">
        <f t="shared" si="494"/>
        <v>0</v>
      </c>
      <c r="BB631" s="110">
        <f t="shared" si="495"/>
        <v>14.887323943661972</v>
      </c>
      <c r="BC631" s="111">
        <f t="shared" si="496"/>
        <v>0</v>
      </c>
      <c r="BD631" s="88"/>
      <c r="BE631" s="1016" t="s">
        <v>262</v>
      </c>
      <c r="BF631" s="1009"/>
      <c r="BG631" s="1010"/>
      <c r="BH631" s="112"/>
      <c r="BI631" s="210"/>
      <c r="BJ631" s="107">
        <f t="shared" si="498"/>
        <v>0</v>
      </c>
      <c r="BK631" s="108">
        <f t="shared" si="510"/>
        <v>0</v>
      </c>
      <c r="BL631" s="109">
        <f t="shared" si="499"/>
        <v>0</v>
      </c>
      <c r="BM631" s="112" t="e">
        <f t="shared" si="500"/>
        <v>#VALUE!</v>
      </c>
      <c r="BN631" s="111" t="e">
        <f t="shared" si="501"/>
        <v>#VALUE!</v>
      </c>
      <c r="BO631" s="88"/>
      <c r="BP631" s="1016" t="s">
        <v>262</v>
      </c>
      <c r="BQ631" s="1009"/>
      <c r="BR631" s="1010"/>
      <c r="BS631" s="112"/>
      <c r="BT631" s="210"/>
      <c r="BU631" s="107">
        <f t="shared" si="502"/>
        <v>0</v>
      </c>
      <c r="BV631" s="108">
        <f t="shared" si="511"/>
        <v>0</v>
      </c>
      <c r="BW631" s="109">
        <f t="shared" si="503"/>
        <v>0</v>
      </c>
      <c r="BX631" s="112" t="e">
        <f t="shared" si="504"/>
        <v>#VALUE!</v>
      </c>
      <c r="BY631" s="111" t="e">
        <f t="shared" si="505"/>
        <v>#VALUE!</v>
      </c>
      <c r="BZ631" s="986"/>
      <c r="CA631" s="88"/>
      <c r="CB631" s="88"/>
      <c r="CC631" s="89"/>
      <c r="CD631" s="89"/>
      <c r="CE631" s="89"/>
      <c r="CF631" s="89"/>
      <c r="CG631" s="89"/>
      <c r="CH631" s="89"/>
      <c r="CI631" s="89"/>
      <c r="CJ631" s="89"/>
      <c r="CK631" s="89"/>
      <c r="CL631" s="89"/>
      <c r="CM631" s="89"/>
      <c r="CN631" s="89"/>
      <c r="CO631" s="89"/>
      <c r="CP631" s="89"/>
      <c r="CQ631" s="89"/>
      <c r="CR631" s="89"/>
      <c r="CS631" s="89"/>
      <c r="CT631" s="89"/>
    </row>
    <row r="632" spans="1:98" ht="15.75" customHeight="1">
      <c r="A632" s="1087"/>
      <c r="B632" s="1016" t="s">
        <v>263</v>
      </c>
      <c r="C632" s="1009"/>
      <c r="D632" s="1010"/>
      <c r="E632" s="209">
        <v>1</v>
      </c>
      <c r="F632" s="107">
        <f t="shared" si="497"/>
        <v>2.2666666666666666</v>
      </c>
      <c r="G632" s="107">
        <f t="shared" si="448"/>
        <v>2.2666666666666666</v>
      </c>
      <c r="H632" s="108">
        <f t="shared" si="449"/>
        <v>1631.731141388163</v>
      </c>
      <c r="I632" s="109">
        <f t="shared" si="450"/>
        <v>3698.5905871465029</v>
      </c>
      <c r="J632" s="110">
        <f t="shared" si="451"/>
        <v>16.630769230769232</v>
      </c>
      <c r="K632" s="111">
        <f t="shared" si="452"/>
        <v>222.39443863508109</v>
      </c>
      <c r="L632" s="86"/>
      <c r="M632" s="1016" t="s">
        <v>263</v>
      </c>
      <c r="N632" s="1009"/>
      <c r="O632" s="1010"/>
      <c r="P632" s="112"/>
      <c r="Q632" s="198">
        <f t="shared" si="483"/>
        <v>1</v>
      </c>
      <c r="R632" s="107">
        <f t="shared" si="484"/>
        <v>0</v>
      </c>
      <c r="S632" s="108">
        <f t="shared" si="506"/>
        <v>0</v>
      </c>
      <c r="T632" s="109">
        <f t="shared" si="454"/>
        <v>0</v>
      </c>
      <c r="U632" s="110">
        <f t="shared" si="455"/>
        <v>12.941176470588236</v>
      </c>
      <c r="V632" s="111">
        <f t="shared" si="456"/>
        <v>0</v>
      </c>
      <c r="W632" s="88"/>
      <c r="X632" s="1016" t="s">
        <v>263</v>
      </c>
      <c r="Y632" s="1009"/>
      <c r="Z632" s="1010"/>
      <c r="AA632" s="112"/>
      <c r="AB632" s="210">
        <f>'Cél.por tricoma'!$EB$128</f>
        <v>3</v>
      </c>
      <c r="AC632" s="107">
        <f t="shared" si="485"/>
        <v>0</v>
      </c>
      <c r="AD632" s="108">
        <f t="shared" si="507"/>
        <v>0</v>
      </c>
      <c r="AE632" s="109">
        <f t="shared" si="486"/>
        <v>0</v>
      </c>
      <c r="AF632" s="110">
        <f t="shared" si="487"/>
        <v>10.95</v>
      </c>
      <c r="AG632" s="111">
        <f t="shared" si="488"/>
        <v>0</v>
      </c>
      <c r="AH632" s="88"/>
      <c r="AI632" s="1016" t="s">
        <v>263</v>
      </c>
      <c r="AJ632" s="1009"/>
      <c r="AK632" s="1010"/>
      <c r="AL632" s="112"/>
      <c r="AM632" s="210">
        <f>'Cél.por tricoma'!$EB$174</f>
        <v>3</v>
      </c>
      <c r="AN632" s="107">
        <f t="shared" si="489"/>
        <v>0</v>
      </c>
      <c r="AO632" s="108">
        <f t="shared" si="508"/>
        <v>0</v>
      </c>
      <c r="AP632" s="109">
        <f t="shared" si="490"/>
        <v>0</v>
      </c>
      <c r="AQ632" s="110">
        <f t="shared" si="491"/>
        <v>12.397727272727273</v>
      </c>
      <c r="AR632" s="111">
        <f t="shared" si="492"/>
        <v>0</v>
      </c>
      <c r="AS632" s="88"/>
      <c r="AT632" s="1016" t="s">
        <v>263</v>
      </c>
      <c r="AU632" s="1009"/>
      <c r="AV632" s="1010"/>
      <c r="AW632" s="112"/>
      <c r="AX632" s="210">
        <f>'Cél.por tricoma'!$EB$220</f>
        <v>3.0666666666666669</v>
      </c>
      <c r="AY632" s="107">
        <f t="shared" si="493"/>
        <v>0</v>
      </c>
      <c r="AZ632" s="108">
        <f t="shared" si="509"/>
        <v>0</v>
      </c>
      <c r="BA632" s="109">
        <f t="shared" si="494"/>
        <v>0</v>
      </c>
      <c r="BB632" s="110">
        <f t="shared" si="495"/>
        <v>14.887323943661972</v>
      </c>
      <c r="BC632" s="111">
        <f t="shared" si="496"/>
        <v>0</v>
      </c>
      <c r="BD632" s="88"/>
      <c r="BE632" s="1016" t="s">
        <v>263</v>
      </c>
      <c r="BF632" s="1009"/>
      <c r="BG632" s="1010"/>
      <c r="BH632" s="112"/>
      <c r="BI632" s="210"/>
      <c r="BJ632" s="107">
        <f t="shared" si="498"/>
        <v>0</v>
      </c>
      <c r="BK632" s="108">
        <f t="shared" si="510"/>
        <v>0</v>
      </c>
      <c r="BL632" s="109">
        <f t="shared" si="499"/>
        <v>0</v>
      </c>
      <c r="BM632" s="112" t="e">
        <f t="shared" si="500"/>
        <v>#VALUE!</v>
      </c>
      <c r="BN632" s="111" t="e">
        <f t="shared" si="501"/>
        <v>#VALUE!</v>
      </c>
      <c r="BO632" s="88"/>
      <c r="BP632" s="1016" t="s">
        <v>263</v>
      </c>
      <c r="BQ632" s="1009"/>
      <c r="BR632" s="1010"/>
      <c r="BS632" s="112"/>
      <c r="BT632" s="210"/>
      <c r="BU632" s="107">
        <f t="shared" si="502"/>
        <v>0</v>
      </c>
      <c r="BV632" s="108">
        <f t="shared" si="511"/>
        <v>0</v>
      </c>
      <c r="BW632" s="109">
        <f t="shared" si="503"/>
        <v>0</v>
      </c>
      <c r="BX632" s="112" t="e">
        <f t="shared" si="504"/>
        <v>#VALUE!</v>
      </c>
      <c r="BY632" s="111" t="e">
        <f t="shared" si="505"/>
        <v>#VALUE!</v>
      </c>
      <c r="BZ632" s="986"/>
      <c r="CA632" s="88"/>
      <c r="CB632" s="88"/>
      <c r="CC632" s="89"/>
      <c r="CD632" s="89"/>
      <c r="CE632" s="89"/>
      <c r="CF632" s="89"/>
      <c r="CG632" s="89"/>
      <c r="CH632" s="89"/>
      <c r="CI632" s="89"/>
      <c r="CJ632" s="89"/>
      <c r="CK632" s="89"/>
      <c r="CL632" s="89"/>
      <c r="CM632" s="89"/>
      <c r="CN632" s="89"/>
      <c r="CO632" s="89"/>
      <c r="CP632" s="89"/>
      <c r="CQ632" s="89"/>
      <c r="CR632" s="89"/>
      <c r="CS632" s="89"/>
      <c r="CT632" s="89"/>
    </row>
    <row r="633" spans="1:98" ht="15.75" customHeight="1">
      <c r="A633" s="1087"/>
      <c r="B633" s="1015" t="s">
        <v>122</v>
      </c>
      <c r="C633" s="1009"/>
      <c r="D633" s="1010"/>
      <c r="E633" s="209">
        <v>0</v>
      </c>
      <c r="F633" s="198">
        <f t="shared" si="497"/>
        <v>1</v>
      </c>
      <c r="G633" s="107">
        <f t="shared" si="448"/>
        <v>0</v>
      </c>
      <c r="H633" s="108">
        <f t="shared" si="449"/>
        <v>1631.731141388163</v>
      </c>
      <c r="I633" s="109">
        <f t="shared" si="450"/>
        <v>0</v>
      </c>
      <c r="J633" s="110">
        <f t="shared" si="451"/>
        <v>16.630769230769232</v>
      </c>
      <c r="K633" s="111">
        <f t="shared" si="452"/>
        <v>0</v>
      </c>
      <c r="L633" s="86"/>
      <c r="M633" s="1015" t="s">
        <v>122</v>
      </c>
      <c r="N633" s="1009"/>
      <c r="O633" s="1010"/>
      <c r="P633" s="112"/>
      <c r="Q633" s="198">
        <f t="shared" si="483"/>
        <v>1</v>
      </c>
      <c r="R633" s="107">
        <f t="shared" si="484"/>
        <v>0</v>
      </c>
      <c r="S633" s="108"/>
      <c r="T633" s="109">
        <f t="shared" si="454"/>
        <v>0</v>
      </c>
      <c r="U633" s="110">
        <f t="shared" si="455"/>
        <v>12.941176470588236</v>
      </c>
      <c r="V633" s="111">
        <f t="shared" si="456"/>
        <v>0</v>
      </c>
      <c r="W633" s="88"/>
      <c r="X633" s="1015" t="s">
        <v>122</v>
      </c>
      <c r="Y633" s="1009"/>
      <c r="Z633" s="1010"/>
      <c r="AA633" s="112"/>
      <c r="AB633" s="213"/>
      <c r="AC633" s="107">
        <f t="shared" si="485"/>
        <v>0</v>
      </c>
      <c r="AD633" s="108"/>
      <c r="AE633" s="109">
        <f t="shared" si="486"/>
        <v>0</v>
      </c>
      <c r="AF633" s="110">
        <f t="shared" si="487"/>
        <v>10.95</v>
      </c>
      <c r="AG633" s="111">
        <f t="shared" si="488"/>
        <v>0</v>
      </c>
      <c r="AH633" s="88"/>
      <c r="AI633" s="1015" t="s">
        <v>122</v>
      </c>
      <c r="AJ633" s="1009"/>
      <c r="AK633" s="1010"/>
      <c r="AL633" s="112"/>
      <c r="AM633" s="213"/>
      <c r="AN633" s="107">
        <f t="shared" si="489"/>
        <v>0</v>
      </c>
      <c r="AO633" s="108"/>
      <c r="AP633" s="109">
        <f t="shared" si="490"/>
        <v>0</v>
      </c>
      <c r="AQ633" s="110">
        <f t="shared" si="491"/>
        <v>12.397727272727273</v>
      </c>
      <c r="AR633" s="111">
        <f t="shared" si="492"/>
        <v>0</v>
      </c>
      <c r="AS633" s="88"/>
      <c r="AT633" s="1015" t="s">
        <v>122</v>
      </c>
      <c r="AU633" s="1009"/>
      <c r="AV633" s="1010"/>
      <c r="AW633" s="112"/>
      <c r="AX633" s="213"/>
      <c r="AY633" s="107">
        <f t="shared" si="493"/>
        <v>0</v>
      </c>
      <c r="AZ633" s="108"/>
      <c r="BA633" s="109">
        <f t="shared" si="494"/>
        <v>0</v>
      </c>
      <c r="BB633" s="110">
        <f t="shared" si="495"/>
        <v>14.887323943661972</v>
      </c>
      <c r="BC633" s="111">
        <f t="shared" si="496"/>
        <v>0</v>
      </c>
      <c r="BD633" s="88"/>
      <c r="BE633" s="1015" t="s">
        <v>122</v>
      </c>
      <c r="BF633" s="1009"/>
      <c r="BG633" s="1010"/>
      <c r="BH633" s="112"/>
      <c r="BI633" s="213"/>
      <c r="BJ633" s="107">
        <f t="shared" si="498"/>
        <v>0</v>
      </c>
      <c r="BK633" s="108"/>
      <c r="BL633" s="109">
        <f t="shared" si="499"/>
        <v>0</v>
      </c>
      <c r="BM633" s="112" t="e">
        <f t="shared" si="500"/>
        <v>#VALUE!</v>
      </c>
      <c r="BN633" s="111" t="e">
        <f t="shared" si="501"/>
        <v>#VALUE!</v>
      </c>
      <c r="BO633" s="88"/>
      <c r="BP633" s="1015" t="s">
        <v>122</v>
      </c>
      <c r="BQ633" s="1009"/>
      <c r="BR633" s="1010"/>
      <c r="BS633" s="112"/>
      <c r="BT633" s="213"/>
      <c r="BU633" s="107">
        <f t="shared" si="502"/>
        <v>0</v>
      </c>
      <c r="BV633" s="108"/>
      <c r="BW633" s="109">
        <f t="shared" si="503"/>
        <v>0</v>
      </c>
      <c r="BX633" s="112" t="e">
        <f t="shared" si="504"/>
        <v>#VALUE!</v>
      </c>
      <c r="BY633" s="111" t="e">
        <f t="shared" si="505"/>
        <v>#VALUE!</v>
      </c>
      <c r="BZ633" s="986"/>
      <c r="CA633" s="88"/>
      <c r="CB633" s="88"/>
      <c r="CC633" s="89"/>
      <c r="CD633" s="89"/>
      <c r="CE633" s="89"/>
      <c r="CF633" s="89"/>
      <c r="CG633" s="89"/>
      <c r="CH633" s="89"/>
      <c r="CI633" s="89"/>
      <c r="CJ633" s="89"/>
      <c r="CK633" s="89"/>
      <c r="CL633" s="89"/>
      <c r="CM633" s="89"/>
      <c r="CN633" s="89"/>
      <c r="CO633" s="89"/>
      <c r="CP633" s="89"/>
      <c r="CQ633" s="89"/>
      <c r="CR633" s="89"/>
      <c r="CS633" s="89"/>
      <c r="CT633" s="89"/>
    </row>
    <row r="634" spans="1:98" ht="15.75" customHeight="1">
      <c r="A634" s="1087"/>
      <c r="B634" s="1015" t="s">
        <v>120</v>
      </c>
      <c r="C634" s="1009"/>
      <c r="D634" s="1010"/>
      <c r="E634" s="209">
        <v>1</v>
      </c>
      <c r="F634" s="198">
        <f t="shared" si="497"/>
        <v>1</v>
      </c>
      <c r="G634" s="107">
        <f t="shared" si="448"/>
        <v>1</v>
      </c>
      <c r="H634" s="108">
        <f t="shared" si="449"/>
        <v>1631.731141388163</v>
      </c>
      <c r="I634" s="109">
        <f t="shared" si="450"/>
        <v>1631.731141388163</v>
      </c>
      <c r="J634" s="110">
        <f t="shared" si="451"/>
        <v>16.630769230769232</v>
      </c>
      <c r="K634" s="111">
        <f t="shared" si="452"/>
        <v>98.115193515476946</v>
      </c>
      <c r="L634" s="86"/>
      <c r="M634" s="1015" t="s">
        <v>120</v>
      </c>
      <c r="N634" s="1009"/>
      <c r="O634" s="1010"/>
      <c r="P634" s="112"/>
      <c r="Q634" s="198">
        <f t="shared" si="483"/>
        <v>1</v>
      </c>
      <c r="R634" s="107">
        <f t="shared" si="484"/>
        <v>0</v>
      </c>
      <c r="S634" s="108"/>
      <c r="T634" s="109">
        <f t="shared" si="454"/>
        <v>0</v>
      </c>
      <c r="U634" s="110">
        <f t="shared" si="455"/>
        <v>12.941176470588236</v>
      </c>
      <c r="V634" s="111">
        <f t="shared" si="456"/>
        <v>0</v>
      </c>
      <c r="W634" s="88"/>
      <c r="X634" s="1015" t="s">
        <v>120</v>
      </c>
      <c r="Y634" s="1009"/>
      <c r="Z634" s="1010"/>
      <c r="AA634" s="112"/>
      <c r="AB634" s="213"/>
      <c r="AC634" s="107">
        <f t="shared" si="485"/>
        <v>0</v>
      </c>
      <c r="AD634" s="108"/>
      <c r="AE634" s="109">
        <f t="shared" si="486"/>
        <v>0</v>
      </c>
      <c r="AF634" s="110">
        <f t="shared" si="487"/>
        <v>10.95</v>
      </c>
      <c r="AG634" s="111">
        <f t="shared" si="488"/>
        <v>0</v>
      </c>
      <c r="AH634" s="88"/>
      <c r="AI634" s="1015" t="s">
        <v>120</v>
      </c>
      <c r="AJ634" s="1009"/>
      <c r="AK634" s="1010"/>
      <c r="AL634" s="112"/>
      <c r="AM634" s="213"/>
      <c r="AN634" s="107">
        <f t="shared" si="489"/>
        <v>0</v>
      </c>
      <c r="AO634" s="108"/>
      <c r="AP634" s="109">
        <f t="shared" si="490"/>
        <v>0</v>
      </c>
      <c r="AQ634" s="110">
        <f t="shared" si="491"/>
        <v>12.397727272727273</v>
      </c>
      <c r="AR634" s="111">
        <f t="shared" si="492"/>
        <v>0</v>
      </c>
      <c r="AS634" s="88"/>
      <c r="AT634" s="1015" t="s">
        <v>120</v>
      </c>
      <c r="AU634" s="1009"/>
      <c r="AV634" s="1010"/>
      <c r="AW634" s="112"/>
      <c r="AX634" s="213"/>
      <c r="AY634" s="107">
        <f t="shared" si="493"/>
        <v>0</v>
      </c>
      <c r="AZ634" s="108"/>
      <c r="BA634" s="109">
        <f t="shared" si="494"/>
        <v>0</v>
      </c>
      <c r="BB634" s="110">
        <f t="shared" si="495"/>
        <v>14.887323943661972</v>
      </c>
      <c r="BC634" s="111">
        <f t="shared" si="496"/>
        <v>0</v>
      </c>
      <c r="BD634" s="88"/>
      <c r="BE634" s="1015" t="s">
        <v>120</v>
      </c>
      <c r="BF634" s="1009"/>
      <c r="BG634" s="1010"/>
      <c r="BH634" s="112"/>
      <c r="BI634" s="213"/>
      <c r="BJ634" s="107">
        <f t="shared" si="498"/>
        <v>0</v>
      </c>
      <c r="BK634" s="108"/>
      <c r="BL634" s="109">
        <f t="shared" si="499"/>
        <v>0</v>
      </c>
      <c r="BM634" s="112" t="e">
        <f t="shared" si="500"/>
        <v>#VALUE!</v>
      </c>
      <c r="BN634" s="111" t="e">
        <f t="shared" si="501"/>
        <v>#VALUE!</v>
      </c>
      <c r="BO634" s="88"/>
      <c r="BP634" s="1015" t="s">
        <v>120</v>
      </c>
      <c r="BQ634" s="1009"/>
      <c r="BR634" s="1010"/>
      <c r="BS634" s="112"/>
      <c r="BT634" s="213"/>
      <c r="BU634" s="107">
        <f t="shared" si="502"/>
        <v>0</v>
      </c>
      <c r="BV634" s="108"/>
      <c r="BW634" s="109">
        <f t="shared" si="503"/>
        <v>0</v>
      </c>
      <c r="BX634" s="112" t="e">
        <f t="shared" si="504"/>
        <v>#VALUE!</v>
      </c>
      <c r="BY634" s="111" t="e">
        <f t="shared" si="505"/>
        <v>#VALUE!</v>
      </c>
      <c r="BZ634" s="986"/>
      <c r="CA634" s="88"/>
      <c r="CB634" s="88"/>
      <c r="CC634" s="89"/>
      <c r="CD634" s="89"/>
      <c r="CE634" s="89"/>
      <c r="CF634" s="89"/>
      <c r="CG634" s="89"/>
      <c r="CH634" s="89"/>
      <c r="CI634" s="89"/>
      <c r="CJ634" s="89"/>
      <c r="CK634" s="89"/>
      <c r="CL634" s="89"/>
      <c r="CM634" s="89"/>
      <c r="CN634" s="89"/>
      <c r="CO634" s="89"/>
      <c r="CP634" s="89"/>
      <c r="CQ634" s="89"/>
      <c r="CR634" s="89"/>
      <c r="CS634" s="89"/>
      <c r="CT634" s="89"/>
    </row>
    <row r="635" spans="1:98" ht="15.75" customHeight="1">
      <c r="A635" s="1087"/>
      <c r="B635" s="1015" t="s">
        <v>123</v>
      </c>
      <c r="C635" s="1009"/>
      <c r="D635" s="1010"/>
      <c r="E635" s="209">
        <v>1</v>
      </c>
      <c r="F635" s="198">
        <f t="shared" si="497"/>
        <v>1</v>
      </c>
      <c r="G635" s="107">
        <f t="shared" si="448"/>
        <v>1</v>
      </c>
      <c r="H635" s="108">
        <f t="shared" si="449"/>
        <v>1631.731141388163</v>
      </c>
      <c r="I635" s="109">
        <f t="shared" si="450"/>
        <v>1631.731141388163</v>
      </c>
      <c r="J635" s="110">
        <f t="shared" si="451"/>
        <v>16.630769230769232</v>
      </c>
      <c r="K635" s="111">
        <f t="shared" si="452"/>
        <v>98.115193515476946</v>
      </c>
      <c r="L635" s="86"/>
      <c r="M635" s="1015" t="s">
        <v>123</v>
      </c>
      <c r="N635" s="1009"/>
      <c r="O635" s="1010"/>
      <c r="P635" s="112"/>
      <c r="Q635" s="199">
        <f t="shared" si="483"/>
        <v>7</v>
      </c>
      <c r="R635" s="107">
        <f t="shared" si="484"/>
        <v>0</v>
      </c>
      <c r="S635" s="108"/>
      <c r="T635" s="109">
        <f t="shared" si="454"/>
        <v>0</v>
      </c>
      <c r="U635" s="110">
        <f t="shared" si="455"/>
        <v>12.941176470588236</v>
      </c>
      <c r="V635" s="111">
        <f t="shared" si="456"/>
        <v>0</v>
      </c>
      <c r="W635" s="88"/>
      <c r="X635" s="1015" t="s">
        <v>123</v>
      </c>
      <c r="Y635" s="1009"/>
      <c r="Z635" s="1010"/>
      <c r="AA635" s="112"/>
      <c r="AB635" s="213"/>
      <c r="AC635" s="107">
        <f t="shared" si="485"/>
        <v>0</v>
      </c>
      <c r="AD635" s="108"/>
      <c r="AE635" s="109">
        <f t="shared" si="486"/>
        <v>0</v>
      </c>
      <c r="AF635" s="110">
        <f t="shared" si="487"/>
        <v>10.95</v>
      </c>
      <c r="AG635" s="111">
        <f t="shared" si="488"/>
        <v>0</v>
      </c>
      <c r="AH635" s="88"/>
      <c r="AI635" s="1015" t="s">
        <v>123</v>
      </c>
      <c r="AJ635" s="1009"/>
      <c r="AK635" s="1010"/>
      <c r="AL635" s="112"/>
      <c r="AM635" s="213"/>
      <c r="AN635" s="107">
        <f t="shared" si="489"/>
        <v>0</v>
      </c>
      <c r="AO635" s="108"/>
      <c r="AP635" s="109">
        <f t="shared" si="490"/>
        <v>0</v>
      </c>
      <c r="AQ635" s="110">
        <f t="shared" si="491"/>
        <v>12.397727272727273</v>
      </c>
      <c r="AR635" s="111">
        <f t="shared" si="492"/>
        <v>0</v>
      </c>
      <c r="AS635" s="88"/>
      <c r="AT635" s="1015" t="s">
        <v>123</v>
      </c>
      <c r="AU635" s="1009"/>
      <c r="AV635" s="1010"/>
      <c r="AW635" s="112"/>
      <c r="AX635" s="213"/>
      <c r="AY635" s="107">
        <f t="shared" si="493"/>
        <v>0</v>
      </c>
      <c r="AZ635" s="108"/>
      <c r="BA635" s="109">
        <f t="shared" si="494"/>
        <v>0</v>
      </c>
      <c r="BB635" s="110">
        <f t="shared" si="495"/>
        <v>14.887323943661972</v>
      </c>
      <c r="BC635" s="111">
        <f t="shared" si="496"/>
        <v>0</v>
      </c>
      <c r="BD635" s="88"/>
      <c r="BE635" s="1015" t="s">
        <v>123</v>
      </c>
      <c r="BF635" s="1009"/>
      <c r="BG635" s="1010"/>
      <c r="BH635" s="112"/>
      <c r="BI635" s="213"/>
      <c r="BJ635" s="107">
        <f t="shared" si="498"/>
        <v>0</v>
      </c>
      <c r="BK635" s="108"/>
      <c r="BL635" s="109">
        <f t="shared" si="499"/>
        <v>0</v>
      </c>
      <c r="BM635" s="112" t="e">
        <f t="shared" si="500"/>
        <v>#VALUE!</v>
      </c>
      <c r="BN635" s="111" t="e">
        <f t="shared" si="501"/>
        <v>#VALUE!</v>
      </c>
      <c r="BO635" s="88"/>
      <c r="BP635" s="1015" t="s">
        <v>123</v>
      </c>
      <c r="BQ635" s="1009"/>
      <c r="BR635" s="1010"/>
      <c r="BS635" s="112"/>
      <c r="BT635" s="213"/>
      <c r="BU635" s="107">
        <f t="shared" si="502"/>
        <v>0</v>
      </c>
      <c r="BV635" s="108"/>
      <c r="BW635" s="109">
        <f t="shared" si="503"/>
        <v>0</v>
      </c>
      <c r="BX635" s="112" t="e">
        <f t="shared" si="504"/>
        <v>#VALUE!</v>
      </c>
      <c r="BY635" s="111" t="e">
        <f t="shared" si="505"/>
        <v>#VALUE!</v>
      </c>
      <c r="BZ635" s="986"/>
      <c r="CA635" s="88"/>
      <c r="CB635" s="88"/>
      <c r="CC635" s="89"/>
      <c r="CD635" s="89"/>
      <c r="CE635" s="89"/>
      <c r="CF635" s="89"/>
      <c r="CG635" s="89"/>
      <c r="CH635" s="89"/>
      <c r="CI635" s="89"/>
      <c r="CJ635" s="89"/>
      <c r="CK635" s="89"/>
      <c r="CL635" s="89"/>
      <c r="CM635" s="89"/>
      <c r="CN635" s="89"/>
      <c r="CO635" s="89"/>
      <c r="CP635" s="89"/>
      <c r="CQ635" s="89"/>
      <c r="CR635" s="89"/>
      <c r="CS635" s="89"/>
      <c r="CT635" s="89"/>
    </row>
    <row r="636" spans="1:98" ht="15.75" customHeight="1">
      <c r="A636" s="1087"/>
      <c r="B636" s="1015" t="s">
        <v>214</v>
      </c>
      <c r="C636" s="1009"/>
      <c r="D636" s="1010"/>
      <c r="E636" s="209">
        <v>0</v>
      </c>
      <c r="F636" s="199">
        <f t="shared" si="497"/>
        <v>8</v>
      </c>
      <c r="G636" s="107">
        <f t="shared" si="448"/>
        <v>0</v>
      </c>
      <c r="H636" s="108">
        <f t="shared" si="449"/>
        <v>1631.731141388163</v>
      </c>
      <c r="I636" s="109">
        <f t="shared" si="450"/>
        <v>0</v>
      </c>
      <c r="J636" s="110">
        <f t="shared" si="451"/>
        <v>16.630769230769232</v>
      </c>
      <c r="K636" s="111">
        <f t="shared" si="452"/>
        <v>0</v>
      </c>
      <c r="L636" s="86"/>
      <c r="M636" s="1015" t="s">
        <v>214</v>
      </c>
      <c r="N636" s="1009"/>
      <c r="O636" s="1010"/>
      <c r="P636" s="112"/>
      <c r="Q636" s="107">
        <f t="shared" si="483"/>
        <v>2</v>
      </c>
      <c r="R636" s="107">
        <f t="shared" si="484"/>
        <v>0</v>
      </c>
      <c r="S636" s="108"/>
      <c r="T636" s="109">
        <f t="shared" si="454"/>
        <v>0</v>
      </c>
      <c r="U636" s="110">
        <f t="shared" si="455"/>
        <v>12.941176470588236</v>
      </c>
      <c r="V636" s="111">
        <f t="shared" si="456"/>
        <v>0</v>
      </c>
      <c r="W636" s="88"/>
      <c r="X636" s="1015" t="s">
        <v>214</v>
      </c>
      <c r="Y636" s="1009"/>
      <c r="Z636" s="1010"/>
      <c r="AA636" s="112"/>
      <c r="AB636" s="215">
        <f>'Cél.por tricoma'!$EB$132</f>
        <v>22.5</v>
      </c>
      <c r="AC636" s="107">
        <f t="shared" si="485"/>
        <v>0</v>
      </c>
      <c r="AD636" s="108"/>
      <c r="AE636" s="109">
        <f t="shared" si="486"/>
        <v>0</v>
      </c>
      <c r="AF636" s="110">
        <f t="shared" si="487"/>
        <v>10.95</v>
      </c>
      <c r="AG636" s="111">
        <f t="shared" si="488"/>
        <v>0</v>
      </c>
      <c r="AH636" s="88"/>
      <c r="AI636" s="1015" t="s">
        <v>214</v>
      </c>
      <c r="AJ636" s="1009"/>
      <c r="AK636" s="1010"/>
      <c r="AL636" s="112"/>
      <c r="AM636" s="215">
        <f>'Cél.por tricoma'!$EB$178</f>
        <v>14.4</v>
      </c>
      <c r="AN636" s="107">
        <f t="shared" si="489"/>
        <v>0</v>
      </c>
      <c r="AO636" s="108"/>
      <c r="AP636" s="109">
        <f t="shared" si="490"/>
        <v>0</v>
      </c>
      <c r="AQ636" s="110">
        <f t="shared" si="491"/>
        <v>12.397727272727273</v>
      </c>
      <c r="AR636" s="111">
        <f t="shared" si="492"/>
        <v>0</v>
      </c>
      <c r="AS636" s="88"/>
      <c r="AT636" s="1015" t="s">
        <v>214</v>
      </c>
      <c r="AU636" s="1009"/>
      <c r="AV636" s="1010"/>
      <c r="AW636" s="112"/>
      <c r="AX636" s="215" t="e">
        <f>'Cél.por tricoma'!$EB$224</f>
        <v>#DIV/0!</v>
      </c>
      <c r="AY636" s="107" t="e">
        <f t="shared" si="493"/>
        <v>#DIV/0!</v>
      </c>
      <c r="AZ636" s="108"/>
      <c r="BA636" s="109" t="e">
        <f t="shared" si="494"/>
        <v>#DIV/0!</v>
      </c>
      <c r="BB636" s="110">
        <f t="shared" si="495"/>
        <v>14.887323943661972</v>
      </c>
      <c r="BC636" s="111" t="e">
        <f t="shared" si="496"/>
        <v>#DIV/0!</v>
      </c>
      <c r="BD636" s="88"/>
      <c r="BE636" s="1015" t="s">
        <v>214</v>
      </c>
      <c r="BF636" s="1009"/>
      <c r="BG636" s="1010"/>
      <c r="BH636" s="112"/>
      <c r="BI636" s="215"/>
      <c r="BJ636" s="107">
        <f t="shared" si="498"/>
        <v>0</v>
      </c>
      <c r="BK636" s="108"/>
      <c r="BL636" s="109">
        <f t="shared" si="499"/>
        <v>0</v>
      </c>
      <c r="BM636" s="112" t="e">
        <f t="shared" si="500"/>
        <v>#VALUE!</v>
      </c>
      <c r="BN636" s="111" t="e">
        <f t="shared" si="501"/>
        <v>#VALUE!</v>
      </c>
      <c r="BO636" s="88"/>
      <c r="BP636" s="1015" t="s">
        <v>214</v>
      </c>
      <c r="BQ636" s="1009"/>
      <c r="BR636" s="1010"/>
      <c r="BS636" s="112"/>
      <c r="BT636" s="215"/>
      <c r="BU636" s="107">
        <f t="shared" si="502"/>
        <v>0</v>
      </c>
      <c r="BV636" s="108"/>
      <c r="BW636" s="109">
        <f t="shared" si="503"/>
        <v>0</v>
      </c>
      <c r="BX636" s="112" t="e">
        <f t="shared" si="504"/>
        <v>#VALUE!</v>
      </c>
      <c r="BY636" s="111" t="e">
        <f t="shared" si="505"/>
        <v>#VALUE!</v>
      </c>
      <c r="BZ636" s="986"/>
      <c r="CA636" s="88"/>
      <c r="CB636" s="88"/>
      <c r="CC636" s="89"/>
      <c r="CD636" s="89"/>
      <c r="CE636" s="89"/>
      <c r="CF636" s="89"/>
      <c r="CG636" s="89"/>
      <c r="CH636" s="89"/>
      <c r="CI636" s="89"/>
      <c r="CJ636" s="89"/>
      <c r="CK636" s="89"/>
      <c r="CL636" s="89"/>
      <c r="CM636" s="89"/>
      <c r="CN636" s="89"/>
      <c r="CO636" s="89"/>
      <c r="CP636" s="89"/>
      <c r="CQ636" s="89"/>
      <c r="CR636" s="89"/>
      <c r="CS636" s="89"/>
      <c r="CT636" s="89"/>
    </row>
    <row r="637" spans="1:98" ht="15.75" customHeight="1">
      <c r="A637" s="1087"/>
      <c r="B637" s="1015" t="s">
        <v>218</v>
      </c>
      <c r="C637" s="1009"/>
      <c r="D637" s="1010"/>
      <c r="E637" s="209">
        <v>11</v>
      </c>
      <c r="F637" s="107">
        <f t="shared" si="497"/>
        <v>1.3333333333333333</v>
      </c>
      <c r="G637" s="107">
        <f t="shared" si="448"/>
        <v>14.666666666666666</v>
      </c>
      <c r="H637" s="108">
        <f t="shared" si="449"/>
        <v>1631.731141388163</v>
      </c>
      <c r="I637" s="109">
        <f t="shared" si="450"/>
        <v>23932.056740359723</v>
      </c>
      <c r="J637" s="110">
        <f t="shared" si="451"/>
        <v>16.630769230769232</v>
      </c>
      <c r="K637" s="111">
        <f t="shared" si="452"/>
        <v>1439.0228382269952</v>
      </c>
      <c r="L637" s="86"/>
      <c r="M637" s="1015" t="s">
        <v>218</v>
      </c>
      <c r="N637" s="1009"/>
      <c r="O637" s="1010"/>
      <c r="P637" s="112"/>
      <c r="Q637" s="198">
        <f t="shared" si="483"/>
        <v>1</v>
      </c>
      <c r="R637" s="107">
        <f t="shared" si="484"/>
        <v>0</v>
      </c>
      <c r="S637" s="108"/>
      <c r="T637" s="109">
        <f t="shared" si="454"/>
        <v>0</v>
      </c>
      <c r="U637" s="110">
        <f t="shared" si="455"/>
        <v>12.941176470588236</v>
      </c>
      <c r="V637" s="111">
        <f t="shared" si="456"/>
        <v>0</v>
      </c>
      <c r="W637" s="88"/>
      <c r="X637" s="1015" t="s">
        <v>218</v>
      </c>
      <c r="Y637" s="1009"/>
      <c r="Z637" s="1010"/>
      <c r="AA637" s="112"/>
      <c r="AB637" s="210"/>
      <c r="AC637" s="107">
        <f t="shared" si="485"/>
        <v>0</v>
      </c>
      <c r="AD637" s="108"/>
      <c r="AE637" s="109">
        <f t="shared" si="486"/>
        <v>0</v>
      </c>
      <c r="AF637" s="110">
        <f t="shared" si="487"/>
        <v>10.95</v>
      </c>
      <c r="AG637" s="111">
        <f t="shared" si="488"/>
        <v>0</v>
      </c>
      <c r="AH637" s="88"/>
      <c r="AI637" s="1015" t="s">
        <v>218</v>
      </c>
      <c r="AJ637" s="1009"/>
      <c r="AK637" s="1010"/>
      <c r="AL637" s="112"/>
      <c r="AM637" s="210"/>
      <c r="AN637" s="107">
        <f t="shared" si="489"/>
        <v>0</v>
      </c>
      <c r="AO637" s="108"/>
      <c r="AP637" s="109">
        <f t="shared" si="490"/>
        <v>0</v>
      </c>
      <c r="AQ637" s="110">
        <f t="shared" si="491"/>
        <v>12.397727272727273</v>
      </c>
      <c r="AR637" s="111">
        <f t="shared" si="492"/>
        <v>0</v>
      </c>
      <c r="AS637" s="88"/>
      <c r="AT637" s="1015" t="s">
        <v>218</v>
      </c>
      <c r="AU637" s="1009"/>
      <c r="AV637" s="1010"/>
      <c r="AW637" s="112"/>
      <c r="AX637" s="210"/>
      <c r="AY637" s="107">
        <f t="shared" si="493"/>
        <v>0</v>
      </c>
      <c r="AZ637" s="108"/>
      <c r="BA637" s="109">
        <f t="shared" si="494"/>
        <v>0</v>
      </c>
      <c r="BB637" s="110">
        <f t="shared" si="495"/>
        <v>14.887323943661972</v>
      </c>
      <c r="BC637" s="111">
        <f t="shared" si="496"/>
        <v>0</v>
      </c>
      <c r="BD637" s="88"/>
      <c r="BE637" s="1015" t="s">
        <v>218</v>
      </c>
      <c r="BF637" s="1009"/>
      <c r="BG637" s="1010"/>
      <c r="BH637" s="112"/>
      <c r="BI637" s="210"/>
      <c r="BJ637" s="107">
        <f t="shared" si="498"/>
        <v>0</v>
      </c>
      <c r="BK637" s="108"/>
      <c r="BL637" s="109">
        <f t="shared" si="499"/>
        <v>0</v>
      </c>
      <c r="BM637" s="112" t="e">
        <f t="shared" si="500"/>
        <v>#VALUE!</v>
      </c>
      <c r="BN637" s="111" t="e">
        <f t="shared" si="501"/>
        <v>#VALUE!</v>
      </c>
      <c r="BO637" s="88"/>
      <c r="BP637" s="1015" t="s">
        <v>218</v>
      </c>
      <c r="BQ637" s="1009"/>
      <c r="BR637" s="1010"/>
      <c r="BS637" s="112"/>
      <c r="BT637" s="210"/>
      <c r="BU637" s="107">
        <f t="shared" si="502"/>
        <v>0</v>
      </c>
      <c r="BV637" s="108"/>
      <c r="BW637" s="109">
        <f t="shared" si="503"/>
        <v>0</v>
      </c>
      <c r="BX637" s="112" t="e">
        <f t="shared" si="504"/>
        <v>#VALUE!</v>
      </c>
      <c r="BY637" s="111" t="e">
        <f t="shared" si="505"/>
        <v>#VALUE!</v>
      </c>
      <c r="BZ637" s="986"/>
      <c r="CA637" s="88"/>
      <c r="CB637" s="88"/>
      <c r="CC637" s="89"/>
      <c r="CD637" s="89"/>
      <c r="CE637" s="89"/>
      <c r="CF637" s="89"/>
      <c r="CG637" s="89"/>
      <c r="CH637" s="89"/>
      <c r="CI637" s="89"/>
      <c r="CJ637" s="89"/>
      <c r="CK637" s="89"/>
      <c r="CL637" s="89"/>
      <c r="CM637" s="89"/>
      <c r="CN637" s="89"/>
      <c r="CO637" s="89"/>
      <c r="CP637" s="89"/>
      <c r="CQ637" s="89"/>
      <c r="CR637" s="89"/>
      <c r="CS637" s="89"/>
      <c r="CT637" s="89"/>
    </row>
    <row r="638" spans="1:98" ht="15.75" customHeight="1">
      <c r="A638" s="1087"/>
      <c r="B638" s="1015" t="s">
        <v>126</v>
      </c>
      <c r="C638" s="1009"/>
      <c r="D638" s="1010"/>
      <c r="E638" s="209">
        <v>0</v>
      </c>
      <c r="F638" s="198">
        <f t="shared" si="497"/>
        <v>1</v>
      </c>
      <c r="G638" s="107">
        <f t="shared" si="448"/>
        <v>0</v>
      </c>
      <c r="H638" s="108">
        <f t="shared" si="449"/>
        <v>1631.731141388163</v>
      </c>
      <c r="I638" s="109">
        <f t="shared" si="450"/>
        <v>0</v>
      </c>
      <c r="J638" s="110">
        <f t="shared" si="451"/>
        <v>16.630769230769232</v>
      </c>
      <c r="K638" s="111">
        <f t="shared" si="452"/>
        <v>0</v>
      </c>
      <c r="L638" s="86"/>
      <c r="M638" s="1015" t="s">
        <v>126</v>
      </c>
      <c r="N638" s="1009"/>
      <c r="O638" s="1010"/>
      <c r="P638" s="112"/>
      <c r="Q638" s="198">
        <f t="shared" si="483"/>
        <v>1</v>
      </c>
      <c r="R638" s="107">
        <f t="shared" si="484"/>
        <v>0</v>
      </c>
      <c r="S638" s="108"/>
      <c r="T638" s="109">
        <f t="shared" si="454"/>
        <v>0</v>
      </c>
      <c r="U638" s="110">
        <f t="shared" si="455"/>
        <v>12.941176470588236</v>
      </c>
      <c r="V638" s="111">
        <f t="shared" si="456"/>
        <v>0</v>
      </c>
      <c r="W638" s="88"/>
      <c r="X638" s="1015" t="s">
        <v>126</v>
      </c>
      <c r="Y638" s="1009"/>
      <c r="Z638" s="1010"/>
      <c r="AA638" s="112"/>
      <c r="AB638" s="213"/>
      <c r="AC638" s="107">
        <f t="shared" si="485"/>
        <v>0</v>
      </c>
      <c r="AD638" s="108"/>
      <c r="AE638" s="109">
        <f t="shared" si="486"/>
        <v>0</v>
      </c>
      <c r="AF638" s="110">
        <f t="shared" si="487"/>
        <v>10.95</v>
      </c>
      <c r="AG638" s="111">
        <f t="shared" si="488"/>
        <v>0</v>
      </c>
      <c r="AH638" s="88"/>
      <c r="AI638" s="1015" t="s">
        <v>126</v>
      </c>
      <c r="AJ638" s="1009"/>
      <c r="AK638" s="1010"/>
      <c r="AL638" s="112"/>
      <c r="AM638" s="213"/>
      <c r="AN638" s="107">
        <f t="shared" si="489"/>
        <v>0</v>
      </c>
      <c r="AO638" s="108"/>
      <c r="AP638" s="109">
        <f t="shared" si="490"/>
        <v>0</v>
      </c>
      <c r="AQ638" s="110">
        <f t="shared" si="491"/>
        <v>12.397727272727273</v>
      </c>
      <c r="AR638" s="111">
        <f t="shared" si="492"/>
        <v>0</v>
      </c>
      <c r="AS638" s="88"/>
      <c r="AT638" s="1015" t="s">
        <v>126</v>
      </c>
      <c r="AU638" s="1009"/>
      <c r="AV638" s="1010"/>
      <c r="AW638" s="112"/>
      <c r="AX638" s="213"/>
      <c r="AY638" s="107">
        <f t="shared" si="493"/>
        <v>0</v>
      </c>
      <c r="AZ638" s="108"/>
      <c r="BA638" s="109">
        <f t="shared" si="494"/>
        <v>0</v>
      </c>
      <c r="BB638" s="110">
        <f t="shared" si="495"/>
        <v>14.887323943661972</v>
      </c>
      <c r="BC638" s="111">
        <f t="shared" si="496"/>
        <v>0</v>
      </c>
      <c r="BD638" s="88"/>
      <c r="BE638" s="1015" t="s">
        <v>126</v>
      </c>
      <c r="BF638" s="1009"/>
      <c r="BG638" s="1010"/>
      <c r="BH638" s="112"/>
      <c r="BI638" s="213"/>
      <c r="BJ638" s="107">
        <f t="shared" si="498"/>
        <v>0</v>
      </c>
      <c r="BK638" s="108"/>
      <c r="BL638" s="109">
        <f t="shared" si="499"/>
        <v>0</v>
      </c>
      <c r="BM638" s="112" t="e">
        <f t="shared" si="500"/>
        <v>#VALUE!</v>
      </c>
      <c r="BN638" s="111" t="e">
        <f t="shared" si="501"/>
        <v>#VALUE!</v>
      </c>
      <c r="BO638" s="88"/>
      <c r="BP638" s="1015" t="s">
        <v>126</v>
      </c>
      <c r="BQ638" s="1009"/>
      <c r="BR638" s="1010"/>
      <c r="BS638" s="112"/>
      <c r="BT638" s="213"/>
      <c r="BU638" s="107">
        <f t="shared" si="502"/>
        <v>0</v>
      </c>
      <c r="BV638" s="108"/>
      <c r="BW638" s="109">
        <f t="shared" si="503"/>
        <v>0</v>
      </c>
      <c r="BX638" s="112" t="e">
        <f t="shared" si="504"/>
        <v>#VALUE!</v>
      </c>
      <c r="BY638" s="111" t="e">
        <f t="shared" si="505"/>
        <v>#VALUE!</v>
      </c>
      <c r="BZ638" s="986"/>
      <c r="CA638" s="88"/>
      <c r="CB638" s="88"/>
      <c r="CC638" s="89"/>
      <c r="CD638" s="89"/>
      <c r="CE638" s="89"/>
      <c r="CF638" s="89"/>
      <c r="CG638" s="89"/>
      <c r="CH638" s="89"/>
      <c r="CI638" s="89"/>
      <c r="CJ638" s="89"/>
      <c r="CK638" s="89"/>
      <c r="CL638" s="89"/>
      <c r="CM638" s="89"/>
      <c r="CN638" s="89"/>
      <c r="CO638" s="89"/>
      <c r="CP638" s="89"/>
      <c r="CQ638" s="89"/>
      <c r="CR638" s="89"/>
      <c r="CS638" s="89"/>
      <c r="CT638" s="89"/>
    </row>
    <row r="639" spans="1:98" ht="15.75" customHeight="1">
      <c r="A639" s="1087"/>
      <c r="B639" s="1016" t="s">
        <v>129</v>
      </c>
      <c r="C639" s="1009"/>
      <c r="D639" s="1010"/>
      <c r="E639" s="209">
        <v>0</v>
      </c>
      <c r="F639" s="198">
        <f t="shared" si="497"/>
        <v>1</v>
      </c>
      <c r="G639" s="107">
        <f t="shared" si="448"/>
        <v>0</v>
      </c>
      <c r="H639" s="108">
        <f t="shared" si="449"/>
        <v>1631.731141388163</v>
      </c>
      <c r="I639" s="109">
        <f t="shared" si="450"/>
        <v>0</v>
      </c>
      <c r="J639" s="110">
        <f t="shared" si="451"/>
        <v>16.630769230769232</v>
      </c>
      <c r="K639" s="111">
        <f t="shared" si="452"/>
        <v>0</v>
      </c>
      <c r="L639" s="86"/>
      <c r="M639" s="1016" t="s">
        <v>129</v>
      </c>
      <c r="N639" s="1009"/>
      <c r="O639" s="1010"/>
      <c r="P639" s="112"/>
      <c r="Q639" s="198">
        <f t="shared" si="483"/>
        <v>1</v>
      </c>
      <c r="R639" s="107">
        <f t="shared" si="484"/>
        <v>0</v>
      </c>
      <c r="S639" s="108">
        <f>$F$6</f>
        <v>0</v>
      </c>
      <c r="T639" s="109">
        <f t="shared" si="454"/>
        <v>0</v>
      </c>
      <c r="U639" s="110">
        <f t="shared" si="455"/>
        <v>12.941176470588236</v>
      </c>
      <c r="V639" s="111">
        <f t="shared" si="456"/>
        <v>0</v>
      </c>
      <c r="W639" s="88"/>
      <c r="X639" s="1016" t="s">
        <v>129</v>
      </c>
      <c r="Y639" s="1009"/>
      <c r="Z639" s="1010"/>
      <c r="AA639" s="112"/>
      <c r="AB639" s="213"/>
      <c r="AC639" s="107">
        <f t="shared" si="485"/>
        <v>0</v>
      </c>
      <c r="AD639" s="108">
        <f>$F$6</f>
        <v>0</v>
      </c>
      <c r="AE639" s="109">
        <f t="shared" si="486"/>
        <v>0</v>
      </c>
      <c r="AF639" s="110">
        <f t="shared" si="487"/>
        <v>10.95</v>
      </c>
      <c r="AG639" s="111">
        <f t="shared" si="488"/>
        <v>0</v>
      </c>
      <c r="AH639" s="88"/>
      <c r="AI639" s="1016" t="s">
        <v>129</v>
      </c>
      <c r="AJ639" s="1009"/>
      <c r="AK639" s="1010"/>
      <c r="AL639" s="112"/>
      <c r="AM639" s="213"/>
      <c r="AN639" s="107">
        <f t="shared" si="489"/>
        <v>0</v>
      </c>
      <c r="AO639" s="108">
        <f>$F$6</f>
        <v>0</v>
      </c>
      <c r="AP639" s="109">
        <f t="shared" si="490"/>
        <v>0</v>
      </c>
      <c r="AQ639" s="110">
        <f t="shared" si="491"/>
        <v>12.397727272727273</v>
      </c>
      <c r="AR639" s="111">
        <f t="shared" si="492"/>
        <v>0</v>
      </c>
      <c r="AS639" s="88"/>
      <c r="AT639" s="1016" t="s">
        <v>129</v>
      </c>
      <c r="AU639" s="1009"/>
      <c r="AV639" s="1010"/>
      <c r="AW639" s="112"/>
      <c r="AX639" s="213"/>
      <c r="AY639" s="107">
        <f t="shared" si="493"/>
        <v>0</v>
      </c>
      <c r="AZ639" s="108">
        <f>$F$6</f>
        <v>0</v>
      </c>
      <c r="BA639" s="109">
        <f t="shared" si="494"/>
        <v>0</v>
      </c>
      <c r="BB639" s="110">
        <f t="shared" si="495"/>
        <v>14.887323943661972</v>
      </c>
      <c r="BC639" s="111">
        <f t="shared" si="496"/>
        <v>0</v>
      </c>
      <c r="BD639" s="88"/>
      <c r="BE639" s="1016" t="s">
        <v>129</v>
      </c>
      <c r="BF639" s="1009"/>
      <c r="BG639" s="1010"/>
      <c r="BH639" s="112"/>
      <c r="BI639" s="213"/>
      <c r="BJ639" s="107">
        <f t="shared" si="498"/>
        <v>0</v>
      </c>
      <c r="BK639" s="108">
        <f>$F$6</f>
        <v>0</v>
      </c>
      <c r="BL639" s="109">
        <f t="shared" si="499"/>
        <v>0</v>
      </c>
      <c r="BM639" s="112" t="e">
        <f t="shared" si="500"/>
        <v>#VALUE!</v>
      </c>
      <c r="BN639" s="111" t="e">
        <f t="shared" si="501"/>
        <v>#VALUE!</v>
      </c>
      <c r="BO639" s="88"/>
      <c r="BP639" s="1016" t="s">
        <v>129</v>
      </c>
      <c r="BQ639" s="1009"/>
      <c r="BR639" s="1010"/>
      <c r="BS639" s="112"/>
      <c r="BT639" s="213"/>
      <c r="BU639" s="107">
        <f t="shared" si="502"/>
        <v>0</v>
      </c>
      <c r="BV639" s="108">
        <f>$F$6</f>
        <v>0</v>
      </c>
      <c r="BW639" s="109">
        <f t="shared" si="503"/>
        <v>0</v>
      </c>
      <c r="BX639" s="112" t="e">
        <f t="shared" si="504"/>
        <v>#VALUE!</v>
      </c>
      <c r="BY639" s="111" t="e">
        <f t="shared" si="505"/>
        <v>#VALUE!</v>
      </c>
      <c r="BZ639" s="986"/>
      <c r="CA639" s="88"/>
      <c r="CB639" s="88"/>
      <c r="CC639" s="89"/>
      <c r="CD639" s="89"/>
      <c r="CE639" s="89"/>
      <c r="CF639" s="89"/>
      <c r="CG639" s="89"/>
      <c r="CH639" s="89"/>
      <c r="CI639" s="89"/>
      <c r="CJ639" s="89"/>
      <c r="CK639" s="89"/>
      <c r="CL639" s="89"/>
      <c r="CM639" s="89"/>
      <c r="CN639" s="89"/>
      <c r="CO639" s="89"/>
      <c r="CP639" s="89"/>
      <c r="CQ639" s="89"/>
      <c r="CR639" s="89"/>
      <c r="CS639" s="89"/>
      <c r="CT639" s="89"/>
    </row>
    <row r="640" spans="1:98" ht="15.75" customHeight="1">
      <c r="A640" s="1087"/>
      <c r="B640" s="1016" t="s">
        <v>264</v>
      </c>
      <c r="C640" s="1009"/>
      <c r="D640" s="1010"/>
      <c r="E640" s="209">
        <v>0</v>
      </c>
      <c r="F640" s="198">
        <f t="shared" si="497"/>
        <v>1</v>
      </c>
      <c r="G640" s="107">
        <f t="shared" si="448"/>
        <v>0</v>
      </c>
      <c r="H640" s="108">
        <f t="shared" si="449"/>
        <v>1631.731141388163</v>
      </c>
      <c r="I640" s="109">
        <f t="shared" si="450"/>
        <v>0</v>
      </c>
      <c r="J640" s="110">
        <f t="shared" si="451"/>
        <v>16.630769230769232</v>
      </c>
      <c r="K640" s="111">
        <f t="shared" si="452"/>
        <v>0</v>
      </c>
      <c r="L640" s="86"/>
      <c r="M640" s="1016" t="s">
        <v>264</v>
      </c>
      <c r="N640" s="1009"/>
      <c r="O640" s="1010"/>
      <c r="P640" s="112"/>
      <c r="Q640" s="198">
        <f t="shared" si="483"/>
        <v>1</v>
      </c>
      <c r="R640" s="107">
        <f t="shared" si="484"/>
        <v>0</v>
      </c>
      <c r="S640" s="108"/>
      <c r="T640" s="109">
        <f t="shared" si="454"/>
        <v>0</v>
      </c>
      <c r="U640" s="110">
        <f t="shared" si="455"/>
        <v>12.941176470588236</v>
      </c>
      <c r="V640" s="111">
        <f t="shared" si="456"/>
        <v>0</v>
      </c>
      <c r="W640" s="88"/>
      <c r="X640" s="1016" t="s">
        <v>264</v>
      </c>
      <c r="Y640" s="1009"/>
      <c r="Z640" s="1010"/>
      <c r="AA640" s="112"/>
      <c r="AB640" s="213"/>
      <c r="AC640" s="107">
        <f t="shared" si="485"/>
        <v>0</v>
      </c>
      <c r="AD640" s="108"/>
      <c r="AE640" s="109">
        <f t="shared" si="486"/>
        <v>0</v>
      </c>
      <c r="AF640" s="110">
        <f t="shared" si="487"/>
        <v>10.95</v>
      </c>
      <c r="AG640" s="111">
        <f t="shared" si="488"/>
        <v>0</v>
      </c>
      <c r="AH640" s="88"/>
      <c r="AI640" s="1016" t="s">
        <v>264</v>
      </c>
      <c r="AJ640" s="1009"/>
      <c r="AK640" s="1010"/>
      <c r="AL640" s="112"/>
      <c r="AM640" s="213"/>
      <c r="AN640" s="107">
        <f t="shared" si="489"/>
        <v>0</v>
      </c>
      <c r="AO640" s="108"/>
      <c r="AP640" s="109">
        <f t="shared" si="490"/>
        <v>0</v>
      </c>
      <c r="AQ640" s="110">
        <f t="shared" si="491"/>
        <v>12.397727272727273</v>
      </c>
      <c r="AR640" s="111">
        <f t="shared" si="492"/>
        <v>0</v>
      </c>
      <c r="AS640" s="88"/>
      <c r="AT640" s="1016" t="s">
        <v>264</v>
      </c>
      <c r="AU640" s="1009"/>
      <c r="AV640" s="1010"/>
      <c r="AW640" s="112"/>
      <c r="AX640" s="213"/>
      <c r="AY640" s="107">
        <f t="shared" si="493"/>
        <v>0</v>
      </c>
      <c r="AZ640" s="108"/>
      <c r="BA640" s="109">
        <f t="shared" si="494"/>
        <v>0</v>
      </c>
      <c r="BB640" s="110">
        <f t="shared" si="495"/>
        <v>14.887323943661972</v>
      </c>
      <c r="BC640" s="111">
        <f t="shared" si="496"/>
        <v>0</v>
      </c>
      <c r="BD640" s="88"/>
      <c r="BE640" s="1016" t="s">
        <v>264</v>
      </c>
      <c r="BF640" s="1009"/>
      <c r="BG640" s="1010"/>
      <c r="BH640" s="112"/>
      <c r="BI640" s="213"/>
      <c r="BJ640" s="107">
        <f t="shared" si="498"/>
        <v>0</v>
      </c>
      <c r="BK640" s="108"/>
      <c r="BL640" s="109">
        <f t="shared" si="499"/>
        <v>0</v>
      </c>
      <c r="BM640" s="112" t="e">
        <f t="shared" si="500"/>
        <v>#VALUE!</v>
      </c>
      <c r="BN640" s="111" t="e">
        <f t="shared" si="501"/>
        <v>#VALUE!</v>
      </c>
      <c r="BO640" s="88"/>
      <c r="BP640" s="1016" t="s">
        <v>264</v>
      </c>
      <c r="BQ640" s="1009"/>
      <c r="BR640" s="1010"/>
      <c r="BS640" s="112"/>
      <c r="BT640" s="213"/>
      <c r="BU640" s="107">
        <f t="shared" si="502"/>
        <v>0</v>
      </c>
      <c r="BV640" s="108"/>
      <c r="BW640" s="109">
        <f t="shared" si="503"/>
        <v>0</v>
      </c>
      <c r="BX640" s="112" t="e">
        <f t="shared" si="504"/>
        <v>#VALUE!</v>
      </c>
      <c r="BY640" s="111" t="e">
        <f t="shared" si="505"/>
        <v>#VALUE!</v>
      </c>
      <c r="BZ640" s="986"/>
      <c r="CA640" s="88"/>
      <c r="CB640" s="88"/>
      <c r="CC640" s="89"/>
      <c r="CD640" s="89"/>
      <c r="CE640" s="89"/>
      <c r="CF640" s="89"/>
      <c r="CG640" s="89"/>
      <c r="CH640" s="89"/>
      <c r="CI640" s="89"/>
      <c r="CJ640" s="89"/>
      <c r="CK640" s="89"/>
      <c r="CL640" s="89"/>
      <c r="CM640" s="89"/>
      <c r="CN640" s="89"/>
      <c r="CO640" s="89"/>
      <c r="CP640" s="89"/>
      <c r="CQ640" s="89"/>
      <c r="CR640" s="89"/>
      <c r="CS640" s="89"/>
      <c r="CT640" s="89"/>
    </row>
    <row r="641" spans="1:98" ht="15.75" customHeight="1">
      <c r="A641" s="1087"/>
      <c r="B641" s="1016" t="s">
        <v>138</v>
      </c>
      <c r="C641" s="1009"/>
      <c r="D641" s="1010"/>
      <c r="E641" s="209">
        <v>0</v>
      </c>
      <c r="F641" s="198">
        <f t="shared" si="497"/>
        <v>1</v>
      </c>
      <c r="G641" s="107">
        <f t="shared" si="448"/>
        <v>0</v>
      </c>
      <c r="H641" s="108">
        <f t="shared" si="449"/>
        <v>1631.731141388163</v>
      </c>
      <c r="I641" s="109">
        <f t="shared" si="450"/>
        <v>0</v>
      </c>
      <c r="J641" s="110">
        <f t="shared" si="451"/>
        <v>16.630769230769232</v>
      </c>
      <c r="K641" s="111">
        <f t="shared" si="452"/>
        <v>0</v>
      </c>
      <c r="L641" s="86"/>
      <c r="M641" s="1016" t="s">
        <v>138</v>
      </c>
      <c r="N641" s="1009"/>
      <c r="O641" s="1010"/>
      <c r="P641" s="112"/>
      <c r="Q641" s="201">
        <f t="shared" si="483"/>
        <v>4</v>
      </c>
      <c r="R641" s="107">
        <f t="shared" si="484"/>
        <v>0</v>
      </c>
      <c r="S641" s="108">
        <f>$F$6</f>
        <v>0</v>
      </c>
      <c r="T641" s="109">
        <f t="shared" si="454"/>
        <v>0</v>
      </c>
      <c r="U641" s="110">
        <f t="shared" si="455"/>
        <v>12.941176470588236</v>
      </c>
      <c r="V641" s="111">
        <f t="shared" si="456"/>
        <v>0</v>
      </c>
      <c r="W641" s="88"/>
      <c r="X641" s="1016" t="s">
        <v>138</v>
      </c>
      <c r="Y641" s="1009"/>
      <c r="Z641" s="1010"/>
      <c r="AA641" s="112"/>
      <c r="AB641" s="213"/>
      <c r="AC641" s="107">
        <f t="shared" si="485"/>
        <v>0</v>
      </c>
      <c r="AD641" s="108">
        <f>$F$6</f>
        <v>0</v>
      </c>
      <c r="AE641" s="109">
        <f t="shared" si="486"/>
        <v>0</v>
      </c>
      <c r="AF641" s="110">
        <f t="shared" si="487"/>
        <v>10.95</v>
      </c>
      <c r="AG641" s="111">
        <f t="shared" si="488"/>
        <v>0</v>
      </c>
      <c r="AH641" s="88"/>
      <c r="AI641" s="1016" t="s">
        <v>138</v>
      </c>
      <c r="AJ641" s="1009"/>
      <c r="AK641" s="1010"/>
      <c r="AL641" s="112"/>
      <c r="AM641" s="213"/>
      <c r="AN641" s="107">
        <f t="shared" si="489"/>
        <v>0</v>
      </c>
      <c r="AO641" s="108">
        <f>$F$6</f>
        <v>0</v>
      </c>
      <c r="AP641" s="109">
        <f t="shared" si="490"/>
        <v>0</v>
      </c>
      <c r="AQ641" s="110">
        <f t="shared" si="491"/>
        <v>12.397727272727273</v>
      </c>
      <c r="AR641" s="111">
        <f t="shared" si="492"/>
        <v>0</v>
      </c>
      <c r="AS641" s="88"/>
      <c r="AT641" s="1016" t="s">
        <v>138</v>
      </c>
      <c r="AU641" s="1009"/>
      <c r="AV641" s="1010"/>
      <c r="AW641" s="112"/>
      <c r="AX641" s="213"/>
      <c r="AY641" s="107">
        <f t="shared" si="493"/>
        <v>0</v>
      </c>
      <c r="AZ641" s="108">
        <f>$F$6</f>
        <v>0</v>
      </c>
      <c r="BA641" s="109">
        <f t="shared" si="494"/>
        <v>0</v>
      </c>
      <c r="BB641" s="110">
        <f t="shared" si="495"/>
        <v>14.887323943661972</v>
      </c>
      <c r="BC641" s="111">
        <f t="shared" si="496"/>
        <v>0</v>
      </c>
      <c r="BD641" s="88"/>
      <c r="BE641" s="1016" t="s">
        <v>138</v>
      </c>
      <c r="BF641" s="1009"/>
      <c r="BG641" s="1010"/>
      <c r="BH641" s="112"/>
      <c r="BI641" s="213"/>
      <c r="BJ641" s="107">
        <f t="shared" si="498"/>
        <v>0</v>
      </c>
      <c r="BK641" s="108">
        <f>$F$6</f>
        <v>0</v>
      </c>
      <c r="BL641" s="109">
        <f t="shared" si="499"/>
        <v>0</v>
      </c>
      <c r="BM641" s="112" t="e">
        <f t="shared" si="500"/>
        <v>#VALUE!</v>
      </c>
      <c r="BN641" s="111" t="e">
        <f t="shared" si="501"/>
        <v>#VALUE!</v>
      </c>
      <c r="BO641" s="88"/>
      <c r="BP641" s="1016" t="s">
        <v>138</v>
      </c>
      <c r="BQ641" s="1009"/>
      <c r="BR641" s="1010"/>
      <c r="BS641" s="112"/>
      <c r="BT641" s="213"/>
      <c r="BU641" s="107">
        <f t="shared" si="502"/>
        <v>0</v>
      </c>
      <c r="BV641" s="108">
        <f>$F$6</f>
        <v>0</v>
      </c>
      <c r="BW641" s="109">
        <f t="shared" si="503"/>
        <v>0</v>
      </c>
      <c r="BX641" s="112" t="e">
        <f t="shared" si="504"/>
        <v>#VALUE!</v>
      </c>
      <c r="BY641" s="111" t="e">
        <f t="shared" si="505"/>
        <v>#VALUE!</v>
      </c>
      <c r="BZ641" s="986"/>
      <c r="CA641" s="88"/>
      <c r="CB641" s="88"/>
      <c r="CC641" s="89"/>
      <c r="CD641" s="89"/>
      <c r="CE641" s="89"/>
      <c r="CF641" s="89"/>
      <c r="CG641" s="89"/>
      <c r="CH641" s="89"/>
      <c r="CI641" s="89"/>
      <c r="CJ641" s="89"/>
      <c r="CK641" s="89"/>
      <c r="CL641" s="89"/>
      <c r="CM641" s="89"/>
      <c r="CN641" s="89"/>
      <c r="CO641" s="89"/>
      <c r="CP641" s="89"/>
      <c r="CQ641" s="89"/>
      <c r="CR641" s="89"/>
      <c r="CS641" s="89"/>
      <c r="CT641" s="89"/>
    </row>
    <row r="642" spans="1:98" ht="15.75" customHeight="1">
      <c r="A642" s="1087"/>
      <c r="B642" s="1005" t="s">
        <v>212</v>
      </c>
      <c r="C642" s="1006"/>
      <c r="D642" s="1007"/>
      <c r="E642" s="216">
        <v>2</v>
      </c>
      <c r="F642" s="201">
        <f>'Cél.por tricoma'!EB46</f>
        <v>9</v>
      </c>
      <c r="G642" s="126">
        <f t="shared" si="448"/>
        <v>18</v>
      </c>
      <c r="H642" s="127">
        <f t="shared" si="449"/>
        <v>1631.731141388163</v>
      </c>
      <c r="I642" s="128">
        <f t="shared" si="450"/>
        <v>29371.160544986935</v>
      </c>
      <c r="J642" s="129">
        <f t="shared" si="451"/>
        <v>16.630769230769232</v>
      </c>
      <c r="K642" s="130">
        <f t="shared" si="452"/>
        <v>1766.0734832785852</v>
      </c>
      <c r="L642" s="86"/>
      <c r="M642" s="1005" t="s">
        <v>212</v>
      </c>
      <c r="N642" s="1006"/>
      <c r="O642" s="1007"/>
      <c r="P642" s="124"/>
      <c r="Q642" s="195">
        <f t="shared" si="483"/>
        <v>0</v>
      </c>
      <c r="R642" s="126">
        <f t="shared" si="484"/>
        <v>0</v>
      </c>
      <c r="S642" s="127"/>
      <c r="T642" s="128">
        <f t="shared" si="454"/>
        <v>0</v>
      </c>
      <c r="U642" s="129">
        <f t="shared" si="455"/>
        <v>12.941176470588236</v>
      </c>
      <c r="V642" s="130">
        <f t="shared" si="456"/>
        <v>0</v>
      </c>
      <c r="W642" s="88"/>
      <c r="X642" s="1005" t="s">
        <v>212</v>
      </c>
      <c r="Y642" s="1006"/>
      <c r="Z642" s="1007"/>
      <c r="AA642" s="124"/>
      <c r="AB642" s="217"/>
      <c r="AC642" s="126">
        <f t="shared" si="485"/>
        <v>0</v>
      </c>
      <c r="AD642" s="127"/>
      <c r="AE642" s="128">
        <f t="shared" si="486"/>
        <v>0</v>
      </c>
      <c r="AF642" s="129">
        <f t="shared" si="487"/>
        <v>10.95</v>
      </c>
      <c r="AG642" s="130">
        <f t="shared" si="488"/>
        <v>0</v>
      </c>
      <c r="AH642" s="88"/>
      <c r="AI642" s="1005" t="s">
        <v>212</v>
      </c>
      <c r="AJ642" s="1006"/>
      <c r="AK642" s="1007"/>
      <c r="AL642" s="124"/>
      <c r="AM642" s="217"/>
      <c r="AN642" s="126">
        <f t="shared" si="489"/>
        <v>0</v>
      </c>
      <c r="AO642" s="127"/>
      <c r="AP642" s="128">
        <f t="shared" si="490"/>
        <v>0</v>
      </c>
      <c r="AQ642" s="129">
        <f t="shared" si="491"/>
        <v>12.397727272727273</v>
      </c>
      <c r="AR642" s="130">
        <f t="shared" si="492"/>
        <v>0</v>
      </c>
      <c r="AS642" s="88"/>
      <c r="AT642" s="1005" t="s">
        <v>212</v>
      </c>
      <c r="AU642" s="1006"/>
      <c r="AV642" s="1007"/>
      <c r="AW642" s="124"/>
      <c r="AX642" s="217"/>
      <c r="AY642" s="126">
        <f t="shared" si="493"/>
        <v>0</v>
      </c>
      <c r="AZ642" s="127"/>
      <c r="BA642" s="128">
        <f t="shared" si="494"/>
        <v>0</v>
      </c>
      <c r="BB642" s="129">
        <f t="shared" si="495"/>
        <v>14.887323943661972</v>
      </c>
      <c r="BC642" s="130">
        <f t="shared" si="496"/>
        <v>0</v>
      </c>
      <c r="BD642" s="88"/>
      <c r="BE642" s="1005" t="s">
        <v>212</v>
      </c>
      <c r="BF642" s="1006"/>
      <c r="BG642" s="1007"/>
      <c r="BH642" s="124"/>
      <c r="BI642" s="217"/>
      <c r="BJ642" s="126"/>
      <c r="BK642" s="127"/>
      <c r="BL642" s="128"/>
      <c r="BM642" s="124"/>
      <c r="BN642" s="130"/>
      <c r="BO642" s="88"/>
      <c r="BP642" s="1005" t="s">
        <v>212</v>
      </c>
      <c r="BQ642" s="1006"/>
      <c r="BR642" s="1007"/>
      <c r="BS642" s="124"/>
      <c r="BT642" s="217"/>
      <c r="BU642" s="126"/>
      <c r="BV642" s="127"/>
      <c r="BW642" s="128"/>
      <c r="BX642" s="124"/>
      <c r="BY642" s="130"/>
      <c r="BZ642" s="986"/>
      <c r="CA642" s="88"/>
      <c r="CB642" s="88"/>
      <c r="CC642" s="89"/>
      <c r="CD642" s="89"/>
      <c r="CE642" s="89"/>
      <c r="CF642" s="89"/>
      <c r="CG642" s="89"/>
      <c r="CH642" s="89"/>
      <c r="CI642" s="89"/>
      <c r="CJ642" s="89"/>
      <c r="CK642" s="89"/>
      <c r="CL642" s="89"/>
      <c r="CM642" s="89"/>
      <c r="CN642" s="89"/>
      <c r="CO642" s="89"/>
      <c r="CP642" s="89"/>
      <c r="CQ642" s="89"/>
      <c r="CR642" s="89"/>
      <c r="CS642" s="89"/>
      <c r="CT642" s="89"/>
    </row>
    <row r="643" spans="1:98" ht="15.75" customHeight="1">
      <c r="A643" s="1088"/>
      <c r="B643" s="132"/>
      <c r="C643" s="133"/>
      <c r="D643" s="133"/>
      <c r="E643" s="133"/>
      <c r="F643" s="133"/>
      <c r="G643" s="133"/>
      <c r="H643" s="88"/>
      <c r="I643" s="88"/>
      <c r="J643" s="134" t="s">
        <v>266</v>
      </c>
      <c r="K643" s="204">
        <f>I598</f>
        <v>1</v>
      </c>
      <c r="L643" s="86"/>
      <c r="M643" s="132"/>
      <c r="N643" s="133"/>
      <c r="O643" s="133"/>
      <c r="P643" s="133"/>
      <c r="Q643" s="133"/>
      <c r="R643" s="133"/>
      <c r="S643" s="88"/>
      <c r="T643" s="88"/>
      <c r="U643" s="134" t="s">
        <v>266</v>
      </c>
      <c r="V643" s="204">
        <f>T598</f>
        <v>1</v>
      </c>
      <c r="W643" s="88"/>
      <c r="X643" s="132"/>
      <c r="Y643" s="133"/>
      <c r="Z643" s="133"/>
      <c r="AA643" s="133"/>
      <c r="AB643" s="133"/>
      <c r="AC643" s="133"/>
      <c r="AD643" s="88"/>
      <c r="AE643" s="88"/>
      <c r="AF643" s="134" t="s">
        <v>266</v>
      </c>
      <c r="AG643" s="204">
        <f>AE598</f>
        <v>1</v>
      </c>
      <c r="AH643" s="88"/>
      <c r="AI643" s="132"/>
      <c r="AJ643" s="133"/>
      <c r="AK643" s="133"/>
      <c r="AL643" s="133"/>
      <c r="AM643" s="133"/>
      <c r="AN643" s="133"/>
      <c r="AO643" s="88"/>
      <c r="AP643" s="88"/>
      <c r="AQ643" s="134" t="s">
        <v>266</v>
      </c>
      <c r="AR643" s="204" t="e">
        <f>AP598</f>
        <v>#DIV/0!</v>
      </c>
      <c r="AS643" s="88"/>
      <c r="AT643" s="132"/>
      <c r="AU643" s="133"/>
      <c r="AV643" s="133"/>
      <c r="AW643" s="133"/>
      <c r="AX643" s="133"/>
      <c r="AY643" s="133"/>
      <c r="AZ643" s="88"/>
      <c r="BA643" s="88"/>
      <c r="BB643" s="134" t="s">
        <v>266</v>
      </c>
      <c r="BC643" s="204">
        <f>BA598</f>
        <v>11.51685393258427</v>
      </c>
      <c r="BD643" s="88"/>
      <c r="BE643" s="132"/>
      <c r="BF643" s="133"/>
      <c r="BG643" s="133"/>
      <c r="BH643" s="133"/>
      <c r="BI643" s="133"/>
      <c r="BJ643" s="133"/>
      <c r="BK643" s="88"/>
      <c r="BL643" s="88"/>
      <c r="BM643" s="134" t="s">
        <v>266</v>
      </c>
      <c r="BN643" s="204">
        <f>BL598</f>
        <v>0</v>
      </c>
      <c r="BO643" s="88"/>
      <c r="BP643" s="132"/>
      <c r="BQ643" s="133"/>
      <c r="BR643" s="133"/>
      <c r="BS643" s="133"/>
      <c r="BT643" s="133"/>
      <c r="BU643" s="133"/>
      <c r="BV643" s="88"/>
      <c r="BW643" s="88"/>
      <c r="BX643" s="134" t="s">
        <v>266</v>
      </c>
      <c r="BY643" s="204">
        <f>BW598</f>
        <v>0</v>
      </c>
      <c r="BZ643" s="987"/>
      <c r="CA643" s="88"/>
      <c r="CB643" s="88"/>
      <c r="CC643" s="89"/>
      <c r="CD643" s="89"/>
      <c r="CE643" s="89"/>
      <c r="CF643" s="89"/>
      <c r="CG643" s="89"/>
      <c r="CH643" s="89"/>
      <c r="CI643" s="89"/>
      <c r="CJ643" s="89"/>
      <c r="CK643" s="89"/>
      <c r="CL643" s="89"/>
      <c r="CM643" s="89"/>
      <c r="CN643" s="89"/>
      <c r="CO643" s="89"/>
      <c r="CP643" s="89"/>
      <c r="CQ643" s="89"/>
      <c r="CR643" s="89"/>
      <c r="CS643" s="89"/>
      <c r="CT643" s="89"/>
    </row>
    <row r="644" spans="1:98" ht="15.75" customHeight="1">
      <c r="A644" s="85"/>
      <c r="B644" s="136"/>
      <c r="C644" s="137"/>
      <c r="D644" s="137"/>
      <c r="E644" s="137"/>
      <c r="F644" s="137"/>
      <c r="G644" s="137"/>
      <c r="H644" s="1012" t="s">
        <v>311</v>
      </c>
      <c r="I644" s="1013"/>
      <c r="J644" s="1014"/>
      <c r="K644" s="138">
        <f>SUM(K602:K642)*K643</f>
        <v>1654106.7155902199</v>
      </c>
      <c r="L644" s="86"/>
      <c r="M644" s="136"/>
      <c r="N644" s="137"/>
      <c r="O644" s="137"/>
      <c r="P644" s="137"/>
      <c r="Q644" s="137"/>
      <c r="R644" s="137"/>
      <c r="S644" s="1012" t="s">
        <v>268</v>
      </c>
      <c r="T644" s="1013"/>
      <c r="U644" s="1014"/>
      <c r="V644" s="138">
        <f>SUM(V602:V642)*V643</f>
        <v>0</v>
      </c>
      <c r="W644" s="88"/>
      <c r="X644" s="136"/>
      <c r="Y644" s="137"/>
      <c r="Z644" s="137"/>
      <c r="AA644" s="137"/>
      <c r="AB644" s="137"/>
      <c r="AC644" s="137"/>
      <c r="AD644" s="1012" t="s">
        <v>268</v>
      </c>
      <c r="AE644" s="1013"/>
      <c r="AF644" s="1014"/>
      <c r="AG644" s="138">
        <f>SUM(AG610:AG631)*AG643</f>
        <v>0</v>
      </c>
      <c r="AH644" s="88"/>
      <c r="AI644" s="136"/>
      <c r="AJ644" s="137"/>
      <c r="AK644" s="137"/>
      <c r="AL644" s="137"/>
      <c r="AM644" s="137"/>
      <c r="AN644" s="137"/>
      <c r="AO644" s="1012" t="s">
        <v>268</v>
      </c>
      <c r="AP644" s="1013"/>
      <c r="AQ644" s="1014"/>
      <c r="AR644" s="138" t="e">
        <f>SUM(AR610:AR631)*AR643</f>
        <v>#DIV/0!</v>
      </c>
      <c r="AS644" s="88"/>
      <c r="AT644" s="136"/>
      <c r="AU644" s="137"/>
      <c r="AV644" s="137"/>
      <c r="AW644" s="137"/>
      <c r="AX644" s="137"/>
      <c r="AY644" s="137"/>
      <c r="AZ644" s="1012" t="s">
        <v>268</v>
      </c>
      <c r="BA644" s="1013"/>
      <c r="BB644" s="1014"/>
      <c r="BC644" s="138" t="e">
        <f>SUM(BC610:BC631)*BC643</f>
        <v>#DIV/0!</v>
      </c>
      <c r="BD644" s="88"/>
      <c r="BE644" s="136"/>
      <c r="BF644" s="137"/>
      <c r="BG644" s="137"/>
      <c r="BH644" s="137"/>
      <c r="BI644" s="137"/>
      <c r="BJ644" s="137"/>
      <c r="BK644" s="1012" t="s">
        <v>268</v>
      </c>
      <c r="BL644" s="1013"/>
      <c r="BM644" s="1014"/>
      <c r="BN644" s="138" t="e">
        <f>SUM(BN610:BN631)*BN643</f>
        <v>#VALUE!</v>
      </c>
      <c r="BO644" s="88"/>
      <c r="BP644" s="136"/>
      <c r="BQ644" s="137"/>
      <c r="BR644" s="137"/>
      <c r="BS644" s="137"/>
      <c r="BT644" s="137"/>
      <c r="BU644" s="137"/>
      <c r="BV644" s="1012" t="s">
        <v>268</v>
      </c>
      <c r="BW644" s="1013"/>
      <c r="BX644" s="1014"/>
      <c r="BY644" s="138" t="e">
        <f>SUM(BY610:BY631)*BY643</f>
        <v>#VALUE!</v>
      </c>
      <c r="BZ644" s="85"/>
      <c r="CA644" s="88"/>
      <c r="CB644" s="88"/>
      <c r="CC644" s="89"/>
      <c r="CD644" s="89"/>
      <c r="CE644" s="89"/>
      <c r="CF644" s="89"/>
      <c r="CG644" s="89"/>
      <c r="CH644" s="89"/>
      <c r="CI644" s="89"/>
      <c r="CJ644" s="89"/>
      <c r="CK644" s="89"/>
      <c r="CL644" s="89"/>
      <c r="CM644" s="89"/>
      <c r="CN644" s="89"/>
      <c r="CO644" s="89"/>
      <c r="CP644" s="89"/>
      <c r="CQ644" s="89"/>
      <c r="CR644" s="89"/>
      <c r="CS644" s="89"/>
      <c r="CT644" s="89"/>
    </row>
    <row r="645" spans="1:98" ht="15.75" customHeight="1">
      <c r="A645" s="88"/>
      <c r="B645" s="133"/>
      <c r="C645" s="133"/>
      <c r="D645" s="133"/>
      <c r="E645" s="133"/>
      <c r="F645" s="133"/>
      <c r="G645" s="133"/>
      <c r="H645" s="182"/>
      <c r="I645" s="88"/>
      <c r="J645" s="88"/>
      <c r="K645" s="183"/>
      <c r="L645" s="86"/>
      <c r="M645" s="133"/>
      <c r="N645" s="133"/>
      <c r="O645" s="133"/>
      <c r="P645" s="133"/>
      <c r="Q645" s="133"/>
      <c r="R645" s="133"/>
      <c r="S645" s="182"/>
      <c r="T645" s="88"/>
      <c r="U645" s="88"/>
      <c r="V645" s="183"/>
      <c r="W645" s="88"/>
      <c r="X645" s="133"/>
      <c r="Y645" s="133"/>
      <c r="Z645" s="133"/>
      <c r="AA645" s="133"/>
      <c r="AB645" s="133"/>
      <c r="AC645" s="133"/>
      <c r="AD645" s="182"/>
      <c r="AE645" s="88"/>
      <c r="AF645" s="88"/>
      <c r="AG645" s="183"/>
      <c r="AH645" s="88"/>
      <c r="AI645" s="133"/>
      <c r="AJ645" s="133"/>
      <c r="AK645" s="133"/>
      <c r="AL645" s="133"/>
      <c r="AM645" s="133"/>
      <c r="AN645" s="133"/>
      <c r="AO645" s="182"/>
      <c r="AP645" s="88"/>
      <c r="AQ645" s="88"/>
      <c r="AR645" s="183"/>
      <c r="AS645" s="88"/>
      <c r="AT645" s="133"/>
      <c r="AU645" s="133"/>
      <c r="AV645" s="133"/>
      <c r="AW645" s="133"/>
      <c r="AX645" s="133"/>
      <c r="AY645" s="133"/>
      <c r="AZ645" s="182"/>
      <c r="BA645" s="88"/>
      <c r="BB645" s="88"/>
      <c r="BC645" s="183"/>
      <c r="BD645" s="88"/>
      <c r="BE645" s="133"/>
      <c r="BF645" s="133"/>
      <c r="BG645" s="133"/>
      <c r="BH645" s="133"/>
      <c r="BI645" s="133"/>
      <c r="BJ645" s="133"/>
      <c r="BK645" s="182"/>
      <c r="BL645" s="88"/>
      <c r="BM645" s="140"/>
      <c r="BN645" s="183"/>
      <c r="BO645" s="88"/>
      <c r="BP645" s="133"/>
      <c r="BQ645" s="133"/>
      <c r="BR645" s="133"/>
      <c r="BS645" s="133"/>
      <c r="BT645" s="133"/>
      <c r="BU645" s="133"/>
      <c r="BV645" s="182"/>
      <c r="BW645" s="88"/>
      <c r="BX645" s="140"/>
      <c r="BY645" s="183"/>
      <c r="BZ645" s="85"/>
      <c r="CA645" s="88"/>
      <c r="CB645" s="88"/>
      <c r="CC645" s="89"/>
      <c r="CD645" s="89"/>
      <c r="CE645" s="89"/>
      <c r="CF645" s="89"/>
      <c r="CG645" s="89"/>
      <c r="CH645" s="89"/>
      <c r="CI645" s="89"/>
      <c r="CJ645" s="89"/>
      <c r="CK645" s="89"/>
      <c r="CL645" s="89"/>
      <c r="CM645" s="89"/>
      <c r="CN645" s="89"/>
      <c r="CO645" s="89"/>
      <c r="CP645" s="89"/>
      <c r="CQ645" s="89"/>
      <c r="CR645" s="89"/>
      <c r="CS645" s="89"/>
      <c r="CT645" s="89"/>
    </row>
    <row r="646" spans="1:98" ht="15.75" customHeight="1">
      <c r="A646" s="1091"/>
      <c r="B646" s="1049"/>
      <c r="C646" s="1049"/>
      <c r="D646" s="1049"/>
      <c r="E646" s="1049"/>
      <c r="F646" s="1049"/>
      <c r="G646" s="1049"/>
      <c r="H646" s="1049"/>
      <c r="I646" s="1049"/>
      <c r="J646" s="1049"/>
      <c r="K646" s="1049"/>
      <c r="L646" s="1049"/>
      <c r="M646" s="1049"/>
      <c r="N646" s="1049"/>
      <c r="O646" s="1049"/>
      <c r="P646" s="1049"/>
      <c r="Q646" s="1049"/>
      <c r="R646" s="1049"/>
      <c r="S646" s="1049"/>
      <c r="T646" s="1049"/>
      <c r="U646" s="1049"/>
      <c r="V646" s="1049"/>
      <c r="W646" s="1049"/>
      <c r="X646" s="1049"/>
      <c r="Y646" s="1049"/>
      <c r="Z646" s="1049"/>
      <c r="AA646" s="1049"/>
      <c r="AB646" s="1049"/>
      <c r="AC646" s="1049"/>
      <c r="AD646" s="1049"/>
      <c r="AE646" s="1049"/>
      <c r="AF646" s="1049"/>
      <c r="AG646" s="1049"/>
      <c r="AH646" s="1049"/>
      <c r="AI646" s="1049"/>
      <c r="AJ646" s="1049"/>
      <c r="AK646" s="1049"/>
      <c r="AL646" s="1049"/>
      <c r="AM646" s="1049"/>
      <c r="AN646" s="1049"/>
      <c r="AO646" s="1049"/>
      <c r="AP646" s="1049"/>
      <c r="AQ646" s="1049"/>
      <c r="AR646" s="1049"/>
      <c r="AS646" s="1049"/>
      <c r="AT646" s="1049"/>
      <c r="AU646" s="1049"/>
      <c r="AV646" s="1049"/>
      <c r="AW646" s="1049"/>
      <c r="AX646" s="1049"/>
      <c r="AY646" s="1049"/>
      <c r="AZ646" s="1049"/>
      <c r="BA646" s="1049"/>
      <c r="BB646" s="1049"/>
      <c r="BC646" s="1049"/>
      <c r="BD646" s="1049"/>
      <c r="BE646" s="1049"/>
      <c r="BF646" s="1049"/>
      <c r="BG646" s="1049"/>
      <c r="BH646" s="1049"/>
      <c r="BI646" s="1049"/>
      <c r="BJ646" s="1049"/>
      <c r="BK646" s="1049"/>
      <c r="BL646" s="1049"/>
      <c r="BM646" s="1049"/>
      <c r="BN646" s="1049"/>
      <c r="BO646" s="1049"/>
      <c r="BP646" s="1049"/>
      <c r="BQ646" s="1049"/>
      <c r="BR646" s="1049"/>
      <c r="BS646" s="1049"/>
      <c r="BT646" s="1049"/>
      <c r="BU646" s="1049"/>
      <c r="BV646" s="1049"/>
      <c r="BW646" s="1049"/>
      <c r="BX646" s="1049"/>
      <c r="BY646" s="1049"/>
      <c r="BZ646" s="1081"/>
      <c r="CA646" s="88"/>
      <c r="CB646" s="88"/>
      <c r="CC646" s="89"/>
      <c r="CD646" s="89"/>
      <c r="CE646" s="89"/>
      <c r="CF646" s="89"/>
      <c r="CG646" s="89"/>
      <c r="CH646" s="89"/>
      <c r="CI646" s="89"/>
      <c r="CJ646" s="89"/>
      <c r="CK646" s="89"/>
      <c r="CL646" s="89"/>
      <c r="CM646" s="89"/>
      <c r="CN646" s="89"/>
      <c r="CO646" s="89"/>
      <c r="CP646" s="89"/>
      <c r="CQ646" s="89"/>
      <c r="CR646" s="89"/>
      <c r="CS646" s="89"/>
      <c r="CT646" s="89"/>
    </row>
    <row r="647" spans="1:98" ht="15.75" customHeight="1">
      <c r="A647" s="1080"/>
      <c r="B647" s="1049"/>
      <c r="C647" s="1049"/>
      <c r="D647" s="1049"/>
      <c r="E647" s="1049"/>
      <c r="F647" s="1049"/>
      <c r="G647" s="1049"/>
      <c r="H647" s="1049"/>
      <c r="I647" s="1049"/>
      <c r="J647" s="1049"/>
      <c r="K647" s="1049"/>
      <c r="L647" s="1049"/>
      <c r="M647" s="1049"/>
      <c r="N647" s="1049"/>
      <c r="O647" s="1049"/>
      <c r="P647" s="1049"/>
      <c r="Q647" s="1049"/>
      <c r="R647" s="1049"/>
      <c r="S647" s="1049"/>
      <c r="T647" s="1049"/>
      <c r="U647" s="1049"/>
      <c r="V647" s="1049"/>
      <c r="W647" s="1049"/>
      <c r="X647" s="1049"/>
      <c r="Y647" s="1049"/>
      <c r="Z647" s="1049"/>
      <c r="AA647" s="1049"/>
      <c r="AB647" s="1049"/>
      <c r="AC647" s="1049"/>
      <c r="AD647" s="1049"/>
      <c r="AE647" s="1049"/>
      <c r="AF647" s="1049"/>
      <c r="AG647" s="1049"/>
      <c r="AH647" s="1049"/>
      <c r="AI647" s="1049"/>
      <c r="AJ647" s="1049"/>
      <c r="AK647" s="1049"/>
      <c r="AL647" s="1049"/>
      <c r="AM647" s="1049"/>
      <c r="AN647" s="1049"/>
      <c r="AO647" s="1049"/>
      <c r="AP647" s="1049"/>
      <c r="AQ647" s="1049"/>
      <c r="AR647" s="1049"/>
      <c r="AS647" s="1049"/>
      <c r="AT647" s="1049"/>
      <c r="AU647" s="1049"/>
      <c r="AV647" s="1049"/>
      <c r="AW647" s="1049"/>
      <c r="AX647" s="1049"/>
      <c r="AY647" s="1049"/>
      <c r="AZ647" s="1049"/>
      <c r="BA647" s="1049"/>
      <c r="BB647" s="1049"/>
      <c r="BC647" s="1049"/>
      <c r="BD647" s="1049"/>
      <c r="BE647" s="1049"/>
      <c r="BF647" s="1049"/>
      <c r="BG647" s="1049"/>
      <c r="BH647" s="1049"/>
      <c r="BI647" s="1049"/>
      <c r="BJ647" s="1049"/>
      <c r="BK647" s="1049"/>
      <c r="BL647" s="1049"/>
      <c r="BM647" s="1049"/>
      <c r="BN647" s="1049"/>
      <c r="BO647" s="1049"/>
      <c r="BP647" s="1049"/>
      <c r="BQ647" s="1049"/>
      <c r="BR647" s="1049"/>
      <c r="BS647" s="1049"/>
      <c r="BT647" s="1049"/>
      <c r="BU647" s="1049"/>
      <c r="BV647" s="1049"/>
      <c r="BW647" s="1049"/>
      <c r="BX647" s="1049"/>
      <c r="BY647" s="1049"/>
      <c r="BZ647" s="1081"/>
      <c r="CA647" s="88"/>
      <c r="CB647" s="88"/>
      <c r="CC647" s="89"/>
      <c r="CD647" s="89"/>
      <c r="CE647" s="89"/>
      <c r="CF647" s="89"/>
      <c r="CG647" s="89"/>
      <c r="CH647" s="89"/>
      <c r="CI647" s="89"/>
      <c r="CJ647" s="89"/>
      <c r="CK647" s="89"/>
      <c r="CL647" s="89"/>
      <c r="CM647" s="89"/>
      <c r="CN647" s="89"/>
      <c r="CO647" s="89"/>
      <c r="CP647" s="89"/>
      <c r="CQ647" s="89"/>
      <c r="CR647" s="89"/>
      <c r="CS647" s="89"/>
      <c r="CT647" s="89"/>
    </row>
    <row r="648" spans="1:98" ht="15.75" customHeight="1">
      <c r="A648" s="85"/>
      <c r="B648" s="1045" t="s">
        <v>222</v>
      </c>
      <c r="C648" s="1046"/>
      <c r="D648" s="1046"/>
      <c r="E648" s="1046"/>
      <c r="F648" s="1046"/>
      <c r="G648" s="1046"/>
      <c r="H648" s="1046"/>
      <c r="I648" s="1046"/>
      <c r="J648" s="1046"/>
      <c r="K648" s="1047"/>
      <c r="L648" s="86"/>
      <c r="M648" s="1045" t="s">
        <v>222</v>
      </c>
      <c r="N648" s="1046"/>
      <c r="O648" s="1046"/>
      <c r="P648" s="1046"/>
      <c r="Q648" s="1046"/>
      <c r="R648" s="1046"/>
      <c r="S648" s="1046"/>
      <c r="T648" s="1046"/>
      <c r="U648" s="1046"/>
      <c r="V648" s="1047"/>
      <c r="W648" s="88"/>
      <c r="X648" s="1045" t="s">
        <v>222</v>
      </c>
      <c r="Y648" s="1046"/>
      <c r="Z648" s="1046"/>
      <c r="AA648" s="1046"/>
      <c r="AB648" s="1046"/>
      <c r="AC648" s="1046"/>
      <c r="AD648" s="1046"/>
      <c r="AE648" s="1046"/>
      <c r="AF648" s="1046"/>
      <c r="AG648" s="1047"/>
      <c r="AH648" s="88"/>
      <c r="AI648" s="1045" t="s">
        <v>222</v>
      </c>
      <c r="AJ648" s="1046"/>
      <c r="AK648" s="1046"/>
      <c r="AL648" s="1046"/>
      <c r="AM648" s="1046"/>
      <c r="AN648" s="1046"/>
      <c r="AO648" s="1046"/>
      <c r="AP648" s="1046"/>
      <c r="AQ648" s="1046"/>
      <c r="AR648" s="1047"/>
      <c r="AS648" s="88"/>
      <c r="AT648" s="1045" t="s">
        <v>222</v>
      </c>
      <c r="AU648" s="1046"/>
      <c r="AV648" s="1046"/>
      <c r="AW648" s="1046"/>
      <c r="AX648" s="1046"/>
      <c r="AY648" s="1046"/>
      <c r="AZ648" s="1046"/>
      <c r="BA648" s="1046"/>
      <c r="BB648" s="1046"/>
      <c r="BC648" s="1047"/>
      <c r="BD648" s="88"/>
      <c r="BE648" s="1045" t="s">
        <v>222</v>
      </c>
      <c r="BF648" s="1046"/>
      <c r="BG648" s="1046"/>
      <c r="BH648" s="1046"/>
      <c r="BI648" s="1046"/>
      <c r="BJ648" s="1046"/>
      <c r="BK648" s="1046"/>
      <c r="BL648" s="1046"/>
      <c r="BM648" s="1046"/>
      <c r="BN648" s="1047"/>
      <c r="BO648" s="88"/>
      <c r="BP648" s="1045" t="s">
        <v>222</v>
      </c>
      <c r="BQ648" s="1046"/>
      <c r="BR648" s="1046"/>
      <c r="BS648" s="1046"/>
      <c r="BT648" s="1046"/>
      <c r="BU648" s="1046"/>
      <c r="BV648" s="1046"/>
      <c r="BW648" s="1046"/>
      <c r="BX648" s="1046"/>
      <c r="BY648" s="1047"/>
      <c r="BZ648" s="85"/>
      <c r="CA648" s="88"/>
      <c r="CB648" s="88"/>
      <c r="CC648" s="89"/>
      <c r="CD648" s="89"/>
      <c r="CE648" s="89"/>
      <c r="CF648" s="89"/>
      <c r="CG648" s="89"/>
      <c r="CH648" s="89"/>
      <c r="CI648" s="89"/>
      <c r="CJ648" s="89"/>
      <c r="CK648" s="89"/>
      <c r="CL648" s="89"/>
      <c r="CM648" s="89"/>
      <c r="CN648" s="89"/>
      <c r="CO648" s="89"/>
      <c r="CP648" s="89"/>
      <c r="CQ648" s="89"/>
      <c r="CR648" s="89"/>
      <c r="CS648" s="89"/>
      <c r="CT648" s="89"/>
    </row>
    <row r="649" spans="1:98" ht="15.75" customHeight="1">
      <c r="A649" s="85"/>
      <c r="B649" s="1048" t="s">
        <v>223</v>
      </c>
      <c r="C649" s="1049"/>
      <c r="D649" s="1049"/>
      <c r="E649" s="1049"/>
      <c r="F649" s="1049"/>
      <c r="G649" s="1049"/>
      <c r="H649" s="1049"/>
      <c r="I649" s="1049"/>
      <c r="J649" s="1049"/>
      <c r="K649" s="1050"/>
      <c r="L649" s="86"/>
      <c r="M649" s="1048" t="s">
        <v>223</v>
      </c>
      <c r="N649" s="1049"/>
      <c r="O649" s="1049"/>
      <c r="P649" s="1049"/>
      <c r="Q649" s="1049"/>
      <c r="R649" s="1049"/>
      <c r="S649" s="1049"/>
      <c r="T649" s="1049"/>
      <c r="U649" s="1049"/>
      <c r="V649" s="1050"/>
      <c r="W649" s="88"/>
      <c r="X649" s="1048" t="s">
        <v>223</v>
      </c>
      <c r="Y649" s="1049"/>
      <c r="Z649" s="1049"/>
      <c r="AA649" s="1049"/>
      <c r="AB649" s="1049"/>
      <c r="AC649" s="1049"/>
      <c r="AD649" s="1049"/>
      <c r="AE649" s="1049"/>
      <c r="AF649" s="1049"/>
      <c r="AG649" s="1050"/>
      <c r="AH649" s="88"/>
      <c r="AI649" s="1048" t="s">
        <v>223</v>
      </c>
      <c r="AJ649" s="1049"/>
      <c r="AK649" s="1049"/>
      <c r="AL649" s="1049"/>
      <c r="AM649" s="1049"/>
      <c r="AN649" s="1049"/>
      <c r="AO649" s="1049"/>
      <c r="AP649" s="1049"/>
      <c r="AQ649" s="1049"/>
      <c r="AR649" s="1050"/>
      <c r="AS649" s="88"/>
      <c r="AT649" s="1048" t="s">
        <v>223</v>
      </c>
      <c r="AU649" s="1049"/>
      <c r="AV649" s="1049"/>
      <c r="AW649" s="1049"/>
      <c r="AX649" s="1049"/>
      <c r="AY649" s="1049"/>
      <c r="AZ649" s="1049"/>
      <c r="BA649" s="1049"/>
      <c r="BB649" s="1049"/>
      <c r="BC649" s="1050"/>
      <c r="BD649" s="88"/>
      <c r="BE649" s="1048" t="s">
        <v>223</v>
      </c>
      <c r="BF649" s="1049"/>
      <c r="BG649" s="1049"/>
      <c r="BH649" s="1049"/>
      <c r="BI649" s="1049"/>
      <c r="BJ649" s="1049"/>
      <c r="BK649" s="1049"/>
      <c r="BL649" s="1049"/>
      <c r="BM649" s="1049"/>
      <c r="BN649" s="1050"/>
      <c r="BO649" s="88"/>
      <c r="BP649" s="1048" t="s">
        <v>223</v>
      </c>
      <c r="BQ649" s="1049"/>
      <c r="BR649" s="1049"/>
      <c r="BS649" s="1049"/>
      <c r="BT649" s="1049"/>
      <c r="BU649" s="1049"/>
      <c r="BV649" s="1049"/>
      <c r="BW649" s="1049"/>
      <c r="BX649" s="1049"/>
      <c r="BY649" s="1050"/>
      <c r="BZ649" s="85"/>
      <c r="CA649" s="88"/>
      <c r="CB649" s="88"/>
      <c r="CC649" s="89"/>
      <c r="CD649" s="89"/>
      <c r="CE649" s="89"/>
      <c r="CF649" s="89"/>
      <c r="CG649" s="89"/>
      <c r="CH649" s="89"/>
      <c r="CI649" s="89"/>
      <c r="CJ649" s="89"/>
      <c r="CK649" s="89"/>
      <c r="CL649" s="89"/>
      <c r="CM649" s="89"/>
      <c r="CN649" s="89"/>
      <c r="CO649" s="89"/>
      <c r="CP649" s="89"/>
      <c r="CQ649" s="89"/>
      <c r="CR649" s="89"/>
      <c r="CS649" s="89"/>
      <c r="CT649" s="89"/>
    </row>
    <row r="650" spans="1:98" ht="15.75" customHeight="1">
      <c r="A650" s="85"/>
      <c r="B650" s="1051" t="s">
        <v>312</v>
      </c>
      <c r="C650" s="1049"/>
      <c r="D650" s="1049"/>
      <c r="E650" s="1049"/>
      <c r="F650" s="1049"/>
      <c r="G650" s="1049"/>
      <c r="H650" s="1049"/>
      <c r="I650" s="1049"/>
      <c r="J650" s="1049"/>
      <c r="K650" s="1050"/>
      <c r="L650" s="86"/>
      <c r="M650" s="1051" t="s">
        <v>313</v>
      </c>
      <c r="N650" s="1049"/>
      <c r="O650" s="1049"/>
      <c r="P650" s="1049"/>
      <c r="Q650" s="1049"/>
      <c r="R650" s="1049"/>
      <c r="S650" s="1049"/>
      <c r="T650" s="1049"/>
      <c r="U650" s="1049"/>
      <c r="V650" s="1050"/>
      <c r="W650" s="88"/>
      <c r="X650" s="1051" t="s">
        <v>314</v>
      </c>
      <c r="Y650" s="1049"/>
      <c r="Z650" s="1049"/>
      <c r="AA650" s="1049"/>
      <c r="AB650" s="1049"/>
      <c r="AC650" s="1049"/>
      <c r="AD650" s="1049"/>
      <c r="AE650" s="1049"/>
      <c r="AF650" s="1049"/>
      <c r="AG650" s="1050"/>
      <c r="AH650" s="88"/>
      <c r="AI650" s="1051" t="s">
        <v>315</v>
      </c>
      <c r="AJ650" s="1049"/>
      <c r="AK650" s="1049"/>
      <c r="AL650" s="1049"/>
      <c r="AM650" s="1049"/>
      <c r="AN650" s="1049"/>
      <c r="AO650" s="1049"/>
      <c r="AP650" s="1049"/>
      <c r="AQ650" s="1049"/>
      <c r="AR650" s="1050"/>
      <c r="AS650" s="88"/>
      <c r="AT650" s="1051" t="s">
        <v>316</v>
      </c>
      <c r="AU650" s="1049"/>
      <c r="AV650" s="1049"/>
      <c r="AW650" s="1049"/>
      <c r="AX650" s="1049"/>
      <c r="AY650" s="1049"/>
      <c r="AZ650" s="1049"/>
      <c r="BA650" s="1049"/>
      <c r="BB650" s="1049"/>
      <c r="BC650" s="1050"/>
      <c r="BD650" s="88"/>
      <c r="BE650" s="1051" t="s">
        <v>317</v>
      </c>
      <c r="BF650" s="1049"/>
      <c r="BG650" s="1049"/>
      <c r="BH650" s="1049"/>
      <c r="BI650" s="1049"/>
      <c r="BJ650" s="1049"/>
      <c r="BK650" s="1049"/>
      <c r="BL650" s="1049"/>
      <c r="BM650" s="1049"/>
      <c r="BN650" s="1050"/>
      <c r="BO650" s="88"/>
      <c r="BP650" s="1051" t="s">
        <v>318</v>
      </c>
      <c r="BQ650" s="1049"/>
      <c r="BR650" s="1049"/>
      <c r="BS650" s="1049"/>
      <c r="BT650" s="1049"/>
      <c r="BU650" s="1049"/>
      <c r="BV650" s="1049"/>
      <c r="BW650" s="1049"/>
      <c r="BX650" s="1049"/>
      <c r="BY650" s="1050"/>
      <c r="BZ650" s="85"/>
      <c r="CA650" s="88"/>
      <c r="CB650" s="88"/>
      <c r="CC650" s="89"/>
      <c r="CD650" s="89"/>
      <c r="CE650" s="89"/>
      <c r="CF650" s="89"/>
      <c r="CG650" s="89"/>
      <c r="CH650" s="89"/>
      <c r="CI650" s="89"/>
      <c r="CJ650" s="89"/>
      <c r="CK650" s="89"/>
      <c r="CL650" s="89"/>
      <c r="CM650" s="89"/>
      <c r="CN650" s="89"/>
      <c r="CO650" s="89"/>
      <c r="CP650" s="89"/>
      <c r="CQ650" s="89"/>
      <c r="CR650" s="89"/>
      <c r="CS650" s="89"/>
      <c r="CT650" s="89"/>
    </row>
    <row r="651" spans="1:98" ht="15.75" customHeight="1">
      <c r="A651" s="85"/>
      <c r="B651" s="1052" t="s">
        <v>231</v>
      </c>
      <c r="C651" s="1053"/>
      <c r="D651" s="1053"/>
      <c r="E651" s="1053"/>
      <c r="F651" s="1053"/>
      <c r="G651" s="1053"/>
      <c r="H651" s="1053"/>
      <c r="I651" s="1053"/>
      <c r="J651" s="1053"/>
      <c r="K651" s="1054"/>
      <c r="L651" s="86"/>
      <c r="M651" s="1055" t="s">
        <v>231</v>
      </c>
      <c r="N651" s="1013"/>
      <c r="O651" s="1013"/>
      <c r="P651" s="1013"/>
      <c r="Q651" s="1013"/>
      <c r="R651" s="1013"/>
      <c r="S651" s="1013"/>
      <c r="T651" s="1013"/>
      <c r="U651" s="1013"/>
      <c r="V651" s="1056"/>
      <c r="W651" s="88"/>
      <c r="X651" s="1055" t="s">
        <v>231</v>
      </c>
      <c r="Y651" s="1013"/>
      <c r="Z651" s="1013"/>
      <c r="AA651" s="1013"/>
      <c r="AB651" s="1013"/>
      <c r="AC651" s="1013"/>
      <c r="AD651" s="1013"/>
      <c r="AE651" s="1013"/>
      <c r="AF651" s="1013"/>
      <c r="AG651" s="1056"/>
      <c r="AH651" s="88"/>
      <c r="AI651" s="1055" t="s">
        <v>231</v>
      </c>
      <c r="AJ651" s="1013"/>
      <c r="AK651" s="1013"/>
      <c r="AL651" s="1013"/>
      <c r="AM651" s="1013"/>
      <c r="AN651" s="1013"/>
      <c r="AO651" s="1013"/>
      <c r="AP651" s="1013"/>
      <c r="AQ651" s="1013"/>
      <c r="AR651" s="1056"/>
      <c r="AS651" s="88"/>
      <c r="AT651" s="1055" t="s">
        <v>231</v>
      </c>
      <c r="AU651" s="1013"/>
      <c r="AV651" s="1013"/>
      <c r="AW651" s="1013"/>
      <c r="AX651" s="1013"/>
      <c r="AY651" s="1013"/>
      <c r="AZ651" s="1013"/>
      <c r="BA651" s="1013"/>
      <c r="BB651" s="1013"/>
      <c r="BC651" s="1056"/>
      <c r="BD651" s="88"/>
      <c r="BE651" s="1055" t="s">
        <v>231</v>
      </c>
      <c r="BF651" s="1013"/>
      <c r="BG651" s="1013"/>
      <c r="BH651" s="1013"/>
      <c r="BI651" s="1013"/>
      <c r="BJ651" s="1013"/>
      <c r="BK651" s="1013"/>
      <c r="BL651" s="1013"/>
      <c r="BM651" s="1013"/>
      <c r="BN651" s="1056"/>
      <c r="BO651" s="88"/>
      <c r="BP651" s="1055" t="s">
        <v>231</v>
      </c>
      <c r="BQ651" s="1013"/>
      <c r="BR651" s="1013"/>
      <c r="BS651" s="1013"/>
      <c r="BT651" s="1013"/>
      <c r="BU651" s="1013"/>
      <c r="BV651" s="1013"/>
      <c r="BW651" s="1013"/>
      <c r="BX651" s="1013"/>
      <c r="BY651" s="1056"/>
      <c r="BZ651" s="85"/>
      <c r="CA651" s="88"/>
      <c r="CB651" s="88"/>
      <c r="CC651" s="89"/>
      <c r="CD651" s="89"/>
      <c r="CE651" s="89"/>
      <c r="CF651" s="89"/>
      <c r="CG651" s="89"/>
      <c r="CH651" s="89"/>
      <c r="CI651" s="89"/>
      <c r="CJ651" s="89"/>
      <c r="CK651" s="89"/>
      <c r="CL651" s="89"/>
      <c r="CM651" s="89"/>
      <c r="CN651" s="89"/>
      <c r="CO651" s="89"/>
      <c r="CP651" s="89"/>
      <c r="CQ651" s="89"/>
      <c r="CR651" s="89"/>
      <c r="CS651" s="89"/>
      <c r="CT651" s="89"/>
    </row>
    <row r="652" spans="1:98" ht="15.75" customHeight="1">
      <c r="A652" s="1068" t="s">
        <v>319</v>
      </c>
      <c r="B652" s="712" t="s">
        <v>233</v>
      </c>
      <c r="C652" s="774">
        <v>43777</v>
      </c>
      <c r="D652" s="714" t="s">
        <v>234</v>
      </c>
      <c r="E652" s="1041" t="s">
        <v>235</v>
      </c>
      <c r="F652" s="1037"/>
      <c r="G652" s="715" t="s">
        <v>236</v>
      </c>
      <c r="H652" s="716" t="s">
        <v>237</v>
      </c>
      <c r="I652" s="786">
        <v>5</v>
      </c>
      <c r="J652" s="718" t="s">
        <v>238</v>
      </c>
      <c r="K652" s="719" t="s">
        <v>239</v>
      </c>
      <c r="L652" s="86"/>
      <c r="M652" s="90" t="s">
        <v>233</v>
      </c>
      <c r="N652" s="188">
        <v>43777</v>
      </c>
      <c r="O652" s="92" t="s">
        <v>234</v>
      </c>
      <c r="P652" s="1039" t="s">
        <v>320</v>
      </c>
      <c r="Q652" s="1021"/>
      <c r="R652" s="93" t="s">
        <v>236</v>
      </c>
      <c r="S652" s="94" t="s">
        <v>237</v>
      </c>
      <c r="T652" s="207">
        <v>1</v>
      </c>
      <c r="U652" s="96" t="s">
        <v>238</v>
      </c>
      <c r="V652" s="97" t="s">
        <v>239</v>
      </c>
      <c r="W652" s="88"/>
      <c r="X652" s="90" t="s">
        <v>233</v>
      </c>
      <c r="Y652" s="188">
        <v>43777</v>
      </c>
      <c r="Z652" s="92" t="s">
        <v>234</v>
      </c>
      <c r="AA652" s="1039" t="s">
        <v>321</v>
      </c>
      <c r="AB652" s="1021"/>
      <c r="AC652" s="93" t="s">
        <v>236</v>
      </c>
      <c r="AD652" s="94" t="s">
        <v>237</v>
      </c>
      <c r="AE652" s="207">
        <v>1</v>
      </c>
      <c r="AF652" s="96" t="s">
        <v>238</v>
      </c>
      <c r="AG652" s="97" t="s">
        <v>239</v>
      </c>
      <c r="AH652" s="88"/>
      <c r="AI652" s="90" t="s">
        <v>233</v>
      </c>
      <c r="AJ652" s="188">
        <v>43777</v>
      </c>
      <c r="AK652" s="92" t="s">
        <v>234</v>
      </c>
      <c r="AL652" s="1039" t="s">
        <v>322</v>
      </c>
      <c r="AM652" s="1021"/>
      <c r="AN652" s="93" t="s">
        <v>236</v>
      </c>
      <c r="AO652" s="94" t="s">
        <v>237</v>
      </c>
      <c r="AP652" s="207">
        <v>1</v>
      </c>
      <c r="AQ652" s="96" t="s">
        <v>238</v>
      </c>
      <c r="AR652" s="97" t="s">
        <v>239</v>
      </c>
      <c r="AS652" s="88"/>
      <c r="AT652" s="90" t="s">
        <v>233</v>
      </c>
      <c r="AU652" s="188">
        <v>43777</v>
      </c>
      <c r="AV652" s="92" t="s">
        <v>234</v>
      </c>
      <c r="AW652" s="1039" t="s">
        <v>323</v>
      </c>
      <c r="AX652" s="1021"/>
      <c r="AY652" s="93" t="s">
        <v>236</v>
      </c>
      <c r="AZ652" s="94" t="s">
        <v>237</v>
      </c>
      <c r="BA652" s="207">
        <v>5</v>
      </c>
      <c r="BB652" s="96" t="s">
        <v>238</v>
      </c>
      <c r="BC652" s="97" t="s">
        <v>239</v>
      </c>
      <c r="BD652" s="88"/>
      <c r="BE652" s="90" t="s">
        <v>233</v>
      </c>
      <c r="BF652" s="188">
        <v>43777</v>
      </c>
      <c r="BG652" s="92" t="s">
        <v>234</v>
      </c>
      <c r="BH652" s="1039" t="s">
        <v>324</v>
      </c>
      <c r="BI652" s="1021"/>
      <c r="BJ652" s="93" t="s">
        <v>236</v>
      </c>
      <c r="BK652" s="94" t="s">
        <v>237</v>
      </c>
      <c r="BL652" s="207">
        <v>5</v>
      </c>
      <c r="BM652" s="96" t="s">
        <v>238</v>
      </c>
      <c r="BN652" s="97" t="s">
        <v>239</v>
      </c>
      <c r="BO652" s="88"/>
      <c r="BP652" s="90" t="s">
        <v>233</v>
      </c>
      <c r="BQ652" s="188">
        <v>43777</v>
      </c>
      <c r="BR652" s="92" t="s">
        <v>234</v>
      </c>
      <c r="BS652" s="1039" t="s">
        <v>325</v>
      </c>
      <c r="BT652" s="1021"/>
      <c r="BU652" s="93" t="s">
        <v>236</v>
      </c>
      <c r="BV652" s="94" t="s">
        <v>237</v>
      </c>
      <c r="BW652" s="207">
        <v>5</v>
      </c>
      <c r="BX652" s="96" t="s">
        <v>238</v>
      </c>
      <c r="BY652" s="97" t="s">
        <v>239</v>
      </c>
      <c r="BZ652" s="85"/>
      <c r="CA652" s="88"/>
      <c r="CB652" s="88"/>
      <c r="CC652" s="89"/>
      <c r="CD652" s="89"/>
      <c r="CE652" s="89"/>
      <c r="CF652" s="89"/>
      <c r="CG652" s="89"/>
      <c r="CH652" s="89"/>
      <c r="CI652" s="89"/>
      <c r="CJ652" s="89"/>
      <c r="CK652" s="89"/>
      <c r="CL652" s="89"/>
      <c r="CM652" s="89"/>
      <c r="CN652" s="89"/>
      <c r="CO652" s="89"/>
      <c r="CP652" s="89"/>
      <c r="CQ652" s="89"/>
      <c r="CR652" s="89"/>
      <c r="CS652" s="89"/>
      <c r="CT652" s="89"/>
    </row>
    <row r="653" spans="1:98" ht="15.75" customHeight="1">
      <c r="A653" s="1018"/>
      <c r="B653" s="787" t="s">
        <v>246</v>
      </c>
      <c r="C653" s="788">
        <v>5</v>
      </c>
      <c r="D653" s="787" t="s">
        <v>247</v>
      </c>
      <c r="E653" s="788" t="s">
        <v>248</v>
      </c>
      <c r="F653" s="789" t="s">
        <v>249</v>
      </c>
      <c r="G653" s="790">
        <f>Calibração!F33</f>
        <v>979.03868483289773</v>
      </c>
      <c r="H653" s="1077" t="s">
        <v>250</v>
      </c>
      <c r="I653" s="1078"/>
      <c r="J653" s="788">
        <f>'Concentração amostra - Densidad'!B31</f>
        <v>1039</v>
      </c>
      <c r="K653" s="788">
        <f>'Concentração amostra - Densidad'!C31</f>
        <v>60</v>
      </c>
      <c r="L653" s="86"/>
      <c r="M653" s="218" t="s">
        <v>246</v>
      </c>
      <c r="N653" s="219">
        <v>3</v>
      </c>
      <c r="O653" s="218" t="s">
        <v>247</v>
      </c>
      <c r="P653" s="219" t="s">
        <v>248</v>
      </c>
      <c r="Q653" s="220" t="s">
        <v>249</v>
      </c>
      <c r="R653" s="221">
        <f>Calibração!D33</f>
        <v>1631.731141388163</v>
      </c>
      <c r="S653" s="1029" t="s">
        <v>250</v>
      </c>
      <c r="T653" s="1030"/>
      <c r="U653" s="219">
        <f>'Concentração amostra - Densidad'!B32</f>
        <v>1032</v>
      </c>
      <c r="V653" s="219">
        <f>'Concentração amostra - Densidad'!C32</f>
        <v>88</v>
      </c>
      <c r="W653" s="88"/>
      <c r="X653" s="218" t="s">
        <v>246</v>
      </c>
      <c r="Y653" s="219">
        <v>3</v>
      </c>
      <c r="Z653" s="218" t="s">
        <v>247</v>
      </c>
      <c r="AA653" s="219" t="s">
        <v>248</v>
      </c>
      <c r="AB653" s="220" t="s">
        <v>249</v>
      </c>
      <c r="AC653" s="221">
        <f>Calibração!D33</f>
        <v>1631.731141388163</v>
      </c>
      <c r="AD653" s="1029" t="s">
        <v>250</v>
      </c>
      <c r="AE653" s="1030"/>
      <c r="AF653" s="219">
        <f>'Concentração amostra - Densidad'!B33</f>
        <v>1037</v>
      </c>
      <c r="AG653" s="219">
        <f>'Concentração amostra - Densidad'!C33</f>
        <v>97</v>
      </c>
      <c r="AH653" s="88"/>
      <c r="AI653" s="218" t="s">
        <v>246</v>
      </c>
      <c r="AJ653" s="219">
        <v>3</v>
      </c>
      <c r="AK653" s="218" t="s">
        <v>247</v>
      </c>
      <c r="AL653" s="219" t="s">
        <v>248</v>
      </c>
      <c r="AM653" s="220" t="s">
        <v>249</v>
      </c>
      <c r="AN653" s="221">
        <f>Calibração!D33</f>
        <v>1631.731141388163</v>
      </c>
      <c r="AO653" s="1029" t="s">
        <v>250</v>
      </c>
      <c r="AP653" s="1030"/>
      <c r="AQ653" s="219">
        <f>'Concentração amostra - Densidad'!B34</f>
        <v>1032</v>
      </c>
      <c r="AR653" s="219">
        <f>'Concentração amostra - Densidad'!C34</f>
        <v>80</v>
      </c>
      <c r="AS653" s="88"/>
      <c r="AT653" s="218" t="s">
        <v>246</v>
      </c>
      <c r="AU653" s="219">
        <v>4</v>
      </c>
      <c r="AV653" s="218" t="s">
        <v>247</v>
      </c>
      <c r="AW653" s="219" t="s">
        <v>248</v>
      </c>
      <c r="AX653" s="220" t="s">
        <v>249</v>
      </c>
      <c r="AY653" s="221">
        <f>Calibração!E33</f>
        <v>1223.7983560411221</v>
      </c>
      <c r="AZ653" s="1029" t="s">
        <v>250</v>
      </c>
      <c r="BA653" s="1030"/>
      <c r="BB653" s="219">
        <f>'Concentração amostra - Densidad'!B35</f>
        <v>990</v>
      </c>
      <c r="BC653" s="219">
        <f>'Concentração amostra - Densidad'!C35</f>
        <v>72</v>
      </c>
      <c r="BD653" s="88"/>
      <c r="BE653" s="218" t="s">
        <v>246</v>
      </c>
      <c r="BF653" s="219">
        <v>5</v>
      </c>
      <c r="BG653" s="218" t="s">
        <v>247</v>
      </c>
      <c r="BH653" s="219" t="s">
        <v>248</v>
      </c>
      <c r="BI653" s="220" t="s">
        <v>249</v>
      </c>
      <c r="BJ653" s="221">
        <f>Calibração!F33</f>
        <v>979.03868483289773</v>
      </c>
      <c r="BK653" s="1029" t="s">
        <v>250</v>
      </c>
      <c r="BL653" s="1030"/>
      <c r="BM653" s="219">
        <f>'Concentração amostra - Densidad'!B36</f>
        <v>1057</v>
      </c>
      <c r="BN653" s="219">
        <f>'Concentração amostra - Densidad'!C36</f>
        <v>75</v>
      </c>
      <c r="BO653" s="88"/>
      <c r="BP653" s="218" t="s">
        <v>246</v>
      </c>
      <c r="BQ653" s="219">
        <v>3</v>
      </c>
      <c r="BR653" s="218" t="s">
        <v>247</v>
      </c>
      <c r="BS653" s="219" t="s">
        <v>248</v>
      </c>
      <c r="BT653" s="220" t="s">
        <v>249</v>
      </c>
      <c r="BU653" s="221">
        <f>Calibração!D33</f>
        <v>1631.731141388163</v>
      </c>
      <c r="BV653" s="1029" t="s">
        <v>250</v>
      </c>
      <c r="BW653" s="1030"/>
      <c r="BX653" s="219">
        <f>'Concentração amostra - Densidad'!B37</f>
        <v>1079</v>
      </c>
      <c r="BY653" s="219">
        <f>'Concentração amostra - Densidad'!C37</f>
        <v>73</v>
      </c>
      <c r="BZ653" s="1068" t="s">
        <v>319</v>
      </c>
      <c r="CA653" s="88"/>
      <c r="CB653" s="88"/>
      <c r="CC653" s="89"/>
      <c r="CD653" s="89"/>
      <c r="CE653" s="89"/>
      <c r="CF653" s="89"/>
      <c r="CG653" s="89"/>
      <c r="CH653" s="89"/>
      <c r="CI653" s="89"/>
      <c r="CJ653" s="89"/>
      <c r="CK653" s="89"/>
      <c r="CL653" s="89"/>
      <c r="CM653" s="89"/>
      <c r="CN653" s="89"/>
      <c r="CO653" s="89"/>
      <c r="CP653" s="89"/>
      <c r="CQ653" s="89"/>
      <c r="CR653" s="89"/>
      <c r="CS653" s="89"/>
      <c r="CT653" s="89"/>
    </row>
    <row r="654" spans="1:98" ht="15.75" customHeight="1">
      <c r="A654" s="1018"/>
      <c r="B654" s="1035" t="s">
        <v>251</v>
      </c>
      <c r="C654" s="1036"/>
      <c r="D654" s="1037"/>
      <c r="E654" s="714" t="s">
        <v>252</v>
      </c>
      <c r="F654" s="726" t="s">
        <v>253</v>
      </c>
      <c r="G654" s="714" t="s">
        <v>254</v>
      </c>
      <c r="H654" s="727" t="s">
        <v>255</v>
      </c>
      <c r="I654" s="714" t="s">
        <v>256</v>
      </c>
      <c r="J654" s="714" t="s">
        <v>257</v>
      </c>
      <c r="K654" s="719" t="s">
        <v>258</v>
      </c>
      <c r="L654" s="86"/>
      <c r="M654" s="1024" t="s">
        <v>251</v>
      </c>
      <c r="N654" s="1025"/>
      <c r="O654" s="1021"/>
      <c r="P654" s="92" t="s">
        <v>252</v>
      </c>
      <c r="Q654" s="103" t="s">
        <v>253</v>
      </c>
      <c r="R654" s="92" t="s">
        <v>254</v>
      </c>
      <c r="S654" s="104" t="s">
        <v>255</v>
      </c>
      <c r="T654" s="92" t="s">
        <v>256</v>
      </c>
      <c r="U654" s="92" t="s">
        <v>257</v>
      </c>
      <c r="V654" s="97" t="s">
        <v>258</v>
      </c>
      <c r="W654" s="88"/>
      <c r="X654" s="1024" t="s">
        <v>251</v>
      </c>
      <c r="Y654" s="1025"/>
      <c r="Z654" s="1021"/>
      <c r="AA654" s="92" t="s">
        <v>252</v>
      </c>
      <c r="AB654" s="103" t="s">
        <v>253</v>
      </c>
      <c r="AC654" s="92" t="s">
        <v>254</v>
      </c>
      <c r="AD654" s="104" t="s">
        <v>255</v>
      </c>
      <c r="AE654" s="92" t="s">
        <v>256</v>
      </c>
      <c r="AF654" s="92" t="s">
        <v>257</v>
      </c>
      <c r="AG654" s="97" t="s">
        <v>258</v>
      </c>
      <c r="AH654" s="88"/>
      <c r="AI654" s="1024" t="s">
        <v>251</v>
      </c>
      <c r="AJ654" s="1025"/>
      <c r="AK654" s="1021"/>
      <c r="AL654" s="92" t="s">
        <v>252</v>
      </c>
      <c r="AM654" s="103" t="s">
        <v>253</v>
      </c>
      <c r="AN654" s="92" t="s">
        <v>254</v>
      </c>
      <c r="AO654" s="104" t="s">
        <v>255</v>
      </c>
      <c r="AP654" s="92" t="s">
        <v>256</v>
      </c>
      <c r="AQ654" s="92" t="s">
        <v>257</v>
      </c>
      <c r="AR654" s="97" t="s">
        <v>258</v>
      </c>
      <c r="AS654" s="88"/>
      <c r="AT654" s="1024" t="s">
        <v>251</v>
      </c>
      <c r="AU654" s="1025"/>
      <c r="AV654" s="1021"/>
      <c r="AW654" s="92" t="s">
        <v>252</v>
      </c>
      <c r="AX654" s="103" t="s">
        <v>253</v>
      </c>
      <c r="AY654" s="92" t="s">
        <v>254</v>
      </c>
      <c r="AZ654" s="104" t="s">
        <v>255</v>
      </c>
      <c r="BA654" s="92" t="s">
        <v>256</v>
      </c>
      <c r="BB654" s="92" t="s">
        <v>257</v>
      </c>
      <c r="BC654" s="97" t="s">
        <v>258</v>
      </c>
      <c r="BD654" s="88"/>
      <c r="BE654" s="1024" t="s">
        <v>251</v>
      </c>
      <c r="BF654" s="1025"/>
      <c r="BG654" s="1021"/>
      <c r="BH654" s="92" t="s">
        <v>252</v>
      </c>
      <c r="BI654" s="103" t="s">
        <v>253</v>
      </c>
      <c r="BJ654" s="92" t="s">
        <v>254</v>
      </c>
      <c r="BK654" s="104" t="s">
        <v>255</v>
      </c>
      <c r="BL654" s="92" t="s">
        <v>256</v>
      </c>
      <c r="BM654" s="92" t="s">
        <v>257</v>
      </c>
      <c r="BN654" s="97" t="s">
        <v>258</v>
      </c>
      <c r="BO654" s="88"/>
      <c r="BP654" s="1024" t="s">
        <v>251</v>
      </c>
      <c r="BQ654" s="1025"/>
      <c r="BR654" s="1021"/>
      <c r="BS654" s="92" t="s">
        <v>252</v>
      </c>
      <c r="BT654" s="103" t="s">
        <v>253</v>
      </c>
      <c r="BU654" s="92" t="s">
        <v>254</v>
      </c>
      <c r="BV654" s="104" t="s">
        <v>255</v>
      </c>
      <c r="BW654" s="92" t="s">
        <v>256</v>
      </c>
      <c r="BX654" s="92" t="s">
        <v>257</v>
      </c>
      <c r="BY654" s="97" t="s">
        <v>258</v>
      </c>
      <c r="BZ654" s="1018"/>
      <c r="CA654" s="88"/>
      <c r="CB654" s="88"/>
      <c r="CC654" s="89"/>
      <c r="CD654" s="89"/>
      <c r="CE654" s="89"/>
      <c r="CF654" s="89"/>
      <c r="CG654" s="89"/>
      <c r="CH654" s="89"/>
      <c r="CI654" s="89"/>
      <c r="CJ654" s="89"/>
      <c r="CK654" s="89"/>
      <c r="CL654" s="89"/>
      <c r="CM654" s="89"/>
      <c r="CN654" s="89"/>
      <c r="CO654" s="89"/>
      <c r="CP654" s="89"/>
      <c r="CQ654" s="89"/>
      <c r="CR654" s="89"/>
      <c r="CS654" s="89"/>
      <c r="CT654" s="89"/>
    </row>
    <row r="655" spans="1:98" ht="15.75" customHeight="1">
      <c r="A655" s="1018"/>
      <c r="B655" s="1038" t="s">
        <v>20</v>
      </c>
      <c r="C655" s="1032"/>
      <c r="D655" s="1033"/>
      <c r="E655" s="735">
        <v>0</v>
      </c>
      <c r="F655" s="778">
        <f>'Cél.por tricoma'!FI6</f>
        <v>6.2142857142857144</v>
      </c>
      <c r="G655" s="730">
        <f t="shared" ref="G655:G664" si="512">E655*F655</f>
        <v>0</v>
      </c>
      <c r="H655" s="731">
        <f t="shared" ref="H655:H695" si="513">$G$653</f>
        <v>979.03868483289773</v>
      </c>
      <c r="I655" s="732">
        <f t="shared" ref="I655:I695" si="514">G655*H655</f>
        <v>0</v>
      </c>
      <c r="J655" s="733">
        <f t="shared" ref="J655:J695" si="515">$J$551/$K$551</f>
        <v>16.630769230769232</v>
      </c>
      <c r="K655" s="734">
        <f t="shared" ref="K655:K695" si="516">I655/J655</f>
        <v>0</v>
      </c>
      <c r="L655" s="86"/>
      <c r="M655" s="1026" t="s">
        <v>20</v>
      </c>
      <c r="N655" s="1009"/>
      <c r="O655" s="1010"/>
      <c r="P655" s="113">
        <v>0</v>
      </c>
      <c r="Q655" s="195">
        <f>'Cél.por tricoma'!FI52</f>
        <v>5.5625</v>
      </c>
      <c r="R655" s="107">
        <f t="shared" ref="R655:R663" si="517">P655*Q655</f>
        <v>0</v>
      </c>
      <c r="S655" s="108">
        <f t="shared" ref="S655:S695" si="518">$R$653</f>
        <v>1631.731141388163</v>
      </c>
      <c r="T655" s="109">
        <f t="shared" ref="T655:T695" si="519">R655*S655</f>
        <v>0</v>
      </c>
      <c r="U655" s="110">
        <f t="shared" ref="U655:U695" si="520">$U$653/$V$653</f>
        <v>11.727272727272727</v>
      </c>
      <c r="V655" s="111">
        <f t="shared" ref="V655:V695" si="521">T655/U655</f>
        <v>0</v>
      </c>
      <c r="W655" s="88"/>
      <c r="X655" s="1026" t="s">
        <v>20</v>
      </c>
      <c r="Y655" s="1009"/>
      <c r="Z655" s="1010"/>
      <c r="AA655" s="113">
        <v>1</v>
      </c>
      <c r="AB655" s="195">
        <f>'Cél.por tricoma'!FI98</f>
        <v>4</v>
      </c>
      <c r="AC655" s="107">
        <f t="shared" ref="AC655:AC663" si="522">AA655*AB655</f>
        <v>4</v>
      </c>
      <c r="AD655" s="108">
        <f t="shared" ref="AD655:AD695" si="523">$AC$653</f>
        <v>1631.731141388163</v>
      </c>
      <c r="AE655" s="109">
        <f t="shared" ref="AE655:AE695" si="524">AC655*AD655</f>
        <v>6526.924565552652</v>
      </c>
      <c r="AF655" s="110">
        <f t="shared" ref="AF655:AF695" si="525">$AF$653/$AG$653</f>
        <v>10.690721649484535</v>
      </c>
      <c r="AG655" s="111">
        <f t="shared" ref="AG655:AG695" si="526">AE655/AF655</f>
        <v>610.52235569778907</v>
      </c>
      <c r="AH655" s="88"/>
      <c r="AI655" s="1026" t="s">
        <v>20</v>
      </c>
      <c r="AJ655" s="1009"/>
      <c r="AK655" s="1010"/>
      <c r="AL655" s="113">
        <v>1</v>
      </c>
      <c r="AM655" s="192">
        <f>'Cél.por tricoma'!FI144</f>
        <v>4.1428571428571432</v>
      </c>
      <c r="AN655" s="107">
        <f t="shared" ref="AN655:AN664" si="527">AL655*AM655</f>
        <v>4.1428571428571432</v>
      </c>
      <c r="AO655" s="108">
        <f t="shared" ref="AO655:AO695" si="528">$AN$653</f>
        <v>1631.731141388163</v>
      </c>
      <c r="AP655" s="109">
        <f t="shared" ref="AP655:AP695" si="529">AN655*AO655</f>
        <v>6760.0290143223901</v>
      </c>
      <c r="AQ655" s="112">
        <f t="shared" ref="AQ655:AQ695" si="530">$AQ$653/$AR$653</f>
        <v>12.9</v>
      </c>
      <c r="AR655" s="111">
        <f t="shared" ref="AR655:AR695" si="531">AP655/AQ655</f>
        <v>524.03325692421629</v>
      </c>
      <c r="AS655" s="88"/>
      <c r="AT655" s="1026" t="s">
        <v>20</v>
      </c>
      <c r="AU655" s="1009"/>
      <c r="AV655" s="1010"/>
      <c r="AW655" s="113">
        <v>0</v>
      </c>
      <c r="AX655" s="192">
        <f>'Cél.por tricoma'!FI190</f>
        <v>3.4</v>
      </c>
      <c r="AY655" s="107">
        <f t="shared" ref="AY655:AY663" si="532">AW655*AX655</f>
        <v>0</v>
      </c>
      <c r="AZ655" s="108">
        <f t="shared" ref="AZ655:AZ695" si="533">$AY$653</f>
        <v>1223.7983560411221</v>
      </c>
      <c r="BA655" s="109">
        <f t="shared" ref="BA655:BA695" si="534">AY655*AZ655</f>
        <v>0</v>
      </c>
      <c r="BB655" s="112">
        <f t="shared" ref="BB655:BB695" si="535">$BB$653/$BC$653</f>
        <v>13.75</v>
      </c>
      <c r="BC655" s="111">
        <f t="shared" ref="BC655:BC695" si="536">BA655/BB655</f>
        <v>0</v>
      </c>
      <c r="BD655" s="88"/>
      <c r="BE655" s="1026" t="s">
        <v>20</v>
      </c>
      <c r="BF655" s="1009"/>
      <c r="BG655" s="1010"/>
      <c r="BH655" s="113">
        <v>0</v>
      </c>
      <c r="BI655" s="192">
        <f>'Cél.por tricoma'!FI236</f>
        <v>2.5</v>
      </c>
      <c r="BJ655" s="107">
        <f>BH655*BI655</f>
        <v>0</v>
      </c>
      <c r="BK655" s="108">
        <f t="shared" ref="BK655:BK695" si="537">$BJ$653</f>
        <v>979.03868483289773</v>
      </c>
      <c r="BL655" s="109">
        <f t="shared" ref="BL655:BL695" si="538">BJ655*BK655</f>
        <v>0</v>
      </c>
      <c r="BM655" s="112">
        <f t="shared" ref="BM655:BM695" si="539">$BM$653/$BN$653</f>
        <v>14.093333333333334</v>
      </c>
      <c r="BN655" s="111">
        <f t="shared" ref="BN655:BN695" si="540">BL655/BM655</f>
        <v>0</v>
      </c>
      <c r="BO655" s="88"/>
      <c r="BP655" s="1026" t="s">
        <v>20</v>
      </c>
      <c r="BQ655" s="1009"/>
      <c r="BR655" s="1010"/>
      <c r="BS655" s="113"/>
      <c r="BT655" s="192"/>
      <c r="BU655" s="107">
        <f t="shared" ref="BU655:BU695" si="541">BS655*BT655</f>
        <v>0</v>
      </c>
      <c r="BV655" s="108">
        <f t="shared" ref="BV655:BV695" si="542">$BU$653</f>
        <v>1631.731141388163</v>
      </c>
      <c r="BW655" s="109">
        <f t="shared" ref="BW655:BW695" si="543">BU655*BV655</f>
        <v>0</v>
      </c>
      <c r="BX655" s="112">
        <f t="shared" ref="BX655:BX695" si="544">$BX$653/$BY$653</f>
        <v>14.780821917808218</v>
      </c>
      <c r="BY655" s="111">
        <f t="shared" ref="BY655:BY695" si="545">BW655/BX655</f>
        <v>0</v>
      </c>
      <c r="BZ655" s="1018"/>
      <c r="CA655" s="88"/>
      <c r="CB655" s="88"/>
      <c r="CC655" s="89"/>
      <c r="CD655" s="89"/>
      <c r="CE655" s="89"/>
      <c r="CF655" s="89"/>
      <c r="CG655" s="89"/>
      <c r="CH655" s="89"/>
      <c r="CI655" s="89"/>
      <c r="CJ655" s="89"/>
      <c r="CK655" s="89"/>
      <c r="CL655" s="89"/>
      <c r="CM655" s="89"/>
      <c r="CN655" s="89"/>
      <c r="CO655" s="89"/>
      <c r="CP655" s="89"/>
      <c r="CQ655" s="89"/>
      <c r="CR655" s="89"/>
      <c r="CS655" s="89"/>
      <c r="CT655" s="89"/>
    </row>
    <row r="656" spans="1:98" ht="15.75" customHeight="1">
      <c r="A656" s="1018"/>
      <c r="B656" s="1038" t="s">
        <v>143</v>
      </c>
      <c r="C656" s="1032"/>
      <c r="D656" s="1033"/>
      <c r="E656" s="779">
        <v>1</v>
      </c>
      <c r="F656" s="780">
        <f>'Cél.por tricoma'!FI7</f>
        <v>16.3</v>
      </c>
      <c r="G656" s="730">
        <f t="shared" si="512"/>
        <v>16.3</v>
      </c>
      <c r="H656" s="731">
        <f t="shared" si="513"/>
        <v>979.03868483289773</v>
      </c>
      <c r="I656" s="732">
        <f t="shared" si="514"/>
        <v>15958.330562776233</v>
      </c>
      <c r="J656" s="733">
        <f t="shared" si="515"/>
        <v>16.630769230769232</v>
      </c>
      <c r="K656" s="734">
        <f t="shared" si="516"/>
        <v>959.56659258136449</v>
      </c>
      <c r="L656" s="86"/>
      <c r="M656" s="1026" t="s">
        <v>143</v>
      </c>
      <c r="N656" s="1009"/>
      <c r="O656" s="1010"/>
      <c r="P656" s="194">
        <v>1</v>
      </c>
      <c r="Q656" s="195">
        <f>'Cél.por tricoma'!FI53</f>
        <v>10.4</v>
      </c>
      <c r="R656" s="107">
        <f t="shared" si="517"/>
        <v>10.4</v>
      </c>
      <c r="S656" s="108">
        <f t="shared" si="518"/>
        <v>1631.731141388163</v>
      </c>
      <c r="T656" s="109">
        <f t="shared" si="519"/>
        <v>16970.003870436896</v>
      </c>
      <c r="U656" s="110">
        <f t="shared" si="520"/>
        <v>11.727272727272727</v>
      </c>
      <c r="V656" s="111">
        <f t="shared" si="521"/>
        <v>1447.0545936031463</v>
      </c>
      <c r="W656" s="88"/>
      <c r="X656" s="1026" t="s">
        <v>143</v>
      </c>
      <c r="Y656" s="1009"/>
      <c r="Z656" s="1010"/>
      <c r="AA656" s="194">
        <v>3</v>
      </c>
      <c r="AB656" s="195">
        <f>'Cél.por tricoma'!FI99</f>
        <v>2</v>
      </c>
      <c r="AC656" s="107">
        <f t="shared" si="522"/>
        <v>6</v>
      </c>
      <c r="AD656" s="108">
        <f t="shared" si="523"/>
        <v>1631.731141388163</v>
      </c>
      <c r="AE656" s="109">
        <f t="shared" si="524"/>
        <v>9790.3868483289771</v>
      </c>
      <c r="AF656" s="110">
        <f t="shared" si="525"/>
        <v>10.690721649484535</v>
      </c>
      <c r="AG656" s="111">
        <f t="shared" si="526"/>
        <v>915.78353354668354</v>
      </c>
      <c r="AH656" s="88"/>
      <c r="AI656" s="1026" t="s">
        <v>143</v>
      </c>
      <c r="AJ656" s="1009"/>
      <c r="AK656" s="1010"/>
      <c r="AL656" s="194">
        <v>2</v>
      </c>
      <c r="AM656" s="195">
        <f>'Cél.por tricoma'!FI145</f>
        <v>15.571428571428571</v>
      </c>
      <c r="AN656" s="107">
        <f t="shared" si="527"/>
        <v>31.142857142857142</v>
      </c>
      <c r="AO656" s="108">
        <f t="shared" si="528"/>
        <v>1631.731141388163</v>
      </c>
      <c r="AP656" s="109">
        <f t="shared" si="529"/>
        <v>50816.769831802791</v>
      </c>
      <c r="AQ656" s="112">
        <f t="shared" si="530"/>
        <v>12.9</v>
      </c>
      <c r="AR656" s="111">
        <f t="shared" si="531"/>
        <v>3939.2844830854874</v>
      </c>
      <c r="AS656" s="88"/>
      <c r="AT656" s="1026" t="s">
        <v>143</v>
      </c>
      <c r="AU656" s="1009"/>
      <c r="AV656" s="1010"/>
      <c r="AW656" s="194">
        <v>0</v>
      </c>
      <c r="AX656" s="195">
        <f>'Cél.por tricoma'!FI191</f>
        <v>13</v>
      </c>
      <c r="AY656" s="107">
        <f t="shared" si="532"/>
        <v>0</v>
      </c>
      <c r="AZ656" s="108">
        <f t="shared" si="533"/>
        <v>1223.7983560411221</v>
      </c>
      <c r="BA656" s="109">
        <f t="shared" si="534"/>
        <v>0</v>
      </c>
      <c r="BB656" s="112">
        <f t="shared" si="535"/>
        <v>13.75</v>
      </c>
      <c r="BC656" s="111">
        <f t="shared" si="536"/>
        <v>0</v>
      </c>
      <c r="BD656" s="88"/>
      <c r="BE656" s="1026" t="s">
        <v>143</v>
      </c>
      <c r="BF656" s="1009"/>
      <c r="BG656" s="1010"/>
      <c r="BH656" s="194">
        <v>0</v>
      </c>
      <c r="BI656" s="195">
        <f>'Cél.por tricoma'!FI237</f>
        <v>15.5</v>
      </c>
      <c r="BJ656" s="107">
        <f>BH656*BI656</f>
        <v>0</v>
      </c>
      <c r="BK656" s="108">
        <f t="shared" si="537"/>
        <v>979.03868483289773</v>
      </c>
      <c r="BL656" s="109">
        <f t="shared" si="538"/>
        <v>0</v>
      </c>
      <c r="BM656" s="112">
        <f t="shared" si="539"/>
        <v>14.093333333333334</v>
      </c>
      <c r="BN656" s="111">
        <f t="shared" si="540"/>
        <v>0</v>
      </c>
      <c r="BO656" s="88"/>
      <c r="BP656" s="1026" t="s">
        <v>143</v>
      </c>
      <c r="BQ656" s="1009"/>
      <c r="BR656" s="1010"/>
      <c r="BS656" s="194">
        <v>1</v>
      </c>
      <c r="BT656" s="195">
        <f>'Cél.por tricoma'!FI283</f>
        <v>16.100000000000001</v>
      </c>
      <c r="BU656" s="107">
        <f t="shared" si="541"/>
        <v>16.100000000000001</v>
      </c>
      <c r="BV656" s="108">
        <f t="shared" si="542"/>
        <v>1631.731141388163</v>
      </c>
      <c r="BW656" s="109">
        <f t="shared" si="543"/>
        <v>26270.871376349427</v>
      </c>
      <c r="BX656" s="112">
        <f t="shared" si="544"/>
        <v>14.780821917808218</v>
      </c>
      <c r="BY656" s="111">
        <f t="shared" si="545"/>
        <v>1777.3620115602487</v>
      </c>
      <c r="BZ656" s="1018"/>
      <c r="CA656" s="88"/>
      <c r="CB656" s="88"/>
      <c r="CC656" s="89"/>
      <c r="CD656" s="89"/>
      <c r="CE656" s="89"/>
      <c r="CF656" s="89"/>
      <c r="CG656" s="89"/>
      <c r="CH656" s="89"/>
      <c r="CI656" s="89"/>
      <c r="CJ656" s="89"/>
      <c r="CK656" s="89"/>
      <c r="CL656" s="89"/>
      <c r="CM656" s="89"/>
      <c r="CN656" s="89"/>
      <c r="CO656" s="89"/>
      <c r="CP656" s="89"/>
      <c r="CQ656" s="89"/>
      <c r="CR656" s="89"/>
      <c r="CS656" s="89"/>
      <c r="CT656" s="89"/>
    </row>
    <row r="657" spans="1:98" ht="15.75" customHeight="1">
      <c r="A657" s="1018"/>
      <c r="B657" s="1034" t="s">
        <v>152</v>
      </c>
      <c r="C657" s="1032"/>
      <c r="D657" s="1033"/>
      <c r="E657" s="779">
        <v>2</v>
      </c>
      <c r="F657" s="780">
        <f>'Cél.por tricoma'!FI8</f>
        <v>34.833333333333336</v>
      </c>
      <c r="G657" s="730">
        <f t="shared" si="512"/>
        <v>69.666666666666671</v>
      </c>
      <c r="H657" s="731">
        <f t="shared" si="513"/>
        <v>979.03868483289773</v>
      </c>
      <c r="I657" s="732">
        <f t="shared" si="514"/>
        <v>68206.361710025216</v>
      </c>
      <c r="J657" s="733">
        <f t="shared" si="515"/>
        <v>16.630769230769232</v>
      </c>
      <c r="K657" s="734">
        <f t="shared" si="516"/>
        <v>4101.2150889469367</v>
      </c>
      <c r="L657" s="86"/>
      <c r="M657" s="1016" t="s">
        <v>152</v>
      </c>
      <c r="N657" s="1009"/>
      <c r="O657" s="1010"/>
      <c r="P657" s="194">
        <v>1</v>
      </c>
      <c r="Q657" s="195">
        <f>'Cél.por tricoma'!FI54</f>
        <v>39.913043478260867</v>
      </c>
      <c r="R657" s="107">
        <f t="shared" si="517"/>
        <v>39.913043478260867</v>
      </c>
      <c r="S657" s="108">
        <f t="shared" si="518"/>
        <v>1631.731141388163</v>
      </c>
      <c r="T657" s="109">
        <f t="shared" si="519"/>
        <v>65127.355991057979</v>
      </c>
      <c r="U657" s="110">
        <f t="shared" si="520"/>
        <v>11.727272727272727</v>
      </c>
      <c r="V657" s="111">
        <f t="shared" si="521"/>
        <v>5553.4954721057193</v>
      </c>
      <c r="W657" s="88"/>
      <c r="X657" s="1016" t="s">
        <v>152</v>
      </c>
      <c r="Y657" s="1009"/>
      <c r="Z657" s="1010"/>
      <c r="AA657" s="194">
        <v>2</v>
      </c>
      <c r="AB657" s="195">
        <f>'Cél.por tricoma'!FI100</f>
        <v>28.304347826086957</v>
      </c>
      <c r="AC657" s="107">
        <f t="shared" si="522"/>
        <v>56.608695652173914</v>
      </c>
      <c r="AD657" s="108">
        <f t="shared" si="523"/>
        <v>1631.731141388163</v>
      </c>
      <c r="AE657" s="109">
        <f t="shared" si="524"/>
        <v>92370.171569016878</v>
      </c>
      <c r="AF657" s="110">
        <f t="shared" si="525"/>
        <v>10.690721649484535</v>
      </c>
      <c r="AG657" s="111">
        <f t="shared" si="526"/>
        <v>8640.2185556361019</v>
      </c>
      <c r="AH657" s="88"/>
      <c r="AI657" s="1016" t="s">
        <v>152</v>
      </c>
      <c r="AJ657" s="1009"/>
      <c r="AK657" s="1010"/>
      <c r="AL657" s="194">
        <v>3</v>
      </c>
      <c r="AM657" s="195">
        <f>'Cél.por tricoma'!FI146</f>
        <v>27</v>
      </c>
      <c r="AN657" s="107">
        <f t="shared" si="527"/>
        <v>81</v>
      </c>
      <c r="AO657" s="108">
        <f t="shared" si="528"/>
        <v>1631.731141388163</v>
      </c>
      <c r="AP657" s="109">
        <f t="shared" si="529"/>
        <v>132170.2224524412</v>
      </c>
      <c r="AQ657" s="112">
        <f t="shared" si="530"/>
        <v>12.9</v>
      </c>
      <c r="AR657" s="111">
        <f t="shared" si="531"/>
        <v>10245.753678483814</v>
      </c>
      <c r="AS657" s="88"/>
      <c r="AT657" s="1016" t="s">
        <v>152</v>
      </c>
      <c r="AU657" s="1009"/>
      <c r="AV657" s="1010"/>
      <c r="AW657" s="194">
        <v>2</v>
      </c>
      <c r="AX657" s="195">
        <f>'Cél.por tricoma'!FI192</f>
        <v>34.479999999999997</v>
      </c>
      <c r="AY657" s="107">
        <f t="shared" si="532"/>
        <v>68.959999999999994</v>
      </c>
      <c r="AZ657" s="108">
        <f t="shared" si="533"/>
        <v>1223.7983560411221</v>
      </c>
      <c r="BA657" s="109">
        <f t="shared" si="534"/>
        <v>84393.134632595771</v>
      </c>
      <c r="BB657" s="112">
        <f t="shared" si="535"/>
        <v>13.75</v>
      </c>
      <c r="BC657" s="111">
        <f t="shared" si="536"/>
        <v>6137.6825187342383</v>
      </c>
      <c r="BD657" s="88"/>
      <c r="BE657" s="1016" t="s">
        <v>152</v>
      </c>
      <c r="BF657" s="1009"/>
      <c r="BG657" s="1010"/>
      <c r="BH657" s="194">
        <v>0</v>
      </c>
      <c r="BI657" s="195">
        <f>'Cél.por tricoma'!FI238</f>
        <v>31.166666666666668</v>
      </c>
      <c r="BJ657" s="107">
        <f>BH657*BI657</f>
        <v>0</v>
      </c>
      <c r="BK657" s="108">
        <f t="shared" si="537"/>
        <v>979.03868483289773</v>
      </c>
      <c r="BL657" s="109">
        <f t="shared" si="538"/>
        <v>0</v>
      </c>
      <c r="BM657" s="112">
        <f t="shared" si="539"/>
        <v>14.093333333333334</v>
      </c>
      <c r="BN657" s="111">
        <f t="shared" si="540"/>
        <v>0</v>
      </c>
      <c r="BO657" s="88"/>
      <c r="BP657" s="1016" t="s">
        <v>152</v>
      </c>
      <c r="BQ657" s="1009"/>
      <c r="BR657" s="1010"/>
      <c r="BS657" s="194">
        <v>1</v>
      </c>
      <c r="BT657" s="195">
        <f>'Cél.por tricoma'!FI284</f>
        <v>8</v>
      </c>
      <c r="BU657" s="107">
        <f t="shared" si="541"/>
        <v>8</v>
      </c>
      <c r="BV657" s="108">
        <f t="shared" si="542"/>
        <v>1631.731141388163</v>
      </c>
      <c r="BW657" s="109">
        <f t="shared" si="543"/>
        <v>13053.849131105304</v>
      </c>
      <c r="BX657" s="112">
        <f t="shared" si="544"/>
        <v>14.780821917808218</v>
      </c>
      <c r="BY657" s="111">
        <f t="shared" si="545"/>
        <v>883.16124798024771</v>
      </c>
      <c r="BZ657" s="1018"/>
      <c r="CA657" s="88"/>
      <c r="CB657" s="88"/>
      <c r="CC657" s="89"/>
      <c r="CD657" s="89"/>
      <c r="CE657" s="89"/>
      <c r="CF657" s="89"/>
      <c r="CG657" s="89"/>
      <c r="CH657" s="89"/>
      <c r="CI657" s="89"/>
      <c r="CJ657" s="89"/>
      <c r="CK657" s="89"/>
      <c r="CL657" s="89"/>
      <c r="CM657" s="89"/>
      <c r="CN657" s="89"/>
      <c r="CO657" s="89"/>
      <c r="CP657" s="89"/>
      <c r="CQ657" s="89"/>
      <c r="CR657" s="89"/>
      <c r="CS657" s="89"/>
      <c r="CT657" s="89"/>
    </row>
    <row r="658" spans="1:98" ht="15.75" customHeight="1">
      <c r="A658" s="1018"/>
      <c r="B658" s="1034" t="s">
        <v>158</v>
      </c>
      <c r="C658" s="1032"/>
      <c r="D658" s="1033"/>
      <c r="E658" s="779">
        <v>3</v>
      </c>
      <c r="F658" s="780">
        <f>'Cél.por tricoma'!FI9</f>
        <v>21</v>
      </c>
      <c r="G658" s="730">
        <f t="shared" si="512"/>
        <v>63</v>
      </c>
      <c r="H658" s="731">
        <f t="shared" si="513"/>
        <v>979.03868483289773</v>
      </c>
      <c r="I658" s="732">
        <f t="shared" si="514"/>
        <v>61679.437144472555</v>
      </c>
      <c r="J658" s="733">
        <f t="shared" si="515"/>
        <v>16.630769230769232</v>
      </c>
      <c r="K658" s="734">
        <f t="shared" si="516"/>
        <v>3708.7543148850286</v>
      </c>
      <c r="L658" s="86"/>
      <c r="M658" s="1016" t="s">
        <v>158</v>
      </c>
      <c r="N658" s="1009"/>
      <c r="O658" s="1010"/>
      <c r="P658" s="194">
        <v>11</v>
      </c>
      <c r="Q658" s="195">
        <f>'Cél.por tricoma'!FI55</f>
        <v>34.5</v>
      </c>
      <c r="R658" s="107">
        <f t="shared" si="517"/>
        <v>379.5</v>
      </c>
      <c r="S658" s="108">
        <f t="shared" si="518"/>
        <v>1631.731141388163</v>
      </c>
      <c r="T658" s="109">
        <f t="shared" si="519"/>
        <v>619241.96815680782</v>
      </c>
      <c r="U658" s="110">
        <f t="shared" si="520"/>
        <v>11.727272727272727</v>
      </c>
      <c r="V658" s="111">
        <f t="shared" si="521"/>
        <v>52803.578680037877</v>
      </c>
      <c r="W658" s="88"/>
      <c r="X658" s="1016" t="s">
        <v>158</v>
      </c>
      <c r="Y658" s="1009"/>
      <c r="Z658" s="1010"/>
      <c r="AA658" s="194">
        <v>9</v>
      </c>
      <c r="AB658" s="195">
        <f>'Cél.por tricoma'!FI101</f>
        <v>18</v>
      </c>
      <c r="AC658" s="107">
        <f t="shared" si="522"/>
        <v>162</v>
      </c>
      <c r="AD658" s="108">
        <f t="shared" si="523"/>
        <v>1631.731141388163</v>
      </c>
      <c r="AE658" s="109">
        <f t="shared" si="524"/>
        <v>264340.4449048824</v>
      </c>
      <c r="AF658" s="110">
        <f t="shared" si="525"/>
        <v>10.690721649484535</v>
      </c>
      <c r="AG658" s="111">
        <f t="shared" si="526"/>
        <v>24726.155405760459</v>
      </c>
      <c r="AH658" s="88"/>
      <c r="AI658" s="1016" t="s">
        <v>158</v>
      </c>
      <c r="AJ658" s="1009"/>
      <c r="AK658" s="1010"/>
      <c r="AL658" s="194">
        <v>7</v>
      </c>
      <c r="AM658" s="195">
        <f>'Cél.por tricoma'!FI147</f>
        <v>19.333333333333332</v>
      </c>
      <c r="AN658" s="107">
        <f t="shared" si="527"/>
        <v>135.33333333333331</v>
      </c>
      <c r="AO658" s="108">
        <f t="shared" si="528"/>
        <v>1631.731141388163</v>
      </c>
      <c r="AP658" s="109">
        <f t="shared" si="529"/>
        <v>220827.61446786468</v>
      </c>
      <c r="AQ658" s="112">
        <f t="shared" si="530"/>
        <v>12.9</v>
      </c>
      <c r="AR658" s="111">
        <f t="shared" si="531"/>
        <v>17118.419726191059</v>
      </c>
      <c r="AS658" s="88"/>
      <c r="AT658" s="1016" t="s">
        <v>158</v>
      </c>
      <c r="AU658" s="1009"/>
      <c r="AV658" s="1010"/>
      <c r="AW658" s="194">
        <v>1</v>
      </c>
      <c r="AX658" s="195">
        <f>'Cél.por tricoma'!FI193</f>
        <v>10</v>
      </c>
      <c r="AY658" s="107">
        <f t="shared" si="532"/>
        <v>10</v>
      </c>
      <c r="AZ658" s="108">
        <f t="shared" si="533"/>
        <v>1223.7983560411221</v>
      </c>
      <c r="BA658" s="109">
        <f t="shared" si="534"/>
        <v>12237.983560411221</v>
      </c>
      <c r="BB658" s="112">
        <f t="shared" si="535"/>
        <v>13.75</v>
      </c>
      <c r="BC658" s="111">
        <f t="shared" si="536"/>
        <v>890.03516802990703</v>
      </c>
      <c r="BD658" s="88"/>
      <c r="BE658" s="1016" t="s">
        <v>158</v>
      </c>
      <c r="BF658" s="1009"/>
      <c r="BG658" s="1010"/>
      <c r="BH658" s="194">
        <v>0</v>
      </c>
      <c r="BI658" s="195" t="e">
        <f>'Cél.por tricoma'!FI239</f>
        <v>#DIV/0!</v>
      </c>
      <c r="BJ658" s="107"/>
      <c r="BK658" s="108">
        <f t="shared" si="537"/>
        <v>979.03868483289773</v>
      </c>
      <c r="BL658" s="109">
        <f t="shared" si="538"/>
        <v>0</v>
      </c>
      <c r="BM658" s="112">
        <f t="shared" si="539"/>
        <v>14.093333333333334</v>
      </c>
      <c r="BN658" s="111">
        <f t="shared" si="540"/>
        <v>0</v>
      </c>
      <c r="BO658" s="88"/>
      <c r="BP658" s="1016" t="s">
        <v>158</v>
      </c>
      <c r="BQ658" s="1009"/>
      <c r="BR658" s="1010"/>
      <c r="BS658" s="194"/>
      <c r="BT658" s="195">
        <f>'Cél.por tricoma'!FI285</f>
        <v>31.466666666666665</v>
      </c>
      <c r="BU658" s="107">
        <f t="shared" si="541"/>
        <v>0</v>
      </c>
      <c r="BV658" s="108">
        <f t="shared" si="542"/>
        <v>1631.731141388163</v>
      </c>
      <c r="BW658" s="109">
        <f t="shared" si="543"/>
        <v>0</v>
      </c>
      <c r="BX658" s="112">
        <f t="shared" si="544"/>
        <v>14.780821917808218</v>
      </c>
      <c r="BY658" s="111">
        <f t="shared" si="545"/>
        <v>0</v>
      </c>
      <c r="BZ658" s="1018"/>
      <c r="CA658" s="88"/>
      <c r="CB658" s="88"/>
      <c r="CC658" s="89"/>
      <c r="CD658" s="89"/>
      <c r="CE658" s="89"/>
      <c r="CF658" s="89"/>
      <c r="CG658" s="89"/>
      <c r="CH658" s="89"/>
      <c r="CI658" s="89"/>
      <c r="CJ658" s="89"/>
      <c r="CK658" s="89"/>
      <c r="CL658" s="89"/>
      <c r="CM658" s="89"/>
      <c r="CN658" s="89"/>
      <c r="CO658" s="89"/>
      <c r="CP658" s="89"/>
      <c r="CQ658" s="89"/>
      <c r="CR658" s="89"/>
      <c r="CS658" s="89"/>
      <c r="CT658" s="89"/>
    </row>
    <row r="659" spans="1:98" ht="15.75" customHeight="1">
      <c r="A659" s="1018"/>
      <c r="B659" s="1034" t="s">
        <v>30</v>
      </c>
      <c r="C659" s="1032"/>
      <c r="D659" s="1033"/>
      <c r="E659" s="736">
        <v>0</v>
      </c>
      <c r="F659" s="780">
        <f>'Cél.por tricoma'!FI10</f>
        <v>2.6333333333333333</v>
      </c>
      <c r="G659" s="730">
        <f t="shared" si="512"/>
        <v>0</v>
      </c>
      <c r="H659" s="731">
        <f t="shared" si="513"/>
        <v>979.03868483289773</v>
      </c>
      <c r="I659" s="732">
        <f t="shared" si="514"/>
        <v>0</v>
      </c>
      <c r="J659" s="733">
        <f t="shared" si="515"/>
        <v>16.630769230769232</v>
      </c>
      <c r="K659" s="734">
        <f t="shared" si="516"/>
        <v>0</v>
      </c>
      <c r="L659" s="86"/>
      <c r="M659" s="1016" t="s">
        <v>30</v>
      </c>
      <c r="N659" s="1009"/>
      <c r="O659" s="1010"/>
      <c r="P659" s="112">
        <v>5</v>
      </c>
      <c r="Q659" s="195">
        <f>'Cél.por tricoma'!FI56</f>
        <v>3.0333333333333332</v>
      </c>
      <c r="R659" s="107">
        <f t="shared" si="517"/>
        <v>15.166666666666666</v>
      </c>
      <c r="S659" s="108">
        <f t="shared" si="518"/>
        <v>1631.731141388163</v>
      </c>
      <c r="T659" s="109">
        <f t="shared" si="519"/>
        <v>24747.922311053804</v>
      </c>
      <c r="U659" s="110">
        <f t="shared" si="520"/>
        <v>11.727272727272727</v>
      </c>
      <c r="V659" s="111">
        <f t="shared" si="521"/>
        <v>2110.287949004588</v>
      </c>
      <c r="W659" s="88"/>
      <c r="X659" s="1016" t="s">
        <v>30</v>
      </c>
      <c r="Y659" s="1009"/>
      <c r="Z659" s="1010"/>
      <c r="AA659" s="112">
        <v>5</v>
      </c>
      <c r="AB659" s="195">
        <f>'Cél.por tricoma'!FI102</f>
        <v>2.4</v>
      </c>
      <c r="AC659" s="107">
        <f t="shared" si="522"/>
        <v>12</v>
      </c>
      <c r="AD659" s="108">
        <f t="shared" si="523"/>
        <v>1631.731141388163</v>
      </c>
      <c r="AE659" s="109">
        <f t="shared" si="524"/>
        <v>19580.773696657954</v>
      </c>
      <c r="AF659" s="110">
        <f t="shared" si="525"/>
        <v>10.690721649484535</v>
      </c>
      <c r="AG659" s="111">
        <f t="shared" si="526"/>
        <v>1831.5670670933671</v>
      </c>
      <c r="AH659" s="88"/>
      <c r="AI659" s="1016" t="s">
        <v>30</v>
      </c>
      <c r="AJ659" s="1009"/>
      <c r="AK659" s="1010"/>
      <c r="AL659" s="112">
        <v>4</v>
      </c>
      <c r="AM659" s="195">
        <f>'Cél.por tricoma'!FI148</f>
        <v>2.9666666666666668</v>
      </c>
      <c r="AN659" s="107">
        <f t="shared" si="527"/>
        <v>11.866666666666667</v>
      </c>
      <c r="AO659" s="108">
        <f t="shared" si="528"/>
        <v>1631.731141388163</v>
      </c>
      <c r="AP659" s="109">
        <f t="shared" si="529"/>
        <v>19363.209544472869</v>
      </c>
      <c r="AQ659" s="112">
        <f t="shared" si="530"/>
        <v>12.9</v>
      </c>
      <c r="AR659" s="111">
        <f t="shared" si="531"/>
        <v>1501.0239956955713</v>
      </c>
      <c r="AS659" s="88"/>
      <c r="AT659" s="1016" t="s">
        <v>30</v>
      </c>
      <c r="AU659" s="1009"/>
      <c r="AV659" s="1010"/>
      <c r="AW659" s="112">
        <v>0</v>
      </c>
      <c r="AX659" s="195">
        <f>'Cél.por tricoma'!FI194</f>
        <v>2.5</v>
      </c>
      <c r="AY659" s="107">
        <f t="shared" si="532"/>
        <v>0</v>
      </c>
      <c r="AZ659" s="108">
        <f t="shared" si="533"/>
        <v>1223.7983560411221</v>
      </c>
      <c r="BA659" s="109">
        <f t="shared" si="534"/>
        <v>0</v>
      </c>
      <c r="BB659" s="112">
        <f t="shared" si="535"/>
        <v>13.75</v>
      </c>
      <c r="BC659" s="111">
        <f t="shared" si="536"/>
        <v>0</v>
      </c>
      <c r="BD659" s="88"/>
      <c r="BE659" s="1016" t="s">
        <v>30</v>
      </c>
      <c r="BF659" s="1009"/>
      <c r="BG659" s="1010"/>
      <c r="BH659" s="112">
        <v>0</v>
      </c>
      <c r="BI659" s="195" t="e">
        <f>'Cél.por tricoma'!FI240</f>
        <v>#DIV/0!</v>
      </c>
      <c r="BJ659" s="107"/>
      <c r="BK659" s="108">
        <f t="shared" si="537"/>
        <v>979.03868483289773</v>
      </c>
      <c r="BL659" s="109">
        <f t="shared" si="538"/>
        <v>0</v>
      </c>
      <c r="BM659" s="112">
        <f t="shared" si="539"/>
        <v>14.093333333333334</v>
      </c>
      <c r="BN659" s="111">
        <f t="shared" si="540"/>
        <v>0</v>
      </c>
      <c r="BO659" s="88"/>
      <c r="BP659" s="1016" t="s">
        <v>30</v>
      </c>
      <c r="BQ659" s="1009"/>
      <c r="BR659" s="1010"/>
      <c r="BS659" s="112">
        <v>1</v>
      </c>
      <c r="BT659" s="222">
        <f>'Cél.por tricoma'!W379</f>
        <v>2.4089646464646468</v>
      </c>
      <c r="BU659" s="107">
        <f t="shared" si="541"/>
        <v>2.4089646464646468</v>
      </c>
      <c r="BV659" s="108">
        <f t="shared" si="542"/>
        <v>1631.731141388163</v>
      </c>
      <c r="BW659" s="109">
        <f t="shared" si="543"/>
        <v>3930.7826321394905</v>
      </c>
      <c r="BX659" s="112">
        <f t="shared" si="544"/>
        <v>14.780821917808218</v>
      </c>
      <c r="BY659" s="111">
        <f t="shared" si="545"/>
        <v>265.9380279390017</v>
      </c>
      <c r="BZ659" s="1018"/>
      <c r="CA659" s="88"/>
      <c r="CB659" s="88"/>
      <c r="CC659" s="89"/>
      <c r="CD659" s="89"/>
      <c r="CE659" s="89"/>
      <c r="CF659" s="89"/>
      <c r="CG659" s="89"/>
      <c r="CH659" s="89"/>
      <c r="CI659" s="89"/>
      <c r="CJ659" s="89"/>
      <c r="CK659" s="89"/>
      <c r="CL659" s="89"/>
      <c r="CM659" s="89"/>
      <c r="CN659" s="89"/>
      <c r="CO659" s="89"/>
      <c r="CP659" s="89"/>
      <c r="CQ659" s="89"/>
      <c r="CR659" s="89"/>
      <c r="CS659" s="89"/>
      <c r="CT659" s="89"/>
    </row>
    <row r="660" spans="1:98" ht="15.75" customHeight="1">
      <c r="A660" s="1018"/>
      <c r="B660" s="1031" t="s">
        <v>39</v>
      </c>
      <c r="C660" s="1032"/>
      <c r="D660" s="1033"/>
      <c r="E660" s="736">
        <v>1</v>
      </c>
      <c r="F660" s="780">
        <f>'Cél.por tricoma'!FI11</f>
        <v>1</v>
      </c>
      <c r="G660" s="730">
        <f t="shared" si="512"/>
        <v>1</v>
      </c>
      <c r="H660" s="731">
        <f t="shared" si="513"/>
        <v>979.03868483289773</v>
      </c>
      <c r="I660" s="732">
        <f t="shared" si="514"/>
        <v>979.03868483289773</v>
      </c>
      <c r="J660" s="733">
        <f t="shared" si="515"/>
        <v>16.630769230769232</v>
      </c>
      <c r="K660" s="734">
        <f t="shared" si="516"/>
        <v>58.869116109286168</v>
      </c>
      <c r="L660" s="86"/>
      <c r="M660" s="1015" t="s">
        <v>39</v>
      </c>
      <c r="N660" s="1009"/>
      <c r="O660" s="1010"/>
      <c r="P660" s="112">
        <v>10</v>
      </c>
      <c r="Q660" s="195">
        <f>'Cél.por tricoma'!FI57</f>
        <v>1</v>
      </c>
      <c r="R660" s="107">
        <f t="shared" si="517"/>
        <v>10</v>
      </c>
      <c r="S660" s="108">
        <f t="shared" si="518"/>
        <v>1631.731141388163</v>
      </c>
      <c r="T660" s="109">
        <f t="shared" si="519"/>
        <v>16317.311413881631</v>
      </c>
      <c r="U660" s="110">
        <f t="shared" si="520"/>
        <v>11.727272727272727</v>
      </c>
      <c r="V660" s="111">
        <f t="shared" si="521"/>
        <v>1391.398647695333</v>
      </c>
      <c r="W660" s="88"/>
      <c r="X660" s="1015" t="s">
        <v>39</v>
      </c>
      <c r="Y660" s="1009"/>
      <c r="Z660" s="1010"/>
      <c r="AA660" s="112">
        <v>2</v>
      </c>
      <c r="AB660" s="195">
        <f>'Cél.por tricoma'!FI103</f>
        <v>1</v>
      </c>
      <c r="AC660" s="107">
        <f t="shared" si="522"/>
        <v>2</v>
      </c>
      <c r="AD660" s="108">
        <f t="shared" si="523"/>
        <v>1631.731141388163</v>
      </c>
      <c r="AE660" s="109">
        <f t="shared" si="524"/>
        <v>3263.462282776326</v>
      </c>
      <c r="AF660" s="110">
        <f t="shared" si="525"/>
        <v>10.690721649484535</v>
      </c>
      <c r="AG660" s="111">
        <f t="shared" si="526"/>
        <v>305.26117784889453</v>
      </c>
      <c r="AH660" s="88"/>
      <c r="AI660" s="1015" t="s">
        <v>39</v>
      </c>
      <c r="AJ660" s="1009"/>
      <c r="AK660" s="1010"/>
      <c r="AL660" s="112">
        <v>5</v>
      </c>
      <c r="AM660" s="195">
        <f>'Cél.por tricoma'!FI149</f>
        <v>1</v>
      </c>
      <c r="AN660" s="107">
        <f t="shared" si="527"/>
        <v>5</v>
      </c>
      <c r="AO660" s="108">
        <f t="shared" si="528"/>
        <v>1631.731141388163</v>
      </c>
      <c r="AP660" s="109">
        <f t="shared" si="529"/>
        <v>8158.6557069408154</v>
      </c>
      <c r="AQ660" s="112">
        <f t="shared" si="530"/>
        <v>12.9</v>
      </c>
      <c r="AR660" s="111">
        <f t="shared" si="531"/>
        <v>632.45393077060578</v>
      </c>
      <c r="AS660" s="88"/>
      <c r="AT660" s="1015" t="s">
        <v>39</v>
      </c>
      <c r="AU660" s="1009"/>
      <c r="AV660" s="1010"/>
      <c r="AW660" s="112">
        <v>0</v>
      </c>
      <c r="AX660" s="195">
        <f>'Cél.por tricoma'!FI195</f>
        <v>1</v>
      </c>
      <c r="AY660" s="107">
        <f t="shared" si="532"/>
        <v>0</v>
      </c>
      <c r="AZ660" s="108">
        <f t="shared" si="533"/>
        <v>1223.7983560411221</v>
      </c>
      <c r="BA660" s="109">
        <f t="shared" si="534"/>
        <v>0</v>
      </c>
      <c r="BB660" s="112">
        <f t="shared" si="535"/>
        <v>13.75</v>
      </c>
      <c r="BC660" s="111">
        <f t="shared" si="536"/>
        <v>0</v>
      </c>
      <c r="BD660" s="88"/>
      <c r="BE660" s="1015" t="s">
        <v>39</v>
      </c>
      <c r="BF660" s="1009"/>
      <c r="BG660" s="1010"/>
      <c r="BH660" s="112">
        <v>0</v>
      </c>
      <c r="BI660" s="195">
        <f>'Cél.por tricoma'!FI241</f>
        <v>1</v>
      </c>
      <c r="BJ660" s="107">
        <f>BH660*BI660</f>
        <v>0</v>
      </c>
      <c r="BK660" s="108">
        <f t="shared" si="537"/>
        <v>979.03868483289773</v>
      </c>
      <c r="BL660" s="109">
        <f t="shared" si="538"/>
        <v>0</v>
      </c>
      <c r="BM660" s="112">
        <f t="shared" si="539"/>
        <v>14.093333333333334</v>
      </c>
      <c r="BN660" s="111">
        <f t="shared" si="540"/>
        <v>0</v>
      </c>
      <c r="BO660" s="88"/>
      <c r="BP660" s="1015" t="s">
        <v>39</v>
      </c>
      <c r="BQ660" s="1009"/>
      <c r="BR660" s="1010"/>
      <c r="BS660" s="112">
        <v>3</v>
      </c>
      <c r="BT660" s="195">
        <f>'Cél.por tricoma'!FI287</f>
        <v>1</v>
      </c>
      <c r="BU660" s="107">
        <f t="shared" si="541"/>
        <v>3</v>
      </c>
      <c r="BV660" s="108">
        <f t="shared" si="542"/>
        <v>1631.731141388163</v>
      </c>
      <c r="BW660" s="109">
        <f t="shared" si="543"/>
        <v>4895.1934241644885</v>
      </c>
      <c r="BX660" s="112">
        <f t="shared" si="544"/>
        <v>14.780821917808218</v>
      </c>
      <c r="BY660" s="111">
        <f t="shared" si="545"/>
        <v>331.18546799259286</v>
      </c>
      <c r="BZ660" s="1018"/>
      <c r="CA660" s="88"/>
      <c r="CB660" s="88"/>
      <c r="CC660" s="89"/>
      <c r="CD660" s="89"/>
      <c r="CE660" s="89"/>
      <c r="CF660" s="89"/>
      <c r="CG660" s="89"/>
      <c r="CH660" s="89"/>
      <c r="CI660" s="89"/>
      <c r="CJ660" s="89"/>
      <c r="CK660" s="89"/>
      <c r="CL660" s="89"/>
      <c r="CM660" s="89"/>
      <c r="CN660" s="89"/>
      <c r="CO660" s="89"/>
      <c r="CP660" s="89"/>
      <c r="CQ660" s="89"/>
      <c r="CR660" s="89"/>
      <c r="CS660" s="89"/>
      <c r="CT660" s="89"/>
    </row>
    <row r="661" spans="1:98" ht="15.75" customHeight="1">
      <c r="A661" s="1018"/>
      <c r="B661" s="1034" t="s">
        <v>259</v>
      </c>
      <c r="C661" s="1032"/>
      <c r="D661" s="1033"/>
      <c r="E661" s="736">
        <v>4</v>
      </c>
      <c r="F661" s="780">
        <f>'Cél.por tricoma'!FI12</f>
        <v>1</v>
      </c>
      <c r="G661" s="730">
        <f t="shared" si="512"/>
        <v>4</v>
      </c>
      <c r="H661" s="731">
        <f t="shared" si="513"/>
        <v>979.03868483289773</v>
      </c>
      <c r="I661" s="732">
        <f t="shared" si="514"/>
        <v>3916.1547393315909</v>
      </c>
      <c r="J661" s="733">
        <f t="shared" si="515"/>
        <v>16.630769230769232</v>
      </c>
      <c r="K661" s="734">
        <f t="shared" si="516"/>
        <v>235.47646443714467</v>
      </c>
      <c r="L661" s="86"/>
      <c r="M661" s="1016" t="s">
        <v>259</v>
      </c>
      <c r="N661" s="1009"/>
      <c r="O661" s="1010"/>
      <c r="P661" s="112">
        <v>17</v>
      </c>
      <c r="Q661" s="195">
        <f>'Cél.por tricoma'!FI58</f>
        <v>1</v>
      </c>
      <c r="R661" s="107">
        <f t="shared" si="517"/>
        <v>17</v>
      </c>
      <c r="S661" s="108">
        <f t="shared" si="518"/>
        <v>1631.731141388163</v>
      </c>
      <c r="T661" s="109">
        <f t="shared" si="519"/>
        <v>27739.42940359877</v>
      </c>
      <c r="U661" s="110">
        <f t="shared" si="520"/>
        <v>11.727272727272727</v>
      </c>
      <c r="V661" s="111">
        <f t="shared" si="521"/>
        <v>2365.3777010820659</v>
      </c>
      <c r="W661" s="88"/>
      <c r="X661" s="1016" t="s">
        <v>259</v>
      </c>
      <c r="Y661" s="1009"/>
      <c r="Z661" s="1010"/>
      <c r="AA661" s="112">
        <v>14</v>
      </c>
      <c r="AB661" s="195">
        <f>'Cél.por tricoma'!FI104</f>
        <v>1</v>
      </c>
      <c r="AC661" s="107">
        <f t="shared" si="522"/>
        <v>14</v>
      </c>
      <c r="AD661" s="108">
        <f t="shared" si="523"/>
        <v>1631.731141388163</v>
      </c>
      <c r="AE661" s="109">
        <f t="shared" si="524"/>
        <v>22844.235979434281</v>
      </c>
      <c r="AF661" s="110">
        <f t="shared" si="525"/>
        <v>10.690721649484535</v>
      </c>
      <c r="AG661" s="111">
        <f t="shared" si="526"/>
        <v>2136.8282449422618</v>
      </c>
      <c r="AH661" s="88"/>
      <c r="AI661" s="1016" t="s">
        <v>259</v>
      </c>
      <c r="AJ661" s="1009"/>
      <c r="AK661" s="1010"/>
      <c r="AL661" s="112">
        <v>22</v>
      </c>
      <c r="AM661" s="195">
        <f>'Cél.por tricoma'!FI150</f>
        <v>1</v>
      </c>
      <c r="AN661" s="107">
        <f t="shared" si="527"/>
        <v>22</v>
      </c>
      <c r="AO661" s="108">
        <f t="shared" si="528"/>
        <v>1631.731141388163</v>
      </c>
      <c r="AP661" s="109">
        <f t="shared" si="529"/>
        <v>35898.085110539585</v>
      </c>
      <c r="AQ661" s="112">
        <f t="shared" si="530"/>
        <v>12.9</v>
      </c>
      <c r="AR661" s="111">
        <f t="shared" si="531"/>
        <v>2782.7972953906656</v>
      </c>
      <c r="AS661" s="88"/>
      <c r="AT661" s="1016" t="s">
        <v>259</v>
      </c>
      <c r="AU661" s="1009"/>
      <c r="AV661" s="1010"/>
      <c r="AW661" s="112">
        <v>4</v>
      </c>
      <c r="AX661" s="195">
        <f>'Cél.por tricoma'!FI196</f>
        <v>1</v>
      </c>
      <c r="AY661" s="107">
        <f t="shared" si="532"/>
        <v>4</v>
      </c>
      <c r="AZ661" s="108">
        <f t="shared" si="533"/>
        <v>1223.7983560411221</v>
      </c>
      <c r="BA661" s="109">
        <f t="shared" si="534"/>
        <v>4895.1934241644885</v>
      </c>
      <c r="BB661" s="112">
        <f t="shared" si="535"/>
        <v>13.75</v>
      </c>
      <c r="BC661" s="111">
        <f t="shared" si="536"/>
        <v>356.01406721196281</v>
      </c>
      <c r="BD661" s="88"/>
      <c r="BE661" s="1016" t="s">
        <v>259</v>
      </c>
      <c r="BF661" s="1009"/>
      <c r="BG661" s="1010"/>
      <c r="BH661" s="112">
        <v>1</v>
      </c>
      <c r="BI661" s="195">
        <f>'Cél.por tricoma'!FI242</f>
        <v>1</v>
      </c>
      <c r="BJ661" s="107">
        <f>BH661*BI661</f>
        <v>1</v>
      </c>
      <c r="BK661" s="108">
        <f t="shared" si="537"/>
        <v>979.03868483289773</v>
      </c>
      <c r="BL661" s="109">
        <f t="shared" si="538"/>
        <v>979.03868483289773</v>
      </c>
      <c r="BM661" s="112">
        <f t="shared" si="539"/>
        <v>14.093333333333334</v>
      </c>
      <c r="BN661" s="111">
        <f t="shared" si="540"/>
        <v>69.468213209524436</v>
      </c>
      <c r="BO661" s="88"/>
      <c r="BP661" s="1016" t="s">
        <v>259</v>
      </c>
      <c r="BQ661" s="1009"/>
      <c r="BR661" s="1010"/>
      <c r="BS661" s="112">
        <v>5</v>
      </c>
      <c r="BT661" s="195">
        <f>'Cél.por tricoma'!FI288</f>
        <v>1</v>
      </c>
      <c r="BU661" s="107">
        <f t="shared" si="541"/>
        <v>5</v>
      </c>
      <c r="BV661" s="108">
        <f t="shared" si="542"/>
        <v>1631.731141388163</v>
      </c>
      <c r="BW661" s="109">
        <f t="shared" si="543"/>
        <v>8158.6557069408154</v>
      </c>
      <c r="BX661" s="112">
        <f t="shared" si="544"/>
        <v>14.780821917808218</v>
      </c>
      <c r="BY661" s="111">
        <f t="shared" si="545"/>
        <v>551.97577998765485</v>
      </c>
      <c r="BZ661" s="1018"/>
      <c r="CA661" s="88"/>
      <c r="CB661" s="88"/>
      <c r="CC661" s="89"/>
      <c r="CD661" s="89"/>
      <c r="CE661" s="89"/>
      <c r="CF661" s="89"/>
      <c r="CG661" s="89"/>
      <c r="CH661" s="89"/>
      <c r="CI661" s="89"/>
      <c r="CJ661" s="89"/>
      <c r="CK661" s="89"/>
      <c r="CL661" s="89"/>
      <c r="CM661" s="89"/>
      <c r="CN661" s="89"/>
      <c r="CO661" s="89"/>
      <c r="CP661" s="89"/>
      <c r="CQ661" s="89"/>
      <c r="CR661" s="89"/>
      <c r="CS661" s="89"/>
      <c r="CT661" s="89"/>
    </row>
    <row r="662" spans="1:98" ht="15.75" customHeight="1">
      <c r="A662" s="1018"/>
      <c r="B662" s="1034" t="s">
        <v>43</v>
      </c>
      <c r="C662" s="1032"/>
      <c r="D662" s="1033"/>
      <c r="E662" s="736">
        <v>9</v>
      </c>
      <c r="F662" s="780">
        <f>'Cél.por tricoma'!FI13</f>
        <v>1</v>
      </c>
      <c r="G662" s="730">
        <f t="shared" si="512"/>
        <v>9</v>
      </c>
      <c r="H662" s="731">
        <f t="shared" si="513"/>
        <v>979.03868483289773</v>
      </c>
      <c r="I662" s="732">
        <f t="shared" si="514"/>
        <v>8811.348163496079</v>
      </c>
      <c r="J662" s="733">
        <f t="shared" si="515"/>
        <v>16.630769230769232</v>
      </c>
      <c r="K662" s="734">
        <f t="shared" si="516"/>
        <v>529.82204498357544</v>
      </c>
      <c r="L662" s="86"/>
      <c r="M662" s="1016" t="s">
        <v>43</v>
      </c>
      <c r="N662" s="1009"/>
      <c r="O662" s="1010"/>
      <c r="P662" s="112">
        <v>11</v>
      </c>
      <c r="Q662" s="195">
        <f>'Cél.por tricoma'!FI59</f>
        <v>1</v>
      </c>
      <c r="R662" s="107">
        <f t="shared" si="517"/>
        <v>11</v>
      </c>
      <c r="S662" s="108">
        <f t="shared" si="518"/>
        <v>1631.731141388163</v>
      </c>
      <c r="T662" s="109">
        <f t="shared" si="519"/>
        <v>17949.042555269793</v>
      </c>
      <c r="U662" s="110">
        <f t="shared" si="520"/>
        <v>11.727272727272727</v>
      </c>
      <c r="V662" s="111">
        <f t="shared" si="521"/>
        <v>1530.538512464866</v>
      </c>
      <c r="W662" s="88"/>
      <c r="X662" s="1016" t="s">
        <v>43</v>
      </c>
      <c r="Y662" s="1009"/>
      <c r="Z662" s="1010"/>
      <c r="AA662" s="112">
        <v>13</v>
      </c>
      <c r="AB662" s="195">
        <f>'Cél.por tricoma'!FI105</f>
        <v>1</v>
      </c>
      <c r="AC662" s="107">
        <f t="shared" si="522"/>
        <v>13</v>
      </c>
      <c r="AD662" s="108">
        <f t="shared" si="523"/>
        <v>1631.731141388163</v>
      </c>
      <c r="AE662" s="109">
        <f t="shared" si="524"/>
        <v>21212.504838046119</v>
      </c>
      <c r="AF662" s="110">
        <f t="shared" si="525"/>
        <v>10.690721649484535</v>
      </c>
      <c r="AG662" s="111">
        <f t="shared" si="526"/>
        <v>1984.1976560178146</v>
      </c>
      <c r="AH662" s="88"/>
      <c r="AI662" s="1016" t="s">
        <v>43</v>
      </c>
      <c r="AJ662" s="1009"/>
      <c r="AK662" s="1010"/>
      <c r="AL662" s="112">
        <v>18</v>
      </c>
      <c r="AM662" s="195">
        <f>'Cél.por tricoma'!FI151</f>
        <v>1</v>
      </c>
      <c r="AN662" s="107">
        <f t="shared" si="527"/>
        <v>18</v>
      </c>
      <c r="AO662" s="108">
        <f t="shared" si="528"/>
        <v>1631.731141388163</v>
      </c>
      <c r="AP662" s="109">
        <f t="shared" si="529"/>
        <v>29371.160544986935</v>
      </c>
      <c r="AQ662" s="112">
        <f t="shared" si="530"/>
        <v>12.9</v>
      </c>
      <c r="AR662" s="111">
        <f t="shared" si="531"/>
        <v>2276.8341507741811</v>
      </c>
      <c r="AS662" s="88"/>
      <c r="AT662" s="1016" t="s">
        <v>43</v>
      </c>
      <c r="AU662" s="1009"/>
      <c r="AV662" s="1010"/>
      <c r="AW662" s="112">
        <v>4</v>
      </c>
      <c r="AX662" s="195">
        <f>'Cél.por tricoma'!FI197</f>
        <v>1</v>
      </c>
      <c r="AY662" s="107">
        <f t="shared" si="532"/>
        <v>4</v>
      </c>
      <c r="AZ662" s="108">
        <f t="shared" si="533"/>
        <v>1223.7983560411221</v>
      </c>
      <c r="BA662" s="109">
        <f t="shared" si="534"/>
        <v>4895.1934241644885</v>
      </c>
      <c r="BB662" s="112">
        <f t="shared" si="535"/>
        <v>13.75</v>
      </c>
      <c r="BC662" s="111">
        <f t="shared" si="536"/>
        <v>356.01406721196281</v>
      </c>
      <c r="BD662" s="88"/>
      <c r="BE662" s="1016" t="s">
        <v>43</v>
      </c>
      <c r="BF662" s="1009"/>
      <c r="BG662" s="1010"/>
      <c r="BH662" s="112">
        <v>8</v>
      </c>
      <c r="BI662" s="195">
        <f>'Cél.por tricoma'!FI243</f>
        <v>1</v>
      </c>
      <c r="BJ662" s="107">
        <f>BH662*BI662</f>
        <v>8</v>
      </c>
      <c r="BK662" s="108">
        <f t="shared" si="537"/>
        <v>979.03868483289773</v>
      </c>
      <c r="BL662" s="109">
        <f t="shared" si="538"/>
        <v>7832.3094786631818</v>
      </c>
      <c r="BM662" s="112">
        <f t="shared" si="539"/>
        <v>14.093333333333334</v>
      </c>
      <c r="BN662" s="111">
        <f t="shared" si="540"/>
        <v>555.74570567619548</v>
      </c>
      <c r="BO662" s="88"/>
      <c r="BP662" s="1016" t="s">
        <v>43</v>
      </c>
      <c r="BQ662" s="1009"/>
      <c r="BR662" s="1010"/>
      <c r="BS662" s="112">
        <v>1</v>
      </c>
      <c r="BT662" s="195">
        <f>'Cél.por tricoma'!FI289</f>
        <v>1</v>
      </c>
      <c r="BU662" s="107">
        <f t="shared" si="541"/>
        <v>1</v>
      </c>
      <c r="BV662" s="108">
        <f t="shared" si="542"/>
        <v>1631.731141388163</v>
      </c>
      <c r="BW662" s="109">
        <f t="shared" si="543"/>
        <v>1631.731141388163</v>
      </c>
      <c r="BX662" s="112">
        <f t="shared" si="544"/>
        <v>14.780821917808218</v>
      </c>
      <c r="BY662" s="111">
        <f t="shared" si="545"/>
        <v>110.39515599753096</v>
      </c>
      <c r="BZ662" s="1018"/>
      <c r="CA662" s="88"/>
      <c r="CB662" s="88"/>
      <c r="CC662" s="89"/>
      <c r="CD662" s="89"/>
      <c r="CE662" s="89"/>
      <c r="CF662" s="89"/>
      <c r="CG662" s="89"/>
      <c r="CH662" s="89"/>
      <c r="CI662" s="89"/>
      <c r="CJ662" s="89"/>
      <c r="CK662" s="89"/>
      <c r="CL662" s="89"/>
      <c r="CM662" s="89"/>
      <c r="CN662" s="89"/>
      <c r="CO662" s="89"/>
      <c r="CP662" s="89"/>
      <c r="CQ662" s="89"/>
      <c r="CR662" s="89"/>
      <c r="CS662" s="89"/>
      <c r="CT662" s="89"/>
    </row>
    <row r="663" spans="1:98" ht="15.75" customHeight="1">
      <c r="A663" s="1018"/>
      <c r="B663" s="1034" t="s">
        <v>63</v>
      </c>
      <c r="C663" s="1032"/>
      <c r="D663" s="1033"/>
      <c r="E663" s="736">
        <v>2</v>
      </c>
      <c r="F663" s="780">
        <f>'Cél.por tricoma'!FI14</f>
        <v>1</v>
      </c>
      <c r="G663" s="730">
        <f t="shared" si="512"/>
        <v>2</v>
      </c>
      <c r="H663" s="731">
        <f t="shared" si="513"/>
        <v>979.03868483289773</v>
      </c>
      <c r="I663" s="732">
        <f t="shared" si="514"/>
        <v>1958.0773696657955</v>
      </c>
      <c r="J663" s="733">
        <f t="shared" si="515"/>
        <v>16.630769230769232</v>
      </c>
      <c r="K663" s="734">
        <f t="shared" si="516"/>
        <v>117.73823221857234</v>
      </c>
      <c r="L663" s="86"/>
      <c r="M663" s="1016" t="s">
        <v>63</v>
      </c>
      <c r="N663" s="1009"/>
      <c r="O663" s="1010"/>
      <c r="P663" s="112">
        <v>9</v>
      </c>
      <c r="Q663" s="195">
        <f>'Cél.por tricoma'!FI60</f>
        <v>1</v>
      </c>
      <c r="R663" s="107">
        <f t="shared" si="517"/>
        <v>9</v>
      </c>
      <c r="S663" s="108">
        <f t="shared" si="518"/>
        <v>1631.731141388163</v>
      </c>
      <c r="T663" s="109">
        <f t="shared" si="519"/>
        <v>14685.580272493467</v>
      </c>
      <c r="U663" s="110">
        <f t="shared" si="520"/>
        <v>11.727272727272727</v>
      </c>
      <c r="V663" s="111">
        <f t="shared" si="521"/>
        <v>1252.2587829257996</v>
      </c>
      <c r="W663" s="88"/>
      <c r="X663" s="1016" t="s">
        <v>63</v>
      </c>
      <c r="Y663" s="1009"/>
      <c r="Z663" s="1010"/>
      <c r="AA663" s="112">
        <v>9</v>
      </c>
      <c r="AB663" s="195">
        <f>'Cél.por tricoma'!FI106</f>
        <v>1</v>
      </c>
      <c r="AC663" s="107">
        <f t="shared" si="522"/>
        <v>9</v>
      </c>
      <c r="AD663" s="108">
        <f t="shared" si="523"/>
        <v>1631.731141388163</v>
      </c>
      <c r="AE663" s="109">
        <f t="shared" si="524"/>
        <v>14685.580272493467</v>
      </c>
      <c r="AF663" s="110">
        <f t="shared" si="525"/>
        <v>10.690721649484535</v>
      </c>
      <c r="AG663" s="111">
        <f t="shared" si="526"/>
        <v>1373.6753003200256</v>
      </c>
      <c r="AH663" s="88"/>
      <c r="AI663" s="1016" t="s">
        <v>63</v>
      </c>
      <c r="AJ663" s="1009"/>
      <c r="AK663" s="1010"/>
      <c r="AL663" s="112">
        <v>10</v>
      </c>
      <c r="AM663" s="195">
        <f>'Cél.por tricoma'!FI152</f>
        <v>1</v>
      </c>
      <c r="AN663" s="107">
        <f t="shared" si="527"/>
        <v>10</v>
      </c>
      <c r="AO663" s="108">
        <f t="shared" si="528"/>
        <v>1631.731141388163</v>
      </c>
      <c r="AP663" s="109">
        <f t="shared" si="529"/>
        <v>16317.311413881631</v>
      </c>
      <c r="AQ663" s="112">
        <f t="shared" si="530"/>
        <v>12.9</v>
      </c>
      <c r="AR663" s="111">
        <f t="shared" si="531"/>
        <v>1264.9078615412116</v>
      </c>
      <c r="AS663" s="88"/>
      <c r="AT663" s="1016" t="s">
        <v>63</v>
      </c>
      <c r="AU663" s="1009"/>
      <c r="AV663" s="1010"/>
      <c r="AW663" s="112">
        <v>1</v>
      </c>
      <c r="AX663" s="195">
        <f>'Cél.por tricoma'!FI198</f>
        <v>1</v>
      </c>
      <c r="AY663" s="107">
        <f t="shared" si="532"/>
        <v>1</v>
      </c>
      <c r="AZ663" s="108">
        <f t="shared" si="533"/>
        <v>1223.7983560411221</v>
      </c>
      <c r="BA663" s="109">
        <f t="shared" si="534"/>
        <v>1223.7983560411221</v>
      </c>
      <c r="BB663" s="112">
        <f t="shared" si="535"/>
        <v>13.75</v>
      </c>
      <c r="BC663" s="111">
        <f t="shared" si="536"/>
        <v>89.003516802990703</v>
      </c>
      <c r="BD663" s="88"/>
      <c r="BE663" s="1016" t="s">
        <v>63</v>
      </c>
      <c r="BF663" s="1009"/>
      <c r="BG663" s="1010"/>
      <c r="BH663" s="112">
        <v>0</v>
      </c>
      <c r="BI663" s="195">
        <f>'Cél.por tricoma'!FI244</f>
        <v>1</v>
      </c>
      <c r="BJ663" s="107">
        <f>BH663*BI663</f>
        <v>0</v>
      </c>
      <c r="BK663" s="108">
        <f t="shared" si="537"/>
        <v>979.03868483289773</v>
      </c>
      <c r="BL663" s="109">
        <f t="shared" si="538"/>
        <v>0</v>
      </c>
      <c r="BM663" s="112">
        <f t="shared" si="539"/>
        <v>14.093333333333334</v>
      </c>
      <c r="BN663" s="111">
        <f t="shared" si="540"/>
        <v>0</v>
      </c>
      <c r="BO663" s="88"/>
      <c r="BP663" s="1016" t="s">
        <v>63</v>
      </c>
      <c r="BQ663" s="1009"/>
      <c r="BR663" s="1010"/>
      <c r="BS663" s="112">
        <v>1</v>
      </c>
      <c r="BT663" s="195">
        <f>'Cél.por tricoma'!FI290</f>
        <v>1</v>
      </c>
      <c r="BU663" s="107">
        <f t="shared" si="541"/>
        <v>1</v>
      </c>
      <c r="BV663" s="108">
        <f t="shared" si="542"/>
        <v>1631.731141388163</v>
      </c>
      <c r="BW663" s="109">
        <f t="shared" si="543"/>
        <v>1631.731141388163</v>
      </c>
      <c r="BX663" s="112">
        <f t="shared" si="544"/>
        <v>14.780821917808218</v>
      </c>
      <c r="BY663" s="111">
        <f t="shared" si="545"/>
        <v>110.39515599753096</v>
      </c>
      <c r="BZ663" s="1018"/>
      <c r="CA663" s="88"/>
      <c r="CB663" s="88"/>
      <c r="CC663" s="89"/>
      <c r="CD663" s="89"/>
      <c r="CE663" s="89"/>
      <c r="CF663" s="89"/>
      <c r="CG663" s="89"/>
      <c r="CH663" s="89"/>
      <c r="CI663" s="89"/>
      <c r="CJ663" s="89"/>
      <c r="CK663" s="89"/>
      <c r="CL663" s="89"/>
      <c r="CM663" s="89"/>
      <c r="CN663" s="89"/>
      <c r="CO663" s="89"/>
      <c r="CP663" s="89"/>
      <c r="CQ663" s="89"/>
      <c r="CR663" s="89"/>
      <c r="CS663" s="89"/>
      <c r="CT663" s="89"/>
    </row>
    <row r="664" spans="1:98" ht="15.75" customHeight="1">
      <c r="A664" s="1018"/>
      <c r="B664" s="1034" t="s">
        <v>166</v>
      </c>
      <c r="C664" s="1032"/>
      <c r="D664" s="1033"/>
      <c r="E664" s="736">
        <v>0</v>
      </c>
      <c r="F664" s="780">
        <f>'Cél.por tricoma'!FI15</f>
        <v>15.5</v>
      </c>
      <c r="G664" s="730">
        <f t="shared" si="512"/>
        <v>0</v>
      </c>
      <c r="H664" s="731">
        <f t="shared" si="513"/>
        <v>979.03868483289773</v>
      </c>
      <c r="I664" s="732">
        <f t="shared" si="514"/>
        <v>0</v>
      </c>
      <c r="J664" s="733">
        <f t="shared" si="515"/>
        <v>16.630769230769232</v>
      </c>
      <c r="K664" s="734">
        <f t="shared" si="516"/>
        <v>0</v>
      </c>
      <c r="L664" s="86"/>
      <c r="M664" s="1016" t="s">
        <v>166</v>
      </c>
      <c r="N664" s="1009"/>
      <c r="O664" s="1010"/>
      <c r="P664" s="112">
        <v>0</v>
      </c>
      <c r="Q664" s="195" t="e">
        <f>'Cél.por tricoma'!FI61</f>
        <v>#DIV/0!</v>
      </c>
      <c r="R664" s="107"/>
      <c r="S664" s="108">
        <f t="shared" si="518"/>
        <v>1631.731141388163</v>
      </c>
      <c r="T664" s="109">
        <f t="shared" si="519"/>
        <v>0</v>
      </c>
      <c r="U664" s="110">
        <f t="shared" si="520"/>
        <v>11.727272727272727</v>
      </c>
      <c r="V664" s="111">
        <f t="shared" si="521"/>
        <v>0</v>
      </c>
      <c r="W664" s="88"/>
      <c r="X664" s="1016" t="s">
        <v>166</v>
      </c>
      <c r="Y664" s="1009"/>
      <c r="Z664" s="1010"/>
      <c r="AA664" s="112">
        <v>0</v>
      </c>
      <c r="AB664" s="195" t="e">
        <f>'Cél.por tricoma'!FI107</f>
        <v>#DIV/0!</v>
      </c>
      <c r="AC664" s="107"/>
      <c r="AD664" s="108">
        <f t="shared" si="523"/>
        <v>1631.731141388163</v>
      </c>
      <c r="AE664" s="109">
        <f t="shared" si="524"/>
        <v>0</v>
      </c>
      <c r="AF664" s="110">
        <f t="shared" si="525"/>
        <v>10.690721649484535</v>
      </c>
      <c r="AG664" s="111">
        <f t="shared" si="526"/>
        <v>0</v>
      </c>
      <c r="AH664" s="88"/>
      <c r="AI664" s="1016" t="s">
        <v>166</v>
      </c>
      <c r="AJ664" s="1009"/>
      <c r="AK664" s="1010"/>
      <c r="AL664" s="112">
        <v>1</v>
      </c>
      <c r="AM664" s="223">
        <f>'Cél.por tricoma'!M380</f>
        <v>17.492512728863304</v>
      </c>
      <c r="AN664" s="107">
        <f t="shared" si="527"/>
        <v>17.492512728863304</v>
      </c>
      <c r="AO664" s="108">
        <f t="shared" si="528"/>
        <v>1631.731141388163</v>
      </c>
      <c r="AP664" s="109">
        <f t="shared" si="529"/>
        <v>28543.077760815089</v>
      </c>
      <c r="AQ664" s="112">
        <f t="shared" si="530"/>
        <v>12.9</v>
      </c>
      <c r="AR664" s="111">
        <f t="shared" si="531"/>
        <v>2212.6416868848905</v>
      </c>
      <c r="AS664" s="88"/>
      <c r="AT664" s="1016" t="s">
        <v>166</v>
      </c>
      <c r="AU664" s="1009"/>
      <c r="AV664" s="1010"/>
      <c r="AW664" s="112">
        <v>0</v>
      </c>
      <c r="AX664" s="195" t="e">
        <f>'Cél.por tricoma'!FI199</f>
        <v>#DIV/0!</v>
      </c>
      <c r="AY664" s="107"/>
      <c r="AZ664" s="108">
        <f t="shared" si="533"/>
        <v>1223.7983560411221</v>
      </c>
      <c r="BA664" s="109">
        <f t="shared" si="534"/>
        <v>0</v>
      </c>
      <c r="BB664" s="112">
        <f t="shared" si="535"/>
        <v>13.75</v>
      </c>
      <c r="BC664" s="111">
        <f t="shared" si="536"/>
        <v>0</v>
      </c>
      <c r="BD664" s="88"/>
      <c r="BE664" s="1016" t="s">
        <v>166</v>
      </c>
      <c r="BF664" s="1009"/>
      <c r="BG664" s="1010"/>
      <c r="BH664" s="112">
        <v>0</v>
      </c>
      <c r="BI664" s="195" t="e">
        <f>'Cél.por tricoma'!FI245</f>
        <v>#DIV/0!</v>
      </c>
      <c r="BJ664" s="107"/>
      <c r="BK664" s="108">
        <f t="shared" si="537"/>
        <v>979.03868483289773</v>
      </c>
      <c r="BL664" s="109">
        <f t="shared" si="538"/>
        <v>0</v>
      </c>
      <c r="BM664" s="112">
        <f t="shared" si="539"/>
        <v>14.093333333333334</v>
      </c>
      <c r="BN664" s="111">
        <f t="shared" si="540"/>
        <v>0</v>
      </c>
      <c r="BO664" s="88"/>
      <c r="BP664" s="1016" t="s">
        <v>166</v>
      </c>
      <c r="BQ664" s="1009"/>
      <c r="BR664" s="1010"/>
      <c r="BS664" s="112"/>
      <c r="BT664" s="195"/>
      <c r="BU664" s="107">
        <f t="shared" si="541"/>
        <v>0</v>
      </c>
      <c r="BV664" s="108">
        <f t="shared" si="542"/>
        <v>1631.731141388163</v>
      </c>
      <c r="BW664" s="109">
        <f t="shared" si="543"/>
        <v>0</v>
      </c>
      <c r="BX664" s="112">
        <f t="shared" si="544"/>
        <v>14.780821917808218</v>
      </c>
      <c r="BY664" s="111">
        <f t="shared" si="545"/>
        <v>0</v>
      </c>
      <c r="BZ664" s="1018"/>
      <c r="CA664" s="88"/>
      <c r="CB664" s="88"/>
      <c r="CC664" s="89"/>
      <c r="CD664" s="89"/>
      <c r="CE664" s="89"/>
      <c r="CF664" s="89"/>
      <c r="CG664" s="89"/>
      <c r="CH664" s="89"/>
      <c r="CI664" s="89"/>
      <c r="CJ664" s="89"/>
      <c r="CK664" s="89"/>
      <c r="CL664" s="89"/>
      <c r="CM664" s="89"/>
      <c r="CN664" s="89"/>
      <c r="CO664" s="89"/>
      <c r="CP664" s="89"/>
      <c r="CQ664" s="89"/>
      <c r="CR664" s="89"/>
      <c r="CS664" s="89"/>
      <c r="CT664" s="89"/>
    </row>
    <row r="665" spans="1:98" ht="15.75" customHeight="1">
      <c r="A665" s="1018"/>
      <c r="B665" s="1034" t="s">
        <v>260</v>
      </c>
      <c r="C665" s="1032"/>
      <c r="D665" s="1033"/>
      <c r="E665" s="736">
        <v>0</v>
      </c>
      <c r="F665" s="780" t="e">
        <f>'Cél.por tricoma'!FI16</f>
        <v>#DIV/0!</v>
      </c>
      <c r="G665" s="730">
        <v>0</v>
      </c>
      <c r="H665" s="731">
        <f t="shared" si="513"/>
        <v>979.03868483289773</v>
      </c>
      <c r="I665" s="732">
        <f t="shared" si="514"/>
        <v>0</v>
      </c>
      <c r="J665" s="733">
        <f t="shared" si="515"/>
        <v>16.630769230769232</v>
      </c>
      <c r="K665" s="734">
        <f t="shared" si="516"/>
        <v>0</v>
      </c>
      <c r="L665" s="86"/>
      <c r="M665" s="1016" t="s">
        <v>260</v>
      </c>
      <c r="N665" s="1009"/>
      <c r="O665" s="1010"/>
      <c r="P665" s="112">
        <v>0</v>
      </c>
      <c r="Q665" s="195" t="e">
        <f>'Cél.por tricoma'!FI62</f>
        <v>#DIV/0!</v>
      </c>
      <c r="R665" s="107"/>
      <c r="S665" s="108">
        <f t="shared" si="518"/>
        <v>1631.731141388163</v>
      </c>
      <c r="T665" s="109">
        <f t="shared" si="519"/>
        <v>0</v>
      </c>
      <c r="U665" s="110">
        <f t="shared" si="520"/>
        <v>11.727272727272727</v>
      </c>
      <c r="V665" s="111">
        <f t="shared" si="521"/>
        <v>0</v>
      </c>
      <c r="W665" s="88"/>
      <c r="X665" s="1016" t="s">
        <v>260</v>
      </c>
      <c r="Y665" s="1009"/>
      <c r="Z665" s="1010"/>
      <c r="AA665" s="112">
        <v>0</v>
      </c>
      <c r="AB665" s="195" t="e">
        <f>'Cél.por tricoma'!FI108</f>
        <v>#DIV/0!</v>
      </c>
      <c r="AC665" s="107"/>
      <c r="AD665" s="108">
        <f t="shared" si="523"/>
        <v>1631.731141388163</v>
      </c>
      <c r="AE665" s="109">
        <f t="shared" si="524"/>
        <v>0</v>
      </c>
      <c r="AF665" s="110">
        <f t="shared" si="525"/>
        <v>10.690721649484535</v>
      </c>
      <c r="AG665" s="111">
        <f t="shared" si="526"/>
        <v>0</v>
      </c>
      <c r="AH665" s="88"/>
      <c r="AI665" s="1016" t="s">
        <v>260</v>
      </c>
      <c r="AJ665" s="1009"/>
      <c r="AK665" s="1010"/>
      <c r="AL665" s="112">
        <v>0</v>
      </c>
      <c r="AM665" s="195" t="e">
        <f>'Cél.por tricoma'!FI154</f>
        <v>#DIV/0!</v>
      </c>
      <c r="AN665" s="107">
        <v>0</v>
      </c>
      <c r="AO665" s="108">
        <f t="shared" si="528"/>
        <v>1631.731141388163</v>
      </c>
      <c r="AP665" s="109">
        <f t="shared" si="529"/>
        <v>0</v>
      </c>
      <c r="AQ665" s="112">
        <f t="shared" si="530"/>
        <v>12.9</v>
      </c>
      <c r="AR665" s="111">
        <f t="shared" si="531"/>
        <v>0</v>
      </c>
      <c r="AS665" s="88"/>
      <c r="AT665" s="1016" t="s">
        <v>260</v>
      </c>
      <c r="AU665" s="1009"/>
      <c r="AV665" s="1010"/>
      <c r="AW665" s="112">
        <v>0</v>
      </c>
      <c r="AX665" s="195" t="e">
        <f>'Cél.por tricoma'!FI200</f>
        <v>#DIV/0!</v>
      </c>
      <c r="AY665" s="107"/>
      <c r="AZ665" s="108">
        <f t="shared" si="533"/>
        <v>1223.7983560411221</v>
      </c>
      <c r="BA665" s="109">
        <f t="shared" si="534"/>
        <v>0</v>
      </c>
      <c r="BB665" s="112">
        <f t="shared" si="535"/>
        <v>13.75</v>
      </c>
      <c r="BC665" s="111">
        <f t="shared" si="536"/>
        <v>0</v>
      </c>
      <c r="BD665" s="88"/>
      <c r="BE665" s="1016" t="s">
        <v>260</v>
      </c>
      <c r="BF665" s="1009"/>
      <c r="BG665" s="1010"/>
      <c r="BH665" s="112">
        <v>0</v>
      </c>
      <c r="BI665" s="195" t="e">
        <f>'Cél.por tricoma'!FI246</f>
        <v>#DIV/0!</v>
      </c>
      <c r="BJ665" s="107"/>
      <c r="BK665" s="108">
        <f t="shared" si="537"/>
        <v>979.03868483289773</v>
      </c>
      <c r="BL665" s="109">
        <f t="shared" si="538"/>
        <v>0</v>
      </c>
      <c r="BM665" s="112">
        <f t="shared" si="539"/>
        <v>14.093333333333334</v>
      </c>
      <c r="BN665" s="111">
        <f t="shared" si="540"/>
        <v>0</v>
      </c>
      <c r="BO665" s="88"/>
      <c r="BP665" s="1016" t="s">
        <v>260</v>
      </c>
      <c r="BQ665" s="1009"/>
      <c r="BR665" s="1010"/>
      <c r="BS665" s="112"/>
      <c r="BT665" s="195"/>
      <c r="BU665" s="107">
        <f t="shared" si="541"/>
        <v>0</v>
      </c>
      <c r="BV665" s="108">
        <f t="shared" si="542"/>
        <v>1631.731141388163</v>
      </c>
      <c r="BW665" s="109">
        <f t="shared" si="543"/>
        <v>0</v>
      </c>
      <c r="BX665" s="112">
        <f t="shared" si="544"/>
        <v>14.780821917808218</v>
      </c>
      <c r="BY665" s="111">
        <f t="shared" si="545"/>
        <v>0</v>
      </c>
      <c r="BZ665" s="1018"/>
      <c r="CA665" s="88"/>
      <c r="CB665" s="88"/>
      <c r="CC665" s="89"/>
      <c r="CD665" s="89"/>
      <c r="CE665" s="89"/>
      <c r="CF665" s="89"/>
      <c r="CG665" s="89"/>
      <c r="CH665" s="89"/>
      <c r="CI665" s="89"/>
      <c r="CJ665" s="89"/>
      <c r="CK665" s="89"/>
      <c r="CL665" s="89"/>
      <c r="CM665" s="89"/>
      <c r="CN665" s="89"/>
      <c r="CO665" s="89"/>
      <c r="CP665" s="89"/>
      <c r="CQ665" s="89"/>
      <c r="CR665" s="89"/>
      <c r="CS665" s="89"/>
      <c r="CT665" s="89"/>
    </row>
    <row r="666" spans="1:98" ht="15.75" customHeight="1">
      <c r="A666" s="1018"/>
      <c r="B666" s="1031" t="s">
        <v>52</v>
      </c>
      <c r="C666" s="1032"/>
      <c r="D666" s="1033"/>
      <c r="E666" s="736">
        <v>2</v>
      </c>
      <c r="F666" s="780">
        <f>'Cél.por tricoma'!FI17</f>
        <v>2</v>
      </c>
      <c r="G666" s="730">
        <f t="shared" ref="G666:G695" si="546">E666*F666</f>
        <v>4</v>
      </c>
      <c r="H666" s="731">
        <f t="shared" si="513"/>
        <v>979.03868483289773</v>
      </c>
      <c r="I666" s="732">
        <f t="shared" si="514"/>
        <v>3916.1547393315909</v>
      </c>
      <c r="J666" s="733">
        <f t="shared" si="515"/>
        <v>16.630769230769232</v>
      </c>
      <c r="K666" s="734">
        <f t="shared" si="516"/>
        <v>235.47646443714467</v>
      </c>
      <c r="L666" s="86"/>
      <c r="M666" s="1015" t="s">
        <v>52</v>
      </c>
      <c r="N666" s="1009"/>
      <c r="O666" s="1010"/>
      <c r="P666" s="112">
        <v>12</v>
      </c>
      <c r="Q666" s="195">
        <f>'Cél.por tricoma'!FI63</f>
        <v>2</v>
      </c>
      <c r="R666" s="107">
        <f t="shared" ref="R666:R677" si="547">P666*Q666</f>
        <v>24</v>
      </c>
      <c r="S666" s="108">
        <f t="shared" si="518"/>
        <v>1631.731141388163</v>
      </c>
      <c r="T666" s="109">
        <f t="shared" si="519"/>
        <v>39161.547393315908</v>
      </c>
      <c r="U666" s="110">
        <f t="shared" si="520"/>
        <v>11.727272727272727</v>
      </c>
      <c r="V666" s="111">
        <f t="shared" si="521"/>
        <v>3339.3567544687985</v>
      </c>
      <c r="W666" s="88"/>
      <c r="X666" s="1015" t="s">
        <v>52</v>
      </c>
      <c r="Y666" s="1009"/>
      <c r="Z666" s="1010"/>
      <c r="AA666" s="112">
        <v>8</v>
      </c>
      <c r="AB666" s="195">
        <f>'Cél.por tricoma'!FI109</f>
        <v>2</v>
      </c>
      <c r="AC666" s="107">
        <f t="shared" ref="AC666:AC676" si="548">AA666*AB666</f>
        <v>16</v>
      </c>
      <c r="AD666" s="108">
        <f t="shared" si="523"/>
        <v>1631.731141388163</v>
      </c>
      <c r="AE666" s="109">
        <f t="shared" si="524"/>
        <v>26107.698262210608</v>
      </c>
      <c r="AF666" s="110">
        <f t="shared" si="525"/>
        <v>10.690721649484535</v>
      </c>
      <c r="AG666" s="111">
        <f t="shared" si="526"/>
        <v>2442.0894227911563</v>
      </c>
      <c r="AH666" s="88"/>
      <c r="AI666" s="1015" t="s">
        <v>52</v>
      </c>
      <c r="AJ666" s="1009"/>
      <c r="AK666" s="1010"/>
      <c r="AL666" s="112">
        <v>17</v>
      </c>
      <c r="AM666" s="195">
        <f>'Cél.por tricoma'!FI155</f>
        <v>2</v>
      </c>
      <c r="AN666" s="107">
        <f t="shared" ref="AN666:AN676" si="549">AL666*AM666</f>
        <v>34</v>
      </c>
      <c r="AO666" s="108">
        <f t="shared" si="528"/>
        <v>1631.731141388163</v>
      </c>
      <c r="AP666" s="109">
        <f t="shared" si="529"/>
        <v>55478.858807197539</v>
      </c>
      <c r="AQ666" s="112">
        <f t="shared" si="530"/>
        <v>12.9</v>
      </c>
      <c r="AR666" s="111">
        <f t="shared" si="531"/>
        <v>4300.6867292401193</v>
      </c>
      <c r="AS666" s="88"/>
      <c r="AT666" s="1015" t="s">
        <v>52</v>
      </c>
      <c r="AU666" s="1009"/>
      <c r="AV666" s="1010"/>
      <c r="AW666" s="112">
        <v>4</v>
      </c>
      <c r="AX666" s="195">
        <f>'Cél.por tricoma'!FI201</f>
        <v>2</v>
      </c>
      <c r="AY666" s="107">
        <f t="shared" ref="AY666:AY676" si="550">AW666*AX666</f>
        <v>8</v>
      </c>
      <c r="AZ666" s="108">
        <f t="shared" si="533"/>
        <v>1223.7983560411221</v>
      </c>
      <c r="BA666" s="109">
        <f t="shared" si="534"/>
        <v>9790.3868483289771</v>
      </c>
      <c r="BB666" s="112">
        <f t="shared" si="535"/>
        <v>13.75</v>
      </c>
      <c r="BC666" s="111">
        <f t="shared" si="536"/>
        <v>712.02813442392562</v>
      </c>
      <c r="BD666" s="88"/>
      <c r="BE666" s="1015" t="s">
        <v>52</v>
      </c>
      <c r="BF666" s="1009"/>
      <c r="BG666" s="1010"/>
      <c r="BH666" s="112">
        <v>5</v>
      </c>
      <c r="BI666" s="195">
        <f>'Cél.por tricoma'!FI247</f>
        <v>2</v>
      </c>
      <c r="BJ666" s="107">
        <f t="shared" ref="BJ666:BJ672" si="551">BH666*BI666</f>
        <v>10</v>
      </c>
      <c r="BK666" s="108">
        <f t="shared" si="537"/>
        <v>979.03868483289773</v>
      </c>
      <c r="BL666" s="109">
        <f t="shared" si="538"/>
        <v>9790.3868483289771</v>
      </c>
      <c r="BM666" s="112">
        <f t="shared" si="539"/>
        <v>14.093333333333334</v>
      </c>
      <c r="BN666" s="111">
        <f t="shared" si="540"/>
        <v>694.68213209524436</v>
      </c>
      <c r="BO666" s="88"/>
      <c r="BP666" s="1015" t="s">
        <v>52</v>
      </c>
      <c r="BQ666" s="1009"/>
      <c r="BR666" s="1010"/>
      <c r="BS666" s="112">
        <v>4</v>
      </c>
      <c r="BT666" s="195">
        <f>'Cél.por tricoma'!FI293</f>
        <v>2</v>
      </c>
      <c r="BU666" s="107">
        <f t="shared" si="541"/>
        <v>8</v>
      </c>
      <c r="BV666" s="108">
        <f t="shared" si="542"/>
        <v>1631.731141388163</v>
      </c>
      <c r="BW666" s="109">
        <f t="shared" si="543"/>
        <v>13053.849131105304</v>
      </c>
      <c r="BX666" s="112">
        <f t="shared" si="544"/>
        <v>14.780821917808218</v>
      </c>
      <c r="BY666" s="111">
        <f t="shared" si="545"/>
        <v>883.16124798024771</v>
      </c>
      <c r="BZ666" s="1018"/>
      <c r="CA666" s="88"/>
      <c r="CB666" s="88"/>
      <c r="CC666" s="89"/>
      <c r="CD666" s="89"/>
      <c r="CE666" s="89"/>
      <c r="CF666" s="89"/>
      <c r="CG666" s="89"/>
      <c r="CH666" s="89"/>
      <c r="CI666" s="89"/>
      <c r="CJ666" s="89"/>
      <c r="CK666" s="89"/>
      <c r="CL666" s="89"/>
      <c r="CM666" s="89"/>
      <c r="CN666" s="89"/>
      <c r="CO666" s="89"/>
      <c r="CP666" s="89"/>
      <c r="CQ666" s="89"/>
      <c r="CR666" s="89"/>
      <c r="CS666" s="89"/>
      <c r="CT666" s="89"/>
    </row>
    <row r="667" spans="1:98" ht="15.75" customHeight="1">
      <c r="A667" s="1018"/>
      <c r="B667" s="1034" t="s">
        <v>185</v>
      </c>
      <c r="C667" s="1032"/>
      <c r="D667" s="1033"/>
      <c r="E667" s="736">
        <v>102</v>
      </c>
      <c r="F667" s="780">
        <f>'Cél.por tricoma'!FI18</f>
        <v>11.333333333333334</v>
      </c>
      <c r="G667" s="730">
        <f t="shared" si="546"/>
        <v>1156</v>
      </c>
      <c r="H667" s="731">
        <f t="shared" si="513"/>
        <v>979.03868483289773</v>
      </c>
      <c r="I667" s="732">
        <f t="shared" si="514"/>
        <v>1131768.7196668298</v>
      </c>
      <c r="J667" s="733">
        <f t="shared" si="515"/>
        <v>16.630769230769232</v>
      </c>
      <c r="K667" s="734">
        <f t="shared" si="516"/>
        <v>68052.698222334817</v>
      </c>
      <c r="L667" s="86"/>
      <c r="M667" s="1016" t="s">
        <v>185</v>
      </c>
      <c r="N667" s="1009"/>
      <c r="O667" s="1010"/>
      <c r="P667" s="112">
        <v>143</v>
      </c>
      <c r="Q667" s="195">
        <f>'Cél.por tricoma'!FI64</f>
        <v>13.433333333333334</v>
      </c>
      <c r="R667" s="107">
        <f t="shared" si="547"/>
        <v>1920.9666666666667</v>
      </c>
      <c r="S667" s="108">
        <f t="shared" si="518"/>
        <v>1631.731141388163</v>
      </c>
      <c r="T667" s="109">
        <f t="shared" si="519"/>
        <v>3134501.1315686149</v>
      </c>
      <c r="U667" s="110">
        <f t="shared" si="520"/>
        <v>11.727272727272727</v>
      </c>
      <c r="V667" s="111">
        <f t="shared" si="521"/>
        <v>267283.04222678114</v>
      </c>
      <c r="W667" s="88"/>
      <c r="X667" s="1016" t="s">
        <v>185</v>
      </c>
      <c r="Y667" s="1009"/>
      <c r="Z667" s="1010"/>
      <c r="AA667" s="112">
        <v>135</v>
      </c>
      <c r="AB667" s="195">
        <f>'Cél.por tricoma'!FI110</f>
        <v>15.9</v>
      </c>
      <c r="AC667" s="107">
        <f t="shared" si="548"/>
        <v>2146.5</v>
      </c>
      <c r="AD667" s="108">
        <f t="shared" si="523"/>
        <v>1631.731141388163</v>
      </c>
      <c r="AE667" s="109">
        <f t="shared" si="524"/>
        <v>3502510.8949896917</v>
      </c>
      <c r="AF667" s="110">
        <f t="shared" si="525"/>
        <v>10.690721649484535</v>
      </c>
      <c r="AG667" s="111">
        <f t="shared" si="526"/>
        <v>327621.55912632606</v>
      </c>
      <c r="AH667" s="88"/>
      <c r="AI667" s="1016" t="s">
        <v>185</v>
      </c>
      <c r="AJ667" s="1009"/>
      <c r="AK667" s="1010"/>
      <c r="AL667" s="112">
        <v>144</v>
      </c>
      <c r="AM667" s="195">
        <f>'Cél.por tricoma'!FI156</f>
        <v>14.966666666666667</v>
      </c>
      <c r="AN667" s="107">
        <f t="shared" si="549"/>
        <v>2155.1999999999998</v>
      </c>
      <c r="AO667" s="108">
        <f t="shared" si="528"/>
        <v>1631.731141388163</v>
      </c>
      <c r="AP667" s="109">
        <f t="shared" si="529"/>
        <v>3516706.9559197687</v>
      </c>
      <c r="AQ667" s="112">
        <f t="shared" si="530"/>
        <v>12.9</v>
      </c>
      <c r="AR667" s="111">
        <f t="shared" si="531"/>
        <v>272612.9423193619</v>
      </c>
      <c r="AS667" s="88"/>
      <c r="AT667" s="1016" t="s">
        <v>185</v>
      </c>
      <c r="AU667" s="1009"/>
      <c r="AV667" s="1010"/>
      <c r="AW667" s="112">
        <v>113</v>
      </c>
      <c r="AX667" s="195">
        <f>'Cél.por tricoma'!FI202</f>
        <v>13.033333333333333</v>
      </c>
      <c r="AY667" s="107">
        <f t="shared" si="550"/>
        <v>1472.7666666666667</v>
      </c>
      <c r="AZ667" s="108">
        <f t="shared" si="533"/>
        <v>1223.7983560411221</v>
      </c>
      <c r="BA667" s="109">
        <f t="shared" si="534"/>
        <v>1802369.4254988299</v>
      </c>
      <c r="BB667" s="112">
        <f t="shared" si="535"/>
        <v>13.75</v>
      </c>
      <c r="BC667" s="111">
        <f t="shared" si="536"/>
        <v>131081.41276355126</v>
      </c>
      <c r="BD667" s="88"/>
      <c r="BE667" s="1016" t="s">
        <v>185</v>
      </c>
      <c r="BF667" s="1009"/>
      <c r="BG667" s="1010"/>
      <c r="BH667" s="112">
        <v>103</v>
      </c>
      <c r="BI667" s="195">
        <f>'Cél.por tricoma'!FI248</f>
        <v>14.066666666666666</v>
      </c>
      <c r="BJ667" s="107">
        <f t="shared" si="551"/>
        <v>1448.8666666666666</v>
      </c>
      <c r="BK667" s="108">
        <f t="shared" si="537"/>
        <v>979.03868483289773</v>
      </c>
      <c r="BL667" s="109">
        <f t="shared" si="538"/>
        <v>1418496.5158315576</v>
      </c>
      <c r="BM667" s="112">
        <f t="shared" si="539"/>
        <v>14.093333333333334</v>
      </c>
      <c r="BN667" s="111">
        <f t="shared" si="540"/>
        <v>100650.17851217296</v>
      </c>
      <c r="BO667" s="88"/>
      <c r="BP667" s="1016" t="s">
        <v>185</v>
      </c>
      <c r="BQ667" s="1009"/>
      <c r="BR667" s="1010"/>
      <c r="BS667" s="112">
        <v>146</v>
      </c>
      <c r="BT667" s="195">
        <f>'Cél.por tricoma'!FI294</f>
        <v>12.266666666666667</v>
      </c>
      <c r="BU667" s="107">
        <f t="shared" si="541"/>
        <v>1790.9333333333334</v>
      </c>
      <c r="BV667" s="108">
        <f t="shared" si="542"/>
        <v>1631.731141388163</v>
      </c>
      <c r="BW667" s="109">
        <f t="shared" si="543"/>
        <v>2922321.6921501076</v>
      </c>
      <c r="BX667" s="112">
        <f t="shared" si="544"/>
        <v>14.780821917808218</v>
      </c>
      <c r="BY667" s="111">
        <f t="shared" si="545"/>
        <v>197710.36471451147</v>
      </c>
      <c r="BZ667" s="1018"/>
      <c r="CA667" s="88"/>
      <c r="CB667" s="88"/>
      <c r="CC667" s="89"/>
      <c r="CD667" s="89"/>
      <c r="CE667" s="89"/>
      <c r="CF667" s="89"/>
      <c r="CG667" s="89"/>
      <c r="CH667" s="89"/>
      <c r="CI667" s="89"/>
      <c r="CJ667" s="89"/>
      <c r="CK667" s="89"/>
      <c r="CL667" s="89"/>
      <c r="CM667" s="89"/>
      <c r="CN667" s="89"/>
      <c r="CO667" s="89"/>
      <c r="CP667" s="89"/>
      <c r="CQ667" s="89"/>
      <c r="CR667" s="89"/>
      <c r="CS667" s="89"/>
      <c r="CT667" s="89"/>
    </row>
    <row r="668" spans="1:98" ht="15.75" customHeight="1">
      <c r="A668" s="1018"/>
      <c r="B668" s="1034" t="s">
        <v>56</v>
      </c>
      <c r="C668" s="1032"/>
      <c r="D668" s="1033"/>
      <c r="E668" s="736">
        <v>1</v>
      </c>
      <c r="F668" s="780">
        <f>'Cél.por tricoma'!FI19</f>
        <v>4</v>
      </c>
      <c r="G668" s="730">
        <f t="shared" si="546"/>
        <v>4</v>
      </c>
      <c r="H668" s="731">
        <f t="shared" si="513"/>
        <v>979.03868483289773</v>
      </c>
      <c r="I668" s="732">
        <f t="shared" si="514"/>
        <v>3916.1547393315909</v>
      </c>
      <c r="J668" s="733">
        <f t="shared" si="515"/>
        <v>16.630769230769232</v>
      </c>
      <c r="K668" s="734">
        <f t="shared" si="516"/>
        <v>235.47646443714467</v>
      </c>
      <c r="L668" s="86"/>
      <c r="M668" s="1016" t="s">
        <v>56</v>
      </c>
      <c r="N668" s="1009"/>
      <c r="O668" s="1010"/>
      <c r="P668" s="112">
        <v>0</v>
      </c>
      <c r="Q668" s="195">
        <f>'Cél.por tricoma'!FI65</f>
        <v>4</v>
      </c>
      <c r="R668" s="107">
        <f t="shared" si="547"/>
        <v>0</v>
      </c>
      <c r="S668" s="108">
        <f t="shared" si="518"/>
        <v>1631.731141388163</v>
      </c>
      <c r="T668" s="109">
        <f t="shared" si="519"/>
        <v>0</v>
      </c>
      <c r="U668" s="110">
        <f t="shared" si="520"/>
        <v>11.727272727272727</v>
      </c>
      <c r="V668" s="111">
        <f t="shared" si="521"/>
        <v>0</v>
      </c>
      <c r="W668" s="88"/>
      <c r="X668" s="1016" t="s">
        <v>56</v>
      </c>
      <c r="Y668" s="1009"/>
      <c r="Z668" s="1010"/>
      <c r="AA668" s="112">
        <v>5</v>
      </c>
      <c r="AB668" s="195">
        <f>'Cél.por tricoma'!FI111</f>
        <v>4</v>
      </c>
      <c r="AC668" s="107">
        <f t="shared" si="548"/>
        <v>20</v>
      </c>
      <c r="AD668" s="108">
        <f t="shared" si="523"/>
        <v>1631.731141388163</v>
      </c>
      <c r="AE668" s="109">
        <f t="shared" si="524"/>
        <v>32634.622827763262</v>
      </c>
      <c r="AF668" s="110">
        <f t="shared" si="525"/>
        <v>10.690721649484535</v>
      </c>
      <c r="AG668" s="111">
        <f t="shared" si="526"/>
        <v>3052.6117784889457</v>
      </c>
      <c r="AH668" s="88"/>
      <c r="AI668" s="1016" t="s">
        <v>56</v>
      </c>
      <c r="AJ668" s="1009"/>
      <c r="AK668" s="1010"/>
      <c r="AL668" s="112">
        <v>0</v>
      </c>
      <c r="AM668" s="195">
        <f>'Cél.por tricoma'!FI157</f>
        <v>4</v>
      </c>
      <c r="AN668" s="107">
        <f t="shared" si="549"/>
        <v>0</v>
      </c>
      <c r="AO668" s="108">
        <f t="shared" si="528"/>
        <v>1631.731141388163</v>
      </c>
      <c r="AP668" s="109">
        <f t="shared" si="529"/>
        <v>0</v>
      </c>
      <c r="AQ668" s="112">
        <f t="shared" si="530"/>
        <v>12.9</v>
      </c>
      <c r="AR668" s="111">
        <f t="shared" si="531"/>
        <v>0</v>
      </c>
      <c r="AS668" s="88"/>
      <c r="AT668" s="1016" t="s">
        <v>56</v>
      </c>
      <c r="AU668" s="1009"/>
      <c r="AV668" s="1010"/>
      <c r="AW668" s="112">
        <v>0</v>
      </c>
      <c r="AX668" s="195">
        <f>'Cél.por tricoma'!FI203</f>
        <v>4</v>
      </c>
      <c r="AY668" s="107">
        <f t="shared" si="550"/>
        <v>0</v>
      </c>
      <c r="AZ668" s="108">
        <f t="shared" si="533"/>
        <v>1223.7983560411221</v>
      </c>
      <c r="BA668" s="109">
        <f t="shared" si="534"/>
        <v>0</v>
      </c>
      <c r="BB668" s="112">
        <f t="shared" si="535"/>
        <v>13.75</v>
      </c>
      <c r="BC668" s="111">
        <f t="shared" si="536"/>
        <v>0</v>
      </c>
      <c r="BD668" s="88"/>
      <c r="BE668" s="1016" t="s">
        <v>56</v>
      </c>
      <c r="BF668" s="1009"/>
      <c r="BG668" s="1010"/>
      <c r="BH668" s="112">
        <v>1</v>
      </c>
      <c r="BI668" s="195">
        <f>'Cél.por tricoma'!FI249</f>
        <v>4</v>
      </c>
      <c r="BJ668" s="107">
        <f t="shared" si="551"/>
        <v>4</v>
      </c>
      <c r="BK668" s="108">
        <f t="shared" si="537"/>
        <v>979.03868483289773</v>
      </c>
      <c r="BL668" s="109">
        <f t="shared" si="538"/>
        <v>3916.1547393315909</v>
      </c>
      <c r="BM668" s="112">
        <f t="shared" si="539"/>
        <v>14.093333333333334</v>
      </c>
      <c r="BN668" s="111">
        <f t="shared" si="540"/>
        <v>277.87285283809774</v>
      </c>
      <c r="BO668" s="88"/>
      <c r="BP668" s="1016" t="s">
        <v>56</v>
      </c>
      <c r="BQ668" s="1009"/>
      <c r="BR668" s="1010"/>
      <c r="BS668" s="112"/>
      <c r="BT668" s="195">
        <f>'Cél.por tricoma'!FI295</f>
        <v>4</v>
      </c>
      <c r="BU668" s="107">
        <f t="shared" si="541"/>
        <v>0</v>
      </c>
      <c r="BV668" s="108">
        <f t="shared" si="542"/>
        <v>1631.731141388163</v>
      </c>
      <c r="BW668" s="109">
        <f t="shared" si="543"/>
        <v>0</v>
      </c>
      <c r="BX668" s="112">
        <f t="shared" si="544"/>
        <v>14.780821917808218</v>
      </c>
      <c r="BY668" s="111">
        <f t="shared" si="545"/>
        <v>0</v>
      </c>
      <c r="BZ668" s="1018"/>
      <c r="CA668" s="88"/>
      <c r="CB668" s="88"/>
      <c r="CC668" s="89"/>
      <c r="CD668" s="89"/>
      <c r="CE668" s="89"/>
      <c r="CF668" s="89"/>
      <c r="CG668" s="89"/>
      <c r="CH668" s="89"/>
      <c r="CI668" s="89"/>
      <c r="CJ668" s="89"/>
      <c r="CK668" s="89"/>
      <c r="CL668" s="89"/>
      <c r="CM668" s="89"/>
      <c r="CN668" s="89"/>
      <c r="CO668" s="89"/>
      <c r="CP668" s="89"/>
      <c r="CQ668" s="89"/>
      <c r="CR668" s="89"/>
      <c r="CS668" s="89"/>
      <c r="CT668" s="89"/>
    </row>
    <row r="669" spans="1:98" ht="15.75" customHeight="1">
      <c r="A669" s="1018"/>
      <c r="B669" s="1034" t="s">
        <v>181</v>
      </c>
      <c r="C669" s="1032"/>
      <c r="D669" s="1033"/>
      <c r="E669" s="736">
        <v>9</v>
      </c>
      <c r="F669" s="780">
        <f>'Cél.por tricoma'!FI20</f>
        <v>24</v>
      </c>
      <c r="G669" s="730">
        <f t="shared" si="546"/>
        <v>216</v>
      </c>
      <c r="H669" s="731">
        <f t="shared" si="513"/>
        <v>979.03868483289773</v>
      </c>
      <c r="I669" s="732">
        <f t="shared" si="514"/>
        <v>211472.35592390591</v>
      </c>
      <c r="J669" s="733">
        <f t="shared" si="515"/>
        <v>16.630769230769232</v>
      </c>
      <c r="K669" s="734">
        <f t="shared" si="516"/>
        <v>12715.729079605811</v>
      </c>
      <c r="L669" s="86"/>
      <c r="M669" s="1016" t="s">
        <v>181</v>
      </c>
      <c r="N669" s="1009"/>
      <c r="O669" s="1010"/>
      <c r="P669" s="112">
        <v>17</v>
      </c>
      <c r="Q669" s="195">
        <f>'Cél.por tricoma'!FI66</f>
        <v>28</v>
      </c>
      <c r="R669" s="107">
        <f t="shared" si="547"/>
        <v>476</v>
      </c>
      <c r="S669" s="108">
        <f t="shared" si="518"/>
        <v>1631.731141388163</v>
      </c>
      <c r="T669" s="109">
        <f t="shared" si="519"/>
        <v>776704.02330076555</v>
      </c>
      <c r="U669" s="110">
        <f t="shared" si="520"/>
        <v>11.727272727272727</v>
      </c>
      <c r="V669" s="111">
        <f t="shared" si="521"/>
        <v>66230.575630297841</v>
      </c>
      <c r="W669" s="88"/>
      <c r="X669" s="1016" t="s">
        <v>181</v>
      </c>
      <c r="Y669" s="1009"/>
      <c r="Z669" s="1010"/>
      <c r="AA669" s="112">
        <v>11</v>
      </c>
      <c r="AB669" s="195">
        <f>'Cél.por tricoma'!FI112</f>
        <v>20.6</v>
      </c>
      <c r="AC669" s="107">
        <f t="shared" si="548"/>
        <v>226.60000000000002</v>
      </c>
      <c r="AD669" s="108">
        <f t="shared" si="523"/>
        <v>1631.731141388163</v>
      </c>
      <c r="AE669" s="109">
        <f t="shared" si="524"/>
        <v>369750.27663855779</v>
      </c>
      <c r="AF669" s="110">
        <f t="shared" si="525"/>
        <v>10.690721649484535</v>
      </c>
      <c r="AG669" s="111">
        <f t="shared" si="526"/>
        <v>34586.091450279753</v>
      </c>
      <c r="AH669" s="88"/>
      <c r="AI669" s="1016" t="s">
        <v>181</v>
      </c>
      <c r="AJ669" s="1009"/>
      <c r="AK669" s="1010"/>
      <c r="AL669" s="112">
        <v>14</v>
      </c>
      <c r="AM669" s="195">
        <f>'Cél.por tricoma'!FI158</f>
        <v>13.6</v>
      </c>
      <c r="AN669" s="107">
        <f t="shared" si="549"/>
        <v>190.4</v>
      </c>
      <c r="AO669" s="108">
        <f t="shared" si="528"/>
        <v>1631.731141388163</v>
      </c>
      <c r="AP669" s="109">
        <f t="shared" si="529"/>
        <v>310681.60932030622</v>
      </c>
      <c r="AQ669" s="112">
        <f t="shared" si="530"/>
        <v>12.9</v>
      </c>
      <c r="AR669" s="111">
        <f t="shared" si="531"/>
        <v>24083.845683744668</v>
      </c>
      <c r="AS669" s="88"/>
      <c r="AT669" s="1016" t="s">
        <v>181</v>
      </c>
      <c r="AU669" s="1009"/>
      <c r="AV669" s="1010"/>
      <c r="AW669" s="112">
        <v>6</v>
      </c>
      <c r="AX669" s="195">
        <f>'Cél.por tricoma'!FI204</f>
        <v>18</v>
      </c>
      <c r="AY669" s="107">
        <f t="shared" si="550"/>
        <v>108</v>
      </c>
      <c r="AZ669" s="108">
        <f t="shared" si="533"/>
        <v>1223.7983560411221</v>
      </c>
      <c r="BA669" s="109">
        <f t="shared" si="534"/>
        <v>132170.2224524412</v>
      </c>
      <c r="BB669" s="112">
        <f t="shared" si="535"/>
        <v>13.75</v>
      </c>
      <c r="BC669" s="111">
        <f t="shared" si="536"/>
        <v>9612.3798147229973</v>
      </c>
      <c r="BD669" s="88"/>
      <c r="BE669" s="1016" t="s">
        <v>181</v>
      </c>
      <c r="BF669" s="1009"/>
      <c r="BG669" s="1010"/>
      <c r="BH669" s="112">
        <v>6</v>
      </c>
      <c r="BI669" s="195">
        <f>'Cél.por tricoma'!FI250</f>
        <v>22.5</v>
      </c>
      <c r="BJ669" s="107">
        <f t="shared" si="551"/>
        <v>135</v>
      </c>
      <c r="BK669" s="108">
        <f t="shared" si="537"/>
        <v>979.03868483289773</v>
      </c>
      <c r="BL669" s="109">
        <f t="shared" si="538"/>
        <v>132170.2224524412</v>
      </c>
      <c r="BM669" s="112">
        <f t="shared" si="539"/>
        <v>14.093333333333334</v>
      </c>
      <c r="BN669" s="111">
        <f t="shared" si="540"/>
        <v>9378.2087832857997</v>
      </c>
      <c r="BO669" s="88"/>
      <c r="BP669" s="1016" t="s">
        <v>181</v>
      </c>
      <c r="BQ669" s="1009"/>
      <c r="BR669" s="1010"/>
      <c r="BS669" s="112">
        <v>8</v>
      </c>
      <c r="BT669" s="195">
        <f>'Cél.por tricoma'!FI296</f>
        <v>16.125</v>
      </c>
      <c r="BU669" s="107">
        <f t="shared" si="541"/>
        <v>129</v>
      </c>
      <c r="BV669" s="108">
        <f t="shared" si="542"/>
        <v>1631.731141388163</v>
      </c>
      <c r="BW669" s="109">
        <f t="shared" si="543"/>
        <v>210493.31723907302</v>
      </c>
      <c r="BX669" s="112">
        <f t="shared" si="544"/>
        <v>14.780821917808218</v>
      </c>
      <c r="BY669" s="111">
        <f t="shared" si="545"/>
        <v>14240.975123681494</v>
      </c>
      <c r="BZ669" s="1018"/>
      <c r="CA669" s="88"/>
      <c r="CB669" s="88"/>
      <c r="CC669" s="89"/>
      <c r="CD669" s="89"/>
      <c r="CE669" s="89"/>
      <c r="CF669" s="89"/>
      <c r="CG669" s="89"/>
      <c r="CH669" s="89"/>
      <c r="CI669" s="89"/>
      <c r="CJ669" s="89"/>
      <c r="CK669" s="89"/>
      <c r="CL669" s="89"/>
      <c r="CM669" s="89"/>
      <c r="CN669" s="89"/>
      <c r="CO669" s="89"/>
      <c r="CP669" s="89"/>
      <c r="CQ669" s="89"/>
      <c r="CR669" s="89"/>
      <c r="CS669" s="89"/>
      <c r="CT669" s="89"/>
    </row>
    <row r="670" spans="1:98" ht="15.75" customHeight="1">
      <c r="A670" s="1018"/>
      <c r="B670" s="1031" t="s">
        <v>261</v>
      </c>
      <c r="C670" s="1032"/>
      <c r="D670" s="1033"/>
      <c r="E670" s="736">
        <v>3</v>
      </c>
      <c r="F670" s="780">
        <f>'Cél.por tricoma'!FI21</f>
        <v>3.25</v>
      </c>
      <c r="G670" s="730">
        <f t="shared" si="546"/>
        <v>9.75</v>
      </c>
      <c r="H670" s="731">
        <f t="shared" si="513"/>
        <v>979.03868483289773</v>
      </c>
      <c r="I670" s="732">
        <f t="shared" si="514"/>
        <v>9545.6271771207521</v>
      </c>
      <c r="J670" s="733">
        <f t="shared" si="515"/>
        <v>16.630769230769232</v>
      </c>
      <c r="K670" s="734">
        <f t="shared" si="516"/>
        <v>573.97388206554012</v>
      </c>
      <c r="L670" s="86"/>
      <c r="M670" s="1015" t="s">
        <v>261</v>
      </c>
      <c r="N670" s="1009"/>
      <c r="O670" s="1010"/>
      <c r="P670" s="112">
        <v>1</v>
      </c>
      <c r="Q670" s="195">
        <f>'Cél.por tricoma'!FI67</f>
        <v>9.25</v>
      </c>
      <c r="R670" s="107">
        <f t="shared" si="547"/>
        <v>9.25</v>
      </c>
      <c r="S670" s="108">
        <f t="shared" si="518"/>
        <v>1631.731141388163</v>
      </c>
      <c r="T670" s="109">
        <f t="shared" si="519"/>
        <v>15093.513057840508</v>
      </c>
      <c r="U670" s="110">
        <f t="shared" si="520"/>
        <v>11.727272727272727</v>
      </c>
      <c r="V670" s="111">
        <f t="shared" si="521"/>
        <v>1287.0437491181829</v>
      </c>
      <c r="W670" s="88"/>
      <c r="X670" s="1015" t="s">
        <v>261</v>
      </c>
      <c r="Y670" s="1009"/>
      <c r="Z670" s="1010"/>
      <c r="AA670" s="112">
        <v>2</v>
      </c>
      <c r="AB670" s="195">
        <f>'Cél.por tricoma'!FI113</f>
        <v>7.7</v>
      </c>
      <c r="AC670" s="107">
        <f t="shared" si="548"/>
        <v>15.4</v>
      </c>
      <c r="AD670" s="108">
        <f t="shared" si="523"/>
        <v>1631.731141388163</v>
      </c>
      <c r="AE670" s="109">
        <f t="shared" si="524"/>
        <v>25128.659577377712</v>
      </c>
      <c r="AF670" s="110">
        <f t="shared" si="525"/>
        <v>10.690721649484535</v>
      </c>
      <c r="AG670" s="111">
        <f t="shared" si="526"/>
        <v>2350.511069436488</v>
      </c>
      <c r="AH670" s="88"/>
      <c r="AI670" s="1015" t="s">
        <v>261</v>
      </c>
      <c r="AJ670" s="1009"/>
      <c r="AK670" s="1010"/>
      <c r="AL670" s="112">
        <v>2</v>
      </c>
      <c r="AM670" s="195">
        <f>'Cél.por tricoma'!FI159</f>
        <v>4.9000000000000004</v>
      </c>
      <c r="AN670" s="107">
        <f t="shared" si="549"/>
        <v>9.8000000000000007</v>
      </c>
      <c r="AO670" s="108">
        <f t="shared" si="528"/>
        <v>1631.731141388163</v>
      </c>
      <c r="AP670" s="109">
        <f t="shared" si="529"/>
        <v>15990.965185603998</v>
      </c>
      <c r="AQ670" s="112">
        <f t="shared" si="530"/>
        <v>12.9</v>
      </c>
      <c r="AR670" s="111">
        <f t="shared" si="531"/>
        <v>1239.6097043103873</v>
      </c>
      <c r="AS670" s="88"/>
      <c r="AT670" s="1015" t="s">
        <v>261</v>
      </c>
      <c r="AU670" s="1009"/>
      <c r="AV670" s="1010"/>
      <c r="AW670" s="112">
        <v>0</v>
      </c>
      <c r="AX670" s="195">
        <f>'Cél.por tricoma'!FI205</f>
        <v>13.5</v>
      </c>
      <c r="AY670" s="107">
        <f t="shared" si="550"/>
        <v>0</v>
      </c>
      <c r="AZ670" s="108">
        <f t="shared" si="533"/>
        <v>1223.7983560411221</v>
      </c>
      <c r="BA670" s="109">
        <f t="shared" si="534"/>
        <v>0</v>
      </c>
      <c r="BB670" s="112">
        <f t="shared" si="535"/>
        <v>13.75</v>
      </c>
      <c r="BC670" s="111">
        <f t="shared" si="536"/>
        <v>0</v>
      </c>
      <c r="BD670" s="88"/>
      <c r="BE670" s="1015" t="s">
        <v>261</v>
      </c>
      <c r="BF670" s="1009"/>
      <c r="BG670" s="1010"/>
      <c r="BH670" s="112">
        <v>3</v>
      </c>
      <c r="BI670" s="195">
        <f>'Cél.por tricoma'!FI251</f>
        <v>6</v>
      </c>
      <c r="BJ670" s="107">
        <f t="shared" si="551"/>
        <v>18</v>
      </c>
      <c r="BK670" s="108">
        <f t="shared" si="537"/>
        <v>979.03868483289773</v>
      </c>
      <c r="BL670" s="109">
        <f t="shared" si="538"/>
        <v>17622.696326992158</v>
      </c>
      <c r="BM670" s="112">
        <f t="shared" si="539"/>
        <v>14.093333333333334</v>
      </c>
      <c r="BN670" s="111">
        <f t="shared" si="540"/>
        <v>1250.4278377714397</v>
      </c>
      <c r="BO670" s="88"/>
      <c r="BP670" s="1015" t="s">
        <v>261</v>
      </c>
      <c r="BQ670" s="1009"/>
      <c r="BR670" s="1010"/>
      <c r="BS670" s="112"/>
      <c r="BT670" s="195">
        <f>'Cél.por tricoma'!FI297</f>
        <v>5.25</v>
      </c>
      <c r="BU670" s="107">
        <f t="shared" si="541"/>
        <v>0</v>
      </c>
      <c r="BV670" s="108">
        <f t="shared" si="542"/>
        <v>1631.731141388163</v>
      </c>
      <c r="BW670" s="109">
        <f t="shared" si="543"/>
        <v>0</v>
      </c>
      <c r="BX670" s="112">
        <f t="shared" si="544"/>
        <v>14.780821917808218</v>
      </c>
      <c r="BY670" s="111">
        <f t="shared" si="545"/>
        <v>0</v>
      </c>
      <c r="BZ670" s="1018"/>
      <c r="CA670" s="88"/>
      <c r="CB670" s="88"/>
      <c r="CC670" s="89"/>
      <c r="CD670" s="89"/>
      <c r="CE670" s="89"/>
      <c r="CF670" s="89"/>
      <c r="CG670" s="89"/>
      <c r="CH670" s="89"/>
      <c r="CI670" s="89"/>
      <c r="CJ670" s="89"/>
      <c r="CK670" s="89"/>
      <c r="CL670" s="89"/>
      <c r="CM670" s="89"/>
      <c r="CN670" s="89"/>
      <c r="CO670" s="89"/>
      <c r="CP670" s="89"/>
      <c r="CQ670" s="89"/>
      <c r="CR670" s="89"/>
      <c r="CS670" s="89"/>
      <c r="CT670" s="89"/>
    </row>
    <row r="671" spans="1:98" ht="15.75" customHeight="1">
      <c r="A671" s="1018"/>
      <c r="B671" s="1034" t="s">
        <v>190</v>
      </c>
      <c r="C671" s="1032"/>
      <c r="D671" s="1033"/>
      <c r="E671" s="736">
        <v>2</v>
      </c>
      <c r="F671" s="780">
        <f>'Cél.por tricoma'!FI22</f>
        <v>24.566666666666666</v>
      </c>
      <c r="G671" s="730">
        <f t="shared" si="546"/>
        <v>49.133333333333333</v>
      </c>
      <c r="H671" s="731">
        <f t="shared" si="513"/>
        <v>979.03868483289773</v>
      </c>
      <c r="I671" s="732">
        <f t="shared" si="514"/>
        <v>48103.434048123039</v>
      </c>
      <c r="J671" s="733">
        <f t="shared" si="515"/>
        <v>16.630769230769232</v>
      </c>
      <c r="K671" s="734">
        <f t="shared" si="516"/>
        <v>2892.4359048362603</v>
      </c>
      <c r="L671" s="86"/>
      <c r="M671" s="1016" t="s">
        <v>190</v>
      </c>
      <c r="N671" s="1009"/>
      <c r="O671" s="1010"/>
      <c r="P671" s="112">
        <v>5</v>
      </c>
      <c r="Q671" s="195">
        <f>'Cél.por tricoma'!FI68</f>
        <v>25.433333333333334</v>
      </c>
      <c r="R671" s="107">
        <f t="shared" si="547"/>
        <v>127.16666666666667</v>
      </c>
      <c r="S671" s="108">
        <f t="shared" si="518"/>
        <v>1631.731141388163</v>
      </c>
      <c r="T671" s="109">
        <f t="shared" si="519"/>
        <v>207501.81014652806</v>
      </c>
      <c r="U671" s="110">
        <f t="shared" si="520"/>
        <v>11.727272727272727</v>
      </c>
      <c r="V671" s="111">
        <f t="shared" si="521"/>
        <v>17693.952803192318</v>
      </c>
      <c r="W671" s="88"/>
      <c r="X671" s="1016" t="s">
        <v>190</v>
      </c>
      <c r="Y671" s="1009"/>
      <c r="Z671" s="1010"/>
      <c r="AA671" s="112">
        <v>3</v>
      </c>
      <c r="AB671" s="195">
        <f>'Cél.por tricoma'!FI114</f>
        <v>19.399999999999999</v>
      </c>
      <c r="AC671" s="107">
        <f t="shared" si="548"/>
        <v>58.199999999999996</v>
      </c>
      <c r="AD671" s="108">
        <f t="shared" si="523"/>
        <v>1631.731141388163</v>
      </c>
      <c r="AE671" s="109">
        <f t="shared" si="524"/>
        <v>94966.752428791078</v>
      </c>
      <c r="AF671" s="110">
        <f t="shared" si="525"/>
        <v>10.690721649484535</v>
      </c>
      <c r="AG671" s="111">
        <f t="shared" si="526"/>
        <v>8883.1002754028304</v>
      </c>
      <c r="AH671" s="88"/>
      <c r="AI671" s="1016" t="s">
        <v>190</v>
      </c>
      <c r="AJ671" s="1009"/>
      <c r="AK671" s="1010"/>
      <c r="AL671" s="112">
        <v>4</v>
      </c>
      <c r="AM671" s="195">
        <f>'Cél.por tricoma'!FI160</f>
        <v>33.299999999999997</v>
      </c>
      <c r="AN671" s="107">
        <f t="shared" si="549"/>
        <v>133.19999999999999</v>
      </c>
      <c r="AO671" s="108">
        <f t="shared" si="528"/>
        <v>1631.731141388163</v>
      </c>
      <c r="AP671" s="109">
        <f t="shared" si="529"/>
        <v>217346.5880329033</v>
      </c>
      <c r="AQ671" s="112">
        <f t="shared" si="530"/>
        <v>12.9</v>
      </c>
      <c r="AR671" s="111">
        <f t="shared" si="531"/>
        <v>16848.572715728937</v>
      </c>
      <c r="AS671" s="88"/>
      <c r="AT671" s="1016" t="s">
        <v>190</v>
      </c>
      <c r="AU671" s="1009"/>
      <c r="AV671" s="1010"/>
      <c r="AW671" s="112">
        <v>3</v>
      </c>
      <c r="AX671" s="195">
        <f>'Cél.por tricoma'!FI206</f>
        <v>17.733333333333334</v>
      </c>
      <c r="AY671" s="107">
        <f t="shared" si="550"/>
        <v>53.2</v>
      </c>
      <c r="AZ671" s="108">
        <f t="shared" si="533"/>
        <v>1223.7983560411221</v>
      </c>
      <c r="BA671" s="109">
        <f t="shared" si="534"/>
        <v>65106.072541387701</v>
      </c>
      <c r="BB671" s="112">
        <f t="shared" si="535"/>
        <v>13.75</v>
      </c>
      <c r="BC671" s="111">
        <f t="shared" si="536"/>
        <v>4734.9870939191051</v>
      </c>
      <c r="BD671" s="88"/>
      <c r="BE671" s="1016" t="s">
        <v>190</v>
      </c>
      <c r="BF671" s="1009"/>
      <c r="BG671" s="1010"/>
      <c r="BH671" s="112">
        <v>4</v>
      </c>
      <c r="BI671" s="195">
        <f>'Cél.por tricoma'!FI252</f>
        <v>28.766666666666666</v>
      </c>
      <c r="BJ671" s="107">
        <f t="shared" si="551"/>
        <v>115.06666666666666</v>
      </c>
      <c r="BK671" s="108">
        <f t="shared" si="537"/>
        <v>979.03868483289773</v>
      </c>
      <c r="BL671" s="109">
        <f t="shared" si="538"/>
        <v>112654.71800143876</v>
      </c>
      <c r="BM671" s="112">
        <f t="shared" si="539"/>
        <v>14.093333333333334</v>
      </c>
      <c r="BN671" s="111">
        <f t="shared" si="540"/>
        <v>7993.4757333092775</v>
      </c>
      <c r="BO671" s="88"/>
      <c r="BP671" s="1016" t="s">
        <v>190</v>
      </c>
      <c r="BQ671" s="1009"/>
      <c r="BR671" s="1010"/>
      <c r="BS671" s="112"/>
      <c r="BT671" s="195">
        <f>'Cél.por tricoma'!FI298</f>
        <v>16.100000000000001</v>
      </c>
      <c r="BU671" s="107">
        <f t="shared" si="541"/>
        <v>0</v>
      </c>
      <c r="BV671" s="108">
        <f t="shared" si="542"/>
        <v>1631.731141388163</v>
      </c>
      <c r="BW671" s="109">
        <f t="shared" si="543"/>
        <v>0</v>
      </c>
      <c r="BX671" s="112">
        <f t="shared" si="544"/>
        <v>14.780821917808218</v>
      </c>
      <c r="BY671" s="111">
        <f t="shared" si="545"/>
        <v>0</v>
      </c>
      <c r="BZ671" s="1018"/>
      <c r="CA671" s="88"/>
      <c r="CB671" s="88"/>
      <c r="CC671" s="89"/>
      <c r="CD671" s="89"/>
      <c r="CE671" s="89"/>
      <c r="CF671" s="89"/>
      <c r="CG671" s="89"/>
      <c r="CH671" s="89"/>
      <c r="CI671" s="89"/>
      <c r="CJ671" s="89"/>
      <c r="CK671" s="89"/>
      <c r="CL671" s="89"/>
      <c r="CM671" s="89"/>
      <c r="CN671" s="89"/>
      <c r="CO671" s="89"/>
      <c r="CP671" s="89"/>
      <c r="CQ671" s="89"/>
      <c r="CR671" s="89"/>
      <c r="CS671" s="89"/>
      <c r="CT671" s="89"/>
    </row>
    <row r="672" spans="1:98" ht="15.75" customHeight="1">
      <c r="A672" s="1018"/>
      <c r="B672" s="1034" t="s">
        <v>83</v>
      </c>
      <c r="C672" s="1032"/>
      <c r="D672" s="1033"/>
      <c r="E672" s="736">
        <v>0</v>
      </c>
      <c r="F672" s="780">
        <f>'Cél.por tricoma'!FI23</f>
        <v>1</v>
      </c>
      <c r="G672" s="730">
        <f t="shared" si="546"/>
        <v>0</v>
      </c>
      <c r="H672" s="731">
        <f t="shared" si="513"/>
        <v>979.03868483289773</v>
      </c>
      <c r="I672" s="732">
        <f t="shared" si="514"/>
        <v>0</v>
      </c>
      <c r="J672" s="733">
        <f t="shared" si="515"/>
        <v>16.630769230769232</v>
      </c>
      <c r="K672" s="734">
        <f t="shared" si="516"/>
        <v>0</v>
      </c>
      <c r="L672" s="86"/>
      <c r="M672" s="1016" t="s">
        <v>83</v>
      </c>
      <c r="N672" s="1009"/>
      <c r="O672" s="1010"/>
      <c r="P672" s="112">
        <v>0</v>
      </c>
      <c r="Q672" s="195">
        <f>'Cél.por tricoma'!FI69</f>
        <v>1</v>
      </c>
      <c r="R672" s="107">
        <f t="shared" si="547"/>
        <v>0</v>
      </c>
      <c r="S672" s="108">
        <f t="shared" si="518"/>
        <v>1631.731141388163</v>
      </c>
      <c r="T672" s="109">
        <f t="shared" si="519"/>
        <v>0</v>
      </c>
      <c r="U672" s="110">
        <f t="shared" si="520"/>
        <v>11.727272727272727</v>
      </c>
      <c r="V672" s="111">
        <f t="shared" si="521"/>
        <v>0</v>
      </c>
      <c r="W672" s="88"/>
      <c r="X672" s="1016" t="s">
        <v>83</v>
      </c>
      <c r="Y672" s="1009"/>
      <c r="Z672" s="1010"/>
      <c r="AA672" s="112">
        <v>0</v>
      </c>
      <c r="AB672" s="195">
        <f>'Cél.por tricoma'!FI115</f>
        <v>1</v>
      </c>
      <c r="AC672" s="107">
        <f t="shared" si="548"/>
        <v>0</v>
      </c>
      <c r="AD672" s="108">
        <f t="shared" si="523"/>
        <v>1631.731141388163</v>
      </c>
      <c r="AE672" s="109">
        <f t="shared" si="524"/>
        <v>0</v>
      </c>
      <c r="AF672" s="110">
        <f t="shared" si="525"/>
        <v>10.690721649484535</v>
      </c>
      <c r="AG672" s="111">
        <f t="shared" si="526"/>
        <v>0</v>
      </c>
      <c r="AH672" s="88"/>
      <c r="AI672" s="1016" t="s">
        <v>83</v>
      </c>
      <c r="AJ672" s="1009"/>
      <c r="AK672" s="1010"/>
      <c r="AL672" s="112">
        <v>1</v>
      </c>
      <c r="AM672" s="195">
        <f>'Cél.por tricoma'!FI161</f>
        <v>1</v>
      </c>
      <c r="AN672" s="107">
        <f t="shared" si="549"/>
        <v>1</v>
      </c>
      <c r="AO672" s="108">
        <f t="shared" si="528"/>
        <v>1631.731141388163</v>
      </c>
      <c r="AP672" s="109">
        <f t="shared" si="529"/>
        <v>1631.731141388163</v>
      </c>
      <c r="AQ672" s="112">
        <f t="shared" si="530"/>
        <v>12.9</v>
      </c>
      <c r="AR672" s="111">
        <f t="shared" si="531"/>
        <v>126.49078615412115</v>
      </c>
      <c r="AS672" s="88"/>
      <c r="AT672" s="1016" t="s">
        <v>83</v>
      </c>
      <c r="AU672" s="1009"/>
      <c r="AV672" s="1010"/>
      <c r="AW672" s="112">
        <v>1</v>
      </c>
      <c r="AX672" s="195">
        <f>'Cél.por tricoma'!FI207</f>
        <v>1</v>
      </c>
      <c r="AY672" s="107">
        <f t="shared" si="550"/>
        <v>1</v>
      </c>
      <c r="AZ672" s="108">
        <f t="shared" si="533"/>
        <v>1223.7983560411221</v>
      </c>
      <c r="BA672" s="109">
        <f t="shared" si="534"/>
        <v>1223.7983560411221</v>
      </c>
      <c r="BB672" s="112">
        <f t="shared" si="535"/>
        <v>13.75</v>
      </c>
      <c r="BC672" s="111">
        <f t="shared" si="536"/>
        <v>89.003516802990703</v>
      </c>
      <c r="BD672" s="88"/>
      <c r="BE672" s="1016" t="s">
        <v>83</v>
      </c>
      <c r="BF672" s="1009"/>
      <c r="BG672" s="1010"/>
      <c r="BH672" s="112">
        <v>0</v>
      </c>
      <c r="BI672" s="195">
        <f>'Cél.por tricoma'!FI253</f>
        <v>1</v>
      </c>
      <c r="BJ672" s="107">
        <f t="shared" si="551"/>
        <v>0</v>
      </c>
      <c r="BK672" s="108">
        <f t="shared" si="537"/>
        <v>979.03868483289773</v>
      </c>
      <c r="BL672" s="109">
        <f t="shared" si="538"/>
        <v>0</v>
      </c>
      <c r="BM672" s="112">
        <f t="shared" si="539"/>
        <v>14.093333333333334</v>
      </c>
      <c r="BN672" s="111">
        <f t="shared" si="540"/>
        <v>0</v>
      </c>
      <c r="BO672" s="88"/>
      <c r="BP672" s="1016" t="s">
        <v>83</v>
      </c>
      <c r="BQ672" s="1009"/>
      <c r="BR672" s="1010"/>
      <c r="BS672" s="112"/>
      <c r="BT672" s="195">
        <f>'Cél.por tricoma'!FI299</f>
        <v>1</v>
      </c>
      <c r="BU672" s="107">
        <f t="shared" si="541"/>
        <v>0</v>
      </c>
      <c r="BV672" s="108">
        <f t="shared" si="542"/>
        <v>1631.731141388163</v>
      </c>
      <c r="BW672" s="109">
        <f t="shared" si="543"/>
        <v>0</v>
      </c>
      <c r="BX672" s="112">
        <f t="shared" si="544"/>
        <v>14.780821917808218</v>
      </c>
      <c r="BY672" s="111">
        <f t="shared" si="545"/>
        <v>0</v>
      </c>
      <c r="BZ672" s="1018"/>
      <c r="CA672" s="88"/>
      <c r="CB672" s="88"/>
      <c r="CC672" s="89"/>
      <c r="CD672" s="89"/>
      <c r="CE672" s="89"/>
      <c r="CF672" s="89"/>
      <c r="CG672" s="89"/>
      <c r="CH672" s="89"/>
      <c r="CI672" s="89"/>
      <c r="CJ672" s="89"/>
      <c r="CK672" s="89"/>
      <c r="CL672" s="89"/>
      <c r="CM672" s="89"/>
      <c r="CN672" s="89"/>
      <c r="CO672" s="89"/>
      <c r="CP672" s="89"/>
      <c r="CQ672" s="89"/>
      <c r="CR672" s="89"/>
      <c r="CS672" s="89"/>
      <c r="CT672" s="89"/>
    </row>
    <row r="673" spans="1:98" ht="15.75" customHeight="1">
      <c r="A673" s="1018"/>
      <c r="B673" s="1034" t="s">
        <v>192</v>
      </c>
      <c r="C673" s="1032"/>
      <c r="D673" s="1033"/>
      <c r="E673" s="736">
        <v>0</v>
      </c>
      <c r="F673" s="780">
        <f>'Cél.por tricoma'!FI24</f>
        <v>4</v>
      </c>
      <c r="G673" s="730">
        <f t="shared" si="546"/>
        <v>0</v>
      </c>
      <c r="H673" s="731">
        <f t="shared" si="513"/>
        <v>979.03868483289773</v>
      </c>
      <c r="I673" s="732">
        <f t="shared" si="514"/>
        <v>0</v>
      </c>
      <c r="J673" s="733">
        <f t="shared" si="515"/>
        <v>16.630769230769232</v>
      </c>
      <c r="K673" s="734">
        <f t="shared" si="516"/>
        <v>0</v>
      </c>
      <c r="L673" s="86"/>
      <c r="M673" s="1016" t="s">
        <v>192</v>
      </c>
      <c r="N673" s="1009"/>
      <c r="O673" s="1010"/>
      <c r="P673" s="112">
        <v>2</v>
      </c>
      <c r="Q673" s="195">
        <f>'Cél.por tricoma'!FI70</f>
        <v>3.5</v>
      </c>
      <c r="R673" s="107">
        <f t="shared" si="547"/>
        <v>7</v>
      </c>
      <c r="S673" s="108">
        <f t="shared" si="518"/>
        <v>1631.731141388163</v>
      </c>
      <c r="T673" s="109">
        <f t="shared" si="519"/>
        <v>11422.117989717141</v>
      </c>
      <c r="U673" s="110">
        <f t="shared" si="520"/>
        <v>11.727272727272727</v>
      </c>
      <c r="V673" s="111">
        <f t="shared" si="521"/>
        <v>973.97905338673297</v>
      </c>
      <c r="W673" s="88"/>
      <c r="X673" s="1016" t="s">
        <v>192</v>
      </c>
      <c r="Y673" s="1009"/>
      <c r="Z673" s="1010"/>
      <c r="AA673" s="112">
        <v>1</v>
      </c>
      <c r="AB673" s="195">
        <f>'Cél.por tricoma'!FI116</f>
        <v>3.3333333333333335</v>
      </c>
      <c r="AC673" s="107">
        <f t="shared" si="548"/>
        <v>3.3333333333333335</v>
      </c>
      <c r="AD673" s="108">
        <f t="shared" si="523"/>
        <v>1631.731141388163</v>
      </c>
      <c r="AE673" s="109">
        <f t="shared" si="524"/>
        <v>5439.1038046272106</v>
      </c>
      <c r="AF673" s="110">
        <f t="shared" si="525"/>
        <v>10.690721649484535</v>
      </c>
      <c r="AG673" s="111">
        <f t="shared" si="526"/>
        <v>508.76862974815765</v>
      </c>
      <c r="AH673" s="88"/>
      <c r="AI673" s="1016" t="s">
        <v>192</v>
      </c>
      <c r="AJ673" s="1009"/>
      <c r="AK673" s="1010"/>
      <c r="AL673" s="112">
        <v>3</v>
      </c>
      <c r="AM673" s="195">
        <f>'Cél.por tricoma'!FI162</f>
        <v>5.25</v>
      </c>
      <c r="AN673" s="107">
        <f t="shared" si="549"/>
        <v>15.75</v>
      </c>
      <c r="AO673" s="108">
        <f t="shared" si="528"/>
        <v>1631.731141388163</v>
      </c>
      <c r="AP673" s="109">
        <f t="shared" si="529"/>
        <v>25699.765476863566</v>
      </c>
      <c r="AQ673" s="112">
        <f t="shared" si="530"/>
        <v>12.9</v>
      </c>
      <c r="AR673" s="111">
        <f t="shared" si="531"/>
        <v>1992.2298819274081</v>
      </c>
      <c r="AS673" s="88"/>
      <c r="AT673" s="1016" t="s">
        <v>192</v>
      </c>
      <c r="AU673" s="1009"/>
      <c r="AV673" s="1010"/>
      <c r="AW673" s="112">
        <v>1</v>
      </c>
      <c r="AX673" s="224">
        <f>'Cél.por tricoma'!AJ386</f>
        <v>7.4813311688311686</v>
      </c>
      <c r="AY673" s="107">
        <f t="shared" si="550"/>
        <v>7.4813311688311686</v>
      </c>
      <c r="AZ673" s="108">
        <f t="shared" si="533"/>
        <v>1223.7983560411221</v>
      </c>
      <c r="BA673" s="109">
        <f t="shared" si="534"/>
        <v>9155.640785414791</v>
      </c>
      <c r="BB673" s="112">
        <f t="shared" si="535"/>
        <v>13.75</v>
      </c>
      <c r="BC673" s="111">
        <f t="shared" si="536"/>
        <v>665.86478439380301</v>
      </c>
      <c r="BD673" s="88"/>
      <c r="BE673" s="1016" t="s">
        <v>192</v>
      </c>
      <c r="BF673" s="1009"/>
      <c r="BG673" s="1010"/>
      <c r="BH673" s="112">
        <v>0</v>
      </c>
      <c r="BI673" s="195" t="e">
        <f>'Cél.por tricoma'!FI254</f>
        <v>#DIV/0!</v>
      </c>
      <c r="BJ673" s="107"/>
      <c r="BK673" s="108">
        <f t="shared" si="537"/>
        <v>979.03868483289773</v>
      </c>
      <c r="BL673" s="109">
        <f t="shared" si="538"/>
        <v>0</v>
      </c>
      <c r="BM673" s="112">
        <f t="shared" si="539"/>
        <v>14.093333333333334</v>
      </c>
      <c r="BN673" s="111">
        <f t="shared" si="540"/>
        <v>0</v>
      </c>
      <c r="BO673" s="88"/>
      <c r="BP673" s="1016" t="s">
        <v>192</v>
      </c>
      <c r="BQ673" s="1009"/>
      <c r="BR673" s="1010"/>
      <c r="BS673" s="112"/>
      <c r="BT673" s="195"/>
      <c r="BU673" s="107">
        <f t="shared" si="541"/>
        <v>0</v>
      </c>
      <c r="BV673" s="108">
        <f t="shared" si="542"/>
        <v>1631.731141388163</v>
      </c>
      <c r="BW673" s="109">
        <f t="shared" si="543"/>
        <v>0</v>
      </c>
      <c r="BX673" s="112">
        <f t="shared" si="544"/>
        <v>14.780821917808218</v>
      </c>
      <c r="BY673" s="111">
        <f t="shared" si="545"/>
        <v>0</v>
      </c>
      <c r="BZ673" s="1018"/>
      <c r="CA673" s="88"/>
      <c r="CB673" s="88"/>
      <c r="CC673" s="89"/>
      <c r="CD673" s="89"/>
      <c r="CE673" s="89"/>
      <c r="CF673" s="89"/>
      <c r="CG673" s="89"/>
      <c r="CH673" s="89"/>
      <c r="CI673" s="89"/>
      <c r="CJ673" s="89"/>
      <c r="CK673" s="89"/>
      <c r="CL673" s="89"/>
      <c r="CM673" s="89"/>
      <c r="CN673" s="89"/>
      <c r="CO673" s="89"/>
      <c r="CP673" s="89"/>
      <c r="CQ673" s="89"/>
      <c r="CR673" s="89"/>
      <c r="CS673" s="89"/>
      <c r="CT673" s="89"/>
    </row>
    <row r="674" spans="1:98" ht="15.75" customHeight="1">
      <c r="A674" s="1018"/>
      <c r="B674" s="1034" t="s">
        <v>94</v>
      </c>
      <c r="C674" s="1032"/>
      <c r="D674" s="1033"/>
      <c r="E674" s="736">
        <v>0</v>
      </c>
      <c r="F674" s="780">
        <f>'Cél.por tricoma'!FI25</f>
        <v>1</v>
      </c>
      <c r="G674" s="730">
        <f t="shared" si="546"/>
        <v>0</v>
      </c>
      <c r="H674" s="731">
        <f t="shared" si="513"/>
        <v>979.03868483289773</v>
      </c>
      <c r="I674" s="732">
        <f t="shared" si="514"/>
        <v>0</v>
      </c>
      <c r="J674" s="733">
        <f t="shared" si="515"/>
        <v>16.630769230769232</v>
      </c>
      <c r="K674" s="734">
        <f t="shared" si="516"/>
        <v>0</v>
      </c>
      <c r="L674" s="86"/>
      <c r="M674" s="1016" t="s">
        <v>94</v>
      </c>
      <c r="N674" s="1009"/>
      <c r="O674" s="1010"/>
      <c r="P674" s="112">
        <v>26</v>
      </c>
      <c r="Q674" s="195">
        <f>'Cél.por tricoma'!FI71</f>
        <v>1</v>
      </c>
      <c r="R674" s="107">
        <f t="shared" si="547"/>
        <v>26</v>
      </c>
      <c r="S674" s="108">
        <f t="shared" si="518"/>
        <v>1631.731141388163</v>
      </c>
      <c r="T674" s="109">
        <f t="shared" si="519"/>
        <v>42425.009676092239</v>
      </c>
      <c r="U674" s="110">
        <f t="shared" si="520"/>
        <v>11.727272727272727</v>
      </c>
      <c r="V674" s="111">
        <f t="shared" si="521"/>
        <v>3617.6364840078654</v>
      </c>
      <c r="W674" s="88"/>
      <c r="X674" s="1016" t="s">
        <v>94</v>
      </c>
      <c r="Y674" s="1009"/>
      <c r="Z674" s="1010"/>
      <c r="AA674" s="112">
        <v>26</v>
      </c>
      <c r="AB674" s="195">
        <f>'Cél.por tricoma'!FI117</f>
        <v>1</v>
      </c>
      <c r="AC674" s="107">
        <f t="shared" si="548"/>
        <v>26</v>
      </c>
      <c r="AD674" s="108">
        <f t="shared" si="523"/>
        <v>1631.731141388163</v>
      </c>
      <c r="AE674" s="109">
        <f t="shared" si="524"/>
        <v>42425.009676092239</v>
      </c>
      <c r="AF674" s="110">
        <f t="shared" si="525"/>
        <v>10.690721649484535</v>
      </c>
      <c r="AG674" s="111">
        <f t="shared" si="526"/>
        <v>3968.3953120356291</v>
      </c>
      <c r="AH674" s="88"/>
      <c r="AI674" s="1016" t="s">
        <v>94</v>
      </c>
      <c r="AJ674" s="1009"/>
      <c r="AK674" s="1010"/>
      <c r="AL674" s="112">
        <v>42</v>
      </c>
      <c r="AM674" s="195">
        <f>'Cél.por tricoma'!FI163</f>
        <v>1</v>
      </c>
      <c r="AN674" s="107">
        <f t="shared" si="549"/>
        <v>42</v>
      </c>
      <c r="AO674" s="108">
        <f t="shared" si="528"/>
        <v>1631.731141388163</v>
      </c>
      <c r="AP674" s="109">
        <f t="shared" si="529"/>
        <v>68532.707938302847</v>
      </c>
      <c r="AQ674" s="112">
        <f t="shared" si="530"/>
        <v>12.9</v>
      </c>
      <c r="AR674" s="111">
        <f t="shared" si="531"/>
        <v>5312.6130184730891</v>
      </c>
      <c r="AS674" s="88"/>
      <c r="AT674" s="1016" t="s">
        <v>94</v>
      </c>
      <c r="AU674" s="1009"/>
      <c r="AV674" s="1010"/>
      <c r="AW674" s="112">
        <v>7</v>
      </c>
      <c r="AX674" s="195">
        <f>'Cél.por tricoma'!FI209</f>
        <v>1</v>
      </c>
      <c r="AY674" s="107">
        <f t="shared" si="550"/>
        <v>7</v>
      </c>
      <c r="AZ674" s="108">
        <f t="shared" si="533"/>
        <v>1223.7983560411221</v>
      </c>
      <c r="BA674" s="109">
        <f t="shared" si="534"/>
        <v>8566.588492287854</v>
      </c>
      <c r="BB674" s="112">
        <f t="shared" si="535"/>
        <v>13.75</v>
      </c>
      <c r="BC674" s="111">
        <f t="shared" si="536"/>
        <v>623.02461762093481</v>
      </c>
      <c r="BD674" s="88"/>
      <c r="BE674" s="1016" t="s">
        <v>94</v>
      </c>
      <c r="BF674" s="1009"/>
      <c r="BG674" s="1010"/>
      <c r="BH674" s="112">
        <v>4</v>
      </c>
      <c r="BI674" s="195">
        <f>'Cél.por tricoma'!FI255</f>
        <v>1</v>
      </c>
      <c r="BJ674" s="107">
        <f>BH674*BI674</f>
        <v>4</v>
      </c>
      <c r="BK674" s="108">
        <f t="shared" si="537"/>
        <v>979.03868483289773</v>
      </c>
      <c r="BL674" s="109">
        <f t="shared" si="538"/>
        <v>3916.1547393315909</v>
      </c>
      <c r="BM674" s="112">
        <f t="shared" si="539"/>
        <v>14.093333333333334</v>
      </c>
      <c r="BN674" s="111">
        <f t="shared" si="540"/>
        <v>277.87285283809774</v>
      </c>
      <c r="BO674" s="88"/>
      <c r="BP674" s="1016" t="s">
        <v>94</v>
      </c>
      <c r="BQ674" s="1009"/>
      <c r="BR674" s="1010"/>
      <c r="BS674" s="112">
        <v>2</v>
      </c>
      <c r="BT674" s="195">
        <f>'Cél.por tricoma'!FI301</f>
        <v>1</v>
      </c>
      <c r="BU674" s="107">
        <f t="shared" si="541"/>
        <v>2</v>
      </c>
      <c r="BV674" s="108">
        <f t="shared" si="542"/>
        <v>1631.731141388163</v>
      </c>
      <c r="BW674" s="109">
        <f t="shared" si="543"/>
        <v>3263.462282776326</v>
      </c>
      <c r="BX674" s="112">
        <f t="shared" si="544"/>
        <v>14.780821917808218</v>
      </c>
      <c r="BY674" s="111">
        <f t="shared" si="545"/>
        <v>220.79031199506193</v>
      </c>
      <c r="BZ674" s="1018"/>
      <c r="CA674" s="88"/>
      <c r="CB674" s="88"/>
      <c r="CC674" s="89"/>
      <c r="CD674" s="89"/>
      <c r="CE674" s="89"/>
      <c r="CF674" s="89"/>
      <c r="CG674" s="89"/>
      <c r="CH674" s="89"/>
      <c r="CI674" s="89"/>
      <c r="CJ674" s="89"/>
      <c r="CK674" s="89"/>
      <c r="CL674" s="89"/>
      <c r="CM674" s="89"/>
      <c r="CN674" s="89"/>
      <c r="CO674" s="89"/>
      <c r="CP674" s="89"/>
      <c r="CQ674" s="89"/>
      <c r="CR674" s="89"/>
      <c r="CS674" s="89"/>
      <c r="CT674" s="89"/>
    </row>
    <row r="675" spans="1:98" ht="15.75" customHeight="1">
      <c r="A675" s="1018"/>
      <c r="B675" s="1034" t="s">
        <v>196</v>
      </c>
      <c r="C675" s="1032"/>
      <c r="D675" s="1033"/>
      <c r="E675" s="736">
        <v>16</v>
      </c>
      <c r="F675" s="780">
        <f>'Cél.por tricoma'!FI26</f>
        <v>22.285714285714285</v>
      </c>
      <c r="G675" s="730">
        <f t="shared" si="546"/>
        <v>356.57142857142856</v>
      </c>
      <c r="H675" s="731">
        <f t="shared" si="513"/>
        <v>979.03868483289773</v>
      </c>
      <c r="I675" s="732">
        <f t="shared" si="514"/>
        <v>349097.22247755894</v>
      </c>
      <c r="J675" s="733">
        <f t="shared" si="515"/>
        <v>16.630769230769232</v>
      </c>
      <c r="K675" s="734">
        <f t="shared" si="516"/>
        <v>20991.044829825467</v>
      </c>
      <c r="L675" s="86"/>
      <c r="M675" s="1016" t="s">
        <v>196</v>
      </c>
      <c r="N675" s="1009"/>
      <c r="O675" s="1010"/>
      <c r="P675" s="112">
        <v>51</v>
      </c>
      <c r="Q675" s="195">
        <f>'Cél.por tricoma'!FI72</f>
        <v>15</v>
      </c>
      <c r="R675" s="107">
        <f t="shared" si="547"/>
        <v>765</v>
      </c>
      <c r="S675" s="108">
        <f t="shared" si="518"/>
        <v>1631.731141388163</v>
      </c>
      <c r="T675" s="109">
        <f t="shared" si="519"/>
        <v>1248274.3231619447</v>
      </c>
      <c r="U675" s="110">
        <f t="shared" si="520"/>
        <v>11.727272727272727</v>
      </c>
      <c r="V675" s="111">
        <f t="shared" si="521"/>
        <v>106441.99654869297</v>
      </c>
      <c r="W675" s="88"/>
      <c r="X675" s="1016" t="s">
        <v>196</v>
      </c>
      <c r="Y675" s="1009"/>
      <c r="Z675" s="1010"/>
      <c r="AA675" s="112">
        <v>59</v>
      </c>
      <c r="AB675" s="195">
        <f>'Cél.por tricoma'!FI118</f>
        <v>35</v>
      </c>
      <c r="AC675" s="107">
        <f t="shared" si="548"/>
        <v>2065</v>
      </c>
      <c r="AD675" s="108">
        <f t="shared" si="523"/>
        <v>1631.731141388163</v>
      </c>
      <c r="AE675" s="109">
        <f t="shared" si="524"/>
        <v>3369524.8069665567</v>
      </c>
      <c r="AF675" s="110">
        <f t="shared" si="525"/>
        <v>10.690721649484535</v>
      </c>
      <c r="AG675" s="111">
        <f t="shared" si="526"/>
        <v>315182.1661289836</v>
      </c>
      <c r="AH675" s="88"/>
      <c r="AI675" s="1016" t="s">
        <v>196</v>
      </c>
      <c r="AJ675" s="1009"/>
      <c r="AK675" s="1010"/>
      <c r="AL675" s="112">
        <v>66</v>
      </c>
      <c r="AM675" s="195">
        <f>'Cél.por tricoma'!FI164</f>
        <v>23.571428571428573</v>
      </c>
      <c r="AN675" s="107">
        <f t="shared" si="549"/>
        <v>1555.7142857142858</v>
      </c>
      <c r="AO675" s="108">
        <f t="shared" si="528"/>
        <v>1631.731141388163</v>
      </c>
      <c r="AP675" s="109">
        <f t="shared" si="529"/>
        <v>2538507.4471024424</v>
      </c>
      <c r="AQ675" s="112">
        <f t="shared" si="530"/>
        <v>12.9</v>
      </c>
      <c r="AR675" s="111">
        <f t="shared" si="531"/>
        <v>196783.52303119708</v>
      </c>
      <c r="AS675" s="88"/>
      <c r="AT675" s="1016" t="s">
        <v>196</v>
      </c>
      <c r="AU675" s="1009"/>
      <c r="AV675" s="1010"/>
      <c r="AW675" s="112">
        <v>40</v>
      </c>
      <c r="AX675" s="195">
        <f>'Cél.por tricoma'!FI210</f>
        <v>17</v>
      </c>
      <c r="AY675" s="107">
        <f t="shared" si="550"/>
        <v>680</v>
      </c>
      <c r="AZ675" s="108">
        <f t="shared" si="533"/>
        <v>1223.7983560411221</v>
      </c>
      <c r="BA675" s="109">
        <f t="shared" si="534"/>
        <v>832182.88210796309</v>
      </c>
      <c r="BB675" s="112">
        <f t="shared" si="535"/>
        <v>13.75</v>
      </c>
      <c r="BC675" s="111">
        <f t="shared" si="536"/>
        <v>60522.391426033682</v>
      </c>
      <c r="BD675" s="88"/>
      <c r="BE675" s="1016" t="s">
        <v>196</v>
      </c>
      <c r="BF675" s="1009"/>
      <c r="BG675" s="1010"/>
      <c r="BH675" s="112">
        <v>24</v>
      </c>
      <c r="BI675" s="195">
        <f>'Cél.por tricoma'!FI256</f>
        <v>30.333333333333332</v>
      </c>
      <c r="BJ675" s="107">
        <f>BH675*BI675</f>
        <v>728</v>
      </c>
      <c r="BK675" s="108">
        <f t="shared" si="537"/>
        <v>979.03868483289773</v>
      </c>
      <c r="BL675" s="109">
        <f t="shared" si="538"/>
        <v>712740.16255834955</v>
      </c>
      <c r="BM675" s="112">
        <f t="shared" si="539"/>
        <v>14.093333333333334</v>
      </c>
      <c r="BN675" s="111">
        <f t="shared" si="540"/>
        <v>50572.85921653379</v>
      </c>
      <c r="BO675" s="88"/>
      <c r="BP675" s="1016" t="s">
        <v>196</v>
      </c>
      <c r="BQ675" s="1009"/>
      <c r="BR675" s="1010"/>
      <c r="BS675" s="112">
        <v>64</v>
      </c>
      <c r="BT675" s="195">
        <f>'Cél.por tricoma'!FI302</f>
        <v>11.6</v>
      </c>
      <c r="BU675" s="107">
        <f t="shared" si="541"/>
        <v>742.4</v>
      </c>
      <c r="BV675" s="108">
        <f t="shared" si="542"/>
        <v>1631.731141388163</v>
      </c>
      <c r="BW675" s="109">
        <f t="shared" si="543"/>
        <v>1211397.1993665721</v>
      </c>
      <c r="BX675" s="112">
        <f t="shared" si="544"/>
        <v>14.780821917808218</v>
      </c>
      <c r="BY675" s="111">
        <f t="shared" si="545"/>
        <v>81957.363812566982</v>
      </c>
      <c r="BZ675" s="1018"/>
      <c r="CA675" s="88"/>
      <c r="CB675" s="88"/>
      <c r="CC675" s="89"/>
      <c r="CD675" s="89"/>
      <c r="CE675" s="89"/>
      <c r="CF675" s="89"/>
      <c r="CG675" s="89"/>
      <c r="CH675" s="89"/>
      <c r="CI675" s="89"/>
      <c r="CJ675" s="89"/>
      <c r="CK675" s="89"/>
      <c r="CL675" s="89"/>
      <c r="CM675" s="89"/>
      <c r="CN675" s="89"/>
      <c r="CO675" s="89"/>
      <c r="CP675" s="89"/>
      <c r="CQ675" s="89"/>
      <c r="CR675" s="89"/>
      <c r="CS675" s="89"/>
      <c r="CT675" s="89"/>
    </row>
    <row r="676" spans="1:98" ht="15.75" customHeight="1">
      <c r="A676" s="1018"/>
      <c r="B676" s="1034" t="s">
        <v>100</v>
      </c>
      <c r="C676" s="1032"/>
      <c r="D676" s="1033"/>
      <c r="E676" s="736">
        <v>0</v>
      </c>
      <c r="F676" s="780">
        <f>'Cél.por tricoma'!FI27</f>
        <v>1</v>
      </c>
      <c r="G676" s="730">
        <f t="shared" si="546"/>
        <v>0</v>
      </c>
      <c r="H676" s="731">
        <f t="shared" si="513"/>
        <v>979.03868483289773</v>
      </c>
      <c r="I676" s="732">
        <f t="shared" si="514"/>
        <v>0</v>
      </c>
      <c r="J676" s="733">
        <f t="shared" si="515"/>
        <v>16.630769230769232</v>
      </c>
      <c r="K676" s="734">
        <f t="shared" si="516"/>
        <v>0</v>
      </c>
      <c r="L676" s="86"/>
      <c r="M676" s="1016" t="s">
        <v>100</v>
      </c>
      <c r="N676" s="1009"/>
      <c r="O676" s="1010"/>
      <c r="P676" s="112">
        <v>1</v>
      </c>
      <c r="Q676" s="195">
        <f>'Cél.por tricoma'!FI73</f>
        <v>1</v>
      </c>
      <c r="R676" s="107">
        <f t="shared" si="547"/>
        <v>1</v>
      </c>
      <c r="S676" s="108">
        <f t="shared" si="518"/>
        <v>1631.731141388163</v>
      </c>
      <c r="T676" s="109">
        <f t="shared" si="519"/>
        <v>1631.731141388163</v>
      </c>
      <c r="U676" s="110">
        <f t="shared" si="520"/>
        <v>11.727272727272727</v>
      </c>
      <c r="V676" s="111">
        <f t="shared" si="521"/>
        <v>139.13986476953329</v>
      </c>
      <c r="W676" s="88"/>
      <c r="X676" s="1016" t="s">
        <v>100</v>
      </c>
      <c r="Y676" s="1009"/>
      <c r="Z676" s="1010"/>
      <c r="AA676" s="112">
        <v>0</v>
      </c>
      <c r="AB676" s="195">
        <f>'Cél.por tricoma'!FI119</f>
        <v>1</v>
      </c>
      <c r="AC676" s="107">
        <f t="shared" si="548"/>
        <v>0</v>
      </c>
      <c r="AD676" s="108">
        <f t="shared" si="523"/>
        <v>1631.731141388163</v>
      </c>
      <c r="AE676" s="109">
        <f t="shared" si="524"/>
        <v>0</v>
      </c>
      <c r="AF676" s="110">
        <f t="shared" si="525"/>
        <v>10.690721649484535</v>
      </c>
      <c r="AG676" s="111">
        <f t="shared" si="526"/>
        <v>0</v>
      </c>
      <c r="AH676" s="88"/>
      <c r="AI676" s="1016" t="s">
        <v>100</v>
      </c>
      <c r="AJ676" s="1009"/>
      <c r="AK676" s="1010"/>
      <c r="AL676" s="112">
        <v>0</v>
      </c>
      <c r="AM676" s="195">
        <f>'Cél.por tricoma'!FI165</f>
        <v>1</v>
      </c>
      <c r="AN676" s="107">
        <f t="shared" si="549"/>
        <v>0</v>
      </c>
      <c r="AO676" s="108">
        <f t="shared" si="528"/>
        <v>1631.731141388163</v>
      </c>
      <c r="AP676" s="109">
        <f t="shared" si="529"/>
        <v>0</v>
      </c>
      <c r="AQ676" s="112">
        <f t="shared" si="530"/>
        <v>12.9</v>
      </c>
      <c r="AR676" s="111">
        <f t="shared" si="531"/>
        <v>0</v>
      </c>
      <c r="AS676" s="88"/>
      <c r="AT676" s="1016" t="s">
        <v>100</v>
      </c>
      <c r="AU676" s="1009"/>
      <c r="AV676" s="1010"/>
      <c r="AW676" s="112">
        <v>0</v>
      </c>
      <c r="AX676" s="195">
        <f>'Cél.por tricoma'!FI211</f>
        <v>1</v>
      </c>
      <c r="AY676" s="107">
        <f t="shared" si="550"/>
        <v>0</v>
      </c>
      <c r="AZ676" s="108">
        <f t="shared" si="533"/>
        <v>1223.7983560411221</v>
      </c>
      <c r="BA676" s="109">
        <f t="shared" si="534"/>
        <v>0</v>
      </c>
      <c r="BB676" s="112">
        <f t="shared" si="535"/>
        <v>13.75</v>
      </c>
      <c r="BC676" s="111">
        <f t="shared" si="536"/>
        <v>0</v>
      </c>
      <c r="BD676" s="88"/>
      <c r="BE676" s="1016" t="s">
        <v>100</v>
      </c>
      <c r="BF676" s="1009"/>
      <c r="BG676" s="1010"/>
      <c r="BH676" s="112">
        <v>0</v>
      </c>
      <c r="BI676" s="195">
        <f>'Cél.por tricoma'!FI257</f>
        <v>1</v>
      </c>
      <c r="BJ676" s="107">
        <f>BH676*BI676</f>
        <v>0</v>
      </c>
      <c r="BK676" s="108">
        <f t="shared" si="537"/>
        <v>979.03868483289773</v>
      </c>
      <c r="BL676" s="109">
        <f t="shared" si="538"/>
        <v>0</v>
      </c>
      <c r="BM676" s="112">
        <f t="shared" si="539"/>
        <v>14.093333333333334</v>
      </c>
      <c r="BN676" s="111">
        <f t="shared" si="540"/>
        <v>0</v>
      </c>
      <c r="BO676" s="88"/>
      <c r="BP676" s="1016" t="s">
        <v>100</v>
      </c>
      <c r="BQ676" s="1009"/>
      <c r="BR676" s="1010"/>
      <c r="BS676" s="112"/>
      <c r="BT676" s="195">
        <f>'Cél.por tricoma'!FI303</f>
        <v>1</v>
      </c>
      <c r="BU676" s="107">
        <f t="shared" si="541"/>
        <v>0</v>
      </c>
      <c r="BV676" s="108">
        <f t="shared" si="542"/>
        <v>1631.731141388163</v>
      </c>
      <c r="BW676" s="109">
        <f t="shared" si="543"/>
        <v>0</v>
      </c>
      <c r="BX676" s="112">
        <f t="shared" si="544"/>
        <v>14.780821917808218</v>
      </c>
      <c r="BY676" s="111">
        <f t="shared" si="545"/>
        <v>0</v>
      </c>
      <c r="BZ676" s="1018"/>
      <c r="CA676" s="88"/>
      <c r="CB676" s="88"/>
      <c r="CC676" s="89"/>
      <c r="CD676" s="89"/>
      <c r="CE676" s="89"/>
      <c r="CF676" s="89"/>
      <c r="CG676" s="89"/>
      <c r="CH676" s="89"/>
      <c r="CI676" s="89"/>
      <c r="CJ676" s="89"/>
      <c r="CK676" s="89"/>
      <c r="CL676" s="89"/>
      <c r="CM676" s="89"/>
      <c r="CN676" s="89"/>
      <c r="CO676" s="89"/>
      <c r="CP676" s="89"/>
      <c r="CQ676" s="89"/>
      <c r="CR676" s="89"/>
      <c r="CS676" s="89"/>
      <c r="CT676" s="89"/>
    </row>
    <row r="677" spans="1:98" ht="15.75" customHeight="1">
      <c r="A677" s="1018"/>
      <c r="B677" s="1034" t="s">
        <v>198</v>
      </c>
      <c r="C677" s="1032"/>
      <c r="D677" s="1033"/>
      <c r="E677" s="736">
        <v>0</v>
      </c>
      <c r="F677" s="780">
        <f>'Cél.por tricoma'!FI28</f>
        <v>70.5</v>
      </c>
      <c r="G677" s="730">
        <f t="shared" si="546"/>
        <v>0</v>
      </c>
      <c r="H677" s="731">
        <f t="shared" si="513"/>
        <v>979.03868483289773</v>
      </c>
      <c r="I677" s="732">
        <f t="shared" si="514"/>
        <v>0</v>
      </c>
      <c r="J677" s="733">
        <f t="shared" si="515"/>
        <v>16.630769230769232</v>
      </c>
      <c r="K677" s="734">
        <f t="shared" si="516"/>
        <v>0</v>
      </c>
      <c r="L677" s="86"/>
      <c r="M677" s="1016" t="s">
        <v>198</v>
      </c>
      <c r="N677" s="1009"/>
      <c r="O677" s="1010"/>
      <c r="P677" s="112">
        <v>0</v>
      </c>
      <c r="Q677" s="195">
        <f>'Cél.por tricoma'!FI74</f>
        <v>90</v>
      </c>
      <c r="R677" s="107">
        <f t="shared" si="547"/>
        <v>0</v>
      </c>
      <c r="S677" s="108">
        <f t="shared" si="518"/>
        <v>1631.731141388163</v>
      </c>
      <c r="T677" s="109">
        <f t="shared" si="519"/>
        <v>0</v>
      </c>
      <c r="U677" s="110">
        <f t="shared" si="520"/>
        <v>11.727272727272727</v>
      </c>
      <c r="V677" s="111">
        <f t="shared" si="521"/>
        <v>0</v>
      </c>
      <c r="W677" s="88"/>
      <c r="X677" s="1016" t="s">
        <v>198</v>
      </c>
      <c r="Y677" s="1009"/>
      <c r="Z677" s="1010"/>
      <c r="AA677" s="112">
        <v>0</v>
      </c>
      <c r="AB677" s="195" t="e">
        <f>'Cél.por tricoma'!FI120</f>
        <v>#DIV/0!</v>
      </c>
      <c r="AC677" s="107"/>
      <c r="AD677" s="108">
        <f t="shared" si="523"/>
        <v>1631.731141388163</v>
      </c>
      <c r="AE677" s="109">
        <f t="shared" si="524"/>
        <v>0</v>
      </c>
      <c r="AF677" s="110">
        <f t="shared" si="525"/>
        <v>10.690721649484535</v>
      </c>
      <c r="AG677" s="111">
        <f t="shared" si="526"/>
        <v>0</v>
      </c>
      <c r="AH677" s="88"/>
      <c r="AI677" s="1016" t="s">
        <v>198</v>
      </c>
      <c r="AJ677" s="1009"/>
      <c r="AK677" s="1010"/>
      <c r="AL677" s="112">
        <v>0</v>
      </c>
      <c r="AM677" s="195" t="e">
        <f>'Cél.por tricoma'!FI166</f>
        <v>#DIV/0!</v>
      </c>
      <c r="AN677" s="107">
        <v>0</v>
      </c>
      <c r="AO677" s="108">
        <f t="shared" si="528"/>
        <v>1631.731141388163</v>
      </c>
      <c r="AP677" s="109">
        <f t="shared" si="529"/>
        <v>0</v>
      </c>
      <c r="AQ677" s="112">
        <f t="shared" si="530"/>
        <v>12.9</v>
      </c>
      <c r="AR677" s="111">
        <f t="shared" si="531"/>
        <v>0</v>
      </c>
      <c r="AS677" s="88"/>
      <c r="AT677" s="1016" t="s">
        <v>198</v>
      </c>
      <c r="AU677" s="1009"/>
      <c r="AV677" s="1010"/>
      <c r="AW677" s="112">
        <v>0</v>
      </c>
      <c r="AX677" s="195" t="e">
        <f>'Cél.por tricoma'!FI212</f>
        <v>#DIV/0!</v>
      </c>
      <c r="AY677" s="107"/>
      <c r="AZ677" s="108">
        <f t="shared" si="533"/>
        <v>1223.7983560411221</v>
      </c>
      <c r="BA677" s="109">
        <f t="shared" si="534"/>
        <v>0</v>
      </c>
      <c r="BB677" s="112">
        <f t="shared" si="535"/>
        <v>13.75</v>
      </c>
      <c r="BC677" s="111">
        <f t="shared" si="536"/>
        <v>0</v>
      </c>
      <c r="BD677" s="88"/>
      <c r="BE677" s="1016" t="s">
        <v>198</v>
      </c>
      <c r="BF677" s="1009"/>
      <c r="BG677" s="1010"/>
      <c r="BH677" s="112">
        <v>0</v>
      </c>
      <c r="BI677" s="195" t="e">
        <f>'Cél.por tricoma'!FI258</f>
        <v>#DIV/0!</v>
      </c>
      <c r="BJ677" s="107"/>
      <c r="BK677" s="108">
        <f t="shared" si="537"/>
        <v>979.03868483289773</v>
      </c>
      <c r="BL677" s="109">
        <f t="shared" si="538"/>
        <v>0</v>
      </c>
      <c r="BM677" s="112">
        <f t="shared" si="539"/>
        <v>14.093333333333334</v>
      </c>
      <c r="BN677" s="111">
        <f t="shared" si="540"/>
        <v>0</v>
      </c>
      <c r="BO677" s="88"/>
      <c r="BP677" s="1016" t="s">
        <v>198</v>
      </c>
      <c r="BQ677" s="1009"/>
      <c r="BR677" s="1010"/>
      <c r="BS677" s="112"/>
      <c r="BT677" s="195"/>
      <c r="BU677" s="107">
        <f t="shared" si="541"/>
        <v>0</v>
      </c>
      <c r="BV677" s="108">
        <f t="shared" si="542"/>
        <v>1631.731141388163</v>
      </c>
      <c r="BW677" s="109">
        <f t="shared" si="543"/>
        <v>0</v>
      </c>
      <c r="BX677" s="112">
        <f t="shared" si="544"/>
        <v>14.780821917808218</v>
      </c>
      <c r="BY677" s="111">
        <f t="shared" si="545"/>
        <v>0</v>
      </c>
      <c r="BZ677" s="1018"/>
      <c r="CA677" s="88"/>
      <c r="CB677" s="88"/>
      <c r="CC677" s="89"/>
      <c r="CD677" s="89"/>
      <c r="CE677" s="89"/>
      <c r="CF677" s="89"/>
      <c r="CG677" s="89"/>
      <c r="CH677" s="89"/>
      <c r="CI677" s="89"/>
      <c r="CJ677" s="89"/>
      <c r="CK677" s="89"/>
      <c r="CL677" s="89"/>
      <c r="CM677" s="89"/>
      <c r="CN677" s="89"/>
      <c r="CO677" s="89"/>
      <c r="CP677" s="89"/>
      <c r="CQ677" s="89"/>
      <c r="CR677" s="89"/>
      <c r="CS677" s="89"/>
      <c r="CT677" s="89"/>
    </row>
    <row r="678" spans="1:98" ht="15.75" customHeight="1">
      <c r="A678" s="1018"/>
      <c r="B678" s="1034" t="s">
        <v>201</v>
      </c>
      <c r="C678" s="1032"/>
      <c r="D678" s="1033"/>
      <c r="E678" s="736">
        <v>1</v>
      </c>
      <c r="F678" s="780">
        <f>'Cél.por tricoma'!FI29</f>
        <v>36.333333333333336</v>
      </c>
      <c r="G678" s="730">
        <f t="shared" si="546"/>
        <v>36.333333333333336</v>
      </c>
      <c r="H678" s="731">
        <f t="shared" si="513"/>
        <v>979.03868483289773</v>
      </c>
      <c r="I678" s="732">
        <f t="shared" si="514"/>
        <v>35571.738882261954</v>
      </c>
      <c r="J678" s="733">
        <f t="shared" si="515"/>
        <v>16.630769230769232</v>
      </c>
      <c r="K678" s="734">
        <f t="shared" si="516"/>
        <v>2138.9112186373977</v>
      </c>
      <c r="L678" s="86"/>
      <c r="M678" s="1016" t="s">
        <v>201</v>
      </c>
      <c r="N678" s="1009"/>
      <c r="O678" s="1010"/>
      <c r="P678" s="112">
        <v>0</v>
      </c>
      <c r="Q678" s="195" t="e">
        <f>'Cél.por tricoma'!FI75</f>
        <v>#DIV/0!</v>
      </c>
      <c r="R678" s="107"/>
      <c r="S678" s="108">
        <f t="shared" si="518"/>
        <v>1631.731141388163</v>
      </c>
      <c r="T678" s="109">
        <f t="shared" si="519"/>
        <v>0</v>
      </c>
      <c r="U678" s="110">
        <f t="shared" si="520"/>
        <v>11.727272727272727</v>
      </c>
      <c r="V678" s="111">
        <f t="shared" si="521"/>
        <v>0</v>
      </c>
      <c r="W678" s="88"/>
      <c r="X678" s="1016" t="s">
        <v>201</v>
      </c>
      <c r="Y678" s="1009"/>
      <c r="Z678" s="1010"/>
      <c r="AA678" s="112">
        <v>1</v>
      </c>
      <c r="AB678" s="195">
        <f>'Cél.por tricoma'!FI121</f>
        <v>40</v>
      </c>
      <c r="AC678" s="107">
        <f t="shared" ref="AC678:AC695" si="552">AA678*AB678</f>
        <v>40</v>
      </c>
      <c r="AD678" s="108">
        <f t="shared" si="523"/>
        <v>1631.731141388163</v>
      </c>
      <c r="AE678" s="109">
        <f t="shared" si="524"/>
        <v>65269.245655526523</v>
      </c>
      <c r="AF678" s="110">
        <f t="shared" si="525"/>
        <v>10.690721649484535</v>
      </c>
      <c r="AG678" s="111">
        <f t="shared" si="526"/>
        <v>6105.2235569778913</v>
      </c>
      <c r="AH678" s="88"/>
      <c r="AI678" s="1016" t="s">
        <v>201</v>
      </c>
      <c r="AJ678" s="1009"/>
      <c r="AK678" s="1010"/>
      <c r="AL678" s="112">
        <v>0</v>
      </c>
      <c r="AM678" s="195">
        <f>'Cél.por tricoma'!FI167</f>
        <v>22</v>
      </c>
      <c r="AN678" s="107">
        <f t="shared" ref="AN678:AN695" si="553">AL678*AM678</f>
        <v>0</v>
      </c>
      <c r="AO678" s="108">
        <f t="shared" si="528"/>
        <v>1631.731141388163</v>
      </c>
      <c r="AP678" s="109">
        <f t="shared" si="529"/>
        <v>0</v>
      </c>
      <c r="AQ678" s="112">
        <f t="shared" si="530"/>
        <v>12.9</v>
      </c>
      <c r="AR678" s="111">
        <f t="shared" si="531"/>
        <v>0</v>
      </c>
      <c r="AS678" s="88"/>
      <c r="AT678" s="1016" t="s">
        <v>201</v>
      </c>
      <c r="AU678" s="1009"/>
      <c r="AV678" s="1010"/>
      <c r="AW678" s="112">
        <v>0</v>
      </c>
      <c r="AX678" s="195">
        <f>'Cél.por tricoma'!FI213</f>
        <v>74</v>
      </c>
      <c r="AY678" s="107">
        <f t="shared" ref="AY678:AY688" si="554">AW678*AX678</f>
        <v>0</v>
      </c>
      <c r="AZ678" s="108">
        <f t="shared" si="533"/>
        <v>1223.7983560411221</v>
      </c>
      <c r="BA678" s="109">
        <f t="shared" si="534"/>
        <v>0</v>
      </c>
      <c r="BB678" s="112">
        <f t="shared" si="535"/>
        <v>13.75</v>
      </c>
      <c r="BC678" s="111">
        <f t="shared" si="536"/>
        <v>0</v>
      </c>
      <c r="BD678" s="88"/>
      <c r="BE678" s="1016" t="s">
        <v>201</v>
      </c>
      <c r="BF678" s="1009"/>
      <c r="BG678" s="1010"/>
      <c r="BH678" s="112">
        <v>0</v>
      </c>
      <c r="BI678" s="195" t="e">
        <f>'Cél.por tricoma'!FI259</f>
        <v>#DIV/0!</v>
      </c>
      <c r="BJ678" s="107"/>
      <c r="BK678" s="108">
        <f t="shared" si="537"/>
        <v>979.03868483289773</v>
      </c>
      <c r="BL678" s="109">
        <f t="shared" si="538"/>
        <v>0</v>
      </c>
      <c r="BM678" s="112">
        <f t="shared" si="539"/>
        <v>14.093333333333334</v>
      </c>
      <c r="BN678" s="111">
        <f t="shared" si="540"/>
        <v>0</v>
      </c>
      <c r="BO678" s="88"/>
      <c r="BP678" s="1016" t="s">
        <v>201</v>
      </c>
      <c r="BQ678" s="1009"/>
      <c r="BR678" s="1010"/>
      <c r="BS678" s="112"/>
      <c r="BT678" s="195">
        <f>'Cél.por tricoma'!FI305</f>
        <v>18.833333333333332</v>
      </c>
      <c r="BU678" s="107">
        <f t="shared" si="541"/>
        <v>0</v>
      </c>
      <c r="BV678" s="108">
        <f t="shared" si="542"/>
        <v>1631.731141388163</v>
      </c>
      <c r="BW678" s="109">
        <f t="shared" si="543"/>
        <v>0</v>
      </c>
      <c r="BX678" s="112">
        <f t="shared" si="544"/>
        <v>14.780821917808218</v>
      </c>
      <c r="BY678" s="111">
        <f t="shared" si="545"/>
        <v>0</v>
      </c>
      <c r="BZ678" s="1018"/>
      <c r="CA678" s="88"/>
      <c r="CB678" s="88"/>
      <c r="CC678" s="89"/>
      <c r="CD678" s="89"/>
      <c r="CE678" s="89"/>
      <c r="CF678" s="89"/>
      <c r="CG678" s="89"/>
      <c r="CH678" s="89"/>
      <c r="CI678" s="89"/>
      <c r="CJ678" s="89"/>
      <c r="CK678" s="89"/>
      <c r="CL678" s="89"/>
      <c r="CM678" s="89"/>
      <c r="CN678" s="89"/>
      <c r="CO678" s="89"/>
      <c r="CP678" s="89"/>
      <c r="CQ678" s="89"/>
      <c r="CR678" s="89"/>
      <c r="CS678" s="89"/>
      <c r="CT678" s="89"/>
    </row>
    <row r="679" spans="1:98" ht="15.75" customHeight="1">
      <c r="A679" s="1018"/>
      <c r="B679" s="1034" t="s">
        <v>103</v>
      </c>
      <c r="C679" s="1032"/>
      <c r="D679" s="1033"/>
      <c r="E679" s="736">
        <v>1</v>
      </c>
      <c r="F679" s="780">
        <f>'Cél.por tricoma'!FI30</f>
        <v>1</v>
      </c>
      <c r="G679" s="730">
        <f t="shared" si="546"/>
        <v>1</v>
      </c>
      <c r="H679" s="731">
        <f t="shared" si="513"/>
        <v>979.03868483289773</v>
      </c>
      <c r="I679" s="732">
        <f t="shared" si="514"/>
        <v>979.03868483289773</v>
      </c>
      <c r="J679" s="733">
        <f t="shared" si="515"/>
        <v>16.630769230769232</v>
      </c>
      <c r="K679" s="734">
        <f t="shared" si="516"/>
        <v>58.869116109286168</v>
      </c>
      <c r="L679" s="86"/>
      <c r="M679" s="1016" t="s">
        <v>103</v>
      </c>
      <c r="N679" s="1009"/>
      <c r="O679" s="1010"/>
      <c r="P679" s="112">
        <v>6</v>
      </c>
      <c r="Q679" s="195">
        <f>'Cél.por tricoma'!FI76</f>
        <v>1</v>
      </c>
      <c r="R679" s="107">
        <f t="shared" ref="R679:R694" si="555">P679*Q679</f>
        <v>6</v>
      </c>
      <c r="S679" s="108">
        <f t="shared" si="518"/>
        <v>1631.731141388163</v>
      </c>
      <c r="T679" s="109">
        <f t="shared" si="519"/>
        <v>9790.3868483289771</v>
      </c>
      <c r="U679" s="110">
        <f t="shared" si="520"/>
        <v>11.727272727272727</v>
      </c>
      <c r="V679" s="111">
        <f t="shared" si="521"/>
        <v>834.83918861719962</v>
      </c>
      <c r="W679" s="88"/>
      <c r="X679" s="1016" t="s">
        <v>103</v>
      </c>
      <c r="Y679" s="1009"/>
      <c r="Z679" s="1010"/>
      <c r="AA679" s="112">
        <v>5</v>
      </c>
      <c r="AB679" s="195">
        <f>'Cél.por tricoma'!FI122</f>
        <v>1</v>
      </c>
      <c r="AC679" s="107">
        <f t="shared" si="552"/>
        <v>5</v>
      </c>
      <c r="AD679" s="108">
        <f t="shared" si="523"/>
        <v>1631.731141388163</v>
      </c>
      <c r="AE679" s="109">
        <f t="shared" si="524"/>
        <v>8158.6557069408154</v>
      </c>
      <c r="AF679" s="110">
        <f t="shared" si="525"/>
        <v>10.690721649484535</v>
      </c>
      <c r="AG679" s="111">
        <f t="shared" si="526"/>
        <v>763.15294462223642</v>
      </c>
      <c r="AH679" s="88"/>
      <c r="AI679" s="1016" t="s">
        <v>103</v>
      </c>
      <c r="AJ679" s="1009"/>
      <c r="AK679" s="1010"/>
      <c r="AL679" s="112">
        <v>3</v>
      </c>
      <c r="AM679" s="195">
        <f>'Cél.por tricoma'!FI168</f>
        <v>1</v>
      </c>
      <c r="AN679" s="107">
        <f t="shared" si="553"/>
        <v>3</v>
      </c>
      <c r="AO679" s="108">
        <f t="shared" si="528"/>
        <v>1631.731141388163</v>
      </c>
      <c r="AP679" s="109">
        <f t="shared" si="529"/>
        <v>4895.1934241644885</v>
      </c>
      <c r="AQ679" s="112">
        <f t="shared" si="530"/>
        <v>12.9</v>
      </c>
      <c r="AR679" s="111">
        <f t="shared" si="531"/>
        <v>379.47235846236345</v>
      </c>
      <c r="AS679" s="88"/>
      <c r="AT679" s="1016" t="s">
        <v>103</v>
      </c>
      <c r="AU679" s="1009"/>
      <c r="AV679" s="1010"/>
      <c r="AW679" s="112">
        <v>1</v>
      </c>
      <c r="AX679" s="195">
        <f>'Cél.por tricoma'!FI214</f>
        <v>1</v>
      </c>
      <c r="AY679" s="107">
        <f t="shared" si="554"/>
        <v>1</v>
      </c>
      <c r="AZ679" s="108">
        <f t="shared" si="533"/>
        <v>1223.7983560411221</v>
      </c>
      <c r="BA679" s="109">
        <f t="shared" si="534"/>
        <v>1223.7983560411221</v>
      </c>
      <c r="BB679" s="112">
        <f t="shared" si="535"/>
        <v>13.75</v>
      </c>
      <c r="BC679" s="111">
        <f t="shared" si="536"/>
        <v>89.003516802990703</v>
      </c>
      <c r="BD679" s="88"/>
      <c r="BE679" s="1016" t="s">
        <v>103</v>
      </c>
      <c r="BF679" s="1009"/>
      <c r="BG679" s="1010"/>
      <c r="BH679" s="112">
        <v>0</v>
      </c>
      <c r="BI679" s="195">
        <f>'Cél.por tricoma'!FI260</f>
        <v>1</v>
      </c>
      <c r="BJ679" s="107">
        <f t="shared" ref="BJ679:BJ688" si="556">BH679*BI679</f>
        <v>0</v>
      </c>
      <c r="BK679" s="108">
        <f t="shared" si="537"/>
        <v>979.03868483289773</v>
      </c>
      <c r="BL679" s="109">
        <f t="shared" si="538"/>
        <v>0</v>
      </c>
      <c r="BM679" s="112">
        <f t="shared" si="539"/>
        <v>14.093333333333334</v>
      </c>
      <c r="BN679" s="111">
        <f t="shared" si="540"/>
        <v>0</v>
      </c>
      <c r="BO679" s="88"/>
      <c r="BP679" s="1016" t="s">
        <v>103</v>
      </c>
      <c r="BQ679" s="1009"/>
      <c r="BR679" s="1010"/>
      <c r="BS679" s="112">
        <v>3</v>
      </c>
      <c r="BT679" s="195">
        <f>'Cél.por tricoma'!FI306</f>
        <v>1</v>
      </c>
      <c r="BU679" s="107">
        <f t="shared" si="541"/>
        <v>3</v>
      </c>
      <c r="BV679" s="108">
        <f t="shared" si="542"/>
        <v>1631.731141388163</v>
      </c>
      <c r="BW679" s="109">
        <f t="shared" si="543"/>
        <v>4895.1934241644885</v>
      </c>
      <c r="BX679" s="112">
        <f t="shared" si="544"/>
        <v>14.780821917808218</v>
      </c>
      <c r="BY679" s="111">
        <f t="shared" si="545"/>
        <v>331.18546799259286</v>
      </c>
      <c r="BZ679" s="1018"/>
      <c r="CA679" s="88"/>
      <c r="CB679" s="88"/>
      <c r="CC679" s="89"/>
      <c r="CD679" s="89"/>
      <c r="CE679" s="89"/>
      <c r="CF679" s="89"/>
      <c r="CG679" s="89"/>
      <c r="CH679" s="89"/>
      <c r="CI679" s="89"/>
      <c r="CJ679" s="89"/>
      <c r="CK679" s="89"/>
      <c r="CL679" s="89"/>
      <c r="CM679" s="89"/>
      <c r="CN679" s="89"/>
      <c r="CO679" s="89"/>
      <c r="CP679" s="89"/>
      <c r="CQ679" s="89"/>
      <c r="CR679" s="89"/>
      <c r="CS679" s="89"/>
      <c r="CT679" s="89"/>
    </row>
    <row r="680" spans="1:98" ht="15.75" customHeight="1">
      <c r="A680" s="1018"/>
      <c r="B680" s="1034" t="s">
        <v>107</v>
      </c>
      <c r="C680" s="1032"/>
      <c r="D680" s="1033"/>
      <c r="E680" s="736">
        <v>0</v>
      </c>
      <c r="F680" s="780">
        <f>'Cél.por tricoma'!FI31</f>
        <v>1</v>
      </c>
      <c r="G680" s="730">
        <f t="shared" si="546"/>
        <v>0</v>
      </c>
      <c r="H680" s="731">
        <f t="shared" si="513"/>
        <v>979.03868483289773</v>
      </c>
      <c r="I680" s="732">
        <f t="shared" si="514"/>
        <v>0</v>
      </c>
      <c r="J680" s="733">
        <f t="shared" si="515"/>
        <v>16.630769230769232</v>
      </c>
      <c r="K680" s="734">
        <f t="shared" si="516"/>
        <v>0</v>
      </c>
      <c r="L680" s="86"/>
      <c r="M680" s="1016" t="s">
        <v>107</v>
      </c>
      <c r="N680" s="1009"/>
      <c r="O680" s="1010"/>
      <c r="P680" s="112">
        <v>4</v>
      </c>
      <c r="Q680" s="195">
        <f>'Cél.por tricoma'!FI77</f>
        <v>1</v>
      </c>
      <c r="R680" s="107">
        <f t="shared" si="555"/>
        <v>4</v>
      </c>
      <c r="S680" s="108">
        <f t="shared" si="518"/>
        <v>1631.731141388163</v>
      </c>
      <c r="T680" s="109">
        <f t="shared" si="519"/>
        <v>6526.924565552652</v>
      </c>
      <c r="U680" s="110">
        <f t="shared" si="520"/>
        <v>11.727272727272727</v>
      </c>
      <c r="V680" s="111">
        <f t="shared" si="521"/>
        <v>556.55945907813316</v>
      </c>
      <c r="W680" s="88"/>
      <c r="X680" s="1016" t="s">
        <v>107</v>
      </c>
      <c r="Y680" s="1009"/>
      <c r="Z680" s="1010"/>
      <c r="AA680" s="112">
        <v>9</v>
      </c>
      <c r="AB680" s="195">
        <f>'Cél.por tricoma'!FI123</f>
        <v>1</v>
      </c>
      <c r="AC680" s="107">
        <f t="shared" si="552"/>
        <v>9</v>
      </c>
      <c r="AD680" s="108">
        <f t="shared" si="523"/>
        <v>1631.731141388163</v>
      </c>
      <c r="AE680" s="109">
        <f t="shared" si="524"/>
        <v>14685.580272493467</v>
      </c>
      <c r="AF680" s="110">
        <f t="shared" si="525"/>
        <v>10.690721649484535</v>
      </c>
      <c r="AG680" s="111">
        <f t="shared" si="526"/>
        <v>1373.6753003200256</v>
      </c>
      <c r="AH680" s="88"/>
      <c r="AI680" s="1016" t="s">
        <v>107</v>
      </c>
      <c r="AJ680" s="1009"/>
      <c r="AK680" s="1010"/>
      <c r="AL680" s="112">
        <v>6</v>
      </c>
      <c r="AM680" s="195">
        <f>'Cél.por tricoma'!FI169</f>
        <v>1</v>
      </c>
      <c r="AN680" s="107">
        <f t="shared" si="553"/>
        <v>6</v>
      </c>
      <c r="AO680" s="108">
        <f t="shared" si="528"/>
        <v>1631.731141388163</v>
      </c>
      <c r="AP680" s="109">
        <f t="shared" si="529"/>
        <v>9790.3868483289771</v>
      </c>
      <c r="AQ680" s="112">
        <f t="shared" si="530"/>
        <v>12.9</v>
      </c>
      <c r="AR680" s="111">
        <f t="shared" si="531"/>
        <v>758.94471692472689</v>
      </c>
      <c r="AS680" s="88"/>
      <c r="AT680" s="1016" t="s">
        <v>107</v>
      </c>
      <c r="AU680" s="1009"/>
      <c r="AV680" s="1010"/>
      <c r="AW680" s="112">
        <v>0</v>
      </c>
      <c r="AX680" s="195">
        <f>'Cél.por tricoma'!FI215</f>
        <v>1</v>
      </c>
      <c r="AY680" s="107">
        <f t="shared" si="554"/>
        <v>0</v>
      </c>
      <c r="AZ680" s="108">
        <f t="shared" si="533"/>
        <v>1223.7983560411221</v>
      </c>
      <c r="BA680" s="109">
        <f t="shared" si="534"/>
        <v>0</v>
      </c>
      <c r="BB680" s="112">
        <f t="shared" si="535"/>
        <v>13.75</v>
      </c>
      <c r="BC680" s="111">
        <f t="shared" si="536"/>
        <v>0</v>
      </c>
      <c r="BD680" s="88"/>
      <c r="BE680" s="1016" t="s">
        <v>107</v>
      </c>
      <c r="BF680" s="1009"/>
      <c r="BG680" s="1010"/>
      <c r="BH680" s="112">
        <v>2</v>
      </c>
      <c r="BI680" s="195">
        <f>'Cél.por tricoma'!FI261</f>
        <v>1</v>
      </c>
      <c r="BJ680" s="107">
        <f t="shared" si="556"/>
        <v>2</v>
      </c>
      <c r="BK680" s="108">
        <f t="shared" si="537"/>
        <v>979.03868483289773</v>
      </c>
      <c r="BL680" s="109">
        <f t="shared" si="538"/>
        <v>1958.0773696657955</v>
      </c>
      <c r="BM680" s="112">
        <f t="shared" si="539"/>
        <v>14.093333333333334</v>
      </c>
      <c r="BN680" s="111">
        <f t="shared" si="540"/>
        <v>138.93642641904887</v>
      </c>
      <c r="BO680" s="88"/>
      <c r="BP680" s="1016" t="s">
        <v>107</v>
      </c>
      <c r="BQ680" s="1009"/>
      <c r="BR680" s="1010"/>
      <c r="BS680" s="112">
        <v>3</v>
      </c>
      <c r="BT680" s="195">
        <f>'Cél.por tricoma'!FI307</f>
        <v>1</v>
      </c>
      <c r="BU680" s="107">
        <f t="shared" si="541"/>
        <v>3</v>
      </c>
      <c r="BV680" s="108">
        <f t="shared" si="542"/>
        <v>1631.731141388163</v>
      </c>
      <c r="BW680" s="109">
        <f t="shared" si="543"/>
        <v>4895.1934241644885</v>
      </c>
      <c r="BX680" s="112">
        <f t="shared" si="544"/>
        <v>14.780821917808218</v>
      </c>
      <c r="BY680" s="111">
        <f t="shared" si="545"/>
        <v>331.18546799259286</v>
      </c>
      <c r="BZ680" s="1018"/>
      <c r="CA680" s="88"/>
      <c r="CB680" s="88"/>
      <c r="CC680" s="89"/>
      <c r="CD680" s="89"/>
      <c r="CE680" s="89"/>
      <c r="CF680" s="89"/>
      <c r="CG680" s="89"/>
      <c r="CH680" s="89"/>
      <c r="CI680" s="89"/>
      <c r="CJ680" s="89"/>
      <c r="CK680" s="89"/>
      <c r="CL680" s="89"/>
      <c r="CM680" s="89"/>
      <c r="CN680" s="89"/>
      <c r="CO680" s="89"/>
      <c r="CP680" s="89"/>
      <c r="CQ680" s="89"/>
      <c r="CR680" s="89"/>
      <c r="CS680" s="89"/>
      <c r="CT680" s="89"/>
    </row>
    <row r="681" spans="1:98" ht="15.75" customHeight="1">
      <c r="A681" s="1018"/>
      <c r="B681" s="1034" t="s">
        <v>108</v>
      </c>
      <c r="C681" s="1032"/>
      <c r="D681" s="1033"/>
      <c r="E681" s="736">
        <v>1</v>
      </c>
      <c r="F681" s="780">
        <f>'Cél.por tricoma'!FI32</f>
        <v>1</v>
      </c>
      <c r="G681" s="730">
        <f t="shared" si="546"/>
        <v>1</v>
      </c>
      <c r="H681" s="731">
        <f t="shared" si="513"/>
        <v>979.03868483289773</v>
      </c>
      <c r="I681" s="732">
        <f t="shared" si="514"/>
        <v>979.03868483289773</v>
      </c>
      <c r="J681" s="733">
        <f t="shared" si="515"/>
        <v>16.630769230769232</v>
      </c>
      <c r="K681" s="734">
        <f t="shared" si="516"/>
        <v>58.869116109286168</v>
      </c>
      <c r="L681" s="86"/>
      <c r="M681" s="1016" t="s">
        <v>108</v>
      </c>
      <c r="N681" s="1009"/>
      <c r="O681" s="1010"/>
      <c r="P681" s="112">
        <v>6</v>
      </c>
      <c r="Q681" s="195">
        <f>'Cél.por tricoma'!FI78</f>
        <v>1</v>
      </c>
      <c r="R681" s="107">
        <f t="shared" si="555"/>
        <v>6</v>
      </c>
      <c r="S681" s="108">
        <f t="shared" si="518"/>
        <v>1631.731141388163</v>
      </c>
      <c r="T681" s="109">
        <f t="shared" si="519"/>
        <v>9790.3868483289771</v>
      </c>
      <c r="U681" s="110">
        <f t="shared" si="520"/>
        <v>11.727272727272727</v>
      </c>
      <c r="V681" s="111">
        <f t="shared" si="521"/>
        <v>834.83918861719962</v>
      </c>
      <c r="W681" s="88"/>
      <c r="X681" s="1016" t="s">
        <v>108</v>
      </c>
      <c r="Y681" s="1009"/>
      <c r="Z681" s="1010"/>
      <c r="AA681" s="112">
        <v>31</v>
      </c>
      <c r="AB681" s="195">
        <f>'Cél.por tricoma'!FI124</f>
        <v>1</v>
      </c>
      <c r="AC681" s="107">
        <f t="shared" si="552"/>
        <v>31</v>
      </c>
      <c r="AD681" s="108">
        <f t="shared" si="523"/>
        <v>1631.731141388163</v>
      </c>
      <c r="AE681" s="109">
        <f t="shared" si="524"/>
        <v>50583.665383033054</v>
      </c>
      <c r="AF681" s="110">
        <f t="shared" si="525"/>
        <v>10.690721649484535</v>
      </c>
      <c r="AG681" s="111">
        <f t="shared" si="526"/>
        <v>4731.5482566578657</v>
      </c>
      <c r="AH681" s="88"/>
      <c r="AI681" s="1016" t="s">
        <v>108</v>
      </c>
      <c r="AJ681" s="1009"/>
      <c r="AK681" s="1010"/>
      <c r="AL681" s="112">
        <v>3</v>
      </c>
      <c r="AM681" s="195">
        <f>'Cél.por tricoma'!FI170</f>
        <v>1</v>
      </c>
      <c r="AN681" s="107">
        <f t="shared" si="553"/>
        <v>3</v>
      </c>
      <c r="AO681" s="108">
        <f t="shared" si="528"/>
        <v>1631.731141388163</v>
      </c>
      <c r="AP681" s="109">
        <f t="shared" si="529"/>
        <v>4895.1934241644885</v>
      </c>
      <c r="AQ681" s="112">
        <f t="shared" si="530"/>
        <v>12.9</v>
      </c>
      <c r="AR681" s="111">
        <f t="shared" si="531"/>
        <v>379.47235846236345</v>
      </c>
      <c r="AS681" s="88"/>
      <c r="AT681" s="1016" t="s">
        <v>108</v>
      </c>
      <c r="AU681" s="1009"/>
      <c r="AV681" s="1010"/>
      <c r="AW681" s="112">
        <v>0</v>
      </c>
      <c r="AX681" s="195">
        <f>'Cél.por tricoma'!FI216</f>
        <v>1</v>
      </c>
      <c r="AY681" s="107">
        <f t="shared" si="554"/>
        <v>0</v>
      </c>
      <c r="AZ681" s="108">
        <f t="shared" si="533"/>
        <v>1223.7983560411221</v>
      </c>
      <c r="BA681" s="109">
        <f t="shared" si="534"/>
        <v>0</v>
      </c>
      <c r="BB681" s="112">
        <f t="shared" si="535"/>
        <v>13.75</v>
      </c>
      <c r="BC681" s="111">
        <f t="shared" si="536"/>
        <v>0</v>
      </c>
      <c r="BD681" s="88"/>
      <c r="BE681" s="1016" t="s">
        <v>108</v>
      </c>
      <c r="BF681" s="1009"/>
      <c r="BG681" s="1010"/>
      <c r="BH681" s="112">
        <v>3</v>
      </c>
      <c r="BI681" s="195">
        <f>'Cél.por tricoma'!FI262</f>
        <v>1</v>
      </c>
      <c r="BJ681" s="107">
        <f t="shared" si="556"/>
        <v>3</v>
      </c>
      <c r="BK681" s="108">
        <f t="shared" si="537"/>
        <v>979.03868483289773</v>
      </c>
      <c r="BL681" s="109">
        <f t="shared" si="538"/>
        <v>2937.1160544986933</v>
      </c>
      <c r="BM681" s="112">
        <f t="shared" si="539"/>
        <v>14.093333333333334</v>
      </c>
      <c r="BN681" s="111">
        <f t="shared" si="540"/>
        <v>208.40463962857331</v>
      </c>
      <c r="BO681" s="88"/>
      <c r="BP681" s="1016" t="s">
        <v>108</v>
      </c>
      <c r="BQ681" s="1009"/>
      <c r="BR681" s="1010"/>
      <c r="BS681" s="112"/>
      <c r="BT681" s="195">
        <f>'Cél.por tricoma'!FI308</f>
        <v>1</v>
      </c>
      <c r="BU681" s="107">
        <f t="shared" si="541"/>
        <v>0</v>
      </c>
      <c r="BV681" s="108">
        <f t="shared" si="542"/>
        <v>1631.731141388163</v>
      </c>
      <c r="BW681" s="109">
        <f t="shared" si="543"/>
        <v>0</v>
      </c>
      <c r="BX681" s="112">
        <f t="shared" si="544"/>
        <v>14.780821917808218</v>
      </c>
      <c r="BY681" s="111">
        <f t="shared" si="545"/>
        <v>0</v>
      </c>
      <c r="BZ681" s="1018"/>
      <c r="CA681" s="88"/>
      <c r="CB681" s="88"/>
      <c r="CC681" s="89"/>
      <c r="CD681" s="89"/>
      <c r="CE681" s="89"/>
      <c r="CF681" s="89"/>
      <c r="CG681" s="89"/>
      <c r="CH681" s="89"/>
      <c r="CI681" s="89"/>
      <c r="CJ681" s="89"/>
      <c r="CK681" s="89"/>
      <c r="CL681" s="89"/>
      <c r="CM681" s="89"/>
      <c r="CN681" s="89"/>
      <c r="CO681" s="89"/>
      <c r="CP681" s="89"/>
      <c r="CQ681" s="89"/>
      <c r="CR681" s="89"/>
      <c r="CS681" s="89"/>
      <c r="CT681" s="89"/>
    </row>
    <row r="682" spans="1:98" ht="15.75" customHeight="1">
      <c r="A682" s="1018"/>
      <c r="B682" s="1034" t="s">
        <v>203</v>
      </c>
      <c r="C682" s="1032"/>
      <c r="D682" s="1033"/>
      <c r="E682" s="736">
        <v>6</v>
      </c>
      <c r="F682" s="780">
        <f>'Cél.por tricoma'!FI33</f>
        <v>20.5</v>
      </c>
      <c r="G682" s="730">
        <f t="shared" si="546"/>
        <v>123</v>
      </c>
      <c r="H682" s="731">
        <f t="shared" si="513"/>
        <v>979.03868483289773</v>
      </c>
      <c r="I682" s="732">
        <f t="shared" si="514"/>
        <v>120421.75823444642</v>
      </c>
      <c r="J682" s="733">
        <f t="shared" si="515"/>
        <v>16.630769230769232</v>
      </c>
      <c r="K682" s="734">
        <f t="shared" si="516"/>
        <v>7240.9012814421985</v>
      </c>
      <c r="L682" s="86"/>
      <c r="M682" s="1016" t="s">
        <v>203</v>
      </c>
      <c r="N682" s="1009"/>
      <c r="O682" s="1010"/>
      <c r="P682" s="112">
        <v>26</v>
      </c>
      <c r="Q682" s="225">
        <f>'Cél.por tricoma'!M390</f>
        <v>13</v>
      </c>
      <c r="R682" s="107">
        <f t="shared" si="555"/>
        <v>338</v>
      </c>
      <c r="S682" s="108">
        <f t="shared" si="518"/>
        <v>1631.731141388163</v>
      </c>
      <c r="T682" s="109">
        <f t="shared" si="519"/>
        <v>551525.12578919914</v>
      </c>
      <c r="U682" s="110">
        <f t="shared" si="520"/>
        <v>11.727272727272727</v>
      </c>
      <c r="V682" s="111">
        <f t="shared" si="521"/>
        <v>47029.274292102258</v>
      </c>
      <c r="W682" s="88"/>
      <c r="X682" s="1016" t="s">
        <v>203</v>
      </c>
      <c r="Y682" s="1009"/>
      <c r="Z682" s="1010"/>
      <c r="AA682" s="112">
        <v>104</v>
      </c>
      <c r="AB682" s="225">
        <f>'Cél.por tricoma'!M390</f>
        <v>13</v>
      </c>
      <c r="AC682" s="107">
        <f t="shared" si="552"/>
        <v>1352</v>
      </c>
      <c r="AD682" s="108">
        <f t="shared" si="523"/>
        <v>1631.731141388163</v>
      </c>
      <c r="AE682" s="109">
        <f t="shared" si="524"/>
        <v>2206100.5031567966</v>
      </c>
      <c r="AF682" s="110">
        <f t="shared" si="525"/>
        <v>10.690721649484535</v>
      </c>
      <c r="AG682" s="111">
        <f t="shared" si="526"/>
        <v>206356.55622585272</v>
      </c>
      <c r="AH682" s="88"/>
      <c r="AI682" s="1016" t="s">
        <v>203</v>
      </c>
      <c r="AJ682" s="1009"/>
      <c r="AK682" s="1010"/>
      <c r="AL682" s="112">
        <v>38</v>
      </c>
      <c r="AM682" s="195">
        <f>'Cél.por tricoma'!FI171</f>
        <v>22</v>
      </c>
      <c r="AN682" s="107">
        <f t="shared" si="553"/>
        <v>836</v>
      </c>
      <c r="AO682" s="108">
        <f t="shared" si="528"/>
        <v>1631.731141388163</v>
      </c>
      <c r="AP682" s="109">
        <f t="shared" si="529"/>
        <v>1364127.2342005044</v>
      </c>
      <c r="AQ682" s="112">
        <f t="shared" si="530"/>
        <v>12.9</v>
      </c>
      <c r="AR682" s="111">
        <f t="shared" si="531"/>
        <v>105746.2972248453</v>
      </c>
      <c r="AS682" s="88"/>
      <c r="AT682" s="1016" t="s">
        <v>203</v>
      </c>
      <c r="AU682" s="1009"/>
      <c r="AV682" s="1010"/>
      <c r="AW682" s="112">
        <v>23</v>
      </c>
      <c r="AX682" s="225">
        <f>'Cél.por tricoma'!W390</f>
        <v>10.083333333333334</v>
      </c>
      <c r="AY682" s="107">
        <f t="shared" si="554"/>
        <v>231.91666666666669</v>
      </c>
      <c r="AZ682" s="108">
        <f t="shared" si="533"/>
        <v>1223.7983560411221</v>
      </c>
      <c r="BA682" s="109">
        <f t="shared" si="534"/>
        <v>283819.2354052036</v>
      </c>
      <c r="BB682" s="112">
        <f t="shared" si="535"/>
        <v>13.75</v>
      </c>
      <c r="BC682" s="111">
        <f t="shared" si="536"/>
        <v>20641.398938560262</v>
      </c>
      <c r="BD682" s="88"/>
      <c r="BE682" s="1016" t="s">
        <v>203</v>
      </c>
      <c r="BF682" s="1009"/>
      <c r="BG682" s="1010"/>
      <c r="BH682" s="112">
        <v>4</v>
      </c>
      <c r="BI682" s="195">
        <f>'Cél.por tricoma'!FI263</f>
        <v>10.5</v>
      </c>
      <c r="BJ682" s="107">
        <f t="shared" si="556"/>
        <v>42</v>
      </c>
      <c r="BK682" s="108">
        <f t="shared" si="537"/>
        <v>979.03868483289773</v>
      </c>
      <c r="BL682" s="109">
        <f t="shared" si="538"/>
        <v>41119.624762981708</v>
      </c>
      <c r="BM682" s="112">
        <f t="shared" si="539"/>
        <v>14.093333333333334</v>
      </c>
      <c r="BN682" s="111">
        <f t="shared" si="540"/>
        <v>2917.6649548000264</v>
      </c>
      <c r="BO682" s="88"/>
      <c r="BP682" s="1016" t="s">
        <v>203</v>
      </c>
      <c r="BQ682" s="1009"/>
      <c r="BR682" s="1010"/>
      <c r="BS682" s="112">
        <v>13</v>
      </c>
      <c r="BT682" s="225">
        <f>'Cél.por tricoma'!W390</f>
        <v>10.083333333333334</v>
      </c>
      <c r="BU682" s="107">
        <f t="shared" si="541"/>
        <v>131.08333333333334</v>
      </c>
      <c r="BV682" s="108">
        <f t="shared" si="542"/>
        <v>1631.731141388163</v>
      </c>
      <c r="BW682" s="109">
        <f t="shared" si="543"/>
        <v>213892.75711696505</v>
      </c>
      <c r="BX682" s="112">
        <f t="shared" si="544"/>
        <v>14.780821917808218</v>
      </c>
      <c r="BY682" s="111">
        <f t="shared" si="545"/>
        <v>14470.965032009684</v>
      </c>
      <c r="BZ682" s="1018"/>
      <c r="CA682" s="88"/>
      <c r="CB682" s="88"/>
      <c r="CC682" s="89"/>
      <c r="CD682" s="89"/>
      <c r="CE682" s="89"/>
      <c r="CF682" s="89"/>
      <c r="CG682" s="89"/>
      <c r="CH682" s="89"/>
      <c r="CI682" s="89"/>
      <c r="CJ682" s="89"/>
      <c r="CK682" s="89"/>
      <c r="CL682" s="89"/>
      <c r="CM682" s="89"/>
      <c r="CN682" s="89"/>
      <c r="CO682" s="89"/>
      <c r="CP682" s="89"/>
      <c r="CQ682" s="89"/>
      <c r="CR682" s="89"/>
      <c r="CS682" s="89"/>
      <c r="CT682" s="89"/>
    </row>
    <row r="683" spans="1:98" ht="15.75" customHeight="1">
      <c r="A683" s="1018"/>
      <c r="B683" s="1034" t="s">
        <v>204</v>
      </c>
      <c r="C683" s="1032"/>
      <c r="D683" s="1033"/>
      <c r="E683" s="736">
        <v>88</v>
      </c>
      <c r="F683" s="780">
        <f>'Cél.por tricoma'!FI34</f>
        <v>67.333333333333329</v>
      </c>
      <c r="G683" s="730">
        <f t="shared" si="546"/>
        <v>5925.333333333333</v>
      </c>
      <c r="H683" s="731">
        <f t="shared" si="513"/>
        <v>979.03868483289773</v>
      </c>
      <c r="I683" s="732">
        <f t="shared" si="514"/>
        <v>5801130.5538631966</v>
      </c>
      <c r="J683" s="733">
        <f t="shared" si="515"/>
        <v>16.630769230769232</v>
      </c>
      <c r="K683" s="734">
        <f t="shared" si="516"/>
        <v>348819.13598622364</v>
      </c>
      <c r="L683" s="86"/>
      <c r="M683" s="1016" t="s">
        <v>204</v>
      </c>
      <c r="N683" s="1009"/>
      <c r="O683" s="1010"/>
      <c r="P683" s="112">
        <v>128</v>
      </c>
      <c r="Q683" s="195">
        <f>'Cél.por tricoma'!FI80</f>
        <v>58.133333333333333</v>
      </c>
      <c r="R683" s="107">
        <f t="shared" si="555"/>
        <v>7441.0666666666666</v>
      </c>
      <c r="S683" s="108">
        <f t="shared" si="518"/>
        <v>1631.731141388163</v>
      </c>
      <c r="T683" s="109">
        <f t="shared" si="519"/>
        <v>12141820.205145413</v>
      </c>
      <c r="U683" s="110">
        <f t="shared" si="520"/>
        <v>11.727272727272727</v>
      </c>
      <c r="V683" s="111">
        <f t="shared" si="521"/>
        <v>1035349.0097410817</v>
      </c>
      <c r="W683" s="88"/>
      <c r="X683" s="1016" t="s">
        <v>204</v>
      </c>
      <c r="Y683" s="1009"/>
      <c r="Z683" s="1010"/>
      <c r="AA683" s="112">
        <v>77</v>
      </c>
      <c r="AB683" s="195">
        <f>'Cél.por tricoma'!FI126</f>
        <v>65.599999999999994</v>
      </c>
      <c r="AC683" s="107">
        <f t="shared" si="552"/>
        <v>5051.2</v>
      </c>
      <c r="AD683" s="108">
        <f t="shared" si="523"/>
        <v>1631.731141388163</v>
      </c>
      <c r="AE683" s="109">
        <f t="shared" si="524"/>
        <v>8242200.3413798884</v>
      </c>
      <c r="AF683" s="110">
        <f t="shared" si="525"/>
        <v>10.690721649484535</v>
      </c>
      <c r="AG683" s="111">
        <f t="shared" si="526"/>
        <v>770967.63077516796</v>
      </c>
      <c r="AH683" s="88"/>
      <c r="AI683" s="1016" t="s">
        <v>204</v>
      </c>
      <c r="AJ683" s="1009"/>
      <c r="AK683" s="1010"/>
      <c r="AL683" s="112">
        <v>137</v>
      </c>
      <c r="AM683" s="195">
        <f>'Cél.por tricoma'!FI172</f>
        <v>63.466666666666669</v>
      </c>
      <c r="AN683" s="107">
        <f t="shared" si="553"/>
        <v>8694.9333333333343</v>
      </c>
      <c r="AO683" s="108">
        <f t="shared" si="528"/>
        <v>1631.731141388163</v>
      </c>
      <c r="AP683" s="109">
        <f t="shared" si="529"/>
        <v>14187793.492293986</v>
      </c>
      <c r="AQ683" s="112">
        <f t="shared" si="530"/>
        <v>12.9</v>
      </c>
      <c r="AR683" s="111">
        <f t="shared" si="531"/>
        <v>1099828.9528910066</v>
      </c>
      <c r="AS683" s="88"/>
      <c r="AT683" s="1016" t="s">
        <v>204</v>
      </c>
      <c r="AU683" s="1009"/>
      <c r="AV683" s="1010"/>
      <c r="AW683" s="112">
        <v>29</v>
      </c>
      <c r="AX683" s="195">
        <f>'Cél.por tricoma'!FI218</f>
        <v>58.3</v>
      </c>
      <c r="AY683" s="107">
        <f t="shared" si="554"/>
        <v>1690.6999999999998</v>
      </c>
      <c r="AZ683" s="108">
        <f t="shared" si="533"/>
        <v>1223.7983560411221</v>
      </c>
      <c r="BA683" s="109">
        <f t="shared" si="534"/>
        <v>2069075.880558725</v>
      </c>
      <c r="BB683" s="112">
        <f t="shared" si="535"/>
        <v>13.75</v>
      </c>
      <c r="BC683" s="111">
        <f t="shared" si="536"/>
        <v>150478.24585881637</v>
      </c>
      <c r="BD683" s="88"/>
      <c r="BE683" s="1016" t="s">
        <v>204</v>
      </c>
      <c r="BF683" s="1009"/>
      <c r="BG683" s="1010"/>
      <c r="BH683" s="112">
        <v>28</v>
      </c>
      <c r="BI683" s="195">
        <f>'Cél.por tricoma'!FI264</f>
        <v>46.766666666666666</v>
      </c>
      <c r="BJ683" s="107">
        <f t="shared" si="556"/>
        <v>1309.4666666666667</v>
      </c>
      <c r="BK683" s="108">
        <f t="shared" si="537"/>
        <v>979.03868483289773</v>
      </c>
      <c r="BL683" s="109">
        <f t="shared" si="538"/>
        <v>1282018.5231658518</v>
      </c>
      <c r="BM683" s="112">
        <f t="shared" si="539"/>
        <v>14.093333333333334</v>
      </c>
      <c r="BN683" s="111">
        <f t="shared" si="540"/>
        <v>90966.309590765261</v>
      </c>
      <c r="BO683" s="88"/>
      <c r="BP683" s="1016" t="s">
        <v>204</v>
      </c>
      <c r="BQ683" s="1009"/>
      <c r="BR683" s="1010"/>
      <c r="BS683" s="112">
        <v>22</v>
      </c>
      <c r="BT683" s="195">
        <f>'Cél.por tricoma'!FI310</f>
        <v>56.166666666666664</v>
      </c>
      <c r="BU683" s="107">
        <f t="shared" si="541"/>
        <v>1235.6666666666665</v>
      </c>
      <c r="BV683" s="108">
        <f t="shared" si="542"/>
        <v>1631.731141388163</v>
      </c>
      <c r="BW683" s="109">
        <f t="shared" si="543"/>
        <v>2016275.7803753065</v>
      </c>
      <c r="BX683" s="112">
        <f t="shared" si="544"/>
        <v>14.780821917808218</v>
      </c>
      <c r="BY683" s="111">
        <f t="shared" si="545"/>
        <v>136411.61442761574</v>
      </c>
      <c r="BZ683" s="1018"/>
      <c r="CA683" s="88"/>
      <c r="CB683" s="88"/>
      <c r="CC683" s="89"/>
      <c r="CD683" s="89"/>
      <c r="CE683" s="89"/>
      <c r="CF683" s="89"/>
      <c r="CG683" s="89"/>
      <c r="CH683" s="89"/>
      <c r="CI683" s="89"/>
      <c r="CJ683" s="89"/>
      <c r="CK683" s="89"/>
      <c r="CL683" s="89"/>
      <c r="CM683" s="89"/>
      <c r="CN683" s="89"/>
      <c r="CO683" s="89"/>
      <c r="CP683" s="89"/>
      <c r="CQ683" s="89"/>
      <c r="CR683" s="89"/>
      <c r="CS683" s="89"/>
      <c r="CT683" s="89"/>
    </row>
    <row r="684" spans="1:98" ht="15.75" customHeight="1">
      <c r="A684" s="1018"/>
      <c r="B684" s="1034" t="s">
        <v>262</v>
      </c>
      <c r="C684" s="1032"/>
      <c r="D684" s="1033"/>
      <c r="E684" s="736">
        <v>31</v>
      </c>
      <c r="F684" s="780">
        <f>'Cél.por tricoma'!FI35</f>
        <v>13.766666666666667</v>
      </c>
      <c r="G684" s="730">
        <f t="shared" si="546"/>
        <v>426.76666666666671</v>
      </c>
      <c r="H684" s="731">
        <f t="shared" si="513"/>
        <v>979.03868483289773</v>
      </c>
      <c r="I684" s="732">
        <f t="shared" si="514"/>
        <v>417821.07606385305</v>
      </c>
      <c r="J684" s="733">
        <f t="shared" si="515"/>
        <v>16.630769230769232</v>
      </c>
      <c r="K684" s="734">
        <f t="shared" si="516"/>
        <v>25123.376451573029</v>
      </c>
      <c r="L684" s="86"/>
      <c r="M684" s="1016" t="s">
        <v>262</v>
      </c>
      <c r="N684" s="1009"/>
      <c r="O684" s="1010"/>
      <c r="P684" s="112">
        <v>75</v>
      </c>
      <c r="Q684" s="195">
        <f>'Cél.por tricoma'!FI81</f>
        <v>15.7</v>
      </c>
      <c r="R684" s="107">
        <f t="shared" si="555"/>
        <v>1177.5</v>
      </c>
      <c r="S684" s="108">
        <f t="shared" si="518"/>
        <v>1631.731141388163</v>
      </c>
      <c r="T684" s="109">
        <f t="shared" si="519"/>
        <v>1921363.4189845619</v>
      </c>
      <c r="U684" s="110">
        <f t="shared" si="520"/>
        <v>11.727272727272727</v>
      </c>
      <c r="V684" s="111">
        <f t="shared" si="521"/>
        <v>163837.19076612545</v>
      </c>
      <c r="W684" s="88"/>
      <c r="X684" s="1016" t="s">
        <v>262</v>
      </c>
      <c r="Y684" s="1009"/>
      <c r="Z684" s="1010"/>
      <c r="AA684" s="112">
        <v>2</v>
      </c>
      <c r="AB684" s="195">
        <f>'Cél.por tricoma'!FI127</f>
        <v>16.033333333333335</v>
      </c>
      <c r="AC684" s="107">
        <f t="shared" si="552"/>
        <v>32.06666666666667</v>
      </c>
      <c r="AD684" s="108">
        <f t="shared" si="523"/>
        <v>1631.731141388163</v>
      </c>
      <c r="AE684" s="109">
        <f t="shared" si="524"/>
        <v>52324.178600513762</v>
      </c>
      <c r="AF684" s="110">
        <f t="shared" si="525"/>
        <v>10.690721649484535</v>
      </c>
      <c r="AG684" s="111">
        <f t="shared" si="526"/>
        <v>4894.3542181772764</v>
      </c>
      <c r="AH684" s="88"/>
      <c r="AI684" s="1016" t="s">
        <v>262</v>
      </c>
      <c r="AJ684" s="1009"/>
      <c r="AK684" s="1010"/>
      <c r="AL684" s="112">
        <v>97</v>
      </c>
      <c r="AM684" s="195">
        <f>'Cél.por tricoma'!FI173</f>
        <v>17.733333333333334</v>
      </c>
      <c r="AN684" s="107">
        <f t="shared" si="553"/>
        <v>1720.1333333333334</v>
      </c>
      <c r="AO684" s="108">
        <f t="shared" si="528"/>
        <v>1631.731141388163</v>
      </c>
      <c r="AP684" s="109">
        <f t="shared" si="529"/>
        <v>2806795.1273398255</v>
      </c>
      <c r="AQ684" s="112">
        <f t="shared" si="530"/>
        <v>12.9</v>
      </c>
      <c r="AR684" s="111">
        <f t="shared" si="531"/>
        <v>217581.01762324228</v>
      </c>
      <c r="AS684" s="88"/>
      <c r="AT684" s="1016" t="s">
        <v>262</v>
      </c>
      <c r="AU684" s="1009"/>
      <c r="AV684" s="1010"/>
      <c r="AW684" s="112">
        <v>30</v>
      </c>
      <c r="AX684" s="195">
        <f>'Cél.por tricoma'!FI219</f>
        <v>12.133333333333333</v>
      </c>
      <c r="AY684" s="107">
        <f t="shared" si="554"/>
        <v>364</v>
      </c>
      <c r="AZ684" s="108">
        <f t="shared" si="533"/>
        <v>1223.7983560411221</v>
      </c>
      <c r="BA684" s="109">
        <f t="shared" si="534"/>
        <v>445462.60159896844</v>
      </c>
      <c r="BB684" s="112">
        <f t="shared" si="535"/>
        <v>13.75</v>
      </c>
      <c r="BC684" s="111">
        <f t="shared" si="536"/>
        <v>32397.280116288613</v>
      </c>
      <c r="BD684" s="88"/>
      <c r="BE684" s="1016" t="s">
        <v>262</v>
      </c>
      <c r="BF684" s="1009"/>
      <c r="BG684" s="1010"/>
      <c r="BH684" s="112">
        <v>33</v>
      </c>
      <c r="BI684" s="195">
        <f>'Cél.por tricoma'!FI265</f>
        <v>15.333333333333334</v>
      </c>
      <c r="BJ684" s="107">
        <f t="shared" si="556"/>
        <v>506</v>
      </c>
      <c r="BK684" s="108">
        <f t="shared" si="537"/>
        <v>979.03868483289773</v>
      </c>
      <c r="BL684" s="109">
        <f t="shared" si="538"/>
        <v>495393.57452544622</v>
      </c>
      <c r="BM684" s="112">
        <f t="shared" si="539"/>
        <v>14.093333333333334</v>
      </c>
      <c r="BN684" s="111">
        <f t="shared" si="540"/>
        <v>35150.915884019363</v>
      </c>
      <c r="BO684" s="88"/>
      <c r="BP684" s="1016" t="s">
        <v>262</v>
      </c>
      <c r="BQ684" s="1009"/>
      <c r="BR684" s="1010"/>
      <c r="BS684" s="112">
        <v>31</v>
      </c>
      <c r="BT684" s="195">
        <f>'Cél.por tricoma'!FI311</f>
        <v>11.033333333333333</v>
      </c>
      <c r="BU684" s="107">
        <f t="shared" si="541"/>
        <v>342.0333333333333</v>
      </c>
      <c r="BV684" s="108">
        <f t="shared" si="542"/>
        <v>1631.731141388163</v>
      </c>
      <c r="BW684" s="109">
        <f t="shared" si="543"/>
        <v>558106.44139279798</v>
      </c>
      <c r="BX684" s="112">
        <f t="shared" si="544"/>
        <v>14.780821917808218</v>
      </c>
      <c r="BY684" s="111">
        <f t="shared" si="545"/>
        <v>37758.823189688839</v>
      </c>
      <c r="BZ684" s="1018"/>
      <c r="CA684" s="88"/>
      <c r="CB684" s="88"/>
      <c r="CC684" s="89"/>
      <c r="CD684" s="89"/>
      <c r="CE684" s="89"/>
      <c r="CF684" s="89"/>
      <c r="CG684" s="89"/>
      <c r="CH684" s="89"/>
      <c r="CI684" s="89"/>
      <c r="CJ684" s="89"/>
      <c r="CK684" s="89"/>
      <c r="CL684" s="89"/>
      <c r="CM684" s="89"/>
      <c r="CN684" s="89"/>
      <c r="CO684" s="89"/>
      <c r="CP684" s="89"/>
      <c r="CQ684" s="89"/>
      <c r="CR684" s="89"/>
      <c r="CS684" s="89"/>
      <c r="CT684" s="89"/>
    </row>
    <row r="685" spans="1:98" ht="15.75" customHeight="1">
      <c r="A685" s="1018"/>
      <c r="B685" s="1034" t="s">
        <v>263</v>
      </c>
      <c r="C685" s="1032"/>
      <c r="D685" s="1033"/>
      <c r="E685" s="736">
        <v>0</v>
      </c>
      <c r="F685" s="780">
        <f>'Cél.por tricoma'!FI36</f>
        <v>2.3846153846153846</v>
      </c>
      <c r="G685" s="730">
        <f t="shared" si="546"/>
        <v>0</v>
      </c>
      <c r="H685" s="731">
        <f t="shared" si="513"/>
        <v>979.03868483289773</v>
      </c>
      <c r="I685" s="732">
        <f t="shared" si="514"/>
        <v>0</v>
      </c>
      <c r="J685" s="733">
        <f t="shared" si="515"/>
        <v>16.630769230769232</v>
      </c>
      <c r="K685" s="734">
        <f t="shared" si="516"/>
        <v>0</v>
      </c>
      <c r="L685" s="86"/>
      <c r="M685" s="1016" t="s">
        <v>263</v>
      </c>
      <c r="N685" s="1009"/>
      <c r="O685" s="1010"/>
      <c r="P685" s="112">
        <v>2</v>
      </c>
      <c r="Q685" s="195">
        <f>'Cél.por tricoma'!FI82</f>
        <v>3.2941176470588234</v>
      </c>
      <c r="R685" s="107">
        <f t="shared" si="555"/>
        <v>6.5882352941176467</v>
      </c>
      <c r="S685" s="108">
        <f t="shared" si="518"/>
        <v>1631.731141388163</v>
      </c>
      <c r="T685" s="109">
        <f t="shared" si="519"/>
        <v>10750.228696204367</v>
      </c>
      <c r="U685" s="110">
        <f t="shared" si="520"/>
        <v>11.727272727272727</v>
      </c>
      <c r="V685" s="111">
        <f t="shared" si="521"/>
        <v>916.68616789339569</v>
      </c>
      <c r="W685" s="88"/>
      <c r="X685" s="1016" t="s">
        <v>263</v>
      </c>
      <c r="Y685" s="1009"/>
      <c r="Z685" s="1010"/>
      <c r="AA685" s="112">
        <v>4</v>
      </c>
      <c r="AB685" s="195">
        <f>'Cél.por tricoma'!FI128</f>
        <v>2.7777777777777777</v>
      </c>
      <c r="AC685" s="107">
        <f t="shared" si="552"/>
        <v>11.111111111111111</v>
      </c>
      <c r="AD685" s="108">
        <f t="shared" si="523"/>
        <v>1631.731141388163</v>
      </c>
      <c r="AE685" s="109">
        <f t="shared" si="524"/>
        <v>18130.346015424031</v>
      </c>
      <c r="AF685" s="110">
        <f t="shared" si="525"/>
        <v>10.690721649484535</v>
      </c>
      <c r="AG685" s="111">
        <f t="shared" si="526"/>
        <v>1695.8954324938584</v>
      </c>
      <c r="AH685" s="88"/>
      <c r="AI685" s="1016" t="s">
        <v>263</v>
      </c>
      <c r="AJ685" s="1009"/>
      <c r="AK685" s="1010"/>
      <c r="AL685" s="112">
        <v>1</v>
      </c>
      <c r="AM685" s="195">
        <f>'Cél.por tricoma'!FI174</f>
        <v>2.3043478260869565</v>
      </c>
      <c r="AN685" s="107">
        <f t="shared" si="553"/>
        <v>2.3043478260869565</v>
      </c>
      <c r="AO685" s="108">
        <f t="shared" si="528"/>
        <v>1631.731141388163</v>
      </c>
      <c r="AP685" s="109">
        <f t="shared" si="529"/>
        <v>3760.0761084162018</v>
      </c>
      <c r="AQ685" s="112">
        <f t="shared" si="530"/>
        <v>12.9</v>
      </c>
      <c r="AR685" s="111">
        <f t="shared" si="531"/>
        <v>291.47876809427919</v>
      </c>
      <c r="AS685" s="88"/>
      <c r="AT685" s="1016" t="s">
        <v>263</v>
      </c>
      <c r="AU685" s="1009"/>
      <c r="AV685" s="1010"/>
      <c r="AW685" s="112">
        <v>0</v>
      </c>
      <c r="AX685" s="195">
        <f>'Cél.por tricoma'!FI220</f>
        <v>3.1428571428571428</v>
      </c>
      <c r="AY685" s="107">
        <f t="shared" si="554"/>
        <v>0</v>
      </c>
      <c r="AZ685" s="108">
        <f t="shared" si="533"/>
        <v>1223.7983560411221</v>
      </c>
      <c r="BA685" s="109">
        <f t="shared" si="534"/>
        <v>0</v>
      </c>
      <c r="BB685" s="112">
        <f t="shared" si="535"/>
        <v>13.75</v>
      </c>
      <c r="BC685" s="111">
        <f t="shared" si="536"/>
        <v>0</v>
      </c>
      <c r="BD685" s="88"/>
      <c r="BE685" s="1016" t="s">
        <v>263</v>
      </c>
      <c r="BF685" s="1009"/>
      <c r="BG685" s="1010"/>
      <c r="BH685" s="112">
        <v>0</v>
      </c>
      <c r="BI685" s="195">
        <f>'Cél.por tricoma'!FI266</f>
        <v>1.8333333333333333</v>
      </c>
      <c r="BJ685" s="107">
        <f t="shared" si="556"/>
        <v>0</v>
      </c>
      <c r="BK685" s="108">
        <f t="shared" si="537"/>
        <v>979.03868483289773</v>
      </c>
      <c r="BL685" s="109">
        <f t="shared" si="538"/>
        <v>0</v>
      </c>
      <c r="BM685" s="112">
        <f t="shared" si="539"/>
        <v>14.093333333333334</v>
      </c>
      <c r="BN685" s="111">
        <f t="shared" si="540"/>
        <v>0</v>
      </c>
      <c r="BO685" s="88"/>
      <c r="BP685" s="1016" t="s">
        <v>263</v>
      </c>
      <c r="BQ685" s="1009"/>
      <c r="BR685" s="1010"/>
      <c r="BS685" s="112"/>
      <c r="BT685" s="195">
        <f>'Cél.por tricoma'!FI312</f>
        <v>2.1739130434782608</v>
      </c>
      <c r="BU685" s="107">
        <f t="shared" si="541"/>
        <v>0</v>
      </c>
      <c r="BV685" s="108">
        <f t="shared" si="542"/>
        <v>1631.731141388163</v>
      </c>
      <c r="BW685" s="109">
        <f t="shared" si="543"/>
        <v>0</v>
      </c>
      <c r="BX685" s="112">
        <f t="shared" si="544"/>
        <v>14.780821917808218</v>
      </c>
      <c r="BY685" s="111">
        <f t="shared" si="545"/>
        <v>0</v>
      </c>
      <c r="BZ685" s="1018"/>
      <c r="CA685" s="88"/>
      <c r="CB685" s="88"/>
      <c r="CC685" s="89"/>
      <c r="CD685" s="89"/>
      <c r="CE685" s="89"/>
      <c r="CF685" s="89"/>
      <c r="CG685" s="89"/>
      <c r="CH685" s="89"/>
      <c r="CI685" s="89"/>
      <c r="CJ685" s="89"/>
      <c r="CK685" s="89"/>
      <c r="CL685" s="89"/>
      <c r="CM685" s="89"/>
      <c r="CN685" s="89"/>
      <c r="CO685" s="89"/>
      <c r="CP685" s="89"/>
      <c r="CQ685" s="89"/>
      <c r="CR685" s="89"/>
      <c r="CS685" s="89"/>
      <c r="CT685" s="89"/>
    </row>
    <row r="686" spans="1:98" ht="15.75" customHeight="1">
      <c r="A686" s="1018"/>
      <c r="B686" s="1031" t="s">
        <v>122</v>
      </c>
      <c r="C686" s="1032"/>
      <c r="D686" s="1033"/>
      <c r="E686" s="736">
        <v>2</v>
      </c>
      <c r="F686" s="780">
        <f>'Cél.por tricoma'!FI37</f>
        <v>1</v>
      </c>
      <c r="G686" s="730">
        <f t="shared" si="546"/>
        <v>2</v>
      </c>
      <c r="H686" s="731">
        <f t="shared" si="513"/>
        <v>979.03868483289773</v>
      </c>
      <c r="I686" s="732">
        <f t="shared" si="514"/>
        <v>1958.0773696657955</v>
      </c>
      <c r="J686" s="733">
        <f t="shared" si="515"/>
        <v>16.630769230769232</v>
      </c>
      <c r="K686" s="734">
        <f t="shared" si="516"/>
        <v>117.73823221857234</v>
      </c>
      <c r="L686" s="86"/>
      <c r="M686" s="1015" t="s">
        <v>122</v>
      </c>
      <c r="N686" s="1009"/>
      <c r="O686" s="1010"/>
      <c r="P686" s="112">
        <v>6</v>
      </c>
      <c r="Q686" s="195">
        <f>'Cél.por tricoma'!FI83</f>
        <v>1</v>
      </c>
      <c r="R686" s="107">
        <f t="shared" si="555"/>
        <v>6</v>
      </c>
      <c r="S686" s="108">
        <f t="shared" si="518"/>
        <v>1631.731141388163</v>
      </c>
      <c r="T686" s="109">
        <f t="shared" si="519"/>
        <v>9790.3868483289771</v>
      </c>
      <c r="U686" s="110">
        <f t="shared" si="520"/>
        <v>11.727272727272727</v>
      </c>
      <c r="V686" s="111">
        <f t="shared" si="521"/>
        <v>834.83918861719962</v>
      </c>
      <c r="W686" s="88"/>
      <c r="X686" s="1015" t="s">
        <v>122</v>
      </c>
      <c r="Y686" s="1009"/>
      <c r="Z686" s="1010"/>
      <c r="AA686" s="112">
        <v>4</v>
      </c>
      <c r="AB686" s="195">
        <f>'Cél.por tricoma'!FI129</f>
        <v>1</v>
      </c>
      <c r="AC686" s="107">
        <f t="shared" si="552"/>
        <v>4</v>
      </c>
      <c r="AD686" s="108">
        <f t="shared" si="523"/>
        <v>1631.731141388163</v>
      </c>
      <c r="AE686" s="109">
        <f t="shared" si="524"/>
        <v>6526.924565552652</v>
      </c>
      <c r="AF686" s="110">
        <f t="shared" si="525"/>
        <v>10.690721649484535</v>
      </c>
      <c r="AG686" s="111">
        <f t="shared" si="526"/>
        <v>610.52235569778907</v>
      </c>
      <c r="AH686" s="88"/>
      <c r="AI686" s="1015" t="s">
        <v>122</v>
      </c>
      <c r="AJ686" s="1009"/>
      <c r="AK686" s="1010"/>
      <c r="AL686" s="112">
        <v>7</v>
      </c>
      <c r="AM686" s="195">
        <f>'Cél.por tricoma'!FI175</f>
        <v>1</v>
      </c>
      <c r="AN686" s="107">
        <f t="shared" si="553"/>
        <v>7</v>
      </c>
      <c r="AO686" s="108">
        <f t="shared" si="528"/>
        <v>1631.731141388163</v>
      </c>
      <c r="AP686" s="109">
        <f t="shared" si="529"/>
        <v>11422.117989717141</v>
      </c>
      <c r="AQ686" s="112">
        <f t="shared" si="530"/>
        <v>12.9</v>
      </c>
      <c r="AR686" s="111">
        <f t="shared" si="531"/>
        <v>885.43550307884811</v>
      </c>
      <c r="AS686" s="88"/>
      <c r="AT686" s="1015" t="s">
        <v>122</v>
      </c>
      <c r="AU686" s="1009"/>
      <c r="AV686" s="1010"/>
      <c r="AW686" s="112">
        <v>5</v>
      </c>
      <c r="AX686" s="195">
        <f>'Cél.por tricoma'!FI221</f>
        <v>1</v>
      </c>
      <c r="AY686" s="107">
        <f t="shared" si="554"/>
        <v>5</v>
      </c>
      <c r="AZ686" s="108">
        <f t="shared" si="533"/>
        <v>1223.7983560411221</v>
      </c>
      <c r="BA686" s="109">
        <f t="shared" si="534"/>
        <v>6118.9917802056107</v>
      </c>
      <c r="BB686" s="112">
        <f t="shared" si="535"/>
        <v>13.75</v>
      </c>
      <c r="BC686" s="111">
        <f t="shared" si="536"/>
        <v>445.01758401495351</v>
      </c>
      <c r="BD686" s="88"/>
      <c r="BE686" s="1015" t="s">
        <v>122</v>
      </c>
      <c r="BF686" s="1009"/>
      <c r="BG686" s="1010"/>
      <c r="BH686" s="112">
        <v>3</v>
      </c>
      <c r="BI686" s="195">
        <f>'Cél.por tricoma'!FI267</f>
        <v>1</v>
      </c>
      <c r="BJ686" s="107">
        <f t="shared" si="556"/>
        <v>3</v>
      </c>
      <c r="BK686" s="108">
        <f t="shared" si="537"/>
        <v>979.03868483289773</v>
      </c>
      <c r="BL686" s="109">
        <f t="shared" si="538"/>
        <v>2937.1160544986933</v>
      </c>
      <c r="BM686" s="112">
        <f t="shared" si="539"/>
        <v>14.093333333333334</v>
      </c>
      <c r="BN686" s="111">
        <f t="shared" si="540"/>
        <v>208.40463962857331</v>
      </c>
      <c r="BO686" s="88"/>
      <c r="BP686" s="1015" t="s">
        <v>122</v>
      </c>
      <c r="BQ686" s="1009"/>
      <c r="BR686" s="1010"/>
      <c r="BS686" s="112">
        <v>1</v>
      </c>
      <c r="BT686" s="195">
        <f>'Cél.por tricoma'!FI313</f>
        <v>1</v>
      </c>
      <c r="BU686" s="107">
        <f t="shared" si="541"/>
        <v>1</v>
      </c>
      <c r="BV686" s="108">
        <f t="shared" si="542"/>
        <v>1631.731141388163</v>
      </c>
      <c r="BW686" s="109">
        <f t="shared" si="543"/>
        <v>1631.731141388163</v>
      </c>
      <c r="BX686" s="112">
        <f t="shared" si="544"/>
        <v>14.780821917808218</v>
      </c>
      <c r="BY686" s="111">
        <f t="shared" si="545"/>
        <v>110.39515599753096</v>
      </c>
      <c r="BZ686" s="1018"/>
      <c r="CA686" s="88"/>
      <c r="CB686" s="88"/>
      <c r="CC686" s="89"/>
      <c r="CD686" s="89"/>
      <c r="CE686" s="89"/>
      <c r="CF686" s="89"/>
      <c r="CG686" s="89"/>
      <c r="CH686" s="89"/>
      <c r="CI686" s="89"/>
      <c r="CJ686" s="89"/>
      <c r="CK686" s="89"/>
      <c r="CL686" s="89"/>
      <c r="CM686" s="89"/>
      <c r="CN686" s="89"/>
      <c r="CO686" s="89"/>
      <c r="CP686" s="89"/>
      <c r="CQ686" s="89"/>
      <c r="CR686" s="89"/>
      <c r="CS686" s="89"/>
      <c r="CT686" s="89"/>
    </row>
    <row r="687" spans="1:98" ht="15.75" customHeight="1">
      <c r="A687" s="1018"/>
      <c r="B687" s="1031" t="s">
        <v>120</v>
      </c>
      <c r="C687" s="1032"/>
      <c r="D687" s="1033"/>
      <c r="E687" s="736">
        <v>2</v>
      </c>
      <c r="F687" s="780">
        <f>'Cél.por tricoma'!FI38</f>
        <v>1</v>
      </c>
      <c r="G687" s="730">
        <f t="shared" si="546"/>
        <v>2</v>
      </c>
      <c r="H687" s="731">
        <f t="shared" si="513"/>
        <v>979.03868483289773</v>
      </c>
      <c r="I687" s="732">
        <f t="shared" si="514"/>
        <v>1958.0773696657955</v>
      </c>
      <c r="J687" s="733">
        <f t="shared" si="515"/>
        <v>16.630769230769232</v>
      </c>
      <c r="K687" s="734">
        <f t="shared" si="516"/>
        <v>117.73823221857234</v>
      </c>
      <c r="L687" s="86"/>
      <c r="M687" s="1015" t="s">
        <v>120</v>
      </c>
      <c r="N687" s="1009"/>
      <c r="O687" s="1010"/>
      <c r="P687" s="112">
        <v>5</v>
      </c>
      <c r="Q687" s="195">
        <f>'Cél.por tricoma'!FI84</f>
        <v>1</v>
      </c>
      <c r="R687" s="107">
        <f t="shared" si="555"/>
        <v>5</v>
      </c>
      <c r="S687" s="108">
        <f t="shared" si="518"/>
        <v>1631.731141388163</v>
      </c>
      <c r="T687" s="109">
        <f t="shared" si="519"/>
        <v>8158.6557069408154</v>
      </c>
      <c r="U687" s="110">
        <f t="shared" si="520"/>
        <v>11.727272727272727</v>
      </c>
      <c r="V687" s="111">
        <f t="shared" si="521"/>
        <v>695.69932384766651</v>
      </c>
      <c r="W687" s="88"/>
      <c r="X687" s="1015" t="s">
        <v>120</v>
      </c>
      <c r="Y687" s="1009"/>
      <c r="Z687" s="1010"/>
      <c r="AA687" s="112">
        <v>1</v>
      </c>
      <c r="AB687" s="195">
        <f>'Cél.por tricoma'!FI130</f>
        <v>1</v>
      </c>
      <c r="AC687" s="107">
        <f t="shared" si="552"/>
        <v>1</v>
      </c>
      <c r="AD687" s="108">
        <f t="shared" si="523"/>
        <v>1631.731141388163</v>
      </c>
      <c r="AE687" s="109">
        <f t="shared" si="524"/>
        <v>1631.731141388163</v>
      </c>
      <c r="AF687" s="110">
        <f t="shared" si="525"/>
        <v>10.690721649484535</v>
      </c>
      <c r="AG687" s="111">
        <f t="shared" si="526"/>
        <v>152.63058892444727</v>
      </c>
      <c r="AH687" s="88"/>
      <c r="AI687" s="1015" t="s">
        <v>120</v>
      </c>
      <c r="AJ687" s="1009"/>
      <c r="AK687" s="1010"/>
      <c r="AL687" s="112">
        <v>5</v>
      </c>
      <c r="AM687" s="195">
        <f>'Cél.por tricoma'!FI176</f>
        <v>1</v>
      </c>
      <c r="AN687" s="107">
        <f t="shared" si="553"/>
        <v>5</v>
      </c>
      <c r="AO687" s="108">
        <f t="shared" si="528"/>
        <v>1631.731141388163</v>
      </c>
      <c r="AP687" s="109">
        <f t="shared" si="529"/>
        <v>8158.6557069408154</v>
      </c>
      <c r="AQ687" s="112">
        <f t="shared" si="530"/>
        <v>12.9</v>
      </c>
      <c r="AR687" s="111">
        <f t="shared" si="531"/>
        <v>632.45393077060578</v>
      </c>
      <c r="AS687" s="88"/>
      <c r="AT687" s="1015" t="s">
        <v>120</v>
      </c>
      <c r="AU687" s="1009"/>
      <c r="AV687" s="1010"/>
      <c r="AW687" s="112">
        <v>3</v>
      </c>
      <c r="AX687" s="195">
        <f>'Cél.por tricoma'!FI222</f>
        <v>1</v>
      </c>
      <c r="AY687" s="107">
        <f t="shared" si="554"/>
        <v>3</v>
      </c>
      <c r="AZ687" s="108">
        <f t="shared" si="533"/>
        <v>1223.7983560411221</v>
      </c>
      <c r="BA687" s="109">
        <f t="shared" si="534"/>
        <v>3671.3950681233664</v>
      </c>
      <c r="BB687" s="112">
        <f t="shared" si="535"/>
        <v>13.75</v>
      </c>
      <c r="BC687" s="111">
        <f t="shared" si="536"/>
        <v>267.01055040897211</v>
      </c>
      <c r="BD687" s="88"/>
      <c r="BE687" s="1015" t="s">
        <v>120</v>
      </c>
      <c r="BF687" s="1009"/>
      <c r="BG687" s="1010"/>
      <c r="BH687" s="112">
        <v>0</v>
      </c>
      <c r="BI687" s="195">
        <f>'Cél.por tricoma'!FI268</f>
        <v>1</v>
      </c>
      <c r="BJ687" s="107">
        <f t="shared" si="556"/>
        <v>0</v>
      </c>
      <c r="BK687" s="108">
        <f t="shared" si="537"/>
        <v>979.03868483289773</v>
      </c>
      <c r="BL687" s="109">
        <f t="shared" si="538"/>
        <v>0</v>
      </c>
      <c r="BM687" s="112">
        <f t="shared" si="539"/>
        <v>14.093333333333334</v>
      </c>
      <c r="BN687" s="111">
        <f t="shared" si="540"/>
        <v>0</v>
      </c>
      <c r="BO687" s="88"/>
      <c r="BP687" s="1015" t="s">
        <v>120</v>
      </c>
      <c r="BQ687" s="1009"/>
      <c r="BR687" s="1010"/>
      <c r="BS687" s="112">
        <v>2</v>
      </c>
      <c r="BT687" s="195">
        <f>'Cél.por tricoma'!FI314</f>
        <v>1</v>
      </c>
      <c r="BU687" s="107">
        <f t="shared" si="541"/>
        <v>2</v>
      </c>
      <c r="BV687" s="108">
        <f t="shared" si="542"/>
        <v>1631.731141388163</v>
      </c>
      <c r="BW687" s="109">
        <f t="shared" si="543"/>
        <v>3263.462282776326</v>
      </c>
      <c r="BX687" s="112">
        <f t="shared" si="544"/>
        <v>14.780821917808218</v>
      </c>
      <c r="BY687" s="111">
        <f t="shared" si="545"/>
        <v>220.79031199506193</v>
      </c>
      <c r="BZ687" s="1018"/>
      <c r="CA687" s="88"/>
      <c r="CB687" s="88"/>
      <c r="CC687" s="89"/>
      <c r="CD687" s="89"/>
      <c r="CE687" s="89"/>
      <c r="CF687" s="89"/>
      <c r="CG687" s="89"/>
      <c r="CH687" s="89"/>
      <c r="CI687" s="89"/>
      <c r="CJ687" s="89"/>
      <c r="CK687" s="89"/>
      <c r="CL687" s="89"/>
      <c r="CM687" s="89"/>
      <c r="CN687" s="89"/>
      <c r="CO687" s="89"/>
      <c r="CP687" s="89"/>
      <c r="CQ687" s="89"/>
      <c r="CR687" s="89"/>
      <c r="CS687" s="89"/>
      <c r="CT687" s="89"/>
    </row>
    <row r="688" spans="1:98" ht="15.75" customHeight="1">
      <c r="A688" s="1018"/>
      <c r="B688" s="1031" t="s">
        <v>123</v>
      </c>
      <c r="C688" s="1032"/>
      <c r="D688" s="1033"/>
      <c r="E688" s="736">
        <v>0</v>
      </c>
      <c r="F688" s="780">
        <f>'Cél.por tricoma'!FI39</f>
        <v>1</v>
      </c>
      <c r="G688" s="730">
        <f t="shared" si="546"/>
        <v>0</v>
      </c>
      <c r="H688" s="731">
        <f t="shared" si="513"/>
        <v>979.03868483289773</v>
      </c>
      <c r="I688" s="732">
        <f t="shared" si="514"/>
        <v>0</v>
      </c>
      <c r="J688" s="733">
        <f t="shared" si="515"/>
        <v>16.630769230769232</v>
      </c>
      <c r="K688" s="734">
        <f t="shared" si="516"/>
        <v>0</v>
      </c>
      <c r="L688" s="86"/>
      <c r="M688" s="1015" t="s">
        <v>123</v>
      </c>
      <c r="N688" s="1009"/>
      <c r="O688" s="1010"/>
      <c r="P688" s="112">
        <v>0</v>
      </c>
      <c r="Q688" s="195">
        <f>'Cél.por tricoma'!FI85</f>
        <v>1</v>
      </c>
      <c r="R688" s="107">
        <f t="shared" si="555"/>
        <v>0</v>
      </c>
      <c r="S688" s="108">
        <f t="shared" si="518"/>
        <v>1631.731141388163</v>
      </c>
      <c r="T688" s="109">
        <f t="shared" si="519"/>
        <v>0</v>
      </c>
      <c r="U688" s="110">
        <f t="shared" si="520"/>
        <v>11.727272727272727</v>
      </c>
      <c r="V688" s="111">
        <f t="shared" si="521"/>
        <v>0</v>
      </c>
      <c r="W688" s="88"/>
      <c r="X688" s="1015" t="s">
        <v>123</v>
      </c>
      <c r="Y688" s="1009"/>
      <c r="Z688" s="1010"/>
      <c r="AA688" s="112">
        <v>1</v>
      </c>
      <c r="AB688" s="195">
        <f>'Cél.por tricoma'!FI131</f>
        <v>1</v>
      </c>
      <c r="AC688" s="107">
        <f t="shared" si="552"/>
        <v>1</v>
      </c>
      <c r="AD688" s="108">
        <f t="shared" si="523"/>
        <v>1631.731141388163</v>
      </c>
      <c r="AE688" s="109">
        <f t="shared" si="524"/>
        <v>1631.731141388163</v>
      </c>
      <c r="AF688" s="110">
        <f t="shared" si="525"/>
        <v>10.690721649484535</v>
      </c>
      <c r="AG688" s="111">
        <f t="shared" si="526"/>
        <v>152.63058892444727</v>
      </c>
      <c r="AH688" s="88"/>
      <c r="AI688" s="1015" t="s">
        <v>123</v>
      </c>
      <c r="AJ688" s="1009"/>
      <c r="AK688" s="1010"/>
      <c r="AL688" s="112">
        <v>3</v>
      </c>
      <c r="AM688" s="195">
        <f>'Cél.por tricoma'!FI177</f>
        <v>1</v>
      </c>
      <c r="AN688" s="107">
        <f t="shared" si="553"/>
        <v>3</v>
      </c>
      <c r="AO688" s="108">
        <f t="shared" si="528"/>
        <v>1631.731141388163</v>
      </c>
      <c r="AP688" s="109">
        <f t="shared" si="529"/>
        <v>4895.1934241644885</v>
      </c>
      <c r="AQ688" s="112">
        <f t="shared" si="530"/>
        <v>12.9</v>
      </c>
      <c r="AR688" s="111">
        <f t="shared" si="531"/>
        <v>379.47235846236345</v>
      </c>
      <c r="AS688" s="88"/>
      <c r="AT688" s="1015" t="s">
        <v>123</v>
      </c>
      <c r="AU688" s="1009"/>
      <c r="AV688" s="1010"/>
      <c r="AW688" s="112">
        <v>1</v>
      </c>
      <c r="AX688" s="195">
        <f>'Cél.por tricoma'!FI223</f>
        <v>1</v>
      </c>
      <c r="AY688" s="107">
        <f t="shared" si="554"/>
        <v>1</v>
      </c>
      <c r="AZ688" s="108">
        <f t="shared" si="533"/>
        <v>1223.7983560411221</v>
      </c>
      <c r="BA688" s="109">
        <f t="shared" si="534"/>
        <v>1223.7983560411221</v>
      </c>
      <c r="BB688" s="112">
        <f t="shared" si="535"/>
        <v>13.75</v>
      </c>
      <c r="BC688" s="111">
        <f t="shared" si="536"/>
        <v>89.003516802990703</v>
      </c>
      <c r="BD688" s="88"/>
      <c r="BE688" s="1015" t="s">
        <v>123</v>
      </c>
      <c r="BF688" s="1009"/>
      <c r="BG688" s="1010"/>
      <c r="BH688" s="112">
        <v>0</v>
      </c>
      <c r="BI688" s="195">
        <f>'Cél.por tricoma'!FI269</f>
        <v>1</v>
      </c>
      <c r="BJ688" s="107">
        <f t="shared" si="556"/>
        <v>0</v>
      </c>
      <c r="BK688" s="108">
        <f t="shared" si="537"/>
        <v>979.03868483289773</v>
      </c>
      <c r="BL688" s="109">
        <f t="shared" si="538"/>
        <v>0</v>
      </c>
      <c r="BM688" s="112">
        <f t="shared" si="539"/>
        <v>14.093333333333334</v>
      </c>
      <c r="BN688" s="111">
        <f t="shared" si="540"/>
        <v>0</v>
      </c>
      <c r="BO688" s="88"/>
      <c r="BP688" s="1015" t="s">
        <v>123</v>
      </c>
      <c r="BQ688" s="1009"/>
      <c r="BR688" s="1010"/>
      <c r="BS688" s="112"/>
      <c r="BT688" s="195">
        <f>'Cél.por tricoma'!FI315</f>
        <v>1</v>
      </c>
      <c r="BU688" s="107">
        <f t="shared" si="541"/>
        <v>0</v>
      </c>
      <c r="BV688" s="108">
        <f t="shared" si="542"/>
        <v>1631.731141388163</v>
      </c>
      <c r="BW688" s="109">
        <f t="shared" si="543"/>
        <v>0</v>
      </c>
      <c r="BX688" s="112">
        <f t="shared" si="544"/>
        <v>14.780821917808218</v>
      </c>
      <c r="BY688" s="111">
        <f t="shared" si="545"/>
        <v>0</v>
      </c>
      <c r="BZ688" s="1018"/>
      <c r="CA688" s="88"/>
      <c r="CB688" s="88"/>
      <c r="CC688" s="89"/>
      <c r="CD688" s="89"/>
      <c r="CE688" s="89"/>
      <c r="CF688" s="89"/>
      <c r="CG688" s="89"/>
      <c r="CH688" s="89"/>
      <c r="CI688" s="89"/>
      <c r="CJ688" s="89"/>
      <c r="CK688" s="89"/>
      <c r="CL688" s="89"/>
      <c r="CM688" s="89"/>
      <c r="CN688" s="89"/>
      <c r="CO688" s="89"/>
      <c r="CP688" s="89"/>
      <c r="CQ688" s="89"/>
      <c r="CR688" s="89"/>
      <c r="CS688" s="89"/>
      <c r="CT688" s="89"/>
    </row>
    <row r="689" spans="1:98" ht="15.75" customHeight="1">
      <c r="A689" s="1018"/>
      <c r="B689" s="1031" t="s">
        <v>214</v>
      </c>
      <c r="C689" s="1032"/>
      <c r="D689" s="1033"/>
      <c r="E689" s="736">
        <v>1</v>
      </c>
      <c r="F689" s="780">
        <f>'Cél.por tricoma'!FI40</f>
        <v>8</v>
      </c>
      <c r="G689" s="730">
        <f t="shared" si="546"/>
        <v>8</v>
      </c>
      <c r="H689" s="731">
        <f t="shared" si="513"/>
        <v>979.03868483289773</v>
      </c>
      <c r="I689" s="732">
        <f t="shared" si="514"/>
        <v>7832.3094786631818</v>
      </c>
      <c r="J689" s="733">
        <f t="shared" si="515"/>
        <v>16.630769230769232</v>
      </c>
      <c r="K689" s="734">
        <f t="shared" si="516"/>
        <v>470.95292887428934</v>
      </c>
      <c r="L689" s="86"/>
      <c r="M689" s="1015" t="s">
        <v>214</v>
      </c>
      <c r="N689" s="1009"/>
      <c r="O689" s="1010"/>
      <c r="P689" s="112">
        <v>0</v>
      </c>
      <c r="Q689" s="195">
        <f>'Cél.por tricoma'!FI86</f>
        <v>6</v>
      </c>
      <c r="R689" s="107">
        <f t="shared" si="555"/>
        <v>0</v>
      </c>
      <c r="S689" s="108">
        <f t="shared" si="518"/>
        <v>1631.731141388163</v>
      </c>
      <c r="T689" s="109">
        <f t="shared" si="519"/>
        <v>0</v>
      </c>
      <c r="U689" s="110">
        <f t="shared" si="520"/>
        <v>11.727272727272727</v>
      </c>
      <c r="V689" s="111">
        <f t="shared" si="521"/>
        <v>0</v>
      </c>
      <c r="W689" s="88"/>
      <c r="X689" s="1015" t="s">
        <v>214</v>
      </c>
      <c r="Y689" s="1009"/>
      <c r="Z689" s="1010"/>
      <c r="AA689" s="112">
        <v>1</v>
      </c>
      <c r="AB689" s="195">
        <f>'Cél.por tricoma'!FI132</f>
        <v>8.3333333333333339</v>
      </c>
      <c r="AC689" s="107">
        <f t="shared" si="552"/>
        <v>8.3333333333333339</v>
      </c>
      <c r="AD689" s="108">
        <f t="shared" si="523"/>
        <v>1631.731141388163</v>
      </c>
      <c r="AE689" s="109">
        <f t="shared" si="524"/>
        <v>13597.759511568025</v>
      </c>
      <c r="AF689" s="110">
        <f t="shared" si="525"/>
        <v>10.690721649484535</v>
      </c>
      <c r="AG689" s="111">
        <f t="shared" si="526"/>
        <v>1271.921574370394</v>
      </c>
      <c r="AH689" s="88"/>
      <c r="AI689" s="1015" t="s">
        <v>214</v>
      </c>
      <c r="AJ689" s="1009"/>
      <c r="AK689" s="1010"/>
      <c r="AL689" s="112">
        <v>0</v>
      </c>
      <c r="AM689" s="195">
        <f>'Cél.por tricoma'!FI178</f>
        <v>7</v>
      </c>
      <c r="AN689" s="107">
        <f t="shared" si="553"/>
        <v>0</v>
      </c>
      <c r="AO689" s="108">
        <f t="shared" si="528"/>
        <v>1631.731141388163</v>
      </c>
      <c r="AP689" s="109">
        <f t="shared" si="529"/>
        <v>0</v>
      </c>
      <c r="AQ689" s="112">
        <f t="shared" si="530"/>
        <v>12.9</v>
      </c>
      <c r="AR689" s="111">
        <f t="shared" si="531"/>
        <v>0</v>
      </c>
      <c r="AS689" s="88"/>
      <c r="AT689" s="1015" t="s">
        <v>214</v>
      </c>
      <c r="AU689" s="1009"/>
      <c r="AV689" s="1010"/>
      <c r="AW689" s="112">
        <v>0</v>
      </c>
      <c r="AX689" s="195" t="e">
        <f>'Cél.por tricoma'!FI224</f>
        <v>#DIV/0!</v>
      </c>
      <c r="AY689" s="107"/>
      <c r="AZ689" s="108">
        <f t="shared" si="533"/>
        <v>1223.7983560411221</v>
      </c>
      <c r="BA689" s="109">
        <f t="shared" si="534"/>
        <v>0</v>
      </c>
      <c r="BB689" s="112">
        <f t="shared" si="535"/>
        <v>13.75</v>
      </c>
      <c r="BC689" s="111">
        <f t="shared" si="536"/>
        <v>0</v>
      </c>
      <c r="BD689" s="88"/>
      <c r="BE689" s="1015" t="s">
        <v>214</v>
      </c>
      <c r="BF689" s="1009"/>
      <c r="BG689" s="1010"/>
      <c r="BH689" s="112">
        <v>0</v>
      </c>
      <c r="BI689" s="195" t="e">
        <f>'Cél.por tricoma'!FI270</f>
        <v>#DIV/0!</v>
      </c>
      <c r="BJ689" s="107"/>
      <c r="BK689" s="108">
        <f t="shared" si="537"/>
        <v>979.03868483289773</v>
      </c>
      <c r="BL689" s="109">
        <f t="shared" si="538"/>
        <v>0</v>
      </c>
      <c r="BM689" s="112">
        <f t="shared" si="539"/>
        <v>14.093333333333334</v>
      </c>
      <c r="BN689" s="111">
        <f t="shared" si="540"/>
        <v>0</v>
      </c>
      <c r="BO689" s="88"/>
      <c r="BP689" s="1015" t="s">
        <v>214</v>
      </c>
      <c r="BQ689" s="1009"/>
      <c r="BR689" s="1010"/>
      <c r="BS689" s="112"/>
      <c r="BT689" s="195"/>
      <c r="BU689" s="107">
        <f t="shared" si="541"/>
        <v>0</v>
      </c>
      <c r="BV689" s="108">
        <f t="shared" si="542"/>
        <v>1631.731141388163</v>
      </c>
      <c r="BW689" s="109">
        <f t="shared" si="543"/>
        <v>0</v>
      </c>
      <c r="BX689" s="112">
        <f t="shared" si="544"/>
        <v>14.780821917808218</v>
      </c>
      <c r="BY689" s="111">
        <f t="shared" si="545"/>
        <v>0</v>
      </c>
      <c r="BZ689" s="1018"/>
      <c r="CA689" s="88"/>
      <c r="CB689" s="88"/>
      <c r="CC689" s="89"/>
      <c r="CD689" s="89"/>
      <c r="CE689" s="89"/>
      <c r="CF689" s="89"/>
      <c r="CG689" s="89"/>
      <c r="CH689" s="89"/>
      <c r="CI689" s="89"/>
      <c r="CJ689" s="89"/>
      <c r="CK689" s="89"/>
      <c r="CL689" s="89"/>
      <c r="CM689" s="89"/>
      <c r="CN689" s="89"/>
      <c r="CO689" s="89"/>
      <c r="CP689" s="89"/>
      <c r="CQ689" s="89"/>
      <c r="CR689" s="89"/>
      <c r="CS689" s="89"/>
      <c r="CT689" s="89"/>
    </row>
    <row r="690" spans="1:98" ht="15.75" customHeight="1">
      <c r="A690" s="1018"/>
      <c r="B690" s="1031" t="s">
        <v>218</v>
      </c>
      <c r="C690" s="1032"/>
      <c r="D690" s="1033"/>
      <c r="E690" s="736">
        <v>6</v>
      </c>
      <c r="F690" s="780">
        <f>'Cél.por tricoma'!FI41</f>
        <v>2</v>
      </c>
      <c r="G690" s="730">
        <f t="shared" si="546"/>
        <v>12</v>
      </c>
      <c r="H690" s="731">
        <f t="shared" si="513"/>
        <v>979.03868483289773</v>
      </c>
      <c r="I690" s="732">
        <f t="shared" si="514"/>
        <v>11748.464217994773</v>
      </c>
      <c r="J690" s="733">
        <f t="shared" si="515"/>
        <v>16.630769230769232</v>
      </c>
      <c r="K690" s="734">
        <f t="shared" si="516"/>
        <v>706.42939331143407</v>
      </c>
      <c r="L690" s="86"/>
      <c r="M690" s="1015" t="s">
        <v>218</v>
      </c>
      <c r="N690" s="1009"/>
      <c r="O690" s="1010"/>
      <c r="P690" s="112">
        <v>14</v>
      </c>
      <c r="Q690" s="195">
        <f>'Cél.por tricoma'!FI87</f>
        <v>1.8571428571428572</v>
      </c>
      <c r="R690" s="107">
        <f t="shared" si="555"/>
        <v>26</v>
      </c>
      <c r="S690" s="108">
        <f t="shared" si="518"/>
        <v>1631.731141388163</v>
      </c>
      <c r="T690" s="109">
        <f t="shared" si="519"/>
        <v>42425.009676092239</v>
      </c>
      <c r="U690" s="110">
        <f t="shared" si="520"/>
        <v>11.727272727272727</v>
      </c>
      <c r="V690" s="111">
        <f t="shared" si="521"/>
        <v>3617.6364840078654</v>
      </c>
      <c r="W690" s="88"/>
      <c r="X690" s="1015" t="s">
        <v>218</v>
      </c>
      <c r="Y690" s="1009"/>
      <c r="Z690" s="1010"/>
      <c r="AA690" s="112">
        <v>7</v>
      </c>
      <c r="AB690" s="195">
        <f>'Cél.por tricoma'!FI133</f>
        <v>2</v>
      </c>
      <c r="AC690" s="107">
        <f t="shared" si="552"/>
        <v>14</v>
      </c>
      <c r="AD690" s="108">
        <f t="shared" si="523"/>
        <v>1631.731141388163</v>
      </c>
      <c r="AE690" s="109">
        <f t="shared" si="524"/>
        <v>22844.235979434281</v>
      </c>
      <c r="AF690" s="110">
        <f t="shared" si="525"/>
        <v>10.690721649484535</v>
      </c>
      <c r="AG690" s="111">
        <f t="shared" si="526"/>
        <v>2136.8282449422618</v>
      </c>
      <c r="AH690" s="88"/>
      <c r="AI690" s="1015" t="s">
        <v>218</v>
      </c>
      <c r="AJ690" s="1009"/>
      <c r="AK690" s="1010"/>
      <c r="AL690" s="112">
        <v>6</v>
      </c>
      <c r="AM690" s="195">
        <f>'Cél.por tricoma'!FI179</f>
        <v>1.5</v>
      </c>
      <c r="AN690" s="107">
        <f t="shared" si="553"/>
        <v>9</v>
      </c>
      <c r="AO690" s="108">
        <f t="shared" si="528"/>
        <v>1631.731141388163</v>
      </c>
      <c r="AP690" s="109">
        <f t="shared" si="529"/>
        <v>14685.580272493467</v>
      </c>
      <c r="AQ690" s="112">
        <f t="shared" si="530"/>
        <v>12.9</v>
      </c>
      <c r="AR690" s="111">
        <f t="shared" si="531"/>
        <v>1138.4170753870906</v>
      </c>
      <c r="AS690" s="88"/>
      <c r="AT690" s="1015" t="s">
        <v>218</v>
      </c>
      <c r="AU690" s="1009"/>
      <c r="AV690" s="1010"/>
      <c r="AW690" s="112">
        <v>3</v>
      </c>
      <c r="AX690" s="195">
        <f>'Cél.por tricoma'!FI225</f>
        <v>2</v>
      </c>
      <c r="AY690" s="107">
        <f>AW690*AX690</f>
        <v>6</v>
      </c>
      <c r="AZ690" s="108">
        <f t="shared" si="533"/>
        <v>1223.7983560411221</v>
      </c>
      <c r="BA690" s="109">
        <f t="shared" si="534"/>
        <v>7342.7901362467328</v>
      </c>
      <c r="BB690" s="112">
        <f t="shared" si="535"/>
        <v>13.75</v>
      </c>
      <c r="BC690" s="111">
        <f t="shared" si="536"/>
        <v>534.02110081794422</v>
      </c>
      <c r="BD690" s="88"/>
      <c r="BE690" s="1015" t="s">
        <v>218</v>
      </c>
      <c r="BF690" s="1009"/>
      <c r="BG690" s="1010"/>
      <c r="BH690" s="112">
        <v>2</v>
      </c>
      <c r="BI690" s="195">
        <f>'Cél.por tricoma'!FI271</f>
        <v>2</v>
      </c>
      <c r="BJ690" s="107">
        <f t="shared" ref="BJ690:BJ695" si="557">BH690*BI690</f>
        <v>4</v>
      </c>
      <c r="BK690" s="108">
        <f t="shared" si="537"/>
        <v>979.03868483289773</v>
      </c>
      <c r="BL690" s="109">
        <f t="shared" si="538"/>
        <v>3916.1547393315909</v>
      </c>
      <c r="BM690" s="112">
        <f t="shared" si="539"/>
        <v>14.093333333333334</v>
      </c>
      <c r="BN690" s="111">
        <f t="shared" si="540"/>
        <v>277.87285283809774</v>
      </c>
      <c r="BO690" s="88"/>
      <c r="BP690" s="1015" t="s">
        <v>218</v>
      </c>
      <c r="BQ690" s="1009"/>
      <c r="BR690" s="1010"/>
      <c r="BS690" s="112"/>
      <c r="BT690" s="195"/>
      <c r="BU690" s="107">
        <f t="shared" si="541"/>
        <v>0</v>
      </c>
      <c r="BV690" s="108">
        <f t="shared" si="542"/>
        <v>1631.731141388163</v>
      </c>
      <c r="BW690" s="109">
        <f t="shared" si="543"/>
        <v>0</v>
      </c>
      <c r="BX690" s="112">
        <f t="shared" si="544"/>
        <v>14.780821917808218</v>
      </c>
      <c r="BY690" s="111">
        <f t="shared" si="545"/>
        <v>0</v>
      </c>
      <c r="BZ690" s="1018"/>
      <c r="CA690" s="88"/>
      <c r="CB690" s="88"/>
      <c r="CC690" s="89"/>
      <c r="CD690" s="89"/>
      <c r="CE690" s="89"/>
      <c r="CF690" s="89"/>
      <c r="CG690" s="89"/>
      <c r="CH690" s="89"/>
      <c r="CI690" s="89"/>
      <c r="CJ690" s="89"/>
      <c r="CK690" s="89"/>
      <c r="CL690" s="89"/>
      <c r="CM690" s="89"/>
      <c r="CN690" s="89"/>
      <c r="CO690" s="89"/>
      <c r="CP690" s="89"/>
      <c r="CQ690" s="89"/>
      <c r="CR690" s="89"/>
      <c r="CS690" s="89"/>
      <c r="CT690" s="89"/>
    </row>
    <row r="691" spans="1:98" ht="15.75" customHeight="1">
      <c r="A691" s="1018"/>
      <c r="B691" s="1031" t="s">
        <v>126</v>
      </c>
      <c r="C691" s="1032"/>
      <c r="D691" s="1033"/>
      <c r="E691" s="736">
        <v>0</v>
      </c>
      <c r="F691" s="780">
        <f>'Cél.por tricoma'!FI42</f>
        <v>1</v>
      </c>
      <c r="G691" s="730">
        <f t="shared" si="546"/>
        <v>0</v>
      </c>
      <c r="H691" s="731">
        <f t="shared" si="513"/>
        <v>979.03868483289773</v>
      </c>
      <c r="I691" s="732">
        <f t="shared" si="514"/>
        <v>0</v>
      </c>
      <c r="J691" s="733">
        <f t="shared" si="515"/>
        <v>16.630769230769232</v>
      </c>
      <c r="K691" s="734">
        <f t="shared" si="516"/>
        <v>0</v>
      </c>
      <c r="L691" s="86"/>
      <c r="M691" s="1015" t="s">
        <v>126</v>
      </c>
      <c r="N691" s="1009"/>
      <c r="O691" s="1010"/>
      <c r="P691" s="112">
        <v>2</v>
      </c>
      <c r="Q691" s="195">
        <f>'Cél.por tricoma'!FI88</f>
        <v>1</v>
      </c>
      <c r="R691" s="107">
        <f t="shared" si="555"/>
        <v>2</v>
      </c>
      <c r="S691" s="108">
        <f t="shared" si="518"/>
        <v>1631.731141388163</v>
      </c>
      <c r="T691" s="109">
        <f t="shared" si="519"/>
        <v>3263.462282776326</v>
      </c>
      <c r="U691" s="110">
        <f t="shared" si="520"/>
        <v>11.727272727272727</v>
      </c>
      <c r="V691" s="111">
        <f t="shared" si="521"/>
        <v>278.27972953906658</v>
      </c>
      <c r="W691" s="88"/>
      <c r="X691" s="1015" t="s">
        <v>126</v>
      </c>
      <c r="Y691" s="1009"/>
      <c r="Z691" s="1010"/>
      <c r="AA691" s="112">
        <v>2</v>
      </c>
      <c r="AB691" s="195">
        <f>'Cél.por tricoma'!FI134</f>
        <v>2.6666666666666665</v>
      </c>
      <c r="AC691" s="107">
        <f t="shared" si="552"/>
        <v>5.333333333333333</v>
      </c>
      <c r="AD691" s="108">
        <f t="shared" si="523"/>
        <v>1631.731141388163</v>
      </c>
      <c r="AE691" s="109">
        <f t="shared" si="524"/>
        <v>8702.5660874035348</v>
      </c>
      <c r="AF691" s="110">
        <f t="shared" si="525"/>
        <v>10.690721649484535</v>
      </c>
      <c r="AG691" s="111">
        <f t="shared" si="526"/>
        <v>814.02980759705201</v>
      </c>
      <c r="AH691" s="88"/>
      <c r="AI691" s="1015" t="s">
        <v>126</v>
      </c>
      <c r="AJ691" s="1009"/>
      <c r="AK691" s="1010"/>
      <c r="AL691" s="112">
        <v>1</v>
      </c>
      <c r="AM691" s="195">
        <f>'Cél.por tricoma'!FI180</f>
        <v>1</v>
      </c>
      <c r="AN691" s="107">
        <f t="shared" si="553"/>
        <v>1</v>
      </c>
      <c r="AO691" s="108">
        <f t="shared" si="528"/>
        <v>1631.731141388163</v>
      </c>
      <c r="AP691" s="109">
        <f t="shared" si="529"/>
        <v>1631.731141388163</v>
      </c>
      <c r="AQ691" s="112">
        <f t="shared" si="530"/>
        <v>12.9</v>
      </c>
      <c r="AR691" s="111">
        <f t="shared" si="531"/>
        <v>126.49078615412115</v>
      </c>
      <c r="AS691" s="88"/>
      <c r="AT691" s="1015" t="s">
        <v>126</v>
      </c>
      <c r="AU691" s="1009"/>
      <c r="AV691" s="1010"/>
      <c r="AW691" s="112">
        <v>0</v>
      </c>
      <c r="AX691" s="195">
        <f>'Cél.por tricoma'!FI226</f>
        <v>1</v>
      </c>
      <c r="AY691" s="107">
        <f>AW691*AX691</f>
        <v>0</v>
      </c>
      <c r="AZ691" s="108">
        <f t="shared" si="533"/>
        <v>1223.7983560411221</v>
      </c>
      <c r="BA691" s="109">
        <f t="shared" si="534"/>
        <v>0</v>
      </c>
      <c r="BB691" s="112">
        <f t="shared" si="535"/>
        <v>13.75</v>
      </c>
      <c r="BC691" s="111">
        <f t="shared" si="536"/>
        <v>0</v>
      </c>
      <c r="BD691" s="88"/>
      <c r="BE691" s="1015" t="s">
        <v>126</v>
      </c>
      <c r="BF691" s="1009"/>
      <c r="BG691" s="1010"/>
      <c r="BH691" s="112">
        <v>0</v>
      </c>
      <c r="BI691" s="195">
        <f>'Cél.por tricoma'!FI272</f>
        <v>1</v>
      </c>
      <c r="BJ691" s="107">
        <f t="shared" si="557"/>
        <v>0</v>
      </c>
      <c r="BK691" s="108">
        <f t="shared" si="537"/>
        <v>979.03868483289773</v>
      </c>
      <c r="BL691" s="109">
        <f t="shared" si="538"/>
        <v>0</v>
      </c>
      <c r="BM691" s="112">
        <f t="shared" si="539"/>
        <v>14.093333333333334</v>
      </c>
      <c r="BN691" s="111">
        <f t="shared" si="540"/>
        <v>0</v>
      </c>
      <c r="BO691" s="88"/>
      <c r="BP691" s="1015" t="s">
        <v>126</v>
      </c>
      <c r="BQ691" s="1009"/>
      <c r="BR691" s="1010"/>
      <c r="BS691" s="112"/>
      <c r="BT691" s="195">
        <f>'Cél.por tricoma'!FI318</f>
        <v>1</v>
      </c>
      <c r="BU691" s="107">
        <f t="shared" si="541"/>
        <v>0</v>
      </c>
      <c r="BV691" s="108">
        <f t="shared" si="542"/>
        <v>1631.731141388163</v>
      </c>
      <c r="BW691" s="109">
        <f t="shared" si="543"/>
        <v>0</v>
      </c>
      <c r="BX691" s="112">
        <f t="shared" si="544"/>
        <v>14.780821917808218</v>
      </c>
      <c r="BY691" s="111">
        <f t="shared" si="545"/>
        <v>0</v>
      </c>
      <c r="BZ691" s="1018"/>
      <c r="CA691" s="88"/>
      <c r="CB691" s="88"/>
      <c r="CC691" s="89"/>
      <c r="CD691" s="89"/>
      <c r="CE691" s="89"/>
      <c r="CF691" s="89"/>
      <c r="CG691" s="89"/>
      <c r="CH691" s="89"/>
      <c r="CI691" s="89"/>
      <c r="CJ691" s="89"/>
      <c r="CK691" s="89"/>
      <c r="CL691" s="89"/>
      <c r="CM691" s="89"/>
      <c r="CN691" s="89"/>
      <c r="CO691" s="89"/>
      <c r="CP691" s="89"/>
      <c r="CQ691" s="89"/>
      <c r="CR691" s="89"/>
      <c r="CS691" s="89"/>
      <c r="CT691" s="89"/>
    </row>
    <row r="692" spans="1:98" ht="15.75" customHeight="1">
      <c r="A692" s="1018"/>
      <c r="B692" s="1034" t="s">
        <v>129</v>
      </c>
      <c r="C692" s="1032"/>
      <c r="D692" s="1033"/>
      <c r="E692" s="736">
        <v>1</v>
      </c>
      <c r="F692" s="780">
        <f>'Cél.por tricoma'!FI43</f>
        <v>1</v>
      </c>
      <c r="G692" s="730">
        <f t="shared" si="546"/>
        <v>1</v>
      </c>
      <c r="H692" s="731">
        <f t="shared" si="513"/>
        <v>979.03868483289773</v>
      </c>
      <c r="I692" s="732">
        <f t="shared" si="514"/>
        <v>979.03868483289773</v>
      </c>
      <c r="J692" s="733">
        <f t="shared" si="515"/>
        <v>16.630769230769232</v>
      </c>
      <c r="K692" s="734">
        <f t="shared" si="516"/>
        <v>58.869116109286168</v>
      </c>
      <c r="L692" s="86"/>
      <c r="M692" s="1016" t="s">
        <v>129</v>
      </c>
      <c r="N692" s="1009"/>
      <c r="O692" s="1010"/>
      <c r="P692" s="112">
        <v>4</v>
      </c>
      <c r="Q692" s="195">
        <f>'Cél.por tricoma'!FI89</f>
        <v>1</v>
      </c>
      <c r="R692" s="107">
        <f t="shared" si="555"/>
        <v>4</v>
      </c>
      <c r="S692" s="108">
        <f t="shared" si="518"/>
        <v>1631.731141388163</v>
      </c>
      <c r="T692" s="109">
        <f t="shared" si="519"/>
        <v>6526.924565552652</v>
      </c>
      <c r="U692" s="110">
        <f t="shared" si="520"/>
        <v>11.727272727272727</v>
      </c>
      <c r="V692" s="111">
        <f t="shared" si="521"/>
        <v>556.55945907813316</v>
      </c>
      <c r="W692" s="88"/>
      <c r="X692" s="1016" t="s">
        <v>129</v>
      </c>
      <c r="Y692" s="1009"/>
      <c r="Z692" s="1010"/>
      <c r="AA692" s="112">
        <v>2</v>
      </c>
      <c r="AB692" s="195">
        <f>'Cél.por tricoma'!FI135</f>
        <v>1</v>
      </c>
      <c r="AC692" s="107">
        <f t="shared" si="552"/>
        <v>2</v>
      </c>
      <c r="AD692" s="108">
        <f t="shared" si="523"/>
        <v>1631.731141388163</v>
      </c>
      <c r="AE692" s="109">
        <f t="shared" si="524"/>
        <v>3263.462282776326</v>
      </c>
      <c r="AF692" s="110">
        <f t="shared" si="525"/>
        <v>10.690721649484535</v>
      </c>
      <c r="AG692" s="111">
        <f t="shared" si="526"/>
        <v>305.26117784889453</v>
      </c>
      <c r="AH692" s="88"/>
      <c r="AI692" s="1016" t="s">
        <v>129</v>
      </c>
      <c r="AJ692" s="1009"/>
      <c r="AK692" s="1010"/>
      <c r="AL692" s="112">
        <v>3</v>
      </c>
      <c r="AM692" s="195">
        <f>'Cél.por tricoma'!FI181</f>
        <v>1</v>
      </c>
      <c r="AN692" s="107">
        <f t="shared" si="553"/>
        <v>3</v>
      </c>
      <c r="AO692" s="108">
        <f t="shared" si="528"/>
        <v>1631.731141388163</v>
      </c>
      <c r="AP692" s="109">
        <f t="shared" si="529"/>
        <v>4895.1934241644885</v>
      </c>
      <c r="AQ692" s="112">
        <f t="shared" si="530"/>
        <v>12.9</v>
      </c>
      <c r="AR692" s="111">
        <f t="shared" si="531"/>
        <v>379.47235846236345</v>
      </c>
      <c r="AS692" s="88"/>
      <c r="AT692" s="1016" t="s">
        <v>129</v>
      </c>
      <c r="AU692" s="1009"/>
      <c r="AV692" s="1010"/>
      <c r="AW692" s="112">
        <v>0</v>
      </c>
      <c r="AX692" s="195">
        <f>'Cél.por tricoma'!FI227</f>
        <v>1</v>
      </c>
      <c r="AY692" s="107">
        <f>AW692*AX692</f>
        <v>0</v>
      </c>
      <c r="AZ692" s="108">
        <f t="shared" si="533"/>
        <v>1223.7983560411221</v>
      </c>
      <c r="BA692" s="109">
        <f t="shared" si="534"/>
        <v>0</v>
      </c>
      <c r="BB692" s="112">
        <f t="shared" si="535"/>
        <v>13.75</v>
      </c>
      <c r="BC692" s="111">
        <f t="shared" si="536"/>
        <v>0</v>
      </c>
      <c r="BD692" s="88"/>
      <c r="BE692" s="1016" t="s">
        <v>129</v>
      </c>
      <c r="BF692" s="1009"/>
      <c r="BG692" s="1010"/>
      <c r="BH692" s="112">
        <v>1</v>
      </c>
      <c r="BI692" s="195">
        <f>'Cél.por tricoma'!FI273</f>
        <v>1</v>
      </c>
      <c r="BJ692" s="107">
        <f t="shared" si="557"/>
        <v>1</v>
      </c>
      <c r="BK692" s="108">
        <f t="shared" si="537"/>
        <v>979.03868483289773</v>
      </c>
      <c r="BL692" s="109">
        <f t="shared" si="538"/>
        <v>979.03868483289773</v>
      </c>
      <c r="BM692" s="112">
        <f t="shared" si="539"/>
        <v>14.093333333333334</v>
      </c>
      <c r="BN692" s="111">
        <f t="shared" si="540"/>
        <v>69.468213209524436</v>
      </c>
      <c r="BO692" s="88"/>
      <c r="BP692" s="1016" t="s">
        <v>129</v>
      </c>
      <c r="BQ692" s="1009"/>
      <c r="BR692" s="1010"/>
      <c r="BS692" s="112">
        <v>1</v>
      </c>
      <c r="BT692" s="195">
        <f>'Cél.por tricoma'!FI319</f>
        <v>1</v>
      </c>
      <c r="BU692" s="107">
        <f t="shared" si="541"/>
        <v>1</v>
      </c>
      <c r="BV692" s="108">
        <f t="shared" si="542"/>
        <v>1631.731141388163</v>
      </c>
      <c r="BW692" s="109">
        <f t="shared" si="543"/>
        <v>1631.731141388163</v>
      </c>
      <c r="BX692" s="112">
        <f t="shared" si="544"/>
        <v>14.780821917808218</v>
      </c>
      <c r="BY692" s="111">
        <f t="shared" si="545"/>
        <v>110.39515599753096</v>
      </c>
      <c r="BZ692" s="1018"/>
      <c r="CA692" s="88"/>
      <c r="CB692" s="88"/>
      <c r="CC692" s="89"/>
      <c r="CD692" s="89"/>
      <c r="CE692" s="89"/>
      <c r="CF692" s="89"/>
      <c r="CG692" s="89"/>
      <c r="CH692" s="89"/>
      <c r="CI692" s="89"/>
      <c r="CJ692" s="89"/>
      <c r="CK692" s="89"/>
      <c r="CL692" s="89"/>
      <c r="CM692" s="89"/>
      <c r="CN692" s="89"/>
      <c r="CO692" s="89"/>
      <c r="CP692" s="89"/>
      <c r="CQ692" s="89"/>
      <c r="CR692" s="89"/>
      <c r="CS692" s="89"/>
      <c r="CT692" s="89"/>
    </row>
    <row r="693" spans="1:98" ht="15.75" customHeight="1">
      <c r="A693" s="1018"/>
      <c r="B693" s="1034" t="s">
        <v>264</v>
      </c>
      <c r="C693" s="1032"/>
      <c r="D693" s="1033"/>
      <c r="E693" s="736">
        <v>0</v>
      </c>
      <c r="F693" s="780">
        <f>'Cél.por tricoma'!FI44</f>
        <v>1</v>
      </c>
      <c r="G693" s="730">
        <f t="shared" si="546"/>
        <v>0</v>
      </c>
      <c r="H693" s="731">
        <f t="shared" si="513"/>
        <v>979.03868483289773</v>
      </c>
      <c r="I693" s="732">
        <f t="shared" si="514"/>
        <v>0</v>
      </c>
      <c r="J693" s="733">
        <f t="shared" si="515"/>
        <v>16.630769230769232</v>
      </c>
      <c r="K693" s="734">
        <f t="shared" si="516"/>
        <v>0</v>
      </c>
      <c r="L693" s="86"/>
      <c r="M693" s="1016" t="s">
        <v>264</v>
      </c>
      <c r="N693" s="1009"/>
      <c r="O693" s="1010"/>
      <c r="P693" s="112">
        <v>1</v>
      </c>
      <c r="Q693" s="195">
        <f>'Cél.por tricoma'!FI90</f>
        <v>1</v>
      </c>
      <c r="R693" s="107">
        <f t="shared" si="555"/>
        <v>1</v>
      </c>
      <c r="S693" s="108">
        <f t="shared" si="518"/>
        <v>1631.731141388163</v>
      </c>
      <c r="T693" s="109">
        <f t="shared" si="519"/>
        <v>1631.731141388163</v>
      </c>
      <c r="U693" s="110">
        <f t="shared" si="520"/>
        <v>11.727272727272727</v>
      </c>
      <c r="V693" s="111">
        <f t="shared" si="521"/>
        <v>139.13986476953329</v>
      </c>
      <c r="W693" s="88"/>
      <c r="X693" s="1016" t="s">
        <v>264</v>
      </c>
      <c r="Y693" s="1009"/>
      <c r="Z693" s="1010"/>
      <c r="AA693" s="112">
        <v>0</v>
      </c>
      <c r="AB693" s="195">
        <f>'Cél.por tricoma'!FI136</f>
        <v>1</v>
      </c>
      <c r="AC693" s="107">
        <f t="shared" si="552"/>
        <v>0</v>
      </c>
      <c r="AD693" s="108">
        <f t="shared" si="523"/>
        <v>1631.731141388163</v>
      </c>
      <c r="AE693" s="109">
        <f t="shared" si="524"/>
        <v>0</v>
      </c>
      <c r="AF693" s="110">
        <f t="shared" si="525"/>
        <v>10.690721649484535</v>
      </c>
      <c r="AG693" s="111">
        <f t="shared" si="526"/>
        <v>0</v>
      </c>
      <c r="AH693" s="88"/>
      <c r="AI693" s="1016" t="s">
        <v>264</v>
      </c>
      <c r="AJ693" s="1009"/>
      <c r="AK693" s="1010"/>
      <c r="AL693" s="112">
        <v>0</v>
      </c>
      <c r="AM693" s="195">
        <f>'Cél.por tricoma'!FI182</f>
        <v>1</v>
      </c>
      <c r="AN693" s="107">
        <f t="shared" si="553"/>
        <v>0</v>
      </c>
      <c r="AO693" s="108">
        <f t="shared" si="528"/>
        <v>1631.731141388163</v>
      </c>
      <c r="AP693" s="109">
        <f t="shared" si="529"/>
        <v>0</v>
      </c>
      <c r="AQ693" s="112">
        <f t="shared" si="530"/>
        <v>12.9</v>
      </c>
      <c r="AR693" s="111">
        <f t="shared" si="531"/>
        <v>0</v>
      </c>
      <c r="AS693" s="88"/>
      <c r="AT693" s="1016" t="s">
        <v>264</v>
      </c>
      <c r="AU693" s="1009"/>
      <c r="AV693" s="1010"/>
      <c r="AW693" s="112">
        <v>0</v>
      </c>
      <c r="AX693" s="195">
        <f>'Cél.por tricoma'!FI228</f>
        <v>1</v>
      </c>
      <c r="AY693" s="107">
        <f>AW693*AX693</f>
        <v>0</v>
      </c>
      <c r="AZ693" s="108">
        <f t="shared" si="533"/>
        <v>1223.7983560411221</v>
      </c>
      <c r="BA693" s="109">
        <f t="shared" si="534"/>
        <v>0</v>
      </c>
      <c r="BB693" s="112">
        <f t="shared" si="535"/>
        <v>13.75</v>
      </c>
      <c r="BC693" s="111">
        <f t="shared" si="536"/>
        <v>0</v>
      </c>
      <c r="BD693" s="88"/>
      <c r="BE693" s="1016" t="s">
        <v>264</v>
      </c>
      <c r="BF693" s="1009"/>
      <c r="BG693" s="1010"/>
      <c r="BH693" s="112">
        <v>0</v>
      </c>
      <c r="BI693" s="195">
        <f>'Cél.por tricoma'!FI274</f>
        <v>1</v>
      </c>
      <c r="BJ693" s="107">
        <f t="shared" si="557"/>
        <v>0</v>
      </c>
      <c r="BK693" s="108">
        <f t="shared" si="537"/>
        <v>979.03868483289773</v>
      </c>
      <c r="BL693" s="109">
        <f t="shared" si="538"/>
        <v>0</v>
      </c>
      <c r="BM693" s="112">
        <f t="shared" si="539"/>
        <v>14.093333333333334</v>
      </c>
      <c r="BN693" s="111">
        <f t="shared" si="540"/>
        <v>0</v>
      </c>
      <c r="BO693" s="88"/>
      <c r="BP693" s="1016" t="s">
        <v>264</v>
      </c>
      <c r="BQ693" s="1009"/>
      <c r="BR693" s="1010"/>
      <c r="BS693" s="112"/>
      <c r="BT693" s="195">
        <f>'Cél.por tricoma'!FI320</f>
        <v>1</v>
      </c>
      <c r="BU693" s="107">
        <f t="shared" si="541"/>
        <v>0</v>
      </c>
      <c r="BV693" s="108">
        <f t="shared" si="542"/>
        <v>1631.731141388163</v>
      </c>
      <c r="BW693" s="109">
        <f t="shared" si="543"/>
        <v>0</v>
      </c>
      <c r="BX693" s="112">
        <f t="shared" si="544"/>
        <v>14.780821917808218</v>
      </c>
      <c r="BY693" s="111">
        <f t="shared" si="545"/>
        <v>0</v>
      </c>
      <c r="BZ693" s="1018"/>
      <c r="CA693" s="88"/>
      <c r="CB693" s="88"/>
      <c r="CC693" s="89"/>
      <c r="CD693" s="89"/>
      <c r="CE693" s="89"/>
      <c r="CF693" s="89"/>
      <c r="CG693" s="89"/>
      <c r="CH693" s="89"/>
      <c r="CI693" s="89"/>
      <c r="CJ693" s="89"/>
      <c r="CK693" s="89"/>
      <c r="CL693" s="89"/>
      <c r="CM693" s="89"/>
      <c r="CN693" s="89"/>
      <c r="CO693" s="89"/>
      <c r="CP693" s="89"/>
      <c r="CQ693" s="89"/>
      <c r="CR693" s="89"/>
      <c r="CS693" s="89"/>
      <c r="CT693" s="89"/>
    </row>
    <row r="694" spans="1:98" ht="15.75" customHeight="1">
      <c r="A694" s="1018"/>
      <c r="B694" s="1034" t="s">
        <v>138</v>
      </c>
      <c r="C694" s="1032"/>
      <c r="D694" s="1033"/>
      <c r="E694" s="736">
        <v>0</v>
      </c>
      <c r="F694" s="780">
        <f>'Cél.por tricoma'!FI45</f>
        <v>1</v>
      </c>
      <c r="G694" s="730">
        <f t="shared" si="546"/>
        <v>0</v>
      </c>
      <c r="H694" s="731">
        <f t="shared" si="513"/>
        <v>979.03868483289773</v>
      </c>
      <c r="I694" s="732">
        <f t="shared" si="514"/>
        <v>0</v>
      </c>
      <c r="J694" s="733">
        <f t="shared" si="515"/>
        <v>16.630769230769232</v>
      </c>
      <c r="K694" s="734">
        <f t="shared" si="516"/>
        <v>0</v>
      </c>
      <c r="L694" s="86"/>
      <c r="M694" s="1016" t="s">
        <v>138</v>
      </c>
      <c r="N694" s="1009"/>
      <c r="O694" s="1010"/>
      <c r="P694" s="112">
        <v>3</v>
      </c>
      <c r="Q694" s="195">
        <f>'Cél.por tricoma'!FI91</f>
        <v>1</v>
      </c>
      <c r="R694" s="107">
        <f t="shared" si="555"/>
        <v>3</v>
      </c>
      <c r="S694" s="108">
        <f t="shared" si="518"/>
        <v>1631.731141388163</v>
      </c>
      <c r="T694" s="109">
        <f t="shared" si="519"/>
        <v>4895.1934241644885</v>
      </c>
      <c r="U694" s="110">
        <f t="shared" si="520"/>
        <v>11.727272727272727</v>
      </c>
      <c r="V694" s="111">
        <f t="shared" si="521"/>
        <v>417.41959430859981</v>
      </c>
      <c r="W694" s="88"/>
      <c r="X694" s="1016" t="s">
        <v>138</v>
      </c>
      <c r="Y694" s="1009"/>
      <c r="Z694" s="1010"/>
      <c r="AA694" s="112">
        <v>1</v>
      </c>
      <c r="AB694" s="195">
        <f>'Cél.por tricoma'!FI137</f>
        <v>1</v>
      </c>
      <c r="AC694" s="107">
        <f t="shared" si="552"/>
        <v>1</v>
      </c>
      <c r="AD694" s="108">
        <f t="shared" si="523"/>
        <v>1631.731141388163</v>
      </c>
      <c r="AE694" s="109">
        <f t="shared" si="524"/>
        <v>1631.731141388163</v>
      </c>
      <c r="AF694" s="110">
        <f t="shared" si="525"/>
        <v>10.690721649484535</v>
      </c>
      <c r="AG694" s="111">
        <f t="shared" si="526"/>
        <v>152.63058892444727</v>
      </c>
      <c r="AH694" s="88"/>
      <c r="AI694" s="1016" t="s">
        <v>138</v>
      </c>
      <c r="AJ694" s="1009"/>
      <c r="AK694" s="1010"/>
      <c r="AL694" s="112">
        <v>2</v>
      </c>
      <c r="AM694" s="195">
        <f>'Cél.por tricoma'!FI183</f>
        <v>1</v>
      </c>
      <c r="AN694" s="107">
        <f t="shared" si="553"/>
        <v>2</v>
      </c>
      <c r="AO694" s="108">
        <f t="shared" si="528"/>
        <v>1631.731141388163</v>
      </c>
      <c r="AP694" s="109">
        <f t="shared" si="529"/>
        <v>3263.462282776326</v>
      </c>
      <c r="AQ694" s="112">
        <f t="shared" si="530"/>
        <v>12.9</v>
      </c>
      <c r="AR694" s="111">
        <f t="shared" si="531"/>
        <v>252.98157230824231</v>
      </c>
      <c r="AS694" s="88"/>
      <c r="AT694" s="1016" t="s">
        <v>138</v>
      </c>
      <c r="AU694" s="1009"/>
      <c r="AV694" s="1010"/>
      <c r="AW694" s="112">
        <v>0</v>
      </c>
      <c r="AX694" s="195">
        <f>'Cél.por tricoma'!FI229</f>
        <v>1</v>
      </c>
      <c r="AY694" s="107">
        <f>AW694*AX694</f>
        <v>0</v>
      </c>
      <c r="AZ694" s="108">
        <f t="shared" si="533"/>
        <v>1223.7983560411221</v>
      </c>
      <c r="BA694" s="109">
        <f t="shared" si="534"/>
        <v>0</v>
      </c>
      <c r="BB694" s="112">
        <f t="shared" si="535"/>
        <v>13.75</v>
      </c>
      <c r="BC694" s="111">
        <f t="shared" si="536"/>
        <v>0</v>
      </c>
      <c r="BD694" s="88"/>
      <c r="BE694" s="1016" t="s">
        <v>138</v>
      </c>
      <c r="BF694" s="1009"/>
      <c r="BG694" s="1010"/>
      <c r="BH694" s="112">
        <v>0</v>
      </c>
      <c r="BI694" s="195">
        <f>'Cél.por tricoma'!FI275</f>
        <v>1</v>
      </c>
      <c r="BJ694" s="107">
        <f t="shared" si="557"/>
        <v>0</v>
      </c>
      <c r="BK694" s="108">
        <f t="shared" si="537"/>
        <v>979.03868483289773</v>
      </c>
      <c r="BL694" s="109">
        <f t="shared" si="538"/>
        <v>0</v>
      </c>
      <c r="BM694" s="112">
        <f t="shared" si="539"/>
        <v>14.093333333333334</v>
      </c>
      <c r="BN694" s="111">
        <f t="shared" si="540"/>
        <v>0</v>
      </c>
      <c r="BO694" s="88"/>
      <c r="BP694" s="1016" t="s">
        <v>138</v>
      </c>
      <c r="BQ694" s="1009"/>
      <c r="BR694" s="1010"/>
      <c r="BS694" s="112"/>
      <c r="BT694" s="195">
        <f>'Cél.por tricoma'!FI321</f>
        <v>1</v>
      </c>
      <c r="BU694" s="107">
        <f t="shared" si="541"/>
        <v>0</v>
      </c>
      <c r="BV694" s="108">
        <f t="shared" si="542"/>
        <v>1631.731141388163</v>
      </c>
      <c r="BW694" s="109">
        <f t="shared" si="543"/>
        <v>0</v>
      </c>
      <c r="BX694" s="112">
        <f t="shared" si="544"/>
        <v>14.780821917808218</v>
      </c>
      <c r="BY694" s="111">
        <f t="shared" si="545"/>
        <v>0</v>
      </c>
      <c r="BZ694" s="1018"/>
      <c r="CA694" s="88"/>
      <c r="CB694" s="88"/>
      <c r="CC694" s="89"/>
      <c r="CD694" s="89"/>
      <c r="CE694" s="89"/>
      <c r="CF694" s="89"/>
      <c r="CG694" s="89"/>
      <c r="CH694" s="89"/>
      <c r="CI694" s="89"/>
      <c r="CJ694" s="89"/>
      <c r="CK694" s="89"/>
      <c r="CL694" s="89"/>
      <c r="CM694" s="89"/>
      <c r="CN694" s="89"/>
      <c r="CO694" s="89"/>
      <c r="CP694" s="89"/>
      <c r="CQ694" s="89"/>
      <c r="CR694" s="89"/>
      <c r="CS694" s="89"/>
      <c r="CT694" s="89"/>
    </row>
    <row r="695" spans="1:98" ht="15.75" customHeight="1">
      <c r="A695" s="1019"/>
      <c r="B695" s="1063" t="s">
        <v>212</v>
      </c>
      <c r="C695" s="1064"/>
      <c r="D695" s="1065"/>
      <c r="E695" s="740">
        <v>2</v>
      </c>
      <c r="F695" s="780">
        <f>'Cél.por tricoma'!FI46</f>
        <v>14.5</v>
      </c>
      <c r="G695" s="730">
        <f t="shared" si="546"/>
        <v>29</v>
      </c>
      <c r="H695" s="731">
        <f t="shared" si="513"/>
        <v>979.03868483289773</v>
      </c>
      <c r="I695" s="732">
        <f t="shared" si="514"/>
        <v>28392.121860154035</v>
      </c>
      <c r="J695" s="733">
        <f t="shared" si="515"/>
        <v>16.630769230769232</v>
      </c>
      <c r="K695" s="734">
        <f t="shared" si="516"/>
        <v>1707.2043671692988</v>
      </c>
      <c r="L695" s="86"/>
      <c r="M695" s="1005" t="s">
        <v>212</v>
      </c>
      <c r="N695" s="1006"/>
      <c r="O695" s="1007"/>
      <c r="P695" s="124">
        <v>0</v>
      </c>
      <c r="Q695" s="195" t="e">
        <f>'Cél.por tricoma'!FI92</f>
        <v>#DIV/0!</v>
      </c>
      <c r="R695" s="107"/>
      <c r="S695" s="108">
        <f t="shared" si="518"/>
        <v>1631.731141388163</v>
      </c>
      <c r="T695" s="109">
        <f t="shared" si="519"/>
        <v>0</v>
      </c>
      <c r="U695" s="110">
        <f t="shared" si="520"/>
        <v>11.727272727272727</v>
      </c>
      <c r="V695" s="111">
        <f t="shared" si="521"/>
        <v>0</v>
      </c>
      <c r="W695" s="88"/>
      <c r="X695" s="1005" t="s">
        <v>212</v>
      </c>
      <c r="Y695" s="1006"/>
      <c r="Z695" s="1007"/>
      <c r="AA695" s="124">
        <v>3</v>
      </c>
      <c r="AB695" s="195">
        <f>'Cél.por tricoma'!FI138</f>
        <v>12.8</v>
      </c>
      <c r="AC695" s="107">
        <f t="shared" si="552"/>
        <v>38.400000000000006</v>
      </c>
      <c r="AD695" s="108">
        <f t="shared" si="523"/>
        <v>1631.731141388163</v>
      </c>
      <c r="AE695" s="109">
        <f t="shared" si="524"/>
        <v>62658.475829305469</v>
      </c>
      <c r="AF695" s="110">
        <f t="shared" si="525"/>
        <v>10.690721649484535</v>
      </c>
      <c r="AG695" s="111">
        <f t="shared" si="526"/>
        <v>5861.0146146987763</v>
      </c>
      <c r="AH695" s="88"/>
      <c r="AI695" s="1005" t="s">
        <v>212</v>
      </c>
      <c r="AJ695" s="1006"/>
      <c r="AK695" s="1007"/>
      <c r="AL695" s="124">
        <v>4</v>
      </c>
      <c r="AM695" s="195">
        <f>'Cél.por tricoma'!FI184</f>
        <v>9.5</v>
      </c>
      <c r="AN695" s="107">
        <f t="shared" si="553"/>
        <v>38</v>
      </c>
      <c r="AO695" s="108">
        <f t="shared" si="528"/>
        <v>1631.731141388163</v>
      </c>
      <c r="AP695" s="109">
        <f t="shared" si="529"/>
        <v>62005.783372750193</v>
      </c>
      <c r="AQ695" s="112">
        <f t="shared" si="530"/>
        <v>12.9</v>
      </c>
      <c r="AR695" s="111">
        <f t="shared" si="531"/>
        <v>4806.6498738566042</v>
      </c>
      <c r="AS695" s="88"/>
      <c r="AT695" s="1005" t="s">
        <v>212</v>
      </c>
      <c r="AU695" s="1006"/>
      <c r="AV695" s="1007"/>
      <c r="AW695" s="124">
        <v>0</v>
      </c>
      <c r="AX695" s="195" t="e">
        <f>'Cél.por tricoma'!FI230</f>
        <v>#DIV/0!</v>
      </c>
      <c r="AY695" s="107"/>
      <c r="AZ695" s="108">
        <f t="shared" si="533"/>
        <v>1223.7983560411221</v>
      </c>
      <c r="BA695" s="109">
        <f t="shared" si="534"/>
        <v>0</v>
      </c>
      <c r="BB695" s="112">
        <f t="shared" si="535"/>
        <v>13.75</v>
      </c>
      <c r="BC695" s="111">
        <f t="shared" si="536"/>
        <v>0</v>
      </c>
      <c r="BD695" s="88"/>
      <c r="BE695" s="1005" t="s">
        <v>212</v>
      </c>
      <c r="BF695" s="1006"/>
      <c r="BG695" s="1007"/>
      <c r="BH695" s="124">
        <v>1</v>
      </c>
      <c r="BI695" s="195">
        <f>'Cél.por tricoma'!FI276</f>
        <v>4</v>
      </c>
      <c r="BJ695" s="107">
        <f t="shared" si="557"/>
        <v>4</v>
      </c>
      <c r="BK695" s="108">
        <f t="shared" si="537"/>
        <v>979.03868483289773</v>
      </c>
      <c r="BL695" s="109">
        <f t="shared" si="538"/>
        <v>3916.1547393315909</v>
      </c>
      <c r="BM695" s="112">
        <f t="shared" si="539"/>
        <v>14.093333333333334</v>
      </c>
      <c r="BN695" s="111">
        <f t="shared" si="540"/>
        <v>277.87285283809774</v>
      </c>
      <c r="BO695" s="88"/>
      <c r="BP695" s="1005" t="s">
        <v>212</v>
      </c>
      <c r="BQ695" s="1006"/>
      <c r="BR695" s="1007"/>
      <c r="BS695" s="124">
        <v>4</v>
      </c>
      <c r="BT695" s="195">
        <f>'Cél.por tricoma'!FI322</f>
        <v>6.2</v>
      </c>
      <c r="BU695" s="107">
        <f t="shared" si="541"/>
        <v>24.8</v>
      </c>
      <c r="BV695" s="108">
        <f t="shared" si="542"/>
        <v>1631.731141388163</v>
      </c>
      <c r="BW695" s="109">
        <f t="shared" si="543"/>
        <v>40466.932306426446</v>
      </c>
      <c r="BX695" s="112">
        <f t="shared" si="544"/>
        <v>14.780821917808218</v>
      </c>
      <c r="BY695" s="111">
        <f t="shared" si="545"/>
        <v>2737.7998687387681</v>
      </c>
      <c r="BZ695" s="1019"/>
      <c r="CA695" s="88"/>
      <c r="CB695" s="88"/>
      <c r="CC695" s="89"/>
      <c r="CD695" s="89"/>
      <c r="CE695" s="89"/>
      <c r="CF695" s="89"/>
      <c r="CG695" s="89"/>
      <c r="CH695" s="89"/>
      <c r="CI695" s="89"/>
      <c r="CJ695" s="89"/>
      <c r="CK695" s="89"/>
      <c r="CL695" s="89"/>
      <c r="CM695" s="89"/>
      <c r="CN695" s="89"/>
      <c r="CO695" s="89"/>
      <c r="CP695" s="89"/>
      <c r="CQ695" s="89"/>
      <c r="CR695" s="89"/>
      <c r="CS695" s="89"/>
      <c r="CT695" s="89"/>
    </row>
    <row r="696" spans="1:98" ht="15.75" customHeight="1">
      <c r="A696" s="141"/>
      <c r="B696" s="746"/>
      <c r="C696" s="747"/>
      <c r="D696" s="747"/>
      <c r="E696" s="747"/>
      <c r="F696" s="747"/>
      <c r="G696" s="747"/>
      <c r="H696" s="748"/>
      <c r="I696" s="748"/>
      <c r="J696" s="749" t="s">
        <v>266</v>
      </c>
      <c r="K696" s="784">
        <f>I652</f>
        <v>5</v>
      </c>
      <c r="L696" s="86"/>
      <c r="M696" s="132"/>
      <c r="N696" s="133"/>
      <c r="O696" s="133"/>
      <c r="P696" s="133"/>
      <c r="Q696" s="133"/>
      <c r="R696" s="133"/>
      <c r="S696" s="88"/>
      <c r="T696" s="88"/>
      <c r="U696" s="134" t="s">
        <v>266</v>
      </c>
      <c r="V696" s="204">
        <f>T652</f>
        <v>1</v>
      </c>
      <c r="W696" s="88"/>
      <c r="X696" s="132"/>
      <c r="Y696" s="133"/>
      <c r="Z696" s="133"/>
      <c r="AA696" s="133"/>
      <c r="AB696" s="133"/>
      <c r="AC696" s="133"/>
      <c r="AD696" s="88"/>
      <c r="AE696" s="88"/>
      <c r="AF696" s="134" t="s">
        <v>266</v>
      </c>
      <c r="AG696" s="204">
        <f>AE652</f>
        <v>1</v>
      </c>
      <c r="AH696" s="88"/>
      <c r="AI696" s="132"/>
      <c r="AJ696" s="133"/>
      <c r="AK696" s="133"/>
      <c r="AL696" s="133"/>
      <c r="AM696" s="133"/>
      <c r="AN696" s="133"/>
      <c r="AO696" s="88"/>
      <c r="AP696" s="88"/>
      <c r="AQ696" s="134" t="s">
        <v>266</v>
      </c>
      <c r="AR696" s="204">
        <f>AP652</f>
        <v>1</v>
      </c>
      <c r="AS696" s="88"/>
      <c r="AT696" s="132"/>
      <c r="AU696" s="133"/>
      <c r="AV696" s="133"/>
      <c r="AW696" s="133"/>
      <c r="AX696" s="133"/>
      <c r="AY696" s="133"/>
      <c r="AZ696" s="88"/>
      <c r="BA696" s="88"/>
      <c r="BB696" s="134" t="s">
        <v>266</v>
      </c>
      <c r="BC696" s="204">
        <f>BA652</f>
        <v>5</v>
      </c>
      <c r="BD696" s="88"/>
      <c r="BE696" s="132"/>
      <c r="BF696" s="133"/>
      <c r="BG696" s="133"/>
      <c r="BH696" s="133"/>
      <c r="BI696" s="133"/>
      <c r="BJ696" s="133"/>
      <c r="BK696" s="88"/>
      <c r="BL696" s="88"/>
      <c r="BM696" s="134" t="s">
        <v>266</v>
      </c>
      <c r="BN696" s="204">
        <f>BL652</f>
        <v>5</v>
      </c>
      <c r="BO696" s="88"/>
      <c r="BP696" s="132"/>
      <c r="BQ696" s="133"/>
      <c r="BR696" s="133"/>
      <c r="BS696" s="133"/>
      <c r="BT696" s="195">
        <f>'Cél.por tricoma'!FI323</f>
        <v>0</v>
      </c>
      <c r="BU696" s="133"/>
      <c r="BV696" s="88"/>
      <c r="BW696" s="88"/>
      <c r="BX696" s="134" t="s">
        <v>266</v>
      </c>
      <c r="BY696" s="204">
        <f>BW652</f>
        <v>5</v>
      </c>
      <c r="BZ696" s="141"/>
      <c r="CA696" s="88"/>
      <c r="CB696" s="88"/>
      <c r="CC696" s="89"/>
      <c r="CD696" s="89"/>
      <c r="CE696" s="89"/>
      <c r="CF696" s="89"/>
      <c r="CG696" s="89"/>
      <c r="CH696" s="89"/>
      <c r="CI696" s="89"/>
      <c r="CJ696" s="89"/>
      <c r="CK696" s="89"/>
      <c r="CL696" s="89"/>
      <c r="CM696" s="89"/>
      <c r="CN696" s="89"/>
      <c r="CO696" s="89"/>
      <c r="CP696" s="89"/>
      <c r="CQ696" s="89"/>
      <c r="CR696" s="89"/>
      <c r="CS696" s="89"/>
      <c r="CT696" s="89"/>
    </row>
    <row r="697" spans="1:98" ht="15.75" customHeight="1">
      <c r="A697" s="141"/>
      <c r="B697" s="751"/>
      <c r="C697" s="785"/>
      <c r="D697" s="752"/>
      <c r="E697" s="752"/>
      <c r="F697" s="752"/>
      <c r="G697" s="752"/>
      <c r="H697" s="1066" t="s">
        <v>306</v>
      </c>
      <c r="I697" s="1053"/>
      <c r="J697" s="1067"/>
      <c r="K697" s="753">
        <f>SUM(K655:K695)*K696</f>
        <v>2510136.3607085017</v>
      </c>
      <c r="L697" s="86"/>
      <c r="M697" s="136"/>
      <c r="N697" s="205"/>
      <c r="O697" s="137"/>
      <c r="P697" s="137"/>
      <c r="Q697" s="137"/>
      <c r="R697" s="137"/>
      <c r="S697" s="1012" t="s">
        <v>306</v>
      </c>
      <c r="T697" s="1013"/>
      <c r="U697" s="1014"/>
      <c r="V697" s="138">
        <f>SUM(V655:V695)*V696</f>
        <v>1791358.685901318</v>
      </c>
      <c r="W697" s="88"/>
      <c r="X697" s="136"/>
      <c r="Y697" s="205"/>
      <c r="Z697" s="137"/>
      <c r="AA697" s="137"/>
      <c r="AB697" s="137"/>
      <c r="AC697" s="137"/>
      <c r="AD697" s="1012" t="s">
        <v>306</v>
      </c>
      <c r="AE697" s="1013"/>
      <c r="AF697" s="1014"/>
      <c r="AG697" s="138">
        <f>SUM(AG655:AG695)*AG696</f>
        <v>1749465.0087425546</v>
      </c>
      <c r="AH697" s="88"/>
      <c r="AI697" s="136"/>
      <c r="AJ697" s="205"/>
      <c r="AK697" s="137"/>
      <c r="AL697" s="137"/>
      <c r="AM697" s="137"/>
      <c r="AN697" s="137"/>
      <c r="AO697" s="1012" t="s">
        <v>306</v>
      </c>
      <c r="AP697" s="1013"/>
      <c r="AQ697" s="1014"/>
      <c r="AR697" s="138">
        <f>SUM(AR655:AR695)*AR696</f>
        <v>1999365.6733353976</v>
      </c>
      <c r="AS697" s="88"/>
      <c r="AT697" s="136"/>
      <c r="AU697" s="205"/>
      <c r="AV697" s="137"/>
      <c r="AW697" s="137"/>
      <c r="AX697" s="137"/>
      <c r="AY697" s="137"/>
      <c r="AZ697" s="1012" t="s">
        <v>306</v>
      </c>
      <c r="BA697" s="1013"/>
      <c r="BB697" s="1014"/>
      <c r="BC697" s="138">
        <f>SUM(BC655:BC695)*BC696</f>
        <v>2104054.1133598648</v>
      </c>
      <c r="BD697" s="88"/>
      <c r="BE697" s="136"/>
      <c r="BF697" s="205"/>
      <c r="BG697" s="137"/>
      <c r="BH697" s="137"/>
      <c r="BI697" s="137"/>
      <c r="BJ697" s="137"/>
      <c r="BK697" s="1012" t="s">
        <v>306</v>
      </c>
      <c r="BL697" s="1013"/>
      <c r="BM697" s="1014"/>
      <c r="BN697" s="138">
        <f>SUM(BN655:BN695)*BN696</f>
        <v>1509683.2094693847</v>
      </c>
      <c r="BO697" s="88"/>
      <c r="BP697" s="136"/>
      <c r="BQ697" s="205"/>
      <c r="BR697" s="137"/>
      <c r="BS697" s="137"/>
      <c r="BT697" s="137"/>
      <c r="BU697" s="137"/>
      <c r="BV697" s="1012" t="s">
        <v>306</v>
      </c>
      <c r="BW697" s="1013"/>
      <c r="BX697" s="1014"/>
      <c r="BY697" s="138">
        <f>SUM(BY655:BY695)*BY696</f>
        <v>2457631.1106810924</v>
      </c>
      <c r="BZ697" s="141"/>
      <c r="CA697" s="88"/>
      <c r="CB697" s="88"/>
      <c r="CC697" s="89"/>
      <c r="CD697" s="89"/>
      <c r="CE697" s="89"/>
      <c r="CF697" s="89"/>
      <c r="CG697" s="89"/>
      <c r="CH697" s="89"/>
      <c r="CI697" s="89"/>
      <c r="CJ697" s="89"/>
      <c r="CK697" s="89"/>
      <c r="CL697" s="89"/>
      <c r="CM697" s="89"/>
      <c r="CN697" s="89"/>
      <c r="CO697" s="89"/>
      <c r="CP697" s="89"/>
      <c r="CQ697" s="89"/>
      <c r="CR697" s="89"/>
      <c r="CS697" s="89"/>
      <c r="CT697" s="89"/>
    </row>
    <row r="698" spans="1:98" ht="15.75" customHeight="1">
      <c r="A698" s="141"/>
      <c r="B698" s="1082"/>
      <c r="C698" s="1049"/>
      <c r="D698" s="1049"/>
      <c r="E698" s="1081"/>
      <c r="F698" s="226"/>
      <c r="G698" s="133"/>
      <c r="H698" s="227"/>
      <c r="I698" s="228"/>
      <c r="J698" s="228"/>
      <c r="K698" s="229"/>
      <c r="L698" s="86"/>
      <c r="M698" s="1082"/>
      <c r="N698" s="1049"/>
      <c r="O698" s="1049"/>
      <c r="P698" s="1081"/>
      <c r="Q698" s="226"/>
      <c r="R698" s="133"/>
      <c r="S698" s="227"/>
      <c r="T698" s="228"/>
      <c r="U698" s="228"/>
      <c r="V698" s="229"/>
      <c r="W698" s="88"/>
      <c r="X698" s="1082"/>
      <c r="Y698" s="1049"/>
      <c r="Z698" s="1049"/>
      <c r="AA698" s="1081"/>
      <c r="AB698" s="226"/>
      <c r="AC698" s="133"/>
      <c r="AD698" s="227"/>
      <c r="AE698" s="228"/>
      <c r="AF698" s="228"/>
      <c r="AG698" s="229"/>
      <c r="AH698" s="88"/>
      <c r="AI698" s="1082"/>
      <c r="AJ698" s="1049"/>
      <c r="AK698" s="1049"/>
      <c r="AL698" s="1081"/>
      <c r="AM698" s="226"/>
      <c r="AN698" s="133"/>
      <c r="AO698" s="227"/>
      <c r="AP698" s="228"/>
      <c r="AQ698" s="228"/>
      <c r="AR698" s="229"/>
      <c r="AS698" s="88"/>
      <c r="AT698" s="1082"/>
      <c r="AU698" s="1049"/>
      <c r="AV698" s="1049"/>
      <c r="AW698" s="1081"/>
      <c r="AX698" s="226"/>
      <c r="AY698" s="133"/>
      <c r="AZ698" s="227"/>
      <c r="BA698" s="228"/>
      <c r="BB698" s="228"/>
      <c r="BC698" s="229"/>
      <c r="BD698" s="88"/>
      <c r="BE698" s="1082"/>
      <c r="BF698" s="1049"/>
      <c r="BG698" s="1049"/>
      <c r="BH698" s="1081"/>
      <c r="BI698" s="226"/>
      <c r="BJ698" s="133"/>
      <c r="BK698" s="227"/>
      <c r="BL698" s="228"/>
      <c r="BM698" s="228"/>
      <c r="BN698" s="229"/>
      <c r="BO698" s="88"/>
      <c r="BP698" s="1082"/>
      <c r="BQ698" s="1049"/>
      <c r="BR698" s="1049"/>
      <c r="BS698" s="1081"/>
      <c r="BT698" s="226"/>
      <c r="BU698" s="133"/>
      <c r="BV698" s="227"/>
      <c r="BW698" s="228"/>
      <c r="BX698" s="228"/>
      <c r="BY698" s="229"/>
      <c r="BZ698" s="141"/>
      <c r="CA698" s="88"/>
      <c r="CB698" s="88"/>
      <c r="CC698" s="89"/>
      <c r="CD698" s="89"/>
      <c r="CE698" s="89"/>
      <c r="CF698" s="89"/>
      <c r="CG698" s="89"/>
      <c r="CH698" s="89"/>
      <c r="CI698" s="89"/>
      <c r="CJ698" s="89"/>
      <c r="CK698" s="89"/>
      <c r="CL698" s="89"/>
      <c r="CM698" s="89"/>
      <c r="CN698" s="89"/>
      <c r="CO698" s="89"/>
      <c r="CP698" s="89"/>
      <c r="CQ698" s="89"/>
      <c r="CR698" s="89"/>
      <c r="CS698" s="89"/>
      <c r="CT698" s="89"/>
    </row>
    <row r="699" spans="1:98" ht="15.75" customHeight="1">
      <c r="A699" s="85"/>
      <c r="B699" s="1055" t="s">
        <v>269</v>
      </c>
      <c r="C699" s="1013"/>
      <c r="D699" s="1013"/>
      <c r="E699" s="1013"/>
      <c r="F699" s="1013"/>
      <c r="G699" s="1013"/>
      <c r="H699" s="1013"/>
      <c r="I699" s="1013"/>
      <c r="J699" s="1013"/>
      <c r="K699" s="1056"/>
      <c r="L699" s="86"/>
      <c r="M699" s="1055" t="s">
        <v>269</v>
      </c>
      <c r="N699" s="1013"/>
      <c r="O699" s="1013"/>
      <c r="P699" s="1013"/>
      <c r="Q699" s="1013"/>
      <c r="R699" s="1013"/>
      <c r="S699" s="1013"/>
      <c r="T699" s="1013"/>
      <c r="U699" s="1013"/>
      <c r="V699" s="1056"/>
      <c r="W699" s="88"/>
      <c r="X699" s="1055" t="s">
        <v>269</v>
      </c>
      <c r="Y699" s="1013"/>
      <c r="Z699" s="1013"/>
      <c r="AA699" s="1013"/>
      <c r="AB699" s="1013"/>
      <c r="AC699" s="1013"/>
      <c r="AD699" s="1013"/>
      <c r="AE699" s="1013"/>
      <c r="AF699" s="1013"/>
      <c r="AG699" s="1056"/>
      <c r="AH699" s="88"/>
      <c r="AI699" s="1055" t="s">
        <v>269</v>
      </c>
      <c r="AJ699" s="1013"/>
      <c r="AK699" s="1013"/>
      <c r="AL699" s="1013"/>
      <c r="AM699" s="1013"/>
      <c r="AN699" s="1013"/>
      <c r="AO699" s="1013"/>
      <c r="AP699" s="1013"/>
      <c r="AQ699" s="1013"/>
      <c r="AR699" s="1056"/>
      <c r="AS699" s="88"/>
      <c r="AT699" s="1055" t="s">
        <v>269</v>
      </c>
      <c r="AU699" s="1013"/>
      <c r="AV699" s="1013"/>
      <c r="AW699" s="1013"/>
      <c r="AX699" s="1013"/>
      <c r="AY699" s="1013"/>
      <c r="AZ699" s="1013"/>
      <c r="BA699" s="1013"/>
      <c r="BB699" s="1013"/>
      <c r="BC699" s="1056"/>
      <c r="BD699" s="88"/>
      <c r="BE699" s="1055" t="s">
        <v>269</v>
      </c>
      <c r="BF699" s="1013"/>
      <c r="BG699" s="1013"/>
      <c r="BH699" s="1013"/>
      <c r="BI699" s="1013"/>
      <c r="BJ699" s="1013"/>
      <c r="BK699" s="1013"/>
      <c r="BL699" s="1013"/>
      <c r="BM699" s="1013"/>
      <c r="BN699" s="1056"/>
      <c r="BO699" s="88"/>
      <c r="BP699" s="1055" t="s">
        <v>269</v>
      </c>
      <c r="BQ699" s="1013"/>
      <c r="BR699" s="1013"/>
      <c r="BS699" s="1013"/>
      <c r="BT699" s="1013"/>
      <c r="BU699" s="1013"/>
      <c r="BV699" s="1013"/>
      <c r="BW699" s="1013"/>
      <c r="BX699" s="1013"/>
      <c r="BY699" s="1056"/>
      <c r="BZ699" s="85"/>
      <c r="CA699" s="88"/>
      <c r="CB699" s="88"/>
      <c r="CC699" s="89"/>
      <c r="CD699" s="89"/>
      <c r="CE699" s="89"/>
      <c r="CF699" s="89"/>
      <c r="CG699" s="89"/>
      <c r="CH699" s="89"/>
      <c r="CI699" s="89"/>
      <c r="CJ699" s="89"/>
      <c r="CK699" s="89"/>
      <c r="CL699" s="89"/>
      <c r="CM699" s="89"/>
      <c r="CN699" s="89"/>
      <c r="CO699" s="89"/>
      <c r="CP699" s="89"/>
      <c r="CQ699" s="89"/>
      <c r="CR699" s="89"/>
      <c r="CS699" s="89"/>
      <c r="CT699" s="89"/>
    </row>
    <row r="700" spans="1:98" ht="15.75" customHeight="1">
      <c r="A700" s="1068" t="s">
        <v>326</v>
      </c>
      <c r="B700" s="90" t="s">
        <v>233</v>
      </c>
      <c r="C700" s="188">
        <v>43777</v>
      </c>
      <c r="D700" s="92" t="s">
        <v>234</v>
      </c>
      <c r="E700" s="1039" t="s">
        <v>235</v>
      </c>
      <c r="F700" s="1021"/>
      <c r="G700" s="93" t="s">
        <v>236</v>
      </c>
      <c r="H700" s="94" t="s">
        <v>237</v>
      </c>
      <c r="I700" s="207">
        <v>5</v>
      </c>
      <c r="J700" s="96" t="s">
        <v>238</v>
      </c>
      <c r="K700" s="97" t="s">
        <v>239</v>
      </c>
      <c r="L700" s="86"/>
      <c r="M700" s="90" t="s">
        <v>233</v>
      </c>
      <c r="N700" s="188">
        <v>43777</v>
      </c>
      <c r="O700" s="92" t="s">
        <v>234</v>
      </c>
      <c r="P700" s="1039" t="s">
        <v>240</v>
      </c>
      <c r="Q700" s="1021"/>
      <c r="R700" s="93" t="s">
        <v>236</v>
      </c>
      <c r="S700" s="94" t="s">
        <v>237</v>
      </c>
      <c r="T700" s="207">
        <v>1</v>
      </c>
      <c r="U700" s="96" t="s">
        <v>238</v>
      </c>
      <c r="V700" s="97" t="s">
        <v>239</v>
      </c>
      <c r="W700" s="88"/>
      <c r="X700" s="90" t="s">
        <v>233</v>
      </c>
      <c r="Y700" s="188">
        <v>43777</v>
      </c>
      <c r="Z700" s="92" t="s">
        <v>234</v>
      </c>
      <c r="AA700" s="1039" t="s">
        <v>241</v>
      </c>
      <c r="AB700" s="1021"/>
      <c r="AC700" s="93" t="s">
        <v>236</v>
      </c>
      <c r="AD700" s="94" t="s">
        <v>237</v>
      </c>
      <c r="AE700" s="207">
        <v>1</v>
      </c>
      <c r="AF700" s="96" t="s">
        <v>238</v>
      </c>
      <c r="AG700" s="97" t="s">
        <v>239</v>
      </c>
      <c r="AH700" s="88"/>
      <c r="AI700" s="90" t="s">
        <v>233</v>
      </c>
      <c r="AJ700" s="188">
        <v>43777</v>
      </c>
      <c r="AK700" s="92" t="s">
        <v>234</v>
      </c>
      <c r="AL700" s="1039" t="s">
        <v>242</v>
      </c>
      <c r="AM700" s="1021"/>
      <c r="AN700" s="93" t="s">
        <v>236</v>
      </c>
      <c r="AO700" s="94" t="s">
        <v>237</v>
      </c>
      <c r="AP700" s="207">
        <v>1</v>
      </c>
      <c r="AQ700" s="96" t="s">
        <v>238</v>
      </c>
      <c r="AR700" s="97" t="s">
        <v>239</v>
      </c>
      <c r="AS700" s="88"/>
      <c r="AT700" s="90" t="s">
        <v>233</v>
      </c>
      <c r="AU700" s="188">
        <v>43777</v>
      </c>
      <c r="AV700" s="92" t="s">
        <v>234</v>
      </c>
      <c r="AW700" s="1039" t="s">
        <v>243</v>
      </c>
      <c r="AX700" s="1021"/>
      <c r="AY700" s="93" t="s">
        <v>236</v>
      </c>
      <c r="AZ700" s="94" t="s">
        <v>237</v>
      </c>
      <c r="BA700" s="207">
        <v>5</v>
      </c>
      <c r="BB700" s="96" t="s">
        <v>238</v>
      </c>
      <c r="BC700" s="97" t="s">
        <v>239</v>
      </c>
      <c r="BD700" s="88"/>
      <c r="BE700" s="90" t="s">
        <v>233</v>
      </c>
      <c r="BF700" s="188">
        <v>43777</v>
      </c>
      <c r="BG700" s="92" t="s">
        <v>234</v>
      </c>
      <c r="BH700" s="1039" t="s">
        <v>327</v>
      </c>
      <c r="BI700" s="1021"/>
      <c r="BJ700" s="93" t="s">
        <v>236</v>
      </c>
      <c r="BK700" s="94" t="s">
        <v>237</v>
      </c>
      <c r="BL700" s="207">
        <v>5</v>
      </c>
      <c r="BM700" s="96" t="s">
        <v>238</v>
      </c>
      <c r="BN700" s="97" t="s">
        <v>239</v>
      </c>
      <c r="BO700" s="88"/>
      <c r="BP700" s="90" t="s">
        <v>233</v>
      </c>
      <c r="BQ700" s="188">
        <v>43777</v>
      </c>
      <c r="BR700" s="92" t="s">
        <v>234</v>
      </c>
      <c r="BS700" s="1039" t="s">
        <v>245</v>
      </c>
      <c r="BT700" s="1021"/>
      <c r="BU700" s="93" t="s">
        <v>236</v>
      </c>
      <c r="BV700" s="94" t="s">
        <v>237</v>
      </c>
      <c r="BW700" s="207">
        <v>5</v>
      </c>
      <c r="BX700" s="96" t="s">
        <v>238</v>
      </c>
      <c r="BY700" s="97" t="s">
        <v>239</v>
      </c>
      <c r="BZ700" s="1068" t="s">
        <v>326</v>
      </c>
      <c r="CA700" s="88"/>
      <c r="CB700" s="88"/>
      <c r="CC700" s="89"/>
      <c r="CD700" s="89"/>
      <c r="CE700" s="89"/>
      <c r="CF700" s="89"/>
      <c r="CG700" s="89"/>
      <c r="CH700" s="89"/>
      <c r="CI700" s="89"/>
      <c r="CJ700" s="89"/>
      <c r="CK700" s="89"/>
      <c r="CL700" s="89"/>
      <c r="CM700" s="89"/>
      <c r="CN700" s="89"/>
      <c r="CO700" s="89"/>
      <c r="CP700" s="89"/>
      <c r="CQ700" s="89"/>
      <c r="CR700" s="89"/>
      <c r="CS700" s="89"/>
      <c r="CT700" s="89"/>
    </row>
    <row r="701" spans="1:98" ht="15.75" customHeight="1">
      <c r="A701" s="1018"/>
      <c r="B701" s="218" t="s">
        <v>246</v>
      </c>
      <c r="C701" s="219">
        <v>5</v>
      </c>
      <c r="D701" s="218" t="s">
        <v>247</v>
      </c>
      <c r="E701" s="219" t="s">
        <v>248</v>
      </c>
      <c r="F701" s="220" t="s">
        <v>249</v>
      </c>
      <c r="G701" s="221">
        <f>Calibração!F33</f>
        <v>979.03868483289773</v>
      </c>
      <c r="H701" s="1029" t="s">
        <v>250</v>
      </c>
      <c r="I701" s="1030"/>
      <c r="J701" s="219">
        <f>'Concentração amostra - Densidad'!B31</f>
        <v>1039</v>
      </c>
      <c r="K701" s="219">
        <f>'Concentração amostra - Densidad'!C31</f>
        <v>60</v>
      </c>
      <c r="L701" s="86"/>
      <c r="M701" s="218" t="s">
        <v>246</v>
      </c>
      <c r="N701" s="219">
        <v>3</v>
      </c>
      <c r="O701" s="218" t="s">
        <v>247</v>
      </c>
      <c r="P701" s="219" t="s">
        <v>248</v>
      </c>
      <c r="Q701" s="220" t="s">
        <v>249</v>
      </c>
      <c r="R701" s="221">
        <f>Calibração!D33</f>
        <v>1631.731141388163</v>
      </c>
      <c r="S701" s="1029" t="s">
        <v>250</v>
      </c>
      <c r="T701" s="1030"/>
      <c r="U701" s="219">
        <f>U653</f>
        <v>1032</v>
      </c>
      <c r="V701" s="219">
        <f>V653</f>
        <v>88</v>
      </c>
      <c r="W701" s="88"/>
      <c r="X701" s="218" t="s">
        <v>246</v>
      </c>
      <c r="Y701" s="219">
        <v>3</v>
      </c>
      <c r="Z701" s="218" t="s">
        <v>247</v>
      </c>
      <c r="AA701" s="219" t="s">
        <v>248</v>
      </c>
      <c r="AB701" s="220" t="s">
        <v>249</v>
      </c>
      <c r="AC701" s="221">
        <f>Calibração!D33</f>
        <v>1631.731141388163</v>
      </c>
      <c r="AD701" s="1029" t="s">
        <v>250</v>
      </c>
      <c r="AE701" s="1030"/>
      <c r="AF701" s="219">
        <f>AF653</f>
        <v>1037</v>
      </c>
      <c r="AG701" s="219">
        <f>AG653</f>
        <v>97</v>
      </c>
      <c r="AH701" s="88"/>
      <c r="AI701" s="218" t="s">
        <v>246</v>
      </c>
      <c r="AJ701" s="219">
        <v>3</v>
      </c>
      <c r="AK701" s="218" t="s">
        <v>247</v>
      </c>
      <c r="AL701" s="219" t="s">
        <v>248</v>
      </c>
      <c r="AM701" s="220" t="s">
        <v>249</v>
      </c>
      <c r="AN701" s="221">
        <f>Calibração!D33</f>
        <v>1631.731141388163</v>
      </c>
      <c r="AO701" s="1029" t="s">
        <v>250</v>
      </c>
      <c r="AP701" s="1030"/>
      <c r="AQ701" s="219">
        <f>AQ653</f>
        <v>1032</v>
      </c>
      <c r="AR701" s="230">
        <f>AR653</f>
        <v>80</v>
      </c>
      <c r="AS701" s="88"/>
      <c r="AT701" s="218" t="s">
        <v>246</v>
      </c>
      <c r="AU701" s="219">
        <v>4</v>
      </c>
      <c r="AV701" s="218" t="s">
        <v>247</v>
      </c>
      <c r="AW701" s="219" t="s">
        <v>248</v>
      </c>
      <c r="AX701" s="220" t="s">
        <v>249</v>
      </c>
      <c r="AY701" s="221">
        <f>Calibração!E33</f>
        <v>1223.7983560411221</v>
      </c>
      <c r="AZ701" s="1029" t="s">
        <v>250</v>
      </c>
      <c r="BA701" s="1030"/>
      <c r="BB701" s="219">
        <f>BB653</f>
        <v>990</v>
      </c>
      <c r="BC701" s="230">
        <f>BC653</f>
        <v>72</v>
      </c>
      <c r="BD701" s="88"/>
      <c r="BE701" s="218" t="s">
        <v>246</v>
      </c>
      <c r="BF701" s="219">
        <v>6</v>
      </c>
      <c r="BG701" s="218" t="s">
        <v>247</v>
      </c>
      <c r="BH701" s="219" t="s">
        <v>248</v>
      </c>
      <c r="BI701" s="220" t="s">
        <v>249</v>
      </c>
      <c r="BJ701" s="221">
        <f>Calibração!G33</f>
        <v>815.8655706940815</v>
      </c>
      <c r="BK701" s="1029" t="s">
        <v>250</v>
      </c>
      <c r="BL701" s="1030"/>
      <c r="BM701" s="219">
        <f>BM653</f>
        <v>1057</v>
      </c>
      <c r="BN701" s="219">
        <f>BN653</f>
        <v>75</v>
      </c>
      <c r="BO701" s="88"/>
      <c r="BP701" s="218" t="s">
        <v>246</v>
      </c>
      <c r="BQ701" s="219">
        <v>3</v>
      </c>
      <c r="BR701" s="218" t="s">
        <v>247</v>
      </c>
      <c r="BS701" s="219" t="s">
        <v>248</v>
      </c>
      <c r="BT701" s="220" t="s">
        <v>249</v>
      </c>
      <c r="BU701" s="221">
        <f>Calibração!D33</f>
        <v>1631.731141388163</v>
      </c>
      <c r="BV701" s="1029" t="s">
        <v>250</v>
      </c>
      <c r="BW701" s="1030"/>
      <c r="BX701" s="219">
        <f>BX653</f>
        <v>1079</v>
      </c>
      <c r="BY701" s="219">
        <f>BY653</f>
        <v>73</v>
      </c>
      <c r="BZ701" s="1018"/>
      <c r="CA701" s="88"/>
      <c r="CB701" s="88"/>
      <c r="CC701" s="89"/>
      <c r="CD701" s="89"/>
      <c r="CE701" s="89"/>
      <c r="CF701" s="89"/>
      <c r="CG701" s="89"/>
      <c r="CH701" s="89"/>
      <c r="CI701" s="89"/>
      <c r="CJ701" s="89"/>
      <c r="CK701" s="89"/>
      <c r="CL701" s="89"/>
      <c r="CM701" s="89"/>
      <c r="CN701" s="89"/>
      <c r="CO701" s="89"/>
      <c r="CP701" s="89"/>
      <c r="CQ701" s="89"/>
      <c r="CR701" s="89"/>
      <c r="CS701" s="89"/>
      <c r="CT701" s="89"/>
    </row>
    <row r="702" spans="1:98" ht="15.75" customHeight="1">
      <c r="A702" s="1018"/>
      <c r="B702" s="1024" t="s">
        <v>251</v>
      </c>
      <c r="C702" s="1025"/>
      <c r="D702" s="1021"/>
      <c r="E702" s="92" t="s">
        <v>252</v>
      </c>
      <c r="F702" s="103" t="s">
        <v>253</v>
      </c>
      <c r="G702" s="92" t="s">
        <v>254</v>
      </c>
      <c r="H702" s="104" t="s">
        <v>255</v>
      </c>
      <c r="I702" s="92" t="s">
        <v>256</v>
      </c>
      <c r="J702" s="92" t="s">
        <v>257</v>
      </c>
      <c r="K702" s="97" t="s">
        <v>258</v>
      </c>
      <c r="L702" s="86"/>
      <c r="M702" s="1024" t="s">
        <v>251</v>
      </c>
      <c r="N702" s="1025"/>
      <c r="O702" s="1021"/>
      <c r="P702" s="92" t="s">
        <v>252</v>
      </c>
      <c r="Q702" s="103" t="s">
        <v>253</v>
      </c>
      <c r="R702" s="92" t="s">
        <v>254</v>
      </c>
      <c r="S702" s="104" t="s">
        <v>255</v>
      </c>
      <c r="T702" s="92" t="s">
        <v>256</v>
      </c>
      <c r="U702" s="92" t="s">
        <v>257</v>
      </c>
      <c r="V702" s="97" t="s">
        <v>258</v>
      </c>
      <c r="W702" s="88"/>
      <c r="X702" s="1024" t="s">
        <v>251</v>
      </c>
      <c r="Y702" s="1025"/>
      <c r="Z702" s="1021"/>
      <c r="AA702" s="92" t="s">
        <v>252</v>
      </c>
      <c r="AB702" s="103" t="s">
        <v>253</v>
      </c>
      <c r="AC702" s="92" t="s">
        <v>254</v>
      </c>
      <c r="AD702" s="104" t="s">
        <v>255</v>
      </c>
      <c r="AE702" s="92" t="s">
        <v>256</v>
      </c>
      <c r="AF702" s="92" t="s">
        <v>257</v>
      </c>
      <c r="AG702" s="97" t="s">
        <v>258</v>
      </c>
      <c r="AH702" s="88"/>
      <c r="AI702" s="1024" t="s">
        <v>251</v>
      </c>
      <c r="AJ702" s="1025"/>
      <c r="AK702" s="1021"/>
      <c r="AL702" s="92" t="s">
        <v>252</v>
      </c>
      <c r="AM702" s="103" t="s">
        <v>253</v>
      </c>
      <c r="AN702" s="92" t="s">
        <v>254</v>
      </c>
      <c r="AO702" s="104" t="s">
        <v>255</v>
      </c>
      <c r="AP702" s="92" t="s">
        <v>256</v>
      </c>
      <c r="AQ702" s="92" t="s">
        <v>257</v>
      </c>
      <c r="AR702" s="97" t="s">
        <v>258</v>
      </c>
      <c r="AS702" s="88"/>
      <c r="AT702" s="1024" t="s">
        <v>251</v>
      </c>
      <c r="AU702" s="1025"/>
      <c r="AV702" s="1021"/>
      <c r="AW702" s="92" t="s">
        <v>252</v>
      </c>
      <c r="AX702" s="103" t="s">
        <v>253</v>
      </c>
      <c r="AY702" s="92" t="s">
        <v>254</v>
      </c>
      <c r="AZ702" s="104" t="s">
        <v>255</v>
      </c>
      <c r="BA702" s="92" t="s">
        <v>256</v>
      </c>
      <c r="BB702" s="92" t="s">
        <v>257</v>
      </c>
      <c r="BC702" s="97" t="s">
        <v>258</v>
      </c>
      <c r="BD702" s="88"/>
      <c r="BE702" s="1024" t="s">
        <v>251</v>
      </c>
      <c r="BF702" s="1025"/>
      <c r="BG702" s="1021"/>
      <c r="BH702" s="92" t="s">
        <v>252</v>
      </c>
      <c r="BI702" s="103" t="s">
        <v>253</v>
      </c>
      <c r="BJ702" s="92" t="s">
        <v>254</v>
      </c>
      <c r="BK702" s="104" t="s">
        <v>255</v>
      </c>
      <c r="BL702" s="92" t="s">
        <v>256</v>
      </c>
      <c r="BM702" s="92" t="s">
        <v>257</v>
      </c>
      <c r="BN702" s="97" t="s">
        <v>258</v>
      </c>
      <c r="BO702" s="88"/>
      <c r="BP702" s="1024" t="s">
        <v>251</v>
      </c>
      <c r="BQ702" s="1025"/>
      <c r="BR702" s="1021"/>
      <c r="BS702" s="92" t="s">
        <v>252</v>
      </c>
      <c r="BT702" s="103" t="s">
        <v>253</v>
      </c>
      <c r="BU702" s="92" t="s">
        <v>254</v>
      </c>
      <c r="BV702" s="104" t="s">
        <v>255</v>
      </c>
      <c r="BW702" s="92" t="s">
        <v>256</v>
      </c>
      <c r="BX702" s="92" t="s">
        <v>257</v>
      </c>
      <c r="BY702" s="97" t="s">
        <v>258</v>
      </c>
      <c r="BZ702" s="1018"/>
      <c r="CA702" s="88"/>
      <c r="CB702" s="88"/>
      <c r="CC702" s="89"/>
      <c r="CD702" s="89"/>
      <c r="CE702" s="89"/>
      <c r="CF702" s="89"/>
      <c r="CG702" s="89"/>
      <c r="CH702" s="89"/>
      <c r="CI702" s="89"/>
      <c r="CJ702" s="89"/>
      <c r="CK702" s="89"/>
      <c r="CL702" s="89"/>
      <c r="CM702" s="89"/>
      <c r="CN702" s="89"/>
      <c r="CO702" s="89"/>
      <c r="CP702" s="89"/>
      <c r="CQ702" s="89"/>
      <c r="CR702" s="89"/>
      <c r="CS702" s="89"/>
      <c r="CT702" s="89"/>
    </row>
    <row r="703" spans="1:98" ht="15.75" customHeight="1">
      <c r="A703" s="1018"/>
      <c r="B703" s="1026" t="s">
        <v>20</v>
      </c>
      <c r="C703" s="1009"/>
      <c r="D703" s="1010"/>
      <c r="E703" s="113">
        <v>0</v>
      </c>
      <c r="F703" s="192">
        <f t="shared" ref="F703:F743" si="558">F655</f>
        <v>6.2142857142857144</v>
      </c>
      <c r="G703" s="107">
        <f t="shared" ref="G703:G712" si="559">E703*F703</f>
        <v>0</v>
      </c>
      <c r="H703" s="108">
        <f t="shared" ref="H703:H743" si="560">$G$701</f>
        <v>979.03868483289773</v>
      </c>
      <c r="I703" s="109">
        <f t="shared" ref="I703:I743" si="561">G703*H703</f>
        <v>0</v>
      </c>
      <c r="J703" s="110">
        <f t="shared" ref="J703:J743" si="562">$J$701/$K$701</f>
        <v>17.316666666666666</v>
      </c>
      <c r="K703" s="111">
        <f t="shared" ref="K703:K743" si="563">I703/J703</f>
        <v>0</v>
      </c>
      <c r="L703" s="86"/>
      <c r="M703" s="1026" t="s">
        <v>20</v>
      </c>
      <c r="N703" s="1009"/>
      <c r="O703" s="1010"/>
      <c r="P703" s="113">
        <v>5</v>
      </c>
      <c r="Q703" s="192">
        <f t="shared" ref="Q703:Q712" si="564">Q655</f>
        <v>5.5625</v>
      </c>
      <c r="R703" s="107">
        <f t="shared" ref="R703:R711" si="565">P703*Q703</f>
        <v>27.8125</v>
      </c>
      <c r="S703" s="108">
        <f t="shared" ref="S703:S743" si="566">$R$701</f>
        <v>1631.731141388163</v>
      </c>
      <c r="T703" s="109">
        <f t="shared" ref="T703:T743" si="567">R703*S703</f>
        <v>45382.522369858285</v>
      </c>
      <c r="U703" s="110">
        <f t="shared" ref="U703:U743" si="568">$U$701/$V$701</f>
        <v>11.727272727272727</v>
      </c>
      <c r="V703" s="111">
        <f t="shared" ref="V703:V743" si="569">T703/U703</f>
        <v>3869.8274889026447</v>
      </c>
      <c r="W703" s="88"/>
      <c r="X703" s="1026" t="s">
        <v>20</v>
      </c>
      <c r="Y703" s="1009"/>
      <c r="Z703" s="1010"/>
      <c r="AA703" s="113">
        <v>0</v>
      </c>
      <c r="AB703" s="192">
        <f t="shared" ref="AB703:AB729" si="570">AB655</f>
        <v>4</v>
      </c>
      <c r="AC703" s="107">
        <f t="shared" ref="AC703:AC711" si="571">AA703*AB703</f>
        <v>0</v>
      </c>
      <c r="AD703" s="108">
        <f t="shared" ref="AD703:AD743" si="572">$AC$701</f>
        <v>1631.731141388163</v>
      </c>
      <c r="AE703" s="109">
        <f t="shared" ref="AE703:AE743" si="573">AC703*AD703</f>
        <v>0</v>
      </c>
      <c r="AF703" s="112">
        <f t="shared" ref="AF703:AF743" si="574">$AF$701/$AG$701</f>
        <v>10.690721649484535</v>
      </c>
      <c r="AG703" s="111">
        <f t="shared" ref="AG703:AG743" si="575">AE703/AF703</f>
        <v>0</v>
      </c>
      <c r="AH703" s="88"/>
      <c r="AI703" s="1026" t="s">
        <v>20</v>
      </c>
      <c r="AJ703" s="1009"/>
      <c r="AK703" s="1010"/>
      <c r="AL703" s="113">
        <v>1</v>
      </c>
      <c r="AM703" s="192">
        <f t="shared" ref="AM703:AM743" si="576">AM655</f>
        <v>4.1428571428571432</v>
      </c>
      <c r="AN703" s="107">
        <f t="shared" ref="AN703:AN711" si="577">AL703*AM703</f>
        <v>4.1428571428571432</v>
      </c>
      <c r="AO703" s="108">
        <f t="shared" ref="AO703:AO743" si="578">$AN$701</f>
        <v>1631.731141388163</v>
      </c>
      <c r="AP703" s="109">
        <f t="shared" ref="AP703:AP743" si="579">AN703*AO703</f>
        <v>6760.0290143223901</v>
      </c>
      <c r="AQ703" s="112">
        <f t="shared" ref="AQ703:AQ743" si="580">$AQ$701/$AR$701</f>
        <v>12.9</v>
      </c>
      <c r="AR703" s="111">
        <f t="shared" ref="AR703:AR743" si="581">AP703/AQ703</f>
        <v>524.03325692421629</v>
      </c>
      <c r="AS703" s="88"/>
      <c r="AT703" s="1026" t="s">
        <v>20</v>
      </c>
      <c r="AU703" s="1009"/>
      <c r="AV703" s="1010"/>
      <c r="AW703" s="113">
        <v>0</v>
      </c>
      <c r="AX703" s="192">
        <f>'Cél.por tricoma'!FI190</f>
        <v>3.4</v>
      </c>
      <c r="AY703" s="107">
        <f t="shared" ref="AY703:AY711" si="582">AW703*AX703</f>
        <v>0</v>
      </c>
      <c r="AZ703" s="108">
        <f t="shared" ref="AZ703:AZ743" si="583">$AY$701</f>
        <v>1223.7983560411221</v>
      </c>
      <c r="BA703" s="109">
        <f t="shared" ref="BA703:BA743" si="584">AY703*AZ703</f>
        <v>0</v>
      </c>
      <c r="BB703" s="112">
        <f t="shared" ref="BB703:BB743" si="585">$BB$701/$BC$701</f>
        <v>13.75</v>
      </c>
      <c r="BC703" s="111">
        <f t="shared" ref="BC703:BC743" si="586">BA703/BB703</f>
        <v>0</v>
      </c>
      <c r="BD703" s="88"/>
      <c r="BE703" s="1026" t="s">
        <v>20</v>
      </c>
      <c r="BF703" s="1009"/>
      <c r="BG703" s="1010"/>
      <c r="BH703" s="113">
        <v>0</v>
      </c>
      <c r="BI703" s="192">
        <f>'Cél.por tricoma'!FI236</f>
        <v>2.5</v>
      </c>
      <c r="BJ703" s="107">
        <f t="shared" ref="BJ703:BJ743" si="587">BH703*BI703</f>
        <v>0</v>
      </c>
      <c r="BK703" s="108">
        <f t="shared" ref="BK703:BK743" si="588">$BJ$701</f>
        <v>815.8655706940815</v>
      </c>
      <c r="BL703" s="109">
        <f t="shared" ref="BL703:BL743" si="589">BJ703*BK703</f>
        <v>0</v>
      </c>
      <c r="BM703" s="112">
        <f t="shared" ref="BM703:BM743" si="590">$BM$701/$BN$701</f>
        <v>14.093333333333334</v>
      </c>
      <c r="BN703" s="111">
        <f t="shared" ref="BN703:BN743" si="591">BL703/BM703</f>
        <v>0</v>
      </c>
      <c r="BO703" s="88"/>
      <c r="BP703" s="1026" t="s">
        <v>20</v>
      </c>
      <c r="BQ703" s="1009"/>
      <c r="BR703" s="1010"/>
      <c r="BS703" s="113"/>
      <c r="BT703" s="192"/>
      <c r="BU703" s="107">
        <f t="shared" ref="BU703:BU743" si="592">BS703*BT703</f>
        <v>0</v>
      </c>
      <c r="BV703" s="108">
        <f>$BU$701</f>
        <v>1631.731141388163</v>
      </c>
      <c r="BW703" s="109">
        <f t="shared" ref="BW703:BW743" si="593">BU703*BV703</f>
        <v>0</v>
      </c>
      <c r="BX703" s="112">
        <f t="shared" ref="BX703:BX743" si="594">$BX$701/$BY$701</f>
        <v>14.780821917808218</v>
      </c>
      <c r="BY703" s="111">
        <f t="shared" ref="BY703:BY743" si="595">BW703/BX703</f>
        <v>0</v>
      </c>
      <c r="BZ703" s="1018"/>
      <c r="CA703" s="88"/>
      <c r="CB703" s="88"/>
      <c r="CC703" s="89"/>
      <c r="CD703" s="89"/>
      <c r="CE703" s="89"/>
      <c r="CF703" s="89"/>
      <c r="CG703" s="89"/>
      <c r="CH703" s="89"/>
      <c r="CI703" s="89"/>
      <c r="CJ703" s="89"/>
      <c r="CK703" s="89"/>
      <c r="CL703" s="89"/>
      <c r="CM703" s="89"/>
      <c r="CN703" s="89"/>
      <c r="CO703" s="89"/>
      <c r="CP703" s="89"/>
      <c r="CQ703" s="89"/>
      <c r="CR703" s="89"/>
      <c r="CS703" s="89"/>
      <c r="CT703" s="89"/>
    </row>
    <row r="704" spans="1:98" ht="15.75" customHeight="1">
      <c r="A704" s="1018"/>
      <c r="B704" s="1026" t="s">
        <v>143</v>
      </c>
      <c r="C704" s="1009"/>
      <c r="D704" s="1010"/>
      <c r="E704" s="194">
        <v>1</v>
      </c>
      <c r="F704" s="195">
        <f t="shared" si="558"/>
        <v>16.3</v>
      </c>
      <c r="G704" s="107">
        <f t="shared" si="559"/>
        <v>16.3</v>
      </c>
      <c r="H704" s="108">
        <f t="shared" si="560"/>
        <v>979.03868483289773</v>
      </c>
      <c r="I704" s="109">
        <f t="shared" si="561"/>
        <v>15958.330562776233</v>
      </c>
      <c r="J704" s="110">
        <f t="shared" si="562"/>
        <v>17.316666666666666</v>
      </c>
      <c r="K704" s="111">
        <f t="shared" si="563"/>
        <v>921.55903153664485</v>
      </c>
      <c r="L704" s="86"/>
      <c r="M704" s="1026" t="s">
        <v>143</v>
      </c>
      <c r="N704" s="1009"/>
      <c r="O704" s="1010"/>
      <c r="P704" s="194">
        <v>4</v>
      </c>
      <c r="Q704" s="195">
        <f t="shared" si="564"/>
        <v>10.4</v>
      </c>
      <c r="R704" s="107">
        <f t="shared" si="565"/>
        <v>41.6</v>
      </c>
      <c r="S704" s="108">
        <f t="shared" si="566"/>
        <v>1631.731141388163</v>
      </c>
      <c r="T704" s="109">
        <f t="shared" si="567"/>
        <v>67880.015481747585</v>
      </c>
      <c r="U704" s="110">
        <f t="shared" si="568"/>
        <v>11.727272727272727</v>
      </c>
      <c r="V704" s="111">
        <f t="shared" si="569"/>
        <v>5788.218374412585</v>
      </c>
      <c r="W704" s="88"/>
      <c r="X704" s="1026" t="s">
        <v>143</v>
      </c>
      <c r="Y704" s="1009"/>
      <c r="Z704" s="1010"/>
      <c r="AA704" s="194">
        <v>4</v>
      </c>
      <c r="AB704" s="195">
        <f t="shared" si="570"/>
        <v>2</v>
      </c>
      <c r="AC704" s="107">
        <f t="shared" si="571"/>
        <v>8</v>
      </c>
      <c r="AD704" s="108">
        <f t="shared" si="572"/>
        <v>1631.731141388163</v>
      </c>
      <c r="AE704" s="109">
        <f t="shared" si="573"/>
        <v>13053.849131105304</v>
      </c>
      <c r="AF704" s="112">
        <f t="shared" si="574"/>
        <v>10.690721649484535</v>
      </c>
      <c r="AG704" s="111">
        <f t="shared" si="575"/>
        <v>1221.0447113955781</v>
      </c>
      <c r="AH704" s="88"/>
      <c r="AI704" s="1026" t="s">
        <v>143</v>
      </c>
      <c r="AJ704" s="1009"/>
      <c r="AK704" s="1010"/>
      <c r="AL704" s="194">
        <v>3</v>
      </c>
      <c r="AM704" s="195">
        <f t="shared" si="576"/>
        <v>15.571428571428571</v>
      </c>
      <c r="AN704" s="107">
        <f t="shared" si="577"/>
        <v>46.714285714285715</v>
      </c>
      <c r="AO704" s="108">
        <f t="shared" si="578"/>
        <v>1631.731141388163</v>
      </c>
      <c r="AP704" s="109">
        <f t="shared" si="579"/>
        <v>76225.15474770419</v>
      </c>
      <c r="AQ704" s="112">
        <f t="shared" si="580"/>
        <v>12.9</v>
      </c>
      <c r="AR704" s="111">
        <f t="shared" si="581"/>
        <v>5908.9267246282316</v>
      </c>
      <c r="AS704" s="88"/>
      <c r="AT704" s="1026" t="s">
        <v>143</v>
      </c>
      <c r="AU704" s="1009"/>
      <c r="AV704" s="1010"/>
      <c r="AW704" s="194">
        <v>1</v>
      </c>
      <c r="AX704" s="195">
        <f>'Cél.por tricoma'!FI191</f>
        <v>13</v>
      </c>
      <c r="AY704" s="107">
        <f t="shared" si="582"/>
        <v>13</v>
      </c>
      <c r="AZ704" s="108">
        <f t="shared" si="583"/>
        <v>1223.7983560411221</v>
      </c>
      <c r="BA704" s="109">
        <f t="shared" si="584"/>
        <v>15909.378628534589</v>
      </c>
      <c r="BB704" s="112">
        <f t="shared" si="585"/>
        <v>13.75</v>
      </c>
      <c r="BC704" s="111">
        <f t="shared" si="586"/>
        <v>1157.0457184388792</v>
      </c>
      <c r="BD704" s="88"/>
      <c r="BE704" s="1026" t="s">
        <v>143</v>
      </c>
      <c r="BF704" s="1009"/>
      <c r="BG704" s="1010"/>
      <c r="BH704" s="194">
        <v>0</v>
      </c>
      <c r="BI704" s="195">
        <f>'Cél.por tricoma'!FI237</f>
        <v>15.5</v>
      </c>
      <c r="BJ704" s="107">
        <f t="shared" si="587"/>
        <v>0</v>
      </c>
      <c r="BK704" s="108">
        <f t="shared" si="588"/>
        <v>815.8655706940815</v>
      </c>
      <c r="BL704" s="109">
        <f t="shared" si="589"/>
        <v>0</v>
      </c>
      <c r="BM704" s="112">
        <f t="shared" si="590"/>
        <v>14.093333333333334</v>
      </c>
      <c r="BN704" s="111">
        <f t="shared" si="591"/>
        <v>0</v>
      </c>
      <c r="BO704" s="88"/>
      <c r="BP704" s="1026" t="s">
        <v>143</v>
      </c>
      <c r="BQ704" s="1009"/>
      <c r="BR704" s="1010"/>
      <c r="BS704" s="194"/>
      <c r="BT704" s="195">
        <f>'Cél.por tricoma'!FI283</f>
        <v>16.100000000000001</v>
      </c>
      <c r="BU704" s="107">
        <f t="shared" si="592"/>
        <v>0</v>
      </c>
      <c r="BV704" s="108">
        <f t="shared" ref="BV704:BV743" si="596">$G$551</f>
        <v>1631.731141388163</v>
      </c>
      <c r="BW704" s="109">
        <f t="shared" si="593"/>
        <v>0</v>
      </c>
      <c r="BX704" s="112">
        <f t="shared" si="594"/>
        <v>14.780821917808218</v>
      </c>
      <c r="BY704" s="111">
        <f t="shared" si="595"/>
        <v>0</v>
      </c>
      <c r="BZ704" s="1018"/>
      <c r="CA704" s="88"/>
      <c r="CB704" s="88"/>
      <c r="CC704" s="89"/>
      <c r="CD704" s="89"/>
      <c r="CE704" s="89"/>
      <c r="CF704" s="89"/>
      <c r="CG704" s="89"/>
      <c r="CH704" s="89"/>
      <c r="CI704" s="89"/>
      <c r="CJ704" s="89"/>
      <c r="CK704" s="89"/>
      <c r="CL704" s="89"/>
      <c r="CM704" s="89"/>
      <c r="CN704" s="89"/>
      <c r="CO704" s="89"/>
      <c r="CP704" s="89"/>
      <c r="CQ704" s="89"/>
      <c r="CR704" s="89"/>
      <c r="CS704" s="89"/>
      <c r="CT704" s="89"/>
    </row>
    <row r="705" spans="1:98" ht="15.75" customHeight="1">
      <c r="A705" s="1018"/>
      <c r="B705" s="1016" t="s">
        <v>152</v>
      </c>
      <c r="C705" s="1009"/>
      <c r="D705" s="1010"/>
      <c r="E705" s="194">
        <v>3</v>
      </c>
      <c r="F705" s="195">
        <f t="shared" si="558"/>
        <v>34.833333333333336</v>
      </c>
      <c r="G705" s="107">
        <f t="shared" si="559"/>
        <v>104.5</v>
      </c>
      <c r="H705" s="108">
        <f t="shared" si="560"/>
        <v>979.03868483289773</v>
      </c>
      <c r="I705" s="109">
        <f t="shared" si="561"/>
        <v>102309.54256503782</v>
      </c>
      <c r="J705" s="110">
        <f t="shared" si="562"/>
        <v>17.316666666666666</v>
      </c>
      <c r="K705" s="111">
        <f t="shared" si="563"/>
        <v>5908.1545273361589</v>
      </c>
      <c r="L705" s="86"/>
      <c r="M705" s="1016" t="s">
        <v>152</v>
      </c>
      <c r="N705" s="1009"/>
      <c r="O705" s="1010"/>
      <c r="P705" s="194">
        <v>4</v>
      </c>
      <c r="Q705" s="195">
        <f t="shared" si="564"/>
        <v>39.913043478260867</v>
      </c>
      <c r="R705" s="107">
        <f t="shared" si="565"/>
        <v>159.65217391304347</v>
      </c>
      <c r="S705" s="108">
        <f t="shared" si="566"/>
        <v>1631.731141388163</v>
      </c>
      <c r="T705" s="109">
        <f t="shared" si="567"/>
        <v>260509.42396423192</v>
      </c>
      <c r="U705" s="110">
        <f t="shared" si="568"/>
        <v>11.727272727272727</v>
      </c>
      <c r="V705" s="111">
        <f t="shared" si="569"/>
        <v>22213.981888422877</v>
      </c>
      <c r="W705" s="88"/>
      <c r="X705" s="1016" t="s">
        <v>152</v>
      </c>
      <c r="Y705" s="1009"/>
      <c r="Z705" s="1010"/>
      <c r="AA705" s="194">
        <v>2</v>
      </c>
      <c r="AB705" s="195">
        <f t="shared" si="570"/>
        <v>28.304347826086957</v>
      </c>
      <c r="AC705" s="107">
        <f t="shared" si="571"/>
        <v>56.608695652173914</v>
      </c>
      <c r="AD705" s="108">
        <f t="shared" si="572"/>
        <v>1631.731141388163</v>
      </c>
      <c r="AE705" s="109">
        <f t="shared" si="573"/>
        <v>92370.171569016878</v>
      </c>
      <c r="AF705" s="112">
        <f t="shared" si="574"/>
        <v>10.690721649484535</v>
      </c>
      <c r="AG705" s="111">
        <f t="shared" si="575"/>
        <v>8640.2185556361019</v>
      </c>
      <c r="AH705" s="88"/>
      <c r="AI705" s="1016" t="s">
        <v>152</v>
      </c>
      <c r="AJ705" s="1009"/>
      <c r="AK705" s="1010"/>
      <c r="AL705" s="194">
        <v>5</v>
      </c>
      <c r="AM705" s="195">
        <f t="shared" si="576"/>
        <v>27</v>
      </c>
      <c r="AN705" s="107">
        <f t="shared" si="577"/>
        <v>135</v>
      </c>
      <c r="AO705" s="108">
        <f t="shared" si="578"/>
        <v>1631.731141388163</v>
      </c>
      <c r="AP705" s="109">
        <f t="shared" si="579"/>
        <v>220283.704087402</v>
      </c>
      <c r="AQ705" s="112">
        <f t="shared" si="580"/>
        <v>12.9</v>
      </c>
      <c r="AR705" s="111">
        <f t="shared" si="581"/>
        <v>17076.256130806356</v>
      </c>
      <c r="AS705" s="88"/>
      <c r="AT705" s="1016" t="s">
        <v>152</v>
      </c>
      <c r="AU705" s="1009"/>
      <c r="AV705" s="1010"/>
      <c r="AW705" s="194">
        <v>0</v>
      </c>
      <c r="AX705" s="195">
        <f>'Cél.por tricoma'!FI192</f>
        <v>34.479999999999997</v>
      </c>
      <c r="AY705" s="107">
        <f t="shared" si="582"/>
        <v>0</v>
      </c>
      <c r="AZ705" s="108">
        <f t="shared" si="583"/>
        <v>1223.7983560411221</v>
      </c>
      <c r="BA705" s="109">
        <f t="shared" si="584"/>
        <v>0</v>
      </c>
      <c r="BB705" s="112">
        <f t="shared" si="585"/>
        <v>13.75</v>
      </c>
      <c r="BC705" s="111">
        <f t="shared" si="586"/>
        <v>0</v>
      </c>
      <c r="BD705" s="88"/>
      <c r="BE705" s="1016" t="s">
        <v>152</v>
      </c>
      <c r="BF705" s="1009"/>
      <c r="BG705" s="1010"/>
      <c r="BH705" s="194">
        <v>0</v>
      </c>
      <c r="BI705" s="195">
        <f>'Cél.por tricoma'!FI238</f>
        <v>31.166666666666668</v>
      </c>
      <c r="BJ705" s="107">
        <f t="shared" si="587"/>
        <v>0</v>
      </c>
      <c r="BK705" s="108">
        <f t="shared" si="588"/>
        <v>815.8655706940815</v>
      </c>
      <c r="BL705" s="109">
        <f t="shared" si="589"/>
        <v>0</v>
      </c>
      <c r="BM705" s="112">
        <f t="shared" si="590"/>
        <v>14.093333333333334</v>
      </c>
      <c r="BN705" s="111">
        <f t="shared" si="591"/>
        <v>0</v>
      </c>
      <c r="BO705" s="88"/>
      <c r="BP705" s="1016" t="s">
        <v>152</v>
      </c>
      <c r="BQ705" s="1009"/>
      <c r="BR705" s="1010"/>
      <c r="BS705" s="194"/>
      <c r="BT705" s="195">
        <f>'Cél.por tricoma'!FI284</f>
        <v>8</v>
      </c>
      <c r="BU705" s="107">
        <f t="shared" si="592"/>
        <v>0</v>
      </c>
      <c r="BV705" s="108">
        <f t="shared" si="596"/>
        <v>1631.731141388163</v>
      </c>
      <c r="BW705" s="109">
        <f t="shared" si="593"/>
        <v>0</v>
      </c>
      <c r="BX705" s="112">
        <f t="shared" si="594"/>
        <v>14.780821917808218</v>
      </c>
      <c r="BY705" s="111">
        <f t="shared" si="595"/>
        <v>0</v>
      </c>
      <c r="BZ705" s="1018"/>
      <c r="CA705" s="88"/>
      <c r="CB705" s="88"/>
      <c r="CC705" s="89"/>
      <c r="CD705" s="89"/>
      <c r="CE705" s="89"/>
      <c r="CF705" s="89"/>
      <c r="CG705" s="89"/>
      <c r="CH705" s="89"/>
      <c r="CI705" s="89"/>
      <c r="CJ705" s="89"/>
      <c r="CK705" s="89"/>
      <c r="CL705" s="89"/>
      <c r="CM705" s="89"/>
      <c r="CN705" s="89"/>
      <c r="CO705" s="89"/>
      <c r="CP705" s="89"/>
      <c r="CQ705" s="89"/>
      <c r="CR705" s="89"/>
      <c r="CS705" s="89"/>
      <c r="CT705" s="89"/>
    </row>
    <row r="706" spans="1:98" ht="15.75" customHeight="1">
      <c r="A706" s="1018"/>
      <c r="B706" s="1016" t="s">
        <v>158</v>
      </c>
      <c r="C706" s="1009"/>
      <c r="D706" s="1010"/>
      <c r="E706" s="194">
        <v>4</v>
      </c>
      <c r="F706" s="195">
        <f t="shared" si="558"/>
        <v>21</v>
      </c>
      <c r="G706" s="107">
        <f t="shared" si="559"/>
        <v>84</v>
      </c>
      <c r="H706" s="108">
        <f t="shared" si="560"/>
        <v>979.03868483289773</v>
      </c>
      <c r="I706" s="109">
        <f t="shared" si="561"/>
        <v>82239.249525963416</v>
      </c>
      <c r="J706" s="110">
        <f t="shared" si="562"/>
        <v>17.316666666666666</v>
      </c>
      <c r="K706" s="111">
        <f t="shared" si="563"/>
        <v>4749.1385674281091</v>
      </c>
      <c r="L706" s="86"/>
      <c r="M706" s="1016" t="s">
        <v>158</v>
      </c>
      <c r="N706" s="1009"/>
      <c r="O706" s="1010"/>
      <c r="P706" s="194">
        <v>8</v>
      </c>
      <c r="Q706" s="195">
        <f t="shared" si="564"/>
        <v>34.5</v>
      </c>
      <c r="R706" s="107">
        <f t="shared" si="565"/>
        <v>276</v>
      </c>
      <c r="S706" s="108">
        <f t="shared" si="566"/>
        <v>1631.731141388163</v>
      </c>
      <c r="T706" s="109">
        <f t="shared" si="567"/>
        <v>450357.79502313299</v>
      </c>
      <c r="U706" s="110">
        <f t="shared" si="568"/>
        <v>11.727272727272727</v>
      </c>
      <c r="V706" s="111">
        <f t="shared" si="569"/>
        <v>38402.602676391187</v>
      </c>
      <c r="W706" s="88"/>
      <c r="X706" s="1016" t="s">
        <v>158</v>
      </c>
      <c r="Y706" s="1009"/>
      <c r="Z706" s="1010"/>
      <c r="AA706" s="194">
        <v>1</v>
      </c>
      <c r="AB706" s="195">
        <f t="shared" si="570"/>
        <v>18</v>
      </c>
      <c r="AC706" s="107">
        <f t="shared" si="571"/>
        <v>18</v>
      </c>
      <c r="AD706" s="108">
        <f t="shared" si="572"/>
        <v>1631.731141388163</v>
      </c>
      <c r="AE706" s="109">
        <f t="shared" si="573"/>
        <v>29371.160544986935</v>
      </c>
      <c r="AF706" s="112">
        <f t="shared" si="574"/>
        <v>10.690721649484535</v>
      </c>
      <c r="AG706" s="111">
        <f t="shared" si="575"/>
        <v>2747.3506006400512</v>
      </c>
      <c r="AH706" s="88"/>
      <c r="AI706" s="1016" t="s">
        <v>158</v>
      </c>
      <c r="AJ706" s="1009"/>
      <c r="AK706" s="1010"/>
      <c r="AL706" s="194">
        <v>7</v>
      </c>
      <c r="AM706" s="195">
        <f t="shared" si="576"/>
        <v>19.333333333333332</v>
      </c>
      <c r="AN706" s="107">
        <f t="shared" si="577"/>
        <v>135.33333333333331</v>
      </c>
      <c r="AO706" s="108">
        <f t="shared" si="578"/>
        <v>1631.731141388163</v>
      </c>
      <c r="AP706" s="109">
        <f t="shared" si="579"/>
        <v>220827.61446786468</v>
      </c>
      <c r="AQ706" s="112">
        <f t="shared" si="580"/>
        <v>12.9</v>
      </c>
      <c r="AR706" s="111">
        <f t="shared" si="581"/>
        <v>17118.419726191059</v>
      </c>
      <c r="AS706" s="88"/>
      <c r="AT706" s="1016" t="s">
        <v>158</v>
      </c>
      <c r="AU706" s="1009"/>
      <c r="AV706" s="1010"/>
      <c r="AW706" s="194">
        <v>0</v>
      </c>
      <c r="AX706" s="195">
        <f>'Cél.por tricoma'!FI193</f>
        <v>10</v>
      </c>
      <c r="AY706" s="107">
        <f t="shared" si="582"/>
        <v>0</v>
      </c>
      <c r="AZ706" s="108">
        <f t="shared" si="583"/>
        <v>1223.7983560411221</v>
      </c>
      <c r="BA706" s="109">
        <f t="shared" si="584"/>
        <v>0</v>
      </c>
      <c r="BB706" s="112">
        <f t="shared" si="585"/>
        <v>13.75</v>
      </c>
      <c r="BC706" s="111">
        <f t="shared" si="586"/>
        <v>0</v>
      </c>
      <c r="BD706" s="88"/>
      <c r="BE706" s="1016" t="s">
        <v>158</v>
      </c>
      <c r="BF706" s="1009"/>
      <c r="BG706" s="1010"/>
      <c r="BH706" s="194">
        <v>2</v>
      </c>
      <c r="BI706" s="231">
        <f>'Cél.por tricoma'!W378</f>
        <v>8.1</v>
      </c>
      <c r="BJ706" s="107">
        <f t="shared" si="587"/>
        <v>16.2</v>
      </c>
      <c r="BK706" s="108">
        <f t="shared" si="588"/>
        <v>815.8655706940815</v>
      </c>
      <c r="BL706" s="109">
        <f t="shared" si="589"/>
        <v>13217.022245244119</v>
      </c>
      <c r="BM706" s="112">
        <f t="shared" si="590"/>
        <v>14.093333333333334</v>
      </c>
      <c r="BN706" s="111">
        <f t="shared" si="591"/>
        <v>937.82087832857985</v>
      </c>
      <c r="BO706" s="88"/>
      <c r="BP706" s="1016" t="s">
        <v>158</v>
      </c>
      <c r="BQ706" s="1009"/>
      <c r="BR706" s="1010"/>
      <c r="BS706" s="194"/>
      <c r="BT706" s="195">
        <f>'Cél.por tricoma'!FI285</f>
        <v>31.466666666666665</v>
      </c>
      <c r="BU706" s="107">
        <f t="shared" si="592"/>
        <v>0</v>
      </c>
      <c r="BV706" s="108">
        <f t="shared" si="596"/>
        <v>1631.731141388163</v>
      </c>
      <c r="BW706" s="109">
        <f t="shared" si="593"/>
        <v>0</v>
      </c>
      <c r="BX706" s="112">
        <f t="shared" si="594"/>
        <v>14.780821917808218</v>
      </c>
      <c r="BY706" s="111">
        <f t="shared" si="595"/>
        <v>0</v>
      </c>
      <c r="BZ706" s="1018"/>
      <c r="CA706" s="88"/>
      <c r="CB706" s="88"/>
      <c r="CC706" s="89"/>
      <c r="CD706" s="89"/>
      <c r="CE706" s="89"/>
      <c r="CF706" s="89"/>
      <c r="CG706" s="89"/>
      <c r="CH706" s="89"/>
      <c r="CI706" s="89"/>
      <c r="CJ706" s="89"/>
      <c r="CK706" s="89"/>
      <c r="CL706" s="89"/>
      <c r="CM706" s="89"/>
      <c r="CN706" s="89"/>
      <c r="CO706" s="89"/>
      <c r="CP706" s="89"/>
      <c r="CQ706" s="89"/>
      <c r="CR706" s="89"/>
      <c r="CS706" s="89"/>
      <c r="CT706" s="89"/>
    </row>
    <row r="707" spans="1:98" ht="15.75" customHeight="1">
      <c r="A707" s="1018"/>
      <c r="B707" s="1016" t="s">
        <v>30</v>
      </c>
      <c r="C707" s="1009"/>
      <c r="D707" s="1010"/>
      <c r="E707" s="112">
        <v>6</v>
      </c>
      <c r="F707" s="195">
        <f t="shared" si="558"/>
        <v>2.6333333333333333</v>
      </c>
      <c r="G707" s="107">
        <f t="shared" si="559"/>
        <v>15.8</v>
      </c>
      <c r="H707" s="108">
        <f t="shared" si="560"/>
        <v>979.03868483289773</v>
      </c>
      <c r="I707" s="109">
        <f t="shared" si="561"/>
        <v>15468.811220359785</v>
      </c>
      <c r="J707" s="110">
        <f t="shared" si="562"/>
        <v>17.316666666666666</v>
      </c>
      <c r="K707" s="111">
        <f t="shared" si="563"/>
        <v>893.29034958766806</v>
      </c>
      <c r="L707" s="86"/>
      <c r="M707" s="1016" t="s">
        <v>30</v>
      </c>
      <c r="N707" s="1009"/>
      <c r="O707" s="1010"/>
      <c r="P707" s="112">
        <v>8</v>
      </c>
      <c r="Q707" s="195">
        <f t="shared" si="564"/>
        <v>3.0333333333333332</v>
      </c>
      <c r="R707" s="107">
        <f t="shared" si="565"/>
        <v>24.266666666666666</v>
      </c>
      <c r="S707" s="108">
        <f t="shared" si="566"/>
        <v>1631.731141388163</v>
      </c>
      <c r="T707" s="109">
        <f t="shared" si="567"/>
        <v>39596.675697686085</v>
      </c>
      <c r="U707" s="110">
        <f t="shared" si="568"/>
        <v>11.727272727272727</v>
      </c>
      <c r="V707" s="111">
        <f t="shared" si="569"/>
        <v>3376.4607184073407</v>
      </c>
      <c r="W707" s="88"/>
      <c r="X707" s="1016" t="s">
        <v>30</v>
      </c>
      <c r="Y707" s="1009"/>
      <c r="Z707" s="1010"/>
      <c r="AA707" s="112">
        <v>7</v>
      </c>
      <c r="AB707" s="195">
        <f t="shared" si="570"/>
        <v>2.4</v>
      </c>
      <c r="AC707" s="107">
        <f t="shared" si="571"/>
        <v>16.8</v>
      </c>
      <c r="AD707" s="108">
        <f t="shared" si="572"/>
        <v>1631.731141388163</v>
      </c>
      <c r="AE707" s="109">
        <f t="shared" si="573"/>
        <v>27413.083175321139</v>
      </c>
      <c r="AF707" s="112">
        <f t="shared" si="574"/>
        <v>10.690721649484535</v>
      </c>
      <c r="AG707" s="111">
        <f t="shared" si="575"/>
        <v>2564.1938939307142</v>
      </c>
      <c r="AH707" s="88"/>
      <c r="AI707" s="1016" t="s">
        <v>30</v>
      </c>
      <c r="AJ707" s="1009"/>
      <c r="AK707" s="1010"/>
      <c r="AL707" s="112">
        <v>10</v>
      </c>
      <c r="AM707" s="195">
        <f t="shared" si="576"/>
        <v>2.9666666666666668</v>
      </c>
      <c r="AN707" s="107">
        <f t="shared" si="577"/>
        <v>29.666666666666668</v>
      </c>
      <c r="AO707" s="108">
        <f t="shared" si="578"/>
        <v>1631.731141388163</v>
      </c>
      <c r="AP707" s="109">
        <f t="shared" si="579"/>
        <v>48408.02386118217</v>
      </c>
      <c r="AQ707" s="112">
        <f t="shared" si="580"/>
        <v>12.9</v>
      </c>
      <c r="AR707" s="111">
        <f t="shared" si="581"/>
        <v>3752.5599892389278</v>
      </c>
      <c r="AS707" s="88"/>
      <c r="AT707" s="1016" t="s">
        <v>30</v>
      </c>
      <c r="AU707" s="1009"/>
      <c r="AV707" s="1010"/>
      <c r="AW707" s="112">
        <v>0</v>
      </c>
      <c r="AX707" s="195">
        <f>'Cél.por tricoma'!FI194</f>
        <v>2.5</v>
      </c>
      <c r="AY707" s="107">
        <f t="shared" si="582"/>
        <v>0</v>
      </c>
      <c r="AZ707" s="108">
        <f t="shared" si="583"/>
        <v>1223.7983560411221</v>
      </c>
      <c r="BA707" s="109">
        <f t="shared" si="584"/>
        <v>0</v>
      </c>
      <c r="BB707" s="112">
        <f t="shared" si="585"/>
        <v>13.75</v>
      </c>
      <c r="BC707" s="111">
        <f t="shared" si="586"/>
        <v>0</v>
      </c>
      <c r="BD707" s="88"/>
      <c r="BE707" s="1016" t="s">
        <v>30</v>
      </c>
      <c r="BF707" s="1009"/>
      <c r="BG707" s="1010"/>
      <c r="BH707" s="112">
        <v>0</v>
      </c>
      <c r="BI707" s="195"/>
      <c r="BJ707" s="107">
        <f t="shared" si="587"/>
        <v>0</v>
      </c>
      <c r="BK707" s="108">
        <f t="shared" si="588"/>
        <v>815.8655706940815</v>
      </c>
      <c r="BL707" s="109">
        <f t="shared" si="589"/>
        <v>0</v>
      </c>
      <c r="BM707" s="112">
        <f t="shared" si="590"/>
        <v>14.093333333333334</v>
      </c>
      <c r="BN707" s="111">
        <f t="shared" si="591"/>
        <v>0</v>
      </c>
      <c r="BO707" s="88"/>
      <c r="BP707" s="1016" t="s">
        <v>30</v>
      </c>
      <c r="BQ707" s="1009"/>
      <c r="BR707" s="1010"/>
      <c r="BS707" s="112"/>
      <c r="BT707" s="195"/>
      <c r="BU707" s="107">
        <f t="shared" si="592"/>
        <v>0</v>
      </c>
      <c r="BV707" s="108">
        <f t="shared" si="596"/>
        <v>1631.731141388163</v>
      </c>
      <c r="BW707" s="109">
        <f t="shared" si="593"/>
        <v>0</v>
      </c>
      <c r="BX707" s="112">
        <f t="shared" si="594"/>
        <v>14.780821917808218</v>
      </c>
      <c r="BY707" s="111">
        <f t="shared" si="595"/>
        <v>0</v>
      </c>
      <c r="BZ707" s="1018"/>
      <c r="CA707" s="88"/>
      <c r="CB707" s="88"/>
      <c r="CC707" s="89"/>
      <c r="CD707" s="89"/>
      <c r="CE707" s="89"/>
      <c r="CF707" s="89"/>
      <c r="CG707" s="89"/>
      <c r="CH707" s="89"/>
      <c r="CI707" s="89"/>
      <c r="CJ707" s="89"/>
      <c r="CK707" s="89"/>
      <c r="CL707" s="89"/>
      <c r="CM707" s="89"/>
      <c r="CN707" s="89"/>
      <c r="CO707" s="89"/>
      <c r="CP707" s="89"/>
      <c r="CQ707" s="89"/>
      <c r="CR707" s="89"/>
      <c r="CS707" s="89"/>
      <c r="CT707" s="89"/>
    </row>
    <row r="708" spans="1:98" ht="15.75" customHeight="1">
      <c r="A708" s="1018"/>
      <c r="B708" s="1015" t="s">
        <v>39</v>
      </c>
      <c r="C708" s="1009"/>
      <c r="D708" s="1010"/>
      <c r="E708" s="112">
        <v>0</v>
      </c>
      <c r="F708" s="195">
        <f t="shared" si="558"/>
        <v>1</v>
      </c>
      <c r="G708" s="107">
        <f t="shared" si="559"/>
        <v>0</v>
      </c>
      <c r="H708" s="108">
        <f t="shared" si="560"/>
        <v>979.03868483289773</v>
      </c>
      <c r="I708" s="109">
        <f t="shared" si="561"/>
        <v>0</v>
      </c>
      <c r="J708" s="110">
        <f t="shared" si="562"/>
        <v>17.316666666666666</v>
      </c>
      <c r="K708" s="111">
        <f t="shared" si="563"/>
        <v>0</v>
      </c>
      <c r="L708" s="86"/>
      <c r="M708" s="1015" t="s">
        <v>39</v>
      </c>
      <c r="N708" s="1009"/>
      <c r="O708" s="1010"/>
      <c r="P708" s="112">
        <v>6</v>
      </c>
      <c r="Q708" s="195">
        <f t="shared" si="564"/>
        <v>1</v>
      </c>
      <c r="R708" s="107">
        <f t="shared" si="565"/>
        <v>6</v>
      </c>
      <c r="S708" s="108">
        <f t="shared" si="566"/>
        <v>1631.731141388163</v>
      </c>
      <c r="T708" s="109">
        <f t="shared" si="567"/>
        <v>9790.3868483289771</v>
      </c>
      <c r="U708" s="110">
        <f t="shared" si="568"/>
        <v>11.727272727272727</v>
      </c>
      <c r="V708" s="111">
        <f t="shared" si="569"/>
        <v>834.83918861719962</v>
      </c>
      <c r="W708" s="88"/>
      <c r="X708" s="1015" t="s">
        <v>39</v>
      </c>
      <c r="Y708" s="1009"/>
      <c r="Z708" s="1010"/>
      <c r="AA708" s="112">
        <v>2</v>
      </c>
      <c r="AB708" s="195">
        <f t="shared" si="570"/>
        <v>1</v>
      </c>
      <c r="AC708" s="107">
        <f t="shared" si="571"/>
        <v>2</v>
      </c>
      <c r="AD708" s="108">
        <f t="shared" si="572"/>
        <v>1631.731141388163</v>
      </c>
      <c r="AE708" s="109">
        <f t="shared" si="573"/>
        <v>3263.462282776326</v>
      </c>
      <c r="AF708" s="112">
        <f t="shared" si="574"/>
        <v>10.690721649484535</v>
      </c>
      <c r="AG708" s="111">
        <f t="shared" si="575"/>
        <v>305.26117784889453</v>
      </c>
      <c r="AH708" s="88"/>
      <c r="AI708" s="1015" t="s">
        <v>39</v>
      </c>
      <c r="AJ708" s="1009"/>
      <c r="AK708" s="1010"/>
      <c r="AL708" s="112">
        <v>2</v>
      </c>
      <c r="AM708" s="195">
        <f t="shared" si="576"/>
        <v>1</v>
      </c>
      <c r="AN708" s="107">
        <f t="shared" si="577"/>
        <v>2</v>
      </c>
      <c r="AO708" s="108">
        <f t="shared" si="578"/>
        <v>1631.731141388163</v>
      </c>
      <c r="AP708" s="109">
        <f t="shared" si="579"/>
        <v>3263.462282776326</v>
      </c>
      <c r="AQ708" s="112">
        <f t="shared" si="580"/>
        <v>12.9</v>
      </c>
      <c r="AR708" s="111">
        <f t="shared" si="581"/>
        <v>252.98157230824231</v>
      </c>
      <c r="AS708" s="88"/>
      <c r="AT708" s="1015" t="s">
        <v>39</v>
      </c>
      <c r="AU708" s="1009"/>
      <c r="AV708" s="1010"/>
      <c r="AW708" s="112">
        <v>0</v>
      </c>
      <c r="AX708" s="195">
        <f>'Cél.por tricoma'!FI195</f>
        <v>1</v>
      </c>
      <c r="AY708" s="107">
        <f t="shared" si="582"/>
        <v>0</v>
      </c>
      <c r="AZ708" s="108">
        <f t="shared" si="583"/>
        <v>1223.7983560411221</v>
      </c>
      <c r="BA708" s="109">
        <f t="shared" si="584"/>
        <v>0</v>
      </c>
      <c r="BB708" s="112">
        <f t="shared" si="585"/>
        <v>13.75</v>
      </c>
      <c r="BC708" s="111">
        <f t="shared" si="586"/>
        <v>0</v>
      </c>
      <c r="BD708" s="88"/>
      <c r="BE708" s="1015" t="s">
        <v>39</v>
      </c>
      <c r="BF708" s="1009"/>
      <c r="BG708" s="1010"/>
      <c r="BH708" s="112">
        <v>1</v>
      </c>
      <c r="BI708" s="195">
        <f>'Cél.por tricoma'!FI241</f>
        <v>1</v>
      </c>
      <c r="BJ708" s="107">
        <f t="shared" si="587"/>
        <v>1</v>
      </c>
      <c r="BK708" s="108">
        <f t="shared" si="588"/>
        <v>815.8655706940815</v>
      </c>
      <c r="BL708" s="109">
        <f t="shared" si="589"/>
        <v>815.8655706940815</v>
      </c>
      <c r="BM708" s="112">
        <f t="shared" si="590"/>
        <v>14.093333333333334</v>
      </c>
      <c r="BN708" s="111">
        <f t="shared" si="591"/>
        <v>57.890177674603699</v>
      </c>
      <c r="BO708" s="88"/>
      <c r="BP708" s="1015" t="s">
        <v>39</v>
      </c>
      <c r="BQ708" s="1009"/>
      <c r="BR708" s="1010"/>
      <c r="BS708" s="112"/>
      <c r="BT708" s="195">
        <f>'Cél.por tricoma'!FI287</f>
        <v>1</v>
      </c>
      <c r="BU708" s="107">
        <f t="shared" si="592"/>
        <v>0</v>
      </c>
      <c r="BV708" s="108">
        <f t="shared" si="596"/>
        <v>1631.731141388163</v>
      </c>
      <c r="BW708" s="109">
        <f t="shared" si="593"/>
        <v>0</v>
      </c>
      <c r="BX708" s="112">
        <f t="shared" si="594"/>
        <v>14.780821917808218</v>
      </c>
      <c r="BY708" s="111">
        <f t="shared" si="595"/>
        <v>0</v>
      </c>
      <c r="BZ708" s="1018"/>
      <c r="CA708" s="88"/>
      <c r="CB708" s="88"/>
      <c r="CC708" s="89"/>
      <c r="CD708" s="89"/>
      <c r="CE708" s="89"/>
      <c r="CF708" s="89"/>
      <c r="CG708" s="89"/>
      <c r="CH708" s="89"/>
      <c r="CI708" s="89"/>
      <c r="CJ708" s="89"/>
      <c r="CK708" s="89"/>
      <c r="CL708" s="89"/>
      <c r="CM708" s="89"/>
      <c r="CN708" s="89"/>
      <c r="CO708" s="89"/>
      <c r="CP708" s="89"/>
      <c r="CQ708" s="89"/>
      <c r="CR708" s="89"/>
      <c r="CS708" s="89"/>
      <c r="CT708" s="89"/>
    </row>
    <row r="709" spans="1:98" ht="15.75" customHeight="1">
      <c r="A709" s="1018"/>
      <c r="B709" s="1016" t="s">
        <v>259</v>
      </c>
      <c r="C709" s="1009"/>
      <c r="D709" s="1010"/>
      <c r="E709" s="112">
        <v>6</v>
      </c>
      <c r="F709" s="195">
        <f t="shared" si="558"/>
        <v>1</v>
      </c>
      <c r="G709" s="107">
        <f t="shared" si="559"/>
        <v>6</v>
      </c>
      <c r="H709" s="108">
        <f t="shared" si="560"/>
        <v>979.03868483289773</v>
      </c>
      <c r="I709" s="109">
        <f t="shared" si="561"/>
        <v>5874.2321089973866</v>
      </c>
      <c r="J709" s="110">
        <f t="shared" si="562"/>
        <v>17.316666666666666</v>
      </c>
      <c r="K709" s="111">
        <f t="shared" si="563"/>
        <v>339.22418338772206</v>
      </c>
      <c r="L709" s="86"/>
      <c r="M709" s="1016" t="s">
        <v>259</v>
      </c>
      <c r="N709" s="1009"/>
      <c r="O709" s="1010"/>
      <c r="P709" s="112">
        <v>13</v>
      </c>
      <c r="Q709" s="195">
        <f t="shared" si="564"/>
        <v>1</v>
      </c>
      <c r="R709" s="107">
        <f t="shared" si="565"/>
        <v>13</v>
      </c>
      <c r="S709" s="108">
        <f t="shared" si="566"/>
        <v>1631.731141388163</v>
      </c>
      <c r="T709" s="109">
        <f t="shared" si="567"/>
        <v>21212.504838046119</v>
      </c>
      <c r="U709" s="110">
        <f t="shared" si="568"/>
        <v>11.727272727272727</v>
      </c>
      <c r="V709" s="111">
        <f t="shared" si="569"/>
        <v>1808.8182420039327</v>
      </c>
      <c r="W709" s="88"/>
      <c r="X709" s="1016" t="s">
        <v>259</v>
      </c>
      <c r="Y709" s="1009"/>
      <c r="Z709" s="1010"/>
      <c r="AA709" s="112">
        <v>18</v>
      </c>
      <c r="AB709" s="195">
        <f t="shared" si="570"/>
        <v>1</v>
      </c>
      <c r="AC709" s="107">
        <f t="shared" si="571"/>
        <v>18</v>
      </c>
      <c r="AD709" s="108">
        <f t="shared" si="572"/>
        <v>1631.731141388163</v>
      </c>
      <c r="AE709" s="109">
        <f t="shared" si="573"/>
        <v>29371.160544986935</v>
      </c>
      <c r="AF709" s="112">
        <f t="shared" si="574"/>
        <v>10.690721649484535</v>
      </c>
      <c r="AG709" s="111">
        <f t="shared" si="575"/>
        <v>2747.3506006400512</v>
      </c>
      <c r="AH709" s="88"/>
      <c r="AI709" s="1016" t="s">
        <v>259</v>
      </c>
      <c r="AJ709" s="1009"/>
      <c r="AK709" s="1010"/>
      <c r="AL709" s="112">
        <v>19</v>
      </c>
      <c r="AM709" s="195">
        <f t="shared" si="576"/>
        <v>1</v>
      </c>
      <c r="AN709" s="107">
        <f t="shared" si="577"/>
        <v>19</v>
      </c>
      <c r="AO709" s="108">
        <f t="shared" si="578"/>
        <v>1631.731141388163</v>
      </c>
      <c r="AP709" s="109">
        <f t="shared" si="579"/>
        <v>31002.891686375096</v>
      </c>
      <c r="AQ709" s="112">
        <f t="shared" si="580"/>
        <v>12.9</v>
      </c>
      <c r="AR709" s="111">
        <f t="shared" si="581"/>
        <v>2403.3249369283021</v>
      </c>
      <c r="AS709" s="88"/>
      <c r="AT709" s="1016" t="s">
        <v>259</v>
      </c>
      <c r="AU709" s="1009"/>
      <c r="AV709" s="1010"/>
      <c r="AW709" s="112">
        <v>7</v>
      </c>
      <c r="AX709" s="195">
        <f>'Cél.por tricoma'!FI196</f>
        <v>1</v>
      </c>
      <c r="AY709" s="107">
        <f t="shared" si="582"/>
        <v>7</v>
      </c>
      <c r="AZ709" s="108">
        <f t="shared" si="583"/>
        <v>1223.7983560411221</v>
      </c>
      <c r="BA709" s="109">
        <f t="shared" si="584"/>
        <v>8566.588492287854</v>
      </c>
      <c r="BB709" s="112">
        <f t="shared" si="585"/>
        <v>13.75</v>
      </c>
      <c r="BC709" s="111">
        <f t="shared" si="586"/>
        <v>623.02461762093481</v>
      </c>
      <c r="BD709" s="88"/>
      <c r="BE709" s="1016" t="s">
        <v>259</v>
      </c>
      <c r="BF709" s="1009"/>
      <c r="BG709" s="1010"/>
      <c r="BH709" s="112">
        <v>6</v>
      </c>
      <c r="BI709" s="195">
        <f>'Cél.por tricoma'!FI242</f>
        <v>1</v>
      </c>
      <c r="BJ709" s="107">
        <f t="shared" si="587"/>
        <v>6</v>
      </c>
      <c r="BK709" s="108">
        <f t="shared" si="588"/>
        <v>815.8655706940815</v>
      </c>
      <c r="BL709" s="109">
        <f t="shared" si="589"/>
        <v>4895.1934241644885</v>
      </c>
      <c r="BM709" s="112">
        <f t="shared" si="590"/>
        <v>14.093333333333334</v>
      </c>
      <c r="BN709" s="111">
        <f t="shared" si="591"/>
        <v>347.34106604762218</v>
      </c>
      <c r="BO709" s="88"/>
      <c r="BP709" s="1016" t="s">
        <v>259</v>
      </c>
      <c r="BQ709" s="1009"/>
      <c r="BR709" s="1010"/>
      <c r="BS709" s="112">
        <v>11</v>
      </c>
      <c r="BT709" s="195">
        <f>'Cél.por tricoma'!FI288</f>
        <v>1</v>
      </c>
      <c r="BU709" s="107">
        <f t="shared" si="592"/>
        <v>11</v>
      </c>
      <c r="BV709" s="108">
        <f t="shared" si="596"/>
        <v>1631.731141388163</v>
      </c>
      <c r="BW709" s="109">
        <f t="shared" si="593"/>
        <v>17949.042555269793</v>
      </c>
      <c r="BX709" s="112">
        <f t="shared" si="594"/>
        <v>14.780821917808218</v>
      </c>
      <c r="BY709" s="111">
        <f t="shared" si="595"/>
        <v>1214.3467159728405</v>
      </c>
      <c r="BZ709" s="1018"/>
      <c r="CA709" s="88"/>
      <c r="CB709" s="88"/>
      <c r="CC709" s="89"/>
      <c r="CD709" s="89"/>
      <c r="CE709" s="89"/>
      <c r="CF709" s="89"/>
      <c r="CG709" s="89"/>
      <c r="CH709" s="89"/>
      <c r="CI709" s="89"/>
      <c r="CJ709" s="89"/>
      <c r="CK709" s="89"/>
      <c r="CL709" s="89"/>
      <c r="CM709" s="89"/>
      <c r="CN709" s="89"/>
      <c r="CO709" s="89"/>
      <c r="CP709" s="89"/>
      <c r="CQ709" s="89"/>
      <c r="CR709" s="89"/>
      <c r="CS709" s="89"/>
      <c r="CT709" s="89"/>
    </row>
    <row r="710" spans="1:98" ht="15.75" customHeight="1">
      <c r="A710" s="1018"/>
      <c r="B710" s="1016" t="s">
        <v>43</v>
      </c>
      <c r="C710" s="1009"/>
      <c r="D710" s="1010"/>
      <c r="E710" s="112">
        <v>14</v>
      </c>
      <c r="F710" s="195">
        <f t="shared" si="558"/>
        <v>1</v>
      </c>
      <c r="G710" s="107">
        <f t="shared" si="559"/>
        <v>14</v>
      </c>
      <c r="H710" s="108">
        <f t="shared" si="560"/>
        <v>979.03868483289773</v>
      </c>
      <c r="I710" s="109">
        <f t="shared" si="561"/>
        <v>13706.541587660568</v>
      </c>
      <c r="J710" s="110">
        <f t="shared" si="562"/>
        <v>17.316666666666666</v>
      </c>
      <c r="K710" s="111">
        <f t="shared" si="563"/>
        <v>791.52309457135141</v>
      </c>
      <c r="L710" s="86"/>
      <c r="M710" s="1016" t="s">
        <v>43</v>
      </c>
      <c r="N710" s="1009"/>
      <c r="O710" s="1010"/>
      <c r="P710" s="112">
        <v>7</v>
      </c>
      <c r="Q710" s="195">
        <f t="shared" si="564"/>
        <v>1</v>
      </c>
      <c r="R710" s="107">
        <f t="shared" si="565"/>
        <v>7</v>
      </c>
      <c r="S710" s="108">
        <f t="shared" si="566"/>
        <v>1631.731141388163</v>
      </c>
      <c r="T710" s="109">
        <f t="shared" si="567"/>
        <v>11422.117989717141</v>
      </c>
      <c r="U710" s="110">
        <f t="shared" si="568"/>
        <v>11.727272727272727</v>
      </c>
      <c r="V710" s="111">
        <f t="shared" si="569"/>
        <v>973.97905338673297</v>
      </c>
      <c r="W710" s="88"/>
      <c r="X710" s="1016" t="s">
        <v>43</v>
      </c>
      <c r="Y710" s="1009"/>
      <c r="Z710" s="1010"/>
      <c r="AA710" s="112">
        <v>16</v>
      </c>
      <c r="AB710" s="195">
        <f t="shared" si="570"/>
        <v>1</v>
      </c>
      <c r="AC710" s="107">
        <f t="shared" si="571"/>
        <v>16</v>
      </c>
      <c r="AD710" s="108">
        <f t="shared" si="572"/>
        <v>1631.731141388163</v>
      </c>
      <c r="AE710" s="109">
        <f t="shared" si="573"/>
        <v>26107.698262210608</v>
      </c>
      <c r="AF710" s="112">
        <f t="shared" si="574"/>
        <v>10.690721649484535</v>
      </c>
      <c r="AG710" s="111">
        <f t="shared" si="575"/>
        <v>2442.0894227911563</v>
      </c>
      <c r="AH710" s="88"/>
      <c r="AI710" s="1016" t="s">
        <v>43</v>
      </c>
      <c r="AJ710" s="1009"/>
      <c r="AK710" s="1010"/>
      <c r="AL710" s="112">
        <v>17</v>
      </c>
      <c r="AM710" s="195">
        <f t="shared" si="576"/>
        <v>1</v>
      </c>
      <c r="AN710" s="107">
        <f t="shared" si="577"/>
        <v>17</v>
      </c>
      <c r="AO710" s="108">
        <f t="shared" si="578"/>
        <v>1631.731141388163</v>
      </c>
      <c r="AP710" s="109">
        <f t="shared" si="579"/>
        <v>27739.42940359877</v>
      </c>
      <c r="AQ710" s="112">
        <f t="shared" si="580"/>
        <v>12.9</v>
      </c>
      <c r="AR710" s="111">
        <f t="shared" si="581"/>
        <v>2150.3433646200597</v>
      </c>
      <c r="AS710" s="88"/>
      <c r="AT710" s="1016" t="s">
        <v>43</v>
      </c>
      <c r="AU710" s="1009"/>
      <c r="AV710" s="1010"/>
      <c r="AW710" s="112">
        <v>1</v>
      </c>
      <c r="AX710" s="195">
        <f>'Cél.por tricoma'!FI197</f>
        <v>1</v>
      </c>
      <c r="AY710" s="107">
        <f t="shared" si="582"/>
        <v>1</v>
      </c>
      <c r="AZ710" s="108">
        <f t="shared" si="583"/>
        <v>1223.7983560411221</v>
      </c>
      <c r="BA710" s="109">
        <f t="shared" si="584"/>
        <v>1223.7983560411221</v>
      </c>
      <c r="BB710" s="112">
        <f t="shared" si="585"/>
        <v>13.75</v>
      </c>
      <c r="BC710" s="111">
        <f t="shared" si="586"/>
        <v>89.003516802990703</v>
      </c>
      <c r="BD710" s="88"/>
      <c r="BE710" s="1016" t="s">
        <v>43</v>
      </c>
      <c r="BF710" s="1009"/>
      <c r="BG710" s="1010"/>
      <c r="BH710" s="112">
        <v>4</v>
      </c>
      <c r="BI710" s="195">
        <f>'Cél.por tricoma'!FI243</f>
        <v>1</v>
      </c>
      <c r="BJ710" s="107">
        <f t="shared" si="587"/>
        <v>4</v>
      </c>
      <c r="BK710" s="108">
        <f t="shared" si="588"/>
        <v>815.8655706940815</v>
      </c>
      <c r="BL710" s="109">
        <f t="shared" si="589"/>
        <v>3263.462282776326</v>
      </c>
      <c r="BM710" s="112">
        <f t="shared" si="590"/>
        <v>14.093333333333334</v>
      </c>
      <c r="BN710" s="111">
        <f t="shared" si="591"/>
        <v>231.56071069841479</v>
      </c>
      <c r="BO710" s="88"/>
      <c r="BP710" s="1016" t="s">
        <v>43</v>
      </c>
      <c r="BQ710" s="1009"/>
      <c r="BR710" s="1010"/>
      <c r="BS710" s="112">
        <v>2</v>
      </c>
      <c r="BT710" s="195">
        <f>'Cél.por tricoma'!FI289</f>
        <v>1</v>
      </c>
      <c r="BU710" s="107">
        <f t="shared" si="592"/>
        <v>2</v>
      </c>
      <c r="BV710" s="108">
        <f t="shared" si="596"/>
        <v>1631.731141388163</v>
      </c>
      <c r="BW710" s="109">
        <f t="shared" si="593"/>
        <v>3263.462282776326</v>
      </c>
      <c r="BX710" s="112">
        <f t="shared" si="594"/>
        <v>14.780821917808218</v>
      </c>
      <c r="BY710" s="111">
        <f t="shared" si="595"/>
        <v>220.79031199506193</v>
      </c>
      <c r="BZ710" s="1018"/>
      <c r="CA710" s="88"/>
      <c r="CB710" s="88"/>
      <c r="CC710" s="89"/>
      <c r="CD710" s="89"/>
      <c r="CE710" s="89"/>
      <c r="CF710" s="89"/>
      <c r="CG710" s="89"/>
      <c r="CH710" s="89"/>
      <c r="CI710" s="89"/>
      <c r="CJ710" s="89"/>
      <c r="CK710" s="89"/>
      <c r="CL710" s="89"/>
      <c r="CM710" s="89"/>
      <c r="CN710" s="89"/>
      <c r="CO710" s="89"/>
      <c r="CP710" s="89"/>
      <c r="CQ710" s="89"/>
      <c r="CR710" s="89"/>
      <c r="CS710" s="89"/>
      <c r="CT710" s="89"/>
    </row>
    <row r="711" spans="1:98" ht="15.75" customHeight="1">
      <c r="A711" s="1018"/>
      <c r="B711" s="1016" t="s">
        <v>63</v>
      </c>
      <c r="C711" s="1009"/>
      <c r="D711" s="1010"/>
      <c r="E711" s="112">
        <v>3</v>
      </c>
      <c r="F711" s="195">
        <f t="shared" si="558"/>
        <v>1</v>
      </c>
      <c r="G711" s="107">
        <f t="shared" si="559"/>
        <v>3</v>
      </c>
      <c r="H711" s="108">
        <f t="shared" si="560"/>
        <v>979.03868483289773</v>
      </c>
      <c r="I711" s="109">
        <f t="shared" si="561"/>
        <v>2937.1160544986933</v>
      </c>
      <c r="J711" s="110">
        <f t="shared" si="562"/>
        <v>17.316666666666666</v>
      </c>
      <c r="K711" s="111">
        <f t="shared" si="563"/>
        <v>169.61209169386103</v>
      </c>
      <c r="L711" s="86"/>
      <c r="M711" s="1016" t="s">
        <v>63</v>
      </c>
      <c r="N711" s="1009"/>
      <c r="O711" s="1010"/>
      <c r="P711" s="112">
        <v>7</v>
      </c>
      <c r="Q711" s="195">
        <f t="shared" si="564"/>
        <v>1</v>
      </c>
      <c r="R711" s="107">
        <f t="shared" si="565"/>
        <v>7</v>
      </c>
      <c r="S711" s="108">
        <f t="shared" si="566"/>
        <v>1631.731141388163</v>
      </c>
      <c r="T711" s="109">
        <f t="shared" si="567"/>
        <v>11422.117989717141</v>
      </c>
      <c r="U711" s="110">
        <f t="shared" si="568"/>
        <v>11.727272727272727</v>
      </c>
      <c r="V711" s="111">
        <f t="shared" si="569"/>
        <v>973.97905338673297</v>
      </c>
      <c r="W711" s="88"/>
      <c r="X711" s="1016" t="s">
        <v>63</v>
      </c>
      <c r="Y711" s="1009"/>
      <c r="Z711" s="1010"/>
      <c r="AA711" s="112">
        <v>6</v>
      </c>
      <c r="AB711" s="195">
        <f t="shared" si="570"/>
        <v>1</v>
      </c>
      <c r="AC711" s="107">
        <f t="shared" si="571"/>
        <v>6</v>
      </c>
      <c r="AD711" s="108">
        <f t="shared" si="572"/>
        <v>1631.731141388163</v>
      </c>
      <c r="AE711" s="109">
        <f t="shared" si="573"/>
        <v>9790.3868483289771</v>
      </c>
      <c r="AF711" s="112">
        <f t="shared" si="574"/>
        <v>10.690721649484535</v>
      </c>
      <c r="AG711" s="111">
        <f t="shared" si="575"/>
        <v>915.78353354668354</v>
      </c>
      <c r="AH711" s="88"/>
      <c r="AI711" s="1016" t="s">
        <v>63</v>
      </c>
      <c r="AJ711" s="1009"/>
      <c r="AK711" s="1010"/>
      <c r="AL711" s="112">
        <v>10</v>
      </c>
      <c r="AM711" s="195">
        <f t="shared" si="576"/>
        <v>1</v>
      </c>
      <c r="AN711" s="107">
        <f t="shared" si="577"/>
        <v>10</v>
      </c>
      <c r="AO711" s="108">
        <f t="shared" si="578"/>
        <v>1631.731141388163</v>
      </c>
      <c r="AP711" s="109">
        <f t="shared" si="579"/>
        <v>16317.311413881631</v>
      </c>
      <c r="AQ711" s="112">
        <f t="shared" si="580"/>
        <v>12.9</v>
      </c>
      <c r="AR711" s="111">
        <f t="shared" si="581"/>
        <v>1264.9078615412116</v>
      </c>
      <c r="AS711" s="88"/>
      <c r="AT711" s="1016" t="s">
        <v>63</v>
      </c>
      <c r="AU711" s="1009"/>
      <c r="AV711" s="1010"/>
      <c r="AW711" s="112">
        <v>2</v>
      </c>
      <c r="AX711" s="195">
        <f>'Cél.por tricoma'!FI198</f>
        <v>1</v>
      </c>
      <c r="AY711" s="107">
        <f t="shared" si="582"/>
        <v>2</v>
      </c>
      <c r="AZ711" s="108">
        <f t="shared" si="583"/>
        <v>1223.7983560411221</v>
      </c>
      <c r="BA711" s="109">
        <f t="shared" si="584"/>
        <v>2447.5967120822443</v>
      </c>
      <c r="BB711" s="112">
        <f t="shared" si="585"/>
        <v>13.75</v>
      </c>
      <c r="BC711" s="111">
        <f t="shared" si="586"/>
        <v>178.00703360598141</v>
      </c>
      <c r="BD711" s="88"/>
      <c r="BE711" s="1016" t="s">
        <v>63</v>
      </c>
      <c r="BF711" s="1009"/>
      <c r="BG711" s="1010"/>
      <c r="BH711" s="112">
        <v>1</v>
      </c>
      <c r="BI711" s="195">
        <f>'Cél.por tricoma'!FI244</f>
        <v>1</v>
      </c>
      <c r="BJ711" s="107">
        <f t="shared" si="587"/>
        <v>1</v>
      </c>
      <c r="BK711" s="108">
        <f t="shared" si="588"/>
        <v>815.8655706940815</v>
      </c>
      <c r="BL711" s="109">
        <f t="shared" si="589"/>
        <v>815.8655706940815</v>
      </c>
      <c r="BM711" s="112">
        <f t="shared" si="590"/>
        <v>14.093333333333334</v>
      </c>
      <c r="BN711" s="111">
        <f t="shared" si="591"/>
        <v>57.890177674603699</v>
      </c>
      <c r="BO711" s="88"/>
      <c r="BP711" s="1016" t="s">
        <v>63</v>
      </c>
      <c r="BQ711" s="1009"/>
      <c r="BR711" s="1010"/>
      <c r="BS711" s="112"/>
      <c r="BT711" s="195">
        <f>'Cél.por tricoma'!FI290</f>
        <v>1</v>
      </c>
      <c r="BU711" s="107">
        <f t="shared" si="592"/>
        <v>0</v>
      </c>
      <c r="BV711" s="108">
        <f t="shared" si="596"/>
        <v>1631.731141388163</v>
      </c>
      <c r="BW711" s="109">
        <f t="shared" si="593"/>
        <v>0</v>
      </c>
      <c r="BX711" s="112">
        <f t="shared" si="594"/>
        <v>14.780821917808218</v>
      </c>
      <c r="BY711" s="111">
        <f t="shared" si="595"/>
        <v>0</v>
      </c>
      <c r="BZ711" s="1018"/>
      <c r="CA711" s="88"/>
      <c r="CB711" s="88"/>
      <c r="CC711" s="89"/>
      <c r="CD711" s="89"/>
      <c r="CE711" s="89"/>
      <c r="CF711" s="89"/>
      <c r="CG711" s="89"/>
      <c r="CH711" s="89"/>
      <c r="CI711" s="89"/>
      <c r="CJ711" s="89"/>
      <c r="CK711" s="89"/>
      <c r="CL711" s="89"/>
      <c r="CM711" s="89"/>
      <c r="CN711" s="89"/>
      <c r="CO711" s="89"/>
      <c r="CP711" s="89"/>
      <c r="CQ711" s="89"/>
      <c r="CR711" s="89"/>
      <c r="CS711" s="89"/>
      <c r="CT711" s="89"/>
    </row>
    <row r="712" spans="1:98" ht="15.75" customHeight="1">
      <c r="A712" s="1018"/>
      <c r="B712" s="1016" t="s">
        <v>166</v>
      </c>
      <c r="C712" s="1009"/>
      <c r="D712" s="1010"/>
      <c r="E712" s="112">
        <v>0</v>
      </c>
      <c r="F712" s="195">
        <f t="shared" si="558"/>
        <v>15.5</v>
      </c>
      <c r="G712" s="107">
        <f t="shared" si="559"/>
        <v>0</v>
      </c>
      <c r="H712" s="108">
        <f t="shared" si="560"/>
        <v>979.03868483289773</v>
      </c>
      <c r="I712" s="109">
        <f t="shared" si="561"/>
        <v>0</v>
      </c>
      <c r="J712" s="110">
        <f t="shared" si="562"/>
        <v>17.316666666666666</v>
      </c>
      <c r="K712" s="111">
        <f t="shared" si="563"/>
        <v>0</v>
      </c>
      <c r="L712" s="86"/>
      <c r="M712" s="1016" t="s">
        <v>166</v>
      </c>
      <c r="N712" s="1009"/>
      <c r="O712" s="1010"/>
      <c r="P712" s="112">
        <v>0</v>
      </c>
      <c r="Q712" s="195" t="e">
        <f t="shared" si="564"/>
        <v>#DIV/0!</v>
      </c>
      <c r="R712" s="107">
        <v>0</v>
      </c>
      <c r="S712" s="108">
        <f t="shared" si="566"/>
        <v>1631.731141388163</v>
      </c>
      <c r="T712" s="109">
        <f t="shared" si="567"/>
        <v>0</v>
      </c>
      <c r="U712" s="110">
        <f t="shared" si="568"/>
        <v>11.727272727272727</v>
      </c>
      <c r="V712" s="111">
        <f t="shared" si="569"/>
        <v>0</v>
      </c>
      <c r="W712" s="88"/>
      <c r="X712" s="1016" t="s">
        <v>166</v>
      </c>
      <c r="Y712" s="1009"/>
      <c r="Z712" s="1010"/>
      <c r="AA712" s="112">
        <v>0</v>
      </c>
      <c r="AB712" s="195" t="e">
        <f t="shared" si="570"/>
        <v>#DIV/0!</v>
      </c>
      <c r="AC712" s="107">
        <v>0</v>
      </c>
      <c r="AD712" s="108">
        <f t="shared" si="572"/>
        <v>1631.731141388163</v>
      </c>
      <c r="AE712" s="109">
        <f t="shared" si="573"/>
        <v>0</v>
      </c>
      <c r="AF712" s="112">
        <f t="shared" si="574"/>
        <v>10.690721649484535</v>
      </c>
      <c r="AG712" s="111">
        <f t="shared" si="575"/>
        <v>0</v>
      </c>
      <c r="AH712" s="88"/>
      <c r="AI712" s="1016" t="s">
        <v>166</v>
      </c>
      <c r="AJ712" s="1009"/>
      <c r="AK712" s="1010"/>
      <c r="AL712" s="112">
        <v>0</v>
      </c>
      <c r="AM712" s="195">
        <f t="shared" si="576"/>
        <v>17.492512728863304</v>
      </c>
      <c r="AN712" s="107">
        <v>0</v>
      </c>
      <c r="AO712" s="108">
        <f t="shared" si="578"/>
        <v>1631.731141388163</v>
      </c>
      <c r="AP712" s="109">
        <f t="shared" si="579"/>
        <v>0</v>
      </c>
      <c r="AQ712" s="112">
        <f t="shared" si="580"/>
        <v>12.9</v>
      </c>
      <c r="AR712" s="111">
        <f t="shared" si="581"/>
        <v>0</v>
      </c>
      <c r="AS712" s="88"/>
      <c r="AT712" s="1016" t="s">
        <v>166</v>
      </c>
      <c r="AU712" s="1009"/>
      <c r="AV712" s="1010"/>
      <c r="AW712" s="112">
        <v>0</v>
      </c>
      <c r="AX712" s="195" t="e">
        <f>'Cél.por tricoma'!FI199</f>
        <v>#DIV/0!</v>
      </c>
      <c r="AY712" s="107"/>
      <c r="AZ712" s="108">
        <f t="shared" si="583"/>
        <v>1223.7983560411221</v>
      </c>
      <c r="BA712" s="109">
        <f t="shared" si="584"/>
        <v>0</v>
      </c>
      <c r="BB712" s="112">
        <f t="shared" si="585"/>
        <v>13.75</v>
      </c>
      <c r="BC712" s="111">
        <f t="shared" si="586"/>
        <v>0</v>
      </c>
      <c r="BD712" s="88"/>
      <c r="BE712" s="1016" t="s">
        <v>166</v>
      </c>
      <c r="BF712" s="1009"/>
      <c r="BG712" s="1010"/>
      <c r="BH712" s="112">
        <v>0</v>
      </c>
      <c r="BI712" s="195"/>
      <c r="BJ712" s="107">
        <f t="shared" si="587"/>
        <v>0</v>
      </c>
      <c r="BK712" s="108">
        <f t="shared" si="588"/>
        <v>815.8655706940815</v>
      </c>
      <c r="BL712" s="109">
        <f t="shared" si="589"/>
        <v>0</v>
      </c>
      <c r="BM712" s="112">
        <f t="shared" si="590"/>
        <v>14.093333333333334</v>
      </c>
      <c r="BN712" s="111">
        <f t="shared" si="591"/>
        <v>0</v>
      </c>
      <c r="BO712" s="88"/>
      <c r="BP712" s="1016" t="s">
        <v>166</v>
      </c>
      <c r="BQ712" s="1009"/>
      <c r="BR712" s="1010"/>
      <c r="BS712" s="112"/>
      <c r="BT712" s="195"/>
      <c r="BU712" s="107">
        <f t="shared" si="592"/>
        <v>0</v>
      </c>
      <c r="BV712" s="108">
        <f t="shared" si="596"/>
        <v>1631.731141388163</v>
      </c>
      <c r="BW712" s="109">
        <f t="shared" si="593"/>
        <v>0</v>
      </c>
      <c r="BX712" s="112">
        <f t="shared" si="594"/>
        <v>14.780821917808218</v>
      </c>
      <c r="BY712" s="111">
        <f t="shared" si="595"/>
        <v>0</v>
      </c>
      <c r="BZ712" s="1018"/>
      <c r="CA712" s="88"/>
      <c r="CB712" s="88"/>
      <c r="CC712" s="89"/>
      <c r="CD712" s="89"/>
      <c r="CE712" s="89"/>
      <c r="CF712" s="89"/>
      <c r="CG712" s="89"/>
      <c r="CH712" s="89"/>
      <c r="CI712" s="89"/>
      <c r="CJ712" s="89"/>
      <c r="CK712" s="89"/>
      <c r="CL712" s="89"/>
      <c r="CM712" s="89"/>
      <c r="CN712" s="89"/>
      <c r="CO712" s="89"/>
      <c r="CP712" s="89"/>
      <c r="CQ712" s="89"/>
      <c r="CR712" s="89"/>
      <c r="CS712" s="89"/>
      <c r="CT712" s="89"/>
    </row>
    <row r="713" spans="1:98" ht="15.75" customHeight="1">
      <c r="A713" s="1018"/>
      <c r="B713" s="1016" t="s">
        <v>260</v>
      </c>
      <c r="C713" s="1009"/>
      <c r="D713" s="1010"/>
      <c r="E713" s="112">
        <v>0</v>
      </c>
      <c r="F713" s="195" t="e">
        <f t="shared" si="558"/>
        <v>#DIV/0!</v>
      </c>
      <c r="G713" s="107">
        <v>0</v>
      </c>
      <c r="H713" s="108">
        <f t="shared" si="560"/>
        <v>979.03868483289773</v>
      </c>
      <c r="I713" s="109">
        <f t="shared" si="561"/>
        <v>0</v>
      </c>
      <c r="J713" s="110">
        <f t="shared" si="562"/>
        <v>17.316666666666666</v>
      </c>
      <c r="K713" s="111">
        <f t="shared" si="563"/>
        <v>0</v>
      </c>
      <c r="L713" s="86"/>
      <c r="M713" s="1016" t="s">
        <v>260</v>
      </c>
      <c r="N713" s="1009"/>
      <c r="O713" s="1010"/>
      <c r="P713" s="112">
        <v>1</v>
      </c>
      <c r="Q713" s="232">
        <f>'Cél.por tricoma'!M381</f>
        <v>10.916666666666666</v>
      </c>
      <c r="R713" s="107">
        <f t="shared" ref="R713:R725" si="597">P713*Q713</f>
        <v>10.916666666666666</v>
      </c>
      <c r="S713" s="108">
        <f t="shared" si="566"/>
        <v>1631.731141388163</v>
      </c>
      <c r="T713" s="109">
        <f t="shared" si="567"/>
        <v>17813.064960154112</v>
      </c>
      <c r="U713" s="110">
        <f t="shared" si="568"/>
        <v>11.727272727272727</v>
      </c>
      <c r="V713" s="111">
        <f t="shared" si="569"/>
        <v>1518.9435237340717</v>
      </c>
      <c r="W713" s="88"/>
      <c r="X713" s="1016" t="s">
        <v>260</v>
      </c>
      <c r="Y713" s="1009"/>
      <c r="Z713" s="1010"/>
      <c r="AA713" s="112">
        <v>0</v>
      </c>
      <c r="AB713" s="195" t="e">
        <f t="shared" si="570"/>
        <v>#DIV/0!</v>
      </c>
      <c r="AC713" s="107">
        <v>0</v>
      </c>
      <c r="AD713" s="108">
        <f t="shared" si="572"/>
        <v>1631.731141388163</v>
      </c>
      <c r="AE713" s="109">
        <f t="shared" si="573"/>
        <v>0</v>
      </c>
      <c r="AF713" s="112">
        <f t="shared" si="574"/>
        <v>10.690721649484535</v>
      </c>
      <c r="AG713" s="111">
        <f t="shared" si="575"/>
        <v>0</v>
      </c>
      <c r="AH713" s="88"/>
      <c r="AI713" s="1016" t="s">
        <v>260</v>
      </c>
      <c r="AJ713" s="1009"/>
      <c r="AK713" s="1010"/>
      <c r="AL713" s="112">
        <v>0</v>
      </c>
      <c r="AM713" s="195" t="e">
        <f t="shared" si="576"/>
        <v>#DIV/0!</v>
      </c>
      <c r="AN713" s="107">
        <v>0</v>
      </c>
      <c r="AO713" s="108">
        <f t="shared" si="578"/>
        <v>1631.731141388163</v>
      </c>
      <c r="AP713" s="109">
        <f t="shared" si="579"/>
        <v>0</v>
      </c>
      <c r="AQ713" s="112">
        <f t="shared" si="580"/>
        <v>12.9</v>
      </c>
      <c r="AR713" s="111">
        <f t="shared" si="581"/>
        <v>0</v>
      </c>
      <c r="AS713" s="88"/>
      <c r="AT713" s="1016" t="s">
        <v>260</v>
      </c>
      <c r="AU713" s="1009"/>
      <c r="AV713" s="1010"/>
      <c r="AW713" s="112">
        <v>0</v>
      </c>
      <c r="AX713" s="195" t="e">
        <f>'Cél.por tricoma'!FI200</f>
        <v>#DIV/0!</v>
      </c>
      <c r="AY713" s="107"/>
      <c r="AZ713" s="108">
        <f t="shared" si="583"/>
        <v>1223.7983560411221</v>
      </c>
      <c r="BA713" s="109">
        <f t="shared" si="584"/>
        <v>0</v>
      </c>
      <c r="BB713" s="112">
        <f t="shared" si="585"/>
        <v>13.75</v>
      </c>
      <c r="BC713" s="111">
        <f t="shared" si="586"/>
        <v>0</v>
      </c>
      <c r="BD713" s="88"/>
      <c r="BE713" s="1016" t="s">
        <v>260</v>
      </c>
      <c r="BF713" s="1009"/>
      <c r="BG713" s="1010"/>
      <c r="BH713" s="112">
        <v>0</v>
      </c>
      <c r="BI713" s="195"/>
      <c r="BJ713" s="107">
        <f t="shared" si="587"/>
        <v>0</v>
      </c>
      <c r="BK713" s="108">
        <f t="shared" si="588"/>
        <v>815.8655706940815</v>
      </c>
      <c r="BL713" s="109">
        <f t="shared" si="589"/>
        <v>0</v>
      </c>
      <c r="BM713" s="112">
        <f t="shared" si="590"/>
        <v>14.093333333333334</v>
      </c>
      <c r="BN713" s="111">
        <f t="shared" si="591"/>
        <v>0</v>
      </c>
      <c r="BO713" s="88"/>
      <c r="BP713" s="1016" t="s">
        <v>260</v>
      </c>
      <c r="BQ713" s="1009"/>
      <c r="BR713" s="1010"/>
      <c r="BS713" s="112"/>
      <c r="BT713" s="195"/>
      <c r="BU713" s="107">
        <f t="shared" si="592"/>
        <v>0</v>
      </c>
      <c r="BV713" s="108">
        <f t="shared" si="596"/>
        <v>1631.731141388163</v>
      </c>
      <c r="BW713" s="109">
        <f t="shared" si="593"/>
        <v>0</v>
      </c>
      <c r="BX713" s="112">
        <f t="shared" si="594"/>
        <v>14.780821917808218</v>
      </c>
      <c r="BY713" s="111">
        <f t="shared" si="595"/>
        <v>0</v>
      </c>
      <c r="BZ713" s="1018"/>
      <c r="CA713" s="88"/>
      <c r="CB713" s="88"/>
      <c r="CC713" s="89"/>
      <c r="CD713" s="89"/>
      <c r="CE713" s="89"/>
      <c r="CF713" s="89"/>
      <c r="CG713" s="89"/>
      <c r="CH713" s="89"/>
      <c r="CI713" s="89"/>
      <c r="CJ713" s="89"/>
      <c r="CK713" s="89"/>
      <c r="CL713" s="89"/>
      <c r="CM713" s="89"/>
      <c r="CN713" s="89"/>
      <c r="CO713" s="89"/>
      <c r="CP713" s="89"/>
      <c r="CQ713" s="89"/>
      <c r="CR713" s="89"/>
      <c r="CS713" s="89"/>
      <c r="CT713" s="89"/>
    </row>
    <row r="714" spans="1:98" ht="15.75" customHeight="1">
      <c r="A714" s="1018"/>
      <c r="B714" s="1015" t="s">
        <v>52</v>
      </c>
      <c r="C714" s="1009"/>
      <c r="D714" s="1010"/>
      <c r="E714" s="112">
        <v>5</v>
      </c>
      <c r="F714" s="195">
        <f t="shared" si="558"/>
        <v>2</v>
      </c>
      <c r="G714" s="107">
        <f t="shared" ref="G714:G743" si="598">E714*F714</f>
        <v>10</v>
      </c>
      <c r="H714" s="108">
        <f t="shared" si="560"/>
        <v>979.03868483289773</v>
      </c>
      <c r="I714" s="109">
        <f t="shared" si="561"/>
        <v>9790.3868483289771</v>
      </c>
      <c r="J714" s="110">
        <f t="shared" si="562"/>
        <v>17.316666666666666</v>
      </c>
      <c r="K714" s="111">
        <f t="shared" si="563"/>
        <v>565.37363897953674</v>
      </c>
      <c r="L714" s="86"/>
      <c r="M714" s="1015" t="s">
        <v>52</v>
      </c>
      <c r="N714" s="1009"/>
      <c r="O714" s="1010"/>
      <c r="P714" s="112">
        <v>15</v>
      </c>
      <c r="Q714" s="195">
        <f t="shared" ref="Q714:Q729" si="599">Q666</f>
        <v>2</v>
      </c>
      <c r="R714" s="107">
        <f t="shared" si="597"/>
        <v>30</v>
      </c>
      <c r="S714" s="108">
        <f t="shared" si="566"/>
        <v>1631.731141388163</v>
      </c>
      <c r="T714" s="109">
        <f t="shared" si="567"/>
        <v>48951.934241644893</v>
      </c>
      <c r="U714" s="110">
        <f t="shared" si="568"/>
        <v>11.727272727272727</v>
      </c>
      <c r="V714" s="111">
        <f t="shared" si="569"/>
        <v>4174.1959430859988</v>
      </c>
      <c r="W714" s="88"/>
      <c r="X714" s="1015" t="s">
        <v>52</v>
      </c>
      <c r="Y714" s="1009"/>
      <c r="Z714" s="1010"/>
      <c r="AA714" s="112">
        <v>18</v>
      </c>
      <c r="AB714" s="195">
        <f t="shared" si="570"/>
        <v>2</v>
      </c>
      <c r="AC714" s="107">
        <f t="shared" ref="AC714:AC724" si="600">AA714*AB714</f>
        <v>36</v>
      </c>
      <c r="AD714" s="108">
        <f t="shared" si="572"/>
        <v>1631.731141388163</v>
      </c>
      <c r="AE714" s="109">
        <f t="shared" si="573"/>
        <v>58742.32108997387</v>
      </c>
      <c r="AF714" s="112">
        <f t="shared" si="574"/>
        <v>10.690721649484535</v>
      </c>
      <c r="AG714" s="111">
        <f t="shared" si="575"/>
        <v>5494.7012012801024</v>
      </c>
      <c r="AH714" s="88"/>
      <c r="AI714" s="1015" t="s">
        <v>52</v>
      </c>
      <c r="AJ714" s="1009"/>
      <c r="AK714" s="1010"/>
      <c r="AL714" s="112">
        <v>21</v>
      </c>
      <c r="AM714" s="195">
        <f t="shared" si="576"/>
        <v>2</v>
      </c>
      <c r="AN714" s="107">
        <f t="shared" ref="AN714:AN724" si="601">AL714*AM714</f>
        <v>42</v>
      </c>
      <c r="AO714" s="108">
        <f t="shared" si="578"/>
        <v>1631.731141388163</v>
      </c>
      <c r="AP714" s="109">
        <f t="shared" si="579"/>
        <v>68532.707938302847</v>
      </c>
      <c r="AQ714" s="112">
        <f t="shared" si="580"/>
        <v>12.9</v>
      </c>
      <c r="AR714" s="111">
        <f t="shared" si="581"/>
        <v>5312.6130184730891</v>
      </c>
      <c r="AS714" s="88"/>
      <c r="AT714" s="1015" t="s">
        <v>52</v>
      </c>
      <c r="AU714" s="1009"/>
      <c r="AV714" s="1010"/>
      <c r="AW714" s="112">
        <v>13</v>
      </c>
      <c r="AX714" s="195">
        <f>'Cél.por tricoma'!FI201</f>
        <v>2</v>
      </c>
      <c r="AY714" s="107">
        <f t="shared" ref="AY714:AY720" si="602">AW714*AX714</f>
        <v>26</v>
      </c>
      <c r="AZ714" s="108">
        <f t="shared" si="583"/>
        <v>1223.7983560411221</v>
      </c>
      <c r="BA714" s="109">
        <f t="shared" si="584"/>
        <v>31818.757257069177</v>
      </c>
      <c r="BB714" s="112">
        <f t="shared" si="585"/>
        <v>13.75</v>
      </c>
      <c r="BC714" s="111">
        <f t="shared" si="586"/>
        <v>2314.0914368777585</v>
      </c>
      <c r="BD714" s="88"/>
      <c r="BE714" s="1015" t="s">
        <v>52</v>
      </c>
      <c r="BF714" s="1009"/>
      <c r="BG714" s="1010"/>
      <c r="BH714" s="112">
        <v>9</v>
      </c>
      <c r="BI714" s="195">
        <f>'Cél.por tricoma'!FI247</f>
        <v>2</v>
      </c>
      <c r="BJ714" s="107">
        <f t="shared" si="587"/>
        <v>18</v>
      </c>
      <c r="BK714" s="108">
        <f t="shared" si="588"/>
        <v>815.8655706940815</v>
      </c>
      <c r="BL714" s="109">
        <f t="shared" si="589"/>
        <v>14685.580272493467</v>
      </c>
      <c r="BM714" s="112">
        <f t="shared" si="590"/>
        <v>14.093333333333334</v>
      </c>
      <c r="BN714" s="111">
        <f t="shared" si="591"/>
        <v>1042.0231981428667</v>
      </c>
      <c r="BO714" s="88"/>
      <c r="BP714" s="1015" t="s">
        <v>52</v>
      </c>
      <c r="BQ714" s="1009"/>
      <c r="BR714" s="1010"/>
      <c r="BS714" s="112">
        <v>3</v>
      </c>
      <c r="BT714" s="195">
        <f>'Cél.por tricoma'!FI293</f>
        <v>2</v>
      </c>
      <c r="BU714" s="107">
        <f t="shared" si="592"/>
        <v>6</v>
      </c>
      <c r="BV714" s="108">
        <f t="shared" si="596"/>
        <v>1631.731141388163</v>
      </c>
      <c r="BW714" s="109">
        <f t="shared" si="593"/>
        <v>9790.3868483289771</v>
      </c>
      <c r="BX714" s="112">
        <f t="shared" si="594"/>
        <v>14.780821917808218</v>
      </c>
      <c r="BY714" s="111">
        <f t="shared" si="595"/>
        <v>662.37093598518572</v>
      </c>
      <c r="BZ714" s="1018"/>
      <c r="CA714" s="88"/>
      <c r="CB714" s="88"/>
      <c r="CC714" s="89"/>
      <c r="CD714" s="89"/>
      <c r="CE714" s="89"/>
      <c r="CF714" s="89"/>
      <c r="CG714" s="89"/>
      <c r="CH714" s="89"/>
      <c r="CI714" s="89"/>
      <c r="CJ714" s="89"/>
      <c r="CK714" s="89"/>
      <c r="CL714" s="89"/>
      <c r="CM714" s="89"/>
      <c r="CN714" s="89"/>
      <c r="CO714" s="89"/>
      <c r="CP714" s="89"/>
      <c r="CQ714" s="89"/>
      <c r="CR714" s="89"/>
      <c r="CS714" s="89"/>
      <c r="CT714" s="89"/>
    </row>
    <row r="715" spans="1:98" ht="15.75" customHeight="1">
      <c r="A715" s="1018"/>
      <c r="B715" s="1016" t="s">
        <v>185</v>
      </c>
      <c r="C715" s="1009"/>
      <c r="D715" s="1010"/>
      <c r="E715" s="112">
        <v>82</v>
      </c>
      <c r="F715" s="195">
        <f t="shared" si="558"/>
        <v>11.333333333333334</v>
      </c>
      <c r="G715" s="107">
        <f t="shared" si="598"/>
        <v>929.33333333333337</v>
      </c>
      <c r="H715" s="108">
        <f t="shared" si="560"/>
        <v>979.03868483289773</v>
      </c>
      <c r="I715" s="109">
        <f t="shared" si="561"/>
        <v>909853.28443803964</v>
      </c>
      <c r="J715" s="110">
        <f t="shared" si="562"/>
        <v>17.316666666666666</v>
      </c>
      <c r="K715" s="111">
        <f t="shared" si="563"/>
        <v>52542.056849164946</v>
      </c>
      <c r="L715" s="86"/>
      <c r="M715" s="1016" t="s">
        <v>185</v>
      </c>
      <c r="N715" s="1009"/>
      <c r="O715" s="1010"/>
      <c r="P715" s="112">
        <v>116</v>
      </c>
      <c r="Q715" s="195">
        <f t="shared" si="599"/>
        <v>13.433333333333334</v>
      </c>
      <c r="R715" s="107">
        <f t="shared" si="597"/>
        <v>1558.2666666666667</v>
      </c>
      <c r="S715" s="108">
        <f t="shared" si="566"/>
        <v>1631.731141388163</v>
      </c>
      <c r="T715" s="109">
        <f t="shared" si="567"/>
        <v>2542672.2465871279</v>
      </c>
      <c r="U715" s="110">
        <f t="shared" si="568"/>
        <v>11.727272727272727</v>
      </c>
      <c r="V715" s="111">
        <f t="shared" si="569"/>
        <v>216817.01327487139</v>
      </c>
      <c r="W715" s="88"/>
      <c r="X715" s="1016" t="s">
        <v>185</v>
      </c>
      <c r="Y715" s="1009"/>
      <c r="Z715" s="1010"/>
      <c r="AA715" s="112">
        <v>113</v>
      </c>
      <c r="AB715" s="195">
        <f t="shared" si="570"/>
        <v>15.9</v>
      </c>
      <c r="AC715" s="107">
        <f t="shared" si="600"/>
        <v>1796.7</v>
      </c>
      <c r="AD715" s="108">
        <f t="shared" si="572"/>
        <v>1631.731141388163</v>
      </c>
      <c r="AE715" s="109">
        <f t="shared" si="573"/>
        <v>2931731.3417321127</v>
      </c>
      <c r="AF715" s="112">
        <f t="shared" si="574"/>
        <v>10.690721649484535</v>
      </c>
      <c r="AG715" s="111">
        <f t="shared" si="575"/>
        <v>274231.37912055443</v>
      </c>
      <c r="AH715" s="88"/>
      <c r="AI715" s="1016" t="s">
        <v>185</v>
      </c>
      <c r="AJ715" s="1009"/>
      <c r="AK715" s="1010"/>
      <c r="AL715" s="112">
        <v>150</v>
      </c>
      <c r="AM715" s="195">
        <f t="shared" si="576"/>
        <v>14.966666666666667</v>
      </c>
      <c r="AN715" s="107">
        <f t="shared" si="601"/>
        <v>2245</v>
      </c>
      <c r="AO715" s="108">
        <f t="shared" si="578"/>
        <v>1631.731141388163</v>
      </c>
      <c r="AP715" s="109">
        <f t="shared" si="579"/>
        <v>3663236.412416426</v>
      </c>
      <c r="AQ715" s="112">
        <f t="shared" si="580"/>
        <v>12.9</v>
      </c>
      <c r="AR715" s="111">
        <f t="shared" si="581"/>
        <v>283971.81491600198</v>
      </c>
      <c r="AS715" s="88"/>
      <c r="AT715" s="1016" t="s">
        <v>185</v>
      </c>
      <c r="AU715" s="1009"/>
      <c r="AV715" s="1010"/>
      <c r="AW715" s="112">
        <v>107</v>
      </c>
      <c r="AX715" s="195">
        <f>'Cél.por tricoma'!FI202</f>
        <v>13.033333333333333</v>
      </c>
      <c r="AY715" s="107">
        <f t="shared" si="602"/>
        <v>1394.5666666666666</v>
      </c>
      <c r="AZ715" s="108">
        <f t="shared" si="583"/>
        <v>1223.7983560411221</v>
      </c>
      <c r="BA715" s="109">
        <f t="shared" si="584"/>
        <v>1706668.3940564143</v>
      </c>
      <c r="BB715" s="112">
        <f t="shared" si="585"/>
        <v>13.75</v>
      </c>
      <c r="BC715" s="111">
        <f t="shared" si="586"/>
        <v>124121.3377495574</v>
      </c>
      <c r="BD715" s="88"/>
      <c r="BE715" s="1016" t="s">
        <v>185</v>
      </c>
      <c r="BF715" s="1009"/>
      <c r="BG715" s="1010"/>
      <c r="BH715" s="112">
        <v>105</v>
      </c>
      <c r="BI715" s="195">
        <f>'Cél.por tricoma'!FI248</f>
        <v>14.066666666666666</v>
      </c>
      <c r="BJ715" s="107">
        <f t="shared" si="587"/>
        <v>1477</v>
      </c>
      <c r="BK715" s="108">
        <f t="shared" si="588"/>
        <v>815.8655706940815</v>
      </c>
      <c r="BL715" s="109">
        <f t="shared" si="589"/>
        <v>1205033.4479151585</v>
      </c>
      <c r="BM715" s="112">
        <f t="shared" si="590"/>
        <v>14.093333333333334</v>
      </c>
      <c r="BN715" s="111">
        <f t="shared" si="591"/>
        <v>85503.792425389678</v>
      </c>
      <c r="BO715" s="88"/>
      <c r="BP715" s="1016" t="s">
        <v>185</v>
      </c>
      <c r="BQ715" s="1009"/>
      <c r="BR715" s="1010"/>
      <c r="BS715" s="112">
        <v>165</v>
      </c>
      <c r="BT715" s="195">
        <f>'Cél.por tricoma'!FI294</f>
        <v>12.266666666666667</v>
      </c>
      <c r="BU715" s="107">
        <f t="shared" si="592"/>
        <v>2024.0000000000002</v>
      </c>
      <c r="BV715" s="108">
        <f t="shared" si="596"/>
        <v>1631.731141388163</v>
      </c>
      <c r="BW715" s="109">
        <f t="shared" si="593"/>
        <v>3302623.8301696423</v>
      </c>
      <c r="BX715" s="112">
        <f t="shared" si="594"/>
        <v>14.780821917808218</v>
      </c>
      <c r="BY715" s="111">
        <f t="shared" si="595"/>
        <v>223439.7957390027</v>
      </c>
      <c r="BZ715" s="1018"/>
      <c r="CA715" s="88"/>
      <c r="CB715" s="88"/>
      <c r="CC715" s="89"/>
      <c r="CD715" s="89"/>
      <c r="CE715" s="89"/>
      <c r="CF715" s="89"/>
      <c r="CG715" s="89"/>
      <c r="CH715" s="89"/>
      <c r="CI715" s="89"/>
      <c r="CJ715" s="89"/>
      <c r="CK715" s="89"/>
      <c r="CL715" s="89"/>
      <c r="CM715" s="89"/>
      <c r="CN715" s="89"/>
      <c r="CO715" s="89"/>
      <c r="CP715" s="89"/>
      <c r="CQ715" s="89"/>
      <c r="CR715" s="89"/>
      <c r="CS715" s="89"/>
      <c r="CT715" s="89"/>
    </row>
    <row r="716" spans="1:98" ht="15.75" customHeight="1">
      <c r="A716" s="1018"/>
      <c r="B716" s="1016" t="s">
        <v>56</v>
      </c>
      <c r="C716" s="1009"/>
      <c r="D716" s="1010"/>
      <c r="E716" s="112">
        <v>1</v>
      </c>
      <c r="F716" s="195">
        <f t="shared" si="558"/>
        <v>4</v>
      </c>
      <c r="G716" s="107">
        <f t="shared" si="598"/>
        <v>4</v>
      </c>
      <c r="H716" s="108">
        <f t="shared" si="560"/>
        <v>979.03868483289773</v>
      </c>
      <c r="I716" s="109">
        <f t="shared" si="561"/>
        <v>3916.1547393315909</v>
      </c>
      <c r="J716" s="110">
        <f t="shared" si="562"/>
        <v>17.316666666666666</v>
      </c>
      <c r="K716" s="111">
        <f t="shared" si="563"/>
        <v>226.14945559181467</v>
      </c>
      <c r="L716" s="86"/>
      <c r="M716" s="1016" t="s">
        <v>56</v>
      </c>
      <c r="N716" s="1009"/>
      <c r="O716" s="1010"/>
      <c r="P716" s="112">
        <v>1</v>
      </c>
      <c r="Q716" s="195">
        <f t="shared" si="599"/>
        <v>4</v>
      </c>
      <c r="R716" s="107">
        <f t="shared" si="597"/>
        <v>4</v>
      </c>
      <c r="S716" s="108">
        <f t="shared" si="566"/>
        <v>1631.731141388163</v>
      </c>
      <c r="T716" s="109">
        <f t="shared" si="567"/>
        <v>6526.924565552652</v>
      </c>
      <c r="U716" s="110">
        <f t="shared" si="568"/>
        <v>11.727272727272727</v>
      </c>
      <c r="V716" s="111">
        <f t="shared" si="569"/>
        <v>556.55945907813316</v>
      </c>
      <c r="W716" s="88"/>
      <c r="X716" s="1016" t="s">
        <v>56</v>
      </c>
      <c r="Y716" s="1009"/>
      <c r="Z716" s="1010"/>
      <c r="AA716" s="112">
        <v>1</v>
      </c>
      <c r="AB716" s="195">
        <f t="shared" si="570"/>
        <v>4</v>
      </c>
      <c r="AC716" s="107">
        <f t="shared" si="600"/>
        <v>4</v>
      </c>
      <c r="AD716" s="108">
        <f t="shared" si="572"/>
        <v>1631.731141388163</v>
      </c>
      <c r="AE716" s="109">
        <f t="shared" si="573"/>
        <v>6526.924565552652</v>
      </c>
      <c r="AF716" s="112">
        <f t="shared" si="574"/>
        <v>10.690721649484535</v>
      </c>
      <c r="AG716" s="111">
        <f t="shared" si="575"/>
        <v>610.52235569778907</v>
      </c>
      <c r="AH716" s="88"/>
      <c r="AI716" s="1016" t="s">
        <v>56</v>
      </c>
      <c r="AJ716" s="1009"/>
      <c r="AK716" s="1010"/>
      <c r="AL716" s="112">
        <v>5</v>
      </c>
      <c r="AM716" s="195">
        <f t="shared" si="576"/>
        <v>4</v>
      </c>
      <c r="AN716" s="107">
        <f t="shared" si="601"/>
        <v>20</v>
      </c>
      <c r="AO716" s="108">
        <f t="shared" si="578"/>
        <v>1631.731141388163</v>
      </c>
      <c r="AP716" s="109">
        <f t="shared" si="579"/>
        <v>32634.622827763262</v>
      </c>
      <c r="AQ716" s="112">
        <f t="shared" si="580"/>
        <v>12.9</v>
      </c>
      <c r="AR716" s="111">
        <f t="shared" si="581"/>
        <v>2529.8157230824231</v>
      </c>
      <c r="AS716" s="88"/>
      <c r="AT716" s="1016" t="s">
        <v>56</v>
      </c>
      <c r="AU716" s="1009"/>
      <c r="AV716" s="1010"/>
      <c r="AW716" s="112">
        <v>0</v>
      </c>
      <c r="AX716" s="195">
        <f>'Cél.por tricoma'!FI203</f>
        <v>4</v>
      </c>
      <c r="AY716" s="107">
        <f t="shared" si="602"/>
        <v>0</v>
      </c>
      <c r="AZ716" s="108">
        <f t="shared" si="583"/>
        <v>1223.7983560411221</v>
      </c>
      <c r="BA716" s="109">
        <f t="shared" si="584"/>
        <v>0</v>
      </c>
      <c r="BB716" s="112">
        <f t="shared" si="585"/>
        <v>13.75</v>
      </c>
      <c r="BC716" s="111">
        <f t="shared" si="586"/>
        <v>0</v>
      </c>
      <c r="BD716" s="88"/>
      <c r="BE716" s="1016" t="s">
        <v>56</v>
      </c>
      <c r="BF716" s="1009"/>
      <c r="BG716" s="1010"/>
      <c r="BH716" s="112">
        <v>1</v>
      </c>
      <c r="BI716" s="195">
        <f>'Cél.por tricoma'!FI249</f>
        <v>4</v>
      </c>
      <c r="BJ716" s="107">
        <f t="shared" si="587"/>
        <v>4</v>
      </c>
      <c r="BK716" s="108">
        <f t="shared" si="588"/>
        <v>815.8655706940815</v>
      </c>
      <c r="BL716" s="109">
        <f t="shared" si="589"/>
        <v>3263.462282776326</v>
      </c>
      <c r="BM716" s="112">
        <f t="shared" si="590"/>
        <v>14.093333333333334</v>
      </c>
      <c r="BN716" s="111">
        <f t="shared" si="591"/>
        <v>231.56071069841479</v>
      </c>
      <c r="BO716" s="88"/>
      <c r="BP716" s="1016" t="s">
        <v>56</v>
      </c>
      <c r="BQ716" s="1009"/>
      <c r="BR716" s="1010"/>
      <c r="BS716" s="112"/>
      <c r="BT716" s="195">
        <f>'Cél.por tricoma'!FI295</f>
        <v>4</v>
      </c>
      <c r="BU716" s="107">
        <f t="shared" si="592"/>
        <v>0</v>
      </c>
      <c r="BV716" s="108">
        <f t="shared" si="596"/>
        <v>1631.731141388163</v>
      </c>
      <c r="BW716" s="109">
        <f t="shared" si="593"/>
        <v>0</v>
      </c>
      <c r="BX716" s="112">
        <f t="shared" si="594"/>
        <v>14.780821917808218</v>
      </c>
      <c r="BY716" s="111">
        <f t="shared" si="595"/>
        <v>0</v>
      </c>
      <c r="BZ716" s="1018"/>
      <c r="CA716" s="88"/>
      <c r="CB716" s="88"/>
      <c r="CC716" s="89"/>
      <c r="CD716" s="89"/>
      <c r="CE716" s="89"/>
      <c r="CF716" s="89"/>
      <c r="CG716" s="89"/>
      <c r="CH716" s="89"/>
      <c r="CI716" s="89"/>
      <c r="CJ716" s="89"/>
      <c r="CK716" s="89"/>
      <c r="CL716" s="89"/>
      <c r="CM716" s="89"/>
      <c r="CN716" s="89"/>
      <c r="CO716" s="89"/>
      <c r="CP716" s="89"/>
      <c r="CQ716" s="89"/>
      <c r="CR716" s="89"/>
      <c r="CS716" s="89"/>
      <c r="CT716" s="89"/>
    </row>
    <row r="717" spans="1:98" ht="15.75" customHeight="1">
      <c r="A717" s="1018"/>
      <c r="B717" s="1016" t="s">
        <v>181</v>
      </c>
      <c r="C717" s="1009"/>
      <c r="D717" s="1010"/>
      <c r="E717" s="112">
        <v>2</v>
      </c>
      <c r="F717" s="195">
        <f t="shared" si="558"/>
        <v>24</v>
      </c>
      <c r="G717" s="107">
        <f t="shared" si="598"/>
        <v>48</v>
      </c>
      <c r="H717" s="108">
        <f t="shared" si="560"/>
        <v>979.03868483289773</v>
      </c>
      <c r="I717" s="109">
        <f t="shared" si="561"/>
        <v>46993.856871979093</v>
      </c>
      <c r="J717" s="110">
        <f t="shared" si="562"/>
        <v>17.316666666666666</v>
      </c>
      <c r="K717" s="111">
        <f t="shared" si="563"/>
        <v>2713.7934671017765</v>
      </c>
      <c r="L717" s="86"/>
      <c r="M717" s="1016" t="s">
        <v>181</v>
      </c>
      <c r="N717" s="1009"/>
      <c r="O717" s="1010"/>
      <c r="P717" s="112">
        <v>8</v>
      </c>
      <c r="Q717" s="195">
        <f t="shared" si="599"/>
        <v>28</v>
      </c>
      <c r="R717" s="107">
        <f t="shared" si="597"/>
        <v>224</v>
      </c>
      <c r="S717" s="108">
        <f t="shared" si="566"/>
        <v>1631.731141388163</v>
      </c>
      <c r="T717" s="109">
        <f t="shared" si="567"/>
        <v>365507.7756709485</v>
      </c>
      <c r="U717" s="110">
        <f t="shared" si="568"/>
        <v>11.727272727272727</v>
      </c>
      <c r="V717" s="111">
        <f t="shared" si="569"/>
        <v>31167.329708375455</v>
      </c>
      <c r="W717" s="88"/>
      <c r="X717" s="1016" t="s">
        <v>181</v>
      </c>
      <c r="Y717" s="1009"/>
      <c r="Z717" s="1010"/>
      <c r="AA717" s="112">
        <v>9</v>
      </c>
      <c r="AB717" s="195">
        <f t="shared" si="570"/>
        <v>20.6</v>
      </c>
      <c r="AC717" s="107">
        <f t="shared" si="600"/>
        <v>185.4</v>
      </c>
      <c r="AD717" s="108">
        <f t="shared" si="572"/>
        <v>1631.731141388163</v>
      </c>
      <c r="AE717" s="109">
        <f t="shared" si="573"/>
        <v>302522.95361336542</v>
      </c>
      <c r="AF717" s="112">
        <f t="shared" si="574"/>
        <v>10.690721649484535</v>
      </c>
      <c r="AG717" s="111">
        <f t="shared" si="575"/>
        <v>28297.711186592525</v>
      </c>
      <c r="AH717" s="88"/>
      <c r="AI717" s="1016" t="s">
        <v>181</v>
      </c>
      <c r="AJ717" s="1009"/>
      <c r="AK717" s="1010"/>
      <c r="AL717" s="112">
        <v>12</v>
      </c>
      <c r="AM717" s="195">
        <f t="shared" si="576"/>
        <v>13.6</v>
      </c>
      <c r="AN717" s="107">
        <f t="shared" si="601"/>
        <v>163.19999999999999</v>
      </c>
      <c r="AO717" s="108">
        <f t="shared" si="578"/>
        <v>1631.731141388163</v>
      </c>
      <c r="AP717" s="109">
        <f t="shared" si="579"/>
        <v>266298.52227454819</v>
      </c>
      <c r="AQ717" s="112">
        <f t="shared" si="580"/>
        <v>12.9</v>
      </c>
      <c r="AR717" s="111">
        <f t="shared" si="581"/>
        <v>20643.296300352573</v>
      </c>
      <c r="AS717" s="88"/>
      <c r="AT717" s="1016" t="s">
        <v>181</v>
      </c>
      <c r="AU717" s="1009"/>
      <c r="AV717" s="1010"/>
      <c r="AW717" s="112">
        <v>6</v>
      </c>
      <c r="AX717" s="195">
        <f>'Cél.por tricoma'!FI204</f>
        <v>18</v>
      </c>
      <c r="AY717" s="107">
        <f t="shared" si="602"/>
        <v>108</v>
      </c>
      <c r="AZ717" s="108">
        <f t="shared" si="583"/>
        <v>1223.7983560411221</v>
      </c>
      <c r="BA717" s="109">
        <f t="shared" si="584"/>
        <v>132170.2224524412</v>
      </c>
      <c r="BB717" s="112">
        <f t="shared" si="585"/>
        <v>13.75</v>
      </c>
      <c r="BC717" s="111">
        <f t="shared" si="586"/>
        <v>9612.3798147229973</v>
      </c>
      <c r="BD717" s="88"/>
      <c r="BE717" s="1016" t="s">
        <v>181</v>
      </c>
      <c r="BF717" s="1009"/>
      <c r="BG717" s="1010"/>
      <c r="BH717" s="112">
        <v>4</v>
      </c>
      <c r="BI717" s="195">
        <f>'Cél.por tricoma'!FI250</f>
        <v>22.5</v>
      </c>
      <c r="BJ717" s="107">
        <f t="shared" si="587"/>
        <v>90</v>
      </c>
      <c r="BK717" s="108">
        <f t="shared" si="588"/>
        <v>815.8655706940815</v>
      </c>
      <c r="BL717" s="109">
        <f t="shared" si="589"/>
        <v>73427.901362467339</v>
      </c>
      <c r="BM717" s="112">
        <f t="shared" si="590"/>
        <v>14.093333333333334</v>
      </c>
      <c r="BN717" s="111">
        <f t="shared" si="591"/>
        <v>5210.1159907143328</v>
      </c>
      <c r="BO717" s="88"/>
      <c r="BP717" s="1016" t="s">
        <v>181</v>
      </c>
      <c r="BQ717" s="1009"/>
      <c r="BR717" s="1010"/>
      <c r="BS717" s="112">
        <v>8</v>
      </c>
      <c r="BT717" s="195">
        <f>'Cél.por tricoma'!FI296</f>
        <v>16.125</v>
      </c>
      <c r="BU717" s="107">
        <f t="shared" si="592"/>
        <v>129</v>
      </c>
      <c r="BV717" s="108">
        <f t="shared" si="596"/>
        <v>1631.731141388163</v>
      </c>
      <c r="BW717" s="109">
        <f t="shared" si="593"/>
        <v>210493.31723907302</v>
      </c>
      <c r="BX717" s="112">
        <f t="shared" si="594"/>
        <v>14.780821917808218</v>
      </c>
      <c r="BY717" s="111">
        <f t="shared" si="595"/>
        <v>14240.975123681494</v>
      </c>
      <c r="BZ717" s="1018"/>
      <c r="CA717" s="88"/>
      <c r="CB717" s="88"/>
      <c r="CC717" s="89"/>
      <c r="CD717" s="89"/>
      <c r="CE717" s="89"/>
      <c r="CF717" s="89"/>
      <c r="CG717" s="89"/>
      <c r="CH717" s="89"/>
      <c r="CI717" s="89"/>
      <c r="CJ717" s="89"/>
      <c r="CK717" s="89"/>
      <c r="CL717" s="89"/>
      <c r="CM717" s="89"/>
      <c r="CN717" s="89"/>
      <c r="CO717" s="89"/>
      <c r="CP717" s="89"/>
      <c r="CQ717" s="89"/>
      <c r="CR717" s="89"/>
      <c r="CS717" s="89"/>
      <c r="CT717" s="89"/>
    </row>
    <row r="718" spans="1:98" ht="15.75" customHeight="1">
      <c r="A718" s="1018"/>
      <c r="B718" s="1015" t="s">
        <v>261</v>
      </c>
      <c r="C718" s="1009"/>
      <c r="D718" s="1010"/>
      <c r="E718" s="112">
        <v>0</v>
      </c>
      <c r="F718" s="195">
        <f t="shared" si="558"/>
        <v>3.25</v>
      </c>
      <c r="G718" s="107">
        <f t="shared" si="598"/>
        <v>0</v>
      </c>
      <c r="H718" s="108">
        <f t="shared" si="560"/>
        <v>979.03868483289773</v>
      </c>
      <c r="I718" s="109">
        <f t="shared" si="561"/>
        <v>0</v>
      </c>
      <c r="J718" s="110">
        <f t="shared" si="562"/>
        <v>17.316666666666666</v>
      </c>
      <c r="K718" s="111">
        <f t="shared" si="563"/>
        <v>0</v>
      </c>
      <c r="L718" s="86"/>
      <c r="M718" s="1015" t="s">
        <v>261</v>
      </c>
      <c r="N718" s="1009"/>
      <c r="O718" s="1010"/>
      <c r="P718" s="112">
        <v>2</v>
      </c>
      <c r="Q718" s="195">
        <f t="shared" si="599"/>
        <v>9.25</v>
      </c>
      <c r="R718" s="107">
        <f t="shared" si="597"/>
        <v>18.5</v>
      </c>
      <c r="S718" s="108">
        <f t="shared" si="566"/>
        <v>1631.731141388163</v>
      </c>
      <c r="T718" s="109">
        <f t="shared" si="567"/>
        <v>30187.026115681016</v>
      </c>
      <c r="U718" s="110">
        <f t="shared" si="568"/>
        <v>11.727272727272727</v>
      </c>
      <c r="V718" s="111">
        <f t="shared" si="569"/>
        <v>2574.0874982363657</v>
      </c>
      <c r="W718" s="88"/>
      <c r="X718" s="1015" t="s">
        <v>261</v>
      </c>
      <c r="Y718" s="1009"/>
      <c r="Z718" s="1010"/>
      <c r="AA718" s="112">
        <v>2</v>
      </c>
      <c r="AB718" s="195">
        <f t="shared" si="570"/>
        <v>7.7</v>
      </c>
      <c r="AC718" s="107">
        <f t="shared" si="600"/>
        <v>15.4</v>
      </c>
      <c r="AD718" s="108">
        <f t="shared" si="572"/>
        <v>1631.731141388163</v>
      </c>
      <c r="AE718" s="109">
        <f t="shared" si="573"/>
        <v>25128.659577377712</v>
      </c>
      <c r="AF718" s="112">
        <f t="shared" si="574"/>
        <v>10.690721649484535</v>
      </c>
      <c r="AG718" s="111">
        <f t="shared" si="575"/>
        <v>2350.511069436488</v>
      </c>
      <c r="AH718" s="88"/>
      <c r="AI718" s="1015" t="s">
        <v>261</v>
      </c>
      <c r="AJ718" s="1009"/>
      <c r="AK718" s="1010"/>
      <c r="AL718" s="112">
        <v>4</v>
      </c>
      <c r="AM718" s="195">
        <f t="shared" si="576"/>
        <v>4.9000000000000004</v>
      </c>
      <c r="AN718" s="107">
        <f t="shared" si="601"/>
        <v>19.600000000000001</v>
      </c>
      <c r="AO718" s="108">
        <f t="shared" si="578"/>
        <v>1631.731141388163</v>
      </c>
      <c r="AP718" s="109">
        <f t="shared" si="579"/>
        <v>31981.930371207996</v>
      </c>
      <c r="AQ718" s="112">
        <f t="shared" si="580"/>
        <v>12.9</v>
      </c>
      <c r="AR718" s="111">
        <f t="shared" si="581"/>
        <v>2479.2194086207746</v>
      </c>
      <c r="AS718" s="88"/>
      <c r="AT718" s="1015" t="s">
        <v>261</v>
      </c>
      <c r="AU718" s="1009"/>
      <c r="AV718" s="1010"/>
      <c r="AW718" s="112">
        <v>0</v>
      </c>
      <c r="AX718" s="195">
        <f>'Cél.por tricoma'!FI205</f>
        <v>13.5</v>
      </c>
      <c r="AY718" s="107">
        <f t="shared" si="602"/>
        <v>0</v>
      </c>
      <c r="AZ718" s="108">
        <f t="shared" si="583"/>
        <v>1223.7983560411221</v>
      </c>
      <c r="BA718" s="109">
        <f t="shared" si="584"/>
        <v>0</v>
      </c>
      <c r="BB718" s="112">
        <f t="shared" si="585"/>
        <v>13.75</v>
      </c>
      <c r="BC718" s="111">
        <f t="shared" si="586"/>
        <v>0</v>
      </c>
      <c r="BD718" s="88"/>
      <c r="BE718" s="1015" t="s">
        <v>261</v>
      </c>
      <c r="BF718" s="1009"/>
      <c r="BG718" s="1010"/>
      <c r="BH718" s="112">
        <v>0</v>
      </c>
      <c r="BI718" s="195">
        <f>'Cél.por tricoma'!FI251</f>
        <v>6</v>
      </c>
      <c r="BJ718" s="107">
        <f t="shared" si="587"/>
        <v>0</v>
      </c>
      <c r="BK718" s="108">
        <f t="shared" si="588"/>
        <v>815.8655706940815</v>
      </c>
      <c r="BL718" s="109">
        <f t="shared" si="589"/>
        <v>0</v>
      </c>
      <c r="BM718" s="112">
        <f t="shared" si="590"/>
        <v>14.093333333333334</v>
      </c>
      <c r="BN718" s="111">
        <f t="shared" si="591"/>
        <v>0</v>
      </c>
      <c r="BO718" s="88"/>
      <c r="BP718" s="1015" t="s">
        <v>261</v>
      </c>
      <c r="BQ718" s="1009"/>
      <c r="BR718" s="1010"/>
      <c r="BS718" s="112"/>
      <c r="BT718" s="195">
        <f>'Cél.por tricoma'!FI297</f>
        <v>5.25</v>
      </c>
      <c r="BU718" s="107">
        <f t="shared" si="592"/>
        <v>0</v>
      </c>
      <c r="BV718" s="108">
        <f t="shared" si="596"/>
        <v>1631.731141388163</v>
      </c>
      <c r="BW718" s="109">
        <f t="shared" si="593"/>
        <v>0</v>
      </c>
      <c r="BX718" s="112">
        <f t="shared" si="594"/>
        <v>14.780821917808218</v>
      </c>
      <c r="BY718" s="111">
        <f t="shared" si="595"/>
        <v>0</v>
      </c>
      <c r="BZ718" s="1018"/>
      <c r="CA718" s="88"/>
      <c r="CB718" s="88"/>
      <c r="CC718" s="89"/>
      <c r="CD718" s="89"/>
      <c r="CE718" s="89"/>
      <c r="CF718" s="89"/>
      <c r="CG718" s="89"/>
      <c r="CH718" s="89"/>
      <c r="CI718" s="89"/>
      <c r="CJ718" s="89"/>
      <c r="CK718" s="89"/>
      <c r="CL718" s="89"/>
      <c r="CM718" s="89"/>
      <c r="CN718" s="89"/>
      <c r="CO718" s="89"/>
      <c r="CP718" s="89"/>
      <c r="CQ718" s="89"/>
      <c r="CR718" s="89"/>
      <c r="CS718" s="89"/>
      <c r="CT718" s="89"/>
    </row>
    <row r="719" spans="1:98" ht="15.75" customHeight="1">
      <c r="A719" s="1018"/>
      <c r="B719" s="1016" t="s">
        <v>190</v>
      </c>
      <c r="C719" s="1009"/>
      <c r="D719" s="1010"/>
      <c r="E719" s="112">
        <v>1</v>
      </c>
      <c r="F719" s="195">
        <f t="shared" si="558"/>
        <v>24.566666666666666</v>
      </c>
      <c r="G719" s="107">
        <f t="shared" si="598"/>
        <v>24.566666666666666</v>
      </c>
      <c r="H719" s="108">
        <f t="shared" si="560"/>
        <v>979.03868483289773</v>
      </c>
      <c r="I719" s="109">
        <f t="shared" si="561"/>
        <v>24051.71702406152</v>
      </c>
      <c r="J719" s="110">
        <f t="shared" si="562"/>
        <v>17.316666666666666</v>
      </c>
      <c r="K719" s="111">
        <f t="shared" si="563"/>
        <v>1388.9345730930618</v>
      </c>
      <c r="L719" s="86"/>
      <c r="M719" s="1016" t="s">
        <v>190</v>
      </c>
      <c r="N719" s="1009"/>
      <c r="O719" s="1010"/>
      <c r="P719" s="112">
        <v>3</v>
      </c>
      <c r="Q719" s="195">
        <f t="shared" si="599"/>
        <v>25.433333333333334</v>
      </c>
      <c r="R719" s="107">
        <f t="shared" si="597"/>
        <v>76.3</v>
      </c>
      <c r="S719" s="108">
        <f t="shared" si="566"/>
        <v>1631.731141388163</v>
      </c>
      <c r="T719" s="109">
        <f t="shared" si="567"/>
        <v>124501.08608791683</v>
      </c>
      <c r="U719" s="110">
        <f t="shared" si="568"/>
        <v>11.727272727272727</v>
      </c>
      <c r="V719" s="111">
        <f t="shared" si="569"/>
        <v>10616.371681915389</v>
      </c>
      <c r="W719" s="88"/>
      <c r="X719" s="1016" t="s">
        <v>190</v>
      </c>
      <c r="Y719" s="1009"/>
      <c r="Z719" s="1010"/>
      <c r="AA719" s="112">
        <v>1</v>
      </c>
      <c r="AB719" s="195">
        <f t="shared" si="570"/>
        <v>19.399999999999999</v>
      </c>
      <c r="AC719" s="107">
        <f t="shared" si="600"/>
        <v>19.399999999999999</v>
      </c>
      <c r="AD719" s="108">
        <f t="shared" si="572"/>
        <v>1631.731141388163</v>
      </c>
      <c r="AE719" s="109">
        <f t="shared" si="573"/>
        <v>31655.584142930358</v>
      </c>
      <c r="AF719" s="112">
        <f t="shared" si="574"/>
        <v>10.690721649484535</v>
      </c>
      <c r="AG719" s="111">
        <f t="shared" si="575"/>
        <v>2961.0334251342765</v>
      </c>
      <c r="AH719" s="88"/>
      <c r="AI719" s="1016" t="s">
        <v>190</v>
      </c>
      <c r="AJ719" s="1009"/>
      <c r="AK719" s="1010"/>
      <c r="AL719" s="112">
        <v>4</v>
      </c>
      <c r="AM719" s="195">
        <f t="shared" si="576"/>
        <v>33.299999999999997</v>
      </c>
      <c r="AN719" s="107">
        <f t="shared" si="601"/>
        <v>133.19999999999999</v>
      </c>
      <c r="AO719" s="108">
        <f t="shared" si="578"/>
        <v>1631.731141388163</v>
      </c>
      <c r="AP719" s="109">
        <f t="shared" si="579"/>
        <v>217346.5880329033</v>
      </c>
      <c r="AQ719" s="112">
        <f t="shared" si="580"/>
        <v>12.9</v>
      </c>
      <c r="AR719" s="111">
        <f t="shared" si="581"/>
        <v>16848.572715728937</v>
      </c>
      <c r="AS719" s="88"/>
      <c r="AT719" s="1016" t="s">
        <v>190</v>
      </c>
      <c r="AU719" s="1009"/>
      <c r="AV719" s="1010"/>
      <c r="AW719" s="112">
        <v>5</v>
      </c>
      <c r="AX719" s="195">
        <f>'Cél.por tricoma'!FI206</f>
        <v>17.733333333333334</v>
      </c>
      <c r="AY719" s="107">
        <f t="shared" si="602"/>
        <v>88.666666666666671</v>
      </c>
      <c r="AZ719" s="108">
        <f t="shared" si="583"/>
        <v>1223.7983560411221</v>
      </c>
      <c r="BA719" s="109">
        <f t="shared" si="584"/>
        <v>108510.12090231283</v>
      </c>
      <c r="BB719" s="112">
        <f t="shared" si="585"/>
        <v>13.75</v>
      </c>
      <c r="BC719" s="111">
        <f t="shared" si="586"/>
        <v>7891.6451565318421</v>
      </c>
      <c r="BD719" s="88"/>
      <c r="BE719" s="1016" t="s">
        <v>190</v>
      </c>
      <c r="BF719" s="1009"/>
      <c r="BG719" s="1010"/>
      <c r="BH719" s="112">
        <v>4</v>
      </c>
      <c r="BI719" s="195">
        <f>'Cél.por tricoma'!FI252</f>
        <v>28.766666666666666</v>
      </c>
      <c r="BJ719" s="107">
        <f t="shared" si="587"/>
        <v>115.06666666666666</v>
      </c>
      <c r="BK719" s="108">
        <f t="shared" si="588"/>
        <v>815.8655706940815</v>
      </c>
      <c r="BL719" s="109">
        <f t="shared" si="589"/>
        <v>93878.931667865647</v>
      </c>
      <c r="BM719" s="112">
        <f t="shared" si="590"/>
        <v>14.093333333333334</v>
      </c>
      <c r="BN719" s="111">
        <f t="shared" si="591"/>
        <v>6661.2297777577323</v>
      </c>
      <c r="BO719" s="88"/>
      <c r="BP719" s="1016" t="s">
        <v>190</v>
      </c>
      <c r="BQ719" s="1009"/>
      <c r="BR719" s="1010"/>
      <c r="BS719" s="112"/>
      <c r="BT719" s="195">
        <f>'Cél.por tricoma'!FI298</f>
        <v>16.100000000000001</v>
      </c>
      <c r="BU719" s="107">
        <f t="shared" si="592"/>
        <v>0</v>
      </c>
      <c r="BV719" s="108">
        <f t="shared" si="596"/>
        <v>1631.731141388163</v>
      </c>
      <c r="BW719" s="109">
        <f t="shared" si="593"/>
        <v>0</v>
      </c>
      <c r="BX719" s="112">
        <f t="shared" si="594"/>
        <v>14.780821917808218</v>
      </c>
      <c r="BY719" s="111">
        <f t="shared" si="595"/>
        <v>0</v>
      </c>
      <c r="BZ719" s="1018"/>
      <c r="CA719" s="88"/>
      <c r="CB719" s="88"/>
      <c r="CC719" s="89"/>
      <c r="CD719" s="89"/>
      <c r="CE719" s="89"/>
      <c r="CF719" s="89"/>
      <c r="CG719" s="89"/>
      <c r="CH719" s="89"/>
      <c r="CI719" s="89"/>
      <c r="CJ719" s="89"/>
      <c r="CK719" s="89"/>
      <c r="CL719" s="89"/>
      <c r="CM719" s="89"/>
      <c r="CN719" s="89"/>
      <c r="CO719" s="89"/>
      <c r="CP719" s="89"/>
      <c r="CQ719" s="89"/>
      <c r="CR719" s="89"/>
      <c r="CS719" s="89"/>
      <c r="CT719" s="89"/>
    </row>
    <row r="720" spans="1:98" ht="15.75" customHeight="1">
      <c r="A720" s="1018"/>
      <c r="B720" s="1016" t="s">
        <v>83</v>
      </c>
      <c r="C720" s="1009"/>
      <c r="D720" s="1010"/>
      <c r="E720" s="112">
        <v>0</v>
      </c>
      <c r="F720" s="195">
        <f t="shared" si="558"/>
        <v>1</v>
      </c>
      <c r="G720" s="107">
        <f t="shared" si="598"/>
        <v>0</v>
      </c>
      <c r="H720" s="108">
        <f t="shared" si="560"/>
        <v>979.03868483289773</v>
      </c>
      <c r="I720" s="109">
        <f t="shared" si="561"/>
        <v>0</v>
      </c>
      <c r="J720" s="110">
        <f t="shared" si="562"/>
        <v>17.316666666666666</v>
      </c>
      <c r="K720" s="111">
        <f t="shared" si="563"/>
        <v>0</v>
      </c>
      <c r="L720" s="86"/>
      <c r="M720" s="1016" t="s">
        <v>83</v>
      </c>
      <c r="N720" s="1009"/>
      <c r="O720" s="1010"/>
      <c r="P720" s="112">
        <v>0</v>
      </c>
      <c r="Q720" s="195">
        <f t="shared" si="599"/>
        <v>1</v>
      </c>
      <c r="R720" s="107">
        <f t="shared" si="597"/>
        <v>0</v>
      </c>
      <c r="S720" s="108">
        <f t="shared" si="566"/>
        <v>1631.731141388163</v>
      </c>
      <c r="T720" s="109">
        <f t="shared" si="567"/>
        <v>0</v>
      </c>
      <c r="U720" s="110">
        <f t="shared" si="568"/>
        <v>11.727272727272727</v>
      </c>
      <c r="V720" s="111">
        <f t="shared" si="569"/>
        <v>0</v>
      </c>
      <c r="W720" s="88"/>
      <c r="X720" s="1016" t="s">
        <v>83</v>
      </c>
      <c r="Y720" s="1009"/>
      <c r="Z720" s="1010"/>
      <c r="AA720" s="112">
        <v>0</v>
      </c>
      <c r="AB720" s="195">
        <f t="shared" si="570"/>
        <v>1</v>
      </c>
      <c r="AC720" s="107">
        <f t="shared" si="600"/>
        <v>0</v>
      </c>
      <c r="AD720" s="108">
        <f t="shared" si="572"/>
        <v>1631.731141388163</v>
      </c>
      <c r="AE720" s="109">
        <f t="shared" si="573"/>
        <v>0</v>
      </c>
      <c r="AF720" s="112">
        <f t="shared" si="574"/>
        <v>10.690721649484535</v>
      </c>
      <c r="AG720" s="111">
        <f t="shared" si="575"/>
        <v>0</v>
      </c>
      <c r="AH720" s="88"/>
      <c r="AI720" s="1016" t="s">
        <v>83</v>
      </c>
      <c r="AJ720" s="1009"/>
      <c r="AK720" s="1010"/>
      <c r="AL720" s="112">
        <v>0</v>
      </c>
      <c r="AM720" s="195">
        <f t="shared" si="576"/>
        <v>1</v>
      </c>
      <c r="AN720" s="107">
        <f t="shared" si="601"/>
        <v>0</v>
      </c>
      <c r="AO720" s="108">
        <f t="shared" si="578"/>
        <v>1631.731141388163</v>
      </c>
      <c r="AP720" s="109">
        <f t="shared" si="579"/>
        <v>0</v>
      </c>
      <c r="AQ720" s="112">
        <f t="shared" si="580"/>
        <v>12.9</v>
      </c>
      <c r="AR720" s="111">
        <f t="shared" si="581"/>
        <v>0</v>
      </c>
      <c r="AS720" s="88"/>
      <c r="AT720" s="1016" t="s">
        <v>83</v>
      </c>
      <c r="AU720" s="1009"/>
      <c r="AV720" s="1010"/>
      <c r="AW720" s="112">
        <v>0</v>
      </c>
      <c r="AX720" s="195">
        <f>'Cél.por tricoma'!FI207</f>
        <v>1</v>
      </c>
      <c r="AY720" s="107">
        <f t="shared" si="602"/>
        <v>0</v>
      </c>
      <c r="AZ720" s="108">
        <f t="shared" si="583"/>
        <v>1223.7983560411221</v>
      </c>
      <c r="BA720" s="109">
        <f t="shared" si="584"/>
        <v>0</v>
      </c>
      <c r="BB720" s="112">
        <f t="shared" si="585"/>
        <v>13.75</v>
      </c>
      <c r="BC720" s="111">
        <f t="shared" si="586"/>
        <v>0</v>
      </c>
      <c r="BD720" s="88"/>
      <c r="BE720" s="1016" t="s">
        <v>83</v>
      </c>
      <c r="BF720" s="1009"/>
      <c r="BG720" s="1010"/>
      <c r="BH720" s="112">
        <v>0</v>
      </c>
      <c r="BI720" s="195">
        <f>'Cél.por tricoma'!FI253</f>
        <v>1</v>
      </c>
      <c r="BJ720" s="107">
        <f t="shared" si="587"/>
        <v>0</v>
      </c>
      <c r="BK720" s="108">
        <f t="shared" si="588"/>
        <v>815.8655706940815</v>
      </c>
      <c r="BL720" s="109">
        <f t="shared" si="589"/>
        <v>0</v>
      </c>
      <c r="BM720" s="112">
        <f t="shared" si="590"/>
        <v>14.093333333333334</v>
      </c>
      <c r="BN720" s="111">
        <f t="shared" si="591"/>
        <v>0</v>
      </c>
      <c r="BO720" s="88"/>
      <c r="BP720" s="1016" t="s">
        <v>83</v>
      </c>
      <c r="BQ720" s="1009"/>
      <c r="BR720" s="1010"/>
      <c r="BS720" s="112"/>
      <c r="BT720" s="195">
        <f>'Cél.por tricoma'!FI299</f>
        <v>1</v>
      </c>
      <c r="BU720" s="107">
        <f t="shared" si="592"/>
        <v>0</v>
      </c>
      <c r="BV720" s="108">
        <f t="shared" si="596"/>
        <v>1631.731141388163</v>
      </c>
      <c r="BW720" s="109">
        <f t="shared" si="593"/>
        <v>0</v>
      </c>
      <c r="BX720" s="112">
        <f t="shared" si="594"/>
        <v>14.780821917808218</v>
      </c>
      <c r="BY720" s="111">
        <f t="shared" si="595"/>
        <v>0</v>
      </c>
      <c r="BZ720" s="1018"/>
      <c r="CA720" s="88"/>
      <c r="CB720" s="88"/>
      <c r="CC720" s="89"/>
      <c r="CD720" s="89"/>
      <c r="CE720" s="89"/>
      <c r="CF720" s="89"/>
      <c r="CG720" s="89"/>
      <c r="CH720" s="89"/>
      <c r="CI720" s="89"/>
      <c r="CJ720" s="89"/>
      <c r="CK720" s="89"/>
      <c r="CL720" s="89"/>
      <c r="CM720" s="89"/>
      <c r="CN720" s="89"/>
      <c r="CO720" s="89"/>
      <c r="CP720" s="89"/>
      <c r="CQ720" s="89"/>
      <c r="CR720" s="89"/>
      <c r="CS720" s="89"/>
      <c r="CT720" s="89"/>
    </row>
    <row r="721" spans="1:98" ht="15.75" customHeight="1">
      <c r="A721" s="1018"/>
      <c r="B721" s="1016" t="s">
        <v>192</v>
      </c>
      <c r="C721" s="1009"/>
      <c r="D721" s="1010"/>
      <c r="E721" s="112">
        <v>1</v>
      </c>
      <c r="F721" s="195">
        <f t="shared" si="558"/>
        <v>4</v>
      </c>
      <c r="G721" s="107">
        <f t="shared" si="598"/>
        <v>4</v>
      </c>
      <c r="H721" s="108">
        <f t="shared" si="560"/>
        <v>979.03868483289773</v>
      </c>
      <c r="I721" s="109">
        <f t="shared" si="561"/>
        <v>3916.1547393315909</v>
      </c>
      <c r="J721" s="110">
        <f t="shared" si="562"/>
        <v>17.316666666666666</v>
      </c>
      <c r="K721" s="111">
        <f t="shared" si="563"/>
        <v>226.14945559181467</v>
      </c>
      <c r="L721" s="86"/>
      <c r="M721" s="1016" t="s">
        <v>192</v>
      </c>
      <c r="N721" s="1009"/>
      <c r="O721" s="1010"/>
      <c r="P721" s="112">
        <v>2</v>
      </c>
      <c r="Q721" s="195">
        <f t="shared" si="599"/>
        <v>3.5</v>
      </c>
      <c r="R721" s="107">
        <f t="shared" si="597"/>
        <v>7</v>
      </c>
      <c r="S721" s="108">
        <f t="shared" si="566"/>
        <v>1631.731141388163</v>
      </c>
      <c r="T721" s="109">
        <f t="shared" si="567"/>
        <v>11422.117989717141</v>
      </c>
      <c r="U721" s="110">
        <f t="shared" si="568"/>
        <v>11.727272727272727</v>
      </c>
      <c r="V721" s="111">
        <f t="shared" si="569"/>
        <v>973.97905338673297</v>
      </c>
      <c r="W721" s="88"/>
      <c r="X721" s="1016" t="s">
        <v>192</v>
      </c>
      <c r="Y721" s="1009"/>
      <c r="Z721" s="1010"/>
      <c r="AA721" s="112">
        <v>2</v>
      </c>
      <c r="AB721" s="195">
        <f t="shared" si="570"/>
        <v>3.3333333333333335</v>
      </c>
      <c r="AC721" s="107">
        <f t="shared" si="600"/>
        <v>6.666666666666667</v>
      </c>
      <c r="AD721" s="108">
        <f t="shared" si="572"/>
        <v>1631.731141388163</v>
      </c>
      <c r="AE721" s="109">
        <f t="shared" si="573"/>
        <v>10878.207609254421</v>
      </c>
      <c r="AF721" s="112">
        <f t="shared" si="574"/>
        <v>10.690721649484535</v>
      </c>
      <c r="AG721" s="111">
        <f t="shared" si="575"/>
        <v>1017.5372594963153</v>
      </c>
      <c r="AH721" s="88"/>
      <c r="AI721" s="1016" t="s">
        <v>192</v>
      </c>
      <c r="AJ721" s="1009"/>
      <c r="AK721" s="1010"/>
      <c r="AL721" s="112">
        <v>0</v>
      </c>
      <c r="AM721" s="195">
        <f t="shared" si="576"/>
        <v>5.25</v>
      </c>
      <c r="AN721" s="107">
        <f t="shared" si="601"/>
        <v>0</v>
      </c>
      <c r="AO721" s="108">
        <f t="shared" si="578"/>
        <v>1631.731141388163</v>
      </c>
      <c r="AP721" s="109">
        <f t="shared" si="579"/>
        <v>0</v>
      </c>
      <c r="AQ721" s="112">
        <f t="shared" si="580"/>
        <v>12.9</v>
      </c>
      <c r="AR721" s="111">
        <f t="shared" si="581"/>
        <v>0</v>
      </c>
      <c r="AS721" s="88"/>
      <c r="AT721" s="1016" t="s">
        <v>192</v>
      </c>
      <c r="AU721" s="1009"/>
      <c r="AV721" s="1010"/>
      <c r="AW721" s="112">
        <v>0</v>
      </c>
      <c r="AX721" s="195" t="e">
        <f>'Cél.por tricoma'!FI208</f>
        <v>#DIV/0!</v>
      </c>
      <c r="AY721" s="107"/>
      <c r="AZ721" s="108">
        <f t="shared" si="583"/>
        <v>1223.7983560411221</v>
      </c>
      <c r="BA721" s="109">
        <f t="shared" si="584"/>
        <v>0</v>
      </c>
      <c r="BB721" s="112">
        <f t="shared" si="585"/>
        <v>13.75</v>
      </c>
      <c r="BC721" s="111">
        <f t="shared" si="586"/>
        <v>0</v>
      </c>
      <c r="BD721" s="88"/>
      <c r="BE721" s="1016" t="s">
        <v>192</v>
      </c>
      <c r="BF721" s="1009"/>
      <c r="BG721" s="1010"/>
      <c r="BH721" s="112">
        <v>1</v>
      </c>
      <c r="BI721" s="224">
        <f>'Cél.por tricoma'!AJ386</f>
        <v>7.4813311688311686</v>
      </c>
      <c r="BJ721" s="107">
        <f t="shared" si="587"/>
        <v>7.4813311688311686</v>
      </c>
      <c r="BK721" s="108">
        <f t="shared" si="588"/>
        <v>815.8655706940815</v>
      </c>
      <c r="BL721" s="109">
        <f t="shared" si="589"/>
        <v>6103.7605236098607</v>
      </c>
      <c r="BM721" s="112">
        <f t="shared" si="590"/>
        <v>14.093333333333334</v>
      </c>
      <c r="BN721" s="111">
        <f t="shared" si="591"/>
        <v>433.09559060618687</v>
      </c>
      <c r="BO721" s="88"/>
      <c r="BP721" s="1016" t="s">
        <v>192</v>
      </c>
      <c r="BQ721" s="1009"/>
      <c r="BR721" s="1010"/>
      <c r="BS721" s="112"/>
      <c r="BT721" s="195"/>
      <c r="BU721" s="107">
        <f t="shared" si="592"/>
        <v>0</v>
      </c>
      <c r="BV721" s="108">
        <f t="shared" si="596"/>
        <v>1631.731141388163</v>
      </c>
      <c r="BW721" s="109">
        <f t="shared" si="593"/>
        <v>0</v>
      </c>
      <c r="BX721" s="112">
        <f t="shared" si="594"/>
        <v>14.780821917808218</v>
      </c>
      <c r="BY721" s="111">
        <f t="shared" si="595"/>
        <v>0</v>
      </c>
      <c r="BZ721" s="1018"/>
      <c r="CA721" s="88"/>
      <c r="CB721" s="88"/>
      <c r="CC721" s="89"/>
      <c r="CD721" s="89"/>
      <c r="CE721" s="89"/>
      <c r="CF721" s="89"/>
      <c r="CG721" s="89"/>
      <c r="CH721" s="89"/>
      <c r="CI721" s="89"/>
      <c r="CJ721" s="89"/>
      <c r="CK721" s="89"/>
      <c r="CL721" s="89"/>
      <c r="CM721" s="89"/>
      <c r="CN721" s="89"/>
      <c r="CO721" s="89"/>
      <c r="CP721" s="89"/>
      <c r="CQ721" s="89"/>
      <c r="CR721" s="89"/>
      <c r="CS721" s="89"/>
      <c r="CT721" s="89"/>
    </row>
    <row r="722" spans="1:98" ht="15.75" customHeight="1">
      <c r="A722" s="1018"/>
      <c r="B722" s="1016" t="s">
        <v>94</v>
      </c>
      <c r="C722" s="1009"/>
      <c r="D722" s="1010"/>
      <c r="E722" s="112">
        <v>2</v>
      </c>
      <c r="F722" s="195">
        <f t="shared" si="558"/>
        <v>1</v>
      </c>
      <c r="G722" s="107">
        <f t="shared" si="598"/>
        <v>2</v>
      </c>
      <c r="H722" s="108">
        <f t="shared" si="560"/>
        <v>979.03868483289773</v>
      </c>
      <c r="I722" s="109">
        <f t="shared" si="561"/>
        <v>1958.0773696657955</v>
      </c>
      <c r="J722" s="110">
        <f t="shared" si="562"/>
        <v>17.316666666666666</v>
      </c>
      <c r="K722" s="111">
        <f t="shared" si="563"/>
        <v>113.07472779590734</v>
      </c>
      <c r="L722" s="86"/>
      <c r="M722" s="1016" t="s">
        <v>94</v>
      </c>
      <c r="N722" s="1009"/>
      <c r="O722" s="1010"/>
      <c r="P722" s="112">
        <v>36</v>
      </c>
      <c r="Q722" s="195">
        <f t="shared" si="599"/>
        <v>1</v>
      </c>
      <c r="R722" s="107">
        <f t="shared" si="597"/>
        <v>36</v>
      </c>
      <c r="S722" s="108">
        <f t="shared" si="566"/>
        <v>1631.731141388163</v>
      </c>
      <c r="T722" s="109">
        <f t="shared" si="567"/>
        <v>58742.32108997387</v>
      </c>
      <c r="U722" s="110">
        <f t="shared" si="568"/>
        <v>11.727272727272727</v>
      </c>
      <c r="V722" s="111">
        <f t="shared" si="569"/>
        <v>5009.0351317031982</v>
      </c>
      <c r="W722" s="88"/>
      <c r="X722" s="1016" t="s">
        <v>94</v>
      </c>
      <c r="Y722" s="1009"/>
      <c r="Z722" s="1010"/>
      <c r="AA722" s="112">
        <v>27</v>
      </c>
      <c r="AB722" s="195">
        <f t="shared" si="570"/>
        <v>1</v>
      </c>
      <c r="AC722" s="107">
        <f t="shared" si="600"/>
        <v>27</v>
      </c>
      <c r="AD722" s="108">
        <f t="shared" si="572"/>
        <v>1631.731141388163</v>
      </c>
      <c r="AE722" s="109">
        <f t="shared" si="573"/>
        <v>44056.7408174804</v>
      </c>
      <c r="AF722" s="112">
        <f t="shared" si="574"/>
        <v>10.690721649484535</v>
      </c>
      <c r="AG722" s="111">
        <f t="shared" si="575"/>
        <v>4121.0259009600759</v>
      </c>
      <c r="AH722" s="88"/>
      <c r="AI722" s="1016" t="s">
        <v>94</v>
      </c>
      <c r="AJ722" s="1009"/>
      <c r="AK722" s="1010"/>
      <c r="AL722" s="112">
        <v>47</v>
      </c>
      <c r="AM722" s="195">
        <f t="shared" si="576"/>
        <v>1</v>
      </c>
      <c r="AN722" s="107">
        <f t="shared" si="601"/>
        <v>47</v>
      </c>
      <c r="AO722" s="108">
        <f t="shared" si="578"/>
        <v>1631.731141388163</v>
      </c>
      <c r="AP722" s="109">
        <f t="shared" si="579"/>
        <v>76691.363645243662</v>
      </c>
      <c r="AQ722" s="112">
        <f t="shared" si="580"/>
        <v>12.9</v>
      </c>
      <c r="AR722" s="111">
        <f t="shared" si="581"/>
        <v>5945.0669492436946</v>
      </c>
      <c r="AS722" s="88"/>
      <c r="AT722" s="1016" t="s">
        <v>94</v>
      </c>
      <c r="AU722" s="1009"/>
      <c r="AV722" s="1010"/>
      <c r="AW722" s="112">
        <v>4</v>
      </c>
      <c r="AX722" s="195">
        <f>'Cél.por tricoma'!FI209</f>
        <v>1</v>
      </c>
      <c r="AY722" s="107">
        <f>AW722*AX722</f>
        <v>4</v>
      </c>
      <c r="AZ722" s="108">
        <f t="shared" si="583"/>
        <v>1223.7983560411221</v>
      </c>
      <c r="BA722" s="109">
        <f t="shared" si="584"/>
        <v>4895.1934241644885</v>
      </c>
      <c r="BB722" s="112">
        <f t="shared" si="585"/>
        <v>13.75</v>
      </c>
      <c r="BC722" s="111">
        <f t="shared" si="586"/>
        <v>356.01406721196281</v>
      </c>
      <c r="BD722" s="88"/>
      <c r="BE722" s="1016" t="s">
        <v>94</v>
      </c>
      <c r="BF722" s="1009"/>
      <c r="BG722" s="1010"/>
      <c r="BH722" s="112">
        <v>6</v>
      </c>
      <c r="BI722" s="195">
        <f>'Cél.por tricoma'!FI255</f>
        <v>1</v>
      </c>
      <c r="BJ722" s="107">
        <f t="shared" si="587"/>
        <v>6</v>
      </c>
      <c r="BK722" s="108">
        <f t="shared" si="588"/>
        <v>815.8655706940815</v>
      </c>
      <c r="BL722" s="109">
        <f t="shared" si="589"/>
        <v>4895.1934241644885</v>
      </c>
      <c r="BM722" s="112">
        <f t="shared" si="590"/>
        <v>14.093333333333334</v>
      </c>
      <c r="BN722" s="111">
        <f t="shared" si="591"/>
        <v>347.34106604762218</v>
      </c>
      <c r="BO722" s="88"/>
      <c r="BP722" s="1016" t="s">
        <v>94</v>
      </c>
      <c r="BQ722" s="1009"/>
      <c r="BR722" s="1010"/>
      <c r="BS722" s="112">
        <v>6</v>
      </c>
      <c r="BT722" s="195">
        <f>'Cél.por tricoma'!FI301</f>
        <v>1</v>
      </c>
      <c r="BU722" s="107">
        <f t="shared" si="592"/>
        <v>6</v>
      </c>
      <c r="BV722" s="108">
        <f t="shared" si="596"/>
        <v>1631.731141388163</v>
      </c>
      <c r="BW722" s="109">
        <f t="shared" si="593"/>
        <v>9790.3868483289771</v>
      </c>
      <c r="BX722" s="112">
        <f t="shared" si="594"/>
        <v>14.780821917808218</v>
      </c>
      <c r="BY722" s="111">
        <f t="shared" si="595"/>
        <v>662.37093598518572</v>
      </c>
      <c r="BZ722" s="1018"/>
      <c r="CA722" s="88"/>
      <c r="CB722" s="88"/>
      <c r="CC722" s="89"/>
      <c r="CD722" s="89"/>
      <c r="CE722" s="89"/>
      <c r="CF722" s="89"/>
      <c r="CG722" s="89"/>
      <c r="CH722" s="89"/>
      <c r="CI722" s="89"/>
      <c r="CJ722" s="89"/>
      <c r="CK722" s="89"/>
      <c r="CL722" s="89"/>
      <c r="CM722" s="89"/>
      <c r="CN722" s="89"/>
      <c r="CO722" s="89"/>
      <c r="CP722" s="89"/>
      <c r="CQ722" s="89"/>
      <c r="CR722" s="89"/>
      <c r="CS722" s="89"/>
      <c r="CT722" s="89"/>
    </row>
    <row r="723" spans="1:98" ht="15.75" customHeight="1">
      <c r="A723" s="1018"/>
      <c r="B723" s="1016" t="s">
        <v>196</v>
      </c>
      <c r="C723" s="1009"/>
      <c r="D723" s="1010"/>
      <c r="E723" s="112">
        <v>22</v>
      </c>
      <c r="F723" s="195">
        <f t="shared" si="558"/>
        <v>22.285714285714285</v>
      </c>
      <c r="G723" s="107">
        <f t="shared" si="598"/>
        <v>490.28571428571428</v>
      </c>
      <c r="H723" s="108">
        <f t="shared" si="560"/>
        <v>979.03868483289773</v>
      </c>
      <c r="I723" s="109">
        <f t="shared" si="561"/>
        <v>480008.68090664357</v>
      </c>
      <c r="J723" s="110">
        <f t="shared" si="562"/>
        <v>17.316666666666666</v>
      </c>
      <c r="K723" s="111">
        <f t="shared" si="563"/>
        <v>27719.461842539571</v>
      </c>
      <c r="L723" s="86"/>
      <c r="M723" s="1016" t="s">
        <v>196</v>
      </c>
      <c r="N723" s="1009"/>
      <c r="O723" s="1010"/>
      <c r="P723" s="112">
        <v>52</v>
      </c>
      <c r="Q723" s="195">
        <f t="shared" si="599"/>
        <v>15</v>
      </c>
      <c r="R723" s="107">
        <f t="shared" si="597"/>
        <v>780</v>
      </c>
      <c r="S723" s="108">
        <f t="shared" si="566"/>
        <v>1631.731141388163</v>
      </c>
      <c r="T723" s="109">
        <f t="shared" si="567"/>
        <v>1272750.290282767</v>
      </c>
      <c r="U723" s="110">
        <f t="shared" si="568"/>
        <v>11.727272727272727</v>
      </c>
      <c r="V723" s="111">
        <f t="shared" si="569"/>
        <v>108529.09452023596</v>
      </c>
      <c r="W723" s="88"/>
      <c r="X723" s="1016" t="s">
        <v>196</v>
      </c>
      <c r="Y723" s="1009"/>
      <c r="Z723" s="1010"/>
      <c r="AA723" s="112">
        <v>51</v>
      </c>
      <c r="AB723" s="195">
        <f t="shared" si="570"/>
        <v>35</v>
      </c>
      <c r="AC723" s="107">
        <f t="shared" si="600"/>
        <v>1785</v>
      </c>
      <c r="AD723" s="108">
        <f t="shared" si="572"/>
        <v>1631.731141388163</v>
      </c>
      <c r="AE723" s="109">
        <f t="shared" si="573"/>
        <v>2912640.0873778709</v>
      </c>
      <c r="AF723" s="112">
        <f t="shared" si="574"/>
        <v>10.690721649484535</v>
      </c>
      <c r="AG723" s="111">
        <f t="shared" si="575"/>
        <v>272445.60123013839</v>
      </c>
      <c r="AH723" s="88"/>
      <c r="AI723" s="1016" t="s">
        <v>196</v>
      </c>
      <c r="AJ723" s="1009"/>
      <c r="AK723" s="1010"/>
      <c r="AL723" s="112">
        <f>(38+20+10)</f>
        <v>68</v>
      </c>
      <c r="AM723" s="195">
        <f t="shared" si="576"/>
        <v>23.571428571428573</v>
      </c>
      <c r="AN723" s="107">
        <f t="shared" si="601"/>
        <v>1602.8571428571429</v>
      </c>
      <c r="AO723" s="108">
        <f t="shared" si="578"/>
        <v>1631.731141388163</v>
      </c>
      <c r="AP723" s="109">
        <f t="shared" si="579"/>
        <v>2615431.9151964555</v>
      </c>
      <c r="AQ723" s="112">
        <f t="shared" si="580"/>
        <v>12.9</v>
      </c>
      <c r="AR723" s="111">
        <f t="shared" si="581"/>
        <v>202746.6600927485</v>
      </c>
      <c r="AS723" s="88"/>
      <c r="AT723" s="1016" t="s">
        <v>196</v>
      </c>
      <c r="AU723" s="1009"/>
      <c r="AV723" s="1010"/>
      <c r="AW723" s="112">
        <v>30</v>
      </c>
      <c r="AX723" s="195">
        <f>'Cél.por tricoma'!FI210</f>
        <v>17</v>
      </c>
      <c r="AY723" s="107">
        <f>AW723*AX723</f>
        <v>510</v>
      </c>
      <c r="AZ723" s="108">
        <f t="shared" si="583"/>
        <v>1223.7983560411221</v>
      </c>
      <c r="BA723" s="109">
        <f t="shared" si="584"/>
        <v>624137.16158097226</v>
      </c>
      <c r="BB723" s="112">
        <f t="shared" si="585"/>
        <v>13.75</v>
      </c>
      <c r="BC723" s="111">
        <f t="shared" si="586"/>
        <v>45391.793569525253</v>
      </c>
      <c r="BD723" s="88"/>
      <c r="BE723" s="1016" t="s">
        <v>196</v>
      </c>
      <c r="BF723" s="1009"/>
      <c r="BG723" s="1010"/>
      <c r="BH723" s="112">
        <v>27</v>
      </c>
      <c r="BI723" s="195">
        <f>'Cél.por tricoma'!FI256</f>
        <v>30.333333333333332</v>
      </c>
      <c r="BJ723" s="107">
        <f t="shared" si="587"/>
        <v>819</v>
      </c>
      <c r="BK723" s="108">
        <f t="shared" si="588"/>
        <v>815.8655706940815</v>
      </c>
      <c r="BL723" s="109">
        <f t="shared" si="589"/>
        <v>668193.90239845274</v>
      </c>
      <c r="BM723" s="112">
        <f t="shared" si="590"/>
        <v>14.093333333333334</v>
      </c>
      <c r="BN723" s="111">
        <f t="shared" si="591"/>
        <v>47412.055515500433</v>
      </c>
      <c r="BO723" s="88"/>
      <c r="BP723" s="1016" t="s">
        <v>196</v>
      </c>
      <c r="BQ723" s="1009"/>
      <c r="BR723" s="1010"/>
      <c r="BS723" s="112">
        <v>90</v>
      </c>
      <c r="BT723" s="195">
        <f>'Cél.por tricoma'!FI302</f>
        <v>11.6</v>
      </c>
      <c r="BU723" s="107">
        <f t="shared" si="592"/>
        <v>1044</v>
      </c>
      <c r="BV723" s="108">
        <f t="shared" si="596"/>
        <v>1631.731141388163</v>
      </c>
      <c r="BW723" s="109">
        <f t="shared" si="593"/>
        <v>1703527.3116092421</v>
      </c>
      <c r="BX723" s="112">
        <f t="shared" si="594"/>
        <v>14.780821917808218</v>
      </c>
      <c r="BY723" s="111">
        <f t="shared" si="595"/>
        <v>115252.54286142232</v>
      </c>
      <c r="BZ723" s="1018"/>
      <c r="CA723" s="88"/>
      <c r="CB723" s="88"/>
      <c r="CC723" s="89"/>
      <c r="CD723" s="89"/>
      <c r="CE723" s="89"/>
      <c r="CF723" s="89"/>
      <c r="CG723" s="89"/>
      <c r="CH723" s="89"/>
      <c r="CI723" s="89"/>
      <c r="CJ723" s="89"/>
      <c r="CK723" s="89"/>
      <c r="CL723" s="89"/>
      <c r="CM723" s="89"/>
      <c r="CN723" s="89"/>
      <c r="CO723" s="89"/>
      <c r="CP723" s="89"/>
      <c r="CQ723" s="89"/>
      <c r="CR723" s="89"/>
      <c r="CS723" s="89"/>
      <c r="CT723" s="89"/>
    </row>
    <row r="724" spans="1:98" ht="15.75" customHeight="1">
      <c r="A724" s="1018"/>
      <c r="B724" s="1016" t="s">
        <v>100</v>
      </c>
      <c r="C724" s="1009"/>
      <c r="D724" s="1010"/>
      <c r="E724" s="112">
        <v>0</v>
      </c>
      <c r="F724" s="195">
        <f t="shared" si="558"/>
        <v>1</v>
      </c>
      <c r="G724" s="107">
        <f t="shared" si="598"/>
        <v>0</v>
      </c>
      <c r="H724" s="108">
        <f t="shared" si="560"/>
        <v>979.03868483289773</v>
      </c>
      <c r="I724" s="109">
        <f t="shared" si="561"/>
        <v>0</v>
      </c>
      <c r="J724" s="110">
        <f t="shared" si="562"/>
        <v>17.316666666666666</v>
      </c>
      <c r="K724" s="111">
        <f t="shared" si="563"/>
        <v>0</v>
      </c>
      <c r="L724" s="86"/>
      <c r="M724" s="1016" t="s">
        <v>100</v>
      </c>
      <c r="N724" s="1009"/>
      <c r="O724" s="1010"/>
      <c r="P724" s="112">
        <v>0</v>
      </c>
      <c r="Q724" s="195">
        <f t="shared" si="599"/>
        <v>1</v>
      </c>
      <c r="R724" s="107">
        <f t="shared" si="597"/>
        <v>0</v>
      </c>
      <c r="S724" s="108">
        <f t="shared" si="566"/>
        <v>1631.731141388163</v>
      </c>
      <c r="T724" s="109">
        <f t="shared" si="567"/>
        <v>0</v>
      </c>
      <c r="U724" s="110">
        <f t="shared" si="568"/>
        <v>11.727272727272727</v>
      </c>
      <c r="V724" s="111">
        <f t="shared" si="569"/>
        <v>0</v>
      </c>
      <c r="W724" s="88"/>
      <c r="X724" s="1016" t="s">
        <v>100</v>
      </c>
      <c r="Y724" s="1009"/>
      <c r="Z724" s="1010"/>
      <c r="AA724" s="112">
        <v>0</v>
      </c>
      <c r="AB724" s="195">
        <f t="shared" si="570"/>
        <v>1</v>
      </c>
      <c r="AC724" s="107">
        <f t="shared" si="600"/>
        <v>0</v>
      </c>
      <c r="AD724" s="108">
        <f t="shared" si="572"/>
        <v>1631.731141388163</v>
      </c>
      <c r="AE724" s="109">
        <f t="shared" si="573"/>
        <v>0</v>
      </c>
      <c r="AF724" s="112">
        <f t="shared" si="574"/>
        <v>10.690721649484535</v>
      </c>
      <c r="AG724" s="111">
        <f t="shared" si="575"/>
        <v>0</v>
      </c>
      <c r="AH724" s="88"/>
      <c r="AI724" s="1016" t="s">
        <v>100</v>
      </c>
      <c r="AJ724" s="1009"/>
      <c r="AK724" s="1010"/>
      <c r="AL724" s="112">
        <v>0</v>
      </c>
      <c r="AM724" s="195">
        <f t="shared" si="576"/>
        <v>1</v>
      </c>
      <c r="AN724" s="107">
        <f t="shared" si="601"/>
        <v>0</v>
      </c>
      <c r="AO724" s="108">
        <f t="shared" si="578"/>
        <v>1631.731141388163</v>
      </c>
      <c r="AP724" s="109">
        <f t="shared" si="579"/>
        <v>0</v>
      </c>
      <c r="AQ724" s="112">
        <f t="shared" si="580"/>
        <v>12.9</v>
      </c>
      <c r="AR724" s="111">
        <f t="shared" si="581"/>
        <v>0</v>
      </c>
      <c r="AS724" s="88"/>
      <c r="AT724" s="1016" t="s">
        <v>100</v>
      </c>
      <c r="AU724" s="1009"/>
      <c r="AV724" s="1010"/>
      <c r="AW724" s="112">
        <v>0</v>
      </c>
      <c r="AX724" s="195">
        <f>'Cél.por tricoma'!FI211</f>
        <v>1</v>
      </c>
      <c r="AY724" s="107">
        <f>AW724*AX724</f>
        <v>0</v>
      </c>
      <c r="AZ724" s="108">
        <f t="shared" si="583"/>
        <v>1223.7983560411221</v>
      </c>
      <c r="BA724" s="109">
        <f t="shared" si="584"/>
        <v>0</v>
      </c>
      <c r="BB724" s="112">
        <f t="shared" si="585"/>
        <v>13.75</v>
      </c>
      <c r="BC724" s="111">
        <f t="shared" si="586"/>
        <v>0</v>
      </c>
      <c r="BD724" s="88"/>
      <c r="BE724" s="1016" t="s">
        <v>100</v>
      </c>
      <c r="BF724" s="1009"/>
      <c r="BG724" s="1010"/>
      <c r="BH724" s="112">
        <v>0</v>
      </c>
      <c r="BI724" s="195">
        <f>'Cél.por tricoma'!FI257</f>
        <v>1</v>
      </c>
      <c r="BJ724" s="107">
        <f t="shared" si="587"/>
        <v>0</v>
      </c>
      <c r="BK724" s="108">
        <f t="shared" si="588"/>
        <v>815.8655706940815</v>
      </c>
      <c r="BL724" s="109">
        <f t="shared" si="589"/>
        <v>0</v>
      </c>
      <c r="BM724" s="112">
        <f t="shared" si="590"/>
        <v>14.093333333333334</v>
      </c>
      <c r="BN724" s="111">
        <f t="shared" si="591"/>
        <v>0</v>
      </c>
      <c r="BO724" s="88"/>
      <c r="BP724" s="1016" t="s">
        <v>100</v>
      </c>
      <c r="BQ724" s="1009"/>
      <c r="BR724" s="1010"/>
      <c r="BS724" s="112"/>
      <c r="BT724" s="195">
        <f>'Cél.por tricoma'!FI303</f>
        <v>1</v>
      </c>
      <c r="BU724" s="107">
        <f t="shared" si="592"/>
        <v>0</v>
      </c>
      <c r="BV724" s="108">
        <f t="shared" si="596"/>
        <v>1631.731141388163</v>
      </c>
      <c r="BW724" s="109">
        <f t="shared" si="593"/>
        <v>0</v>
      </c>
      <c r="BX724" s="112">
        <f t="shared" si="594"/>
        <v>14.780821917808218</v>
      </c>
      <c r="BY724" s="111">
        <f t="shared" si="595"/>
        <v>0</v>
      </c>
      <c r="BZ724" s="1018"/>
      <c r="CA724" s="88"/>
      <c r="CB724" s="88"/>
      <c r="CC724" s="89"/>
      <c r="CD724" s="89"/>
      <c r="CE724" s="89"/>
      <c r="CF724" s="89"/>
      <c r="CG724" s="89"/>
      <c r="CH724" s="89"/>
      <c r="CI724" s="89"/>
      <c r="CJ724" s="89"/>
      <c r="CK724" s="89"/>
      <c r="CL724" s="89"/>
      <c r="CM724" s="89"/>
      <c r="CN724" s="89"/>
      <c r="CO724" s="89"/>
      <c r="CP724" s="89"/>
      <c r="CQ724" s="89"/>
      <c r="CR724" s="89"/>
      <c r="CS724" s="89"/>
      <c r="CT724" s="89"/>
    </row>
    <row r="725" spans="1:98" ht="15.75" customHeight="1">
      <c r="A725" s="1018"/>
      <c r="B725" s="1016" t="s">
        <v>198</v>
      </c>
      <c r="C725" s="1009"/>
      <c r="D725" s="1010"/>
      <c r="E725" s="112">
        <v>1</v>
      </c>
      <c r="F725" s="195">
        <f t="shared" si="558"/>
        <v>70.5</v>
      </c>
      <c r="G725" s="107">
        <f t="shared" si="598"/>
        <v>70.5</v>
      </c>
      <c r="H725" s="108">
        <f t="shared" si="560"/>
        <v>979.03868483289773</v>
      </c>
      <c r="I725" s="109">
        <f t="shared" si="561"/>
        <v>69022.227280719293</v>
      </c>
      <c r="J725" s="110">
        <f t="shared" si="562"/>
        <v>17.316666666666666</v>
      </c>
      <c r="K725" s="111">
        <f t="shared" si="563"/>
        <v>3985.8841548057339</v>
      </c>
      <c r="L725" s="86"/>
      <c r="M725" s="1016" t="s">
        <v>198</v>
      </c>
      <c r="N725" s="1009"/>
      <c r="O725" s="1010"/>
      <c r="P725" s="112">
        <v>0</v>
      </c>
      <c r="Q725" s="195">
        <f t="shared" si="599"/>
        <v>90</v>
      </c>
      <c r="R725" s="107">
        <f t="shared" si="597"/>
        <v>0</v>
      </c>
      <c r="S725" s="108">
        <f t="shared" si="566"/>
        <v>1631.731141388163</v>
      </c>
      <c r="T725" s="109">
        <f t="shared" si="567"/>
        <v>0</v>
      </c>
      <c r="U725" s="110">
        <f t="shared" si="568"/>
        <v>11.727272727272727</v>
      </c>
      <c r="V725" s="111">
        <f t="shared" si="569"/>
        <v>0</v>
      </c>
      <c r="W725" s="88"/>
      <c r="X725" s="1016" t="s">
        <v>198</v>
      </c>
      <c r="Y725" s="1009"/>
      <c r="Z725" s="1010"/>
      <c r="AA725" s="112">
        <v>0</v>
      </c>
      <c r="AB725" s="195" t="e">
        <f t="shared" si="570"/>
        <v>#DIV/0!</v>
      </c>
      <c r="AC725" s="107">
        <v>0</v>
      </c>
      <c r="AD725" s="108">
        <f t="shared" si="572"/>
        <v>1631.731141388163</v>
      </c>
      <c r="AE725" s="109">
        <f t="shared" si="573"/>
        <v>0</v>
      </c>
      <c r="AF725" s="112">
        <f t="shared" si="574"/>
        <v>10.690721649484535</v>
      </c>
      <c r="AG725" s="111">
        <f t="shared" si="575"/>
        <v>0</v>
      </c>
      <c r="AH725" s="88"/>
      <c r="AI725" s="1016" t="s">
        <v>198</v>
      </c>
      <c r="AJ725" s="1009"/>
      <c r="AK725" s="1010"/>
      <c r="AL725" s="112">
        <v>0</v>
      </c>
      <c r="AM725" s="195" t="e">
        <f t="shared" si="576"/>
        <v>#DIV/0!</v>
      </c>
      <c r="AN725" s="107">
        <v>0</v>
      </c>
      <c r="AO725" s="108">
        <f t="shared" si="578"/>
        <v>1631.731141388163</v>
      </c>
      <c r="AP725" s="109">
        <f t="shared" si="579"/>
        <v>0</v>
      </c>
      <c r="AQ725" s="112">
        <f t="shared" si="580"/>
        <v>12.9</v>
      </c>
      <c r="AR725" s="111">
        <f t="shared" si="581"/>
        <v>0</v>
      </c>
      <c r="AS725" s="88"/>
      <c r="AT725" s="1016" t="s">
        <v>198</v>
      </c>
      <c r="AU725" s="1009"/>
      <c r="AV725" s="1010"/>
      <c r="AW725" s="112">
        <v>0</v>
      </c>
      <c r="AX725" s="195" t="e">
        <f>'Cél.por tricoma'!FI212</f>
        <v>#DIV/0!</v>
      </c>
      <c r="AY725" s="107"/>
      <c r="AZ725" s="108">
        <f t="shared" si="583"/>
        <v>1223.7983560411221</v>
      </c>
      <c r="BA725" s="109">
        <f t="shared" si="584"/>
        <v>0</v>
      </c>
      <c r="BB725" s="112">
        <f t="shared" si="585"/>
        <v>13.75</v>
      </c>
      <c r="BC725" s="111">
        <f t="shared" si="586"/>
        <v>0</v>
      </c>
      <c r="BD725" s="88"/>
      <c r="BE725" s="1016" t="s">
        <v>198</v>
      </c>
      <c r="BF725" s="1009"/>
      <c r="BG725" s="1010"/>
      <c r="BH725" s="112">
        <v>0</v>
      </c>
      <c r="BI725" s="195"/>
      <c r="BJ725" s="107">
        <f t="shared" si="587"/>
        <v>0</v>
      </c>
      <c r="BK725" s="108">
        <f t="shared" si="588"/>
        <v>815.8655706940815</v>
      </c>
      <c r="BL725" s="109">
        <f t="shared" si="589"/>
        <v>0</v>
      </c>
      <c r="BM725" s="112">
        <f t="shared" si="590"/>
        <v>14.093333333333334</v>
      </c>
      <c r="BN725" s="111">
        <f t="shared" si="591"/>
        <v>0</v>
      </c>
      <c r="BO725" s="88"/>
      <c r="BP725" s="1016" t="s">
        <v>198</v>
      </c>
      <c r="BQ725" s="1009"/>
      <c r="BR725" s="1010"/>
      <c r="BS725" s="112"/>
      <c r="BT725" s="195"/>
      <c r="BU725" s="107">
        <f t="shared" si="592"/>
        <v>0</v>
      </c>
      <c r="BV725" s="108">
        <f t="shared" si="596"/>
        <v>1631.731141388163</v>
      </c>
      <c r="BW725" s="109">
        <f t="shared" si="593"/>
        <v>0</v>
      </c>
      <c r="BX725" s="112">
        <f t="shared" si="594"/>
        <v>14.780821917808218</v>
      </c>
      <c r="BY725" s="111">
        <f t="shared" si="595"/>
        <v>0</v>
      </c>
      <c r="BZ725" s="1018"/>
      <c r="CA725" s="88"/>
      <c r="CB725" s="88"/>
      <c r="CC725" s="89"/>
      <c r="CD725" s="89"/>
      <c r="CE725" s="89"/>
      <c r="CF725" s="89"/>
      <c r="CG725" s="89"/>
      <c r="CH725" s="89"/>
      <c r="CI725" s="89"/>
      <c r="CJ725" s="89"/>
      <c r="CK725" s="89"/>
      <c r="CL725" s="89"/>
      <c r="CM725" s="89"/>
      <c r="CN725" s="89"/>
      <c r="CO725" s="89"/>
      <c r="CP725" s="89"/>
      <c r="CQ725" s="89"/>
      <c r="CR725" s="89"/>
      <c r="CS725" s="89"/>
      <c r="CT725" s="89"/>
    </row>
    <row r="726" spans="1:98" ht="15.75" customHeight="1">
      <c r="A726" s="1018"/>
      <c r="B726" s="1016" t="s">
        <v>201</v>
      </c>
      <c r="C726" s="1009"/>
      <c r="D726" s="1010"/>
      <c r="E726" s="112">
        <v>0</v>
      </c>
      <c r="F726" s="195">
        <f t="shared" si="558"/>
        <v>36.333333333333336</v>
      </c>
      <c r="G726" s="107">
        <f t="shared" si="598"/>
        <v>0</v>
      </c>
      <c r="H726" s="108">
        <f t="shared" si="560"/>
        <v>979.03868483289773</v>
      </c>
      <c r="I726" s="109">
        <f t="shared" si="561"/>
        <v>0</v>
      </c>
      <c r="J726" s="110">
        <f t="shared" si="562"/>
        <v>17.316666666666666</v>
      </c>
      <c r="K726" s="111">
        <f t="shared" si="563"/>
        <v>0</v>
      </c>
      <c r="L726" s="86"/>
      <c r="M726" s="1016" t="s">
        <v>201</v>
      </c>
      <c r="N726" s="1009"/>
      <c r="O726" s="1010"/>
      <c r="P726" s="112">
        <v>0</v>
      </c>
      <c r="Q726" s="195" t="e">
        <f t="shared" si="599"/>
        <v>#DIV/0!</v>
      </c>
      <c r="R726" s="107">
        <v>0</v>
      </c>
      <c r="S726" s="108">
        <f t="shared" si="566"/>
        <v>1631.731141388163</v>
      </c>
      <c r="T726" s="109">
        <f t="shared" si="567"/>
        <v>0</v>
      </c>
      <c r="U726" s="110">
        <f t="shared" si="568"/>
        <v>11.727272727272727</v>
      </c>
      <c r="V726" s="111">
        <f t="shared" si="569"/>
        <v>0</v>
      </c>
      <c r="W726" s="88"/>
      <c r="X726" s="1016" t="s">
        <v>201</v>
      </c>
      <c r="Y726" s="1009"/>
      <c r="Z726" s="1010"/>
      <c r="AA726" s="112">
        <v>2</v>
      </c>
      <c r="AB726" s="195">
        <f t="shared" si="570"/>
        <v>40</v>
      </c>
      <c r="AC726" s="107">
        <f t="shared" ref="AC726:AC743" si="603">AA726*AB726</f>
        <v>80</v>
      </c>
      <c r="AD726" s="108">
        <f t="shared" si="572"/>
        <v>1631.731141388163</v>
      </c>
      <c r="AE726" s="109">
        <f t="shared" si="573"/>
        <v>130538.49131105305</v>
      </c>
      <c r="AF726" s="112">
        <f t="shared" si="574"/>
        <v>10.690721649484535</v>
      </c>
      <c r="AG726" s="111">
        <f t="shared" si="575"/>
        <v>12210.447113955783</v>
      </c>
      <c r="AH726" s="88"/>
      <c r="AI726" s="1016" t="s">
        <v>201</v>
      </c>
      <c r="AJ726" s="1009"/>
      <c r="AK726" s="1010"/>
      <c r="AL726" s="112">
        <v>3</v>
      </c>
      <c r="AM726" s="195">
        <f t="shared" si="576"/>
        <v>22</v>
      </c>
      <c r="AN726" s="107">
        <f t="shared" ref="AN726:AN743" si="604">AL726*AM726</f>
        <v>66</v>
      </c>
      <c r="AO726" s="108">
        <f t="shared" si="578"/>
        <v>1631.731141388163</v>
      </c>
      <c r="AP726" s="109">
        <f t="shared" si="579"/>
        <v>107694.25533161876</v>
      </c>
      <c r="AQ726" s="112">
        <f t="shared" si="580"/>
        <v>12.9</v>
      </c>
      <c r="AR726" s="111">
        <f t="shared" si="581"/>
        <v>8348.3918861719958</v>
      </c>
      <c r="AS726" s="88"/>
      <c r="AT726" s="1016" t="s">
        <v>201</v>
      </c>
      <c r="AU726" s="1009"/>
      <c r="AV726" s="1010"/>
      <c r="AW726" s="112">
        <v>0</v>
      </c>
      <c r="AX726" s="195">
        <f>'Cél.por tricoma'!FI213</f>
        <v>74</v>
      </c>
      <c r="AY726" s="107">
        <f t="shared" ref="AY726:AY736" si="605">AW726*AX726</f>
        <v>0</v>
      </c>
      <c r="AZ726" s="108">
        <f t="shared" si="583"/>
        <v>1223.7983560411221</v>
      </c>
      <c r="BA726" s="109">
        <f t="shared" si="584"/>
        <v>0</v>
      </c>
      <c r="BB726" s="112">
        <f t="shared" si="585"/>
        <v>13.75</v>
      </c>
      <c r="BC726" s="111">
        <f t="shared" si="586"/>
        <v>0</v>
      </c>
      <c r="BD726" s="88"/>
      <c r="BE726" s="1016" t="s">
        <v>201</v>
      </c>
      <c r="BF726" s="1009"/>
      <c r="BG726" s="1010"/>
      <c r="BH726" s="112">
        <v>0</v>
      </c>
      <c r="BI726" s="195"/>
      <c r="BJ726" s="107">
        <f t="shared" si="587"/>
        <v>0</v>
      </c>
      <c r="BK726" s="108">
        <f t="shared" si="588"/>
        <v>815.8655706940815</v>
      </c>
      <c r="BL726" s="109">
        <f t="shared" si="589"/>
        <v>0</v>
      </c>
      <c r="BM726" s="112">
        <f t="shared" si="590"/>
        <v>14.093333333333334</v>
      </c>
      <c r="BN726" s="111">
        <f t="shared" si="591"/>
        <v>0</v>
      </c>
      <c r="BO726" s="88"/>
      <c r="BP726" s="1016" t="s">
        <v>201</v>
      </c>
      <c r="BQ726" s="1009"/>
      <c r="BR726" s="1010"/>
      <c r="BS726" s="112"/>
      <c r="BT726" s="195">
        <f>'Cél.por tricoma'!FI305</f>
        <v>18.833333333333332</v>
      </c>
      <c r="BU726" s="107">
        <f t="shared" si="592"/>
        <v>0</v>
      </c>
      <c r="BV726" s="108">
        <f t="shared" si="596"/>
        <v>1631.731141388163</v>
      </c>
      <c r="BW726" s="109">
        <f t="shared" si="593"/>
        <v>0</v>
      </c>
      <c r="BX726" s="112">
        <f t="shared" si="594"/>
        <v>14.780821917808218</v>
      </c>
      <c r="BY726" s="111">
        <f t="shared" si="595"/>
        <v>0</v>
      </c>
      <c r="BZ726" s="1018"/>
      <c r="CA726" s="88"/>
      <c r="CB726" s="88"/>
      <c r="CC726" s="89"/>
      <c r="CD726" s="89"/>
      <c r="CE726" s="89"/>
      <c r="CF726" s="89"/>
      <c r="CG726" s="89"/>
      <c r="CH726" s="89"/>
      <c r="CI726" s="89"/>
      <c r="CJ726" s="89"/>
      <c r="CK726" s="89"/>
      <c r="CL726" s="89"/>
      <c r="CM726" s="89"/>
      <c r="CN726" s="89"/>
      <c r="CO726" s="89"/>
      <c r="CP726" s="89"/>
      <c r="CQ726" s="89"/>
      <c r="CR726" s="89"/>
      <c r="CS726" s="89"/>
      <c r="CT726" s="89"/>
    </row>
    <row r="727" spans="1:98" ht="15.75" customHeight="1">
      <c r="A727" s="1018"/>
      <c r="B727" s="1016" t="s">
        <v>103</v>
      </c>
      <c r="C727" s="1009"/>
      <c r="D727" s="1010"/>
      <c r="E727" s="112">
        <v>1</v>
      </c>
      <c r="F727" s="195">
        <f t="shared" si="558"/>
        <v>1</v>
      </c>
      <c r="G727" s="107">
        <f t="shared" si="598"/>
        <v>1</v>
      </c>
      <c r="H727" s="108">
        <f t="shared" si="560"/>
        <v>979.03868483289773</v>
      </c>
      <c r="I727" s="109">
        <f t="shared" si="561"/>
        <v>979.03868483289773</v>
      </c>
      <c r="J727" s="110">
        <f t="shared" si="562"/>
        <v>17.316666666666666</v>
      </c>
      <c r="K727" s="111">
        <f t="shared" si="563"/>
        <v>56.537363897953668</v>
      </c>
      <c r="L727" s="86"/>
      <c r="M727" s="1016" t="s">
        <v>103</v>
      </c>
      <c r="N727" s="1009"/>
      <c r="O727" s="1010"/>
      <c r="P727" s="112">
        <v>10</v>
      </c>
      <c r="Q727" s="195">
        <f t="shared" si="599"/>
        <v>1</v>
      </c>
      <c r="R727" s="107">
        <f t="shared" ref="R727:R742" si="606">P727*Q727</f>
        <v>10</v>
      </c>
      <c r="S727" s="108">
        <f t="shared" si="566"/>
        <v>1631.731141388163</v>
      </c>
      <c r="T727" s="109">
        <f t="shared" si="567"/>
        <v>16317.311413881631</v>
      </c>
      <c r="U727" s="110">
        <f t="shared" si="568"/>
        <v>11.727272727272727</v>
      </c>
      <c r="V727" s="111">
        <f t="shared" si="569"/>
        <v>1391.398647695333</v>
      </c>
      <c r="W727" s="88"/>
      <c r="X727" s="1016" t="s">
        <v>103</v>
      </c>
      <c r="Y727" s="1009"/>
      <c r="Z727" s="1010"/>
      <c r="AA727" s="112">
        <v>4</v>
      </c>
      <c r="AB727" s="195">
        <f t="shared" si="570"/>
        <v>1</v>
      </c>
      <c r="AC727" s="107">
        <f t="shared" si="603"/>
        <v>4</v>
      </c>
      <c r="AD727" s="108">
        <f t="shared" si="572"/>
        <v>1631.731141388163</v>
      </c>
      <c r="AE727" s="109">
        <f t="shared" si="573"/>
        <v>6526.924565552652</v>
      </c>
      <c r="AF727" s="112">
        <f t="shared" si="574"/>
        <v>10.690721649484535</v>
      </c>
      <c r="AG727" s="111">
        <f t="shared" si="575"/>
        <v>610.52235569778907</v>
      </c>
      <c r="AH727" s="88"/>
      <c r="AI727" s="1016" t="s">
        <v>103</v>
      </c>
      <c r="AJ727" s="1009"/>
      <c r="AK727" s="1010"/>
      <c r="AL727" s="112">
        <v>15</v>
      </c>
      <c r="AM727" s="195">
        <f t="shared" si="576"/>
        <v>1</v>
      </c>
      <c r="AN727" s="107">
        <f t="shared" si="604"/>
        <v>15</v>
      </c>
      <c r="AO727" s="108">
        <f t="shared" si="578"/>
        <v>1631.731141388163</v>
      </c>
      <c r="AP727" s="109">
        <f t="shared" si="579"/>
        <v>24475.967120822446</v>
      </c>
      <c r="AQ727" s="112">
        <f t="shared" si="580"/>
        <v>12.9</v>
      </c>
      <c r="AR727" s="111">
        <f t="shared" si="581"/>
        <v>1897.3617923118175</v>
      </c>
      <c r="AS727" s="88"/>
      <c r="AT727" s="1016" t="s">
        <v>103</v>
      </c>
      <c r="AU727" s="1009"/>
      <c r="AV727" s="1010"/>
      <c r="AW727" s="112">
        <v>1</v>
      </c>
      <c r="AX727" s="195">
        <f>'Cél.por tricoma'!FI214</f>
        <v>1</v>
      </c>
      <c r="AY727" s="107">
        <f t="shared" si="605"/>
        <v>1</v>
      </c>
      <c r="AZ727" s="108">
        <f t="shared" si="583"/>
        <v>1223.7983560411221</v>
      </c>
      <c r="BA727" s="109">
        <f t="shared" si="584"/>
        <v>1223.7983560411221</v>
      </c>
      <c r="BB727" s="112">
        <f t="shared" si="585"/>
        <v>13.75</v>
      </c>
      <c r="BC727" s="111">
        <f t="shared" si="586"/>
        <v>89.003516802990703</v>
      </c>
      <c r="BD727" s="88"/>
      <c r="BE727" s="1016" t="s">
        <v>103</v>
      </c>
      <c r="BF727" s="1009"/>
      <c r="BG727" s="1010"/>
      <c r="BH727" s="112">
        <v>3</v>
      </c>
      <c r="BI727" s="195">
        <f>'Cél.por tricoma'!FI260</f>
        <v>1</v>
      </c>
      <c r="BJ727" s="107">
        <f t="shared" si="587"/>
        <v>3</v>
      </c>
      <c r="BK727" s="108">
        <f t="shared" si="588"/>
        <v>815.8655706940815</v>
      </c>
      <c r="BL727" s="109">
        <f t="shared" si="589"/>
        <v>2447.5967120822443</v>
      </c>
      <c r="BM727" s="112">
        <f t="shared" si="590"/>
        <v>14.093333333333334</v>
      </c>
      <c r="BN727" s="111">
        <f t="shared" si="591"/>
        <v>173.67053302381109</v>
      </c>
      <c r="BO727" s="88"/>
      <c r="BP727" s="1016" t="s">
        <v>103</v>
      </c>
      <c r="BQ727" s="1009"/>
      <c r="BR727" s="1010"/>
      <c r="BS727" s="112">
        <v>1</v>
      </c>
      <c r="BT727" s="195">
        <f>'Cél.por tricoma'!FI306</f>
        <v>1</v>
      </c>
      <c r="BU727" s="107">
        <f t="shared" si="592"/>
        <v>1</v>
      </c>
      <c r="BV727" s="108">
        <f t="shared" si="596"/>
        <v>1631.731141388163</v>
      </c>
      <c r="BW727" s="109">
        <f t="shared" si="593"/>
        <v>1631.731141388163</v>
      </c>
      <c r="BX727" s="112">
        <f t="shared" si="594"/>
        <v>14.780821917808218</v>
      </c>
      <c r="BY727" s="111">
        <f t="shared" si="595"/>
        <v>110.39515599753096</v>
      </c>
      <c r="BZ727" s="1018"/>
      <c r="CA727" s="88"/>
      <c r="CB727" s="88"/>
      <c r="CC727" s="89"/>
      <c r="CD727" s="89"/>
      <c r="CE727" s="89"/>
      <c r="CF727" s="89"/>
      <c r="CG727" s="89"/>
      <c r="CH727" s="89"/>
      <c r="CI727" s="89"/>
      <c r="CJ727" s="89"/>
      <c r="CK727" s="89"/>
      <c r="CL727" s="89"/>
      <c r="CM727" s="89"/>
      <c r="CN727" s="89"/>
      <c r="CO727" s="89"/>
      <c r="CP727" s="89"/>
      <c r="CQ727" s="89"/>
      <c r="CR727" s="89"/>
      <c r="CS727" s="89"/>
      <c r="CT727" s="89"/>
    </row>
    <row r="728" spans="1:98" ht="15.75" customHeight="1">
      <c r="A728" s="1018"/>
      <c r="B728" s="1016" t="s">
        <v>107</v>
      </c>
      <c r="C728" s="1009"/>
      <c r="D728" s="1010"/>
      <c r="E728" s="112">
        <v>1</v>
      </c>
      <c r="F728" s="195">
        <f t="shared" si="558"/>
        <v>1</v>
      </c>
      <c r="G728" s="107">
        <f t="shared" si="598"/>
        <v>1</v>
      </c>
      <c r="H728" s="108">
        <f t="shared" si="560"/>
        <v>979.03868483289773</v>
      </c>
      <c r="I728" s="109">
        <f t="shared" si="561"/>
        <v>979.03868483289773</v>
      </c>
      <c r="J728" s="110">
        <f t="shared" si="562"/>
        <v>17.316666666666666</v>
      </c>
      <c r="K728" s="111">
        <f t="shared" si="563"/>
        <v>56.537363897953668</v>
      </c>
      <c r="L728" s="86"/>
      <c r="M728" s="1016" t="s">
        <v>107</v>
      </c>
      <c r="N728" s="1009"/>
      <c r="O728" s="1010"/>
      <c r="P728" s="112">
        <v>2</v>
      </c>
      <c r="Q728" s="195">
        <f t="shared" si="599"/>
        <v>1</v>
      </c>
      <c r="R728" s="107">
        <f t="shared" si="606"/>
        <v>2</v>
      </c>
      <c r="S728" s="108">
        <f t="shared" si="566"/>
        <v>1631.731141388163</v>
      </c>
      <c r="T728" s="109">
        <f t="shared" si="567"/>
        <v>3263.462282776326</v>
      </c>
      <c r="U728" s="110">
        <f t="shared" si="568"/>
        <v>11.727272727272727</v>
      </c>
      <c r="V728" s="111">
        <f t="shared" si="569"/>
        <v>278.27972953906658</v>
      </c>
      <c r="W728" s="88"/>
      <c r="X728" s="1016" t="s">
        <v>107</v>
      </c>
      <c r="Y728" s="1009"/>
      <c r="Z728" s="1010"/>
      <c r="AA728" s="112">
        <v>5</v>
      </c>
      <c r="AB728" s="195">
        <f t="shared" si="570"/>
        <v>1</v>
      </c>
      <c r="AC728" s="107">
        <f t="shared" si="603"/>
        <v>5</v>
      </c>
      <c r="AD728" s="108">
        <f t="shared" si="572"/>
        <v>1631.731141388163</v>
      </c>
      <c r="AE728" s="109">
        <f t="shared" si="573"/>
        <v>8158.6557069408154</v>
      </c>
      <c r="AF728" s="112">
        <f t="shared" si="574"/>
        <v>10.690721649484535</v>
      </c>
      <c r="AG728" s="111">
        <f t="shared" si="575"/>
        <v>763.15294462223642</v>
      </c>
      <c r="AH728" s="88"/>
      <c r="AI728" s="1016" t="s">
        <v>107</v>
      </c>
      <c r="AJ728" s="1009"/>
      <c r="AK728" s="1010"/>
      <c r="AL728" s="112">
        <v>6</v>
      </c>
      <c r="AM728" s="195">
        <f t="shared" si="576"/>
        <v>1</v>
      </c>
      <c r="AN728" s="107">
        <f t="shared" si="604"/>
        <v>6</v>
      </c>
      <c r="AO728" s="108">
        <f t="shared" si="578"/>
        <v>1631.731141388163</v>
      </c>
      <c r="AP728" s="109">
        <f t="shared" si="579"/>
        <v>9790.3868483289771</v>
      </c>
      <c r="AQ728" s="112">
        <f t="shared" si="580"/>
        <v>12.9</v>
      </c>
      <c r="AR728" s="111">
        <f t="shared" si="581"/>
        <v>758.94471692472689</v>
      </c>
      <c r="AS728" s="88"/>
      <c r="AT728" s="1016" t="s">
        <v>107</v>
      </c>
      <c r="AU728" s="1009"/>
      <c r="AV728" s="1010"/>
      <c r="AW728" s="112">
        <v>0</v>
      </c>
      <c r="AX728" s="195">
        <f>'Cél.por tricoma'!FI215</f>
        <v>1</v>
      </c>
      <c r="AY728" s="107">
        <f t="shared" si="605"/>
        <v>0</v>
      </c>
      <c r="AZ728" s="108">
        <f t="shared" si="583"/>
        <v>1223.7983560411221</v>
      </c>
      <c r="BA728" s="109">
        <f t="shared" si="584"/>
        <v>0</v>
      </c>
      <c r="BB728" s="112">
        <f t="shared" si="585"/>
        <v>13.75</v>
      </c>
      <c r="BC728" s="111">
        <f t="shared" si="586"/>
        <v>0</v>
      </c>
      <c r="BD728" s="88"/>
      <c r="BE728" s="1016" t="s">
        <v>107</v>
      </c>
      <c r="BF728" s="1009"/>
      <c r="BG728" s="1010"/>
      <c r="BH728" s="112">
        <v>1</v>
      </c>
      <c r="BI728" s="195">
        <f>'Cél.por tricoma'!FI261</f>
        <v>1</v>
      </c>
      <c r="BJ728" s="107">
        <f t="shared" si="587"/>
        <v>1</v>
      </c>
      <c r="BK728" s="108">
        <f t="shared" si="588"/>
        <v>815.8655706940815</v>
      </c>
      <c r="BL728" s="109">
        <f t="shared" si="589"/>
        <v>815.8655706940815</v>
      </c>
      <c r="BM728" s="112">
        <f t="shared" si="590"/>
        <v>14.093333333333334</v>
      </c>
      <c r="BN728" s="111">
        <f t="shared" si="591"/>
        <v>57.890177674603699</v>
      </c>
      <c r="BO728" s="88"/>
      <c r="BP728" s="1016" t="s">
        <v>107</v>
      </c>
      <c r="BQ728" s="1009"/>
      <c r="BR728" s="1010"/>
      <c r="BS728" s="112">
        <v>2</v>
      </c>
      <c r="BT728" s="195">
        <f>'Cél.por tricoma'!FI307</f>
        <v>1</v>
      </c>
      <c r="BU728" s="107">
        <f t="shared" si="592"/>
        <v>2</v>
      </c>
      <c r="BV728" s="108">
        <f t="shared" si="596"/>
        <v>1631.731141388163</v>
      </c>
      <c r="BW728" s="109">
        <f t="shared" si="593"/>
        <v>3263.462282776326</v>
      </c>
      <c r="BX728" s="112">
        <f t="shared" si="594"/>
        <v>14.780821917808218</v>
      </c>
      <c r="BY728" s="111">
        <f t="shared" si="595"/>
        <v>220.79031199506193</v>
      </c>
      <c r="BZ728" s="1018"/>
      <c r="CA728" s="88"/>
      <c r="CB728" s="88"/>
      <c r="CC728" s="89"/>
      <c r="CD728" s="89"/>
      <c r="CE728" s="89"/>
      <c r="CF728" s="89"/>
      <c r="CG728" s="89"/>
      <c r="CH728" s="89"/>
      <c r="CI728" s="89"/>
      <c r="CJ728" s="89"/>
      <c r="CK728" s="89"/>
      <c r="CL728" s="89"/>
      <c r="CM728" s="89"/>
      <c r="CN728" s="89"/>
      <c r="CO728" s="89"/>
      <c r="CP728" s="89"/>
      <c r="CQ728" s="89"/>
      <c r="CR728" s="89"/>
      <c r="CS728" s="89"/>
      <c r="CT728" s="89"/>
    </row>
    <row r="729" spans="1:98" ht="15.75" customHeight="1">
      <c r="A729" s="1018"/>
      <c r="B729" s="1016" t="s">
        <v>108</v>
      </c>
      <c r="C729" s="1009"/>
      <c r="D729" s="1010"/>
      <c r="E729" s="112">
        <v>0</v>
      </c>
      <c r="F729" s="195">
        <f t="shared" si="558"/>
        <v>1</v>
      </c>
      <c r="G729" s="107">
        <f t="shared" si="598"/>
        <v>0</v>
      </c>
      <c r="H729" s="108">
        <f t="shared" si="560"/>
        <v>979.03868483289773</v>
      </c>
      <c r="I729" s="109">
        <f t="shared" si="561"/>
        <v>0</v>
      </c>
      <c r="J729" s="110">
        <f t="shared" si="562"/>
        <v>17.316666666666666</v>
      </c>
      <c r="K729" s="111">
        <f t="shared" si="563"/>
        <v>0</v>
      </c>
      <c r="L729" s="86"/>
      <c r="M729" s="1016" t="s">
        <v>108</v>
      </c>
      <c r="N729" s="1009"/>
      <c r="O729" s="1010"/>
      <c r="P729" s="112">
        <v>6</v>
      </c>
      <c r="Q729" s="195">
        <f t="shared" si="599"/>
        <v>1</v>
      </c>
      <c r="R729" s="107">
        <f t="shared" si="606"/>
        <v>6</v>
      </c>
      <c r="S729" s="108">
        <f t="shared" si="566"/>
        <v>1631.731141388163</v>
      </c>
      <c r="T729" s="109">
        <f t="shared" si="567"/>
        <v>9790.3868483289771</v>
      </c>
      <c r="U729" s="110">
        <f t="shared" si="568"/>
        <v>11.727272727272727</v>
      </c>
      <c r="V729" s="111">
        <f t="shared" si="569"/>
        <v>834.83918861719962</v>
      </c>
      <c r="W729" s="88"/>
      <c r="X729" s="1016" t="s">
        <v>108</v>
      </c>
      <c r="Y729" s="1009"/>
      <c r="Z729" s="1010"/>
      <c r="AA729" s="112">
        <v>4</v>
      </c>
      <c r="AB729" s="195">
        <f t="shared" si="570"/>
        <v>1</v>
      </c>
      <c r="AC729" s="107">
        <f t="shared" si="603"/>
        <v>4</v>
      </c>
      <c r="AD729" s="108">
        <f t="shared" si="572"/>
        <v>1631.731141388163</v>
      </c>
      <c r="AE729" s="109">
        <f t="shared" si="573"/>
        <v>6526.924565552652</v>
      </c>
      <c r="AF729" s="112">
        <f t="shared" si="574"/>
        <v>10.690721649484535</v>
      </c>
      <c r="AG729" s="111">
        <f t="shared" si="575"/>
        <v>610.52235569778907</v>
      </c>
      <c r="AH729" s="88"/>
      <c r="AI729" s="1016" t="s">
        <v>108</v>
      </c>
      <c r="AJ729" s="1009"/>
      <c r="AK729" s="1010"/>
      <c r="AL729" s="112">
        <v>10</v>
      </c>
      <c r="AM729" s="195">
        <f t="shared" si="576"/>
        <v>1</v>
      </c>
      <c r="AN729" s="107">
        <f t="shared" si="604"/>
        <v>10</v>
      </c>
      <c r="AO729" s="108">
        <f t="shared" si="578"/>
        <v>1631.731141388163</v>
      </c>
      <c r="AP729" s="109">
        <f t="shared" si="579"/>
        <v>16317.311413881631</v>
      </c>
      <c r="AQ729" s="112">
        <f t="shared" si="580"/>
        <v>12.9</v>
      </c>
      <c r="AR729" s="111">
        <f t="shared" si="581"/>
        <v>1264.9078615412116</v>
      </c>
      <c r="AS729" s="88"/>
      <c r="AT729" s="1016" t="s">
        <v>108</v>
      </c>
      <c r="AU729" s="1009"/>
      <c r="AV729" s="1010"/>
      <c r="AW729" s="112">
        <v>0</v>
      </c>
      <c r="AX729" s="195">
        <f>'Cél.por tricoma'!FI216</f>
        <v>1</v>
      </c>
      <c r="AY729" s="107">
        <f t="shared" si="605"/>
        <v>0</v>
      </c>
      <c r="AZ729" s="108">
        <f t="shared" si="583"/>
        <v>1223.7983560411221</v>
      </c>
      <c r="BA729" s="109">
        <f t="shared" si="584"/>
        <v>0</v>
      </c>
      <c r="BB729" s="112">
        <f t="shared" si="585"/>
        <v>13.75</v>
      </c>
      <c r="BC729" s="111">
        <f t="shared" si="586"/>
        <v>0</v>
      </c>
      <c r="BD729" s="88"/>
      <c r="BE729" s="1016" t="s">
        <v>108</v>
      </c>
      <c r="BF729" s="1009"/>
      <c r="BG729" s="1010"/>
      <c r="BH729" s="112">
        <v>0</v>
      </c>
      <c r="BI729" s="195">
        <f>'Cél.por tricoma'!FI262</f>
        <v>1</v>
      </c>
      <c r="BJ729" s="107">
        <f t="shared" si="587"/>
        <v>0</v>
      </c>
      <c r="BK729" s="108">
        <f t="shared" si="588"/>
        <v>815.8655706940815</v>
      </c>
      <c r="BL729" s="109">
        <f t="shared" si="589"/>
        <v>0</v>
      </c>
      <c r="BM729" s="112">
        <f t="shared" si="590"/>
        <v>14.093333333333334</v>
      </c>
      <c r="BN729" s="111">
        <f t="shared" si="591"/>
        <v>0</v>
      </c>
      <c r="BO729" s="88"/>
      <c r="BP729" s="1016" t="s">
        <v>108</v>
      </c>
      <c r="BQ729" s="1009"/>
      <c r="BR729" s="1010"/>
      <c r="BS729" s="112"/>
      <c r="BT729" s="195">
        <f>'Cél.por tricoma'!FI308</f>
        <v>1</v>
      </c>
      <c r="BU729" s="107">
        <f t="shared" si="592"/>
        <v>0</v>
      </c>
      <c r="BV729" s="108">
        <f t="shared" si="596"/>
        <v>1631.731141388163</v>
      </c>
      <c r="BW729" s="109">
        <f t="shared" si="593"/>
        <v>0</v>
      </c>
      <c r="BX729" s="112">
        <f t="shared" si="594"/>
        <v>14.780821917808218</v>
      </c>
      <c r="BY729" s="111">
        <f t="shared" si="595"/>
        <v>0</v>
      </c>
      <c r="BZ729" s="1018"/>
      <c r="CA729" s="88"/>
      <c r="CB729" s="88"/>
      <c r="CC729" s="89"/>
      <c r="CD729" s="89"/>
      <c r="CE729" s="89"/>
      <c r="CF729" s="89"/>
      <c r="CG729" s="89"/>
      <c r="CH729" s="89"/>
      <c r="CI729" s="89"/>
      <c r="CJ729" s="89"/>
      <c r="CK729" s="89"/>
      <c r="CL729" s="89"/>
      <c r="CM729" s="89"/>
      <c r="CN729" s="89"/>
      <c r="CO729" s="89"/>
      <c r="CP729" s="89"/>
      <c r="CQ729" s="89"/>
      <c r="CR729" s="89"/>
      <c r="CS729" s="89"/>
      <c r="CT729" s="89"/>
    </row>
    <row r="730" spans="1:98" ht="15.75" customHeight="1">
      <c r="A730" s="1018"/>
      <c r="B730" s="1016" t="s">
        <v>203</v>
      </c>
      <c r="C730" s="1009"/>
      <c r="D730" s="1010"/>
      <c r="E730" s="112">
        <v>11</v>
      </c>
      <c r="F730" s="195">
        <f t="shared" si="558"/>
        <v>20.5</v>
      </c>
      <c r="G730" s="107">
        <f t="shared" si="598"/>
        <v>225.5</v>
      </c>
      <c r="H730" s="108">
        <f t="shared" si="560"/>
        <v>979.03868483289773</v>
      </c>
      <c r="I730" s="109">
        <f t="shared" si="561"/>
        <v>220773.22342981843</v>
      </c>
      <c r="J730" s="110">
        <f t="shared" si="562"/>
        <v>17.316666666666666</v>
      </c>
      <c r="K730" s="111">
        <f t="shared" si="563"/>
        <v>12749.175558988552</v>
      </c>
      <c r="L730" s="86"/>
      <c r="M730" s="1016" t="s">
        <v>203</v>
      </c>
      <c r="N730" s="1009"/>
      <c r="O730" s="1010"/>
      <c r="P730" s="112">
        <v>32</v>
      </c>
      <c r="Q730" s="225">
        <f>'Cél.por tricoma'!M390</f>
        <v>13</v>
      </c>
      <c r="R730" s="107">
        <f t="shared" si="606"/>
        <v>416</v>
      </c>
      <c r="S730" s="108">
        <f t="shared" si="566"/>
        <v>1631.731141388163</v>
      </c>
      <c r="T730" s="109">
        <f t="shared" si="567"/>
        <v>678800.15481747582</v>
      </c>
      <c r="U730" s="110">
        <f t="shared" si="568"/>
        <v>11.727272727272727</v>
      </c>
      <c r="V730" s="111">
        <f t="shared" si="569"/>
        <v>57882.183744125847</v>
      </c>
      <c r="W730" s="88"/>
      <c r="X730" s="1016" t="s">
        <v>203</v>
      </c>
      <c r="Y730" s="1009"/>
      <c r="Z730" s="1010"/>
      <c r="AA730" s="112">
        <v>38</v>
      </c>
      <c r="AB730" s="225">
        <f>'Cél.por tricoma'!M390</f>
        <v>13</v>
      </c>
      <c r="AC730" s="107">
        <f t="shared" si="603"/>
        <v>494</v>
      </c>
      <c r="AD730" s="108">
        <f t="shared" si="572"/>
        <v>1631.731141388163</v>
      </c>
      <c r="AE730" s="109">
        <f t="shared" si="573"/>
        <v>806075.1838457525</v>
      </c>
      <c r="AF730" s="112">
        <f t="shared" si="574"/>
        <v>10.690721649484535</v>
      </c>
      <c r="AG730" s="111">
        <f t="shared" si="575"/>
        <v>75399.510928676944</v>
      </c>
      <c r="AH730" s="88"/>
      <c r="AI730" s="1016" t="s">
        <v>203</v>
      </c>
      <c r="AJ730" s="1009"/>
      <c r="AK730" s="1010"/>
      <c r="AL730" s="112">
        <v>39</v>
      </c>
      <c r="AM730" s="195">
        <f t="shared" si="576"/>
        <v>22</v>
      </c>
      <c r="AN730" s="107">
        <f t="shared" si="604"/>
        <v>858</v>
      </c>
      <c r="AO730" s="108">
        <f t="shared" si="578"/>
        <v>1631.731141388163</v>
      </c>
      <c r="AP730" s="109">
        <f t="shared" si="579"/>
        <v>1400025.3193110439</v>
      </c>
      <c r="AQ730" s="112">
        <f t="shared" si="580"/>
        <v>12.9</v>
      </c>
      <c r="AR730" s="111">
        <f t="shared" si="581"/>
        <v>108529.09452023596</v>
      </c>
      <c r="AS730" s="88"/>
      <c r="AT730" s="1016" t="s">
        <v>203</v>
      </c>
      <c r="AU730" s="1009"/>
      <c r="AV730" s="1010"/>
      <c r="AW730" s="112">
        <v>18</v>
      </c>
      <c r="AX730" s="225">
        <f>'Cél.por tricoma'!W390</f>
        <v>10.083333333333334</v>
      </c>
      <c r="AY730" s="107">
        <f t="shared" si="605"/>
        <v>181.5</v>
      </c>
      <c r="AZ730" s="108">
        <f t="shared" si="583"/>
        <v>1223.7983560411221</v>
      </c>
      <c r="BA730" s="109">
        <f t="shared" si="584"/>
        <v>222119.40162146368</v>
      </c>
      <c r="BB730" s="112">
        <f t="shared" si="585"/>
        <v>13.75</v>
      </c>
      <c r="BC730" s="111">
        <f t="shared" si="586"/>
        <v>16154.138299742814</v>
      </c>
      <c r="BD730" s="88"/>
      <c r="BE730" s="1016" t="s">
        <v>203</v>
      </c>
      <c r="BF730" s="1009"/>
      <c r="BG730" s="1010"/>
      <c r="BH730" s="112">
        <v>4</v>
      </c>
      <c r="BI730" s="195">
        <f>'Cél.por tricoma'!FI263</f>
        <v>10.5</v>
      </c>
      <c r="BJ730" s="107">
        <f t="shared" si="587"/>
        <v>42</v>
      </c>
      <c r="BK730" s="108">
        <f t="shared" si="588"/>
        <v>815.8655706940815</v>
      </c>
      <c r="BL730" s="109">
        <f t="shared" si="589"/>
        <v>34266.353969151423</v>
      </c>
      <c r="BM730" s="112">
        <f t="shared" si="590"/>
        <v>14.093333333333334</v>
      </c>
      <c r="BN730" s="111">
        <f t="shared" si="591"/>
        <v>2431.3874623333554</v>
      </c>
      <c r="BO730" s="88"/>
      <c r="BP730" s="1016" t="s">
        <v>203</v>
      </c>
      <c r="BQ730" s="1009"/>
      <c r="BR730" s="1010"/>
      <c r="BS730" s="112">
        <v>14</v>
      </c>
      <c r="BT730" s="225">
        <f>'Cél.por tricoma'!W390</f>
        <v>10.083333333333334</v>
      </c>
      <c r="BU730" s="107">
        <f t="shared" si="592"/>
        <v>141.16666666666669</v>
      </c>
      <c r="BV730" s="108">
        <f t="shared" si="596"/>
        <v>1631.731141388163</v>
      </c>
      <c r="BW730" s="109">
        <f t="shared" si="593"/>
        <v>230346.04612596237</v>
      </c>
      <c r="BX730" s="112">
        <f t="shared" si="594"/>
        <v>14.780821917808218</v>
      </c>
      <c r="BY730" s="111">
        <f t="shared" si="595"/>
        <v>15584.116188318123</v>
      </c>
      <c r="BZ730" s="1018"/>
      <c r="CA730" s="88"/>
      <c r="CB730" s="88"/>
      <c r="CC730" s="89"/>
      <c r="CD730" s="89"/>
      <c r="CE730" s="89"/>
      <c r="CF730" s="89"/>
      <c r="CG730" s="89"/>
      <c r="CH730" s="89"/>
      <c r="CI730" s="89"/>
      <c r="CJ730" s="89"/>
      <c r="CK730" s="89"/>
      <c r="CL730" s="89"/>
      <c r="CM730" s="89"/>
      <c r="CN730" s="89"/>
      <c r="CO730" s="89"/>
      <c r="CP730" s="89"/>
      <c r="CQ730" s="89"/>
      <c r="CR730" s="89"/>
      <c r="CS730" s="89"/>
      <c r="CT730" s="89"/>
    </row>
    <row r="731" spans="1:98" ht="15.75" customHeight="1">
      <c r="A731" s="1018"/>
      <c r="B731" s="1016" t="s">
        <v>204</v>
      </c>
      <c r="C731" s="1009"/>
      <c r="D731" s="1010"/>
      <c r="E731" s="112">
        <v>115</v>
      </c>
      <c r="F731" s="195">
        <f t="shared" si="558"/>
        <v>67.333333333333329</v>
      </c>
      <c r="G731" s="107">
        <f t="shared" si="598"/>
        <v>7743.333333333333</v>
      </c>
      <c r="H731" s="108">
        <f t="shared" si="560"/>
        <v>979.03868483289773</v>
      </c>
      <c r="I731" s="109">
        <f t="shared" si="561"/>
        <v>7581022.8828894049</v>
      </c>
      <c r="J731" s="110">
        <f t="shared" si="562"/>
        <v>17.316666666666666</v>
      </c>
      <c r="K731" s="111">
        <f t="shared" si="563"/>
        <v>437787.65444982128</v>
      </c>
      <c r="L731" s="86"/>
      <c r="M731" s="1016" t="s">
        <v>204</v>
      </c>
      <c r="N731" s="1009"/>
      <c r="O731" s="1010"/>
      <c r="P731" s="112">
        <v>132</v>
      </c>
      <c r="Q731" s="195">
        <f t="shared" ref="Q731:Q743" si="607">Q683</f>
        <v>58.133333333333333</v>
      </c>
      <c r="R731" s="107">
        <f t="shared" si="606"/>
        <v>7673.6</v>
      </c>
      <c r="S731" s="108">
        <f t="shared" si="566"/>
        <v>1631.731141388163</v>
      </c>
      <c r="T731" s="109">
        <f t="shared" si="567"/>
        <v>12521252.086556207</v>
      </c>
      <c r="U731" s="110">
        <f t="shared" si="568"/>
        <v>11.727272727272727</v>
      </c>
      <c r="V731" s="111">
        <f t="shared" si="569"/>
        <v>1067703.6662954907</v>
      </c>
      <c r="W731" s="88"/>
      <c r="X731" s="1016" t="s">
        <v>204</v>
      </c>
      <c r="Y731" s="1009"/>
      <c r="Z731" s="1010"/>
      <c r="AA731" s="112">
        <v>80</v>
      </c>
      <c r="AB731" s="195">
        <f t="shared" ref="AB731:AB743" si="608">AB683</f>
        <v>65.599999999999994</v>
      </c>
      <c r="AC731" s="107">
        <f t="shared" si="603"/>
        <v>5248</v>
      </c>
      <c r="AD731" s="108">
        <f t="shared" si="572"/>
        <v>1631.731141388163</v>
      </c>
      <c r="AE731" s="109">
        <f t="shared" si="573"/>
        <v>8563325.0300050788</v>
      </c>
      <c r="AF731" s="112">
        <f t="shared" si="574"/>
        <v>10.690721649484535</v>
      </c>
      <c r="AG731" s="111">
        <f t="shared" si="575"/>
        <v>801005.33067549916</v>
      </c>
      <c r="AH731" s="88"/>
      <c r="AI731" s="1016" t="s">
        <v>204</v>
      </c>
      <c r="AJ731" s="1009"/>
      <c r="AK731" s="1010"/>
      <c r="AL731" s="112">
        <f>(38+41+38)</f>
        <v>117</v>
      </c>
      <c r="AM731" s="195">
        <f t="shared" si="576"/>
        <v>63.466666666666669</v>
      </c>
      <c r="AN731" s="107">
        <f t="shared" si="604"/>
        <v>7425.6</v>
      </c>
      <c r="AO731" s="108">
        <f t="shared" si="578"/>
        <v>1631.731141388163</v>
      </c>
      <c r="AP731" s="109">
        <f t="shared" si="579"/>
        <v>12116582.763491943</v>
      </c>
      <c r="AQ731" s="112">
        <f t="shared" si="580"/>
        <v>12.9</v>
      </c>
      <c r="AR731" s="111">
        <f t="shared" si="581"/>
        <v>939269.98166604212</v>
      </c>
      <c r="AS731" s="88"/>
      <c r="AT731" s="1016" t="s">
        <v>204</v>
      </c>
      <c r="AU731" s="1009"/>
      <c r="AV731" s="1010"/>
      <c r="AW731" s="112">
        <v>27</v>
      </c>
      <c r="AX731" s="195">
        <f>'Cél.por tricoma'!FI218</f>
        <v>58.3</v>
      </c>
      <c r="AY731" s="107">
        <f t="shared" si="605"/>
        <v>1574.1</v>
      </c>
      <c r="AZ731" s="108">
        <f t="shared" si="583"/>
        <v>1223.7983560411221</v>
      </c>
      <c r="BA731" s="109">
        <f t="shared" si="584"/>
        <v>1926380.9922443302</v>
      </c>
      <c r="BB731" s="112">
        <f t="shared" si="585"/>
        <v>13.75</v>
      </c>
      <c r="BC731" s="111">
        <f t="shared" si="586"/>
        <v>140100.43579958766</v>
      </c>
      <c r="BD731" s="88"/>
      <c r="BE731" s="1016" t="s">
        <v>204</v>
      </c>
      <c r="BF731" s="1009"/>
      <c r="BG731" s="1010"/>
      <c r="BH731" s="112">
        <v>60</v>
      </c>
      <c r="BI731" s="195">
        <f>'Cél.por tricoma'!FI264</f>
        <v>46.766666666666666</v>
      </c>
      <c r="BJ731" s="107">
        <f t="shared" si="587"/>
        <v>2806</v>
      </c>
      <c r="BK731" s="108">
        <f t="shared" si="588"/>
        <v>815.8655706940815</v>
      </c>
      <c r="BL731" s="109">
        <f t="shared" si="589"/>
        <v>2289318.7913675928</v>
      </c>
      <c r="BM731" s="112">
        <f t="shared" si="590"/>
        <v>14.093333333333334</v>
      </c>
      <c r="BN731" s="111">
        <f t="shared" si="591"/>
        <v>162439.83855493797</v>
      </c>
      <c r="BO731" s="88"/>
      <c r="BP731" s="1016" t="s">
        <v>204</v>
      </c>
      <c r="BQ731" s="1009"/>
      <c r="BR731" s="1010"/>
      <c r="BS731" s="112">
        <v>30</v>
      </c>
      <c r="BT731" s="195">
        <f>'Cél.por tricoma'!FI310</f>
        <v>56.166666666666664</v>
      </c>
      <c r="BU731" s="107">
        <f t="shared" si="592"/>
        <v>1685</v>
      </c>
      <c r="BV731" s="108">
        <f t="shared" si="596"/>
        <v>1631.731141388163</v>
      </c>
      <c r="BW731" s="109">
        <f t="shared" si="593"/>
        <v>2749466.9732390544</v>
      </c>
      <c r="BX731" s="112">
        <f t="shared" si="594"/>
        <v>14.780821917808218</v>
      </c>
      <c r="BY731" s="111">
        <f t="shared" si="595"/>
        <v>186015.83785583967</v>
      </c>
      <c r="BZ731" s="1018"/>
      <c r="CA731" s="88"/>
      <c r="CB731" s="88"/>
      <c r="CC731" s="89"/>
      <c r="CD731" s="89"/>
      <c r="CE731" s="89"/>
      <c r="CF731" s="89"/>
      <c r="CG731" s="89"/>
      <c r="CH731" s="89"/>
      <c r="CI731" s="89"/>
      <c r="CJ731" s="89"/>
      <c r="CK731" s="89"/>
      <c r="CL731" s="89"/>
      <c r="CM731" s="89"/>
      <c r="CN731" s="89"/>
      <c r="CO731" s="89"/>
      <c r="CP731" s="89"/>
      <c r="CQ731" s="89"/>
      <c r="CR731" s="89"/>
      <c r="CS731" s="89"/>
      <c r="CT731" s="89"/>
    </row>
    <row r="732" spans="1:98" ht="15.75" customHeight="1">
      <c r="A732" s="1018"/>
      <c r="B732" s="1016" t="s">
        <v>262</v>
      </c>
      <c r="C732" s="1009"/>
      <c r="D732" s="1010"/>
      <c r="E732" s="112">
        <v>37</v>
      </c>
      <c r="F732" s="195">
        <f t="shared" si="558"/>
        <v>13.766666666666667</v>
      </c>
      <c r="G732" s="107">
        <f t="shared" si="598"/>
        <v>509.36666666666667</v>
      </c>
      <c r="H732" s="108">
        <f t="shared" si="560"/>
        <v>979.03868483289773</v>
      </c>
      <c r="I732" s="109">
        <f t="shared" si="561"/>
        <v>498689.67143105034</v>
      </c>
      <c r="J732" s="110">
        <f t="shared" si="562"/>
        <v>17.316666666666666</v>
      </c>
      <c r="K732" s="111">
        <f t="shared" si="563"/>
        <v>28798.248590821004</v>
      </c>
      <c r="L732" s="86"/>
      <c r="M732" s="1016" t="s">
        <v>262</v>
      </c>
      <c r="N732" s="1009"/>
      <c r="O732" s="1010"/>
      <c r="P732" s="112">
        <v>77</v>
      </c>
      <c r="Q732" s="195">
        <f t="shared" si="607"/>
        <v>15.7</v>
      </c>
      <c r="R732" s="107">
        <f t="shared" si="606"/>
        <v>1208.8999999999999</v>
      </c>
      <c r="S732" s="108">
        <f t="shared" si="566"/>
        <v>1631.731141388163</v>
      </c>
      <c r="T732" s="109">
        <f t="shared" si="567"/>
        <v>1972599.77682415</v>
      </c>
      <c r="U732" s="110">
        <f t="shared" si="568"/>
        <v>11.727272727272727</v>
      </c>
      <c r="V732" s="111">
        <f t="shared" si="569"/>
        <v>168206.18251988877</v>
      </c>
      <c r="W732" s="88"/>
      <c r="X732" s="1016" t="s">
        <v>262</v>
      </c>
      <c r="Y732" s="1009"/>
      <c r="Z732" s="1010"/>
      <c r="AA732" s="112">
        <v>72</v>
      </c>
      <c r="AB732" s="195">
        <f t="shared" si="608"/>
        <v>16.033333333333335</v>
      </c>
      <c r="AC732" s="107">
        <f t="shared" si="603"/>
        <v>1154.4000000000001</v>
      </c>
      <c r="AD732" s="108">
        <f t="shared" si="572"/>
        <v>1631.731141388163</v>
      </c>
      <c r="AE732" s="109">
        <f t="shared" si="573"/>
        <v>1883670.4296184955</v>
      </c>
      <c r="AF732" s="112">
        <f t="shared" si="574"/>
        <v>10.690721649484535</v>
      </c>
      <c r="AG732" s="111">
        <f t="shared" si="575"/>
        <v>176196.75185438193</v>
      </c>
      <c r="AH732" s="88"/>
      <c r="AI732" s="1016" t="s">
        <v>262</v>
      </c>
      <c r="AJ732" s="1009"/>
      <c r="AK732" s="1010"/>
      <c r="AL732" s="112">
        <f>(30+53+25)</f>
        <v>108</v>
      </c>
      <c r="AM732" s="195">
        <f t="shared" si="576"/>
        <v>17.733333333333334</v>
      </c>
      <c r="AN732" s="107">
        <f t="shared" si="604"/>
        <v>1915.2</v>
      </c>
      <c r="AO732" s="108">
        <f t="shared" si="578"/>
        <v>1631.731141388163</v>
      </c>
      <c r="AP732" s="109">
        <f t="shared" si="579"/>
        <v>3125091.4819866098</v>
      </c>
      <c r="AQ732" s="112">
        <f t="shared" si="580"/>
        <v>12.9</v>
      </c>
      <c r="AR732" s="111">
        <f t="shared" si="581"/>
        <v>242255.15364237284</v>
      </c>
      <c r="AS732" s="88"/>
      <c r="AT732" s="1016" t="s">
        <v>262</v>
      </c>
      <c r="AU732" s="1009"/>
      <c r="AV732" s="1010"/>
      <c r="AW732" s="112">
        <v>35</v>
      </c>
      <c r="AX732" s="195">
        <f>'Cél.por tricoma'!FI219</f>
        <v>12.133333333333333</v>
      </c>
      <c r="AY732" s="107">
        <f t="shared" si="605"/>
        <v>424.66666666666663</v>
      </c>
      <c r="AZ732" s="108">
        <f t="shared" si="583"/>
        <v>1223.7983560411221</v>
      </c>
      <c r="BA732" s="109">
        <f t="shared" si="584"/>
        <v>519706.3685321298</v>
      </c>
      <c r="BB732" s="112">
        <f t="shared" si="585"/>
        <v>13.75</v>
      </c>
      <c r="BC732" s="111">
        <f t="shared" si="586"/>
        <v>37796.826802336713</v>
      </c>
      <c r="BD732" s="88"/>
      <c r="BE732" s="1016" t="s">
        <v>262</v>
      </c>
      <c r="BF732" s="1009"/>
      <c r="BG732" s="1010"/>
      <c r="BH732" s="112">
        <v>19</v>
      </c>
      <c r="BI732" s="195">
        <f>'Cél.por tricoma'!FI265</f>
        <v>15.333333333333334</v>
      </c>
      <c r="BJ732" s="107">
        <f t="shared" si="587"/>
        <v>291.33333333333337</v>
      </c>
      <c r="BK732" s="108">
        <f t="shared" si="588"/>
        <v>815.8655706940815</v>
      </c>
      <c r="BL732" s="109">
        <f t="shared" si="589"/>
        <v>237688.83626220911</v>
      </c>
      <c r="BM732" s="112">
        <f t="shared" si="590"/>
        <v>14.093333333333334</v>
      </c>
      <c r="BN732" s="111">
        <f t="shared" si="591"/>
        <v>16865.338429201212</v>
      </c>
      <c r="BO732" s="88"/>
      <c r="BP732" s="1016" t="s">
        <v>262</v>
      </c>
      <c r="BQ732" s="1009"/>
      <c r="BR732" s="1010"/>
      <c r="BS732" s="112">
        <v>23</v>
      </c>
      <c r="BT732" s="195">
        <f>'Cél.por tricoma'!FI311</f>
        <v>11.033333333333333</v>
      </c>
      <c r="BU732" s="107">
        <f t="shared" si="592"/>
        <v>253.76666666666665</v>
      </c>
      <c r="BV732" s="108">
        <f t="shared" si="596"/>
        <v>1631.731141388163</v>
      </c>
      <c r="BW732" s="109">
        <f t="shared" si="593"/>
        <v>414078.97264626948</v>
      </c>
      <c r="BX732" s="112">
        <f t="shared" si="594"/>
        <v>14.780821917808218</v>
      </c>
      <c r="BY732" s="111">
        <f t="shared" si="595"/>
        <v>28014.610753640107</v>
      </c>
      <c r="BZ732" s="1018"/>
      <c r="CA732" s="88"/>
      <c r="CB732" s="88"/>
      <c r="CC732" s="89"/>
      <c r="CD732" s="89"/>
      <c r="CE732" s="89"/>
      <c r="CF732" s="89"/>
      <c r="CG732" s="89"/>
      <c r="CH732" s="89"/>
      <c r="CI732" s="89"/>
      <c r="CJ732" s="89"/>
      <c r="CK732" s="89"/>
      <c r="CL732" s="89"/>
      <c r="CM732" s="89"/>
      <c r="CN732" s="89"/>
      <c r="CO732" s="89"/>
      <c r="CP732" s="89"/>
      <c r="CQ732" s="89"/>
      <c r="CR732" s="89"/>
      <c r="CS732" s="89"/>
      <c r="CT732" s="89"/>
    </row>
    <row r="733" spans="1:98" ht="15.75" customHeight="1">
      <c r="A733" s="1018"/>
      <c r="B733" s="1016" t="s">
        <v>263</v>
      </c>
      <c r="C733" s="1009"/>
      <c r="D733" s="1010"/>
      <c r="E733" s="112">
        <v>0</v>
      </c>
      <c r="F733" s="195">
        <f t="shared" si="558"/>
        <v>2.3846153846153846</v>
      </c>
      <c r="G733" s="107">
        <f t="shared" si="598"/>
        <v>0</v>
      </c>
      <c r="H733" s="108">
        <f t="shared" si="560"/>
        <v>979.03868483289773</v>
      </c>
      <c r="I733" s="109">
        <f t="shared" si="561"/>
        <v>0</v>
      </c>
      <c r="J733" s="110">
        <f t="shared" si="562"/>
        <v>17.316666666666666</v>
      </c>
      <c r="K733" s="111">
        <f t="shared" si="563"/>
        <v>0</v>
      </c>
      <c r="L733" s="86"/>
      <c r="M733" s="1016" t="s">
        <v>263</v>
      </c>
      <c r="N733" s="1009"/>
      <c r="O733" s="1010"/>
      <c r="P733" s="112">
        <v>4</v>
      </c>
      <c r="Q733" s="195">
        <f t="shared" si="607"/>
        <v>3.2941176470588234</v>
      </c>
      <c r="R733" s="107">
        <f t="shared" si="606"/>
        <v>13.176470588235293</v>
      </c>
      <c r="S733" s="108">
        <f t="shared" si="566"/>
        <v>1631.731141388163</v>
      </c>
      <c r="T733" s="109">
        <f t="shared" si="567"/>
        <v>21500.457392408734</v>
      </c>
      <c r="U733" s="110">
        <f t="shared" si="568"/>
        <v>11.727272727272727</v>
      </c>
      <c r="V733" s="111">
        <f t="shared" si="569"/>
        <v>1833.3723357867914</v>
      </c>
      <c r="W733" s="88"/>
      <c r="X733" s="1016" t="s">
        <v>263</v>
      </c>
      <c r="Y733" s="1009"/>
      <c r="Z733" s="1010"/>
      <c r="AA733" s="112">
        <v>2</v>
      </c>
      <c r="AB733" s="195">
        <f t="shared" si="608"/>
        <v>2.7777777777777777</v>
      </c>
      <c r="AC733" s="107">
        <f t="shared" si="603"/>
        <v>5.5555555555555554</v>
      </c>
      <c r="AD733" s="108">
        <f t="shared" si="572"/>
        <v>1631.731141388163</v>
      </c>
      <c r="AE733" s="109">
        <f t="shared" si="573"/>
        <v>9065.1730077120155</v>
      </c>
      <c r="AF733" s="112">
        <f t="shared" si="574"/>
        <v>10.690721649484535</v>
      </c>
      <c r="AG733" s="111">
        <f t="shared" si="575"/>
        <v>847.94771624692919</v>
      </c>
      <c r="AH733" s="88"/>
      <c r="AI733" s="1016" t="s">
        <v>263</v>
      </c>
      <c r="AJ733" s="1009"/>
      <c r="AK733" s="1010"/>
      <c r="AL733" s="112">
        <v>1</v>
      </c>
      <c r="AM733" s="195">
        <f t="shared" si="576"/>
        <v>2.3043478260869565</v>
      </c>
      <c r="AN733" s="107">
        <f t="shared" si="604"/>
        <v>2.3043478260869565</v>
      </c>
      <c r="AO733" s="108">
        <f t="shared" si="578"/>
        <v>1631.731141388163</v>
      </c>
      <c r="AP733" s="109">
        <f t="shared" si="579"/>
        <v>3760.0761084162018</v>
      </c>
      <c r="AQ733" s="112">
        <f t="shared" si="580"/>
        <v>12.9</v>
      </c>
      <c r="AR733" s="111">
        <f t="shared" si="581"/>
        <v>291.47876809427919</v>
      </c>
      <c r="AS733" s="88"/>
      <c r="AT733" s="1016" t="s">
        <v>263</v>
      </c>
      <c r="AU733" s="1009"/>
      <c r="AV733" s="1010"/>
      <c r="AW733" s="112">
        <v>1</v>
      </c>
      <c r="AX733" s="195">
        <f>'Cél.por tricoma'!FI220</f>
        <v>3.1428571428571428</v>
      </c>
      <c r="AY733" s="107">
        <f t="shared" si="605"/>
        <v>3.1428571428571428</v>
      </c>
      <c r="AZ733" s="108">
        <f t="shared" si="583"/>
        <v>1223.7983560411221</v>
      </c>
      <c r="BA733" s="109">
        <f t="shared" si="584"/>
        <v>3846.2234047006696</v>
      </c>
      <c r="BB733" s="112">
        <f t="shared" si="585"/>
        <v>13.75</v>
      </c>
      <c r="BC733" s="111">
        <f t="shared" si="586"/>
        <v>279.72533852368508</v>
      </c>
      <c r="BD733" s="88"/>
      <c r="BE733" s="1016" t="s">
        <v>263</v>
      </c>
      <c r="BF733" s="1009"/>
      <c r="BG733" s="1010"/>
      <c r="BH733" s="112">
        <v>0</v>
      </c>
      <c r="BI733" s="195">
        <f>'Cél.por tricoma'!FI266</f>
        <v>1.8333333333333333</v>
      </c>
      <c r="BJ733" s="107">
        <f t="shared" si="587"/>
        <v>0</v>
      </c>
      <c r="BK733" s="108">
        <f t="shared" si="588"/>
        <v>815.8655706940815</v>
      </c>
      <c r="BL733" s="109">
        <f t="shared" si="589"/>
        <v>0</v>
      </c>
      <c r="BM733" s="112">
        <f t="shared" si="590"/>
        <v>14.093333333333334</v>
      </c>
      <c r="BN733" s="111">
        <f t="shared" si="591"/>
        <v>0</v>
      </c>
      <c r="BO733" s="88"/>
      <c r="BP733" s="1016" t="s">
        <v>263</v>
      </c>
      <c r="BQ733" s="1009"/>
      <c r="BR733" s="1010"/>
      <c r="BS733" s="112"/>
      <c r="BT733" s="195">
        <f>'Cél.por tricoma'!FI312</f>
        <v>2.1739130434782608</v>
      </c>
      <c r="BU733" s="107">
        <f t="shared" si="592"/>
        <v>0</v>
      </c>
      <c r="BV733" s="108">
        <f t="shared" si="596"/>
        <v>1631.731141388163</v>
      </c>
      <c r="BW733" s="109">
        <f t="shared" si="593"/>
        <v>0</v>
      </c>
      <c r="BX733" s="112">
        <f t="shared" si="594"/>
        <v>14.780821917808218</v>
      </c>
      <c r="BY733" s="111">
        <f t="shared" si="595"/>
        <v>0</v>
      </c>
      <c r="BZ733" s="1018"/>
      <c r="CA733" s="88"/>
      <c r="CB733" s="88"/>
      <c r="CC733" s="89"/>
      <c r="CD733" s="89"/>
      <c r="CE733" s="89"/>
      <c r="CF733" s="89"/>
      <c r="CG733" s="89"/>
      <c r="CH733" s="89"/>
      <c r="CI733" s="89"/>
      <c r="CJ733" s="89"/>
      <c r="CK733" s="89"/>
      <c r="CL733" s="89"/>
      <c r="CM733" s="89"/>
      <c r="CN733" s="89"/>
      <c r="CO733" s="89"/>
      <c r="CP733" s="89"/>
      <c r="CQ733" s="89"/>
      <c r="CR733" s="89"/>
      <c r="CS733" s="89"/>
      <c r="CT733" s="89"/>
    </row>
    <row r="734" spans="1:98" ht="15.75" customHeight="1">
      <c r="A734" s="1018"/>
      <c r="B734" s="1015" t="s">
        <v>122</v>
      </c>
      <c r="C734" s="1009"/>
      <c r="D734" s="1010"/>
      <c r="E734" s="112">
        <v>1</v>
      </c>
      <c r="F734" s="195">
        <f t="shared" si="558"/>
        <v>1</v>
      </c>
      <c r="G734" s="107">
        <f t="shared" si="598"/>
        <v>1</v>
      </c>
      <c r="H734" s="108">
        <f t="shared" si="560"/>
        <v>979.03868483289773</v>
      </c>
      <c r="I734" s="109">
        <f t="shared" si="561"/>
        <v>979.03868483289773</v>
      </c>
      <c r="J734" s="110">
        <f t="shared" si="562"/>
        <v>17.316666666666666</v>
      </c>
      <c r="K734" s="111">
        <f t="shared" si="563"/>
        <v>56.537363897953668</v>
      </c>
      <c r="L734" s="86"/>
      <c r="M734" s="1015" t="s">
        <v>122</v>
      </c>
      <c r="N734" s="1009"/>
      <c r="O734" s="1010"/>
      <c r="P734" s="112">
        <v>5</v>
      </c>
      <c r="Q734" s="195">
        <f t="shared" si="607"/>
        <v>1</v>
      </c>
      <c r="R734" s="107">
        <f t="shared" si="606"/>
        <v>5</v>
      </c>
      <c r="S734" s="108">
        <f t="shared" si="566"/>
        <v>1631.731141388163</v>
      </c>
      <c r="T734" s="109">
        <f t="shared" si="567"/>
        <v>8158.6557069408154</v>
      </c>
      <c r="U734" s="110">
        <f t="shared" si="568"/>
        <v>11.727272727272727</v>
      </c>
      <c r="V734" s="111">
        <f t="shared" si="569"/>
        <v>695.69932384766651</v>
      </c>
      <c r="W734" s="88"/>
      <c r="X734" s="1015" t="s">
        <v>122</v>
      </c>
      <c r="Y734" s="1009"/>
      <c r="Z734" s="1010"/>
      <c r="AA734" s="112">
        <v>6</v>
      </c>
      <c r="AB734" s="195">
        <f t="shared" si="608"/>
        <v>1</v>
      </c>
      <c r="AC734" s="107">
        <f t="shared" si="603"/>
        <v>6</v>
      </c>
      <c r="AD734" s="108">
        <f t="shared" si="572"/>
        <v>1631.731141388163</v>
      </c>
      <c r="AE734" s="109">
        <f t="shared" si="573"/>
        <v>9790.3868483289771</v>
      </c>
      <c r="AF734" s="112">
        <f t="shared" si="574"/>
        <v>10.690721649484535</v>
      </c>
      <c r="AG734" s="111">
        <f t="shared" si="575"/>
        <v>915.78353354668354</v>
      </c>
      <c r="AH734" s="88"/>
      <c r="AI734" s="1015" t="s">
        <v>122</v>
      </c>
      <c r="AJ734" s="1009"/>
      <c r="AK734" s="1010"/>
      <c r="AL734" s="112">
        <v>3</v>
      </c>
      <c r="AM734" s="195">
        <f t="shared" si="576"/>
        <v>1</v>
      </c>
      <c r="AN734" s="107">
        <f t="shared" si="604"/>
        <v>3</v>
      </c>
      <c r="AO734" s="108">
        <f t="shared" si="578"/>
        <v>1631.731141388163</v>
      </c>
      <c r="AP734" s="109">
        <f t="shared" si="579"/>
        <v>4895.1934241644885</v>
      </c>
      <c r="AQ734" s="112">
        <f t="shared" si="580"/>
        <v>12.9</v>
      </c>
      <c r="AR734" s="111">
        <f t="shared" si="581"/>
        <v>379.47235846236345</v>
      </c>
      <c r="AS734" s="88"/>
      <c r="AT734" s="1015" t="s">
        <v>122</v>
      </c>
      <c r="AU734" s="1009"/>
      <c r="AV734" s="1010"/>
      <c r="AW734" s="112">
        <v>4</v>
      </c>
      <c r="AX734" s="195">
        <f>'Cél.por tricoma'!FI221</f>
        <v>1</v>
      </c>
      <c r="AY734" s="107">
        <f t="shared" si="605"/>
        <v>4</v>
      </c>
      <c r="AZ734" s="108">
        <f t="shared" si="583"/>
        <v>1223.7983560411221</v>
      </c>
      <c r="BA734" s="109">
        <f t="shared" si="584"/>
        <v>4895.1934241644885</v>
      </c>
      <c r="BB734" s="112">
        <f t="shared" si="585"/>
        <v>13.75</v>
      </c>
      <c r="BC734" s="111">
        <f t="shared" si="586"/>
        <v>356.01406721196281</v>
      </c>
      <c r="BD734" s="88"/>
      <c r="BE734" s="1015" t="s">
        <v>122</v>
      </c>
      <c r="BF734" s="1009"/>
      <c r="BG734" s="1010"/>
      <c r="BH734" s="112">
        <v>2</v>
      </c>
      <c r="BI734" s="195">
        <f>'Cél.por tricoma'!FI267</f>
        <v>1</v>
      </c>
      <c r="BJ734" s="107">
        <f t="shared" si="587"/>
        <v>2</v>
      </c>
      <c r="BK734" s="108">
        <f t="shared" si="588"/>
        <v>815.8655706940815</v>
      </c>
      <c r="BL734" s="109">
        <f t="shared" si="589"/>
        <v>1631.731141388163</v>
      </c>
      <c r="BM734" s="112">
        <f t="shared" si="590"/>
        <v>14.093333333333334</v>
      </c>
      <c r="BN734" s="111">
        <f t="shared" si="591"/>
        <v>115.7803553492074</v>
      </c>
      <c r="BO734" s="88"/>
      <c r="BP734" s="1015" t="s">
        <v>122</v>
      </c>
      <c r="BQ734" s="1009"/>
      <c r="BR734" s="1010"/>
      <c r="BS734" s="112">
        <v>4</v>
      </c>
      <c r="BT734" s="195">
        <f>'Cél.por tricoma'!FI313</f>
        <v>1</v>
      </c>
      <c r="BU734" s="107">
        <f t="shared" si="592"/>
        <v>4</v>
      </c>
      <c r="BV734" s="108">
        <f t="shared" si="596"/>
        <v>1631.731141388163</v>
      </c>
      <c r="BW734" s="109">
        <f t="shared" si="593"/>
        <v>6526.924565552652</v>
      </c>
      <c r="BX734" s="112">
        <f t="shared" si="594"/>
        <v>14.780821917808218</v>
      </c>
      <c r="BY734" s="111">
        <f t="shared" si="595"/>
        <v>441.58062399012385</v>
      </c>
      <c r="BZ734" s="1018"/>
      <c r="CA734" s="88"/>
      <c r="CB734" s="88"/>
      <c r="CC734" s="89"/>
      <c r="CD734" s="89"/>
      <c r="CE734" s="89"/>
      <c r="CF734" s="89"/>
      <c r="CG734" s="89"/>
      <c r="CH734" s="89"/>
      <c r="CI734" s="89"/>
      <c r="CJ734" s="89"/>
      <c r="CK734" s="89"/>
      <c r="CL734" s="89"/>
      <c r="CM734" s="89"/>
      <c r="CN734" s="89"/>
      <c r="CO734" s="89"/>
      <c r="CP734" s="89"/>
      <c r="CQ734" s="89"/>
      <c r="CR734" s="89"/>
      <c r="CS734" s="89"/>
      <c r="CT734" s="89"/>
    </row>
    <row r="735" spans="1:98" ht="15.75" customHeight="1">
      <c r="A735" s="1018"/>
      <c r="B735" s="1015" t="s">
        <v>120</v>
      </c>
      <c r="C735" s="1009"/>
      <c r="D735" s="1010"/>
      <c r="E735" s="112">
        <v>2</v>
      </c>
      <c r="F735" s="195">
        <f t="shared" si="558"/>
        <v>1</v>
      </c>
      <c r="G735" s="107">
        <f t="shared" si="598"/>
        <v>2</v>
      </c>
      <c r="H735" s="108">
        <f t="shared" si="560"/>
        <v>979.03868483289773</v>
      </c>
      <c r="I735" s="109">
        <f t="shared" si="561"/>
        <v>1958.0773696657955</v>
      </c>
      <c r="J735" s="110">
        <f t="shared" si="562"/>
        <v>17.316666666666666</v>
      </c>
      <c r="K735" s="111">
        <f t="shared" si="563"/>
        <v>113.07472779590734</v>
      </c>
      <c r="L735" s="86"/>
      <c r="M735" s="1015" t="s">
        <v>120</v>
      </c>
      <c r="N735" s="1009"/>
      <c r="O735" s="1010"/>
      <c r="P735" s="112">
        <v>4</v>
      </c>
      <c r="Q735" s="195">
        <f t="shared" si="607"/>
        <v>1</v>
      </c>
      <c r="R735" s="107">
        <f t="shared" si="606"/>
        <v>4</v>
      </c>
      <c r="S735" s="108">
        <f t="shared" si="566"/>
        <v>1631.731141388163</v>
      </c>
      <c r="T735" s="109">
        <f t="shared" si="567"/>
        <v>6526.924565552652</v>
      </c>
      <c r="U735" s="110">
        <f t="shared" si="568"/>
        <v>11.727272727272727</v>
      </c>
      <c r="V735" s="111">
        <f t="shared" si="569"/>
        <v>556.55945907813316</v>
      </c>
      <c r="W735" s="88"/>
      <c r="X735" s="1015" t="s">
        <v>120</v>
      </c>
      <c r="Y735" s="1009"/>
      <c r="Z735" s="1010"/>
      <c r="AA735" s="112">
        <v>2</v>
      </c>
      <c r="AB735" s="195">
        <f t="shared" si="608"/>
        <v>1</v>
      </c>
      <c r="AC735" s="107">
        <f t="shared" si="603"/>
        <v>2</v>
      </c>
      <c r="AD735" s="108">
        <f t="shared" si="572"/>
        <v>1631.731141388163</v>
      </c>
      <c r="AE735" s="109">
        <f t="shared" si="573"/>
        <v>3263.462282776326</v>
      </c>
      <c r="AF735" s="112">
        <f t="shared" si="574"/>
        <v>10.690721649484535</v>
      </c>
      <c r="AG735" s="111">
        <f t="shared" si="575"/>
        <v>305.26117784889453</v>
      </c>
      <c r="AH735" s="88"/>
      <c r="AI735" s="1015" t="s">
        <v>120</v>
      </c>
      <c r="AJ735" s="1009"/>
      <c r="AK735" s="1010"/>
      <c r="AL735" s="112">
        <v>4</v>
      </c>
      <c r="AM735" s="195">
        <f t="shared" si="576"/>
        <v>1</v>
      </c>
      <c r="AN735" s="107">
        <f t="shared" si="604"/>
        <v>4</v>
      </c>
      <c r="AO735" s="108">
        <f t="shared" si="578"/>
        <v>1631.731141388163</v>
      </c>
      <c r="AP735" s="109">
        <f t="shared" si="579"/>
        <v>6526.924565552652</v>
      </c>
      <c r="AQ735" s="112">
        <f t="shared" si="580"/>
        <v>12.9</v>
      </c>
      <c r="AR735" s="111">
        <f t="shared" si="581"/>
        <v>505.96314461648461</v>
      </c>
      <c r="AS735" s="88"/>
      <c r="AT735" s="1015" t="s">
        <v>120</v>
      </c>
      <c r="AU735" s="1009"/>
      <c r="AV735" s="1010"/>
      <c r="AW735" s="112">
        <v>1</v>
      </c>
      <c r="AX735" s="195">
        <f>'Cél.por tricoma'!FI222</f>
        <v>1</v>
      </c>
      <c r="AY735" s="107">
        <f t="shared" si="605"/>
        <v>1</v>
      </c>
      <c r="AZ735" s="108">
        <f t="shared" si="583"/>
        <v>1223.7983560411221</v>
      </c>
      <c r="BA735" s="109">
        <f t="shared" si="584"/>
        <v>1223.7983560411221</v>
      </c>
      <c r="BB735" s="112">
        <f t="shared" si="585"/>
        <v>13.75</v>
      </c>
      <c r="BC735" s="111">
        <f t="shared" si="586"/>
        <v>89.003516802990703</v>
      </c>
      <c r="BD735" s="88"/>
      <c r="BE735" s="1015" t="s">
        <v>120</v>
      </c>
      <c r="BF735" s="1009"/>
      <c r="BG735" s="1010"/>
      <c r="BH735" s="112">
        <v>2</v>
      </c>
      <c r="BI735" s="195">
        <f>'Cél.por tricoma'!FI268</f>
        <v>1</v>
      </c>
      <c r="BJ735" s="107">
        <f t="shared" si="587"/>
        <v>2</v>
      </c>
      <c r="BK735" s="108">
        <f t="shared" si="588"/>
        <v>815.8655706940815</v>
      </c>
      <c r="BL735" s="109">
        <f t="shared" si="589"/>
        <v>1631.731141388163</v>
      </c>
      <c r="BM735" s="112">
        <f t="shared" si="590"/>
        <v>14.093333333333334</v>
      </c>
      <c r="BN735" s="111">
        <f t="shared" si="591"/>
        <v>115.7803553492074</v>
      </c>
      <c r="BO735" s="88"/>
      <c r="BP735" s="1015" t="s">
        <v>120</v>
      </c>
      <c r="BQ735" s="1009"/>
      <c r="BR735" s="1010"/>
      <c r="BS735" s="112">
        <v>1</v>
      </c>
      <c r="BT735" s="195">
        <f>'Cél.por tricoma'!FI314</f>
        <v>1</v>
      </c>
      <c r="BU735" s="107">
        <f t="shared" si="592"/>
        <v>1</v>
      </c>
      <c r="BV735" s="108">
        <f t="shared" si="596"/>
        <v>1631.731141388163</v>
      </c>
      <c r="BW735" s="109">
        <f t="shared" si="593"/>
        <v>1631.731141388163</v>
      </c>
      <c r="BX735" s="112">
        <f t="shared" si="594"/>
        <v>14.780821917808218</v>
      </c>
      <c r="BY735" s="111">
        <f t="shared" si="595"/>
        <v>110.39515599753096</v>
      </c>
      <c r="BZ735" s="1018"/>
      <c r="CA735" s="88"/>
      <c r="CB735" s="88"/>
      <c r="CC735" s="89"/>
      <c r="CD735" s="89"/>
      <c r="CE735" s="89"/>
      <c r="CF735" s="89"/>
      <c r="CG735" s="89"/>
      <c r="CH735" s="89"/>
      <c r="CI735" s="89"/>
      <c r="CJ735" s="89"/>
      <c r="CK735" s="89"/>
      <c r="CL735" s="89"/>
      <c r="CM735" s="89"/>
      <c r="CN735" s="89"/>
      <c r="CO735" s="89"/>
      <c r="CP735" s="89"/>
      <c r="CQ735" s="89"/>
      <c r="CR735" s="89"/>
      <c r="CS735" s="89"/>
      <c r="CT735" s="89"/>
    </row>
    <row r="736" spans="1:98" ht="15.75" customHeight="1">
      <c r="A736" s="1018"/>
      <c r="B736" s="1015" t="s">
        <v>123</v>
      </c>
      <c r="C736" s="1009"/>
      <c r="D736" s="1010"/>
      <c r="E736" s="112">
        <v>1</v>
      </c>
      <c r="F736" s="195">
        <f t="shared" si="558"/>
        <v>1</v>
      </c>
      <c r="G736" s="107">
        <f t="shared" si="598"/>
        <v>1</v>
      </c>
      <c r="H736" s="108">
        <f t="shared" si="560"/>
        <v>979.03868483289773</v>
      </c>
      <c r="I736" s="109">
        <f t="shared" si="561"/>
        <v>979.03868483289773</v>
      </c>
      <c r="J736" s="110">
        <f t="shared" si="562"/>
        <v>17.316666666666666</v>
      </c>
      <c r="K736" s="111">
        <f t="shared" si="563"/>
        <v>56.537363897953668</v>
      </c>
      <c r="L736" s="86"/>
      <c r="M736" s="1015" t="s">
        <v>123</v>
      </c>
      <c r="N736" s="1009"/>
      <c r="O736" s="1010"/>
      <c r="P736" s="112">
        <v>2</v>
      </c>
      <c r="Q736" s="195">
        <f t="shared" si="607"/>
        <v>1</v>
      </c>
      <c r="R736" s="107">
        <f t="shared" si="606"/>
        <v>2</v>
      </c>
      <c r="S736" s="108">
        <f t="shared" si="566"/>
        <v>1631.731141388163</v>
      </c>
      <c r="T736" s="109">
        <f t="shared" si="567"/>
        <v>3263.462282776326</v>
      </c>
      <c r="U736" s="110">
        <f t="shared" si="568"/>
        <v>11.727272727272727</v>
      </c>
      <c r="V736" s="111">
        <f t="shared" si="569"/>
        <v>278.27972953906658</v>
      </c>
      <c r="W736" s="88"/>
      <c r="X736" s="1015" t="s">
        <v>123</v>
      </c>
      <c r="Y736" s="1009"/>
      <c r="Z736" s="1010"/>
      <c r="AA736" s="112">
        <v>0</v>
      </c>
      <c r="AB736" s="195">
        <f t="shared" si="608"/>
        <v>1</v>
      </c>
      <c r="AC736" s="107">
        <f t="shared" si="603"/>
        <v>0</v>
      </c>
      <c r="AD736" s="108">
        <f t="shared" si="572"/>
        <v>1631.731141388163</v>
      </c>
      <c r="AE736" s="109">
        <f t="shared" si="573"/>
        <v>0</v>
      </c>
      <c r="AF736" s="112">
        <f t="shared" si="574"/>
        <v>10.690721649484535</v>
      </c>
      <c r="AG736" s="111">
        <f t="shared" si="575"/>
        <v>0</v>
      </c>
      <c r="AH736" s="88"/>
      <c r="AI736" s="1015" t="s">
        <v>123</v>
      </c>
      <c r="AJ736" s="1009"/>
      <c r="AK736" s="1010"/>
      <c r="AL736" s="112">
        <v>1</v>
      </c>
      <c r="AM736" s="195">
        <f t="shared" si="576"/>
        <v>1</v>
      </c>
      <c r="AN736" s="107">
        <f t="shared" si="604"/>
        <v>1</v>
      </c>
      <c r="AO736" s="108">
        <f t="shared" si="578"/>
        <v>1631.731141388163</v>
      </c>
      <c r="AP736" s="109">
        <f t="shared" si="579"/>
        <v>1631.731141388163</v>
      </c>
      <c r="AQ736" s="112">
        <f t="shared" si="580"/>
        <v>12.9</v>
      </c>
      <c r="AR736" s="111">
        <f t="shared" si="581"/>
        <v>126.49078615412115</v>
      </c>
      <c r="AS736" s="88"/>
      <c r="AT736" s="1015" t="s">
        <v>123</v>
      </c>
      <c r="AU736" s="1009"/>
      <c r="AV736" s="1010"/>
      <c r="AW736" s="112">
        <v>0</v>
      </c>
      <c r="AX736" s="195">
        <f>'Cél.por tricoma'!FI223</f>
        <v>1</v>
      </c>
      <c r="AY736" s="107">
        <f t="shared" si="605"/>
        <v>0</v>
      </c>
      <c r="AZ736" s="108">
        <f t="shared" si="583"/>
        <v>1223.7983560411221</v>
      </c>
      <c r="BA736" s="109">
        <f t="shared" si="584"/>
        <v>0</v>
      </c>
      <c r="BB736" s="112">
        <f t="shared" si="585"/>
        <v>13.75</v>
      </c>
      <c r="BC736" s="111">
        <f t="shared" si="586"/>
        <v>0</v>
      </c>
      <c r="BD736" s="88"/>
      <c r="BE736" s="1015" t="s">
        <v>123</v>
      </c>
      <c r="BF736" s="1009"/>
      <c r="BG736" s="1010"/>
      <c r="BH736" s="112">
        <v>1</v>
      </c>
      <c r="BI736" s="195">
        <f>'Cél.por tricoma'!FI269</f>
        <v>1</v>
      </c>
      <c r="BJ736" s="107">
        <f t="shared" si="587"/>
        <v>1</v>
      </c>
      <c r="BK736" s="108">
        <f t="shared" si="588"/>
        <v>815.8655706940815</v>
      </c>
      <c r="BL736" s="109">
        <f t="shared" si="589"/>
        <v>815.8655706940815</v>
      </c>
      <c r="BM736" s="112">
        <f t="shared" si="590"/>
        <v>14.093333333333334</v>
      </c>
      <c r="BN736" s="111">
        <f t="shared" si="591"/>
        <v>57.890177674603699</v>
      </c>
      <c r="BO736" s="88"/>
      <c r="BP736" s="1015" t="s">
        <v>123</v>
      </c>
      <c r="BQ736" s="1009"/>
      <c r="BR736" s="1010"/>
      <c r="BS736" s="112"/>
      <c r="BT736" s="195">
        <f>'Cél.por tricoma'!FI315</f>
        <v>1</v>
      </c>
      <c r="BU736" s="107">
        <f t="shared" si="592"/>
        <v>0</v>
      </c>
      <c r="BV736" s="108">
        <f t="shared" si="596"/>
        <v>1631.731141388163</v>
      </c>
      <c r="BW736" s="109">
        <f t="shared" si="593"/>
        <v>0</v>
      </c>
      <c r="BX736" s="112">
        <f t="shared" si="594"/>
        <v>14.780821917808218</v>
      </c>
      <c r="BY736" s="111">
        <f t="shared" si="595"/>
        <v>0</v>
      </c>
      <c r="BZ736" s="1018"/>
      <c r="CA736" s="88"/>
      <c r="CB736" s="88"/>
      <c r="CC736" s="89"/>
      <c r="CD736" s="89"/>
      <c r="CE736" s="89"/>
      <c r="CF736" s="89"/>
      <c r="CG736" s="89"/>
      <c r="CH736" s="89"/>
      <c r="CI736" s="89"/>
      <c r="CJ736" s="89"/>
      <c r="CK736" s="89"/>
      <c r="CL736" s="89"/>
      <c r="CM736" s="89"/>
      <c r="CN736" s="89"/>
      <c r="CO736" s="89"/>
      <c r="CP736" s="89"/>
      <c r="CQ736" s="89"/>
      <c r="CR736" s="89"/>
      <c r="CS736" s="89"/>
      <c r="CT736" s="89"/>
    </row>
    <row r="737" spans="1:98" ht="15.75" customHeight="1">
      <c r="A737" s="1018"/>
      <c r="B737" s="1015" t="s">
        <v>214</v>
      </c>
      <c r="C737" s="1009"/>
      <c r="D737" s="1010"/>
      <c r="E737" s="112">
        <v>0</v>
      </c>
      <c r="F737" s="195">
        <f t="shared" si="558"/>
        <v>8</v>
      </c>
      <c r="G737" s="107">
        <f t="shared" si="598"/>
        <v>0</v>
      </c>
      <c r="H737" s="108">
        <f t="shared" si="560"/>
        <v>979.03868483289773</v>
      </c>
      <c r="I737" s="109">
        <f t="shared" si="561"/>
        <v>0</v>
      </c>
      <c r="J737" s="110">
        <f t="shared" si="562"/>
        <v>17.316666666666666</v>
      </c>
      <c r="K737" s="111">
        <f t="shared" si="563"/>
        <v>0</v>
      </c>
      <c r="L737" s="86"/>
      <c r="M737" s="1015" t="s">
        <v>214</v>
      </c>
      <c r="N737" s="1009"/>
      <c r="O737" s="1010"/>
      <c r="P737" s="112">
        <v>3</v>
      </c>
      <c r="Q737" s="195">
        <f t="shared" si="607"/>
        <v>6</v>
      </c>
      <c r="R737" s="107">
        <f t="shared" si="606"/>
        <v>18</v>
      </c>
      <c r="S737" s="108">
        <f t="shared" si="566"/>
        <v>1631.731141388163</v>
      </c>
      <c r="T737" s="109">
        <f t="shared" si="567"/>
        <v>29371.160544986935</v>
      </c>
      <c r="U737" s="110">
        <f t="shared" si="568"/>
        <v>11.727272727272727</v>
      </c>
      <c r="V737" s="111">
        <f t="shared" si="569"/>
        <v>2504.5175658515991</v>
      </c>
      <c r="W737" s="88"/>
      <c r="X737" s="1015" t="s">
        <v>214</v>
      </c>
      <c r="Y737" s="1009"/>
      <c r="Z737" s="1010"/>
      <c r="AA737" s="112">
        <v>4</v>
      </c>
      <c r="AB737" s="195">
        <f t="shared" si="608"/>
        <v>8.3333333333333339</v>
      </c>
      <c r="AC737" s="107">
        <f t="shared" si="603"/>
        <v>33.333333333333336</v>
      </c>
      <c r="AD737" s="108">
        <f t="shared" si="572"/>
        <v>1631.731141388163</v>
      </c>
      <c r="AE737" s="109">
        <f t="shared" si="573"/>
        <v>54391.0380462721</v>
      </c>
      <c r="AF737" s="112">
        <f t="shared" si="574"/>
        <v>10.690721649484535</v>
      </c>
      <c r="AG737" s="111">
        <f t="shared" si="575"/>
        <v>5087.6862974815758</v>
      </c>
      <c r="AH737" s="88"/>
      <c r="AI737" s="1015" t="s">
        <v>214</v>
      </c>
      <c r="AJ737" s="1009"/>
      <c r="AK737" s="1010"/>
      <c r="AL737" s="112">
        <v>2</v>
      </c>
      <c r="AM737" s="195">
        <f t="shared" si="576"/>
        <v>7</v>
      </c>
      <c r="AN737" s="107">
        <f t="shared" si="604"/>
        <v>14</v>
      </c>
      <c r="AO737" s="108">
        <f t="shared" si="578"/>
        <v>1631.731141388163</v>
      </c>
      <c r="AP737" s="109">
        <f t="shared" si="579"/>
        <v>22844.235979434281</v>
      </c>
      <c r="AQ737" s="112">
        <f t="shared" si="580"/>
        <v>12.9</v>
      </c>
      <c r="AR737" s="111">
        <f t="shared" si="581"/>
        <v>1770.8710061576962</v>
      </c>
      <c r="AS737" s="88"/>
      <c r="AT737" s="1015" t="s">
        <v>214</v>
      </c>
      <c r="AU737" s="1009"/>
      <c r="AV737" s="1010"/>
      <c r="AW737" s="112">
        <v>0</v>
      </c>
      <c r="AX737" s="195" t="e">
        <f>'Cél.por tricoma'!FI224</f>
        <v>#DIV/0!</v>
      </c>
      <c r="AY737" s="107"/>
      <c r="AZ737" s="108">
        <f t="shared" si="583"/>
        <v>1223.7983560411221</v>
      </c>
      <c r="BA737" s="109">
        <f t="shared" si="584"/>
        <v>0</v>
      </c>
      <c r="BB737" s="112">
        <f t="shared" si="585"/>
        <v>13.75</v>
      </c>
      <c r="BC737" s="111">
        <f t="shared" si="586"/>
        <v>0</v>
      </c>
      <c r="BD737" s="88"/>
      <c r="BE737" s="1015" t="s">
        <v>214</v>
      </c>
      <c r="BF737" s="1009"/>
      <c r="BG737" s="1010"/>
      <c r="BH737" s="112">
        <v>1</v>
      </c>
      <c r="BI737" s="233">
        <f>'Cél.por tricoma'!AJ394</f>
        <v>7.2126780626780631</v>
      </c>
      <c r="BJ737" s="107">
        <f t="shared" si="587"/>
        <v>7.2126780626780631</v>
      </c>
      <c r="BK737" s="108">
        <f t="shared" si="588"/>
        <v>815.8655706940815</v>
      </c>
      <c r="BL737" s="109">
        <f t="shared" si="589"/>
        <v>5884.5757038395204</v>
      </c>
      <c r="BM737" s="112">
        <f t="shared" si="590"/>
        <v>14.093333333333334</v>
      </c>
      <c r="BN737" s="111">
        <f t="shared" si="591"/>
        <v>417.54321455814949</v>
      </c>
      <c r="BO737" s="88"/>
      <c r="BP737" s="1015" t="s">
        <v>214</v>
      </c>
      <c r="BQ737" s="1009"/>
      <c r="BR737" s="1010"/>
      <c r="BS737" s="112"/>
      <c r="BT737" s="195"/>
      <c r="BU737" s="107">
        <f t="shared" si="592"/>
        <v>0</v>
      </c>
      <c r="BV737" s="108">
        <f t="shared" si="596"/>
        <v>1631.731141388163</v>
      </c>
      <c r="BW737" s="109">
        <f t="shared" si="593"/>
        <v>0</v>
      </c>
      <c r="BX737" s="112">
        <f t="shared" si="594"/>
        <v>14.780821917808218</v>
      </c>
      <c r="BY737" s="111">
        <f t="shared" si="595"/>
        <v>0</v>
      </c>
      <c r="BZ737" s="1018"/>
      <c r="CA737" s="88"/>
      <c r="CB737" s="88"/>
      <c r="CC737" s="89"/>
      <c r="CD737" s="89"/>
      <c r="CE737" s="89"/>
      <c r="CF737" s="89"/>
      <c r="CG737" s="89"/>
      <c r="CH737" s="89"/>
      <c r="CI737" s="89"/>
      <c r="CJ737" s="89"/>
      <c r="CK737" s="89"/>
      <c r="CL737" s="89"/>
      <c r="CM737" s="89"/>
      <c r="CN737" s="89"/>
      <c r="CO737" s="89"/>
      <c r="CP737" s="89"/>
      <c r="CQ737" s="89"/>
      <c r="CR737" s="89"/>
      <c r="CS737" s="89"/>
      <c r="CT737" s="89"/>
    </row>
    <row r="738" spans="1:98" ht="15.75" customHeight="1">
      <c r="A738" s="1018"/>
      <c r="B738" s="1015" t="s">
        <v>218</v>
      </c>
      <c r="C738" s="1009"/>
      <c r="D738" s="1010"/>
      <c r="E738" s="112">
        <v>0</v>
      </c>
      <c r="F738" s="195">
        <f t="shared" si="558"/>
        <v>2</v>
      </c>
      <c r="G738" s="107">
        <f t="shared" si="598"/>
        <v>0</v>
      </c>
      <c r="H738" s="108">
        <f t="shared" si="560"/>
        <v>979.03868483289773</v>
      </c>
      <c r="I738" s="109">
        <f t="shared" si="561"/>
        <v>0</v>
      </c>
      <c r="J738" s="110">
        <f t="shared" si="562"/>
        <v>17.316666666666666</v>
      </c>
      <c r="K738" s="111">
        <f t="shared" si="563"/>
        <v>0</v>
      </c>
      <c r="L738" s="86"/>
      <c r="M738" s="1015" t="s">
        <v>218</v>
      </c>
      <c r="N738" s="1009"/>
      <c r="O738" s="1010"/>
      <c r="P738" s="112">
        <v>9</v>
      </c>
      <c r="Q738" s="195">
        <f t="shared" si="607"/>
        <v>1.8571428571428572</v>
      </c>
      <c r="R738" s="107">
        <f t="shared" si="606"/>
        <v>16.714285714285715</v>
      </c>
      <c r="S738" s="108">
        <f t="shared" si="566"/>
        <v>1631.731141388163</v>
      </c>
      <c r="T738" s="109">
        <f t="shared" si="567"/>
        <v>27273.220506059297</v>
      </c>
      <c r="U738" s="110">
        <f t="shared" si="568"/>
        <v>11.727272727272727</v>
      </c>
      <c r="V738" s="111">
        <f t="shared" si="569"/>
        <v>2325.6234540050564</v>
      </c>
      <c r="W738" s="88"/>
      <c r="X738" s="1015" t="s">
        <v>218</v>
      </c>
      <c r="Y738" s="1009"/>
      <c r="Z738" s="1010"/>
      <c r="AA738" s="112">
        <v>2</v>
      </c>
      <c r="AB738" s="195">
        <f t="shared" si="608"/>
        <v>2</v>
      </c>
      <c r="AC738" s="107">
        <f t="shared" si="603"/>
        <v>4</v>
      </c>
      <c r="AD738" s="108">
        <f t="shared" si="572"/>
        <v>1631.731141388163</v>
      </c>
      <c r="AE738" s="109">
        <f t="shared" si="573"/>
        <v>6526.924565552652</v>
      </c>
      <c r="AF738" s="112">
        <f t="shared" si="574"/>
        <v>10.690721649484535</v>
      </c>
      <c r="AG738" s="111">
        <f t="shared" si="575"/>
        <v>610.52235569778907</v>
      </c>
      <c r="AH738" s="88"/>
      <c r="AI738" s="1015" t="s">
        <v>218</v>
      </c>
      <c r="AJ738" s="1009"/>
      <c r="AK738" s="1010"/>
      <c r="AL738" s="112">
        <v>3</v>
      </c>
      <c r="AM738" s="195">
        <f t="shared" si="576"/>
        <v>1.5</v>
      </c>
      <c r="AN738" s="107">
        <f t="shared" si="604"/>
        <v>4.5</v>
      </c>
      <c r="AO738" s="108">
        <f t="shared" si="578"/>
        <v>1631.731141388163</v>
      </c>
      <c r="AP738" s="109">
        <f t="shared" si="579"/>
        <v>7342.7901362467337</v>
      </c>
      <c r="AQ738" s="112">
        <f t="shared" si="580"/>
        <v>12.9</v>
      </c>
      <c r="AR738" s="111">
        <f t="shared" si="581"/>
        <v>569.20853769354528</v>
      </c>
      <c r="AS738" s="88"/>
      <c r="AT738" s="1015" t="s">
        <v>218</v>
      </c>
      <c r="AU738" s="1009"/>
      <c r="AV738" s="1010"/>
      <c r="AW738" s="112">
        <v>3</v>
      </c>
      <c r="AX738" s="195">
        <f>'Cél.por tricoma'!FI225</f>
        <v>2</v>
      </c>
      <c r="AY738" s="107">
        <f t="shared" ref="AY738:AY743" si="609">AW738*AX738</f>
        <v>6</v>
      </c>
      <c r="AZ738" s="108">
        <f t="shared" si="583"/>
        <v>1223.7983560411221</v>
      </c>
      <c r="BA738" s="109">
        <f t="shared" si="584"/>
        <v>7342.7901362467328</v>
      </c>
      <c r="BB738" s="112">
        <f t="shared" si="585"/>
        <v>13.75</v>
      </c>
      <c r="BC738" s="111">
        <f t="shared" si="586"/>
        <v>534.02110081794422</v>
      </c>
      <c r="BD738" s="88"/>
      <c r="BE738" s="1015" t="s">
        <v>218</v>
      </c>
      <c r="BF738" s="1009"/>
      <c r="BG738" s="1010"/>
      <c r="BH738" s="112">
        <v>4</v>
      </c>
      <c r="BI738" s="195">
        <f>'Cél.por tricoma'!FI271</f>
        <v>2</v>
      </c>
      <c r="BJ738" s="107">
        <f t="shared" si="587"/>
        <v>8</v>
      </c>
      <c r="BK738" s="108">
        <f t="shared" si="588"/>
        <v>815.8655706940815</v>
      </c>
      <c r="BL738" s="109">
        <f t="shared" si="589"/>
        <v>6526.924565552652</v>
      </c>
      <c r="BM738" s="112">
        <f t="shared" si="590"/>
        <v>14.093333333333334</v>
      </c>
      <c r="BN738" s="111">
        <f t="shared" si="591"/>
        <v>463.12142139682959</v>
      </c>
      <c r="BO738" s="88"/>
      <c r="BP738" s="1015" t="s">
        <v>218</v>
      </c>
      <c r="BQ738" s="1009"/>
      <c r="BR738" s="1010"/>
      <c r="BS738" s="112">
        <v>4</v>
      </c>
      <c r="BT738" s="195">
        <f>'Cél.por tricoma'!FI317</f>
        <v>2</v>
      </c>
      <c r="BU738" s="107">
        <f t="shared" si="592"/>
        <v>8</v>
      </c>
      <c r="BV738" s="108">
        <f t="shared" si="596"/>
        <v>1631.731141388163</v>
      </c>
      <c r="BW738" s="109">
        <f t="shared" si="593"/>
        <v>13053.849131105304</v>
      </c>
      <c r="BX738" s="112">
        <f t="shared" si="594"/>
        <v>14.780821917808218</v>
      </c>
      <c r="BY738" s="111">
        <f t="shared" si="595"/>
        <v>883.16124798024771</v>
      </c>
      <c r="BZ738" s="1018"/>
      <c r="CA738" s="88"/>
      <c r="CB738" s="88"/>
      <c r="CC738" s="89"/>
      <c r="CD738" s="89"/>
      <c r="CE738" s="89"/>
      <c r="CF738" s="89"/>
      <c r="CG738" s="89"/>
      <c r="CH738" s="89"/>
      <c r="CI738" s="89"/>
      <c r="CJ738" s="89"/>
      <c r="CK738" s="89"/>
      <c r="CL738" s="89"/>
      <c r="CM738" s="89"/>
      <c r="CN738" s="89"/>
      <c r="CO738" s="89"/>
      <c r="CP738" s="89"/>
      <c r="CQ738" s="89"/>
      <c r="CR738" s="89"/>
      <c r="CS738" s="89"/>
      <c r="CT738" s="89"/>
    </row>
    <row r="739" spans="1:98" ht="15.75" customHeight="1">
      <c r="A739" s="1018"/>
      <c r="B739" s="1015" t="s">
        <v>126</v>
      </c>
      <c r="C739" s="1009"/>
      <c r="D739" s="1010"/>
      <c r="E739" s="112">
        <v>0</v>
      </c>
      <c r="F739" s="195">
        <f t="shared" si="558"/>
        <v>1</v>
      </c>
      <c r="G739" s="107">
        <f t="shared" si="598"/>
        <v>0</v>
      </c>
      <c r="H739" s="108">
        <f t="shared" si="560"/>
        <v>979.03868483289773</v>
      </c>
      <c r="I739" s="109">
        <f t="shared" si="561"/>
        <v>0</v>
      </c>
      <c r="J739" s="110">
        <f t="shared" si="562"/>
        <v>17.316666666666666</v>
      </c>
      <c r="K739" s="111">
        <f t="shared" si="563"/>
        <v>0</v>
      </c>
      <c r="L739" s="86"/>
      <c r="M739" s="1015" t="s">
        <v>126</v>
      </c>
      <c r="N739" s="1009"/>
      <c r="O739" s="1010"/>
      <c r="P739" s="112">
        <v>2</v>
      </c>
      <c r="Q739" s="195">
        <f t="shared" si="607"/>
        <v>1</v>
      </c>
      <c r="R739" s="107">
        <f t="shared" si="606"/>
        <v>2</v>
      </c>
      <c r="S739" s="108">
        <f t="shared" si="566"/>
        <v>1631.731141388163</v>
      </c>
      <c r="T739" s="109">
        <f t="shared" si="567"/>
        <v>3263.462282776326</v>
      </c>
      <c r="U739" s="110">
        <f t="shared" si="568"/>
        <v>11.727272727272727</v>
      </c>
      <c r="V739" s="111">
        <f t="shared" si="569"/>
        <v>278.27972953906658</v>
      </c>
      <c r="W739" s="88"/>
      <c r="X739" s="1015" t="s">
        <v>126</v>
      </c>
      <c r="Y739" s="1009"/>
      <c r="Z739" s="1010"/>
      <c r="AA739" s="112">
        <v>0</v>
      </c>
      <c r="AB739" s="195">
        <f t="shared" si="608"/>
        <v>2.6666666666666665</v>
      </c>
      <c r="AC739" s="107">
        <f t="shared" si="603"/>
        <v>0</v>
      </c>
      <c r="AD739" s="108">
        <f t="shared" si="572"/>
        <v>1631.731141388163</v>
      </c>
      <c r="AE739" s="109">
        <f t="shared" si="573"/>
        <v>0</v>
      </c>
      <c r="AF739" s="112">
        <f t="shared" si="574"/>
        <v>10.690721649484535</v>
      </c>
      <c r="AG739" s="111">
        <f t="shared" si="575"/>
        <v>0</v>
      </c>
      <c r="AH739" s="88"/>
      <c r="AI739" s="1015" t="s">
        <v>126</v>
      </c>
      <c r="AJ739" s="1009"/>
      <c r="AK739" s="1010"/>
      <c r="AL739" s="112">
        <v>2</v>
      </c>
      <c r="AM739" s="195">
        <f t="shared" si="576"/>
        <v>1</v>
      </c>
      <c r="AN739" s="107">
        <f t="shared" si="604"/>
        <v>2</v>
      </c>
      <c r="AO739" s="108">
        <f t="shared" si="578"/>
        <v>1631.731141388163</v>
      </c>
      <c r="AP739" s="109">
        <f t="shared" si="579"/>
        <v>3263.462282776326</v>
      </c>
      <c r="AQ739" s="112">
        <f t="shared" si="580"/>
        <v>12.9</v>
      </c>
      <c r="AR739" s="111">
        <f t="shared" si="581"/>
        <v>252.98157230824231</v>
      </c>
      <c r="AS739" s="88"/>
      <c r="AT739" s="1015" t="s">
        <v>126</v>
      </c>
      <c r="AU739" s="1009"/>
      <c r="AV739" s="1010"/>
      <c r="AW739" s="112">
        <v>0</v>
      </c>
      <c r="AX739" s="195">
        <f>'Cél.por tricoma'!FI226</f>
        <v>1</v>
      </c>
      <c r="AY739" s="107">
        <f t="shared" si="609"/>
        <v>0</v>
      </c>
      <c r="AZ739" s="108">
        <f t="shared" si="583"/>
        <v>1223.7983560411221</v>
      </c>
      <c r="BA739" s="109">
        <f t="shared" si="584"/>
        <v>0</v>
      </c>
      <c r="BB739" s="112">
        <f t="shared" si="585"/>
        <v>13.75</v>
      </c>
      <c r="BC739" s="111">
        <f t="shared" si="586"/>
        <v>0</v>
      </c>
      <c r="BD739" s="88"/>
      <c r="BE739" s="1015" t="s">
        <v>126</v>
      </c>
      <c r="BF739" s="1009"/>
      <c r="BG739" s="1010"/>
      <c r="BH739" s="112">
        <v>0</v>
      </c>
      <c r="BI739" s="195">
        <f>'Cél.por tricoma'!FI272</f>
        <v>1</v>
      </c>
      <c r="BJ739" s="107">
        <f t="shared" si="587"/>
        <v>0</v>
      </c>
      <c r="BK739" s="108">
        <f t="shared" si="588"/>
        <v>815.8655706940815</v>
      </c>
      <c r="BL739" s="109">
        <f t="shared" si="589"/>
        <v>0</v>
      </c>
      <c r="BM739" s="112">
        <f t="shared" si="590"/>
        <v>14.093333333333334</v>
      </c>
      <c r="BN739" s="111">
        <f t="shared" si="591"/>
        <v>0</v>
      </c>
      <c r="BO739" s="88"/>
      <c r="BP739" s="1015" t="s">
        <v>126</v>
      </c>
      <c r="BQ739" s="1009"/>
      <c r="BR739" s="1010"/>
      <c r="BS739" s="112"/>
      <c r="BT739" s="195">
        <f>'Cél.por tricoma'!FI318</f>
        <v>1</v>
      </c>
      <c r="BU739" s="107">
        <f t="shared" si="592"/>
        <v>0</v>
      </c>
      <c r="BV739" s="108">
        <f t="shared" si="596"/>
        <v>1631.731141388163</v>
      </c>
      <c r="BW739" s="109">
        <f t="shared" si="593"/>
        <v>0</v>
      </c>
      <c r="BX739" s="112">
        <f t="shared" si="594"/>
        <v>14.780821917808218</v>
      </c>
      <c r="BY739" s="111">
        <f t="shared" si="595"/>
        <v>0</v>
      </c>
      <c r="BZ739" s="1018"/>
      <c r="CA739" s="88"/>
      <c r="CB739" s="88"/>
      <c r="CC739" s="89"/>
      <c r="CD739" s="89"/>
      <c r="CE739" s="89"/>
      <c r="CF739" s="89"/>
      <c r="CG739" s="89"/>
      <c r="CH739" s="89"/>
      <c r="CI739" s="89"/>
      <c r="CJ739" s="89"/>
      <c r="CK739" s="89"/>
      <c r="CL739" s="89"/>
      <c r="CM739" s="89"/>
      <c r="CN739" s="89"/>
      <c r="CO739" s="89"/>
      <c r="CP739" s="89"/>
      <c r="CQ739" s="89"/>
      <c r="CR739" s="89"/>
      <c r="CS739" s="89"/>
      <c r="CT739" s="89"/>
    </row>
    <row r="740" spans="1:98" ht="15.75" customHeight="1">
      <c r="A740" s="1018"/>
      <c r="B740" s="1016" t="s">
        <v>129</v>
      </c>
      <c r="C740" s="1009"/>
      <c r="D740" s="1010"/>
      <c r="E740" s="112">
        <v>2</v>
      </c>
      <c r="F740" s="195">
        <f t="shared" si="558"/>
        <v>1</v>
      </c>
      <c r="G740" s="107">
        <f t="shared" si="598"/>
        <v>2</v>
      </c>
      <c r="H740" s="108">
        <f t="shared" si="560"/>
        <v>979.03868483289773</v>
      </c>
      <c r="I740" s="109">
        <f t="shared" si="561"/>
        <v>1958.0773696657955</v>
      </c>
      <c r="J740" s="110">
        <f t="shared" si="562"/>
        <v>17.316666666666666</v>
      </c>
      <c r="K740" s="111">
        <f t="shared" si="563"/>
        <v>113.07472779590734</v>
      </c>
      <c r="L740" s="86"/>
      <c r="M740" s="1016" t="s">
        <v>129</v>
      </c>
      <c r="N740" s="1009"/>
      <c r="O740" s="1010"/>
      <c r="P740" s="112">
        <v>1</v>
      </c>
      <c r="Q740" s="195">
        <f t="shared" si="607"/>
        <v>1</v>
      </c>
      <c r="R740" s="107">
        <f t="shared" si="606"/>
        <v>1</v>
      </c>
      <c r="S740" s="108">
        <f t="shared" si="566"/>
        <v>1631.731141388163</v>
      </c>
      <c r="T740" s="109">
        <f t="shared" si="567"/>
        <v>1631.731141388163</v>
      </c>
      <c r="U740" s="110">
        <f t="shared" si="568"/>
        <v>11.727272727272727</v>
      </c>
      <c r="V740" s="111">
        <f t="shared" si="569"/>
        <v>139.13986476953329</v>
      </c>
      <c r="W740" s="88"/>
      <c r="X740" s="1016" t="s">
        <v>129</v>
      </c>
      <c r="Y740" s="1009"/>
      <c r="Z740" s="1010"/>
      <c r="AA740" s="112">
        <v>5</v>
      </c>
      <c r="AB740" s="195">
        <f t="shared" si="608"/>
        <v>1</v>
      </c>
      <c r="AC740" s="107">
        <f t="shared" si="603"/>
        <v>5</v>
      </c>
      <c r="AD740" s="108">
        <f t="shared" si="572"/>
        <v>1631.731141388163</v>
      </c>
      <c r="AE740" s="109">
        <f t="shared" si="573"/>
        <v>8158.6557069408154</v>
      </c>
      <c r="AF740" s="112">
        <f t="shared" si="574"/>
        <v>10.690721649484535</v>
      </c>
      <c r="AG740" s="111">
        <f t="shared" si="575"/>
        <v>763.15294462223642</v>
      </c>
      <c r="AH740" s="88"/>
      <c r="AI740" s="1016" t="s">
        <v>129</v>
      </c>
      <c r="AJ740" s="1009"/>
      <c r="AK740" s="1010"/>
      <c r="AL740" s="112">
        <v>1</v>
      </c>
      <c r="AM740" s="195">
        <f t="shared" si="576"/>
        <v>1</v>
      </c>
      <c r="AN740" s="107">
        <f t="shared" si="604"/>
        <v>1</v>
      </c>
      <c r="AO740" s="108">
        <f t="shared" si="578"/>
        <v>1631.731141388163</v>
      </c>
      <c r="AP740" s="109">
        <f t="shared" si="579"/>
        <v>1631.731141388163</v>
      </c>
      <c r="AQ740" s="112">
        <f t="shared" si="580"/>
        <v>12.9</v>
      </c>
      <c r="AR740" s="111">
        <f t="shared" si="581"/>
        <v>126.49078615412115</v>
      </c>
      <c r="AS740" s="88"/>
      <c r="AT740" s="1016" t="s">
        <v>129</v>
      </c>
      <c r="AU740" s="1009"/>
      <c r="AV740" s="1010"/>
      <c r="AW740" s="112">
        <v>1</v>
      </c>
      <c r="AX740" s="195">
        <f>'Cél.por tricoma'!FI227</f>
        <v>1</v>
      </c>
      <c r="AY740" s="107">
        <f t="shared" si="609"/>
        <v>1</v>
      </c>
      <c r="AZ740" s="108">
        <f t="shared" si="583"/>
        <v>1223.7983560411221</v>
      </c>
      <c r="BA740" s="109">
        <f t="shared" si="584"/>
        <v>1223.7983560411221</v>
      </c>
      <c r="BB740" s="112">
        <f t="shared" si="585"/>
        <v>13.75</v>
      </c>
      <c r="BC740" s="111">
        <f t="shared" si="586"/>
        <v>89.003516802990703</v>
      </c>
      <c r="BD740" s="88"/>
      <c r="BE740" s="1016" t="s">
        <v>129</v>
      </c>
      <c r="BF740" s="1009"/>
      <c r="BG740" s="1010"/>
      <c r="BH740" s="112">
        <v>2</v>
      </c>
      <c r="BI740" s="195">
        <f>'Cél.por tricoma'!FI273</f>
        <v>1</v>
      </c>
      <c r="BJ740" s="107">
        <f t="shared" si="587"/>
        <v>2</v>
      </c>
      <c r="BK740" s="108">
        <f t="shared" si="588"/>
        <v>815.8655706940815</v>
      </c>
      <c r="BL740" s="109">
        <f t="shared" si="589"/>
        <v>1631.731141388163</v>
      </c>
      <c r="BM740" s="112">
        <f t="shared" si="590"/>
        <v>14.093333333333334</v>
      </c>
      <c r="BN740" s="111">
        <f t="shared" si="591"/>
        <v>115.7803553492074</v>
      </c>
      <c r="BO740" s="88"/>
      <c r="BP740" s="1016" t="s">
        <v>129</v>
      </c>
      <c r="BQ740" s="1009"/>
      <c r="BR740" s="1010"/>
      <c r="BS740" s="112">
        <v>2</v>
      </c>
      <c r="BT740" s="195">
        <f>'Cél.por tricoma'!FI319</f>
        <v>1</v>
      </c>
      <c r="BU740" s="107">
        <f t="shared" si="592"/>
        <v>2</v>
      </c>
      <c r="BV740" s="108">
        <f t="shared" si="596"/>
        <v>1631.731141388163</v>
      </c>
      <c r="BW740" s="109">
        <f t="shared" si="593"/>
        <v>3263.462282776326</v>
      </c>
      <c r="BX740" s="112">
        <f t="shared" si="594"/>
        <v>14.780821917808218</v>
      </c>
      <c r="BY740" s="111">
        <f t="shared" si="595"/>
        <v>220.79031199506193</v>
      </c>
      <c r="BZ740" s="1018"/>
      <c r="CA740" s="88"/>
      <c r="CB740" s="88"/>
      <c r="CC740" s="89"/>
      <c r="CD740" s="89"/>
      <c r="CE740" s="89"/>
      <c r="CF740" s="89"/>
      <c r="CG740" s="89"/>
      <c r="CH740" s="89"/>
      <c r="CI740" s="89"/>
      <c r="CJ740" s="89"/>
      <c r="CK740" s="89"/>
      <c r="CL740" s="89"/>
      <c r="CM740" s="89"/>
      <c r="CN740" s="89"/>
      <c r="CO740" s="89"/>
      <c r="CP740" s="89"/>
      <c r="CQ740" s="89"/>
      <c r="CR740" s="89"/>
      <c r="CS740" s="89"/>
      <c r="CT740" s="89"/>
    </row>
    <row r="741" spans="1:98" ht="15.75" customHeight="1">
      <c r="A741" s="1018"/>
      <c r="B741" s="1016" t="s">
        <v>264</v>
      </c>
      <c r="C741" s="1009"/>
      <c r="D741" s="1010"/>
      <c r="E741" s="112">
        <v>0</v>
      </c>
      <c r="F741" s="195">
        <f t="shared" si="558"/>
        <v>1</v>
      </c>
      <c r="G741" s="107">
        <f t="shared" si="598"/>
        <v>0</v>
      </c>
      <c r="H741" s="108">
        <f t="shared" si="560"/>
        <v>979.03868483289773</v>
      </c>
      <c r="I741" s="109">
        <f t="shared" si="561"/>
        <v>0</v>
      </c>
      <c r="J741" s="110">
        <f t="shared" si="562"/>
        <v>17.316666666666666</v>
      </c>
      <c r="K741" s="111">
        <f t="shared" si="563"/>
        <v>0</v>
      </c>
      <c r="L741" s="86"/>
      <c r="M741" s="1016" t="s">
        <v>264</v>
      </c>
      <c r="N741" s="1009"/>
      <c r="O741" s="1010"/>
      <c r="P741" s="112">
        <v>0</v>
      </c>
      <c r="Q741" s="195">
        <f t="shared" si="607"/>
        <v>1</v>
      </c>
      <c r="R741" s="107">
        <f t="shared" si="606"/>
        <v>0</v>
      </c>
      <c r="S741" s="108">
        <f t="shared" si="566"/>
        <v>1631.731141388163</v>
      </c>
      <c r="T741" s="109">
        <f t="shared" si="567"/>
        <v>0</v>
      </c>
      <c r="U741" s="110">
        <f t="shared" si="568"/>
        <v>11.727272727272727</v>
      </c>
      <c r="V741" s="111">
        <f t="shared" si="569"/>
        <v>0</v>
      </c>
      <c r="W741" s="88"/>
      <c r="X741" s="1016" t="s">
        <v>264</v>
      </c>
      <c r="Y741" s="1009"/>
      <c r="Z741" s="1010"/>
      <c r="AA741" s="112">
        <v>0</v>
      </c>
      <c r="AB741" s="195">
        <f t="shared" si="608"/>
        <v>1</v>
      </c>
      <c r="AC741" s="107">
        <f t="shared" si="603"/>
        <v>0</v>
      </c>
      <c r="AD741" s="108">
        <f t="shared" si="572"/>
        <v>1631.731141388163</v>
      </c>
      <c r="AE741" s="109">
        <f t="shared" si="573"/>
        <v>0</v>
      </c>
      <c r="AF741" s="112">
        <f t="shared" si="574"/>
        <v>10.690721649484535</v>
      </c>
      <c r="AG741" s="111">
        <f t="shared" si="575"/>
        <v>0</v>
      </c>
      <c r="AH741" s="88"/>
      <c r="AI741" s="1016" t="s">
        <v>264</v>
      </c>
      <c r="AJ741" s="1009"/>
      <c r="AK741" s="1010"/>
      <c r="AL741" s="112">
        <v>0</v>
      </c>
      <c r="AM741" s="195">
        <f t="shared" si="576"/>
        <v>1</v>
      </c>
      <c r="AN741" s="107">
        <f t="shared" si="604"/>
        <v>0</v>
      </c>
      <c r="AO741" s="108">
        <f t="shared" si="578"/>
        <v>1631.731141388163</v>
      </c>
      <c r="AP741" s="109">
        <f t="shared" si="579"/>
        <v>0</v>
      </c>
      <c r="AQ741" s="112">
        <f t="shared" si="580"/>
        <v>12.9</v>
      </c>
      <c r="AR741" s="111">
        <f t="shared" si="581"/>
        <v>0</v>
      </c>
      <c r="AS741" s="88"/>
      <c r="AT741" s="1016" t="s">
        <v>264</v>
      </c>
      <c r="AU741" s="1009"/>
      <c r="AV741" s="1010"/>
      <c r="AW741" s="112">
        <v>0</v>
      </c>
      <c r="AX741" s="195">
        <f>'Cél.por tricoma'!FI228</f>
        <v>1</v>
      </c>
      <c r="AY741" s="107">
        <f t="shared" si="609"/>
        <v>0</v>
      </c>
      <c r="AZ741" s="108">
        <f t="shared" si="583"/>
        <v>1223.7983560411221</v>
      </c>
      <c r="BA741" s="109">
        <f t="shared" si="584"/>
        <v>0</v>
      </c>
      <c r="BB741" s="112">
        <f t="shared" si="585"/>
        <v>13.75</v>
      </c>
      <c r="BC741" s="111">
        <f t="shared" si="586"/>
        <v>0</v>
      </c>
      <c r="BD741" s="88"/>
      <c r="BE741" s="1016" t="s">
        <v>264</v>
      </c>
      <c r="BF741" s="1009"/>
      <c r="BG741" s="1010"/>
      <c r="BH741" s="112">
        <v>0</v>
      </c>
      <c r="BI741" s="195">
        <f>'Cél.por tricoma'!FI274</f>
        <v>1</v>
      </c>
      <c r="BJ741" s="107">
        <f t="shared" si="587"/>
        <v>0</v>
      </c>
      <c r="BK741" s="108">
        <f t="shared" si="588"/>
        <v>815.8655706940815</v>
      </c>
      <c r="BL741" s="109">
        <f t="shared" si="589"/>
        <v>0</v>
      </c>
      <c r="BM741" s="112">
        <f t="shared" si="590"/>
        <v>14.093333333333334</v>
      </c>
      <c r="BN741" s="111">
        <f t="shared" si="591"/>
        <v>0</v>
      </c>
      <c r="BO741" s="88"/>
      <c r="BP741" s="1016" t="s">
        <v>264</v>
      </c>
      <c r="BQ741" s="1009"/>
      <c r="BR741" s="1010"/>
      <c r="BS741" s="112"/>
      <c r="BT741" s="195">
        <f>'Cél.por tricoma'!FI320</f>
        <v>1</v>
      </c>
      <c r="BU741" s="107">
        <f t="shared" si="592"/>
        <v>0</v>
      </c>
      <c r="BV741" s="108">
        <f t="shared" si="596"/>
        <v>1631.731141388163</v>
      </c>
      <c r="BW741" s="109">
        <f t="shared" si="593"/>
        <v>0</v>
      </c>
      <c r="BX741" s="112">
        <f t="shared" si="594"/>
        <v>14.780821917808218</v>
      </c>
      <c r="BY741" s="111">
        <f t="shared" si="595"/>
        <v>0</v>
      </c>
      <c r="BZ741" s="1018"/>
      <c r="CA741" s="88"/>
      <c r="CB741" s="88"/>
      <c r="CC741" s="89"/>
      <c r="CD741" s="89"/>
      <c r="CE741" s="89"/>
      <c r="CF741" s="89"/>
      <c r="CG741" s="89"/>
      <c r="CH741" s="89"/>
      <c r="CI741" s="89"/>
      <c r="CJ741" s="89"/>
      <c r="CK741" s="89"/>
      <c r="CL741" s="89"/>
      <c r="CM741" s="89"/>
      <c r="CN741" s="89"/>
      <c r="CO741" s="89"/>
      <c r="CP741" s="89"/>
      <c r="CQ741" s="89"/>
      <c r="CR741" s="89"/>
      <c r="CS741" s="89"/>
      <c r="CT741" s="89"/>
    </row>
    <row r="742" spans="1:98" ht="15.75" customHeight="1">
      <c r="A742" s="1018"/>
      <c r="B742" s="1016" t="s">
        <v>138</v>
      </c>
      <c r="C742" s="1009"/>
      <c r="D742" s="1010"/>
      <c r="E742" s="112">
        <v>0</v>
      </c>
      <c r="F742" s="195">
        <f t="shared" si="558"/>
        <v>1</v>
      </c>
      <c r="G742" s="107">
        <f t="shared" si="598"/>
        <v>0</v>
      </c>
      <c r="H742" s="108">
        <f t="shared" si="560"/>
        <v>979.03868483289773</v>
      </c>
      <c r="I742" s="109">
        <f t="shared" si="561"/>
        <v>0</v>
      </c>
      <c r="J742" s="110">
        <f t="shared" si="562"/>
        <v>17.316666666666666</v>
      </c>
      <c r="K742" s="111">
        <f t="shared" si="563"/>
        <v>0</v>
      </c>
      <c r="L742" s="86"/>
      <c r="M742" s="1016" t="s">
        <v>138</v>
      </c>
      <c r="N742" s="1009"/>
      <c r="O742" s="1010"/>
      <c r="P742" s="112">
        <v>4</v>
      </c>
      <c r="Q742" s="195">
        <f t="shared" si="607"/>
        <v>1</v>
      </c>
      <c r="R742" s="107">
        <f t="shared" si="606"/>
        <v>4</v>
      </c>
      <c r="S742" s="108">
        <f t="shared" si="566"/>
        <v>1631.731141388163</v>
      </c>
      <c r="T742" s="109">
        <f t="shared" si="567"/>
        <v>6526.924565552652</v>
      </c>
      <c r="U742" s="110">
        <f t="shared" si="568"/>
        <v>11.727272727272727</v>
      </c>
      <c r="V742" s="111">
        <f t="shared" si="569"/>
        <v>556.55945907813316</v>
      </c>
      <c r="W742" s="88"/>
      <c r="X742" s="1016" t="s">
        <v>138</v>
      </c>
      <c r="Y742" s="1009"/>
      <c r="Z742" s="1010"/>
      <c r="AA742" s="112">
        <v>2</v>
      </c>
      <c r="AB742" s="195">
        <f t="shared" si="608"/>
        <v>1</v>
      </c>
      <c r="AC742" s="107">
        <f t="shared" si="603"/>
        <v>2</v>
      </c>
      <c r="AD742" s="108">
        <f t="shared" si="572"/>
        <v>1631.731141388163</v>
      </c>
      <c r="AE742" s="109">
        <f t="shared" si="573"/>
        <v>3263.462282776326</v>
      </c>
      <c r="AF742" s="112">
        <f t="shared" si="574"/>
        <v>10.690721649484535</v>
      </c>
      <c r="AG742" s="111">
        <f t="shared" si="575"/>
        <v>305.26117784889453</v>
      </c>
      <c r="AH742" s="88"/>
      <c r="AI742" s="1016" t="s">
        <v>138</v>
      </c>
      <c r="AJ742" s="1009"/>
      <c r="AK742" s="1010"/>
      <c r="AL742" s="112">
        <v>4</v>
      </c>
      <c r="AM742" s="195">
        <f t="shared" si="576"/>
        <v>1</v>
      </c>
      <c r="AN742" s="107">
        <f t="shared" si="604"/>
        <v>4</v>
      </c>
      <c r="AO742" s="108">
        <f t="shared" si="578"/>
        <v>1631.731141388163</v>
      </c>
      <c r="AP742" s="109">
        <f t="shared" si="579"/>
        <v>6526.924565552652</v>
      </c>
      <c r="AQ742" s="112">
        <f t="shared" si="580"/>
        <v>12.9</v>
      </c>
      <c r="AR742" s="111">
        <f t="shared" si="581"/>
        <v>505.96314461648461</v>
      </c>
      <c r="AS742" s="88"/>
      <c r="AT742" s="1016" t="s">
        <v>138</v>
      </c>
      <c r="AU742" s="1009"/>
      <c r="AV742" s="1010"/>
      <c r="AW742" s="112">
        <v>0</v>
      </c>
      <c r="AX742" s="195">
        <f>'Cél.por tricoma'!FI229</f>
        <v>1</v>
      </c>
      <c r="AY742" s="107">
        <f t="shared" si="609"/>
        <v>0</v>
      </c>
      <c r="AZ742" s="108">
        <f t="shared" si="583"/>
        <v>1223.7983560411221</v>
      </c>
      <c r="BA742" s="109">
        <f t="shared" si="584"/>
        <v>0</v>
      </c>
      <c r="BB742" s="112">
        <f t="shared" si="585"/>
        <v>13.75</v>
      </c>
      <c r="BC742" s="111">
        <f t="shared" si="586"/>
        <v>0</v>
      </c>
      <c r="BD742" s="88"/>
      <c r="BE742" s="1016" t="s">
        <v>138</v>
      </c>
      <c r="BF742" s="1009"/>
      <c r="BG742" s="1010"/>
      <c r="BH742" s="112">
        <v>0</v>
      </c>
      <c r="BI742" s="195">
        <f>'Cél.por tricoma'!FI275</f>
        <v>1</v>
      </c>
      <c r="BJ742" s="107">
        <f t="shared" si="587"/>
        <v>0</v>
      </c>
      <c r="BK742" s="108">
        <f t="shared" si="588"/>
        <v>815.8655706940815</v>
      </c>
      <c r="BL742" s="109">
        <f t="shared" si="589"/>
        <v>0</v>
      </c>
      <c r="BM742" s="112">
        <f t="shared" si="590"/>
        <v>14.093333333333334</v>
      </c>
      <c r="BN742" s="111">
        <f t="shared" si="591"/>
        <v>0</v>
      </c>
      <c r="BO742" s="88"/>
      <c r="BP742" s="1016" t="s">
        <v>138</v>
      </c>
      <c r="BQ742" s="1009"/>
      <c r="BR742" s="1010"/>
      <c r="BS742" s="112"/>
      <c r="BT742" s="195">
        <f>'Cél.por tricoma'!FI321</f>
        <v>1</v>
      </c>
      <c r="BU742" s="107">
        <f t="shared" si="592"/>
        <v>0</v>
      </c>
      <c r="BV742" s="108">
        <f t="shared" si="596"/>
        <v>1631.731141388163</v>
      </c>
      <c r="BW742" s="109">
        <f t="shared" si="593"/>
        <v>0</v>
      </c>
      <c r="BX742" s="112">
        <f t="shared" si="594"/>
        <v>14.780821917808218</v>
      </c>
      <c r="BY742" s="111">
        <f t="shared" si="595"/>
        <v>0</v>
      </c>
      <c r="BZ742" s="1018"/>
      <c r="CA742" s="88"/>
      <c r="CB742" s="88"/>
      <c r="CC742" s="89"/>
      <c r="CD742" s="89"/>
      <c r="CE742" s="89"/>
      <c r="CF742" s="89"/>
      <c r="CG742" s="89"/>
      <c r="CH742" s="89"/>
      <c r="CI742" s="89"/>
      <c r="CJ742" s="89"/>
      <c r="CK742" s="89"/>
      <c r="CL742" s="89"/>
      <c r="CM742" s="89"/>
      <c r="CN742" s="89"/>
      <c r="CO742" s="89"/>
      <c r="CP742" s="89"/>
      <c r="CQ742" s="89"/>
      <c r="CR742" s="89"/>
      <c r="CS742" s="89"/>
      <c r="CT742" s="89"/>
    </row>
    <row r="743" spans="1:98" ht="15.75" customHeight="1">
      <c r="A743" s="1019"/>
      <c r="B743" s="1005" t="s">
        <v>212</v>
      </c>
      <c r="C743" s="1006"/>
      <c r="D743" s="1007"/>
      <c r="E743" s="124">
        <v>0</v>
      </c>
      <c r="F743" s="195">
        <f t="shared" si="558"/>
        <v>14.5</v>
      </c>
      <c r="G743" s="107">
        <f t="shared" si="598"/>
        <v>0</v>
      </c>
      <c r="H743" s="108">
        <f t="shared" si="560"/>
        <v>979.03868483289773</v>
      </c>
      <c r="I743" s="109">
        <f t="shared" si="561"/>
        <v>0</v>
      </c>
      <c r="J743" s="110">
        <f t="shared" si="562"/>
        <v>17.316666666666666</v>
      </c>
      <c r="K743" s="111">
        <f t="shared" si="563"/>
        <v>0</v>
      </c>
      <c r="L743" s="86"/>
      <c r="M743" s="1005" t="s">
        <v>212</v>
      </c>
      <c r="N743" s="1006"/>
      <c r="O743" s="1007"/>
      <c r="P743" s="124">
        <v>0</v>
      </c>
      <c r="Q743" s="195" t="e">
        <f t="shared" si="607"/>
        <v>#DIV/0!</v>
      </c>
      <c r="R743" s="107"/>
      <c r="S743" s="108">
        <f t="shared" si="566"/>
        <v>1631.731141388163</v>
      </c>
      <c r="T743" s="109">
        <f t="shared" si="567"/>
        <v>0</v>
      </c>
      <c r="U743" s="110">
        <f t="shared" si="568"/>
        <v>11.727272727272727</v>
      </c>
      <c r="V743" s="111">
        <f t="shared" si="569"/>
        <v>0</v>
      </c>
      <c r="W743" s="88"/>
      <c r="X743" s="1005" t="s">
        <v>212</v>
      </c>
      <c r="Y743" s="1006"/>
      <c r="Z743" s="1007"/>
      <c r="AA743" s="124">
        <v>1</v>
      </c>
      <c r="AB743" s="195">
        <f t="shared" si="608"/>
        <v>12.8</v>
      </c>
      <c r="AC743" s="107">
        <f t="shared" si="603"/>
        <v>12.8</v>
      </c>
      <c r="AD743" s="108">
        <f t="shared" si="572"/>
        <v>1631.731141388163</v>
      </c>
      <c r="AE743" s="109">
        <f t="shared" si="573"/>
        <v>20886.158609768489</v>
      </c>
      <c r="AF743" s="112">
        <f t="shared" si="574"/>
        <v>10.690721649484535</v>
      </c>
      <c r="AG743" s="111">
        <f t="shared" si="575"/>
        <v>1953.6715382329253</v>
      </c>
      <c r="AH743" s="88"/>
      <c r="AI743" s="1005" t="s">
        <v>212</v>
      </c>
      <c r="AJ743" s="1006"/>
      <c r="AK743" s="1007"/>
      <c r="AL743" s="124">
        <v>3</v>
      </c>
      <c r="AM743" s="195">
        <f t="shared" si="576"/>
        <v>9.5</v>
      </c>
      <c r="AN743" s="107">
        <f t="shared" si="604"/>
        <v>28.5</v>
      </c>
      <c r="AO743" s="108">
        <f t="shared" si="578"/>
        <v>1631.731141388163</v>
      </c>
      <c r="AP743" s="109">
        <f t="shared" si="579"/>
        <v>46504.337529562647</v>
      </c>
      <c r="AQ743" s="112">
        <f t="shared" si="580"/>
        <v>12.9</v>
      </c>
      <c r="AR743" s="111">
        <f t="shared" si="581"/>
        <v>3604.9874053924532</v>
      </c>
      <c r="AS743" s="88"/>
      <c r="AT743" s="1005" t="s">
        <v>212</v>
      </c>
      <c r="AU743" s="1006"/>
      <c r="AV743" s="1007"/>
      <c r="AW743" s="124">
        <v>3</v>
      </c>
      <c r="AX743" s="234">
        <f>'Cél.por tricoma'!AJ396</f>
        <v>6.75</v>
      </c>
      <c r="AY743" s="107">
        <f t="shared" si="609"/>
        <v>20.25</v>
      </c>
      <c r="AZ743" s="108">
        <f t="shared" si="583"/>
        <v>1223.7983560411221</v>
      </c>
      <c r="BA743" s="109">
        <f t="shared" si="584"/>
        <v>24781.916709832723</v>
      </c>
      <c r="BB743" s="112">
        <f t="shared" si="585"/>
        <v>13.75</v>
      </c>
      <c r="BC743" s="111">
        <f t="shared" si="586"/>
        <v>1802.3212152605618</v>
      </c>
      <c r="BD743" s="88"/>
      <c r="BE743" s="1005" t="s">
        <v>212</v>
      </c>
      <c r="BF743" s="1006"/>
      <c r="BG743" s="1007"/>
      <c r="BH743" s="124">
        <v>0</v>
      </c>
      <c r="BI743" s="195">
        <f>'Cél.por tricoma'!FI276</f>
        <v>4</v>
      </c>
      <c r="BJ743" s="107">
        <f t="shared" si="587"/>
        <v>0</v>
      </c>
      <c r="BK743" s="108">
        <f t="shared" si="588"/>
        <v>815.8655706940815</v>
      </c>
      <c r="BL743" s="109">
        <f t="shared" si="589"/>
        <v>0</v>
      </c>
      <c r="BM743" s="112">
        <f t="shared" si="590"/>
        <v>14.093333333333334</v>
      </c>
      <c r="BN743" s="111">
        <f t="shared" si="591"/>
        <v>0</v>
      </c>
      <c r="BO743" s="88"/>
      <c r="BP743" s="1005" t="s">
        <v>212</v>
      </c>
      <c r="BQ743" s="1006"/>
      <c r="BR743" s="1007"/>
      <c r="BS743" s="124">
        <v>1</v>
      </c>
      <c r="BT743" s="195">
        <f>'Cél.por tricoma'!FI322</f>
        <v>6.2</v>
      </c>
      <c r="BU743" s="107">
        <f t="shared" si="592"/>
        <v>6.2</v>
      </c>
      <c r="BV743" s="108">
        <f t="shared" si="596"/>
        <v>1631.731141388163</v>
      </c>
      <c r="BW743" s="109">
        <f t="shared" si="593"/>
        <v>10116.733076606612</v>
      </c>
      <c r="BX743" s="112">
        <f t="shared" si="594"/>
        <v>14.780821917808218</v>
      </c>
      <c r="BY743" s="111">
        <f t="shared" si="595"/>
        <v>684.44996718469201</v>
      </c>
      <c r="BZ743" s="1019"/>
      <c r="CA743" s="88"/>
      <c r="CB743" s="88"/>
      <c r="CC743" s="89"/>
      <c r="CD743" s="89"/>
      <c r="CE743" s="89"/>
      <c r="CF743" s="89"/>
      <c r="CG743" s="89"/>
      <c r="CH743" s="89"/>
      <c r="CI743" s="89"/>
      <c r="CJ743" s="89"/>
      <c r="CK743" s="89"/>
      <c r="CL743" s="89"/>
      <c r="CM743" s="89"/>
      <c r="CN743" s="89"/>
      <c r="CO743" s="89"/>
      <c r="CP743" s="89"/>
      <c r="CQ743" s="89"/>
      <c r="CR743" s="89"/>
      <c r="CS743" s="89"/>
      <c r="CT743" s="89"/>
    </row>
    <row r="744" spans="1:98" ht="15.75" customHeight="1">
      <c r="A744" s="85"/>
      <c r="B744" s="132"/>
      <c r="C744" s="133"/>
      <c r="D744" s="133"/>
      <c r="E744" s="133"/>
      <c r="F744" s="133"/>
      <c r="G744" s="133"/>
      <c r="H744" s="88"/>
      <c r="I744" s="88"/>
      <c r="J744" s="134" t="s">
        <v>266</v>
      </c>
      <c r="K744" s="204">
        <f>I700</f>
        <v>5</v>
      </c>
      <c r="L744" s="86"/>
      <c r="M744" s="132"/>
      <c r="N744" s="133"/>
      <c r="O744" s="133"/>
      <c r="P744" s="133"/>
      <c r="Q744" s="133"/>
      <c r="R744" s="133"/>
      <c r="S744" s="88"/>
      <c r="T744" s="88"/>
      <c r="U744" s="134" t="s">
        <v>266</v>
      </c>
      <c r="V744" s="204">
        <f>T700</f>
        <v>1</v>
      </c>
      <c r="W744" s="88"/>
      <c r="X744" s="132"/>
      <c r="Y744" s="133"/>
      <c r="Z744" s="133"/>
      <c r="AA744" s="133"/>
      <c r="AB744" s="133"/>
      <c r="AC744" s="133"/>
      <c r="AD744" s="88"/>
      <c r="AE744" s="88"/>
      <c r="AF744" s="134" t="s">
        <v>266</v>
      </c>
      <c r="AG744" s="204">
        <f>AE700</f>
        <v>1</v>
      </c>
      <c r="AH744" s="88"/>
      <c r="AI744" s="132"/>
      <c r="AJ744" s="133"/>
      <c r="AK744" s="133"/>
      <c r="AL744" s="133"/>
      <c r="AM744" s="133"/>
      <c r="AN744" s="133"/>
      <c r="AO744" s="88"/>
      <c r="AP744" s="88"/>
      <c r="AQ744" s="134" t="s">
        <v>266</v>
      </c>
      <c r="AR744" s="204">
        <f>AP700</f>
        <v>1</v>
      </c>
      <c r="AS744" s="88"/>
      <c r="AT744" s="132"/>
      <c r="AU744" s="133"/>
      <c r="AV744" s="133"/>
      <c r="AW744" s="133"/>
      <c r="AX744" s="133"/>
      <c r="AY744" s="133"/>
      <c r="AZ744" s="88"/>
      <c r="BA744" s="88"/>
      <c r="BB744" s="134" t="s">
        <v>266</v>
      </c>
      <c r="BC744" s="204">
        <f>BA700</f>
        <v>5</v>
      </c>
      <c r="BD744" s="88"/>
      <c r="BE744" s="132"/>
      <c r="BF744" s="133"/>
      <c r="BG744" s="133"/>
      <c r="BH744" s="133"/>
      <c r="BI744" s="133"/>
      <c r="BJ744" s="133"/>
      <c r="BK744" s="88"/>
      <c r="BL744" s="88"/>
      <c r="BM744" s="134" t="s">
        <v>266</v>
      </c>
      <c r="BN744" s="204">
        <f>BL700</f>
        <v>5</v>
      </c>
      <c r="BO744" s="88"/>
      <c r="BP744" s="132"/>
      <c r="BQ744" s="133"/>
      <c r="BR744" s="133"/>
      <c r="BS744" s="133"/>
      <c r="BT744" s="133"/>
      <c r="BU744" s="133"/>
      <c r="BV744" s="88"/>
      <c r="BW744" s="88"/>
      <c r="BX744" s="134" t="s">
        <v>266</v>
      </c>
      <c r="BY744" s="204">
        <f>BW700</f>
        <v>5</v>
      </c>
      <c r="BZ744" s="85"/>
      <c r="CA744" s="88"/>
      <c r="CB744" s="88"/>
      <c r="CC744" s="89"/>
      <c r="CD744" s="89"/>
      <c r="CE744" s="89"/>
      <c r="CF744" s="89"/>
      <c r="CG744" s="89"/>
      <c r="CH744" s="89"/>
      <c r="CI744" s="89"/>
      <c r="CJ744" s="89"/>
      <c r="CK744" s="89"/>
      <c r="CL744" s="89"/>
      <c r="CM744" s="89"/>
      <c r="CN744" s="89"/>
      <c r="CO744" s="89"/>
      <c r="CP744" s="89"/>
      <c r="CQ744" s="89"/>
      <c r="CR744" s="89"/>
      <c r="CS744" s="89"/>
      <c r="CT744" s="89"/>
    </row>
    <row r="745" spans="1:98" ht="15.75" customHeight="1">
      <c r="A745" s="85"/>
      <c r="B745" s="136"/>
      <c r="C745" s="205"/>
      <c r="D745" s="137"/>
      <c r="E745" s="137"/>
      <c r="F745" s="137"/>
      <c r="G745" s="137"/>
      <c r="H745" s="1012" t="s">
        <v>274</v>
      </c>
      <c r="I745" s="1013"/>
      <c r="J745" s="1014"/>
      <c r="K745" s="138">
        <f>SUM(K703:K743)*K744</f>
        <v>2915203.7876051012</v>
      </c>
      <c r="L745" s="86"/>
      <c r="M745" s="136"/>
      <c r="N745" s="205"/>
      <c r="O745" s="137"/>
      <c r="P745" s="137"/>
      <c r="Q745" s="137"/>
      <c r="R745" s="137"/>
      <c r="S745" s="1012" t="s">
        <v>274</v>
      </c>
      <c r="T745" s="1013"/>
      <c r="U745" s="1014"/>
      <c r="V745" s="138">
        <f>SUM(V703:V743)*V744</f>
        <v>1765643.8975254055</v>
      </c>
      <c r="W745" s="88"/>
      <c r="X745" s="136"/>
      <c r="Y745" s="205"/>
      <c r="Z745" s="137"/>
      <c r="AA745" s="137"/>
      <c r="AB745" s="137"/>
      <c r="AC745" s="137"/>
      <c r="AD745" s="1012" t="s">
        <v>274</v>
      </c>
      <c r="AE745" s="1013"/>
      <c r="AF745" s="1014"/>
      <c r="AG745" s="138">
        <f>SUM(AG703:AG743)*AG744</f>
        <v>1690698.8402157768</v>
      </c>
      <c r="AH745" s="88"/>
      <c r="AI745" s="136"/>
      <c r="AJ745" s="205"/>
      <c r="AK745" s="137"/>
      <c r="AL745" s="137"/>
      <c r="AM745" s="137"/>
      <c r="AN745" s="137"/>
      <c r="AO745" s="1012" t="s">
        <v>274</v>
      </c>
      <c r="AP745" s="1013"/>
      <c r="AQ745" s="1014"/>
      <c r="AR745" s="138">
        <f>SUM(AR703:AR743)*AR744</f>
        <v>1901386.5562826891</v>
      </c>
      <c r="AS745" s="88"/>
      <c r="AT745" s="136"/>
      <c r="AU745" s="205"/>
      <c r="AV745" s="137"/>
      <c r="AW745" s="137"/>
      <c r="AX745" s="137"/>
      <c r="AY745" s="137"/>
      <c r="AZ745" s="1012" t="s">
        <v>274</v>
      </c>
      <c r="BA745" s="1013"/>
      <c r="BB745" s="1014"/>
      <c r="BC745" s="138">
        <f>SUM(BC703:BC743)*BC744</f>
        <v>1945124.1792739311</v>
      </c>
      <c r="BD745" s="88"/>
      <c r="BE745" s="136"/>
      <c r="BF745" s="205"/>
      <c r="BG745" s="137"/>
      <c r="BH745" s="137"/>
      <c r="BI745" s="137"/>
      <c r="BJ745" s="137"/>
      <c r="BK745" s="1012" t="s">
        <v>274</v>
      </c>
      <c r="BL745" s="1013"/>
      <c r="BM745" s="1014"/>
      <c r="BN745" s="138">
        <f>SUM(BN703:BN743)*BN744</f>
        <v>1658638.691610646</v>
      </c>
      <c r="BO745" s="88"/>
      <c r="BP745" s="136"/>
      <c r="BQ745" s="205"/>
      <c r="BR745" s="137"/>
      <c r="BS745" s="137"/>
      <c r="BT745" s="137"/>
      <c r="BU745" s="137"/>
      <c r="BV745" s="1012" t="s">
        <v>274</v>
      </c>
      <c r="BW745" s="1013"/>
      <c r="BX745" s="1014"/>
      <c r="BY745" s="138">
        <f>SUM(BY703:BY743)*BY744</f>
        <v>2939896.6009849142</v>
      </c>
      <c r="BZ745" s="85"/>
      <c r="CA745" s="88"/>
      <c r="CB745" s="88"/>
      <c r="CC745" s="89"/>
      <c r="CD745" s="89"/>
      <c r="CE745" s="89"/>
      <c r="CF745" s="89"/>
      <c r="CG745" s="89"/>
      <c r="CH745" s="89"/>
      <c r="CI745" s="89"/>
      <c r="CJ745" s="89"/>
      <c r="CK745" s="89"/>
      <c r="CL745" s="89"/>
      <c r="CM745" s="89"/>
      <c r="CN745" s="89"/>
      <c r="CO745" s="89"/>
      <c r="CP745" s="89"/>
      <c r="CQ745" s="89"/>
      <c r="CR745" s="89"/>
      <c r="CS745" s="89"/>
      <c r="CT745" s="89"/>
    </row>
    <row r="746" spans="1:98" ht="15.75" customHeight="1">
      <c r="A746" s="88"/>
      <c r="B746" s="133"/>
      <c r="C746" s="133"/>
      <c r="D746" s="133"/>
      <c r="E746" s="133"/>
      <c r="F746" s="133"/>
      <c r="G746" s="133"/>
      <c r="H746" s="182"/>
      <c r="I746" s="88"/>
      <c r="J746" s="88"/>
      <c r="K746" s="183"/>
      <c r="L746" s="86"/>
      <c r="M746" s="133"/>
      <c r="N746" s="133"/>
      <c r="O746" s="133"/>
      <c r="P746" s="133"/>
      <c r="Q746" s="133"/>
      <c r="R746" s="133"/>
      <c r="S746" s="182"/>
      <c r="T746" s="88"/>
      <c r="U746" s="88"/>
      <c r="V746" s="183"/>
      <c r="W746" s="88"/>
      <c r="X746" s="133"/>
      <c r="Y746" s="133"/>
      <c r="Z746" s="133"/>
      <c r="AA746" s="133"/>
      <c r="AB746" s="133"/>
      <c r="AC746" s="133"/>
      <c r="AD746" s="182"/>
      <c r="AE746" s="88"/>
      <c r="AF746" s="88"/>
      <c r="AG746" s="183"/>
      <c r="AH746" s="88"/>
      <c r="AI746" s="133"/>
      <c r="AJ746" s="133"/>
      <c r="AK746" s="133"/>
      <c r="AL746" s="133"/>
      <c r="AM746" s="133"/>
      <c r="AN746" s="133"/>
      <c r="AO746" s="182"/>
      <c r="AP746" s="88"/>
      <c r="AQ746" s="88"/>
      <c r="AR746" s="183"/>
      <c r="AS746" s="88"/>
      <c r="AT746" s="133"/>
      <c r="AU746" s="133"/>
      <c r="AV746" s="133"/>
      <c r="AW746" s="133"/>
      <c r="AX746" s="133"/>
      <c r="AY746" s="133"/>
      <c r="AZ746" s="182"/>
      <c r="BA746" s="88"/>
      <c r="BB746" s="88"/>
      <c r="BC746" s="183"/>
      <c r="BD746" s="88"/>
      <c r="BE746" s="133"/>
      <c r="BF746" s="133"/>
      <c r="BG746" s="133"/>
      <c r="BH746" s="133"/>
      <c r="BI746" s="133"/>
      <c r="BJ746" s="133"/>
      <c r="BK746" s="182"/>
      <c r="BL746" s="88"/>
      <c r="BM746" s="140"/>
      <c r="BN746" s="183"/>
      <c r="BO746" s="88"/>
      <c r="BP746" s="133"/>
      <c r="BQ746" s="133"/>
      <c r="BR746" s="133"/>
      <c r="BS746" s="133"/>
      <c r="BT746" s="133"/>
      <c r="BU746" s="133"/>
      <c r="BV746" s="182"/>
      <c r="BW746" s="88"/>
      <c r="BX746" s="140"/>
      <c r="BY746" s="183"/>
      <c r="BZ746" s="149"/>
      <c r="CA746" s="88"/>
      <c r="CB746" s="88"/>
      <c r="CC746" s="89"/>
      <c r="CD746" s="89"/>
      <c r="CE746" s="89"/>
      <c r="CF746" s="89"/>
      <c r="CG746" s="89"/>
      <c r="CH746" s="89"/>
      <c r="CI746" s="89"/>
      <c r="CJ746" s="89"/>
      <c r="CK746" s="89"/>
      <c r="CL746" s="89"/>
      <c r="CM746" s="89"/>
      <c r="CN746" s="89"/>
      <c r="CO746" s="89"/>
      <c r="CP746" s="89"/>
      <c r="CQ746" s="89"/>
      <c r="CR746" s="89"/>
      <c r="CS746" s="89"/>
      <c r="CT746" s="89"/>
    </row>
    <row r="747" spans="1:98" ht="15.75" customHeight="1">
      <c r="A747" s="85"/>
      <c r="B747" s="1079" t="s">
        <v>295</v>
      </c>
      <c r="C747" s="1013"/>
      <c r="D747" s="1013"/>
      <c r="E747" s="1013"/>
      <c r="F747" s="1013"/>
      <c r="G747" s="1013"/>
      <c r="H747" s="1013"/>
      <c r="I747" s="1013"/>
      <c r="J747" s="1013"/>
      <c r="K747" s="1056"/>
      <c r="L747" s="86"/>
      <c r="M747" s="1079" t="s">
        <v>295</v>
      </c>
      <c r="N747" s="1013"/>
      <c r="O747" s="1013"/>
      <c r="P747" s="1013"/>
      <c r="Q747" s="1013"/>
      <c r="R747" s="1013"/>
      <c r="S747" s="1013"/>
      <c r="T747" s="1013"/>
      <c r="U747" s="1013"/>
      <c r="V747" s="1056"/>
      <c r="W747" s="88"/>
      <c r="X747" s="1079" t="s">
        <v>295</v>
      </c>
      <c r="Y747" s="1013"/>
      <c r="Z747" s="1013"/>
      <c r="AA747" s="1013"/>
      <c r="AB747" s="1013"/>
      <c r="AC747" s="1013"/>
      <c r="AD747" s="1013"/>
      <c r="AE747" s="1013"/>
      <c r="AF747" s="1013"/>
      <c r="AG747" s="1056"/>
      <c r="AH747" s="88"/>
      <c r="AI747" s="1079" t="s">
        <v>295</v>
      </c>
      <c r="AJ747" s="1013"/>
      <c r="AK747" s="1013"/>
      <c r="AL747" s="1013"/>
      <c r="AM747" s="1013"/>
      <c r="AN747" s="1013"/>
      <c r="AO747" s="1013"/>
      <c r="AP747" s="1013"/>
      <c r="AQ747" s="1013"/>
      <c r="AR747" s="1056"/>
      <c r="AS747" s="88"/>
      <c r="AT747" s="1079" t="s">
        <v>295</v>
      </c>
      <c r="AU747" s="1013"/>
      <c r="AV747" s="1013"/>
      <c r="AW747" s="1013"/>
      <c r="AX747" s="1013"/>
      <c r="AY747" s="1013"/>
      <c r="AZ747" s="1013"/>
      <c r="BA747" s="1013"/>
      <c r="BB747" s="1013"/>
      <c r="BC747" s="1056"/>
      <c r="BD747" s="88"/>
      <c r="BE747" s="1079" t="s">
        <v>295</v>
      </c>
      <c r="BF747" s="1013"/>
      <c r="BG747" s="1013"/>
      <c r="BH747" s="1013"/>
      <c r="BI747" s="1013"/>
      <c r="BJ747" s="1013"/>
      <c r="BK747" s="1013"/>
      <c r="BL747" s="1013"/>
      <c r="BM747" s="1013"/>
      <c r="BN747" s="1056"/>
      <c r="BO747" s="88"/>
      <c r="BP747" s="1079" t="s">
        <v>295</v>
      </c>
      <c r="BQ747" s="1013"/>
      <c r="BR747" s="1013"/>
      <c r="BS747" s="1013"/>
      <c r="BT747" s="1013"/>
      <c r="BU747" s="1013"/>
      <c r="BV747" s="1013"/>
      <c r="BW747" s="1013"/>
      <c r="BX747" s="1013"/>
      <c r="BY747" s="1056"/>
      <c r="BZ747" s="85"/>
      <c r="CA747" s="88"/>
      <c r="CB747" s="88"/>
      <c r="CC747" s="89"/>
      <c r="CD747" s="89"/>
      <c r="CE747" s="89"/>
      <c r="CF747" s="89"/>
      <c r="CG747" s="89"/>
      <c r="CH747" s="89"/>
      <c r="CI747" s="89"/>
      <c r="CJ747" s="89"/>
      <c r="CK747" s="89"/>
      <c r="CL747" s="89"/>
      <c r="CM747" s="89"/>
      <c r="CN747" s="89"/>
      <c r="CO747" s="89"/>
      <c r="CP747" s="89"/>
      <c r="CQ747" s="89"/>
      <c r="CR747" s="89"/>
      <c r="CS747" s="89"/>
      <c r="CT747" s="89"/>
    </row>
    <row r="748" spans="1:98" ht="15.75" customHeight="1">
      <c r="A748" s="1017" t="s">
        <v>328</v>
      </c>
      <c r="B748" s="90" t="s">
        <v>233</v>
      </c>
      <c r="C748" s="188">
        <v>43777</v>
      </c>
      <c r="D748" s="92" t="s">
        <v>234</v>
      </c>
      <c r="E748" s="1039" t="s">
        <v>235</v>
      </c>
      <c r="F748" s="1021"/>
      <c r="G748" s="93" t="s">
        <v>236</v>
      </c>
      <c r="H748" s="94" t="s">
        <v>237</v>
      </c>
      <c r="I748" s="207">
        <v>5</v>
      </c>
      <c r="J748" s="96" t="s">
        <v>238</v>
      </c>
      <c r="K748" s="97" t="s">
        <v>239</v>
      </c>
      <c r="L748" s="86"/>
      <c r="M748" s="90" t="s">
        <v>233</v>
      </c>
      <c r="N748" s="188">
        <v>43777</v>
      </c>
      <c r="O748" s="92" t="s">
        <v>234</v>
      </c>
      <c r="P748" s="1039" t="s">
        <v>240</v>
      </c>
      <c r="Q748" s="1021"/>
      <c r="R748" s="93" t="s">
        <v>236</v>
      </c>
      <c r="S748" s="94" t="s">
        <v>237</v>
      </c>
      <c r="T748" s="207">
        <v>1</v>
      </c>
      <c r="U748" s="96" t="s">
        <v>238</v>
      </c>
      <c r="V748" s="97" t="s">
        <v>239</v>
      </c>
      <c r="W748" s="88"/>
      <c r="X748" s="90" t="s">
        <v>233</v>
      </c>
      <c r="Y748" s="188">
        <v>43777</v>
      </c>
      <c r="Z748" s="92" t="s">
        <v>234</v>
      </c>
      <c r="AA748" s="1039" t="s">
        <v>241</v>
      </c>
      <c r="AB748" s="1021"/>
      <c r="AC748" s="93" t="s">
        <v>236</v>
      </c>
      <c r="AD748" s="94" t="s">
        <v>237</v>
      </c>
      <c r="AE748" s="207">
        <v>1</v>
      </c>
      <c r="AF748" s="96" t="s">
        <v>238</v>
      </c>
      <c r="AG748" s="97" t="s">
        <v>239</v>
      </c>
      <c r="AH748" s="88"/>
      <c r="AI748" s="90" t="s">
        <v>233</v>
      </c>
      <c r="AJ748" s="188">
        <v>43777</v>
      </c>
      <c r="AK748" s="92" t="s">
        <v>234</v>
      </c>
      <c r="AL748" s="1039" t="s">
        <v>242</v>
      </c>
      <c r="AM748" s="1021"/>
      <c r="AN748" s="93" t="s">
        <v>236</v>
      </c>
      <c r="AO748" s="94" t="s">
        <v>237</v>
      </c>
      <c r="AP748" s="207">
        <v>1</v>
      </c>
      <c r="AQ748" s="96" t="s">
        <v>238</v>
      </c>
      <c r="AR748" s="97" t="s">
        <v>239</v>
      </c>
      <c r="AS748" s="88"/>
      <c r="AT748" s="90" t="s">
        <v>233</v>
      </c>
      <c r="AU748" s="188">
        <v>43777</v>
      </c>
      <c r="AV748" s="92" t="s">
        <v>234</v>
      </c>
      <c r="AW748" s="1039" t="s">
        <v>243</v>
      </c>
      <c r="AX748" s="1021"/>
      <c r="AY748" s="93" t="s">
        <v>236</v>
      </c>
      <c r="AZ748" s="94" t="s">
        <v>237</v>
      </c>
      <c r="BA748" s="207"/>
      <c r="BB748" s="96" t="s">
        <v>238</v>
      </c>
      <c r="BC748" s="97" t="s">
        <v>239</v>
      </c>
      <c r="BD748" s="88"/>
      <c r="BE748" s="90" t="s">
        <v>233</v>
      </c>
      <c r="BF748" s="188">
        <v>43777</v>
      </c>
      <c r="BG748" s="92" t="s">
        <v>234</v>
      </c>
      <c r="BH748" s="1039" t="s">
        <v>327</v>
      </c>
      <c r="BI748" s="1021"/>
      <c r="BJ748" s="93" t="s">
        <v>236</v>
      </c>
      <c r="BK748" s="94" t="s">
        <v>237</v>
      </c>
      <c r="BL748" s="207"/>
      <c r="BM748" s="96" t="s">
        <v>238</v>
      </c>
      <c r="BN748" s="97" t="s">
        <v>239</v>
      </c>
      <c r="BO748" s="88"/>
      <c r="BP748" s="90" t="s">
        <v>233</v>
      </c>
      <c r="BQ748" s="188">
        <v>43777</v>
      </c>
      <c r="BR748" s="92" t="s">
        <v>234</v>
      </c>
      <c r="BS748" s="1039" t="s">
        <v>245</v>
      </c>
      <c r="BT748" s="1021"/>
      <c r="BU748" s="93" t="s">
        <v>236</v>
      </c>
      <c r="BV748" s="94" t="s">
        <v>237</v>
      </c>
      <c r="BW748" s="207"/>
      <c r="BX748" s="96" t="s">
        <v>238</v>
      </c>
      <c r="BY748" s="97" t="s">
        <v>239</v>
      </c>
      <c r="BZ748" s="1017" t="s">
        <v>328</v>
      </c>
      <c r="CA748" s="88"/>
      <c r="CB748" s="88"/>
      <c r="CC748" s="89"/>
      <c r="CD748" s="89"/>
      <c r="CE748" s="89"/>
      <c r="CF748" s="89"/>
      <c r="CG748" s="89"/>
      <c r="CH748" s="89"/>
      <c r="CI748" s="89"/>
      <c r="CJ748" s="89"/>
      <c r="CK748" s="89"/>
      <c r="CL748" s="89"/>
      <c r="CM748" s="89"/>
      <c r="CN748" s="89"/>
      <c r="CO748" s="89"/>
      <c r="CP748" s="89"/>
      <c r="CQ748" s="89"/>
      <c r="CR748" s="89"/>
      <c r="CS748" s="89"/>
      <c r="CT748" s="89"/>
    </row>
    <row r="749" spans="1:98" ht="15.75" customHeight="1">
      <c r="A749" s="1018"/>
      <c r="B749" s="218" t="s">
        <v>246</v>
      </c>
      <c r="C749" s="219">
        <v>5</v>
      </c>
      <c r="D749" s="218" t="s">
        <v>247</v>
      </c>
      <c r="E749" s="219" t="s">
        <v>248</v>
      </c>
      <c r="F749" s="220" t="s">
        <v>249</v>
      </c>
      <c r="G749" s="221">
        <f>Calibração!F33</f>
        <v>979.03868483289773</v>
      </c>
      <c r="H749" s="1029" t="s">
        <v>250</v>
      </c>
      <c r="I749" s="1030"/>
      <c r="J749" s="219">
        <f>'Concentração amostra - Densidad'!B31</f>
        <v>1039</v>
      </c>
      <c r="K749" s="219">
        <f>'Concentração amostra - Densidad'!C31</f>
        <v>60</v>
      </c>
      <c r="L749" s="86"/>
      <c r="M749" s="218" t="s">
        <v>246</v>
      </c>
      <c r="N749" s="219">
        <v>3</v>
      </c>
      <c r="O749" s="218" t="s">
        <v>247</v>
      </c>
      <c r="P749" s="219" t="s">
        <v>248</v>
      </c>
      <c r="Q749" s="220" t="s">
        <v>249</v>
      </c>
      <c r="R749" s="221">
        <f>Calibração!D81</f>
        <v>0</v>
      </c>
      <c r="S749" s="1029" t="s">
        <v>250</v>
      </c>
      <c r="T749" s="1030"/>
      <c r="U749" s="219">
        <v>1025</v>
      </c>
      <c r="V749" s="230">
        <v>89</v>
      </c>
      <c r="W749" s="88"/>
      <c r="X749" s="218" t="s">
        <v>246</v>
      </c>
      <c r="Y749" s="219">
        <v>3</v>
      </c>
      <c r="Z749" s="218" t="s">
        <v>247</v>
      </c>
      <c r="AA749" s="219" t="s">
        <v>248</v>
      </c>
      <c r="AB749" s="220" t="s">
        <v>249</v>
      </c>
      <c r="AC749" s="221">
        <f>Calibração!D81</f>
        <v>0</v>
      </c>
      <c r="AD749" s="1029" t="s">
        <v>250</v>
      </c>
      <c r="AE749" s="1030"/>
      <c r="AF749" s="219">
        <v>1025</v>
      </c>
      <c r="AG749" s="230">
        <v>89</v>
      </c>
      <c r="AH749" s="88"/>
      <c r="AI749" s="218" t="s">
        <v>246</v>
      </c>
      <c r="AJ749" s="219">
        <v>3</v>
      </c>
      <c r="AK749" s="218" t="s">
        <v>247</v>
      </c>
      <c r="AL749" s="219" t="s">
        <v>248</v>
      </c>
      <c r="AM749" s="220" t="s">
        <v>249</v>
      </c>
      <c r="AN749" s="221">
        <f>Calibração!D81</f>
        <v>0</v>
      </c>
      <c r="AO749" s="1029" t="s">
        <v>250</v>
      </c>
      <c r="AP749" s="1030"/>
      <c r="AQ749" s="219">
        <v>1025</v>
      </c>
      <c r="AR749" s="230">
        <v>89</v>
      </c>
      <c r="AS749" s="88"/>
      <c r="AT749" s="218" t="s">
        <v>246</v>
      </c>
      <c r="AU749" s="219">
        <v>6</v>
      </c>
      <c r="AV749" s="218" t="s">
        <v>247</v>
      </c>
      <c r="AW749" s="219" t="s">
        <v>248</v>
      </c>
      <c r="AX749" s="220" t="s">
        <v>249</v>
      </c>
      <c r="AY749" s="221">
        <f>[1]Calibração!AY461</f>
        <v>0</v>
      </c>
      <c r="AZ749" s="1029" t="s">
        <v>250</v>
      </c>
      <c r="BA749" s="1030"/>
      <c r="BB749" s="219">
        <v>1025</v>
      </c>
      <c r="BC749" s="230">
        <v>89</v>
      </c>
      <c r="BD749" s="88"/>
      <c r="BE749" s="218" t="s">
        <v>246</v>
      </c>
      <c r="BF749" s="219">
        <v>6</v>
      </c>
      <c r="BG749" s="218" t="s">
        <v>247</v>
      </c>
      <c r="BH749" s="219" t="s">
        <v>248</v>
      </c>
      <c r="BI749" s="220" t="s">
        <v>249</v>
      </c>
      <c r="BJ749" s="221">
        <f>[1]Calibração!BJ461</f>
        <v>0</v>
      </c>
      <c r="BK749" s="1029" t="s">
        <v>250</v>
      </c>
      <c r="BL749" s="1030"/>
      <c r="BM749" s="219">
        <v>1025</v>
      </c>
      <c r="BN749" s="230">
        <v>89</v>
      </c>
      <c r="BO749" s="88"/>
      <c r="BP749" s="218" t="s">
        <v>246</v>
      </c>
      <c r="BQ749" s="219">
        <v>6</v>
      </c>
      <c r="BR749" s="218" t="s">
        <v>247</v>
      </c>
      <c r="BS749" s="219" t="s">
        <v>248</v>
      </c>
      <c r="BT749" s="220" t="s">
        <v>249</v>
      </c>
      <c r="BU749" s="221">
        <f>[1]Calibração!BU461</f>
        <v>0</v>
      </c>
      <c r="BV749" s="1029" t="s">
        <v>250</v>
      </c>
      <c r="BW749" s="1030"/>
      <c r="BX749" s="219">
        <v>1025</v>
      </c>
      <c r="BY749" s="230">
        <v>89</v>
      </c>
      <c r="BZ749" s="1018"/>
      <c r="CA749" s="88"/>
      <c r="CB749" s="88"/>
      <c r="CC749" s="89"/>
      <c r="CD749" s="89"/>
      <c r="CE749" s="89"/>
      <c r="CF749" s="89"/>
      <c r="CG749" s="89"/>
      <c r="CH749" s="89"/>
      <c r="CI749" s="89"/>
      <c r="CJ749" s="89"/>
      <c r="CK749" s="89"/>
      <c r="CL749" s="89"/>
      <c r="CM749" s="89"/>
      <c r="CN749" s="89"/>
      <c r="CO749" s="89"/>
      <c r="CP749" s="89"/>
      <c r="CQ749" s="89"/>
      <c r="CR749" s="89"/>
      <c r="CS749" s="89"/>
      <c r="CT749" s="89"/>
    </row>
    <row r="750" spans="1:98" ht="15.75" customHeight="1">
      <c r="A750" s="1018"/>
      <c r="B750" s="1024" t="s">
        <v>251</v>
      </c>
      <c r="C750" s="1025"/>
      <c r="D750" s="1021"/>
      <c r="E750" s="92" t="s">
        <v>252</v>
      </c>
      <c r="F750" s="103" t="s">
        <v>253</v>
      </c>
      <c r="G750" s="92" t="s">
        <v>254</v>
      </c>
      <c r="H750" s="104" t="s">
        <v>255</v>
      </c>
      <c r="I750" s="92" t="s">
        <v>256</v>
      </c>
      <c r="J750" s="92" t="s">
        <v>257</v>
      </c>
      <c r="K750" s="97" t="s">
        <v>258</v>
      </c>
      <c r="L750" s="86"/>
      <c r="M750" s="1024" t="s">
        <v>251</v>
      </c>
      <c r="N750" s="1025"/>
      <c r="O750" s="1021"/>
      <c r="P750" s="92" t="s">
        <v>252</v>
      </c>
      <c r="Q750" s="103" t="s">
        <v>253</v>
      </c>
      <c r="R750" s="92" t="s">
        <v>254</v>
      </c>
      <c r="S750" s="104" t="s">
        <v>255</v>
      </c>
      <c r="T750" s="92" t="s">
        <v>256</v>
      </c>
      <c r="U750" s="92" t="s">
        <v>257</v>
      </c>
      <c r="V750" s="97" t="s">
        <v>258</v>
      </c>
      <c r="W750" s="88"/>
      <c r="X750" s="1024" t="s">
        <v>251</v>
      </c>
      <c r="Y750" s="1025"/>
      <c r="Z750" s="1021"/>
      <c r="AA750" s="92" t="s">
        <v>252</v>
      </c>
      <c r="AB750" s="103" t="s">
        <v>253</v>
      </c>
      <c r="AC750" s="92" t="s">
        <v>254</v>
      </c>
      <c r="AD750" s="104" t="s">
        <v>255</v>
      </c>
      <c r="AE750" s="92" t="s">
        <v>256</v>
      </c>
      <c r="AF750" s="92" t="s">
        <v>257</v>
      </c>
      <c r="AG750" s="97" t="s">
        <v>258</v>
      </c>
      <c r="AH750" s="88"/>
      <c r="AI750" s="1024" t="s">
        <v>251</v>
      </c>
      <c r="AJ750" s="1025"/>
      <c r="AK750" s="1021"/>
      <c r="AL750" s="92" t="s">
        <v>252</v>
      </c>
      <c r="AM750" s="103" t="s">
        <v>253</v>
      </c>
      <c r="AN750" s="92" t="s">
        <v>254</v>
      </c>
      <c r="AO750" s="104" t="s">
        <v>255</v>
      </c>
      <c r="AP750" s="92" t="s">
        <v>256</v>
      </c>
      <c r="AQ750" s="92" t="s">
        <v>257</v>
      </c>
      <c r="AR750" s="97" t="s">
        <v>258</v>
      </c>
      <c r="AS750" s="88"/>
      <c r="AT750" s="1024" t="s">
        <v>251</v>
      </c>
      <c r="AU750" s="1025"/>
      <c r="AV750" s="1021"/>
      <c r="AW750" s="92" t="s">
        <v>252</v>
      </c>
      <c r="AX750" s="103" t="s">
        <v>253</v>
      </c>
      <c r="AY750" s="92" t="s">
        <v>254</v>
      </c>
      <c r="AZ750" s="104" t="s">
        <v>255</v>
      </c>
      <c r="BA750" s="92" t="s">
        <v>256</v>
      </c>
      <c r="BB750" s="92" t="s">
        <v>257</v>
      </c>
      <c r="BC750" s="97" t="s">
        <v>258</v>
      </c>
      <c r="BD750" s="88"/>
      <c r="BE750" s="1024" t="s">
        <v>251</v>
      </c>
      <c r="BF750" s="1025"/>
      <c r="BG750" s="1021"/>
      <c r="BH750" s="92" t="s">
        <v>252</v>
      </c>
      <c r="BI750" s="103" t="s">
        <v>253</v>
      </c>
      <c r="BJ750" s="92" t="s">
        <v>254</v>
      </c>
      <c r="BK750" s="104" t="s">
        <v>255</v>
      </c>
      <c r="BL750" s="92" t="s">
        <v>256</v>
      </c>
      <c r="BM750" s="92" t="s">
        <v>257</v>
      </c>
      <c r="BN750" s="97" t="s">
        <v>258</v>
      </c>
      <c r="BO750" s="88"/>
      <c r="BP750" s="1024" t="s">
        <v>251</v>
      </c>
      <c r="BQ750" s="1025"/>
      <c r="BR750" s="1021"/>
      <c r="BS750" s="92" t="s">
        <v>252</v>
      </c>
      <c r="BT750" s="103" t="s">
        <v>253</v>
      </c>
      <c r="BU750" s="92" t="s">
        <v>254</v>
      </c>
      <c r="BV750" s="104" t="s">
        <v>255</v>
      </c>
      <c r="BW750" s="92" t="s">
        <v>256</v>
      </c>
      <c r="BX750" s="92" t="s">
        <v>257</v>
      </c>
      <c r="BY750" s="97" t="s">
        <v>258</v>
      </c>
      <c r="BZ750" s="1018"/>
      <c r="CA750" s="88"/>
      <c r="CB750" s="88"/>
      <c r="CC750" s="89"/>
      <c r="CD750" s="89"/>
      <c r="CE750" s="89"/>
      <c r="CF750" s="89"/>
      <c r="CG750" s="89"/>
      <c r="CH750" s="89"/>
      <c r="CI750" s="89"/>
      <c r="CJ750" s="89"/>
      <c r="CK750" s="89"/>
      <c r="CL750" s="89"/>
      <c r="CM750" s="89"/>
      <c r="CN750" s="89"/>
      <c r="CO750" s="89"/>
      <c r="CP750" s="89"/>
      <c r="CQ750" s="89"/>
      <c r="CR750" s="89"/>
      <c r="CS750" s="89"/>
      <c r="CT750" s="89"/>
    </row>
    <row r="751" spans="1:98" ht="15.75" customHeight="1">
      <c r="A751" s="1018"/>
      <c r="B751" s="1026" t="s">
        <v>20</v>
      </c>
      <c r="C751" s="1009"/>
      <c r="D751" s="1010"/>
      <c r="E751" s="113">
        <v>0</v>
      </c>
      <c r="F751" s="192">
        <f t="shared" ref="F751:F791" si="610">F703</f>
        <v>6.2142857142857144</v>
      </c>
      <c r="G751" s="107">
        <f t="shared" ref="G751:G760" si="611">E751*F751</f>
        <v>0</v>
      </c>
      <c r="H751" s="108">
        <f t="shared" ref="H751:H791" si="612">$G$749</f>
        <v>979.03868483289773</v>
      </c>
      <c r="I751" s="109">
        <f t="shared" ref="I751:I791" si="613">G751*H751</f>
        <v>0</v>
      </c>
      <c r="J751" s="110">
        <f t="shared" ref="J751:J791" si="614">$J$749/$K$749</f>
        <v>17.316666666666666</v>
      </c>
      <c r="K751" s="111">
        <f t="shared" ref="K751:K791" si="615">I751/J751</f>
        <v>0</v>
      </c>
      <c r="L751" s="86"/>
      <c r="M751" s="1026" t="s">
        <v>20</v>
      </c>
      <c r="N751" s="1009"/>
      <c r="O751" s="1010"/>
      <c r="P751" s="113"/>
      <c r="Q751" s="192">
        <f t="shared" ref="Q751:Q791" si="616">Q703</f>
        <v>5.5625</v>
      </c>
      <c r="R751" s="107">
        <f t="shared" ref="R751:R759" si="617">P751*Q751</f>
        <v>0</v>
      </c>
      <c r="S751" s="108">
        <f t="shared" ref="S751:S791" si="618">$R$701</f>
        <v>1631.731141388163</v>
      </c>
      <c r="T751" s="109">
        <f t="shared" ref="T751:T791" si="619">R751*S751</f>
        <v>0</v>
      </c>
      <c r="U751" s="110">
        <f t="shared" ref="U751:U791" si="620">$J$551/$K$551</f>
        <v>16.630769230769232</v>
      </c>
      <c r="V751" s="111">
        <f t="shared" ref="V751:V791" si="621">T751/U751</f>
        <v>0</v>
      </c>
      <c r="W751" s="88"/>
      <c r="X751" s="1026" t="s">
        <v>20</v>
      </c>
      <c r="Y751" s="1009"/>
      <c r="Z751" s="1010"/>
      <c r="AA751" s="113"/>
      <c r="AB751" s="192">
        <f t="shared" ref="AB751:AB791" si="622">AB703</f>
        <v>4</v>
      </c>
      <c r="AC751" s="107">
        <f t="shared" ref="AC751:AC759" si="623">AA751*AB751</f>
        <v>0</v>
      </c>
      <c r="AD751" s="108">
        <f t="shared" ref="AD751:AD791" si="624">$AC$701</f>
        <v>1631.731141388163</v>
      </c>
      <c r="AE751" s="109">
        <f t="shared" ref="AE751:AE791" si="625">AC751*AD751</f>
        <v>0</v>
      </c>
      <c r="AF751" s="112">
        <f t="shared" ref="AF751:AF791" si="626">$AF$701/$AG$701</f>
        <v>10.690721649484535</v>
      </c>
      <c r="AG751" s="111">
        <f t="shared" ref="AG751:AG791" si="627">AE751/AF751</f>
        <v>0</v>
      </c>
      <c r="AH751" s="88"/>
      <c r="AI751" s="1026" t="s">
        <v>20</v>
      </c>
      <c r="AJ751" s="1009"/>
      <c r="AK751" s="1010"/>
      <c r="AL751" s="113"/>
      <c r="AM751" s="192">
        <f t="shared" ref="AM751:AM791" si="628">AM703</f>
        <v>4.1428571428571432</v>
      </c>
      <c r="AN751" s="107">
        <f t="shared" ref="AN751:AN759" si="629">AL751*AM751</f>
        <v>0</v>
      </c>
      <c r="AO751" s="108">
        <f t="shared" ref="AO751:AO791" si="630">$AN$701</f>
        <v>1631.731141388163</v>
      </c>
      <c r="AP751" s="109">
        <f t="shared" ref="AP751:AP791" si="631">AN751*AO751</f>
        <v>0</v>
      </c>
      <c r="AQ751" s="112">
        <f t="shared" ref="AQ751:AQ791" si="632">$AQ$701/$AR$701</f>
        <v>12.9</v>
      </c>
      <c r="AR751" s="111">
        <f t="shared" ref="AR751:AR791" si="633">AP751/AQ751</f>
        <v>0</v>
      </c>
      <c r="AS751" s="88"/>
      <c r="AT751" s="1026" t="s">
        <v>20</v>
      </c>
      <c r="AU751" s="1009"/>
      <c r="AV751" s="1010"/>
      <c r="AW751" s="113"/>
      <c r="AX751" s="192"/>
      <c r="AY751" s="107">
        <f t="shared" ref="AY751:AY791" si="634">AW751*AX751</f>
        <v>0</v>
      </c>
      <c r="AZ751" s="108">
        <f t="shared" ref="AZ751:AZ791" si="635">$AY$701</f>
        <v>1223.7983560411221</v>
      </c>
      <c r="BA751" s="109">
        <f t="shared" ref="BA751:BA791" si="636">AY751*AZ751</f>
        <v>0</v>
      </c>
      <c r="BB751" s="112">
        <f t="shared" ref="BB751:BB791" si="637">$BB$701/$BC$701</f>
        <v>13.75</v>
      </c>
      <c r="BC751" s="111">
        <f t="shared" ref="BC751:BC791" si="638">BA751/BB751</f>
        <v>0</v>
      </c>
      <c r="BD751" s="88"/>
      <c r="BE751" s="1026" t="s">
        <v>20</v>
      </c>
      <c r="BF751" s="1009"/>
      <c r="BG751" s="1010"/>
      <c r="BH751" s="113"/>
      <c r="BI751" s="192"/>
      <c r="BJ751" s="107">
        <f t="shared" ref="BJ751:BJ791" si="639">BH751*BI751</f>
        <v>0</v>
      </c>
      <c r="BK751" s="108">
        <f t="shared" ref="BK751:BK791" si="640">$BJ$701</f>
        <v>815.8655706940815</v>
      </c>
      <c r="BL751" s="109">
        <f t="shared" ref="BL751:BL791" si="641">BJ751*BK751</f>
        <v>0</v>
      </c>
      <c r="BM751" s="112">
        <f t="shared" ref="BM751:BM791" si="642">$BM$701/$BN$701</f>
        <v>14.093333333333334</v>
      </c>
      <c r="BN751" s="111">
        <f t="shared" ref="BN751:BN791" si="643">BL751/BM751</f>
        <v>0</v>
      </c>
      <c r="BO751" s="88"/>
      <c r="BP751" s="1026" t="s">
        <v>20</v>
      </c>
      <c r="BQ751" s="1009"/>
      <c r="BR751" s="1010"/>
      <c r="BS751" s="113"/>
      <c r="BT751" s="192"/>
      <c r="BU751" s="107">
        <f t="shared" ref="BU751:BU791" si="644">BS751*BT751</f>
        <v>0</v>
      </c>
      <c r="BV751" s="108">
        <f>$BU$701</f>
        <v>1631.731141388163</v>
      </c>
      <c r="BW751" s="109">
        <f t="shared" ref="BW751:BW791" si="645">BU751*BV751</f>
        <v>0</v>
      </c>
      <c r="BX751" s="112">
        <f t="shared" ref="BX751:BX791" si="646">$BX$701/$BY$701</f>
        <v>14.780821917808218</v>
      </c>
      <c r="BY751" s="111">
        <f t="shared" ref="BY751:BY791" si="647">BW751/BX751</f>
        <v>0</v>
      </c>
      <c r="BZ751" s="1018"/>
      <c r="CA751" s="88"/>
      <c r="CB751" s="88"/>
      <c r="CC751" s="89"/>
      <c r="CD751" s="89"/>
      <c r="CE751" s="89"/>
      <c r="CF751" s="89"/>
      <c r="CG751" s="89"/>
      <c r="CH751" s="89"/>
      <c r="CI751" s="89"/>
      <c r="CJ751" s="89"/>
      <c r="CK751" s="89"/>
      <c r="CL751" s="89"/>
      <c r="CM751" s="89"/>
      <c r="CN751" s="89"/>
      <c r="CO751" s="89"/>
      <c r="CP751" s="89"/>
      <c r="CQ751" s="89"/>
      <c r="CR751" s="89"/>
      <c r="CS751" s="89"/>
      <c r="CT751" s="89"/>
    </row>
    <row r="752" spans="1:98" ht="15.75" customHeight="1">
      <c r="A752" s="1018"/>
      <c r="B752" s="1026" t="s">
        <v>143</v>
      </c>
      <c r="C752" s="1009"/>
      <c r="D752" s="1010"/>
      <c r="E752" s="194">
        <v>1</v>
      </c>
      <c r="F752" s="195">
        <f t="shared" si="610"/>
        <v>16.3</v>
      </c>
      <c r="G752" s="107">
        <f t="shared" si="611"/>
        <v>16.3</v>
      </c>
      <c r="H752" s="108">
        <f t="shared" si="612"/>
        <v>979.03868483289773</v>
      </c>
      <c r="I752" s="109">
        <f t="shared" si="613"/>
        <v>15958.330562776233</v>
      </c>
      <c r="J752" s="110">
        <f t="shared" si="614"/>
        <v>17.316666666666666</v>
      </c>
      <c r="K752" s="111">
        <f t="shared" si="615"/>
        <v>921.55903153664485</v>
      </c>
      <c r="L752" s="86"/>
      <c r="M752" s="1026" t="s">
        <v>143</v>
      </c>
      <c r="N752" s="1009"/>
      <c r="O752" s="1010"/>
      <c r="P752" s="194"/>
      <c r="Q752" s="195">
        <f t="shared" si="616"/>
        <v>10.4</v>
      </c>
      <c r="R752" s="107">
        <f t="shared" si="617"/>
        <v>0</v>
      </c>
      <c r="S752" s="108">
        <f t="shared" si="618"/>
        <v>1631.731141388163</v>
      </c>
      <c r="T752" s="109">
        <f t="shared" si="619"/>
        <v>0</v>
      </c>
      <c r="U752" s="110">
        <f t="shared" si="620"/>
        <v>16.630769230769232</v>
      </c>
      <c r="V752" s="111">
        <f t="shared" si="621"/>
        <v>0</v>
      </c>
      <c r="W752" s="88"/>
      <c r="X752" s="1026" t="s">
        <v>143</v>
      </c>
      <c r="Y752" s="1009"/>
      <c r="Z752" s="1010"/>
      <c r="AA752" s="194"/>
      <c r="AB752" s="195">
        <f t="shared" si="622"/>
        <v>2</v>
      </c>
      <c r="AC752" s="107">
        <f t="shared" si="623"/>
        <v>0</v>
      </c>
      <c r="AD752" s="108">
        <f t="shared" si="624"/>
        <v>1631.731141388163</v>
      </c>
      <c r="AE752" s="109">
        <f t="shared" si="625"/>
        <v>0</v>
      </c>
      <c r="AF752" s="112">
        <f t="shared" si="626"/>
        <v>10.690721649484535</v>
      </c>
      <c r="AG752" s="111">
        <f t="shared" si="627"/>
        <v>0</v>
      </c>
      <c r="AH752" s="88"/>
      <c r="AI752" s="1026" t="s">
        <v>143</v>
      </c>
      <c r="AJ752" s="1009"/>
      <c r="AK752" s="1010"/>
      <c r="AL752" s="194"/>
      <c r="AM752" s="195">
        <f t="shared" si="628"/>
        <v>15.571428571428571</v>
      </c>
      <c r="AN752" s="107">
        <f t="shared" si="629"/>
        <v>0</v>
      </c>
      <c r="AO752" s="108">
        <f t="shared" si="630"/>
        <v>1631.731141388163</v>
      </c>
      <c r="AP752" s="109">
        <f t="shared" si="631"/>
        <v>0</v>
      </c>
      <c r="AQ752" s="112">
        <f t="shared" si="632"/>
        <v>12.9</v>
      </c>
      <c r="AR752" s="111">
        <f t="shared" si="633"/>
        <v>0</v>
      </c>
      <c r="AS752" s="88"/>
      <c r="AT752" s="1026" t="s">
        <v>143</v>
      </c>
      <c r="AU752" s="1009"/>
      <c r="AV752" s="1010"/>
      <c r="AW752" s="194"/>
      <c r="AX752" s="195"/>
      <c r="AY752" s="107">
        <f t="shared" si="634"/>
        <v>0</v>
      </c>
      <c r="AZ752" s="108">
        <f t="shared" si="635"/>
        <v>1223.7983560411221</v>
      </c>
      <c r="BA752" s="109">
        <f t="shared" si="636"/>
        <v>0</v>
      </c>
      <c r="BB752" s="112">
        <f t="shared" si="637"/>
        <v>13.75</v>
      </c>
      <c r="BC752" s="111">
        <f t="shared" si="638"/>
        <v>0</v>
      </c>
      <c r="BD752" s="88"/>
      <c r="BE752" s="1026" t="s">
        <v>143</v>
      </c>
      <c r="BF752" s="1009"/>
      <c r="BG752" s="1010"/>
      <c r="BH752" s="194"/>
      <c r="BI752" s="195"/>
      <c r="BJ752" s="107">
        <f t="shared" si="639"/>
        <v>0</v>
      </c>
      <c r="BK752" s="108">
        <f t="shared" si="640"/>
        <v>815.8655706940815</v>
      </c>
      <c r="BL752" s="109">
        <f t="shared" si="641"/>
        <v>0</v>
      </c>
      <c r="BM752" s="112">
        <f t="shared" si="642"/>
        <v>14.093333333333334</v>
      </c>
      <c r="BN752" s="111">
        <f t="shared" si="643"/>
        <v>0</v>
      </c>
      <c r="BO752" s="88"/>
      <c r="BP752" s="1026" t="s">
        <v>143</v>
      </c>
      <c r="BQ752" s="1009"/>
      <c r="BR752" s="1010"/>
      <c r="BS752" s="194"/>
      <c r="BT752" s="195"/>
      <c r="BU752" s="107">
        <f t="shared" si="644"/>
        <v>0</v>
      </c>
      <c r="BV752" s="108">
        <f t="shared" ref="BV752:BV791" si="648">$G$551</f>
        <v>1631.731141388163</v>
      </c>
      <c r="BW752" s="109">
        <f t="shared" si="645"/>
        <v>0</v>
      </c>
      <c r="BX752" s="112">
        <f t="shared" si="646"/>
        <v>14.780821917808218</v>
      </c>
      <c r="BY752" s="111">
        <f t="shared" si="647"/>
        <v>0</v>
      </c>
      <c r="BZ752" s="1018"/>
      <c r="CA752" s="88"/>
      <c r="CB752" s="88"/>
      <c r="CC752" s="89"/>
      <c r="CD752" s="89"/>
      <c r="CE752" s="89"/>
      <c r="CF752" s="89"/>
      <c r="CG752" s="89"/>
      <c r="CH752" s="89"/>
      <c r="CI752" s="89"/>
      <c r="CJ752" s="89"/>
      <c r="CK752" s="89"/>
      <c r="CL752" s="89"/>
      <c r="CM752" s="89"/>
      <c r="CN752" s="89"/>
      <c r="CO752" s="89"/>
      <c r="CP752" s="89"/>
      <c r="CQ752" s="89"/>
      <c r="CR752" s="89"/>
      <c r="CS752" s="89"/>
      <c r="CT752" s="89"/>
    </row>
    <row r="753" spans="1:98" ht="15.75" customHeight="1">
      <c r="A753" s="1018"/>
      <c r="B753" s="1016" t="s">
        <v>152</v>
      </c>
      <c r="C753" s="1009"/>
      <c r="D753" s="1010"/>
      <c r="E753" s="194">
        <v>2</v>
      </c>
      <c r="F753" s="195">
        <f t="shared" si="610"/>
        <v>34.833333333333336</v>
      </c>
      <c r="G753" s="107">
        <f t="shared" si="611"/>
        <v>69.666666666666671</v>
      </c>
      <c r="H753" s="108">
        <f t="shared" si="612"/>
        <v>979.03868483289773</v>
      </c>
      <c r="I753" s="109">
        <f t="shared" si="613"/>
        <v>68206.361710025216</v>
      </c>
      <c r="J753" s="110">
        <f t="shared" si="614"/>
        <v>17.316666666666666</v>
      </c>
      <c r="K753" s="111">
        <f t="shared" si="615"/>
        <v>3938.7696848907731</v>
      </c>
      <c r="L753" s="86"/>
      <c r="M753" s="1016" t="s">
        <v>152</v>
      </c>
      <c r="N753" s="1009"/>
      <c r="O753" s="1010"/>
      <c r="P753" s="194"/>
      <c r="Q753" s="195">
        <f t="shared" si="616"/>
        <v>39.913043478260867</v>
      </c>
      <c r="R753" s="107">
        <f t="shared" si="617"/>
        <v>0</v>
      </c>
      <c r="S753" s="108">
        <f t="shared" si="618"/>
        <v>1631.731141388163</v>
      </c>
      <c r="T753" s="109">
        <f t="shared" si="619"/>
        <v>0</v>
      </c>
      <c r="U753" s="110">
        <f t="shared" si="620"/>
        <v>16.630769230769232</v>
      </c>
      <c r="V753" s="111">
        <f t="shared" si="621"/>
        <v>0</v>
      </c>
      <c r="W753" s="88"/>
      <c r="X753" s="1016" t="s">
        <v>152</v>
      </c>
      <c r="Y753" s="1009"/>
      <c r="Z753" s="1010"/>
      <c r="AA753" s="194"/>
      <c r="AB753" s="195">
        <f t="shared" si="622"/>
        <v>28.304347826086957</v>
      </c>
      <c r="AC753" s="107">
        <f t="shared" si="623"/>
        <v>0</v>
      </c>
      <c r="AD753" s="108">
        <f t="shared" si="624"/>
        <v>1631.731141388163</v>
      </c>
      <c r="AE753" s="109">
        <f t="shared" si="625"/>
        <v>0</v>
      </c>
      <c r="AF753" s="112">
        <f t="shared" si="626"/>
        <v>10.690721649484535</v>
      </c>
      <c r="AG753" s="111">
        <f t="shared" si="627"/>
        <v>0</v>
      </c>
      <c r="AH753" s="88"/>
      <c r="AI753" s="1016" t="s">
        <v>152</v>
      </c>
      <c r="AJ753" s="1009"/>
      <c r="AK753" s="1010"/>
      <c r="AL753" s="194"/>
      <c r="AM753" s="195">
        <f t="shared" si="628"/>
        <v>27</v>
      </c>
      <c r="AN753" s="107">
        <f t="shared" si="629"/>
        <v>0</v>
      </c>
      <c r="AO753" s="108">
        <f t="shared" si="630"/>
        <v>1631.731141388163</v>
      </c>
      <c r="AP753" s="109">
        <f t="shared" si="631"/>
        <v>0</v>
      </c>
      <c r="AQ753" s="112">
        <f t="shared" si="632"/>
        <v>12.9</v>
      </c>
      <c r="AR753" s="111">
        <f t="shared" si="633"/>
        <v>0</v>
      </c>
      <c r="AS753" s="88"/>
      <c r="AT753" s="1016" t="s">
        <v>152</v>
      </c>
      <c r="AU753" s="1009"/>
      <c r="AV753" s="1010"/>
      <c r="AW753" s="194"/>
      <c r="AX753" s="195"/>
      <c r="AY753" s="107">
        <f t="shared" si="634"/>
        <v>0</v>
      </c>
      <c r="AZ753" s="108">
        <f t="shared" si="635"/>
        <v>1223.7983560411221</v>
      </c>
      <c r="BA753" s="109">
        <f t="shared" si="636"/>
        <v>0</v>
      </c>
      <c r="BB753" s="112">
        <f t="shared" si="637"/>
        <v>13.75</v>
      </c>
      <c r="BC753" s="111">
        <f t="shared" si="638"/>
        <v>0</v>
      </c>
      <c r="BD753" s="88"/>
      <c r="BE753" s="1016" t="s">
        <v>152</v>
      </c>
      <c r="BF753" s="1009"/>
      <c r="BG753" s="1010"/>
      <c r="BH753" s="194"/>
      <c r="BI753" s="195"/>
      <c r="BJ753" s="107">
        <f t="shared" si="639"/>
        <v>0</v>
      </c>
      <c r="BK753" s="108">
        <f t="shared" si="640"/>
        <v>815.8655706940815</v>
      </c>
      <c r="BL753" s="109">
        <f t="shared" si="641"/>
        <v>0</v>
      </c>
      <c r="BM753" s="112">
        <f t="shared" si="642"/>
        <v>14.093333333333334</v>
      </c>
      <c r="BN753" s="111">
        <f t="shared" si="643"/>
        <v>0</v>
      </c>
      <c r="BO753" s="88"/>
      <c r="BP753" s="1016" t="s">
        <v>152</v>
      </c>
      <c r="BQ753" s="1009"/>
      <c r="BR753" s="1010"/>
      <c r="BS753" s="194"/>
      <c r="BT753" s="195"/>
      <c r="BU753" s="107">
        <f t="shared" si="644"/>
        <v>0</v>
      </c>
      <c r="BV753" s="108">
        <f t="shared" si="648"/>
        <v>1631.731141388163</v>
      </c>
      <c r="BW753" s="109">
        <f t="shared" si="645"/>
        <v>0</v>
      </c>
      <c r="BX753" s="112">
        <f t="shared" si="646"/>
        <v>14.780821917808218</v>
      </c>
      <c r="BY753" s="111">
        <f t="shared" si="647"/>
        <v>0</v>
      </c>
      <c r="BZ753" s="1018"/>
      <c r="CA753" s="88"/>
      <c r="CB753" s="88"/>
      <c r="CC753" s="89"/>
      <c r="CD753" s="89"/>
      <c r="CE753" s="89"/>
      <c r="CF753" s="89"/>
      <c r="CG753" s="89"/>
      <c r="CH753" s="89"/>
      <c r="CI753" s="89"/>
      <c r="CJ753" s="89"/>
      <c r="CK753" s="89"/>
      <c r="CL753" s="89"/>
      <c r="CM753" s="89"/>
      <c r="CN753" s="89"/>
      <c r="CO753" s="89"/>
      <c r="CP753" s="89"/>
      <c r="CQ753" s="89"/>
      <c r="CR753" s="89"/>
      <c r="CS753" s="89"/>
      <c r="CT753" s="89"/>
    </row>
    <row r="754" spans="1:98" ht="15.75" customHeight="1">
      <c r="A754" s="1018"/>
      <c r="B754" s="1016" t="s">
        <v>158</v>
      </c>
      <c r="C754" s="1009"/>
      <c r="D754" s="1010"/>
      <c r="E754" s="194">
        <v>1</v>
      </c>
      <c r="F754" s="195">
        <f t="shared" si="610"/>
        <v>21</v>
      </c>
      <c r="G754" s="107">
        <f t="shared" si="611"/>
        <v>21</v>
      </c>
      <c r="H754" s="108">
        <f t="shared" si="612"/>
        <v>979.03868483289773</v>
      </c>
      <c r="I754" s="109">
        <f t="shared" si="613"/>
        <v>20559.812381490854</v>
      </c>
      <c r="J754" s="110">
        <f t="shared" si="614"/>
        <v>17.316666666666666</v>
      </c>
      <c r="K754" s="111">
        <f t="shared" si="615"/>
        <v>1187.2846418570273</v>
      </c>
      <c r="L754" s="86"/>
      <c r="M754" s="1016" t="s">
        <v>158</v>
      </c>
      <c r="N754" s="1009"/>
      <c r="O754" s="1010"/>
      <c r="P754" s="194"/>
      <c r="Q754" s="195">
        <f t="shared" si="616"/>
        <v>34.5</v>
      </c>
      <c r="R754" s="107">
        <f t="shared" si="617"/>
        <v>0</v>
      </c>
      <c r="S754" s="108">
        <f t="shared" si="618"/>
        <v>1631.731141388163</v>
      </c>
      <c r="T754" s="109">
        <f t="shared" si="619"/>
        <v>0</v>
      </c>
      <c r="U754" s="110">
        <f t="shared" si="620"/>
        <v>16.630769230769232</v>
      </c>
      <c r="V754" s="111">
        <f t="shared" si="621"/>
        <v>0</v>
      </c>
      <c r="W754" s="88"/>
      <c r="X754" s="1016" t="s">
        <v>158</v>
      </c>
      <c r="Y754" s="1009"/>
      <c r="Z754" s="1010"/>
      <c r="AA754" s="194"/>
      <c r="AB754" s="195">
        <f t="shared" si="622"/>
        <v>18</v>
      </c>
      <c r="AC754" s="107">
        <f t="shared" si="623"/>
        <v>0</v>
      </c>
      <c r="AD754" s="108">
        <f t="shared" si="624"/>
        <v>1631.731141388163</v>
      </c>
      <c r="AE754" s="109">
        <f t="shared" si="625"/>
        <v>0</v>
      </c>
      <c r="AF754" s="112">
        <f t="shared" si="626"/>
        <v>10.690721649484535</v>
      </c>
      <c r="AG754" s="111">
        <f t="shared" si="627"/>
        <v>0</v>
      </c>
      <c r="AH754" s="88"/>
      <c r="AI754" s="1016" t="s">
        <v>158</v>
      </c>
      <c r="AJ754" s="1009"/>
      <c r="AK754" s="1010"/>
      <c r="AL754" s="194"/>
      <c r="AM754" s="195">
        <f t="shared" si="628"/>
        <v>19.333333333333332</v>
      </c>
      <c r="AN754" s="107">
        <f t="shared" si="629"/>
        <v>0</v>
      </c>
      <c r="AO754" s="108">
        <f t="shared" si="630"/>
        <v>1631.731141388163</v>
      </c>
      <c r="AP754" s="109">
        <f t="shared" si="631"/>
        <v>0</v>
      </c>
      <c r="AQ754" s="112">
        <f t="shared" si="632"/>
        <v>12.9</v>
      </c>
      <c r="AR754" s="111">
        <f t="shared" si="633"/>
        <v>0</v>
      </c>
      <c r="AS754" s="88"/>
      <c r="AT754" s="1016" t="s">
        <v>158</v>
      </c>
      <c r="AU754" s="1009"/>
      <c r="AV754" s="1010"/>
      <c r="AW754" s="194"/>
      <c r="AX754" s="195"/>
      <c r="AY754" s="107">
        <f t="shared" si="634"/>
        <v>0</v>
      </c>
      <c r="AZ754" s="108">
        <f t="shared" si="635"/>
        <v>1223.7983560411221</v>
      </c>
      <c r="BA754" s="109">
        <f t="shared" si="636"/>
        <v>0</v>
      </c>
      <c r="BB754" s="112">
        <f t="shared" si="637"/>
        <v>13.75</v>
      </c>
      <c r="BC754" s="111">
        <f t="shared" si="638"/>
        <v>0</v>
      </c>
      <c r="BD754" s="88"/>
      <c r="BE754" s="1016" t="s">
        <v>158</v>
      </c>
      <c r="BF754" s="1009"/>
      <c r="BG754" s="1010"/>
      <c r="BH754" s="194"/>
      <c r="BI754" s="195"/>
      <c r="BJ754" s="107">
        <f t="shared" si="639"/>
        <v>0</v>
      </c>
      <c r="BK754" s="108">
        <f t="shared" si="640"/>
        <v>815.8655706940815</v>
      </c>
      <c r="BL754" s="109">
        <f t="shared" si="641"/>
        <v>0</v>
      </c>
      <c r="BM754" s="112">
        <f t="shared" si="642"/>
        <v>14.093333333333334</v>
      </c>
      <c r="BN754" s="111">
        <f t="shared" si="643"/>
        <v>0</v>
      </c>
      <c r="BO754" s="88"/>
      <c r="BP754" s="1016" t="s">
        <v>158</v>
      </c>
      <c r="BQ754" s="1009"/>
      <c r="BR754" s="1010"/>
      <c r="BS754" s="194"/>
      <c r="BT754" s="195"/>
      <c r="BU754" s="107">
        <f t="shared" si="644"/>
        <v>0</v>
      </c>
      <c r="BV754" s="108">
        <f t="shared" si="648"/>
        <v>1631.731141388163</v>
      </c>
      <c r="BW754" s="109">
        <f t="shared" si="645"/>
        <v>0</v>
      </c>
      <c r="BX754" s="112">
        <f t="shared" si="646"/>
        <v>14.780821917808218</v>
      </c>
      <c r="BY754" s="111">
        <f t="shared" si="647"/>
        <v>0</v>
      </c>
      <c r="BZ754" s="1018"/>
      <c r="CA754" s="88"/>
      <c r="CB754" s="88"/>
      <c r="CC754" s="89"/>
      <c r="CD754" s="89"/>
      <c r="CE754" s="89"/>
      <c r="CF754" s="89"/>
      <c r="CG754" s="89"/>
      <c r="CH754" s="89"/>
      <c r="CI754" s="89"/>
      <c r="CJ754" s="89"/>
      <c r="CK754" s="89"/>
      <c r="CL754" s="89"/>
      <c r="CM754" s="89"/>
      <c r="CN754" s="89"/>
      <c r="CO754" s="89"/>
      <c r="CP754" s="89"/>
      <c r="CQ754" s="89"/>
      <c r="CR754" s="89"/>
      <c r="CS754" s="89"/>
      <c r="CT754" s="89"/>
    </row>
    <row r="755" spans="1:98" ht="15.75" customHeight="1">
      <c r="A755" s="1018"/>
      <c r="B755" s="1016" t="s">
        <v>30</v>
      </c>
      <c r="C755" s="1009"/>
      <c r="D755" s="1010"/>
      <c r="E755" s="112">
        <v>2</v>
      </c>
      <c r="F755" s="195">
        <f t="shared" si="610"/>
        <v>2.6333333333333333</v>
      </c>
      <c r="G755" s="107">
        <f t="shared" si="611"/>
        <v>5.2666666666666666</v>
      </c>
      <c r="H755" s="108">
        <f t="shared" si="612"/>
        <v>979.03868483289773</v>
      </c>
      <c r="I755" s="109">
        <f t="shared" si="613"/>
        <v>5156.2704067865943</v>
      </c>
      <c r="J755" s="110">
        <f t="shared" si="614"/>
        <v>17.316666666666666</v>
      </c>
      <c r="K755" s="111">
        <f t="shared" si="615"/>
        <v>297.763449862556</v>
      </c>
      <c r="L755" s="86"/>
      <c r="M755" s="1016" t="s">
        <v>30</v>
      </c>
      <c r="N755" s="1009"/>
      <c r="O755" s="1010"/>
      <c r="P755" s="112"/>
      <c r="Q755" s="195">
        <f t="shared" si="616"/>
        <v>3.0333333333333332</v>
      </c>
      <c r="R755" s="107">
        <f t="shared" si="617"/>
        <v>0</v>
      </c>
      <c r="S755" s="108">
        <f t="shared" si="618"/>
        <v>1631.731141388163</v>
      </c>
      <c r="T755" s="109">
        <f t="shared" si="619"/>
        <v>0</v>
      </c>
      <c r="U755" s="110">
        <f t="shared" si="620"/>
        <v>16.630769230769232</v>
      </c>
      <c r="V755" s="111">
        <f t="shared" si="621"/>
        <v>0</v>
      </c>
      <c r="W755" s="88"/>
      <c r="X755" s="1016" t="s">
        <v>30</v>
      </c>
      <c r="Y755" s="1009"/>
      <c r="Z755" s="1010"/>
      <c r="AA755" s="112"/>
      <c r="AB755" s="195">
        <f t="shared" si="622"/>
        <v>2.4</v>
      </c>
      <c r="AC755" s="107">
        <f t="shared" si="623"/>
        <v>0</v>
      </c>
      <c r="AD755" s="108">
        <f t="shared" si="624"/>
        <v>1631.731141388163</v>
      </c>
      <c r="AE755" s="109">
        <f t="shared" si="625"/>
        <v>0</v>
      </c>
      <c r="AF755" s="112">
        <f t="shared" si="626"/>
        <v>10.690721649484535</v>
      </c>
      <c r="AG755" s="111">
        <f t="shared" si="627"/>
        <v>0</v>
      </c>
      <c r="AH755" s="88"/>
      <c r="AI755" s="1016" t="s">
        <v>30</v>
      </c>
      <c r="AJ755" s="1009"/>
      <c r="AK755" s="1010"/>
      <c r="AL755" s="112"/>
      <c r="AM755" s="195">
        <f t="shared" si="628"/>
        <v>2.9666666666666668</v>
      </c>
      <c r="AN755" s="107">
        <f t="shared" si="629"/>
        <v>0</v>
      </c>
      <c r="AO755" s="108">
        <f t="shared" si="630"/>
        <v>1631.731141388163</v>
      </c>
      <c r="AP755" s="109">
        <f t="shared" si="631"/>
        <v>0</v>
      </c>
      <c r="AQ755" s="112">
        <f t="shared" si="632"/>
        <v>12.9</v>
      </c>
      <c r="AR755" s="111">
        <f t="shared" si="633"/>
        <v>0</v>
      </c>
      <c r="AS755" s="88"/>
      <c r="AT755" s="1016" t="s">
        <v>30</v>
      </c>
      <c r="AU755" s="1009"/>
      <c r="AV755" s="1010"/>
      <c r="AW755" s="112"/>
      <c r="AX755" s="107"/>
      <c r="AY755" s="107">
        <f t="shared" si="634"/>
        <v>0</v>
      </c>
      <c r="AZ755" s="108">
        <f t="shared" si="635"/>
        <v>1223.7983560411221</v>
      </c>
      <c r="BA755" s="109">
        <f t="shared" si="636"/>
        <v>0</v>
      </c>
      <c r="BB755" s="112">
        <f t="shared" si="637"/>
        <v>13.75</v>
      </c>
      <c r="BC755" s="111">
        <f t="shared" si="638"/>
        <v>0</v>
      </c>
      <c r="BD755" s="88"/>
      <c r="BE755" s="1016" t="s">
        <v>30</v>
      </c>
      <c r="BF755" s="1009"/>
      <c r="BG755" s="1010"/>
      <c r="BH755" s="112"/>
      <c r="BI755" s="107"/>
      <c r="BJ755" s="107">
        <f t="shared" si="639"/>
        <v>0</v>
      </c>
      <c r="BK755" s="108">
        <f t="shared" si="640"/>
        <v>815.8655706940815</v>
      </c>
      <c r="BL755" s="109">
        <f t="shared" si="641"/>
        <v>0</v>
      </c>
      <c r="BM755" s="112">
        <f t="shared" si="642"/>
        <v>14.093333333333334</v>
      </c>
      <c r="BN755" s="111">
        <f t="shared" si="643"/>
        <v>0</v>
      </c>
      <c r="BO755" s="88"/>
      <c r="BP755" s="1016" t="s">
        <v>30</v>
      </c>
      <c r="BQ755" s="1009"/>
      <c r="BR755" s="1010"/>
      <c r="BS755" s="112"/>
      <c r="BT755" s="107"/>
      <c r="BU755" s="107">
        <f t="shared" si="644"/>
        <v>0</v>
      </c>
      <c r="BV755" s="108">
        <f t="shared" si="648"/>
        <v>1631.731141388163</v>
      </c>
      <c r="BW755" s="109">
        <f t="shared" si="645"/>
        <v>0</v>
      </c>
      <c r="BX755" s="112">
        <f t="shared" si="646"/>
        <v>14.780821917808218</v>
      </c>
      <c r="BY755" s="111">
        <f t="shared" si="647"/>
        <v>0</v>
      </c>
      <c r="BZ755" s="1018"/>
      <c r="CA755" s="88"/>
      <c r="CB755" s="88"/>
      <c r="CC755" s="89"/>
      <c r="CD755" s="89"/>
      <c r="CE755" s="89"/>
      <c r="CF755" s="89"/>
      <c r="CG755" s="89"/>
      <c r="CH755" s="89"/>
      <c r="CI755" s="89"/>
      <c r="CJ755" s="89"/>
      <c r="CK755" s="89"/>
      <c r="CL755" s="89"/>
      <c r="CM755" s="89"/>
      <c r="CN755" s="89"/>
      <c r="CO755" s="89"/>
      <c r="CP755" s="89"/>
      <c r="CQ755" s="89"/>
      <c r="CR755" s="89"/>
      <c r="CS755" s="89"/>
      <c r="CT755" s="89"/>
    </row>
    <row r="756" spans="1:98" ht="15.75" customHeight="1">
      <c r="A756" s="1018"/>
      <c r="B756" s="1015" t="s">
        <v>39</v>
      </c>
      <c r="C756" s="1009"/>
      <c r="D756" s="1010"/>
      <c r="E756" s="112">
        <v>0</v>
      </c>
      <c r="F756" s="195">
        <f t="shared" si="610"/>
        <v>1</v>
      </c>
      <c r="G756" s="107">
        <f t="shared" si="611"/>
        <v>0</v>
      </c>
      <c r="H756" s="108">
        <f t="shared" si="612"/>
        <v>979.03868483289773</v>
      </c>
      <c r="I756" s="109">
        <f t="shared" si="613"/>
        <v>0</v>
      </c>
      <c r="J756" s="110">
        <f t="shared" si="614"/>
        <v>17.316666666666666</v>
      </c>
      <c r="K756" s="111">
        <f t="shared" si="615"/>
        <v>0</v>
      </c>
      <c r="L756" s="86"/>
      <c r="M756" s="1015" t="s">
        <v>39</v>
      </c>
      <c r="N756" s="1009"/>
      <c r="O756" s="1010"/>
      <c r="P756" s="112"/>
      <c r="Q756" s="195">
        <f t="shared" si="616"/>
        <v>1</v>
      </c>
      <c r="R756" s="107">
        <f t="shared" si="617"/>
        <v>0</v>
      </c>
      <c r="S756" s="108">
        <f t="shared" si="618"/>
        <v>1631.731141388163</v>
      </c>
      <c r="T756" s="109">
        <f t="shared" si="619"/>
        <v>0</v>
      </c>
      <c r="U756" s="110">
        <f t="shared" si="620"/>
        <v>16.630769230769232</v>
      </c>
      <c r="V756" s="111">
        <f t="shared" si="621"/>
        <v>0</v>
      </c>
      <c r="W756" s="88"/>
      <c r="X756" s="1015" t="s">
        <v>39</v>
      </c>
      <c r="Y756" s="1009"/>
      <c r="Z756" s="1010"/>
      <c r="AA756" s="112"/>
      <c r="AB756" s="195">
        <f t="shared" si="622"/>
        <v>1</v>
      </c>
      <c r="AC756" s="107">
        <f t="shared" si="623"/>
        <v>0</v>
      </c>
      <c r="AD756" s="108">
        <f t="shared" si="624"/>
        <v>1631.731141388163</v>
      </c>
      <c r="AE756" s="109">
        <f t="shared" si="625"/>
        <v>0</v>
      </c>
      <c r="AF756" s="112">
        <f t="shared" si="626"/>
        <v>10.690721649484535</v>
      </c>
      <c r="AG756" s="111">
        <f t="shared" si="627"/>
        <v>0</v>
      </c>
      <c r="AH756" s="88"/>
      <c r="AI756" s="1015" t="s">
        <v>39</v>
      </c>
      <c r="AJ756" s="1009"/>
      <c r="AK756" s="1010"/>
      <c r="AL756" s="112"/>
      <c r="AM756" s="195">
        <f t="shared" si="628"/>
        <v>1</v>
      </c>
      <c r="AN756" s="107">
        <f t="shared" si="629"/>
        <v>0</v>
      </c>
      <c r="AO756" s="108">
        <f t="shared" si="630"/>
        <v>1631.731141388163</v>
      </c>
      <c r="AP756" s="109">
        <f t="shared" si="631"/>
        <v>0</v>
      </c>
      <c r="AQ756" s="112">
        <f t="shared" si="632"/>
        <v>12.9</v>
      </c>
      <c r="AR756" s="111">
        <f t="shared" si="633"/>
        <v>0</v>
      </c>
      <c r="AS756" s="88"/>
      <c r="AT756" s="1015" t="s">
        <v>39</v>
      </c>
      <c r="AU756" s="1009"/>
      <c r="AV756" s="1010"/>
      <c r="AW756" s="112"/>
      <c r="AX756" s="235">
        <v>1</v>
      </c>
      <c r="AY756" s="107">
        <f t="shared" si="634"/>
        <v>0</v>
      </c>
      <c r="AZ756" s="108">
        <f t="shared" si="635"/>
        <v>1223.7983560411221</v>
      </c>
      <c r="BA756" s="109">
        <f t="shared" si="636"/>
        <v>0</v>
      </c>
      <c r="BB756" s="112">
        <f t="shared" si="637"/>
        <v>13.75</v>
      </c>
      <c r="BC756" s="111">
        <f t="shared" si="638"/>
        <v>0</v>
      </c>
      <c r="BD756" s="88"/>
      <c r="BE756" s="1015" t="s">
        <v>39</v>
      </c>
      <c r="BF756" s="1009"/>
      <c r="BG756" s="1010"/>
      <c r="BH756" s="112"/>
      <c r="BI756" s="235">
        <v>1</v>
      </c>
      <c r="BJ756" s="107">
        <f t="shared" si="639"/>
        <v>0</v>
      </c>
      <c r="BK756" s="108">
        <f t="shared" si="640"/>
        <v>815.8655706940815</v>
      </c>
      <c r="BL756" s="109">
        <f t="shared" si="641"/>
        <v>0</v>
      </c>
      <c r="BM756" s="112">
        <f t="shared" si="642"/>
        <v>14.093333333333334</v>
      </c>
      <c r="BN756" s="111">
        <f t="shared" si="643"/>
        <v>0</v>
      </c>
      <c r="BO756" s="88"/>
      <c r="BP756" s="1015" t="s">
        <v>39</v>
      </c>
      <c r="BQ756" s="1009"/>
      <c r="BR756" s="1010"/>
      <c r="BS756" s="112"/>
      <c r="BT756" s="235">
        <v>1</v>
      </c>
      <c r="BU756" s="107">
        <f t="shared" si="644"/>
        <v>0</v>
      </c>
      <c r="BV756" s="108">
        <f t="shared" si="648"/>
        <v>1631.731141388163</v>
      </c>
      <c r="BW756" s="109">
        <f t="shared" si="645"/>
        <v>0</v>
      </c>
      <c r="BX756" s="112">
        <f t="shared" si="646"/>
        <v>14.780821917808218</v>
      </c>
      <c r="BY756" s="111">
        <f t="shared" si="647"/>
        <v>0</v>
      </c>
      <c r="BZ756" s="1018"/>
      <c r="CA756" s="88"/>
      <c r="CB756" s="88"/>
      <c r="CC756" s="89"/>
      <c r="CD756" s="89"/>
      <c r="CE756" s="89"/>
      <c r="CF756" s="89"/>
      <c r="CG756" s="89"/>
      <c r="CH756" s="89"/>
      <c r="CI756" s="89"/>
      <c r="CJ756" s="89"/>
      <c r="CK756" s="89"/>
      <c r="CL756" s="89"/>
      <c r="CM756" s="89"/>
      <c r="CN756" s="89"/>
      <c r="CO756" s="89"/>
      <c r="CP756" s="89"/>
      <c r="CQ756" s="89"/>
      <c r="CR756" s="89"/>
      <c r="CS756" s="89"/>
      <c r="CT756" s="89"/>
    </row>
    <row r="757" spans="1:98" ht="15.75" customHeight="1">
      <c r="A757" s="1018"/>
      <c r="B757" s="1016" t="s">
        <v>259</v>
      </c>
      <c r="C757" s="1009"/>
      <c r="D757" s="1010"/>
      <c r="E757" s="112">
        <v>3</v>
      </c>
      <c r="F757" s="195">
        <f t="shared" si="610"/>
        <v>1</v>
      </c>
      <c r="G757" s="107">
        <f t="shared" si="611"/>
        <v>3</v>
      </c>
      <c r="H757" s="108">
        <f t="shared" si="612"/>
        <v>979.03868483289773</v>
      </c>
      <c r="I757" s="109">
        <f t="shared" si="613"/>
        <v>2937.1160544986933</v>
      </c>
      <c r="J757" s="110">
        <f t="shared" si="614"/>
        <v>17.316666666666666</v>
      </c>
      <c r="K757" s="111">
        <f t="shared" si="615"/>
        <v>169.61209169386103</v>
      </c>
      <c r="L757" s="86"/>
      <c r="M757" s="1016" t="s">
        <v>259</v>
      </c>
      <c r="N757" s="1009"/>
      <c r="O757" s="1010"/>
      <c r="P757" s="112"/>
      <c r="Q757" s="195">
        <f t="shared" si="616"/>
        <v>1</v>
      </c>
      <c r="R757" s="107">
        <f t="shared" si="617"/>
        <v>0</v>
      </c>
      <c r="S757" s="108">
        <f t="shared" si="618"/>
        <v>1631.731141388163</v>
      </c>
      <c r="T757" s="109">
        <f t="shared" si="619"/>
        <v>0</v>
      </c>
      <c r="U757" s="110">
        <f t="shared" si="620"/>
        <v>16.630769230769232</v>
      </c>
      <c r="V757" s="111">
        <f t="shared" si="621"/>
        <v>0</v>
      </c>
      <c r="W757" s="88"/>
      <c r="X757" s="1016" t="s">
        <v>259</v>
      </c>
      <c r="Y757" s="1009"/>
      <c r="Z757" s="1010"/>
      <c r="AA757" s="112"/>
      <c r="AB757" s="195">
        <f t="shared" si="622"/>
        <v>1</v>
      </c>
      <c r="AC757" s="107">
        <f t="shared" si="623"/>
        <v>0</v>
      </c>
      <c r="AD757" s="108">
        <f t="shared" si="624"/>
        <v>1631.731141388163</v>
      </c>
      <c r="AE757" s="109">
        <f t="shared" si="625"/>
        <v>0</v>
      </c>
      <c r="AF757" s="112">
        <f t="shared" si="626"/>
        <v>10.690721649484535</v>
      </c>
      <c r="AG757" s="111">
        <f t="shared" si="627"/>
        <v>0</v>
      </c>
      <c r="AH757" s="88"/>
      <c r="AI757" s="1016" t="s">
        <v>259</v>
      </c>
      <c r="AJ757" s="1009"/>
      <c r="AK757" s="1010"/>
      <c r="AL757" s="112"/>
      <c r="AM757" s="195">
        <f t="shared" si="628"/>
        <v>1</v>
      </c>
      <c r="AN757" s="107">
        <f t="shared" si="629"/>
        <v>0</v>
      </c>
      <c r="AO757" s="108">
        <f t="shared" si="630"/>
        <v>1631.731141388163</v>
      </c>
      <c r="AP757" s="109">
        <f t="shared" si="631"/>
        <v>0</v>
      </c>
      <c r="AQ757" s="112">
        <f t="shared" si="632"/>
        <v>12.9</v>
      </c>
      <c r="AR757" s="111">
        <f t="shared" si="633"/>
        <v>0</v>
      </c>
      <c r="AS757" s="88"/>
      <c r="AT757" s="1016" t="s">
        <v>259</v>
      </c>
      <c r="AU757" s="1009"/>
      <c r="AV757" s="1010"/>
      <c r="AW757" s="112"/>
      <c r="AX757" s="235">
        <v>1</v>
      </c>
      <c r="AY757" s="107">
        <f t="shared" si="634"/>
        <v>0</v>
      </c>
      <c r="AZ757" s="108">
        <f t="shared" si="635"/>
        <v>1223.7983560411221</v>
      </c>
      <c r="BA757" s="109">
        <f t="shared" si="636"/>
        <v>0</v>
      </c>
      <c r="BB757" s="112">
        <f t="shared" si="637"/>
        <v>13.75</v>
      </c>
      <c r="BC757" s="111">
        <f t="shared" si="638"/>
        <v>0</v>
      </c>
      <c r="BD757" s="88"/>
      <c r="BE757" s="1016" t="s">
        <v>259</v>
      </c>
      <c r="BF757" s="1009"/>
      <c r="BG757" s="1010"/>
      <c r="BH757" s="112"/>
      <c r="BI757" s="235">
        <v>1</v>
      </c>
      <c r="BJ757" s="107">
        <f t="shared" si="639"/>
        <v>0</v>
      </c>
      <c r="BK757" s="108">
        <f t="shared" si="640"/>
        <v>815.8655706940815</v>
      </c>
      <c r="BL757" s="109">
        <f t="shared" si="641"/>
        <v>0</v>
      </c>
      <c r="BM757" s="112">
        <f t="shared" si="642"/>
        <v>14.093333333333334</v>
      </c>
      <c r="BN757" s="111">
        <f t="shared" si="643"/>
        <v>0</v>
      </c>
      <c r="BO757" s="88"/>
      <c r="BP757" s="1016" t="s">
        <v>259</v>
      </c>
      <c r="BQ757" s="1009"/>
      <c r="BR757" s="1010"/>
      <c r="BS757" s="112"/>
      <c r="BT757" s="235">
        <v>1</v>
      </c>
      <c r="BU757" s="107">
        <f t="shared" si="644"/>
        <v>0</v>
      </c>
      <c r="BV757" s="108">
        <f t="shared" si="648"/>
        <v>1631.731141388163</v>
      </c>
      <c r="BW757" s="109">
        <f t="shared" si="645"/>
        <v>0</v>
      </c>
      <c r="BX757" s="112">
        <f t="shared" si="646"/>
        <v>14.780821917808218</v>
      </c>
      <c r="BY757" s="111">
        <f t="shared" si="647"/>
        <v>0</v>
      </c>
      <c r="BZ757" s="1018"/>
      <c r="CA757" s="88"/>
      <c r="CB757" s="88"/>
      <c r="CC757" s="89"/>
      <c r="CD757" s="89"/>
      <c r="CE757" s="89"/>
      <c r="CF757" s="89"/>
      <c r="CG757" s="89"/>
      <c r="CH757" s="89"/>
      <c r="CI757" s="89"/>
      <c r="CJ757" s="89"/>
      <c r="CK757" s="89"/>
      <c r="CL757" s="89"/>
      <c r="CM757" s="89"/>
      <c r="CN757" s="89"/>
      <c r="CO757" s="89"/>
      <c r="CP757" s="89"/>
      <c r="CQ757" s="89"/>
      <c r="CR757" s="89"/>
      <c r="CS757" s="89"/>
      <c r="CT757" s="89"/>
    </row>
    <row r="758" spans="1:98" ht="15.75" customHeight="1">
      <c r="A758" s="1018"/>
      <c r="B758" s="1016" t="s">
        <v>43</v>
      </c>
      <c r="C758" s="1009"/>
      <c r="D758" s="1010"/>
      <c r="E758" s="112">
        <v>4</v>
      </c>
      <c r="F758" s="195">
        <f t="shared" si="610"/>
        <v>1</v>
      </c>
      <c r="G758" s="107">
        <f t="shared" si="611"/>
        <v>4</v>
      </c>
      <c r="H758" s="108">
        <f t="shared" si="612"/>
        <v>979.03868483289773</v>
      </c>
      <c r="I758" s="109">
        <f t="shared" si="613"/>
        <v>3916.1547393315909</v>
      </c>
      <c r="J758" s="110">
        <f t="shared" si="614"/>
        <v>17.316666666666666</v>
      </c>
      <c r="K758" s="111">
        <f t="shared" si="615"/>
        <v>226.14945559181467</v>
      </c>
      <c r="L758" s="86"/>
      <c r="M758" s="1016" t="s">
        <v>43</v>
      </c>
      <c r="N758" s="1009"/>
      <c r="O758" s="1010"/>
      <c r="P758" s="112"/>
      <c r="Q758" s="195">
        <f t="shared" si="616"/>
        <v>1</v>
      </c>
      <c r="R758" s="107">
        <f t="shared" si="617"/>
        <v>0</v>
      </c>
      <c r="S758" s="108">
        <f t="shared" si="618"/>
        <v>1631.731141388163</v>
      </c>
      <c r="T758" s="109">
        <f t="shared" si="619"/>
        <v>0</v>
      </c>
      <c r="U758" s="110">
        <f t="shared" si="620"/>
        <v>16.630769230769232</v>
      </c>
      <c r="V758" s="111">
        <f t="shared" si="621"/>
        <v>0</v>
      </c>
      <c r="W758" s="88"/>
      <c r="X758" s="1016" t="s">
        <v>43</v>
      </c>
      <c r="Y758" s="1009"/>
      <c r="Z758" s="1010"/>
      <c r="AA758" s="112"/>
      <c r="AB758" s="195">
        <f t="shared" si="622"/>
        <v>1</v>
      </c>
      <c r="AC758" s="107">
        <f t="shared" si="623"/>
        <v>0</v>
      </c>
      <c r="AD758" s="108">
        <f t="shared" si="624"/>
        <v>1631.731141388163</v>
      </c>
      <c r="AE758" s="109">
        <f t="shared" si="625"/>
        <v>0</v>
      </c>
      <c r="AF758" s="112">
        <f t="shared" si="626"/>
        <v>10.690721649484535</v>
      </c>
      <c r="AG758" s="111">
        <f t="shared" si="627"/>
        <v>0</v>
      </c>
      <c r="AH758" s="88"/>
      <c r="AI758" s="1016" t="s">
        <v>43</v>
      </c>
      <c r="AJ758" s="1009"/>
      <c r="AK758" s="1010"/>
      <c r="AL758" s="112"/>
      <c r="AM758" s="195">
        <f t="shared" si="628"/>
        <v>1</v>
      </c>
      <c r="AN758" s="107">
        <f t="shared" si="629"/>
        <v>0</v>
      </c>
      <c r="AO758" s="108">
        <f t="shared" si="630"/>
        <v>1631.731141388163</v>
      </c>
      <c r="AP758" s="109">
        <f t="shared" si="631"/>
        <v>0</v>
      </c>
      <c r="AQ758" s="112">
        <f t="shared" si="632"/>
        <v>12.9</v>
      </c>
      <c r="AR758" s="111">
        <f t="shared" si="633"/>
        <v>0</v>
      </c>
      <c r="AS758" s="88"/>
      <c r="AT758" s="1016" t="s">
        <v>43</v>
      </c>
      <c r="AU758" s="1009"/>
      <c r="AV758" s="1010"/>
      <c r="AW758" s="112"/>
      <c r="AX758" s="235">
        <v>1</v>
      </c>
      <c r="AY758" s="107">
        <f t="shared" si="634"/>
        <v>0</v>
      </c>
      <c r="AZ758" s="108">
        <f t="shared" si="635"/>
        <v>1223.7983560411221</v>
      </c>
      <c r="BA758" s="109">
        <f t="shared" si="636"/>
        <v>0</v>
      </c>
      <c r="BB758" s="112">
        <f t="shared" si="637"/>
        <v>13.75</v>
      </c>
      <c r="BC758" s="111">
        <f t="shared" si="638"/>
        <v>0</v>
      </c>
      <c r="BD758" s="88"/>
      <c r="BE758" s="1016" t="s">
        <v>43</v>
      </c>
      <c r="BF758" s="1009"/>
      <c r="BG758" s="1010"/>
      <c r="BH758" s="112"/>
      <c r="BI758" s="235">
        <v>1</v>
      </c>
      <c r="BJ758" s="107">
        <f t="shared" si="639"/>
        <v>0</v>
      </c>
      <c r="BK758" s="108">
        <f t="shared" si="640"/>
        <v>815.8655706940815</v>
      </c>
      <c r="BL758" s="109">
        <f t="shared" si="641"/>
        <v>0</v>
      </c>
      <c r="BM758" s="112">
        <f t="shared" si="642"/>
        <v>14.093333333333334</v>
      </c>
      <c r="BN758" s="111">
        <f t="shared" si="643"/>
        <v>0</v>
      </c>
      <c r="BO758" s="88"/>
      <c r="BP758" s="1016" t="s">
        <v>43</v>
      </c>
      <c r="BQ758" s="1009"/>
      <c r="BR758" s="1010"/>
      <c r="BS758" s="112"/>
      <c r="BT758" s="235">
        <v>1</v>
      </c>
      <c r="BU758" s="107">
        <f t="shared" si="644"/>
        <v>0</v>
      </c>
      <c r="BV758" s="108">
        <f t="shared" si="648"/>
        <v>1631.731141388163</v>
      </c>
      <c r="BW758" s="109">
        <f t="shared" si="645"/>
        <v>0</v>
      </c>
      <c r="BX758" s="112">
        <f t="shared" si="646"/>
        <v>14.780821917808218</v>
      </c>
      <c r="BY758" s="111">
        <f t="shared" si="647"/>
        <v>0</v>
      </c>
      <c r="BZ758" s="1018"/>
      <c r="CA758" s="88"/>
      <c r="CB758" s="88"/>
      <c r="CC758" s="89"/>
      <c r="CD758" s="89"/>
      <c r="CE758" s="89"/>
      <c r="CF758" s="89"/>
      <c r="CG758" s="89"/>
      <c r="CH758" s="89"/>
      <c r="CI758" s="89"/>
      <c r="CJ758" s="89"/>
      <c r="CK758" s="89"/>
      <c r="CL758" s="89"/>
      <c r="CM758" s="89"/>
      <c r="CN758" s="89"/>
      <c r="CO758" s="89"/>
      <c r="CP758" s="89"/>
      <c r="CQ758" s="89"/>
      <c r="CR758" s="89"/>
      <c r="CS758" s="89"/>
      <c r="CT758" s="89"/>
    </row>
    <row r="759" spans="1:98" ht="15.75" customHeight="1">
      <c r="A759" s="1018"/>
      <c r="B759" s="1016" t="s">
        <v>63</v>
      </c>
      <c r="C759" s="1009"/>
      <c r="D759" s="1010"/>
      <c r="E759" s="112">
        <v>6</v>
      </c>
      <c r="F759" s="195">
        <f t="shared" si="610"/>
        <v>1</v>
      </c>
      <c r="G759" s="107">
        <f t="shared" si="611"/>
        <v>6</v>
      </c>
      <c r="H759" s="108">
        <f t="shared" si="612"/>
        <v>979.03868483289773</v>
      </c>
      <c r="I759" s="109">
        <f t="shared" si="613"/>
        <v>5874.2321089973866</v>
      </c>
      <c r="J759" s="110">
        <f t="shared" si="614"/>
        <v>17.316666666666666</v>
      </c>
      <c r="K759" s="111">
        <f t="shared" si="615"/>
        <v>339.22418338772206</v>
      </c>
      <c r="L759" s="86"/>
      <c r="M759" s="1016" t="s">
        <v>63</v>
      </c>
      <c r="N759" s="1009"/>
      <c r="O759" s="1010"/>
      <c r="P759" s="112"/>
      <c r="Q759" s="195">
        <f t="shared" si="616"/>
        <v>1</v>
      </c>
      <c r="R759" s="107">
        <f t="shared" si="617"/>
        <v>0</v>
      </c>
      <c r="S759" s="108">
        <f t="shared" si="618"/>
        <v>1631.731141388163</v>
      </c>
      <c r="T759" s="109">
        <f t="shared" si="619"/>
        <v>0</v>
      </c>
      <c r="U759" s="110">
        <f t="shared" si="620"/>
        <v>16.630769230769232</v>
      </c>
      <c r="V759" s="111">
        <f t="shared" si="621"/>
        <v>0</v>
      </c>
      <c r="W759" s="88"/>
      <c r="X759" s="1016" t="s">
        <v>63</v>
      </c>
      <c r="Y759" s="1009"/>
      <c r="Z759" s="1010"/>
      <c r="AA759" s="112"/>
      <c r="AB759" s="195">
        <f t="shared" si="622"/>
        <v>1</v>
      </c>
      <c r="AC759" s="107">
        <f t="shared" si="623"/>
        <v>0</v>
      </c>
      <c r="AD759" s="108">
        <f t="shared" si="624"/>
        <v>1631.731141388163</v>
      </c>
      <c r="AE759" s="109">
        <f t="shared" si="625"/>
        <v>0</v>
      </c>
      <c r="AF759" s="112">
        <f t="shared" si="626"/>
        <v>10.690721649484535</v>
      </c>
      <c r="AG759" s="111">
        <f t="shared" si="627"/>
        <v>0</v>
      </c>
      <c r="AH759" s="88"/>
      <c r="AI759" s="1016" t="s">
        <v>63</v>
      </c>
      <c r="AJ759" s="1009"/>
      <c r="AK759" s="1010"/>
      <c r="AL759" s="112"/>
      <c r="AM759" s="195">
        <f t="shared" si="628"/>
        <v>1</v>
      </c>
      <c r="AN759" s="107">
        <f t="shared" si="629"/>
        <v>0</v>
      </c>
      <c r="AO759" s="108">
        <f t="shared" si="630"/>
        <v>1631.731141388163</v>
      </c>
      <c r="AP759" s="109">
        <f t="shared" si="631"/>
        <v>0</v>
      </c>
      <c r="AQ759" s="112">
        <f t="shared" si="632"/>
        <v>12.9</v>
      </c>
      <c r="AR759" s="111">
        <f t="shared" si="633"/>
        <v>0</v>
      </c>
      <c r="AS759" s="88"/>
      <c r="AT759" s="1016" t="s">
        <v>63</v>
      </c>
      <c r="AU759" s="1009"/>
      <c r="AV759" s="1010"/>
      <c r="AW759" s="112"/>
      <c r="AX759" s="235">
        <v>1</v>
      </c>
      <c r="AY759" s="107">
        <f t="shared" si="634"/>
        <v>0</v>
      </c>
      <c r="AZ759" s="108">
        <f t="shared" si="635"/>
        <v>1223.7983560411221</v>
      </c>
      <c r="BA759" s="109">
        <f t="shared" si="636"/>
        <v>0</v>
      </c>
      <c r="BB759" s="112">
        <f t="shared" si="637"/>
        <v>13.75</v>
      </c>
      <c r="BC759" s="111">
        <f t="shared" si="638"/>
        <v>0</v>
      </c>
      <c r="BD759" s="88"/>
      <c r="BE759" s="1016" t="s">
        <v>63</v>
      </c>
      <c r="BF759" s="1009"/>
      <c r="BG759" s="1010"/>
      <c r="BH759" s="112"/>
      <c r="BI759" s="235">
        <v>1</v>
      </c>
      <c r="BJ759" s="107">
        <f t="shared" si="639"/>
        <v>0</v>
      </c>
      <c r="BK759" s="108">
        <f t="shared" si="640"/>
        <v>815.8655706940815</v>
      </c>
      <c r="BL759" s="109">
        <f t="shared" si="641"/>
        <v>0</v>
      </c>
      <c r="BM759" s="112">
        <f t="shared" si="642"/>
        <v>14.093333333333334</v>
      </c>
      <c r="BN759" s="111">
        <f t="shared" si="643"/>
        <v>0</v>
      </c>
      <c r="BO759" s="88"/>
      <c r="BP759" s="1016" t="s">
        <v>63</v>
      </c>
      <c r="BQ759" s="1009"/>
      <c r="BR759" s="1010"/>
      <c r="BS759" s="112"/>
      <c r="BT759" s="235">
        <v>1</v>
      </c>
      <c r="BU759" s="107">
        <f t="shared" si="644"/>
        <v>0</v>
      </c>
      <c r="BV759" s="108">
        <f t="shared" si="648"/>
        <v>1631.731141388163</v>
      </c>
      <c r="BW759" s="109">
        <f t="shared" si="645"/>
        <v>0</v>
      </c>
      <c r="BX759" s="112">
        <f t="shared" si="646"/>
        <v>14.780821917808218</v>
      </c>
      <c r="BY759" s="111">
        <f t="shared" si="647"/>
        <v>0</v>
      </c>
      <c r="BZ759" s="1018"/>
      <c r="CA759" s="88"/>
      <c r="CB759" s="88"/>
      <c r="CC759" s="89"/>
      <c r="CD759" s="89"/>
      <c r="CE759" s="89"/>
      <c r="CF759" s="89"/>
      <c r="CG759" s="89"/>
      <c r="CH759" s="89"/>
      <c r="CI759" s="89"/>
      <c r="CJ759" s="89"/>
      <c r="CK759" s="89"/>
      <c r="CL759" s="89"/>
      <c r="CM759" s="89"/>
      <c r="CN759" s="89"/>
      <c r="CO759" s="89"/>
      <c r="CP759" s="89"/>
      <c r="CQ759" s="89"/>
      <c r="CR759" s="89"/>
      <c r="CS759" s="89"/>
      <c r="CT759" s="89"/>
    </row>
    <row r="760" spans="1:98" ht="15.75" customHeight="1">
      <c r="A760" s="1018"/>
      <c r="B760" s="1016" t="s">
        <v>166</v>
      </c>
      <c r="C760" s="1009"/>
      <c r="D760" s="1010"/>
      <c r="E760" s="112">
        <v>0</v>
      </c>
      <c r="F760" s="195">
        <f t="shared" si="610"/>
        <v>15.5</v>
      </c>
      <c r="G760" s="107">
        <f t="shared" si="611"/>
        <v>0</v>
      </c>
      <c r="H760" s="108">
        <f t="shared" si="612"/>
        <v>979.03868483289773</v>
      </c>
      <c r="I760" s="109">
        <f t="shared" si="613"/>
        <v>0</v>
      </c>
      <c r="J760" s="110">
        <f t="shared" si="614"/>
        <v>17.316666666666666</v>
      </c>
      <c r="K760" s="111">
        <f t="shared" si="615"/>
        <v>0</v>
      </c>
      <c r="L760" s="86"/>
      <c r="M760" s="1016" t="s">
        <v>166</v>
      </c>
      <c r="N760" s="1009"/>
      <c r="O760" s="1010"/>
      <c r="P760" s="112"/>
      <c r="Q760" s="195" t="e">
        <f t="shared" si="616"/>
        <v>#DIV/0!</v>
      </c>
      <c r="R760" s="107">
        <v>0</v>
      </c>
      <c r="S760" s="108">
        <f t="shared" si="618"/>
        <v>1631.731141388163</v>
      </c>
      <c r="T760" s="109">
        <f t="shared" si="619"/>
        <v>0</v>
      </c>
      <c r="U760" s="110">
        <f t="shared" si="620"/>
        <v>16.630769230769232</v>
      </c>
      <c r="V760" s="111">
        <f t="shared" si="621"/>
        <v>0</v>
      </c>
      <c r="W760" s="88"/>
      <c r="X760" s="1016" t="s">
        <v>166</v>
      </c>
      <c r="Y760" s="1009"/>
      <c r="Z760" s="1010"/>
      <c r="AA760" s="112"/>
      <c r="AB760" s="195" t="e">
        <f t="shared" si="622"/>
        <v>#DIV/0!</v>
      </c>
      <c r="AC760" s="107">
        <v>0</v>
      </c>
      <c r="AD760" s="108">
        <f t="shared" si="624"/>
        <v>1631.731141388163</v>
      </c>
      <c r="AE760" s="109">
        <f t="shared" si="625"/>
        <v>0</v>
      </c>
      <c r="AF760" s="112">
        <f t="shared" si="626"/>
        <v>10.690721649484535</v>
      </c>
      <c r="AG760" s="111">
        <f t="shared" si="627"/>
        <v>0</v>
      </c>
      <c r="AH760" s="88"/>
      <c r="AI760" s="1016" t="s">
        <v>166</v>
      </c>
      <c r="AJ760" s="1009"/>
      <c r="AK760" s="1010"/>
      <c r="AL760" s="112"/>
      <c r="AM760" s="195">
        <f t="shared" si="628"/>
        <v>17.492512728863304</v>
      </c>
      <c r="AN760" s="107">
        <v>0</v>
      </c>
      <c r="AO760" s="108">
        <f t="shared" si="630"/>
        <v>1631.731141388163</v>
      </c>
      <c r="AP760" s="109">
        <f t="shared" si="631"/>
        <v>0</v>
      </c>
      <c r="AQ760" s="112">
        <f t="shared" si="632"/>
        <v>12.9</v>
      </c>
      <c r="AR760" s="111">
        <f t="shared" si="633"/>
        <v>0</v>
      </c>
      <c r="AS760" s="88"/>
      <c r="AT760" s="1016" t="s">
        <v>166</v>
      </c>
      <c r="AU760" s="1009"/>
      <c r="AV760" s="1010"/>
      <c r="AW760" s="112"/>
      <c r="AX760" s="107"/>
      <c r="AY760" s="107">
        <f t="shared" si="634"/>
        <v>0</v>
      </c>
      <c r="AZ760" s="108">
        <f t="shared" si="635"/>
        <v>1223.7983560411221</v>
      </c>
      <c r="BA760" s="109">
        <f t="shared" si="636"/>
        <v>0</v>
      </c>
      <c r="BB760" s="112">
        <f t="shared" si="637"/>
        <v>13.75</v>
      </c>
      <c r="BC760" s="111">
        <f t="shared" si="638"/>
        <v>0</v>
      </c>
      <c r="BD760" s="88"/>
      <c r="BE760" s="1016" t="s">
        <v>166</v>
      </c>
      <c r="BF760" s="1009"/>
      <c r="BG760" s="1010"/>
      <c r="BH760" s="112"/>
      <c r="BI760" s="107"/>
      <c r="BJ760" s="107">
        <f t="shared" si="639"/>
        <v>0</v>
      </c>
      <c r="BK760" s="108">
        <f t="shared" si="640"/>
        <v>815.8655706940815</v>
      </c>
      <c r="BL760" s="109">
        <f t="shared" si="641"/>
        <v>0</v>
      </c>
      <c r="BM760" s="112">
        <f t="shared" si="642"/>
        <v>14.093333333333334</v>
      </c>
      <c r="BN760" s="111">
        <f t="shared" si="643"/>
        <v>0</v>
      </c>
      <c r="BO760" s="88"/>
      <c r="BP760" s="1016" t="s">
        <v>166</v>
      </c>
      <c r="BQ760" s="1009"/>
      <c r="BR760" s="1010"/>
      <c r="BS760" s="112"/>
      <c r="BT760" s="107"/>
      <c r="BU760" s="107">
        <f t="shared" si="644"/>
        <v>0</v>
      </c>
      <c r="BV760" s="108">
        <f t="shared" si="648"/>
        <v>1631.731141388163</v>
      </c>
      <c r="BW760" s="109">
        <f t="shared" si="645"/>
        <v>0</v>
      </c>
      <c r="BX760" s="112">
        <f t="shared" si="646"/>
        <v>14.780821917808218</v>
      </c>
      <c r="BY760" s="111">
        <f t="shared" si="647"/>
        <v>0</v>
      </c>
      <c r="BZ760" s="1018"/>
      <c r="CA760" s="88"/>
      <c r="CB760" s="88"/>
      <c r="CC760" s="89"/>
      <c r="CD760" s="89"/>
      <c r="CE760" s="89"/>
      <c r="CF760" s="89"/>
      <c r="CG760" s="89"/>
      <c r="CH760" s="89"/>
      <c r="CI760" s="89"/>
      <c r="CJ760" s="89"/>
      <c r="CK760" s="89"/>
      <c r="CL760" s="89"/>
      <c r="CM760" s="89"/>
      <c r="CN760" s="89"/>
      <c r="CO760" s="89"/>
      <c r="CP760" s="89"/>
      <c r="CQ760" s="89"/>
      <c r="CR760" s="89"/>
      <c r="CS760" s="89"/>
      <c r="CT760" s="89"/>
    </row>
    <row r="761" spans="1:98" ht="15.75" customHeight="1">
      <c r="A761" s="1018"/>
      <c r="B761" s="1016" t="s">
        <v>260</v>
      </c>
      <c r="C761" s="1009"/>
      <c r="D761" s="1010"/>
      <c r="E761" s="112">
        <v>0</v>
      </c>
      <c r="F761" s="195" t="e">
        <f t="shared" si="610"/>
        <v>#DIV/0!</v>
      </c>
      <c r="G761" s="107">
        <v>0</v>
      </c>
      <c r="H761" s="108">
        <f t="shared" si="612"/>
        <v>979.03868483289773</v>
      </c>
      <c r="I761" s="109">
        <f t="shared" si="613"/>
        <v>0</v>
      </c>
      <c r="J761" s="110">
        <f t="shared" si="614"/>
        <v>17.316666666666666</v>
      </c>
      <c r="K761" s="111">
        <f t="shared" si="615"/>
        <v>0</v>
      </c>
      <c r="L761" s="86"/>
      <c r="M761" s="1016" t="s">
        <v>260</v>
      </c>
      <c r="N761" s="1009"/>
      <c r="O761" s="1010"/>
      <c r="P761" s="112"/>
      <c r="Q761" s="222">
        <f t="shared" si="616"/>
        <v>10.916666666666666</v>
      </c>
      <c r="R761" s="107">
        <f t="shared" ref="R761:R773" si="649">P761*Q761</f>
        <v>0</v>
      </c>
      <c r="S761" s="108">
        <f t="shared" si="618"/>
        <v>1631.731141388163</v>
      </c>
      <c r="T761" s="109">
        <f t="shared" si="619"/>
        <v>0</v>
      </c>
      <c r="U761" s="110">
        <f t="shared" si="620"/>
        <v>16.630769230769232</v>
      </c>
      <c r="V761" s="111">
        <f t="shared" si="621"/>
        <v>0</v>
      </c>
      <c r="W761" s="88"/>
      <c r="X761" s="1016" t="s">
        <v>260</v>
      </c>
      <c r="Y761" s="1009"/>
      <c r="Z761" s="1010"/>
      <c r="AA761" s="112"/>
      <c r="AB761" s="195" t="e">
        <f t="shared" si="622"/>
        <v>#DIV/0!</v>
      </c>
      <c r="AC761" s="107">
        <v>0</v>
      </c>
      <c r="AD761" s="108">
        <f t="shared" si="624"/>
        <v>1631.731141388163</v>
      </c>
      <c r="AE761" s="109">
        <f t="shared" si="625"/>
        <v>0</v>
      </c>
      <c r="AF761" s="112">
        <f t="shared" si="626"/>
        <v>10.690721649484535</v>
      </c>
      <c r="AG761" s="111">
        <f t="shared" si="627"/>
        <v>0</v>
      </c>
      <c r="AH761" s="88"/>
      <c r="AI761" s="1016" t="s">
        <v>260</v>
      </c>
      <c r="AJ761" s="1009"/>
      <c r="AK761" s="1010"/>
      <c r="AL761" s="112"/>
      <c r="AM761" s="195" t="e">
        <f t="shared" si="628"/>
        <v>#DIV/0!</v>
      </c>
      <c r="AN761" s="107">
        <v>0</v>
      </c>
      <c r="AO761" s="108">
        <f t="shared" si="630"/>
        <v>1631.731141388163</v>
      </c>
      <c r="AP761" s="109">
        <f t="shared" si="631"/>
        <v>0</v>
      </c>
      <c r="AQ761" s="112">
        <f t="shared" si="632"/>
        <v>12.9</v>
      </c>
      <c r="AR761" s="111">
        <f t="shared" si="633"/>
        <v>0</v>
      </c>
      <c r="AS761" s="88"/>
      <c r="AT761" s="1016" t="s">
        <v>260</v>
      </c>
      <c r="AU761" s="1009"/>
      <c r="AV761" s="1010"/>
      <c r="AW761" s="112"/>
      <c r="AX761" s="107"/>
      <c r="AY761" s="107">
        <f t="shared" si="634"/>
        <v>0</v>
      </c>
      <c r="AZ761" s="108">
        <f t="shared" si="635"/>
        <v>1223.7983560411221</v>
      </c>
      <c r="BA761" s="109">
        <f t="shared" si="636"/>
        <v>0</v>
      </c>
      <c r="BB761" s="112">
        <f t="shared" si="637"/>
        <v>13.75</v>
      </c>
      <c r="BC761" s="111">
        <f t="shared" si="638"/>
        <v>0</v>
      </c>
      <c r="BD761" s="88"/>
      <c r="BE761" s="1016" t="s">
        <v>260</v>
      </c>
      <c r="BF761" s="1009"/>
      <c r="BG761" s="1010"/>
      <c r="BH761" s="112"/>
      <c r="BI761" s="107"/>
      <c r="BJ761" s="107">
        <f t="shared" si="639"/>
        <v>0</v>
      </c>
      <c r="BK761" s="108">
        <f t="shared" si="640"/>
        <v>815.8655706940815</v>
      </c>
      <c r="BL761" s="109">
        <f t="shared" si="641"/>
        <v>0</v>
      </c>
      <c r="BM761" s="112">
        <f t="shared" si="642"/>
        <v>14.093333333333334</v>
      </c>
      <c r="BN761" s="111">
        <f t="shared" si="643"/>
        <v>0</v>
      </c>
      <c r="BO761" s="88"/>
      <c r="BP761" s="1016" t="s">
        <v>260</v>
      </c>
      <c r="BQ761" s="1009"/>
      <c r="BR761" s="1010"/>
      <c r="BS761" s="112"/>
      <c r="BT761" s="107"/>
      <c r="BU761" s="107">
        <f t="shared" si="644"/>
        <v>0</v>
      </c>
      <c r="BV761" s="108">
        <f t="shared" si="648"/>
        <v>1631.731141388163</v>
      </c>
      <c r="BW761" s="109">
        <f t="shared" si="645"/>
        <v>0</v>
      </c>
      <c r="BX761" s="112">
        <f t="shared" si="646"/>
        <v>14.780821917808218</v>
      </c>
      <c r="BY761" s="111">
        <f t="shared" si="647"/>
        <v>0</v>
      </c>
      <c r="BZ761" s="1018"/>
      <c r="CA761" s="88"/>
      <c r="CB761" s="88"/>
      <c r="CC761" s="89"/>
      <c r="CD761" s="89"/>
      <c r="CE761" s="89"/>
      <c r="CF761" s="89"/>
      <c r="CG761" s="89"/>
      <c r="CH761" s="89"/>
      <c r="CI761" s="89"/>
      <c r="CJ761" s="89"/>
      <c r="CK761" s="89"/>
      <c r="CL761" s="89"/>
      <c r="CM761" s="89"/>
      <c r="CN761" s="89"/>
      <c r="CO761" s="89"/>
      <c r="CP761" s="89"/>
      <c r="CQ761" s="89"/>
      <c r="CR761" s="89"/>
      <c r="CS761" s="89"/>
      <c r="CT761" s="89"/>
    </row>
    <row r="762" spans="1:98" ht="15.75" customHeight="1">
      <c r="A762" s="1018"/>
      <c r="B762" s="1015" t="s">
        <v>52</v>
      </c>
      <c r="C762" s="1009"/>
      <c r="D762" s="1010"/>
      <c r="E762" s="112">
        <v>2</v>
      </c>
      <c r="F762" s="195">
        <f t="shared" si="610"/>
        <v>2</v>
      </c>
      <c r="G762" s="107">
        <f t="shared" ref="G762:G791" si="650">E762*F762</f>
        <v>4</v>
      </c>
      <c r="H762" s="108">
        <f t="shared" si="612"/>
        <v>979.03868483289773</v>
      </c>
      <c r="I762" s="109">
        <f t="shared" si="613"/>
        <v>3916.1547393315909</v>
      </c>
      <c r="J762" s="110">
        <f t="shared" si="614"/>
        <v>17.316666666666666</v>
      </c>
      <c r="K762" s="111">
        <f t="shared" si="615"/>
        <v>226.14945559181467</v>
      </c>
      <c r="L762" s="86"/>
      <c r="M762" s="1015" t="s">
        <v>52</v>
      </c>
      <c r="N762" s="1009"/>
      <c r="O762" s="1010"/>
      <c r="P762" s="112"/>
      <c r="Q762" s="195">
        <f t="shared" si="616"/>
        <v>2</v>
      </c>
      <c r="R762" s="107">
        <f t="shared" si="649"/>
        <v>0</v>
      </c>
      <c r="S762" s="108">
        <f t="shared" si="618"/>
        <v>1631.731141388163</v>
      </c>
      <c r="T762" s="109">
        <f t="shared" si="619"/>
        <v>0</v>
      </c>
      <c r="U762" s="110">
        <f t="shared" si="620"/>
        <v>16.630769230769232</v>
      </c>
      <c r="V762" s="111">
        <f t="shared" si="621"/>
        <v>0</v>
      </c>
      <c r="W762" s="88"/>
      <c r="X762" s="1015" t="s">
        <v>52</v>
      </c>
      <c r="Y762" s="1009"/>
      <c r="Z762" s="1010"/>
      <c r="AA762" s="112"/>
      <c r="AB762" s="195">
        <f t="shared" si="622"/>
        <v>2</v>
      </c>
      <c r="AC762" s="107">
        <f t="shared" ref="AC762:AC772" si="651">AA762*AB762</f>
        <v>0</v>
      </c>
      <c r="AD762" s="108">
        <f t="shared" si="624"/>
        <v>1631.731141388163</v>
      </c>
      <c r="AE762" s="109">
        <f t="shared" si="625"/>
        <v>0</v>
      </c>
      <c r="AF762" s="112">
        <f t="shared" si="626"/>
        <v>10.690721649484535</v>
      </c>
      <c r="AG762" s="111">
        <f t="shared" si="627"/>
        <v>0</v>
      </c>
      <c r="AH762" s="88"/>
      <c r="AI762" s="1015" t="s">
        <v>52</v>
      </c>
      <c r="AJ762" s="1009"/>
      <c r="AK762" s="1010"/>
      <c r="AL762" s="112"/>
      <c r="AM762" s="195">
        <f t="shared" si="628"/>
        <v>2</v>
      </c>
      <c r="AN762" s="107">
        <f t="shared" ref="AN762:AN772" si="652">AL762*AM762</f>
        <v>0</v>
      </c>
      <c r="AO762" s="108">
        <f t="shared" si="630"/>
        <v>1631.731141388163</v>
      </c>
      <c r="AP762" s="109">
        <f t="shared" si="631"/>
        <v>0</v>
      </c>
      <c r="AQ762" s="112">
        <f t="shared" si="632"/>
        <v>12.9</v>
      </c>
      <c r="AR762" s="111">
        <f t="shared" si="633"/>
        <v>0</v>
      </c>
      <c r="AS762" s="88"/>
      <c r="AT762" s="1015" t="s">
        <v>52</v>
      </c>
      <c r="AU762" s="1009"/>
      <c r="AV762" s="1010"/>
      <c r="AW762" s="112"/>
      <c r="AX762" s="235">
        <v>2</v>
      </c>
      <c r="AY762" s="107">
        <f t="shared" si="634"/>
        <v>0</v>
      </c>
      <c r="AZ762" s="108">
        <f t="shared" si="635"/>
        <v>1223.7983560411221</v>
      </c>
      <c r="BA762" s="109">
        <f t="shared" si="636"/>
        <v>0</v>
      </c>
      <c r="BB762" s="112">
        <f t="shared" si="637"/>
        <v>13.75</v>
      </c>
      <c r="BC762" s="111">
        <f t="shared" si="638"/>
        <v>0</v>
      </c>
      <c r="BD762" s="88"/>
      <c r="BE762" s="1015" t="s">
        <v>52</v>
      </c>
      <c r="BF762" s="1009"/>
      <c r="BG762" s="1010"/>
      <c r="BH762" s="112"/>
      <c r="BI762" s="235">
        <v>2</v>
      </c>
      <c r="BJ762" s="107">
        <f t="shared" si="639"/>
        <v>0</v>
      </c>
      <c r="BK762" s="108">
        <f t="shared" si="640"/>
        <v>815.8655706940815</v>
      </c>
      <c r="BL762" s="109">
        <f t="shared" si="641"/>
        <v>0</v>
      </c>
      <c r="BM762" s="112">
        <f t="shared" si="642"/>
        <v>14.093333333333334</v>
      </c>
      <c r="BN762" s="111">
        <f t="shared" si="643"/>
        <v>0</v>
      </c>
      <c r="BO762" s="88"/>
      <c r="BP762" s="1015" t="s">
        <v>52</v>
      </c>
      <c r="BQ762" s="1009"/>
      <c r="BR762" s="1010"/>
      <c r="BS762" s="112"/>
      <c r="BT762" s="235">
        <v>2</v>
      </c>
      <c r="BU762" s="107">
        <f t="shared" si="644"/>
        <v>0</v>
      </c>
      <c r="BV762" s="108">
        <f t="shared" si="648"/>
        <v>1631.731141388163</v>
      </c>
      <c r="BW762" s="109">
        <f t="shared" si="645"/>
        <v>0</v>
      </c>
      <c r="BX762" s="112">
        <f t="shared" si="646"/>
        <v>14.780821917808218</v>
      </c>
      <c r="BY762" s="111">
        <f t="shared" si="647"/>
        <v>0</v>
      </c>
      <c r="BZ762" s="1018"/>
      <c r="CA762" s="88"/>
      <c r="CB762" s="88"/>
      <c r="CC762" s="89"/>
      <c r="CD762" s="89"/>
      <c r="CE762" s="89"/>
      <c r="CF762" s="89"/>
      <c r="CG762" s="89"/>
      <c r="CH762" s="89"/>
      <c r="CI762" s="89"/>
      <c r="CJ762" s="89"/>
      <c r="CK762" s="89"/>
      <c r="CL762" s="89"/>
      <c r="CM762" s="89"/>
      <c r="CN762" s="89"/>
      <c r="CO762" s="89"/>
      <c r="CP762" s="89"/>
      <c r="CQ762" s="89"/>
      <c r="CR762" s="89"/>
      <c r="CS762" s="89"/>
      <c r="CT762" s="89"/>
    </row>
    <row r="763" spans="1:98" ht="15.75" customHeight="1">
      <c r="A763" s="1018"/>
      <c r="B763" s="1016" t="s">
        <v>185</v>
      </c>
      <c r="C763" s="1009"/>
      <c r="D763" s="1010"/>
      <c r="E763" s="112">
        <v>85</v>
      </c>
      <c r="F763" s="195">
        <f t="shared" si="610"/>
        <v>11.333333333333334</v>
      </c>
      <c r="G763" s="107">
        <f t="shared" si="650"/>
        <v>963.33333333333337</v>
      </c>
      <c r="H763" s="108">
        <f t="shared" si="612"/>
        <v>979.03868483289773</v>
      </c>
      <c r="I763" s="109">
        <f t="shared" si="613"/>
        <v>943140.59972235817</v>
      </c>
      <c r="J763" s="110">
        <f t="shared" si="614"/>
        <v>17.316666666666666</v>
      </c>
      <c r="K763" s="111">
        <f t="shared" si="615"/>
        <v>54464.32722169537</v>
      </c>
      <c r="L763" s="86"/>
      <c r="M763" s="1016" t="s">
        <v>185</v>
      </c>
      <c r="N763" s="1009"/>
      <c r="O763" s="1010"/>
      <c r="P763" s="112"/>
      <c r="Q763" s="195">
        <f t="shared" si="616"/>
        <v>13.433333333333334</v>
      </c>
      <c r="R763" s="107">
        <f t="shared" si="649"/>
        <v>0</v>
      </c>
      <c r="S763" s="108">
        <f t="shared" si="618"/>
        <v>1631.731141388163</v>
      </c>
      <c r="T763" s="109">
        <f t="shared" si="619"/>
        <v>0</v>
      </c>
      <c r="U763" s="110">
        <f t="shared" si="620"/>
        <v>16.630769230769232</v>
      </c>
      <c r="V763" s="111">
        <f t="shared" si="621"/>
        <v>0</v>
      </c>
      <c r="W763" s="88"/>
      <c r="X763" s="1016" t="s">
        <v>185</v>
      </c>
      <c r="Y763" s="1009"/>
      <c r="Z763" s="1010"/>
      <c r="AA763" s="112"/>
      <c r="AB763" s="195">
        <f t="shared" si="622"/>
        <v>15.9</v>
      </c>
      <c r="AC763" s="107">
        <f t="shared" si="651"/>
        <v>0</v>
      </c>
      <c r="AD763" s="108">
        <f t="shared" si="624"/>
        <v>1631.731141388163</v>
      </c>
      <c r="AE763" s="109">
        <f t="shared" si="625"/>
        <v>0</v>
      </c>
      <c r="AF763" s="112">
        <f t="shared" si="626"/>
        <v>10.690721649484535</v>
      </c>
      <c r="AG763" s="111">
        <f t="shared" si="627"/>
        <v>0</v>
      </c>
      <c r="AH763" s="88"/>
      <c r="AI763" s="1016" t="s">
        <v>185</v>
      </c>
      <c r="AJ763" s="1009"/>
      <c r="AK763" s="1010"/>
      <c r="AL763" s="112"/>
      <c r="AM763" s="195">
        <f t="shared" si="628"/>
        <v>14.966666666666667</v>
      </c>
      <c r="AN763" s="107">
        <f t="shared" si="652"/>
        <v>0</v>
      </c>
      <c r="AO763" s="108">
        <f t="shared" si="630"/>
        <v>1631.731141388163</v>
      </c>
      <c r="AP763" s="109">
        <f t="shared" si="631"/>
        <v>0</v>
      </c>
      <c r="AQ763" s="112">
        <f t="shared" si="632"/>
        <v>12.9</v>
      </c>
      <c r="AR763" s="111">
        <f t="shared" si="633"/>
        <v>0</v>
      </c>
      <c r="AS763" s="88"/>
      <c r="AT763" s="1016" t="s">
        <v>185</v>
      </c>
      <c r="AU763" s="1009"/>
      <c r="AV763" s="1010"/>
      <c r="AW763" s="112"/>
      <c r="AX763" s="107"/>
      <c r="AY763" s="107">
        <f t="shared" si="634"/>
        <v>0</v>
      </c>
      <c r="AZ763" s="108">
        <f t="shared" si="635"/>
        <v>1223.7983560411221</v>
      </c>
      <c r="BA763" s="109">
        <f t="shared" si="636"/>
        <v>0</v>
      </c>
      <c r="BB763" s="112">
        <f t="shared" si="637"/>
        <v>13.75</v>
      </c>
      <c r="BC763" s="111">
        <f t="shared" si="638"/>
        <v>0</v>
      </c>
      <c r="BD763" s="88"/>
      <c r="BE763" s="1016" t="s">
        <v>185</v>
      </c>
      <c r="BF763" s="1009"/>
      <c r="BG763" s="1010"/>
      <c r="BH763" s="112"/>
      <c r="BI763" s="107"/>
      <c r="BJ763" s="107">
        <f t="shared" si="639"/>
        <v>0</v>
      </c>
      <c r="BK763" s="108">
        <f t="shared" si="640"/>
        <v>815.8655706940815</v>
      </c>
      <c r="BL763" s="109">
        <f t="shared" si="641"/>
        <v>0</v>
      </c>
      <c r="BM763" s="112">
        <f t="shared" si="642"/>
        <v>14.093333333333334</v>
      </c>
      <c r="BN763" s="111">
        <f t="shared" si="643"/>
        <v>0</v>
      </c>
      <c r="BO763" s="88"/>
      <c r="BP763" s="1016" t="s">
        <v>185</v>
      </c>
      <c r="BQ763" s="1009"/>
      <c r="BR763" s="1010"/>
      <c r="BS763" s="112"/>
      <c r="BT763" s="107"/>
      <c r="BU763" s="107">
        <f t="shared" si="644"/>
        <v>0</v>
      </c>
      <c r="BV763" s="108">
        <f t="shared" si="648"/>
        <v>1631.731141388163</v>
      </c>
      <c r="BW763" s="109">
        <f t="shared" si="645"/>
        <v>0</v>
      </c>
      <c r="BX763" s="112">
        <f t="shared" si="646"/>
        <v>14.780821917808218</v>
      </c>
      <c r="BY763" s="111">
        <f t="shared" si="647"/>
        <v>0</v>
      </c>
      <c r="BZ763" s="1018"/>
      <c r="CA763" s="88"/>
      <c r="CB763" s="88"/>
      <c r="CC763" s="89"/>
      <c r="CD763" s="89"/>
      <c r="CE763" s="89"/>
      <c r="CF763" s="89"/>
      <c r="CG763" s="89"/>
      <c r="CH763" s="89"/>
      <c r="CI763" s="89"/>
      <c r="CJ763" s="89"/>
      <c r="CK763" s="89"/>
      <c r="CL763" s="89"/>
      <c r="CM763" s="89"/>
      <c r="CN763" s="89"/>
      <c r="CO763" s="89"/>
      <c r="CP763" s="89"/>
      <c r="CQ763" s="89"/>
      <c r="CR763" s="89"/>
      <c r="CS763" s="89"/>
      <c r="CT763" s="89"/>
    </row>
    <row r="764" spans="1:98" ht="15.75" customHeight="1">
      <c r="A764" s="1018"/>
      <c r="B764" s="1016" t="s">
        <v>56</v>
      </c>
      <c r="C764" s="1009"/>
      <c r="D764" s="1010"/>
      <c r="E764" s="112">
        <v>1</v>
      </c>
      <c r="F764" s="195">
        <f t="shared" si="610"/>
        <v>4</v>
      </c>
      <c r="G764" s="107">
        <f t="shared" si="650"/>
        <v>4</v>
      </c>
      <c r="H764" s="108">
        <f t="shared" si="612"/>
        <v>979.03868483289773</v>
      </c>
      <c r="I764" s="109">
        <f t="shared" si="613"/>
        <v>3916.1547393315909</v>
      </c>
      <c r="J764" s="110">
        <f t="shared" si="614"/>
        <v>17.316666666666666</v>
      </c>
      <c r="K764" s="111">
        <f t="shared" si="615"/>
        <v>226.14945559181467</v>
      </c>
      <c r="L764" s="86"/>
      <c r="M764" s="1016" t="s">
        <v>56</v>
      </c>
      <c r="N764" s="1009"/>
      <c r="O764" s="1010"/>
      <c r="P764" s="112"/>
      <c r="Q764" s="195">
        <f t="shared" si="616"/>
        <v>4</v>
      </c>
      <c r="R764" s="107">
        <f t="shared" si="649"/>
        <v>0</v>
      </c>
      <c r="S764" s="108">
        <f t="shared" si="618"/>
        <v>1631.731141388163</v>
      </c>
      <c r="T764" s="109">
        <f t="shared" si="619"/>
        <v>0</v>
      </c>
      <c r="U764" s="110">
        <f t="shared" si="620"/>
        <v>16.630769230769232</v>
      </c>
      <c r="V764" s="111">
        <f t="shared" si="621"/>
        <v>0</v>
      </c>
      <c r="W764" s="88"/>
      <c r="X764" s="1016" t="s">
        <v>56</v>
      </c>
      <c r="Y764" s="1009"/>
      <c r="Z764" s="1010"/>
      <c r="AA764" s="112"/>
      <c r="AB764" s="195">
        <f t="shared" si="622"/>
        <v>4</v>
      </c>
      <c r="AC764" s="107">
        <f t="shared" si="651"/>
        <v>0</v>
      </c>
      <c r="AD764" s="108">
        <f t="shared" si="624"/>
        <v>1631.731141388163</v>
      </c>
      <c r="AE764" s="109">
        <f t="shared" si="625"/>
        <v>0</v>
      </c>
      <c r="AF764" s="112">
        <f t="shared" si="626"/>
        <v>10.690721649484535</v>
      </c>
      <c r="AG764" s="111">
        <f t="shared" si="627"/>
        <v>0</v>
      </c>
      <c r="AH764" s="88"/>
      <c r="AI764" s="1016" t="s">
        <v>56</v>
      </c>
      <c r="AJ764" s="1009"/>
      <c r="AK764" s="1010"/>
      <c r="AL764" s="112"/>
      <c r="AM764" s="195">
        <f t="shared" si="628"/>
        <v>4</v>
      </c>
      <c r="AN764" s="107">
        <f t="shared" si="652"/>
        <v>0</v>
      </c>
      <c r="AO764" s="108">
        <f t="shared" si="630"/>
        <v>1631.731141388163</v>
      </c>
      <c r="AP764" s="109">
        <f t="shared" si="631"/>
        <v>0</v>
      </c>
      <c r="AQ764" s="112">
        <f t="shared" si="632"/>
        <v>12.9</v>
      </c>
      <c r="AR764" s="111">
        <f t="shared" si="633"/>
        <v>0</v>
      </c>
      <c r="AS764" s="88"/>
      <c r="AT764" s="1016" t="s">
        <v>56</v>
      </c>
      <c r="AU764" s="1009"/>
      <c r="AV764" s="1010"/>
      <c r="AW764" s="112"/>
      <c r="AX764" s="235">
        <v>4</v>
      </c>
      <c r="AY764" s="107">
        <f t="shared" si="634"/>
        <v>0</v>
      </c>
      <c r="AZ764" s="108">
        <f t="shared" si="635"/>
        <v>1223.7983560411221</v>
      </c>
      <c r="BA764" s="109">
        <f t="shared" si="636"/>
        <v>0</v>
      </c>
      <c r="BB764" s="112">
        <f t="shared" si="637"/>
        <v>13.75</v>
      </c>
      <c r="BC764" s="111">
        <f t="shared" si="638"/>
        <v>0</v>
      </c>
      <c r="BD764" s="88"/>
      <c r="BE764" s="1016" t="s">
        <v>56</v>
      </c>
      <c r="BF764" s="1009"/>
      <c r="BG764" s="1010"/>
      <c r="BH764" s="112"/>
      <c r="BI764" s="235">
        <v>4</v>
      </c>
      <c r="BJ764" s="107">
        <f t="shared" si="639"/>
        <v>0</v>
      </c>
      <c r="BK764" s="108">
        <f t="shared" si="640"/>
        <v>815.8655706940815</v>
      </c>
      <c r="BL764" s="109">
        <f t="shared" si="641"/>
        <v>0</v>
      </c>
      <c r="BM764" s="112">
        <f t="shared" si="642"/>
        <v>14.093333333333334</v>
      </c>
      <c r="BN764" s="111">
        <f t="shared" si="643"/>
        <v>0</v>
      </c>
      <c r="BO764" s="88"/>
      <c r="BP764" s="1016" t="s">
        <v>56</v>
      </c>
      <c r="BQ764" s="1009"/>
      <c r="BR764" s="1010"/>
      <c r="BS764" s="112"/>
      <c r="BT764" s="235">
        <v>4</v>
      </c>
      <c r="BU764" s="107">
        <f t="shared" si="644"/>
        <v>0</v>
      </c>
      <c r="BV764" s="108">
        <f t="shared" si="648"/>
        <v>1631.731141388163</v>
      </c>
      <c r="BW764" s="109">
        <f t="shared" si="645"/>
        <v>0</v>
      </c>
      <c r="BX764" s="112">
        <f t="shared" si="646"/>
        <v>14.780821917808218</v>
      </c>
      <c r="BY764" s="111">
        <f t="shared" si="647"/>
        <v>0</v>
      </c>
      <c r="BZ764" s="1018"/>
      <c r="CA764" s="88"/>
      <c r="CB764" s="88"/>
      <c r="CC764" s="89"/>
      <c r="CD764" s="89"/>
      <c r="CE764" s="89"/>
      <c r="CF764" s="89"/>
      <c r="CG764" s="89"/>
      <c r="CH764" s="89"/>
      <c r="CI764" s="89"/>
      <c r="CJ764" s="89"/>
      <c r="CK764" s="89"/>
      <c r="CL764" s="89"/>
      <c r="CM764" s="89"/>
      <c r="CN764" s="89"/>
      <c r="CO764" s="89"/>
      <c r="CP764" s="89"/>
      <c r="CQ764" s="89"/>
      <c r="CR764" s="89"/>
      <c r="CS764" s="89"/>
      <c r="CT764" s="89"/>
    </row>
    <row r="765" spans="1:98" ht="15.75" customHeight="1">
      <c r="A765" s="1018"/>
      <c r="B765" s="1016" t="s">
        <v>181</v>
      </c>
      <c r="C765" s="1009"/>
      <c r="D765" s="1010"/>
      <c r="E765" s="112">
        <v>12</v>
      </c>
      <c r="F765" s="195">
        <f t="shared" si="610"/>
        <v>24</v>
      </c>
      <c r="G765" s="107">
        <f t="shared" si="650"/>
        <v>288</v>
      </c>
      <c r="H765" s="108">
        <f t="shared" si="612"/>
        <v>979.03868483289773</v>
      </c>
      <c r="I765" s="109">
        <f t="shared" si="613"/>
        <v>281963.14123187453</v>
      </c>
      <c r="J765" s="110">
        <f t="shared" si="614"/>
        <v>17.316666666666666</v>
      </c>
      <c r="K765" s="111">
        <f t="shared" si="615"/>
        <v>16282.760802610655</v>
      </c>
      <c r="L765" s="86"/>
      <c r="M765" s="1016" t="s">
        <v>181</v>
      </c>
      <c r="N765" s="1009"/>
      <c r="O765" s="1010"/>
      <c r="P765" s="112"/>
      <c r="Q765" s="195">
        <f t="shared" si="616"/>
        <v>28</v>
      </c>
      <c r="R765" s="107">
        <f t="shared" si="649"/>
        <v>0</v>
      </c>
      <c r="S765" s="108">
        <f t="shared" si="618"/>
        <v>1631.731141388163</v>
      </c>
      <c r="T765" s="109">
        <f t="shared" si="619"/>
        <v>0</v>
      </c>
      <c r="U765" s="110">
        <f t="shared" si="620"/>
        <v>16.630769230769232</v>
      </c>
      <c r="V765" s="111">
        <f t="shared" si="621"/>
        <v>0</v>
      </c>
      <c r="W765" s="88"/>
      <c r="X765" s="1016" t="s">
        <v>181</v>
      </c>
      <c r="Y765" s="1009"/>
      <c r="Z765" s="1010"/>
      <c r="AA765" s="112"/>
      <c r="AB765" s="195">
        <f t="shared" si="622"/>
        <v>20.6</v>
      </c>
      <c r="AC765" s="107">
        <f t="shared" si="651"/>
        <v>0</v>
      </c>
      <c r="AD765" s="108">
        <f t="shared" si="624"/>
        <v>1631.731141388163</v>
      </c>
      <c r="AE765" s="109">
        <f t="shared" si="625"/>
        <v>0</v>
      </c>
      <c r="AF765" s="112">
        <f t="shared" si="626"/>
        <v>10.690721649484535</v>
      </c>
      <c r="AG765" s="111">
        <f t="shared" si="627"/>
        <v>0</v>
      </c>
      <c r="AH765" s="88"/>
      <c r="AI765" s="1016" t="s">
        <v>181</v>
      </c>
      <c r="AJ765" s="1009"/>
      <c r="AK765" s="1010"/>
      <c r="AL765" s="112"/>
      <c r="AM765" s="195">
        <f t="shared" si="628"/>
        <v>13.6</v>
      </c>
      <c r="AN765" s="107">
        <f t="shared" si="652"/>
        <v>0</v>
      </c>
      <c r="AO765" s="108">
        <f t="shared" si="630"/>
        <v>1631.731141388163</v>
      </c>
      <c r="AP765" s="109">
        <f t="shared" si="631"/>
        <v>0</v>
      </c>
      <c r="AQ765" s="112">
        <f t="shared" si="632"/>
        <v>12.9</v>
      </c>
      <c r="AR765" s="111">
        <f t="shared" si="633"/>
        <v>0</v>
      </c>
      <c r="AS765" s="88"/>
      <c r="AT765" s="1016" t="s">
        <v>181</v>
      </c>
      <c r="AU765" s="1009"/>
      <c r="AV765" s="1010"/>
      <c r="AW765" s="112"/>
      <c r="AX765" s="107"/>
      <c r="AY765" s="107">
        <f t="shared" si="634"/>
        <v>0</v>
      </c>
      <c r="AZ765" s="108">
        <f t="shared" si="635"/>
        <v>1223.7983560411221</v>
      </c>
      <c r="BA765" s="109">
        <f t="shared" si="636"/>
        <v>0</v>
      </c>
      <c r="BB765" s="112">
        <f t="shared" si="637"/>
        <v>13.75</v>
      </c>
      <c r="BC765" s="111">
        <f t="shared" si="638"/>
        <v>0</v>
      </c>
      <c r="BD765" s="88"/>
      <c r="BE765" s="1016" t="s">
        <v>181</v>
      </c>
      <c r="BF765" s="1009"/>
      <c r="BG765" s="1010"/>
      <c r="BH765" s="112"/>
      <c r="BI765" s="107"/>
      <c r="BJ765" s="107">
        <f t="shared" si="639"/>
        <v>0</v>
      </c>
      <c r="BK765" s="108">
        <f t="shared" si="640"/>
        <v>815.8655706940815</v>
      </c>
      <c r="BL765" s="109">
        <f t="shared" si="641"/>
        <v>0</v>
      </c>
      <c r="BM765" s="112">
        <f t="shared" si="642"/>
        <v>14.093333333333334</v>
      </c>
      <c r="BN765" s="111">
        <f t="shared" si="643"/>
        <v>0</v>
      </c>
      <c r="BO765" s="88"/>
      <c r="BP765" s="1016" t="s">
        <v>181</v>
      </c>
      <c r="BQ765" s="1009"/>
      <c r="BR765" s="1010"/>
      <c r="BS765" s="112"/>
      <c r="BT765" s="107"/>
      <c r="BU765" s="107">
        <f t="shared" si="644"/>
        <v>0</v>
      </c>
      <c r="BV765" s="108">
        <f t="shared" si="648"/>
        <v>1631.731141388163</v>
      </c>
      <c r="BW765" s="109">
        <f t="shared" si="645"/>
        <v>0</v>
      </c>
      <c r="BX765" s="112">
        <f t="shared" si="646"/>
        <v>14.780821917808218</v>
      </c>
      <c r="BY765" s="111">
        <f t="shared" si="647"/>
        <v>0</v>
      </c>
      <c r="BZ765" s="1018"/>
      <c r="CA765" s="88"/>
      <c r="CB765" s="88"/>
      <c r="CC765" s="89"/>
      <c r="CD765" s="89"/>
      <c r="CE765" s="89"/>
      <c r="CF765" s="89"/>
      <c r="CG765" s="89"/>
      <c r="CH765" s="89"/>
      <c r="CI765" s="89"/>
      <c r="CJ765" s="89"/>
      <c r="CK765" s="89"/>
      <c r="CL765" s="89"/>
      <c r="CM765" s="89"/>
      <c r="CN765" s="89"/>
      <c r="CO765" s="89"/>
      <c r="CP765" s="89"/>
      <c r="CQ765" s="89"/>
      <c r="CR765" s="89"/>
      <c r="CS765" s="89"/>
      <c r="CT765" s="89"/>
    </row>
    <row r="766" spans="1:98" ht="15.75" customHeight="1">
      <c r="A766" s="1018"/>
      <c r="B766" s="1015" t="s">
        <v>261</v>
      </c>
      <c r="C766" s="1009"/>
      <c r="D766" s="1010"/>
      <c r="E766" s="112">
        <v>1</v>
      </c>
      <c r="F766" s="195">
        <f t="shared" si="610"/>
        <v>3.25</v>
      </c>
      <c r="G766" s="107">
        <f t="shared" si="650"/>
        <v>3.25</v>
      </c>
      <c r="H766" s="108">
        <f t="shared" si="612"/>
        <v>979.03868483289773</v>
      </c>
      <c r="I766" s="109">
        <f t="shared" si="613"/>
        <v>3181.8757257069178</v>
      </c>
      <c r="J766" s="110">
        <f t="shared" si="614"/>
        <v>17.316666666666666</v>
      </c>
      <c r="K766" s="111">
        <f t="shared" si="615"/>
        <v>183.74643266834946</v>
      </c>
      <c r="L766" s="86"/>
      <c r="M766" s="1015" t="s">
        <v>261</v>
      </c>
      <c r="N766" s="1009"/>
      <c r="O766" s="1010"/>
      <c r="P766" s="112"/>
      <c r="Q766" s="195">
        <f t="shared" si="616"/>
        <v>9.25</v>
      </c>
      <c r="R766" s="107">
        <f t="shared" si="649"/>
        <v>0</v>
      </c>
      <c r="S766" s="108">
        <f t="shared" si="618"/>
        <v>1631.731141388163</v>
      </c>
      <c r="T766" s="109">
        <f t="shared" si="619"/>
        <v>0</v>
      </c>
      <c r="U766" s="110">
        <f t="shared" si="620"/>
        <v>16.630769230769232</v>
      </c>
      <c r="V766" s="111">
        <f t="shared" si="621"/>
        <v>0</v>
      </c>
      <c r="W766" s="88"/>
      <c r="X766" s="1015" t="s">
        <v>261</v>
      </c>
      <c r="Y766" s="1009"/>
      <c r="Z766" s="1010"/>
      <c r="AA766" s="112"/>
      <c r="AB766" s="195">
        <f t="shared" si="622"/>
        <v>7.7</v>
      </c>
      <c r="AC766" s="107">
        <f t="shared" si="651"/>
        <v>0</v>
      </c>
      <c r="AD766" s="108">
        <f t="shared" si="624"/>
        <v>1631.731141388163</v>
      </c>
      <c r="AE766" s="109">
        <f t="shared" si="625"/>
        <v>0</v>
      </c>
      <c r="AF766" s="112">
        <f t="shared" si="626"/>
        <v>10.690721649484535</v>
      </c>
      <c r="AG766" s="111">
        <f t="shared" si="627"/>
        <v>0</v>
      </c>
      <c r="AH766" s="88"/>
      <c r="AI766" s="1015" t="s">
        <v>261</v>
      </c>
      <c r="AJ766" s="1009"/>
      <c r="AK766" s="1010"/>
      <c r="AL766" s="112"/>
      <c r="AM766" s="195">
        <f t="shared" si="628"/>
        <v>4.9000000000000004</v>
      </c>
      <c r="AN766" s="107">
        <f t="shared" si="652"/>
        <v>0</v>
      </c>
      <c r="AO766" s="108">
        <f t="shared" si="630"/>
        <v>1631.731141388163</v>
      </c>
      <c r="AP766" s="109">
        <f t="shared" si="631"/>
        <v>0</v>
      </c>
      <c r="AQ766" s="112">
        <f t="shared" si="632"/>
        <v>12.9</v>
      </c>
      <c r="AR766" s="111">
        <f t="shared" si="633"/>
        <v>0</v>
      </c>
      <c r="AS766" s="88"/>
      <c r="AT766" s="1015" t="s">
        <v>261</v>
      </c>
      <c r="AU766" s="1009"/>
      <c r="AV766" s="1010"/>
      <c r="AW766" s="112"/>
      <c r="AX766" s="107"/>
      <c r="AY766" s="107">
        <f t="shared" si="634"/>
        <v>0</v>
      </c>
      <c r="AZ766" s="108">
        <f t="shared" si="635"/>
        <v>1223.7983560411221</v>
      </c>
      <c r="BA766" s="109">
        <f t="shared" si="636"/>
        <v>0</v>
      </c>
      <c r="BB766" s="112">
        <f t="shared" si="637"/>
        <v>13.75</v>
      </c>
      <c r="BC766" s="111">
        <f t="shared" si="638"/>
        <v>0</v>
      </c>
      <c r="BD766" s="88"/>
      <c r="BE766" s="1015" t="s">
        <v>261</v>
      </c>
      <c r="BF766" s="1009"/>
      <c r="BG766" s="1010"/>
      <c r="BH766" s="112"/>
      <c r="BI766" s="107"/>
      <c r="BJ766" s="107">
        <f t="shared" si="639"/>
        <v>0</v>
      </c>
      <c r="BK766" s="108">
        <f t="shared" si="640"/>
        <v>815.8655706940815</v>
      </c>
      <c r="BL766" s="109">
        <f t="shared" si="641"/>
        <v>0</v>
      </c>
      <c r="BM766" s="112">
        <f t="shared" si="642"/>
        <v>14.093333333333334</v>
      </c>
      <c r="BN766" s="111">
        <f t="shared" si="643"/>
        <v>0</v>
      </c>
      <c r="BO766" s="88"/>
      <c r="BP766" s="1015" t="s">
        <v>261</v>
      </c>
      <c r="BQ766" s="1009"/>
      <c r="BR766" s="1010"/>
      <c r="BS766" s="112"/>
      <c r="BT766" s="107"/>
      <c r="BU766" s="107">
        <f t="shared" si="644"/>
        <v>0</v>
      </c>
      <c r="BV766" s="108">
        <f t="shared" si="648"/>
        <v>1631.731141388163</v>
      </c>
      <c r="BW766" s="109">
        <f t="shared" si="645"/>
        <v>0</v>
      </c>
      <c r="BX766" s="112">
        <f t="shared" si="646"/>
        <v>14.780821917808218</v>
      </c>
      <c r="BY766" s="111">
        <f t="shared" si="647"/>
        <v>0</v>
      </c>
      <c r="BZ766" s="1018"/>
      <c r="CA766" s="88"/>
      <c r="CB766" s="88"/>
      <c r="CC766" s="89"/>
      <c r="CD766" s="89"/>
      <c r="CE766" s="89"/>
      <c r="CF766" s="89"/>
      <c r="CG766" s="89"/>
      <c r="CH766" s="89"/>
      <c r="CI766" s="89"/>
      <c r="CJ766" s="89"/>
      <c r="CK766" s="89"/>
      <c r="CL766" s="89"/>
      <c r="CM766" s="89"/>
      <c r="CN766" s="89"/>
      <c r="CO766" s="89"/>
      <c r="CP766" s="89"/>
      <c r="CQ766" s="89"/>
      <c r="CR766" s="89"/>
      <c r="CS766" s="89"/>
      <c r="CT766" s="89"/>
    </row>
    <row r="767" spans="1:98" ht="15.75" customHeight="1">
      <c r="A767" s="1018"/>
      <c r="B767" s="1016" t="s">
        <v>190</v>
      </c>
      <c r="C767" s="1009"/>
      <c r="D767" s="1010"/>
      <c r="E767" s="112">
        <v>3</v>
      </c>
      <c r="F767" s="195">
        <f t="shared" si="610"/>
        <v>24.566666666666666</v>
      </c>
      <c r="G767" s="107">
        <f t="shared" si="650"/>
        <v>73.7</v>
      </c>
      <c r="H767" s="108">
        <f t="shared" si="612"/>
        <v>979.03868483289773</v>
      </c>
      <c r="I767" s="109">
        <f t="shared" si="613"/>
        <v>72155.15107218457</v>
      </c>
      <c r="J767" s="110">
        <f t="shared" si="614"/>
        <v>17.316666666666666</v>
      </c>
      <c r="K767" s="111">
        <f t="shared" si="615"/>
        <v>4166.8037192791862</v>
      </c>
      <c r="L767" s="86"/>
      <c r="M767" s="1016" t="s">
        <v>190</v>
      </c>
      <c r="N767" s="1009"/>
      <c r="O767" s="1010"/>
      <c r="P767" s="112"/>
      <c r="Q767" s="195">
        <f t="shared" si="616"/>
        <v>25.433333333333334</v>
      </c>
      <c r="R767" s="107">
        <f t="shared" si="649"/>
        <v>0</v>
      </c>
      <c r="S767" s="108">
        <f t="shared" si="618"/>
        <v>1631.731141388163</v>
      </c>
      <c r="T767" s="109">
        <f t="shared" si="619"/>
        <v>0</v>
      </c>
      <c r="U767" s="110">
        <f t="shared" si="620"/>
        <v>16.630769230769232</v>
      </c>
      <c r="V767" s="111">
        <f t="shared" si="621"/>
        <v>0</v>
      </c>
      <c r="W767" s="88"/>
      <c r="X767" s="1016" t="s">
        <v>190</v>
      </c>
      <c r="Y767" s="1009"/>
      <c r="Z767" s="1010"/>
      <c r="AA767" s="112"/>
      <c r="AB767" s="195">
        <f t="shared" si="622"/>
        <v>19.399999999999999</v>
      </c>
      <c r="AC767" s="107">
        <f t="shared" si="651"/>
        <v>0</v>
      </c>
      <c r="AD767" s="108">
        <f t="shared" si="624"/>
        <v>1631.731141388163</v>
      </c>
      <c r="AE767" s="109">
        <f t="shared" si="625"/>
        <v>0</v>
      </c>
      <c r="AF767" s="112">
        <f t="shared" si="626"/>
        <v>10.690721649484535</v>
      </c>
      <c r="AG767" s="111">
        <f t="shared" si="627"/>
        <v>0</v>
      </c>
      <c r="AH767" s="88"/>
      <c r="AI767" s="1016" t="s">
        <v>190</v>
      </c>
      <c r="AJ767" s="1009"/>
      <c r="AK767" s="1010"/>
      <c r="AL767" s="112"/>
      <c r="AM767" s="195">
        <f t="shared" si="628"/>
        <v>33.299999999999997</v>
      </c>
      <c r="AN767" s="107">
        <f t="shared" si="652"/>
        <v>0</v>
      </c>
      <c r="AO767" s="108">
        <f t="shared" si="630"/>
        <v>1631.731141388163</v>
      </c>
      <c r="AP767" s="109">
        <f t="shared" si="631"/>
        <v>0</v>
      </c>
      <c r="AQ767" s="112">
        <f t="shared" si="632"/>
        <v>12.9</v>
      </c>
      <c r="AR767" s="111">
        <f t="shared" si="633"/>
        <v>0</v>
      </c>
      <c r="AS767" s="88"/>
      <c r="AT767" s="1016" t="s">
        <v>190</v>
      </c>
      <c r="AU767" s="1009"/>
      <c r="AV767" s="1010"/>
      <c r="AW767" s="112"/>
      <c r="AX767" s="107"/>
      <c r="AY767" s="107">
        <f t="shared" si="634"/>
        <v>0</v>
      </c>
      <c r="AZ767" s="108">
        <f t="shared" si="635"/>
        <v>1223.7983560411221</v>
      </c>
      <c r="BA767" s="109">
        <f t="shared" si="636"/>
        <v>0</v>
      </c>
      <c r="BB767" s="112">
        <f t="shared" si="637"/>
        <v>13.75</v>
      </c>
      <c r="BC767" s="111">
        <f t="shared" si="638"/>
        <v>0</v>
      </c>
      <c r="BD767" s="88"/>
      <c r="BE767" s="1016" t="s">
        <v>190</v>
      </c>
      <c r="BF767" s="1009"/>
      <c r="BG767" s="1010"/>
      <c r="BH767" s="112"/>
      <c r="BI767" s="107"/>
      <c r="BJ767" s="107">
        <f t="shared" si="639"/>
        <v>0</v>
      </c>
      <c r="BK767" s="108">
        <f t="shared" si="640"/>
        <v>815.8655706940815</v>
      </c>
      <c r="BL767" s="109">
        <f t="shared" si="641"/>
        <v>0</v>
      </c>
      <c r="BM767" s="112">
        <f t="shared" si="642"/>
        <v>14.093333333333334</v>
      </c>
      <c r="BN767" s="111">
        <f t="shared" si="643"/>
        <v>0</v>
      </c>
      <c r="BO767" s="88"/>
      <c r="BP767" s="1016" t="s">
        <v>190</v>
      </c>
      <c r="BQ767" s="1009"/>
      <c r="BR767" s="1010"/>
      <c r="BS767" s="112"/>
      <c r="BT767" s="107"/>
      <c r="BU767" s="107">
        <f t="shared" si="644"/>
        <v>0</v>
      </c>
      <c r="BV767" s="108">
        <f t="shared" si="648"/>
        <v>1631.731141388163</v>
      </c>
      <c r="BW767" s="109">
        <f t="shared" si="645"/>
        <v>0</v>
      </c>
      <c r="BX767" s="112">
        <f t="shared" si="646"/>
        <v>14.780821917808218</v>
      </c>
      <c r="BY767" s="111">
        <f t="shared" si="647"/>
        <v>0</v>
      </c>
      <c r="BZ767" s="1018"/>
      <c r="CA767" s="88"/>
      <c r="CB767" s="88"/>
      <c r="CC767" s="89"/>
      <c r="CD767" s="89"/>
      <c r="CE767" s="89"/>
      <c r="CF767" s="89"/>
      <c r="CG767" s="89"/>
      <c r="CH767" s="89"/>
      <c r="CI767" s="89"/>
      <c r="CJ767" s="89"/>
      <c r="CK767" s="89"/>
      <c r="CL767" s="89"/>
      <c r="CM767" s="89"/>
      <c r="CN767" s="89"/>
      <c r="CO767" s="89"/>
      <c r="CP767" s="89"/>
      <c r="CQ767" s="89"/>
      <c r="CR767" s="89"/>
      <c r="CS767" s="89"/>
      <c r="CT767" s="89"/>
    </row>
    <row r="768" spans="1:98" ht="15.75" customHeight="1">
      <c r="A768" s="1018"/>
      <c r="B768" s="1016" t="s">
        <v>83</v>
      </c>
      <c r="C768" s="1009"/>
      <c r="D768" s="1010"/>
      <c r="E768" s="112">
        <v>0</v>
      </c>
      <c r="F768" s="195">
        <f t="shared" si="610"/>
        <v>1</v>
      </c>
      <c r="G768" s="107">
        <f t="shared" si="650"/>
        <v>0</v>
      </c>
      <c r="H768" s="108">
        <f t="shared" si="612"/>
        <v>979.03868483289773</v>
      </c>
      <c r="I768" s="109">
        <f t="shared" si="613"/>
        <v>0</v>
      </c>
      <c r="J768" s="110">
        <f t="shared" si="614"/>
        <v>17.316666666666666</v>
      </c>
      <c r="K768" s="111">
        <f t="shared" si="615"/>
        <v>0</v>
      </c>
      <c r="L768" s="86"/>
      <c r="M768" s="1016" t="s">
        <v>83</v>
      </c>
      <c r="N768" s="1009"/>
      <c r="O768" s="1010"/>
      <c r="P768" s="112"/>
      <c r="Q768" s="195">
        <f t="shared" si="616"/>
        <v>1</v>
      </c>
      <c r="R768" s="107">
        <f t="shared" si="649"/>
        <v>0</v>
      </c>
      <c r="S768" s="108">
        <f t="shared" si="618"/>
        <v>1631.731141388163</v>
      </c>
      <c r="T768" s="109">
        <f t="shared" si="619"/>
        <v>0</v>
      </c>
      <c r="U768" s="110">
        <f t="shared" si="620"/>
        <v>16.630769230769232</v>
      </c>
      <c r="V768" s="111">
        <f t="shared" si="621"/>
        <v>0</v>
      </c>
      <c r="W768" s="88"/>
      <c r="X768" s="1016" t="s">
        <v>83</v>
      </c>
      <c r="Y768" s="1009"/>
      <c r="Z768" s="1010"/>
      <c r="AA768" s="112"/>
      <c r="AB768" s="195">
        <f t="shared" si="622"/>
        <v>1</v>
      </c>
      <c r="AC768" s="107">
        <f t="shared" si="651"/>
        <v>0</v>
      </c>
      <c r="AD768" s="108">
        <f t="shared" si="624"/>
        <v>1631.731141388163</v>
      </c>
      <c r="AE768" s="109">
        <f t="shared" si="625"/>
        <v>0</v>
      </c>
      <c r="AF768" s="112">
        <f t="shared" si="626"/>
        <v>10.690721649484535</v>
      </c>
      <c r="AG768" s="111">
        <f t="shared" si="627"/>
        <v>0</v>
      </c>
      <c r="AH768" s="88"/>
      <c r="AI768" s="1016" t="s">
        <v>83</v>
      </c>
      <c r="AJ768" s="1009"/>
      <c r="AK768" s="1010"/>
      <c r="AL768" s="112"/>
      <c r="AM768" s="195">
        <f t="shared" si="628"/>
        <v>1</v>
      </c>
      <c r="AN768" s="107">
        <f t="shared" si="652"/>
        <v>0</v>
      </c>
      <c r="AO768" s="108">
        <f t="shared" si="630"/>
        <v>1631.731141388163</v>
      </c>
      <c r="AP768" s="109">
        <f t="shared" si="631"/>
        <v>0</v>
      </c>
      <c r="AQ768" s="112">
        <f t="shared" si="632"/>
        <v>12.9</v>
      </c>
      <c r="AR768" s="111">
        <f t="shared" si="633"/>
        <v>0</v>
      </c>
      <c r="AS768" s="88"/>
      <c r="AT768" s="1016" t="s">
        <v>83</v>
      </c>
      <c r="AU768" s="1009"/>
      <c r="AV768" s="1010"/>
      <c r="AW768" s="112"/>
      <c r="AX768" s="235">
        <v>1</v>
      </c>
      <c r="AY768" s="107">
        <f t="shared" si="634"/>
        <v>0</v>
      </c>
      <c r="AZ768" s="108">
        <f t="shared" si="635"/>
        <v>1223.7983560411221</v>
      </c>
      <c r="BA768" s="109">
        <f t="shared" si="636"/>
        <v>0</v>
      </c>
      <c r="BB768" s="112">
        <f t="shared" si="637"/>
        <v>13.75</v>
      </c>
      <c r="BC768" s="111">
        <f t="shared" si="638"/>
        <v>0</v>
      </c>
      <c r="BD768" s="88"/>
      <c r="BE768" s="1016" t="s">
        <v>83</v>
      </c>
      <c r="BF768" s="1009"/>
      <c r="BG768" s="1010"/>
      <c r="BH768" s="112"/>
      <c r="BI768" s="235">
        <v>1</v>
      </c>
      <c r="BJ768" s="107">
        <f t="shared" si="639"/>
        <v>0</v>
      </c>
      <c r="BK768" s="108">
        <f t="shared" si="640"/>
        <v>815.8655706940815</v>
      </c>
      <c r="BL768" s="109">
        <f t="shared" si="641"/>
        <v>0</v>
      </c>
      <c r="BM768" s="112">
        <f t="shared" si="642"/>
        <v>14.093333333333334</v>
      </c>
      <c r="BN768" s="111">
        <f t="shared" si="643"/>
        <v>0</v>
      </c>
      <c r="BO768" s="88"/>
      <c r="BP768" s="1016" t="s">
        <v>83</v>
      </c>
      <c r="BQ768" s="1009"/>
      <c r="BR768" s="1010"/>
      <c r="BS768" s="112"/>
      <c r="BT768" s="235">
        <v>1</v>
      </c>
      <c r="BU768" s="107">
        <f t="shared" si="644"/>
        <v>0</v>
      </c>
      <c r="BV768" s="108">
        <f t="shared" si="648"/>
        <v>1631.731141388163</v>
      </c>
      <c r="BW768" s="109">
        <f t="shared" si="645"/>
        <v>0</v>
      </c>
      <c r="BX768" s="112">
        <f t="shared" si="646"/>
        <v>14.780821917808218</v>
      </c>
      <c r="BY768" s="111">
        <f t="shared" si="647"/>
        <v>0</v>
      </c>
      <c r="BZ768" s="1018"/>
      <c r="CA768" s="88"/>
      <c r="CB768" s="88"/>
      <c r="CC768" s="89"/>
      <c r="CD768" s="89"/>
      <c r="CE768" s="89"/>
      <c r="CF768" s="89"/>
      <c r="CG768" s="89"/>
      <c r="CH768" s="89"/>
      <c r="CI768" s="89"/>
      <c r="CJ768" s="89"/>
      <c r="CK768" s="89"/>
      <c r="CL768" s="89"/>
      <c r="CM768" s="89"/>
      <c r="CN768" s="89"/>
      <c r="CO768" s="89"/>
      <c r="CP768" s="89"/>
      <c r="CQ768" s="89"/>
      <c r="CR768" s="89"/>
      <c r="CS768" s="89"/>
      <c r="CT768" s="89"/>
    </row>
    <row r="769" spans="1:98" ht="15.75" customHeight="1">
      <c r="A769" s="1018"/>
      <c r="B769" s="1016" t="s">
        <v>192</v>
      </c>
      <c r="C769" s="1009"/>
      <c r="D769" s="1010"/>
      <c r="E769" s="112">
        <v>0</v>
      </c>
      <c r="F769" s="195">
        <f t="shared" si="610"/>
        <v>4</v>
      </c>
      <c r="G769" s="107">
        <f t="shared" si="650"/>
        <v>0</v>
      </c>
      <c r="H769" s="108">
        <f t="shared" si="612"/>
        <v>979.03868483289773</v>
      </c>
      <c r="I769" s="109">
        <f t="shared" si="613"/>
        <v>0</v>
      </c>
      <c r="J769" s="110">
        <f t="shared" si="614"/>
        <v>17.316666666666666</v>
      </c>
      <c r="K769" s="111">
        <f t="shared" si="615"/>
        <v>0</v>
      </c>
      <c r="L769" s="86"/>
      <c r="M769" s="1016" t="s">
        <v>192</v>
      </c>
      <c r="N769" s="1009"/>
      <c r="O769" s="1010"/>
      <c r="P769" s="112"/>
      <c r="Q769" s="195">
        <f t="shared" si="616"/>
        <v>3.5</v>
      </c>
      <c r="R769" s="107">
        <f t="shared" si="649"/>
        <v>0</v>
      </c>
      <c r="S769" s="108">
        <f t="shared" si="618"/>
        <v>1631.731141388163</v>
      </c>
      <c r="T769" s="109">
        <f t="shared" si="619"/>
        <v>0</v>
      </c>
      <c r="U769" s="110">
        <f t="shared" si="620"/>
        <v>16.630769230769232</v>
      </c>
      <c r="V769" s="111">
        <f t="shared" si="621"/>
        <v>0</v>
      </c>
      <c r="W769" s="88"/>
      <c r="X769" s="1016" t="s">
        <v>192</v>
      </c>
      <c r="Y769" s="1009"/>
      <c r="Z769" s="1010"/>
      <c r="AA769" s="112"/>
      <c r="AB769" s="195">
        <f t="shared" si="622"/>
        <v>3.3333333333333335</v>
      </c>
      <c r="AC769" s="107">
        <f t="shared" si="651"/>
        <v>0</v>
      </c>
      <c r="AD769" s="108">
        <f t="shared" si="624"/>
        <v>1631.731141388163</v>
      </c>
      <c r="AE769" s="109">
        <f t="shared" si="625"/>
        <v>0</v>
      </c>
      <c r="AF769" s="112">
        <f t="shared" si="626"/>
        <v>10.690721649484535</v>
      </c>
      <c r="AG769" s="111">
        <f t="shared" si="627"/>
        <v>0</v>
      </c>
      <c r="AH769" s="88"/>
      <c r="AI769" s="1016" t="s">
        <v>192</v>
      </c>
      <c r="AJ769" s="1009"/>
      <c r="AK769" s="1010"/>
      <c r="AL769" s="112"/>
      <c r="AM769" s="195">
        <f t="shared" si="628"/>
        <v>5.25</v>
      </c>
      <c r="AN769" s="107">
        <f t="shared" si="652"/>
        <v>0</v>
      </c>
      <c r="AO769" s="108">
        <f t="shared" si="630"/>
        <v>1631.731141388163</v>
      </c>
      <c r="AP769" s="109">
        <f t="shared" si="631"/>
        <v>0</v>
      </c>
      <c r="AQ769" s="112">
        <f t="shared" si="632"/>
        <v>12.9</v>
      </c>
      <c r="AR769" s="111">
        <f t="shared" si="633"/>
        <v>0</v>
      </c>
      <c r="AS769" s="88"/>
      <c r="AT769" s="1016" t="s">
        <v>192</v>
      </c>
      <c r="AU769" s="1009"/>
      <c r="AV769" s="1010"/>
      <c r="AW769" s="112"/>
      <c r="AX769" s="199"/>
      <c r="AY769" s="107">
        <f t="shared" si="634"/>
        <v>0</v>
      </c>
      <c r="AZ769" s="108">
        <f t="shared" si="635"/>
        <v>1223.7983560411221</v>
      </c>
      <c r="BA769" s="109">
        <f t="shared" si="636"/>
        <v>0</v>
      </c>
      <c r="BB769" s="112">
        <f t="shared" si="637"/>
        <v>13.75</v>
      </c>
      <c r="BC769" s="111">
        <f t="shared" si="638"/>
        <v>0</v>
      </c>
      <c r="BD769" s="88"/>
      <c r="BE769" s="1016" t="s">
        <v>192</v>
      </c>
      <c r="BF769" s="1009"/>
      <c r="BG769" s="1010"/>
      <c r="BH769" s="112"/>
      <c r="BI769" s="199"/>
      <c r="BJ769" s="107">
        <f t="shared" si="639"/>
        <v>0</v>
      </c>
      <c r="BK769" s="108">
        <f t="shared" si="640"/>
        <v>815.8655706940815</v>
      </c>
      <c r="BL769" s="109">
        <f t="shared" si="641"/>
        <v>0</v>
      </c>
      <c r="BM769" s="112">
        <f t="shared" si="642"/>
        <v>14.093333333333334</v>
      </c>
      <c r="BN769" s="111">
        <f t="shared" si="643"/>
        <v>0</v>
      </c>
      <c r="BO769" s="88"/>
      <c r="BP769" s="1016" t="s">
        <v>192</v>
      </c>
      <c r="BQ769" s="1009"/>
      <c r="BR769" s="1010"/>
      <c r="BS769" s="112"/>
      <c r="BT769" s="199"/>
      <c r="BU769" s="107">
        <f t="shared" si="644"/>
        <v>0</v>
      </c>
      <c r="BV769" s="108">
        <f t="shared" si="648"/>
        <v>1631.731141388163</v>
      </c>
      <c r="BW769" s="109">
        <f t="shared" si="645"/>
        <v>0</v>
      </c>
      <c r="BX769" s="112">
        <f t="shared" si="646"/>
        <v>14.780821917808218</v>
      </c>
      <c r="BY769" s="111">
        <f t="shared" si="647"/>
        <v>0</v>
      </c>
      <c r="BZ769" s="1018"/>
      <c r="CA769" s="88"/>
      <c r="CB769" s="88"/>
      <c r="CC769" s="89"/>
      <c r="CD769" s="89"/>
      <c r="CE769" s="89"/>
      <c r="CF769" s="89"/>
      <c r="CG769" s="89"/>
      <c r="CH769" s="89"/>
      <c r="CI769" s="89"/>
      <c r="CJ769" s="89"/>
      <c r="CK769" s="89"/>
      <c r="CL769" s="89"/>
      <c r="CM769" s="89"/>
      <c r="CN769" s="89"/>
      <c r="CO769" s="89"/>
      <c r="CP769" s="89"/>
      <c r="CQ769" s="89"/>
      <c r="CR769" s="89"/>
      <c r="CS769" s="89"/>
      <c r="CT769" s="89"/>
    </row>
    <row r="770" spans="1:98" ht="15.75" customHeight="1">
      <c r="A770" s="1018"/>
      <c r="B770" s="1016" t="s">
        <v>94</v>
      </c>
      <c r="C770" s="1009"/>
      <c r="D770" s="1010"/>
      <c r="E770" s="112">
        <v>0</v>
      </c>
      <c r="F770" s="195">
        <f t="shared" si="610"/>
        <v>1</v>
      </c>
      <c r="G770" s="107">
        <f t="shared" si="650"/>
        <v>0</v>
      </c>
      <c r="H770" s="108">
        <f t="shared" si="612"/>
        <v>979.03868483289773</v>
      </c>
      <c r="I770" s="109">
        <f t="shared" si="613"/>
        <v>0</v>
      </c>
      <c r="J770" s="110">
        <f t="shared" si="614"/>
        <v>17.316666666666666</v>
      </c>
      <c r="K770" s="111">
        <f t="shared" si="615"/>
        <v>0</v>
      </c>
      <c r="L770" s="86"/>
      <c r="M770" s="1016" t="s">
        <v>94</v>
      </c>
      <c r="N770" s="1009"/>
      <c r="O770" s="1010"/>
      <c r="P770" s="112"/>
      <c r="Q770" s="195">
        <f t="shared" si="616"/>
        <v>1</v>
      </c>
      <c r="R770" s="107">
        <f t="shared" si="649"/>
        <v>0</v>
      </c>
      <c r="S770" s="108">
        <f t="shared" si="618"/>
        <v>1631.731141388163</v>
      </c>
      <c r="T770" s="109">
        <f t="shared" si="619"/>
        <v>0</v>
      </c>
      <c r="U770" s="110">
        <f t="shared" si="620"/>
        <v>16.630769230769232</v>
      </c>
      <c r="V770" s="111">
        <f t="shared" si="621"/>
        <v>0</v>
      </c>
      <c r="W770" s="88"/>
      <c r="X770" s="1016" t="s">
        <v>94</v>
      </c>
      <c r="Y770" s="1009"/>
      <c r="Z770" s="1010"/>
      <c r="AA770" s="112"/>
      <c r="AB770" s="195">
        <f t="shared" si="622"/>
        <v>1</v>
      </c>
      <c r="AC770" s="107">
        <f t="shared" si="651"/>
        <v>0</v>
      </c>
      <c r="AD770" s="108">
        <f t="shared" si="624"/>
        <v>1631.731141388163</v>
      </c>
      <c r="AE770" s="109">
        <f t="shared" si="625"/>
        <v>0</v>
      </c>
      <c r="AF770" s="112">
        <f t="shared" si="626"/>
        <v>10.690721649484535</v>
      </c>
      <c r="AG770" s="111">
        <f t="shared" si="627"/>
        <v>0</v>
      </c>
      <c r="AH770" s="88"/>
      <c r="AI770" s="1016" t="s">
        <v>94</v>
      </c>
      <c r="AJ770" s="1009"/>
      <c r="AK770" s="1010"/>
      <c r="AL770" s="112"/>
      <c r="AM770" s="195">
        <f t="shared" si="628"/>
        <v>1</v>
      </c>
      <c r="AN770" s="107">
        <f t="shared" si="652"/>
        <v>0</v>
      </c>
      <c r="AO770" s="108">
        <f t="shared" si="630"/>
        <v>1631.731141388163</v>
      </c>
      <c r="AP770" s="109">
        <f t="shared" si="631"/>
        <v>0</v>
      </c>
      <c r="AQ770" s="112">
        <f t="shared" si="632"/>
        <v>12.9</v>
      </c>
      <c r="AR770" s="111">
        <f t="shared" si="633"/>
        <v>0</v>
      </c>
      <c r="AS770" s="88"/>
      <c r="AT770" s="1016" t="s">
        <v>94</v>
      </c>
      <c r="AU770" s="1009"/>
      <c r="AV770" s="1010"/>
      <c r="AW770" s="112"/>
      <c r="AX770" s="198"/>
      <c r="AY770" s="107">
        <f t="shared" si="634"/>
        <v>0</v>
      </c>
      <c r="AZ770" s="108">
        <f t="shared" si="635"/>
        <v>1223.7983560411221</v>
      </c>
      <c r="BA770" s="109">
        <f t="shared" si="636"/>
        <v>0</v>
      </c>
      <c r="BB770" s="112">
        <f t="shared" si="637"/>
        <v>13.75</v>
      </c>
      <c r="BC770" s="111">
        <f t="shared" si="638"/>
        <v>0</v>
      </c>
      <c r="BD770" s="88"/>
      <c r="BE770" s="1016" t="s">
        <v>94</v>
      </c>
      <c r="BF770" s="1009"/>
      <c r="BG770" s="1010"/>
      <c r="BH770" s="112"/>
      <c r="BI770" s="198"/>
      <c r="BJ770" s="107">
        <f t="shared" si="639"/>
        <v>0</v>
      </c>
      <c r="BK770" s="108">
        <f t="shared" si="640"/>
        <v>815.8655706940815</v>
      </c>
      <c r="BL770" s="109">
        <f t="shared" si="641"/>
        <v>0</v>
      </c>
      <c r="BM770" s="112">
        <f t="shared" si="642"/>
        <v>14.093333333333334</v>
      </c>
      <c r="BN770" s="111">
        <f t="shared" si="643"/>
        <v>0</v>
      </c>
      <c r="BO770" s="88"/>
      <c r="BP770" s="1016" t="s">
        <v>94</v>
      </c>
      <c r="BQ770" s="1009"/>
      <c r="BR770" s="1010"/>
      <c r="BS770" s="112"/>
      <c r="BT770" s="198"/>
      <c r="BU770" s="107">
        <f t="shared" si="644"/>
        <v>0</v>
      </c>
      <c r="BV770" s="108">
        <f t="shared" si="648"/>
        <v>1631.731141388163</v>
      </c>
      <c r="BW770" s="109">
        <f t="shared" si="645"/>
        <v>0</v>
      </c>
      <c r="BX770" s="112">
        <f t="shared" si="646"/>
        <v>14.780821917808218</v>
      </c>
      <c r="BY770" s="111">
        <f t="shared" si="647"/>
        <v>0</v>
      </c>
      <c r="BZ770" s="1018"/>
      <c r="CA770" s="88"/>
      <c r="CB770" s="88"/>
      <c r="CC770" s="89"/>
      <c r="CD770" s="89"/>
      <c r="CE770" s="89"/>
      <c r="CF770" s="89"/>
      <c r="CG770" s="89"/>
      <c r="CH770" s="89"/>
      <c r="CI770" s="89"/>
      <c r="CJ770" s="89"/>
      <c r="CK770" s="89"/>
      <c r="CL770" s="89"/>
      <c r="CM770" s="89"/>
      <c r="CN770" s="89"/>
      <c r="CO770" s="89"/>
      <c r="CP770" s="89"/>
      <c r="CQ770" s="89"/>
      <c r="CR770" s="89"/>
      <c r="CS770" s="89"/>
      <c r="CT770" s="89"/>
    </row>
    <row r="771" spans="1:98" ht="15.75" customHeight="1">
      <c r="A771" s="1018"/>
      <c r="B771" s="1016" t="s">
        <v>196</v>
      </c>
      <c r="C771" s="1009"/>
      <c r="D771" s="1010"/>
      <c r="E771" s="112">
        <v>35</v>
      </c>
      <c r="F771" s="195">
        <f t="shared" si="610"/>
        <v>22.285714285714285</v>
      </c>
      <c r="G771" s="107">
        <f t="shared" si="650"/>
        <v>780</v>
      </c>
      <c r="H771" s="108">
        <f t="shared" si="612"/>
        <v>979.03868483289773</v>
      </c>
      <c r="I771" s="109">
        <f t="shared" si="613"/>
        <v>763650.1741696602</v>
      </c>
      <c r="J771" s="110">
        <f t="shared" si="614"/>
        <v>17.316666666666666</v>
      </c>
      <c r="K771" s="111">
        <f t="shared" si="615"/>
        <v>44099.143840403864</v>
      </c>
      <c r="L771" s="86"/>
      <c r="M771" s="1016" t="s">
        <v>196</v>
      </c>
      <c r="N771" s="1009"/>
      <c r="O771" s="1010"/>
      <c r="P771" s="112"/>
      <c r="Q771" s="195">
        <f t="shared" si="616"/>
        <v>15</v>
      </c>
      <c r="R771" s="107">
        <f t="shared" si="649"/>
        <v>0</v>
      </c>
      <c r="S771" s="108">
        <f t="shared" si="618"/>
        <v>1631.731141388163</v>
      </c>
      <c r="T771" s="109">
        <f t="shared" si="619"/>
        <v>0</v>
      </c>
      <c r="U771" s="110">
        <f t="shared" si="620"/>
        <v>16.630769230769232</v>
      </c>
      <c r="V771" s="111">
        <f t="shared" si="621"/>
        <v>0</v>
      </c>
      <c r="W771" s="88"/>
      <c r="X771" s="1016" t="s">
        <v>196</v>
      </c>
      <c r="Y771" s="1009"/>
      <c r="Z771" s="1010"/>
      <c r="AA771" s="112"/>
      <c r="AB771" s="195">
        <f t="shared" si="622"/>
        <v>35</v>
      </c>
      <c r="AC771" s="107">
        <f t="shared" si="651"/>
        <v>0</v>
      </c>
      <c r="AD771" s="108">
        <f t="shared" si="624"/>
        <v>1631.731141388163</v>
      </c>
      <c r="AE771" s="109">
        <f t="shared" si="625"/>
        <v>0</v>
      </c>
      <c r="AF771" s="112">
        <f t="shared" si="626"/>
        <v>10.690721649484535</v>
      </c>
      <c r="AG771" s="111">
        <f t="shared" si="627"/>
        <v>0</v>
      </c>
      <c r="AH771" s="88"/>
      <c r="AI771" s="1016" t="s">
        <v>196</v>
      </c>
      <c r="AJ771" s="1009"/>
      <c r="AK771" s="1010"/>
      <c r="AL771" s="112"/>
      <c r="AM771" s="195">
        <f t="shared" si="628"/>
        <v>23.571428571428573</v>
      </c>
      <c r="AN771" s="107">
        <f t="shared" si="652"/>
        <v>0</v>
      </c>
      <c r="AO771" s="108">
        <f t="shared" si="630"/>
        <v>1631.731141388163</v>
      </c>
      <c r="AP771" s="109">
        <f t="shared" si="631"/>
        <v>0</v>
      </c>
      <c r="AQ771" s="112">
        <f t="shared" si="632"/>
        <v>12.9</v>
      </c>
      <c r="AR771" s="111">
        <f t="shared" si="633"/>
        <v>0</v>
      </c>
      <c r="AS771" s="88"/>
      <c r="AT771" s="1016" t="s">
        <v>196</v>
      </c>
      <c r="AU771" s="1009"/>
      <c r="AV771" s="1010"/>
      <c r="AW771" s="112"/>
      <c r="AX771" s="107"/>
      <c r="AY771" s="107">
        <f t="shared" si="634"/>
        <v>0</v>
      </c>
      <c r="AZ771" s="108">
        <f t="shared" si="635"/>
        <v>1223.7983560411221</v>
      </c>
      <c r="BA771" s="109">
        <f t="shared" si="636"/>
        <v>0</v>
      </c>
      <c r="BB771" s="112">
        <f t="shared" si="637"/>
        <v>13.75</v>
      </c>
      <c r="BC771" s="111">
        <f t="shared" si="638"/>
        <v>0</v>
      </c>
      <c r="BD771" s="88"/>
      <c r="BE771" s="1016" t="s">
        <v>196</v>
      </c>
      <c r="BF771" s="1009"/>
      <c r="BG771" s="1010"/>
      <c r="BH771" s="112"/>
      <c r="BI771" s="107"/>
      <c r="BJ771" s="107">
        <f t="shared" si="639"/>
        <v>0</v>
      </c>
      <c r="BK771" s="108">
        <f t="shared" si="640"/>
        <v>815.8655706940815</v>
      </c>
      <c r="BL771" s="109">
        <f t="shared" si="641"/>
        <v>0</v>
      </c>
      <c r="BM771" s="112">
        <f t="shared" si="642"/>
        <v>14.093333333333334</v>
      </c>
      <c r="BN771" s="111">
        <f t="shared" si="643"/>
        <v>0</v>
      </c>
      <c r="BO771" s="88"/>
      <c r="BP771" s="1016" t="s">
        <v>196</v>
      </c>
      <c r="BQ771" s="1009"/>
      <c r="BR771" s="1010"/>
      <c r="BS771" s="112"/>
      <c r="BT771" s="107"/>
      <c r="BU771" s="107">
        <f t="shared" si="644"/>
        <v>0</v>
      </c>
      <c r="BV771" s="108">
        <f t="shared" si="648"/>
        <v>1631.731141388163</v>
      </c>
      <c r="BW771" s="109">
        <f t="shared" si="645"/>
        <v>0</v>
      </c>
      <c r="BX771" s="112">
        <f t="shared" si="646"/>
        <v>14.780821917808218</v>
      </c>
      <c r="BY771" s="111">
        <f t="shared" si="647"/>
        <v>0</v>
      </c>
      <c r="BZ771" s="1018"/>
      <c r="CA771" s="88"/>
      <c r="CB771" s="88"/>
      <c r="CC771" s="89"/>
      <c r="CD771" s="89"/>
      <c r="CE771" s="89"/>
      <c r="CF771" s="89"/>
      <c r="CG771" s="89"/>
      <c r="CH771" s="89"/>
      <c r="CI771" s="89"/>
      <c r="CJ771" s="89"/>
      <c r="CK771" s="89"/>
      <c r="CL771" s="89"/>
      <c r="CM771" s="89"/>
      <c r="CN771" s="89"/>
      <c r="CO771" s="89"/>
      <c r="CP771" s="89"/>
      <c r="CQ771" s="89"/>
      <c r="CR771" s="89"/>
      <c r="CS771" s="89"/>
      <c r="CT771" s="89"/>
    </row>
    <row r="772" spans="1:98" ht="15.75" customHeight="1">
      <c r="A772" s="1018"/>
      <c r="B772" s="1016" t="s">
        <v>100</v>
      </c>
      <c r="C772" s="1009"/>
      <c r="D772" s="1010"/>
      <c r="E772" s="112">
        <v>1</v>
      </c>
      <c r="F772" s="195">
        <f t="shared" si="610"/>
        <v>1</v>
      </c>
      <c r="G772" s="107">
        <f t="shared" si="650"/>
        <v>1</v>
      </c>
      <c r="H772" s="108">
        <f t="shared" si="612"/>
        <v>979.03868483289773</v>
      </c>
      <c r="I772" s="109">
        <f t="shared" si="613"/>
        <v>979.03868483289773</v>
      </c>
      <c r="J772" s="110">
        <f t="shared" si="614"/>
        <v>17.316666666666666</v>
      </c>
      <c r="K772" s="111">
        <f t="shared" si="615"/>
        <v>56.537363897953668</v>
      </c>
      <c r="L772" s="86"/>
      <c r="M772" s="1016" t="s">
        <v>100</v>
      </c>
      <c r="N772" s="1009"/>
      <c r="O772" s="1010"/>
      <c r="P772" s="112"/>
      <c r="Q772" s="195">
        <f t="shared" si="616"/>
        <v>1</v>
      </c>
      <c r="R772" s="107">
        <f t="shared" si="649"/>
        <v>0</v>
      </c>
      <c r="S772" s="108">
        <f t="shared" si="618"/>
        <v>1631.731141388163</v>
      </c>
      <c r="T772" s="109">
        <f t="shared" si="619"/>
        <v>0</v>
      </c>
      <c r="U772" s="110">
        <f t="shared" si="620"/>
        <v>16.630769230769232</v>
      </c>
      <c r="V772" s="111">
        <f t="shared" si="621"/>
        <v>0</v>
      </c>
      <c r="W772" s="88"/>
      <c r="X772" s="1016" t="s">
        <v>100</v>
      </c>
      <c r="Y772" s="1009"/>
      <c r="Z772" s="1010"/>
      <c r="AA772" s="112"/>
      <c r="AB772" s="195">
        <f t="shared" si="622"/>
        <v>1</v>
      </c>
      <c r="AC772" s="107">
        <f t="shared" si="651"/>
        <v>0</v>
      </c>
      <c r="AD772" s="108">
        <f t="shared" si="624"/>
        <v>1631.731141388163</v>
      </c>
      <c r="AE772" s="109">
        <f t="shared" si="625"/>
        <v>0</v>
      </c>
      <c r="AF772" s="112">
        <f t="shared" si="626"/>
        <v>10.690721649484535</v>
      </c>
      <c r="AG772" s="111">
        <f t="shared" si="627"/>
        <v>0</v>
      </c>
      <c r="AH772" s="88"/>
      <c r="AI772" s="1016" t="s">
        <v>100</v>
      </c>
      <c r="AJ772" s="1009"/>
      <c r="AK772" s="1010"/>
      <c r="AL772" s="112"/>
      <c r="AM772" s="195">
        <f t="shared" si="628"/>
        <v>1</v>
      </c>
      <c r="AN772" s="107">
        <f t="shared" si="652"/>
        <v>0</v>
      </c>
      <c r="AO772" s="108">
        <f t="shared" si="630"/>
        <v>1631.731141388163</v>
      </c>
      <c r="AP772" s="109">
        <f t="shared" si="631"/>
        <v>0</v>
      </c>
      <c r="AQ772" s="112">
        <f t="shared" si="632"/>
        <v>12.9</v>
      </c>
      <c r="AR772" s="111">
        <f t="shared" si="633"/>
        <v>0</v>
      </c>
      <c r="AS772" s="88"/>
      <c r="AT772" s="1016" t="s">
        <v>100</v>
      </c>
      <c r="AU772" s="1009"/>
      <c r="AV772" s="1010"/>
      <c r="AW772" s="112"/>
      <c r="AX772" s="235">
        <v>1</v>
      </c>
      <c r="AY772" s="107">
        <f t="shared" si="634"/>
        <v>0</v>
      </c>
      <c r="AZ772" s="108">
        <f t="shared" si="635"/>
        <v>1223.7983560411221</v>
      </c>
      <c r="BA772" s="109">
        <f t="shared" si="636"/>
        <v>0</v>
      </c>
      <c r="BB772" s="112">
        <f t="shared" si="637"/>
        <v>13.75</v>
      </c>
      <c r="BC772" s="111">
        <f t="shared" si="638"/>
        <v>0</v>
      </c>
      <c r="BD772" s="88"/>
      <c r="BE772" s="1016" t="s">
        <v>100</v>
      </c>
      <c r="BF772" s="1009"/>
      <c r="BG772" s="1010"/>
      <c r="BH772" s="112"/>
      <c r="BI772" s="235">
        <v>1</v>
      </c>
      <c r="BJ772" s="107">
        <f t="shared" si="639"/>
        <v>0</v>
      </c>
      <c r="BK772" s="108">
        <f t="shared" si="640"/>
        <v>815.8655706940815</v>
      </c>
      <c r="BL772" s="109">
        <f t="shared" si="641"/>
        <v>0</v>
      </c>
      <c r="BM772" s="112">
        <f t="shared" si="642"/>
        <v>14.093333333333334</v>
      </c>
      <c r="BN772" s="111">
        <f t="shared" si="643"/>
        <v>0</v>
      </c>
      <c r="BO772" s="88"/>
      <c r="BP772" s="1016" t="s">
        <v>100</v>
      </c>
      <c r="BQ772" s="1009"/>
      <c r="BR772" s="1010"/>
      <c r="BS772" s="112"/>
      <c r="BT772" s="235">
        <v>1</v>
      </c>
      <c r="BU772" s="107">
        <f t="shared" si="644"/>
        <v>0</v>
      </c>
      <c r="BV772" s="108">
        <f t="shared" si="648"/>
        <v>1631.731141388163</v>
      </c>
      <c r="BW772" s="109">
        <f t="shared" si="645"/>
        <v>0</v>
      </c>
      <c r="BX772" s="112">
        <f t="shared" si="646"/>
        <v>14.780821917808218</v>
      </c>
      <c r="BY772" s="111">
        <f t="shared" si="647"/>
        <v>0</v>
      </c>
      <c r="BZ772" s="1018"/>
      <c r="CA772" s="88"/>
      <c r="CB772" s="88"/>
      <c r="CC772" s="89"/>
      <c r="CD772" s="89"/>
      <c r="CE772" s="89"/>
      <c r="CF772" s="89"/>
      <c r="CG772" s="89"/>
      <c r="CH772" s="89"/>
      <c r="CI772" s="89"/>
      <c r="CJ772" s="89"/>
      <c r="CK772" s="89"/>
      <c r="CL772" s="89"/>
      <c r="CM772" s="89"/>
      <c r="CN772" s="89"/>
      <c r="CO772" s="89"/>
      <c r="CP772" s="89"/>
      <c r="CQ772" s="89"/>
      <c r="CR772" s="89"/>
      <c r="CS772" s="89"/>
      <c r="CT772" s="89"/>
    </row>
    <row r="773" spans="1:98" ht="15.75" customHeight="1">
      <c r="A773" s="1018"/>
      <c r="B773" s="1016" t="s">
        <v>198</v>
      </c>
      <c r="C773" s="1009"/>
      <c r="D773" s="1010"/>
      <c r="E773" s="112">
        <v>0</v>
      </c>
      <c r="F773" s="195">
        <f t="shared" si="610"/>
        <v>70.5</v>
      </c>
      <c r="G773" s="107">
        <f t="shared" si="650"/>
        <v>0</v>
      </c>
      <c r="H773" s="108">
        <f t="shared" si="612"/>
        <v>979.03868483289773</v>
      </c>
      <c r="I773" s="109">
        <f t="shared" si="613"/>
        <v>0</v>
      </c>
      <c r="J773" s="110">
        <f t="shared" si="614"/>
        <v>17.316666666666666</v>
      </c>
      <c r="K773" s="111">
        <f t="shared" si="615"/>
        <v>0</v>
      </c>
      <c r="L773" s="86"/>
      <c r="M773" s="1016" t="s">
        <v>198</v>
      </c>
      <c r="N773" s="1009"/>
      <c r="O773" s="1010"/>
      <c r="P773" s="112"/>
      <c r="Q773" s="195">
        <f t="shared" si="616"/>
        <v>90</v>
      </c>
      <c r="R773" s="107">
        <f t="shared" si="649"/>
        <v>0</v>
      </c>
      <c r="S773" s="108">
        <f t="shared" si="618"/>
        <v>1631.731141388163</v>
      </c>
      <c r="T773" s="109">
        <f t="shared" si="619"/>
        <v>0</v>
      </c>
      <c r="U773" s="110">
        <f t="shared" si="620"/>
        <v>16.630769230769232</v>
      </c>
      <c r="V773" s="111">
        <f t="shared" si="621"/>
        <v>0</v>
      </c>
      <c r="W773" s="88"/>
      <c r="X773" s="1016" t="s">
        <v>198</v>
      </c>
      <c r="Y773" s="1009"/>
      <c r="Z773" s="1010"/>
      <c r="AA773" s="112"/>
      <c r="AB773" s="195" t="e">
        <f t="shared" si="622"/>
        <v>#DIV/0!</v>
      </c>
      <c r="AC773" s="107">
        <v>0</v>
      </c>
      <c r="AD773" s="108">
        <f t="shared" si="624"/>
        <v>1631.731141388163</v>
      </c>
      <c r="AE773" s="109">
        <f t="shared" si="625"/>
        <v>0</v>
      </c>
      <c r="AF773" s="112">
        <f t="shared" si="626"/>
        <v>10.690721649484535</v>
      </c>
      <c r="AG773" s="111">
        <f t="shared" si="627"/>
        <v>0</v>
      </c>
      <c r="AH773" s="88"/>
      <c r="AI773" s="1016" t="s">
        <v>198</v>
      </c>
      <c r="AJ773" s="1009"/>
      <c r="AK773" s="1010"/>
      <c r="AL773" s="112"/>
      <c r="AM773" s="195" t="e">
        <f t="shared" si="628"/>
        <v>#DIV/0!</v>
      </c>
      <c r="AN773" s="107">
        <v>0</v>
      </c>
      <c r="AO773" s="108">
        <f t="shared" si="630"/>
        <v>1631.731141388163</v>
      </c>
      <c r="AP773" s="109">
        <f t="shared" si="631"/>
        <v>0</v>
      </c>
      <c r="AQ773" s="112">
        <f t="shared" si="632"/>
        <v>12.9</v>
      </c>
      <c r="AR773" s="111">
        <f t="shared" si="633"/>
        <v>0</v>
      </c>
      <c r="AS773" s="88"/>
      <c r="AT773" s="1016" t="s">
        <v>198</v>
      </c>
      <c r="AU773" s="1009"/>
      <c r="AV773" s="1010"/>
      <c r="AW773" s="112"/>
      <c r="AX773" s="107"/>
      <c r="AY773" s="107">
        <f t="shared" si="634"/>
        <v>0</v>
      </c>
      <c r="AZ773" s="108">
        <f t="shared" si="635"/>
        <v>1223.7983560411221</v>
      </c>
      <c r="BA773" s="109">
        <f t="shared" si="636"/>
        <v>0</v>
      </c>
      <c r="BB773" s="112">
        <f t="shared" si="637"/>
        <v>13.75</v>
      </c>
      <c r="BC773" s="111">
        <f t="shared" si="638"/>
        <v>0</v>
      </c>
      <c r="BD773" s="88"/>
      <c r="BE773" s="1016" t="s">
        <v>198</v>
      </c>
      <c r="BF773" s="1009"/>
      <c r="BG773" s="1010"/>
      <c r="BH773" s="112"/>
      <c r="BI773" s="107"/>
      <c r="BJ773" s="107">
        <f t="shared" si="639"/>
        <v>0</v>
      </c>
      <c r="BK773" s="108">
        <f t="shared" si="640"/>
        <v>815.8655706940815</v>
      </c>
      <c r="BL773" s="109">
        <f t="shared" si="641"/>
        <v>0</v>
      </c>
      <c r="BM773" s="112">
        <f t="shared" si="642"/>
        <v>14.093333333333334</v>
      </c>
      <c r="BN773" s="111">
        <f t="shared" si="643"/>
        <v>0</v>
      </c>
      <c r="BO773" s="88"/>
      <c r="BP773" s="1016" t="s">
        <v>198</v>
      </c>
      <c r="BQ773" s="1009"/>
      <c r="BR773" s="1010"/>
      <c r="BS773" s="112"/>
      <c r="BT773" s="107"/>
      <c r="BU773" s="107">
        <f t="shared" si="644"/>
        <v>0</v>
      </c>
      <c r="BV773" s="108">
        <f t="shared" si="648"/>
        <v>1631.731141388163</v>
      </c>
      <c r="BW773" s="109">
        <f t="shared" si="645"/>
        <v>0</v>
      </c>
      <c r="BX773" s="112">
        <f t="shared" si="646"/>
        <v>14.780821917808218</v>
      </c>
      <c r="BY773" s="111">
        <f t="shared" si="647"/>
        <v>0</v>
      </c>
      <c r="BZ773" s="1018"/>
      <c r="CA773" s="88"/>
      <c r="CB773" s="88"/>
      <c r="CC773" s="89"/>
      <c r="CD773" s="89"/>
      <c r="CE773" s="89"/>
      <c r="CF773" s="89"/>
      <c r="CG773" s="89"/>
      <c r="CH773" s="89"/>
      <c r="CI773" s="89"/>
      <c r="CJ773" s="89"/>
      <c r="CK773" s="89"/>
      <c r="CL773" s="89"/>
      <c r="CM773" s="89"/>
      <c r="CN773" s="89"/>
      <c r="CO773" s="89"/>
      <c r="CP773" s="89"/>
      <c r="CQ773" s="89"/>
      <c r="CR773" s="89"/>
      <c r="CS773" s="89"/>
      <c r="CT773" s="89"/>
    </row>
    <row r="774" spans="1:98" ht="15.75" customHeight="1">
      <c r="A774" s="1018"/>
      <c r="B774" s="1016" t="s">
        <v>201</v>
      </c>
      <c r="C774" s="1009"/>
      <c r="D774" s="1010"/>
      <c r="E774" s="112">
        <v>0</v>
      </c>
      <c r="F774" s="195">
        <f t="shared" si="610"/>
        <v>36.333333333333336</v>
      </c>
      <c r="G774" s="107">
        <f t="shared" si="650"/>
        <v>0</v>
      </c>
      <c r="H774" s="108">
        <f t="shared" si="612"/>
        <v>979.03868483289773</v>
      </c>
      <c r="I774" s="109">
        <f t="shared" si="613"/>
        <v>0</v>
      </c>
      <c r="J774" s="110">
        <f t="shared" si="614"/>
        <v>17.316666666666666</v>
      </c>
      <c r="K774" s="111">
        <f t="shared" si="615"/>
        <v>0</v>
      </c>
      <c r="L774" s="86"/>
      <c r="M774" s="1016" t="s">
        <v>201</v>
      </c>
      <c r="N774" s="1009"/>
      <c r="O774" s="1010"/>
      <c r="P774" s="112"/>
      <c r="Q774" s="195" t="e">
        <f t="shared" si="616"/>
        <v>#DIV/0!</v>
      </c>
      <c r="R774" s="107">
        <v>0</v>
      </c>
      <c r="S774" s="108">
        <f t="shared" si="618"/>
        <v>1631.731141388163</v>
      </c>
      <c r="T774" s="109">
        <f t="shared" si="619"/>
        <v>0</v>
      </c>
      <c r="U774" s="110">
        <f t="shared" si="620"/>
        <v>16.630769230769232</v>
      </c>
      <c r="V774" s="111">
        <f t="shared" si="621"/>
        <v>0</v>
      </c>
      <c r="W774" s="88"/>
      <c r="X774" s="1016" t="s">
        <v>201</v>
      </c>
      <c r="Y774" s="1009"/>
      <c r="Z774" s="1010"/>
      <c r="AA774" s="112"/>
      <c r="AB774" s="195">
        <f t="shared" si="622"/>
        <v>40</v>
      </c>
      <c r="AC774" s="107">
        <f t="shared" ref="AC774:AC791" si="653">AA774*AB774</f>
        <v>0</v>
      </c>
      <c r="AD774" s="108">
        <f t="shared" si="624"/>
        <v>1631.731141388163</v>
      </c>
      <c r="AE774" s="109">
        <f t="shared" si="625"/>
        <v>0</v>
      </c>
      <c r="AF774" s="112">
        <f t="shared" si="626"/>
        <v>10.690721649484535</v>
      </c>
      <c r="AG774" s="111">
        <f t="shared" si="627"/>
        <v>0</v>
      </c>
      <c r="AH774" s="88"/>
      <c r="AI774" s="1016" t="s">
        <v>201</v>
      </c>
      <c r="AJ774" s="1009"/>
      <c r="AK774" s="1010"/>
      <c r="AL774" s="112"/>
      <c r="AM774" s="195">
        <f t="shared" si="628"/>
        <v>22</v>
      </c>
      <c r="AN774" s="107">
        <f t="shared" ref="AN774:AN791" si="654">AL774*AM774</f>
        <v>0</v>
      </c>
      <c r="AO774" s="108">
        <f t="shared" si="630"/>
        <v>1631.731141388163</v>
      </c>
      <c r="AP774" s="109">
        <f t="shared" si="631"/>
        <v>0</v>
      </c>
      <c r="AQ774" s="112">
        <f t="shared" si="632"/>
        <v>12.9</v>
      </c>
      <c r="AR774" s="111">
        <f t="shared" si="633"/>
        <v>0</v>
      </c>
      <c r="AS774" s="88"/>
      <c r="AT774" s="1016" t="s">
        <v>201</v>
      </c>
      <c r="AU774" s="1009"/>
      <c r="AV774" s="1010"/>
      <c r="AW774" s="112"/>
      <c r="AX774" s="107"/>
      <c r="AY774" s="107">
        <f t="shared" si="634"/>
        <v>0</v>
      </c>
      <c r="AZ774" s="108">
        <f t="shared" si="635"/>
        <v>1223.7983560411221</v>
      </c>
      <c r="BA774" s="109">
        <f t="shared" si="636"/>
        <v>0</v>
      </c>
      <c r="BB774" s="112">
        <f t="shared" si="637"/>
        <v>13.75</v>
      </c>
      <c r="BC774" s="111">
        <f t="shared" si="638"/>
        <v>0</v>
      </c>
      <c r="BD774" s="88"/>
      <c r="BE774" s="1016" t="s">
        <v>201</v>
      </c>
      <c r="BF774" s="1009"/>
      <c r="BG774" s="1010"/>
      <c r="BH774" s="112"/>
      <c r="BI774" s="107"/>
      <c r="BJ774" s="107">
        <f t="shared" si="639"/>
        <v>0</v>
      </c>
      <c r="BK774" s="108">
        <f t="shared" si="640"/>
        <v>815.8655706940815</v>
      </c>
      <c r="BL774" s="109">
        <f t="shared" si="641"/>
        <v>0</v>
      </c>
      <c r="BM774" s="112">
        <f t="shared" si="642"/>
        <v>14.093333333333334</v>
      </c>
      <c r="BN774" s="111">
        <f t="shared" si="643"/>
        <v>0</v>
      </c>
      <c r="BO774" s="88"/>
      <c r="BP774" s="1016" t="s">
        <v>201</v>
      </c>
      <c r="BQ774" s="1009"/>
      <c r="BR774" s="1010"/>
      <c r="BS774" s="112"/>
      <c r="BT774" s="107"/>
      <c r="BU774" s="107">
        <f t="shared" si="644"/>
        <v>0</v>
      </c>
      <c r="BV774" s="108">
        <f t="shared" si="648"/>
        <v>1631.731141388163</v>
      </c>
      <c r="BW774" s="109">
        <f t="shared" si="645"/>
        <v>0</v>
      </c>
      <c r="BX774" s="112">
        <f t="shared" si="646"/>
        <v>14.780821917808218</v>
      </c>
      <c r="BY774" s="111">
        <f t="shared" si="647"/>
        <v>0</v>
      </c>
      <c r="BZ774" s="1018"/>
      <c r="CA774" s="88"/>
      <c r="CB774" s="88"/>
      <c r="CC774" s="89"/>
      <c r="CD774" s="89"/>
      <c r="CE774" s="89"/>
      <c r="CF774" s="89"/>
      <c r="CG774" s="89"/>
      <c r="CH774" s="89"/>
      <c r="CI774" s="89"/>
      <c r="CJ774" s="89"/>
      <c r="CK774" s="89"/>
      <c r="CL774" s="89"/>
      <c r="CM774" s="89"/>
      <c r="CN774" s="89"/>
      <c r="CO774" s="89"/>
      <c r="CP774" s="89"/>
      <c r="CQ774" s="89"/>
      <c r="CR774" s="89"/>
      <c r="CS774" s="89"/>
      <c r="CT774" s="89"/>
    </row>
    <row r="775" spans="1:98" ht="15.75" customHeight="1">
      <c r="A775" s="1018"/>
      <c r="B775" s="1016" t="s">
        <v>103</v>
      </c>
      <c r="C775" s="1009"/>
      <c r="D775" s="1010"/>
      <c r="E775" s="112">
        <v>0</v>
      </c>
      <c r="F775" s="195">
        <f t="shared" si="610"/>
        <v>1</v>
      </c>
      <c r="G775" s="107">
        <f t="shared" si="650"/>
        <v>0</v>
      </c>
      <c r="H775" s="108">
        <f t="shared" si="612"/>
        <v>979.03868483289773</v>
      </c>
      <c r="I775" s="109">
        <f t="shared" si="613"/>
        <v>0</v>
      </c>
      <c r="J775" s="110">
        <f t="shared" si="614"/>
        <v>17.316666666666666</v>
      </c>
      <c r="K775" s="111">
        <f t="shared" si="615"/>
        <v>0</v>
      </c>
      <c r="L775" s="86"/>
      <c r="M775" s="1016" t="s">
        <v>103</v>
      </c>
      <c r="N775" s="1009"/>
      <c r="O775" s="1010"/>
      <c r="P775" s="112"/>
      <c r="Q775" s="195">
        <f t="shared" si="616"/>
        <v>1</v>
      </c>
      <c r="R775" s="107">
        <f t="shared" ref="R775:R790" si="655">P775*Q775</f>
        <v>0</v>
      </c>
      <c r="S775" s="108">
        <f t="shared" si="618"/>
        <v>1631.731141388163</v>
      </c>
      <c r="T775" s="109">
        <f t="shared" si="619"/>
        <v>0</v>
      </c>
      <c r="U775" s="110">
        <f t="shared" si="620"/>
        <v>16.630769230769232</v>
      </c>
      <c r="V775" s="111">
        <f t="shared" si="621"/>
        <v>0</v>
      </c>
      <c r="W775" s="88"/>
      <c r="X775" s="1016" t="s">
        <v>103</v>
      </c>
      <c r="Y775" s="1009"/>
      <c r="Z775" s="1010"/>
      <c r="AA775" s="112"/>
      <c r="AB775" s="195">
        <f t="shared" si="622"/>
        <v>1</v>
      </c>
      <c r="AC775" s="107">
        <f t="shared" si="653"/>
        <v>0</v>
      </c>
      <c r="AD775" s="108">
        <f t="shared" si="624"/>
        <v>1631.731141388163</v>
      </c>
      <c r="AE775" s="109">
        <f t="shared" si="625"/>
        <v>0</v>
      </c>
      <c r="AF775" s="112">
        <f t="shared" si="626"/>
        <v>10.690721649484535</v>
      </c>
      <c r="AG775" s="111">
        <f t="shared" si="627"/>
        <v>0</v>
      </c>
      <c r="AH775" s="88"/>
      <c r="AI775" s="1016" t="s">
        <v>103</v>
      </c>
      <c r="AJ775" s="1009"/>
      <c r="AK775" s="1010"/>
      <c r="AL775" s="112"/>
      <c r="AM775" s="195">
        <f t="shared" si="628"/>
        <v>1</v>
      </c>
      <c r="AN775" s="107">
        <f t="shared" si="654"/>
        <v>0</v>
      </c>
      <c r="AO775" s="108">
        <f t="shared" si="630"/>
        <v>1631.731141388163</v>
      </c>
      <c r="AP775" s="109">
        <f t="shared" si="631"/>
        <v>0</v>
      </c>
      <c r="AQ775" s="112">
        <f t="shared" si="632"/>
        <v>12.9</v>
      </c>
      <c r="AR775" s="111">
        <f t="shared" si="633"/>
        <v>0</v>
      </c>
      <c r="AS775" s="88"/>
      <c r="AT775" s="1016" t="s">
        <v>103</v>
      </c>
      <c r="AU775" s="1009"/>
      <c r="AV775" s="1010"/>
      <c r="AW775" s="112"/>
      <c r="AX775" s="235">
        <v>1</v>
      </c>
      <c r="AY775" s="107">
        <f t="shared" si="634"/>
        <v>0</v>
      </c>
      <c r="AZ775" s="108">
        <f t="shared" si="635"/>
        <v>1223.7983560411221</v>
      </c>
      <c r="BA775" s="109">
        <f t="shared" si="636"/>
        <v>0</v>
      </c>
      <c r="BB775" s="112">
        <f t="shared" si="637"/>
        <v>13.75</v>
      </c>
      <c r="BC775" s="111">
        <f t="shared" si="638"/>
        <v>0</v>
      </c>
      <c r="BD775" s="88"/>
      <c r="BE775" s="1016" t="s">
        <v>103</v>
      </c>
      <c r="BF775" s="1009"/>
      <c r="BG775" s="1010"/>
      <c r="BH775" s="112"/>
      <c r="BI775" s="235">
        <v>1</v>
      </c>
      <c r="BJ775" s="107">
        <f t="shared" si="639"/>
        <v>0</v>
      </c>
      <c r="BK775" s="108">
        <f t="shared" si="640"/>
        <v>815.8655706940815</v>
      </c>
      <c r="BL775" s="109">
        <f t="shared" si="641"/>
        <v>0</v>
      </c>
      <c r="BM775" s="112">
        <f t="shared" si="642"/>
        <v>14.093333333333334</v>
      </c>
      <c r="BN775" s="111">
        <f t="shared" si="643"/>
        <v>0</v>
      </c>
      <c r="BO775" s="88"/>
      <c r="BP775" s="1016" t="s">
        <v>103</v>
      </c>
      <c r="BQ775" s="1009"/>
      <c r="BR775" s="1010"/>
      <c r="BS775" s="112"/>
      <c r="BT775" s="235">
        <v>1</v>
      </c>
      <c r="BU775" s="107">
        <f t="shared" si="644"/>
        <v>0</v>
      </c>
      <c r="BV775" s="108">
        <f t="shared" si="648"/>
        <v>1631.731141388163</v>
      </c>
      <c r="BW775" s="109">
        <f t="shared" si="645"/>
        <v>0</v>
      </c>
      <c r="BX775" s="112">
        <f t="shared" si="646"/>
        <v>14.780821917808218</v>
      </c>
      <c r="BY775" s="111">
        <f t="shared" si="647"/>
        <v>0</v>
      </c>
      <c r="BZ775" s="1018"/>
      <c r="CA775" s="88"/>
      <c r="CB775" s="88"/>
      <c r="CC775" s="89"/>
      <c r="CD775" s="89"/>
      <c r="CE775" s="89"/>
      <c r="CF775" s="89"/>
      <c r="CG775" s="89"/>
      <c r="CH775" s="89"/>
      <c r="CI775" s="89"/>
      <c r="CJ775" s="89"/>
      <c r="CK775" s="89"/>
      <c r="CL775" s="89"/>
      <c r="CM775" s="89"/>
      <c r="CN775" s="89"/>
      <c r="CO775" s="89"/>
      <c r="CP775" s="89"/>
      <c r="CQ775" s="89"/>
      <c r="CR775" s="89"/>
      <c r="CS775" s="89"/>
      <c r="CT775" s="89"/>
    </row>
    <row r="776" spans="1:98" ht="15.75" customHeight="1">
      <c r="A776" s="1018"/>
      <c r="B776" s="1016" t="s">
        <v>107</v>
      </c>
      <c r="C776" s="1009"/>
      <c r="D776" s="1010"/>
      <c r="E776" s="112">
        <v>2</v>
      </c>
      <c r="F776" s="195">
        <f t="shared" si="610"/>
        <v>1</v>
      </c>
      <c r="G776" s="107">
        <f t="shared" si="650"/>
        <v>2</v>
      </c>
      <c r="H776" s="108">
        <f t="shared" si="612"/>
        <v>979.03868483289773</v>
      </c>
      <c r="I776" s="109">
        <f t="shared" si="613"/>
        <v>1958.0773696657955</v>
      </c>
      <c r="J776" s="110">
        <f t="shared" si="614"/>
        <v>17.316666666666666</v>
      </c>
      <c r="K776" s="111">
        <f t="shared" si="615"/>
        <v>113.07472779590734</v>
      </c>
      <c r="L776" s="86"/>
      <c r="M776" s="1016" t="s">
        <v>107</v>
      </c>
      <c r="N776" s="1009"/>
      <c r="O776" s="1010"/>
      <c r="P776" s="112"/>
      <c r="Q776" s="195">
        <f t="shared" si="616"/>
        <v>1</v>
      </c>
      <c r="R776" s="107">
        <f t="shared" si="655"/>
        <v>0</v>
      </c>
      <c r="S776" s="108">
        <f t="shared" si="618"/>
        <v>1631.731141388163</v>
      </c>
      <c r="T776" s="109">
        <f t="shared" si="619"/>
        <v>0</v>
      </c>
      <c r="U776" s="110">
        <f t="shared" si="620"/>
        <v>16.630769230769232</v>
      </c>
      <c r="V776" s="111">
        <f t="shared" si="621"/>
        <v>0</v>
      </c>
      <c r="W776" s="88"/>
      <c r="X776" s="1016" t="s">
        <v>107</v>
      </c>
      <c r="Y776" s="1009"/>
      <c r="Z776" s="1010"/>
      <c r="AA776" s="112"/>
      <c r="AB776" s="195">
        <f t="shared" si="622"/>
        <v>1</v>
      </c>
      <c r="AC776" s="107">
        <f t="shared" si="653"/>
        <v>0</v>
      </c>
      <c r="AD776" s="108">
        <f t="shared" si="624"/>
        <v>1631.731141388163</v>
      </c>
      <c r="AE776" s="109">
        <f t="shared" si="625"/>
        <v>0</v>
      </c>
      <c r="AF776" s="112">
        <f t="shared" si="626"/>
        <v>10.690721649484535</v>
      </c>
      <c r="AG776" s="111">
        <f t="shared" si="627"/>
        <v>0</v>
      </c>
      <c r="AH776" s="88"/>
      <c r="AI776" s="1016" t="s">
        <v>107</v>
      </c>
      <c r="AJ776" s="1009"/>
      <c r="AK776" s="1010"/>
      <c r="AL776" s="112"/>
      <c r="AM776" s="195">
        <f t="shared" si="628"/>
        <v>1</v>
      </c>
      <c r="AN776" s="107">
        <f t="shared" si="654"/>
        <v>0</v>
      </c>
      <c r="AO776" s="108">
        <f t="shared" si="630"/>
        <v>1631.731141388163</v>
      </c>
      <c r="AP776" s="109">
        <f t="shared" si="631"/>
        <v>0</v>
      </c>
      <c r="AQ776" s="112">
        <f t="shared" si="632"/>
        <v>12.9</v>
      </c>
      <c r="AR776" s="111">
        <f t="shared" si="633"/>
        <v>0</v>
      </c>
      <c r="AS776" s="88"/>
      <c r="AT776" s="1016" t="s">
        <v>107</v>
      </c>
      <c r="AU776" s="1009"/>
      <c r="AV776" s="1010"/>
      <c r="AW776" s="112"/>
      <c r="AX776" s="235">
        <v>1</v>
      </c>
      <c r="AY776" s="107">
        <f t="shared" si="634"/>
        <v>0</v>
      </c>
      <c r="AZ776" s="108">
        <f t="shared" si="635"/>
        <v>1223.7983560411221</v>
      </c>
      <c r="BA776" s="109">
        <f t="shared" si="636"/>
        <v>0</v>
      </c>
      <c r="BB776" s="112">
        <f t="shared" si="637"/>
        <v>13.75</v>
      </c>
      <c r="BC776" s="111">
        <f t="shared" si="638"/>
        <v>0</v>
      </c>
      <c r="BD776" s="88"/>
      <c r="BE776" s="1016" t="s">
        <v>107</v>
      </c>
      <c r="BF776" s="1009"/>
      <c r="BG776" s="1010"/>
      <c r="BH776" s="112"/>
      <c r="BI776" s="235">
        <v>1</v>
      </c>
      <c r="BJ776" s="107">
        <f t="shared" si="639"/>
        <v>0</v>
      </c>
      <c r="BK776" s="108">
        <f t="shared" si="640"/>
        <v>815.8655706940815</v>
      </c>
      <c r="BL776" s="109">
        <f t="shared" si="641"/>
        <v>0</v>
      </c>
      <c r="BM776" s="112">
        <f t="shared" si="642"/>
        <v>14.093333333333334</v>
      </c>
      <c r="BN776" s="111">
        <f t="shared" si="643"/>
        <v>0</v>
      </c>
      <c r="BO776" s="88"/>
      <c r="BP776" s="1016" t="s">
        <v>107</v>
      </c>
      <c r="BQ776" s="1009"/>
      <c r="BR776" s="1010"/>
      <c r="BS776" s="112"/>
      <c r="BT776" s="235">
        <v>1</v>
      </c>
      <c r="BU776" s="107">
        <f t="shared" si="644"/>
        <v>0</v>
      </c>
      <c r="BV776" s="108">
        <f t="shared" si="648"/>
        <v>1631.731141388163</v>
      </c>
      <c r="BW776" s="109">
        <f t="shared" si="645"/>
        <v>0</v>
      </c>
      <c r="BX776" s="112">
        <f t="shared" si="646"/>
        <v>14.780821917808218</v>
      </c>
      <c r="BY776" s="111">
        <f t="shared" si="647"/>
        <v>0</v>
      </c>
      <c r="BZ776" s="1018"/>
      <c r="CA776" s="88"/>
      <c r="CB776" s="88"/>
      <c r="CC776" s="89"/>
      <c r="CD776" s="89"/>
      <c r="CE776" s="89"/>
      <c r="CF776" s="89"/>
      <c r="CG776" s="89"/>
      <c r="CH776" s="89"/>
      <c r="CI776" s="89"/>
      <c r="CJ776" s="89"/>
      <c r="CK776" s="89"/>
      <c r="CL776" s="89"/>
      <c r="CM776" s="89"/>
      <c r="CN776" s="89"/>
      <c r="CO776" s="89"/>
      <c r="CP776" s="89"/>
      <c r="CQ776" s="89"/>
      <c r="CR776" s="89"/>
      <c r="CS776" s="89"/>
      <c r="CT776" s="89"/>
    </row>
    <row r="777" spans="1:98" ht="15.75" customHeight="1">
      <c r="A777" s="1018"/>
      <c r="B777" s="1016" t="s">
        <v>108</v>
      </c>
      <c r="C777" s="1009"/>
      <c r="D777" s="1010"/>
      <c r="E777" s="112">
        <v>0</v>
      </c>
      <c r="F777" s="195">
        <f t="shared" si="610"/>
        <v>1</v>
      </c>
      <c r="G777" s="107">
        <f t="shared" si="650"/>
        <v>0</v>
      </c>
      <c r="H777" s="108">
        <f t="shared" si="612"/>
        <v>979.03868483289773</v>
      </c>
      <c r="I777" s="109">
        <f t="shared" si="613"/>
        <v>0</v>
      </c>
      <c r="J777" s="110">
        <f t="shared" si="614"/>
        <v>17.316666666666666</v>
      </c>
      <c r="K777" s="111">
        <f t="shared" si="615"/>
        <v>0</v>
      </c>
      <c r="L777" s="86"/>
      <c r="M777" s="1016" t="s">
        <v>108</v>
      </c>
      <c r="N777" s="1009"/>
      <c r="O777" s="1010"/>
      <c r="P777" s="112"/>
      <c r="Q777" s="195">
        <f t="shared" si="616"/>
        <v>1</v>
      </c>
      <c r="R777" s="107">
        <f t="shared" si="655"/>
        <v>0</v>
      </c>
      <c r="S777" s="108">
        <f t="shared" si="618"/>
        <v>1631.731141388163</v>
      </c>
      <c r="T777" s="109">
        <f t="shared" si="619"/>
        <v>0</v>
      </c>
      <c r="U777" s="110">
        <f t="shared" si="620"/>
        <v>16.630769230769232</v>
      </c>
      <c r="V777" s="111">
        <f t="shared" si="621"/>
        <v>0</v>
      </c>
      <c r="W777" s="88"/>
      <c r="X777" s="1016" t="s">
        <v>108</v>
      </c>
      <c r="Y777" s="1009"/>
      <c r="Z777" s="1010"/>
      <c r="AA777" s="112"/>
      <c r="AB777" s="195">
        <f t="shared" si="622"/>
        <v>1</v>
      </c>
      <c r="AC777" s="107">
        <f t="shared" si="653"/>
        <v>0</v>
      </c>
      <c r="AD777" s="108">
        <f t="shared" si="624"/>
        <v>1631.731141388163</v>
      </c>
      <c r="AE777" s="109">
        <f t="shared" si="625"/>
        <v>0</v>
      </c>
      <c r="AF777" s="112">
        <f t="shared" si="626"/>
        <v>10.690721649484535</v>
      </c>
      <c r="AG777" s="111">
        <f t="shared" si="627"/>
        <v>0</v>
      </c>
      <c r="AH777" s="88"/>
      <c r="AI777" s="1016" t="s">
        <v>108</v>
      </c>
      <c r="AJ777" s="1009"/>
      <c r="AK777" s="1010"/>
      <c r="AL777" s="112"/>
      <c r="AM777" s="195">
        <f t="shared" si="628"/>
        <v>1</v>
      </c>
      <c r="AN777" s="107">
        <f t="shared" si="654"/>
        <v>0</v>
      </c>
      <c r="AO777" s="108">
        <f t="shared" si="630"/>
        <v>1631.731141388163</v>
      </c>
      <c r="AP777" s="109">
        <f t="shared" si="631"/>
        <v>0</v>
      </c>
      <c r="AQ777" s="112">
        <f t="shared" si="632"/>
        <v>12.9</v>
      </c>
      <c r="AR777" s="111">
        <f t="shared" si="633"/>
        <v>0</v>
      </c>
      <c r="AS777" s="88"/>
      <c r="AT777" s="1016" t="s">
        <v>108</v>
      </c>
      <c r="AU777" s="1009"/>
      <c r="AV777" s="1010"/>
      <c r="AW777" s="112"/>
      <c r="AX777" s="235">
        <v>1</v>
      </c>
      <c r="AY777" s="107">
        <f t="shared" si="634"/>
        <v>0</v>
      </c>
      <c r="AZ777" s="108">
        <f t="shared" si="635"/>
        <v>1223.7983560411221</v>
      </c>
      <c r="BA777" s="109">
        <f t="shared" si="636"/>
        <v>0</v>
      </c>
      <c r="BB777" s="112">
        <f t="shared" si="637"/>
        <v>13.75</v>
      </c>
      <c r="BC777" s="111">
        <f t="shared" si="638"/>
        <v>0</v>
      </c>
      <c r="BD777" s="88"/>
      <c r="BE777" s="1016" t="s">
        <v>108</v>
      </c>
      <c r="BF777" s="1009"/>
      <c r="BG777" s="1010"/>
      <c r="BH777" s="112"/>
      <c r="BI777" s="235">
        <v>1</v>
      </c>
      <c r="BJ777" s="107">
        <f t="shared" si="639"/>
        <v>0</v>
      </c>
      <c r="BK777" s="108">
        <f t="shared" si="640"/>
        <v>815.8655706940815</v>
      </c>
      <c r="BL777" s="109">
        <f t="shared" si="641"/>
        <v>0</v>
      </c>
      <c r="BM777" s="112">
        <f t="shared" si="642"/>
        <v>14.093333333333334</v>
      </c>
      <c r="BN777" s="111">
        <f t="shared" si="643"/>
        <v>0</v>
      </c>
      <c r="BO777" s="88"/>
      <c r="BP777" s="1016" t="s">
        <v>108</v>
      </c>
      <c r="BQ777" s="1009"/>
      <c r="BR777" s="1010"/>
      <c r="BS777" s="112"/>
      <c r="BT777" s="235">
        <v>1</v>
      </c>
      <c r="BU777" s="107">
        <f t="shared" si="644"/>
        <v>0</v>
      </c>
      <c r="BV777" s="108">
        <f t="shared" si="648"/>
        <v>1631.731141388163</v>
      </c>
      <c r="BW777" s="109">
        <f t="shared" si="645"/>
        <v>0</v>
      </c>
      <c r="BX777" s="112">
        <f t="shared" si="646"/>
        <v>14.780821917808218</v>
      </c>
      <c r="BY777" s="111">
        <f t="shared" si="647"/>
        <v>0</v>
      </c>
      <c r="BZ777" s="1018"/>
      <c r="CA777" s="88"/>
      <c r="CB777" s="88"/>
      <c r="CC777" s="89"/>
      <c r="CD777" s="89"/>
      <c r="CE777" s="89"/>
      <c r="CF777" s="89"/>
      <c r="CG777" s="89"/>
      <c r="CH777" s="89"/>
      <c r="CI777" s="89"/>
      <c r="CJ777" s="89"/>
      <c r="CK777" s="89"/>
      <c r="CL777" s="89"/>
      <c r="CM777" s="89"/>
      <c r="CN777" s="89"/>
      <c r="CO777" s="89"/>
      <c r="CP777" s="89"/>
      <c r="CQ777" s="89"/>
      <c r="CR777" s="89"/>
      <c r="CS777" s="89"/>
      <c r="CT777" s="89"/>
    </row>
    <row r="778" spans="1:98" ht="15.75" customHeight="1">
      <c r="A778" s="1018"/>
      <c r="B778" s="1016" t="s">
        <v>203</v>
      </c>
      <c r="C778" s="1009"/>
      <c r="D778" s="1010"/>
      <c r="E778" s="112">
        <v>5</v>
      </c>
      <c r="F778" s="195">
        <f t="shared" si="610"/>
        <v>20.5</v>
      </c>
      <c r="G778" s="107">
        <f t="shared" si="650"/>
        <v>102.5</v>
      </c>
      <c r="H778" s="108">
        <f t="shared" si="612"/>
        <v>979.03868483289773</v>
      </c>
      <c r="I778" s="109">
        <f t="shared" si="613"/>
        <v>100351.46519537202</v>
      </c>
      <c r="J778" s="110">
        <f t="shared" si="614"/>
        <v>17.316666666666666</v>
      </c>
      <c r="K778" s="111">
        <f t="shared" si="615"/>
        <v>5795.0797995402509</v>
      </c>
      <c r="L778" s="86"/>
      <c r="M778" s="1016" t="s">
        <v>203</v>
      </c>
      <c r="N778" s="1009"/>
      <c r="O778" s="1010"/>
      <c r="P778" s="112"/>
      <c r="Q778" s="222">
        <f t="shared" si="616"/>
        <v>13</v>
      </c>
      <c r="R778" s="107">
        <f t="shared" si="655"/>
        <v>0</v>
      </c>
      <c r="S778" s="108">
        <f t="shared" si="618"/>
        <v>1631.731141388163</v>
      </c>
      <c r="T778" s="109">
        <f t="shared" si="619"/>
        <v>0</v>
      </c>
      <c r="U778" s="110">
        <f t="shared" si="620"/>
        <v>16.630769230769232</v>
      </c>
      <c r="V778" s="111">
        <f t="shared" si="621"/>
        <v>0</v>
      </c>
      <c r="W778" s="88"/>
      <c r="X778" s="1016" t="s">
        <v>203</v>
      </c>
      <c r="Y778" s="1009"/>
      <c r="Z778" s="1010"/>
      <c r="AA778" s="112"/>
      <c r="AB778" s="222">
        <f t="shared" si="622"/>
        <v>13</v>
      </c>
      <c r="AC778" s="107">
        <f t="shared" si="653"/>
        <v>0</v>
      </c>
      <c r="AD778" s="108">
        <f t="shared" si="624"/>
        <v>1631.731141388163</v>
      </c>
      <c r="AE778" s="109">
        <f t="shared" si="625"/>
        <v>0</v>
      </c>
      <c r="AF778" s="112">
        <f t="shared" si="626"/>
        <v>10.690721649484535</v>
      </c>
      <c r="AG778" s="111">
        <f t="shared" si="627"/>
        <v>0</v>
      </c>
      <c r="AH778" s="88"/>
      <c r="AI778" s="1016" t="s">
        <v>203</v>
      </c>
      <c r="AJ778" s="1009"/>
      <c r="AK778" s="1010"/>
      <c r="AL778" s="112"/>
      <c r="AM778" s="195">
        <f t="shared" si="628"/>
        <v>22</v>
      </c>
      <c r="AN778" s="107">
        <f t="shared" si="654"/>
        <v>0</v>
      </c>
      <c r="AO778" s="108">
        <f t="shared" si="630"/>
        <v>1631.731141388163</v>
      </c>
      <c r="AP778" s="109">
        <f t="shared" si="631"/>
        <v>0</v>
      </c>
      <c r="AQ778" s="112">
        <f t="shared" si="632"/>
        <v>12.9</v>
      </c>
      <c r="AR778" s="111">
        <f t="shared" si="633"/>
        <v>0</v>
      </c>
      <c r="AS778" s="88"/>
      <c r="AT778" s="1016" t="s">
        <v>203</v>
      </c>
      <c r="AU778" s="1009"/>
      <c r="AV778" s="1010"/>
      <c r="AW778" s="112"/>
      <c r="AX778" s="199"/>
      <c r="AY778" s="107">
        <f t="shared" si="634"/>
        <v>0</v>
      </c>
      <c r="AZ778" s="108">
        <f t="shared" si="635"/>
        <v>1223.7983560411221</v>
      </c>
      <c r="BA778" s="109">
        <f t="shared" si="636"/>
        <v>0</v>
      </c>
      <c r="BB778" s="112">
        <f t="shared" si="637"/>
        <v>13.75</v>
      </c>
      <c r="BC778" s="111">
        <f t="shared" si="638"/>
        <v>0</v>
      </c>
      <c r="BD778" s="88"/>
      <c r="BE778" s="1016" t="s">
        <v>203</v>
      </c>
      <c r="BF778" s="1009"/>
      <c r="BG778" s="1010"/>
      <c r="BH778" s="112"/>
      <c r="BI778" s="199"/>
      <c r="BJ778" s="107">
        <f t="shared" si="639"/>
        <v>0</v>
      </c>
      <c r="BK778" s="108">
        <f t="shared" si="640"/>
        <v>815.8655706940815</v>
      </c>
      <c r="BL778" s="109">
        <f t="shared" si="641"/>
        <v>0</v>
      </c>
      <c r="BM778" s="112">
        <f t="shared" si="642"/>
        <v>14.093333333333334</v>
      </c>
      <c r="BN778" s="111">
        <f t="shared" si="643"/>
        <v>0</v>
      </c>
      <c r="BO778" s="88"/>
      <c r="BP778" s="1016" t="s">
        <v>203</v>
      </c>
      <c r="BQ778" s="1009"/>
      <c r="BR778" s="1010"/>
      <c r="BS778" s="112"/>
      <c r="BT778" s="199"/>
      <c r="BU778" s="107">
        <f t="shared" si="644"/>
        <v>0</v>
      </c>
      <c r="BV778" s="108">
        <f t="shared" si="648"/>
        <v>1631.731141388163</v>
      </c>
      <c r="BW778" s="109">
        <f t="shared" si="645"/>
        <v>0</v>
      </c>
      <c r="BX778" s="112">
        <f t="shared" si="646"/>
        <v>14.780821917808218</v>
      </c>
      <c r="BY778" s="111">
        <f t="shared" si="647"/>
        <v>0</v>
      </c>
      <c r="BZ778" s="1018"/>
      <c r="CA778" s="88"/>
      <c r="CB778" s="88"/>
      <c r="CC778" s="89"/>
      <c r="CD778" s="89"/>
      <c r="CE778" s="89"/>
      <c r="CF778" s="89"/>
      <c r="CG778" s="89"/>
      <c r="CH778" s="89"/>
      <c r="CI778" s="89"/>
      <c r="CJ778" s="89"/>
      <c r="CK778" s="89"/>
      <c r="CL778" s="89"/>
      <c r="CM778" s="89"/>
      <c r="CN778" s="89"/>
      <c r="CO778" s="89"/>
      <c r="CP778" s="89"/>
      <c r="CQ778" s="89"/>
      <c r="CR778" s="89"/>
      <c r="CS778" s="89"/>
      <c r="CT778" s="89"/>
    </row>
    <row r="779" spans="1:98" ht="15.75" customHeight="1">
      <c r="A779" s="1018"/>
      <c r="B779" s="1016" t="s">
        <v>204</v>
      </c>
      <c r="C779" s="1009"/>
      <c r="D779" s="1010"/>
      <c r="E779" s="112">
        <v>103</v>
      </c>
      <c r="F779" s="195">
        <f t="shared" si="610"/>
        <v>67.333333333333329</v>
      </c>
      <c r="G779" s="107">
        <f t="shared" si="650"/>
        <v>6935.333333333333</v>
      </c>
      <c r="H779" s="108">
        <f t="shared" si="612"/>
        <v>979.03868483289773</v>
      </c>
      <c r="I779" s="109">
        <f t="shared" si="613"/>
        <v>6789959.6255444232</v>
      </c>
      <c r="J779" s="110">
        <f t="shared" si="614"/>
        <v>17.316666666666666</v>
      </c>
      <c r="K779" s="111">
        <f t="shared" si="615"/>
        <v>392105.46442027471</v>
      </c>
      <c r="L779" s="86"/>
      <c r="M779" s="1016" t="s">
        <v>204</v>
      </c>
      <c r="N779" s="1009"/>
      <c r="O779" s="1010"/>
      <c r="P779" s="112"/>
      <c r="Q779" s="195">
        <f t="shared" si="616"/>
        <v>58.133333333333333</v>
      </c>
      <c r="R779" s="107">
        <f t="shared" si="655"/>
        <v>0</v>
      </c>
      <c r="S779" s="108">
        <f t="shared" si="618"/>
        <v>1631.731141388163</v>
      </c>
      <c r="T779" s="109">
        <f t="shared" si="619"/>
        <v>0</v>
      </c>
      <c r="U779" s="110">
        <f t="shared" si="620"/>
        <v>16.630769230769232</v>
      </c>
      <c r="V779" s="111">
        <f t="shared" si="621"/>
        <v>0</v>
      </c>
      <c r="W779" s="88"/>
      <c r="X779" s="1016" t="s">
        <v>204</v>
      </c>
      <c r="Y779" s="1009"/>
      <c r="Z779" s="1010"/>
      <c r="AA779" s="112"/>
      <c r="AB779" s="195">
        <f t="shared" si="622"/>
        <v>65.599999999999994</v>
      </c>
      <c r="AC779" s="107">
        <f t="shared" si="653"/>
        <v>0</v>
      </c>
      <c r="AD779" s="108">
        <f t="shared" si="624"/>
        <v>1631.731141388163</v>
      </c>
      <c r="AE779" s="109">
        <f t="shared" si="625"/>
        <v>0</v>
      </c>
      <c r="AF779" s="112">
        <f t="shared" si="626"/>
        <v>10.690721649484535</v>
      </c>
      <c r="AG779" s="111">
        <f t="shared" si="627"/>
        <v>0</v>
      </c>
      <c r="AH779" s="88"/>
      <c r="AI779" s="1016" t="s">
        <v>204</v>
      </c>
      <c r="AJ779" s="1009"/>
      <c r="AK779" s="1010"/>
      <c r="AL779" s="112"/>
      <c r="AM779" s="195">
        <f t="shared" si="628"/>
        <v>63.466666666666669</v>
      </c>
      <c r="AN779" s="107">
        <f t="shared" si="654"/>
        <v>0</v>
      </c>
      <c r="AO779" s="108">
        <f t="shared" si="630"/>
        <v>1631.731141388163</v>
      </c>
      <c r="AP779" s="109">
        <f t="shared" si="631"/>
        <v>0</v>
      </c>
      <c r="AQ779" s="112">
        <f t="shared" si="632"/>
        <v>12.9</v>
      </c>
      <c r="AR779" s="111">
        <f t="shared" si="633"/>
        <v>0</v>
      </c>
      <c r="AS779" s="88"/>
      <c r="AT779" s="1016" t="s">
        <v>204</v>
      </c>
      <c r="AU779" s="1009"/>
      <c r="AV779" s="1010"/>
      <c r="AW779" s="112"/>
      <c r="AX779" s="107"/>
      <c r="AY779" s="107">
        <f t="shared" si="634"/>
        <v>0</v>
      </c>
      <c r="AZ779" s="108">
        <f t="shared" si="635"/>
        <v>1223.7983560411221</v>
      </c>
      <c r="BA779" s="109">
        <f t="shared" si="636"/>
        <v>0</v>
      </c>
      <c r="BB779" s="112">
        <f t="shared" si="637"/>
        <v>13.75</v>
      </c>
      <c r="BC779" s="111">
        <f t="shared" si="638"/>
        <v>0</v>
      </c>
      <c r="BD779" s="88"/>
      <c r="BE779" s="1016" t="s">
        <v>204</v>
      </c>
      <c r="BF779" s="1009"/>
      <c r="BG779" s="1010"/>
      <c r="BH779" s="112"/>
      <c r="BI779" s="107"/>
      <c r="BJ779" s="107">
        <f t="shared" si="639"/>
        <v>0</v>
      </c>
      <c r="BK779" s="108">
        <f t="shared" si="640"/>
        <v>815.8655706940815</v>
      </c>
      <c r="BL779" s="109">
        <f t="shared" si="641"/>
        <v>0</v>
      </c>
      <c r="BM779" s="112">
        <f t="shared" si="642"/>
        <v>14.093333333333334</v>
      </c>
      <c r="BN779" s="111">
        <f t="shared" si="643"/>
        <v>0</v>
      </c>
      <c r="BO779" s="88"/>
      <c r="BP779" s="1016" t="s">
        <v>204</v>
      </c>
      <c r="BQ779" s="1009"/>
      <c r="BR779" s="1010"/>
      <c r="BS779" s="112"/>
      <c r="BT779" s="107"/>
      <c r="BU779" s="107">
        <f t="shared" si="644"/>
        <v>0</v>
      </c>
      <c r="BV779" s="108">
        <f t="shared" si="648"/>
        <v>1631.731141388163</v>
      </c>
      <c r="BW779" s="109">
        <f t="shared" si="645"/>
        <v>0</v>
      </c>
      <c r="BX779" s="112">
        <f t="shared" si="646"/>
        <v>14.780821917808218</v>
      </c>
      <c r="BY779" s="111">
        <f t="shared" si="647"/>
        <v>0</v>
      </c>
      <c r="BZ779" s="1018"/>
      <c r="CA779" s="88"/>
      <c r="CB779" s="88"/>
      <c r="CC779" s="89"/>
      <c r="CD779" s="89"/>
      <c r="CE779" s="89"/>
      <c r="CF779" s="89"/>
      <c r="CG779" s="89"/>
      <c r="CH779" s="89"/>
      <c r="CI779" s="89"/>
      <c r="CJ779" s="89"/>
      <c r="CK779" s="89"/>
      <c r="CL779" s="89"/>
      <c r="CM779" s="89"/>
      <c r="CN779" s="89"/>
      <c r="CO779" s="89"/>
      <c r="CP779" s="89"/>
      <c r="CQ779" s="89"/>
      <c r="CR779" s="89"/>
      <c r="CS779" s="89"/>
      <c r="CT779" s="89"/>
    </row>
    <row r="780" spans="1:98" ht="15.75" customHeight="1">
      <c r="A780" s="1018"/>
      <c r="B780" s="1016" t="s">
        <v>262</v>
      </c>
      <c r="C780" s="1009"/>
      <c r="D780" s="1010"/>
      <c r="E780" s="112">
        <v>29</v>
      </c>
      <c r="F780" s="195">
        <f t="shared" si="610"/>
        <v>13.766666666666667</v>
      </c>
      <c r="G780" s="107">
        <f t="shared" si="650"/>
        <v>399.23333333333335</v>
      </c>
      <c r="H780" s="108">
        <f t="shared" si="612"/>
        <v>979.03868483289773</v>
      </c>
      <c r="I780" s="109">
        <f t="shared" si="613"/>
        <v>390864.87760812056</v>
      </c>
      <c r="J780" s="110">
        <f t="shared" si="614"/>
        <v>17.316666666666666</v>
      </c>
      <c r="K780" s="111">
        <f t="shared" si="615"/>
        <v>22571.600246859703</v>
      </c>
      <c r="L780" s="86"/>
      <c r="M780" s="1016" t="s">
        <v>262</v>
      </c>
      <c r="N780" s="1009"/>
      <c r="O780" s="1010"/>
      <c r="P780" s="112"/>
      <c r="Q780" s="195">
        <f t="shared" si="616"/>
        <v>15.7</v>
      </c>
      <c r="R780" s="107">
        <f t="shared" si="655"/>
        <v>0</v>
      </c>
      <c r="S780" s="108">
        <f t="shared" si="618"/>
        <v>1631.731141388163</v>
      </c>
      <c r="T780" s="109">
        <f t="shared" si="619"/>
        <v>0</v>
      </c>
      <c r="U780" s="110">
        <f t="shared" si="620"/>
        <v>16.630769230769232</v>
      </c>
      <c r="V780" s="111">
        <f t="shared" si="621"/>
        <v>0</v>
      </c>
      <c r="W780" s="88"/>
      <c r="X780" s="1016" t="s">
        <v>262</v>
      </c>
      <c r="Y780" s="1009"/>
      <c r="Z780" s="1010"/>
      <c r="AA780" s="112"/>
      <c r="AB780" s="195">
        <f t="shared" si="622"/>
        <v>16.033333333333335</v>
      </c>
      <c r="AC780" s="107">
        <f t="shared" si="653"/>
        <v>0</v>
      </c>
      <c r="AD780" s="108">
        <f t="shared" si="624"/>
        <v>1631.731141388163</v>
      </c>
      <c r="AE780" s="109">
        <f t="shared" si="625"/>
        <v>0</v>
      </c>
      <c r="AF780" s="112">
        <f t="shared" si="626"/>
        <v>10.690721649484535</v>
      </c>
      <c r="AG780" s="111">
        <f t="shared" si="627"/>
        <v>0</v>
      </c>
      <c r="AH780" s="88"/>
      <c r="AI780" s="1016" t="s">
        <v>262</v>
      </c>
      <c r="AJ780" s="1009"/>
      <c r="AK780" s="1010"/>
      <c r="AL780" s="112"/>
      <c r="AM780" s="195">
        <f t="shared" si="628"/>
        <v>17.733333333333334</v>
      </c>
      <c r="AN780" s="107">
        <f t="shared" si="654"/>
        <v>0</v>
      </c>
      <c r="AO780" s="108">
        <f t="shared" si="630"/>
        <v>1631.731141388163</v>
      </c>
      <c r="AP780" s="109">
        <f t="shared" si="631"/>
        <v>0</v>
      </c>
      <c r="AQ780" s="112">
        <f t="shared" si="632"/>
        <v>12.9</v>
      </c>
      <c r="AR780" s="111">
        <f t="shared" si="633"/>
        <v>0</v>
      </c>
      <c r="AS780" s="88"/>
      <c r="AT780" s="1016" t="s">
        <v>262</v>
      </c>
      <c r="AU780" s="1009"/>
      <c r="AV780" s="1010"/>
      <c r="AW780" s="112"/>
      <c r="AX780" s="107"/>
      <c r="AY780" s="107">
        <f t="shared" si="634"/>
        <v>0</v>
      </c>
      <c r="AZ780" s="108">
        <f t="shared" si="635"/>
        <v>1223.7983560411221</v>
      </c>
      <c r="BA780" s="109">
        <f t="shared" si="636"/>
        <v>0</v>
      </c>
      <c r="BB780" s="112">
        <f t="shared" si="637"/>
        <v>13.75</v>
      </c>
      <c r="BC780" s="111">
        <f t="shared" si="638"/>
        <v>0</v>
      </c>
      <c r="BD780" s="88"/>
      <c r="BE780" s="1016" t="s">
        <v>262</v>
      </c>
      <c r="BF780" s="1009"/>
      <c r="BG780" s="1010"/>
      <c r="BH780" s="112"/>
      <c r="BI780" s="107"/>
      <c r="BJ780" s="107">
        <f t="shared" si="639"/>
        <v>0</v>
      </c>
      <c r="BK780" s="108">
        <f t="shared" si="640"/>
        <v>815.8655706940815</v>
      </c>
      <c r="BL780" s="109">
        <f t="shared" si="641"/>
        <v>0</v>
      </c>
      <c r="BM780" s="112">
        <f t="shared" si="642"/>
        <v>14.093333333333334</v>
      </c>
      <c r="BN780" s="111">
        <f t="shared" si="643"/>
        <v>0</v>
      </c>
      <c r="BO780" s="88"/>
      <c r="BP780" s="1016" t="s">
        <v>262</v>
      </c>
      <c r="BQ780" s="1009"/>
      <c r="BR780" s="1010"/>
      <c r="BS780" s="112"/>
      <c r="BT780" s="107"/>
      <c r="BU780" s="107">
        <f t="shared" si="644"/>
        <v>0</v>
      </c>
      <c r="BV780" s="108">
        <f t="shared" si="648"/>
        <v>1631.731141388163</v>
      </c>
      <c r="BW780" s="109">
        <f t="shared" si="645"/>
        <v>0</v>
      </c>
      <c r="BX780" s="112">
        <f t="shared" si="646"/>
        <v>14.780821917808218</v>
      </c>
      <c r="BY780" s="111">
        <f t="shared" si="647"/>
        <v>0</v>
      </c>
      <c r="BZ780" s="1018"/>
      <c r="CA780" s="88"/>
      <c r="CB780" s="88"/>
      <c r="CC780" s="89"/>
      <c r="CD780" s="89"/>
      <c r="CE780" s="89"/>
      <c r="CF780" s="89"/>
      <c r="CG780" s="89"/>
      <c r="CH780" s="89"/>
      <c r="CI780" s="89"/>
      <c r="CJ780" s="89"/>
      <c r="CK780" s="89"/>
      <c r="CL780" s="89"/>
      <c r="CM780" s="89"/>
      <c r="CN780" s="89"/>
      <c r="CO780" s="89"/>
      <c r="CP780" s="89"/>
      <c r="CQ780" s="89"/>
      <c r="CR780" s="89"/>
      <c r="CS780" s="89"/>
      <c r="CT780" s="89"/>
    </row>
    <row r="781" spans="1:98" ht="15.75" customHeight="1">
      <c r="A781" s="1018"/>
      <c r="B781" s="1016" t="s">
        <v>263</v>
      </c>
      <c r="C781" s="1009"/>
      <c r="D781" s="1010"/>
      <c r="E781" s="112">
        <v>0</v>
      </c>
      <c r="F781" s="195">
        <f t="shared" si="610"/>
        <v>2.3846153846153846</v>
      </c>
      <c r="G781" s="107">
        <f t="shared" si="650"/>
        <v>0</v>
      </c>
      <c r="H781" s="108">
        <f t="shared" si="612"/>
        <v>979.03868483289773</v>
      </c>
      <c r="I781" s="109">
        <f t="shared" si="613"/>
        <v>0</v>
      </c>
      <c r="J781" s="110">
        <f t="shared" si="614"/>
        <v>17.316666666666666</v>
      </c>
      <c r="K781" s="111">
        <f t="shared" si="615"/>
        <v>0</v>
      </c>
      <c r="L781" s="86"/>
      <c r="M781" s="1016" t="s">
        <v>263</v>
      </c>
      <c r="N781" s="1009"/>
      <c r="O781" s="1010"/>
      <c r="P781" s="112"/>
      <c r="Q781" s="195">
        <f t="shared" si="616"/>
        <v>3.2941176470588234</v>
      </c>
      <c r="R781" s="107">
        <f t="shared" si="655"/>
        <v>0</v>
      </c>
      <c r="S781" s="108">
        <f t="shared" si="618"/>
        <v>1631.731141388163</v>
      </c>
      <c r="T781" s="109">
        <f t="shared" si="619"/>
        <v>0</v>
      </c>
      <c r="U781" s="110">
        <f t="shared" si="620"/>
        <v>16.630769230769232</v>
      </c>
      <c r="V781" s="111">
        <f t="shared" si="621"/>
        <v>0</v>
      </c>
      <c r="W781" s="88"/>
      <c r="X781" s="1016" t="s">
        <v>263</v>
      </c>
      <c r="Y781" s="1009"/>
      <c r="Z781" s="1010"/>
      <c r="AA781" s="112"/>
      <c r="AB781" s="195">
        <f t="shared" si="622"/>
        <v>2.7777777777777777</v>
      </c>
      <c r="AC781" s="107">
        <f t="shared" si="653"/>
        <v>0</v>
      </c>
      <c r="AD781" s="108">
        <f t="shared" si="624"/>
        <v>1631.731141388163</v>
      </c>
      <c r="AE781" s="109">
        <f t="shared" si="625"/>
        <v>0</v>
      </c>
      <c r="AF781" s="112">
        <f t="shared" si="626"/>
        <v>10.690721649484535</v>
      </c>
      <c r="AG781" s="111">
        <f t="shared" si="627"/>
        <v>0</v>
      </c>
      <c r="AH781" s="88"/>
      <c r="AI781" s="1016" t="s">
        <v>263</v>
      </c>
      <c r="AJ781" s="1009"/>
      <c r="AK781" s="1010"/>
      <c r="AL781" s="112"/>
      <c r="AM781" s="195">
        <f t="shared" si="628"/>
        <v>2.3043478260869565</v>
      </c>
      <c r="AN781" s="107">
        <f t="shared" si="654"/>
        <v>0</v>
      </c>
      <c r="AO781" s="108">
        <f t="shared" si="630"/>
        <v>1631.731141388163</v>
      </c>
      <c r="AP781" s="109">
        <f t="shared" si="631"/>
        <v>0</v>
      </c>
      <c r="AQ781" s="112">
        <f t="shared" si="632"/>
        <v>12.9</v>
      </c>
      <c r="AR781" s="111">
        <f t="shared" si="633"/>
        <v>0</v>
      </c>
      <c r="AS781" s="88"/>
      <c r="AT781" s="1016" t="s">
        <v>263</v>
      </c>
      <c r="AU781" s="1009"/>
      <c r="AV781" s="1010"/>
      <c r="AW781" s="112"/>
      <c r="AX781" s="107"/>
      <c r="AY781" s="107">
        <f t="shared" si="634"/>
        <v>0</v>
      </c>
      <c r="AZ781" s="108">
        <f t="shared" si="635"/>
        <v>1223.7983560411221</v>
      </c>
      <c r="BA781" s="109">
        <f t="shared" si="636"/>
        <v>0</v>
      </c>
      <c r="BB781" s="112">
        <f t="shared" si="637"/>
        <v>13.75</v>
      </c>
      <c r="BC781" s="111">
        <f t="shared" si="638"/>
        <v>0</v>
      </c>
      <c r="BD781" s="88"/>
      <c r="BE781" s="1016" t="s">
        <v>263</v>
      </c>
      <c r="BF781" s="1009"/>
      <c r="BG781" s="1010"/>
      <c r="BH781" s="112"/>
      <c r="BI781" s="107"/>
      <c r="BJ781" s="107">
        <f t="shared" si="639"/>
        <v>0</v>
      </c>
      <c r="BK781" s="108">
        <f t="shared" si="640"/>
        <v>815.8655706940815</v>
      </c>
      <c r="BL781" s="109">
        <f t="shared" si="641"/>
        <v>0</v>
      </c>
      <c r="BM781" s="112">
        <f t="shared" si="642"/>
        <v>14.093333333333334</v>
      </c>
      <c r="BN781" s="111">
        <f t="shared" si="643"/>
        <v>0</v>
      </c>
      <c r="BO781" s="88"/>
      <c r="BP781" s="1016" t="s">
        <v>263</v>
      </c>
      <c r="BQ781" s="1009"/>
      <c r="BR781" s="1010"/>
      <c r="BS781" s="112"/>
      <c r="BT781" s="107"/>
      <c r="BU781" s="107">
        <f t="shared" si="644"/>
        <v>0</v>
      </c>
      <c r="BV781" s="108">
        <f t="shared" si="648"/>
        <v>1631.731141388163</v>
      </c>
      <c r="BW781" s="109">
        <f t="shared" si="645"/>
        <v>0</v>
      </c>
      <c r="BX781" s="112">
        <f t="shared" si="646"/>
        <v>14.780821917808218</v>
      </c>
      <c r="BY781" s="111">
        <f t="shared" si="647"/>
        <v>0</v>
      </c>
      <c r="BZ781" s="1018"/>
      <c r="CA781" s="88"/>
      <c r="CB781" s="88"/>
      <c r="CC781" s="89"/>
      <c r="CD781" s="89"/>
      <c r="CE781" s="89"/>
      <c r="CF781" s="89"/>
      <c r="CG781" s="89"/>
      <c r="CH781" s="89"/>
      <c r="CI781" s="89"/>
      <c r="CJ781" s="89"/>
      <c r="CK781" s="89"/>
      <c r="CL781" s="89"/>
      <c r="CM781" s="89"/>
      <c r="CN781" s="89"/>
      <c r="CO781" s="89"/>
      <c r="CP781" s="89"/>
      <c r="CQ781" s="89"/>
      <c r="CR781" s="89"/>
      <c r="CS781" s="89"/>
      <c r="CT781" s="89"/>
    </row>
    <row r="782" spans="1:98" ht="15.75" customHeight="1">
      <c r="A782" s="1018"/>
      <c r="B782" s="1015" t="s">
        <v>122</v>
      </c>
      <c r="C782" s="1009"/>
      <c r="D782" s="1010"/>
      <c r="E782" s="112">
        <v>1</v>
      </c>
      <c r="F782" s="195">
        <f t="shared" si="610"/>
        <v>1</v>
      </c>
      <c r="G782" s="107">
        <f t="shared" si="650"/>
        <v>1</v>
      </c>
      <c r="H782" s="108">
        <f t="shared" si="612"/>
        <v>979.03868483289773</v>
      </c>
      <c r="I782" s="109">
        <f t="shared" si="613"/>
        <v>979.03868483289773</v>
      </c>
      <c r="J782" s="110">
        <f t="shared" si="614"/>
        <v>17.316666666666666</v>
      </c>
      <c r="K782" s="111">
        <f t="shared" si="615"/>
        <v>56.537363897953668</v>
      </c>
      <c r="L782" s="86"/>
      <c r="M782" s="1015" t="s">
        <v>122</v>
      </c>
      <c r="N782" s="1009"/>
      <c r="O782" s="1010"/>
      <c r="P782" s="112"/>
      <c r="Q782" s="195">
        <f t="shared" si="616"/>
        <v>1</v>
      </c>
      <c r="R782" s="107">
        <f t="shared" si="655"/>
        <v>0</v>
      </c>
      <c r="S782" s="108">
        <f t="shared" si="618"/>
        <v>1631.731141388163</v>
      </c>
      <c r="T782" s="109">
        <f t="shared" si="619"/>
        <v>0</v>
      </c>
      <c r="U782" s="110">
        <f t="shared" si="620"/>
        <v>16.630769230769232</v>
      </c>
      <c r="V782" s="111">
        <f t="shared" si="621"/>
        <v>0</v>
      </c>
      <c r="W782" s="88"/>
      <c r="X782" s="1015" t="s">
        <v>122</v>
      </c>
      <c r="Y782" s="1009"/>
      <c r="Z782" s="1010"/>
      <c r="AA782" s="112"/>
      <c r="AB782" s="195">
        <f t="shared" si="622"/>
        <v>1</v>
      </c>
      <c r="AC782" s="107">
        <f t="shared" si="653"/>
        <v>0</v>
      </c>
      <c r="AD782" s="108">
        <f t="shared" si="624"/>
        <v>1631.731141388163</v>
      </c>
      <c r="AE782" s="109">
        <f t="shared" si="625"/>
        <v>0</v>
      </c>
      <c r="AF782" s="112">
        <f t="shared" si="626"/>
        <v>10.690721649484535</v>
      </c>
      <c r="AG782" s="111">
        <f t="shared" si="627"/>
        <v>0</v>
      </c>
      <c r="AH782" s="88"/>
      <c r="AI782" s="1015" t="s">
        <v>122</v>
      </c>
      <c r="AJ782" s="1009"/>
      <c r="AK782" s="1010"/>
      <c r="AL782" s="112"/>
      <c r="AM782" s="195">
        <f t="shared" si="628"/>
        <v>1</v>
      </c>
      <c r="AN782" s="107">
        <f t="shared" si="654"/>
        <v>0</v>
      </c>
      <c r="AO782" s="108">
        <f t="shared" si="630"/>
        <v>1631.731141388163</v>
      </c>
      <c r="AP782" s="109">
        <f t="shared" si="631"/>
        <v>0</v>
      </c>
      <c r="AQ782" s="112">
        <f t="shared" si="632"/>
        <v>12.9</v>
      </c>
      <c r="AR782" s="111">
        <f t="shared" si="633"/>
        <v>0</v>
      </c>
      <c r="AS782" s="88"/>
      <c r="AT782" s="1015" t="s">
        <v>122</v>
      </c>
      <c r="AU782" s="1009"/>
      <c r="AV782" s="1010"/>
      <c r="AW782" s="112"/>
      <c r="AX782" s="235">
        <v>1</v>
      </c>
      <c r="AY782" s="107">
        <f t="shared" si="634"/>
        <v>0</v>
      </c>
      <c r="AZ782" s="108">
        <f t="shared" si="635"/>
        <v>1223.7983560411221</v>
      </c>
      <c r="BA782" s="109">
        <f t="shared" si="636"/>
        <v>0</v>
      </c>
      <c r="BB782" s="112">
        <f t="shared" si="637"/>
        <v>13.75</v>
      </c>
      <c r="BC782" s="111">
        <f t="shared" si="638"/>
        <v>0</v>
      </c>
      <c r="BD782" s="88"/>
      <c r="BE782" s="1015" t="s">
        <v>122</v>
      </c>
      <c r="BF782" s="1009"/>
      <c r="BG782" s="1010"/>
      <c r="BH782" s="112"/>
      <c r="BI782" s="235">
        <v>1</v>
      </c>
      <c r="BJ782" s="107">
        <f t="shared" si="639"/>
        <v>0</v>
      </c>
      <c r="BK782" s="108">
        <f t="shared" si="640"/>
        <v>815.8655706940815</v>
      </c>
      <c r="BL782" s="109">
        <f t="shared" si="641"/>
        <v>0</v>
      </c>
      <c r="BM782" s="112">
        <f t="shared" si="642"/>
        <v>14.093333333333334</v>
      </c>
      <c r="BN782" s="111">
        <f t="shared" si="643"/>
        <v>0</v>
      </c>
      <c r="BO782" s="88"/>
      <c r="BP782" s="1015" t="s">
        <v>122</v>
      </c>
      <c r="BQ782" s="1009"/>
      <c r="BR782" s="1010"/>
      <c r="BS782" s="112"/>
      <c r="BT782" s="235">
        <v>1</v>
      </c>
      <c r="BU782" s="107">
        <f t="shared" si="644"/>
        <v>0</v>
      </c>
      <c r="BV782" s="108">
        <f t="shared" si="648"/>
        <v>1631.731141388163</v>
      </c>
      <c r="BW782" s="109">
        <f t="shared" si="645"/>
        <v>0</v>
      </c>
      <c r="BX782" s="112">
        <f t="shared" si="646"/>
        <v>14.780821917808218</v>
      </c>
      <c r="BY782" s="111">
        <f t="shared" si="647"/>
        <v>0</v>
      </c>
      <c r="BZ782" s="1018"/>
      <c r="CA782" s="88"/>
      <c r="CB782" s="88"/>
      <c r="CC782" s="89"/>
      <c r="CD782" s="89"/>
      <c r="CE782" s="89"/>
      <c r="CF782" s="89"/>
      <c r="CG782" s="89"/>
      <c r="CH782" s="89"/>
      <c r="CI782" s="89"/>
      <c r="CJ782" s="89"/>
      <c r="CK782" s="89"/>
      <c r="CL782" s="89"/>
      <c r="CM782" s="89"/>
      <c r="CN782" s="89"/>
      <c r="CO782" s="89"/>
      <c r="CP782" s="89"/>
      <c r="CQ782" s="89"/>
      <c r="CR782" s="89"/>
      <c r="CS782" s="89"/>
      <c r="CT782" s="89"/>
    </row>
    <row r="783" spans="1:98" ht="15.75" customHeight="1">
      <c r="A783" s="1018"/>
      <c r="B783" s="1015" t="s">
        <v>120</v>
      </c>
      <c r="C783" s="1009"/>
      <c r="D783" s="1010"/>
      <c r="E783" s="112">
        <v>1</v>
      </c>
      <c r="F783" s="195">
        <f t="shared" si="610"/>
        <v>1</v>
      </c>
      <c r="G783" s="107">
        <f t="shared" si="650"/>
        <v>1</v>
      </c>
      <c r="H783" s="108">
        <f t="shared" si="612"/>
        <v>979.03868483289773</v>
      </c>
      <c r="I783" s="109">
        <f t="shared" si="613"/>
        <v>979.03868483289773</v>
      </c>
      <c r="J783" s="110">
        <f t="shared" si="614"/>
        <v>17.316666666666666</v>
      </c>
      <c r="K783" s="111">
        <f t="shared" si="615"/>
        <v>56.537363897953668</v>
      </c>
      <c r="L783" s="86"/>
      <c r="M783" s="1015" t="s">
        <v>120</v>
      </c>
      <c r="N783" s="1009"/>
      <c r="O783" s="1010"/>
      <c r="P783" s="112"/>
      <c r="Q783" s="195">
        <f t="shared" si="616"/>
        <v>1</v>
      </c>
      <c r="R783" s="107">
        <f t="shared" si="655"/>
        <v>0</v>
      </c>
      <c r="S783" s="108">
        <f t="shared" si="618"/>
        <v>1631.731141388163</v>
      </c>
      <c r="T783" s="109">
        <f t="shared" si="619"/>
        <v>0</v>
      </c>
      <c r="U783" s="110">
        <f t="shared" si="620"/>
        <v>16.630769230769232</v>
      </c>
      <c r="V783" s="111">
        <f t="shared" si="621"/>
        <v>0</v>
      </c>
      <c r="W783" s="88"/>
      <c r="X783" s="1015" t="s">
        <v>120</v>
      </c>
      <c r="Y783" s="1009"/>
      <c r="Z783" s="1010"/>
      <c r="AA783" s="112"/>
      <c r="AB783" s="195">
        <f t="shared" si="622"/>
        <v>1</v>
      </c>
      <c r="AC783" s="107">
        <f t="shared" si="653"/>
        <v>0</v>
      </c>
      <c r="AD783" s="108">
        <f t="shared" si="624"/>
        <v>1631.731141388163</v>
      </c>
      <c r="AE783" s="109">
        <f t="shared" si="625"/>
        <v>0</v>
      </c>
      <c r="AF783" s="112">
        <f t="shared" si="626"/>
        <v>10.690721649484535</v>
      </c>
      <c r="AG783" s="111">
        <f t="shared" si="627"/>
        <v>0</v>
      </c>
      <c r="AH783" s="88"/>
      <c r="AI783" s="1015" t="s">
        <v>120</v>
      </c>
      <c r="AJ783" s="1009"/>
      <c r="AK783" s="1010"/>
      <c r="AL783" s="112"/>
      <c r="AM783" s="195">
        <f t="shared" si="628"/>
        <v>1</v>
      </c>
      <c r="AN783" s="107">
        <f t="shared" si="654"/>
        <v>0</v>
      </c>
      <c r="AO783" s="108">
        <f t="shared" si="630"/>
        <v>1631.731141388163</v>
      </c>
      <c r="AP783" s="109">
        <f t="shared" si="631"/>
        <v>0</v>
      </c>
      <c r="AQ783" s="112">
        <f t="shared" si="632"/>
        <v>12.9</v>
      </c>
      <c r="AR783" s="111">
        <f t="shared" si="633"/>
        <v>0</v>
      </c>
      <c r="AS783" s="88"/>
      <c r="AT783" s="1015" t="s">
        <v>120</v>
      </c>
      <c r="AU783" s="1009"/>
      <c r="AV783" s="1010"/>
      <c r="AW783" s="112"/>
      <c r="AX783" s="235">
        <v>1</v>
      </c>
      <c r="AY783" s="107">
        <f t="shared" si="634"/>
        <v>0</v>
      </c>
      <c r="AZ783" s="108">
        <f t="shared" si="635"/>
        <v>1223.7983560411221</v>
      </c>
      <c r="BA783" s="109">
        <f t="shared" si="636"/>
        <v>0</v>
      </c>
      <c r="BB783" s="112">
        <f t="shared" si="637"/>
        <v>13.75</v>
      </c>
      <c r="BC783" s="111">
        <f t="shared" si="638"/>
        <v>0</v>
      </c>
      <c r="BD783" s="88"/>
      <c r="BE783" s="1015" t="s">
        <v>120</v>
      </c>
      <c r="BF783" s="1009"/>
      <c r="BG783" s="1010"/>
      <c r="BH783" s="112"/>
      <c r="BI783" s="235">
        <v>1</v>
      </c>
      <c r="BJ783" s="107">
        <f t="shared" si="639"/>
        <v>0</v>
      </c>
      <c r="BK783" s="108">
        <f t="shared" si="640"/>
        <v>815.8655706940815</v>
      </c>
      <c r="BL783" s="109">
        <f t="shared" si="641"/>
        <v>0</v>
      </c>
      <c r="BM783" s="112">
        <f t="shared" si="642"/>
        <v>14.093333333333334</v>
      </c>
      <c r="BN783" s="111">
        <f t="shared" si="643"/>
        <v>0</v>
      </c>
      <c r="BO783" s="88"/>
      <c r="BP783" s="1015" t="s">
        <v>120</v>
      </c>
      <c r="BQ783" s="1009"/>
      <c r="BR783" s="1010"/>
      <c r="BS783" s="112"/>
      <c r="BT783" s="235">
        <v>1</v>
      </c>
      <c r="BU783" s="107">
        <f t="shared" si="644"/>
        <v>0</v>
      </c>
      <c r="BV783" s="108">
        <f t="shared" si="648"/>
        <v>1631.731141388163</v>
      </c>
      <c r="BW783" s="109">
        <f t="shared" si="645"/>
        <v>0</v>
      </c>
      <c r="BX783" s="112">
        <f t="shared" si="646"/>
        <v>14.780821917808218</v>
      </c>
      <c r="BY783" s="111">
        <f t="shared" si="647"/>
        <v>0</v>
      </c>
      <c r="BZ783" s="1018"/>
      <c r="CA783" s="88"/>
      <c r="CB783" s="88"/>
      <c r="CC783" s="89"/>
      <c r="CD783" s="89"/>
      <c r="CE783" s="89"/>
      <c r="CF783" s="89"/>
      <c r="CG783" s="89"/>
      <c r="CH783" s="89"/>
      <c r="CI783" s="89"/>
      <c r="CJ783" s="89"/>
      <c r="CK783" s="89"/>
      <c r="CL783" s="89"/>
      <c r="CM783" s="89"/>
      <c r="CN783" s="89"/>
      <c r="CO783" s="89"/>
      <c r="CP783" s="89"/>
      <c r="CQ783" s="89"/>
      <c r="CR783" s="89"/>
      <c r="CS783" s="89"/>
      <c r="CT783" s="89"/>
    </row>
    <row r="784" spans="1:98" ht="15.75" customHeight="1">
      <c r="A784" s="1018"/>
      <c r="B784" s="1015" t="s">
        <v>123</v>
      </c>
      <c r="C784" s="1009"/>
      <c r="D784" s="1010"/>
      <c r="E784" s="112">
        <v>1</v>
      </c>
      <c r="F784" s="195">
        <f t="shared" si="610"/>
        <v>1</v>
      </c>
      <c r="G784" s="107">
        <f t="shared" si="650"/>
        <v>1</v>
      </c>
      <c r="H784" s="108">
        <f t="shared" si="612"/>
        <v>979.03868483289773</v>
      </c>
      <c r="I784" s="109">
        <f t="shared" si="613"/>
        <v>979.03868483289773</v>
      </c>
      <c r="J784" s="110">
        <f t="shared" si="614"/>
        <v>17.316666666666666</v>
      </c>
      <c r="K784" s="111">
        <f t="shared" si="615"/>
        <v>56.537363897953668</v>
      </c>
      <c r="L784" s="86"/>
      <c r="M784" s="1015" t="s">
        <v>123</v>
      </c>
      <c r="N784" s="1009"/>
      <c r="O784" s="1010"/>
      <c r="P784" s="112"/>
      <c r="Q784" s="195">
        <f t="shared" si="616"/>
        <v>1</v>
      </c>
      <c r="R784" s="107">
        <f t="shared" si="655"/>
        <v>0</v>
      </c>
      <c r="S784" s="108">
        <f t="shared" si="618"/>
        <v>1631.731141388163</v>
      </c>
      <c r="T784" s="109">
        <f t="shared" si="619"/>
        <v>0</v>
      </c>
      <c r="U784" s="110">
        <f t="shared" si="620"/>
        <v>16.630769230769232</v>
      </c>
      <c r="V784" s="111">
        <f t="shared" si="621"/>
        <v>0</v>
      </c>
      <c r="W784" s="88"/>
      <c r="X784" s="1015" t="s">
        <v>123</v>
      </c>
      <c r="Y784" s="1009"/>
      <c r="Z784" s="1010"/>
      <c r="AA784" s="112"/>
      <c r="AB784" s="195">
        <f t="shared" si="622"/>
        <v>1</v>
      </c>
      <c r="AC784" s="107">
        <f t="shared" si="653"/>
        <v>0</v>
      </c>
      <c r="AD784" s="108">
        <f t="shared" si="624"/>
        <v>1631.731141388163</v>
      </c>
      <c r="AE784" s="109">
        <f t="shared" si="625"/>
        <v>0</v>
      </c>
      <c r="AF784" s="112">
        <f t="shared" si="626"/>
        <v>10.690721649484535</v>
      </c>
      <c r="AG784" s="111">
        <f t="shared" si="627"/>
        <v>0</v>
      </c>
      <c r="AH784" s="88"/>
      <c r="AI784" s="1015" t="s">
        <v>123</v>
      </c>
      <c r="AJ784" s="1009"/>
      <c r="AK784" s="1010"/>
      <c r="AL784" s="112"/>
      <c r="AM784" s="195">
        <f t="shared" si="628"/>
        <v>1</v>
      </c>
      <c r="AN784" s="107">
        <f t="shared" si="654"/>
        <v>0</v>
      </c>
      <c r="AO784" s="108">
        <f t="shared" si="630"/>
        <v>1631.731141388163</v>
      </c>
      <c r="AP784" s="109">
        <f t="shared" si="631"/>
        <v>0</v>
      </c>
      <c r="AQ784" s="112">
        <f t="shared" si="632"/>
        <v>12.9</v>
      </c>
      <c r="AR784" s="111">
        <f t="shared" si="633"/>
        <v>0</v>
      </c>
      <c r="AS784" s="88"/>
      <c r="AT784" s="1015" t="s">
        <v>123</v>
      </c>
      <c r="AU784" s="1009"/>
      <c r="AV784" s="1010"/>
      <c r="AW784" s="112"/>
      <c r="AX784" s="235">
        <v>1</v>
      </c>
      <c r="AY784" s="107">
        <f t="shared" si="634"/>
        <v>0</v>
      </c>
      <c r="AZ784" s="108">
        <f t="shared" si="635"/>
        <v>1223.7983560411221</v>
      </c>
      <c r="BA784" s="109">
        <f t="shared" si="636"/>
        <v>0</v>
      </c>
      <c r="BB784" s="112">
        <f t="shared" si="637"/>
        <v>13.75</v>
      </c>
      <c r="BC784" s="111">
        <f t="shared" si="638"/>
        <v>0</v>
      </c>
      <c r="BD784" s="88"/>
      <c r="BE784" s="1015" t="s">
        <v>123</v>
      </c>
      <c r="BF784" s="1009"/>
      <c r="BG784" s="1010"/>
      <c r="BH784" s="112"/>
      <c r="BI784" s="235">
        <v>1</v>
      </c>
      <c r="BJ784" s="107">
        <f t="shared" si="639"/>
        <v>0</v>
      </c>
      <c r="BK784" s="108">
        <f t="shared" si="640"/>
        <v>815.8655706940815</v>
      </c>
      <c r="BL784" s="109">
        <f t="shared" si="641"/>
        <v>0</v>
      </c>
      <c r="BM784" s="112">
        <f t="shared" si="642"/>
        <v>14.093333333333334</v>
      </c>
      <c r="BN784" s="111">
        <f t="shared" si="643"/>
        <v>0</v>
      </c>
      <c r="BO784" s="88"/>
      <c r="BP784" s="1015" t="s">
        <v>123</v>
      </c>
      <c r="BQ784" s="1009"/>
      <c r="BR784" s="1010"/>
      <c r="BS784" s="112"/>
      <c r="BT784" s="235">
        <v>1</v>
      </c>
      <c r="BU784" s="107">
        <f t="shared" si="644"/>
        <v>0</v>
      </c>
      <c r="BV784" s="108">
        <f t="shared" si="648"/>
        <v>1631.731141388163</v>
      </c>
      <c r="BW784" s="109">
        <f t="shared" si="645"/>
        <v>0</v>
      </c>
      <c r="BX784" s="112">
        <f t="shared" si="646"/>
        <v>14.780821917808218</v>
      </c>
      <c r="BY784" s="111">
        <f t="shared" si="647"/>
        <v>0</v>
      </c>
      <c r="BZ784" s="1018"/>
      <c r="CA784" s="88"/>
      <c r="CB784" s="88"/>
      <c r="CC784" s="89"/>
      <c r="CD784" s="89"/>
      <c r="CE784" s="89"/>
      <c r="CF784" s="89"/>
      <c r="CG784" s="89"/>
      <c r="CH784" s="89"/>
      <c r="CI784" s="89"/>
      <c r="CJ784" s="89"/>
      <c r="CK784" s="89"/>
      <c r="CL784" s="89"/>
      <c r="CM784" s="89"/>
      <c r="CN784" s="89"/>
      <c r="CO784" s="89"/>
      <c r="CP784" s="89"/>
      <c r="CQ784" s="89"/>
      <c r="CR784" s="89"/>
      <c r="CS784" s="89"/>
      <c r="CT784" s="89"/>
    </row>
    <row r="785" spans="1:98" ht="15.75" customHeight="1">
      <c r="A785" s="1018"/>
      <c r="B785" s="1015" t="s">
        <v>214</v>
      </c>
      <c r="C785" s="1009"/>
      <c r="D785" s="1010"/>
      <c r="E785" s="112">
        <v>0</v>
      </c>
      <c r="F785" s="195">
        <f t="shared" si="610"/>
        <v>8</v>
      </c>
      <c r="G785" s="107">
        <f t="shared" si="650"/>
        <v>0</v>
      </c>
      <c r="H785" s="108">
        <f t="shared" si="612"/>
        <v>979.03868483289773</v>
      </c>
      <c r="I785" s="109">
        <f t="shared" si="613"/>
        <v>0</v>
      </c>
      <c r="J785" s="110">
        <f t="shared" si="614"/>
        <v>17.316666666666666</v>
      </c>
      <c r="K785" s="111">
        <f t="shared" si="615"/>
        <v>0</v>
      </c>
      <c r="L785" s="86"/>
      <c r="M785" s="1015" t="s">
        <v>214</v>
      </c>
      <c r="N785" s="1009"/>
      <c r="O785" s="1010"/>
      <c r="P785" s="112"/>
      <c r="Q785" s="195">
        <f t="shared" si="616"/>
        <v>6</v>
      </c>
      <c r="R785" s="107">
        <f t="shared" si="655"/>
        <v>0</v>
      </c>
      <c r="S785" s="108">
        <f t="shared" si="618"/>
        <v>1631.731141388163</v>
      </c>
      <c r="T785" s="109">
        <f t="shared" si="619"/>
        <v>0</v>
      </c>
      <c r="U785" s="110">
        <f t="shared" si="620"/>
        <v>16.630769230769232</v>
      </c>
      <c r="V785" s="111">
        <f t="shared" si="621"/>
        <v>0</v>
      </c>
      <c r="W785" s="88"/>
      <c r="X785" s="1015" t="s">
        <v>214</v>
      </c>
      <c r="Y785" s="1009"/>
      <c r="Z785" s="1010"/>
      <c r="AA785" s="112"/>
      <c r="AB785" s="195">
        <f t="shared" si="622"/>
        <v>8.3333333333333339</v>
      </c>
      <c r="AC785" s="107">
        <f t="shared" si="653"/>
        <v>0</v>
      </c>
      <c r="AD785" s="108">
        <f t="shared" si="624"/>
        <v>1631.731141388163</v>
      </c>
      <c r="AE785" s="109">
        <f t="shared" si="625"/>
        <v>0</v>
      </c>
      <c r="AF785" s="112">
        <f t="shared" si="626"/>
        <v>10.690721649484535</v>
      </c>
      <c r="AG785" s="111">
        <f t="shared" si="627"/>
        <v>0</v>
      </c>
      <c r="AH785" s="88"/>
      <c r="AI785" s="1015" t="s">
        <v>214</v>
      </c>
      <c r="AJ785" s="1009"/>
      <c r="AK785" s="1010"/>
      <c r="AL785" s="112"/>
      <c r="AM785" s="195">
        <f t="shared" si="628"/>
        <v>7</v>
      </c>
      <c r="AN785" s="107">
        <f t="shared" si="654"/>
        <v>0</v>
      </c>
      <c r="AO785" s="108">
        <f t="shared" si="630"/>
        <v>1631.731141388163</v>
      </c>
      <c r="AP785" s="109">
        <f t="shared" si="631"/>
        <v>0</v>
      </c>
      <c r="AQ785" s="112">
        <f t="shared" si="632"/>
        <v>12.9</v>
      </c>
      <c r="AR785" s="111">
        <f t="shared" si="633"/>
        <v>0</v>
      </c>
      <c r="AS785" s="88"/>
      <c r="AT785" s="1015" t="s">
        <v>214</v>
      </c>
      <c r="AU785" s="1009"/>
      <c r="AV785" s="1010"/>
      <c r="AW785" s="112"/>
      <c r="AX785" s="199"/>
      <c r="AY785" s="107">
        <f t="shared" si="634"/>
        <v>0</v>
      </c>
      <c r="AZ785" s="108">
        <f t="shared" si="635"/>
        <v>1223.7983560411221</v>
      </c>
      <c r="BA785" s="109">
        <f t="shared" si="636"/>
        <v>0</v>
      </c>
      <c r="BB785" s="112">
        <f t="shared" si="637"/>
        <v>13.75</v>
      </c>
      <c r="BC785" s="111">
        <f t="shared" si="638"/>
        <v>0</v>
      </c>
      <c r="BD785" s="88"/>
      <c r="BE785" s="1015" t="s">
        <v>214</v>
      </c>
      <c r="BF785" s="1009"/>
      <c r="BG785" s="1010"/>
      <c r="BH785" s="112"/>
      <c r="BI785" s="199"/>
      <c r="BJ785" s="107">
        <f t="shared" si="639"/>
        <v>0</v>
      </c>
      <c r="BK785" s="108">
        <f t="shared" si="640"/>
        <v>815.8655706940815</v>
      </c>
      <c r="BL785" s="109">
        <f t="shared" si="641"/>
        <v>0</v>
      </c>
      <c r="BM785" s="112">
        <f t="shared" si="642"/>
        <v>14.093333333333334</v>
      </c>
      <c r="BN785" s="111">
        <f t="shared" si="643"/>
        <v>0</v>
      </c>
      <c r="BO785" s="88"/>
      <c r="BP785" s="1015" t="s">
        <v>214</v>
      </c>
      <c r="BQ785" s="1009"/>
      <c r="BR785" s="1010"/>
      <c r="BS785" s="112"/>
      <c r="BT785" s="199"/>
      <c r="BU785" s="107">
        <f t="shared" si="644"/>
        <v>0</v>
      </c>
      <c r="BV785" s="108">
        <f t="shared" si="648"/>
        <v>1631.731141388163</v>
      </c>
      <c r="BW785" s="109">
        <f t="shared" si="645"/>
        <v>0</v>
      </c>
      <c r="BX785" s="112">
        <f t="shared" si="646"/>
        <v>14.780821917808218</v>
      </c>
      <c r="BY785" s="111">
        <f t="shared" si="647"/>
        <v>0</v>
      </c>
      <c r="BZ785" s="1018"/>
      <c r="CA785" s="88"/>
      <c r="CB785" s="88"/>
      <c r="CC785" s="89"/>
      <c r="CD785" s="89"/>
      <c r="CE785" s="89"/>
      <c r="CF785" s="89"/>
      <c r="CG785" s="89"/>
      <c r="CH785" s="89"/>
      <c r="CI785" s="89"/>
      <c r="CJ785" s="89"/>
      <c r="CK785" s="89"/>
      <c r="CL785" s="89"/>
      <c r="CM785" s="89"/>
      <c r="CN785" s="89"/>
      <c r="CO785" s="89"/>
      <c r="CP785" s="89"/>
      <c r="CQ785" s="89"/>
      <c r="CR785" s="89"/>
      <c r="CS785" s="89"/>
      <c r="CT785" s="89"/>
    </row>
    <row r="786" spans="1:98" ht="15.75" customHeight="1">
      <c r="A786" s="1018"/>
      <c r="B786" s="1015" t="s">
        <v>218</v>
      </c>
      <c r="C786" s="1009"/>
      <c r="D786" s="1010"/>
      <c r="E786" s="112">
        <v>1</v>
      </c>
      <c r="F786" s="195">
        <f t="shared" si="610"/>
        <v>2</v>
      </c>
      <c r="G786" s="107">
        <f t="shared" si="650"/>
        <v>2</v>
      </c>
      <c r="H786" s="108">
        <f t="shared" si="612"/>
        <v>979.03868483289773</v>
      </c>
      <c r="I786" s="109">
        <f t="shared" si="613"/>
        <v>1958.0773696657955</v>
      </c>
      <c r="J786" s="110">
        <f t="shared" si="614"/>
        <v>17.316666666666666</v>
      </c>
      <c r="K786" s="111">
        <f t="shared" si="615"/>
        <v>113.07472779590734</v>
      </c>
      <c r="L786" s="86"/>
      <c r="M786" s="1015" t="s">
        <v>218</v>
      </c>
      <c r="N786" s="1009"/>
      <c r="O786" s="1010"/>
      <c r="P786" s="112"/>
      <c r="Q786" s="195">
        <f t="shared" si="616"/>
        <v>1.8571428571428572</v>
      </c>
      <c r="R786" s="107">
        <f t="shared" si="655"/>
        <v>0</v>
      </c>
      <c r="S786" s="108">
        <f t="shared" si="618"/>
        <v>1631.731141388163</v>
      </c>
      <c r="T786" s="109">
        <f t="shared" si="619"/>
        <v>0</v>
      </c>
      <c r="U786" s="110">
        <f t="shared" si="620"/>
        <v>16.630769230769232</v>
      </c>
      <c r="V786" s="111">
        <f t="shared" si="621"/>
        <v>0</v>
      </c>
      <c r="W786" s="88"/>
      <c r="X786" s="1015" t="s">
        <v>218</v>
      </c>
      <c r="Y786" s="1009"/>
      <c r="Z786" s="1010"/>
      <c r="AA786" s="112"/>
      <c r="AB786" s="195">
        <f t="shared" si="622"/>
        <v>2</v>
      </c>
      <c r="AC786" s="107">
        <f t="shared" si="653"/>
        <v>0</v>
      </c>
      <c r="AD786" s="108">
        <f t="shared" si="624"/>
        <v>1631.731141388163</v>
      </c>
      <c r="AE786" s="109">
        <f t="shared" si="625"/>
        <v>0</v>
      </c>
      <c r="AF786" s="112">
        <f t="shared" si="626"/>
        <v>10.690721649484535</v>
      </c>
      <c r="AG786" s="111">
        <f t="shared" si="627"/>
        <v>0</v>
      </c>
      <c r="AH786" s="88"/>
      <c r="AI786" s="1015" t="s">
        <v>218</v>
      </c>
      <c r="AJ786" s="1009"/>
      <c r="AK786" s="1010"/>
      <c r="AL786" s="112"/>
      <c r="AM786" s="195">
        <f t="shared" si="628"/>
        <v>1.5</v>
      </c>
      <c r="AN786" s="107">
        <f t="shared" si="654"/>
        <v>0</v>
      </c>
      <c r="AO786" s="108">
        <f t="shared" si="630"/>
        <v>1631.731141388163</v>
      </c>
      <c r="AP786" s="109">
        <f t="shared" si="631"/>
        <v>0</v>
      </c>
      <c r="AQ786" s="112">
        <f t="shared" si="632"/>
        <v>12.9</v>
      </c>
      <c r="AR786" s="111">
        <f t="shared" si="633"/>
        <v>0</v>
      </c>
      <c r="AS786" s="88"/>
      <c r="AT786" s="1015" t="s">
        <v>218</v>
      </c>
      <c r="AU786" s="1009"/>
      <c r="AV786" s="1010"/>
      <c r="AW786" s="112"/>
      <c r="AX786" s="107"/>
      <c r="AY786" s="107">
        <f t="shared" si="634"/>
        <v>0</v>
      </c>
      <c r="AZ786" s="108">
        <f t="shared" si="635"/>
        <v>1223.7983560411221</v>
      </c>
      <c r="BA786" s="109">
        <f t="shared" si="636"/>
        <v>0</v>
      </c>
      <c r="BB786" s="112">
        <f t="shared" si="637"/>
        <v>13.75</v>
      </c>
      <c r="BC786" s="111">
        <f t="shared" si="638"/>
        <v>0</v>
      </c>
      <c r="BD786" s="88"/>
      <c r="BE786" s="1015" t="s">
        <v>218</v>
      </c>
      <c r="BF786" s="1009"/>
      <c r="BG786" s="1010"/>
      <c r="BH786" s="112"/>
      <c r="BI786" s="107"/>
      <c r="BJ786" s="107">
        <f t="shared" si="639"/>
        <v>0</v>
      </c>
      <c r="BK786" s="108">
        <f t="shared" si="640"/>
        <v>815.8655706940815</v>
      </c>
      <c r="BL786" s="109">
        <f t="shared" si="641"/>
        <v>0</v>
      </c>
      <c r="BM786" s="112">
        <f t="shared" si="642"/>
        <v>14.093333333333334</v>
      </c>
      <c r="BN786" s="111">
        <f t="shared" si="643"/>
        <v>0</v>
      </c>
      <c r="BO786" s="88"/>
      <c r="BP786" s="1015" t="s">
        <v>218</v>
      </c>
      <c r="BQ786" s="1009"/>
      <c r="BR786" s="1010"/>
      <c r="BS786" s="112"/>
      <c r="BT786" s="107"/>
      <c r="BU786" s="107">
        <f t="shared" si="644"/>
        <v>0</v>
      </c>
      <c r="BV786" s="108">
        <f t="shared" si="648"/>
        <v>1631.731141388163</v>
      </c>
      <c r="BW786" s="109">
        <f t="shared" si="645"/>
        <v>0</v>
      </c>
      <c r="BX786" s="112">
        <f t="shared" si="646"/>
        <v>14.780821917808218</v>
      </c>
      <c r="BY786" s="111">
        <f t="shared" si="647"/>
        <v>0</v>
      </c>
      <c r="BZ786" s="1018"/>
      <c r="CA786" s="88"/>
      <c r="CB786" s="88"/>
      <c r="CC786" s="89"/>
      <c r="CD786" s="89"/>
      <c r="CE786" s="89"/>
      <c r="CF786" s="89"/>
      <c r="CG786" s="89"/>
      <c r="CH786" s="89"/>
      <c r="CI786" s="89"/>
      <c r="CJ786" s="89"/>
      <c r="CK786" s="89"/>
      <c r="CL786" s="89"/>
      <c r="CM786" s="89"/>
      <c r="CN786" s="89"/>
      <c r="CO786" s="89"/>
      <c r="CP786" s="89"/>
      <c r="CQ786" s="89"/>
      <c r="CR786" s="89"/>
      <c r="CS786" s="89"/>
      <c r="CT786" s="89"/>
    </row>
    <row r="787" spans="1:98" ht="15.75" customHeight="1">
      <c r="A787" s="1018"/>
      <c r="B787" s="1015" t="s">
        <v>126</v>
      </c>
      <c r="C787" s="1009"/>
      <c r="D787" s="1010"/>
      <c r="E787" s="112">
        <v>0</v>
      </c>
      <c r="F787" s="195">
        <f t="shared" si="610"/>
        <v>1</v>
      </c>
      <c r="G787" s="107">
        <f t="shared" si="650"/>
        <v>0</v>
      </c>
      <c r="H787" s="108">
        <f t="shared" si="612"/>
        <v>979.03868483289773</v>
      </c>
      <c r="I787" s="109">
        <f t="shared" si="613"/>
        <v>0</v>
      </c>
      <c r="J787" s="110">
        <f t="shared" si="614"/>
        <v>17.316666666666666</v>
      </c>
      <c r="K787" s="111">
        <f t="shared" si="615"/>
        <v>0</v>
      </c>
      <c r="L787" s="86"/>
      <c r="M787" s="1015" t="s">
        <v>126</v>
      </c>
      <c r="N787" s="1009"/>
      <c r="O787" s="1010"/>
      <c r="P787" s="112"/>
      <c r="Q787" s="195">
        <f t="shared" si="616"/>
        <v>1</v>
      </c>
      <c r="R787" s="107">
        <f t="shared" si="655"/>
        <v>0</v>
      </c>
      <c r="S787" s="108">
        <f t="shared" si="618"/>
        <v>1631.731141388163</v>
      </c>
      <c r="T787" s="109">
        <f t="shared" si="619"/>
        <v>0</v>
      </c>
      <c r="U787" s="110">
        <f t="shared" si="620"/>
        <v>16.630769230769232</v>
      </c>
      <c r="V787" s="111">
        <f t="shared" si="621"/>
        <v>0</v>
      </c>
      <c r="W787" s="88"/>
      <c r="X787" s="1015" t="s">
        <v>126</v>
      </c>
      <c r="Y787" s="1009"/>
      <c r="Z787" s="1010"/>
      <c r="AA787" s="112"/>
      <c r="AB787" s="195">
        <f t="shared" si="622"/>
        <v>2.6666666666666665</v>
      </c>
      <c r="AC787" s="107">
        <f t="shared" si="653"/>
        <v>0</v>
      </c>
      <c r="AD787" s="108">
        <f t="shared" si="624"/>
        <v>1631.731141388163</v>
      </c>
      <c r="AE787" s="109">
        <f t="shared" si="625"/>
        <v>0</v>
      </c>
      <c r="AF787" s="112">
        <f t="shared" si="626"/>
        <v>10.690721649484535</v>
      </c>
      <c r="AG787" s="111">
        <f t="shared" si="627"/>
        <v>0</v>
      </c>
      <c r="AH787" s="88"/>
      <c r="AI787" s="1015" t="s">
        <v>126</v>
      </c>
      <c r="AJ787" s="1009"/>
      <c r="AK787" s="1010"/>
      <c r="AL787" s="112"/>
      <c r="AM787" s="195">
        <f t="shared" si="628"/>
        <v>1</v>
      </c>
      <c r="AN787" s="107">
        <f t="shared" si="654"/>
        <v>0</v>
      </c>
      <c r="AO787" s="108">
        <f t="shared" si="630"/>
        <v>1631.731141388163</v>
      </c>
      <c r="AP787" s="109">
        <f t="shared" si="631"/>
        <v>0</v>
      </c>
      <c r="AQ787" s="112">
        <f t="shared" si="632"/>
        <v>12.9</v>
      </c>
      <c r="AR787" s="111">
        <f t="shared" si="633"/>
        <v>0</v>
      </c>
      <c r="AS787" s="88"/>
      <c r="AT787" s="1015" t="s">
        <v>126</v>
      </c>
      <c r="AU787" s="1009"/>
      <c r="AV787" s="1010"/>
      <c r="AW787" s="112"/>
      <c r="AX787" s="235">
        <v>1</v>
      </c>
      <c r="AY787" s="107">
        <f t="shared" si="634"/>
        <v>0</v>
      </c>
      <c r="AZ787" s="108">
        <f t="shared" si="635"/>
        <v>1223.7983560411221</v>
      </c>
      <c r="BA787" s="109">
        <f t="shared" si="636"/>
        <v>0</v>
      </c>
      <c r="BB787" s="112">
        <f t="shared" si="637"/>
        <v>13.75</v>
      </c>
      <c r="BC787" s="111">
        <f t="shared" si="638"/>
        <v>0</v>
      </c>
      <c r="BD787" s="88"/>
      <c r="BE787" s="1015" t="s">
        <v>126</v>
      </c>
      <c r="BF787" s="1009"/>
      <c r="BG787" s="1010"/>
      <c r="BH787" s="112"/>
      <c r="BI787" s="235">
        <v>1</v>
      </c>
      <c r="BJ787" s="107">
        <f t="shared" si="639"/>
        <v>0</v>
      </c>
      <c r="BK787" s="108">
        <f t="shared" si="640"/>
        <v>815.8655706940815</v>
      </c>
      <c r="BL787" s="109">
        <f t="shared" si="641"/>
        <v>0</v>
      </c>
      <c r="BM787" s="112">
        <f t="shared" si="642"/>
        <v>14.093333333333334</v>
      </c>
      <c r="BN787" s="111">
        <f t="shared" si="643"/>
        <v>0</v>
      </c>
      <c r="BO787" s="88"/>
      <c r="BP787" s="1015" t="s">
        <v>126</v>
      </c>
      <c r="BQ787" s="1009"/>
      <c r="BR787" s="1010"/>
      <c r="BS787" s="112"/>
      <c r="BT787" s="235">
        <v>1</v>
      </c>
      <c r="BU787" s="107">
        <f t="shared" si="644"/>
        <v>0</v>
      </c>
      <c r="BV787" s="108">
        <f t="shared" si="648"/>
        <v>1631.731141388163</v>
      </c>
      <c r="BW787" s="109">
        <f t="shared" si="645"/>
        <v>0</v>
      </c>
      <c r="BX787" s="112">
        <f t="shared" si="646"/>
        <v>14.780821917808218</v>
      </c>
      <c r="BY787" s="111">
        <f t="shared" si="647"/>
        <v>0</v>
      </c>
      <c r="BZ787" s="1018"/>
      <c r="CA787" s="88"/>
      <c r="CB787" s="88"/>
      <c r="CC787" s="89"/>
      <c r="CD787" s="89"/>
      <c r="CE787" s="89"/>
      <c r="CF787" s="89"/>
      <c r="CG787" s="89"/>
      <c r="CH787" s="89"/>
      <c r="CI787" s="89"/>
      <c r="CJ787" s="89"/>
      <c r="CK787" s="89"/>
      <c r="CL787" s="89"/>
      <c r="CM787" s="89"/>
      <c r="CN787" s="89"/>
      <c r="CO787" s="89"/>
      <c r="CP787" s="89"/>
      <c r="CQ787" s="89"/>
      <c r="CR787" s="89"/>
      <c r="CS787" s="89"/>
      <c r="CT787" s="89"/>
    </row>
    <row r="788" spans="1:98" ht="15.75" customHeight="1">
      <c r="A788" s="1018"/>
      <c r="B788" s="1016" t="s">
        <v>129</v>
      </c>
      <c r="C788" s="1009"/>
      <c r="D788" s="1010"/>
      <c r="E788" s="112">
        <v>0</v>
      </c>
      <c r="F788" s="195">
        <f t="shared" si="610"/>
        <v>1</v>
      </c>
      <c r="G788" s="107">
        <f t="shared" si="650"/>
        <v>0</v>
      </c>
      <c r="H788" s="108">
        <f t="shared" si="612"/>
        <v>979.03868483289773</v>
      </c>
      <c r="I788" s="109">
        <f t="shared" si="613"/>
        <v>0</v>
      </c>
      <c r="J788" s="110">
        <f t="shared" si="614"/>
        <v>17.316666666666666</v>
      </c>
      <c r="K788" s="111">
        <f t="shared" si="615"/>
        <v>0</v>
      </c>
      <c r="L788" s="86"/>
      <c r="M788" s="1016" t="s">
        <v>129</v>
      </c>
      <c r="N788" s="1009"/>
      <c r="O788" s="1010"/>
      <c r="P788" s="112"/>
      <c r="Q788" s="195">
        <f t="shared" si="616"/>
        <v>1</v>
      </c>
      <c r="R788" s="107">
        <f t="shared" si="655"/>
        <v>0</v>
      </c>
      <c r="S788" s="108">
        <f t="shared" si="618"/>
        <v>1631.731141388163</v>
      </c>
      <c r="T788" s="109">
        <f t="shared" si="619"/>
        <v>0</v>
      </c>
      <c r="U788" s="110">
        <f t="shared" si="620"/>
        <v>16.630769230769232</v>
      </c>
      <c r="V788" s="111">
        <f t="shared" si="621"/>
        <v>0</v>
      </c>
      <c r="W788" s="88"/>
      <c r="X788" s="1016" t="s">
        <v>129</v>
      </c>
      <c r="Y788" s="1009"/>
      <c r="Z788" s="1010"/>
      <c r="AA788" s="112"/>
      <c r="AB788" s="195">
        <f t="shared" si="622"/>
        <v>1</v>
      </c>
      <c r="AC788" s="107">
        <f t="shared" si="653"/>
        <v>0</v>
      </c>
      <c r="AD788" s="108">
        <f t="shared" si="624"/>
        <v>1631.731141388163</v>
      </c>
      <c r="AE788" s="109">
        <f t="shared" si="625"/>
        <v>0</v>
      </c>
      <c r="AF788" s="112">
        <f t="shared" si="626"/>
        <v>10.690721649484535</v>
      </c>
      <c r="AG788" s="111">
        <f t="shared" si="627"/>
        <v>0</v>
      </c>
      <c r="AH788" s="88"/>
      <c r="AI788" s="1016" t="s">
        <v>129</v>
      </c>
      <c r="AJ788" s="1009"/>
      <c r="AK788" s="1010"/>
      <c r="AL788" s="112"/>
      <c r="AM788" s="195">
        <f t="shared" si="628"/>
        <v>1</v>
      </c>
      <c r="AN788" s="107">
        <f t="shared" si="654"/>
        <v>0</v>
      </c>
      <c r="AO788" s="108">
        <f t="shared" si="630"/>
        <v>1631.731141388163</v>
      </c>
      <c r="AP788" s="109">
        <f t="shared" si="631"/>
        <v>0</v>
      </c>
      <c r="AQ788" s="112">
        <f t="shared" si="632"/>
        <v>12.9</v>
      </c>
      <c r="AR788" s="111">
        <f t="shared" si="633"/>
        <v>0</v>
      </c>
      <c r="AS788" s="88"/>
      <c r="AT788" s="1016" t="s">
        <v>129</v>
      </c>
      <c r="AU788" s="1009"/>
      <c r="AV788" s="1010"/>
      <c r="AW788" s="112"/>
      <c r="AX788" s="235">
        <v>1</v>
      </c>
      <c r="AY788" s="107">
        <f t="shared" si="634"/>
        <v>0</v>
      </c>
      <c r="AZ788" s="108">
        <f t="shared" si="635"/>
        <v>1223.7983560411221</v>
      </c>
      <c r="BA788" s="109">
        <f t="shared" si="636"/>
        <v>0</v>
      </c>
      <c r="BB788" s="112">
        <f t="shared" si="637"/>
        <v>13.75</v>
      </c>
      <c r="BC788" s="111">
        <f t="shared" si="638"/>
        <v>0</v>
      </c>
      <c r="BD788" s="88"/>
      <c r="BE788" s="1016" t="s">
        <v>129</v>
      </c>
      <c r="BF788" s="1009"/>
      <c r="BG788" s="1010"/>
      <c r="BH788" s="112"/>
      <c r="BI788" s="235">
        <v>1</v>
      </c>
      <c r="BJ788" s="107">
        <f t="shared" si="639"/>
        <v>0</v>
      </c>
      <c r="BK788" s="108">
        <f t="shared" si="640"/>
        <v>815.8655706940815</v>
      </c>
      <c r="BL788" s="109">
        <f t="shared" si="641"/>
        <v>0</v>
      </c>
      <c r="BM788" s="112">
        <f t="shared" si="642"/>
        <v>14.093333333333334</v>
      </c>
      <c r="BN788" s="111">
        <f t="shared" si="643"/>
        <v>0</v>
      </c>
      <c r="BO788" s="88"/>
      <c r="BP788" s="1016" t="s">
        <v>129</v>
      </c>
      <c r="BQ788" s="1009"/>
      <c r="BR788" s="1010"/>
      <c r="BS788" s="112"/>
      <c r="BT788" s="235">
        <v>1</v>
      </c>
      <c r="BU788" s="107">
        <f t="shared" si="644"/>
        <v>0</v>
      </c>
      <c r="BV788" s="108">
        <f t="shared" si="648"/>
        <v>1631.731141388163</v>
      </c>
      <c r="BW788" s="109">
        <f t="shared" si="645"/>
        <v>0</v>
      </c>
      <c r="BX788" s="112">
        <f t="shared" si="646"/>
        <v>14.780821917808218</v>
      </c>
      <c r="BY788" s="111">
        <f t="shared" si="647"/>
        <v>0</v>
      </c>
      <c r="BZ788" s="1018"/>
      <c r="CA788" s="88"/>
      <c r="CB788" s="88"/>
      <c r="CC788" s="89"/>
      <c r="CD788" s="89"/>
      <c r="CE788" s="89"/>
      <c r="CF788" s="89"/>
      <c r="CG788" s="89"/>
      <c r="CH788" s="89"/>
      <c r="CI788" s="89"/>
      <c r="CJ788" s="89"/>
      <c r="CK788" s="89"/>
      <c r="CL788" s="89"/>
      <c r="CM788" s="89"/>
      <c r="CN788" s="89"/>
      <c r="CO788" s="89"/>
      <c r="CP788" s="89"/>
      <c r="CQ788" s="89"/>
      <c r="CR788" s="89"/>
      <c r="CS788" s="89"/>
      <c r="CT788" s="89"/>
    </row>
    <row r="789" spans="1:98" ht="15.75" customHeight="1">
      <c r="A789" s="1018"/>
      <c r="B789" s="1016" t="s">
        <v>264</v>
      </c>
      <c r="C789" s="1009"/>
      <c r="D789" s="1010"/>
      <c r="E789" s="112">
        <v>0</v>
      </c>
      <c r="F789" s="195">
        <f t="shared" si="610"/>
        <v>1</v>
      </c>
      <c r="G789" s="107">
        <f t="shared" si="650"/>
        <v>0</v>
      </c>
      <c r="H789" s="108">
        <f t="shared" si="612"/>
        <v>979.03868483289773</v>
      </c>
      <c r="I789" s="109">
        <f t="shared" si="613"/>
        <v>0</v>
      </c>
      <c r="J789" s="110">
        <f t="shared" si="614"/>
        <v>17.316666666666666</v>
      </c>
      <c r="K789" s="111">
        <f t="shared" si="615"/>
        <v>0</v>
      </c>
      <c r="L789" s="86"/>
      <c r="M789" s="1016" t="s">
        <v>264</v>
      </c>
      <c r="N789" s="1009"/>
      <c r="O789" s="1010"/>
      <c r="P789" s="112"/>
      <c r="Q789" s="195">
        <f t="shared" si="616"/>
        <v>1</v>
      </c>
      <c r="R789" s="107">
        <f t="shared" si="655"/>
        <v>0</v>
      </c>
      <c r="S789" s="108">
        <f t="shared" si="618"/>
        <v>1631.731141388163</v>
      </c>
      <c r="T789" s="109">
        <f t="shared" si="619"/>
        <v>0</v>
      </c>
      <c r="U789" s="110">
        <f t="shared" si="620"/>
        <v>16.630769230769232</v>
      </c>
      <c r="V789" s="111">
        <f t="shared" si="621"/>
        <v>0</v>
      </c>
      <c r="W789" s="88"/>
      <c r="X789" s="1016" t="s">
        <v>264</v>
      </c>
      <c r="Y789" s="1009"/>
      <c r="Z789" s="1010"/>
      <c r="AA789" s="112"/>
      <c r="AB789" s="195">
        <f t="shared" si="622"/>
        <v>1</v>
      </c>
      <c r="AC789" s="107">
        <f t="shared" si="653"/>
        <v>0</v>
      </c>
      <c r="AD789" s="108">
        <f t="shared" si="624"/>
        <v>1631.731141388163</v>
      </c>
      <c r="AE789" s="109">
        <f t="shared" si="625"/>
        <v>0</v>
      </c>
      <c r="AF789" s="112">
        <f t="shared" si="626"/>
        <v>10.690721649484535</v>
      </c>
      <c r="AG789" s="111">
        <f t="shared" si="627"/>
        <v>0</v>
      </c>
      <c r="AH789" s="88"/>
      <c r="AI789" s="1016" t="s">
        <v>264</v>
      </c>
      <c r="AJ789" s="1009"/>
      <c r="AK789" s="1010"/>
      <c r="AL789" s="112"/>
      <c r="AM789" s="195">
        <f t="shared" si="628"/>
        <v>1</v>
      </c>
      <c r="AN789" s="107">
        <f t="shared" si="654"/>
        <v>0</v>
      </c>
      <c r="AO789" s="108">
        <f t="shared" si="630"/>
        <v>1631.731141388163</v>
      </c>
      <c r="AP789" s="109">
        <f t="shared" si="631"/>
        <v>0</v>
      </c>
      <c r="AQ789" s="112">
        <f t="shared" si="632"/>
        <v>12.9</v>
      </c>
      <c r="AR789" s="111">
        <f t="shared" si="633"/>
        <v>0</v>
      </c>
      <c r="AS789" s="88"/>
      <c r="AT789" s="1016" t="s">
        <v>264</v>
      </c>
      <c r="AU789" s="1009"/>
      <c r="AV789" s="1010"/>
      <c r="AW789" s="112"/>
      <c r="AX789" s="235">
        <v>1</v>
      </c>
      <c r="AY789" s="107">
        <f t="shared" si="634"/>
        <v>0</v>
      </c>
      <c r="AZ789" s="108">
        <f t="shared" si="635"/>
        <v>1223.7983560411221</v>
      </c>
      <c r="BA789" s="109">
        <f t="shared" si="636"/>
        <v>0</v>
      </c>
      <c r="BB789" s="112">
        <f t="shared" si="637"/>
        <v>13.75</v>
      </c>
      <c r="BC789" s="111">
        <f t="shared" si="638"/>
        <v>0</v>
      </c>
      <c r="BD789" s="88"/>
      <c r="BE789" s="1016" t="s">
        <v>264</v>
      </c>
      <c r="BF789" s="1009"/>
      <c r="BG789" s="1010"/>
      <c r="BH789" s="112"/>
      <c r="BI789" s="235">
        <v>1</v>
      </c>
      <c r="BJ789" s="107">
        <f t="shared" si="639"/>
        <v>0</v>
      </c>
      <c r="BK789" s="108">
        <f t="shared" si="640"/>
        <v>815.8655706940815</v>
      </c>
      <c r="BL789" s="109">
        <f t="shared" si="641"/>
        <v>0</v>
      </c>
      <c r="BM789" s="112">
        <f t="shared" si="642"/>
        <v>14.093333333333334</v>
      </c>
      <c r="BN789" s="111">
        <f t="shared" si="643"/>
        <v>0</v>
      </c>
      <c r="BO789" s="88"/>
      <c r="BP789" s="1016" t="s">
        <v>264</v>
      </c>
      <c r="BQ789" s="1009"/>
      <c r="BR789" s="1010"/>
      <c r="BS789" s="112"/>
      <c r="BT789" s="235">
        <v>1</v>
      </c>
      <c r="BU789" s="107">
        <f t="shared" si="644"/>
        <v>0</v>
      </c>
      <c r="BV789" s="108">
        <f t="shared" si="648"/>
        <v>1631.731141388163</v>
      </c>
      <c r="BW789" s="109">
        <f t="shared" si="645"/>
        <v>0</v>
      </c>
      <c r="BX789" s="112">
        <f t="shared" si="646"/>
        <v>14.780821917808218</v>
      </c>
      <c r="BY789" s="111">
        <f t="shared" si="647"/>
        <v>0</v>
      </c>
      <c r="BZ789" s="1018"/>
      <c r="CA789" s="88"/>
      <c r="CB789" s="88"/>
      <c r="CC789" s="89"/>
      <c r="CD789" s="89"/>
      <c r="CE789" s="89"/>
      <c r="CF789" s="89"/>
      <c r="CG789" s="89"/>
      <c r="CH789" s="89"/>
      <c r="CI789" s="89"/>
      <c r="CJ789" s="89"/>
      <c r="CK789" s="89"/>
      <c r="CL789" s="89"/>
      <c r="CM789" s="89"/>
      <c r="CN789" s="89"/>
      <c r="CO789" s="89"/>
      <c r="CP789" s="89"/>
      <c r="CQ789" s="89"/>
      <c r="CR789" s="89"/>
      <c r="CS789" s="89"/>
      <c r="CT789" s="89"/>
    </row>
    <row r="790" spans="1:98" ht="15.75" customHeight="1">
      <c r="A790" s="1018"/>
      <c r="B790" s="1016" t="s">
        <v>138</v>
      </c>
      <c r="C790" s="1009"/>
      <c r="D790" s="1010"/>
      <c r="E790" s="112">
        <v>0</v>
      </c>
      <c r="F790" s="195">
        <f t="shared" si="610"/>
        <v>1</v>
      </c>
      <c r="G790" s="107">
        <f t="shared" si="650"/>
        <v>0</v>
      </c>
      <c r="H790" s="108">
        <f t="shared" si="612"/>
        <v>979.03868483289773</v>
      </c>
      <c r="I790" s="109">
        <f t="shared" si="613"/>
        <v>0</v>
      </c>
      <c r="J790" s="110">
        <f t="shared" si="614"/>
        <v>17.316666666666666</v>
      </c>
      <c r="K790" s="111">
        <f t="shared" si="615"/>
        <v>0</v>
      </c>
      <c r="L790" s="86"/>
      <c r="M790" s="1016" t="s">
        <v>138</v>
      </c>
      <c r="N790" s="1009"/>
      <c r="O790" s="1010"/>
      <c r="P790" s="112"/>
      <c r="Q790" s="195">
        <f t="shared" si="616"/>
        <v>1</v>
      </c>
      <c r="R790" s="107">
        <f t="shared" si="655"/>
        <v>0</v>
      </c>
      <c r="S790" s="108">
        <f t="shared" si="618"/>
        <v>1631.731141388163</v>
      </c>
      <c r="T790" s="109">
        <f t="shared" si="619"/>
        <v>0</v>
      </c>
      <c r="U790" s="110">
        <f t="shared" si="620"/>
        <v>16.630769230769232</v>
      </c>
      <c r="V790" s="111">
        <f t="shared" si="621"/>
        <v>0</v>
      </c>
      <c r="W790" s="88"/>
      <c r="X790" s="1016" t="s">
        <v>138</v>
      </c>
      <c r="Y790" s="1009"/>
      <c r="Z790" s="1010"/>
      <c r="AA790" s="112"/>
      <c r="AB790" s="195">
        <f t="shared" si="622"/>
        <v>1</v>
      </c>
      <c r="AC790" s="107">
        <f t="shared" si="653"/>
        <v>0</v>
      </c>
      <c r="AD790" s="108">
        <f t="shared" si="624"/>
        <v>1631.731141388163</v>
      </c>
      <c r="AE790" s="109">
        <f t="shared" si="625"/>
        <v>0</v>
      </c>
      <c r="AF790" s="112">
        <f t="shared" si="626"/>
        <v>10.690721649484535</v>
      </c>
      <c r="AG790" s="111">
        <f t="shared" si="627"/>
        <v>0</v>
      </c>
      <c r="AH790" s="88"/>
      <c r="AI790" s="1016" t="s">
        <v>138</v>
      </c>
      <c r="AJ790" s="1009"/>
      <c r="AK790" s="1010"/>
      <c r="AL790" s="112"/>
      <c r="AM790" s="195">
        <f t="shared" si="628"/>
        <v>1</v>
      </c>
      <c r="AN790" s="107">
        <f t="shared" si="654"/>
        <v>0</v>
      </c>
      <c r="AO790" s="108">
        <f t="shared" si="630"/>
        <v>1631.731141388163</v>
      </c>
      <c r="AP790" s="109">
        <f t="shared" si="631"/>
        <v>0</v>
      </c>
      <c r="AQ790" s="112">
        <f t="shared" si="632"/>
        <v>12.9</v>
      </c>
      <c r="AR790" s="111">
        <f t="shared" si="633"/>
        <v>0</v>
      </c>
      <c r="AS790" s="88"/>
      <c r="AT790" s="1016" t="s">
        <v>138</v>
      </c>
      <c r="AU790" s="1009"/>
      <c r="AV790" s="1010"/>
      <c r="AW790" s="112"/>
      <c r="AX790" s="235">
        <v>1</v>
      </c>
      <c r="AY790" s="107">
        <f t="shared" si="634"/>
        <v>0</v>
      </c>
      <c r="AZ790" s="108">
        <f t="shared" si="635"/>
        <v>1223.7983560411221</v>
      </c>
      <c r="BA790" s="109">
        <f t="shared" si="636"/>
        <v>0</v>
      </c>
      <c r="BB790" s="112">
        <f t="shared" si="637"/>
        <v>13.75</v>
      </c>
      <c r="BC790" s="111">
        <f t="shared" si="638"/>
        <v>0</v>
      </c>
      <c r="BD790" s="88"/>
      <c r="BE790" s="1016" t="s">
        <v>138</v>
      </c>
      <c r="BF790" s="1009"/>
      <c r="BG790" s="1010"/>
      <c r="BH790" s="112"/>
      <c r="BI790" s="235">
        <v>1</v>
      </c>
      <c r="BJ790" s="107">
        <f t="shared" si="639"/>
        <v>0</v>
      </c>
      <c r="BK790" s="108">
        <f t="shared" si="640"/>
        <v>815.8655706940815</v>
      </c>
      <c r="BL790" s="109">
        <f t="shared" si="641"/>
        <v>0</v>
      </c>
      <c r="BM790" s="112">
        <f t="shared" si="642"/>
        <v>14.093333333333334</v>
      </c>
      <c r="BN790" s="111">
        <f t="shared" si="643"/>
        <v>0</v>
      </c>
      <c r="BO790" s="88"/>
      <c r="BP790" s="1016" t="s">
        <v>138</v>
      </c>
      <c r="BQ790" s="1009"/>
      <c r="BR790" s="1010"/>
      <c r="BS790" s="112"/>
      <c r="BT790" s="235">
        <v>1</v>
      </c>
      <c r="BU790" s="107">
        <f t="shared" si="644"/>
        <v>0</v>
      </c>
      <c r="BV790" s="108">
        <f t="shared" si="648"/>
        <v>1631.731141388163</v>
      </c>
      <c r="BW790" s="109">
        <f t="shared" si="645"/>
        <v>0</v>
      </c>
      <c r="BX790" s="112">
        <f t="shared" si="646"/>
        <v>14.780821917808218</v>
      </c>
      <c r="BY790" s="111">
        <f t="shared" si="647"/>
        <v>0</v>
      </c>
      <c r="BZ790" s="1018"/>
      <c r="CA790" s="88"/>
      <c r="CB790" s="88"/>
      <c r="CC790" s="89"/>
      <c r="CD790" s="89"/>
      <c r="CE790" s="89"/>
      <c r="CF790" s="89"/>
      <c r="CG790" s="89"/>
      <c r="CH790" s="89"/>
      <c r="CI790" s="89"/>
      <c r="CJ790" s="89"/>
      <c r="CK790" s="89"/>
      <c r="CL790" s="89"/>
      <c r="CM790" s="89"/>
      <c r="CN790" s="89"/>
      <c r="CO790" s="89"/>
      <c r="CP790" s="89"/>
      <c r="CQ790" s="89"/>
      <c r="CR790" s="89"/>
      <c r="CS790" s="89"/>
      <c r="CT790" s="89"/>
    </row>
    <row r="791" spans="1:98" ht="15.75" customHeight="1">
      <c r="A791" s="1019"/>
      <c r="B791" s="1005" t="s">
        <v>212</v>
      </c>
      <c r="C791" s="1006"/>
      <c r="D791" s="1007"/>
      <c r="E791" s="124">
        <v>0</v>
      </c>
      <c r="F791" s="195">
        <f t="shared" si="610"/>
        <v>14.5</v>
      </c>
      <c r="G791" s="107">
        <f t="shared" si="650"/>
        <v>0</v>
      </c>
      <c r="H791" s="108">
        <f t="shared" si="612"/>
        <v>979.03868483289773</v>
      </c>
      <c r="I791" s="109">
        <f t="shared" si="613"/>
        <v>0</v>
      </c>
      <c r="J791" s="110">
        <f t="shared" si="614"/>
        <v>17.316666666666666</v>
      </c>
      <c r="K791" s="111">
        <f t="shared" si="615"/>
        <v>0</v>
      </c>
      <c r="L791" s="86"/>
      <c r="M791" s="1005" t="s">
        <v>212</v>
      </c>
      <c r="N791" s="1006"/>
      <c r="O791" s="1007"/>
      <c r="P791" s="124"/>
      <c r="Q791" s="195" t="e">
        <f t="shared" si="616"/>
        <v>#DIV/0!</v>
      </c>
      <c r="R791" s="107"/>
      <c r="S791" s="108">
        <f t="shared" si="618"/>
        <v>1631.731141388163</v>
      </c>
      <c r="T791" s="109">
        <f t="shared" si="619"/>
        <v>0</v>
      </c>
      <c r="U791" s="110">
        <f t="shared" si="620"/>
        <v>16.630769230769232</v>
      </c>
      <c r="V791" s="111">
        <f t="shared" si="621"/>
        <v>0</v>
      </c>
      <c r="W791" s="88"/>
      <c r="X791" s="1005" t="s">
        <v>212</v>
      </c>
      <c r="Y791" s="1006"/>
      <c r="Z791" s="1007"/>
      <c r="AA791" s="124"/>
      <c r="AB791" s="195">
        <f t="shared" si="622"/>
        <v>12.8</v>
      </c>
      <c r="AC791" s="107">
        <f t="shared" si="653"/>
        <v>0</v>
      </c>
      <c r="AD791" s="108">
        <f t="shared" si="624"/>
        <v>1631.731141388163</v>
      </c>
      <c r="AE791" s="109">
        <f t="shared" si="625"/>
        <v>0</v>
      </c>
      <c r="AF791" s="112">
        <f t="shared" si="626"/>
        <v>10.690721649484535</v>
      </c>
      <c r="AG791" s="111">
        <f t="shared" si="627"/>
        <v>0</v>
      </c>
      <c r="AH791" s="88"/>
      <c r="AI791" s="1005" t="s">
        <v>212</v>
      </c>
      <c r="AJ791" s="1006"/>
      <c r="AK791" s="1007"/>
      <c r="AL791" s="124"/>
      <c r="AM791" s="195">
        <f t="shared" si="628"/>
        <v>9.5</v>
      </c>
      <c r="AN791" s="107">
        <f t="shared" si="654"/>
        <v>0</v>
      </c>
      <c r="AO791" s="108">
        <f t="shared" si="630"/>
        <v>1631.731141388163</v>
      </c>
      <c r="AP791" s="109">
        <f t="shared" si="631"/>
        <v>0</v>
      </c>
      <c r="AQ791" s="112">
        <f t="shared" si="632"/>
        <v>12.9</v>
      </c>
      <c r="AR791" s="111">
        <f t="shared" si="633"/>
        <v>0</v>
      </c>
      <c r="AS791" s="88"/>
      <c r="AT791" s="1005" t="s">
        <v>212</v>
      </c>
      <c r="AU791" s="1006"/>
      <c r="AV791" s="1007"/>
      <c r="AW791" s="124"/>
      <c r="AX791" s="236">
        <v>1</v>
      </c>
      <c r="AY791" s="107">
        <f t="shared" si="634"/>
        <v>0</v>
      </c>
      <c r="AZ791" s="108">
        <f t="shared" si="635"/>
        <v>1223.7983560411221</v>
      </c>
      <c r="BA791" s="109">
        <f t="shared" si="636"/>
        <v>0</v>
      </c>
      <c r="BB791" s="112">
        <f t="shared" si="637"/>
        <v>13.75</v>
      </c>
      <c r="BC791" s="111">
        <f t="shared" si="638"/>
        <v>0</v>
      </c>
      <c r="BD791" s="88"/>
      <c r="BE791" s="1005" t="s">
        <v>212</v>
      </c>
      <c r="BF791" s="1006"/>
      <c r="BG791" s="1007"/>
      <c r="BH791" s="124"/>
      <c r="BI791" s="236">
        <v>1</v>
      </c>
      <c r="BJ791" s="107">
        <f t="shared" si="639"/>
        <v>0</v>
      </c>
      <c r="BK791" s="108">
        <f t="shared" si="640"/>
        <v>815.8655706940815</v>
      </c>
      <c r="BL791" s="109">
        <f t="shared" si="641"/>
        <v>0</v>
      </c>
      <c r="BM791" s="112">
        <f t="shared" si="642"/>
        <v>14.093333333333334</v>
      </c>
      <c r="BN791" s="111">
        <f t="shared" si="643"/>
        <v>0</v>
      </c>
      <c r="BO791" s="88"/>
      <c r="BP791" s="1005" t="s">
        <v>212</v>
      </c>
      <c r="BQ791" s="1006"/>
      <c r="BR791" s="1007"/>
      <c r="BS791" s="124"/>
      <c r="BT791" s="236">
        <v>1</v>
      </c>
      <c r="BU791" s="107">
        <f t="shared" si="644"/>
        <v>0</v>
      </c>
      <c r="BV791" s="108">
        <f t="shared" si="648"/>
        <v>1631.731141388163</v>
      </c>
      <c r="BW791" s="109">
        <f t="shared" si="645"/>
        <v>0</v>
      </c>
      <c r="BX791" s="112">
        <f t="shared" si="646"/>
        <v>14.780821917808218</v>
      </c>
      <c r="BY791" s="111">
        <f t="shared" si="647"/>
        <v>0</v>
      </c>
      <c r="BZ791" s="1019"/>
      <c r="CA791" s="88"/>
      <c r="CB791" s="88"/>
      <c r="CC791" s="89"/>
      <c r="CD791" s="89"/>
      <c r="CE791" s="89"/>
      <c r="CF791" s="89"/>
      <c r="CG791" s="89"/>
      <c r="CH791" s="89"/>
      <c r="CI791" s="89"/>
      <c r="CJ791" s="89"/>
      <c r="CK791" s="89"/>
      <c r="CL791" s="89"/>
      <c r="CM791" s="89"/>
      <c r="CN791" s="89"/>
      <c r="CO791" s="89"/>
      <c r="CP791" s="89"/>
      <c r="CQ791" s="89"/>
      <c r="CR791" s="89"/>
      <c r="CS791" s="89"/>
      <c r="CT791" s="89"/>
    </row>
    <row r="792" spans="1:98" ht="15.75" customHeight="1">
      <c r="A792" s="85"/>
      <c r="B792" s="132"/>
      <c r="C792" s="133"/>
      <c r="D792" s="133"/>
      <c r="E792" s="133"/>
      <c r="F792" s="133"/>
      <c r="G792" s="133"/>
      <c r="H792" s="88"/>
      <c r="I792" s="88"/>
      <c r="J792" s="134" t="s">
        <v>266</v>
      </c>
      <c r="K792" s="204">
        <f>I748</f>
        <v>5</v>
      </c>
      <c r="L792" s="86"/>
      <c r="M792" s="132"/>
      <c r="N792" s="133"/>
      <c r="O792" s="133"/>
      <c r="P792" s="133"/>
      <c r="Q792" s="133"/>
      <c r="R792" s="133"/>
      <c r="S792" s="88"/>
      <c r="T792" s="88"/>
      <c r="U792" s="134" t="s">
        <v>266</v>
      </c>
      <c r="V792" s="204">
        <f>T748</f>
        <v>1</v>
      </c>
      <c r="W792" s="88"/>
      <c r="X792" s="132"/>
      <c r="Y792" s="133"/>
      <c r="Z792" s="133"/>
      <c r="AA792" s="133"/>
      <c r="AB792" s="133"/>
      <c r="AC792" s="133"/>
      <c r="AD792" s="88"/>
      <c r="AE792" s="88"/>
      <c r="AF792" s="134" t="s">
        <v>266</v>
      </c>
      <c r="AG792" s="204">
        <f>AE748</f>
        <v>1</v>
      </c>
      <c r="AH792" s="88"/>
      <c r="AI792" s="132"/>
      <c r="AJ792" s="133"/>
      <c r="AK792" s="133"/>
      <c r="AL792" s="133"/>
      <c r="AM792" s="133"/>
      <c r="AN792" s="133"/>
      <c r="AO792" s="88"/>
      <c r="AP792" s="88"/>
      <c r="AQ792" s="134" t="s">
        <v>266</v>
      </c>
      <c r="AR792" s="204">
        <f>AP748</f>
        <v>1</v>
      </c>
      <c r="AS792" s="88"/>
      <c r="AT792" s="132"/>
      <c r="AU792" s="133"/>
      <c r="AV792" s="133"/>
      <c r="AW792" s="133"/>
      <c r="AX792" s="133"/>
      <c r="AY792" s="133"/>
      <c r="AZ792" s="88"/>
      <c r="BA792" s="88"/>
      <c r="BB792" s="134" t="s">
        <v>266</v>
      </c>
      <c r="BC792" s="204">
        <f>BA747</f>
        <v>0</v>
      </c>
      <c r="BD792" s="88"/>
      <c r="BE792" s="132"/>
      <c r="BF792" s="133"/>
      <c r="BG792" s="133"/>
      <c r="BH792" s="133"/>
      <c r="BI792" s="133"/>
      <c r="BJ792" s="133"/>
      <c r="BK792" s="88"/>
      <c r="BL792" s="88"/>
      <c r="BM792" s="134" t="s">
        <v>266</v>
      </c>
      <c r="BN792" s="204">
        <f>BL747</f>
        <v>0</v>
      </c>
      <c r="BO792" s="88"/>
      <c r="BP792" s="132"/>
      <c r="BQ792" s="133"/>
      <c r="BR792" s="133"/>
      <c r="BS792" s="133"/>
      <c r="BT792" s="133"/>
      <c r="BU792" s="133"/>
      <c r="BV792" s="88"/>
      <c r="BW792" s="88"/>
      <c r="BX792" s="134" t="s">
        <v>266</v>
      </c>
      <c r="BY792" s="204">
        <f>BW747</f>
        <v>0</v>
      </c>
      <c r="BZ792" s="85"/>
      <c r="CA792" s="88"/>
      <c r="CB792" s="88"/>
      <c r="CC792" s="89"/>
      <c r="CD792" s="89"/>
      <c r="CE792" s="89"/>
      <c r="CF792" s="89"/>
      <c r="CG792" s="89"/>
      <c r="CH792" s="89"/>
      <c r="CI792" s="89"/>
      <c r="CJ792" s="89"/>
      <c r="CK792" s="89"/>
      <c r="CL792" s="89"/>
      <c r="CM792" s="89"/>
      <c r="CN792" s="89"/>
      <c r="CO792" s="89"/>
      <c r="CP792" s="89"/>
      <c r="CQ792" s="89"/>
      <c r="CR792" s="89"/>
      <c r="CS792" s="89"/>
      <c r="CT792" s="89"/>
    </row>
    <row r="793" spans="1:98" ht="15.75" customHeight="1">
      <c r="A793" s="85"/>
      <c r="B793" s="136"/>
      <c r="C793" s="205"/>
      <c r="D793" s="137"/>
      <c r="E793" s="137"/>
      <c r="F793" s="137"/>
      <c r="G793" s="137"/>
      <c r="H793" s="1012" t="s">
        <v>274</v>
      </c>
      <c r="I793" s="1013"/>
      <c r="J793" s="1014"/>
      <c r="K793" s="138">
        <f>SUM(K751:K791)*K792</f>
        <v>2738269.4342225995</v>
      </c>
      <c r="L793" s="86"/>
      <c r="M793" s="136"/>
      <c r="N793" s="205"/>
      <c r="O793" s="137"/>
      <c r="P793" s="137"/>
      <c r="Q793" s="137"/>
      <c r="R793" s="137"/>
      <c r="S793" s="1012" t="s">
        <v>274</v>
      </c>
      <c r="T793" s="1013"/>
      <c r="U793" s="1014"/>
      <c r="V793" s="138">
        <f>SUM(V751:V791)*V792</f>
        <v>0</v>
      </c>
      <c r="W793" s="88"/>
      <c r="X793" s="136"/>
      <c r="Y793" s="205"/>
      <c r="Z793" s="137"/>
      <c r="AA793" s="137"/>
      <c r="AB793" s="137"/>
      <c r="AC793" s="137"/>
      <c r="AD793" s="1012" t="s">
        <v>274</v>
      </c>
      <c r="AE793" s="1013"/>
      <c r="AF793" s="1014"/>
      <c r="AG793" s="138">
        <f>SUM(AG751:AG791)*AG792</f>
        <v>0</v>
      </c>
      <c r="AH793" s="88"/>
      <c r="AI793" s="136"/>
      <c r="AJ793" s="205"/>
      <c r="AK793" s="137"/>
      <c r="AL793" s="137"/>
      <c r="AM793" s="137"/>
      <c r="AN793" s="137"/>
      <c r="AO793" s="1012" t="s">
        <v>274</v>
      </c>
      <c r="AP793" s="1013"/>
      <c r="AQ793" s="1014"/>
      <c r="AR793" s="138">
        <f>SUM(AR751:AR791)*AR792</f>
        <v>0</v>
      </c>
      <c r="AS793" s="88"/>
      <c r="AT793" s="136"/>
      <c r="AU793" s="205"/>
      <c r="AV793" s="137"/>
      <c r="AW793" s="137"/>
      <c r="AX793" s="137"/>
      <c r="AY793" s="137"/>
      <c r="AZ793" s="1012" t="s">
        <v>274</v>
      </c>
      <c r="BA793" s="1013"/>
      <c r="BB793" s="1014"/>
      <c r="BC793" s="138">
        <f>SUM(BC760:BC780)*BC792</f>
        <v>0</v>
      </c>
      <c r="BD793" s="88"/>
      <c r="BE793" s="136"/>
      <c r="BF793" s="205"/>
      <c r="BG793" s="137"/>
      <c r="BH793" s="137"/>
      <c r="BI793" s="137"/>
      <c r="BJ793" s="137"/>
      <c r="BK793" s="1012" t="s">
        <v>274</v>
      </c>
      <c r="BL793" s="1013"/>
      <c r="BM793" s="1014"/>
      <c r="BN793" s="138">
        <f>SUM(BN760:BN780)*BN792</f>
        <v>0</v>
      </c>
      <c r="BO793" s="88"/>
      <c r="BP793" s="136"/>
      <c r="BQ793" s="205"/>
      <c r="BR793" s="137"/>
      <c r="BS793" s="137"/>
      <c r="BT793" s="137"/>
      <c r="BU793" s="137"/>
      <c r="BV793" s="1012" t="s">
        <v>274</v>
      </c>
      <c r="BW793" s="1013"/>
      <c r="BX793" s="1014"/>
      <c r="BY793" s="138">
        <f>SUM(BY760:BY780)*BY792</f>
        <v>0</v>
      </c>
      <c r="BZ793" s="85"/>
      <c r="CA793" s="88"/>
      <c r="CB793" s="88"/>
      <c r="CC793" s="89"/>
      <c r="CD793" s="89"/>
      <c r="CE793" s="89"/>
      <c r="CF793" s="89"/>
      <c r="CG793" s="89"/>
      <c r="CH793" s="89"/>
      <c r="CI793" s="89"/>
      <c r="CJ793" s="89"/>
      <c r="CK793" s="89"/>
      <c r="CL793" s="89"/>
      <c r="CM793" s="89"/>
      <c r="CN793" s="89"/>
      <c r="CO793" s="89"/>
      <c r="CP793" s="89"/>
      <c r="CQ793" s="89"/>
      <c r="CR793" s="89"/>
      <c r="CS793" s="89"/>
      <c r="CT793" s="89"/>
    </row>
    <row r="794" spans="1:98" ht="15.75" customHeight="1">
      <c r="A794" s="237"/>
      <c r="B794" s="237"/>
      <c r="C794" s="237"/>
      <c r="D794" s="237"/>
      <c r="E794" s="237"/>
      <c r="F794" s="237"/>
      <c r="G794" s="237"/>
      <c r="H794" s="237"/>
      <c r="I794" s="237"/>
      <c r="J794" s="237"/>
      <c r="K794" s="237"/>
      <c r="L794" s="237"/>
      <c r="M794" s="237"/>
      <c r="N794" s="237"/>
      <c r="O794" s="237"/>
      <c r="P794" s="237"/>
      <c r="Q794" s="237"/>
      <c r="R794" s="237"/>
      <c r="S794" s="237"/>
      <c r="T794" s="237"/>
      <c r="U794" s="237"/>
      <c r="V794" s="237"/>
      <c r="W794" s="237"/>
      <c r="X794" s="237"/>
      <c r="Y794" s="237"/>
      <c r="Z794" s="237"/>
      <c r="AA794" s="237"/>
      <c r="AB794" s="237"/>
      <c r="AC794" s="237"/>
      <c r="AD794" s="237"/>
      <c r="AE794" s="237"/>
      <c r="AF794" s="237"/>
      <c r="AG794" s="237"/>
      <c r="AH794" s="237"/>
      <c r="AI794" s="237"/>
      <c r="AJ794" s="237"/>
      <c r="AK794" s="237"/>
      <c r="AL794" s="237"/>
      <c r="AM794" s="237"/>
      <c r="AN794" s="237"/>
      <c r="AO794" s="237"/>
      <c r="AP794" s="237"/>
      <c r="AQ794" s="237"/>
      <c r="AR794" s="237"/>
      <c r="AS794" s="237"/>
      <c r="AT794" s="237"/>
      <c r="AU794" s="237"/>
      <c r="AV794" s="237"/>
      <c r="AW794" s="237"/>
      <c r="AX794" s="237"/>
      <c r="AY794" s="237"/>
      <c r="AZ794" s="237"/>
      <c r="BA794" s="237"/>
      <c r="BB794" s="237"/>
      <c r="BC794" s="237"/>
      <c r="BD794" s="237"/>
      <c r="BE794" s="237"/>
      <c r="BF794" s="237"/>
      <c r="BG794" s="237"/>
      <c r="BH794" s="237"/>
      <c r="BI794" s="237"/>
      <c r="BJ794" s="237"/>
      <c r="BK794" s="237"/>
      <c r="BL794" s="237"/>
      <c r="BM794" s="237"/>
      <c r="BN794" s="237"/>
      <c r="BO794" s="237"/>
      <c r="BP794" s="237"/>
      <c r="BQ794" s="237"/>
      <c r="BR794" s="237"/>
      <c r="BS794" s="237"/>
      <c r="BT794" s="237"/>
      <c r="BU794" s="237"/>
      <c r="BV794" s="237"/>
      <c r="BW794" s="237"/>
      <c r="BX794" s="237"/>
      <c r="BY794" s="237"/>
      <c r="BZ794" s="237"/>
      <c r="CA794" s="86"/>
      <c r="CB794" s="86"/>
      <c r="CC794" s="238"/>
      <c r="CD794" s="238"/>
      <c r="CE794" s="238"/>
      <c r="CF794" s="238"/>
      <c r="CG794" s="238"/>
      <c r="CH794" s="238"/>
      <c r="CI794" s="238"/>
      <c r="CJ794" s="238"/>
      <c r="CK794" s="238"/>
      <c r="CL794" s="238"/>
      <c r="CM794" s="238"/>
      <c r="CN794" s="238"/>
      <c r="CO794" s="238"/>
      <c r="CP794" s="238"/>
      <c r="CQ794" s="238"/>
      <c r="CR794" s="238"/>
      <c r="CS794" s="238"/>
      <c r="CT794" s="238"/>
    </row>
    <row r="795" spans="1:98" ht="15.75" customHeight="1">
      <c r="A795" s="237"/>
      <c r="B795" s="237"/>
      <c r="C795" s="237"/>
      <c r="D795" s="237"/>
      <c r="E795" s="237"/>
      <c r="F795" s="237"/>
      <c r="G795" s="237"/>
      <c r="H795" s="237"/>
      <c r="I795" s="237"/>
      <c r="J795" s="237"/>
      <c r="K795" s="237"/>
      <c r="L795" s="237"/>
      <c r="M795" s="237"/>
      <c r="N795" s="237"/>
      <c r="O795" s="237"/>
      <c r="P795" s="237"/>
      <c r="Q795" s="237"/>
      <c r="R795" s="237"/>
      <c r="S795" s="237"/>
      <c r="T795" s="237"/>
      <c r="U795" s="237"/>
      <c r="V795" s="237"/>
      <c r="W795" s="237"/>
      <c r="X795" s="237"/>
      <c r="Y795" s="237"/>
      <c r="Z795" s="237"/>
      <c r="AA795" s="237"/>
      <c r="AB795" s="237"/>
      <c r="AC795" s="237"/>
      <c r="AD795" s="237"/>
      <c r="AE795" s="237"/>
      <c r="AF795" s="237"/>
      <c r="AG795" s="237"/>
      <c r="AH795" s="237"/>
      <c r="AI795" s="237"/>
      <c r="AJ795" s="237"/>
      <c r="AK795" s="237"/>
      <c r="AL795" s="237"/>
      <c r="AM795" s="237"/>
      <c r="AN795" s="237"/>
      <c r="AO795" s="237"/>
      <c r="AP795" s="237"/>
      <c r="AQ795" s="237"/>
      <c r="AR795" s="237"/>
      <c r="AS795" s="237"/>
      <c r="AT795" s="237"/>
      <c r="AU795" s="237"/>
      <c r="AV795" s="237"/>
      <c r="AW795" s="237"/>
      <c r="AX795" s="237"/>
      <c r="AY795" s="237"/>
      <c r="AZ795" s="237"/>
      <c r="BA795" s="237"/>
      <c r="BB795" s="237"/>
      <c r="BC795" s="237"/>
      <c r="BD795" s="237"/>
      <c r="BE795" s="237"/>
      <c r="BF795" s="237"/>
      <c r="BG795" s="237"/>
      <c r="BH795" s="237"/>
      <c r="BI795" s="237"/>
      <c r="BJ795" s="237"/>
      <c r="BK795" s="237"/>
      <c r="BL795" s="237"/>
      <c r="BM795" s="237"/>
      <c r="BN795" s="237"/>
      <c r="BO795" s="237"/>
      <c r="BP795" s="237"/>
      <c r="BQ795" s="237"/>
      <c r="BR795" s="237"/>
      <c r="BS795" s="237"/>
      <c r="BT795" s="237"/>
      <c r="BU795" s="237"/>
      <c r="BV795" s="237"/>
      <c r="BW795" s="237"/>
      <c r="BX795" s="237"/>
      <c r="BY795" s="237"/>
      <c r="BZ795" s="237"/>
      <c r="CA795" s="86"/>
      <c r="CB795" s="86"/>
      <c r="CC795" s="238"/>
      <c r="CD795" s="238"/>
      <c r="CE795" s="238"/>
      <c r="CF795" s="238"/>
      <c r="CG795" s="238"/>
      <c r="CH795" s="238"/>
      <c r="CI795" s="238"/>
      <c r="CJ795" s="238"/>
      <c r="CK795" s="238"/>
      <c r="CL795" s="238"/>
      <c r="CM795" s="238"/>
      <c r="CN795" s="238"/>
      <c r="CO795" s="238"/>
      <c r="CP795" s="238"/>
      <c r="CQ795" s="238"/>
      <c r="CR795" s="238"/>
      <c r="CS795" s="238"/>
      <c r="CT795" s="238"/>
    </row>
    <row r="796" spans="1:98" ht="15.75" customHeight="1">
      <c r="A796" s="1080"/>
      <c r="B796" s="1049"/>
      <c r="C796" s="1049"/>
      <c r="D796" s="1049"/>
      <c r="E796" s="1049"/>
      <c r="F796" s="1049"/>
      <c r="G796" s="1049"/>
      <c r="H796" s="1049"/>
      <c r="I796" s="1049"/>
      <c r="J796" s="1049"/>
      <c r="K796" s="1049"/>
      <c r="L796" s="1049"/>
      <c r="M796" s="1049"/>
      <c r="N796" s="1049"/>
      <c r="O796" s="1049"/>
      <c r="P796" s="1049"/>
      <c r="Q796" s="1049"/>
      <c r="R796" s="1049"/>
      <c r="S796" s="1049"/>
      <c r="T796" s="1049"/>
      <c r="U796" s="1049"/>
      <c r="V796" s="1049"/>
      <c r="W796" s="1049"/>
      <c r="X796" s="1049"/>
      <c r="Y796" s="1049"/>
      <c r="Z796" s="1049"/>
      <c r="AA796" s="1049"/>
      <c r="AB796" s="1049"/>
      <c r="AC796" s="1049"/>
      <c r="AD796" s="1049"/>
      <c r="AE796" s="1049"/>
      <c r="AF796" s="1049"/>
      <c r="AG796" s="1049"/>
      <c r="AH796" s="1049"/>
      <c r="AI796" s="1049"/>
      <c r="AJ796" s="1049"/>
      <c r="AK796" s="1049"/>
      <c r="AL796" s="1049"/>
      <c r="AM796" s="1049"/>
      <c r="AN796" s="1049"/>
      <c r="AO796" s="1049"/>
      <c r="AP796" s="1049"/>
      <c r="AQ796" s="1049"/>
      <c r="AR796" s="1049"/>
      <c r="AS796" s="1049"/>
      <c r="AT796" s="1049"/>
      <c r="AU796" s="1049"/>
      <c r="AV796" s="1049"/>
      <c r="AW796" s="1049"/>
      <c r="AX796" s="1049"/>
      <c r="AY796" s="1049"/>
      <c r="AZ796" s="1049"/>
      <c r="BA796" s="1049"/>
      <c r="BB796" s="1049"/>
      <c r="BC796" s="1049"/>
      <c r="BD796" s="1049"/>
      <c r="BE796" s="1049"/>
      <c r="BF796" s="1049"/>
      <c r="BG796" s="1049"/>
      <c r="BH796" s="1049"/>
      <c r="BI796" s="1049"/>
      <c r="BJ796" s="1049"/>
      <c r="BK796" s="1049"/>
      <c r="BL796" s="1049"/>
      <c r="BM796" s="1049"/>
      <c r="BN796" s="1049"/>
      <c r="BO796" s="1049"/>
      <c r="BP796" s="1049"/>
      <c r="BQ796" s="1049"/>
      <c r="BR796" s="1049"/>
      <c r="BS796" s="1049"/>
      <c r="BT796" s="1049"/>
      <c r="BU796" s="1049"/>
      <c r="BV796" s="1049"/>
      <c r="BW796" s="1049"/>
      <c r="BX796" s="1049"/>
      <c r="BY796" s="1049"/>
      <c r="BZ796" s="1081"/>
      <c r="CA796" s="88"/>
      <c r="CB796" s="88"/>
      <c r="CC796" s="89"/>
      <c r="CD796" s="89"/>
      <c r="CE796" s="89"/>
      <c r="CF796" s="89"/>
      <c r="CG796" s="89"/>
      <c r="CH796" s="89"/>
      <c r="CI796" s="89"/>
      <c r="CJ796" s="89"/>
      <c r="CK796" s="89"/>
      <c r="CL796" s="89"/>
      <c r="CM796" s="89"/>
      <c r="CN796" s="89"/>
      <c r="CO796" s="89"/>
      <c r="CP796" s="89"/>
      <c r="CQ796" s="89"/>
      <c r="CR796" s="89"/>
      <c r="CS796" s="89"/>
      <c r="CT796" s="89"/>
    </row>
    <row r="797" spans="1:98" ht="15.75" customHeight="1">
      <c r="A797" s="85"/>
      <c r="B797" s="1045" t="s">
        <v>222</v>
      </c>
      <c r="C797" s="1046"/>
      <c r="D797" s="1046"/>
      <c r="E797" s="1046"/>
      <c r="F797" s="1046"/>
      <c r="G797" s="1046"/>
      <c r="H797" s="1046"/>
      <c r="I797" s="1046"/>
      <c r="J797" s="1046"/>
      <c r="K797" s="1047"/>
      <c r="L797" s="86"/>
      <c r="M797" s="1045" t="s">
        <v>222</v>
      </c>
      <c r="N797" s="1046"/>
      <c r="O797" s="1046"/>
      <c r="P797" s="1046"/>
      <c r="Q797" s="1046"/>
      <c r="R797" s="1046"/>
      <c r="S797" s="1046"/>
      <c r="T797" s="1046"/>
      <c r="U797" s="1046"/>
      <c r="V797" s="1047"/>
      <c r="W797" s="88"/>
      <c r="X797" s="1045" t="s">
        <v>222</v>
      </c>
      <c r="Y797" s="1046"/>
      <c r="Z797" s="1046"/>
      <c r="AA797" s="1046"/>
      <c r="AB797" s="1046"/>
      <c r="AC797" s="1046"/>
      <c r="AD797" s="1046"/>
      <c r="AE797" s="1046"/>
      <c r="AF797" s="1046"/>
      <c r="AG797" s="1047"/>
      <c r="AH797" s="88"/>
      <c r="AI797" s="1045" t="s">
        <v>222</v>
      </c>
      <c r="AJ797" s="1046"/>
      <c r="AK797" s="1046"/>
      <c r="AL797" s="1046"/>
      <c r="AM797" s="1046"/>
      <c r="AN797" s="1046"/>
      <c r="AO797" s="1046"/>
      <c r="AP797" s="1046"/>
      <c r="AQ797" s="1046"/>
      <c r="AR797" s="1047"/>
      <c r="AS797" s="88"/>
      <c r="AT797" s="1045" t="s">
        <v>222</v>
      </c>
      <c r="AU797" s="1046"/>
      <c r="AV797" s="1046"/>
      <c r="AW797" s="1046"/>
      <c r="AX797" s="1046"/>
      <c r="AY797" s="1046"/>
      <c r="AZ797" s="1046"/>
      <c r="BA797" s="1046"/>
      <c r="BB797" s="1046"/>
      <c r="BC797" s="1047"/>
      <c r="BD797" s="88"/>
      <c r="BE797" s="1045" t="s">
        <v>222</v>
      </c>
      <c r="BF797" s="1046"/>
      <c r="BG797" s="1046"/>
      <c r="BH797" s="1046"/>
      <c r="BI797" s="1046"/>
      <c r="BJ797" s="1046"/>
      <c r="BK797" s="1046"/>
      <c r="BL797" s="1046"/>
      <c r="BM797" s="1046"/>
      <c r="BN797" s="1047"/>
      <c r="BO797" s="88"/>
      <c r="BP797" s="1045" t="s">
        <v>222</v>
      </c>
      <c r="BQ797" s="1046"/>
      <c r="BR797" s="1046"/>
      <c r="BS797" s="1046"/>
      <c r="BT797" s="1046"/>
      <c r="BU797" s="1046"/>
      <c r="BV797" s="1046"/>
      <c r="BW797" s="1046"/>
      <c r="BX797" s="1046"/>
      <c r="BY797" s="1047"/>
      <c r="BZ797" s="85"/>
      <c r="CA797" s="88"/>
      <c r="CB797" s="88"/>
      <c r="CC797" s="89"/>
      <c r="CD797" s="89"/>
      <c r="CE797" s="89"/>
      <c r="CF797" s="89"/>
      <c r="CG797" s="89"/>
      <c r="CH797" s="89"/>
      <c r="CI797" s="89"/>
      <c r="CJ797" s="89"/>
      <c r="CK797" s="89"/>
      <c r="CL797" s="89"/>
      <c r="CM797" s="89"/>
      <c r="CN797" s="89"/>
      <c r="CO797" s="89"/>
      <c r="CP797" s="89"/>
      <c r="CQ797" s="89"/>
      <c r="CR797" s="89"/>
      <c r="CS797" s="89"/>
      <c r="CT797" s="89"/>
    </row>
    <row r="798" spans="1:98" ht="15.75" customHeight="1">
      <c r="A798" s="85"/>
      <c r="B798" s="1048" t="s">
        <v>223</v>
      </c>
      <c r="C798" s="1049"/>
      <c r="D798" s="1049"/>
      <c r="E798" s="1049"/>
      <c r="F798" s="1049"/>
      <c r="G798" s="1049"/>
      <c r="H798" s="1049"/>
      <c r="I798" s="1049"/>
      <c r="J798" s="1049"/>
      <c r="K798" s="1050"/>
      <c r="L798" s="86"/>
      <c r="M798" s="1048" t="s">
        <v>223</v>
      </c>
      <c r="N798" s="1049"/>
      <c r="O798" s="1049"/>
      <c r="P798" s="1049"/>
      <c r="Q798" s="1049"/>
      <c r="R798" s="1049"/>
      <c r="S798" s="1049"/>
      <c r="T798" s="1049"/>
      <c r="U798" s="1049"/>
      <c r="V798" s="1050"/>
      <c r="W798" s="88"/>
      <c r="X798" s="1048" t="s">
        <v>223</v>
      </c>
      <c r="Y798" s="1049"/>
      <c r="Z798" s="1049"/>
      <c r="AA798" s="1049"/>
      <c r="AB798" s="1049"/>
      <c r="AC798" s="1049"/>
      <c r="AD798" s="1049"/>
      <c r="AE798" s="1049"/>
      <c r="AF798" s="1049"/>
      <c r="AG798" s="1050"/>
      <c r="AH798" s="88"/>
      <c r="AI798" s="1048" t="s">
        <v>223</v>
      </c>
      <c r="AJ798" s="1049"/>
      <c r="AK798" s="1049"/>
      <c r="AL798" s="1049"/>
      <c r="AM798" s="1049"/>
      <c r="AN798" s="1049"/>
      <c r="AO798" s="1049"/>
      <c r="AP798" s="1049"/>
      <c r="AQ798" s="1049"/>
      <c r="AR798" s="1050"/>
      <c r="AS798" s="88"/>
      <c r="AT798" s="1048" t="s">
        <v>223</v>
      </c>
      <c r="AU798" s="1049"/>
      <c r="AV798" s="1049"/>
      <c r="AW798" s="1049"/>
      <c r="AX798" s="1049"/>
      <c r="AY798" s="1049"/>
      <c r="AZ798" s="1049"/>
      <c r="BA798" s="1049"/>
      <c r="BB798" s="1049"/>
      <c r="BC798" s="1050"/>
      <c r="BD798" s="88"/>
      <c r="BE798" s="1048" t="s">
        <v>223</v>
      </c>
      <c r="BF798" s="1049"/>
      <c r="BG798" s="1049"/>
      <c r="BH798" s="1049"/>
      <c r="BI798" s="1049"/>
      <c r="BJ798" s="1049"/>
      <c r="BK798" s="1049"/>
      <c r="BL798" s="1049"/>
      <c r="BM798" s="1049"/>
      <c r="BN798" s="1050"/>
      <c r="BO798" s="88"/>
      <c r="BP798" s="1048" t="s">
        <v>223</v>
      </c>
      <c r="BQ798" s="1049"/>
      <c r="BR798" s="1049"/>
      <c r="BS798" s="1049"/>
      <c r="BT798" s="1049"/>
      <c r="BU798" s="1049"/>
      <c r="BV798" s="1049"/>
      <c r="BW798" s="1049"/>
      <c r="BX798" s="1049"/>
      <c r="BY798" s="1050"/>
      <c r="BZ798" s="85"/>
      <c r="CA798" s="88"/>
      <c r="CB798" s="88"/>
      <c r="CC798" s="89"/>
      <c r="CD798" s="89"/>
      <c r="CE798" s="89"/>
      <c r="CF798" s="89"/>
      <c r="CG798" s="89"/>
      <c r="CH798" s="89"/>
      <c r="CI798" s="89"/>
      <c r="CJ798" s="89"/>
      <c r="CK798" s="89"/>
      <c r="CL798" s="89"/>
      <c r="CM798" s="89"/>
      <c r="CN798" s="89"/>
      <c r="CO798" s="89"/>
      <c r="CP798" s="89"/>
      <c r="CQ798" s="89"/>
      <c r="CR798" s="89"/>
      <c r="CS798" s="89"/>
      <c r="CT798" s="89"/>
    </row>
    <row r="799" spans="1:98" ht="15.75" customHeight="1">
      <c r="A799" s="85"/>
      <c r="B799" s="1051" t="s">
        <v>329</v>
      </c>
      <c r="C799" s="1049"/>
      <c r="D799" s="1049"/>
      <c r="E799" s="1049"/>
      <c r="F799" s="1049"/>
      <c r="G799" s="1049"/>
      <c r="H799" s="1049"/>
      <c r="I799" s="1049"/>
      <c r="J799" s="1049"/>
      <c r="K799" s="1050"/>
      <c r="L799" s="86"/>
      <c r="M799" s="1051" t="s">
        <v>330</v>
      </c>
      <c r="N799" s="1049"/>
      <c r="O799" s="1049"/>
      <c r="P799" s="1049"/>
      <c r="Q799" s="1049"/>
      <c r="R799" s="1049"/>
      <c r="S799" s="1049"/>
      <c r="T799" s="1049"/>
      <c r="U799" s="1049"/>
      <c r="V799" s="1050"/>
      <c r="W799" s="88"/>
      <c r="X799" s="1051" t="s">
        <v>331</v>
      </c>
      <c r="Y799" s="1049"/>
      <c r="Z799" s="1049"/>
      <c r="AA799" s="1049"/>
      <c r="AB799" s="1049"/>
      <c r="AC799" s="1049"/>
      <c r="AD799" s="1049"/>
      <c r="AE799" s="1049"/>
      <c r="AF799" s="1049"/>
      <c r="AG799" s="1050"/>
      <c r="AH799" s="88"/>
      <c r="AI799" s="1051" t="s">
        <v>332</v>
      </c>
      <c r="AJ799" s="1049"/>
      <c r="AK799" s="1049"/>
      <c r="AL799" s="1049"/>
      <c r="AM799" s="1049"/>
      <c r="AN799" s="1049"/>
      <c r="AO799" s="1049"/>
      <c r="AP799" s="1049"/>
      <c r="AQ799" s="1049"/>
      <c r="AR799" s="1050"/>
      <c r="AS799" s="88"/>
      <c r="AT799" s="1051" t="s">
        <v>333</v>
      </c>
      <c r="AU799" s="1049"/>
      <c r="AV799" s="1049"/>
      <c r="AW799" s="1049"/>
      <c r="AX799" s="1049"/>
      <c r="AY799" s="1049"/>
      <c r="AZ799" s="1049"/>
      <c r="BA799" s="1049"/>
      <c r="BB799" s="1049"/>
      <c r="BC799" s="1050"/>
      <c r="BD799" s="88"/>
      <c r="BE799" s="1051" t="s">
        <v>334</v>
      </c>
      <c r="BF799" s="1049"/>
      <c r="BG799" s="1049"/>
      <c r="BH799" s="1049"/>
      <c r="BI799" s="1049"/>
      <c r="BJ799" s="1049"/>
      <c r="BK799" s="1049"/>
      <c r="BL799" s="1049"/>
      <c r="BM799" s="1049"/>
      <c r="BN799" s="1050"/>
      <c r="BO799" s="88"/>
      <c r="BP799" s="1051" t="s">
        <v>335</v>
      </c>
      <c r="BQ799" s="1049"/>
      <c r="BR799" s="1049"/>
      <c r="BS799" s="1049"/>
      <c r="BT799" s="1049"/>
      <c r="BU799" s="1049"/>
      <c r="BV799" s="1049"/>
      <c r="BW799" s="1049"/>
      <c r="BX799" s="1049"/>
      <c r="BY799" s="1050"/>
      <c r="BZ799" s="85"/>
      <c r="CA799" s="88"/>
      <c r="CB799" s="88"/>
      <c r="CC799" s="89"/>
      <c r="CD799" s="89"/>
      <c r="CE799" s="89"/>
      <c r="CF799" s="89"/>
      <c r="CG799" s="89"/>
      <c r="CH799" s="89"/>
      <c r="CI799" s="89"/>
      <c r="CJ799" s="89"/>
      <c r="CK799" s="89"/>
      <c r="CL799" s="89"/>
      <c r="CM799" s="89"/>
      <c r="CN799" s="89"/>
      <c r="CO799" s="89"/>
      <c r="CP799" s="89"/>
      <c r="CQ799" s="89"/>
      <c r="CR799" s="89"/>
      <c r="CS799" s="89"/>
      <c r="CT799" s="89"/>
    </row>
    <row r="800" spans="1:98" ht="15.75" customHeight="1">
      <c r="A800" s="85"/>
      <c r="B800" s="1055" t="s">
        <v>231</v>
      </c>
      <c r="C800" s="1013"/>
      <c r="D800" s="1013"/>
      <c r="E800" s="1013"/>
      <c r="F800" s="1013"/>
      <c r="G800" s="1013"/>
      <c r="H800" s="1013"/>
      <c r="I800" s="1013"/>
      <c r="J800" s="1013"/>
      <c r="K800" s="1056"/>
      <c r="L800" s="86"/>
      <c r="M800" s="1055" t="s">
        <v>231</v>
      </c>
      <c r="N800" s="1013"/>
      <c r="O800" s="1013"/>
      <c r="P800" s="1013"/>
      <c r="Q800" s="1013"/>
      <c r="R800" s="1013"/>
      <c r="S800" s="1013"/>
      <c r="T800" s="1013"/>
      <c r="U800" s="1013"/>
      <c r="V800" s="1056"/>
      <c r="W800" s="88"/>
      <c r="X800" s="1055" t="s">
        <v>231</v>
      </c>
      <c r="Y800" s="1013"/>
      <c r="Z800" s="1013"/>
      <c r="AA800" s="1013"/>
      <c r="AB800" s="1013"/>
      <c r="AC800" s="1013"/>
      <c r="AD800" s="1013"/>
      <c r="AE800" s="1013"/>
      <c r="AF800" s="1013"/>
      <c r="AG800" s="1056"/>
      <c r="AH800" s="88"/>
      <c r="AI800" s="1055" t="s">
        <v>231</v>
      </c>
      <c r="AJ800" s="1013"/>
      <c r="AK800" s="1013"/>
      <c r="AL800" s="1013"/>
      <c r="AM800" s="1013"/>
      <c r="AN800" s="1013"/>
      <c r="AO800" s="1013"/>
      <c r="AP800" s="1013"/>
      <c r="AQ800" s="1013"/>
      <c r="AR800" s="1056"/>
      <c r="AS800" s="88"/>
      <c r="AT800" s="1055" t="s">
        <v>231</v>
      </c>
      <c r="AU800" s="1013"/>
      <c r="AV800" s="1013"/>
      <c r="AW800" s="1013"/>
      <c r="AX800" s="1013"/>
      <c r="AY800" s="1013"/>
      <c r="AZ800" s="1013"/>
      <c r="BA800" s="1013"/>
      <c r="BB800" s="1013"/>
      <c r="BC800" s="1056"/>
      <c r="BD800" s="88"/>
      <c r="BE800" s="1055" t="s">
        <v>231</v>
      </c>
      <c r="BF800" s="1013"/>
      <c r="BG800" s="1013"/>
      <c r="BH800" s="1013"/>
      <c r="BI800" s="1013"/>
      <c r="BJ800" s="1013"/>
      <c r="BK800" s="1013"/>
      <c r="BL800" s="1013"/>
      <c r="BM800" s="1013"/>
      <c r="BN800" s="1056"/>
      <c r="BO800" s="88"/>
      <c r="BP800" s="1052" t="s">
        <v>231</v>
      </c>
      <c r="BQ800" s="1053"/>
      <c r="BR800" s="1053"/>
      <c r="BS800" s="1053"/>
      <c r="BT800" s="1053"/>
      <c r="BU800" s="1053"/>
      <c r="BV800" s="1053"/>
      <c r="BW800" s="1053"/>
      <c r="BX800" s="1053"/>
      <c r="BY800" s="1054"/>
      <c r="BZ800" s="85"/>
      <c r="CA800" s="88"/>
      <c r="CB800" s="88"/>
      <c r="CC800" s="89"/>
      <c r="CD800" s="89"/>
      <c r="CE800" s="89"/>
      <c r="CF800" s="89"/>
      <c r="CG800" s="89"/>
      <c r="CH800" s="89"/>
      <c r="CI800" s="89"/>
      <c r="CJ800" s="89"/>
      <c r="CK800" s="89"/>
      <c r="CL800" s="89"/>
      <c r="CM800" s="89"/>
      <c r="CN800" s="89"/>
      <c r="CO800" s="89"/>
      <c r="CP800" s="89"/>
      <c r="CQ800" s="89"/>
      <c r="CR800" s="89"/>
      <c r="CS800" s="89"/>
      <c r="CT800" s="89"/>
    </row>
    <row r="801" spans="1:98" ht="15.75" customHeight="1">
      <c r="A801" s="1068" t="s">
        <v>336</v>
      </c>
      <c r="B801" s="90" t="s">
        <v>233</v>
      </c>
      <c r="C801" s="188">
        <v>43787</v>
      </c>
      <c r="D801" s="92" t="s">
        <v>234</v>
      </c>
      <c r="E801" s="1039" t="s">
        <v>235</v>
      </c>
      <c r="F801" s="1021"/>
      <c r="G801" s="93" t="s">
        <v>236</v>
      </c>
      <c r="H801" s="94" t="s">
        <v>237</v>
      </c>
      <c r="I801" s="207">
        <v>5</v>
      </c>
      <c r="J801" s="96" t="s">
        <v>238</v>
      </c>
      <c r="K801" s="97" t="s">
        <v>239</v>
      </c>
      <c r="L801" s="86"/>
      <c r="M801" s="90" t="s">
        <v>233</v>
      </c>
      <c r="N801" s="188">
        <v>43787</v>
      </c>
      <c r="O801" s="92" t="s">
        <v>234</v>
      </c>
      <c r="P801" s="1039" t="s">
        <v>320</v>
      </c>
      <c r="Q801" s="1021"/>
      <c r="R801" s="93" t="s">
        <v>236</v>
      </c>
      <c r="S801" s="94" t="s">
        <v>237</v>
      </c>
      <c r="T801" s="207">
        <v>1</v>
      </c>
      <c r="U801" s="96" t="s">
        <v>238</v>
      </c>
      <c r="V801" s="97" t="s">
        <v>239</v>
      </c>
      <c r="W801" s="88"/>
      <c r="X801" s="90" t="s">
        <v>233</v>
      </c>
      <c r="Y801" s="188">
        <v>43787</v>
      </c>
      <c r="Z801" s="92" t="s">
        <v>234</v>
      </c>
      <c r="AA801" s="1039" t="s">
        <v>321</v>
      </c>
      <c r="AB801" s="1021"/>
      <c r="AC801" s="93" t="s">
        <v>236</v>
      </c>
      <c r="AD801" s="94" t="s">
        <v>237</v>
      </c>
      <c r="AE801" s="207">
        <v>1</v>
      </c>
      <c r="AF801" s="96" t="s">
        <v>238</v>
      </c>
      <c r="AG801" s="97" t="s">
        <v>239</v>
      </c>
      <c r="AH801" s="88"/>
      <c r="AI801" s="90" t="s">
        <v>233</v>
      </c>
      <c r="AJ801" s="188">
        <v>43787</v>
      </c>
      <c r="AK801" s="92" t="s">
        <v>234</v>
      </c>
      <c r="AL801" s="1039" t="s">
        <v>322</v>
      </c>
      <c r="AM801" s="1021"/>
      <c r="AN801" s="93" t="s">
        <v>236</v>
      </c>
      <c r="AO801" s="94" t="s">
        <v>237</v>
      </c>
      <c r="AP801" s="207">
        <v>1</v>
      </c>
      <c r="AQ801" s="96" t="s">
        <v>238</v>
      </c>
      <c r="AR801" s="97" t="s">
        <v>239</v>
      </c>
      <c r="AS801" s="88"/>
      <c r="AT801" s="90" t="s">
        <v>233</v>
      </c>
      <c r="AU801" s="188">
        <v>43787</v>
      </c>
      <c r="AV801" s="92" t="s">
        <v>234</v>
      </c>
      <c r="AW801" s="1039" t="s">
        <v>323</v>
      </c>
      <c r="AX801" s="1021"/>
      <c r="AY801" s="93" t="s">
        <v>236</v>
      </c>
      <c r="AZ801" s="94" t="s">
        <v>237</v>
      </c>
      <c r="BA801" s="207">
        <v>5</v>
      </c>
      <c r="BB801" s="96" t="s">
        <v>238</v>
      </c>
      <c r="BC801" s="97" t="s">
        <v>239</v>
      </c>
      <c r="BD801" s="88"/>
      <c r="BE801" s="90" t="s">
        <v>233</v>
      </c>
      <c r="BF801" s="188">
        <v>43787</v>
      </c>
      <c r="BG801" s="92" t="s">
        <v>234</v>
      </c>
      <c r="BH801" s="1039" t="s">
        <v>324</v>
      </c>
      <c r="BI801" s="1021"/>
      <c r="BJ801" s="93" t="s">
        <v>236</v>
      </c>
      <c r="BK801" s="94" t="s">
        <v>237</v>
      </c>
      <c r="BL801" s="207">
        <v>5</v>
      </c>
      <c r="BM801" s="96" t="s">
        <v>238</v>
      </c>
      <c r="BN801" s="97" t="s">
        <v>239</v>
      </c>
      <c r="BO801" s="88"/>
      <c r="BP801" s="712" t="s">
        <v>233</v>
      </c>
      <c r="BQ801" s="774">
        <v>43787</v>
      </c>
      <c r="BR801" s="714" t="s">
        <v>234</v>
      </c>
      <c r="BS801" s="1041" t="s">
        <v>325</v>
      </c>
      <c r="BT801" s="1037"/>
      <c r="BU801" s="715" t="s">
        <v>236</v>
      </c>
      <c r="BV801" s="716" t="s">
        <v>237</v>
      </c>
      <c r="BW801" s="786">
        <v>5</v>
      </c>
      <c r="BX801" s="718" t="s">
        <v>238</v>
      </c>
      <c r="BY801" s="719" t="s">
        <v>239</v>
      </c>
      <c r="BZ801" s="85"/>
      <c r="CA801" s="88"/>
      <c r="CB801" s="88"/>
      <c r="CC801" s="89"/>
      <c r="CD801" s="89"/>
      <c r="CE801" s="89"/>
      <c r="CF801" s="89"/>
      <c r="CG801" s="89"/>
      <c r="CH801" s="89"/>
      <c r="CI801" s="89"/>
      <c r="CJ801" s="89"/>
      <c r="CK801" s="89"/>
      <c r="CL801" s="89"/>
      <c r="CM801" s="89"/>
      <c r="CN801" s="89"/>
      <c r="CO801" s="89"/>
      <c r="CP801" s="89"/>
      <c r="CQ801" s="89"/>
      <c r="CR801" s="89"/>
      <c r="CS801" s="89"/>
      <c r="CT801" s="89"/>
    </row>
    <row r="802" spans="1:98" ht="15.75" customHeight="1">
      <c r="A802" s="1018"/>
      <c r="B802" s="218" t="s">
        <v>246</v>
      </c>
      <c r="C802" s="219">
        <v>5</v>
      </c>
      <c r="D802" s="218" t="s">
        <v>247</v>
      </c>
      <c r="E802" s="219" t="s">
        <v>248</v>
      </c>
      <c r="F802" s="220" t="s">
        <v>249</v>
      </c>
      <c r="G802" s="221">
        <f>Calibração!F33</f>
        <v>979.03868483289773</v>
      </c>
      <c r="H802" s="1029" t="s">
        <v>250</v>
      </c>
      <c r="I802" s="1030"/>
      <c r="J802" s="219">
        <f>'Concentração amostra - Densidad'!B38</f>
        <v>1034</v>
      </c>
      <c r="K802" s="219">
        <f>'Concentração amostra - Densidad'!C38</f>
        <v>72</v>
      </c>
      <c r="L802" s="86"/>
      <c r="M802" s="218" t="s">
        <v>246</v>
      </c>
      <c r="N802" s="219">
        <v>3</v>
      </c>
      <c r="O802" s="218" t="s">
        <v>247</v>
      </c>
      <c r="P802" s="219" t="s">
        <v>248</v>
      </c>
      <c r="Q802" s="220" t="s">
        <v>249</v>
      </c>
      <c r="R802" s="221">
        <f>Calibração!D33</f>
        <v>1631.731141388163</v>
      </c>
      <c r="S802" s="1029" t="s">
        <v>250</v>
      </c>
      <c r="T802" s="1030"/>
      <c r="U802" s="219">
        <f>'Concentração amostra - Densidad'!B39</f>
        <v>950</v>
      </c>
      <c r="V802" s="219">
        <f>'Concentração amostra - Densidad'!C39</f>
        <v>79</v>
      </c>
      <c r="W802" s="88"/>
      <c r="X802" s="218" t="s">
        <v>246</v>
      </c>
      <c r="Y802" s="219">
        <v>3</v>
      </c>
      <c r="Z802" s="218" t="s">
        <v>247</v>
      </c>
      <c r="AA802" s="219" t="s">
        <v>248</v>
      </c>
      <c r="AB802" s="220" t="s">
        <v>249</v>
      </c>
      <c r="AC802" s="221">
        <f>Calibração!D33</f>
        <v>1631.731141388163</v>
      </c>
      <c r="AD802" s="1029" t="s">
        <v>250</v>
      </c>
      <c r="AE802" s="1030"/>
      <c r="AF802" s="219">
        <v>1042</v>
      </c>
      <c r="AG802" s="230">
        <v>66</v>
      </c>
      <c r="AH802" s="88"/>
      <c r="AI802" s="218" t="s">
        <v>246</v>
      </c>
      <c r="AJ802" s="219">
        <v>3</v>
      </c>
      <c r="AK802" s="218" t="s">
        <v>247</v>
      </c>
      <c r="AL802" s="219" t="s">
        <v>248</v>
      </c>
      <c r="AM802" s="220" t="s">
        <v>249</v>
      </c>
      <c r="AN802" s="221">
        <f>Calibração!D33</f>
        <v>1631.731141388163</v>
      </c>
      <c r="AO802" s="1029" t="s">
        <v>250</v>
      </c>
      <c r="AP802" s="1030"/>
      <c r="AQ802" s="219">
        <v>1025</v>
      </c>
      <c r="AR802" s="230">
        <v>89</v>
      </c>
      <c r="AS802" s="88"/>
      <c r="AT802" s="218" t="s">
        <v>246</v>
      </c>
      <c r="AU802" s="219">
        <v>6</v>
      </c>
      <c r="AV802" s="218" t="s">
        <v>247</v>
      </c>
      <c r="AW802" s="219" t="s">
        <v>248</v>
      </c>
      <c r="AX802" s="220" t="s">
        <v>249</v>
      </c>
      <c r="AY802" s="221">
        <f>Calibração!G33</f>
        <v>815.8655706940815</v>
      </c>
      <c r="AZ802" s="1029" t="s">
        <v>250</v>
      </c>
      <c r="BA802" s="1030"/>
      <c r="BB802" s="219">
        <f>'Concentração amostra - Densidad'!B42</f>
        <v>1000</v>
      </c>
      <c r="BC802" s="219">
        <f>'Concentração amostra - Densidad'!C42</f>
        <v>86</v>
      </c>
      <c r="BD802" s="88"/>
      <c r="BE802" s="218" t="s">
        <v>246</v>
      </c>
      <c r="BF802" s="219">
        <v>8</v>
      </c>
      <c r="BG802" s="218" t="s">
        <v>247</v>
      </c>
      <c r="BH802" s="219" t="s">
        <v>248</v>
      </c>
      <c r="BI802" s="220" t="s">
        <v>249</v>
      </c>
      <c r="BJ802" s="221">
        <f>Calibração!I33</f>
        <v>611.89917802056107</v>
      </c>
      <c r="BK802" s="1029" t="s">
        <v>250</v>
      </c>
      <c r="BL802" s="1030"/>
      <c r="BM802" s="219">
        <f>'Concentração amostra - Densidad'!B43</f>
        <v>970</v>
      </c>
      <c r="BN802" s="219">
        <f>'Concentração amostra - Densidad'!C43</f>
        <v>70</v>
      </c>
      <c r="BO802" s="88"/>
      <c r="BP802" s="787" t="s">
        <v>246</v>
      </c>
      <c r="BQ802" s="788">
        <v>3</v>
      </c>
      <c r="BR802" s="787" t="s">
        <v>247</v>
      </c>
      <c r="BS802" s="788" t="s">
        <v>248</v>
      </c>
      <c r="BT802" s="789" t="s">
        <v>249</v>
      </c>
      <c r="BU802" s="790">
        <f>Calibração!D33</f>
        <v>1631.731141388163</v>
      </c>
      <c r="BV802" s="1077" t="s">
        <v>250</v>
      </c>
      <c r="BW802" s="1078"/>
      <c r="BX802" s="788">
        <f>'Concentração amostra - Densidad'!B44</f>
        <v>1098</v>
      </c>
      <c r="BY802" s="788">
        <f>'Concentração amostra - Densidad'!C44</f>
        <v>73</v>
      </c>
      <c r="BZ802" s="1068" t="s">
        <v>336</v>
      </c>
      <c r="CA802" s="88"/>
      <c r="CB802" s="88"/>
      <c r="CC802" s="89"/>
      <c r="CD802" s="89"/>
      <c r="CE802" s="89"/>
      <c r="CF802" s="89"/>
      <c r="CG802" s="89"/>
      <c r="CH802" s="89"/>
      <c r="CI802" s="89"/>
      <c r="CJ802" s="89"/>
      <c r="CK802" s="89"/>
      <c r="CL802" s="89"/>
      <c r="CM802" s="89"/>
      <c r="CN802" s="89"/>
      <c r="CO802" s="89"/>
      <c r="CP802" s="89"/>
      <c r="CQ802" s="89"/>
      <c r="CR802" s="89"/>
      <c r="CS802" s="89"/>
      <c r="CT802" s="89"/>
    </row>
    <row r="803" spans="1:98" ht="15.75" customHeight="1">
      <c r="A803" s="1018"/>
      <c r="B803" s="1024" t="s">
        <v>251</v>
      </c>
      <c r="C803" s="1025"/>
      <c r="D803" s="1021"/>
      <c r="E803" s="92" t="s">
        <v>252</v>
      </c>
      <c r="F803" s="103" t="s">
        <v>253</v>
      </c>
      <c r="G803" s="92" t="s">
        <v>254</v>
      </c>
      <c r="H803" s="104" t="s">
        <v>255</v>
      </c>
      <c r="I803" s="92" t="s">
        <v>256</v>
      </c>
      <c r="J803" s="92" t="s">
        <v>257</v>
      </c>
      <c r="K803" s="97" t="s">
        <v>258</v>
      </c>
      <c r="L803" s="86"/>
      <c r="M803" s="1024" t="s">
        <v>251</v>
      </c>
      <c r="N803" s="1025"/>
      <c r="O803" s="1021"/>
      <c r="P803" s="92" t="s">
        <v>252</v>
      </c>
      <c r="Q803" s="103" t="s">
        <v>253</v>
      </c>
      <c r="R803" s="92" t="s">
        <v>254</v>
      </c>
      <c r="S803" s="104" t="s">
        <v>255</v>
      </c>
      <c r="T803" s="92" t="s">
        <v>256</v>
      </c>
      <c r="U803" s="92" t="s">
        <v>257</v>
      </c>
      <c r="V803" s="97" t="s">
        <v>258</v>
      </c>
      <c r="W803" s="88"/>
      <c r="X803" s="1024" t="s">
        <v>251</v>
      </c>
      <c r="Y803" s="1025"/>
      <c r="Z803" s="1021"/>
      <c r="AA803" s="92" t="s">
        <v>252</v>
      </c>
      <c r="AB803" s="103" t="s">
        <v>253</v>
      </c>
      <c r="AC803" s="92" t="s">
        <v>254</v>
      </c>
      <c r="AD803" s="104" t="s">
        <v>255</v>
      </c>
      <c r="AE803" s="92" t="s">
        <v>256</v>
      </c>
      <c r="AF803" s="92" t="s">
        <v>257</v>
      </c>
      <c r="AG803" s="97" t="s">
        <v>258</v>
      </c>
      <c r="AH803" s="88"/>
      <c r="AI803" s="1024" t="s">
        <v>251</v>
      </c>
      <c r="AJ803" s="1025"/>
      <c r="AK803" s="1021"/>
      <c r="AL803" s="92" t="s">
        <v>252</v>
      </c>
      <c r="AM803" s="103" t="s">
        <v>253</v>
      </c>
      <c r="AN803" s="92" t="s">
        <v>254</v>
      </c>
      <c r="AO803" s="104" t="s">
        <v>255</v>
      </c>
      <c r="AP803" s="92" t="s">
        <v>256</v>
      </c>
      <c r="AQ803" s="92" t="s">
        <v>257</v>
      </c>
      <c r="AR803" s="97" t="s">
        <v>258</v>
      </c>
      <c r="AS803" s="88"/>
      <c r="AT803" s="1024" t="s">
        <v>251</v>
      </c>
      <c r="AU803" s="1025"/>
      <c r="AV803" s="1021"/>
      <c r="AW803" s="92" t="s">
        <v>252</v>
      </c>
      <c r="AX803" s="103" t="s">
        <v>253</v>
      </c>
      <c r="AY803" s="92" t="s">
        <v>254</v>
      </c>
      <c r="AZ803" s="104" t="s">
        <v>255</v>
      </c>
      <c r="BA803" s="92" t="s">
        <v>256</v>
      </c>
      <c r="BB803" s="92" t="s">
        <v>257</v>
      </c>
      <c r="BC803" s="97" t="s">
        <v>258</v>
      </c>
      <c r="BD803" s="88"/>
      <c r="BE803" s="1024" t="s">
        <v>251</v>
      </c>
      <c r="BF803" s="1025"/>
      <c r="BG803" s="1021"/>
      <c r="BH803" s="92" t="s">
        <v>252</v>
      </c>
      <c r="BI803" s="103" t="s">
        <v>253</v>
      </c>
      <c r="BJ803" s="92" t="s">
        <v>254</v>
      </c>
      <c r="BK803" s="104" t="s">
        <v>255</v>
      </c>
      <c r="BL803" s="92" t="s">
        <v>256</v>
      </c>
      <c r="BM803" s="92" t="s">
        <v>257</v>
      </c>
      <c r="BN803" s="97" t="s">
        <v>258</v>
      </c>
      <c r="BO803" s="88"/>
      <c r="BP803" s="1035" t="s">
        <v>251</v>
      </c>
      <c r="BQ803" s="1036"/>
      <c r="BR803" s="1037"/>
      <c r="BS803" s="714" t="s">
        <v>252</v>
      </c>
      <c r="BT803" s="726" t="s">
        <v>253</v>
      </c>
      <c r="BU803" s="714" t="s">
        <v>254</v>
      </c>
      <c r="BV803" s="727" t="s">
        <v>255</v>
      </c>
      <c r="BW803" s="714" t="s">
        <v>256</v>
      </c>
      <c r="BX803" s="714" t="s">
        <v>257</v>
      </c>
      <c r="BY803" s="719" t="s">
        <v>258</v>
      </c>
      <c r="BZ803" s="1018"/>
      <c r="CA803" s="88"/>
      <c r="CB803" s="88"/>
      <c r="CC803" s="89"/>
      <c r="CD803" s="89"/>
      <c r="CE803" s="89"/>
      <c r="CF803" s="89"/>
      <c r="CG803" s="89"/>
      <c r="CH803" s="89"/>
      <c r="CI803" s="89"/>
      <c r="CJ803" s="89"/>
      <c r="CK803" s="89"/>
      <c r="CL803" s="89"/>
      <c r="CM803" s="89"/>
      <c r="CN803" s="89"/>
      <c r="CO803" s="89"/>
      <c r="CP803" s="89"/>
      <c r="CQ803" s="89"/>
      <c r="CR803" s="89"/>
      <c r="CS803" s="89"/>
      <c r="CT803" s="89"/>
    </row>
    <row r="804" spans="1:98" ht="15.75" customHeight="1">
      <c r="A804" s="1018"/>
      <c r="B804" s="1026" t="s">
        <v>20</v>
      </c>
      <c r="C804" s="1009"/>
      <c r="D804" s="1010"/>
      <c r="E804" s="113">
        <v>0</v>
      </c>
      <c r="F804" s="192">
        <f>'Cél.por tricoma'!GP6</f>
        <v>5</v>
      </c>
      <c r="G804" s="107">
        <f t="shared" ref="G804:G812" si="656">E804*F804</f>
        <v>0</v>
      </c>
      <c r="H804" s="108">
        <f t="shared" ref="H804:H844" si="657">$G$653</f>
        <v>979.03868483289773</v>
      </c>
      <c r="I804" s="109">
        <f t="shared" ref="I804:I844" si="658">G804*H804</f>
        <v>0</v>
      </c>
      <c r="J804" s="110">
        <f t="shared" ref="J804:J844" si="659">$J$802/$K$802</f>
        <v>14.361111111111111</v>
      </c>
      <c r="K804" s="111">
        <f t="shared" ref="K804:K844" si="660">I804/J804</f>
        <v>0</v>
      </c>
      <c r="L804" s="86"/>
      <c r="M804" s="1026" t="s">
        <v>20</v>
      </c>
      <c r="N804" s="1009"/>
      <c r="O804" s="1010"/>
      <c r="P804" s="113">
        <v>0</v>
      </c>
      <c r="Q804" s="192">
        <f>'Cél.por tricoma'!GP52</f>
        <v>3.8333333333333335</v>
      </c>
      <c r="R804" s="107">
        <f>P804*Q804</f>
        <v>0</v>
      </c>
      <c r="S804" s="108">
        <f t="shared" ref="S804:S844" si="661">$R$653</f>
        <v>1631.731141388163</v>
      </c>
      <c r="T804" s="109">
        <f t="shared" ref="T804:T844" si="662">R804*S804</f>
        <v>0</v>
      </c>
      <c r="U804" s="110">
        <f t="shared" ref="U804:U844" si="663">$U$802/$V$802</f>
        <v>12.025316455696203</v>
      </c>
      <c r="V804" s="111">
        <f t="shared" ref="V804:V844" si="664">T804/U804</f>
        <v>0</v>
      </c>
      <c r="W804" s="88"/>
      <c r="X804" s="1026" t="s">
        <v>20</v>
      </c>
      <c r="Y804" s="1009"/>
      <c r="Z804" s="1010"/>
      <c r="AA804" s="113">
        <v>1</v>
      </c>
      <c r="AB804" s="192">
        <f>'Cél.por tricoma'!GP98</f>
        <v>3</v>
      </c>
      <c r="AC804" s="107">
        <f t="shared" ref="AC804:AC813" si="665">AA804*AB804</f>
        <v>3</v>
      </c>
      <c r="AD804" s="108">
        <f t="shared" ref="AD804:AD844" si="666">$AC$653</f>
        <v>1631.731141388163</v>
      </c>
      <c r="AE804" s="109">
        <f t="shared" ref="AE804:AE844" si="667">AC804*AD804</f>
        <v>4895.1934241644885</v>
      </c>
      <c r="AF804" s="110">
        <f t="shared" ref="AF804:AF844" si="668">$AF$850/$AG$850</f>
        <v>15.787878787878787</v>
      </c>
      <c r="AG804" s="111">
        <f t="shared" ref="AG804:AG844" si="669">AE804/AF804</f>
        <v>310.06023607951659</v>
      </c>
      <c r="AH804" s="88"/>
      <c r="AI804" s="1026" t="s">
        <v>20</v>
      </c>
      <c r="AJ804" s="1009"/>
      <c r="AK804" s="1010"/>
      <c r="AL804" s="113">
        <v>0</v>
      </c>
      <c r="AM804" s="192">
        <f>'Cél.por tricoma'!GP144</f>
        <v>3.8181818181818183</v>
      </c>
      <c r="AN804" s="107">
        <f t="shared" ref="AN804:AN813" si="670">AL804*AM804</f>
        <v>0</v>
      </c>
      <c r="AO804" s="108">
        <f t="shared" ref="AO804:AO844" si="671">$AN$653</f>
        <v>1631.731141388163</v>
      </c>
      <c r="AP804" s="109">
        <f t="shared" ref="AP804:AP844" si="672">AN804*AO804</f>
        <v>0</v>
      </c>
      <c r="AQ804" s="112">
        <f t="shared" ref="AQ804:AQ844" si="673">$AQ$802/$AR$802</f>
        <v>11.51685393258427</v>
      </c>
      <c r="AR804" s="111">
        <f t="shared" ref="AR804:AR844" si="674">AP804/AQ804</f>
        <v>0</v>
      </c>
      <c r="AS804" s="88"/>
      <c r="AT804" s="1026" t="s">
        <v>20</v>
      </c>
      <c r="AU804" s="1009"/>
      <c r="AV804" s="1010"/>
      <c r="AW804" s="113">
        <v>0</v>
      </c>
      <c r="AX804" s="192">
        <f>'Cél.por tricoma'!GP190</f>
        <v>4</v>
      </c>
      <c r="AY804" s="107">
        <f>AW804*AX804</f>
        <v>0</v>
      </c>
      <c r="AZ804" s="108">
        <f t="shared" ref="AZ804:AZ844" si="675">$AY$802</f>
        <v>815.8655706940815</v>
      </c>
      <c r="BA804" s="109">
        <f t="shared" ref="BA804:BA844" si="676">AY804*AZ804</f>
        <v>0</v>
      </c>
      <c r="BB804" s="110">
        <f t="shared" ref="BB804:BB844" si="677">$BB$802/$BC$802</f>
        <v>11.627906976744185</v>
      </c>
      <c r="BC804" s="111">
        <f t="shared" ref="BC804:BC844" si="678">BA804/BB804</f>
        <v>0</v>
      </c>
      <c r="BD804" s="88"/>
      <c r="BE804" s="1026" t="s">
        <v>20</v>
      </c>
      <c r="BF804" s="1009"/>
      <c r="BG804" s="1010"/>
      <c r="BH804" s="113">
        <v>1</v>
      </c>
      <c r="BI804" s="192">
        <f>'Cél.por tricoma'!GP236</f>
        <v>3.3333333333333335</v>
      </c>
      <c r="BJ804" s="107">
        <f>BH804*BI804</f>
        <v>3.3333333333333335</v>
      </c>
      <c r="BK804" s="108">
        <f t="shared" ref="BK804:BK844" si="679">$BJ$802</f>
        <v>611.89917802056107</v>
      </c>
      <c r="BL804" s="109">
        <f t="shared" ref="BL804:BL844" si="680">BJ804*BK804</f>
        <v>2039.6639267352036</v>
      </c>
      <c r="BM804" s="112">
        <f t="shared" ref="BM804:BM844" si="681">$BM$802/$BN$802</f>
        <v>13.857142857142858</v>
      </c>
      <c r="BN804" s="111">
        <f t="shared" ref="BN804:BN844" si="682">BL804/BM804</f>
        <v>147.19224213553017</v>
      </c>
      <c r="BO804" s="88"/>
      <c r="BP804" s="1038" t="s">
        <v>20</v>
      </c>
      <c r="BQ804" s="1032"/>
      <c r="BR804" s="1033"/>
      <c r="BS804" s="735">
        <v>0</v>
      </c>
      <c r="BT804" s="778">
        <f>'Cél.por tricoma'!GP282</f>
        <v>4.416666666666667</v>
      </c>
      <c r="BU804" s="730">
        <f>BS804*BT804</f>
        <v>0</v>
      </c>
      <c r="BV804" s="731">
        <f t="shared" ref="BV804:BV844" si="683">$BU$653</f>
        <v>1631.731141388163</v>
      </c>
      <c r="BW804" s="732">
        <f t="shared" ref="BW804:BW844" si="684">BU804*BV804</f>
        <v>0</v>
      </c>
      <c r="BX804" s="736">
        <f t="shared" ref="BX804:BX844" si="685">$BX$802/$BY$802</f>
        <v>15.04109589041096</v>
      </c>
      <c r="BY804" s="734">
        <f t="shared" ref="BY804:BY844" si="686">BW804/BX804</f>
        <v>0</v>
      </c>
      <c r="BZ804" s="1018"/>
      <c r="CA804" s="88"/>
      <c r="CB804" s="88"/>
      <c r="CC804" s="89"/>
      <c r="CD804" s="89"/>
      <c r="CE804" s="89"/>
      <c r="CF804" s="89"/>
      <c r="CG804" s="89"/>
      <c r="CH804" s="89"/>
      <c r="CI804" s="89"/>
      <c r="CJ804" s="89"/>
      <c r="CK804" s="89"/>
      <c r="CL804" s="89"/>
      <c r="CM804" s="89"/>
      <c r="CN804" s="89"/>
      <c r="CO804" s="89"/>
      <c r="CP804" s="89"/>
      <c r="CQ804" s="89"/>
      <c r="CR804" s="89"/>
      <c r="CS804" s="89"/>
      <c r="CT804" s="89"/>
    </row>
    <row r="805" spans="1:98" ht="15.75" customHeight="1">
      <c r="A805" s="1018"/>
      <c r="B805" s="1026" t="s">
        <v>143</v>
      </c>
      <c r="C805" s="1009"/>
      <c r="D805" s="1010"/>
      <c r="E805" s="194">
        <v>0</v>
      </c>
      <c r="F805" s="195">
        <f>'Cél.por tricoma'!GP7</f>
        <v>12</v>
      </c>
      <c r="G805" s="107">
        <f t="shared" si="656"/>
        <v>0</v>
      </c>
      <c r="H805" s="108">
        <f t="shared" si="657"/>
        <v>979.03868483289773</v>
      </c>
      <c r="I805" s="109">
        <f t="shared" si="658"/>
        <v>0</v>
      </c>
      <c r="J805" s="110">
        <f t="shared" si="659"/>
        <v>14.361111111111111</v>
      </c>
      <c r="K805" s="111">
        <f t="shared" si="660"/>
        <v>0</v>
      </c>
      <c r="L805" s="86"/>
      <c r="M805" s="1026" t="s">
        <v>143</v>
      </c>
      <c r="N805" s="1009"/>
      <c r="O805" s="1010"/>
      <c r="P805" s="194">
        <v>0</v>
      </c>
      <c r="Q805" s="195" t="e">
        <f>'Cél.por tricoma'!GP53</f>
        <v>#DIV/0!</v>
      </c>
      <c r="R805" s="107">
        <v>0</v>
      </c>
      <c r="S805" s="108">
        <f t="shared" si="661"/>
        <v>1631.731141388163</v>
      </c>
      <c r="T805" s="109">
        <f t="shared" si="662"/>
        <v>0</v>
      </c>
      <c r="U805" s="110">
        <f t="shared" si="663"/>
        <v>12.025316455696203</v>
      </c>
      <c r="V805" s="111">
        <f t="shared" si="664"/>
        <v>0</v>
      </c>
      <c r="W805" s="88"/>
      <c r="X805" s="1026" t="s">
        <v>143</v>
      </c>
      <c r="Y805" s="1009"/>
      <c r="Z805" s="1010"/>
      <c r="AA805" s="194">
        <v>1</v>
      </c>
      <c r="AB805" s="195">
        <f>'Cél.por tricoma'!GP99</f>
        <v>17.25</v>
      </c>
      <c r="AC805" s="107">
        <f t="shared" si="665"/>
        <v>17.25</v>
      </c>
      <c r="AD805" s="108">
        <f t="shared" si="666"/>
        <v>1631.731141388163</v>
      </c>
      <c r="AE805" s="109">
        <f t="shared" si="667"/>
        <v>28147.362188945812</v>
      </c>
      <c r="AF805" s="110">
        <f t="shared" si="668"/>
        <v>15.787878787878787</v>
      </c>
      <c r="AG805" s="111">
        <f t="shared" si="669"/>
        <v>1782.8463574572204</v>
      </c>
      <c r="AH805" s="88"/>
      <c r="AI805" s="1026" t="s">
        <v>143</v>
      </c>
      <c r="AJ805" s="1009"/>
      <c r="AK805" s="1010"/>
      <c r="AL805" s="194">
        <v>3</v>
      </c>
      <c r="AM805" s="192">
        <f>'Cél.por tricoma'!GP145</f>
        <v>18.285714285714285</v>
      </c>
      <c r="AN805" s="107">
        <f t="shared" si="670"/>
        <v>54.857142857142854</v>
      </c>
      <c r="AO805" s="108">
        <f t="shared" si="671"/>
        <v>1631.731141388163</v>
      </c>
      <c r="AP805" s="109">
        <f t="shared" si="672"/>
        <v>89512.108327579219</v>
      </c>
      <c r="AQ805" s="112">
        <f t="shared" si="673"/>
        <v>11.51685393258427</v>
      </c>
      <c r="AR805" s="111">
        <f t="shared" si="674"/>
        <v>7772.2708694190733</v>
      </c>
      <c r="AS805" s="88"/>
      <c r="AT805" s="1026" t="s">
        <v>143</v>
      </c>
      <c r="AU805" s="1009"/>
      <c r="AV805" s="1010"/>
      <c r="AW805" s="194">
        <v>0</v>
      </c>
      <c r="AX805" s="192">
        <f>'Cél.por tricoma'!GP191</f>
        <v>17.5</v>
      </c>
      <c r="AY805" s="107">
        <f>AW805*AX805</f>
        <v>0</v>
      </c>
      <c r="AZ805" s="108">
        <f t="shared" si="675"/>
        <v>815.8655706940815</v>
      </c>
      <c r="BA805" s="109">
        <f t="shared" si="676"/>
        <v>0</v>
      </c>
      <c r="BB805" s="110">
        <f t="shared" si="677"/>
        <v>11.627906976744185</v>
      </c>
      <c r="BC805" s="111">
        <f t="shared" si="678"/>
        <v>0</v>
      </c>
      <c r="BD805" s="88"/>
      <c r="BE805" s="1026" t="s">
        <v>143</v>
      </c>
      <c r="BF805" s="1009"/>
      <c r="BG805" s="1010"/>
      <c r="BH805" s="194">
        <v>1</v>
      </c>
      <c r="BI805" s="239">
        <f>'Cél.por tricoma'!W376</f>
        <v>14.899474704039923</v>
      </c>
      <c r="BJ805" s="107">
        <f>BH805*BI805</f>
        <v>14.899474704039923</v>
      </c>
      <c r="BK805" s="108">
        <f t="shared" si="679"/>
        <v>611.89917802056107</v>
      </c>
      <c r="BL805" s="109">
        <f t="shared" si="680"/>
        <v>9116.9763243401703</v>
      </c>
      <c r="BM805" s="112">
        <f t="shared" si="681"/>
        <v>13.857142857142858</v>
      </c>
      <c r="BN805" s="111">
        <f t="shared" si="682"/>
        <v>657.92612649877515</v>
      </c>
      <c r="BO805" s="88"/>
      <c r="BP805" s="1038" t="s">
        <v>143</v>
      </c>
      <c r="BQ805" s="1032"/>
      <c r="BR805" s="1033"/>
      <c r="BS805" s="779">
        <v>0</v>
      </c>
      <c r="BT805" s="778">
        <f>'Cél.por tricoma'!GP283</f>
        <v>9.5</v>
      </c>
      <c r="BU805" s="730">
        <f>BS805*BT805</f>
        <v>0</v>
      </c>
      <c r="BV805" s="731">
        <f t="shared" si="683"/>
        <v>1631.731141388163</v>
      </c>
      <c r="BW805" s="732">
        <f t="shared" si="684"/>
        <v>0</v>
      </c>
      <c r="BX805" s="736">
        <f t="shared" si="685"/>
        <v>15.04109589041096</v>
      </c>
      <c r="BY805" s="734">
        <f t="shared" si="686"/>
        <v>0</v>
      </c>
      <c r="BZ805" s="1018"/>
      <c r="CA805" s="88"/>
      <c r="CB805" s="88"/>
      <c r="CC805" s="89"/>
      <c r="CD805" s="89"/>
      <c r="CE805" s="89"/>
      <c r="CF805" s="89"/>
      <c r="CG805" s="89"/>
      <c r="CH805" s="89"/>
      <c r="CI805" s="89"/>
      <c r="CJ805" s="89"/>
      <c r="CK805" s="89"/>
      <c r="CL805" s="89"/>
      <c r="CM805" s="89"/>
      <c r="CN805" s="89"/>
      <c r="CO805" s="89"/>
      <c r="CP805" s="89"/>
      <c r="CQ805" s="89"/>
      <c r="CR805" s="89"/>
      <c r="CS805" s="89"/>
      <c r="CT805" s="89"/>
    </row>
    <row r="806" spans="1:98" ht="15.75" customHeight="1">
      <c r="A806" s="1018"/>
      <c r="B806" s="1016" t="s">
        <v>152</v>
      </c>
      <c r="C806" s="1009"/>
      <c r="D806" s="1010"/>
      <c r="E806" s="194">
        <v>4</v>
      </c>
      <c r="F806" s="195">
        <f>'Cél.por tricoma'!GP8</f>
        <v>30.785714285714285</v>
      </c>
      <c r="G806" s="107">
        <f t="shared" si="656"/>
        <v>123.14285714285714</v>
      </c>
      <c r="H806" s="108">
        <f t="shared" si="657"/>
        <v>979.03868483289773</v>
      </c>
      <c r="I806" s="109">
        <f t="shared" si="658"/>
        <v>120561.62090370826</v>
      </c>
      <c r="J806" s="110">
        <f t="shared" si="659"/>
        <v>14.361111111111111</v>
      </c>
      <c r="K806" s="111">
        <f t="shared" si="660"/>
        <v>8395.0064845909037</v>
      </c>
      <c r="L806" s="86"/>
      <c r="M806" s="1016" t="s">
        <v>152</v>
      </c>
      <c r="N806" s="1009"/>
      <c r="O806" s="1010"/>
      <c r="P806" s="194">
        <v>3</v>
      </c>
      <c r="Q806" s="195">
        <f>'Cél.por tricoma'!GP54</f>
        <v>30.666666666666668</v>
      </c>
      <c r="R806" s="107">
        <f t="shared" ref="R806:R813" si="687">P806*Q806</f>
        <v>92</v>
      </c>
      <c r="S806" s="108">
        <f t="shared" si="661"/>
        <v>1631.731141388163</v>
      </c>
      <c r="T806" s="109">
        <f t="shared" si="662"/>
        <v>150119.26500771099</v>
      </c>
      <c r="U806" s="110">
        <f t="shared" si="663"/>
        <v>12.025316455696203</v>
      </c>
      <c r="V806" s="111">
        <f t="shared" si="664"/>
        <v>12483.602037483335</v>
      </c>
      <c r="W806" s="88"/>
      <c r="X806" s="1016" t="s">
        <v>152</v>
      </c>
      <c r="Y806" s="1009"/>
      <c r="Z806" s="1010"/>
      <c r="AA806" s="194">
        <v>6</v>
      </c>
      <c r="AB806" s="195">
        <f>'Cél.por tricoma'!GP100</f>
        <v>26.5</v>
      </c>
      <c r="AC806" s="107">
        <f t="shared" si="665"/>
        <v>159</v>
      </c>
      <c r="AD806" s="108">
        <f t="shared" si="666"/>
        <v>1631.731141388163</v>
      </c>
      <c r="AE806" s="109">
        <f t="shared" si="667"/>
        <v>259445.25148071791</v>
      </c>
      <c r="AF806" s="110">
        <f t="shared" si="668"/>
        <v>15.787878787878787</v>
      </c>
      <c r="AG806" s="111">
        <f t="shared" si="669"/>
        <v>16433.19251221438</v>
      </c>
      <c r="AH806" s="88"/>
      <c r="AI806" s="1016" t="s">
        <v>152</v>
      </c>
      <c r="AJ806" s="1009"/>
      <c r="AK806" s="1010"/>
      <c r="AL806" s="194">
        <v>2</v>
      </c>
      <c r="AM806" s="192">
        <f>'Cél.por tricoma'!GP146</f>
        <v>33</v>
      </c>
      <c r="AN806" s="107">
        <f t="shared" si="670"/>
        <v>66</v>
      </c>
      <c r="AO806" s="108">
        <f t="shared" si="671"/>
        <v>1631.731141388163</v>
      </c>
      <c r="AP806" s="109">
        <f t="shared" si="672"/>
        <v>107694.25533161876</v>
      </c>
      <c r="AQ806" s="112">
        <f t="shared" si="673"/>
        <v>11.51685393258427</v>
      </c>
      <c r="AR806" s="111">
        <f t="shared" si="674"/>
        <v>9351.0133897698233</v>
      </c>
      <c r="AS806" s="88"/>
      <c r="AT806" s="1016" t="s">
        <v>152</v>
      </c>
      <c r="AU806" s="1009"/>
      <c r="AV806" s="1010"/>
      <c r="AW806" s="194">
        <v>2</v>
      </c>
      <c r="AX806" s="192">
        <f>'Cél.por tricoma'!GP192</f>
        <v>23</v>
      </c>
      <c r="AY806" s="107">
        <f>AW806*AX806</f>
        <v>46</v>
      </c>
      <c r="AZ806" s="108">
        <f t="shared" si="675"/>
        <v>815.8655706940815</v>
      </c>
      <c r="BA806" s="109">
        <f t="shared" si="676"/>
        <v>37529.816251927747</v>
      </c>
      <c r="BB806" s="110">
        <f t="shared" si="677"/>
        <v>11.627906976744185</v>
      </c>
      <c r="BC806" s="111">
        <f t="shared" si="678"/>
        <v>3227.5641976657862</v>
      </c>
      <c r="BD806" s="88"/>
      <c r="BE806" s="1016" t="s">
        <v>152</v>
      </c>
      <c r="BF806" s="1009"/>
      <c r="BG806" s="1010"/>
      <c r="BH806" s="194">
        <v>2</v>
      </c>
      <c r="BI806" s="192">
        <f>'Cél.por tricoma'!GP238</f>
        <v>31</v>
      </c>
      <c r="BJ806" s="107">
        <f>BH806*BI806</f>
        <v>62</v>
      </c>
      <c r="BK806" s="108">
        <f t="shared" si="679"/>
        <v>611.89917802056107</v>
      </c>
      <c r="BL806" s="109">
        <f t="shared" si="680"/>
        <v>37937.749037274785</v>
      </c>
      <c r="BM806" s="112">
        <f t="shared" si="681"/>
        <v>13.857142857142858</v>
      </c>
      <c r="BN806" s="111">
        <f t="shared" si="682"/>
        <v>2737.7757037208607</v>
      </c>
      <c r="BO806" s="88"/>
      <c r="BP806" s="1034" t="s">
        <v>152</v>
      </c>
      <c r="BQ806" s="1032"/>
      <c r="BR806" s="1033"/>
      <c r="BS806" s="779">
        <v>1</v>
      </c>
      <c r="BT806" s="778">
        <f>'Cél.por tricoma'!GP284</f>
        <v>28</v>
      </c>
      <c r="BU806" s="730">
        <f>BS806*BT806</f>
        <v>28</v>
      </c>
      <c r="BV806" s="731">
        <f t="shared" si="683"/>
        <v>1631.731141388163</v>
      </c>
      <c r="BW806" s="732">
        <f t="shared" si="684"/>
        <v>45688.471958868562</v>
      </c>
      <c r="BX806" s="736">
        <f t="shared" si="685"/>
        <v>15.04109589041096</v>
      </c>
      <c r="BY806" s="734">
        <f t="shared" si="686"/>
        <v>3037.5760045513707</v>
      </c>
      <c r="BZ806" s="1018"/>
      <c r="CA806" s="88"/>
      <c r="CB806" s="88"/>
      <c r="CC806" s="89"/>
      <c r="CD806" s="89"/>
      <c r="CE806" s="89"/>
      <c r="CF806" s="89"/>
      <c r="CG806" s="89"/>
      <c r="CH806" s="89"/>
      <c r="CI806" s="89"/>
      <c r="CJ806" s="89"/>
      <c r="CK806" s="89"/>
      <c r="CL806" s="89"/>
      <c r="CM806" s="89"/>
      <c r="CN806" s="89"/>
      <c r="CO806" s="89"/>
      <c r="CP806" s="89"/>
      <c r="CQ806" s="89"/>
      <c r="CR806" s="89"/>
      <c r="CS806" s="89"/>
      <c r="CT806" s="89"/>
    </row>
    <row r="807" spans="1:98" ht="15.75" customHeight="1">
      <c r="A807" s="1018"/>
      <c r="B807" s="1016" t="s">
        <v>158</v>
      </c>
      <c r="C807" s="1009"/>
      <c r="D807" s="1010"/>
      <c r="E807" s="194">
        <v>11</v>
      </c>
      <c r="F807" s="195">
        <f>'Cél.por tricoma'!GP9</f>
        <v>54.5</v>
      </c>
      <c r="G807" s="107">
        <f t="shared" si="656"/>
        <v>599.5</v>
      </c>
      <c r="H807" s="108">
        <f t="shared" si="657"/>
        <v>979.03868483289773</v>
      </c>
      <c r="I807" s="109">
        <f t="shared" si="658"/>
        <v>586933.69155732216</v>
      </c>
      <c r="J807" s="110">
        <f t="shared" si="659"/>
        <v>14.361111111111111</v>
      </c>
      <c r="K807" s="111">
        <f t="shared" si="660"/>
        <v>40869.657439194583</v>
      </c>
      <c r="L807" s="86"/>
      <c r="M807" s="1016" t="s">
        <v>158</v>
      </c>
      <c r="N807" s="1009"/>
      <c r="O807" s="1010"/>
      <c r="P807" s="194">
        <v>8</v>
      </c>
      <c r="Q807" s="195">
        <f>'Cél.por tricoma'!GP55</f>
        <v>17.285714285714285</v>
      </c>
      <c r="R807" s="107">
        <f t="shared" si="687"/>
        <v>138.28571428571428</v>
      </c>
      <c r="S807" s="108">
        <f t="shared" si="661"/>
        <v>1631.731141388163</v>
      </c>
      <c r="T807" s="109">
        <f t="shared" si="662"/>
        <v>225645.10640910597</v>
      </c>
      <c r="U807" s="110">
        <f t="shared" si="663"/>
        <v>12.025316455696203</v>
      </c>
      <c r="V807" s="111">
        <f t="shared" si="664"/>
        <v>18764.17200665197</v>
      </c>
      <c r="W807" s="88"/>
      <c r="X807" s="1016" t="s">
        <v>158</v>
      </c>
      <c r="Y807" s="1009"/>
      <c r="Z807" s="1010"/>
      <c r="AA807" s="194">
        <v>3</v>
      </c>
      <c r="AB807" s="195">
        <f>'Cél.por tricoma'!GP101</f>
        <v>9.5</v>
      </c>
      <c r="AC807" s="107">
        <f t="shared" si="665"/>
        <v>28.5</v>
      </c>
      <c r="AD807" s="108">
        <f t="shared" si="666"/>
        <v>1631.731141388163</v>
      </c>
      <c r="AE807" s="109">
        <f t="shared" si="667"/>
        <v>46504.337529562647</v>
      </c>
      <c r="AF807" s="110">
        <f t="shared" si="668"/>
        <v>15.787878787878787</v>
      </c>
      <c r="AG807" s="111">
        <f t="shared" si="669"/>
        <v>2945.5722427554078</v>
      </c>
      <c r="AH807" s="88"/>
      <c r="AI807" s="1016" t="s">
        <v>158</v>
      </c>
      <c r="AJ807" s="1009"/>
      <c r="AK807" s="1010"/>
      <c r="AL807" s="194">
        <v>7</v>
      </c>
      <c r="AM807" s="192">
        <f>'Cél.por tricoma'!GP147</f>
        <v>14</v>
      </c>
      <c r="AN807" s="107">
        <f t="shared" si="670"/>
        <v>98</v>
      </c>
      <c r="AO807" s="108">
        <f t="shared" si="671"/>
        <v>1631.731141388163</v>
      </c>
      <c r="AP807" s="109">
        <f t="shared" si="672"/>
        <v>159909.65185603997</v>
      </c>
      <c r="AQ807" s="112">
        <f t="shared" si="673"/>
        <v>11.51685393258427</v>
      </c>
      <c r="AR807" s="111">
        <f t="shared" si="674"/>
        <v>13884.838063597615</v>
      </c>
      <c r="AS807" s="88"/>
      <c r="AT807" s="1016" t="s">
        <v>158</v>
      </c>
      <c r="AU807" s="1009"/>
      <c r="AV807" s="1010"/>
      <c r="AW807" s="194">
        <v>0</v>
      </c>
      <c r="AX807" s="192">
        <f>'Cél.por tricoma'!GP193</f>
        <v>8</v>
      </c>
      <c r="AY807" s="107">
        <v>0</v>
      </c>
      <c r="AZ807" s="108">
        <f t="shared" si="675"/>
        <v>815.8655706940815</v>
      </c>
      <c r="BA807" s="109">
        <f t="shared" si="676"/>
        <v>0</v>
      </c>
      <c r="BB807" s="110">
        <f t="shared" si="677"/>
        <v>11.627906976744185</v>
      </c>
      <c r="BC807" s="111">
        <f t="shared" si="678"/>
        <v>0</v>
      </c>
      <c r="BD807" s="88"/>
      <c r="BE807" s="1016" t="s">
        <v>158</v>
      </c>
      <c r="BF807" s="1009"/>
      <c r="BG807" s="1010"/>
      <c r="BH807" s="194">
        <v>0</v>
      </c>
      <c r="BI807" s="192" t="e">
        <f>'Cél.por tricoma'!GP239</f>
        <v>#DIV/0!</v>
      </c>
      <c r="BJ807" s="107">
        <v>0</v>
      </c>
      <c r="BK807" s="108">
        <f t="shared" si="679"/>
        <v>611.89917802056107</v>
      </c>
      <c r="BL807" s="109">
        <f t="shared" si="680"/>
        <v>0</v>
      </c>
      <c r="BM807" s="112">
        <f t="shared" si="681"/>
        <v>13.857142857142858</v>
      </c>
      <c r="BN807" s="111">
        <f t="shared" si="682"/>
        <v>0</v>
      </c>
      <c r="BO807" s="88"/>
      <c r="BP807" s="1034" t="s">
        <v>158</v>
      </c>
      <c r="BQ807" s="1032"/>
      <c r="BR807" s="1033"/>
      <c r="BS807" s="779">
        <v>0</v>
      </c>
      <c r="BT807" s="778" t="e">
        <f>'Cél.por tricoma'!GP285</f>
        <v>#DIV/0!</v>
      </c>
      <c r="BU807" s="730">
        <v>0</v>
      </c>
      <c r="BV807" s="731">
        <f t="shared" si="683"/>
        <v>1631.731141388163</v>
      </c>
      <c r="BW807" s="732">
        <f t="shared" si="684"/>
        <v>0</v>
      </c>
      <c r="BX807" s="736">
        <f t="shared" si="685"/>
        <v>15.04109589041096</v>
      </c>
      <c r="BY807" s="734">
        <f t="shared" si="686"/>
        <v>0</v>
      </c>
      <c r="BZ807" s="1018"/>
      <c r="CA807" s="88"/>
      <c r="CB807" s="88"/>
      <c r="CC807" s="89"/>
      <c r="CD807" s="89"/>
      <c r="CE807" s="89"/>
      <c r="CF807" s="89"/>
      <c r="CG807" s="89"/>
      <c r="CH807" s="89"/>
      <c r="CI807" s="89"/>
      <c r="CJ807" s="89"/>
      <c r="CK807" s="89"/>
      <c r="CL807" s="89"/>
      <c r="CM807" s="89"/>
      <c r="CN807" s="89"/>
      <c r="CO807" s="89"/>
      <c r="CP807" s="89"/>
      <c r="CQ807" s="89"/>
      <c r="CR807" s="89"/>
      <c r="CS807" s="89"/>
      <c r="CT807" s="89"/>
    </row>
    <row r="808" spans="1:98" ht="15.75" customHeight="1">
      <c r="A808" s="1018"/>
      <c r="B808" s="1016" t="s">
        <v>30</v>
      </c>
      <c r="C808" s="1009"/>
      <c r="D808" s="1010"/>
      <c r="E808" s="112">
        <v>5</v>
      </c>
      <c r="F808" s="195">
        <f>'Cél.por tricoma'!GP10</f>
        <v>3.0333333333333332</v>
      </c>
      <c r="G808" s="107">
        <f t="shared" si="656"/>
        <v>15.166666666666666</v>
      </c>
      <c r="H808" s="108">
        <f t="shared" si="657"/>
        <v>979.03868483289773</v>
      </c>
      <c r="I808" s="109">
        <f t="shared" si="658"/>
        <v>14848.753386632281</v>
      </c>
      <c r="J808" s="110">
        <f t="shared" si="659"/>
        <v>14.361111111111111</v>
      </c>
      <c r="K808" s="111">
        <f t="shared" si="660"/>
        <v>1033.9557483921899</v>
      </c>
      <c r="L808" s="86"/>
      <c r="M808" s="1016" t="s">
        <v>30</v>
      </c>
      <c r="N808" s="1009"/>
      <c r="O808" s="1010"/>
      <c r="P808" s="112">
        <v>1</v>
      </c>
      <c r="Q808" s="195">
        <f>'Cél.por tricoma'!GP56</f>
        <v>2.9</v>
      </c>
      <c r="R808" s="107">
        <f t="shared" si="687"/>
        <v>2.9</v>
      </c>
      <c r="S808" s="108">
        <f t="shared" si="661"/>
        <v>1631.731141388163</v>
      </c>
      <c r="T808" s="109">
        <f t="shared" si="662"/>
        <v>4732.0203100256722</v>
      </c>
      <c r="U808" s="110">
        <f t="shared" si="663"/>
        <v>12.025316455696203</v>
      </c>
      <c r="V808" s="111">
        <f t="shared" si="664"/>
        <v>393.50484683371377</v>
      </c>
      <c r="W808" s="88"/>
      <c r="X808" s="1016" t="s">
        <v>30</v>
      </c>
      <c r="Y808" s="1009"/>
      <c r="Z808" s="1010"/>
      <c r="AA808" s="112">
        <v>8</v>
      </c>
      <c r="AB808" s="195">
        <f>'Cél.por tricoma'!GP102</f>
        <v>5.0333333333333332</v>
      </c>
      <c r="AC808" s="107">
        <f t="shared" si="665"/>
        <v>40.266666666666666</v>
      </c>
      <c r="AD808" s="108">
        <f t="shared" si="666"/>
        <v>1631.731141388163</v>
      </c>
      <c r="AE808" s="109">
        <f t="shared" si="667"/>
        <v>65704.373959896693</v>
      </c>
      <c r="AF808" s="110">
        <f t="shared" si="668"/>
        <v>15.787878787878787</v>
      </c>
      <c r="AG808" s="111">
        <f t="shared" si="669"/>
        <v>4161.6973909339558</v>
      </c>
      <c r="AH808" s="88"/>
      <c r="AI808" s="1016" t="s">
        <v>30</v>
      </c>
      <c r="AJ808" s="1009"/>
      <c r="AK808" s="1010"/>
      <c r="AL808" s="112">
        <v>5</v>
      </c>
      <c r="AM808" s="192">
        <f>'Cél.por tricoma'!GP148</f>
        <v>2.9666666666666668</v>
      </c>
      <c r="AN808" s="107">
        <f t="shared" si="670"/>
        <v>14.833333333333334</v>
      </c>
      <c r="AO808" s="108">
        <f t="shared" si="671"/>
        <v>1631.731141388163</v>
      </c>
      <c r="AP808" s="109">
        <f t="shared" si="672"/>
        <v>24204.011930591085</v>
      </c>
      <c r="AQ808" s="112">
        <f t="shared" si="673"/>
        <v>11.51685393258427</v>
      </c>
      <c r="AR808" s="111">
        <f t="shared" si="674"/>
        <v>2101.6166456805918</v>
      </c>
      <c r="AS808" s="88"/>
      <c r="AT808" s="1016" t="s">
        <v>30</v>
      </c>
      <c r="AU808" s="1009"/>
      <c r="AV808" s="1010"/>
      <c r="AW808" s="112">
        <v>1</v>
      </c>
      <c r="AX808" s="192">
        <f>'Cél.por tricoma'!GP194</f>
        <v>1.6333333333333333</v>
      </c>
      <c r="AY808" s="107">
        <f>AW808*AX808</f>
        <v>1.6333333333333333</v>
      </c>
      <c r="AZ808" s="108">
        <f t="shared" si="675"/>
        <v>815.8655706940815</v>
      </c>
      <c r="BA808" s="109">
        <f t="shared" si="676"/>
        <v>1332.5804321336664</v>
      </c>
      <c r="BB808" s="110">
        <f t="shared" si="677"/>
        <v>11.627906976744185</v>
      </c>
      <c r="BC808" s="111">
        <f t="shared" si="678"/>
        <v>114.60191716349532</v>
      </c>
      <c r="BD808" s="88"/>
      <c r="BE808" s="1016" t="s">
        <v>30</v>
      </c>
      <c r="BF808" s="1009"/>
      <c r="BG808" s="1010"/>
      <c r="BH808" s="112">
        <v>1</v>
      </c>
      <c r="BI808" s="192">
        <f>'Cél.por tricoma'!GP240</f>
        <v>2.7333333333333334</v>
      </c>
      <c r="BJ808" s="107">
        <f>BH808*BI808</f>
        <v>2.7333333333333334</v>
      </c>
      <c r="BK808" s="108">
        <f t="shared" si="679"/>
        <v>611.89917802056107</v>
      </c>
      <c r="BL808" s="109">
        <f t="shared" si="680"/>
        <v>1672.5244199228669</v>
      </c>
      <c r="BM808" s="112">
        <f t="shared" si="681"/>
        <v>13.857142857142858</v>
      </c>
      <c r="BN808" s="111">
        <f t="shared" si="682"/>
        <v>120.69763855113472</v>
      </c>
      <c r="BO808" s="88"/>
      <c r="BP808" s="1034" t="s">
        <v>30</v>
      </c>
      <c r="BQ808" s="1032"/>
      <c r="BR808" s="1033"/>
      <c r="BS808" s="736">
        <v>0</v>
      </c>
      <c r="BT808" s="778">
        <f>'Cél.por tricoma'!GP286</f>
        <v>2.6333333333333333</v>
      </c>
      <c r="BU808" s="730">
        <f>BS808*BT808</f>
        <v>0</v>
      </c>
      <c r="BV808" s="731">
        <f t="shared" si="683"/>
        <v>1631.731141388163</v>
      </c>
      <c r="BW808" s="732">
        <f t="shared" si="684"/>
        <v>0</v>
      </c>
      <c r="BX808" s="736">
        <f t="shared" si="685"/>
        <v>15.04109589041096</v>
      </c>
      <c r="BY808" s="734">
        <f t="shared" si="686"/>
        <v>0</v>
      </c>
      <c r="BZ808" s="1018"/>
      <c r="CA808" s="88"/>
      <c r="CB808" s="88"/>
      <c r="CC808" s="89"/>
      <c r="CD808" s="89"/>
      <c r="CE808" s="89"/>
      <c r="CF808" s="89"/>
      <c r="CG808" s="89"/>
      <c r="CH808" s="89"/>
      <c r="CI808" s="89"/>
      <c r="CJ808" s="89"/>
      <c r="CK808" s="89"/>
      <c r="CL808" s="89"/>
      <c r="CM808" s="89"/>
      <c r="CN808" s="89"/>
      <c r="CO808" s="89"/>
      <c r="CP808" s="89"/>
      <c r="CQ808" s="89"/>
      <c r="CR808" s="89"/>
      <c r="CS808" s="89"/>
      <c r="CT808" s="89"/>
    </row>
    <row r="809" spans="1:98" ht="15.75" customHeight="1">
      <c r="A809" s="1018"/>
      <c r="B809" s="1015" t="s">
        <v>39</v>
      </c>
      <c r="C809" s="1009"/>
      <c r="D809" s="1010"/>
      <c r="E809" s="112">
        <v>2</v>
      </c>
      <c r="F809" s="195">
        <f>'Cél.por tricoma'!GP11</f>
        <v>1</v>
      </c>
      <c r="G809" s="107">
        <f t="shared" si="656"/>
        <v>2</v>
      </c>
      <c r="H809" s="108">
        <f t="shared" si="657"/>
        <v>979.03868483289773</v>
      </c>
      <c r="I809" s="109">
        <f t="shared" si="658"/>
        <v>1958.0773696657955</v>
      </c>
      <c r="J809" s="110">
        <f t="shared" si="659"/>
        <v>14.361111111111111</v>
      </c>
      <c r="K809" s="111">
        <f t="shared" si="660"/>
        <v>136.34581297479428</v>
      </c>
      <c r="L809" s="86"/>
      <c r="M809" s="1015" t="s">
        <v>39</v>
      </c>
      <c r="N809" s="1009"/>
      <c r="O809" s="1010"/>
      <c r="P809" s="112">
        <v>2</v>
      </c>
      <c r="Q809" s="195">
        <f>'Cél.por tricoma'!GP57</f>
        <v>1</v>
      </c>
      <c r="R809" s="107">
        <f t="shared" si="687"/>
        <v>2</v>
      </c>
      <c r="S809" s="108">
        <f t="shared" si="661"/>
        <v>1631.731141388163</v>
      </c>
      <c r="T809" s="109">
        <f t="shared" si="662"/>
        <v>3263.462282776326</v>
      </c>
      <c r="U809" s="110">
        <f t="shared" si="663"/>
        <v>12.025316455696203</v>
      </c>
      <c r="V809" s="111">
        <f t="shared" si="664"/>
        <v>271.38265298876814</v>
      </c>
      <c r="W809" s="88"/>
      <c r="X809" s="1015" t="s">
        <v>39</v>
      </c>
      <c r="Y809" s="1009"/>
      <c r="Z809" s="1010"/>
      <c r="AA809" s="112">
        <v>1</v>
      </c>
      <c r="AB809" s="195">
        <f>'Cél.por tricoma'!GP103</f>
        <v>1</v>
      </c>
      <c r="AC809" s="107">
        <f t="shared" si="665"/>
        <v>1</v>
      </c>
      <c r="AD809" s="108">
        <f t="shared" si="666"/>
        <v>1631.731141388163</v>
      </c>
      <c r="AE809" s="109">
        <f t="shared" si="667"/>
        <v>1631.731141388163</v>
      </c>
      <c r="AF809" s="110">
        <f t="shared" si="668"/>
        <v>15.787878787878787</v>
      </c>
      <c r="AG809" s="111">
        <f t="shared" si="669"/>
        <v>103.35341202650552</v>
      </c>
      <c r="AH809" s="88"/>
      <c r="AI809" s="1015" t="s">
        <v>39</v>
      </c>
      <c r="AJ809" s="1009"/>
      <c r="AK809" s="1010"/>
      <c r="AL809" s="112">
        <v>1</v>
      </c>
      <c r="AM809" s="192">
        <f>'Cél.por tricoma'!GP149</f>
        <v>1</v>
      </c>
      <c r="AN809" s="107">
        <f t="shared" si="670"/>
        <v>1</v>
      </c>
      <c r="AO809" s="108">
        <f t="shared" si="671"/>
        <v>1631.731141388163</v>
      </c>
      <c r="AP809" s="109">
        <f t="shared" si="672"/>
        <v>1631.731141388163</v>
      </c>
      <c r="AQ809" s="112">
        <f t="shared" si="673"/>
        <v>11.51685393258427</v>
      </c>
      <c r="AR809" s="111">
        <f t="shared" si="674"/>
        <v>141.68202105711853</v>
      </c>
      <c r="AS809" s="88"/>
      <c r="AT809" s="1015" t="s">
        <v>39</v>
      </c>
      <c r="AU809" s="1009"/>
      <c r="AV809" s="1010"/>
      <c r="AW809" s="112">
        <v>0</v>
      </c>
      <c r="AX809" s="192">
        <f>'Cél.por tricoma'!GP195</f>
        <v>1</v>
      </c>
      <c r="AY809" s="107">
        <f>AW809*AX809</f>
        <v>0</v>
      </c>
      <c r="AZ809" s="108">
        <f t="shared" si="675"/>
        <v>815.8655706940815</v>
      </c>
      <c r="BA809" s="109">
        <f t="shared" si="676"/>
        <v>0</v>
      </c>
      <c r="BB809" s="110">
        <f t="shared" si="677"/>
        <v>11.627906976744185</v>
      </c>
      <c r="BC809" s="111">
        <f t="shared" si="678"/>
        <v>0</v>
      </c>
      <c r="BD809" s="88"/>
      <c r="BE809" s="1015" t="s">
        <v>39</v>
      </c>
      <c r="BF809" s="1009"/>
      <c r="BG809" s="1010"/>
      <c r="BH809" s="112">
        <v>1</v>
      </c>
      <c r="BI809" s="192">
        <f>'Cél.por tricoma'!GP241</f>
        <v>1</v>
      </c>
      <c r="BJ809" s="107">
        <f>BH809*BI809</f>
        <v>1</v>
      </c>
      <c r="BK809" s="108">
        <f t="shared" si="679"/>
        <v>611.89917802056107</v>
      </c>
      <c r="BL809" s="109">
        <f t="shared" si="680"/>
        <v>611.89917802056107</v>
      </c>
      <c r="BM809" s="112">
        <f t="shared" si="681"/>
        <v>13.857142857142858</v>
      </c>
      <c r="BN809" s="111">
        <f t="shared" si="682"/>
        <v>44.157672640659044</v>
      </c>
      <c r="BO809" s="88"/>
      <c r="BP809" s="1031" t="s">
        <v>39</v>
      </c>
      <c r="BQ809" s="1032"/>
      <c r="BR809" s="1033"/>
      <c r="BS809" s="736">
        <v>0</v>
      </c>
      <c r="BT809" s="778">
        <f>'Cél.por tricoma'!GP287</f>
        <v>1</v>
      </c>
      <c r="BU809" s="730">
        <f>BS809*BT809</f>
        <v>0</v>
      </c>
      <c r="BV809" s="731">
        <f t="shared" si="683"/>
        <v>1631.731141388163</v>
      </c>
      <c r="BW809" s="732">
        <f t="shared" si="684"/>
        <v>0</v>
      </c>
      <c r="BX809" s="736">
        <f t="shared" si="685"/>
        <v>15.04109589041096</v>
      </c>
      <c r="BY809" s="734">
        <f t="shared" si="686"/>
        <v>0</v>
      </c>
      <c r="BZ809" s="1018"/>
      <c r="CA809" s="88"/>
      <c r="CB809" s="88"/>
      <c r="CC809" s="89"/>
      <c r="CD809" s="89"/>
      <c r="CE809" s="89"/>
      <c r="CF809" s="89"/>
      <c r="CG809" s="89"/>
      <c r="CH809" s="89"/>
      <c r="CI809" s="89"/>
      <c r="CJ809" s="89"/>
      <c r="CK809" s="89"/>
      <c r="CL809" s="89"/>
      <c r="CM809" s="89"/>
      <c r="CN809" s="89"/>
      <c r="CO809" s="89"/>
      <c r="CP809" s="89"/>
      <c r="CQ809" s="89"/>
      <c r="CR809" s="89"/>
      <c r="CS809" s="89"/>
      <c r="CT809" s="89"/>
    </row>
    <row r="810" spans="1:98" ht="15.75" customHeight="1">
      <c r="A810" s="1018"/>
      <c r="B810" s="1016" t="s">
        <v>259</v>
      </c>
      <c r="C810" s="1009"/>
      <c r="D810" s="1010"/>
      <c r="E810" s="112">
        <v>10</v>
      </c>
      <c r="F810" s="195">
        <f>'Cél.por tricoma'!GP12</f>
        <v>1</v>
      </c>
      <c r="G810" s="107">
        <f t="shared" si="656"/>
        <v>10</v>
      </c>
      <c r="H810" s="108">
        <f t="shared" si="657"/>
        <v>979.03868483289773</v>
      </c>
      <c r="I810" s="109">
        <f t="shared" si="658"/>
        <v>9790.3868483289771</v>
      </c>
      <c r="J810" s="110">
        <f t="shared" si="659"/>
        <v>14.361111111111111</v>
      </c>
      <c r="K810" s="111">
        <f t="shared" si="660"/>
        <v>681.72906487397131</v>
      </c>
      <c r="L810" s="86"/>
      <c r="M810" s="1016" t="s">
        <v>259</v>
      </c>
      <c r="N810" s="1009"/>
      <c r="O810" s="1010"/>
      <c r="P810" s="112">
        <v>11</v>
      </c>
      <c r="Q810" s="195">
        <f>'Cél.por tricoma'!GP58</f>
        <v>1</v>
      </c>
      <c r="R810" s="107">
        <f t="shared" si="687"/>
        <v>11</v>
      </c>
      <c r="S810" s="108">
        <f t="shared" si="661"/>
        <v>1631.731141388163</v>
      </c>
      <c r="T810" s="109">
        <f t="shared" si="662"/>
        <v>17949.042555269793</v>
      </c>
      <c r="U810" s="110">
        <f t="shared" si="663"/>
        <v>12.025316455696203</v>
      </c>
      <c r="V810" s="111">
        <f t="shared" si="664"/>
        <v>1492.6045914382248</v>
      </c>
      <c r="W810" s="88"/>
      <c r="X810" s="1016" t="s">
        <v>259</v>
      </c>
      <c r="Y810" s="1009"/>
      <c r="Z810" s="1010"/>
      <c r="AA810" s="112">
        <v>21</v>
      </c>
      <c r="AB810" s="195">
        <f>'Cél.por tricoma'!GP104</f>
        <v>1</v>
      </c>
      <c r="AC810" s="107">
        <f t="shared" si="665"/>
        <v>21</v>
      </c>
      <c r="AD810" s="108">
        <f t="shared" si="666"/>
        <v>1631.731141388163</v>
      </c>
      <c r="AE810" s="109">
        <f t="shared" si="667"/>
        <v>34266.353969151423</v>
      </c>
      <c r="AF810" s="110">
        <f t="shared" si="668"/>
        <v>15.787878787878787</v>
      </c>
      <c r="AG810" s="111">
        <f t="shared" si="669"/>
        <v>2170.4216525566162</v>
      </c>
      <c r="AH810" s="88"/>
      <c r="AI810" s="1016" t="s">
        <v>259</v>
      </c>
      <c r="AJ810" s="1009"/>
      <c r="AK810" s="1010"/>
      <c r="AL810" s="112">
        <v>16</v>
      </c>
      <c r="AM810" s="192">
        <f>'Cél.por tricoma'!GP150</f>
        <v>1</v>
      </c>
      <c r="AN810" s="107">
        <f t="shared" si="670"/>
        <v>16</v>
      </c>
      <c r="AO810" s="108">
        <f t="shared" si="671"/>
        <v>1631.731141388163</v>
      </c>
      <c r="AP810" s="109">
        <f t="shared" si="672"/>
        <v>26107.698262210608</v>
      </c>
      <c r="AQ810" s="112">
        <f t="shared" si="673"/>
        <v>11.51685393258427</v>
      </c>
      <c r="AR810" s="111">
        <f t="shared" si="674"/>
        <v>2266.9123369138965</v>
      </c>
      <c r="AS810" s="88"/>
      <c r="AT810" s="1016" t="s">
        <v>259</v>
      </c>
      <c r="AU810" s="1009"/>
      <c r="AV810" s="1010"/>
      <c r="AW810" s="112">
        <v>12</v>
      </c>
      <c r="AX810" s="192">
        <f>'Cél.por tricoma'!GP196</f>
        <v>1</v>
      </c>
      <c r="AY810" s="107">
        <f>AW810*AX810</f>
        <v>12</v>
      </c>
      <c r="AZ810" s="108">
        <f t="shared" si="675"/>
        <v>815.8655706940815</v>
      </c>
      <c r="BA810" s="109">
        <f t="shared" si="676"/>
        <v>9790.3868483289771</v>
      </c>
      <c r="BB810" s="110">
        <f t="shared" si="677"/>
        <v>11.627906976744185</v>
      </c>
      <c r="BC810" s="111">
        <f t="shared" si="678"/>
        <v>841.97326895629203</v>
      </c>
      <c r="BD810" s="88"/>
      <c r="BE810" s="1016" t="s">
        <v>259</v>
      </c>
      <c r="BF810" s="1009"/>
      <c r="BG810" s="1010"/>
      <c r="BH810" s="112">
        <v>8</v>
      </c>
      <c r="BI810" s="192">
        <f>'Cél.por tricoma'!GP242</f>
        <v>1</v>
      </c>
      <c r="BJ810" s="107">
        <f>BH810*BI810</f>
        <v>8</v>
      </c>
      <c r="BK810" s="108">
        <f t="shared" si="679"/>
        <v>611.89917802056107</v>
      </c>
      <c r="BL810" s="109">
        <f t="shared" si="680"/>
        <v>4895.1934241644885</v>
      </c>
      <c r="BM810" s="112">
        <f t="shared" si="681"/>
        <v>13.857142857142858</v>
      </c>
      <c r="BN810" s="111">
        <f t="shared" si="682"/>
        <v>353.26138112527235</v>
      </c>
      <c r="BO810" s="88"/>
      <c r="BP810" s="1034" t="s">
        <v>259</v>
      </c>
      <c r="BQ810" s="1032"/>
      <c r="BR810" s="1033"/>
      <c r="BS810" s="736">
        <v>9</v>
      </c>
      <c r="BT810" s="778">
        <f>'Cél.por tricoma'!GP288</f>
        <v>1</v>
      </c>
      <c r="BU810" s="730">
        <f>BS810*BT810</f>
        <v>9</v>
      </c>
      <c r="BV810" s="731">
        <f t="shared" si="683"/>
        <v>1631.731141388163</v>
      </c>
      <c r="BW810" s="732">
        <f t="shared" si="684"/>
        <v>14685.580272493467</v>
      </c>
      <c r="BX810" s="736">
        <f t="shared" si="685"/>
        <v>15.04109589041096</v>
      </c>
      <c r="BY810" s="734">
        <f t="shared" si="686"/>
        <v>976.36371574865495</v>
      </c>
      <c r="BZ810" s="1018"/>
      <c r="CA810" s="88"/>
      <c r="CB810" s="88"/>
      <c r="CC810" s="89"/>
      <c r="CD810" s="89"/>
      <c r="CE810" s="89"/>
      <c r="CF810" s="89"/>
      <c r="CG810" s="89"/>
      <c r="CH810" s="89"/>
      <c r="CI810" s="89"/>
      <c r="CJ810" s="89"/>
      <c r="CK810" s="89"/>
      <c r="CL810" s="89"/>
      <c r="CM810" s="89"/>
      <c r="CN810" s="89"/>
      <c r="CO810" s="89"/>
      <c r="CP810" s="89"/>
      <c r="CQ810" s="89"/>
      <c r="CR810" s="89"/>
      <c r="CS810" s="89"/>
      <c r="CT810" s="89"/>
    </row>
    <row r="811" spans="1:98" ht="15.75" customHeight="1">
      <c r="A811" s="1018"/>
      <c r="B811" s="1016" t="s">
        <v>43</v>
      </c>
      <c r="C811" s="1009"/>
      <c r="D811" s="1010"/>
      <c r="E811" s="112">
        <v>6</v>
      </c>
      <c r="F811" s="195">
        <f>'Cél.por tricoma'!GP13</f>
        <v>1</v>
      </c>
      <c r="G811" s="107">
        <f t="shared" si="656"/>
        <v>6</v>
      </c>
      <c r="H811" s="108">
        <f t="shared" si="657"/>
        <v>979.03868483289773</v>
      </c>
      <c r="I811" s="109">
        <f t="shared" si="658"/>
        <v>5874.2321089973866</v>
      </c>
      <c r="J811" s="110">
        <f t="shared" si="659"/>
        <v>14.361111111111111</v>
      </c>
      <c r="K811" s="111">
        <f t="shared" si="660"/>
        <v>409.03743892438285</v>
      </c>
      <c r="L811" s="86"/>
      <c r="M811" s="1016" t="s">
        <v>43</v>
      </c>
      <c r="N811" s="1009"/>
      <c r="O811" s="1010"/>
      <c r="P811" s="112">
        <v>2</v>
      </c>
      <c r="Q811" s="195">
        <f>'Cél.por tricoma'!GP59</f>
        <v>1</v>
      </c>
      <c r="R811" s="107">
        <f t="shared" si="687"/>
        <v>2</v>
      </c>
      <c r="S811" s="108">
        <f t="shared" si="661"/>
        <v>1631.731141388163</v>
      </c>
      <c r="T811" s="109">
        <f t="shared" si="662"/>
        <v>3263.462282776326</v>
      </c>
      <c r="U811" s="110">
        <f t="shared" si="663"/>
        <v>12.025316455696203</v>
      </c>
      <c r="V811" s="111">
        <f t="shared" si="664"/>
        <v>271.38265298876814</v>
      </c>
      <c r="W811" s="88"/>
      <c r="X811" s="1016" t="s">
        <v>43</v>
      </c>
      <c r="Y811" s="1009"/>
      <c r="Z811" s="1010"/>
      <c r="AA811" s="112">
        <v>8</v>
      </c>
      <c r="AB811" s="195">
        <f>'Cél.por tricoma'!GP105</f>
        <v>1</v>
      </c>
      <c r="AC811" s="107">
        <f t="shared" si="665"/>
        <v>8</v>
      </c>
      <c r="AD811" s="108">
        <f t="shared" si="666"/>
        <v>1631.731141388163</v>
      </c>
      <c r="AE811" s="109">
        <f t="shared" si="667"/>
        <v>13053.849131105304</v>
      </c>
      <c r="AF811" s="110">
        <f t="shared" si="668"/>
        <v>15.787878787878787</v>
      </c>
      <c r="AG811" s="111">
        <f t="shared" si="669"/>
        <v>826.82729621204419</v>
      </c>
      <c r="AH811" s="88"/>
      <c r="AI811" s="1016" t="s">
        <v>43</v>
      </c>
      <c r="AJ811" s="1009"/>
      <c r="AK811" s="1010"/>
      <c r="AL811" s="112">
        <v>12</v>
      </c>
      <c r="AM811" s="192">
        <f>'Cél.por tricoma'!GP151</f>
        <v>1</v>
      </c>
      <c r="AN811" s="107">
        <f t="shared" si="670"/>
        <v>12</v>
      </c>
      <c r="AO811" s="108">
        <f t="shared" si="671"/>
        <v>1631.731141388163</v>
      </c>
      <c r="AP811" s="109">
        <f t="shared" si="672"/>
        <v>19580.773696657954</v>
      </c>
      <c r="AQ811" s="112">
        <f t="shared" si="673"/>
        <v>11.51685393258427</v>
      </c>
      <c r="AR811" s="111">
        <f t="shared" si="674"/>
        <v>1700.1842526854223</v>
      </c>
      <c r="AS811" s="88"/>
      <c r="AT811" s="1016" t="s">
        <v>43</v>
      </c>
      <c r="AU811" s="1009"/>
      <c r="AV811" s="1010"/>
      <c r="AW811" s="112">
        <v>2</v>
      </c>
      <c r="AX811" s="192">
        <f>'Cél.por tricoma'!GP197</f>
        <v>1</v>
      </c>
      <c r="AY811" s="107">
        <f>AW811*AX811</f>
        <v>2</v>
      </c>
      <c r="AZ811" s="108">
        <f t="shared" si="675"/>
        <v>815.8655706940815</v>
      </c>
      <c r="BA811" s="109">
        <f t="shared" si="676"/>
        <v>1631.731141388163</v>
      </c>
      <c r="BB811" s="110">
        <f t="shared" si="677"/>
        <v>11.627906976744185</v>
      </c>
      <c r="BC811" s="111">
        <f t="shared" si="678"/>
        <v>140.32887815938201</v>
      </c>
      <c r="BD811" s="88"/>
      <c r="BE811" s="1016" t="s">
        <v>43</v>
      </c>
      <c r="BF811" s="1009"/>
      <c r="BG811" s="1010"/>
      <c r="BH811" s="112">
        <v>3</v>
      </c>
      <c r="BI811" s="192">
        <f>'Cél.por tricoma'!GP243</f>
        <v>1</v>
      </c>
      <c r="BJ811" s="107">
        <f>BH811*BI811</f>
        <v>3</v>
      </c>
      <c r="BK811" s="108">
        <f t="shared" si="679"/>
        <v>611.89917802056107</v>
      </c>
      <c r="BL811" s="109">
        <f t="shared" si="680"/>
        <v>1835.6975340616832</v>
      </c>
      <c r="BM811" s="112">
        <f t="shared" si="681"/>
        <v>13.857142857142858</v>
      </c>
      <c r="BN811" s="111">
        <f t="shared" si="682"/>
        <v>132.47301792197715</v>
      </c>
      <c r="BO811" s="88"/>
      <c r="BP811" s="1034" t="s">
        <v>43</v>
      </c>
      <c r="BQ811" s="1032"/>
      <c r="BR811" s="1033"/>
      <c r="BS811" s="736">
        <v>1</v>
      </c>
      <c r="BT811" s="778">
        <f>'Cél.por tricoma'!GP289</f>
        <v>1</v>
      </c>
      <c r="BU811" s="730">
        <f>BS811*BT811</f>
        <v>1</v>
      </c>
      <c r="BV811" s="731">
        <f t="shared" si="683"/>
        <v>1631.731141388163</v>
      </c>
      <c r="BW811" s="732">
        <f t="shared" si="684"/>
        <v>1631.731141388163</v>
      </c>
      <c r="BX811" s="736">
        <f t="shared" si="685"/>
        <v>15.04109589041096</v>
      </c>
      <c r="BY811" s="734">
        <f t="shared" si="686"/>
        <v>108.48485730540609</v>
      </c>
      <c r="BZ811" s="1018"/>
      <c r="CA811" s="88"/>
      <c r="CB811" s="88"/>
      <c r="CC811" s="89"/>
      <c r="CD811" s="89"/>
      <c r="CE811" s="89"/>
      <c r="CF811" s="89"/>
      <c r="CG811" s="89"/>
      <c r="CH811" s="89"/>
      <c r="CI811" s="89"/>
      <c r="CJ811" s="89"/>
      <c r="CK811" s="89"/>
      <c r="CL811" s="89"/>
      <c r="CM811" s="89"/>
      <c r="CN811" s="89"/>
      <c r="CO811" s="89"/>
      <c r="CP811" s="89"/>
      <c r="CQ811" s="89"/>
      <c r="CR811" s="89"/>
      <c r="CS811" s="89"/>
      <c r="CT811" s="89"/>
    </row>
    <row r="812" spans="1:98" ht="15.75" customHeight="1">
      <c r="A812" s="1018"/>
      <c r="B812" s="1016" t="s">
        <v>63</v>
      </c>
      <c r="C812" s="1009"/>
      <c r="D812" s="1010"/>
      <c r="E812" s="112">
        <v>11</v>
      </c>
      <c r="F812" s="195">
        <f>'Cél.por tricoma'!GP14</f>
        <v>1</v>
      </c>
      <c r="G812" s="107">
        <f t="shared" si="656"/>
        <v>11</v>
      </c>
      <c r="H812" s="108">
        <f t="shared" si="657"/>
        <v>979.03868483289773</v>
      </c>
      <c r="I812" s="109">
        <f t="shared" si="658"/>
        <v>10769.425533161875</v>
      </c>
      <c r="J812" s="110">
        <f t="shared" si="659"/>
        <v>14.361111111111111</v>
      </c>
      <c r="K812" s="111">
        <f t="shared" si="660"/>
        <v>749.90197136136851</v>
      </c>
      <c r="L812" s="86"/>
      <c r="M812" s="1016" t="s">
        <v>63</v>
      </c>
      <c r="N812" s="1009"/>
      <c r="O812" s="1010"/>
      <c r="P812" s="112">
        <v>0</v>
      </c>
      <c r="Q812" s="195">
        <f>'Cél.por tricoma'!GP60</f>
        <v>1</v>
      </c>
      <c r="R812" s="107">
        <f t="shared" si="687"/>
        <v>0</v>
      </c>
      <c r="S812" s="108">
        <f t="shared" si="661"/>
        <v>1631.731141388163</v>
      </c>
      <c r="T812" s="109">
        <f t="shared" si="662"/>
        <v>0</v>
      </c>
      <c r="U812" s="110">
        <f t="shared" si="663"/>
        <v>12.025316455696203</v>
      </c>
      <c r="V812" s="111">
        <f t="shared" si="664"/>
        <v>0</v>
      </c>
      <c r="W812" s="88"/>
      <c r="X812" s="1016" t="s">
        <v>63</v>
      </c>
      <c r="Y812" s="1009"/>
      <c r="Z812" s="1010"/>
      <c r="AA812" s="112">
        <v>11</v>
      </c>
      <c r="AB812" s="195">
        <f>'Cél.por tricoma'!GP106</f>
        <v>1</v>
      </c>
      <c r="AC812" s="107">
        <f t="shared" si="665"/>
        <v>11</v>
      </c>
      <c r="AD812" s="108">
        <f t="shared" si="666"/>
        <v>1631.731141388163</v>
      </c>
      <c r="AE812" s="109">
        <f t="shared" si="667"/>
        <v>17949.042555269793</v>
      </c>
      <c r="AF812" s="110">
        <f t="shared" si="668"/>
        <v>15.787878787878787</v>
      </c>
      <c r="AG812" s="111">
        <f t="shared" si="669"/>
        <v>1136.8875322915608</v>
      </c>
      <c r="AH812" s="88"/>
      <c r="AI812" s="1016" t="s">
        <v>63</v>
      </c>
      <c r="AJ812" s="1009"/>
      <c r="AK812" s="1010"/>
      <c r="AL812" s="112">
        <v>24</v>
      </c>
      <c r="AM812" s="192">
        <f>'Cél.por tricoma'!GP152</f>
        <v>1</v>
      </c>
      <c r="AN812" s="107">
        <f t="shared" si="670"/>
        <v>24</v>
      </c>
      <c r="AO812" s="108">
        <f t="shared" si="671"/>
        <v>1631.731141388163</v>
      </c>
      <c r="AP812" s="109">
        <f t="shared" si="672"/>
        <v>39161.547393315908</v>
      </c>
      <c r="AQ812" s="112">
        <f t="shared" si="673"/>
        <v>11.51685393258427</v>
      </c>
      <c r="AR812" s="111">
        <f t="shared" si="674"/>
        <v>3400.3685053708446</v>
      </c>
      <c r="AS812" s="88"/>
      <c r="AT812" s="1016" t="s">
        <v>63</v>
      </c>
      <c r="AU812" s="1009"/>
      <c r="AV812" s="1010"/>
      <c r="AW812" s="112">
        <v>1</v>
      </c>
      <c r="AX812" s="192">
        <f>'Cél.por tricoma'!GP198</f>
        <v>1</v>
      </c>
      <c r="AY812" s="107">
        <f>AW812*AX812</f>
        <v>1</v>
      </c>
      <c r="AZ812" s="108">
        <f t="shared" si="675"/>
        <v>815.8655706940815</v>
      </c>
      <c r="BA812" s="109">
        <f t="shared" si="676"/>
        <v>815.8655706940815</v>
      </c>
      <c r="BB812" s="110">
        <f t="shared" si="677"/>
        <v>11.627906976744185</v>
      </c>
      <c r="BC812" s="111">
        <f t="shared" si="678"/>
        <v>70.164439079691007</v>
      </c>
      <c r="BD812" s="88"/>
      <c r="BE812" s="1016" t="s">
        <v>63</v>
      </c>
      <c r="BF812" s="1009"/>
      <c r="BG812" s="1010"/>
      <c r="BH812" s="112">
        <v>8</v>
      </c>
      <c r="BI812" s="192">
        <f>'Cél.por tricoma'!GP244</f>
        <v>1</v>
      </c>
      <c r="BJ812" s="107">
        <f>BH812*BI812</f>
        <v>8</v>
      </c>
      <c r="BK812" s="108">
        <f t="shared" si="679"/>
        <v>611.89917802056107</v>
      </c>
      <c r="BL812" s="109">
        <f t="shared" si="680"/>
        <v>4895.1934241644885</v>
      </c>
      <c r="BM812" s="112">
        <f t="shared" si="681"/>
        <v>13.857142857142858</v>
      </c>
      <c r="BN812" s="111">
        <f t="shared" si="682"/>
        <v>353.26138112527235</v>
      </c>
      <c r="BO812" s="88"/>
      <c r="BP812" s="1034" t="s">
        <v>63</v>
      </c>
      <c r="BQ812" s="1032"/>
      <c r="BR812" s="1033"/>
      <c r="BS812" s="736">
        <v>3</v>
      </c>
      <c r="BT812" s="778">
        <f>'Cél.por tricoma'!GP290</f>
        <v>1</v>
      </c>
      <c r="BU812" s="730">
        <f>BS812*BT812</f>
        <v>3</v>
      </c>
      <c r="BV812" s="731">
        <f t="shared" si="683"/>
        <v>1631.731141388163</v>
      </c>
      <c r="BW812" s="732">
        <f t="shared" si="684"/>
        <v>4895.1934241644885</v>
      </c>
      <c r="BX812" s="736">
        <f t="shared" si="685"/>
        <v>15.04109589041096</v>
      </c>
      <c r="BY812" s="734">
        <f t="shared" si="686"/>
        <v>325.45457191621824</v>
      </c>
      <c r="BZ812" s="1018"/>
      <c r="CA812" s="88"/>
      <c r="CB812" s="88"/>
      <c r="CC812" s="89"/>
      <c r="CD812" s="89"/>
      <c r="CE812" s="89"/>
      <c r="CF812" s="89"/>
      <c r="CG812" s="89"/>
      <c r="CH812" s="89"/>
      <c r="CI812" s="89"/>
      <c r="CJ812" s="89"/>
      <c r="CK812" s="89"/>
      <c r="CL812" s="89"/>
      <c r="CM812" s="89"/>
      <c r="CN812" s="89"/>
      <c r="CO812" s="89"/>
      <c r="CP812" s="89"/>
      <c r="CQ812" s="89"/>
      <c r="CR812" s="89"/>
      <c r="CS812" s="89"/>
      <c r="CT812" s="89"/>
    </row>
    <row r="813" spans="1:98" ht="15.75" customHeight="1">
      <c r="A813" s="1018"/>
      <c r="B813" s="1016" t="s">
        <v>166</v>
      </c>
      <c r="C813" s="1009"/>
      <c r="D813" s="1010"/>
      <c r="E813" s="112">
        <v>0</v>
      </c>
      <c r="F813" s="195" t="e">
        <f>'Cél.por tricoma'!GP15</f>
        <v>#DIV/0!</v>
      </c>
      <c r="G813" s="107"/>
      <c r="H813" s="108">
        <f t="shared" si="657"/>
        <v>979.03868483289773</v>
      </c>
      <c r="I813" s="109">
        <f t="shared" si="658"/>
        <v>0</v>
      </c>
      <c r="J813" s="110">
        <f t="shared" si="659"/>
        <v>14.361111111111111</v>
      </c>
      <c r="K813" s="111">
        <f t="shared" si="660"/>
        <v>0</v>
      </c>
      <c r="L813" s="86"/>
      <c r="M813" s="1016" t="s">
        <v>166</v>
      </c>
      <c r="N813" s="1009"/>
      <c r="O813" s="1010"/>
      <c r="P813" s="112">
        <v>14</v>
      </c>
      <c r="Q813" s="195">
        <f>'Cél.por tricoma'!GP61</f>
        <v>10</v>
      </c>
      <c r="R813" s="107">
        <f t="shared" si="687"/>
        <v>140</v>
      </c>
      <c r="S813" s="108">
        <f t="shared" si="661"/>
        <v>1631.731141388163</v>
      </c>
      <c r="T813" s="109">
        <f t="shared" si="662"/>
        <v>228442.35979434283</v>
      </c>
      <c r="U813" s="110">
        <f t="shared" si="663"/>
        <v>12.025316455696203</v>
      </c>
      <c r="V813" s="111">
        <f t="shared" si="664"/>
        <v>18996.785709213771</v>
      </c>
      <c r="W813" s="88"/>
      <c r="X813" s="1016" t="s">
        <v>166</v>
      </c>
      <c r="Y813" s="1009"/>
      <c r="Z813" s="1010"/>
      <c r="AA813" s="112">
        <v>1</v>
      </c>
      <c r="AB813" s="195">
        <f>'Cél.por tricoma'!GP107</f>
        <v>7</v>
      </c>
      <c r="AC813" s="107">
        <f t="shared" si="665"/>
        <v>7</v>
      </c>
      <c r="AD813" s="108">
        <f t="shared" si="666"/>
        <v>1631.731141388163</v>
      </c>
      <c r="AE813" s="109">
        <f t="shared" si="667"/>
        <v>11422.117989717141</v>
      </c>
      <c r="AF813" s="110">
        <f t="shared" si="668"/>
        <v>15.787878787878787</v>
      </c>
      <c r="AG813" s="111">
        <f t="shared" si="669"/>
        <v>723.47388418553874</v>
      </c>
      <c r="AH813" s="88"/>
      <c r="AI813" s="1016" t="s">
        <v>166</v>
      </c>
      <c r="AJ813" s="1009"/>
      <c r="AK813" s="1010"/>
      <c r="AL813" s="112">
        <v>0</v>
      </c>
      <c r="AM813" s="192">
        <f>'Cél.por tricoma'!GP153</f>
        <v>9</v>
      </c>
      <c r="AN813" s="107">
        <f t="shared" si="670"/>
        <v>0</v>
      </c>
      <c r="AO813" s="108">
        <f t="shared" si="671"/>
        <v>1631.731141388163</v>
      </c>
      <c r="AP813" s="109">
        <f t="shared" si="672"/>
        <v>0</v>
      </c>
      <c r="AQ813" s="112">
        <f t="shared" si="673"/>
        <v>11.51685393258427</v>
      </c>
      <c r="AR813" s="111">
        <f t="shared" si="674"/>
        <v>0</v>
      </c>
      <c r="AS813" s="88"/>
      <c r="AT813" s="1016" t="s">
        <v>166</v>
      </c>
      <c r="AU813" s="1009"/>
      <c r="AV813" s="1010"/>
      <c r="AW813" s="112">
        <v>0</v>
      </c>
      <c r="AX813" s="192" t="e">
        <f>'Cél.por tricoma'!GP199</f>
        <v>#DIV/0!</v>
      </c>
      <c r="AY813" s="107">
        <v>0</v>
      </c>
      <c r="AZ813" s="108">
        <f t="shared" si="675"/>
        <v>815.8655706940815</v>
      </c>
      <c r="BA813" s="109">
        <f t="shared" si="676"/>
        <v>0</v>
      </c>
      <c r="BB813" s="110">
        <f t="shared" si="677"/>
        <v>11.627906976744185</v>
      </c>
      <c r="BC813" s="111">
        <f t="shared" si="678"/>
        <v>0</v>
      </c>
      <c r="BD813" s="88"/>
      <c r="BE813" s="1016" t="s">
        <v>166</v>
      </c>
      <c r="BF813" s="1009"/>
      <c r="BG813" s="1010"/>
      <c r="BH813" s="112">
        <v>0</v>
      </c>
      <c r="BI813" s="192" t="e">
        <f>'Cél.por tricoma'!GP245</f>
        <v>#DIV/0!</v>
      </c>
      <c r="BJ813" s="107">
        <v>0</v>
      </c>
      <c r="BK813" s="108">
        <f t="shared" si="679"/>
        <v>611.89917802056107</v>
      </c>
      <c r="BL813" s="109">
        <f t="shared" si="680"/>
        <v>0</v>
      </c>
      <c r="BM813" s="112">
        <f t="shared" si="681"/>
        <v>13.857142857142858</v>
      </c>
      <c r="BN813" s="111">
        <f t="shared" si="682"/>
        <v>0</v>
      </c>
      <c r="BO813" s="88"/>
      <c r="BP813" s="1034" t="s">
        <v>166</v>
      </c>
      <c r="BQ813" s="1032"/>
      <c r="BR813" s="1033"/>
      <c r="BS813" s="736">
        <v>0</v>
      </c>
      <c r="BT813" s="778" t="e">
        <f>'Cél.por tricoma'!GP291</f>
        <v>#DIV/0!</v>
      </c>
      <c r="BU813" s="730">
        <v>0</v>
      </c>
      <c r="BV813" s="731">
        <f t="shared" si="683"/>
        <v>1631.731141388163</v>
      </c>
      <c r="BW813" s="732">
        <f t="shared" si="684"/>
        <v>0</v>
      </c>
      <c r="BX813" s="736">
        <f t="shared" si="685"/>
        <v>15.04109589041096</v>
      </c>
      <c r="BY813" s="734">
        <f t="shared" si="686"/>
        <v>0</v>
      </c>
      <c r="BZ813" s="1018"/>
      <c r="CA813" s="88"/>
      <c r="CB813" s="88"/>
      <c r="CC813" s="89"/>
      <c r="CD813" s="89"/>
      <c r="CE813" s="89"/>
      <c r="CF813" s="89"/>
      <c r="CG813" s="89"/>
      <c r="CH813" s="89"/>
      <c r="CI813" s="89"/>
      <c r="CJ813" s="89"/>
      <c r="CK813" s="89"/>
      <c r="CL813" s="89"/>
      <c r="CM813" s="89"/>
      <c r="CN813" s="89"/>
      <c r="CO813" s="89"/>
      <c r="CP813" s="89"/>
      <c r="CQ813" s="89"/>
      <c r="CR813" s="89"/>
      <c r="CS813" s="89"/>
      <c r="CT813" s="89"/>
    </row>
    <row r="814" spans="1:98" ht="15.75" customHeight="1">
      <c r="A814" s="1018"/>
      <c r="B814" s="1016" t="s">
        <v>260</v>
      </c>
      <c r="C814" s="1009"/>
      <c r="D814" s="1010"/>
      <c r="E814" s="112">
        <v>0</v>
      </c>
      <c r="F814" s="195" t="e">
        <f>'Cél.por tricoma'!GP16</f>
        <v>#DIV/0!</v>
      </c>
      <c r="G814" s="107"/>
      <c r="H814" s="108">
        <f t="shared" si="657"/>
        <v>979.03868483289773</v>
      </c>
      <c r="I814" s="109">
        <f t="shared" si="658"/>
        <v>0</v>
      </c>
      <c r="J814" s="110">
        <f t="shared" si="659"/>
        <v>14.361111111111111</v>
      </c>
      <c r="K814" s="111">
        <f t="shared" si="660"/>
        <v>0</v>
      </c>
      <c r="L814" s="86"/>
      <c r="M814" s="1016" t="s">
        <v>260</v>
      </c>
      <c r="N814" s="1009"/>
      <c r="O814" s="1010"/>
      <c r="P814" s="112">
        <v>0</v>
      </c>
      <c r="Q814" s="195" t="e">
        <f>'Cél.por tricoma'!GP62</f>
        <v>#DIV/0!</v>
      </c>
      <c r="R814" s="107">
        <v>0</v>
      </c>
      <c r="S814" s="108">
        <f t="shared" si="661"/>
        <v>1631.731141388163</v>
      </c>
      <c r="T814" s="109">
        <f t="shared" si="662"/>
        <v>0</v>
      </c>
      <c r="U814" s="110">
        <f t="shared" si="663"/>
        <v>12.025316455696203</v>
      </c>
      <c r="V814" s="111">
        <f t="shared" si="664"/>
        <v>0</v>
      </c>
      <c r="W814" s="88"/>
      <c r="X814" s="1016" t="s">
        <v>260</v>
      </c>
      <c r="Y814" s="1009"/>
      <c r="Z814" s="1010"/>
      <c r="AA814" s="112">
        <v>0</v>
      </c>
      <c r="AB814" s="195" t="e">
        <f>'Cél.por tricoma'!GP108</f>
        <v>#DIV/0!</v>
      </c>
      <c r="AC814" s="107">
        <v>0</v>
      </c>
      <c r="AD814" s="108">
        <f t="shared" si="666"/>
        <v>1631.731141388163</v>
      </c>
      <c r="AE814" s="109">
        <f t="shared" si="667"/>
        <v>0</v>
      </c>
      <c r="AF814" s="110">
        <f t="shared" si="668"/>
        <v>15.787878787878787</v>
      </c>
      <c r="AG814" s="111">
        <f t="shared" si="669"/>
        <v>0</v>
      </c>
      <c r="AH814" s="88"/>
      <c r="AI814" s="1016" t="s">
        <v>260</v>
      </c>
      <c r="AJ814" s="1009"/>
      <c r="AK814" s="1010"/>
      <c r="AL814" s="112">
        <v>0</v>
      </c>
      <c r="AM814" s="192" t="e">
        <f>'Cél.por tricoma'!GP154</f>
        <v>#DIV/0!</v>
      </c>
      <c r="AN814" s="107">
        <v>0</v>
      </c>
      <c r="AO814" s="108">
        <f t="shared" si="671"/>
        <v>1631.731141388163</v>
      </c>
      <c r="AP814" s="109">
        <f t="shared" si="672"/>
        <v>0</v>
      </c>
      <c r="AQ814" s="112">
        <f t="shared" si="673"/>
        <v>11.51685393258427</v>
      </c>
      <c r="AR814" s="111">
        <f t="shared" si="674"/>
        <v>0</v>
      </c>
      <c r="AS814" s="88"/>
      <c r="AT814" s="1016" t="s">
        <v>260</v>
      </c>
      <c r="AU814" s="1009"/>
      <c r="AV814" s="1010"/>
      <c r="AW814" s="112">
        <v>0</v>
      </c>
      <c r="AX814" s="192" t="e">
        <f>'Cél.por tricoma'!GP200</f>
        <v>#DIV/0!</v>
      </c>
      <c r="AY814" s="107">
        <v>0</v>
      </c>
      <c r="AZ814" s="108">
        <f t="shared" si="675"/>
        <v>815.8655706940815</v>
      </c>
      <c r="BA814" s="109">
        <f t="shared" si="676"/>
        <v>0</v>
      </c>
      <c r="BB814" s="110">
        <f t="shared" si="677"/>
        <v>11.627906976744185</v>
      </c>
      <c r="BC814" s="111">
        <f t="shared" si="678"/>
        <v>0</v>
      </c>
      <c r="BD814" s="88"/>
      <c r="BE814" s="1016" t="s">
        <v>260</v>
      </c>
      <c r="BF814" s="1009"/>
      <c r="BG814" s="1010"/>
      <c r="BH814" s="112">
        <v>0</v>
      </c>
      <c r="BI814" s="192" t="e">
        <f>'Cél.por tricoma'!GP246</f>
        <v>#DIV/0!</v>
      </c>
      <c r="BJ814" s="107">
        <v>0</v>
      </c>
      <c r="BK814" s="108">
        <f t="shared" si="679"/>
        <v>611.89917802056107</v>
      </c>
      <c r="BL814" s="109">
        <f t="shared" si="680"/>
        <v>0</v>
      </c>
      <c r="BM814" s="112">
        <f t="shared" si="681"/>
        <v>13.857142857142858</v>
      </c>
      <c r="BN814" s="111">
        <f t="shared" si="682"/>
        <v>0</v>
      </c>
      <c r="BO814" s="88"/>
      <c r="BP814" s="1034" t="s">
        <v>260</v>
      </c>
      <c r="BQ814" s="1032"/>
      <c r="BR814" s="1033"/>
      <c r="BS814" s="736">
        <v>0</v>
      </c>
      <c r="BT814" s="778" t="e">
        <f>'Cél.por tricoma'!GP292</f>
        <v>#DIV/0!</v>
      </c>
      <c r="BU814" s="730">
        <v>0</v>
      </c>
      <c r="BV814" s="731">
        <f t="shared" si="683"/>
        <v>1631.731141388163</v>
      </c>
      <c r="BW814" s="732">
        <f t="shared" si="684"/>
        <v>0</v>
      </c>
      <c r="BX814" s="736">
        <f t="shared" si="685"/>
        <v>15.04109589041096</v>
      </c>
      <c r="BY814" s="734">
        <f t="shared" si="686"/>
        <v>0</v>
      </c>
      <c r="BZ814" s="1018"/>
      <c r="CA814" s="88"/>
      <c r="CB814" s="88"/>
      <c r="CC814" s="89"/>
      <c r="CD814" s="89"/>
      <c r="CE814" s="89"/>
      <c r="CF814" s="89"/>
      <c r="CG814" s="89"/>
      <c r="CH814" s="89"/>
      <c r="CI814" s="89"/>
      <c r="CJ814" s="89"/>
      <c r="CK814" s="89"/>
      <c r="CL814" s="89"/>
      <c r="CM814" s="89"/>
      <c r="CN814" s="89"/>
      <c r="CO814" s="89"/>
      <c r="CP814" s="89"/>
      <c r="CQ814" s="89"/>
      <c r="CR814" s="89"/>
      <c r="CS814" s="89"/>
      <c r="CT814" s="89"/>
    </row>
    <row r="815" spans="1:98" ht="15.75" customHeight="1">
      <c r="A815" s="1018"/>
      <c r="B815" s="1015" t="s">
        <v>52</v>
      </c>
      <c r="C815" s="1009"/>
      <c r="D815" s="1010"/>
      <c r="E815" s="112">
        <v>6</v>
      </c>
      <c r="F815" s="195">
        <f>'Cél.por tricoma'!GP17</f>
        <v>2</v>
      </c>
      <c r="G815" s="107">
        <f t="shared" ref="G815:G821" si="688">E815*F815</f>
        <v>12</v>
      </c>
      <c r="H815" s="108">
        <f t="shared" si="657"/>
        <v>979.03868483289773</v>
      </c>
      <c r="I815" s="109">
        <f t="shared" si="658"/>
        <v>11748.464217994773</v>
      </c>
      <c r="J815" s="110">
        <f t="shared" si="659"/>
        <v>14.361111111111111</v>
      </c>
      <c r="K815" s="111">
        <f t="shared" si="660"/>
        <v>818.07487784876571</v>
      </c>
      <c r="L815" s="86"/>
      <c r="M815" s="1015" t="s">
        <v>52</v>
      </c>
      <c r="N815" s="1009"/>
      <c r="O815" s="1010"/>
      <c r="P815" s="112">
        <v>14</v>
      </c>
      <c r="Q815" s="195">
        <f>'Cél.por tricoma'!GP63</f>
        <v>2</v>
      </c>
      <c r="R815" s="107">
        <f t="shared" ref="R815:R826" si="689">P815*Q815</f>
        <v>28</v>
      </c>
      <c r="S815" s="108">
        <f t="shared" si="661"/>
        <v>1631.731141388163</v>
      </c>
      <c r="T815" s="109">
        <f t="shared" si="662"/>
        <v>45688.471958868562</v>
      </c>
      <c r="U815" s="110">
        <f t="shared" si="663"/>
        <v>12.025316455696203</v>
      </c>
      <c r="V815" s="111">
        <f t="shared" si="664"/>
        <v>3799.3571418427541</v>
      </c>
      <c r="W815" s="88"/>
      <c r="X815" s="1015" t="s">
        <v>52</v>
      </c>
      <c r="Y815" s="1009"/>
      <c r="Z815" s="1010"/>
      <c r="AA815" s="112">
        <v>21</v>
      </c>
      <c r="AB815" s="195">
        <f>'Cél.por tricoma'!GP109</f>
        <v>2</v>
      </c>
      <c r="AC815" s="107">
        <f t="shared" ref="AC815:AC825" si="690">AA815*AB815</f>
        <v>42</v>
      </c>
      <c r="AD815" s="108">
        <f t="shared" si="666"/>
        <v>1631.731141388163</v>
      </c>
      <c r="AE815" s="109">
        <f t="shared" si="667"/>
        <v>68532.707938302847</v>
      </c>
      <c r="AF815" s="110">
        <f t="shared" si="668"/>
        <v>15.787878787878787</v>
      </c>
      <c r="AG815" s="111">
        <f t="shared" si="669"/>
        <v>4340.8433051132324</v>
      </c>
      <c r="AH815" s="88"/>
      <c r="AI815" s="1015" t="s">
        <v>52</v>
      </c>
      <c r="AJ815" s="1009"/>
      <c r="AK815" s="1010"/>
      <c r="AL815" s="112">
        <v>26</v>
      </c>
      <c r="AM815" s="192">
        <f>'Cél.por tricoma'!GP155</f>
        <v>2</v>
      </c>
      <c r="AN815" s="107">
        <f t="shared" ref="AN815:AN825" si="691">AL815*AM815</f>
        <v>52</v>
      </c>
      <c r="AO815" s="108">
        <f t="shared" si="671"/>
        <v>1631.731141388163</v>
      </c>
      <c r="AP815" s="109">
        <f t="shared" si="672"/>
        <v>84850.019352184478</v>
      </c>
      <c r="AQ815" s="112">
        <f t="shared" si="673"/>
        <v>11.51685393258427</v>
      </c>
      <c r="AR815" s="111">
        <f t="shared" si="674"/>
        <v>7367.4650949701636</v>
      </c>
      <c r="AS815" s="88"/>
      <c r="AT815" s="1015" t="s">
        <v>52</v>
      </c>
      <c r="AU815" s="1009"/>
      <c r="AV815" s="1010"/>
      <c r="AW815" s="112">
        <v>21</v>
      </c>
      <c r="AX815" s="192">
        <f>'Cél.por tricoma'!GP201</f>
        <v>2</v>
      </c>
      <c r="AY815" s="107">
        <f>AW815*AX815</f>
        <v>42</v>
      </c>
      <c r="AZ815" s="108">
        <f t="shared" si="675"/>
        <v>815.8655706940815</v>
      </c>
      <c r="BA815" s="109">
        <f t="shared" si="676"/>
        <v>34266.353969151423</v>
      </c>
      <c r="BB815" s="110">
        <f t="shared" si="677"/>
        <v>11.627906976744185</v>
      </c>
      <c r="BC815" s="111">
        <f t="shared" si="678"/>
        <v>2946.9064413470228</v>
      </c>
      <c r="BD815" s="88"/>
      <c r="BE815" s="1015" t="s">
        <v>52</v>
      </c>
      <c r="BF815" s="1009"/>
      <c r="BG815" s="1010"/>
      <c r="BH815" s="112">
        <v>28</v>
      </c>
      <c r="BI815" s="192">
        <f>'Cél.por tricoma'!GP247</f>
        <v>2</v>
      </c>
      <c r="BJ815" s="107">
        <f>BH815*BI815</f>
        <v>56</v>
      </c>
      <c r="BK815" s="108">
        <f t="shared" si="679"/>
        <v>611.89917802056107</v>
      </c>
      <c r="BL815" s="109">
        <f t="shared" si="680"/>
        <v>34266.353969151416</v>
      </c>
      <c r="BM815" s="112">
        <f t="shared" si="681"/>
        <v>13.857142857142858</v>
      </c>
      <c r="BN815" s="111">
        <f t="shared" si="682"/>
        <v>2472.8296678769061</v>
      </c>
      <c r="BO815" s="88"/>
      <c r="BP815" s="1031" t="s">
        <v>52</v>
      </c>
      <c r="BQ815" s="1032"/>
      <c r="BR815" s="1033"/>
      <c r="BS815" s="736">
        <v>6</v>
      </c>
      <c r="BT815" s="778">
        <f>'Cél.por tricoma'!GP293</f>
        <v>2</v>
      </c>
      <c r="BU815" s="730">
        <f t="shared" ref="BU815:BU821" si="692">BS815*BT815</f>
        <v>12</v>
      </c>
      <c r="BV815" s="731">
        <f t="shared" si="683"/>
        <v>1631.731141388163</v>
      </c>
      <c r="BW815" s="732">
        <f t="shared" si="684"/>
        <v>19580.773696657954</v>
      </c>
      <c r="BX815" s="736">
        <f t="shared" si="685"/>
        <v>15.04109589041096</v>
      </c>
      <c r="BY815" s="734">
        <f t="shared" si="686"/>
        <v>1301.818287664873</v>
      </c>
      <c r="BZ815" s="1018"/>
      <c r="CA815" s="88"/>
      <c r="CB815" s="88"/>
      <c r="CC815" s="89"/>
      <c r="CD815" s="89"/>
      <c r="CE815" s="89"/>
      <c r="CF815" s="89"/>
      <c r="CG815" s="89"/>
      <c r="CH815" s="89"/>
      <c r="CI815" s="89"/>
      <c r="CJ815" s="89"/>
      <c r="CK815" s="89"/>
      <c r="CL815" s="89"/>
      <c r="CM815" s="89"/>
      <c r="CN815" s="89"/>
      <c r="CO815" s="89"/>
      <c r="CP815" s="89"/>
      <c r="CQ815" s="89"/>
      <c r="CR815" s="89"/>
      <c r="CS815" s="89"/>
      <c r="CT815" s="89"/>
    </row>
    <row r="816" spans="1:98" ht="15.75" customHeight="1">
      <c r="A816" s="1018"/>
      <c r="B816" s="1016" t="s">
        <v>185</v>
      </c>
      <c r="C816" s="1009"/>
      <c r="D816" s="1010"/>
      <c r="E816" s="112">
        <v>107</v>
      </c>
      <c r="F816" s="195">
        <f>'Cél.por tricoma'!GP18</f>
        <v>11.466666666666667</v>
      </c>
      <c r="G816" s="107">
        <f t="shared" si="688"/>
        <v>1226.9333333333334</v>
      </c>
      <c r="H816" s="108">
        <f t="shared" si="657"/>
        <v>979.03868483289773</v>
      </c>
      <c r="I816" s="109">
        <f t="shared" si="658"/>
        <v>1201215.1970443102</v>
      </c>
      <c r="J816" s="110">
        <f t="shared" si="659"/>
        <v>14.361111111111111</v>
      </c>
      <c r="K816" s="111">
        <f t="shared" si="660"/>
        <v>83643.611399603804</v>
      </c>
      <c r="L816" s="86"/>
      <c r="M816" s="1016" t="s">
        <v>185</v>
      </c>
      <c r="N816" s="1009"/>
      <c r="O816" s="1010"/>
      <c r="P816" s="112">
        <v>119</v>
      </c>
      <c r="Q816" s="195">
        <f>'Cél.por tricoma'!GP64</f>
        <v>15.066666666666666</v>
      </c>
      <c r="R816" s="107">
        <f t="shared" si="689"/>
        <v>1792.9333333333334</v>
      </c>
      <c r="S816" s="108">
        <f t="shared" si="661"/>
        <v>1631.731141388163</v>
      </c>
      <c r="T816" s="109">
        <f t="shared" si="662"/>
        <v>2925585.154432884</v>
      </c>
      <c r="U816" s="110">
        <f t="shared" si="663"/>
        <v>12.025316455696203</v>
      </c>
      <c r="V816" s="111">
        <f t="shared" si="664"/>
        <v>243285.50231599773</v>
      </c>
      <c r="W816" s="88"/>
      <c r="X816" s="1016" t="s">
        <v>185</v>
      </c>
      <c r="Y816" s="1009"/>
      <c r="Z816" s="1010"/>
      <c r="AA816" s="112">
        <f>49+64+40</f>
        <v>153</v>
      </c>
      <c r="AB816" s="195">
        <f>'Cél.por tricoma'!GP110</f>
        <v>16</v>
      </c>
      <c r="AC816" s="107">
        <f t="shared" si="690"/>
        <v>2448</v>
      </c>
      <c r="AD816" s="108">
        <f t="shared" si="666"/>
        <v>1631.731141388163</v>
      </c>
      <c r="AE816" s="109">
        <f t="shared" si="667"/>
        <v>3994477.8341182228</v>
      </c>
      <c r="AF816" s="110">
        <f t="shared" si="668"/>
        <v>15.787878787878787</v>
      </c>
      <c r="AG816" s="111">
        <f t="shared" si="669"/>
        <v>253009.15264088553</v>
      </c>
      <c r="AH816" s="88"/>
      <c r="AI816" s="1016" t="s">
        <v>185</v>
      </c>
      <c r="AJ816" s="1009"/>
      <c r="AK816" s="1010"/>
      <c r="AL816" s="112">
        <v>242</v>
      </c>
      <c r="AM816" s="192">
        <f>'Cél.por tricoma'!GP156</f>
        <v>15.3</v>
      </c>
      <c r="AN816" s="107">
        <f t="shared" si="691"/>
        <v>3702.6000000000004</v>
      </c>
      <c r="AO816" s="108">
        <f t="shared" si="671"/>
        <v>1631.731141388163</v>
      </c>
      <c r="AP816" s="109">
        <f t="shared" si="672"/>
        <v>6041647.7241038131</v>
      </c>
      <c r="AQ816" s="112">
        <f t="shared" si="673"/>
        <v>11.51685393258427</v>
      </c>
      <c r="AR816" s="111">
        <f t="shared" si="674"/>
        <v>524591.8511660872</v>
      </c>
      <c r="AS816" s="88"/>
      <c r="AT816" s="1016" t="s">
        <v>185</v>
      </c>
      <c r="AU816" s="1009"/>
      <c r="AV816" s="1010"/>
      <c r="AW816" s="112">
        <v>101</v>
      </c>
      <c r="AX816" s="192">
        <f>'Cél.por tricoma'!GP202</f>
        <v>12.1</v>
      </c>
      <c r="AY816" s="107">
        <f>AW816*AX816</f>
        <v>1222.0999999999999</v>
      </c>
      <c r="AZ816" s="108">
        <f t="shared" si="675"/>
        <v>815.8655706940815</v>
      </c>
      <c r="BA816" s="109">
        <f t="shared" si="676"/>
        <v>997069.31394523697</v>
      </c>
      <c r="BB816" s="110">
        <f t="shared" si="677"/>
        <v>11.627906976744185</v>
      </c>
      <c r="BC816" s="111">
        <f t="shared" si="678"/>
        <v>85747.960999290386</v>
      </c>
      <c r="BD816" s="88"/>
      <c r="BE816" s="1016" t="s">
        <v>185</v>
      </c>
      <c r="BF816" s="1009"/>
      <c r="BG816" s="1010"/>
      <c r="BH816" s="112">
        <v>109</v>
      </c>
      <c r="BI816" s="192">
        <f>'Cél.por tricoma'!GP248</f>
        <v>15.833333333333334</v>
      </c>
      <c r="BJ816" s="107">
        <f>BH816*BI816</f>
        <v>1725.8333333333335</v>
      </c>
      <c r="BK816" s="108">
        <f t="shared" si="679"/>
        <v>611.89917802056107</v>
      </c>
      <c r="BL816" s="109">
        <f t="shared" si="680"/>
        <v>1056035.9980671518</v>
      </c>
      <c r="BM816" s="112">
        <f t="shared" si="681"/>
        <v>13.857142857142858</v>
      </c>
      <c r="BN816" s="111">
        <f t="shared" si="682"/>
        <v>76208.783365670737</v>
      </c>
      <c r="BO816" s="88"/>
      <c r="BP816" s="1034" t="s">
        <v>185</v>
      </c>
      <c r="BQ816" s="1032"/>
      <c r="BR816" s="1033"/>
      <c r="BS816" s="736">
        <v>103</v>
      </c>
      <c r="BT816" s="778">
        <f>'Cél.por tricoma'!GP294</f>
        <v>11.866666666666667</v>
      </c>
      <c r="BU816" s="730">
        <f t="shared" si="692"/>
        <v>1222.2666666666667</v>
      </c>
      <c r="BV816" s="731">
        <f t="shared" si="683"/>
        <v>1631.731141388163</v>
      </c>
      <c r="BW816" s="732">
        <f t="shared" si="684"/>
        <v>1994410.5830807053</v>
      </c>
      <c r="BX816" s="736">
        <f t="shared" si="685"/>
        <v>15.04109589041096</v>
      </c>
      <c r="BY816" s="734">
        <f t="shared" si="686"/>
        <v>132597.4249224877</v>
      </c>
      <c r="BZ816" s="1018"/>
      <c r="CA816" s="88"/>
      <c r="CB816" s="88"/>
      <c r="CC816" s="89"/>
      <c r="CD816" s="89"/>
      <c r="CE816" s="89"/>
      <c r="CF816" s="89"/>
      <c r="CG816" s="89"/>
      <c r="CH816" s="89"/>
      <c r="CI816" s="89"/>
      <c r="CJ816" s="89"/>
      <c r="CK816" s="89"/>
      <c r="CL816" s="89"/>
      <c r="CM816" s="89"/>
      <c r="CN816" s="89"/>
      <c r="CO816" s="89"/>
      <c r="CP816" s="89"/>
      <c r="CQ816" s="89"/>
      <c r="CR816" s="89"/>
      <c r="CS816" s="89"/>
      <c r="CT816" s="89"/>
    </row>
    <row r="817" spans="1:98" ht="15.75" customHeight="1">
      <c r="A817" s="1018"/>
      <c r="B817" s="1016" t="s">
        <v>56</v>
      </c>
      <c r="C817" s="1009"/>
      <c r="D817" s="1010"/>
      <c r="E817" s="112">
        <v>0</v>
      </c>
      <c r="F817" s="195">
        <f>'Cél.por tricoma'!GP19</f>
        <v>4</v>
      </c>
      <c r="G817" s="107">
        <f t="shared" si="688"/>
        <v>0</v>
      </c>
      <c r="H817" s="108">
        <f t="shared" si="657"/>
        <v>979.03868483289773</v>
      </c>
      <c r="I817" s="109">
        <f t="shared" si="658"/>
        <v>0</v>
      </c>
      <c r="J817" s="110">
        <f t="shared" si="659"/>
        <v>14.361111111111111</v>
      </c>
      <c r="K817" s="111">
        <f t="shared" si="660"/>
        <v>0</v>
      </c>
      <c r="L817" s="86"/>
      <c r="M817" s="1016" t="s">
        <v>56</v>
      </c>
      <c r="N817" s="1009"/>
      <c r="O817" s="1010"/>
      <c r="P817" s="112">
        <v>4</v>
      </c>
      <c r="Q817" s="195">
        <f>'Cél.por tricoma'!GP65</f>
        <v>4</v>
      </c>
      <c r="R817" s="107">
        <f t="shared" si="689"/>
        <v>16</v>
      </c>
      <c r="S817" s="108">
        <f t="shared" si="661"/>
        <v>1631.731141388163</v>
      </c>
      <c r="T817" s="109">
        <f t="shared" si="662"/>
        <v>26107.698262210608</v>
      </c>
      <c r="U817" s="110">
        <f t="shared" si="663"/>
        <v>12.025316455696203</v>
      </c>
      <c r="V817" s="111">
        <f t="shared" si="664"/>
        <v>2171.0612239101451</v>
      </c>
      <c r="W817" s="88"/>
      <c r="X817" s="1016" t="s">
        <v>56</v>
      </c>
      <c r="Y817" s="1009"/>
      <c r="Z817" s="1010"/>
      <c r="AA817" s="112">
        <v>1</v>
      </c>
      <c r="AB817" s="195">
        <f>'Cél.por tricoma'!GP111</f>
        <v>4</v>
      </c>
      <c r="AC817" s="107">
        <f t="shared" si="690"/>
        <v>4</v>
      </c>
      <c r="AD817" s="108">
        <f t="shared" si="666"/>
        <v>1631.731141388163</v>
      </c>
      <c r="AE817" s="109">
        <f t="shared" si="667"/>
        <v>6526.924565552652</v>
      </c>
      <c r="AF817" s="110">
        <f t="shared" si="668"/>
        <v>15.787878787878787</v>
      </c>
      <c r="AG817" s="111">
        <f t="shared" si="669"/>
        <v>413.41364810602209</v>
      </c>
      <c r="AH817" s="88"/>
      <c r="AI817" s="1016" t="s">
        <v>56</v>
      </c>
      <c r="AJ817" s="1009"/>
      <c r="AK817" s="1010"/>
      <c r="AL817" s="112">
        <v>7</v>
      </c>
      <c r="AM817" s="192">
        <f>'Cél.por tricoma'!GP157</f>
        <v>4</v>
      </c>
      <c r="AN817" s="107">
        <f t="shared" si="691"/>
        <v>28</v>
      </c>
      <c r="AO817" s="108">
        <f t="shared" si="671"/>
        <v>1631.731141388163</v>
      </c>
      <c r="AP817" s="109">
        <f t="shared" si="672"/>
        <v>45688.471958868562</v>
      </c>
      <c r="AQ817" s="112">
        <f t="shared" si="673"/>
        <v>11.51685393258427</v>
      </c>
      <c r="AR817" s="111">
        <f t="shared" si="674"/>
        <v>3967.0965895993186</v>
      </c>
      <c r="AS817" s="88"/>
      <c r="AT817" s="1016" t="s">
        <v>56</v>
      </c>
      <c r="AU817" s="1009"/>
      <c r="AV817" s="1010"/>
      <c r="AW817" s="112">
        <v>0</v>
      </c>
      <c r="AX817" s="192">
        <f>'Cél.por tricoma'!GP203</f>
        <v>4</v>
      </c>
      <c r="AY817" s="107">
        <f>AW817*AX817</f>
        <v>0</v>
      </c>
      <c r="AZ817" s="108">
        <f t="shared" si="675"/>
        <v>815.8655706940815</v>
      </c>
      <c r="BA817" s="109">
        <f t="shared" si="676"/>
        <v>0</v>
      </c>
      <c r="BB817" s="110">
        <f t="shared" si="677"/>
        <v>11.627906976744185</v>
      </c>
      <c r="BC817" s="111">
        <f t="shared" si="678"/>
        <v>0</v>
      </c>
      <c r="BD817" s="88"/>
      <c r="BE817" s="1016" t="s">
        <v>56</v>
      </c>
      <c r="BF817" s="1009"/>
      <c r="BG817" s="1010"/>
      <c r="BH817" s="112">
        <v>1</v>
      </c>
      <c r="BI817" s="192">
        <f>'Cél.por tricoma'!GP249</f>
        <v>4</v>
      </c>
      <c r="BJ817" s="107">
        <f>BH817*BI817</f>
        <v>4</v>
      </c>
      <c r="BK817" s="108">
        <f t="shared" si="679"/>
        <v>611.89917802056107</v>
      </c>
      <c r="BL817" s="109">
        <f t="shared" si="680"/>
        <v>2447.5967120822443</v>
      </c>
      <c r="BM817" s="112">
        <f t="shared" si="681"/>
        <v>13.857142857142858</v>
      </c>
      <c r="BN817" s="111">
        <f t="shared" si="682"/>
        <v>176.63069056263618</v>
      </c>
      <c r="BO817" s="88"/>
      <c r="BP817" s="1034" t="s">
        <v>56</v>
      </c>
      <c r="BQ817" s="1032"/>
      <c r="BR817" s="1033"/>
      <c r="BS817" s="736">
        <v>0</v>
      </c>
      <c r="BT817" s="778">
        <f>'Cél.por tricoma'!GP295</f>
        <v>4</v>
      </c>
      <c r="BU817" s="730">
        <f t="shared" si="692"/>
        <v>0</v>
      </c>
      <c r="BV817" s="731">
        <f t="shared" si="683"/>
        <v>1631.731141388163</v>
      </c>
      <c r="BW817" s="732">
        <f t="shared" si="684"/>
        <v>0</v>
      </c>
      <c r="BX817" s="736">
        <f t="shared" si="685"/>
        <v>15.04109589041096</v>
      </c>
      <c r="BY817" s="734">
        <f t="shared" si="686"/>
        <v>0</v>
      </c>
      <c r="BZ817" s="1018"/>
      <c r="CA817" s="88"/>
      <c r="CB817" s="88"/>
      <c r="CC817" s="89"/>
      <c r="CD817" s="89"/>
      <c r="CE817" s="89"/>
      <c r="CF817" s="89"/>
      <c r="CG817" s="89"/>
      <c r="CH817" s="89"/>
      <c r="CI817" s="89"/>
      <c r="CJ817" s="89"/>
      <c r="CK817" s="89"/>
      <c r="CL817" s="89"/>
      <c r="CM817" s="89"/>
      <c r="CN817" s="89"/>
      <c r="CO817" s="89"/>
      <c r="CP817" s="89"/>
      <c r="CQ817" s="89"/>
      <c r="CR817" s="89"/>
      <c r="CS817" s="89"/>
      <c r="CT817" s="89"/>
    </row>
    <row r="818" spans="1:98" ht="15.75" customHeight="1">
      <c r="A818" s="1018"/>
      <c r="B818" s="1016" t="s">
        <v>181</v>
      </c>
      <c r="C818" s="1009"/>
      <c r="D818" s="1010"/>
      <c r="E818" s="112">
        <v>2</v>
      </c>
      <c r="F818" s="195">
        <f>'Cél.por tricoma'!GP20</f>
        <v>34</v>
      </c>
      <c r="G818" s="107">
        <f t="shared" si="688"/>
        <v>68</v>
      </c>
      <c r="H818" s="108">
        <f t="shared" si="657"/>
        <v>979.03868483289773</v>
      </c>
      <c r="I818" s="109">
        <f t="shared" si="658"/>
        <v>66574.630568637047</v>
      </c>
      <c r="J818" s="110">
        <f t="shared" si="659"/>
        <v>14.361111111111111</v>
      </c>
      <c r="K818" s="111">
        <f t="shared" si="660"/>
        <v>4635.7576411430055</v>
      </c>
      <c r="L818" s="86"/>
      <c r="M818" s="1016" t="s">
        <v>181</v>
      </c>
      <c r="N818" s="1009"/>
      <c r="O818" s="1010"/>
      <c r="P818" s="112">
        <v>11</v>
      </c>
      <c r="Q818" s="195">
        <f>'Cél.por tricoma'!GP66</f>
        <v>20.5</v>
      </c>
      <c r="R818" s="107">
        <f t="shared" si="689"/>
        <v>225.5</v>
      </c>
      <c r="S818" s="108">
        <f t="shared" si="661"/>
        <v>1631.731141388163</v>
      </c>
      <c r="T818" s="109">
        <f t="shared" si="662"/>
        <v>367955.37238303077</v>
      </c>
      <c r="U818" s="110">
        <f t="shared" si="663"/>
        <v>12.025316455696203</v>
      </c>
      <c r="V818" s="111">
        <f t="shared" si="664"/>
        <v>30598.39412448361</v>
      </c>
      <c r="W818" s="88"/>
      <c r="X818" s="1016" t="s">
        <v>181</v>
      </c>
      <c r="Y818" s="1009"/>
      <c r="Z818" s="1010"/>
      <c r="AA818" s="112">
        <v>13</v>
      </c>
      <c r="AB818" s="195">
        <f>'Cél.por tricoma'!GP112</f>
        <v>18.333333333333332</v>
      </c>
      <c r="AC818" s="107">
        <f t="shared" si="690"/>
        <v>238.33333333333331</v>
      </c>
      <c r="AD818" s="108">
        <f t="shared" si="666"/>
        <v>1631.731141388163</v>
      </c>
      <c r="AE818" s="109">
        <f t="shared" si="667"/>
        <v>388895.92203084548</v>
      </c>
      <c r="AF818" s="110">
        <f t="shared" si="668"/>
        <v>15.787878787878787</v>
      </c>
      <c r="AG818" s="111">
        <f t="shared" si="669"/>
        <v>24632.563199650482</v>
      </c>
      <c r="AH818" s="88"/>
      <c r="AI818" s="1016" t="s">
        <v>181</v>
      </c>
      <c r="AJ818" s="1009"/>
      <c r="AK818" s="1010"/>
      <c r="AL818" s="112">
        <v>8</v>
      </c>
      <c r="AM818" s="192">
        <f>'Cél.por tricoma'!GP158</f>
        <v>19.666666666666668</v>
      </c>
      <c r="AN818" s="107">
        <f t="shared" si="691"/>
        <v>157.33333333333334</v>
      </c>
      <c r="AO818" s="108">
        <f t="shared" si="671"/>
        <v>1631.731141388163</v>
      </c>
      <c r="AP818" s="109">
        <f t="shared" si="672"/>
        <v>256725.69957840434</v>
      </c>
      <c r="AQ818" s="112">
        <f t="shared" si="673"/>
        <v>11.51685393258427</v>
      </c>
      <c r="AR818" s="111">
        <f t="shared" si="674"/>
        <v>22291.304646319986</v>
      </c>
      <c r="AS818" s="88"/>
      <c r="AT818" s="1016" t="s">
        <v>181</v>
      </c>
      <c r="AU818" s="1009"/>
      <c r="AV818" s="1010"/>
      <c r="AW818" s="112">
        <v>6</v>
      </c>
      <c r="AX818" s="192">
        <f>'Cél.por tricoma'!GP204</f>
        <v>16</v>
      </c>
      <c r="AY818" s="107">
        <f>AW818*AX818</f>
        <v>96</v>
      </c>
      <c r="AZ818" s="108">
        <f t="shared" si="675"/>
        <v>815.8655706940815</v>
      </c>
      <c r="BA818" s="109">
        <f t="shared" si="676"/>
        <v>78323.094786631817</v>
      </c>
      <c r="BB818" s="110">
        <f t="shared" si="677"/>
        <v>11.627906976744185</v>
      </c>
      <c r="BC818" s="111">
        <f t="shared" si="678"/>
        <v>6735.7861516503363</v>
      </c>
      <c r="BD818" s="88"/>
      <c r="BE818" s="1016" t="s">
        <v>181</v>
      </c>
      <c r="BF818" s="1009"/>
      <c r="BG818" s="1010"/>
      <c r="BH818" s="112">
        <v>7</v>
      </c>
      <c r="BI818" s="192">
        <f>'Cél.por tricoma'!GP250</f>
        <v>17.5</v>
      </c>
      <c r="BJ818" s="107">
        <f>BH818*BI818</f>
        <v>122.5</v>
      </c>
      <c r="BK818" s="108">
        <f t="shared" si="679"/>
        <v>611.89917802056107</v>
      </c>
      <c r="BL818" s="109">
        <f t="shared" si="680"/>
        <v>74957.649307518732</v>
      </c>
      <c r="BM818" s="112">
        <f t="shared" si="681"/>
        <v>13.857142857142858</v>
      </c>
      <c r="BN818" s="111">
        <f t="shared" si="682"/>
        <v>5409.3148984807331</v>
      </c>
      <c r="BO818" s="88"/>
      <c r="BP818" s="1034" t="s">
        <v>181</v>
      </c>
      <c r="BQ818" s="1032"/>
      <c r="BR818" s="1033"/>
      <c r="BS818" s="736">
        <v>6</v>
      </c>
      <c r="BT818" s="778">
        <f>'Cél.por tricoma'!GP296</f>
        <v>34</v>
      </c>
      <c r="BU818" s="730">
        <f t="shared" si="692"/>
        <v>204</v>
      </c>
      <c r="BV818" s="731">
        <f t="shared" si="683"/>
        <v>1631.731141388163</v>
      </c>
      <c r="BW818" s="732">
        <f t="shared" si="684"/>
        <v>332873.15284318523</v>
      </c>
      <c r="BX818" s="736">
        <f t="shared" si="685"/>
        <v>15.04109589041096</v>
      </c>
      <c r="BY818" s="734">
        <f t="shared" si="686"/>
        <v>22130.910890302843</v>
      </c>
      <c r="BZ818" s="1018"/>
      <c r="CA818" s="88"/>
      <c r="CB818" s="88"/>
      <c r="CC818" s="89"/>
      <c r="CD818" s="89"/>
      <c r="CE818" s="89"/>
      <c r="CF818" s="89"/>
      <c r="CG818" s="89"/>
      <c r="CH818" s="89"/>
      <c r="CI818" s="89"/>
      <c r="CJ818" s="89"/>
      <c r="CK818" s="89"/>
      <c r="CL818" s="89"/>
      <c r="CM818" s="89"/>
      <c r="CN818" s="89"/>
      <c r="CO818" s="89"/>
      <c r="CP818" s="89"/>
      <c r="CQ818" s="89"/>
      <c r="CR818" s="89"/>
      <c r="CS818" s="89"/>
      <c r="CT818" s="89"/>
    </row>
    <row r="819" spans="1:98" ht="15.75" customHeight="1">
      <c r="A819" s="1018"/>
      <c r="B819" s="1015" t="s">
        <v>261</v>
      </c>
      <c r="C819" s="1009"/>
      <c r="D819" s="1010"/>
      <c r="E819" s="112">
        <v>1</v>
      </c>
      <c r="F819" s="195">
        <f>'Cél.por tricoma'!GP21</f>
        <v>4.5</v>
      </c>
      <c r="G819" s="107">
        <f t="shared" si="688"/>
        <v>4.5</v>
      </c>
      <c r="H819" s="108">
        <f t="shared" si="657"/>
        <v>979.03868483289773</v>
      </c>
      <c r="I819" s="109">
        <f t="shared" si="658"/>
        <v>4405.6740817480395</v>
      </c>
      <c r="J819" s="110">
        <f t="shared" si="659"/>
        <v>14.361111111111111</v>
      </c>
      <c r="K819" s="111">
        <f t="shared" si="660"/>
        <v>306.77807919328711</v>
      </c>
      <c r="L819" s="86"/>
      <c r="M819" s="1015" t="s">
        <v>261</v>
      </c>
      <c r="N819" s="1009"/>
      <c r="O819" s="1010"/>
      <c r="P819" s="112">
        <v>3</v>
      </c>
      <c r="Q819" s="195">
        <f>'Cél.por tricoma'!GP67</f>
        <v>6.2</v>
      </c>
      <c r="R819" s="107">
        <f t="shared" si="689"/>
        <v>18.600000000000001</v>
      </c>
      <c r="S819" s="108">
        <f t="shared" si="661"/>
        <v>1631.731141388163</v>
      </c>
      <c r="T819" s="109">
        <f t="shared" si="662"/>
        <v>30350.199229819835</v>
      </c>
      <c r="U819" s="110">
        <f t="shared" si="663"/>
        <v>12.025316455696203</v>
      </c>
      <c r="V819" s="111">
        <f t="shared" si="664"/>
        <v>2523.858672795544</v>
      </c>
      <c r="W819" s="88"/>
      <c r="X819" s="1015" t="s">
        <v>261</v>
      </c>
      <c r="Y819" s="1009"/>
      <c r="Z819" s="1010"/>
      <c r="AA819" s="112">
        <v>1</v>
      </c>
      <c r="AB819" s="222">
        <f>'Cél.por tricoma'!C384</f>
        <v>5.83</v>
      </c>
      <c r="AC819" s="107">
        <f t="shared" si="690"/>
        <v>5.83</v>
      </c>
      <c r="AD819" s="108">
        <f t="shared" si="666"/>
        <v>1631.731141388163</v>
      </c>
      <c r="AE819" s="109">
        <f t="shared" si="667"/>
        <v>9512.9925542929905</v>
      </c>
      <c r="AF819" s="110">
        <f t="shared" si="668"/>
        <v>15.787878787878787</v>
      </c>
      <c r="AG819" s="111">
        <f t="shared" si="669"/>
        <v>602.5503921145272</v>
      </c>
      <c r="AH819" s="88"/>
      <c r="AI819" s="1015" t="s">
        <v>261</v>
      </c>
      <c r="AJ819" s="1009"/>
      <c r="AK819" s="1010"/>
      <c r="AL819" s="112">
        <v>4</v>
      </c>
      <c r="AM819" s="192">
        <f>'Cél.por tricoma'!GP159</f>
        <v>4.5555555555555554</v>
      </c>
      <c r="AN819" s="107">
        <f t="shared" si="691"/>
        <v>18.222222222222221</v>
      </c>
      <c r="AO819" s="108">
        <f t="shared" si="671"/>
        <v>1631.731141388163</v>
      </c>
      <c r="AP819" s="109">
        <f t="shared" si="672"/>
        <v>29733.767465295412</v>
      </c>
      <c r="AQ819" s="112">
        <f t="shared" si="673"/>
        <v>11.51685393258427</v>
      </c>
      <c r="AR819" s="111">
        <f t="shared" si="674"/>
        <v>2581.7612725963818</v>
      </c>
      <c r="AS819" s="88"/>
      <c r="AT819" s="1015" t="s">
        <v>261</v>
      </c>
      <c r="AU819" s="1009"/>
      <c r="AV819" s="1010"/>
      <c r="AW819" s="112">
        <v>0</v>
      </c>
      <c r="AX819" s="192">
        <f>'Cél.por tricoma'!GP205</f>
        <v>4.4000000000000004</v>
      </c>
      <c r="AY819" s="107">
        <v>0</v>
      </c>
      <c r="AZ819" s="108">
        <f t="shared" si="675"/>
        <v>815.8655706940815</v>
      </c>
      <c r="BA819" s="109">
        <f t="shared" si="676"/>
        <v>0</v>
      </c>
      <c r="BB819" s="110">
        <f t="shared" si="677"/>
        <v>11.627906976744185</v>
      </c>
      <c r="BC819" s="111">
        <f t="shared" si="678"/>
        <v>0</v>
      </c>
      <c r="BD819" s="88"/>
      <c r="BE819" s="1015" t="s">
        <v>261</v>
      </c>
      <c r="BF819" s="1009"/>
      <c r="BG819" s="1010"/>
      <c r="BH819" s="112">
        <v>0</v>
      </c>
      <c r="BI819" s="192">
        <f>'Cél.por tricoma'!GP251</f>
        <v>3</v>
      </c>
      <c r="BJ819" s="107">
        <v>0</v>
      </c>
      <c r="BK819" s="108">
        <f t="shared" si="679"/>
        <v>611.89917802056107</v>
      </c>
      <c r="BL819" s="109">
        <f t="shared" si="680"/>
        <v>0</v>
      </c>
      <c r="BM819" s="112">
        <f t="shared" si="681"/>
        <v>13.857142857142858</v>
      </c>
      <c r="BN819" s="111">
        <f t="shared" si="682"/>
        <v>0</v>
      </c>
      <c r="BO819" s="88"/>
      <c r="BP819" s="1031" t="s">
        <v>261</v>
      </c>
      <c r="BQ819" s="1032"/>
      <c r="BR819" s="1033"/>
      <c r="BS819" s="736">
        <v>1</v>
      </c>
      <c r="BT819" s="778">
        <f>'Cél.por tricoma'!GP297</f>
        <v>5</v>
      </c>
      <c r="BU819" s="730">
        <f t="shared" si="692"/>
        <v>5</v>
      </c>
      <c r="BV819" s="731">
        <f t="shared" si="683"/>
        <v>1631.731141388163</v>
      </c>
      <c r="BW819" s="732">
        <f t="shared" si="684"/>
        <v>8158.6557069408154</v>
      </c>
      <c r="BX819" s="736">
        <f t="shared" si="685"/>
        <v>15.04109589041096</v>
      </c>
      <c r="BY819" s="734">
        <f t="shared" si="686"/>
        <v>542.42428652703052</v>
      </c>
      <c r="BZ819" s="1018"/>
      <c r="CA819" s="88"/>
      <c r="CB819" s="88"/>
      <c r="CC819" s="89"/>
      <c r="CD819" s="89"/>
      <c r="CE819" s="89"/>
      <c r="CF819" s="89"/>
      <c r="CG819" s="89"/>
      <c r="CH819" s="89"/>
      <c r="CI819" s="89"/>
      <c r="CJ819" s="89"/>
      <c r="CK819" s="89"/>
      <c r="CL819" s="89"/>
      <c r="CM819" s="89"/>
      <c r="CN819" s="89"/>
      <c r="CO819" s="89"/>
      <c r="CP819" s="89"/>
      <c r="CQ819" s="89"/>
      <c r="CR819" s="89"/>
      <c r="CS819" s="89"/>
      <c r="CT819" s="89"/>
    </row>
    <row r="820" spans="1:98" ht="15.75" customHeight="1">
      <c r="A820" s="1018"/>
      <c r="B820" s="1016" t="s">
        <v>190</v>
      </c>
      <c r="C820" s="1009"/>
      <c r="D820" s="1010"/>
      <c r="E820" s="112">
        <v>5</v>
      </c>
      <c r="F820" s="195">
        <f>'Cél.por tricoma'!GP22</f>
        <v>15.033333333333333</v>
      </c>
      <c r="G820" s="107">
        <f t="shared" si="688"/>
        <v>75.166666666666671</v>
      </c>
      <c r="H820" s="108">
        <f t="shared" si="657"/>
        <v>979.03868483289773</v>
      </c>
      <c r="I820" s="109">
        <f t="shared" si="658"/>
        <v>73591.074476606154</v>
      </c>
      <c r="J820" s="110">
        <f t="shared" si="659"/>
        <v>14.361111111111111</v>
      </c>
      <c r="K820" s="111">
        <f t="shared" si="660"/>
        <v>5124.3301376360187</v>
      </c>
      <c r="L820" s="86"/>
      <c r="M820" s="1016" t="s">
        <v>190</v>
      </c>
      <c r="N820" s="1009"/>
      <c r="O820" s="1010"/>
      <c r="P820" s="112">
        <v>3</v>
      </c>
      <c r="Q820" s="195">
        <f>'Cél.por tricoma'!GP68</f>
        <v>24.966666666666665</v>
      </c>
      <c r="R820" s="107">
        <f t="shared" si="689"/>
        <v>74.899999999999991</v>
      </c>
      <c r="S820" s="108">
        <f t="shared" si="661"/>
        <v>1631.731141388163</v>
      </c>
      <c r="T820" s="109">
        <f t="shared" si="662"/>
        <v>122216.6624899734</v>
      </c>
      <c r="U820" s="110">
        <f t="shared" si="663"/>
        <v>12.025316455696203</v>
      </c>
      <c r="V820" s="111">
        <f t="shared" si="664"/>
        <v>10163.280354429367</v>
      </c>
      <c r="W820" s="88"/>
      <c r="X820" s="1016" t="s">
        <v>190</v>
      </c>
      <c r="Y820" s="1009"/>
      <c r="Z820" s="1010"/>
      <c r="AA820" s="112">
        <v>1</v>
      </c>
      <c r="AB820" s="195">
        <f>'Cél.por tricoma'!GP114</f>
        <v>20.8</v>
      </c>
      <c r="AC820" s="107">
        <f t="shared" si="690"/>
        <v>20.8</v>
      </c>
      <c r="AD820" s="108">
        <f t="shared" si="666"/>
        <v>1631.731141388163</v>
      </c>
      <c r="AE820" s="109">
        <f t="shared" si="667"/>
        <v>33940.007740873792</v>
      </c>
      <c r="AF820" s="110">
        <f t="shared" si="668"/>
        <v>15.787878787878787</v>
      </c>
      <c r="AG820" s="111">
        <f t="shared" si="669"/>
        <v>2149.750970151315</v>
      </c>
      <c r="AH820" s="88"/>
      <c r="AI820" s="1016" t="s">
        <v>190</v>
      </c>
      <c r="AJ820" s="1009"/>
      <c r="AK820" s="1010"/>
      <c r="AL820" s="112">
        <v>1</v>
      </c>
      <c r="AM820" s="192">
        <f>'Cél.por tricoma'!GP160</f>
        <v>22.1</v>
      </c>
      <c r="AN820" s="107">
        <f t="shared" si="691"/>
        <v>22.1</v>
      </c>
      <c r="AO820" s="108">
        <f t="shared" si="671"/>
        <v>1631.731141388163</v>
      </c>
      <c r="AP820" s="109">
        <f t="shared" si="672"/>
        <v>36061.258224678408</v>
      </c>
      <c r="AQ820" s="112">
        <f t="shared" si="673"/>
        <v>11.51685393258427</v>
      </c>
      <c r="AR820" s="111">
        <f t="shared" si="674"/>
        <v>3131.17266536232</v>
      </c>
      <c r="AS820" s="88"/>
      <c r="AT820" s="1016" t="s">
        <v>190</v>
      </c>
      <c r="AU820" s="1009"/>
      <c r="AV820" s="1010"/>
      <c r="AW820" s="112">
        <v>2</v>
      </c>
      <c r="AX820" s="192">
        <f>'Cél.por tricoma'!GP206</f>
        <v>18.566666666666666</v>
      </c>
      <c r="AY820" s="107">
        <f t="shared" ref="AY820:AY825" si="693">AW820*AX820</f>
        <v>37.133333333333333</v>
      </c>
      <c r="AZ820" s="108">
        <f t="shared" si="675"/>
        <v>815.8655706940815</v>
      </c>
      <c r="BA820" s="109">
        <f t="shared" si="676"/>
        <v>30295.808191773558</v>
      </c>
      <c r="BB820" s="110">
        <f t="shared" si="677"/>
        <v>11.627906976744185</v>
      </c>
      <c r="BC820" s="111">
        <f t="shared" si="678"/>
        <v>2605.4395044925263</v>
      </c>
      <c r="BD820" s="88"/>
      <c r="BE820" s="1016" t="s">
        <v>190</v>
      </c>
      <c r="BF820" s="1009"/>
      <c r="BG820" s="1010"/>
      <c r="BH820" s="112">
        <v>1</v>
      </c>
      <c r="BI820" s="192">
        <f>'Cél.por tricoma'!GP252</f>
        <v>21.6</v>
      </c>
      <c r="BJ820" s="107">
        <f t="shared" ref="BJ820:BJ825" si="694">BH820*BI820</f>
        <v>21.6</v>
      </c>
      <c r="BK820" s="108">
        <f t="shared" si="679"/>
        <v>611.89917802056107</v>
      </c>
      <c r="BL820" s="109">
        <f t="shared" si="680"/>
        <v>13217.022245244119</v>
      </c>
      <c r="BM820" s="112">
        <f t="shared" si="681"/>
        <v>13.857142857142858</v>
      </c>
      <c r="BN820" s="111">
        <f t="shared" si="682"/>
        <v>953.80572903823543</v>
      </c>
      <c r="BO820" s="88"/>
      <c r="BP820" s="1034" t="s">
        <v>190</v>
      </c>
      <c r="BQ820" s="1032"/>
      <c r="BR820" s="1033"/>
      <c r="BS820" s="736">
        <v>0</v>
      </c>
      <c r="BT820" s="778">
        <f>'Cél.por tricoma'!GP298</f>
        <v>19.5</v>
      </c>
      <c r="BU820" s="730">
        <f t="shared" si="692"/>
        <v>0</v>
      </c>
      <c r="BV820" s="731">
        <f t="shared" si="683"/>
        <v>1631.731141388163</v>
      </c>
      <c r="BW820" s="732">
        <f t="shared" si="684"/>
        <v>0</v>
      </c>
      <c r="BX820" s="736">
        <f t="shared" si="685"/>
        <v>15.04109589041096</v>
      </c>
      <c r="BY820" s="734">
        <f t="shared" si="686"/>
        <v>0</v>
      </c>
      <c r="BZ820" s="1018"/>
      <c r="CA820" s="88"/>
      <c r="CB820" s="88"/>
      <c r="CC820" s="89"/>
      <c r="CD820" s="89"/>
      <c r="CE820" s="89"/>
      <c r="CF820" s="89"/>
      <c r="CG820" s="89"/>
      <c r="CH820" s="89"/>
      <c r="CI820" s="89"/>
      <c r="CJ820" s="89"/>
      <c r="CK820" s="89"/>
      <c r="CL820" s="89"/>
      <c r="CM820" s="89"/>
      <c r="CN820" s="89"/>
      <c r="CO820" s="89"/>
      <c r="CP820" s="89"/>
      <c r="CQ820" s="89"/>
      <c r="CR820" s="89"/>
      <c r="CS820" s="89"/>
      <c r="CT820" s="89"/>
    </row>
    <row r="821" spans="1:98" ht="15.75" customHeight="1">
      <c r="A821" s="1018"/>
      <c r="B821" s="1016" t="s">
        <v>83</v>
      </c>
      <c r="C821" s="1009"/>
      <c r="D821" s="1010"/>
      <c r="E821" s="112">
        <v>0</v>
      </c>
      <c r="F821" s="195">
        <f>'Cél.por tricoma'!GP23</f>
        <v>1</v>
      </c>
      <c r="G821" s="107">
        <f t="shared" si="688"/>
        <v>0</v>
      </c>
      <c r="H821" s="108">
        <f t="shared" si="657"/>
        <v>979.03868483289773</v>
      </c>
      <c r="I821" s="109">
        <f t="shared" si="658"/>
        <v>0</v>
      </c>
      <c r="J821" s="110">
        <f t="shared" si="659"/>
        <v>14.361111111111111</v>
      </c>
      <c r="K821" s="111">
        <f t="shared" si="660"/>
        <v>0</v>
      </c>
      <c r="L821" s="86"/>
      <c r="M821" s="1016" t="s">
        <v>83</v>
      </c>
      <c r="N821" s="1009"/>
      <c r="O821" s="1010"/>
      <c r="P821" s="112">
        <v>0</v>
      </c>
      <c r="Q821" s="195">
        <f>'Cél.por tricoma'!GP69</f>
        <v>1</v>
      </c>
      <c r="R821" s="107">
        <f t="shared" si="689"/>
        <v>0</v>
      </c>
      <c r="S821" s="108">
        <f t="shared" si="661"/>
        <v>1631.731141388163</v>
      </c>
      <c r="T821" s="109">
        <f t="shared" si="662"/>
        <v>0</v>
      </c>
      <c r="U821" s="110">
        <f t="shared" si="663"/>
        <v>12.025316455696203</v>
      </c>
      <c r="V821" s="111">
        <f t="shared" si="664"/>
        <v>0</v>
      </c>
      <c r="W821" s="88"/>
      <c r="X821" s="1016" t="s">
        <v>83</v>
      </c>
      <c r="Y821" s="1009"/>
      <c r="Z821" s="1010"/>
      <c r="AA821" s="112">
        <v>0</v>
      </c>
      <c r="AB821" s="195">
        <f>'Cél.por tricoma'!GP115</f>
        <v>1</v>
      </c>
      <c r="AC821" s="107">
        <f t="shared" si="690"/>
        <v>0</v>
      </c>
      <c r="AD821" s="108">
        <f t="shared" si="666"/>
        <v>1631.731141388163</v>
      </c>
      <c r="AE821" s="109">
        <f t="shared" si="667"/>
        <v>0</v>
      </c>
      <c r="AF821" s="110">
        <f t="shared" si="668"/>
        <v>15.787878787878787</v>
      </c>
      <c r="AG821" s="111">
        <f t="shared" si="669"/>
        <v>0</v>
      </c>
      <c r="AH821" s="88"/>
      <c r="AI821" s="1016" t="s">
        <v>83</v>
      </c>
      <c r="AJ821" s="1009"/>
      <c r="AK821" s="1010"/>
      <c r="AL821" s="112">
        <v>0</v>
      </c>
      <c r="AM821" s="192">
        <f>'Cél.por tricoma'!GP161</f>
        <v>1</v>
      </c>
      <c r="AN821" s="107">
        <f t="shared" si="691"/>
        <v>0</v>
      </c>
      <c r="AO821" s="108">
        <f t="shared" si="671"/>
        <v>1631.731141388163</v>
      </c>
      <c r="AP821" s="109">
        <f t="shared" si="672"/>
        <v>0</v>
      </c>
      <c r="AQ821" s="112">
        <f t="shared" si="673"/>
        <v>11.51685393258427</v>
      </c>
      <c r="AR821" s="111">
        <f t="shared" si="674"/>
        <v>0</v>
      </c>
      <c r="AS821" s="88"/>
      <c r="AT821" s="1016" t="s">
        <v>83</v>
      </c>
      <c r="AU821" s="1009"/>
      <c r="AV821" s="1010"/>
      <c r="AW821" s="112">
        <v>0</v>
      </c>
      <c r="AX821" s="192">
        <f>'Cél.por tricoma'!GP207</f>
        <v>1</v>
      </c>
      <c r="AY821" s="107">
        <f t="shared" si="693"/>
        <v>0</v>
      </c>
      <c r="AZ821" s="108">
        <f t="shared" si="675"/>
        <v>815.8655706940815</v>
      </c>
      <c r="BA821" s="109">
        <f t="shared" si="676"/>
        <v>0</v>
      </c>
      <c r="BB821" s="110">
        <f t="shared" si="677"/>
        <v>11.627906976744185</v>
      </c>
      <c r="BC821" s="111">
        <f t="shared" si="678"/>
        <v>0</v>
      </c>
      <c r="BD821" s="88"/>
      <c r="BE821" s="1016" t="s">
        <v>83</v>
      </c>
      <c r="BF821" s="1009"/>
      <c r="BG821" s="1010"/>
      <c r="BH821" s="112">
        <v>1</v>
      </c>
      <c r="BI821" s="192">
        <f>'Cél.por tricoma'!GP253</f>
        <v>1</v>
      </c>
      <c r="BJ821" s="107">
        <f t="shared" si="694"/>
        <v>1</v>
      </c>
      <c r="BK821" s="108">
        <f t="shared" si="679"/>
        <v>611.89917802056107</v>
      </c>
      <c r="BL821" s="109">
        <f t="shared" si="680"/>
        <v>611.89917802056107</v>
      </c>
      <c r="BM821" s="112">
        <f t="shared" si="681"/>
        <v>13.857142857142858</v>
      </c>
      <c r="BN821" s="111">
        <f t="shared" si="682"/>
        <v>44.157672640659044</v>
      </c>
      <c r="BO821" s="88"/>
      <c r="BP821" s="1034" t="s">
        <v>83</v>
      </c>
      <c r="BQ821" s="1032"/>
      <c r="BR821" s="1033"/>
      <c r="BS821" s="736">
        <v>0</v>
      </c>
      <c r="BT821" s="778">
        <f>'Cél.por tricoma'!GP299</f>
        <v>1</v>
      </c>
      <c r="BU821" s="730">
        <f t="shared" si="692"/>
        <v>0</v>
      </c>
      <c r="BV821" s="731">
        <f t="shared" si="683"/>
        <v>1631.731141388163</v>
      </c>
      <c r="BW821" s="732">
        <f t="shared" si="684"/>
        <v>0</v>
      </c>
      <c r="BX821" s="736">
        <f t="shared" si="685"/>
        <v>15.04109589041096</v>
      </c>
      <c r="BY821" s="734">
        <f t="shared" si="686"/>
        <v>0</v>
      </c>
      <c r="BZ821" s="1018"/>
      <c r="CA821" s="88"/>
      <c r="CB821" s="88"/>
      <c r="CC821" s="89"/>
      <c r="CD821" s="89"/>
      <c r="CE821" s="89"/>
      <c r="CF821" s="89"/>
      <c r="CG821" s="89"/>
      <c r="CH821" s="89"/>
      <c r="CI821" s="89"/>
      <c r="CJ821" s="89"/>
      <c r="CK821" s="89"/>
      <c r="CL821" s="89"/>
      <c r="CM821" s="89"/>
      <c r="CN821" s="89"/>
      <c r="CO821" s="89"/>
      <c r="CP821" s="89"/>
      <c r="CQ821" s="89"/>
      <c r="CR821" s="89"/>
      <c r="CS821" s="89"/>
      <c r="CT821" s="89"/>
    </row>
    <row r="822" spans="1:98" ht="15.75" customHeight="1">
      <c r="A822" s="1018"/>
      <c r="B822" s="1016" t="s">
        <v>192</v>
      </c>
      <c r="C822" s="1009"/>
      <c r="D822" s="1010"/>
      <c r="E822" s="112">
        <v>0</v>
      </c>
      <c r="F822" s="195" t="e">
        <f>'Cél.por tricoma'!GP24</f>
        <v>#DIV/0!</v>
      </c>
      <c r="G822" s="107"/>
      <c r="H822" s="108">
        <f t="shared" si="657"/>
        <v>979.03868483289773</v>
      </c>
      <c r="I822" s="109">
        <f t="shared" si="658"/>
        <v>0</v>
      </c>
      <c r="J822" s="110">
        <f t="shared" si="659"/>
        <v>14.361111111111111</v>
      </c>
      <c r="K822" s="111">
        <f t="shared" si="660"/>
        <v>0</v>
      </c>
      <c r="L822" s="86"/>
      <c r="M822" s="1016" t="s">
        <v>192</v>
      </c>
      <c r="N822" s="1009"/>
      <c r="O822" s="1010"/>
      <c r="P822" s="112">
        <v>2</v>
      </c>
      <c r="Q822" s="195">
        <f>'Cél.por tricoma'!GP70</f>
        <v>3.5</v>
      </c>
      <c r="R822" s="107">
        <f t="shared" si="689"/>
        <v>7</v>
      </c>
      <c r="S822" s="108">
        <f t="shared" si="661"/>
        <v>1631.731141388163</v>
      </c>
      <c r="T822" s="109">
        <f t="shared" si="662"/>
        <v>11422.117989717141</v>
      </c>
      <c r="U822" s="110">
        <f t="shared" si="663"/>
        <v>12.025316455696203</v>
      </c>
      <c r="V822" s="111">
        <f t="shared" si="664"/>
        <v>949.83928546068853</v>
      </c>
      <c r="W822" s="88"/>
      <c r="X822" s="1016" t="s">
        <v>192</v>
      </c>
      <c r="Y822" s="1009"/>
      <c r="Z822" s="1010"/>
      <c r="AA822" s="112">
        <v>0</v>
      </c>
      <c r="AB822" s="195">
        <f>'Cél.por tricoma'!GP116</f>
        <v>4</v>
      </c>
      <c r="AC822" s="107">
        <f t="shared" si="690"/>
        <v>0</v>
      </c>
      <c r="AD822" s="108">
        <f t="shared" si="666"/>
        <v>1631.731141388163</v>
      </c>
      <c r="AE822" s="109">
        <f t="shared" si="667"/>
        <v>0</v>
      </c>
      <c r="AF822" s="110">
        <f t="shared" si="668"/>
        <v>15.787878787878787</v>
      </c>
      <c r="AG822" s="111">
        <f t="shared" si="669"/>
        <v>0</v>
      </c>
      <c r="AH822" s="88"/>
      <c r="AI822" s="1016" t="s">
        <v>192</v>
      </c>
      <c r="AJ822" s="1009"/>
      <c r="AK822" s="1010"/>
      <c r="AL822" s="112">
        <v>1</v>
      </c>
      <c r="AM822" s="192">
        <f>'Cél.por tricoma'!GP162</f>
        <v>3</v>
      </c>
      <c r="AN822" s="107">
        <f t="shared" si="691"/>
        <v>3</v>
      </c>
      <c r="AO822" s="108">
        <f t="shared" si="671"/>
        <v>1631.731141388163</v>
      </c>
      <c r="AP822" s="109">
        <f t="shared" si="672"/>
        <v>4895.1934241644885</v>
      </c>
      <c r="AQ822" s="112">
        <f t="shared" si="673"/>
        <v>11.51685393258427</v>
      </c>
      <c r="AR822" s="111">
        <f t="shared" si="674"/>
        <v>425.04606317135557</v>
      </c>
      <c r="AS822" s="88"/>
      <c r="AT822" s="1016" t="s">
        <v>192</v>
      </c>
      <c r="AU822" s="1009"/>
      <c r="AV822" s="1010"/>
      <c r="AW822" s="112">
        <v>1</v>
      </c>
      <c r="AX822" s="192">
        <f>'Cél.por tricoma'!GP208</f>
        <v>3.5</v>
      </c>
      <c r="AY822" s="107">
        <f t="shared" si="693"/>
        <v>3.5</v>
      </c>
      <c r="AZ822" s="108">
        <f t="shared" si="675"/>
        <v>815.8655706940815</v>
      </c>
      <c r="BA822" s="109">
        <f t="shared" si="676"/>
        <v>2855.5294974292851</v>
      </c>
      <c r="BB822" s="110">
        <f t="shared" si="677"/>
        <v>11.627906976744185</v>
      </c>
      <c r="BC822" s="111">
        <f t="shared" si="678"/>
        <v>245.57553677891855</v>
      </c>
      <c r="BD822" s="88"/>
      <c r="BE822" s="1016" t="s">
        <v>192</v>
      </c>
      <c r="BF822" s="1009"/>
      <c r="BG822" s="1010"/>
      <c r="BH822" s="112">
        <v>1</v>
      </c>
      <c r="BI822" s="240">
        <f>'Cél.por tricoma'!AJ386</f>
        <v>7.4813311688311686</v>
      </c>
      <c r="BJ822" s="107">
        <f t="shared" si="694"/>
        <v>7.4813311688311686</v>
      </c>
      <c r="BK822" s="108">
        <f t="shared" si="679"/>
        <v>611.89917802056107</v>
      </c>
      <c r="BL822" s="109">
        <f t="shared" si="680"/>
        <v>4577.8203927073955</v>
      </c>
      <c r="BM822" s="112">
        <f t="shared" si="681"/>
        <v>13.857142857142858</v>
      </c>
      <c r="BN822" s="111">
        <f t="shared" si="682"/>
        <v>330.35817266960584</v>
      </c>
      <c r="BO822" s="88"/>
      <c r="BP822" s="1034" t="s">
        <v>192</v>
      </c>
      <c r="BQ822" s="1032"/>
      <c r="BR822" s="1033"/>
      <c r="BS822" s="736">
        <v>0</v>
      </c>
      <c r="BT822" s="778">
        <f>'Cél.por tricoma'!GP300</f>
        <v>4</v>
      </c>
      <c r="BU822" s="730">
        <v>0</v>
      </c>
      <c r="BV822" s="731">
        <f t="shared" si="683"/>
        <v>1631.731141388163</v>
      </c>
      <c r="BW822" s="732">
        <f t="shared" si="684"/>
        <v>0</v>
      </c>
      <c r="BX822" s="736">
        <f t="shared" si="685"/>
        <v>15.04109589041096</v>
      </c>
      <c r="BY822" s="734">
        <f t="shared" si="686"/>
        <v>0</v>
      </c>
      <c r="BZ822" s="1018"/>
      <c r="CA822" s="88"/>
      <c r="CB822" s="88"/>
      <c r="CC822" s="89"/>
      <c r="CD822" s="89"/>
      <c r="CE822" s="89"/>
      <c r="CF822" s="89"/>
      <c r="CG822" s="89"/>
      <c r="CH822" s="89"/>
      <c r="CI822" s="89"/>
      <c r="CJ822" s="89"/>
      <c r="CK822" s="89"/>
      <c r="CL822" s="89"/>
      <c r="CM822" s="89"/>
      <c r="CN822" s="89"/>
      <c r="CO822" s="89"/>
      <c r="CP822" s="89"/>
      <c r="CQ822" s="89"/>
      <c r="CR822" s="89"/>
      <c r="CS822" s="89"/>
      <c r="CT822" s="89"/>
    </row>
    <row r="823" spans="1:98" ht="15.75" customHeight="1">
      <c r="A823" s="1018"/>
      <c r="B823" s="1016" t="s">
        <v>94</v>
      </c>
      <c r="C823" s="1009"/>
      <c r="D823" s="1010"/>
      <c r="E823" s="112">
        <v>15</v>
      </c>
      <c r="F823" s="195">
        <f>'Cél.por tricoma'!GP25</f>
        <v>1</v>
      </c>
      <c r="G823" s="107">
        <f>E823*F823</f>
        <v>15</v>
      </c>
      <c r="H823" s="108">
        <f t="shared" si="657"/>
        <v>979.03868483289773</v>
      </c>
      <c r="I823" s="109">
        <f t="shared" si="658"/>
        <v>14685.580272493466</v>
      </c>
      <c r="J823" s="110">
        <f t="shared" si="659"/>
        <v>14.361111111111111</v>
      </c>
      <c r="K823" s="111">
        <f t="shared" si="660"/>
        <v>1022.593597310957</v>
      </c>
      <c r="L823" s="86"/>
      <c r="M823" s="1016" t="s">
        <v>94</v>
      </c>
      <c r="N823" s="1009"/>
      <c r="O823" s="1010"/>
      <c r="P823" s="112">
        <v>16</v>
      </c>
      <c r="Q823" s="195">
        <f>'Cél.por tricoma'!GP71</f>
        <v>1</v>
      </c>
      <c r="R823" s="107">
        <f t="shared" si="689"/>
        <v>16</v>
      </c>
      <c r="S823" s="108">
        <f t="shared" si="661"/>
        <v>1631.731141388163</v>
      </c>
      <c r="T823" s="109">
        <f t="shared" si="662"/>
        <v>26107.698262210608</v>
      </c>
      <c r="U823" s="110">
        <f t="shared" si="663"/>
        <v>12.025316455696203</v>
      </c>
      <c r="V823" s="111">
        <f t="shared" si="664"/>
        <v>2171.0612239101451</v>
      </c>
      <c r="W823" s="88"/>
      <c r="X823" s="1016" t="s">
        <v>94</v>
      </c>
      <c r="Y823" s="1009"/>
      <c r="Z823" s="1010"/>
      <c r="AA823" s="112">
        <v>21</v>
      </c>
      <c r="AB823" s="195">
        <v>1</v>
      </c>
      <c r="AC823" s="107">
        <f t="shared" si="690"/>
        <v>21</v>
      </c>
      <c r="AD823" s="108">
        <f t="shared" si="666"/>
        <v>1631.731141388163</v>
      </c>
      <c r="AE823" s="109">
        <f t="shared" si="667"/>
        <v>34266.353969151423</v>
      </c>
      <c r="AF823" s="110">
        <f t="shared" si="668"/>
        <v>15.787878787878787</v>
      </c>
      <c r="AG823" s="111">
        <f t="shared" si="669"/>
        <v>2170.4216525566162</v>
      </c>
      <c r="AH823" s="88"/>
      <c r="AI823" s="1016" t="s">
        <v>94</v>
      </c>
      <c r="AJ823" s="1009"/>
      <c r="AK823" s="1010"/>
      <c r="AL823" s="112">
        <v>37</v>
      </c>
      <c r="AM823" s="192">
        <v>1</v>
      </c>
      <c r="AN823" s="107">
        <f t="shared" si="691"/>
        <v>37</v>
      </c>
      <c r="AO823" s="108">
        <f t="shared" si="671"/>
        <v>1631.731141388163</v>
      </c>
      <c r="AP823" s="109">
        <f t="shared" si="672"/>
        <v>60374.052231362031</v>
      </c>
      <c r="AQ823" s="112">
        <f t="shared" si="673"/>
        <v>11.51685393258427</v>
      </c>
      <c r="AR823" s="111">
        <f t="shared" si="674"/>
        <v>5242.2347791133861</v>
      </c>
      <c r="AS823" s="88"/>
      <c r="AT823" s="1016" t="s">
        <v>94</v>
      </c>
      <c r="AU823" s="1009"/>
      <c r="AV823" s="1010"/>
      <c r="AW823" s="112">
        <v>9</v>
      </c>
      <c r="AX823" s="192">
        <f>'Cél.por tricoma'!GP209</f>
        <v>1</v>
      </c>
      <c r="AY823" s="107">
        <f t="shared" si="693"/>
        <v>9</v>
      </c>
      <c r="AZ823" s="108">
        <f t="shared" si="675"/>
        <v>815.8655706940815</v>
      </c>
      <c r="BA823" s="109">
        <f t="shared" si="676"/>
        <v>7342.7901362467337</v>
      </c>
      <c r="BB823" s="110">
        <f t="shared" si="677"/>
        <v>11.627906976744185</v>
      </c>
      <c r="BC823" s="111">
        <f t="shared" si="678"/>
        <v>631.47995171721914</v>
      </c>
      <c r="BD823" s="88"/>
      <c r="BE823" s="1016" t="s">
        <v>94</v>
      </c>
      <c r="BF823" s="1009"/>
      <c r="BG823" s="1010"/>
      <c r="BH823" s="112">
        <v>8</v>
      </c>
      <c r="BI823" s="192">
        <f>'Cél.por tricoma'!GP255</f>
        <v>1</v>
      </c>
      <c r="BJ823" s="107">
        <f t="shared" si="694"/>
        <v>8</v>
      </c>
      <c r="BK823" s="108">
        <f t="shared" si="679"/>
        <v>611.89917802056107</v>
      </c>
      <c r="BL823" s="109">
        <f t="shared" si="680"/>
        <v>4895.1934241644885</v>
      </c>
      <c r="BM823" s="112">
        <f t="shared" si="681"/>
        <v>13.857142857142858</v>
      </c>
      <c r="BN823" s="111">
        <f t="shared" si="682"/>
        <v>353.26138112527235</v>
      </c>
      <c r="BO823" s="88"/>
      <c r="BP823" s="1034" t="s">
        <v>94</v>
      </c>
      <c r="BQ823" s="1032"/>
      <c r="BR823" s="1033"/>
      <c r="BS823" s="736">
        <v>10</v>
      </c>
      <c r="BT823" s="778">
        <f>'Cél.por tricoma'!GP301</f>
        <v>1</v>
      </c>
      <c r="BU823" s="730">
        <f>BS823*BT823</f>
        <v>10</v>
      </c>
      <c r="BV823" s="731">
        <f t="shared" si="683"/>
        <v>1631.731141388163</v>
      </c>
      <c r="BW823" s="732">
        <f t="shared" si="684"/>
        <v>16317.311413881631</v>
      </c>
      <c r="BX823" s="736">
        <f t="shared" si="685"/>
        <v>15.04109589041096</v>
      </c>
      <c r="BY823" s="734">
        <f t="shared" si="686"/>
        <v>1084.848573054061</v>
      </c>
      <c r="BZ823" s="1018"/>
      <c r="CA823" s="88"/>
      <c r="CB823" s="88"/>
      <c r="CC823" s="89"/>
      <c r="CD823" s="89"/>
      <c r="CE823" s="89"/>
      <c r="CF823" s="89"/>
      <c r="CG823" s="89"/>
      <c r="CH823" s="89"/>
      <c r="CI823" s="89"/>
      <c r="CJ823" s="89"/>
      <c r="CK823" s="89"/>
      <c r="CL823" s="89"/>
      <c r="CM823" s="89"/>
      <c r="CN823" s="89"/>
      <c r="CO823" s="89"/>
      <c r="CP823" s="89"/>
      <c r="CQ823" s="89"/>
      <c r="CR823" s="89"/>
      <c r="CS823" s="89"/>
      <c r="CT823" s="89"/>
    </row>
    <row r="824" spans="1:98" ht="15.75" customHeight="1">
      <c r="A824" s="1018"/>
      <c r="B824" s="1016" t="s">
        <v>196</v>
      </c>
      <c r="C824" s="1009"/>
      <c r="D824" s="1010"/>
      <c r="E824" s="112">
        <v>18</v>
      </c>
      <c r="F824" s="195">
        <f>'Cél.por tricoma'!GP26</f>
        <v>16.333333333333332</v>
      </c>
      <c r="G824" s="107">
        <f>E824*F824</f>
        <v>294</v>
      </c>
      <c r="H824" s="108">
        <f t="shared" si="657"/>
        <v>979.03868483289773</v>
      </c>
      <c r="I824" s="109">
        <f t="shared" si="658"/>
        <v>287837.37334087194</v>
      </c>
      <c r="J824" s="110">
        <f t="shared" si="659"/>
        <v>14.361111111111111</v>
      </c>
      <c r="K824" s="111">
        <f t="shared" si="660"/>
        <v>20042.83450729476</v>
      </c>
      <c r="L824" s="86"/>
      <c r="M824" s="1016" t="s">
        <v>196</v>
      </c>
      <c r="N824" s="1009"/>
      <c r="O824" s="1010"/>
      <c r="P824" s="112">
        <v>13</v>
      </c>
      <c r="Q824" s="195">
        <f>'Cél.por tricoma'!GP72</f>
        <v>21.5</v>
      </c>
      <c r="R824" s="107">
        <f t="shared" si="689"/>
        <v>279.5</v>
      </c>
      <c r="S824" s="108">
        <f t="shared" si="661"/>
        <v>1631.731141388163</v>
      </c>
      <c r="T824" s="109">
        <f t="shared" si="662"/>
        <v>456068.85401799157</v>
      </c>
      <c r="U824" s="110">
        <f t="shared" si="663"/>
        <v>12.025316455696203</v>
      </c>
      <c r="V824" s="111">
        <f t="shared" si="664"/>
        <v>37925.725755180349</v>
      </c>
      <c r="W824" s="88"/>
      <c r="X824" s="1016" t="s">
        <v>196</v>
      </c>
      <c r="Y824" s="1009"/>
      <c r="Z824" s="1010"/>
      <c r="AA824" s="112">
        <f>(32+6+6+3)</f>
        <v>47</v>
      </c>
      <c r="AB824" s="195">
        <f>'Cél.por tricoma'!GP118</f>
        <v>9</v>
      </c>
      <c r="AC824" s="107">
        <f t="shared" si="690"/>
        <v>423</v>
      </c>
      <c r="AD824" s="108">
        <f t="shared" si="666"/>
        <v>1631.731141388163</v>
      </c>
      <c r="AE824" s="109">
        <f t="shared" si="667"/>
        <v>690222.27280719299</v>
      </c>
      <c r="AF824" s="110">
        <f t="shared" si="668"/>
        <v>15.787878787878787</v>
      </c>
      <c r="AG824" s="111">
        <f t="shared" si="669"/>
        <v>43718.493287211844</v>
      </c>
      <c r="AH824" s="88"/>
      <c r="AI824" s="1016" t="s">
        <v>196</v>
      </c>
      <c r="AJ824" s="1009"/>
      <c r="AK824" s="1010"/>
      <c r="AL824" s="112">
        <v>50</v>
      </c>
      <c r="AM824" s="241">
        <f>'Cél.por tricoma'!M387</f>
        <v>20.234126984126981</v>
      </c>
      <c r="AN824" s="107">
        <f t="shared" si="691"/>
        <v>1011.706349206349</v>
      </c>
      <c r="AO824" s="108">
        <f t="shared" si="671"/>
        <v>1631.731141388163</v>
      </c>
      <c r="AP824" s="109">
        <f t="shared" si="672"/>
        <v>1650832.7559401274</v>
      </c>
      <c r="AQ824" s="112">
        <f t="shared" si="673"/>
        <v>11.51685393258427</v>
      </c>
      <c r="AR824" s="111">
        <f t="shared" si="674"/>
        <v>143340.60027187446</v>
      </c>
      <c r="AS824" s="88"/>
      <c r="AT824" s="1016" t="s">
        <v>196</v>
      </c>
      <c r="AU824" s="1009"/>
      <c r="AV824" s="1010"/>
      <c r="AW824" s="112">
        <v>36</v>
      </c>
      <c r="AX824" s="242">
        <f>'Cél.por tricoma'!W387</f>
        <v>18.735707502374169</v>
      </c>
      <c r="AY824" s="107">
        <f t="shared" si="693"/>
        <v>674.48547008547007</v>
      </c>
      <c r="AZ824" s="108">
        <f t="shared" si="675"/>
        <v>815.8655706940815</v>
      </c>
      <c r="BA824" s="109">
        <f t="shared" si="676"/>
        <v>550289.4729761479</v>
      </c>
      <c r="BB824" s="110">
        <f t="shared" si="677"/>
        <v>11.627906976744185</v>
      </c>
      <c r="BC824" s="111">
        <f t="shared" si="678"/>
        <v>47324.894675948723</v>
      </c>
      <c r="BD824" s="88"/>
      <c r="BE824" s="1016" t="s">
        <v>196</v>
      </c>
      <c r="BF824" s="1009"/>
      <c r="BG824" s="1010"/>
      <c r="BH824" s="112">
        <v>50</v>
      </c>
      <c r="BI824" s="192">
        <f>'Cél.por tricoma'!GP256</f>
        <v>17</v>
      </c>
      <c r="BJ824" s="107">
        <f t="shared" si="694"/>
        <v>850</v>
      </c>
      <c r="BK824" s="108">
        <f t="shared" si="679"/>
        <v>611.89917802056107</v>
      </c>
      <c r="BL824" s="109">
        <f t="shared" si="680"/>
        <v>520114.3013174769</v>
      </c>
      <c r="BM824" s="112">
        <f t="shared" si="681"/>
        <v>13.857142857142858</v>
      </c>
      <c r="BN824" s="111">
        <f t="shared" si="682"/>
        <v>37534.021744560188</v>
      </c>
      <c r="BO824" s="88"/>
      <c r="BP824" s="1034" t="s">
        <v>196</v>
      </c>
      <c r="BQ824" s="1032"/>
      <c r="BR824" s="1033"/>
      <c r="BS824" s="736">
        <v>63</v>
      </c>
      <c r="BT824" s="794">
        <f>'Cél.por tricoma'!W387</f>
        <v>18.735707502374169</v>
      </c>
      <c r="BU824" s="730">
        <f>BS824*BT824</f>
        <v>1180.3495726495726</v>
      </c>
      <c r="BV824" s="731">
        <f t="shared" si="683"/>
        <v>1631.731141388163</v>
      </c>
      <c r="BW824" s="732">
        <f t="shared" si="684"/>
        <v>1926013.1554165175</v>
      </c>
      <c r="BX824" s="736">
        <f t="shared" si="685"/>
        <v>15.04109589041096</v>
      </c>
      <c r="BY824" s="734">
        <f t="shared" si="686"/>
        <v>128050.05495938595</v>
      </c>
      <c r="BZ824" s="1018"/>
      <c r="CA824" s="88"/>
      <c r="CB824" s="88"/>
      <c r="CC824" s="89"/>
      <c r="CD824" s="89"/>
      <c r="CE824" s="89"/>
      <c r="CF824" s="89"/>
      <c r="CG824" s="89"/>
      <c r="CH824" s="89"/>
      <c r="CI824" s="89"/>
      <c r="CJ824" s="89"/>
      <c r="CK824" s="89"/>
      <c r="CL824" s="89"/>
      <c r="CM824" s="89"/>
      <c r="CN824" s="89"/>
      <c r="CO824" s="89"/>
      <c r="CP824" s="89"/>
      <c r="CQ824" s="89"/>
      <c r="CR824" s="89"/>
      <c r="CS824" s="89"/>
      <c r="CT824" s="89"/>
    </row>
    <row r="825" spans="1:98" ht="15.75" customHeight="1">
      <c r="A825" s="1018"/>
      <c r="B825" s="1016" t="s">
        <v>100</v>
      </c>
      <c r="C825" s="1009"/>
      <c r="D825" s="1010"/>
      <c r="E825" s="112">
        <v>1</v>
      </c>
      <c r="F825" s="195">
        <f>'Cél.por tricoma'!GP27</f>
        <v>1</v>
      </c>
      <c r="G825" s="107">
        <f>E825*F825</f>
        <v>1</v>
      </c>
      <c r="H825" s="108">
        <f t="shared" si="657"/>
        <v>979.03868483289773</v>
      </c>
      <c r="I825" s="109">
        <f t="shared" si="658"/>
        <v>979.03868483289773</v>
      </c>
      <c r="J825" s="110">
        <f t="shared" si="659"/>
        <v>14.361111111111111</v>
      </c>
      <c r="K825" s="111">
        <f t="shared" si="660"/>
        <v>68.172906487397142</v>
      </c>
      <c r="L825" s="86"/>
      <c r="M825" s="1016" t="s">
        <v>100</v>
      </c>
      <c r="N825" s="1009"/>
      <c r="O825" s="1010"/>
      <c r="P825" s="112">
        <v>0</v>
      </c>
      <c r="Q825" s="195">
        <f>'Cél.por tricoma'!GP73</f>
        <v>1</v>
      </c>
      <c r="R825" s="107">
        <f t="shared" si="689"/>
        <v>0</v>
      </c>
      <c r="S825" s="108">
        <f t="shared" si="661"/>
        <v>1631.731141388163</v>
      </c>
      <c r="T825" s="109">
        <f t="shared" si="662"/>
        <v>0</v>
      </c>
      <c r="U825" s="110">
        <f t="shared" si="663"/>
        <v>12.025316455696203</v>
      </c>
      <c r="V825" s="111">
        <f t="shared" si="664"/>
        <v>0</v>
      </c>
      <c r="W825" s="88"/>
      <c r="X825" s="1016" t="s">
        <v>100</v>
      </c>
      <c r="Y825" s="1009"/>
      <c r="Z825" s="1010"/>
      <c r="AA825" s="112">
        <v>2</v>
      </c>
      <c r="AB825" s="195">
        <f>'Cél.por tricoma'!GP119</f>
        <v>1</v>
      </c>
      <c r="AC825" s="107">
        <f t="shared" si="690"/>
        <v>2</v>
      </c>
      <c r="AD825" s="108">
        <f t="shared" si="666"/>
        <v>1631.731141388163</v>
      </c>
      <c r="AE825" s="109">
        <f t="shared" si="667"/>
        <v>3263.462282776326</v>
      </c>
      <c r="AF825" s="110">
        <f t="shared" si="668"/>
        <v>15.787878787878787</v>
      </c>
      <c r="AG825" s="111">
        <f t="shared" si="669"/>
        <v>206.70682405301105</v>
      </c>
      <c r="AH825" s="88"/>
      <c r="AI825" s="1016" t="s">
        <v>100</v>
      </c>
      <c r="AJ825" s="1009"/>
      <c r="AK825" s="1010"/>
      <c r="AL825" s="112">
        <v>0</v>
      </c>
      <c r="AM825" s="192">
        <f>'Cél.por tricoma'!GP165</f>
        <v>1</v>
      </c>
      <c r="AN825" s="107">
        <f t="shared" si="691"/>
        <v>0</v>
      </c>
      <c r="AO825" s="108">
        <f t="shared" si="671"/>
        <v>1631.731141388163</v>
      </c>
      <c r="AP825" s="109">
        <f t="shared" si="672"/>
        <v>0</v>
      </c>
      <c r="AQ825" s="112">
        <f t="shared" si="673"/>
        <v>11.51685393258427</v>
      </c>
      <c r="AR825" s="111">
        <f t="shared" si="674"/>
        <v>0</v>
      </c>
      <c r="AS825" s="88"/>
      <c r="AT825" s="1016" t="s">
        <v>100</v>
      </c>
      <c r="AU825" s="1009"/>
      <c r="AV825" s="1010"/>
      <c r="AW825" s="112">
        <v>0</v>
      </c>
      <c r="AX825" s="192">
        <f>'Cél.por tricoma'!GP211</f>
        <v>1</v>
      </c>
      <c r="AY825" s="107">
        <f t="shared" si="693"/>
        <v>0</v>
      </c>
      <c r="AZ825" s="108">
        <f t="shared" si="675"/>
        <v>815.8655706940815</v>
      </c>
      <c r="BA825" s="109">
        <f t="shared" si="676"/>
        <v>0</v>
      </c>
      <c r="BB825" s="110">
        <f t="shared" si="677"/>
        <v>11.627906976744185</v>
      </c>
      <c r="BC825" s="111">
        <f t="shared" si="678"/>
        <v>0</v>
      </c>
      <c r="BD825" s="88"/>
      <c r="BE825" s="1016" t="s">
        <v>100</v>
      </c>
      <c r="BF825" s="1009"/>
      <c r="BG825" s="1010"/>
      <c r="BH825" s="112">
        <v>2</v>
      </c>
      <c r="BI825" s="192">
        <f>'Cél.por tricoma'!GP257</f>
        <v>1</v>
      </c>
      <c r="BJ825" s="107">
        <f t="shared" si="694"/>
        <v>2</v>
      </c>
      <c r="BK825" s="108">
        <f t="shared" si="679"/>
        <v>611.89917802056107</v>
      </c>
      <c r="BL825" s="109">
        <f t="shared" si="680"/>
        <v>1223.7983560411221</v>
      </c>
      <c r="BM825" s="112">
        <f t="shared" si="681"/>
        <v>13.857142857142858</v>
      </c>
      <c r="BN825" s="111">
        <f t="shared" si="682"/>
        <v>88.315345281318088</v>
      </c>
      <c r="BO825" s="88"/>
      <c r="BP825" s="1034" t="s">
        <v>100</v>
      </c>
      <c r="BQ825" s="1032"/>
      <c r="BR825" s="1033"/>
      <c r="BS825" s="736">
        <v>2</v>
      </c>
      <c r="BT825" s="778">
        <f>'Cél.por tricoma'!GP303</f>
        <v>1</v>
      </c>
      <c r="BU825" s="730">
        <f>BS825*BT825</f>
        <v>2</v>
      </c>
      <c r="BV825" s="731">
        <f t="shared" si="683"/>
        <v>1631.731141388163</v>
      </c>
      <c r="BW825" s="732">
        <f t="shared" si="684"/>
        <v>3263.462282776326</v>
      </c>
      <c r="BX825" s="736">
        <f t="shared" si="685"/>
        <v>15.04109589041096</v>
      </c>
      <c r="BY825" s="734">
        <f t="shared" si="686"/>
        <v>216.96971461081219</v>
      </c>
      <c r="BZ825" s="1018"/>
      <c r="CA825" s="88"/>
      <c r="CB825" s="88"/>
      <c r="CC825" s="89"/>
      <c r="CD825" s="89"/>
      <c r="CE825" s="89"/>
      <c r="CF825" s="89"/>
      <c r="CG825" s="89"/>
      <c r="CH825" s="89"/>
      <c r="CI825" s="89"/>
      <c r="CJ825" s="89"/>
      <c r="CK825" s="89"/>
      <c r="CL825" s="89"/>
      <c r="CM825" s="89"/>
      <c r="CN825" s="89"/>
      <c r="CO825" s="89"/>
      <c r="CP825" s="89"/>
      <c r="CQ825" s="89"/>
      <c r="CR825" s="89"/>
      <c r="CS825" s="89"/>
      <c r="CT825" s="89"/>
    </row>
    <row r="826" spans="1:98" ht="15.75" customHeight="1">
      <c r="A826" s="1018"/>
      <c r="B826" s="1016" t="s">
        <v>198</v>
      </c>
      <c r="C826" s="1009"/>
      <c r="D826" s="1010"/>
      <c r="E826" s="112">
        <v>0</v>
      </c>
      <c r="F826" s="195" t="e">
        <f>'Cél.por tricoma'!GP28</f>
        <v>#DIV/0!</v>
      </c>
      <c r="G826" s="107"/>
      <c r="H826" s="108">
        <f t="shared" si="657"/>
        <v>979.03868483289773</v>
      </c>
      <c r="I826" s="109">
        <f t="shared" si="658"/>
        <v>0</v>
      </c>
      <c r="J826" s="110">
        <f t="shared" si="659"/>
        <v>14.361111111111111</v>
      </c>
      <c r="K826" s="111">
        <f t="shared" si="660"/>
        <v>0</v>
      </c>
      <c r="L826" s="86"/>
      <c r="M826" s="1016" t="s">
        <v>198</v>
      </c>
      <c r="N826" s="1009"/>
      <c r="O826" s="1010"/>
      <c r="P826" s="112">
        <v>0</v>
      </c>
      <c r="Q826" s="195">
        <f>'Cél.por tricoma'!GP74</f>
        <v>10</v>
      </c>
      <c r="R826" s="107">
        <f t="shared" si="689"/>
        <v>0</v>
      </c>
      <c r="S826" s="108">
        <f t="shared" si="661"/>
        <v>1631.731141388163</v>
      </c>
      <c r="T826" s="109">
        <f t="shared" si="662"/>
        <v>0</v>
      </c>
      <c r="U826" s="110">
        <f t="shared" si="663"/>
        <v>12.025316455696203</v>
      </c>
      <c r="V826" s="111">
        <f t="shared" si="664"/>
        <v>0</v>
      </c>
      <c r="W826" s="88"/>
      <c r="X826" s="1016" t="s">
        <v>198</v>
      </c>
      <c r="Y826" s="1009"/>
      <c r="Z826" s="1010"/>
      <c r="AA826" s="112">
        <v>0</v>
      </c>
      <c r="AB826" s="195" t="e">
        <f>'Cél.por tricoma'!GP120</f>
        <v>#DIV/0!</v>
      </c>
      <c r="AC826" s="107">
        <v>0</v>
      </c>
      <c r="AD826" s="108">
        <f t="shared" si="666"/>
        <v>1631.731141388163</v>
      </c>
      <c r="AE826" s="109">
        <f t="shared" si="667"/>
        <v>0</v>
      </c>
      <c r="AF826" s="110">
        <f t="shared" si="668"/>
        <v>15.787878787878787</v>
      </c>
      <c r="AG826" s="111">
        <f t="shared" si="669"/>
        <v>0</v>
      </c>
      <c r="AH826" s="88"/>
      <c r="AI826" s="1016" t="s">
        <v>198</v>
      </c>
      <c r="AJ826" s="1009"/>
      <c r="AK826" s="1010"/>
      <c r="AL826" s="112">
        <v>0</v>
      </c>
      <c r="AM826" s="192" t="e">
        <f>'Cél.por tricoma'!GP166</f>
        <v>#DIV/0!</v>
      </c>
      <c r="AN826" s="107">
        <v>0</v>
      </c>
      <c r="AO826" s="108">
        <f t="shared" si="671"/>
        <v>1631.731141388163</v>
      </c>
      <c r="AP826" s="109">
        <f t="shared" si="672"/>
        <v>0</v>
      </c>
      <c r="AQ826" s="112">
        <f t="shared" si="673"/>
        <v>11.51685393258427</v>
      </c>
      <c r="AR826" s="111">
        <f t="shared" si="674"/>
        <v>0</v>
      </c>
      <c r="AS826" s="88"/>
      <c r="AT826" s="1016" t="s">
        <v>198</v>
      </c>
      <c r="AU826" s="1009"/>
      <c r="AV826" s="1010"/>
      <c r="AW826" s="112">
        <v>0</v>
      </c>
      <c r="AX826" s="192" t="e">
        <f>'Cél.por tricoma'!GP212</f>
        <v>#DIV/0!</v>
      </c>
      <c r="AY826" s="107">
        <v>0</v>
      </c>
      <c r="AZ826" s="108">
        <f t="shared" si="675"/>
        <v>815.8655706940815</v>
      </c>
      <c r="BA826" s="109">
        <f t="shared" si="676"/>
        <v>0</v>
      </c>
      <c r="BB826" s="110">
        <f t="shared" si="677"/>
        <v>11.627906976744185</v>
      </c>
      <c r="BC826" s="111">
        <f t="shared" si="678"/>
        <v>0</v>
      </c>
      <c r="BD826" s="88"/>
      <c r="BE826" s="1016" t="s">
        <v>198</v>
      </c>
      <c r="BF826" s="1009"/>
      <c r="BG826" s="1010"/>
      <c r="BH826" s="112">
        <v>0</v>
      </c>
      <c r="BI826" s="192" t="e">
        <f>'Cél.por tricoma'!GP258</f>
        <v>#DIV/0!</v>
      </c>
      <c r="BJ826" s="107">
        <v>0</v>
      </c>
      <c r="BK826" s="108">
        <f t="shared" si="679"/>
        <v>611.89917802056107</v>
      </c>
      <c r="BL826" s="109">
        <f t="shared" si="680"/>
        <v>0</v>
      </c>
      <c r="BM826" s="112">
        <f t="shared" si="681"/>
        <v>13.857142857142858</v>
      </c>
      <c r="BN826" s="111">
        <f t="shared" si="682"/>
        <v>0</v>
      </c>
      <c r="BO826" s="88"/>
      <c r="BP826" s="1034" t="s">
        <v>198</v>
      </c>
      <c r="BQ826" s="1032"/>
      <c r="BR826" s="1033"/>
      <c r="BS826" s="736">
        <v>0</v>
      </c>
      <c r="BT826" s="778" t="e">
        <f>'Cél.por tricoma'!GP304</f>
        <v>#DIV/0!</v>
      </c>
      <c r="BU826" s="730">
        <v>0</v>
      </c>
      <c r="BV826" s="731">
        <f t="shared" si="683"/>
        <v>1631.731141388163</v>
      </c>
      <c r="BW826" s="732">
        <f t="shared" si="684"/>
        <v>0</v>
      </c>
      <c r="BX826" s="736">
        <f t="shared" si="685"/>
        <v>15.04109589041096</v>
      </c>
      <c r="BY826" s="734">
        <f t="shared" si="686"/>
        <v>0</v>
      </c>
      <c r="BZ826" s="1018"/>
      <c r="CA826" s="88"/>
      <c r="CB826" s="88"/>
      <c r="CC826" s="89"/>
      <c r="CD826" s="89"/>
      <c r="CE826" s="89"/>
      <c r="CF826" s="89"/>
      <c r="CG826" s="89"/>
      <c r="CH826" s="89"/>
      <c r="CI826" s="89"/>
      <c r="CJ826" s="89"/>
      <c r="CK826" s="89"/>
      <c r="CL826" s="89"/>
      <c r="CM826" s="89"/>
      <c r="CN826" s="89"/>
      <c r="CO826" s="89"/>
      <c r="CP826" s="89"/>
      <c r="CQ826" s="89"/>
      <c r="CR826" s="89"/>
      <c r="CS826" s="89"/>
      <c r="CT826" s="89"/>
    </row>
    <row r="827" spans="1:98" ht="15.75" customHeight="1">
      <c r="A827" s="1018"/>
      <c r="B827" s="1016" t="s">
        <v>201</v>
      </c>
      <c r="C827" s="1009"/>
      <c r="D827" s="1010"/>
      <c r="E827" s="112">
        <v>2</v>
      </c>
      <c r="F827" s="195">
        <f>'Cél.por tricoma'!GP29</f>
        <v>79.333333333333329</v>
      </c>
      <c r="G827" s="107">
        <f t="shared" ref="G827:G843" si="695">E827*F827</f>
        <v>158.66666666666666</v>
      </c>
      <c r="H827" s="108">
        <f t="shared" si="657"/>
        <v>979.03868483289773</v>
      </c>
      <c r="I827" s="109">
        <f t="shared" si="658"/>
        <v>155340.80466015311</v>
      </c>
      <c r="J827" s="110">
        <f t="shared" si="659"/>
        <v>14.361111111111111</v>
      </c>
      <c r="K827" s="111">
        <f t="shared" si="660"/>
        <v>10816.767829333679</v>
      </c>
      <c r="L827" s="86"/>
      <c r="M827" s="1016" t="s">
        <v>201</v>
      </c>
      <c r="N827" s="1009"/>
      <c r="O827" s="1010"/>
      <c r="P827" s="112">
        <v>0</v>
      </c>
      <c r="Q827" s="195" t="e">
        <f>'Cél.por tricoma'!GP75</f>
        <v>#DIV/0!</v>
      </c>
      <c r="R827" s="107">
        <v>0</v>
      </c>
      <c r="S827" s="108">
        <f t="shared" si="661"/>
        <v>1631.731141388163</v>
      </c>
      <c r="T827" s="109">
        <f t="shared" si="662"/>
        <v>0</v>
      </c>
      <c r="U827" s="110">
        <f t="shared" si="663"/>
        <v>12.025316455696203</v>
      </c>
      <c r="V827" s="111">
        <f t="shared" si="664"/>
        <v>0</v>
      </c>
      <c r="W827" s="88"/>
      <c r="X827" s="1016" t="s">
        <v>201</v>
      </c>
      <c r="Y827" s="1009"/>
      <c r="Z827" s="1010"/>
      <c r="AA827" s="112">
        <v>0</v>
      </c>
      <c r="AB827" s="195" t="e">
        <f>'Cél.por tricoma'!GP121</f>
        <v>#DIV/0!</v>
      </c>
      <c r="AC827" s="107">
        <v>0</v>
      </c>
      <c r="AD827" s="108">
        <f t="shared" si="666"/>
        <v>1631.731141388163</v>
      </c>
      <c r="AE827" s="109">
        <f t="shared" si="667"/>
        <v>0</v>
      </c>
      <c r="AF827" s="110">
        <f t="shared" si="668"/>
        <v>15.787878787878787</v>
      </c>
      <c r="AG827" s="111">
        <f t="shared" si="669"/>
        <v>0</v>
      </c>
      <c r="AH827" s="88"/>
      <c r="AI827" s="1016" t="s">
        <v>201</v>
      </c>
      <c r="AJ827" s="1009"/>
      <c r="AK827" s="1010"/>
      <c r="AL827" s="112">
        <v>0</v>
      </c>
      <c r="AM827" s="192" t="e">
        <f>'Cél.por tricoma'!GP167</f>
        <v>#DIV/0!</v>
      </c>
      <c r="AN827" s="107">
        <v>0</v>
      </c>
      <c r="AO827" s="108">
        <f t="shared" si="671"/>
        <v>1631.731141388163</v>
      </c>
      <c r="AP827" s="109">
        <f t="shared" si="672"/>
        <v>0</v>
      </c>
      <c r="AQ827" s="112">
        <f t="shared" si="673"/>
        <v>11.51685393258427</v>
      </c>
      <c r="AR827" s="111">
        <f t="shared" si="674"/>
        <v>0</v>
      </c>
      <c r="AS827" s="88"/>
      <c r="AT827" s="1016" t="s">
        <v>201</v>
      </c>
      <c r="AU827" s="1009"/>
      <c r="AV827" s="1010"/>
      <c r="AW827" s="112">
        <v>0</v>
      </c>
      <c r="AX827" s="192">
        <f>'Cél.por tricoma'!GP213</f>
        <v>3</v>
      </c>
      <c r="AY827" s="107">
        <f t="shared" ref="AY827:AY838" si="696">AW827*AX827</f>
        <v>0</v>
      </c>
      <c r="AZ827" s="108">
        <f t="shared" si="675"/>
        <v>815.8655706940815</v>
      </c>
      <c r="BA827" s="109">
        <f t="shared" si="676"/>
        <v>0</v>
      </c>
      <c r="BB827" s="110">
        <f t="shared" si="677"/>
        <v>11.627906976744185</v>
      </c>
      <c r="BC827" s="111">
        <f t="shared" si="678"/>
        <v>0</v>
      </c>
      <c r="BD827" s="88"/>
      <c r="BE827" s="1016" t="s">
        <v>201</v>
      </c>
      <c r="BF827" s="1009"/>
      <c r="BG827" s="1010"/>
      <c r="BH827" s="112">
        <v>0</v>
      </c>
      <c r="BI827" s="192">
        <f>'Cél.por tricoma'!GP259</f>
        <v>7</v>
      </c>
      <c r="BJ827" s="107">
        <f t="shared" ref="BJ827:BJ838" si="697">BH827*BI827</f>
        <v>0</v>
      </c>
      <c r="BK827" s="108">
        <f t="shared" si="679"/>
        <v>611.89917802056107</v>
      </c>
      <c r="BL827" s="109">
        <f t="shared" si="680"/>
        <v>0</v>
      </c>
      <c r="BM827" s="112">
        <f t="shared" si="681"/>
        <v>13.857142857142858</v>
      </c>
      <c r="BN827" s="111">
        <f t="shared" si="682"/>
        <v>0</v>
      </c>
      <c r="BO827" s="88"/>
      <c r="BP827" s="1034" t="s">
        <v>201</v>
      </c>
      <c r="BQ827" s="1032"/>
      <c r="BR827" s="1033"/>
      <c r="BS827" s="736">
        <v>0</v>
      </c>
      <c r="BT827" s="778" t="e">
        <f>'Cél.por tricoma'!GP305</f>
        <v>#DIV/0!</v>
      </c>
      <c r="BU827" s="730">
        <v>0</v>
      </c>
      <c r="BV827" s="731">
        <f t="shared" si="683"/>
        <v>1631.731141388163</v>
      </c>
      <c r="BW827" s="732">
        <f t="shared" si="684"/>
        <v>0</v>
      </c>
      <c r="BX827" s="736">
        <f t="shared" si="685"/>
        <v>15.04109589041096</v>
      </c>
      <c r="BY827" s="734">
        <f t="shared" si="686"/>
        <v>0</v>
      </c>
      <c r="BZ827" s="1018"/>
      <c r="CA827" s="88"/>
      <c r="CB827" s="88"/>
      <c r="CC827" s="89"/>
      <c r="CD827" s="89"/>
      <c r="CE827" s="89"/>
      <c r="CF827" s="89"/>
      <c r="CG827" s="89"/>
      <c r="CH827" s="89"/>
      <c r="CI827" s="89"/>
      <c r="CJ827" s="89"/>
      <c r="CK827" s="89"/>
      <c r="CL827" s="89"/>
      <c r="CM827" s="89"/>
      <c r="CN827" s="89"/>
      <c r="CO827" s="89"/>
      <c r="CP827" s="89"/>
      <c r="CQ827" s="89"/>
      <c r="CR827" s="89"/>
      <c r="CS827" s="89"/>
      <c r="CT827" s="89"/>
    </row>
    <row r="828" spans="1:98" ht="15.75" customHeight="1">
      <c r="A828" s="1018"/>
      <c r="B828" s="1016" t="s">
        <v>103</v>
      </c>
      <c r="C828" s="1009"/>
      <c r="D828" s="1010"/>
      <c r="E828" s="112">
        <v>2</v>
      </c>
      <c r="F828" s="195">
        <f>'Cél.por tricoma'!GP30</f>
        <v>1</v>
      </c>
      <c r="G828" s="107">
        <f t="shared" si="695"/>
        <v>2</v>
      </c>
      <c r="H828" s="108">
        <f t="shared" si="657"/>
        <v>979.03868483289773</v>
      </c>
      <c r="I828" s="109">
        <f t="shared" si="658"/>
        <v>1958.0773696657955</v>
      </c>
      <c r="J828" s="110">
        <f t="shared" si="659"/>
        <v>14.361111111111111</v>
      </c>
      <c r="K828" s="111">
        <f t="shared" si="660"/>
        <v>136.34581297479428</v>
      </c>
      <c r="L828" s="86"/>
      <c r="M828" s="1016" t="s">
        <v>103</v>
      </c>
      <c r="N828" s="1009"/>
      <c r="O828" s="1010"/>
      <c r="P828" s="112">
        <v>1</v>
      </c>
      <c r="Q828" s="195">
        <f>'Cél.por tricoma'!GP76</f>
        <v>1</v>
      </c>
      <c r="R828" s="107">
        <f t="shared" ref="R828:R843" si="698">P828*Q828</f>
        <v>1</v>
      </c>
      <c r="S828" s="108">
        <f t="shared" si="661"/>
        <v>1631.731141388163</v>
      </c>
      <c r="T828" s="109">
        <f t="shared" si="662"/>
        <v>1631.731141388163</v>
      </c>
      <c r="U828" s="110">
        <f t="shared" si="663"/>
        <v>12.025316455696203</v>
      </c>
      <c r="V828" s="111">
        <f t="shared" si="664"/>
        <v>135.69132649438407</v>
      </c>
      <c r="W828" s="88"/>
      <c r="X828" s="1016" t="s">
        <v>103</v>
      </c>
      <c r="Y828" s="1009"/>
      <c r="Z828" s="1010"/>
      <c r="AA828" s="112">
        <v>5</v>
      </c>
      <c r="AB828" s="195">
        <f>'Cél.por tricoma'!GP122</f>
        <v>1</v>
      </c>
      <c r="AC828" s="107">
        <f t="shared" ref="AC828:AC843" si="699">AA828*AB828</f>
        <v>5</v>
      </c>
      <c r="AD828" s="108">
        <f t="shared" si="666"/>
        <v>1631.731141388163</v>
      </c>
      <c r="AE828" s="109">
        <f t="shared" si="667"/>
        <v>8158.6557069408154</v>
      </c>
      <c r="AF828" s="110">
        <f t="shared" si="668"/>
        <v>15.787878787878787</v>
      </c>
      <c r="AG828" s="111">
        <f t="shared" si="669"/>
        <v>516.76706013252772</v>
      </c>
      <c r="AH828" s="88"/>
      <c r="AI828" s="1016" t="s">
        <v>103</v>
      </c>
      <c r="AJ828" s="1009"/>
      <c r="AK828" s="1010"/>
      <c r="AL828" s="112">
        <v>12</v>
      </c>
      <c r="AM828" s="192">
        <f>'Cél.por tricoma'!GP168</f>
        <v>1</v>
      </c>
      <c r="AN828" s="107">
        <f t="shared" ref="AN828:AN843" si="700">AL828*AM828</f>
        <v>12</v>
      </c>
      <c r="AO828" s="108">
        <f t="shared" si="671"/>
        <v>1631.731141388163</v>
      </c>
      <c r="AP828" s="109">
        <f t="shared" si="672"/>
        <v>19580.773696657954</v>
      </c>
      <c r="AQ828" s="112">
        <f t="shared" si="673"/>
        <v>11.51685393258427</v>
      </c>
      <c r="AR828" s="111">
        <f t="shared" si="674"/>
        <v>1700.1842526854223</v>
      </c>
      <c r="AS828" s="88"/>
      <c r="AT828" s="1016" t="s">
        <v>103</v>
      </c>
      <c r="AU828" s="1009"/>
      <c r="AV828" s="1010"/>
      <c r="AW828" s="112">
        <v>4</v>
      </c>
      <c r="AX828" s="192">
        <f>'Cél.por tricoma'!GP214</f>
        <v>1</v>
      </c>
      <c r="AY828" s="107">
        <f t="shared" si="696"/>
        <v>4</v>
      </c>
      <c r="AZ828" s="108">
        <f t="shared" si="675"/>
        <v>815.8655706940815</v>
      </c>
      <c r="BA828" s="109">
        <f t="shared" si="676"/>
        <v>3263.462282776326</v>
      </c>
      <c r="BB828" s="110">
        <f t="shared" si="677"/>
        <v>11.627906976744185</v>
      </c>
      <c r="BC828" s="111">
        <f t="shared" si="678"/>
        <v>280.65775631876403</v>
      </c>
      <c r="BD828" s="88"/>
      <c r="BE828" s="1016" t="s">
        <v>103</v>
      </c>
      <c r="BF828" s="1009"/>
      <c r="BG828" s="1010"/>
      <c r="BH828" s="112">
        <v>3</v>
      </c>
      <c r="BI828" s="192">
        <f>'Cél.por tricoma'!GP260</f>
        <v>1</v>
      </c>
      <c r="BJ828" s="107">
        <f t="shared" si="697"/>
        <v>3</v>
      </c>
      <c r="BK828" s="108">
        <f t="shared" si="679"/>
        <v>611.89917802056107</v>
      </c>
      <c r="BL828" s="109">
        <f t="shared" si="680"/>
        <v>1835.6975340616832</v>
      </c>
      <c r="BM828" s="112">
        <f t="shared" si="681"/>
        <v>13.857142857142858</v>
      </c>
      <c r="BN828" s="111">
        <f t="shared" si="682"/>
        <v>132.47301792197715</v>
      </c>
      <c r="BO828" s="88"/>
      <c r="BP828" s="1034" t="s">
        <v>103</v>
      </c>
      <c r="BQ828" s="1032"/>
      <c r="BR828" s="1033"/>
      <c r="BS828" s="736">
        <v>3</v>
      </c>
      <c r="BT828" s="778">
        <f>'Cél.por tricoma'!GP306</f>
        <v>1</v>
      </c>
      <c r="BU828" s="730">
        <f t="shared" ref="BU828:BU843" si="701">BS828*BT828</f>
        <v>3</v>
      </c>
      <c r="BV828" s="731">
        <f t="shared" si="683"/>
        <v>1631.731141388163</v>
      </c>
      <c r="BW828" s="732">
        <f t="shared" si="684"/>
        <v>4895.1934241644885</v>
      </c>
      <c r="BX828" s="736">
        <f t="shared" si="685"/>
        <v>15.04109589041096</v>
      </c>
      <c r="BY828" s="734">
        <f t="shared" si="686"/>
        <v>325.45457191621824</v>
      </c>
      <c r="BZ828" s="1018"/>
      <c r="CA828" s="88"/>
      <c r="CB828" s="88"/>
      <c r="CC828" s="89"/>
      <c r="CD828" s="89"/>
      <c r="CE828" s="89"/>
      <c r="CF828" s="89"/>
      <c r="CG828" s="89"/>
      <c r="CH828" s="89"/>
      <c r="CI828" s="89"/>
      <c r="CJ828" s="89"/>
      <c r="CK828" s="89"/>
      <c r="CL828" s="89"/>
      <c r="CM828" s="89"/>
      <c r="CN828" s="89"/>
      <c r="CO828" s="89"/>
      <c r="CP828" s="89"/>
      <c r="CQ828" s="89"/>
      <c r="CR828" s="89"/>
      <c r="CS828" s="89"/>
      <c r="CT828" s="89"/>
    </row>
    <row r="829" spans="1:98" ht="15.75" customHeight="1">
      <c r="A829" s="1018"/>
      <c r="B829" s="1016" t="s">
        <v>107</v>
      </c>
      <c r="C829" s="1009"/>
      <c r="D829" s="1010"/>
      <c r="E829" s="112">
        <v>5</v>
      </c>
      <c r="F829" s="195">
        <f>'Cél.por tricoma'!GP31</f>
        <v>1</v>
      </c>
      <c r="G829" s="107">
        <f t="shared" si="695"/>
        <v>5</v>
      </c>
      <c r="H829" s="108">
        <f t="shared" si="657"/>
        <v>979.03868483289773</v>
      </c>
      <c r="I829" s="109">
        <f t="shared" si="658"/>
        <v>4895.1934241644885</v>
      </c>
      <c r="J829" s="110">
        <f t="shared" si="659"/>
        <v>14.361111111111111</v>
      </c>
      <c r="K829" s="111">
        <f t="shared" si="660"/>
        <v>340.86453243698566</v>
      </c>
      <c r="L829" s="86"/>
      <c r="M829" s="1016" t="s">
        <v>107</v>
      </c>
      <c r="N829" s="1009"/>
      <c r="O829" s="1010"/>
      <c r="P829" s="112">
        <v>4</v>
      </c>
      <c r="Q829" s="195">
        <f>'Cél.por tricoma'!GP77</f>
        <v>1</v>
      </c>
      <c r="R829" s="107">
        <f t="shared" si="698"/>
        <v>4</v>
      </c>
      <c r="S829" s="108">
        <f t="shared" si="661"/>
        <v>1631.731141388163</v>
      </c>
      <c r="T829" s="109">
        <f t="shared" si="662"/>
        <v>6526.924565552652</v>
      </c>
      <c r="U829" s="110">
        <f t="shared" si="663"/>
        <v>12.025316455696203</v>
      </c>
      <c r="V829" s="111">
        <f t="shared" si="664"/>
        <v>542.76530597753629</v>
      </c>
      <c r="W829" s="88"/>
      <c r="X829" s="1016" t="s">
        <v>107</v>
      </c>
      <c r="Y829" s="1009"/>
      <c r="Z829" s="1010"/>
      <c r="AA829" s="112">
        <v>0</v>
      </c>
      <c r="AB829" s="195">
        <f>'Cél.por tricoma'!GP123</f>
        <v>1</v>
      </c>
      <c r="AC829" s="107">
        <f t="shared" si="699"/>
        <v>0</v>
      </c>
      <c r="AD829" s="108">
        <f t="shared" si="666"/>
        <v>1631.731141388163</v>
      </c>
      <c r="AE829" s="109">
        <f t="shared" si="667"/>
        <v>0</v>
      </c>
      <c r="AF829" s="110">
        <f t="shared" si="668"/>
        <v>15.787878787878787</v>
      </c>
      <c r="AG829" s="111">
        <f t="shared" si="669"/>
        <v>0</v>
      </c>
      <c r="AH829" s="88"/>
      <c r="AI829" s="1016" t="s">
        <v>107</v>
      </c>
      <c r="AJ829" s="1009"/>
      <c r="AK829" s="1010"/>
      <c r="AL829" s="112">
        <v>3</v>
      </c>
      <c r="AM829" s="192">
        <f>'Cél.por tricoma'!GP169</f>
        <v>1</v>
      </c>
      <c r="AN829" s="107">
        <f t="shared" si="700"/>
        <v>3</v>
      </c>
      <c r="AO829" s="108">
        <f t="shared" si="671"/>
        <v>1631.731141388163</v>
      </c>
      <c r="AP829" s="109">
        <f t="shared" si="672"/>
        <v>4895.1934241644885</v>
      </c>
      <c r="AQ829" s="112">
        <f t="shared" si="673"/>
        <v>11.51685393258427</v>
      </c>
      <c r="AR829" s="111">
        <f t="shared" si="674"/>
        <v>425.04606317135557</v>
      </c>
      <c r="AS829" s="88"/>
      <c r="AT829" s="1016" t="s">
        <v>107</v>
      </c>
      <c r="AU829" s="1009"/>
      <c r="AV829" s="1010"/>
      <c r="AW829" s="112">
        <v>0</v>
      </c>
      <c r="AX829" s="192">
        <f>'Cél.por tricoma'!GP215</f>
        <v>1</v>
      </c>
      <c r="AY829" s="107">
        <f t="shared" si="696"/>
        <v>0</v>
      </c>
      <c r="AZ829" s="108">
        <f t="shared" si="675"/>
        <v>815.8655706940815</v>
      </c>
      <c r="BA829" s="109">
        <f t="shared" si="676"/>
        <v>0</v>
      </c>
      <c r="BB829" s="110">
        <f t="shared" si="677"/>
        <v>11.627906976744185</v>
      </c>
      <c r="BC829" s="111">
        <f t="shared" si="678"/>
        <v>0</v>
      </c>
      <c r="BD829" s="88"/>
      <c r="BE829" s="1016" t="s">
        <v>107</v>
      </c>
      <c r="BF829" s="1009"/>
      <c r="BG829" s="1010"/>
      <c r="BH829" s="112">
        <v>3</v>
      </c>
      <c r="BI829" s="192">
        <f>'Cél.por tricoma'!GP261</f>
        <v>1</v>
      </c>
      <c r="BJ829" s="107">
        <f t="shared" si="697"/>
        <v>3</v>
      </c>
      <c r="BK829" s="108">
        <f t="shared" si="679"/>
        <v>611.89917802056107</v>
      </c>
      <c r="BL829" s="109">
        <f t="shared" si="680"/>
        <v>1835.6975340616832</v>
      </c>
      <c r="BM829" s="112">
        <f t="shared" si="681"/>
        <v>13.857142857142858</v>
      </c>
      <c r="BN829" s="111">
        <f t="shared" si="682"/>
        <v>132.47301792197715</v>
      </c>
      <c r="BO829" s="88"/>
      <c r="BP829" s="1034" t="s">
        <v>107</v>
      </c>
      <c r="BQ829" s="1032"/>
      <c r="BR829" s="1033"/>
      <c r="BS829" s="736">
        <v>1</v>
      </c>
      <c r="BT829" s="778">
        <f>'Cél.por tricoma'!GP307</f>
        <v>1</v>
      </c>
      <c r="BU829" s="730">
        <f t="shared" si="701"/>
        <v>1</v>
      </c>
      <c r="BV829" s="731">
        <f t="shared" si="683"/>
        <v>1631.731141388163</v>
      </c>
      <c r="BW829" s="732">
        <f t="shared" si="684"/>
        <v>1631.731141388163</v>
      </c>
      <c r="BX829" s="736">
        <f t="shared" si="685"/>
        <v>15.04109589041096</v>
      </c>
      <c r="BY829" s="734">
        <f t="shared" si="686"/>
        <v>108.48485730540609</v>
      </c>
      <c r="BZ829" s="1018"/>
      <c r="CA829" s="88"/>
      <c r="CB829" s="88"/>
      <c r="CC829" s="89"/>
      <c r="CD829" s="89"/>
      <c r="CE829" s="89"/>
      <c r="CF829" s="89"/>
      <c r="CG829" s="89"/>
      <c r="CH829" s="89"/>
      <c r="CI829" s="89"/>
      <c r="CJ829" s="89"/>
      <c r="CK829" s="89"/>
      <c r="CL829" s="89"/>
      <c r="CM829" s="89"/>
      <c r="CN829" s="89"/>
      <c r="CO829" s="89"/>
      <c r="CP829" s="89"/>
      <c r="CQ829" s="89"/>
      <c r="CR829" s="89"/>
      <c r="CS829" s="89"/>
      <c r="CT829" s="89"/>
    </row>
    <row r="830" spans="1:98" ht="15.75" customHeight="1">
      <c r="A830" s="1018"/>
      <c r="B830" s="1016" t="s">
        <v>108</v>
      </c>
      <c r="C830" s="1009"/>
      <c r="D830" s="1010"/>
      <c r="E830" s="112">
        <v>0</v>
      </c>
      <c r="F830" s="195">
        <f>'Cél.por tricoma'!GP32</f>
        <v>1</v>
      </c>
      <c r="G830" s="107">
        <f t="shared" si="695"/>
        <v>0</v>
      </c>
      <c r="H830" s="108">
        <f t="shared" si="657"/>
        <v>979.03868483289773</v>
      </c>
      <c r="I830" s="109">
        <f t="shared" si="658"/>
        <v>0</v>
      </c>
      <c r="J830" s="110">
        <f t="shared" si="659"/>
        <v>14.361111111111111</v>
      </c>
      <c r="K830" s="111">
        <f t="shared" si="660"/>
        <v>0</v>
      </c>
      <c r="L830" s="86"/>
      <c r="M830" s="1016" t="s">
        <v>108</v>
      </c>
      <c r="N830" s="1009"/>
      <c r="O830" s="1010"/>
      <c r="P830" s="112">
        <v>2</v>
      </c>
      <c r="Q830" s="195">
        <f>'Cél.por tricoma'!GP78</f>
        <v>1</v>
      </c>
      <c r="R830" s="107">
        <f t="shared" si="698"/>
        <v>2</v>
      </c>
      <c r="S830" s="108">
        <f t="shared" si="661"/>
        <v>1631.731141388163</v>
      </c>
      <c r="T830" s="109">
        <f t="shared" si="662"/>
        <v>3263.462282776326</v>
      </c>
      <c r="U830" s="110">
        <f t="shared" si="663"/>
        <v>12.025316455696203</v>
      </c>
      <c r="V830" s="111">
        <f t="shared" si="664"/>
        <v>271.38265298876814</v>
      </c>
      <c r="W830" s="88"/>
      <c r="X830" s="1016" t="s">
        <v>108</v>
      </c>
      <c r="Y830" s="1009"/>
      <c r="Z830" s="1010"/>
      <c r="AA830" s="112">
        <v>2</v>
      </c>
      <c r="AB830" s="195">
        <f>'Cél.por tricoma'!GP124</f>
        <v>1</v>
      </c>
      <c r="AC830" s="107">
        <f t="shared" si="699"/>
        <v>2</v>
      </c>
      <c r="AD830" s="108">
        <f t="shared" si="666"/>
        <v>1631.731141388163</v>
      </c>
      <c r="AE830" s="109">
        <f t="shared" si="667"/>
        <v>3263.462282776326</v>
      </c>
      <c r="AF830" s="110">
        <f t="shared" si="668"/>
        <v>15.787878787878787</v>
      </c>
      <c r="AG830" s="111">
        <f t="shared" si="669"/>
        <v>206.70682405301105</v>
      </c>
      <c r="AH830" s="88"/>
      <c r="AI830" s="1016" t="s">
        <v>108</v>
      </c>
      <c r="AJ830" s="1009"/>
      <c r="AK830" s="1010"/>
      <c r="AL830" s="112">
        <v>1</v>
      </c>
      <c r="AM830" s="192">
        <f>'Cél.por tricoma'!GP170</f>
        <v>1</v>
      </c>
      <c r="AN830" s="107">
        <f t="shared" si="700"/>
        <v>1</v>
      </c>
      <c r="AO830" s="108">
        <f t="shared" si="671"/>
        <v>1631.731141388163</v>
      </c>
      <c r="AP830" s="109">
        <f t="shared" si="672"/>
        <v>1631.731141388163</v>
      </c>
      <c r="AQ830" s="112">
        <f t="shared" si="673"/>
        <v>11.51685393258427</v>
      </c>
      <c r="AR830" s="111">
        <f t="shared" si="674"/>
        <v>141.68202105711853</v>
      </c>
      <c r="AS830" s="88"/>
      <c r="AT830" s="1016" t="s">
        <v>108</v>
      </c>
      <c r="AU830" s="1009"/>
      <c r="AV830" s="1010"/>
      <c r="AW830" s="112">
        <v>0</v>
      </c>
      <c r="AX830" s="192">
        <f>'Cél.por tricoma'!GP216</f>
        <v>1</v>
      </c>
      <c r="AY830" s="107">
        <f t="shared" si="696"/>
        <v>0</v>
      </c>
      <c r="AZ830" s="108">
        <f t="shared" si="675"/>
        <v>815.8655706940815</v>
      </c>
      <c r="BA830" s="109">
        <f t="shared" si="676"/>
        <v>0</v>
      </c>
      <c r="BB830" s="110">
        <f t="shared" si="677"/>
        <v>11.627906976744185</v>
      </c>
      <c r="BC830" s="111">
        <f t="shared" si="678"/>
        <v>0</v>
      </c>
      <c r="BD830" s="88"/>
      <c r="BE830" s="1016" t="s">
        <v>108</v>
      </c>
      <c r="BF830" s="1009"/>
      <c r="BG830" s="1010"/>
      <c r="BH830" s="112">
        <v>1</v>
      </c>
      <c r="BI830" s="192">
        <f>'Cél.por tricoma'!GP262</f>
        <v>1</v>
      </c>
      <c r="BJ830" s="107">
        <f t="shared" si="697"/>
        <v>1</v>
      </c>
      <c r="BK830" s="108">
        <f t="shared" si="679"/>
        <v>611.89917802056107</v>
      </c>
      <c r="BL830" s="109">
        <f t="shared" si="680"/>
        <v>611.89917802056107</v>
      </c>
      <c r="BM830" s="112">
        <f t="shared" si="681"/>
        <v>13.857142857142858</v>
      </c>
      <c r="BN830" s="111">
        <f t="shared" si="682"/>
        <v>44.157672640659044</v>
      </c>
      <c r="BO830" s="88"/>
      <c r="BP830" s="1034" t="s">
        <v>108</v>
      </c>
      <c r="BQ830" s="1032"/>
      <c r="BR830" s="1033"/>
      <c r="BS830" s="736">
        <v>0</v>
      </c>
      <c r="BT830" s="778">
        <f>'Cél.por tricoma'!GP308</f>
        <v>1</v>
      </c>
      <c r="BU830" s="730">
        <f t="shared" si="701"/>
        <v>0</v>
      </c>
      <c r="BV830" s="731">
        <f t="shared" si="683"/>
        <v>1631.731141388163</v>
      </c>
      <c r="BW830" s="732">
        <f t="shared" si="684"/>
        <v>0</v>
      </c>
      <c r="BX830" s="736">
        <f t="shared" si="685"/>
        <v>15.04109589041096</v>
      </c>
      <c r="BY830" s="734">
        <f t="shared" si="686"/>
        <v>0</v>
      </c>
      <c r="BZ830" s="1018"/>
      <c r="CA830" s="88"/>
      <c r="CB830" s="88"/>
      <c r="CC830" s="89"/>
      <c r="CD830" s="89"/>
      <c r="CE830" s="89"/>
      <c r="CF830" s="89"/>
      <c r="CG830" s="89"/>
      <c r="CH830" s="89"/>
      <c r="CI830" s="89"/>
      <c r="CJ830" s="89"/>
      <c r="CK830" s="89"/>
      <c r="CL830" s="89"/>
      <c r="CM830" s="89"/>
      <c r="CN830" s="89"/>
      <c r="CO830" s="89"/>
      <c r="CP830" s="89"/>
      <c r="CQ830" s="89"/>
      <c r="CR830" s="89"/>
      <c r="CS830" s="89"/>
      <c r="CT830" s="89"/>
    </row>
    <row r="831" spans="1:98" ht="15.75" customHeight="1">
      <c r="A831" s="1018"/>
      <c r="B831" s="1016" t="s">
        <v>203</v>
      </c>
      <c r="C831" s="1009"/>
      <c r="D831" s="1010"/>
      <c r="E831" s="112">
        <v>41</v>
      </c>
      <c r="F831" s="243">
        <f>'Cél.por tricoma'!C390</f>
        <v>8.0555555555555554</v>
      </c>
      <c r="G831" s="107">
        <f t="shared" si="695"/>
        <v>330.27777777777777</v>
      </c>
      <c r="H831" s="108">
        <f t="shared" si="657"/>
        <v>979.03868483289773</v>
      </c>
      <c r="I831" s="109">
        <f t="shared" si="658"/>
        <v>323354.72118508763</v>
      </c>
      <c r="J831" s="110">
        <f t="shared" si="659"/>
        <v>14.361111111111111</v>
      </c>
      <c r="K831" s="111">
        <f t="shared" si="660"/>
        <v>22515.996059309779</v>
      </c>
      <c r="L831" s="86"/>
      <c r="M831" s="1016" t="s">
        <v>203</v>
      </c>
      <c r="N831" s="1009"/>
      <c r="O831" s="1010"/>
      <c r="P831" s="112">
        <v>8</v>
      </c>
      <c r="Q831" s="243">
        <f>'Cél.por tricoma'!M390</f>
        <v>13</v>
      </c>
      <c r="R831" s="107">
        <f t="shared" si="698"/>
        <v>104</v>
      </c>
      <c r="S831" s="108">
        <f t="shared" si="661"/>
        <v>1631.731141388163</v>
      </c>
      <c r="T831" s="109">
        <f t="shared" si="662"/>
        <v>169700.03870436896</v>
      </c>
      <c r="U831" s="110">
        <f t="shared" si="663"/>
        <v>12.025316455696203</v>
      </c>
      <c r="V831" s="111">
        <f t="shared" si="664"/>
        <v>14111.897955415945</v>
      </c>
      <c r="W831" s="88"/>
      <c r="X831" s="1016" t="s">
        <v>203</v>
      </c>
      <c r="Y831" s="1009"/>
      <c r="Z831" s="1010"/>
      <c r="AA831" s="244">
        <f>(6*8)+3</f>
        <v>51</v>
      </c>
      <c r="AB831" s="243">
        <f>'Cél.por tricoma'!M390</f>
        <v>13</v>
      </c>
      <c r="AC831" s="107">
        <f t="shared" si="699"/>
        <v>663</v>
      </c>
      <c r="AD831" s="108">
        <f t="shared" si="666"/>
        <v>1631.731141388163</v>
      </c>
      <c r="AE831" s="109">
        <f t="shared" si="667"/>
        <v>1081837.7467403521</v>
      </c>
      <c r="AF831" s="110">
        <f t="shared" si="668"/>
        <v>15.787878787878787</v>
      </c>
      <c r="AG831" s="111">
        <f t="shared" si="669"/>
        <v>68523.312173573169</v>
      </c>
      <c r="AH831" s="88"/>
      <c r="AI831" s="1016" t="s">
        <v>203</v>
      </c>
      <c r="AJ831" s="1009"/>
      <c r="AK831" s="1010"/>
      <c r="AL831" s="112">
        <v>59</v>
      </c>
      <c r="AM831" s="192">
        <f>'Cél.por tricoma'!GP171</f>
        <v>13</v>
      </c>
      <c r="AN831" s="107">
        <f t="shared" si="700"/>
        <v>767</v>
      </c>
      <c r="AO831" s="108">
        <f t="shared" si="671"/>
        <v>1631.731141388163</v>
      </c>
      <c r="AP831" s="109">
        <f t="shared" si="672"/>
        <v>1251537.7854447211</v>
      </c>
      <c r="AQ831" s="112">
        <f t="shared" si="673"/>
        <v>11.51685393258427</v>
      </c>
      <c r="AR831" s="111">
        <f t="shared" si="674"/>
        <v>108670.11015080992</v>
      </c>
      <c r="AS831" s="88"/>
      <c r="AT831" s="1016" t="s">
        <v>203</v>
      </c>
      <c r="AU831" s="1009"/>
      <c r="AV831" s="1010"/>
      <c r="AW831" s="112">
        <v>25</v>
      </c>
      <c r="AX831" s="245">
        <f>'Cél.por tricoma'!W390</f>
        <v>10.083333333333334</v>
      </c>
      <c r="AY831" s="107">
        <f t="shared" si="696"/>
        <v>252.08333333333334</v>
      </c>
      <c r="AZ831" s="108">
        <f t="shared" si="675"/>
        <v>815.8655706940815</v>
      </c>
      <c r="BA831" s="109">
        <f t="shared" si="676"/>
        <v>205666.11261246639</v>
      </c>
      <c r="BB831" s="110">
        <f t="shared" si="677"/>
        <v>11.627906976744185</v>
      </c>
      <c r="BC831" s="111">
        <f t="shared" si="678"/>
        <v>17687.285684672112</v>
      </c>
      <c r="BD831" s="88"/>
      <c r="BE831" s="1016" t="s">
        <v>203</v>
      </c>
      <c r="BF831" s="1009"/>
      <c r="BG831" s="1010"/>
      <c r="BH831" s="112">
        <v>14</v>
      </c>
      <c r="BI831" s="245">
        <f>'Cél.por tricoma'!W390</f>
        <v>10.083333333333334</v>
      </c>
      <c r="BJ831" s="107">
        <f t="shared" si="697"/>
        <v>141.16666666666669</v>
      </c>
      <c r="BK831" s="108">
        <f t="shared" si="679"/>
        <v>611.89917802056107</v>
      </c>
      <c r="BL831" s="109">
        <f t="shared" si="680"/>
        <v>86379.767297235885</v>
      </c>
      <c r="BM831" s="112">
        <f t="shared" si="681"/>
        <v>13.857142857142858</v>
      </c>
      <c r="BN831" s="111">
        <f t="shared" si="682"/>
        <v>6233.5914544397028</v>
      </c>
      <c r="BO831" s="88"/>
      <c r="BP831" s="1034" t="s">
        <v>203</v>
      </c>
      <c r="BQ831" s="1032"/>
      <c r="BR831" s="1033"/>
      <c r="BS831" s="736">
        <v>31</v>
      </c>
      <c r="BT831" s="792">
        <f>'Cél.por tricoma'!W390</f>
        <v>10.083333333333334</v>
      </c>
      <c r="BU831" s="730">
        <f t="shared" si="701"/>
        <v>312.58333333333337</v>
      </c>
      <c r="BV831" s="731">
        <f t="shared" si="683"/>
        <v>1631.731141388163</v>
      </c>
      <c r="BW831" s="732">
        <f t="shared" si="684"/>
        <v>510051.95927891671</v>
      </c>
      <c r="BX831" s="736">
        <f t="shared" si="685"/>
        <v>15.04109589041096</v>
      </c>
      <c r="BY831" s="734">
        <f t="shared" si="686"/>
        <v>33910.558312714864</v>
      </c>
      <c r="BZ831" s="1018"/>
      <c r="CA831" s="88"/>
      <c r="CB831" s="88"/>
      <c r="CC831" s="89"/>
      <c r="CD831" s="89"/>
      <c r="CE831" s="89"/>
      <c r="CF831" s="89"/>
      <c r="CG831" s="89"/>
      <c r="CH831" s="89"/>
      <c r="CI831" s="89"/>
      <c r="CJ831" s="89"/>
      <c r="CK831" s="89"/>
      <c r="CL831" s="89"/>
      <c r="CM831" s="89"/>
      <c r="CN831" s="89"/>
      <c r="CO831" s="89"/>
      <c r="CP831" s="89"/>
      <c r="CQ831" s="89"/>
      <c r="CR831" s="89"/>
      <c r="CS831" s="89"/>
      <c r="CT831" s="89"/>
    </row>
    <row r="832" spans="1:98" ht="15.75" customHeight="1">
      <c r="A832" s="1018"/>
      <c r="B832" s="1016" t="s">
        <v>204</v>
      </c>
      <c r="C832" s="1009"/>
      <c r="D832" s="1010"/>
      <c r="E832" s="112">
        <v>52</v>
      </c>
      <c r="F832" s="195">
        <f>'Cél.por tricoma'!GP34</f>
        <v>60.4</v>
      </c>
      <c r="G832" s="107">
        <f t="shared" si="695"/>
        <v>3140.7999999999997</v>
      </c>
      <c r="H832" s="108">
        <f t="shared" si="657"/>
        <v>979.03868483289773</v>
      </c>
      <c r="I832" s="109">
        <f t="shared" si="658"/>
        <v>3074964.7013231651</v>
      </c>
      <c r="J832" s="110">
        <f t="shared" si="659"/>
        <v>14.361111111111111</v>
      </c>
      <c r="K832" s="111">
        <f t="shared" si="660"/>
        <v>214117.46469561692</v>
      </c>
      <c r="L832" s="86"/>
      <c r="M832" s="1016" t="s">
        <v>204</v>
      </c>
      <c r="N832" s="1009"/>
      <c r="O832" s="1010"/>
      <c r="P832" s="112">
        <v>101</v>
      </c>
      <c r="Q832" s="195">
        <f>'Cél.por tricoma'!GP80</f>
        <v>52.033333333333331</v>
      </c>
      <c r="R832" s="107">
        <f t="shared" si="698"/>
        <v>5255.3666666666668</v>
      </c>
      <c r="S832" s="108">
        <f t="shared" si="661"/>
        <v>1631.731141388163</v>
      </c>
      <c r="T832" s="109">
        <f t="shared" si="662"/>
        <v>8575345.4494133051</v>
      </c>
      <c r="U832" s="110">
        <f t="shared" si="663"/>
        <v>12.025316455696203</v>
      </c>
      <c r="V832" s="111">
        <f t="shared" si="664"/>
        <v>713107.67421436962</v>
      </c>
      <c r="W832" s="88"/>
      <c r="X832" s="1016" t="s">
        <v>204</v>
      </c>
      <c r="Y832" s="1009"/>
      <c r="Z832" s="1010"/>
      <c r="AA832" s="112">
        <f>41+33+68</f>
        <v>142</v>
      </c>
      <c r="AB832" s="195">
        <f>'Cél.por tricoma'!GP126</f>
        <v>56.333333333333336</v>
      </c>
      <c r="AC832" s="107">
        <f t="shared" si="699"/>
        <v>7999.3333333333339</v>
      </c>
      <c r="AD832" s="108">
        <f t="shared" si="666"/>
        <v>1631.731141388163</v>
      </c>
      <c r="AE832" s="109">
        <f t="shared" si="667"/>
        <v>13052761.310344379</v>
      </c>
      <c r="AF832" s="110">
        <f t="shared" si="668"/>
        <v>15.787878787878787</v>
      </c>
      <c r="AG832" s="111">
        <f t="shared" si="669"/>
        <v>826758.39393735991</v>
      </c>
      <c r="AH832" s="88"/>
      <c r="AI832" s="1016" t="s">
        <v>204</v>
      </c>
      <c r="AJ832" s="1009"/>
      <c r="AK832" s="1010"/>
      <c r="AL832" s="112">
        <v>239</v>
      </c>
      <c r="AM832" s="192">
        <f>'Cél.por tricoma'!GP172</f>
        <v>41.033333333333331</v>
      </c>
      <c r="AN832" s="107">
        <f t="shared" si="700"/>
        <v>9806.9666666666653</v>
      </c>
      <c r="AO832" s="108">
        <f t="shared" si="671"/>
        <v>1631.731141388163</v>
      </c>
      <c r="AP832" s="109">
        <f t="shared" si="672"/>
        <v>16002332.912555667</v>
      </c>
      <c r="AQ832" s="112">
        <f t="shared" si="673"/>
        <v>11.51685393258427</v>
      </c>
      <c r="AR832" s="111">
        <f t="shared" si="674"/>
        <v>1389470.8577731261</v>
      </c>
      <c r="AS832" s="88"/>
      <c r="AT832" s="1016" t="s">
        <v>204</v>
      </c>
      <c r="AU832" s="1009"/>
      <c r="AV832" s="1010"/>
      <c r="AW832" s="112">
        <v>66</v>
      </c>
      <c r="AX832" s="192">
        <f>'Cél.por tricoma'!GP218</f>
        <v>50.93333333333333</v>
      </c>
      <c r="AY832" s="107">
        <f t="shared" si="696"/>
        <v>3361.6</v>
      </c>
      <c r="AZ832" s="108">
        <f t="shared" si="675"/>
        <v>815.8655706940815</v>
      </c>
      <c r="BA832" s="109">
        <f t="shared" si="676"/>
        <v>2742613.7024452244</v>
      </c>
      <c r="BB832" s="110">
        <f t="shared" si="677"/>
        <v>11.627906976744185</v>
      </c>
      <c r="BC832" s="111">
        <f t="shared" si="678"/>
        <v>235864.77841028932</v>
      </c>
      <c r="BD832" s="88"/>
      <c r="BE832" s="1016" t="s">
        <v>204</v>
      </c>
      <c r="BF832" s="1009"/>
      <c r="BG832" s="1010"/>
      <c r="BH832" s="112">
        <v>103</v>
      </c>
      <c r="BI832" s="192">
        <f>'Cél.por tricoma'!GP264</f>
        <v>62.666666666666664</v>
      </c>
      <c r="BJ832" s="107">
        <f t="shared" si="697"/>
        <v>6454.6666666666661</v>
      </c>
      <c r="BK832" s="108">
        <f t="shared" si="679"/>
        <v>611.89917802056107</v>
      </c>
      <c r="BL832" s="109">
        <f t="shared" si="680"/>
        <v>3949605.2277300479</v>
      </c>
      <c r="BM832" s="112">
        <f t="shared" si="681"/>
        <v>13.857142857142858</v>
      </c>
      <c r="BN832" s="111">
        <f t="shared" si="682"/>
        <v>285023.05767124053</v>
      </c>
      <c r="BO832" s="88"/>
      <c r="BP832" s="1034" t="s">
        <v>204</v>
      </c>
      <c r="BQ832" s="1032"/>
      <c r="BR832" s="1033"/>
      <c r="BS832" s="736">
        <v>52</v>
      </c>
      <c r="BT832" s="778">
        <f>'Cél.por tricoma'!GP310</f>
        <v>47</v>
      </c>
      <c r="BU832" s="730">
        <f t="shared" si="701"/>
        <v>2444</v>
      </c>
      <c r="BV832" s="731">
        <f t="shared" si="683"/>
        <v>1631.731141388163</v>
      </c>
      <c r="BW832" s="732">
        <f t="shared" si="684"/>
        <v>3987950.9095526705</v>
      </c>
      <c r="BX832" s="736">
        <f t="shared" si="685"/>
        <v>15.04109589041096</v>
      </c>
      <c r="BY832" s="734">
        <f t="shared" si="686"/>
        <v>265136.99125441251</v>
      </c>
      <c r="BZ832" s="1018"/>
      <c r="CA832" s="88"/>
      <c r="CB832" s="88"/>
      <c r="CC832" s="89"/>
      <c r="CD832" s="89"/>
      <c r="CE832" s="89"/>
      <c r="CF832" s="89"/>
      <c r="CG832" s="89"/>
      <c r="CH832" s="89"/>
      <c r="CI832" s="89"/>
      <c r="CJ832" s="89"/>
      <c r="CK832" s="89"/>
      <c r="CL832" s="89"/>
      <c r="CM832" s="89"/>
      <c r="CN832" s="89"/>
      <c r="CO832" s="89"/>
      <c r="CP832" s="89"/>
      <c r="CQ832" s="89"/>
      <c r="CR832" s="89"/>
      <c r="CS832" s="89"/>
      <c r="CT832" s="89"/>
    </row>
    <row r="833" spans="1:98" ht="15.75" customHeight="1">
      <c r="A833" s="1018"/>
      <c r="B833" s="1016" t="s">
        <v>262</v>
      </c>
      <c r="C833" s="1009"/>
      <c r="D833" s="1010"/>
      <c r="E833" s="112">
        <v>53</v>
      </c>
      <c r="F833" s="195">
        <f>'Cél.por tricoma'!GP35</f>
        <v>12.833333333333334</v>
      </c>
      <c r="G833" s="107">
        <f t="shared" si="695"/>
        <v>680.16666666666674</v>
      </c>
      <c r="H833" s="108">
        <f t="shared" si="657"/>
        <v>979.03868483289773</v>
      </c>
      <c r="I833" s="109">
        <f t="shared" si="658"/>
        <v>665909.47880050936</v>
      </c>
      <c r="J833" s="110">
        <f t="shared" si="659"/>
        <v>14.361111111111111</v>
      </c>
      <c r="K833" s="111">
        <f t="shared" si="660"/>
        <v>46368.938562511292</v>
      </c>
      <c r="L833" s="86"/>
      <c r="M833" s="1016" t="s">
        <v>262</v>
      </c>
      <c r="N833" s="1009"/>
      <c r="O833" s="1010"/>
      <c r="P833" s="112">
        <v>82</v>
      </c>
      <c r="Q833" s="195">
        <f>'Cél.por tricoma'!GP81</f>
        <v>13.9</v>
      </c>
      <c r="R833" s="107">
        <f t="shared" si="698"/>
        <v>1139.8</v>
      </c>
      <c r="S833" s="108">
        <f t="shared" si="661"/>
        <v>1631.731141388163</v>
      </c>
      <c r="T833" s="109">
        <f t="shared" si="662"/>
        <v>1859847.1549542281</v>
      </c>
      <c r="U833" s="110">
        <f t="shared" si="663"/>
        <v>12.025316455696203</v>
      </c>
      <c r="V833" s="111">
        <f t="shared" si="664"/>
        <v>154660.97393829896</v>
      </c>
      <c r="W833" s="88"/>
      <c r="X833" s="1016" t="s">
        <v>262</v>
      </c>
      <c r="Y833" s="1009"/>
      <c r="Z833" s="1010"/>
      <c r="AA833" s="112">
        <f>34+40+32</f>
        <v>106</v>
      </c>
      <c r="AB833" s="195">
        <f>'Cél.por tricoma'!GP127</f>
        <v>12.133333333333333</v>
      </c>
      <c r="AC833" s="107">
        <f t="shared" si="699"/>
        <v>1286.1333333333332</v>
      </c>
      <c r="AD833" s="108">
        <f t="shared" si="666"/>
        <v>1631.731141388163</v>
      </c>
      <c r="AE833" s="109">
        <f t="shared" si="667"/>
        <v>2098623.8119773627</v>
      </c>
      <c r="AF833" s="110">
        <f t="shared" si="668"/>
        <v>15.787878787878787</v>
      </c>
      <c r="AG833" s="111">
        <f t="shared" si="669"/>
        <v>132926.26832102297</v>
      </c>
      <c r="AH833" s="88"/>
      <c r="AI833" s="1016" t="s">
        <v>262</v>
      </c>
      <c r="AJ833" s="1009"/>
      <c r="AK833" s="1010"/>
      <c r="AL833" s="112">
        <v>134</v>
      </c>
      <c r="AM833" s="192">
        <f>'Cél.por tricoma'!GP173</f>
        <v>13.433333333333334</v>
      </c>
      <c r="AN833" s="107">
        <f t="shared" si="700"/>
        <v>1800.0666666666666</v>
      </c>
      <c r="AO833" s="108">
        <f t="shared" si="671"/>
        <v>1631.731141388163</v>
      </c>
      <c r="AP833" s="109">
        <f t="shared" si="672"/>
        <v>2937224.8365747859</v>
      </c>
      <c r="AQ833" s="112">
        <f t="shared" si="673"/>
        <v>11.51685393258427</v>
      </c>
      <c r="AR833" s="111">
        <f t="shared" si="674"/>
        <v>255037.08337088383</v>
      </c>
      <c r="AS833" s="88"/>
      <c r="AT833" s="1016" t="s">
        <v>262</v>
      </c>
      <c r="AU833" s="1009"/>
      <c r="AV833" s="1010"/>
      <c r="AW833" s="112">
        <v>47</v>
      </c>
      <c r="AX833" s="192">
        <f>'Cél.por tricoma'!GP219</f>
        <v>13.3</v>
      </c>
      <c r="AY833" s="107">
        <f t="shared" si="696"/>
        <v>625.1</v>
      </c>
      <c r="AZ833" s="108">
        <f t="shared" si="675"/>
        <v>815.8655706940815</v>
      </c>
      <c r="BA833" s="109">
        <f t="shared" si="676"/>
        <v>509997.56824087037</v>
      </c>
      <c r="BB833" s="110">
        <f t="shared" si="677"/>
        <v>11.627906976744185</v>
      </c>
      <c r="BC833" s="111">
        <f t="shared" si="678"/>
        <v>43859.790868714852</v>
      </c>
      <c r="BD833" s="88"/>
      <c r="BE833" s="1016" t="s">
        <v>262</v>
      </c>
      <c r="BF833" s="1009"/>
      <c r="BG833" s="1010"/>
      <c r="BH833" s="112">
        <v>44</v>
      </c>
      <c r="BI833" s="192">
        <f>'Cél.por tricoma'!GP265</f>
        <v>17.233333333333334</v>
      </c>
      <c r="BJ833" s="107">
        <f t="shared" si="697"/>
        <v>758.26666666666665</v>
      </c>
      <c r="BK833" s="108">
        <f t="shared" si="679"/>
        <v>611.89917802056107</v>
      </c>
      <c r="BL833" s="109">
        <f t="shared" si="680"/>
        <v>463982.7500537241</v>
      </c>
      <c r="BM833" s="112">
        <f t="shared" si="681"/>
        <v>13.857142857142858</v>
      </c>
      <c r="BN833" s="111">
        <f t="shared" si="682"/>
        <v>33483.291240990395</v>
      </c>
      <c r="BO833" s="88"/>
      <c r="BP833" s="1034" t="s">
        <v>262</v>
      </c>
      <c r="BQ833" s="1032"/>
      <c r="BR833" s="1033"/>
      <c r="BS833" s="736">
        <v>64</v>
      </c>
      <c r="BT833" s="778">
        <f>'Cél.por tricoma'!GP311</f>
        <v>12.133333333333333</v>
      </c>
      <c r="BU833" s="730">
        <f t="shared" si="701"/>
        <v>776.5333333333333</v>
      </c>
      <c r="BV833" s="731">
        <f t="shared" si="683"/>
        <v>1631.731141388163</v>
      </c>
      <c r="BW833" s="732">
        <f t="shared" si="684"/>
        <v>1267093.6223259547</v>
      </c>
      <c r="BX833" s="736">
        <f t="shared" si="685"/>
        <v>15.04109589041096</v>
      </c>
      <c r="BY833" s="734">
        <f t="shared" si="686"/>
        <v>84242.107859558004</v>
      </c>
      <c r="BZ833" s="1018"/>
      <c r="CA833" s="88"/>
      <c r="CB833" s="88"/>
      <c r="CC833" s="89"/>
      <c r="CD833" s="89"/>
      <c r="CE833" s="89"/>
      <c r="CF833" s="89"/>
      <c r="CG833" s="89"/>
      <c r="CH833" s="89"/>
      <c r="CI833" s="89"/>
      <c r="CJ833" s="89"/>
      <c r="CK833" s="89"/>
      <c r="CL833" s="89"/>
      <c r="CM833" s="89"/>
      <c r="CN833" s="89"/>
      <c r="CO833" s="89"/>
      <c r="CP833" s="89"/>
      <c r="CQ833" s="89"/>
      <c r="CR833" s="89"/>
      <c r="CS833" s="89"/>
      <c r="CT833" s="89"/>
    </row>
    <row r="834" spans="1:98" ht="15.75" customHeight="1">
      <c r="A834" s="1018"/>
      <c r="B834" s="1016" t="s">
        <v>263</v>
      </c>
      <c r="C834" s="1009"/>
      <c r="D834" s="1010"/>
      <c r="E834" s="112">
        <v>0</v>
      </c>
      <c r="F834" s="195">
        <f>'Cél.por tricoma'!GP36</f>
        <v>1.75</v>
      </c>
      <c r="G834" s="107">
        <f t="shared" si="695"/>
        <v>0</v>
      </c>
      <c r="H834" s="108">
        <f t="shared" si="657"/>
        <v>979.03868483289773</v>
      </c>
      <c r="I834" s="109">
        <f t="shared" si="658"/>
        <v>0</v>
      </c>
      <c r="J834" s="110">
        <f t="shared" si="659"/>
        <v>14.361111111111111</v>
      </c>
      <c r="K834" s="111">
        <f t="shared" si="660"/>
        <v>0</v>
      </c>
      <c r="L834" s="86"/>
      <c r="M834" s="1016" t="s">
        <v>263</v>
      </c>
      <c r="N834" s="1009"/>
      <c r="O834" s="1010"/>
      <c r="P834" s="112">
        <v>1</v>
      </c>
      <c r="Q834" s="195">
        <f>'Cél.por tricoma'!GP82</f>
        <v>2.4444444444444446</v>
      </c>
      <c r="R834" s="107">
        <f t="shared" si="698"/>
        <v>2.4444444444444446</v>
      </c>
      <c r="S834" s="108">
        <f t="shared" si="661"/>
        <v>1631.731141388163</v>
      </c>
      <c r="T834" s="109">
        <f t="shared" si="662"/>
        <v>3988.6761233932875</v>
      </c>
      <c r="U834" s="110">
        <f t="shared" si="663"/>
        <v>12.025316455696203</v>
      </c>
      <c r="V834" s="111">
        <f t="shared" si="664"/>
        <v>331.68990920849444</v>
      </c>
      <c r="W834" s="88"/>
      <c r="X834" s="1016" t="s">
        <v>263</v>
      </c>
      <c r="Y834" s="1009"/>
      <c r="Z834" s="1010"/>
      <c r="AA834" s="112">
        <v>0</v>
      </c>
      <c r="AB834" s="195">
        <f>'Cél.por tricoma'!GP128</f>
        <v>2.3636363636363638</v>
      </c>
      <c r="AC834" s="107">
        <f t="shared" si="699"/>
        <v>0</v>
      </c>
      <c r="AD834" s="108">
        <f t="shared" si="666"/>
        <v>1631.731141388163</v>
      </c>
      <c r="AE834" s="109">
        <f t="shared" si="667"/>
        <v>0</v>
      </c>
      <c r="AF834" s="110">
        <f t="shared" si="668"/>
        <v>15.787878787878787</v>
      </c>
      <c r="AG834" s="111">
        <f t="shared" si="669"/>
        <v>0</v>
      </c>
      <c r="AH834" s="88"/>
      <c r="AI834" s="1016" t="s">
        <v>263</v>
      </c>
      <c r="AJ834" s="1009"/>
      <c r="AK834" s="1010"/>
      <c r="AL834" s="112">
        <v>3</v>
      </c>
      <c r="AM834" s="192">
        <f>'Cél.por tricoma'!GP174</f>
        <v>2.7857142857142856</v>
      </c>
      <c r="AN834" s="107">
        <f t="shared" si="700"/>
        <v>8.3571428571428577</v>
      </c>
      <c r="AO834" s="108">
        <f t="shared" si="671"/>
        <v>1631.731141388163</v>
      </c>
      <c r="AP834" s="109">
        <f t="shared" si="672"/>
        <v>13636.610253029648</v>
      </c>
      <c r="AQ834" s="112">
        <f t="shared" si="673"/>
        <v>11.51685393258427</v>
      </c>
      <c r="AR834" s="111">
        <f t="shared" si="674"/>
        <v>1184.0568902630621</v>
      </c>
      <c r="AS834" s="88"/>
      <c r="AT834" s="1016" t="s">
        <v>263</v>
      </c>
      <c r="AU834" s="1009"/>
      <c r="AV834" s="1010"/>
      <c r="AW834" s="112">
        <v>1</v>
      </c>
      <c r="AX834" s="192">
        <f>'Cél.por tricoma'!GP220</f>
        <v>2.2083333333333335</v>
      </c>
      <c r="AY834" s="107">
        <f t="shared" si="696"/>
        <v>2.2083333333333335</v>
      </c>
      <c r="AZ834" s="108">
        <f t="shared" si="675"/>
        <v>815.8655706940815</v>
      </c>
      <c r="BA834" s="109">
        <f t="shared" si="676"/>
        <v>1801.7031352827635</v>
      </c>
      <c r="BB834" s="110">
        <f t="shared" si="677"/>
        <v>11.627906976744185</v>
      </c>
      <c r="BC834" s="111">
        <f t="shared" si="678"/>
        <v>154.94646963431768</v>
      </c>
      <c r="BD834" s="88"/>
      <c r="BE834" s="1016" t="s">
        <v>263</v>
      </c>
      <c r="BF834" s="1009"/>
      <c r="BG834" s="1010"/>
      <c r="BH834" s="112">
        <v>3</v>
      </c>
      <c r="BI834" s="192">
        <f>'Cél.por tricoma'!GP266</f>
        <v>2.8148148148148149</v>
      </c>
      <c r="BJ834" s="107">
        <f t="shared" si="697"/>
        <v>8.4444444444444446</v>
      </c>
      <c r="BK834" s="108">
        <f t="shared" si="679"/>
        <v>611.89917802056107</v>
      </c>
      <c r="BL834" s="109">
        <f t="shared" si="680"/>
        <v>5167.1486143958491</v>
      </c>
      <c r="BM834" s="112">
        <f t="shared" si="681"/>
        <v>13.857142857142858</v>
      </c>
      <c r="BN834" s="111">
        <f t="shared" si="682"/>
        <v>372.88701341000973</v>
      </c>
      <c r="BO834" s="88"/>
      <c r="BP834" s="1034" t="s">
        <v>263</v>
      </c>
      <c r="BQ834" s="1032"/>
      <c r="BR834" s="1033"/>
      <c r="BS834" s="736">
        <v>1</v>
      </c>
      <c r="BT834" s="778">
        <f>'Cél.por tricoma'!GP312</f>
        <v>2.5263157894736841</v>
      </c>
      <c r="BU834" s="730">
        <f t="shared" si="701"/>
        <v>2.5263157894736841</v>
      </c>
      <c r="BV834" s="731">
        <f t="shared" si="683"/>
        <v>1631.731141388163</v>
      </c>
      <c r="BW834" s="732">
        <f t="shared" si="684"/>
        <v>4122.2681466648328</v>
      </c>
      <c r="BX834" s="736">
        <f t="shared" si="685"/>
        <v>15.04109589041096</v>
      </c>
      <c r="BY834" s="734">
        <f t="shared" si="686"/>
        <v>274.06700792944696</v>
      </c>
      <c r="BZ834" s="1018"/>
      <c r="CA834" s="88"/>
      <c r="CB834" s="88"/>
      <c r="CC834" s="89"/>
      <c r="CD834" s="89"/>
      <c r="CE834" s="89"/>
      <c r="CF834" s="89"/>
      <c r="CG834" s="89"/>
      <c r="CH834" s="89"/>
      <c r="CI834" s="89"/>
      <c r="CJ834" s="89"/>
      <c r="CK834" s="89"/>
      <c r="CL834" s="89"/>
      <c r="CM834" s="89"/>
      <c r="CN834" s="89"/>
      <c r="CO834" s="89"/>
      <c r="CP834" s="89"/>
      <c r="CQ834" s="89"/>
      <c r="CR834" s="89"/>
      <c r="CS834" s="89"/>
      <c r="CT834" s="89"/>
    </row>
    <row r="835" spans="1:98" ht="15.75" customHeight="1">
      <c r="A835" s="1018"/>
      <c r="B835" s="1015" t="s">
        <v>122</v>
      </c>
      <c r="C835" s="1009"/>
      <c r="D835" s="1010"/>
      <c r="E835" s="112">
        <v>1</v>
      </c>
      <c r="F835" s="195">
        <f>'Cél.por tricoma'!GP37</f>
        <v>1</v>
      </c>
      <c r="G835" s="107">
        <f t="shared" si="695"/>
        <v>1</v>
      </c>
      <c r="H835" s="108">
        <f t="shared" si="657"/>
        <v>979.03868483289773</v>
      </c>
      <c r="I835" s="109">
        <f t="shared" si="658"/>
        <v>979.03868483289773</v>
      </c>
      <c r="J835" s="110">
        <f t="shared" si="659"/>
        <v>14.361111111111111</v>
      </c>
      <c r="K835" s="111">
        <f t="shared" si="660"/>
        <v>68.172906487397142</v>
      </c>
      <c r="L835" s="86"/>
      <c r="M835" s="1015" t="s">
        <v>122</v>
      </c>
      <c r="N835" s="1009"/>
      <c r="O835" s="1010"/>
      <c r="P835" s="112">
        <v>7</v>
      </c>
      <c r="Q835" s="195">
        <f>'Cél.por tricoma'!GP83</f>
        <v>1</v>
      </c>
      <c r="R835" s="107">
        <f t="shared" si="698"/>
        <v>7</v>
      </c>
      <c r="S835" s="108">
        <f t="shared" si="661"/>
        <v>1631.731141388163</v>
      </c>
      <c r="T835" s="109">
        <f t="shared" si="662"/>
        <v>11422.117989717141</v>
      </c>
      <c r="U835" s="110">
        <f t="shared" si="663"/>
        <v>12.025316455696203</v>
      </c>
      <c r="V835" s="111">
        <f t="shared" si="664"/>
        <v>949.83928546068853</v>
      </c>
      <c r="W835" s="88"/>
      <c r="X835" s="1015" t="s">
        <v>122</v>
      </c>
      <c r="Y835" s="1009"/>
      <c r="Z835" s="1010"/>
      <c r="AA835" s="112">
        <v>9</v>
      </c>
      <c r="AB835" s="195">
        <f>'Cél.por tricoma'!GP129</f>
        <v>1</v>
      </c>
      <c r="AC835" s="107">
        <f t="shared" si="699"/>
        <v>9</v>
      </c>
      <c r="AD835" s="108">
        <f t="shared" si="666"/>
        <v>1631.731141388163</v>
      </c>
      <c r="AE835" s="109">
        <f t="shared" si="667"/>
        <v>14685.580272493467</v>
      </c>
      <c r="AF835" s="110">
        <f t="shared" si="668"/>
        <v>15.787878787878787</v>
      </c>
      <c r="AG835" s="111">
        <f t="shared" si="669"/>
        <v>930.18070823854976</v>
      </c>
      <c r="AH835" s="88"/>
      <c r="AI835" s="1015" t="s">
        <v>122</v>
      </c>
      <c r="AJ835" s="1009"/>
      <c r="AK835" s="1010"/>
      <c r="AL835" s="112">
        <v>16</v>
      </c>
      <c r="AM835" s="192">
        <f>'Cél.por tricoma'!GP175</f>
        <v>1</v>
      </c>
      <c r="AN835" s="107">
        <f t="shared" si="700"/>
        <v>16</v>
      </c>
      <c r="AO835" s="108">
        <f t="shared" si="671"/>
        <v>1631.731141388163</v>
      </c>
      <c r="AP835" s="109">
        <f t="shared" si="672"/>
        <v>26107.698262210608</v>
      </c>
      <c r="AQ835" s="112">
        <f t="shared" si="673"/>
        <v>11.51685393258427</v>
      </c>
      <c r="AR835" s="111">
        <f t="shared" si="674"/>
        <v>2266.9123369138965</v>
      </c>
      <c r="AS835" s="88"/>
      <c r="AT835" s="1015" t="s">
        <v>122</v>
      </c>
      <c r="AU835" s="1009"/>
      <c r="AV835" s="1010"/>
      <c r="AW835" s="112">
        <v>3</v>
      </c>
      <c r="AX835" s="192">
        <f>'Cél.por tricoma'!GP221</f>
        <v>1</v>
      </c>
      <c r="AY835" s="107">
        <f t="shared" si="696"/>
        <v>3</v>
      </c>
      <c r="AZ835" s="108">
        <f t="shared" si="675"/>
        <v>815.8655706940815</v>
      </c>
      <c r="BA835" s="109">
        <f t="shared" si="676"/>
        <v>2447.5967120822443</v>
      </c>
      <c r="BB835" s="110">
        <f t="shared" si="677"/>
        <v>11.627906976744185</v>
      </c>
      <c r="BC835" s="111">
        <f t="shared" si="678"/>
        <v>210.49331723907301</v>
      </c>
      <c r="BD835" s="88"/>
      <c r="BE835" s="1015" t="s">
        <v>122</v>
      </c>
      <c r="BF835" s="1009"/>
      <c r="BG835" s="1010"/>
      <c r="BH835" s="112">
        <v>5</v>
      </c>
      <c r="BI835" s="192">
        <f>'Cél.por tricoma'!GP267</f>
        <v>1</v>
      </c>
      <c r="BJ835" s="107">
        <f t="shared" si="697"/>
        <v>5</v>
      </c>
      <c r="BK835" s="108">
        <f t="shared" si="679"/>
        <v>611.89917802056107</v>
      </c>
      <c r="BL835" s="109">
        <f t="shared" si="680"/>
        <v>3059.4958901028053</v>
      </c>
      <c r="BM835" s="112">
        <f t="shared" si="681"/>
        <v>13.857142857142858</v>
      </c>
      <c r="BN835" s="111">
        <f t="shared" si="682"/>
        <v>220.78836320329523</v>
      </c>
      <c r="BO835" s="88"/>
      <c r="BP835" s="1031" t="s">
        <v>122</v>
      </c>
      <c r="BQ835" s="1032"/>
      <c r="BR835" s="1033"/>
      <c r="BS835" s="736">
        <v>3</v>
      </c>
      <c r="BT835" s="778">
        <f>'Cél.por tricoma'!GP313</f>
        <v>1</v>
      </c>
      <c r="BU835" s="730">
        <f t="shared" si="701"/>
        <v>3</v>
      </c>
      <c r="BV835" s="731">
        <f t="shared" si="683"/>
        <v>1631.731141388163</v>
      </c>
      <c r="BW835" s="732">
        <f t="shared" si="684"/>
        <v>4895.1934241644885</v>
      </c>
      <c r="BX835" s="736">
        <f t="shared" si="685"/>
        <v>15.04109589041096</v>
      </c>
      <c r="BY835" s="734">
        <f t="shared" si="686"/>
        <v>325.45457191621824</v>
      </c>
      <c r="BZ835" s="1018"/>
      <c r="CA835" s="88"/>
      <c r="CB835" s="88"/>
      <c r="CC835" s="89"/>
      <c r="CD835" s="89"/>
      <c r="CE835" s="89"/>
      <c r="CF835" s="89"/>
      <c r="CG835" s="89"/>
      <c r="CH835" s="89"/>
      <c r="CI835" s="89"/>
      <c r="CJ835" s="89"/>
      <c r="CK835" s="89"/>
      <c r="CL835" s="89"/>
      <c r="CM835" s="89"/>
      <c r="CN835" s="89"/>
      <c r="CO835" s="89"/>
      <c r="CP835" s="89"/>
      <c r="CQ835" s="89"/>
      <c r="CR835" s="89"/>
      <c r="CS835" s="89"/>
      <c r="CT835" s="89"/>
    </row>
    <row r="836" spans="1:98" ht="15.75" customHeight="1">
      <c r="A836" s="1018"/>
      <c r="B836" s="1015" t="s">
        <v>120</v>
      </c>
      <c r="C836" s="1009"/>
      <c r="D836" s="1010"/>
      <c r="E836" s="112">
        <v>4</v>
      </c>
      <c r="F836" s="195">
        <f>'Cél.por tricoma'!GP38</f>
        <v>1</v>
      </c>
      <c r="G836" s="107">
        <f t="shared" si="695"/>
        <v>4</v>
      </c>
      <c r="H836" s="108">
        <f t="shared" si="657"/>
        <v>979.03868483289773</v>
      </c>
      <c r="I836" s="109">
        <f t="shared" si="658"/>
        <v>3916.1547393315909</v>
      </c>
      <c r="J836" s="110">
        <f t="shared" si="659"/>
        <v>14.361111111111111</v>
      </c>
      <c r="K836" s="111">
        <f t="shared" si="660"/>
        <v>272.69162594958857</v>
      </c>
      <c r="L836" s="86"/>
      <c r="M836" s="1015" t="s">
        <v>120</v>
      </c>
      <c r="N836" s="1009"/>
      <c r="O836" s="1010"/>
      <c r="P836" s="112">
        <v>2</v>
      </c>
      <c r="Q836" s="195">
        <f>'Cél.por tricoma'!GP84</f>
        <v>1</v>
      </c>
      <c r="R836" s="107">
        <f t="shared" si="698"/>
        <v>2</v>
      </c>
      <c r="S836" s="108">
        <f t="shared" si="661"/>
        <v>1631.731141388163</v>
      </c>
      <c r="T836" s="109">
        <f t="shared" si="662"/>
        <v>3263.462282776326</v>
      </c>
      <c r="U836" s="110">
        <f t="shared" si="663"/>
        <v>12.025316455696203</v>
      </c>
      <c r="V836" s="111">
        <f t="shared" si="664"/>
        <v>271.38265298876814</v>
      </c>
      <c r="W836" s="88"/>
      <c r="X836" s="1015" t="s">
        <v>120</v>
      </c>
      <c r="Y836" s="1009"/>
      <c r="Z836" s="1010"/>
      <c r="AA836" s="112">
        <v>3</v>
      </c>
      <c r="AB836" s="195">
        <f>'Cél.por tricoma'!GP130</f>
        <v>1</v>
      </c>
      <c r="AC836" s="107">
        <f t="shared" si="699"/>
        <v>3</v>
      </c>
      <c r="AD836" s="108">
        <f t="shared" si="666"/>
        <v>1631.731141388163</v>
      </c>
      <c r="AE836" s="109">
        <f t="shared" si="667"/>
        <v>4895.1934241644885</v>
      </c>
      <c r="AF836" s="110">
        <f t="shared" si="668"/>
        <v>15.787878787878787</v>
      </c>
      <c r="AG836" s="111">
        <f t="shared" si="669"/>
        <v>310.06023607951659</v>
      </c>
      <c r="AH836" s="88"/>
      <c r="AI836" s="1015" t="s">
        <v>120</v>
      </c>
      <c r="AJ836" s="1009"/>
      <c r="AK836" s="1010"/>
      <c r="AL836" s="112">
        <v>4</v>
      </c>
      <c r="AM836" s="192">
        <f>'Cél.por tricoma'!GP176</f>
        <v>1</v>
      </c>
      <c r="AN836" s="107">
        <f t="shared" si="700"/>
        <v>4</v>
      </c>
      <c r="AO836" s="108">
        <f t="shared" si="671"/>
        <v>1631.731141388163</v>
      </c>
      <c r="AP836" s="109">
        <f t="shared" si="672"/>
        <v>6526.924565552652</v>
      </c>
      <c r="AQ836" s="112">
        <f t="shared" si="673"/>
        <v>11.51685393258427</v>
      </c>
      <c r="AR836" s="111">
        <f t="shared" si="674"/>
        <v>566.72808422847413</v>
      </c>
      <c r="AS836" s="88"/>
      <c r="AT836" s="1015" t="s">
        <v>120</v>
      </c>
      <c r="AU836" s="1009"/>
      <c r="AV836" s="1010"/>
      <c r="AW836" s="112">
        <v>1</v>
      </c>
      <c r="AX836" s="192">
        <f>'Cél.por tricoma'!GP222</f>
        <v>1</v>
      </c>
      <c r="AY836" s="107">
        <f t="shared" si="696"/>
        <v>1</v>
      </c>
      <c r="AZ836" s="108">
        <f t="shared" si="675"/>
        <v>815.8655706940815</v>
      </c>
      <c r="BA836" s="109">
        <f t="shared" si="676"/>
        <v>815.8655706940815</v>
      </c>
      <c r="BB836" s="110">
        <f t="shared" si="677"/>
        <v>11.627906976744185</v>
      </c>
      <c r="BC836" s="111">
        <f t="shared" si="678"/>
        <v>70.164439079691007</v>
      </c>
      <c r="BD836" s="88"/>
      <c r="BE836" s="1015" t="s">
        <v>120</v>
      </c>
      <c r="BF836" s="1009"/>
      <c r="BG836" s="1010"/>
      <c r="BH836" s="112">
        <v>6</v>
      </c>
      <c r="BI836" s="192">
        <f>'Cél.por tricoma'!GP268</f>
        <v>1</v>
      </c>
      <c r="BJ836" s="107">
        <f t="shared" si="697"/>
        <v>6</v>
      </c>
      <c r="BK836" s="108">
        <f t="shared" si="679"/>
        <v>611.89917802056107</v>
      </c>
      <c r="BL836" s="109">
        <f t="shared" si="680"/>
        <v>3671.3950681233664</v>
      </c>
      <c r="BM836" s="112">
        <f t="shared" si="681"/>
        <v>13.857142857142858</v>
      </c>
      <c r="BN836" s="111">
        <f t="shared" si="682"/>
        <v>264.94603584395429</v>
      </c>
      <c r="BO836" s="88"/>
      <c r="BP836" s="1031" t="s">
        <v>120</v>
      </c>
      <c r="BQ836" s="1032"/>
      <c r="BR836" s="1033"/>
      <c r="BS836" s="736">
        <v>2</v>
      </c>
      <c r="BT836" s="778">
        <f>'Cél.por tricoma'!GP314</f>
        <v>1</v>
      </c>
      <c r="BU836" s="730">
        <f t="shared" si="701"/>
        <v>2</v>
      </c>
      <c r="BV836" s="731">
        <f t="shared" si="683"/>
        <v>1631.731141388163</v>
      </c>
      <c r="BW836" s="732">
        <f t="shared" si="684"/>
        <v>3263.462282776326</v>
      </c>
      <c r="BX836" s="736">
        <f t="shared" si="685"/>
        <v>15.04109589041096</v>
      </c>
      <c r="BY836" s="734">
        <f t="shared" si="686"/>
        <v>216.96971461081219</v>
      </c>
      <c r="BZ836" s="1018"/>
      <c r="CA836" s="88"/>
      <c r="CB836" s="88"/>
      <c r="CC836" s="89"/>
      <c r="CD836" s="89"/>
      <c r="CE836" s="89"/>
      <c r="CF836" s="89"/>
      <c r="CG836" s="89"/>
      <c r="CH836" s="89"/>
      <c r="CI836" s="89"/>
      <c r="CJ836" s="89"/>
      <c r="CK836" s="89"/>
      <c r="CL836" s="89"/>
      <c r="CM836" s="89"/>
      <c r="CN836" s="89"/>
      <c r="CO836" s="89"/>
      <c r="CP836" s="89"/>
      <c r="CQ836" s="89"/>
      <c r="CR836" s="89"/>
      <c r="CS836" s="89"/>
      <c r="CT836" s="89"/>
    </row>
    <row r="837" spans="1:98" ht="15.75" customHeight="1">
      <c r="A837" s="1018"/>
      <c r="B837" s="1015" t="s">
        <v>123</v>
      </c>
      <c r="C837" s="1009"/>
      <c r="D837" s="1010"/>
      <c r="E837" s="112">
        <v>0</v>
      </c>
      <c r="F837" s="195">
        <f>'Cél.por tricoma'!GP39</f>
        <v>1</v>
      </c>
      <c r="G837" s="107">
        <f t="shared" si="695"/>
        <v>0</v>
      </c>
      <c r="H837" s="108">
        <f t="shared" si="657"/>
        <v>979.03868483289773</v>
      </c>
      <c r="I837" s="109">
        <f t="shared" si="658"/>
        <v>0</v>
      </c>
      <c r="J837" s="110">
        <f t="shared" si="659"/>
        <v>14.361111111111111</v>
      </c>
      <c r="K837" s="111">
        <f t="shared" si="660"/>
        <v>0</v>
      </c>
      <c r="L837" s="86"/>
      <c r="M837" s="1015" t="s">
        <v>123</v>
      </c>
      <c r="N837" s="1009"/>
      <c r="O837" s="1010"/>
      <c r="P837" s="112">
        <v>2</v>
      </c>
      <c r="Q837" s="195">
        <f>'Cél.por tricoma'!GP85</f>
        <v>1</v>
      </c>
      <c r="R837" s="107">
        <f t="shared" si="698"/>
        <v>2</v>
      </c>
      <c r="S837" s="108">
        <f t="shared" si="661"/>
        <v>1631.731141388163</v>
      </c>
      <c r="T837" s="109">
        <f t="shared" si="662"/>
        <v>3263.462282776326</v>
      </c>
      <c r="U837" s="110">
        <f t="shared" si="663"/>
        <v>12.025316455696203</v>
      </c>
      <c r="V837" s="111">
        <f t="shared" si="664"/>
        <v>271.38265298876814</v>
      </c>
      <c r="W837" s="88"/>
      <c r="X837" s="1015" t="s">
        <v>123</v>
      </c>
      <c r="Y837" s="1009"/>
      <c r="Z837" s="1010"/>
      <c r="AA837" s="112">
        <v>1</v>
      </c>
      <c r="AB837" s="195">
        <f>'Cél.por tricoma'!GP131</f>
        <v>1</v>
      </c>
      <c r="AC837" s="107">
        <f t="shared" si="699"/>
        <v>1</v>
      </c>
      <c r="AD837" s="108">
        <f t="shared" si="666"/>
        <v>1631.731141388163</v>
      </c>
      <c r="AE837" s="109">
        <f t="shared" si="667"/>
        <v>1631.731141388163</v>
      </c>
      <c r="AF837" s="110">
        <f t="shared" si="668"/>
        <v>15.787878787878787</v>
      </c>
      <c r="AG837" s="111">
        <f t="shared" si="669"/>
        <v>103.35341202650552</v>
      </c>
      <c r="AH837" s="88"/>
      <c r="AI837" s="1015" t="s">
        <v>123</v>
      </c>
      <c r="AJ837" s="1009"/>
      <c r="AK837" s="1010"/>
      <c r="AL837" s="112">
        <v>2</v>
      </c>
      <c r="AM837" s="192">
        <f>'Cél.por tricoma'!GP177</f>
        <v>1</v>
      </c>
      <c r="AN837" s="107">
        <f t="shared" si="700"/>
        <v>2</v>
      </c>
      <c r="AO837" s="108">
        <f t="shared" si="671"/>
        <v>1631.731141388163</v>
      </c>
      <c r="AP837" s="109">
        <f t="shared" si="672"/>
        <v>3263.462282776326</v>
      </c>
      <c r="AQ837" s="112">
        <f t="shared" si="673"/>
        <v>11.51685393258427</v>
      </c>
      <c r="AR837" s="111">
        <f t="shared" si="674"/>
        <v>283.36404211423707</v>
      </c>
      <c r="AS837" s="88"/>
      <c r="AT837" s="1015" t="s">
        <v>123</v>
      </c>
      <c r="AU837" s="1009"/>
      <c r="AV837" s="1010"/>
      <c r="AW837" s="112">
        <v>2</v>
      </c>
      <c r="AX837" s="192">
        <f>'Cél.por tricoma'!GP223</f>
        <v>1</v>
      </c>
      <c r="AY837" s="107">
        <f t="shared" si="696"/>
        <v>2</v>
      </c>
      <c r="AZ837" s="108">
        <f t="shared" si="675"/>
        <v>815.8655706940815</v>
      </c>
      <c r="BA837" s="109">
        <f t="shared" si="676"/>
        <v>1631.731141388163</v>
      </c>
      <c r="BB837" s="110">
        <f t="shared" si="677"/>
        <v>11.627906976744185</v>
      </c>
      <c r="BC837" s="111">
        <f t="shared" si="678"/>
        <v>140.32887815938201</v>
      </c>
      <c r="BD837" s="88"/>
      <c r="BE837" s="1015" t="s">
        <v>123</v>
      </c>
      <c r="BF837" s="1009"/>
      <c r="BG837" s="1010"/>
      <c r="BH837" s="112">
        <v>1</v>
      </c>
      <c r="BI837" s="192">
        <f>'Cél.por tricoma'!GP269</f>
        <v>1</v>
      </c>
      <c r="BJ837" s="107">
        <f t="shared" si="697"/>
        <v>1</v>
      </c>
      <c r="BK837" s="108">
        <f t="shared" si="679"/>
        <v>611.89917802056107</v>
      </c>
      <c r="BL837" s="109">
        <f t="shared" si="680"/>
        <v>611.89917802056107</v>
      </c>
      <c r="BM837" s="112">
        <f t="shared" si="681"/>
        <v>13.857142857142858</v>
      </c>
      <c r="BN837" s="111">
        <f t="shared" si="682"/>
        <v>44.157672640659044</v>
      </c>
      <c r="BO837" s="88"/>
      <c r="BP837" s="1031" t="s">
        <v>123</v>
      </c>
      <c r="BQ837" s="1032"/>
      <c r="BR837" s="1033"/>
      <c r="BS837" s="736">
        <v>3</v>
      </c>
      <c r="BT837" s="778">
        <f>'Cél.por tricoma'!GP315</f>
        <v>1</v>
      </c>
      <c r="BU837" s="730">
        <f t="shared" si="701"/>
        <v>3</v>
      </c>
      <c r="BV837" s="731">
        <f t="shared" si="683"/>
        <v>1631.731141388163</v>
      </c>
      <c r="BW837" s="732">
        <f t="shared" si="684"/>
        <v>4895.1934241644885</v>
      </c>
      <c r="BX837" s="736">
        <f t="shared" si="685"/>
        <v>15.04109589041096</v>
      </c>
      <c r="BY837" s="734">
        <f t="shared" si="686"/>
        <v>325.45457191621824</v>
      </c>
      <c r="BZ837" s="1018"/>
      <c r="CA837" s="88"/>
      <c r="CB837" s="88"/>
      <c r="CC837" s="89"/>
      <c r="CD837" s="89"/>
      <c r="CE837" s="89"/>
      <c r="CF837" s="89"/>
      <c r="CG837" s="89"/>
      <c r="CH837" s="89"/>
      <c r="CI837" s="89"/>
      <c r="CJ837" s="89"/>
      <c r="CK837" s="89"/>
      <c r="CL837" s="89"/>
      <c r="CM837" s="89"/>
      <c r="CN837" s="89"/>
      <c r="CO837" s="89"/>
      <c r="CP837" s="89"/>
      <c r="CQ837" s="89"/>
      <c r="CR837" s="89"/>
      <c r="CS837" s="89"/>
      <c r="CT837" s="89"/>
    </row>
    <row r="838" spans="1:98" ht="15.75" customHeight="1">
      <c r="A838" s="1018"/>
      <c r="B838" s="1015" t="s">
        <v>214</v>
      </c>
      <c r="C838" s="1009"/>
      <c r="D838" s="1010"/>
      <c r="E838" s="112">
        <v>2</v>
      </c>
      <c r="F838" s="195">
        <f>'Cél.por tricoma'!GP40</f>
        <v>5</v>
      </c>
      <c r="G838" s="107">
        <f t="shared" si="695"/>
        <v>10</v>
      </c>
      <c r="H838" s="108">
        <f t="shared" si="657"/>
        <v>979.03868483289773</v>
      </c>
      <c r="I838" s="109">
        <f t="shared" si="658"/>
        <v>9790.3868483289771</v>
      </c>
      <c r="J838" s="110">
        <f t="shared" si="659"/>
        <v>14.361111111111111</v>
      </c>
      <c r="K838" s="111">
        <f t="shared" si="660"/>
        <v>681.72906487397131</v>
      </c>
      <c r="L838" s="86"/>
      <c r="M838" s="1015" t="s">
        <v>214</v>
      </c>
      <c r="N838" s="1009"/>
      <c r="O838" s="1010"/>
      <c r="P838" s="112">
        <v>3</v>
      </c>
      <c r="Q838" s="195">
        <f>'Cél.por tricoma'!GP86</f>
        <v>4.833333333333333</v>
      </c>
      <c r="R838" s="107">
        <f t="shared" si="698"/>
        <v>14.5</v>
      </c>
      <c r="S838" s="108">
        <f t="shared" si="661"/>
        <v>1631.731141388163</v>
      </c>
      <c r="T838" s="109">
        <f t="shared" si="662"/>
        <v>23660.101550128362</v>
      </c>
      <c r="U838" s="110">
        <f t="shared" si="663"/>
        <v>12.025316455696203</v>
      </c>
      <c r="V838" s="111">
        <f t="shared" si="664"/>
        <v>1967.5242341685689</v>
      </c>
      <c r="W838" s="88"/>
      <c r="X838" s="1015" t="s">
        <v>214</v>
      </c>
      <c r="Y838" s="1009"/>
      <c r="Z838" s="1010"/>
      <c r="AA838" s="112">
        <v>3</v>
      </c>
      <c r="AB838" s="195">
        <f>'Cél.por tricoma'!GP132</f>
        <v>7.6</v>
      </c>
      <c r="AC838" s="107">
        <f t="shared" si="699"/>
        <v>22.799999999999997</v>
      </c>
      <c r="AD838" s="108">
        <f t="shared" si="666"/>
        <v>1631.731141388163</v>
      </c>
      <c r="AE838" s="109">
        <f t="shared" si="667"/>
        <v>37203.470023650108</v>
      </c>
      <c r="AF838" s="110">
        <f t="shared" si="668"/>
        <v>15.787878787878787</v>
      </c>
      <c r="AG838" s="111">
        <f t="shared" si="669"/>
        <v>2356.4577942043256</v>
      </c>
      <c r="AH838" s="88"/>
      <c r="AI838" s="1015" t="s">
        <v>214</v>
      </c>
      <c r="AJ838" s="1009"/>
      <c r="AK838" s="1010"/>
      <c r="AL838" s="112">
        <v>5</v>
      </c>
      <c r="AM838" s="192">
        <f>'Cél.por tricoma'!GP178</f>
        <v>7.5714285714285712</v>
      </c>
      <c r="AN838" s="107">
        <f t="shared" si="700"/>
        <v>37.857142857142854</v>
      </c>
      <c r="AO838" s="108">
        <f t="shared" si="671"/>
        <v>1631.731141388163</v>
      </c>
      <c r="AP838" s="109">
        <f t="shared" si="672"/>
        <v>61772.678923980449</v>
      </c>
      <c r="AQ838" s="112">
        <f t="shared" si="673"/>
        <v>11.51685393258427</v>
      </c>
      <c r="AR838" s="111">
        <f t="shared" si="674"/>
        <v>5363.6765114480586</v>
      </c>
      <c r="AS838" s="88"/>
      <c r="AT838" s="1015" t="s">
        <v>214</v>
      </c>
      <c r="AU838" s="1009"/>
      <c r="AV838" s="1010"/>
      <c r="AW838" s="112">
        <v>3</v>
      </c>
      <c r="AX838" s="192">
        <f>'Cél.por tricoma'!GP224</f>
        <v>8.6666666666666661</v>
      </c>
      <c r="AY838" s="107">
        <f t="shared" si="696"/>
        <v>26</v>
      </c>
      <c r="AZ838" s="108">
        <f t="shared" si="675"/>
        <v>815.8655706940815</v>
      </c>
      <c r="BA838" s="109">
        <f t="shared" si="676"/>
        <v>21212.504838046119</v>
      </c>
      <c r="BB838" s="110">
        <f t="shared" si="677"/>
        <v>11.627906976744185</v>
      </c>
      <c r="BC838" s="111">
        <f t="shared" si="678"/>
        <v>1824.2754160719664</v>
      </c>
      <c r="BD838" s="88"/>
      <c r="BE838" s="1015" t="s">
        <v>214</v>
      </c>
      <c r="BF838" s="1009"/>
      <c r="BG838" s="1010"/>
      <c r="BH838" s="112">
        <v>2</v>
      </c>
      <c r="BI838" s="192">
        <f>'Cél.por tricoma'!GP270</f>
        <v>5</v>
      </c>
      <c r="BJ838" s="107">
        <f t="shared" si="697"/>
        <v>10</v>
      </c>
      <c r="BK838" s="108">
        <f t="shared" si="679"/>
        <v>611.89917802056107</v>
      </c>
      <c r="BL838" s="109">
        <f t="shared" si="680"/>
        <v>6118.9917802056107</v>
      </c>
      <c r="BM838" s="112">
        <f t="shared" si="681"/>
        <v>13.857142857142858</v>
      </c>
      <c r="BN838" s="111">
        <f t="shared" si="682"/>
        <v>441.57672640659047</v>
      </c>
      <c r="BO838" s="88"/>
      <c r="BP838" s="1031" t="s">
        <v>214</v>
      </c>
      <c r="BQ838" s="1032"/>
      <c r="BR838" s="1033"/>
      <c r="BS838" s="736">
        <v>0</v>
      </c>
      <c r="BT838" s="778">
        <f>'Cél.por tricoma'!GP316</f>
        <v>10.5</v>
      </c>
      <c r="BU838" s="730">
        <f t="shared" si="701"/>
        <v>0</v>
      </c>
      <c r="BV838" s="731">
        <f t="shared" si="683"/>
        <v>1631.731141388163</v>
      </c>
      <c r="BW838" s="732">
        <f t="shared" si="684"/>
        <v>0</v>
      </c>
      <c r="BX838" s="736">
        <f t="shared" si="685"/>
        <v>15.04109589041096</v>
      </c>
      <c r="BY838" s="734">
        <f t="shared" si="686"/>
        <v>0</v>
      </c>
      <c r="BZ838" s="1018"/>
      <c r="CA838" s="88"/>
      <c r="CB838" s="88"/>
      <c r="CC838" s="89"/>
      <c r="CD838" s="89"/>
      <c r="CE838" s="89"/>
      <c r="CF838" s="89"/>
      <c r="CG838" s="89"/>
      <c r="CH838" s="89"/>
      <c r="CI838" s="89"/>
      <c r="CJ838" s="89"/>
      <c r="CK838" s="89"/>
      <c r="CL838" s="89"/>
      <c r="CM838" s="89"/>
      <c r="CN838" s="89"/>
      <c r="CO838" s="89"/>
      <c r="CP838" s="89"/>
      <c r="CQ838" s="89"/>
      <c r="CR838" s="89"/>
      <c r="CS838" s="89"/>
      <c r="CT838" s="89"/>
    </row>
    <row r="839" spans="1:98" ht="15.75" customHeight="1">
      <c r="A839" s="1018"/>
      <c r="B839" s="1015" t="s">
        <v>218</v>
      </c>
      <c r="C839" s="1009"/>
      <c r="D839" s="1010"/>
      <c r="E839" s="112">
        <v>4</v>
      </c>
      <c r="F839" s="195">
        <f>'Cél.por tricoma'!GP41</f>
        <v>2</v>
      </c>
      <c r="G839" s="107">
        <f t="shared" si="695"/>
        <v>8</v>
      </c>
      <c r="H839" s="108">
        <f t="shared" si="657"/>
        <v>979.03868483289773</v>
      </c>
      <c r="I839" s="109">
        <f t="shared" si="658"/>
        <v>7832.3094786631818</v>
      </c>
      <c r="J839" s="110">
        <f t="shared" si="659"/>
        <v>14.361111111111111</v>
      </c>
      <c r="K839" s="111">
        <f t="shared" si="660"/>
        <v>545.38325189917714</v>
      </c>
      <c r="L839" s="86"/>
      <c r="M839" s="1015" t="s">
        <v>218</v>
      </c>
      <c r="N839" s="1009"/>
      <c r="O839" s="1010"/>
      <c r="P839" s="112">
        <v>16</v>
      </c>
      <c r="Q839" s="195">
        <f>'Cél.por tricoma'!GP87</f>
        <v>2</v>
      </c>
      <c r="R839" s="107">
        <f t="shared" si="698"/>
        <v>32</v>
      </c>
      <c r="S839" s="108">
        <f t="shared" si="661"/>
        <v>1631.731141388163</v>
      </c>
      <c r="T839" s="109">
        <f t="shared" si="662"/>
        <v>52215.396524421216</v>
      </c>
      <c r="U839" s="110">
        <f t="shared" si="663"/>
        <v>12.025316455696203</v>
      </c>
      <c r="V839" s="111">
        <f t="shared" si="664"/>
        <v>4342.1224478202903</v>
      </c>
      <c r="W839" s="88"/>
      <c r="X839" s="1015" t="s">
        <v>218</v>
      </c>
      <c r="Y839" s="1009"/>
      <c r="Z839" s="1010"/>
      <c r="AA839" s="112">
        <v>5</v>
      </c>
      <c r="AB839" s="195">
        <f>'Cél.por tricoma'!GP133</f>
        <v>2</v>
      </c>
      <c r="AC839" s="107">
        <f t="shared" si="699"/>
        <v>10</v>
      </c>
      <c r="AD839" s="108">
        <f t="shared" si="666"/>
        <v>1631.731141388163</v>
      </c>
      <c r="AE839" s="109">
        <f t="shared" si="667"/>
        <v>16317.311413881631</v>
      </c>
      <c r="AF839" s="110">
        <f t="shared" si="668"/>
        <v>15.787878787878787</v>
      </c>
      <c r="AG839" s="111">
        <f t="shared" si="669"/>
        <v>1033.5341202650554</v>
      </c>
      <c r="AH839" s="88"/>
      <c r="AI839" s="1015" t="s">
        <v>218</v>
      </c>
      <c r="AJ839" s="1009"/>
      <c r="AK839" s="1010"/>
      <c r="AL839" s="112">
        <v>4</v>
      </c>
      <c r="AM839" s="192">
        <f>'Cél.por tricoma'!GP179</f>
        <v>2</v>
      </c>
      <c r="AN839" s="107">
        <f t="shared" si="700"/>
        <v>8</v>
      </c>
      <c r="AO839" s="108">
        <f t="shared" si="671"/>
        <v>1631.731141388163</v>
      </c>
      <c r="AP839" s="109">
        <f t="shared" si="672"/>
        <v>13053.849131105304</v>
      </c>
      <c r="AQ839" s="112">
        <f t="shared" si="673"/>
        <v>11.51685393258427</v>
      </c>
      <c r="AR839" s="111">
        <f t="shared" si="674"/>
        <v>1133.4561684569483</v>
      </c>
      <c r="AS839" s="88"/>
      <c r="AT839" s="1015" t="s">
        <v>218</v>
      </c>
      <c r="AU839" s="1009"/>
      <c r="AV839" s="1010"/>
      <c r="AW839" s="112">
        <v>0</v>
      </c>
      <c r="AX839" s="192">
        <f>'Cél.por tricoma'!GP225</f>
        <v>2</v>
      </c>
      <c r="AY839" s="107">
        <v>0</v>
      </c>
      <c r="AZ839" s="108">
        <f t="shared" si="675"/>
        <v>815.8655706940815</v>
      </c>
      <c r="BA839" s="109">
        <f t="shared" si="676"/>
        <v>0</v>
      </c>
      <c r="BB839" s="110">
        <f t="shared" si="677"/>
        <v>11.627906976744185</v>
      </c>
      <c r="BC839" s="111">
        <f t="shared" si="678"/>
        <v>0</v>
      </c>
      <c r="BD839" s="88"/>
      <c r="BE839" s="1015" t="s">
        <v>218</v>
      </c>
      <c r="BF839" s="1009"/>
      <c r="BG839" s="1010"/>
      <c r="BH839" s="112">
        <v>2</v>
      </c>
      <c r="BI839" s="192">
        <f>'Cél.por tricoma'!GP271</f>
        <v>2</v>
      </c>
      <c r="BJ839" s="107">
        <v>0</v>
      </c>
      <c r="BK839" s="108">
        <f t="shared" si="679"/>
        <v>611.89917802056107</v>
      </c>
      <c r="BL839" s="109">
        <f t="shared" si="680"/>
        <v>0</v>
      </c>
      <c r="BM839" s="112">
        <f t="shared" si="681"/>
        <v>13.857142857142858</v>
      </c>
      <c r="BN839" s="111">
        <f t="shared" si="682"/>
        <v>0</v>
      </c>
      <c r="BO839" s="88"/>
      <c r="BP839" s="1031" t="s">
        <v>218</v>
      </c>
      <c r="BQ839" s="1032"/>
      <c r="BR839" s="1033"/>
      <c r="BS839" s="736">
        <v>1</v>
      </c>
      <c r="BT839" s="778">
        <f>'Cél.por tricoma'!GP317</f>
        <v>2</v>
      </c>
      <c r="BU839" s="730">
        <f t="shared" si="701"/>
        <v>2</v>
      </c>
      <c r="BV839" s="731">
        <f t="shared" si="683"/>
        <v>1631.731141388163</v>
      </c>
      <c r="BW839" s="732">
        <f t="shared" si="684"/>
        <v>3263.462282776326</v>
      </c>
      <c r="BX839" s="736">
        <f t="shared" si="685"/>
        <v>15.04109589041096</v>
      </c>
      <c r="BY839" s="734">
        <f t="shared" si="686"/>
        <v>216.96971461081219</v>
      </c>
      <c r="BZ839" s="1018"/>
      <c r="CA839" s="88"/>
      <c r="CB839" s="88"/>
      <c r="CC839" s="89"/>
      <c r="CD839" s="89"/>
      <c r="CE839" s="89"/>
      <c r="CF839" s="89"/>
      <c r="CG839" s="89"/>
      <c r="CH839" s="89"/>
      <c r="CI839" s="89"/>
      <c r="CJ839" s="89"/>
      <c r="CK839" s="89"/>
      <c r="CL839" s="89"/>
      <c r="CM839" s="89"/>
      <c r="CN839" s="89"/>
      <c r="CO839" s="89"/>
      <c r="CP839" s="89"/>
      <c r="CQ839" s="89"/>
      <c r="CR839" s="89"/>
      <c r="CS839" s="89"/>
      <c r="CT839" s="89"/>
    </row>
    <row r="840" spans="1:98" ht="15.75" customHeight="1">
      <c r="A840" s="1018"/>
      <c r="B840" s="1015" t="s">
        <v>126</v>
      </c>
      <c r="C840" s="1009"/>
      <c r="D840" s="1010"/>
      <c r="E840" s="112">
        <v>0</v>
      </c>
      <c r="F840" s="195">
        <f>'Cél.por tricoma'!GP42</f>
        <v>1</v>
      </c>
      <c r="G840" s="107">
        <f t="shared" si="695"/>
        <v>0</v>
      </c>
      <c r="H840" s="108">
        <f t="shared" si="657"/>
        <v>979.03868483289773</v>
      </c>
      <c r="I840" s="109">
        <f t="shared" si="658"/>
        <v>0</v>
      </c>
      <c r="J840" s="110">
        <f t="shared" si="659"/>
        <v>14.361111111111111</v>
      </c>
      <c r="K840" s="111">
        <f t="shared" si="660"/>
        <v>0</v>
      </c>
      <c r="L840" s="86"/>
      <c r="M840" s="1015" t="s">
        <v>126</v>
      </c>
      <c r="N840" s="1009"/>
      <c r="O840" s="1010"/>
      <c r="P840" s="112">
        <v>0</v>
      </c>
      <c r="Q840" s="195">
        <f>'Cél.por tricoma'!GP88</f>
        <v>1</v>
      </c>
      <c r="R840" s="107">
        <f t="shared" si="698"/>
        <v>0</v>
      </c>
      <c r="S840" s="108">
        <f t="shared" si="661"/>
        <v>1631.731141388163</v>
      </c>
      <c r="T840" s="109">
        <f t="shared" si="662"/>
        <v>0</v>
      </c>
      <c r="U840" s="110">
        <f t="shared" si="663"/>
        <v>12.025316455696203</v>
      </c>
      <c r="V840" s="111">
        <f t="shared" si="664"/>
        <v>0</v>
      </c>
      <c r="W840" s="88"/>
      <c r="X840" s="1015" t="s">
        <v>126</v>
      </c>
      <c r="Y840" s="1009"/>
      <c r="Z840" s="1010"/>
      <c r="AA840" s="112">
        <v>0</v>
      </c>
      <c r="AB840" s="195">
        <f>'Cél.por tricoma'!GP134</f>
        <v>1</v>
      </c>
      <c r="AC840" s="107">
        <f t="shared" si="699"/>
        <v>0</v>
      </c>
      <c r="AD840" s="108">
        <f t="shared" si="666"/>
        <v>1631.731141388163</v>
      </c>
      <c r="AE840" s="109">
        <f t="shared" si="667"/>
        <v>0</v>
      </c>
      <c r="AF840" s="110">
        <f t="shared" si="668"/>
        <v>15.787878787878787</v>
      </c>
      <c r="AG840" s="111">
        <f t="shared" si="669"/>
        <v>0</v>
      </c>
      <c r="AH840" s="88"/>
      <c r="AI840" s="1015" t="s">
        <v>126</v>
      </c>
      <c r="AJ840" s="1009"/>
      <c r="AK840" s="1010"/>
      <c r="AL840" s="112">
        <v>1</v>
      </c>
      <c r="AM840" s="192">
        <f>'Cél.por tricoma'!GP180</f>
        <v>1</v>
      </c>
      <c r="AN840" s="107">
        <f t="shared" si="700"/>
        <v>1</v>
      </c>
      <c r="AO840" s="108">
        <f t="shared" si="671"/>
        <v>1631.731141388163</v>
      </c>
      <c r="AP840" s="109">
        <f t="shared" si="672"/>
        <v>1631.731141388163</v>
      </c>
      <c r="AQ840" s="112">
        <f t="shared" si="673"/>
        <v>11.51685393258427</v>
      </c>
      <c r="AR840" s="111">
        <f t="shared" si="674"/>
        <v>141.68202105711853</v>
      </c>
      <c r="AS840" s="88"/>
      <c r="AT840" s="1015" t="s">
        <v>126</v>
      </c>
      <c r="AU840" s="1009"/>
      <c r="AV840" s="1010"/>
      <c r="AW840" s="112">
        <v>0</v>
      </c>
      <c r="AX840" s="192">
        <f>'Cél.por tricoma'!GP226</f>
        <v>1</v>
      </c>
      <c r="AY840" s="107">
        <f>AW840*AX840</f>
        <v>0</v>
      </c>
      <c r="AZ840" s="108">
        <f t="shared" si="675"/>
        <v>815.8655706940815</v>
      </c>
      <c r="BA840" s="109">
        <f t="shared" si="676"/>
        <v>0</v>
      </c>
      <c r="BB840" s="110">
        <f t="shared" si="677"/>
        <v>11.627906976744185</v>
      </c>
      <c r="BC840" s="111">
        <f t="shared" si="678"/>
        <v>0</v>
      </c>
      <c r="BD840" s="88"/>
      <c r="BE840" s="1015" t="s">
        <v>126</v>
      </c>
      <c r="BF840" s="1009"/>
      <c r="BG840" s="1010"/>
      <c r="BH840" s="112">
        <v>0</v>
      </c>
      <c r="BI840" s="192">
        <f>'Cél.por tricoma'!GP272</f>
        <v>1</v>
      </c>
      <c r="BJ840" s="107">
        <f>BH840*BI840</f>
        <v>0</v>
      </c>
      <c r="BK840" s="108">
        <f t="shared" si="679"/>
        <v>611.89917802056107</v>
      </c>
      <c r="BL840" s="109">
        <f t="shared" si="680"/>
        <v>0</v>
      </c>
      <c r="BM840" s="112">
        <f t="shared" si="681"/>
        <v>13.857142857142858</v>
      </c>
      <c r="BN840" s="111">
        <f t="shared" si="682"/>
        <v>0</v>
      </c>
      <c r="BO840" s="88"/>
      <c r="BP840" s="1031" t="s">
        <v>126</v>
      </c>
      <c r="BQ840" s="1032"/>
      <c r="BR840" s="1033"/>
      <c r="BS840" s="736">
        <v>0</v>
      </c>
      <c r="BT840" s="778">
        <f>'Cél.por tricoma'!GP318</f>
        <v>1</v>
      </c>
      <c r="BU840" s="730">
        <f t="shared" si="701"/>
        <v>0</v>
      </c>
      <c r="BV840" s="731">
        <f t="shared" si="683"/>
        <v>1631.731141388163</v>
      </c>
      <c r="BW840" s="732">
        <f t="shared" si="684"/>
        <v>0</v>
      </c>
      <c r="BX840" s="736">
        <f t="shared" si="685"/>
        <v>15.04109589041096</v>
      </c>
      <c r="BY840" s="734">
        <f t="shared" si="686"/>
        <v>0</v>
      </c>
      <c r="BZ840" s="1018"/>
      <c r="CA840" s="88"/>
      <c r="CB840" s="88"/>
      <c r="CC840" s="89"/>
      <c r="CD840" s="89"/>
      <c r="CE840" s="89"/>
      <c r="CF840" s="89"/>
      <c r="CG840" s="89"/>
      <c r="CH840" s="89"/>
      <c r="CI840" s="89"/>
      <c r="CJ840" s="89"/>
      <c r="CK840" s="89"/>
      <c r="CL840" s="89"/>
      <c r="CM840" s="89"/>
      <c r="CN840" s="89"/>
      <c r="CO840" s="89"/>
      <c r="CP840" s="89"/>
      <c r="CQ840" s="89"/>
      <c r="CR840" s="89"/>
      <c r="CS840" s="89"/>
      <c r="CT840" s="89"/>
    </row>
    <row r="841" spans="1:98" ht="15.75" customHeight="1">
      <c r="A841" s="1018"/>
      <c r="B841" s="1016" t="s">
        <v>129</v>
      </c>
      <c r="C841" s="1009"/>
      <c r="D841" s="1010"/>
      <c r="E841" s="112">
        <v>0</v>
      </c>
      <c r="F841" s="195">
        <f>'Cél.por tricoma'!GP43</f>
        <v>1</v>
      </c>
      <c r="G841" s="107">
        <f t="shared" si="695"/>
        <v>0</v>
      </c>
      <c r="H841" s="108">
        <f t="shared" si="657"/>
        <v>979.03868483289773</v>
      </c>
      <c r="I841" s="109">
        <f t="shared" si="658"/>
        <v>0</v>
      </c>
      <c r="J841" s="110">
        <f t="shared" si="659"/>
        <v>14.361111111111111</v>
      </c>
      <c r="K841" s="111">
        <f t="shared" si="660"/>
        <v>0</v>
      </c>
      <c r="L841" s="86"/>
      <c r="M841" s="1016" t="s">
        <v>129</v>
      </c>
      <c r="N841" s="1009"/>
      <c r="O841" s="1010"/>
      <c r="P841" s="112">
        <v>6</v>
      </c>
      <c r="Q841" s="195">
        <f>'Cél.por tricoma'!GP89</f>
        <v>1</v>
      </c>
      <c r="R841" s="107">
        <f t="shared" si="698"/>
        <v>6</v>
      </c>
      <c r="S841" s="108">
        <f t="shared" si="661"/>
        <v>1631.731141388163</v>
      </c>
      <c r="T841" s="109">
        <f t="shared" si="662"/>
        <v>9790.3868483289771</v>
      </c>
      <c r="U841" s="110">
        <f t="shared" si="663"/>
        <v>12.025316455696203</v>
      </c>
      <c r="V841" s="111">
        <f t="shared" si="664"/>
        <v>814.14795896630437</v>
      </c>
      <c r="W841" s="88"/>
      <c r="X841" s="1016" t="s">
        <v>129</v>
      </c>
      <c r="Y841" s="1009"/>
      <c r="Z841" s="1010"/>
      <c r="AA841" s="112">
        <v>6</v>
      </c>
      <c r="AB841" s="195">
        <f>'Cél.por tricoma'!GP135</f>
        <v>1</v>
      </c>
      <c r="AC841" s="107">
        <f t="shared" si="699"/>
        <v>6</v>
      </c>
      <c r="AD841" s="108">
        <f t="shared" si="666"/>
        <v>1631.731141388163</v>
      </c>
      <c r="AE841" s="109">
        <f t="shared" si="667"/>
        <v>9790.3868483289771</v>
      </c>
      <c r="AF841" s="110">
        <f t="shared" si="668"/>
        <v>15.787878787878787</v>
      </c>
      <c r="AG841" s="111">
        <f t="shared" si="669"/>
        <v>620.12047215903317</v>
      </c>
      <c r="AH841" s="88"/>
      <c r="AI841" s="1016" t="s">
        <v>129</v>
      </c>
      <c r="AJ841" s="1009"/>
      <c r="AK841" s="1010"/>
      <c r="AL841" s="112">
        <v>3</v>
      </c>
      <c r="AM841" s="192">
        <f>'Cél.por tricoma'!GP181</f>
        <v>1</v>
      </c>
      <c r="AN841" s="107">
        <f t="shared" si="700"/>
        <v>3</v>
      </c>
      <c r="AO841" s="108">
        <f t="shared" si="671"/>
        <v>1631.731141388163</v>
      </c>
      <c r="AP841" s="109">
        <f t="shared" si="672"/>
        <v>4895.1934241644885</v>
      </c>
      <c r="AQ841" s="112">
        <f t="shared" si="673"/>
        <v>11.51685393258427</v>
      </c>
      <c r="AR841" s="111">
        <f t="shared" si="674"/>
        <v>425.04606317135557</v>
      </c>
      <c r="AS841" s="88"/>
      <c r="AT841" s="1016" t="s">
        <v>129</v>
      </c>
      <c r="AU841" s="1009"/>
      <c r="AV841" s="1010"/>
      <c r="AW841" s="112">
        <v>4</v>
      </c>
      <c r="AX841" s="192">
        <f>'Cél.por tricoma'!GP227</f>
        <v>1</v>
      </c>
      <c r="AY841" s="107">
        <f>AW841*AX841</f>
        <v>4</v>
      </c>
      <c r="AZ841" s="108">
        <f t="shared" si="675"/>
        <v>815.8655706940815</v>
      </c>
      <c r="BA841" s="109">
        <f t="shared" si="676"/>
        <v>3263.462282776326</v>
      </c>
      <c r="BB841" s="110">
        <f t="shared" si="677"/>
        <v>11.627906976744185</v>
      </c>
      <c r="BC841" s="111">
        <f t="shared" si="678"/>
        <v>280.65775631876403</v>
      </c>
      <c r="BD841" s="88"/>
      <c r="BE841" s="1016" t="s">
        <v>129</v>
      </c>
      <c r="BF841" s="1009"/>
      <c r="BG841" s="1010"/>
      <c r="BH841" s="112">
        <v>3</v>
      </c>
      <c r="BI841" s="192">
        <f>'Cél.por tricoma'!GP273</f>
        <v>1</v>
      </c>
      <c r="BJ841" s="107">
        <f>BH841*BI841</f>
        <v>3</v>
      </c>
      <c r="BK841" s="108">
        <f t="shared" si="679"/>
        <v>611.89917802056107</v>
      </c>
      <c r="BL841" s="109">
        <f t="shared" si="680"/>
        <v>1835.6975340616832</v>
      </c>
      <c r="BM841" s="112">
        <f t="shared" si="681"/>
        <v>13.857142857142858</v>
      </c>
      <c r="BN841" s="111">
        <f t="shared" si="682"/>
        <v>132.47301792197715</v>
      </c>
      <c r="BO841" s="88"/>
      <c r="BP841" s="1034" t="s">
        <v>129</v>
      </c>
      <c r="BQ841" s="1032"/>
      <c r="BR841" s="1033"/>
      <c r="BS841" s="736">
        <v>0</v>
      </c>
      <c r="BT841" s="778">
        <f>'Cél.por tricoma'!GP319</f>
        <v>1</v>
      </c>
      <c r="BU841" s="730">
        <f t="shared" si="701"/>
        <v>0</v>
      </c>
      <c r="BV841" s="731">
        <f t="shared" si="683"/>
        <v>1631.731141388163</v>
      </c>
      <c r="BW841" s="732">
        <f t="shared" si="684"/>
        <v>0</v>
      </c>
      <c r="BX841" s="736">
        <f t="shared" si="685"/>
        <v>15.04109589041096</v>
      </c>
      <c r="BY841" s="734">
        <f t="shared" si="686"/>
        <v>0</v>
      </c>
      <c r="BZ841" s="1018"/>
      <c r="CA841" s="88"/>
      <c r="CB841" s="88"/>
      <c r="CC841" s="89"/>
      <c r="CD841" s="89"/>
      <c r="CE841" s="89"/>
      <c r="CF841" s="89"/>
      <c r="CG841" s="89"/>
      <c r="CH841" s="89"/>
      <c r="CI841" s="89"/>
      <c r="CJ841" s="89"/>
      <c r="CK841" s="89"/>
      <c r="CL841" s="89"/>
      <c r="CM841" s="89"/>
      <c r="CN841" s="89"/>
      <c r="CO841" s="89"/>
      <c r="CP841" s="89"/>
      <c r="CQ841" s="89"/>
      <c r="CR841" s="89"/>
      <c r="CS841" s="89"/>
      <c r="CT841" s="89"/>
    </row>
    <row r="842" spans="1:98" ht="15.75" customHeight="1">
      <c r="A842" s="1018"/>
      <c r="B842" s="1016" t="s">
        <v>264</v>
      </c>
      <c r="C842" s="1009"/>
      <c r="D842" s="1010"/>
      <c r="E842" s="112">
        <v>0</v>
      </c>
      <c r="F842" s="195">
        <f>'Cél.por tricoma'!GP44</f>
        <v>1</v>
      </c>
      <c r="G842" s="107">
        <f t="shared" si="695"/>
        <v>0</v>
      </c>
      <c r="H842" s="108">
        <f t="shared" si="657"/>
        <v>979.03868483289773</v>
      </c>
      <c r="I842" s="109">
        <f t="shared" si="658"/>
        <v>0</v>
      </c>
      <c r="J842" s="110">
        <f t="shared" si="659"/>
        <v>14.361111111111111</v>
      </c>
      <c r="K842" s="111">
        <f t="shared" si="660"/>
        <v>0</v>
      </c>
      <c r="L842" s="86"/>
      <c r="M842" s="1016" t="s">
        <v>264</v>
      </c>
      <c r="N842" s="1009"/>
      <c r="O842" s="1010"/>
      <c r="P842" s="112">
        <v>0</v>
      </c>
      <c r="Q842" s="195">
        <f>'Cél.por tricoma'!GP90</f>
        <v>1</v>
      </c>
      <c r="R842" s="107">
        <f t="shared" si="698"/>
        <v>0</v>
      </c>
      <c r="S842" s="108">
        <f t="shared" si="661"/>
        <v>1631.731141388163</v>
      </c>
      <c r="T842" s="109">
        <f t="shared" si="662"/>
        <v>0</v>
      </c>
      <c r="U842" s="110">
        <f t="shared" si="663"/>
        <v>12.025316455696203</v>
      </c>
      <c r="V842" s="111">
        <f t="shared" si="664"/>
        <v>0</v>
      </c>
      <c r="W842" s="88"/>
      <c r="X842" s="1016" t="s">
        <v>264</v>
      </c>
      <c r="Y842" s="1009"/>
      <c r="Z842" s="1010"/>
      <c r="AA842" s="112">
        <v>2</v>
      </c>
      <c r="AB842" s="195">
        <f>'Cél.por tricoma'!GP136</f>
        <v>1</v>
      </c>
      <c r="AC842" s="107">
        <f t="shared" si="699"/>
        <v>2</v>
      </c>
      <c r="AD842" s="108">
        <f t="shared" si="666"/>
        <v>1631.731141388163</v>
      </c>
      <c r="AE842" s="109">
        <f t="shared" si="667"/>
        <v>3263.462282776326</v>
      </c>
      <c r="AF842" s="110">
        <f t="shared" si="668"/>
        <v>15.787878787878787</v>
      </c>
      <c r="AG842" s="111">
        <f t="shared" si="669"/>
        <v>206.70682405301105</v>
      </c>
      <c r="AH842" s="88"/>
      <c r="AI842" s="1016" t="s">
        <v>264</v>
      </c>
      <c r="AJ842" s="1009"/>
      <c r="AK842" s="1010"/>
      <c r="AL842" s="112">
        <v>0</v>
      </c>
      <c r="AM842" s="192">
        <f>'Cél.por tricoma'!GP182</f>
        <v>1</v>
      </c>
      <c r="AN842" s="107">
        <f t="shared" si="700"/>
        <v>0</v>
      </c>
      <c r="AO842" s="108">
        <f t="shared" si="671"/>
        <v>1631.731141388163</v>
      </c>
      <c r="AP842" s="109">
        <f t="shared" si="672"/>
        <v>0</v>
      </c>
      <c r="AQ842" s="112">
        <f t="shared" si="673"/>
        <v>11.51685393258427</v>
      </c>
      <c r="AR842" s="111">
        <f t="shared" si="674"/>
        <v>0</v>
      </c>
      <c r="AS842" s="88"/>
      <c r="AT842" s="1016" t="s">
        <v>264</v>
      </c>
      <c r="AU842" s="1009"/>
      <c r="AV842" s="1010"/>
      <c r="AW842" s="112">
        <v>0</v>
      </c>
      <c r="AX842" s="192">
        <f>'Cél.por tricoma'!GP228</f>
        <v>1</v>
      </c>
      <c r="AY842" s="107">
        <f>AW842*AX842</f>
        <v>0</v>
      </c>
      <c r="AZ842" s="108">
        <f t="shared" si="675"/>
        <v>815.8655706940815</v>
      </c>
      <c r="BA842" s="109">
        <f t="shared" si="676"/>
        <v>0</v>
      </c>
      <c r="BB842" s="110">
        <f t="shared" si="677"/>
        <v>11.627906976744185</v>
      </c>
      <c r="BC842" s="111">
        <f t="shared" si="678"/>
        <v>0</v>
      </c>
      <c r="BD842" s="88"/>
      <c r="BE842" s="1016" t="s">
        <v>264</v>
      </c>
      <c r="BF842" s="1009"/>
      <c r="BG842" s="1010"/>
      <c r="BH842" s="112">
        <v>0</v>
      </c>
      <c r="BI842" s="192">
        <f>'Cél.por tricoma'!GP274</f>
        <v>1</v>
      </c>
      <c r="BJ842" s="107">
        <f>BH842*BI842</f>
        <v>0</v>
      </c>
      <c r="BK842" s="108">
        <f t="shared" si="679"/>
        <v>611.89917802056107</v>
      </c>
      <c r="BL842" s="109">
        <f t="shared" si="680"/>
        <v>0</v>
      </c>
      <c r="BM842" s="112">
        <f t="shared" si="681"/>
        <v>13.857142857142858</v>
      </c>
      <c r="BN842" s="111">
        <f t="shared" si="682"/>
        <v>0</v>
      </c>
      <c r="BO842" s="88"/>
      <c r="BP842" s="1034" t="s">
        <v>264</v>
      </c>
      <c r="BQ842" s="1032"/>
      <c r="BR842" s="1033"/>
      <c r="BS842" s="736">
        <v>0</v>
      </c>
      <c r="BT842" s="778">
        <f>'Cél.por tricoma'!GP320</f>
        <v>1</v>
      </c>
      <c r="BU842" s="730">
        <f t="shared" si="701"/>
        <v>0</v>
      </c>
      <c r="BV842" s="731">
        <f t="shared" si="683"/>
        <v>1631.731141388163</v>
      </c>
      <c r="BW842" s="732">
        <f t="shared" si="684"/>
        <v>0</v>
      </c>
      <c r="BX842" s="736">
        <f t="shared" si="685"/>
        <v>15.04109589041096</v>
      </c>
      <c r="BY842" s="734">
        <f t="shared" si="686"/>
        <v>0</v>
      </c>
      <c r="BZ842" s="1018"/>
      <c r="CA842" s="88"/>
      <c r="CB842" s="88"/>
      <c r="CC842" s="89"/>
      <c r="CD842" s="89"/>
      <c r="CE842" s="89"/>
      <c r="CF842" s="89"/>
      <c r="CG842" s="89"/>
      <c r="CH842" s="89"/>
      <c r="CI842" s="89"/>
      <c r="CJ842" s="89"/>
      <c r="CK842" s="89"/>
      <c r="CL842" s="89"/>
      <c r="CM842" s="89"/>
      <c r="CN842" s="89"/>
      <c r="CO842" s="89"/>
      <c r="CP842" s="89"/>
      <c r="CQ842" s="89"/>
      <c r="CR842" s="89"/>
      <c r="CS842" s="89"/>
      <c r="CT842" s="89"/>
    </row>
    <row r="843" spans="1:98" ht="15.75" customHeight="1">
      <c r="A843" s="1018"/>
      <c r="B843" s="1016" t="s">
        <v>138</v>
      </c>
      <c r="C843" s="1009"/>
      <c r="D843" s="1010"/>
      <c r="E843" s="112">
        <v>0</v>
      </c>
      <c r="F843" s="195">
        <f>'Cél.por tricoma'!GP45</f>
        <v>1</v>
      </c>
      <c r="G843" s="107">
        <f t="shared" si="695"/>
        <v>0</v>
      </c>
      <c r="H843" s="108">
        <f t="shared" si="657"/>
        <v>979.03868483289773</v>
      </c>
      <c r="I843" s="109">
        <f t="shared" si="658"/>
        <v>0</v>
      </c>
      <c r="J843" s="110">
        <f t="shared" si="659"/>
        <v>14.361111111111111</v>
      </c>
      <c r="K843" s="111">
        <f t="shared" si="660"/>
        <v>0</v>
      </c>
      <c r="L843" s="86"/>
      <c r="M843" s="1016" t="s">
        <v>138</v>
      </c>
      <c r="N843" s="1009"/>
      <c r="O843" s="1010"/>
      <c r="P843" s="112">
        <v>3</v>
      </c>
      <c r="Q843" s="195">
        <f>'Cél.por tricoma'!GP91</f>
        <v>1</v>
      </c>
      <c r="R843" s="107">
        <f t="shared" si="698"/>
        <v>3</v>
      </c>
      <c r="S843" s="108">
        <f t="shared" si="661"/>
        <v>1631.731141388163</v>
      </c>
      <c r="T843" s="109">
        <f t="shared" si="662"/>
        <v>4895.1934241644885</v>
      </c>
      <c r="U843" s="110">
        <f t="shared" si="663"/>
        <v>12.025316455696203</v>
      </c>
      <c r="V843" s="111">
        <f t="shared" si="664"/>
        <v>407.07397948315219</v>
      </c>
      <c r="W843" s="88"/>
      <c r="X843" s="1016" t="s">
        <v>138</v>
      </c>
      <c r="Y843" s="1009"/>
      <c r="Z843" s="1010"/>
      <c r="AA843" s="112">
        <v>2</v>
      </c>
      <c r="AB843" s="195">
        <f>'Cél.por tricoma'!GP137</f>
        <v>1</v>
      </c>
      <c r="AC843" s="107">
        <f t="shared" si="699"/>
        <v>2</v>
      </c>
      <c r="AD843" s="108">
        <f t="shared" si="666"/>
        <v>1631.731141388163</v>
      </c>
      <c r="AE843" s="109">
        <f t="shared" si="667"/>
        <v>3263.462282776326</v>
      </c>
      <c r="AF843" s="110">
        <f t="shared" si="668"/>
        <v>15.787878787878787</v>
      </c>
      <c r="AG843" s="111">
        <f t="shared" si="669"/>
        <v>206.70682405301105</v>
      </c>
      <c r="AH843" s="88"/>
      <c r="AI843" s="1016" t="s">
        <v>138</v>
      </c>
      <c r="AJ843" s="1009"/>
      <c r="AK843" s="1010"/>
      <c r="AL843" s="112">
        <v>3</v>
      </c>
      <c r="AM843" s="192">
        <f>'Cél.por tricoma'!GP183</f>
        <v>1</v>
      </c>
      <c r="AN843" s="107">
        <f t="shared" si="700"/>
        <v>3</v>
      </c>
      <c r="AO843" s="108">
        <f t="shared" si="671"/>
        <v>1631.731141388163</v>
      </c>
      <c r="AP843" s="109">
        <f t="shared" si="672"/>
        <v>4895.1934241644885</v>
      </c>
      <c r="AQ843" s="112">
        <f t="shared" si="673"/>
        <v>11.51685393258427</v>
      </c>
      <c r="AR843" s="111">
        <f t="shared" si="674"/>
        <v>425.04606317135557</v>
      </c>
      <c r="AS843" s="88"/>
      <c r="AT843" s="1016" t="s">
        <v>138</v>
      </c>
      <c r="AU843" s="1009"/>
      <c r="AV843" s="1010"/>
      <c r="AW843" s="112">
        <v>0</v>
      </c>
      <c r="AX843" s="192">
        <f>'Cél.por tricoma'!GP229</f>
        <v>1</v>
      </c>
      <c r="AY843" s="107">
        <f>AW843*AX843</f>
        <v>0</v>
      </c>
      <c r="AZ843" s="108">
        <f t="shared" si="675"/>
        <v>815.8655706940815</v>
      </c>
      <c r="BA843" s="109">
        <f t="shared" si="676"/>
        <v>0</v>
      </c>
      <c r="BB843" s="110">
        <f t="shared" si="677"/>
        <v>11.627906976744185</v>
      </c>
      <c r="BC843" s="111">
        <f t="shared" si="678"/>
        <v>0</v>
      </c>
      <c r="BD843" s="88"/>
      <c r="BE843" s="1016" t="s">
        <v>138</v>
      </c>
      <c r="BF843" s="1009"/>
      <c r="BG843" s="1010"/>
      <c r="BH843" s="112">
        <v>0</v>
      </c>
      <c r="BI843" s="192">
        <f>'Cél.por tricoma'!GP275</f>
        <v>1</v>
      </c>
      <c r="BJ843" s="107">
        <f>BH843*BI843</f>
        <v>0</v>
      </c>
      <c r="BK843" s="108">
        <f t="shared" si="679"/>
        <v>611.89917802056107</v>
      </c>
      <c r="BL843" s="109">
        <f t="shared" si="680"/>
        <v>0</v>
      </c>
      <c r="BM843" s="112">
        <f t="shared" si="681"/>
        <v>13.857142857142858</v>
      </c>
      <c r="BN843" s="111">
        <f t="shared" si="682"/>
        <v>0</v>
      </c>
      <c r="BO843" s="88"/>
      <c r="BP843" s="1034" t="s">
        <v>138</v>
      </c>
      <c r="BQ843" s="1032"/>
      <c r="BR843" s="1033"/>
      <c r="BS843" s="736">
        <v>0</v>
      </c>
      <c r="BT843" s="778">
        <f>'Cél.por tricoma'!GP321</f>
        <v>1</v>
      </c>
      <c r="BU843" s="730">
        <f t="shared" si="701"/>
        <v>0</v>
      </c>
      <c r="BV843" s="731">
        <f t="shared" si="683"/>
        <v>1631.731141388163</v>
      </c>
      <c r="BW843" s="732">
        <f t="shared" si="684"/>
        <v>0</v>
      </c>
      <c r="BX843" s="736">
        <f t="shared" si="685"/>
        <v>15.04109589041096</v>
      </c>
      <c r="BY843" s="734">
        <f t="shared" si="686"/>
        <v>0</v>
      </c>
      <c r="BZ843" s="1018"/>
      <c r="CA843" s="88"/>
      <c r="CB843" s="88"/>
      <c r="CC843" s="89"/>
      <c r="CD843" s="89"/>
      <c r="CE843" s="89"/>
      <c r="CF843" s="89"/>
      <c r="CG843" s="89"/>
      <c r="CH843" s="89"/>
      <c r="CI843" s="89"/>
      <c r="CJ843" s="89"/>
      <c r="CK843" s="89"/>
      <c r="CL843" s="89"/>
      <c r="CM843" s="89"/>
      <c r="CN843" s="89"/>
      <c r="CO843" s="89"/>
      <c r="CP843" s="89"/>
      <c r="CQ843" s="89"/>
      <c r="CR843" s="89"/>
      <c r="CS843" s="89"/>
      <c r="CT843" s="89"/>
    </row>
    <row r="844" spans="1:98" ht="15.75" customHeight="1">
      <c r="A844" s="1019"/>
      <c r="B844" s="1005" t="s">
        <v>212</v>
      </c>
      <c r="C844" s="1006"/>
      <c r="D844" s="1007"/>
      <c r="E844" s="124">
        <v>0</v>
      </c>
      <c r="F844" s="195" t="e">
        <f>'Cél.por tricoma'!GP46</f>
        <v>#DIV/0!</v>
      </c>
      <c r="G844" s="107"/>
      <c r="H844" s="108">
        <f t="shared" si="657"/>
        <v>979.03868483289773</v>
      </c>
      <c r="I844" s="109">
        <f t="shared" si="658"/>
        <v>0</v>
      </c>
      <c r="J844" s="110">
        <f t="shared" si="659"/>
        <v>14.361111111111111</v>
      </c>
      <c r="K844" s="111">
        <f t="shared" si="660"/>
        <v>0</v>
      </c>
      <c r="L844" s="86"/>
      <c r="M844" s="1005" t="s">
        <v>212</v>
      </c>
      <c r="N844" s="1006"/>
      <c r="O844" s="1007"/>
      <c r="P844" s="124">
        <v>0</v>
      </c>
      <c r="Q844" s="195" t="e">
        <f>'Cél.por tricoma'!GP92</f>
        <v>#DIV/0!</v>
      </c>
      <c r="R844" s="107">
        <v>0</v>
      </c>
      <c r="S844" s="108">
        <f t="shared" si="661"/>
        <v>1631.731141388163</v>
      </c>
      <c r="T844" s="109">
        <f t="shared" si="662"/>
        <v>0</v>
      </c>
      <c r="U844" s="110">
        <f t="shared" si="663"/>
        <v>12.025316455696203</v>
      </c>
      <c r="V844" s="111">
        <f t="shared" si="664"/>
        <v>0</v>
      </c>
      <c r="W844" s="88"/>
      <c r="X844" s="1005" t="s">
        <v>212</v>
      </c>
      <c r="Y844" s="1006"/>
      <c r="Z844" s="1007"/>
      <c r="AA844" s="124">
        <v>0</v>
      </c>
      <c r="AB844" s="195" t="e">
        <f>'Cél.por tricoma'!GP138</f>
        <v>#DIV/0!</v>
      </c>
      <c r="AC844" s="107">
        <v>0</v>
      </c>
      <c r="AD844" s="108">
        <f t="shared" si="666"/>
        <v>1631.731141388163</v>
      </c>
      <c r="AE844" s="109">
        <f t="shared" si="667"/>
        <v>0</v>
      </c>
      <c r="AF844" s="110">
        <f t="shared" si="668"/>
        <v>15.787878787878787</v>
      </c>
      <c r="AG844" s="111">
        <f t="shared" si="669"/>
        <v>0</v>
      </c>
      <c r="AH844" s="88"/>
      <c r="AI844" s="1005" t="s">
        <v>212</v>
      </c>
      <c r="AJ844" s="1006"/>
      <c r="AK844" s="1007"/>
      <c r="AL844" s="124">
        <v>0</v>
      </c>
      <c r="AM844" s="192">
        <f>'Cél.por tricoma'!GP184</f>
        <v>14</v>
      </c>
      <c r="AN844" s="107">
        <v>0</v>
      </c>
      <c r="AO844" s="108">
        <f t="shared" si="671"/>
        <v>1631.731141388163</v>
      </c>
      <c r="AP844" s="109">
        <f t="shared" si="672"/>
        <v>0</v>
      </c>
      <c r="AQ844" s="112">
        <f t="shared" si="673"/>
        <v>11.51685393258427</v>
      </c>
      <c r="AR844" s="111">
        <f t="shared" si="674"/>
        <v>0</v>
      </c>
      <c r="AS844" s="88"/>
      <c r="AT844" s="1005" t="s">
        <v>212</v>
      </c>
      <c r="AU844" s="1006"/>
      <c r="AV844" s="1007"/>
      <c r="AW844" s="124">
        <v>1</v>
      </c>
      <c r="AX844" s="192">
        <f>'Cél.por tricoma'!GP230</f>
        <v>4.5</v>
      </c>
      <c r="AY844" s="107">
        <f>AW844*AX844</f>
        <v>4.5</v>
      </c>
      <c r="AZ844" s="108">
        <f t="shared" si="675"/>
        <v>815.8655706940815</v>
      </c>
      <c r="BA844" s="109">
        <f t="shared" si="676"/>
        <v>3671.3950681233669</v>
      </c>
      <c r="BB844" s="110">
        <f t="shared" si="677"/>
        <v>11.627906976744185</v>
      </c>
      <c r="BC844" s="111">
        <f t="shared" si="678"/>
        <v>315.73997585860957</v>
      </c>
      <c r="BD844" s="88"/>
      <c r="BE844" s="1005" t="s">
        <v>212</v>
      </c>
      <c r="BF844" s="1006"/>
      <c r="BG844" s="1007"/>
      <c r="BH844" s="124">
        <v>0</v>
      </c>
      <c r="BI844" s="192" t="e">
        <f>'Cél.por tricoma'!GP276</f>
        <v>#DIV/0!</v>
      </c>
      <c r="BJ844" s="107">
        <v>0</v>
      </c>
      <c r="BK844" s="108">
        <f t="shared" si="679"/>
        <v>611.89917802056107</v>
      </c>
      <c r="BL844" s="109">
        <f t="shared" si="680"/>
        <v>0</v>
      </c>
      <c r="BM844" s="112">
        <f t="shared" si="681"/>
        <v>13.857142857142858</v>
      </c>
      <c r="BN844" s="111">
        <f t="shared" si="682"/>
        <v>0</v>
      </c>
      <c r="BO844" s="88"/>
      <c r="BP844" s="1063" t="s">
        <v>212</v>
      </c>
      <c r="BQ844" s="1064"/>
      <c r="BR844" s="1065"/>
      <c r="BS844" s="740">
        <v>0</v>
      </c>
      <c r="BT844" s="778">
        <f>'Cél.por tricoma'!GP322</f>
        <v>10</v>
      </c>
      <c r="BU844" s="730">
        <v>0</v>
      </c>
      <c r="BV844" s="731">
        <f t="shared" si="683"/>
        <v>1631.731141388163</v>
      </c>
      <c r="BW844" s="732">
        <f t="shared" si="684"/>
        <v>0</v>
      </c>
      <c r="BX844" s="736">
        <f t="shared" si="685"/>
        <v>15.04109589041096</v>
      </c>
      <c r="BY844" s="734">
        <f t="shared" si="686"/>
        <v>0</v>
      </c>
      <c r="BZ844" s="1019"/>
      <c r="CA844" s="88"/>
      <c r="CB844" s="88"/>
      <c r="CC844" s="89"/>
      <c r="CD844" s="89"/>
      <c r="CE844" s="89"/>
      <c r="CF844" s="89"/>
      <c r="CG844" s="89"/>
      <c r="CH844" s="89"/>
      <c r="CI844" s="89"/>
      <c r="CJ844" s="89"/>
      <c r="CK844" s="89"/>
      <c r="CL844" s="89"/>
      <c r="CM844" s="89"/>
      <c r="CN844" s="89"/>
      <c r="CO844" s="89"/>
      <c r="CP844" s="89"/>
      <c r="CQ844" s="89"/>
      <c r="CR844" s="89"/>
      <c r="CS844" s="89"/>
      <c r="CT844" s="89"/>
    </row>
    <row r="845" spans="1:98" ht="15.75" customHeight="1">
      <c r="A845" s="141"/>
      <c r="B845" s="132"/>
      <c r="C845" s="133"/>
      <c r="D845" s="133"/>
      <c r="E845" s="133"/>
      <c r="F845" s="133"/>
      <c r="G845" s="133"/>
      <c r="H845" s="88"/>
      <c r="I845" s="88"/>
      <c r="J845" s="134" t="s">
        <v>266</v>
      </c>
      <c r="K845" s="204">
        <f>I801</f>
        <v>5</v>
      </c>
      <c r="L845" s="86"/>
      <c r="M845" s="132"/>
      <c r="N845" s="133"/>
      <c r="O845" s="133"/>
      <c r="P845" s="133"/>
      <c r="Q845" s="133"/>
      <c r="R845" s="133"/>
      <c r="S845" s="88"/>
      <c r="T845" s="88"/>
      <c r="U845" s="134" t="s">
        <v>266</v>
      </c>
      <c r="V845" s="204">
        <f>T801</f>
        <v>1</v>
      </c>
      <c r="W845" s="88"/>
      <c r="X845" s="132"/>
      <c r="Y845" s="133"/>
      <c r="Z845" s="133"/>
      <c r="AA845" s="133"/>
      <c r="AB845" s="133"/>
      <c r="AC845" s="133"/>
      <c r="AD845" s="88"/>
      <c r="AE845" s="88"/>
      <c r="AF845" s="134" t="s">
        <v>266</v>
      </c>
      <c r="AG845" s="204">
        <f>AE801</f>
        <v>1</v>
      </c>
      <c r="AH845" s="88"/>
      <c r="AI845" s="132"/>
      <c r="AJ845" s="133"/>
      <c r="AK845" s="133"/>
      <c r="AL845" s="133"/>
      <c r="AM845" s="133"/>
      <c r="AN845" s="133"/>
      <c r="AO845" s="88"/>
      <c r="AP845" s="88"/>
      <c r="AQ845" s="134" t="s">
        <v>266</v>
      </c>
      <c r="AR845" s="204">
        <f>AP801</f>
        <v>1</v>
      </c>
      <c r="AS845" s="88"/>
      <c r="AT845" s="132"/>
      <c r="AU845" s="133"/>
      <c r="AV845" s="133"/>
      <c r="AW845" s="133"/>
      <c r="AX845" s="133"/>
      <c r="AY845" s="133"/>
      <c r="AZ845" s="88"/>
      <c r="BA845" s="88"/>
      <c r="BB845" s="134" t="s">
        <v>266</v>
      </c>
      <c r="BC845" s="204">
        <f>BA801</f>
        <v>5</v>
      </c>
      <c r="BD845" s="88"/>
      <c r="BE845" s="132"/>
      <c r="BF845" s="133"/>
      <c r="BG845" s="133"/>
      <c r="BH845" s="133"/>
      <c r="BI845" s="133"/>
      <c r="BJ845" s="133"/>
      <c r="BK845" s="88"/>
      <c r="BL845" s="88"/>
      <c r="BM845" s="134" t="s">
        <v>266</v>
      </c>
      <c r="BN845" s="204">
        <f>BL801</f>
        <v>5</v>
      </c>
      <c r="BO845" s="88"/>
      <c r="BP845" s="746"/>
      <c r="BQ845" s="747"/>
      <c r="BR845" s="747"/>
      <c r="BS845" s="747"/>
      <c r="BT845" s="747"/>
      <c r="BU845" s="747"/>
      <c r="BV845" s="748"/>
      <c r="BW845" s="748"/>
      <c r="BX845" s="749" t="s">
        <v>266</v>
      </c>
      <c r="BY845" s="784">
        <f>BW801</f>
        <v>5</v>
      </c>
      <c r="BZ845" s="141"/>
      <c r="CA845" s="88"/>
      <c r="CB845" s="88"/>
      <c r="CC845" s="89"/>
      <c r="CD845" s="89"/>
      <c r="CE845" s="89"/>
      <c r="CF845" s="89"/>
      <c r="CG845" s="89"/>
      <c r="CH845" s="89"/>
      <c r="CI845" s="89"/>
      <c r="CJ845" s="89"/>
      <c r="CK845" s="89"/>
      <c r="CL845" s="89"/>
      <c r="CM845" s="89"/>
      <c r="CN845" s="89"/>
      <c r="CO845" s="89"/>
      <c r="CP845" s="89"/>
      <c r="CQ845" s="89"/>
      <c r="CR845" s="89"/>
      <c r="CS845" s="89"/>
      <c r="CT845" s="89"/>
    </row>
    <row r="846" spans="1:98" ht="15.75" customHeight="1">
      <c r="A846" s="141"/>
      <c r="B846" s="136"/>
      <c r="C846" s="205"/>
      <c r="D846" s="137"/>
      <c r="E846" s="137"/>
      <c r="F846" s="137"/>
      <c r="G846" s="137"/>
      <c r="H846" s="1012" t="s">
        <v>306</v>
      </c>
      <c r="I846" s="1013"/>
      <c r="J846" s="1014"/>
      <c r="K846" s="138">
        <f>SUM(K804:K844)*K845</f>
        <v>2319010.7072411189</v>
      </c>
      <c r="L846" s="86"/>
      <c r="M846" s="136"/>
      <c r="N846" s="205"/>
      <c r="O846" s="137"/>
      <c r="P846" s="137"/>
      <c r="Q846" s="137"/>
      <c r="R846" s="137"/>
      <c r="S846" s="1012" t="s">
        <v>306</v>
      </c>
      <c r="T846" s="1013"/>
      <c r="U846" s="1014"/>
      <c r="V846" s="138">
        <f>SUM(V804:V844)*V845</f>
        <v>1278447.0631102389</v>
      </c>
      <c r="W846" s="88"/>
      <c r="X846" s="136"/>
      <c r="Y846" s="205"/>
      <c r="Z846" s="137"/>
      <c r="AA846" s="137"/>
      <c r="AB846" s="137"/>
      <c r="AC846" s="137"/>
      <c r="AD846" s="1012" t="s">
        <v>306</v>
      </c>
      <c r="AE846" s="1013"/>
      <c r="AF846" s="1014"/>
      <c r="AG846" s="138">
        <f>SUM(AG813:AG833)*AG845</f>
        <v>1360898.8181201699</v>
      </c>
      <c r="AH846" s="88"/>
      <c r="AI846" s="136"/>
      <c r="AJ846" s="205"/>
      <c r="AK846" s="137"/>
      <c r="AL846" s="137"/>
      <c r="AM846" s="137"/>
      <c r="AN846" s="137"/>
      <c r="AO846" s="1012" t="s">
        <v>306</v>
      </c>
      <c r="AP846" s="1013"/>
      <c r="AQ846" s="1014"/>
      <c r="AR846" s="138">
        <f>SUM(AR804:AR844)*AR845</f>
        <v>2520792.3504461474</v>
      </c>
      <c r="AS846" s="88"/>
      <c r="AT846" s="136"/>
      <c r="AU846" s="205"/>
      <c r="AV846" s="137"/>
      <c r="AW846" s="137"/>
      <c r="AX846" s="137"/>
      <c r="AY846" s="137"/>
      <c r="AZ846" s="1012" t="s">
        <v>306</v>
      </c>
      <c r="BA846" s="1013"/>
      <c r="BB846" s="1014"/>
      <c r="BC846" s="138">
        <f>SUM(BC804:BC844)*BC845</f>
        <v>2256608.9746730332</v>
      </c>
      <c r="BD846" s="88"/>
      <c r="BE846" s="136"/>
      <c r="BF846" s="205"/>
      <c r="BG846" s="137"/>
      <c r="BH846" s="137"/>
      <c r="BI846" s="137"/>
      <c r="BJ846" s="137"/>
      <c r="BK846" s="1012" t="s">
        <v>306</v>
      </c>
      <c r="BL846" s="1013"/>
      <c r="BM846" s="1014"/>
      <c r="BN846" s="138">
        <f>SUM(BN804:BN844)*BN845</f>
        <v>2273220.4836810376</v>
      </c>
      <c r="BO846" s="88"/>
      <c r="BP846" s="751"/>
      <c r="BQ846" s="785"/>
      <c r="BR846" s="752"/>
      <c r="BS846" s="752"/>
      <c r="BT846" s="752"/>
      <c r="BU846" s="752"/>
      <c r="BV846" s="1066" t="s">
        <v>306</v>
      </c>
      <c r="BW846" s="1053"/>
      <c r="BX846" s="1067"/>
      <c r="BY846" s="753">
        <f>SUM(BY804:BY844)*BY845</f>
        <v>3377274.2161022271</v>
      </c>
      <c r="BZ846" s="141"/>
      <c r="CA846" s="88"/>
      <c r="CB846" s="88"/>
      <c r="CC846" s="89"/>
      <c r="CD846" s="89"/>
      <c r="CE846" s="89"/>
      <c r="CF846" s="89"/>
      <c r="CG846" s="89"/>
      <c r="CH846" s="89"/>
      <c r="CI846" s="89"/>
      <c r="CJ846" s="89"/>
      <c r="CK846" s="89"/>
      <c r="CL846" s="89"/>
      <c r="CM846" s="89"/>
      <c r="CN846" s="89"/>
      <c r="CO846" s="89"/>
      <c r="CP846" s="89"/>
      <c r="CQ846" s="89"/>
      <c r="CR846" s="89"/>
      <c r="CS846" s="89"/>
      <c r="CT846" s="89"/>
    </row>
    <row r="847" spans="1:98" ht="15.75" customHeight="1">
      <c r="A847" s="141"/>
      <c r="B847" s="1082"/>
      <c r="C847" s="1049"/>
      <c r="D847" s="1049"/>
      <c r="E847" s="1081"/>
      <c r="F847" s="226"/>
      <c r="G847" s="133"/>
      <c r="H847" s="227"/>
      <c r="I847" s="228"/>
      <c r="J847" s="228"/>
      <c r="K847" s="229"/>
      <c r="L847" s="86"/>
      <c r="M847" s="1082"/>
      <c r="N847" s="1049"/>
      <c r="O847" s="1049"/>
      <c r="P847" s="1081"/>
      <c r="Q847" s="226"/>
      <c r="R847" s="133"/>
      <c r="S847" s="227"/>
      <c r="T847" s="228"/>
      <c r="U847" s="228"/>
      <c r="V847" s="229"/>
      <c r="W847" s="88"/>
      <c r="X847" s="1082"/>
      <c r="Y847" s="1049"/>
      <c r="Z847" s="1049"/>
      <c r="AA847" s="1081"/>
      <c r="AB847" s="226"/>
      <c r="AC847" s="133"/>
      <c r="AD847" s="227"/>
      <c r="AE847" s="228"/>
      <c r="AF847" s="228"/>
      <c r="AG847" s="229"/>
      <c r="AH847" s="88"/>
      <c r="AI847" s="1082"/>
      <c r="AJ847" s="1049"/>
      <c r="AK847" s="1049"/>
      <c r="AL847" s="1081"/>
      <c r="AM847" s="226"/>
      <c r="AN847" s="133"/>
      <c r="AO847" s="227"/>
      <c r="AP847" s="228"/>
      <c r="AQ847" s="228"/>
      <c r="AR847" s="229"/>
      <c r="AS847" s="88"/>
      <c r="AT847" s="1082"/>
      <c r="AU847" s="1049"/>
      <c r="AV847" s="1049"/>
      <c r="AW847" s="1081"/>
      <c r="AX847" s="226"/>
      <c r="AY847" s="133"/>
      <c r="AZ847" s="227"/>
      <c r="BA847" s="228"/>
      <c r="BB847" s="228"/>
      <c r="BC847" s="229"/>
      <c r="BD847" s="88"/>
      <c r="BE847" s="1082"/>
      <c r="BF847" s="1049"/>
      <c r="BG847" s="1049"/>
      <c r="BH847" s="1081"/>
      <c r="BI847" s="226"/>
      <c r="BJ847" s="133"/>
      <c r="BK847" s="227"/>
      <c r="BL847" s="228"/>
      <c r="BM847" s="228"/>
      <c r="BN847" s="229"/>
      <c r="BO847" s="88"/>
      <c r="BP847" s="1082"/>
      <c r="BQ847" s="1049"/>
      <c r="BR847" s="1049"/>
      <c r="BS847" s="1081"/>
      <c r="BT847" s="226"/>
      <c r="BU847" s="133"/>
      <c r="BV847" s="227"/>
      <c r="BW847" s="228"/>
      <c r="BX847" s="228"/>
      <c r="BY847" s="229"/>
      <c r="BZ847" s="141"/>
      <c r="CA847" s="88"/>
      <c r="CB847" s="88"/>
      <c r="CC847" s="89"/>
      <c r="CD847" s="89"/>
      <c r="CE847" s="89"/>
      <c r="CF847" s="89"/>
      <c r="CG847" s="89"/>
      <c r="CH847" s="89"/>
      <c r="CI847" s="89"/>
      <c r="CJ847" s="89"/>
      <c r="CK847" s="89"/>
      <c r="CL847" s="89"/>
      <c r="CM847" s="89"/>
      <c r="CN847" s="89"/>
      <c r="CO847" s="89"/>
      <c r="CP847" s="89"/>
      <c r="CQ847" s="89"/>
      <c r="CR847" s="89"/>
      <c r="CS847" s="89"/>
      <c r="CT847" s="89"/>
    </row>
    <row r="848" spans="1:98" ht="15.75" customHeight="1">
      <c r="A848" s="85"/>
      <c r="B848" s="1055" t="s">
        <v>269</v>
      </c>
      <c r="C848" s="1013"/>
      <c r="D848" s="1013"/>
      <c r="E848" s="1013"/>
      <c r="F848" s="1013"/>
      <c r="G848" s="1013"/>
      <c r="H848" s="1013"/>
      <c r="I848" s="1013"/>
      <c r="J848" s="1013"/>
      <c r="K848" s="1056"/>
      <c r="L848" s="86"/>
      <c r="M848" s="1055" t="s">
        <v>269</v>
      </c>
      <c r="N848" s="1013"/>
      <c r="O848" s="1013"/>
      <c r="P848" s="1013"/>
      <c r="Q848" s="1013"/>
      <c r="R848" s="1013"/>
      <c r="S848" s="1013"/>
      <c r="T848" s="1013"/>
      <c r="U848" s="1013"/>
      <c r="V848" s="1056"/>
      <c r="W848" s="88"/>
      <c r="X848" s="1055" t="s">
        <v>269</v>
      </c>
      <c r="Y848" s="1013"/>
      <c r="Z848" s="1013"/>
      <c r="AA848" s="1013"/>
      <c r="AB848" s="1013"/>
      <c r="AC848" s="1013"/>
      <c r="AD848" s="1013"/>
      <c r="AE848" s="1013"/>
      <c r="AF848" s="1013"/>
      <c r="AG848" s="1056"/>
      <c r="AH848" s="88"/>
      <c r="AI848" s="1055" t="s">
        <v>269</v>
      </c>
      <c r="AJ848" s="1013"/>
      <c r="AK848" s="1013"/>
      <c r="AL848" s="1013"/>
      <c r="AM848" s="1013"/>
      <c r="AN848" s="1013"/>
      <c r="AO848" s="1013"/>
      <c r="AP848" s="1013"/>
      <c r="AQ848" s="1013"/>
      <c r="AR848" s="1056"/>
      <c r="AS848" s="88"/>
      <c r="AT848" s="1052" t="s">
        <v>269</v>
      </c>
      <c r="AU848" s="1053"/>
      <c r="AV848" s="1053"/>
      <c r="AW848" s="1053"/>
      <c r="AX848" s="1053"/>
      <c r="AY848" s="1053"/>
      <c r="AZ848" s="1053"/>
      <c r="BA848" s="1053"/>
      <c r="BB848" s="1053"/>
      <c r="BC848" s="1054"/>
      <c r="BD848" s="88"/>
      <c r="BE848" s="1055" t="s">
        <v>269</v>
      </c>
      <c r="BF848" s="1013"/>
      <c r="BG848" s="1013"/>
      <c r="BH848" s="1013"/>
      <c r="BI848" s="1013"/>
      <c r="BJ848" s="1013"/>
      <c r="BK848" s="1013"/>
      <c r="BL848" s="1013"/>
      <c r="BM848" s="1013"/>
      <c r="BN848" s="1056"/>
      <c r="BO848" s="88"/>
      <c r="BP848" s="1055" t="s">
        <v>269</v>
      </c>
      <c r="BQ848" s="1013"/>
      <c r="BR848" s="1013"/>
      <c r="BS848" s="1013"/>
      <c r="BT848" s="1013"/>
      <c r="BU848" s="1013"/>
      <c r="BV848" s="1013"/>
      <c r="BW848" s="1013"/>
      <c r="BX848" s="1013"/>
      <c r="BY848" s="1056"/>
      <c r="BZ848" s="85"/>
      <c r="CA848" s="88"/>
      <c r="CB848" s="88"/>
      <c r="CC848" s="89"/>
      <c r="CD848" s="89"/>
      <c r="CE848" s="89"/>
      <c r="CF848" s="89"/>
      <c r="CG848" s="89"/>
      <c r="CH848" s="89"/>
      <c r="CI848" s="89"/>
      <c r="CJ848" s="89"/>
      <c r="CK848" s="89"/>
      <c r="CL848" s="89"/>
      <c r="CM848" s="89"/>
      <c r="CN848" s="89"/>
      <c r="CO848" s="89"/>
      <c r="CP848" s="89"/>
      <c r="CQ848" s="89"/>
      <c r="CR848" s="89"/>
      <c r="CS848" s="89"/>
      <c r="CT848" s="89"/>
    </row>
    <row r="849" spans="1:98" ht="16.5" customHeight="1">
      <c r="A849" s="1068" t="s">
        <v>337</v>
      </c>
      <c r="B849" s="90" t="s">
        <v>233</v>
      </c>
      <c r="C849" s="188">
        <v>43787</v>
      </c>
      <c r="D849" s="92" t="s">
        <v>234</v>
      </c>
      <c r="E849" s="1039" t="s">
        <v>235</v>
      </c>
      <c r="F849" s="1021"/>
      <c r="G849" s="93" t="s">
        <v>236</v>
      </c>
      <c r="H849" s="94" t="s">
        <v>237</v>
      </c>
      <c r="I849" s="207">
        <v>5</v>
      </c>
      <c r="J849" s="96" t="s">
        <v>238</v>
      </c>
      <c r="K849" s="97" t="s">
        <v>239</v>
      </c>
      <c r="L849" s="86"/>
      <c r="M849" s="90" t="s">
        <v>233</v>
      </c>
      <c r="N849" s="188">
        <v>43787</v>
      </c>
      <c r="O849" s="92" t="s">
        <v>234</v>
      </c>
      <c r="P849" s="1039" t="s">
        <v>240</v>
      </c>
      <c r="Q849" s="1021"/>
      <c r="R849" s="93" t="s">
        <v>236</v>
      </c>
      <c r="S849" s="94" t="s">
        <v>237</v>
      </c>
      <c r="T849" s="207">
        <v>1</v>
      </c>
      <c r="U849" s="96" t="s">
        <v>238</v>
      </c>
      <c r="V849" s="97" t="s">
        <v>239</v>
      </c>
      <c r="W849" s="88"/>
      <c r="X849" s="90" t="s">
        <v>233</v>
      </c>
      <c r="Y849" s="188">
        <v>43787</v>
      </c>
      <c r="Z849" s="92" t="s">
        <v>234</v>
      </c>
      <c r="AA849" s="1039" t="s">
        <v>241</v>
      </c>
      <c r="AB849" s="1021"/>
      <c r="AC849" s="93" t="s">
        <v>236</v>
      </c>
      <c r="AD849" s="94" t="s">
        <v>237</v>
      </c>
      <c r="AE849" s="207">
        <v>1</v>
      </c>
      <c r="AF849" s="96" t="s">
        <v>238</v>
      </c>
      <c r="AG849" s="97" t="s">
        <v>239</v>
      </c>
      <c r="AH849" s="88"/>
      <c r="AI849" s="90" t="s">
        <v>233</v>
      </c>
      <c r="AJ849" s="188">
        <v>43787</v>
      </c>
      <c r="AK849" s="92" t="s">
        <v>234</v>
      </c>
      <c r="AL849" s="1039" t="s">
        <v>242</v>
      </c>
      <c r="AM849" s="1021"/>
      <c r="AN849" s="93" t="s">
        <v>236</v>
      </c>
      <c r="AO849" s="94" t="s">
        <v>237</v>
      </c>
      <c r="AP849" s="207">
        <v>1</v>
      </c>
      <c r="AQ849" s="96" t="s">
        <v>238</v>
      </c>
      <c r="AR849" s="97" t="s">
        <v>239</v>
      </c>
      <c r="AS849" s="88"/>
      <c r="AT849" s="712" t="s">
        <v>233</v>
      </c>
      <c r="AU849" s="774">
        <v>43787</v>
      </c>
      <c r="AV849" s="714" t="s">
        <v>234</v>
      </c>
      <c r="AW849" s="1041" t="s">
        <v>243</v>
      </c>
      <c r="AX849" s="1037"/>
      <c r="AY849" s="715" t="s">
        <v>236</v>
      </c>
      <c r="AZ849" s="716" t="s">
        <v>237</v>
      </c>
      <c r="BA849" s="786">
        <v>5</v>
      </c>
      <c r="BB849" s="718" t="s">
        <v>238</v>
      </c>
      <c r="BC849" s="719" t="s">
        <v>239</v>
      </c>
      <c r="BD849" s="88"/>
      <c r="BE849" s="90" t="s">
        <v>233</v>
      </c>
      <c r="BF849" s="188">
        <v>43787</v>
      </c>
      <c r="BG849" s="92" t="s">
        <v>234</v>
      </c>
      <c r="BH849" s="1039" t="s">
        <v>327</v>
      </c>
      <c r="BI849" s="1021"/>
      <c r="BJ849" s="93" t="s">
        <v>236</v>
      </c>
      <c r="BK849" s="94" t="s">
        <v>237</v>
      </c>
      <c r="BL849" s="207">
        <v>5</v>
      </c>
      <c r="BM849" s="96" t="s">
        <v>238</v>
      </c>
      <c r="BN849" s="97" t="s">
        <v>239</v>
      </c>
      <c r="BO849" s="88"/>
      <c r="BP849" s="90" t="s">
        <v>233</v>
      </c>
      <c r="BQ849" s="188">
        <v>43787</v>
      </c>
      <c r="BR849" s="92" t="s">
        <v>234</v>
      </c>
      <c r="BS849" s="1039" t="s">
        <v>245</v>
      </c>
      <c r="BT849" s="1021"/>
      <c r="BU849" s="93" t="s">
        <v>236</v>
      </c>
      <c r="BV849" s="94" t="s">
        <v>237</v>
      </c>
      <c r="BW849" s="207">
        <v>5</v>
      </c>
      <c r="BX849" s="96" t="s">
        <v>238</v>
      </c>
      <c r="BY849" s="97" t="s">
        <v>239</v>
      </c>
      <c r="BZ849" s="1068" t="s">
        <v>337</v>
      </c>
      <c r="CA849" s="88"/>
      <c r="CB849" s="88"/>
      <c r="CC849" s="89"/>
      <c r="CD849" s="89"/>
      <c r="CE849" s="89"/>
      <c r="CF849" s="89"/>
      <c r="CG849" s="89"/>
      <c r="CH849" s="89"/>
      <c r="CI849" s="89"/>
      <c r="CJ849" s="89"/>
      <c r="CK849" s="89"/>
      <c r="CL849" s="89"/>
      <c r="CM849" s="89"/>
      <c r="CN849" s="89"/>
      <c r="CO849" s="89"/>
      <c r="CP849" s="89"/>
      <c r="CQ849" s="89"/>
      <c r="CR849" s="89"/>
      <c r="CS849" s="89"/>
      <c r="CT849" s="89"/>
    </row>
    <row r="850" spans="1:98" ht="15.75" customHeight="1">
      <c r="A850" s="1018"/>
      <c r="B850" s="218" t="s">
        <v>246</v>
      </c>
      <c r="C850" s="219">
        <v>6</v>
      </c>
      <c r="D850" s="218" t="s">
        <v>247</v>
      </c>
      <c r="E850" s="219" t="s">
        <v>248</v>
      </c>
      <c r="F850" s="220" t="s">
        <v>249</v>
      </c>
      <c r="G850" s="221">
        <f>Calibração!G33</f>
        <v>815.8655706940815</v>
      </c>
      <c r="H850" s="1029" t="s">
        <v>250</v>
      </c>
      <c r="I850" s="1030"/>
      <c r="J850" s="219">
        <f>J802</f>
        <v>1034</v>
      </c>
      <c r="K850" s="219">
        <f>K802</f>
        <v>72</v>
      </c>
      <c r="L850" s="86"/>
      <c r="M850" s="218" t="s">
        <v>246</v>
      </c>
      <c r="N850" s="219">
        <v>3</v>
      </c>
      <c r="O850" s="218" t="s">
        <v>247</v>
      </c>
      <c r="P850" s="219" t="s">
        <v>248</v>
      </c>
      <c r="Q850" s="220" t="s">
        <v>249</v>
      </c>
      <c r="R850" s="221">
        <f>Calibração!D33</f>
        <v>1631.731141388163</v>
      </c>
      <c r="S850" s="1029" t="s">
        <v>250</v>
      </c>
      <c r="T850" s="1030"/>
      <c r="U850" s="219">
        <f>'Concentração amostra - Densidad'!B39</f>
        <v>950</v>
      </c>
      <c r="V850" s="219">
        <f>'Concentração amostra - Densidad'!C39</f>
        <v>79</v>
      </c>
      <c r="W850" s="88"/>
      <c r="X850" s="218" t="s">
        <v>246</v>
      </c>
      <c r="Y850" s="219">
        <v>3</v>
      </c>
      <c r="Z850" s="218" t="s">
        <v>247</v>
      </c>
      <c r="AA850" s="219" t="s">
        <v>248</v>
      </c>
      <c r="AB850" s="220" t="s">
        <v>249</v>
      </c>
      <c r="AC850" s="221">
        <f>Calibração!D33</f>
        <v>1631.731141388163</v>
      </c>
      <c r="AD850" s="1029" t="s">
        <v>250</v>
      </c>
      <c r="AE850" s="1030"/>
      <c r="AF850" s="219">
        <f>'Concentração amostra - Densidad'!B40</f>
        <v>1042</v>
      </c>
      <c r="AG850" s="219">
        <f>'Concentração amostra - Densidad'!C40</f>
        <v>66</v>
      </c>
      <c r="AH850" s="88"/>
      <c r="AI850" s="218" t="s">
        <v>246</v>
      </c>
      <c r="AJ850" s="219">
        <v>3</v>
      </c>
      <c r="AK850" s="218" t="s">
        <v>247</v>
      </c>
      <c r="AL850" s="219" t="s">
        <v>248</v>
      </c>
      <c r="AM850" s="220" t="s">
        <v>249</v>
      </c>
      <c r="AN850" s="221">
        <f>Calibração!D33</f>
        <v>1631.731141388163</v>
      </c>
      <c r="AO850" s="1029" t="s">
        <v>250</v>
      </c>
      <c r="AP850" s="1030"/>
      <c r="AQ850" s="219">
        <f>'Concentração amostra - Densidad'!B40</f>
        <v>1042</v>
      </c>
      <c r="AR850" s="230">
        <v>89</v>
      </c>
      <c r="AS850" s="88"/>
      <c r="AT850" s="787" t="s">
        <v>246</v>
      </c>
      <c r="AU850" s="788">
        <v>6</v>
      </c>
      <c r="AV850" s="787" t="s">
        <v>247</v>
      </c>
      <c r="AW850" s="788" t="s">
        <v>248</v>
      </c>
      <c r="AX850" s="789" t="s">
        <v>249</v>
      </c>
      <c r="AY850" s="790">
        <f>Calibração!G33</f>
        <v>815.8655706940815</v>
      </c>
      <c r="AZ850" s="1077" t="s">
        <v>250</v>
      </c>
      <c r="BA850" s="1078"/>
      <c r="BB850" s="788">
        <f>'Concentração amostra - Densidad'!B42</f>
        <v>1000</v>
      </c>
      <c r="BC850" s="788">
        <f>'Concentração amostra - Densidad'!C42</f>
        <v>86</v>
      </c>
      <c r="BD850" s="88"/>
      <c r="BE850" s="218" t="s">
        <v>246</v>
      </c>
      <c r="BF850" s="219">
        <v>3</v>
      </c>
      <c r="BG850" s="218" t="s">
        <v>247</v>
      </c>
      <c r="BH850" s="219" t="s">
        <v>248</v>
      </c>
      <c r="BI850" s="220" t="s">
        <v>249</v>
      </c>
      <c r="BJ850" s="221">
        <f>Calibração!D33</f>
        <v>1631.731141388163</v>
      </c>
      <c r="BK850" s="1029" t="s">
        <v>250</v>
      </c>
      <c r="BL850" s="1030"/>
      <c r="BM850" s="219">
        <f>'Concentração amostra - Densidad'!B43</f>
        <v>970</v>
      </c>
      <c r="BN850" s="219">
        <f>'Concentração amostra - Densidad'!C43</f>
        <v>70</v>
      </c>
      <c r="BO850" s="88"/>
      <c r="BP850" s="218" t="s">
        <v>246</v>
      </c>
      <c r="BQ850" s="219">
        <v>3</v>
      </c>
      <c r="BR850" s="218" t="s">
        <v>247</v>
      </c>
      <c r="BS850" s="219" t="s">
        <v>248</v>
      </c>
      <c r="BT850" s="220" t="s">
        <v>249</v>
      </c>
      <c r="BU850" s="221">
        <f>Calibração!D33</f>
        <v>1631.731141388163</v>
      </c>
      <c r="BV850" s="1029" t="s">
        <v>250</v>
      </c>
      <c r="BW850" s="1030"/>
      <c r="BX850" s="219">
        <f>'Concentração amostra - Densidad'!B44</f>
        <v>1098</v>
      </c>
      <c r="BY850" s="219">
        <f>'Concentração amostra - Densidad'!C44</f>
        <v>73</v>
      </c>
      <c r="BZ850" s="1018"/>
      <c r="CA850" s="88"/>
      <c r="CB850" s="88"/>
      <c r="CC850" s="89"/>
      <c r="CD850" s="89"/>
      <c r="CE850" s="89"/>
      <c r="CF850" s="89"/>
      <c r="CG850" s="89"/>
      <c r="CH850" s="89"/>
      <c r="CI850" s="89"/>
      <c r="CJ850" s="89"/>
      <c r="CK850" s="89"/>
      <c r="CL850" s="89"/>
      <c r="CM850" s="89"/>
      <c r="CN850" s="89"/>
      <c r="CO850" s="89"/>
      <c r="CP850" s="89"/>
      <c r="CQ850" s="89"/>
      <c r="CR850" s="89"/>
      <c r="CS850" s="89"/>
      <c r="CT850" s="89"/>
    </row>
    <row r="851" spans="1:98" ht="15.75" customHeight="1">
      <c r="A851" s="1018"/>
      <c r="B851" s="1024" t="s">
        <v>251</v>
      </c>
      <c r="C851" s="1025"/>
      <c r="D851" s="1021"/>
      <c r="E851" s="92" t="s">
        <v>252</v>
      </c>
      <c r="F851" s="103" t="s">
        <v>253</v>
      </c>
      <c r="G851" s="92" t="s">
        <v>254</v>
      </c>
      <c r="H851" s="104" t="s">
        <v>255</v>
      </c>
      <c r="I851" s="92" t="s">
        <v>256</v>
      </c>
      <c r="J851" s="92" t="s">
        <v>257</v>
      </c>
      <c r="K851" s="97" t="s">
        <v>258</v>
      </c>
      <c r="L851" s="86"/>
      <c r="M851" s="1024" t="s">
        <v>251</v>
      </c>
      <c r="N851" s="1025"/>
      <c r="O851" s="1021"/>
      <c r="P851" s="92" t="s">
        <v>252</v>
      </c>
      <c r="Q851" s="103" t="s">
        <v>253</v>
      </c>
      <c r="R851" s="92" t="s">
        <v>254</v>
      </c>
      <c r="S851" s="104" t="s">
        <v>255</v>
      </c>
      <c r="T851" s="92" t="s">
        <v>256</v>
      </c>
      <c r="U851" s="92" t="s">
        <v>257</v>
      </c>
      <c r="V851" s="97" t="s">
        <v>258</v>
      </c>
      <c r="W851" s="88"/>
      <c r="X851" s="1024" t="s">
        <v>251</v>
      </c>
      <c r="Y851" s="1025"/>
      <c r="Z851" s="1021"/>
      <c r="AA851" s="92" t="s">
        <v>252</v>
      </c>
      <c r="AB851" s="103" t="s">
        <v>253</v>
      </c>
      <c r="AC851" s="92" t="s">
        <v>254</v>
      </c>
      <c r="AD851" s="104" t="s">
        <v>255</v>
      </c>
      <c r="AE851" s="92" t="s">
        <v>256</v>
      </c>
      <c r="AF851" s="92" t="s">
        <v>257</v>
      </c>
      <c r="AG851" s="97" t="s">
        <v>258</v>
      </c>
      <c r="AH851" s="88"/>
      <c r="AI851" s="1024" t="s">
        <v>251</v>
      </c>
      <c r="AJ851" s="1025"/>
      <c r="AK851" s="1021"/>
      <c r="AL851" s="92" t="s">
        <v>252</v>
      </c>
      <c r="AM851" s="103" t="s">
        <v>253</v>
      </c>
      <c r="AN851" s="92" t="s">
        <v>254</v>
      </c>
      <c r="AO851" s="104" t="s">
        <v>255</v>
      </c>
      <c r="AP851" s="92" t="s">
        <v>256</v>
      </c>
      <c r="AQ851" s="92" t="s">
        <v>257</v>
      </c>
      <c r="AR851" s="97" t="s">
        <v>258</v>
      </c>
      <c r="AS851" s="88"/>
      <c r="AT851" s="1035" t="s">
        <v>251</v>
      </c>
      <c r="AU851" s="1036"/>
      <c r="AV851" s="1037"/>
      <c r="AW851" s="714" t="s">
        <v>252</v>
      </c>
      <c r="AX851" s="726" t="s">
        <v>253</v>
      </c>
      <c r="AY851" s="714" t="s">
        <v>254</v>
      </c>
      <c r="AZ851" s="727" t="s">
        <v>255</v>
      </c>
      <c r="BA851" s="714" t="s">
        <v>256</v>
      </c>
      <c r="BB851" s="714" t="s">
        <v>257</v>
      </c>
      <c r="BC851" s="719" t="s">
        <v>258</v>
      </c>
      <c r="BD851" s="88"/>
      <c r="BE851" s="1024" t="s">
        <v>251</v>
      </c>
      <c r="BF851" s="1025"/>
      <c r="BG851" s="1021"/>
      <c r="BH851" s="92" t="s">
        <v>252</v>
      </c>
      <c r="BI851" s="103" t="s">
        <v>253</v>
      </c>
      <c r="BJ851" s="92" t="s">
        <v>254</v>
      </c>
      <c r="BK851" s="104" t="s">
        <v>255</v>
      </c>
      <c r="BL851" s="92" t="s">
        <v>256</v>
      </c>
      <c r="BM851" s="92" t="s">
        <v>257</v>
      </c>
      <c r="BN851" s="97" t="s">
        <v>258</v>
      </c>
      <c r="BO851" s="88"/>
      <c r="BP851" s="1024" t="s">
        <v>251</v>
      </c>
      <c r="BQ851" s="1025"/>
      <c r="BR851" s="1021"/>
      <c r="BS851" s="92" t="s">
        <v>252</v>
      </c>
      <c r="BT851" s="103" t="s">
        <v>253</v>
      </c>
      <c r="BU851" s="92" t="s">
        <v>254</v>
      </c>
      <c r="BV851" s="104" t="s">
        <v>255</v>
      </c>
      <c r="BW851" s="92" t="s">
        <v>256</v>
      </c>
      <c r="BX851" s="92" t="s">
        <v>257</v>
      </c>
      <c r="BY851" s="97" t="s">
        <v>258</v>
      </c>
      <c r="BZ851" s="1018"/>
      <c r="CA851" s="88"/>
      <c r="CB851" s="88"/>
      <c r="CC851" s="89"/>
      <c r="CD851" s="89"/>
      <c r="CE851" s="89"/>
      <c r="CF851" s="89"/>
      <c r="CG851" s="89"/>
      <c r="CH851" s="89"/>
      <c r="CI851" s="89"/>
      <c r="CJ851" s="89"/>
      <c r="CK851" s="89"/>
      <c r="CL851" s="89"/>
      <c r="CM851" s="89"/>
      <c r="CN851" s="89"/>
      <c r="CO851" s="89"/>
      <c r="CP851" s="89"/>
      <c r="CQ851" s="89"/>
      <c r="CR851" s="89"/>
      <c r="CS851" s="89"/>
      <c r="CT851" s="89"/>
    </row>
    <row r="852" spans="1:98" ht="15.75" customHeight="1">
      <c r="A852" s="1018"/>
      <c r="B852" s="1026" t="s">
        <v>20</v>
      </c>
      <c r="C852" s="1009"/>
      <c r="D852" s="1010"/>
      <c r="E852" s="113">
        <v>0</v>
      </c>
      <c r="F852" s="192">
        <f>'Cél.por tricoma'!GP6</f>
        <v>5</v>
      </c>
      <c r="G852" s="107">
        <f t="shared" ref="G852:G860" si="702">E852*F852</f>
        <v>0</v>
      </c>
      <c r="H852" s="108">
        <f t="shared" ref="H852:H892" si="703">$G$850</f>
        <v>815.8655706940815</v>
      </c>
      <c r="I852" s="109">
        <f t="shared" ref="I852:I892" si="704">G852*H852</f>
        <v>0</v>
      </c>
      <c r="J852" s="110">
        <f t="shared" ref="J852:J892" si="705">$J$850/$K$850</f>
        <v>14.361111111111111</v>
      </c>
      <c r="K852" s="111">
        <f t="shared" ref="K852:K892" si="706">I852/J852</f>
        <v>0</v>
      </c>
      <c r="L852" s="86"/>
      <c r="M852" s="1026" t="s">
        <v>20</v>
      </c>
      <c r="N852" s="1009"/>
      <c r="O852" s="1010"/>
      <c r="P852" s="113">
        <v>0</v>
      </c>
      <c r="Q852" s="192">
        <f>'Cél.por tricoma'!GP52</f>
        <v>3.8333333333333335</v>
      </c>
      <c r="R852" s="107">
        <f t="shared" ref="R852:R861" si="707">P852*Q852</f>
        <v>0</v>
      </c>
      <c r="S852" s="108">
        <f t="shared" ref="S852:S892" si="708">$R$701</f>
        <v>1631.731141388163</v>
      </c>
      <c r="T852" s="109">
        <f t="shared" ref="T852:T892" si="709">R852*S852</f>
        <v>0</v>
      </c>
      <c r="U852" s="110">
        <f t="shared" ref="U852:U892" si="710">$U$850/$V$850</f>
        <v>12.025316455696203</v>
      </c>
      <c r="V852" s="111">
        <f t="shared" ref="V852:V892" si="711">T852/U852</f>
        <v>0</v>
      </c>
      <c r="W852" s="88"/>
      <c r="X852" s="1026" t="s">
        <v>20</v>
      </c>
      <c r="Y852" s="1009"/>
      <c r="Z852" s="1010"/>
      <c r="AA852" s="113">
        <v>0</v>
      </c>
      <c r="AB852" s="192">
        <f>'Cél.por tricoma'!GP98</f>
        <v>3</v>
      </c>
      <c r="AC852" s="107">
        <f t="shared" ref="AC852:AC861" si="712">AA852*AB852</f>
        <v>0</v>
      </c>
      <c r="AD852" s="108">
        <f t="shared" ref="AD852:AD892" si="713">$AC$701</f>
        <v>1631.731141388163</v>
      </c>
      <c r="AE852" s="109">
        <f t="shared" ref="AE852:AE892" si="714">AC852*AD852</f>
        <v>0</v>
      </c>
      <c r="AF852" s="110">
        <f t="shared" ref="AF852:AF892" si="715">$AF$850/$AG$850</f>
        <v>15.787878787878787</v>
      </c>
      <c r="AG852" s="111">
        <f t="shared" ref="AG852:AG892" si="716">AE852/AF852</f>
        <v>0</v>
      </c>
      <c r="AH852" s="88"/>
      <c r="AI852" s="1026" t="s">
        <v>20</v>
      </c>
      <c r="AJ852" s="1009"/>
      <c r="AK852" s="1010"/>
      <c r="AL852" s="113">
        <v>0</v>
      </c>
      <c r="AM852" s="192">
        <f>'Cél.por tricoma'!GP144</f>
        <v>3.8181818181818183</v>
      </c>
      <c r="AN852" s="107">
        <f t="shared" ref="AN852:AN861" si="717">AL852*AM852</f>
        <v>0</v>
      </c>
      <c r="AO852" s="108">
        <f t="shared" ref="AO852:AO892" si="718">$AN$701</f>
        <v>1631.731141388163</v>
      </c>
      <c r="AP852" s="109">
        <f t="shared" ref="AP852:AP892" si="719">AN852*AO852</f>
        <v>0</v>
      </c>
      <c r="AQ852" s="112">
        <f t="shared" ref="AQ852:AQ892" si="720">$AQ$802/$AR$802</f>
        <v>11.51685393258427</v>
      </c>
      <c r="AR852" s="111">
        <f t="shared" ref="AR852:AR892" si="721">AP852/AQ852</f>
        <v>0</v>
      </c>
      <c r="AS852" s="88"/>
      <c r="AT852" s="1038" t="s">
        <v>20</v>
      </c>
      <c r="AU852" s="1032"/>
      <c r="AV852" s="1033"/>
      <c r="AW852" s="735">
        <v>1</v>
      </c>
      <c r="AX852" s="778">
        <f>'Cél.por tricoma'!GP190</f>
        <v>4</v>
      </c>
      <c r="AY852" s="730">
        <f>AW852*AX852</f>
        <v>4</v>
      </c>
      <c r="AZ852" s="731">
        <f t="shared" ref="AZ852:AZ892" si="722">$AY$850</f>
        <v>815.8655706940815</v>
      </c>
      <c r="BA852" s="732">
        <f t="shared" ref="BA852:BA892" si="723">AY852*AZ852</f>
        <v>3263.462282776326</v>
      </c>
      <c r="BB852" s="733">
        <f t="shared" ref="BB852:BB892" si="724">$BB$802/$BC$802</f>
        <v>11.627906976744185</v>
      </c>
      <c r="BC852" s="734">
        <f t="shared" ref="BC852:BC892" si="725">BA852/BB852</f>
        <v>280.65775631876403</v>
      </c>
      <c r="BD852" s="88"/>
      <c r="BE852" s="1026" t="s">
        <v>20</v>
      </c>
      <c r="BF852" s="1009"/>
      <c r="BG852" s="1010"/>
      <c r="BH852" s="113">
        <v>0</v>
      </c>
      <c r="BI852" s="192">
        <f>'Cél.por tricoma'!GP236</f>
        <v>3.3333333333333335</v>
      </c>
      <c r="BJ852" s="107">
        <f>BH852*BI852</f>
        <v>0</v>
      </c>
      <c r="BK852" s="108">
        <f t="shared" ref="BK852:BK892" si="726">$BJ$701</f>
        <v>815.8655706940815</v>
      </c>
      <c r="BL852" s="109">
        <f t="shared" ref="BL852:BL892" si="727">BJ852*BK852</f>
        <v>0</v>
      </c>
      <c r="BM852" s="112">
        <f t="shared" ref="BM852:BM892" si="728">$BM$802/$BN$802</f>
        <v>13.857142857142858</v>
      </c>
      <c r="BN852" s="111">
        <f t="shared" ref="BN852:BN892" si="729">BL852/BM852</f>
        <v>0</v>
      </c>
      <c r="BO852" s="88"/>
      <c r="BP852" s="1026" t="s">
        <v>20</v>
      </c>
      <c r="BQ852" s="1009"/>
      <c r="BR852" s="1010"/>
      <c r="BS852" s="113">
        <v>0</v>
      </c>
      <c r="BT852" s="192">
        <f>'Cél.por tricoma'!GP282</f>
        <v>4.416666666666667</v>
      </c>
      <c r="BU852" s="107">
        <f t="shared" ref="BU852:BU860" si="730">BS852*BT852</f>
        <v>0</v>
      </c>
      <c r="BV852" s="108">
        <f>$BU$701</f>
        <v>1631.731141388163</v>
      </c>
      <c r="BW852" s="109">
        <f t="shared" ref="BW852:BW892" si="731">BU852*BV852</f>
        <v>0</v>
      </c>
      <c r="BX852" s="112">
        <f t="shared" ref="BX852:BX892" si="732">$BX$802/$BY$802</f>
        <v>15.04109589041096</v>
      </c>
      <c r="BY852" s="111">
        <f t="shared" ref="BY852:BY892" si="733">BW852/BX852</f>
        <v>0</v>
      </c>
      <c r="BZ852" s="1018"/>
      <c r="CA852" s="88"/>
      <c r="CB852" s="88"/>
      <c r="CC852" s="89"/>
      <c r="CD852" s="89"/>
      <c r="CE852" s="89"/>
      <c r="CF852" s="89"/>
      <c r="CG852" s="89"/>
      <c r="CH852" s="89"/>
      <c r="CI852" s="89"/>
      <c r="CJ852" s="89"/>
      <c r="CK852" s="89"/>
      <c r="CL852" s="89"/>
      <c r="CM852" s="89"/>
      <c r="CN852" s="89"/>
      <c r="CO852" s="89"/>
      <c r="CP852" s="89"/>
      <c r="CQ852" s="89"/>
      <c r="CR852" s="89"/>
      <c r="CS852" s="89"/>
      <c r="CT852" s="89"/>
    </row>
    <row r="853" spans="1:98" ht="15.75" customHeight="1">
      <c r="A853" s="1018"/>
      <c r="B853" s="1026" t="s">
        <v>143</v>
      </c>
      <c r="C853" s="1009"/>
      <c r="D853" s="1010"/>
      <c r="E853" s="194">
        <v>0</v>
      </c>
      <c r="F853" s="195">
        <f>'Cél.por tricoma'!GP7</f>
        <v>12</v>
      </c>
      <c r="G853" s="107">
        <f t="shared" si="702"/>
        <v>0</v>
      </c>
      <c r="H853" s="108">
        <f t="shared" si="703"/>
        <v>815.8655706940815</v>
      </c>
      <c r="I853" s="109">
        <f t="shared" si="704"/>
        <v>0</v>
      </c>
      <c r="J853" s="110">
        <f t="shared" si="705"/>
        <v>14.361111111111111</v>
      </c>
      <c r="K853" s="111">
        <f t="shared" si="706"/>
        <v>0</v>
      </c>
      <c r="L853" s="86"/>
      <c r="M853" s="1026" t="s">
        <v>143</v>
      </c>
      <c r="N853" s="1009"/>
      <c r="O853" s="1010"/>
      <c r="P853" s="194">
        <v>1</v>
      </c>
      <c r="Q853" s="246">
        <f>'Cél.por tricoma'!M376</f>
        <v>13.116038961038958</v>
      </c>
      <c r="R853" s="107">
        <f t="shared" si="707"/>
        <v>13.116038961038958</v>
      </c>
      <c r="S853" s="108">
        <f t="shared" si="708"/>
        <v>1631.731141388163</v>
      </c>
      <c r="T853" s="109">
        <f t="shared" si="709"/>
        <v>21401.849224387715</v>
      </c>
      <c r="U853" s="110">
        <f t="shared" si="710"/>
        <v>12.025316455696203</v>
      </c>
      <c r="V853" s="111">
        <f t="shared" si="711"/>
        <v>1779.7327249753994</v>
      </c>
      <c r="W853" s="88"/>
      <c r="X853" s="1026" t="s">
        <v>143</v>
      </c>
      <c r="Y853" s="1009"/>
      <c r="Z853" s="1010"/>
      <c r="AA853" s="194">
        <v>3</v>
      </c>
      <c r="AB853" s="192">
        <f>'Cél.por tricoma'!GP99</f>
        <v>17.25</v>
      </c>
      <c r="AC853" s="107">
        <f t="shared" si="712"/>
        <v>51.75</v>
      </c>
      <c r="AD853" s="108">
        <f t="shared" si="713"/>
        <v>1631.731141388163</v>
      </c>
      <c r="AE853" s="109">
        <f t="shared" si="714"/>
        <v>84442.086566837432</v>
      </c>
      <c r="AF853" s="110">
        <f t="shared" si="715"/>
        <v>15.787878787878787</v>
      </c>
      <c r="AG853" s="111">
        <f t="shared" si="716"/>
        <v>5348.539072371661</v>
      </c>
      <c r="AH853" s="88"/>
      <c r="AI853" s="1026" t="s">
        <v>143</v>
      </c>
      <c r="AJ853" s="1009"/>
      <c r="AK853" s="1010"/>
      <c r="AL853" s="194">
        <v>2</v>
      </c>
      <c r="AM853" s="195">
        <f>'Cél.por tricoma'!GP145</f>
        <v>18.285714285714285</v>
      </c>
      <c r="AN853" s="107">
        <f t="shared" si="717"/>
        <v>36.571428571428569</v>
      </c>
      <c r="AO853" s="108">
        <f t="shared" si="718"/>
        <v>1631.731141388163</v>
      </c>
      <c r="AP853" s="109">
        <f t="shared" si="719"/>
        <v>59674.738885052815</v>
      </c>
      <c r="AQ853" s="112">
        <f t="shared" si="720"/>
        <v>11.51685393258427</v>
      </c>
      <c r="AR853" s="111">
        <f t="shared" si="721"/>
        <v>5181.5139129460485</v>
      </c>
      <c r="AS853" s="88"/>
      <c r="AT853" s="1038" t="s">
        <v>143</v>
      </c>
      <c r="AU853" s="1032"/>
      <c r="AV853" s="1033"/>
      <c r="AW853" s="779">
        <v>0</v>
      </c>
      <c r="AX853" s="778">
        <f>'Cél.por tricoma'!GP191</f>
        <v>17.5</v>
      </c>
      <c r="AY853" s="730">
        <f>AW853*AX853</f>
        <v>0</v>
      </c>
      <c r="AZ853" s="731">
        <f t="shared" si="722"/>
        <v>815.8655706940815</v>
      </c>
      <c r="BA853" s="732">
        <f t="shared" si="723"/>
        <v>0</v>
      </c>
      <c r="BB853" s="733">
        <f t="shared" si="724"/>
        <v>11.627906976744185</v>
      </c>
      <c r="BC853" s="734">
        <f t="shared" si="725"/>
        <v>0</v>
      </c>
      <c r="BD853" s="88"/>
      <c r="BE853" s="1026" t="s">
        <v>143</v>
      </c>
      <c r="BF853" s="1009"/>
      <c r="BG853" s="1010"/>
      <c r="BH853" s="194">
        <v>0</v>
      </c>
      <c r="BI853" s="195" t="e">
        <f>'Cél.por tricoma'!GP237</f>
        <v>#DIV/0!</v>
      </c>
      <c r="BJ853" s="107">
        <v>0</v>
      </c>
      <c r="BK853" s="108">
        <f t="shared" si="726"/>
        <v>815.8655706940815</v>
      </c>
      <c r="BL853" s="109">
        <f t="shared" si="727"/>
        <v>0</v>
      </c>
      <c r="BM853" s="112">
        <f t="shared" si="728"/>
        <v>13.857142857142858</v>
      </c>
      <c r="BN853" s="111">
        <f t="shared" si="729"/>
        <v>0</v>
      </c>
      <c r="BO853" s="88"/>
      <c r="BP853" s="1026" t="s">
        <v>143</v>
      </c>
      <c r="BQ853" s="1009"/>
      <c r="BR853" s="1010"/>
      <c r="BS853" s="194">
        <v>0</v>
      </c>
      <c r="BT853" s="192">
        <f>'Cél.por tricoma'!GP283</f>
        <v>9.5</v>
      </c>
      <c r="BU853" s="107">
        <f t="shared" si="730"/>
        <v>0</v>
      </c>
      <c r="BV853" s="108">
        <f t="shared" ref="BV853:BV892" si="734">$G$551</f>
        <v>1631.731141388163</v>
      </c>
      <c r="BW853" s="109">
        <f t="shared" si="731"/>
        <v>0</v>
      </c>
      <c r="BX853" s="112">
        <f t="shared" si="732"/>
        <v>15.04109589041096</v>
      </c>
      <c r="BY853" s="111">
        <f t="shared" si="733"/>
        <v>0</v>
      </c>
      <c r="BZ853" s="1018"/>
      <c r="CA853" s="88"/>
      <c r="CB853" s="88"/>
      <c r="CC853" s="89"/>
      <c r="CD853" s="89"/>
      <c r="CE853" s="89"/>
      <c r="CF853" s="89"/>
      <c r="CG853" s="89"/>
      <c r="CH853" s="89"/>
      <c r="CI853" s="89"/>
      <c r="CJ853" s="89"/>
      <c r="CK853" s="89"/>
      <c r="CL853" s="89"/>
      <c r="CM853" s="89"/>
      <c r="CN853" s="89"/>
      <c r="CO853" s="89"/>
      <c r="CP853" s="89"/>
      <c r="CQ853" s="89"/>
      <c r="CR853" s="89"/>
      <c r="CS853" s="89"/>
      <c r="CT853" s="89"/>
    </row>
    <row r="854" spans="1:98" ht="15.75" customHeight="1">
      <c r="A854" s="1018"/>
      <c r="B854" s="1016" t="s">
        <v>152</v>
      </c>
      <c r="C854" s="1009"/>
      <c r="D854" s="1010"/>
      <c r="E854" s="194">
        <v>6</v>
      </c>
      <c r="F854" s="195">
        <f>'Cél.por tricoma'!GP8</f>
        <v>30.785714285714285</v>
      </c>
      <c r="G854" s="107">
        <f t="shared" si="702"/>
        <v>184.71428571428572</v>
      </c>
      <c r="H854" s="108">
        <f t="shared" si="703"/>
        <v>815.8655706940815</v>
      </c>
      <c r="I854" s="109">
        <f t="shared" si="704"/>
        <v>150702.02612963534</v>
      </c>
      <c r="J854" s="110">
        <f t="shared" si="705"/>
        <v>14.361111111111111</v>
      </c>
      <c r="K854" s="111">
        <f t="shared" si="706"/>
        <v>10493.758105738631</v>
      </c>
      <c r="L854" s="86"/>
      <c r="M854" s="1016" t="s">
        <v>152</v>
      </c>
      <c r="N854" s="1009"/>
      <c r="O854" s="1010"/>
      <c r="P854" s="194">
        <v>0</v>
      </c>
      <c r="Q854" s="195">
        <f>'Cél.por tricoma'!GP54</f>
        <v>30.666666666666668</v>
      </c>
      <c r="R854" s="107">
        <f t="shared" si="707"/>
        <v>0</v>
      </c>
      <c r="S854" s="108">
        <f t="shared" si="708"/>
        <v>1631.731141388163</v>
      </c>
      <c r="T854" s="109">
        <f t="shared" si="709"/>
        <v>0</v>
      </c>
      <c r="U854" s="110">
        <f t="shared" si="710"/>
        <v>12.025316455696203</v>
      </c>
      <c r="V854" s="111">
        <f t="shared" si="711"/>
        <v>0</v>
      </c>
      <c r="W854" s="88"/>
      <c r="X854" s="1016" t="s">
        <v>152</v>
      </c>
      <c r="Y854" s="1009"/>
      <c r="Z854" s="1010"/>
      <c r="AA854" s="194">
        <v>10</v>
      </c>
      <c r="AB854" s="192">
        <f>'Cél.por tricoma'!GP100</f>
        <v>26.5</v>
      </c>
      <c r="AC854" s="107">
        <f t="shared" si="712"/>
        <v>265</v>
      </c>
      <c r="AD854" s="108">
        <f t="shared" si="713"/>
        <v>1631.731141388163</v>
      </c>
      <c r="AE854" s="109">
        <f t="shared" si="714"/>
        <v>432408.7524678632</v>
      </c>
      <c r="AF854" s="110">
        <f t="shared" si="715"/>
        <v>15.787878787878787</v>
      </c>
      <c r="AG854" s="111">
        <f t="shared" si="716"/>
        <v>27388.654187023967</v>
      </c>
      <c r="AH854" s="88"/>
      <c r="AI854" s="1016" t="s">
        <v>152</v>
      </c>
      <c r="AJ854" s="1009"/>
      <c r="AK854" s="1010"/>
      <c r="AL854" s="194">
        <v>7</v>
      </c>
      <c r="AM854" s="195">
        <f>'Cél.por tricoma'!GP146</f>
        <v>33</v>
      </c>
      <c r="AN854" s="107">
        <f t="shared" si="717"/>
        <v>231</v>
      </c>
      <c r="AO854" s="108">
        <f t="shared" si="718"/>
        <v>1631.731141388163</v>
      </c>
      <c r="AP854" s="109">
        <f t="shared" si="719"/>
        <v>376929.89366066566</v>
      </c>
      <c r="AQ854" s="112">
        <f t="shared" si="720"/>
        <v>11.51685393258427</v>
      </c>
      <c r="AR854" s="111">
        <f t="shared" si="721"/>
        <v>32728.546864194381</v>
      </c>
      <c r="AS854" s="88"/>
      <c r="AT854" s="1034" t="s">
        <v>152</v>
      </c>
      <c r="AU854" s="1032"/>
      <c r="AV854" s="1033"/>
      <c r="AW854" s="779">
        <v>0</v>
      </c>
      <c r="AX854" s="778">
        <f>'Cél.por tricoma'!GP192</f>
        <v>23</v>
      </c>
      <c r="AY854" s="730">
        <f>AW854*AX854</f>
        <v>0</v>
      </c>
      <c r="AZ854" s="731">
        <f t="shared" si="722"/>
        <v>815.8655706940815</v>
      </c>
      <c r="BA854" s="732">
        <f t="shared" si="723"/>
        <v>0</v>
      </c>
      <c r="BB854" s="733">
        <f t="shared" si="724"/>
        <v>11.627906976744185</v>
      </c>
      <c r="BC854" s="734">
        <f t="shared" si="725"/>
        <v>0</v>
      </c>
      <c r="BD854" s="88"/>
      <c r="BE854" s="1016" t="s">
        <v>152</v>
      </c>
      <c r="BF854" s="1009"/>
      <c r="BG854" s="1010"/>
      <c r="BH854" s="194">
        <v>0</v>
      </c>
      <c r="BI854" s="195">
        <f>'Cél.por tricoma'!GP238</f>
        <v>31</v>
      </c>
      <c r="BJ854" s="107">
        <f t="shared" ref="BJ854:BJ860" si="735">BH854*BI854</f>
        <v>0</v>
      </c>
      <c r="BK854" s="108">
        <f t="shared" si="726"/>
        <v>815.8655706940815</v>
      </c>
      <c r="BL854" s="109">
        <f t="shared" si="727"/>
        <v>0</v>
      </c>
      <c r="BM854" s="112">
        <f t="shared" si="728"/>
        <v>13.857142857142858</v>
      </c>
      <c r="BN854" s="111">
        <f t="shared" si="729"/>
        <v>0</v>
      </c>
      <c r="BO854" s="88"/>
      <c r="BP854" s="1016" t="s">
        <v>152</v>
      </c>
      <c r="BQ854" s="1009"/>
      <c r="BR854" s="1010"/>
      <c r="BS854" s="194">
        <v>0</v>
      </c>
      <c r="BT854" s="192">
        <f>'Cél.por tricoma'!GP284</f>
        <v>28</v>
      </c>
      <c r="BU854" s="107">
        <f t="shared" si="730"/>
        <v>0</v>
      </c>
      <c r="BV854" s="108">
        <f t="shared" si="734"/>
        <v>1631.731141388163</v>
      </c>
      <c r="BW854" s="109">
        <f t="shared" si="731"/>
        <v>0</v>
      </c>
      <c r="BX854" s="112">
        <f t="shared" si="732"/>
        <v>15.04109589041096</v>
      </c>
      <c r="BY854" s="111">
        <f t="shared" si="733"/>
        <v>0</v>
      </c>
      <c r="BZ854" s="1018"/>
      <c r="CA854" s="88"/>
      <c r="CB854" s="88"/>
      <c r="CC854" s="89"/>
      <c r="CD854" s="89"/>
      <c r="CE854" s="89"/>
      <c r="CF854" s="89"/>
      <c r="CG854" s="89"/>
      <c r="CH854" s="89"/>
      <c r="CI854" s="89"/>
      <c r="CJ854" s="89"/>
      <c r="CK854" s="89"/>
      <c r="CL854" s="89"/>
      <c r="CM854" s="89"/>
      <c r="CN854" s="89"/>
      <c r="CO854" s="89"/>
      <c r="CP854" s="89"/>
      <c r="CQ854" s="89"/>
      <c r="CR854" s="89"/>
      <c r="CS854" s="89"/>
      <c r="CT854" s="89"/>
    </row>
    <row r="855" spans="1:98" ht="15.75" customHeight="1">
      <c r="A855" s="1018"/>
      <c r="B855" s="1016" t="s">
        <v>158</v>
      </c>
      <c r="C855" s="1009"/>
      <c r="D855" s="1010"/>
      <c r="E855" s="194">
        <v>2</v>
      </c>
      <c r="F855" s="195">
        <f>'Cél.por tricoma'!GP9</f>
        <v>54.5</v>
      </c>
      <c r="G855" s="107">
        <f t="shared" si="702"/>
        <v>109</v>
      </c>
      <c r="H855" s="108">
        <f t="shared" si="703"/>
        <v>815.8655706940815</v>
      </c>
      <c r="I855" s="109">
        <f t="shared" si="704"/>
        <v>88929.347205654878</v>
      </c>
      <c r="J855" s="110">
        <f t="shared" si="705"/>
        <v>14.361111111111111</v>
      </c>
      <c r="K855" s="111">
        <f t="shared" si="706"/>
        <v>6192.3723392719066</v>
      </c>
      <c r="L855" s="86"/>
      <c r="M855" s="1016" t="s">
        <v>158</v>
      </c>
      <c r="N855" s="1009"/>
      <c r="O855" s="1010"/>
      <c r="P855" s="194">
        <v>6</v>
      </c>
      <c r="Q855" s="195">
        <f>'Cél.por tricoma'!GP55</f>
        <v>17.285714285714285</v>
      </c>
      <c r="R855" s="107">
        <f t="shared" si="707"/>
        <v>103.71428571428571</v>
      </c>
      <c r="S855" s="108">
        <f t="shared" si="708"/>
        <v>1631.731141388163</v>
      </c>
      <c r="T855" s="109">
        <f t="shared" si="709"/>
        <v>169233.82980682945</v>
      </c>
      <c r="U855" s="110">
        <f t="shared" si="710"/>
        <v>12.025316455696203</v>
      </c>
      <c r="V855" s="111">
        <f t="shared" si="711"/>
        <v>14073.129004988976</v>
      </c>
      <c r="W855" s="88"/>
      <c r="X855" s="1016" t="s">
        <v>158</v>
      </c>
      <c r="Y855" s="1009"/>
      <c r="Z855" s="1010"/>
      <c r="AA855" s="194">
        <v>4</v>
      </c>
      <c r="AB855" s="192">
        <f>'Cél.por tricoma'!GP101</f>
        <v>9.5</v>
      </c>
      <c r="AC855" s="107">
        <f t="shared" si="712"/>
        <v>38</v>
      </c>
      <c r="AD855" s="108">
        <f t="shared" si="713"/>
        <v>1631.731141388163</v>
      </c>
      <c r="AE855" s="109">
        <f t="shared" si="714"/>
        <v>62005.783372750193</v>
      </c>
      <c r="AF855" s="110">
        <f t="shared" si="715"/>
        <v>15.787878787878787</v>
      </c>
      <c r="AG855" s="111">
        <f t="shared" si="716"/>
        <v>3927.4296570072102</v>
      </c>
      <c r="AH855" s="88"/>
      <c r="AI855" s="1016" t="s">
        <v>158</v>
      </c>
      <c r="AJ855" s="1009"/>
      <c r="AK855" s="1010"/>
      <c r="AL855" s="194">
        <v>11</v>
      </c>
      <c r="AM855" s="195">
        <f>'Cél.por tricoma'!GP147</f>
        <v>14</v>
      </c>
      <c r="AN855" s="107">
        <f t="shared" si="717"/>
        <v>154</v>
      </c>
      <c r="AO855" s="108">
        <f t="shared" si="718"/>
        <v>1631.731141388163</v>
      </c>
      <c r="AP855" s="109">
        <f t="shared" si="719"/>
        <v>251286.59577377711</v>
      </c>
      <c r="AQ855" s="112">
        <f t="shared" si="720"/>
        <v>11.51685393258427</v>
      </c>
      <c r="AR855" s="111">
        <f t="shared" si="721"/>
        <v>21819.031242796256</v>
      </c>
      <c r="AS855" s="88"/>
      <c r="AT855" s="1034" t="s">
        <v>158</v>
      </c>
      <c r="AU855" s="1032"/>
      <c r="AV855" s="1033"/>
      <c r="AW855" s="779">
        <v>0</v>
      </c>
      <c r="AX855" s="778">
        <f>'Cél.por tricoma'!GP193</f>
        <v>8</v>
      </c>
      <c r="AY855" s="730">
        <v>0</v>
      </c>
      <c r="AZ855" s="731">
        <f t="shared" si="722"/>
        <v>815.8655706940815</v>
      </c>
      <c r="BA855" s="732">
        <f t="shared" si="723"/>
        <v>0</v>
      </c>
      <c r="BB855" s="733">
        <f t="shared" si="724"/>
        <v>11.627906976744185</v>
      </c>
      <c r="BC855" s="734">
        <f t="shared" si="725"/>
        <v>0</v>
      </c>
      <c r="BD855" s="88"/>
      <c r="BE855" s="1016" t="s">
        <v>158</v>
      </c>
      <c r="BF855" s="1009"/>
      <c r="BG855" s="1010"/>
      <c r="BH855" s="194">
        <v>1</v>
      </c>
      <c r="BI855" s="247">
        <f>'Cél.por tricoma'!W378</f>
        <v>8.1</v>
      </c>
      <c r="BJ855" s="107">
        <f t="shared" si="735"/>
        <v>8.1</v>
      </c>
      <c r="BK855" s="108">
        <f t="shared" si="726"/>
        <v>815.8655706940815</v>
      </c>
      <c r="BL855" s="109">
        <f t="shared" si="727"/>
        <v>6608.5111226220597</v>
      </c>
      <c r="BM855" s="112">
        <f t="shared" si="728"/>
        <v>13.857142857142858</v>
      </c>
      <c r="BN855" s="111">
        <f t="shared" si="729"/>
        <v>476.90286451911771</v>
      </c>
      <c r="BO855" s="88"/>
      <c r="BP855" s="1016" t="s">
        <v>158</v>
      </c>
      <c r="BQ855" s="1009"/>
      <c r="BR855" s="1010"/>
      <c r="BS855" s="194">
        <v>3</v>
      </c>
      <c r="BT855" s="248">
        <f>'Cél.por tricoma'!W378</f>
        <v>8.1</v>
      </c>
      <c r="BU855" s="107">
        <f t="shared" si="730"/>
        <v>24.299999999999997</v>
      </c>
      <c r="BV855" s="108">
        <f t="shared" si="734"/>
        <v>1631.731141388163</v>
      </c>
      <c r="BW855" s="109">
        <f t="shared" si="731"/>
        <v>39651.066735732355</v>
      </c>
      <c r="BX855" s="112">
        <f t="shared" si="732"/>
        <v>15.04109589041096</v>
      </c>
      <c r="BY855" s="111">
        <f t="shared" si="733"/>
        <v>2636.1820325213675</v>
      </c>
      <c r="BZ855" s="1018"/>
      <c r="CA855" s="88"/>
      <c r="CB855" s="88"/>
      <c r="CC855" s="89"/>
      <c r="CD855" s="89"/>
      <c r="CE855" s="89"/>
      <c r="CF855" s="89"/>
      <c r="CG855" s="89"/>
      <c r="CH855" s="89"/>
      <c r="CI855" s="89"/>
      <c r="CJ855" s="89"/>
      <c r="CK855" s="89"/>
      <c r="CL855" s="89"/>
      <c r="CM855" s="89"/>
      <c r="CN855" s="89"/>
      <c r="CO855" s="89"/>
      <c r="CP855" s="89"/>
      <c r="CQ855" s="89"/>
      <c r="CR855" s="89"/>
      <c r="CS855" s="89"/>
      <c r="CT855" s="89"/>
    </row>
    <row r="856" spans="1:98" ht="15.75" customHeight="1">
      <c r="A856" s="1018"/>
      <c r="B856" s="1016" t="s">
        <v>30</v>
      </c>
      <c r="C856" s="1009"/>
      <c r="D856" s="1010"/>
      <c r="E856" s="112">
        <v>3</v>
      </c>
      <c r="F856" s="195">
        <f>'Cél.por tricoma'!GP10</f>
        <v>3.0333333333333332</v>
      </c>
      <c r="G856" s="107">
        <f t="shared" si="702"/>
        <v>9.1</v>
      </c>
      <c r="H856" s="108">
        <f t="shared" si="703"/>
        <v>815.8655706940815</v>
      </c>
      <c r="I856" s="109">
        <f t="shared" si="704"/>
        <v>7424.3766933161414</v>
      </c>
      <c r="J856" s="110">
        <f t="shared" si="705"/>
        <v>14.361111111111111</v>
      </c>
      <c r="K856" s="111">
        <f t="shared" si="706"/>
        <v>516.97787419609494</v>
      </c>
      <c r="L856" s="86"/>
      <c r="M856" s="1016" t="s">
        <v>30</v>
      </c>
      <c r="N856" s="1009"/>
      <c r="O856" s="1010"/>
      <c r="P856" s="112">
        <v>6</v>
      </c>
      <c r="Q856" s="195">
        <f>'Cél.por tricoma'!GP56</f>
        <v>2.9</v>
      </c>
      <c r="R856" s="107">
        <f t="shared" si="707"/>
        <v>17.399999999999999</v>
      </c>
      <c r="S856" s="108">
        <f t="shared" si="708"/>
        <v>1631.731141388163</v>
      </c>
      <c r="T856" s="109">
        <f t="shared" si="709"/>
        <v>28392.121860154035</v>
      </c>
      <c r="U856" s="110">
        <f t="shared" si="710"/>
        <v>12.025316455696203</v>
      </c>
      <c r="V856" s="111">
        <f t="shared" si="711"/>
        <v>2361.029081002283</v>
      </c>
      <c r="W856" s="88"/>
      <c r="X856" s="1016" t="s">
        <v>30</v>
      </c>
      <c r="Y856" s="1009"/>
      <c r="Z856" s="1010"/>
      <c r="AA856" s="112">
        <v>5</v>
      </c>
      <c r="AB856" s="192">
        <f>'Cél.por tricoma'!GP102</f>
        <v>5.0333333333333332</v>
      </c>
      <c r="AC856" s="107">
        <f t="shared" si="712"/>
        <v>25.166666666666664</v>
      </c>
      <c r="AD856" s="108">
        <f t="shared" si="713"/>
        <v>1631.731141388163</v>
      </c>
      <c r="AE856" s="109">
        <f t="shared" si="714"/>
        <v>41065.233724935431</v>
      </c>
      <c r="AF856" s="110">
        <f t="shared" si="715"/>
        <v>15.787878787878787</v>
      </c>
      <c r="AG856" s="111">
        <f t="shared" si="716"/>
        <v>2601.0608693337222</v>
      </c>
      <c r="AH856" s="88"/>
      <c r="AI856" s="1016" t="s">
        <v>30</v>
      </c>
      <c r="AJ856" s="1009"/>
      <c r="AK856" s="1010"/>
      <c r="AL856" s="112">
        <v>5</v>
      </c>
      <c r="AM856" s="195">
        <f>'Cél.por tricoma'!GP148</f>
        <v>2.9666666666666668</v>
      </c>
      <c r="AN856" s="107">
        <f t="shared" si="717"/>
        <v>14.833333333333334</v>
      </c>
      <c r="AO856" s="108">
        <f t="shared" si="718"/>
        <v>1631.731141388163</v>
      </c>
      <c r="AP856" s="109">
        <f t="shared" si="719"/>
        <v>24204.011930591085</v>
      </c>
      <c r="AQ856" s="112">
        <f t="shared" si="720"/>
        <v>11.51685393258427</v>
      </c>
      <c r="AR856" s="111">
        <f t="shared" si="721"/>
        <v>2101.6166456805918</v>
      </c>
      <c r="AS856" s="88"/>
      <c r="AT856" s="1034" t="s">
        <v>30</v>
      </c>
      <c r="AU856" s="1032"/>
      <c r="AV856" s="1033"/>
      <c r="AW856" s="736">
        <v>1</v>
      </c>
      <c r="AX856" s="778">
        <f>'Cél.por tricoma'!GP194</f>
        <v>1.6333333333333333</v>
      </c>
      <c r="AY856" s="730">
        <f>AW856*AX856</f>
        <v>1.6333333333333333</v>
      </c>
      <c r="AZ856" s="731">
        <f t="shared" si="722"/>
        <v>815.8655706940815</v>
      </c>
      <c r="BA856" s="732">
        <f t="shared" si="723"/>
        <v>1332.5804321336664</v>
      </c>
      <c r="BB856" s="733">
        <f t="shared" si="724"/>
        <v>11.627906976744185</v>
      </c>
      <c r="BC856" s="734">
        <f t="shared" si="725"/>
        <v>114.60191716349532</v>
      </c>
      <c r="BD856" s="88"/>
      <c r="BE856" s="1016" t="s">
        <v>30</v>
      </c>
      <c r="BF856" s="1009"/>
      <c r="BG856" s="1010"/>
      <c r="BH856" s="112">
        <v>0</v>
      </c>
      <c r="BI856" s="195">
        <f>'Cél.por tricoma'!GP240</f>
        <v>2.7333333333333334</v>
      </c>
      <c r="BJ856" s="107">
        <f t="shared" si="735"/>
        <v>0</v>
      </c>
      <c r="BK856" s="108">
        <f t="shared" si="726"/>
        <v>815.8655706940815</v>
      </c>
      <c r="BL856" s="109">
        <f t="shared" si="727"/>
        <v>0</v>
      </c>
      <c r="BM856" s="112">
        <f t="shared" si="728"/>
        <v>13.857142857142858</v>
      </c>
      <c r="BN856" s="111">
        <f t="shared" si="729"/>
        <v>0</v>
      </c>
      <c r="BO856" s="88"/>
      <c r="BP856" s="1016" t="s">
        <v>30</v>
      </c>
      <c r="BQ856" s="1009"/>
      <c r="BR856" s="1010"/>
      <c r="BS856" s="112">
        <v>0</v>
      </c>
      <c r="BT856" s="192">
        <f>'Cél.por tricoma'!GP286</f>
        <v>2.6333333333333333</v>
      </c>
      <c r="BU856" s="107">
        <f t="shared" si="730"/>
        <v>0</v>
      </c>
      <c r="BV856" s="108">
        <f t="shared" si="734"/>
        <v>1631.731141388163</v>
      </c>
      <c r="BW856" s="109">
        <f t="shared" si="731"/>
        <v>0</v>
      </c>
      <c r="BX856" s="112">
        <f t="shared" si="732"/>
        <v>15.04109589041096</v>
      </c>
      <c r="BY856" s="111">
        <f t="shared" si="733"/>
        <v>0</v>
      </c>
      <c r="BZ856" s="1018"/>
      <c r="CA856" s="88"/>
      <c r="CB856" s="88"/>
      <c r="CC856" s="89"/>
      <c r="CD856" s="89"/>
      <c r="CE856" s="89"/>
      <c r="CF856" s="89"/>
      <c r="CG856" s="89"/>
      <c r="CH856" s="89"/>
      <c r="CI856" s="89"/>
      <c r="CJ856" s="89"/>
      <c r="CK856" s="89"/>
      <c r="CL856" s="89"/>
      <c r="CM856" s="89"/>
      <c r="CN856" s="89"/>
      <c r="CO856" s="89"/>
      <c r="CP856" s="89"/>
      <c r="CQ856" s="89"/>
      <c r="CR856" s="89"/>
      <c r="CS856" s="89"/>
      <c r="CT856" s="89"/>
    </row>
    <row r="857" spans="1:98" ht="15.75" customHeight="1">
      <c r="A857" s="1018"/>
      <c r="B857" s="1015" t="s">
        <v>39</v>
      </c>
      <c r="C857" s="1009"/>
      <c r="D857" s="1010"/>
      <c r="E857" s="112">
        <v>0</v>
      </c>
      <c r="F857" s="195">
        <f>'Cél.por tricoma'!GP11</f>
        <v>1</v>
      </c>
      <c r="G857" s="107">
        <f t="shared" si="702"/>
        <v>0</v>
      </c>
      <c r="H857" s="108">
        <f t="shared" si="703"/>
        <v>815.8655706940815</v>
      </c>
      <c r="I857" s="109">
        <f t="shared" si="704"/>
        <v>0</v>
      </c>
      <c r="J857" s="110">
        <f t="shared" si="705"/>
        <v>14.361111111111111</v>
      </c>
      <c r="K857" s="111">
        <f t="shared" si="706"/>
        <v>0</v>
      </c>
      <c r="L857" s="86"/>
      <c r="M857" s="1015" t="s">
        <v>39</v>
      </c>
      <c r="N857" s="1009"/>
      <c r="O857" s="1010"/>
      <c r="P857" s="112">
        <v>2</v>
      </c>
      <c r="Q857" s="195">
        <f>'Cél.por tricoma'!GP57</f>
        <v>1</v>
      </c>
      <c r="R857" s="107">
        <f t="shared" si="707"/>
        <v>2</v>
      </c>
      <c r="S857" s="108">
        <f t="shared" si="708"/>
        <v>1631.731141388163</v>
      </c>
      <c r="T857" s="109">
        <f t="shared" si="709"/>
        <v>3263.462282776326</v>
      </c>
      <c r="U857" s="110">
        <f t="shared" si="710"/>
        <v>12.025316455696203</v>
      </c>
      <c r="V857" s="111">
        <f t="shared" si="711"/>
        <v>271.38265298876814</v>
      </c>
      <c r="W857" s="88"/>
      <c r="X857" s="1015" t="s">
        <v>39</v>
      </c>
      <c r="Y857" s="1009"/>
      <c r="Z857" s="1010"/>
      <c r="AA857" s="112">
        <v>0</v>
      </c>
      <c r="AB857" s="192">
        <f>'Cél.por tricoma'!GP103</f>
        <v>1</v>
      </c>
      <c r="AC857" s="107">
        <f t="shared" si="712"/>
        <v>0</v>
      </c>
      <c r="AD857" s="108">
        <f t="shared" si="713"/>
        <v>1631.731141388163</v>
      </c>
      <c r="AE857" s="109">
        <f t="shared" si="714"/>
        <v>0</v>
      </c>
      <c r="AF857" s="110">
        <f t="shared" si="715"/>
        <v>15.787878787878787</v>
      </c>
      <c r="AG857" s="111">
        <f t="shared" si="716"/>
        <v>0</v>
      </c>
      <c r="AH857" s="88"/>
      <c r="AI857" s="1015" t="s">
        <v>39</v>
      </c>
      <c r="AJ857" s="1009"/>
      <c r="AK857" s="1010"/>
      <c r="AL857" s="112">
        <v>3</v>
      </c>
      <c r="AM857" s="195">
        <f>'Cél.por tricoma'!GP149</f>
        <v>1</v>
      </c>
      <c r="AN857" s="107">
        <f t="shared" si="717"/>
        <v>3</v>
      </c>
      <c r="AO857" s="108">
        <f t="shared" si="718"/>
        <v>1631.731141388163</v>
      </c>
      <c r="AP857" s="109">
        <f t="shared" si="719"/>
        <v>4895.1934241644885</v>
      </c>
      <c r="AQ857" s="112">
        <f t="shared" si="720"/>
        <v>11.51685393258427</v>
      </c>
      <c r="AR857" s="111">
        <f t="shared" si="721"/>
        <v>425.04606317135557</v>
      </c>
      <c r="AS857" s="88"/>
      <c r="AT857" s="1031" t="s">
        <v>39</v>
      </c>
      <c r="AU857" s="1032"/>
      <c r="AV857" s="1033"/>
      <c r="AW857" s="736">
        <v>0</v>
      </c>
      <c r="AX857" s="778">
        <f>'Cél.por tricoma'!GP195</f>
        <v>1</v>
      </c>
      <c r="AY857" s="730">
        <f>AW857*AX857</f>
        <v>0</v>
      </c>
      <c r="AZ857" s="731">
        <f t="shared" si="722"/>
        <v>815.8655706940815</v>
      </c>
      <c r="BA857" s="732">
        <f t="shared" si="723"/>
        <v>0</v>
      </c>
      <c r="BB857" s="733">
        <f t="shared" si="724"/>
        <v>11.627906976744185</v>
      </c>
      <c r="BC857" s="734">
        <f t="shared" si="725"/>
        <v>0</v>
      </c>
      <c r="BD857" s="88"/>
      <c r="BE857" s="1015" t="s">
        <v>39</v>
      </c>
      <c r="BF857" s="1009"/>
      <c r="BG857" s="1010"/>
      <c r="BH857" s="112">
        <v>0</v>
      </c>
      <c r="BI857" s="195">
        <f>'Cél.por tricoma'!GP241</f>
        <v>1</v>
      </c>
      <c r="BJ857" s="107">
        <f t="shared" si="735"/>
        <v>0</v>
      </c>
      <c r="BK857" s="108">
        <f t="shared" si="726"/>
        <v>815.8655706940815</v>
      </c>
      <c r="BL857" s="109">
        <f t="shared" si="727"/>
        <v>0</v>
      </c>
      <c r="BM857" s="112">
        <f t="shared" si="728"/>
        <v>13.857142857142858</v>
      </c>
      <c r="BN857" s="111">
        <f t="shared" si="729"/>
        <v>0</v>
      </c>
      <c r="BO857" s="88"/>
      <c r="BP857" s="1015" t="s">
        <v>39</v>
      </c>
      <c r="BQ857" s="1009"/>
      <c r="BR857" s="1010"/>
      <c r="BS857" s="112">
        <v>0</v>
      </c>
      <c r="BT857" s="192">
        <f>'Cél.por tricoma'!GP287</f>
        <v>1</v>
      </c>
      <c r="BU857" s="107">
        <f t="shared" si="730"/>
        <v>0</v>
      </c>
      <c r="BV857" s="108">
        <f t="shared" si="734"/>
        <v>1631.731141388163</v>
      </c>
      <c r="BW857" s="109">
        <f t="shared" si="731"/>
        <v>0</v>
      </c>
      <c r="BX857" s="112">
        <f t="shared" si="732"/>
        <v>15.04109589041096</v>
      </c>
      <c r="BY857" s="111">
        <f t="shared" si="733"/>
        <v>0</v>
      </c>
      <c r="BZ857" s="1018"/>
      <c r="CA857" s="88"/>
      <c r="CB857" s="88"/>
      <c r="CC857" s="89"/>
      <c r="CD857" s="89"/>
      <c r="CE857" s="89"/>
      <c r="CF857" s="89"/>
      <c r="CG857" s="89"/>
      <c r="CH857" s="89"/>
      <c r="CI857" s="89"/>
      <c r="CJ857" s="89"/>
      <c r="CK857" s="89"/>
      <c r="CL857" s="89"/>
      <c r="CM857" s="89"/>
      <c r="CN857" s="89"/>
      <c r="CO857" s="89"/>
      <c r="CP857" s="89"/>
      <c r="CQ857" s="89"/>
      <c r="CR857" s="89"/>
      <c r="CS857" s="89"/>
      <c r="CT857" s="89"/>
    </row>
    <row r="858" spans="1:98" ht="15.75" customHeight="1">
      <c r="A858" s="1018"/>
      <c r="B858" s="1016" t="s">
        <v>259</v>
      </c>
      <c r="C858" s="1009"/>
      <c r="D858" s="1010"/>
      <c r="E858" s="112">
        <v>11</v>
      </c>
      <c r="F858" s="195">
        <f>'Cél.por tricoma'!GP12</f>
        <v>1</v>
      </c>
      <c r="G858" s="107">
        <f t="shared" si="702"/>
        <v>11</v>
      </c>
      <c r="H858" s="108">
        <f t="shared" si="703"/>
        <v>815.8655706940815</v>
      </c>
      <c r="I858" s="109">
        <f t="shared" si="704"/>
        <v>8974.5212776348963</v>
      </c>
      <c r="J858" s="110">
        <f t="shared" si="705"/>
        <v>14.361111111111111</v>
      </c>
      <c r="K858" s="111">
        <f t="shared" si="706"/>
        <v>624.91830946780715</v>
      </c>
      <c r="L858" s="86"/>
      <c r="M858" s="1016" t="s">
        <v>259</v>
      </c>
      <c r="N858" s="1009"/>
      <c r="O858" s="1010"/>
      <c r="P858" s="112">
        <v>13</v>
      </c>
      <c r="Q858" s="195">
        <f>'Cél.por tricoma'!GP58</f>
        <v>1</v>
      </c>
      <c r="R858" s="107">
        <f t="shared" si="707"/>
        <v>13</v>
      </c>
      <c r="S858" s="108">
        <f t="shared" si="708"/>
        <v>1631.731141388163</v>
      </c>
      <c r="T858" s="109">
        <f t="shared" si="709"/>
        <v>21212.504838046119</v>
      </c>
      <c r="U858" s="110">
        <f t="shared" si="710"/>
        <v>12.025316455696203</v>
      </c>
      <c r="V858" s="111">
        <f t="shared" si="711"/>
        <v>1763.9872444269931</v>
      </c>
      <c r="W858" s="88"/>
      <c r="X858" s="1016" t="s">
        <v>259</v>
      </c>
      <c r="Y858" s="1009"/>
      <c r="Z858" s="1010"/>
      <c r="AA858" s="112">
        <v>17</v>
      </c>
      <c r="AB858" s="192">
        <f>'Cél.por tricoma'!GP104</f>
        <v>1</v>
      </c>
      <c r="AC858" s="107">
        <f t="shared" si="712"/>
        <v>17</v>
      </c>
      <c r="AD858" s="108">
        <f t="shared" si="713"/>
        <v>1631.731141388163</v>
      </c>
      <c r="AE858" s="109">
        <f t="shared" si="714"/>
        <v>27739.42940359877</v>
      </c>
      <c r="AF858" s="110">
        <f t="shared" si="715"/>
        <v>15.787878787878787</v>
      </c>
      <c r="AG858" s="111">
        <f t="shared" si="716"/>
        <v>1757.0080044505939</v>
      </c>
      <c r="AH858" s="88"/>
      <c r="AI858" s="1016" t="s">
        <v>259</v>
      </c>
      <c r="AJ858" s="1009"/>
      <c r="AK858" s="1010"/>
      <c r="AL858" s="112">
        <v>31</v>
      </c>
      <c r="AM858" s="195">
        <f>'Cél.por tricoma'!GP150</f>
        <v>1</v>
      </c>
      <c r="AN858" s="107">
        <f t="shared" si="717"/>
        <v>31</v>
      </c>
      <c r="AO858" s="108">
        <f t="shared" si="718"/>
        <v>1631.731141388163</v>
      </c>
      <c r="AP858" s="109">
        <f t="shared" si="719"/>
        <v>50583.665383033054</v>
      </c>
      <c r="AQ858" s="112">
        <f t="shared" si="720"/>
        <v>11.51685393258427</v>
      </c>
      <c r="AR858" s="111">
        <f t="shared" si="721"/>
        <v>4392.1426527706744</v>
      </c>
      <c r="AS858" s="88"/>
      <c r="AT858" s="1034" t="s">
        <v>259</v>
      </c>
      <c r="AU858" s="1032"/>
      <c r="AV858" s="1033"/>
      <c r="AW858" s="736">
        <v>4</v>
      </c>
      <c r="AX858" s="778">
        <f>'Cél.por tricoma'!GP196</f>
        <v>1</v>
      </c>
      <c r="AY858" s="730">
        <f>AW858*AX858</f>
        <v>4</v>
      </c>
      <c r="AZ858" s="731">
        <f t="shared" si="722"/>
        <v>815.8655706940815</v>
      </c>
      <c r="BA858" s="732">
        <f t="shared" si="723"/>
        <v>3263.462282776326</v>
      </c>
      <c r="BB858" s="733">
        <f t="shared" si="724"/>
        <v>11.627906976744185</v>
      </c>
      <c r="BC858" s="734">
        <f t="shared" si="725"/>
        <v>280.65775631876403</v>
      </c>
      <c r="BD858" s="88"/>
      <c r="BE858" s="1016" t="s">
        <v>259</v>
      </c>
      <c r="BF858" s="1009"/>
      <c r="BG858" s="1010"/>
      <c r="BH858" s="112">
        <v>3</v>
      </c>
      <c r="BI858" s="195">
        <f>'Cél.por tricoma'!GP242</f>
        <v>1</v>
      </c>
      <c r="BJ858" s="107">
        <f t="shared" si="735"/>
        <v>3</v>
      </c>
      <c r="BK858" s="108">
        <f t="shared" si="726"/>
        <v>815.8655706940815</v>
      </c>
      <c r="BL858" s="109">
        <f t="shared" si="727"/>
        <v>2447.5967120822443</v>
      </c>
      <c r="BM858" s="112">
        <f t="shared" si="728"/>
        <v>13.857142857142858</v>
      </c>
      <c r="BN858" s="111">
        <f t="shared" si="729"/>
        <v>176.63069056263618</v>
      </c>
      <c r="BO858" s="88"/>
      <c r="BP858" s="1016" t="s">
        <v>259</v>
      </c>
      <c r="BQ858" s="1009"/>
      <c r="BR858" s="1010"/>
      <c r="BS858" s="112">
        <v>7</v>
      </c>
      <c r="BT858" s="192">
        <f>'Cél.por tricoma'!GP288</f>
        <v>1</v>
      </c>
      <c r="BU858" s="107">
        <f t="shared" si="730"/>
        <v>7</v>
      </c>
      <c r="BV858" s="108">
        <f t="shared" si="734"/>
        <v>1631.731141388163</v>
      </c>
      <c r="BW858" s="109">
        <f t="shared" si="731"/>
        <v>11422.117989717141</v>
      </c>
      <c r="BX858" s="112">
        <f t="shared" si="732"/>
        <v>15.04109589041096</v>
      </c>
      <c r="BY858" s="111">
        <f t="shared" si="733"/>
        <v>759.39400113784268</v>
      </c>
      <c r="BZ858" s="1018"/>
      <c r="CA858" s="88"/>
      <c r="CB858" s="88"/>
      <c r="CC858" s="89"/>
      <c r="CD858" s="89"/>
      <c r="CE858" s="89"/>
      <c r="CF858" s="89"/>
      <c r="CG858" s="89"/>
      <c r="CH858" s="89"/>
      <c r="CI858" s="89"/>
      <c r="CJ858" s="89"/>
      <c r="CK858" s="89"/>
      <c r="CL858" s="89"/>
      <c r="CM858" s="89"/>
      <c r="CN858" s="89"/>
      <c r="CO858" s="89"/>
      <c r="CP858" s="89"/>
      <c r="CQ858" s="89"/>
      <c r="CR858" s="89"/>
      <c r="CS858" s="89"/>
      <c r="CT858" s="89"/>
    </row>
    <row r="859" spans="1:98" ht="15.75" customHeight="1">
      <c r="A859" s="1018"/>
      <c r="B859" s="1016" t="s">
        <v>43</v>
      </c>
      <c r="C859" s="1009"/>
      <c r="D859" s="1010"/>
      <c r="E859" s="112">
        <v>2</v>
      </c>
      <c r="F859" s="195">
        <f>'Cél.por tricoma'!GP13</f>
        <v>1</v>
      </c>
      <c r="G859" s="107">
        <f t="shared" si="702"/>
        <v>2</v>
      </c>
      <c r="H859" s="108">
        <f t="shared" si="703"/>
        <v>815.8655706940815</v>
      </c>
      <c r="I859" s="109">
        <f t="shared" si="704"/>
        <v>1631.731141388163</v>
      </c>
      <c r="J859" s="110">
        <f t="shared" si="705"/>
        <v>14.361111111111111</v>
      </c>
      <c r="K859" s="111">
        <f t="shared" si="706"/>
        <v>113.62151081232857</v>
      </c>
      <c r="L859" s="86"/>
      <c r="M859" s="1016" t="s">
        <v>43</v>
      </c>
      <c r="N859" s="1009"/>
      <c r="O859" s="1010"/>
      <c r="P859" s="112">
        <v>16</v>
      </c>
      <c r="Q859" s="195">
        <f>'Cél.por tricoma'!GP59</f>
        <v>1</v>
      </c>
      <c r="R859" s="107">
        <f t="shared" si="707"/>
        <v>16</v>
      </c>
      <c r="S859" s="108">
        <f t="shared" si="708"/>
        <v>1631.731141388163</v>
      </c>
      <c r="T859" s="109">
        <f t="shared" si="709"/>
        <v>26107.698262210608</v>
      </c>
      <c r="U859" s="110">
        <f t="shared" si="710"/>
        <v>12.025316455696203</v>
      </c>
      <c r="V859" s="111">
        <f t="shared" si="711"/>
        <v>2171.0612239101451</v>
      </c>
      <c r="W859" s="88"/>
      <c r="X859" s="1016" t="s">
        <v>43</v>
      </c>
      <c r="Y859" s="1009"/>
      <c r="Z859" s="1010"/>
      <c r="AA859" s="112">
        <v>7</v>
      </c>
      <c r="AB859" s="192">
        <f>'Cél.por tricoma'!GP105</f>
        <v>1</v>
      </c>
      <c r="AC859" s="107">
        <f t="shared" si="712"/>
        <v>7</v>
      </c>
      <c r="AD859" s="108">
        <f t="shared" si="713"/>
        <v>1631.731141388163</v>
      </c>
      <c r="AE859" s="109">
        <f t="shared" si="714"/>
        <v>11422.117989717141</v>
      </c>
      <c r="AF859" s="110">
        <f t="shared" si="715"/>
        <v>15.787878787878787</v>
      </c>
      <c r="AG859" s="111">
        <f t="shared" si="716"/>
        <v>723.47388418553874</v>
      </c>
      <c r="AH859" s="88"/>
      <c r="AI859" s="1016" t="s">
        <v>43</v>
      </c>
      <c r="AJ859" s="1009"/>
      <c r="AK859" s="1010"/>
      <c r="AL859" s="112">
        <v>7</v>
      </c>
      <c r="AM859" s="195">
        <f>'Cél.por tricoma'!GP151</f>
        <v>1</v>
      </c>
      <c r="AN859" s="107">
        <f t="shared" si="717"/>
        <v>7</v>
      </c>
      <c r="AO859" s="108">
        <f t="shared" si="718"/>
        <v>1631.731141388163</v>
      </c>
      <c r="AP859" s="109">
        <f t="shared" si="719"/>
        <v>11422.117989717141</v>
      </c>
      <c r="AQ859" s="112">
        <f t="shared" si="720"/>
        <v>11.51685393258427</v>
      </c>
      <c r="AR859" s="111">
        <f t="shared" si="721"/>
        <v>991.77414739982964</v>
      </c>
      <c r="AS859" s="88"/>
      <c r="AT859" s="1034" t="s">
        <v>43</v>
      </c>
      <c r="AU859" s="1032"/>
      <c r="AV859" s="1033"/>
      <c r="AW859" s="736">
        <v>5</v>
      </c>
      <c r="AX859" s="778">
        <f>'Cél.por tricoma'!GP197</f>
        <v>1</v>
      </c>
      <c r="AY859" s="730">
        <f>AW859*AX859</f>
        <v>5</v>
      </c>
      <c r="AZ859" s="731">
        <f t="shared" si="722"/>
        <v>815.8655706940815</v>
      </c>
      <c r="BA859" s="732">
        <f t="shared" si="723"/>
        <v>4079.3278534704077</v>
      </c>
      <c r="BB859" s="733">
        <f t="shared" si="724"/>
        <v>11.627906976744185</v>
      </c>
      <c r="BC859" s="734">
        <f t="shared" si="725"/>
        <v>350.82219539845511</v>
      </c>
      <c r="BD859" s="88"/>
      <c r="BE859" s="1016" t="s">
        <v>43</v>
      </c>
      <c r="BF859" s="1009"/>
      <c r="BG859" s="1010"/>
      <c r="BH859" s="112">
        <v>1</v>
      </c>
      <c r="BI859" s="195">
        <f>'Cél.por tricoma'!GP243</f>
        <v>1</v>
      </c>
      <c r="BJ859" s="107">
        <f t="shared" si="735"/>
        <v>1</v>
      </c>
      <c r="BK859" s="108">
        <f t="shared" si="726"/>
        <v>815.8655706940815</v>
      </c>
      <c r="BL859" s="109">
        <f t="shared" si="727"/>
        <v>815.8655706940815</v>
      </c>
      <c r="BM859" s="112">
        <f t="shared" si="728"/>
        <v>13.857142857142858</v>
      </c>
      <c r="BN859" s="111">
        <f t="shared" si="729"/>
        <v>58.876896854212063</v>
      </c>
      <c r="BO859" s="88"/>
      <c r="BP859" s="1016" t="s">
        <v>43</v>
      </c>
      <c r="BQ859" s="1009"/>
      <c r="BR859" s="1010"/>
      <c r="BS859" s="112">
        <v>0</v>
      </c>
      <c r="BT859" s="192">
        <f>'Cél.por tricoma'!GP289</f>
        <v>1</v>
      </c>
      <c r="BU859" s="107">
        <f t="shared" si="730"/>
        <v>0</v>
      </c>
      <c r="BV859" s="108">
        <f t="shared" si="734"/>
        <v>1631.731141388163</v>
      </c>
      <c r="BW859" s="109">
        <f t="shared" si="731"/>
        <v>0</v>
      </c>
      <c r="BX859" s="112">
        <f t="shared" si="732"/>
        <v>15.04109589041096</v>
      </c>
      <c r="BY859" s="111">
        <f t="shared" si="733"/>
        <v>0</v>
      </c>
      <c r="BZ859" s="1018"/>
      <c r="CA859" s="88"/>
      <c r="CB859" s="88"/>
      <c r="CC859" s="89"/>
      <c r="CD859" s="89"/>
      <c r="CE859" s="89"/>
      <c r="CF859" s="89"/>
      <c r="CG859" s="89"/>
      <c r="CH859" s="89"/>
      <c r="CI859" s="89"/>
      <c r="CJ859" s="89"/>
      <c r="CK859" s="89"/>
      <c r="CL859" s="89"/>
      <c r="CM859" s="89"/>
      <c r="CN859" s="89"/>
      <c r="CO859" s="89"/>
      <c r="CP859" s="89"/>
      <c r="CQ859" s="89"/>
      <c r="CR859" s="89"/>
      <c r="CS859" s="89"/>
      <c r="CT859" s="89"/>
    </row>
    <row r="860" spans="1:98" ht="15.75" customHeight="1">
      <c r="A860" s="1018"/>
      <c r="B860" s="1016" t="s">
        <v>63</v>
      </c>
      <c r="C860" s="1009"/>
      <c r="D860" s="1010"/>
      <c r="E860" s="112">
        <v>13</v>
      </c>
      <c r="F860" s="195">
        <f>'Cél.por tricoma'!GP14</f>
        <v>1</v>
      </c>
      <c r="G860" s="107">
        <f t="shared" si="702"/>
        <v>13</v>
      </c>
      <c r="H860" s="108">
        <f t="shared" si="703"/>
        <v>815.8655706940815</v>
      </c>
      <c r="I860" s="109">
        <f t="shared" si="704"/>
        <v>10606.25241902306</v>
      </c>
      <c r="J860" s="110">
        <f t="shared" si="705"/>
        <v>14.361111111111111</v>
      </c>
      <c r="K860" s="111">
        <f t="shared" si="706"/>
        <v>738.5398202801357</v>
      </c>
      <c r="L860" s="86"/>
      <c r="M860" s="1016" t="s">
        <v>63</v>
      </c>
      <c r="N860" s="1009"/>
      <c r="O860" s="1010"/>
      <c r="P860" s="112">
        <v>7</v>
      </c>
      <c r="Q860" s="195">
        <f>'Cél.por tricoma'!GP60</f>
        <v>1</v>
      </c>
      <c r="R860" s="107">
        <f t="shared" si="707"/>
        <v>7</v>
      </c>
      <c r="S860" s="108">
        <f t="shared" si="708"/>
        <v>1631.731141388163</v>
      </c>
      <c r="T860" s="109">
        <f t="shared" si="709"/>
        <v>11422.117989717141</v>
      </c>
      <c r="U860" s="110">
        <f t="shared" si="710"/>
        <v>12.025316455696203</v>
      </c>
      <c r="V860" s="111">
        <f t="shared" si="711"/>
        <v>949.83928546068853</v>
      </c>
      <c r="W860" s="88"/>
      <c r="X860" s="1016" t="s">
        <v>63</v>
      </c>
      <c r="Y860" s="1009"/>
      <c r="Z860" s="1010"/>
      <c r="AA860" s="112">
        <v>17</v>
      </c>
      <c r="AB860" s="192">
        <f>'Cél.por tricoma'!GP106</f>
        <v>1</v>
      </c>
      <c r="AC860" s="107">
        <f t="shared" si="712"/>
        <v>17</v>
      </c>
      <c r="AD860" s="108">
        <f t="shared" si="713"/>
        <v>1631.731141388163</v>
      </c>
      <c r="AE860" s="109">
        <f t="shared" si="714"/>
        <v>27739.42940359877</v>
      </c>
      <c r="AF860" s="110">
        <f t="shared" si="715"/>
        <v>15.787878787878787</v>
      </c>
      <c r="AG860" s="111">
        <f t="shared" si="716"/>
        <v>1757.0080044505939</v>
      </c>
      <c r="AH860" s="88"/>
      <c r="AI860" s="1016" t="s">
        <v>63</v>
      </c>
      <c r="AJ860" s="1009"/>
      <c r="AK860" s="1010"/>
      <c r="AL860" s="112">
        <v>10</v>
      </c>
      <c r="AM860" s="195">
        <f>'Cél.por tricoma'!GP152</f>
        <v>1</v>
      </c>
      <c r="AN860" s="107">
        <f t="shared" si="717"/>
        <v>10</v>
      </c>
      <c r="AO860" s="108">
        <f t="shared" si="718"/>
        <v>1631.731141388163</v>
      </c>
      <c r="AP860" s="109">
        <f t="shared" si="719"/>
        <v>16317.311413881631</v>
      </c>
      <c r="AQ860" s="112">
        <f t="shared" si="720"/>
        <v>11.51685393258427</v>
      </c>
      <c r="AR860" s="111">
        <f t="shared" si="721"/>
        <v>1416.8202105711855</v>
      </c>
      <c r="AS860" s="88"/>
      <c r="AT860" s="1034" t="s">
        <v>63</v>
      </c>
      <c r="AU860" s="1032"/>
      <c r="AV860" s="1033"/>
      <c r="AW860" s="736">
        <v>4</v>
      </c>
      <c r="AX860" s="778">
        <f>'Cél.por tricoma'!GP198</f>
        <v>1</v>
      </c>
      <c r="AY860" s="730">
        <f>AW860*AX860</f>
        <v>4</v>
      </c>
      <c r="AZ860" s="731">
        <f t="shared" si="722"/>
        <v>815.8655706940815</v>
      </c>
      <c r="BA860" s="732">
        <f t="shared" si="723"/>
        <v>3263.462282776326</v>
      </c>
      <c r="BB860" s="733">
        <f t="shared" si="724"/>
        <v>11.627906976744185</v>
      </c>
      <c r="BC860" s="734">
        <f t="shared" si="725"/>
        <v>280.65775631876403</v>
      </c>
      <c r="BD860" s="88"/>
      <c r="BE860" s="1016" t="s">
        <v>63</v>
      </c>
      <c r="BF860" s="1009"/>
      <c r="BG860" s="1010"/>
      <c r="BH860" s="112">
        <v>6</v>
      </c>
      <c r="BI860" s="195">
        <f>'Cél.por tricoma'!GP244</f>
        <v>1</v>
      </c>
      <c r="BJ860" s="107">
        <f t="shared" si="735"/>
        <v>6</v>
      </c>
      <c r="BK860" s="108">
        <f t="shared" si="726"/>
        <v>815.8655706940815</v>
      </c>
      <c r="BL860" s="109">
        <f t="shared" si="727"/>
        <v>4895.1934241644885</v>
      </c>
      <c r="BM860" s="112">
        <f t="shared" si="728"/>
        <v>13.857142857142858</v>
      </c>
      <c r="BN860" s="111">
        <f t="shared" si="729"/>
        <v>353.26138112527235</v>
      </c>
      <c r="BO860" s="88"/>
      <c r="BP860" s="1016" t="s">
        <v>63</v>
      </c>
      <c r="BQ860" s="1009"/>
      <c r="BR860" s="1010"/>
      <c r="BS860" s="112">
        <v>7</v>
      </c>
      <c r="BT860" s="192">
        <f>'Cél.por tricoma'!GP290</f>
        <v>1</v>
      </c>
      <c r="BU860" s="107">
        <f t="shared" si="730"/>
        <v>7</v>
      </c>
      <c r="BV860" s="108">
        <f t="shared" si="734"/>
        <v>1631.731141388163</v>
      </c>
      <c r="BW860" s="109">
        <f t="shared" si="731"/>
        <v>11422.117989717141</v>
      </c>
      <c r="BX860" s="112">
        <f t="shared" si="732"/>
        <v>15.04109589041096</v>
      </c>
      <c r="BY860" s="111">
        <f t="shared" si="733"/>
        <v>759.39400113784268</v>
      </c>
      <c r="BZ860" s="1018"/>
      <c r="CA860" s="88"/>
      <c r="CB860" s="88"/>
      <c r="CC860" s="89"/>
      <c r="CD860" s="89"/>
      <c r="CE860" s="89"/>
      <c r="CF860" s="89"/>
      <c r="CG860" s="89"/>
      <c r="CH860" s="89"/>
      <c r="CI860" s="89"/>
      <c r="CJ860" s="89"/>
      <c r="CK860" s="89"/>
      <c r="CL860" s="89"/>
      <c r="CM860" s="89"/>
      <c r="CN860" s="89"/>
      <c r="CO860" s="89"/>
      <c r="CP860" s="89"/>
      <c r="CQ860" s="89"/>
      <c r="CR860" s="89"/>
      <c r="CS860" s="89"/>
      <c r="CT860" s="89"/>
    </row>
    <row r="861" spans="1:98" ht="15.75" customHeight="1">
      <c r="A861" s="1018"/>
      <c r="B861" s="1016" t="s">
        <v>166</v>
      </c>
      <c r="C861" s="1009"/>
      <c r="D861" s="1010"/>
      <c r="E861" s="112">
        <v>0</v>
      </c>
      <c r="F861" s="195" t="e">
        <f>'Cél.por tricoma'!GP15</f>
        <v>#DIV/0!</v>
      </c>
      <c r="G861" s="107"/>
      <c r="H861" s="108">
        <f t="shared" si="703"/>
        <v>815.8655706940815</v>
      </c>
      <c r="I861" s="109">
        <f t="shared" si="704"/>
        <v>0</v>
      </c>
      <c r="J861" s="110">
        <f t="shared" si="705"/>
        <v>14.361111111111111</v>
      </c>
      <c r="K861" s="111">
        <f t="shared" si="706"/>
        <v>0</v>
      </c>
      <c r="L861" s="86"/>
      <c r="M861" s="1016" t="s">
        <v>166</v>
      </c>
      <c r="N861" s="1009"/>
      <c r="O861" s="1010"/>
      <c r="P861" s="112">
        <v>0</v>
      </c>
      <c r="Q861" s="195">
        <f>'Cél.por tricoma'!GP61</f>
        <v>10</v>
      </c>
      <c r="R861" s="107">
        <f t="shared" si="707"/>
        <v>0</v>
      </c>
      <c r="S861" s="108">
        <f t="shared" si="708"/>
        <v>1631.731141388163</v>
      </c>
      <c r="T861" s="109">
        <f t="shared" si="709"/>
        <v>0</v>
      </c>
      <c r="U861" s="110">
        <f t="shared" si="710"/>
        <v>12.025316455696203</v>
      </c>
      <c r="V861" s="111">
        <f t="shared" si="711"/>
        <v>0</v>
      </c>
      <c r="W861" s="88"/>
      <c r="X861" s="1016" t="s">
        <v>166</v>
      </c>
      <c r="Y861" s="1009"/>
      <c r="Z861" s="1010"/>
      <c r="AA861" s="112">
        <v>0</v>
      </c>
      <c r="AB861" s="192">
        <f>'Cél.por tricoma'!GP107</f>
        <v>7</v>
      </c>
      <c r="AC861" s="107">
        <f t="shared" si="712"/>
        <v>0</v>
      </c>
      <c r="AD861" s="108">
        <f t="shared" si="713"/>
        <v>1631.731141388163</v>
      </c>
      <c r="AE861" s="109">
        <f t="shared" si="714"/>
        <v>0</v>
      </c>
      <c r="AF861" s="110">
        <f t="shared" si="715"/>
        <v>15.787878787878787</v>
      </c>
      <c r="AG861" s="111">
        <f t="shared" si="716"/>
        <v>0</v>
      </c>
      <c r="AH861" s="88"/>
      <c r="AI861" s="1016" t="s">
        <v>166</v>
      </c>
      <c r="AJ861" s="1009"/>
      <c r="AK861" s="1010"/>
      <c r="AL861" s="112">
        <v>0</v>
      </c>
      <c r="AM861" s="195">
        <f>'Cél.por tricoma'!GP153</f>
        <v>9</v>
      </c>
      <c r="AN861" s="107">
        <f t="shared" si="717"/>
        <v>0</v>
      </c>
      <c r="AO861" s="108">
        <f t="shared" si="718"/>
        <v>1631.731141388163</v>
      </c>
      <c r="AP861" s="109">
        <f t="shared" si="719"/>
        <v>0</v>
      </c>
      <c r="AQ861" s="112">
        <f t="shared" si="720"/>
        <v>11.51685393258427</v>
      </c>
      <c r="AR861" s="111">
        <f t="shared" si="721"/>
        <v>0</v>
      </c>
      <c r="AS861" s="88"/>
      <c r="AT861" s="1034" t="s">
        <v>166</v>
      </c>
      <c r="AU861" s="1032"/>
      <c r="AV861" s="1033"/>
      <c r="AW861" s="736">
        <v>0</v>
      </c>
      <c r="AX861" s="778" t="e">
        <f>'Cél.por tricoma'!GP199</f>
        <v>#DIV/0!</v>
      </c>
      <c r="AY861" s="730">
        <v>0</v>
      </c>
      <c r="AZ861" s="731">
        <f t="shared" si="722"/>
        <v>815.8655706940815</v>
      </c>
      <c r="BA861" s="732">
        <f t="shared" si="723"/>
        <v>0</v>
      </c>
      <c r="BB861" s="733">
        <f t="shared" si="724"/>
        <v>11.627906976744185</v>
      </c>
      <c r="BC861" s="734">
        <f t="shared" si="725"/>
        <v>0</v>
      </c>
      <c r="BD861" s="88"/>
      <c r="BE861" s="1016" t="s">
        <v>166</v>
      </c>
      <c r="BF861" s="1009"/>
      <c r="BG861" s="1010"/>
      <c r="BH861" s="112">
        <v>0</v>
      </c>
      <c r="BI861" s="195" t="e">
        <f>'Cél.por tricoma'!GP245</f>
        <v>#DIV/0!</v>
      </c>
      <c r="BJ861" s="107">
        <v>0</v>
      </c>
      <c r="BK861" s="108">
        <f t="shared" si="726"/>
        <v>815.8655706940815</v>
      </c>
      <c r="BL861" s="109">
        <f t="shared" si="727"/>
        <v>0</v>
      </c>
      <c r="BM861" s="112">
        <f t="shared" si="728"/>
        <v>13.857142857142858</v>
      </c>
      <c r="BN861" s="111">
        <f t="shared" si="729"/>
        <v>0</v>
      </c>
      <c r="BO861" s="88"/>
      <c r="BP861" s="1016" t="s">
        <v>166</v>
      </c>
      <c r="BQ861" s="1009"/>
      <c r="BR861" s="1010"/>
      <c r="BS861" s="112">
        <v>0</v>
      </c>
      <c r="BT861" s="192" t="e">
        <f>'Cél.por tricoma'!GP291</f>
        <v>#DIV/0!</v>
      </c>
      <c r="BU861" s="107">
        <v>0</v>
      </c>
      <c r="BV861" s="108">
        <f t="shared" si="734"/>
        <v>1631.731141388163</v>
      </c>
      <c r="BW861" s="109">
        <f t="shared" si="731"/>
        <v>0</v>
      </c>
      <c r="BX861" s="112">
        <f t="shared" si="732"/>
        <v>15.04109589041096</v>
      </c>
      <c r="BY861" s="111">
        <f t="shared" si="733"/>
        <v>0</v>
      </c>
      <c r="BZ861" s="1018"/>
      <c r="CA861" s="88"/>
      <c r="CB861" s="88"/>
      <c r="CC861" s="89"/>
      <c r="CD861" s="89"/>
      <c r="CE861" s="89"/>
      <c r="CF861" s="89"/>
      <c r="CG861" s="89"/>
      <c r="CH861" s="89"/>
      <c r="CI861" s="89"/>
      <c r="CJ861" s="89"/>
      <c r="CK861" s="89"/>
      <c r="CL861" s="89"/>
      <c r="CM861" s="89"/>
      <c r="CN861" s="89"/>
      <c r="CO861" s="89"/>
      <c r="CP861" s="89"/>
      <c r="CQ861" s="89"/>
      <c r="CR861" s="89"/>
      <c r="CS861" s="89"/>
      <c r="CT861" s="89"/>
    </row>
    <row r="862" spans="1:98" ht="15.75" customHeight="1">
      <c r="A862" s="1018"/>
      <c r="B862" s="1016" t="s">
        <v>260</v>
      </c>
      <c r="C862" s="1009"/>
      <c r="D862" s="1010"/>
      <c r="E862" s="112">
        <v>0</v>
      </c>
      <c r="F862" s="195" t="e">
        <f>'Cél.por tricoma'!GP16</f>
        <v>#DIV/0!</v>
      </c>
      <c r="G862" s="107"/>
      <c r="H862" s="108">
        <f t="shared" si="703"/>
        <v>815.8655706940815</v>
      </c>
      <c r="I862" s="109">
        <f t="shared" si="704"/>
        <v>0</v>
      </c>
      <c r="J862" s="110">
        <f t="shared" si="705"/>
        <v>14.361111111111111</v>
      </c>
      <c r="K862" s="111">
        <f t="shared" si="706"/>
        <v>0</v>
      </c>
      <c r="L862" s="86"/>
      <c r="M862" s="1016" t="s">
        <v>260</v>
      </c>
      <c r="N862" s="1009"/>
      <c r="O862" s="1010"/>
      <c r="P862" s="112">
        <v>0</v>
      </c>
      <c r="Q862" s="195" t="e">
        <f>'Cél.por tricoma'!GP62</f>
        <v>#DIV/0!</v>
      </c>
      <c r="R862" s="107">
        <v>0</v>
      </c>
      <c r="S862" s="108">
        <f t="shared" si="708"/>
        <v>1631.731141388163</v>
      </c>
      <c r="T862" s="109">
        <f t="shared" si="709"/>
        <v>0</v>
      </c>
      <c r="U862" s="110">
        <f t="shared" si="710"/>
        <v>12.025316455696203</v>
      </c>
      <c r="V862" s="111">
        <f t="shared" si="711"/>
        <v>0</v>
      </c>
      <c r="W862" s="88"/>
      <c r="X862" s="1016" t="s">
        <v>260</v>
      </c>
      <c r="Y862" s="1009"/>
      <c r="Z862" s="1010"/>
      <c r="AA862" s="112">
        <v>0</v>
      </c>
      <c r="AB862" s="192" t="e">
        <f>'Cél.por tricoma'!GP108</f>
        <v>#DIV/0!</v>
      </c>
      <c r="AC862" s="107"/>
      <c r="AD862" s="108">
        <f t="shared" si="713"/>
        <v>1631.731141388163</v>
      </c>
      <c r="AE862" s="109">
        <f t="shared" si="714"/>
        <v>0</v>
      </c>
      <c r="AF862" s="110">
        <f t="shared" si="715"/>
        <v>15.787878787878787</v>
      </c>
      <c r="AG862" s="111">
        <f t="shared" si="716"/>
        <v>0</v>
      </c>
      <c r="AH862" s="88"/>
      <c r="AI862" s="1016" t="s">
        <v>260</v>
      </c>
      <c r="AJ862" s="1009"/>
      <c r="AK862" s="1010"/>
      <c r="AL862" s="112">
        <v>0</v>
      </c>
      <c r="AM862" s="195" t="e">
        <f>'Cél.por tricoma'!GP154</f>
        <v>#DIV/0!</v>
      </c>
      <c r="AN862" s="107">
        <v>0</v>
      </c>
      <c r="AO862" s="108">
        <f t="shared" si="718"/>
        <v>1631.731141388163</v>
      </c>
      <c r="AP862" s="109">
        <f t="shared" si="719"/>
        <v>0</v>
      </c>
      <c r="AQ862" s="112">
        <f t="shared" si="720"/>
        <v>11.51685393258427</v>
      </c>
      <c r="AR862" s="111">
        <f t="shared" si="721"/>
        <v>0</v>
      </c>
      <c r="AS862" s="88"/>
      <c r="AT862" s="1034" t="s">
        <v>260</v>
      </c>
      <c r="AU862" s="1032"/>
      <c r="AV862" s="1033"/>
      <c r="AW862" s="736">
        <v>0</v>
      </c>
      <c r="AX862" s="778" t="e">
        <f>'Cél.por tricoma'!GP200</f>
        <v>#DIV/0!</v>
      </c>
      <c r="AY862" s="730">
        <v>0</v>
      </c>
      <c r="AZ862" s="731">
        <f t="shared" si="722"/>
        <v>815.8655706940815</v>
      </c>
      <c r="BA862" s="732">
        <f t="shared" si="723"/>
        <v>0</v>
      </c>
      <c r="BB862" s="733">
        <f t="shared" si="724"/>
        <v>11.627906976744185</v>
      </c>
      <c r="BC862" s="734">
        <f t="shared" si="725"/>
        <v>0</v>
      </c>
      <c r="BD862" s="88"/>
      <c r="BE862" s="1016" t="s">
        <v>260</v>
      </c>
      <c r="BF862" s="1009"/>
      <c r="BG862" s="1010"/>
      <c r="BH862" s="112">
        <v>0</v>
      </c>
      <c r="BI862" s="195" t="e">
        <f>'Cél.por tricoma'!GP246</f>
        <v>#DIV/0!</v>
      </c>
      <c r="BJ862" s="107">
        <v>0</v>
      </c>
      <c r="BK862" s="108">
        <f t="shared" si="726"/>
        <v>815.8655706940815</v>
      </c>
      <c r="BL862" s="109">
        <f t="shared" si="727"/>
        <v>0</v>
      </c>
      <c r="BM862" s="112">
        <f t="shared" si="728"/>
        <v>13.857142857142858</v>
      </c>
      <c r="BN862" s="111">
        <f t="shared" si="729"/>
        <v>0</v>
      </c>
      <c r="BO862" s="88"/>
      <c r="BP862" s="1016" t="s">
        <v>260</v>
      </c>
      <c r="BQ862" s="1009"/>
      <c r="BR862" s="1010"/>
      <c r="BS862" s="112">
        <v>0</v>
      </c>
      <c r="BT862" s="192" t="e">
        <f>'Cél.por tricoma'!GP292</f>
        <v>#DIV/0!</v>
      </c>
      <c r="BU862" s="107">
        <v>0</v>
      </c>
      <c r="BV862" s="108">
        <f t="shared" si="734"/>
        <v>1631.731141388163</v>
      </c>
      <c r="BW862" s="109">
        <f t="shared" si="731"/>
        <v>0</v>
      </c>
      <c r="BX862" s="112">
        <f t="shared" si="732"/>
        <v>15.04109589041096</v>
      </c>
      <c r="BY862" s="111">
        <f t="shared" si="733"/>
        <v>0</v>
      </c>
      <c r="BZ862" s="1018"/>
      <c r="CA862" s="88"/>
      <c r="CB862" s="88"/>
      <c r="CC862" s="89"/>
      <c r="CD862" s="89"/>
      <c r="CE862" s="89"/>
      <c r="CF862" s="89"/>
      <c r="CG862" s="89"/>
      <c r="CH862" s="89"/>
      <c r="CI862" s="89"/>
      <c r="CJ862" s="89"/>
      <c r="CK862" s="89"/>
      <c r="CL862" s="89"/>
      <c r="CM862" s="89"/>
      <c r="CN862" s="89"/>
      <c r="CO862" s="89"/>
      <c r="CP862" s="89"/>
      <c r="CQ862" s="89"/>
      <c r="CR862" s="89"/>
      <c r="CS862" s="89"/>
      <c r="CT862" s="89"/>
    </row>
    <row r="863" spans="1:98" ht="15.75" customHeight="1">
      <c r="A863" s="1018"/>
      <c r="B863" s="1015" t="s">
        <v>52</v>
      </c>
      <c r="C863" s="1009"/>
      <c r="D863" s="1010"/>
      <c r="E863" s="112">
        <v>7</v>
      </c>
      <c r="F863" s="195">
        <f>'Cél.por tricoma'!GP17</f>
        <v>2</v>
      </c>
      <c r="G863" s="107">
        <f t="shared" ref="G863:G869" si="736">E863*F863</f>
        <v>14</v>
      </c>
      <c r="H863" s="108">
        <f t="shared" si="703"/>
        <v>815.8655706940815</v>
      </c>
      <c r="I863" s="109">
        <f t="shared" si="704"/>
        <v>11422.117989717141</v>
      </c>
      <c r="J863" s="110">
        <f t="shared" si="705"/>
        <v>14.361111111111111</v>
      </c>
      <c r="K863" s="111">
        <f t="shared" si="706"/>
        <v>795.35057568629998</v>
      </c>
      <c r="L863" s="86"/>
      <c r="M863" s="1015" t="s">
        <v>52</v>
      </c>
      <c r="N863" s="1009"/>
      <c r="O863" s="1010"/>
      <c r="P863" s="112">
        <v>4</v>
      </c>
      <c r="Q863" s="195">
        <f>'Cél.por tricoma'!GP63</f>
        <v>2</v>
      </c>
      <c r="R863" s="107">
        <f t="shared" ref="R863:R874" si="737">P863*Q863</f>
        <v>8</v>
      </c>
      <c r="S863" s="108">
        <f t="shared" si="708"/>
        <v>1631.731141388163</v>
      </c>
      <c r="T863" s="109">
        <f t="shared" si="709"/>
        <v>13053.849131105304</v>
      </c>
      <c r="U863" s="110">
        <f t="shared" si="710"/>
        <v>12.025316455696203</v>
      </c>
      <c r="V863" s="111">
        <f t="shared" si="711"/>
        <v>1085.5306119550726</v>
      </c>
      <c r="W863" s="88"/>
      <c r="X863" s="1015" t="s">
        <v>52</v>
      </c>
      <c r="Y863" s="1009"/>
      <c r="Z863" s="1010"/>
      <c r="AA863" s="112">
        <v>28</v>
      </c>
      <c r="AB863" s="192">
        <f>'Cél.por tricoma'!GP109</f>
        <v>2</v>
      </c>
      <c r="AC863" s="107">
        <f>AA863*AB863</f>
        <v>56</v>
      </c>
      <c r="AD863" s="108">
        <f t="shared" si="713"/>
        <v>1631.731141388163</v>
      </c>
      <c r="AE863" s="109">
        <f t="shared" si="714"/>
        <v>91376.943917737124</v>
      </c>
      <c r="AF863" s="110">
        <f t="shared" si="715"/>
        <v>15.787878787878787</v>
      </c>
      <c r="AG863" s="111">
        <f t="shared" si="716"/>
        <v>5787.7910734843099</v>
      </c>
      <c r="AH863" s="88"/>
      <c r="AI863" s="1015" t="s">
        <v>52</v>
      </c>
      <c r="AJ863" s="1009"/>
      <c r="AK863" s="1010"/>
      <c r="AL863" s="112">
        <v>51</v>
      </c>
      <c r="AM863" s="195">
        <f>'Cél.por tricoma'!GP155</f>
        <v>2</v>
      </c>
      <c r="AN863" s="107">
        <f t="shared" ref="AN863:AN873" si="738">AL863*AM863</f>
        <v>102</v>
      </c>
      <c r="AO863" s="108">
        <f t="shared" si="718"/>
        <v>1631.731141388163</v>
      </c>
      <c r="AP863" s="109">
        <f t="shared" si="719"/>
        <v>166436.57642159262</v>
      </c>
      <c r="AQ863" s="112">
        <f t="shared" si="720"/>
        <v>11.51685393258427</v>
      </c>
      <c r="AR863" s="111">
        <f t="shared" si="721"/>
        <v>14451.56614782609</v>
      </c>
      <c r="AS863" s="88"/>
      <c r="AT863" s="1031" t="s">
        <v>52</v>
      </c>
      <c r="AU863" s="1032"/>
      <c r="AV863" s="1033"/>
      <c r="AW863" s="736">
        <v>9</v>
      </c>
      <c r="AX863" s="778">
        <f>'Cél.por tricoma'!GP201</f>
        <v>2</v>
      </c>
      <c r="AY863" s="730">
        <f t="shared" ref="AY863:AY873" si="739">AW863*AX863</f>
        <v>18</v>
      </c>
      <c r="AZ863" s="731">
        <f t="shared" si="722"/>
        <v>815.8655706940815</v>
      </c>
      <c r="BA863" s="732">
        <f t="shared" si="723"/>
        <v>14685.580272493467</v>
      </c>
      <c r="BB863" s="733">
        <f t="shared" si="724"/>
        <v>11.627906976744185</v>
      </c>
      <c r="BC863" s="734">
        <f t="shared" si="725"/>
        <v>1262.9599034344383</v>
      </c>
      <c r="BD863" s="88"/>
      <c r="BE863" s="1015" t="s">
        <v>52</v>
      </c>
      <c r="BF863" s="1009"/>
      <c r="BG863" s="1010"/>
      <c r="BH863" s="112">
        <v>7</v>
      </c>
      <c r="BI863" s="195">
        <f>'Cél.por tricoma'!GP247</f>
        <v>2</v>
      </c>
      <c r="BJ863" s="107">
        <f t="shared" ref="BJ863:BJ869" si="740">BH863*BI863</f>
        <v>14</v>
      </c>
      <c r="BK863" s="108">
        <f t="shared" si="726"/>
        <v>815.8655706940815</v>
      </c>
      <c r="BL863" s="109">
        <f t="shared" si="727"/>
        <v>11422.117989717141</v>
      </c>
      <c r="BM863" s="112">
        <f t="shared" si="728"/>
        <v>13.857142857142858</v>
      </c>
      <c r="BN863" s="111">
        <f t="shared" si="729"/>
        <v>824.27655595896886</v>
      </c>
      <c r="BO863" s="88"/>
      <c r="BP863" s="1015" t="s">
        <v>52</v>
      </c>
      <c r="BQ863" s="1009"/>
      <c r="BR863" s="1010"/>
      <c r="BS863" s="112">
        <v>16</v>
      </c>
      <c r="BT863" s="192">
        <f>'Cél.por tricoma'!GP293</f>
        <v>2</v>
      </c>
      <c r="BU863" s="107">
        <f t="shared" ref="BU863:BU869" si="741">BS863*BT863</f>
        <v>32</v>
      </c>
      <c r="BV863" s="108">
        <f t="shared" si="734"/>
        <v>1631.731141388163</v>
      </c>
      <c r="BW863" s="109">
        <f t="shared" si="731"/>
        <v>52215.396524421216</v>
      </c>
      <c r="BX863" s="112">
        <f t="shared" si="732"/>
        <v>15.04109589041096</v>
      </c>
      <c r="BY863" s="111">
        <f t="shared" si="733"/>
        <v>3471.515433772995</v>
      </c>
      <c r="BZ863" s="1018"/>
      <c r="CA863" s="88"/>
      <c r="CB863" s="88"/>
      <c r="CC863" s="89"/>
      <c r="CD863" s="89"/>
      <c r="CE863" s="89"/>
      <c r="CF863" s="89"/>
      <c r="CG863" s="89"/>
      <c r="CH863" s="89"/>
      <c r="CI863" s="89"/>
      <c r="CJ863" s="89"/>
      <c r="CK863" s="89"/>
      <c r="CL863" s="89"/>
      <c r="CM863" s="89"/>
      <c r="CN863" s="89"/>
      <c r="CO863" s="89"/>
      <c r="CP863" s="89"/>
      <c r="CQ863" s="89"/>
      <c r="CR863" s="89"/>
      <c r="CS863" s="89"/>
      <c r="CT863" s="89"/>
    </row>
    <row r="864" spans="1:98" ht="15.75" customHeight="1">
      <c r="A864" s="1018"/>
      <c r="B864" s="1016" t="s">
        <v>185</v>
      </c>
      <c r="C864" s="1009"/>
      <c r="D864" s="1010"/>
      <c r="E864" s="112">
        <v>111</v>
      </c>
      <c r="F864" s="195">
        <f>'Cél.por tricoma'!GP18</f>
        <v>11.466666666666667</v>
      </c>
      <c r="G864" s="107">
        <f t="shared" si="736"/>
        <v>1272.8</v>
      </c>
      <c r="H864" s="108">
        <f t="shared" si="703"/>
        <v>815.8655706940815</v>
      </c>
      <c r="I864" s="109">
        <f t="shared" si="704"/>
        <v>1038433.6983794268</v>
      </c>
      <c r="J864" s="110">
        <f t="shared" si="705"/>
        <v>14.361111111111111</v>
      </c>
      <c r="K864" s="111">
        <f t="shared" si="706"/>
        <v>72308.729480965892</v>
      </c>
      <c r="L864" s="86"/>
      <c r="M864" s="1016" t="s">
        <v>185</v>
      </c>
      <c r="N864" s="1009"/>
      <c r="O864" s="1010"/>
      <c r="P864" s="112">
        <v>108</v>
      </c>
      <c r="Q864" s="195">
        <f>'Cél.por tricoma'!GP64</f>
        <v>15.066666666666666</v>
      </c>
      <c r="R864" s="107">
        <f t="shared" si="737"/>
        <v>1627.2</v>
      </c>
      <c r="S864" s="108">
        <f t="shared" si="708"/>
        <v>1631.731141388163</v>
      </c>
      <c r="T864" s="109">
        <f t="shared" si="709"/>
        <v>2655152.913266819</v>
      </c>
      <c r="U864" s="110">
        <f t="shared" si="710"/>
        <v>12.025316455696203</v>
      </c>
      <c r="V864" s="111">
        <f t="shared" si="711"/>
        <v>220796.92647166178</v>
      </c>
      <c r="W864" s="88"/>
      <c r="X864" s="1016" t="s">
        <v>185</v>
      </c>
      <c r="Y864" s="1009"/>
      <c r="Z864" s="1010"/>
      <c r="AA864" s="112">
        <v>149</v>
      </c>
      <c r="AB864" s="192">
        <f>'Cél.por tricoma'!GP110</f>
        <v>16</v>
      </c>
      <c r="AC864" s="107">
        <f>AA864*AB864</f>
        <v>2384</v>
      </c>
      <c r="AD864" s="108">
        <f t="shared" si="713"/>
        <v>1631.731141388163</v>
      </c>
      <c r="AE864" s="109">
        <f t="shared" si="714"/>
        <v>3890047.0410693805</v>
      </c>
      <c r="AF864" s="110">
        <f t="shared" si="715"/>
        <v>15.787878787878787</v>
      </c>
      <c r="AG864" s="111">
        <f t="shared" si="716"/>
        <v>246394.53427118919</v>
      </c>
      <c r="AH864" s="88"/>
      <c r="AI864" s="1016" t="s">
        <v>185</v>
      </c>
      <c r="AJ864" s="1009"/>
      <c r="AK864" s="1010"/>
      <c r="AL864" s="112">
        <v>179</v>
      </c>
      <c r="AM864" s="195">
        <f>'Cél.por tricoma'!GP156</f>
        <v>15.3</v>
      </c>
      <c r="AN864" s="107">
        <f t="shared" si="738"/>
        <v>2738.7000000000003</v>
      </c>
      <c r="AO864" s="108">
        <f t="shared" si="718"/>
        <v>1631.731141388163</v>
      </c>
      <c r="AP864" s="109">
        <f t="shared" si="719"/>
        <v>4468822.0769197624</v>
      </c>
      <c r="AQ864" s="112">
        <f t="shared" si="720"/>
        <v>11.51685393258427</v>
      </c>
      <c r="AR864" s="111">
        <f t="shared" si="721"/>
        <v>388024.55106913054</v>
      </c>
      <c r="AS864" s="88"/>
      <c r="AT864" s="1034" t="s">
        <v>185</v>
      </c>
      <c r="AU864" s="1032"/>
      <c r="AV864" s="1033"/>
      <c r="AW864" s="736">
        <v>110</v>
      </c>
      <c r="AX864" s="778">
        <f>'Cél.por tricoma'!GP202</f>
        <v>12.1</v>
      </c>
      <c r="AY864" s="730">
        <f t="shared" si="739"/>
        <v>1331</v>
      </c>
      <c r="AZ864" s="731">
        <f t="shared" si="722"/>
        <v>815.8655706940815</v>
      </c>
      <c r="BA864" s="732">
        <f t="shared" si="723"/>
        <v>1085917.0745938225</v>
      </c>
      <c r="BB864" s="733">
        <f t="shared" si="724"/>
        <v>11.627906976744185</v>
      </c>
      <c r="BC864" s="734">
        <f t="shared" si="725"/>
        <v>93388.868415068733</v>
      </c>
      <c r="BD864" s="88"/>
      <c r="BE864" s="1016" t="s">
        <v>185</v>
      </c>
      <c r="BF864" s="1009"/>
      <c r="BG864" s="1010"/>
      <c r="BH864" s="112">
        <f>13+21+11</f>
        <v>45</v>
      </c>
      <c r="BI864" s="195">
        <f>'Cél.por tricoma'!GP248</f>
        <v>15.833333333333334</v>
      </c>
      <c r="BJ864" s="107">
        <f t="shared" si="740"/>
        <v>712.5</v>
      </c>
      <c r="BK864" s="108">
        <f t="shared" si="726"/>
        <v>815.8655706940815</v>
      </c>
      <c r="BL864" s="109">
        <f t="shared" si="727"/>
        <v>581304.21911953308</v>
      </c>
      <c r="BM864" s="112">
        <f t="shared" si="728"/>
        <v>13.857142857142858</v>
      </c>
      <c r="BN864" s="111">
        <f t="shared" si="729"/>
        <v>41949.789008626096</v>
      </c>
      <c r="BO864" s="88"/>
      <c r="BP864" s="1016" t="s">
        <v>185</v>
      </c>
      <c r="BQ864" s="1009"/>
      <c r="BR864" s="1010"/>
      <c r="BS864" s="112">
        <v>105</v>
      </c>
      <c r="BT864" s="192">
        <f>'Cél.por tricoma'!GP294</f>
        <v>11.866666666666667</v>
      </c>
      <c r="BU864" s="107">
        <f t="shared" si="741"/>
        <v>1246</v>
      </c>
      <c r="BV864" s="108">
        <f t="shared" si="734"/>
        <v>1631.731141388163</v>
      </c>
      <c r="BW864" s="109">
        <f t="shared" si="731"/>
        <v>2033137.002169651</v>
      </c>
      <c r="BX864" s="112">
        <f t="shared" si="732"/>
        <v>15.04109589041096</v>
      </c>
      <c r="BY864" s="111">
        <f t="shared" si="733"/>
        <v>135172.13220253598</v>
      </c>
      <c r="BZ864" s="1018"/>
      <c r="CA864" s="88"/>
      <c r="CB864" s="88"/>
      <c r="CC864" s="89"/>
      <c r="CD864" s="89"/>
      <c r="CE864" s="89"/>
      <c r="CF864" s="89"/>
      <c r="CG864" s="89"/>
      <c r="CH864" s="89"/>
      <c r="CI864" s="89"/>
      <c r="CJ864" s="89"/>
      <c r="CK864" s="89"/>
      <c r="CL864" s="89"/>
      <c r="CM864" s="89"/>
      <c r="CN864" s="89"/>
      <c r="CO864" s="89"/>
      <c r="CP864" s="89"/>
      <c r="CQ864" s="89"/>
      <c r="CR864" s="89"/>
      <c r="CS864" s="89"/>
      <c r="CT864" s="89"/>
    </row>
    <row r="865" spans="1:98" ht="15.75" customHeight="1">
      <c r="A865" s="1018"/>
      <c r="B865" s="1016" t="s">
        <v>56</v>
      </c>
      <c r="C865" s="1009"/>
      <c r="D865" s="1010"/>
      <c r="E865" s="112">
        <v>2</v>
      </c>
      <c r="F865" s="195">
        <f>'Cél.por tricoma'!GP19</f>
        <v>4</v>
      </c>
      <c r="G865" s="107">
        <f t="shared" si="736"/>
        <v>8</v>
      </c>
      <c r="H865" s="108">
        <f t="shared" si="703"/>
        <v>815.8655706940815</v>
      </c>
      <c r="I865" s="109">
        <f t="shared" si="704"/>
        <v>6526.924565552652</v>
      </c>
      <c r="J865" s="110">
        <f t="shared" si="705"/>
        <v>14.361111111111111</v>
      </c>
      <c r="K865" s="111">
        <f t="shared" si="706"/>
        <v>454.48604324931426</v>
      </c>
      <c r="L865" s="86"/>
      <c r="M865" s="1016" t="s">
        <v>56</v>
      </c>
      <c r="N865" s="1009"/>
      <c r="O865" s="1010"/>
      <c r="P865" s="112">
        <v>1</v>
      </c>
      <c r="Q865" s="195">
        <f>'Cél.por tricoma'!GP65</f>
        <v>4</v>
      </c>
      <c r="R865" s="107">
        <f t="shared" si="737"/>
        <v>4</v>
      </c>
      <c r="S865" s="108">
        <f t="shared" si="708"/>
        <v>1631.731141388163</v>
      </c>
      <c r="T865" s="109">
        <f t="shared" si="709"/>
        <v>6526.924565552652</v>
      </c>
      <c r="U865" s="110">
        <f t="shared" si="710"/>
        <v>12.025316455696203</v>
      </c>
      <c r="V865" s="111">
        <f t="shared" si="711"/>
        <v>542.76530597753629</v>
      </c>
      <c r="W865" s="88"/>
      <c r="X865" s="1016" t="s">
        <v>56</v>
      </c>
      <c r="Y865" s="1009"/>
      <c r="Z865" s="1010"/>
      <c r="AA865" s="112">
        <v>2</v>
      </c>
      <c r="AB865" s="192">
        <f>'Cél.por tricoma'!GP111</f>
        <v>4</v>
      </c>
      <c r="AC865" s="107">
        <f>AA865*AB865</f>
        <v>8</v>
      </c>
      <c r="AD865" s="108">
        <f t="shared" si="713"/>
        <v>1631.731141388163</v>
      </c>
      <c r="AE865" s="109">
        <f t="shared" si="714"/>
        <v>13053.849131105304</v>
      </c>
      <c r="AF865" s="110">
        <f t="shared" si="715"/>
        <v>15.787878787878787</v>
      </c>
      <c r="AG865" s="111">
        <f t="shared" si="716"/>
        <v>826.82729621204419</v>
      </c>
      <c r="AH865" s="88"/>
      <c r="AI865" s="1016" t="s">
        <v>56</v>
      </c>
      <c r="AJ865" s="1009"/>
      <c r="AK865" s="1010"/>
      <c r="AL865" s="112">
        <v>0</v>
      </c>
      <c r="AM865" s="195">
        <f>'Cél.por tricoma'!GP157</f>
        <v>4</v>
      </c>
      <c r="AN865" s="107">
        <f t="shared" si="738"/>
        <v>0</v>
      </c>
      <c r="AO865" s="108">
        <f t="shared" si="718"/>
        <v>1631.731141388163</v>
      </c>
      <c r="AP865" s="109">
        <f t="shared" si="719"/>
        <v>0</v>
      </c>
      <c r="AQ865" s="112">
        <f t="shared" si="720"/>
        <v>11.51685393258427</v>
      </c>
      <c r="AR865" s="111">
        <f t="shared" si="721"/>
        <v>0</v>
      </c>
      <c r="AS865" s="88"/>
      <c r="AT865" s="1034" t="s">
        <v>56</v>
      </c>
      <c r="AU865" s="1032"/>
      <c r="AV865" s="1033"/>
      <c r="AW865" s="736">
        <v>0</v>
      </c>
      <c r="AX865" s="778">
        <f>'Cél.por tricoma'!GP203</f>
        <v>4</v>
      </c>
      <c r="AY865" s="730">
        <f t="shared" si="739"/>
        <v>0</v>
      </c>
      <c r="AZ865" s="731">
        <f t="shared" si="722"/>
        <v>815.8655706940815</v>
      </c>
      <c r="BA865" s="732">
        <f t="shared" si="723"/>
        <v>0</v>
      </c>
      <c r="BB865" s="733">
        <f t="shared" si="724"/>
        <v>11.627906976744185</v>
      </c>
      <c r="BC865" s="734">
        <f t="shared" si="725"/>
        <v>0</v>
      </c>
      <c r="BD865" s="88"/>
      <c r="BE865" s="1016" t="s">
        <v>56</v>
      </c>
      <c r="BF865" s="1009"/>
      <c r="BG865" s="1010"/>
      <c r="BH865" s="112">
        <v>0</v>
      </c>
      <c r="BI865" s="195">
        <f>'Cél.por tricoma'!GP249</f>
        <v>4</v>
      </c>
      <c r="BJ865" s="107">
        <f t="shared" si="740"/>
        <v>0</v>
      </c>
      <c r="BK865" s="108">
        <f t="shared" si="726"/>
        <v>815.8655706940815</v>
      </c>
      <c r="BL865" s="109">
        <f t="shared" si="727"/>
        <v>0</v>
      </c>
      <c r="BM865" s="112">
        <f t="shared" si="728"/>
        <v>13.857142857142858</v>
      </c>
      <c r="BN865" s="111">
        <f t="shared" si="729"/>
        <v>0</v>
      </c>
      <c r="BO865" s="88"/>
      <c r="BP865" s="1016" t="s">
        <v>56</v>
      </c>
      <c r="BQ865" s="1009"/>
      <c r="BR865" s="1010"/>
      <c r="BS865" s="112">
        <v>0</v>
      </c>
      <c r="BT865" s="192">
        <f>'Cél.por tricoma'!GP295</f>
        <v>4</v>
      </c>
      <c r="BU865" s="107">
        <f t="shared" si="741"/>
        <v>0</v>
      </c>
      <c r="BV865" s="108">
        <f t="shared" si="734"/>
        <v>1631.731141388163</v>
      </c>
      <c r="BW865" s="109">
        <f t="shared" si="731"/>
        <v>0</v>
      </c>
      <c r="BX865" s="112">
        <f t="shared" si="732"/>
        <v>15.04109589041096</v>
      </c>
      <c r="BY865" s="111">
        <f t="shared" si="733"/>
        <v>0</v>
      </c>
      <c r="BZ865" s="1018"/>
      <c r="CA865" s="88"/>
      <c r="CB865" s="88"/>
      <c r="CC865" s="89"/>
      <c r="CD865" s="89"/>
      <c r="CE865" s="89"/>
      <c r="CF865" s="89"/>
      <c r="CG865" s="89"/>
      <c r="CH865" s="89"/>
      <c r="CI865" s="89"/>
      <c r="CJ865" s="89"/>
      <c r="CK865" s="89"/>
      <c r="CL865" s="89"/>
      <c r="CM865" s="89"/>
      <c r="CN865" s="89"/>
      <c r="CO865" s="89"/>
      <c r="CP865" s="89"/>
      <c r="CQ865" s="89"/>
      <c r="CR865" s="89"/>
      <c r="CS865" s="89"/>
      <c r="CT865" s="89"/>
    </row>
    <row r="866" spans="1:98" ht="15.75" customHeight="1">
      <c r="A866" s="1018"/>
      <c r="B866" s="1016" t="s">
        <v>181</v>
      </c>
      <c r="C866" s="1009"/>
      <c r="D866" s="1010"/>
      <c r="E866" s="112">
        <v>3</v>
      </c>
      <c r="F866" s="195">
        <f>'Cél.por tricoma'!GP20</f>
        <v>34</v>
      </c>
      <c r="G866" s="107">
        <f t="shared" si="736"/>
        <v>102</v>
      </c>
      <c r="H866" s="108">
        <f t="shared" si="703"/>
        <v>815.8655706940815</v>
      </c>
      <c r="I866" s="109">
        <f t="shared" si="704"/>
        <v>83218.288210796309</v>
      </c>
      <c r="J866" s="110">
        <f t="shared" si="705"/>
        <v>14.361111111111111</v>
      </c>
      <c r="K866" s="111">
        <f t="shared" si="706"/>
        <v>5794.6970514287568</v>
      </c>
      <c r="L866" s="86"/>
      <c r="M866" s="1016" t="s">
        <v>181</v>
      </c>
      <c r="N866" s="1009"/>
      <c r="O866" s="1010"/>
      <c r="P866" s="112">
        <v>17</v>
      </c>
      <c r="Q866" s="195">
        <f>'Cél.por tricoma'!GP66</f>
        <v>20.5</v>
      </c>
      <c r="R866" s="107">
        <f t="shared" si="737"/>
        <v>348.5</v>
      </c>
      <c r="S866" s="108">
        <f t="shared" si="708"/>
        <v>1631.731141388163</v>
      </c>
      <c r="T866" s="109">
        <f t="shared" si="709"/>
        <v>568658.30277377483</v>
      </c>
      <c r="U866" s="110">
        <f t="shared" si="710"/>
        <v>12.025316455696203</v>
      </c>
      <c r="V866" s="111">
        <f t="shared" si="711"/>
        <v>47288.427283292855</v>
      </c>
      <c r="W866" s="88"/>
      <c r="X866" s="1016" t="s">
        <v>181</v>
      </c>
      <c r="Y866" s="1009"/>
      <c r="Z866" s="1010"/>
      <c r="AA866" s="112">
        <v>7</v>
      </c>
      <c r="AB866" s="192">
        <f>'Cél.por tricoma'!GP112</f>
        <v>18.333333333333332</v>
      </c>
      <c r="AC866" s="107">
        <f>AA866*AB866</f>
        <v>128.33333333333331</v>
      </c>
      <c r="AD866" s="108">
        <f t="shared" si="713"/>
        <v>1631.731141388163</v>
      </c>
      <c r="AE866" s="109">
        <f t="shared" si="714"/>
        <v>209405.49647814754</v>
      </c>
      <c r="AF866" s="110">
        <f t="shared" si="715"/>
        <v>15.787878787878787</v>
      </c>
      <c r="AG866" s="111">
        <f t="shared" si="716"/>
        <v>13263.687876734873</v>
      </c>
      <c r="AH866" s="88"/>
      <c r="AI866" s="1016" t="s">
        <v>181</v>
      </c>
      <c r="AJ866" s="1009"/>
      <c r="AK866" s="1010"/>
      <c r="AL866" s="112">
        <v>10</v>
      </c>
      <c r="AM866" s="195">
        <f>'Cél.por tricoma'!GP158</f>
        <v>19.666666666666668</v>
      </c>
      <c r="AN866" s="107">
        <f t="shared" si="738"/>
        <v>196.66666666666669</v>
      </c>
      <c r="AO866" s="108">
        <f t="shared" si="718"/>
        <v>1631.731141388163</v>
      </c>
      <c r="AP866" s="109">
        <f t="shared" si="719"/>
        <v>320907.12447300542</v>
      </c>
      <c r="AQ866" s="112">
        <f t="shared" si="720"/>
        <v>11.51685393258427</v>
      </c>
      <c r="AR866" s="111">
        <f t="shared" si="721"/>
        <v>27864.130807899979</v>
      </c>
      <c r="AS866" s="88"/>
      <c r="AT866" s="1034" t="s">
        <v>181</v>
      </c>
      <c r="AU866" s="1032"/>
      <c r="AV866" s="1033"/>
      <c r="AW866" s="736">
        <v>8</v>
      </c>
      <c r="AX866" s="778">
        <f>'Cél.por tricoma'!GP204</f>
        <v>16</v>
      </c>
      <c r="AY866" s="730">
        <f t="shared" si="739"/>
        <v>128</v>
      </c>
      <c r="AZ866" s="731">
        <f t="shared" si="722"/>
        <v>815.8655706940815</v>
      </c>
      <c r="BA866" s="732">
        <f t="shared" si="723"/>
        <v>104430.79304884243</v>
      </c>
      <c r="BB866" s="733">
        <f t="shared" si="724"/>
        <v>11.627906976744185</v>
      </c>
      <c r="BC866" s="734">
        <f t="shared" si="725"/>
        <v>8981.0482022004489</v>
      </c>
      <c r="BD866" s="88"/>
      <c r="BE866" s="1016" t="s">
        <v>181</v>
      </c>
      <c r="BF866" s="1009"/>
      <c r="BG866" s="1010"/>
      <c r="BH866" s="112">
        <v>2</v>
      </c>
      <c r="BI866" s="195">
        <f>'Cél.por tricoma'!GP250</f>
        <v>17.5</v>
      </c>
      <c r="BJ866" s="107">
        <f t="shared" si="740"/>
        <v>35</v>
      </c>
      <c r="BK866" s="108">
        <f t="shared" si="726"/>
        <v>815.8655706940815</v>
      </c>
      <c r="BL866" s="109">
        <f t="shared" si="727"/>
        <v>28555.294974292854</v>
      </c>
      <c r="BM866" s="112">
        <f t="shared" si="728"/>
        <v>13.857142857142858</v>
      </c>
      <c r="BN866" s="111">
        <f t="shared" si="729"/>
        <v>2060.6913898974226</v>
      </c>
      <c r="BO866" s="88"/>
      <c r="BP866" s="1016" t="s">
        <v>181</v>
      </c>
      <c r="BQ866" s="1009"/>
      <c r="BR866" s="1010"/>
      <c r="BS866" s="112">
        <v>5</v>
      </c>
      <c r="BT866" s="192">
        <f>'Cél.por tricoma'!GP296</f>
        <v>34</v>
      </c>
      <c r="BU866" s="107">
        <f t="shared" si="741"/>
        <v>170</v>
      </c>
      <c r="BV866" s="108">
        <f t="shared" si="734"/>
        <v>1631.731141388163</v>
      </c>
      <c r="BW866" s="109">
        <f t="shared" si="731"/>
        <v>277394.2940359877</v>
      </c>
      <c r="BX866" s="112">
        <f t="shared" si="732"/>
        <v>15.04109589041096</v>
      </c>
      <c r="BY866" s="111">
        <f t="shared" si="733"/>
        <v>18442.425741919036</v>
      </c>
      <c r="BZ866" s="1018"/>
      <c r="CA866" s="88"/>
      <c r="CB866" s="88"/>
      <c r="CC866" s="89"/>
      <c r="CD866" s="89"/>
      <c r="CE866" s="89"/>
      <c r="CF866" s="89"/>
      <c r="CG866" s="89"/>
      <c r="CH866" s="89"/>
      <c r="CI866" s="89"/>
      <c r="CJ866" s="89"/>
      <c r="CK866" s="89"/>
      <c r="CL866" s="89"/>
      <c r="CM866" s="89"/>
      <c r="CN866" s="89"/>
      <c r="CO866" s="89"/>
      <c r="CP866" s="89"/>
      <c r="CQ866" s="89"/>
      <c r="CR866" s="89"/>
      <c r="CS866" s="89"/>
      <c r="CT866" s="89"/>
    </row>
    <row r="867" spans="1:98" ht="15.75" customHeight="1">
      <c r="A867" s="1018"/>
      <c r="B867" s="1015" t="s">
        <v>261</v>
      </c>
      <c r="C867" s="1009"/>
      <c r="D867" s="1010"/>
      <c r="E867" s="112">
        <v>1</v>
      </c>
      <c r="F867" s="195">
        <f>'Cél.por tricoma'!GP21</f>
        <v>4.5</v>
      </c>
      <c r="G867" s="107">
        <f t="shared" si="736"/>
        <v>4.5</v>
      </c>
      <c r="H867" s="108">
        <f t="shared" si="703"/>
        <v>815.8655706940815</v>
      </c>
      <c r="I867" s="109">
        <f t="shared" si="704"/>
        <v>3671.3950681233669</v>
      </c>
      <c r="J867" s="110">
        <f t="shared" si="705"/>
        <v>14.361111111111111</v>
      </c>
      <c r="K867" s="111">
        <f t="shared" si="706"/>
        <v>255.6483993277393</v>
      </c>
      <c r="L867" s="86"/>
      <c r="M867" s="1015" t="s">
        <v>261</v>
      </c>
      <c r="N867" s="1009"/>
      <c r="O867" s="1010"/>
      <c r="P867" s="112">
        <v>2</v>
      </c>
      <c r="Q867" s="195">
        <f>'Cél.por tricoma'!GP67</f>
        <v>6.2</v>
      </c>
      <c r="R867" s="107">
        <f t="shared" si="737"/>
        <v>12.4</v>
      </c>
      <c r="S867" s="108">
        <f t="shared" si="708"/>
        <v>1631.731141388163</v>
      </c>
      <c r="T867" s="109">
        <f t="shared" si="709"/>
        <v>20233.466153213223</v>
      </c>
      <c r="U867" s="110">
        <f t="shared" si="710"/>
        <v>12.025316455696203</v>
      </c>
      <c r="V867" s="111">
        <f t="shared" si="711"/>
        <v>1682.5724485303626</v>
      </c>
      <c r="W867" s="88"/>
      <c r="X867" s="1015" t="s">
        <v>261</v>
      </c>
      <c r="Y867" s="1009"/>
      <c r="Z867" s="1010"/>
      <c r="AA867" s="112">
        <v>0</v>
      </c>
      <c r="AB867" s="192" t="e">
        <f>'Cél.por tricoma'!GP113</f>
        <v>#DIV/0!</v>
      </c>
      <c r="AC867" s="107"/>
      <c r="AD867" s="108">
        <f t="shared" si="713"/>
        <v>1631.731141388163</v>
      </c>
      <c r="AE867" s="109">
        <f t="shared" si="714"/>
        <v>0</v>
      </c>
      <c r="AF867" s="110">
        <f t="shared" si="715"/>
        <v>15.787878787878787</v>
      </c>
      <c r="AG867" s="111">
        <f t="shared" si="716"/>
        <v>0</v>
      </c>
      <c r="AH867" s="88"/>
      <c r="AI867" s="1015" t="s">
        <v>261</v>
      </c>
      <c r="AJ867" s="1009"/>
      <c r="AK867" s="1010"/>
      <c r="AL867" s="112">
        <v>3</v>
      </c>
      <c r="AM867" s="195">
        <f>'Cél.por tricoma'!GP159</f>
        <v>4.5555555555555554</v>
      </c>
      <c r="AN867" s="107">
        <f t="shared" si="738"/>
        <v>13.666666666666666</v>
      </c>
      <c r="AO867" s="108">
        <f t="shared" si="718"/>
        <v>1631.731141388163</v>
      </c>
      <c r="AP867" s="109">
        <f t="shared" si="719"/>
        <v>22300.325598971562</v>
      </c>
      <c r="AQ867" s="112">
        <f t="shared" si="720"/>
        <v>11.51685393258427</v>
      </c>
      <c r="AR867" s="111">
        <f t="shared" si="721"/>
        <v>1936.3209544472868</v>
      </c>
      <c r="AS867" s="88"/>
      <c r="AT867" s="1031" t="s">
        <v>261</v>
      </c>
      <c r="AU867" s="1032"/>
      <c r="AV867" s="1033"/>
      <c r="AW867" s="736">
        <v>2</v>
      </c>
      <c r="AX867" s="778">
        <f>'Cél.por tricoma'!GP205</f>
        <v>4.4000000000000004</v>
      </c>
      <c r="AY867" s="730">
        <f t="shared" si="739"/>
        <v>8.8000000000000007</v>
      </c>
      <c r="AZ867" s="731">
        <f t="shared" si="722"/>
        <v>815.8655706940815</v>
      </c>
      <c r="BA867" s="732">
        <f t="shared" si="723"/>
        <v>7179.6170221079174</v>
      </c>
      <c r="BB867" s="733">
        <f t="shared" si="724"/>
        <v>11.627906976744185</v>
      </c>
      <c r="BC867" s="734">
        <f t="shared" si="725"/>
        <v>617.4470639012809</v>
      </c>
      <c r="BD867" s="88"/>
      <c r="BE867" s="1015" t="s">
        <v>261</v>
      </c>
      <c r="BF867" s="1009"/>
      <c r="BG867" s="1010"/>
      <c r="BH867" s="112">
        <v>1</v>
      </c>
      <c r="BI867" s="195">
        <f>'Cél.por tricoma'!GP251</f>
        <v>3</v>
      </c>
      <c r="BJ867" s="107">
        <f t="shared" si="740"/>
        <v>3</v>
      </c>
      <c r="BK867" s="108">
        <f t="shared" si="726"/>
        <v>815.8655706940815</v>
      </c>
      <c r="BL867" s="109">
        <f t="shared" si="727"/>
        <v>2447.5967120822443</v>
      </c>
      <c r="BM867" s="112">
        <f t="shared" si="728"/>
        <v>13.857142857142858</v>
      </c>
      <c r="BN867" s="111">
        <f t="shared" si="729"/>
        <v>176.63069056263618</v>
      </c>
      <c r="BO867" s="88"/>
      <c r="BP867" s="1015" t="s">
        <v>261</v>
      </c>
      <c r="BQ867" s="1009"/>
      <c r="BR867" s="1010"/>
      <c r="BS867" s="112">
        <v>6</v>
      </c>
      <c r="BT867" s="192">
        <f>'Cél.por tricoma'!GP297</f>
        <v>5</v>
      </c>
      <c r="BU867" s="107">
        <f t="shared" si="741"/>
        <v>30</v>
      </c>
      <c r="BV867" s="108">
        <f t="shared" si="734"/>
        <v>1631.731141388163</v>
      </c>
      <c r="BW867" s="109">
        <f t="shared" si="731"/>
        <v>48951.934241644893</v>
      </c>
      <c r="BX867" s="112">
        <f t="shared" si="732"/>
        <v>15.04109589041096</v>
      </c>
      <c r="BY867" s="111">
        <f t="shared" si="733"/>
        <v>3254.5457191621831</v>
      </c>
      <c r="BZ867" s="1018"/>
      <c r="CA867" s="88"/>
      <c r="CB867" s="88"/>
      <c r="CC867" s="89"/>
      <c r="CD867" s="89"/>
      <c r="CE867" s="89"/>
      <c r="CF867" s="89"/>
      <c r="CG867" s="89"/>
      <c r="CH867" s="89"/>
      <c r="CI867" s="89"/>
      <c r="CJ867" s="89"/>
      <c r="CK867" s="89"/>
      <c r="CL867" s="89"/>
      <c r="CM867" s="89"/>
      <c r="CN867" s="89"/>
      <c r="CO867" s="89"/>
      <c r="CP867" s="89"/>
      <c r="CQ867" s="89"/>
      <c r="CR867" s="89"/>
      <c r="CS867" s="89"/>
      <c r="CT867" s="89"/>
    </row>
    <row r="868" spans="1:98" ht="15.75" customHeight="1">
      <c r="A868" s="1018"/>
      <c r="B868" s="1016" t="s">
        <v>190</v>
      </c>
      <c r="C868" s="1009"/>
      <c r="D868" s="1010"/>
      <c r="E868" s="112">
        <v>2</v>
      </c>
      <c r="F868" s="195">
        <f>'Cél.por tricoma'!GP22</f>
        <v>15.033333333333333</v>
      </c>
      <c r="G868" s="107">
        <f t="shared" si="736"/>
        <v>30.066666666666666</v>
      </c>
      <c r="H868" s="108">
        <f t="shared" si="703"/>
        <v>815.8655706940815</v>
      </c>
      <c r="I868" s="109">
        <f t="shared" si="704"/>
        <v>24530.358158868716</v>
      </c>
      <c r="J868" s="110">
        <f t="shared" si="705"/>
        <v>14.361111111111111</v>
      </c>
      <c r="K868" s="111">
        <f t="shared" si="706"/>
        <v>1708.1100458786727</v>
      </c>
      <c r="L868" s="86"/>
      <c r="M868" s="1016" t="s">
        <v>190</v>
      </c>
      <c r="N868" s="1009"/>
      <c r="O868" s="1010"/>
      <c r="P868" s="112">
        <v>0</v>
      </c>
      <c r="Q868" s="195">
        <f>'Cél.por tricoma'!GP68</f>
        <v>24.966666666666665</v>
      </c>
      <c r="R868" s="107">
        <f t="shared" si="737"/>
        <v>0</v>
      </c>
      <c r="S868" s="108">
        <f t="shared" si="708"/>
        <v>1631.731141388163</v>
      </c>
      <c r="T868" s="109">
        <f t="shared" si="709"/>
        <v>0</v>
      </c>
      <c r="U868" s="110">
        <f t="shared" si="710"/>
        <v>12.025316455696203</v>
      </c>
      <c r="V868" s="111">
        <f t="shared" si="711"/>
        <v>0</v>
      </c>
      <c r="W868" s="88"/>
      <c r="X868" s="1016" t="s">
        <v>190</v>
      </c>
      <c r="Y868" s="1009"/>
      <c r="Z868" s="1010"/>
      <c r="AA868" s="112">
        <v>1</v>
      </c>
      <c r="AB868" s="192">
        <f>'Cél.por tricoma'!GP114</f>
        <v>20.8</v>
      </c>
      <c r="AC868" s="107">
        <f t="shared" ref="AC868:AC873" si="742">AA868*AB868</f>
        <v>20.8</v>
      </c>
      <c r="AD868" s="108">
        <f t="shared" si="713"/>
        <v>1631.731141388163</v>
      </c>
      <c r="AE868" s="109">
        <f t="shared" si="714"/>
        <v>33940.007740873792</v>
      </c>
      <c r="AF868" s="110">
        <f t="shared" si="715"/>
        <v>15.787878787878787</v>
      </c>
      <c r="AG868" s="111">
        <f t="shared" si="716"/>
        <v>2149.750970151315</v>
      </c>
      <c r="AH868" s="88"/>
      <c r="AI868" s="1016" t="s">
        <v>190</v>
      </c>
      <c r="AJ868" s="1009"/>
      <c r="AK868" s="1010"/>
      <c r="AL868" s="112">
        <v>1</v>
      </c>
      <c r="AM868" s="195">
        <f>'Cél.por tricoma'!GP160</f>
        <v>22.1</v>
      </c>
      <c r="AN868" s="107">
        <f t="shared" si="738"/>
        <v>22.1</v>
      </c>
      <c r="AO868" s="108">
        <f t="shared" si="718"/>
        <v>1631.731141388163</v>
      </c>
      <c r="AP868" s="109">
        <f t="shared" si="719"/>
        <v>36061.258224678408</v>
      </c>
      <c r="AQ868" s="112">
        <f t="shared" si="720"/>
        <v>11.51685393258427</v>
      </c>
      <c r="AR868" s="111">
        <f t="shared" si="721"/>
        <v>3131.17266536232</v>
      </c>
      <c r="AS868" s="88"/>
      <c r="AT868" s="1034" t="s">
        <v>190</v>
      </c>
      <c r="AU868" s="1032"/>
      <c r="AV868" s="1033"/>
      <c r="AW868" s="736">
        <v>2</v>
      </c>
      <c r="AX868" s="778">
        <f>'Cél.por tricoma'!GP206</f>
        <v>18.566666666666666</v>
      </c>
      <c r="AY868" s="730">
        <f t="shared" si="739"/>
        <v>37.133333333333333</v>
      </c>
      <c r="AZ868" s="731">
        <f t="shared" si="722"/>
        <v>815.8655706940815</v>
      </c>
      <c r="BA868" s="732">
        <f t="shared" si="723"/>
        <v>30295.808191773558</v>
      </c>
      <c r="BB868" s="733">
        <f t="shared" si="724"/>
        <v>11.627906976744185</v>
      </c>
      <c r="BC868" s="734">
        <f t="shared" si="725"/>
        <v>2605.4395044925263</v>
      </c>
      <c r="BD868" s="88"/>
      <c r="BE868" s="1016" t="s">
        <v>190</v>
      </c>
      <c r="BF868" s="1009"/>
      <c r="BG868" s="1010"/>
      <c r="BH868" s="112">
        <v>2</v>
      </c>
      <c r="BI868" s="195">
        <f>'Cél.por tricoma'!GP252</f>
        <v>21.6</v>
      </c>
      <c r="BJ868" s="107">
        <f t="shared" si="740"/>
        <v>43.2</v>
      </c>
      <c r="BK868" s="108">
        <f t="shared" si="726"/>
        <v>815.8655706940815</v>
      </c>
      <c r="BL868" s="109">
        <f t="shared" si="727"/>
        <v>35245.392653984323</v>
      </c>
      <c r="BM868" s="112">
        <f t="shared" si="728"/>
        <v>13.857142857142858</v>
      </c>
      <c r="BN868" s="111">
        <f t="shared" si="729"/>
        <v>2543.4819441019613</v>
      </c>
      <c r="BO868" s="88"/>
      <c r="BP868" s="1016" t="s">
        <v>190</v>
      </c>
      <c r="BQ868" s="1009"/>
      <c r="BR868" s="1010"/>
      <c r="BS868" s="112">
        <v>1</v>
      </c>
      <c r="BT868" s="192">
        <f>'Cél.por tricoma'!GP298</f>
        <v>19.5</v>
      </c>
      <c r="BU868" s="107">
        <f t="shared" si="741"/>
        <v>19.5</v>
      </c>
      <c r="BV868" s="108">
        <f t="shared" si="734"/>
        <v>1631.731141388163</v>
      </c>
      <c r="BW868" s="109">
        <f t="shared" si="731"/>
        <v>31818.757257069177</v>
      </c>
      <c r="BX868" s="112">
        <f t="shared" si="732"/>
        <v>15.04109589041096</v>
      </c>
      <c r="BY868" s="111">
        <f t="shared" si="733"/>
        <v>2115.4547174554186</v>
      </c>
      <c r="BZ868" s="1018"/>
      <c r="CA868" s="88"/>
      <c r="CB868" s="88"/>
      <c r="CC868" s="89"/>
      <c r="CD868" s="89"/>
      <c r="CE868" s="89"/>
      <c r="CF868" s="89"/>
      <c r="CG868" s="89"/>
      <c r="CH868" s="89"/>
      <c r="CI868" s="89"/>
      <c r="CJ868" s="89"/>
      <c r="CK868" s="89"/>
      <c r="CL868" s="89"/>
      <c r="CM868" s="89"/>
      <c r="CN868" s="89"/>
      <c r="CO868" s="89"/>
      <c r="CP868" s="89"/>
      <c r="CQ868" s="89"/>
      <c r="CR868" s="89"/>
      <c r="CS868" s="89"/>
      <c r="CT868" s="89"/>
    </row>
    <row r="869" spans="1:98" ht="15.75" customHeight="1">
      <c r="A869" s="1018"/>
      <c r="B869" s="1016" t="s">
        <v>83</v>
      </c>
      <c r="C869" s="1009"/>
      <c r="D869" s="1010"/>
      <c r="E869" s="112">
        <v>0</v>
      </c>
      <c r="F869" s="195">
        <f>'Cél.por tricoma'!GP23</f>
        <v>1</v>
      </c>
      <c r="G869" s="107">
        <f t="shared" si="736"/>
        <v>0</v>
      </c>
      <c r="H869" s="108">
        <f t="shared" si="703"/>
        <v>815.8655706940815</v>
      </c>
      <c r="I869" s="109">
        <f t="shared" si="704"/>
        <v>0</v>
      </c>
      <c r="J869" s="110">
        <f t="shared" si="705"/>
        <v>14.361111111111111</v>
      </c>
      <c r="K869" s="111">
        <f t="shared" si="706"/>
        <v>0</v>
      </c>
      <c r="L869" s="86"/>
      <c r="M869" s="1016" t="s">
        <v>83</v>
      </c>
      <c r="N869" s="1009"/>
      <c r="O869" s="1010"/>
      <c r="P869" s="112">
        <v>0</v>
      </c>
      <c r="Q869" s="195">
        <f>'Cél.por tricoma'!GP69</f>
        <v>1</v>
      </c>
      <c r="R869" s="107">
        <f t="shared" si="737"/>
        <v>0</v>
      </c>
      <c r="S869" s="108">
        <f t="shared" si="708"/>
        <v>1631.731141388163</v>
      </c>
      <c r="T869" s="109">
        <f t="shared" si="709"/>
        <v>0</v>
      </c>
      <c r="U869" s="110">
        <f t="shared" si="710"/>
        <v>12.025316455696203</v>
      </c>
      <c r="V869" s="111">
        <f t="shared" si="711"/>
        <v>0</v>
      </c>
      <c r="W869" s="88"/>
      <c r="X869" s="1016" t="s">
        <v>83</v>
      </c>
      <c r="Y869" s="1009"/>
      <c r="Z869" s="1010"/>
      <c r="AA869" s="112">
        <v>0</v>
      </c>
      <c r="AB869" s="192">
        <f>'Cél.por tricoma'!GP115</f>
        <v>1</v>
      </c>
      <c r="AC869" s="107">
        <f t="shared" si="742"/>
        <v>0</v>
      </c>
      <c r="AD869" s="108">
        <f t="shared" si="713"/>
        <v>1631.731141388163</v>
      </c>
      <c r="AE869" s="109">
        <f t="shared" si="714"/>
        <v>0</v>
      </c>
      <c r="AF869" s="110">
        <f t="shared" si="715"/>
        <v>15.787878787878787</v>
      </c>
      <c r="AG869" s="111">
        <f t="shared" si="716"/>
        <v>0</v>
      </c>
      <c r="AH869" s="88"/>
      <c r="AI869" s="1016" t="s">
        <v>83</v>
      </c>
      <c r="AJ869" s="1009"/>
      <c r="AK869" s="1010"/>
      <c r="AL869" s="112">
        <v>0</v>
      </c>
      <c r="AM869" s="195">
        <f>'Cél.por tricoma'!GP161</f>
        <v>1</v>
      </c>
      <c r="AN869" s="107">
        <f t="shared" si="738"/>
        <v>0</v>
      </c>
      <c r="AO869" s="108">
        <f t="shared" si="718"/>
        <v>1631.731141388163</v>
      </c>
      <c r="AP869" s="109">
        <f t="shared" si="719"/>
        <v>0</v>
      </c>
      <c r="AQ869" s="112">
        <f t="shared" si="720"/>
        <v>11.51685393258427</v>
      </c>
      <c r="AR869" s="111">
        <f t="shared" si="721"/>
        <v>0</v>
      </c>
      <c r="AS869" s="88"/>
      <c r="AT869" s="1034" t="s">
        <v>83</v>
      </c>
      <c r="AU869" s="1032"/>
      <c r="AV869" s="1033"/>
      <c r="AW869" s="736">
        <v>0</v>
      </c>
      <c r="AX869" s="778">
        <f>'Cél.por tricoma'!GP207</f>
        <v>1</v>
      </c>
      <c r="AY869" s="730">
        <f t="shared" si="739"/>
        <v>0</v>
      </c>
      <c r="AZ869" s="731">
        <f t="shared" si="722"/>
        <v>815.8655706940815</v>
      </c>
      <c r="BA869" s="732">
        <f t="shared" si="723"/>
        <v>0</v>
      </c>
      <c r="BB869" s="733">
        <f t="shared" si="724"/>
        <v>11.627906976744185</v>
      </c>
      <c r="BC869" s="734">
        <f t="shared" si="725"/>
        <v>0</v>
      </c>
      <c r="BD869" s="88"/>
      <c r="BE869" s="1016" t="s">
        <v>83</v>
      </c>
      <c r="BF869" s="1009"/>
      <c r="BG869" s="1010"/>
      <c r="BH869" s="112">
        <v>0</v>
      </c>
      <c r="BI869" s="195">
        <f>'Cél.por tricoma'!GP253</f>
        <v>1</v>
      </c>
      <c r="BJ869" s="107">
        <f t="shared" si="740"/>
        <v>0</v>
      </c>
      <c r="BK869" s="108">
        <f t="shared" si="726"/>
        <v>815.8655706940815</v>
      </c>
      <c r="BL869" s="109">
        <f t="shared" si="727"/>
        <v>0</v>
      </c>
      <c r="BM869" s="112">
        <f t="shared" si="728"/>
        <v>13.857142857142858</v>
      </c>
      <c r="BN869" s="111">
        <f t="shared" si="729"/>
        <v>0</v>
      </c>
      <c r="BO869" s="88"/>
      <c r="BP869" s="1016" t="s">
        <v>83</v>
      </c>
      <c r="BQ869" s="1009"/>
      <c r="BR869" s="1010"/>
      <c r="BS869" s="112">
        <v>0</v>
      </c>
      <c r="BT869" s="192">
        <f>'Cél.por tricoma'!GP299</f>
        <v>1</v>
      </c>
      <c r="BU869" s="107">
        <f t="shared" si="741"/>
        <v>0</v>
      </c>
      <c r="BV869" s="108">
        <f t="shared" si="734"/>
        <v>1631.731141388163</v>
      </c>
      <c r="BW869" s="109">
        <f t="shared" si="731"/>
        <v>0</v>
      </c>
      <c r="BX869" s="112">
        <f t="shared" si="732"/>
        <v>15.04109589041096</v>
      </c>
      <c r="BY869" s="111">
        <f t="shared" si="733"/>
        <v>0</v>
      </c>
      <c r="BZ869" s="1018"/>
      <c r="CA869" s="88"/>
      <c r="CB869" s="88"/>
      <c r="CC869" s="89"/>
      <c r="CD869" s="89"/>
      <c r="CE869" s="89"/>
      <c r="CF869" s="89"/>
      <c r="CG869" s="89"/>
      <c r="CH869" s="89"/>
      <c r="CI869" s="89"/>
      <c r="CJ869" s="89"/>
      <c r="CK869" s="89"/>
      <c r="CL869" s="89"/>
      <c r="CM869" s="89"/>
      <c r="CN869" s="89"/>
      <c r="CO869" s="89"/>
      <c r="CP869" s="89"/>
      <c r="CQ869" s="89"/>
      <c r="CR869" s="89"/>
      <c r="CS869" s="89"/>
      <c r="CT869" s="89"/>
    </row>
    <row r="870" spans="1:98" ht="15.75" customHeight="1">
      <c r="A870" s="1018"/>
      <c r="B870" s="1016" t="s">
        <v>192</v>
      </c>
      <c r="C870" s="1009"/>
      <c r="D870" s="1010"/>
      <c r="E870" s="112">
        <v>0</v>
      </c>
      <c r="F870" s="195" t="e">
        <f>'Cél.por tricoma'!GP24</f>
        <v>#DIV/0!</v>
      </c>
      <c r="G870" s="107"/>
      <c r="H870" s="108">
        <f t="shared" si="703"/>
        <v>815.8655706940815</v>
      </c>
      <c r="I870" s="109">
        <f t="shared" si="704"/>
        <v>0</v>
      </c>
      <c r="J870" s="110">
        <f t="shared" si="705"/>
        <v>14.361111111111111</v>
      </c>
      <c r="K870" s="111">
        <f t="shared" si="706"/>
        <v>0</v>
      </c>
      <c r="L870" s="86"/>
      <c r="M870" s="1016" t="s">
        <v>192</v>
      </c>
      <c r="N870" s="1009"/>
      <c r="O870" s="1010"/>
      <c r="P870" s="112">
        <v>0</v>
      </c>
      <c r="Q870" s="195">
        <f>'Cél.por tricoma'!GP70</f>
        <v>3.5</v>
      </c>
      <c r="R870" s="107">
        <f t="shared" si="737"/>
        <v>0</v>
      </c>
      <c r="S870" s="108">
        <f t="shared" si="708"/>
        <v>1631.731141388163</v>
      </c>
      <c r="T870" s="109">
        <f t="shared" si="709"/>
        <v>0</v>
      </c>
      <c r="U870" s="110">
        <f t="shared" si="710"/>
        <v>12.025316455696203</v>
      </c>
      <c r="V870" s="111">
        <f t="shared" si="711"/>
        <v>0</v>
      </c>
      <c r="W870" s="88"/>
      <c r="X870" s="1016" t="s">
        <v>192</v>
      </c>
      <c r="Y870" s="1009"/>
      <c r="Z870" s="1010"/>
      <c r="AA870" s="112">
        <v>2</v>
      </c>
      <c r="AB870" s="192">
        <f>'Cél.por tricoma'!GP116</f>
        <v>4</v>
      </c>
      <c r="AC870" s="107">
        <f t="shared" si="742"/>
        <v>8</v>
      </c>
      <c r="AD870" s="108">
        <f t="shared" si="713"/>
        <v>1631.731141388163</v>
      </c>
      <c r="AE870" s="109">
        <f t="shared" si="714"/>
        <v>13053.849131105304</v>
      </c>
      <c r="AF870" s="110">
        <f t="shared" si="715"/>
        <v>15.787878787878787</v>
      </c>
      <c r="AG870" s="111">
        <f t="shared" si="716"/>
        <v>826.82729621204419</v>
      </c>
      <c r="AH870" s="88"/>
      <c r="AI870" s="1016" t="s">
        <v>192</v>
      </c>
      <c r="AJ870" s="1009"/>
      <c r="AK870" s="1010"/>
      <c r="AL870" s="112">
        <v>0</v>
      </c>
      <c r="AM870" s="195">
        <f>'Cél.por tricoma'!GP162</f>
        <v>3</v>
      </c>
      <c r="AN870" s="107">
        <f t="shared" si="738"/>
        <v>0</v>
      </c>
      <c r="AO870" s="108">
        <f t="shared" si="718"/>
        <v>1631.731141388163</v>
      </c>
      <c r="AP870" s="109">
        <f t="shared" si="719"/>
        <v>0</v>
      </c>
      <c r="AQ870" s="112">
        <f t="shared" si="720"/>
        <v>11.51685393258427</v>
      </c>
      <c r="AR870" s="111">
        <f t="shared" si="721"/>
        <v>0</v>
      </c>
      <c r="AS870" s="88"/>
      <c r="AT870" s="1034" t="s">
        <v>192</v>
      </c>
      <c r="AU870" s="1032"/>
      <c r="AV870" s="1033"/>
      <c r="AW870" s="736">
        <v>0</v>
      </c>
      <c r="AX870" s="778">
        <f>'Cél.por tricoma'!GP208</f>
        <v>3.5</v>
      </c>
      <c r="AY870" s="730">
        <f t="shared" si="739"/>
        <v>0</v>
      </c>
      <c r="AZ870" s="731">
        <f t="shared" si="722"/>
        <v>815.8655706940815</v>
      </c>
      <c r="BA870" s="732">
        <f t="shared" si="723"/>
        <v>0</v>
      </c>
      <c r="BB870" s="733">
        <f t="shared" si="724"/>
        <v>11.627906976744185</v>
      </c>
      <c r="BC870" s="734">
        <f t="shared" si="725"/>
        <v>0</v>
      </c>
      <c r="BD870" s="88"/>
      <c r="BE870" s="1016" t="s">
        <v>192</v>
      </c>
      <c r="BF870" s="1009"/>
      <c r="BG870" s="1010"/>
      <c r="BH870" s="112">
        <v>0</v>
      </c>
      <c r="BI870" s="195" t="e">
        <f>'Cél.por tricoma'!GP254</f>
        <v>#DIV/0!</v>
      </c>
      <c r="BJ870" s="107">
        <v>0</v>
      </c>
      <c r="BK870" s="108">
        <f t="shared" si="726"/>
        <v>815.8655706940815</v>
      </c>
      <c r="BL870" s="109">
        <f t="shared" si="727"/>
        <v>0</v>
      </c>
      <c r="BM870" s="112">
        <f t="shared" si="728"/>
        <v>13.857142857142858</v>
      </c>
      <c r="BN870" s="111">
        <f t="shared" si="729"/>
        <v>0</v>
      </c>
      <c r="BO870" s="88"/>
      <c r="BP870" s="1016" t="s">
        <v>192</v>
      </c>
      <c r="BQ870" s="1009"/>
      <c r="BR870" s="1010"/>
      <c r="BS870" s="112">
        <v>0</v>
      </c>
      <c r="BT870" s="192">
        <f>'Cél.por tricoma'!GP300</f>
        <v>4</v>
      </c>
      <c r="BU870" s="107">
        <v>0</v>
      </c>
      <c r="BV870" s="108">
        <f t="shared" si="734"/>
        <v>1631.731141388163</v>
      </c>
      <c r="BW870" s="109">
        <f t="shared" si="731"/>
        <v>0</v>
      </c>
      <c r="BX870" s="112">
        <f t="shared" si="732"/>
        <v>15.04109589041096</v>
      </c>
      <c r="BY870" s="111">
        <f t="shared" si="733"/>
        <v>0</v>
      </c>
      <c r="BZ870" s="1018"/>
      <c r="CA870" s="88"/>
      <c r="CB870" s="88"/>
      <c r="CC870" s="89"/>
      <c r="CD870" s="89"/>
      <c r="CE870" s="89"/>
      <c r="CF870" s="89"/>
      <c r="CG870" s="89"/>
      <c r="CH870" s="89"/>
      <c r="CI870" s="89"/>
      <c r="CJ870" s="89"/>
      <c r="CK870" s="89"/>
      <c r="CL870" s="89"/>
      <c r="CM870" s="89"/>
      <c r="CN870" s="89"/>
      <c r="CO870" s="89"/>
      <c r="CP870" s="89"/>
      <c r="CQ870" s="89"/>
      <c r="CR870" s="89"/>
      <c r="CS870" s="89"/>
      <c r="CT870" s="89"/>
    </row>
    <row r="871" spans="1:98" ht="15.75" customHeight="1">
      <c r="A871" s="1018"/>
      <c r="B871" s="1016" t="s">
        <v>94</v>
      </c>
      <c r="C871" s="1009"/>
      <c r="D871" s="1010"/>
      <c r="E871" s="112">
        <v>19</v>
      </c>
      <c r="F871" s="195">
        <f>'Cél.por tricoma'!GP25</f>
        <v>1</v>
      </c>
      <c r="G871" s="107">
        <f>E871*F871</f>
        <v>19</v>
      </c>
      <c r="H871" s="108">
        <f t="shared" si="703"/>
        <v>815.8655706940815</v>
      </c>
      <c r="I871" s="109">
        <f t="shared" si="704"/>
        <v>15501.445843187548</v>
      </c>
      <c r="J871" s="110">
        <f t="shared" si="705"/>
        <v>14.361111111111111</v>
      </c>
      <c r="K871" s="111">
        <f t="shared" si="706"/>
        <v>1079.4043527171214</v>
      </c>
      <c r="L871" s="86"/>
      <c r="M871" s="1016" t="s">
        <v>94</v>
      </c>
      <c r="N871" s="1009"/>
      <c r="O871" s="1010"/>
      <c r="P871" s="112">
        <v>20</v>
      </c>
      <c r="Q871" s="195">
        <f>'Cél.por tricoma'!GP71</f>
        <v>1</v>
      </c>
      <c r="R871" s="107">
        <f t="shared" si="737"/>
        <v>20</v>
      </c>
      <c r="S871" s="108">
        <f t="shared" si="708"/>
        <v>1631.731141388163</v>
      </c>
      <c r="T871" s="109">
        <f t="shared" si="709"/>
        <v>32634.622827763262</v>
      </c>
      <c r="U871" s="110">
        <f t="shared" si="710"/>
        <v>12.025316455696203</v>
      </c>
      <c r="V871" s="111">
        <f t="shared" si="711"/>
        <v>2713.8265298876818</v>
      </c>
      <c r="W871" s="88"/>
      <c r="X871" s="1016" t="s">
        <v>94</v>
      </c>
      <c r="Y871" s="1009"/>
      <c r="Z871" s="1010"/>
      <c r="AA871" s="112">
        <v>29</v>
      </c>
      <c r="AB871" s="192">
        <f>'Cél.por tricoma'!GP117</f>
        <v>1</v>
      </c>
      <c r="AC871" s="107">
        <f t="shared" si="742"/>
        <v>29</v>
      </c>
      <c r="AD871" s="108">
        <f t="shared" si="713"/>
        <v>1631.731141388163</v>
      </c>
      <c r="AE871" s="109">
        <f t="shared" si="714"/>
        <v>47320.203100256724</v>
      </c>
      <c r="AF871" s="110">
        <f t="shared" si="715"/>
        <v>15.787878787878787</v>
      </c>
      <c r="AG871" s="111">
        <f t="shared" si="716"/>
        <v>2997.2489487686603</v>
      </c>
      <c r="AH871" s="88"/>
      <c r="AI871" s="1016" t="s">
        <v>94</v>
      </c>
      <c r="AJ871" s="1009"/>
      <c r="AK871" s="1010"/>
      <c r="AL871" s="112">
        <v>36</v>
      </c>
      <c r="AM871" s="195">
        <v>1</v>
      </c>
      <c r="AN871" s="107">
        <f t="shared" si="738"/>
        <v>36</v>
      </c>
      <c r="AO871" s="108">
        <f t="shared" si="718"/>
        <v>1631.731141388163</v>
      </c>
      <c r="AP871" s="109">
        <f t="shared" si="719"/>
        <v>58742.32108997387</v>
      </c>
      <c r="AQ871" s="112">
        <f t="shared" si="720"/>
        <v>11.51685393258427</v>
      </c>
      <c r="AR871" s="111">
        <f t="shared" si="721"/>
        <v>5100.5527580562675</v>
      </c>
      <c r="AS871" s="88"/>
      <c r="AT871" s="1034" t="s">
        <v>94</v>
      </c>
      <c r="AU871" s="1032"/>
      <c r="AV871" s="1033"/>
      <c r="AW871" s="736">
        <v>3</v>
      </c>
      <c r="AX871" s="778">
        <f>'Cél.por tricoma'!GP209</f>
        <v>1</v>
      </c>
      <c r="AY871" s="730">
        <f t="shared" si="739"/>
        <v>3</v>
      </c>
      <c r="AZ871" s="731">
        <f t="shared" si="722"/>
        <v>815.8655706940815</v>
      </c>
      <c r="BA871" s="732">
        <f t="shared" si="723"/>
        <v>2447.5967120822443</v>
      </c>
      <c r="BB871" s="733">
        <f t="shared" si="724"/>
        <v>11.627906976744185</v>
      </c>
      <c r="BC871" s="734">
        <f t="shared" si="725"/>
        <v>210.49331723907301</v>
      </c>
      <c r="BD871" s="88"/>
      <c r="BE871" s="1016" t="s">
        <v>94</v>
      </c>
      <c r="BF871" s="1009"/>
      <c r="BG871" s="1010"/>
      <c r="BH871" s="112">
        <v>11</v>
      </c>
      <c r="BI871" s="195">
        <f>'Cél.por tricoma'!GP255</f>
        <v>1</v>
      </c>
      <c r="BJ871" s="107">
        <f>BH871*BI871</f>
        <v>11</v>
      </c>
      <c r="BK871" s="108">
        <f t="shared" si="726"/>
        <v>815.8655706940815</v>
      </c>
      <c r="BL871" s="109">
        <f t="shared" si="727"/>
        <v>8974.5212776348963</v>
      </c>
      <c r="BM871" s="112">
        <f t="shared" si="728"/>
        <v>13.857142857142858</v>
      </c>
      <c r="BN871" s="111">
        <f t="shared" si="729"/>
        <v>647.64586539633274</v>
      </c>
      <c r="BO871" s="88"/>
      <c r="BP871" s="1016" t="s">
        <v>94</v>
      </c>
      <c r="BQ871" s="1009"/>
      <c r="BR871" s="1010"/>
      <c r="BS871" s="112">
        <v>9</v>
      </c>
      <c r="BT871" s="192">
        <f>'Cél.por tricoma'!GP301</f>
        <v>1</v>
      </c>
      <c r="BU871" s="107">
        <f>BS871*BT871</f>
        <v>9</v>
      </c>
      <c r="BV871" s="108">
        <f t="shared" si="734"/>
        <v>1631.731141388163</v>
      </c>
      <c r="BW871" s="109">
        <f t="shared" si="731"/>
        <v>14685.580272493467</v>
      </c>
      <c r="BX871" s="112">
        <f t="shared" si="732"/>
        <v>15.04109589041096</v>
      </c>
      <c r="BY871" s="111">
        <f t="shared" si="733"/>
        <v>976.36371574865495</v>
      </c>
      <c r="BZ871" s="1018"/>
      <c r="CA871" s="88"/>
      <c r="CB871" s="88"/>
      <c r="CC871" s="89"/>
      <c r="CD871" s="89"/>
      <c r="CE871" s="89"/>
      <c r="CF871" s="89"/>
      <c r="CG871" s="89"/>
      <c r="CH871" s="89"/>
      <c r="CI871" s="89"/>
      <c r="CJ871" s="89"/>
      <c r="CK871" s="89"/>
      <c r="CL871" s="89"/>
      <c r="CM871" s="89"/>
      <c r="CN871" s="89"/>
      <c r="CO871" s="89"/>
      <c r="CP871" s="89"/>
      <c r="CQ871" s="89"/>
      <c r="CR871" s="89"/>
      <c r="CS871" s="89"/>
      <c r="CT871" s="89"/>
    </row>
    <row r="872" spans="1:98" ht="15.75" customHeight="1">
      <c r="A872" s="1018"/>
      <c r="B872" s="1016" t="s">
        <v>196</v>
      </c>
      <c r="C872" s="1009"/>
      <c r="D872" s="1010"/>
      <c r="E872" s="112">
        <v>38</v>
      </c>
      <c r="F872" s="195">
        <f>'Cél.por tricoma'!GP26</f>
        <v>16.333333333333332</v>
      </c>
      <c r="G872" s="107">
        <f>E872*F872</f>
        <v>620.66666666666663</v>
      </c>
      <c r="H872" s="108">
        <f t="shared" si="703"/>
        <v>815.8655706940815</v>
      </c>
      <c r="I872" s="109">
        <f t="shared" si="704"/>
        <v>506380.56421079324</v>
      </c>
      <c r="J872" s="110">
        <f t="shared" si="705"/>
        <v>14.361111111111111</v>
      </c>
      <c r="K872" s="111">
        <f t="shared" si="706"/>
        <v>35260.542188759297</v>
      </c>
      <c r="L872" s="86"/>
      <c r="M872" s="1016" t="s">
        <v>196</v>
      </c>
      <c r="N872" s="1009"/>
      <c r="O872" s="1010"/>
      <c r="P872" s="112">
        <v>15</v>
      </c>
      <c r="Q872" s="195">
        <f>'Cél.por tricoma'!GP72</f>
        <v>21.5</v>
      </c>
      <c r="R872" s="107">
        <f t="shared" si="737"/>
        <v>322.5</v>
      </c>
      <c r="S872" s="108">
        <f t="shared" si="708"/>
        <v>1631.731141388163</v>
      </c>
      <c r="T872" s="109">
        <f t="shared" si="709"/>
        <v>526233.29309768253</v>
      </c>
      <c r="U872" s="110">
        <f t="shared" si="710"/>
        <v>12.025316455696203</v>
      </c>
      <c r="V872" s="111">
        <f t="shared" si="711"/>
        <v>43760.452794438861</v>
      </c>
      <c r="W872" s="88"/>
      <c r="X872" s="1016" t="s">
        <v>196</v>
      </c>
      <c r="Y872" s="1009"/>
      <c r="Z872" s="1010"/>
      <c r="AA872" s="112">
        <v>47</v>
      </c>
      <c r="AB872" s="192">
        <f>'Cél.por tricoma'!GP118</f>
        <v>9</v>
      </c>
      <c r="AC872" s="107">
        <f t="shared" si="742"/>
        <v>423</v>
      </c>
      <c r="AD872" s="108">
        <f t="shared" si="713"/>
        <v>1631.731141388163</v>
      </c>
      <c r="AE872" s="109">
        <f t="shared" si="714"/>
        <v>690222.27280719299</v>
      </c>
      <c r="AF872" s="110">
        <f t="shared" si="715"/>
        <v>15.787878787878787</v>
      </c>
      <c r="AG872" s="111">
        <f t="shared" si="716"/>
        <v>43718.493287211844</v>
      </c>
      <c r="AH872" s="88"/>
      <c r="AI872" s="1016" t="s">
        <v>196</v>
      </c>
      <c r="AJ872" s="1009"/>
      <c r="AK872" s="1010"/>
      <c r="AL872" s="112">
        <v>66</v>
      </c>
      <c r="AM872" s="249">
        <f>'Cél.por tricoma'!M387</f>
        <v>20.234126984126981</v>
      </c>
      <c r="AN872" s="107">
        <f t="shared" si="738"/>
        <v>1335.4523809523807</v>
      </c>
      <c r="AO872" s="108">
        <f t="shared" si="718"/>
        <v>1631.731141388163</v>
      </c>
      <c r="AP872" s="109">
        <f t="shared" si="719"/>
        <v>2179099.2378409682</v>
      </c>
      <c r="AQ872" s="112">
        <f t="shared" si="720"/>
        <v>11.51685393258427</v>
      </c>
      <c r="AR872" s="111">
        <f t="shared" si="721"/>
        <v>189209.5923588743</v>
      </c>
      <c r="AS872" s="88"/>
      <c r="AT872" s="1034" t="s">
        <v>196</v>
      </c>
      <c r="AU872" s="1032"/>
      <c r="AV872" s="1033"/>
      <c r="AW872" s="736">
        <v>9</v>
      </c>
      <c r="AX872" s="791">
        <f>'Cél.por tricoma'!W387</f>
        <v>18.735707502374169</v>
      </c>
      <c r="AY872" s="730">
        <f t="shared" si="739"/>
        <v>168.62136752136752</v>
      </c>
      <c r="AZ872" s="731">
        <f t="shared" si="722"/>
        <v>815.8655706940815</v>
      </c>
      <c r="BA872" s="732">
        <f t="shared" si="723"/>
        <v>137572.36824403697</v>
      </c>
      <c r="BB872" s="733">
        <f t="shared" si="724"/>
        <v>11.627906976744185</v>
      </c>
      <c r="BC872" s="734">
        <f t="shared" si="725"/>
        <v>11831.223668987181</v>
      </c>
      <c r="BD872" s="88"/>
      <c r="BE872" s="1016" t="s">
        <v>196</v>
      </c>
      <c r="BF872" s="1009"/>
      <c r="BG872" s="1010"/>
      <c r="BH872" s="112">
        <v>19</v>
      </c>
      <c r="BI872" s="195">
        <f>'Cél.por tricoma'!GP256</f>
        <v>17</v>
      </c>
      <c r="BJ872" s="107">
        <f>BH872*BI872</f>
        <v>323</v>
      </c>
      <c r="BK872" s="108">
        <f t="shared" si="726"/>
        <v>815.8655706940815</v>
      </c>
      <c r="BL872" s="109">
        <f t="shared" si="727"/>
        <v>263524.57933418831</v>
      </c>
      <c r="BM872" s="112">
        <f t="shared" si="728"/>
        <v>13.857142857142858</v>
      </c>
      <c r="BN872" s="111">
        <f t="shared" si="729"/>
        <v>19017.237683910495</v>
      </c>
      <c r="BO872" s="88"/>
      <c r="BP872" s="1016" t="s">
        <v>196</v>
      </c>
      <c r="BQ872" s="1009"/>
      <c r="BR872" s="1010"/>
      <c r="BS872" s="112">
        <v>39</v>
      </c>
      <c r="BT872" s="241">
        <f>'Cél.por tricoma'!W387</f>
        <v>18.735707502374169</v>
      </c>
      <c r="BU872" s="107">
        <f>BS872*BT872</f>
        <v>730.69259259259252</v>
      </c>
      <c r="BV872" s="108">
        <f t="shared" si="734"/>
        <v>1631.731141388163</v>
      </c>
      <c r="BW872" s="109">
        <f t="shared" si="731"/>
        <v>1192293.8581149869</v>
      </c>
      <c r="BX872" s="112">
        <f t="shared" si="732"/>
        <v>15.04109589041096</v>
      </c>
      <c r="BY872" s="111">
        <f t="shared" si="733"/>
        <v>79269.081641524623</v>
      </c>
      <c r="BZ872" s="1018"/>
      <c r="CA872" s="88"/>
      <c r="CB872" s="88"/>
      <c r="CC872" s="89"/>
      <c r="CD872" s="89"/>
      <c r="CE872" s="89"/>
      <c r="CF872" s="89"/>
      <c r="CG872" s="89"/>
      <c r="CH872" s="89"/>
      <c r="CI872" s="89"/>
      <c r="CJ872" s="89"/>
      <c r="CK872" s="89"/>
      <c r="CL872" s="89"/>
      <c r="CM872" s="89"/>
      <c r="CN872" s="89"/>
      <c r="CO872" s="89"/>
      <c r="CP872" s="89"/>
      <c r="CQ872" s="89"/>
      <c r="CR872" s="89"/>
      <c r="CS872" s="89"/>
      <c r="CT872" s="89"/>
    </row>
    <row r="873" spans="1:98" ht="15.75" customHeight="1">
      <c r="A873" s="1018"/>
      <c r="B873" s="1016" t="s">
        <v>100</v>
      </c>
      <c r="C873" s="1009"/>
      <c r="D873" s="1010"/>
      <c r="E873" s="112">
        <v>1</v>
      </c>
      <c r="F873" s="195">
        <f>'Cél.por tricoma'!GP27</f>
        <v>1</v>
      </c>
      <c r="G873" s="107">
        <f>E873*F873</f>
        <v>1</v>
      </c>
      <c r="H873" s="108">
        <f t="shared" si="703"/>
        <v>815.8655706940815</v>
      </c>
      <c r="I873" s="109">
        <f t="shared" si="704"/>
        <v>815.8655706940815</v>
      </c>
      <c r="J873" s="110">
        <f t="shared" si="705"/>
        <v>14.361111111111111</v>
      </c>
      <c r="K873" s="111">
        <f t="shared" si="706"/>
        <v>56.810755406164283</v>
      </c>
      <c r="L873" s="86"/>
      <c r="M873" s="1016" t="s">
        <v>100</v>
      </c>
      <c r="N873" s="1009"/>
      <c r="O873" s="1010"/>
      <c r="P873" s="112">
        <v>0</v>
      </c>
      <c r="Q873" s="195">
        <f>'Cél.por tricoma'!GP73</f>
        <v>1</v>
      </c>
      <c r="R873" s="107">
        <f t="shared" si="737"/>
        <v>0</v>
      </c>
      <c r="S873" s="108">
        <f t="shared" si="708"/>
        <v>1631.731141388163</v>
      </c>
      <c r="T873" s="109">
        <f t="shared" si="709"/>
        <v>0</v>
      </c>
      <c r="U873" s="110">
        <f t="shared" si="710"/>
        <v>12.025316455696203</v>
      </c>
      <c r="V873" s="111">
        <f t="shared" si="711"/>
        <v>0</v>
      </c>
      <c r="W873" s="88"/>
      <c r="X873" s="1016" t="s">
        <v>100</v>
      </c>
      <c r="Y873" s="1009"/>
      <c r="Z873" s="1010"/>
      <c r="AA873" s="112">
        <v>5</v>
      </c>
      <c r="AB873" s="192">
        <f>'Cél.por tricoma'!GP119</f>
        <v>1</v>
      </c>
      <c r="AC873" s="107">
        <f t="shared" si="742"/>
        <v>5</v>
      </c>
      <c r="AD873" s="108">
        <f t="shared" si="713"/>
        <v>1631.731141388163</v>
      </c>
      <c r="AE873" s="109">
        <f t="shared" si="714"/>
        <v>8158.6557069408154</v>
      </c>
      <c r="AF873" s="110">
        <f t="shared" si="715"/>
        <v>15.787878787878787</v>
      </c>
      <c r="AG873" s="111">
        <f t="shared" si="716"/>
        <v>516.76706013252772</v>
      </c>
      <c r="AH873" s="88"/>
      <c r="AI873" s="1016" t="s">
        <v>100</v>
      </c>
      <c r="AJ873" s="1009"/>
      <c r="AK873" s="1010"/>
      <c r="AL873" s="112">
        <v>4</v>
      </c>
      <c r="AM873" s="195">
        <f>'Cél.por tricoma'!GP165</f>
        <v>1</v>
      </c>
      <c r="AN873" s="107">
        <f t="shared" si="738"/>
        <v>4</v>
      </c>
      <c r="AO873" s="108">
        <f t="shared" si="718"/>
        <v>1631.731141388163</v>
      </c>
      <c r="AP873" s="109">
        <f t="shared" si="719"/>
        <v>6526.924565552652</v>
      </c>
      <c r="AQ873" s="112">
        <f t="shared" si="720"/>
        <v>11.51685393258427</v>
      </c>
      <c r="AR873" s="111">
        <f t="shared" si="721"/>
        <v>566.72808422847413</v>
      </c>
      <c r="AS873" s="88"/>
      <c r="AT873" s="1034" t="s">
        <v>100</v>
      </c>
      <c r="AU873" s="1032"/>
      <c r="AV873" s="1033"/>
      <c r="AW873" s="736">
        <v>0</v>
      </c>
      <c r="AX873" s="778">
        <f>'Cél.por tricoma'!GP211</f>
        <v>1</v>
      </c>
      <c r="AY873" s="730">
        <f t="shared" si="739"/>
        <v>0</v>
      </c>
      <c r="AZ873" s="731">
        <f t="shared" si="722"/>
        <v>815.8655706940815</v>
      </c>
      <c r="BA873" s="732">
        <f t="shared" si="723"/>
        <v>0</v>
      </c>
      <c r="BB873" s="733">
        <f t="shared" si="724"/>
        <v>11.627906976744185</v>
      </c>
      <c r="BC873" s="734">
        <f t="shared" si="725"/>
        <v>0</v>
      </c>
      <c r="BD873" s="88"/>
      <c r="BE873" s="1016" t="s">
        <v>100</v>
      </c>
      <c r="BF873" s="1009"/>
      <c r="BG873" s="1010"/>
      <c r="BH873" s="112">
        <v>0</v>
      </c>
      <c r="BI873" s="195">
        <f>'Cél.por tricoma'!GP257</f>
        <v>1</v>
      </c>
      <c r="BJ873" s="107">
        <f>BH873*BI873</f>
        <v>0</v>
      </c>
      <c r="BK873" s="108">
        <f t="shared" si="726"/>
        <v>815.8655706940815</v>
      </c>
      <c r="BL873" s="109">
        <f t="shared" si="727"/>
        <v>0</v>
      </c>
      <c r="BM873" s="112">
        <f t="shared" si="728"/>
        <v>13.857142857142858</v>
      </c>
      <c r="BN873" s="111">
        <f t="shared" si="729"/>
        <v>0</v>
      </c>
      <c r="BO873" s="88"/>
      <c r="BP873" s="1016" t="s">
        <v>100</v>
      </c>
      <c r="BQ873" s="1009"/>
      <c r="BR873" s="1010"/>
      <c r="BS873" s="112">
        <v>0</v>
      </c>
      <c r="BT873" s="192">
        <f>'Cél.por tricoma'!GP303</f>
        <v>1</v>
      </c>
      <c r="BU873" s="107">
        <f>BS873*BT873</f>
        <v>0</v>
      </c>
      <c r="BV873" s="108">
        <f t="shared" si="734"/>
        <v>1631.731141388163</v>
      </c>
      <c r="BW873" s="109">
        <f t="shared" si="731"/>
        <v>0</v>
      </c>
      <c r="BX873" s="112">
        <f t="shared" si="732"/>
        <v>15.04109589041096</v>
      </c>
      <c r="BY873" s="111">
        <f t="shared" si="733"/>
        <v>0</v>
      </c>
      <c r="BZ873" s="1018"/>
      <c r="CA873" s="88"/>
      <c r="CB873" s="88"/>
      <c r="CC873" s="89"/>
      <c r="CD873" s="89"/>
      <c r="CE873" s="89"/>
      <c r="CF873" s="89"/>
      <c r="CG873" s="89"/>
      <c r="CH873" s="89"/>
      <c r="CI873" s="89"/>
      <c r="CJ873" s="89"/>
      <c r="CK873" s="89"/>
      <c r="CL873" s="89"/>
      <c r="CM873" s="89"/>
      <c r="CN873" s="89"/>
      <c r="CO873" s="89"/>
      <c r="CP873" s="89"/>
      <c r="CQ873" s="89"/>
      <c r="CR873" s="89"/>
      <c r="CS873" s="89"/>
      <c r="CT873" s="89"/>
    </row>
    <row r="874" spans="1:98" ht="15.75" customHeight="1">
      <c r="A874" s="1018"/>
      <c r="B874" s="1016" t="s">
        <v>198</v>
      </c>
      <c r="C874" s="1009"/>
      <c r="D874" s="1010"/>
      <c r="E874" s="112">
        <v>0</v>
      </c>
      <c r="F874" s="195" t="e">
        <f>'Cél.por tricoma'!GP28</f>
        <v>#DIV/0!</v>
      </c>
      <c r="G874" s="107"/>
      <c r="H874" s="108">
        <f t="shared" si="703"/>
        <v>815.8655706940815</v>
      </c>
      <c r="I874" s="109">
        <f t="shared" si="704"/>
        <v>0</v>
      </c>
      <c r="J874" s="110">
        <f t="shared" si="705"/>
        <v>14.361111111111111</v>
      </c>
      <c r="K874" s="111">
        <f t="shared" si="706"/>
        <v>0</v>
      </c>
      <c r="L874" s="86"/>
      <c r="M874" s="1016" t="s">
        <v>198</v>
      </c>
      <c r="N874" s="1009"/>
      <c r="O874" s="1010"/>
      <c r="P874" s="112">
        <v>0</v>
      </c>
      <c r="Q874" s="195">
        <f>'Cél.por tricoma'!GP74</f>
        <v>10</v>
      </c>
      <c r="R874" s="107">
        <f t="shared" si="737"/>
        <v>0</v>
      </c>
      <c r="S874" s="108">
        <f t="shared" si="708"/>
        <v>1631.731141388163</v>
      </c>
      <c r="T874" s="109">
        <f t="shared" si="709"/>
        <v>0</v>
      </c>
      <c r="U874" s="110">
        <f t="shared" si="710"/>
        <v>12.025316455696203</v>
      </c>
      <c r="V874" s="111">
        <f t="shared" si="711"/>
        <v>0</v>
      </c>
      <c r="W874" s="88"/>
      <c r="X874" s="1016" t="s">
        <v>198</v>
      </c>
      <c r="Y874" s="1009"/>
      <c r="Z874" s="1010"/>
      <c r="AA874" s="112">
        <v>0</v>
      </c>
      <c r="AB874" s="192" t="e">
        <f>'Cél.por tricoma'!GP120</f>
        <v>#DIV/0!</v>
      </c>
      <c r="AC874" s="107"/>
      <c r="AD874" s="108">
        <f t="shared" si="713"/>
        <v>1631.731141388163</v>
      </c>
      <c r="AE874" s="109">
        <f t="shared" si="714"/>
        <v>0</v>
      </c>
      <c r="AF874" s="110">
        <f t="shared" si="715"/>
        <v>15.787878787878787</v>
      </c>
      <c r="AG874" s="111">
        <f t="shared" si="716"/>
        <v>0</v>
      </c>
      <c r="AH874" s="88"/>
      <c r="AI874" s="1016" t="s">
        <v>198</v>
      </c>
      <c r="AJ874" s="1009"/>
      <c r="AK874" s="1010"/>
      <c r="AL874" s="112">
        <v>0</v>
      </c>
      <c r="AM874" s="195" t="e">
        <f>'Cél.por tricoma'!GP166</f>
        <v>#DIV/0!</v>
      </c>
      <c r="AN874" s="107">
        <v>0</v>
      </c>
      <c r="AO874" s="108">
        <f t="shared" si="718"/>
        <v>1631.731141388163</v>
      </c>
      <c r="AP874" s="109">
        <f t="shared" si="719"/>
        <v>0</v>
      </c>
      <c r="AQ874" s="112">
        <f t="shared" si="720"/>
        <v>11.51685393258427</v>
      </c>
      <c r="AR874" s="111">
        <f t="shared" si="721"/>
        <v>0</v>
      </c>
      <c r="AS874" s="88"/>
      <c r="AT874" s="1034" t="s">
        <v>198</v>
      </c>
      <c r="AU874" s="1032"/>
      <c r="AV874" s="1033"/>
      <c r="AW874" s="736">
        <v>0</v>
      </c>
      <c r="AX874" s="778" t="e">
        <f>'Cél.por tricoma'!GP212</f>
        <v>#DIV/0!</v>
      </c>
      <c r="AY874" s="730">
        <v>0</v>
      </c>
      <c r="AZ874" s="731">
        <f t="shared" si="722"/>
        <v>815.8655706940815</v>
      </c>
      <c r="BA874" s="732">
        <f t="shared" si="723"/>
        <v>0</v>
      </c>
      <c r="BB874" s="733">
        <f t="shared" si="724"/>
        <v>11.627906976744185</v>
      </c>
      <c r="BC874" s="734">
        <f t="shared" si="725"/>
        <v>0</v>
      </c>
      <c r="BD874" s="88"/>
      <c r="BE874" s="1016" t="s">
        <v>198</v>
      </c>
      <c r="BF874" s="1009"/>
      <c r="BG874" s="1010"/>
      <c r="BH874" s="112">
        <v>0</v>
      </c>
      <c r="BI874" s="195" t="e">
        <f>'Cél.por tricoma'!GP258</f>
        <v>#DIV/0!</v>
      </c>
      <c r="BJ874" s="107">
        <v>0</v>
      </c>
      <c r="BK874" s="108">
        <f t="shared" si="726"/>
        <v>815.8655706940815</v>
      </c>
      <c r="BL874" s="109">
        <f t="shared" si="727"/>
        <v>0</v>
      </c>
      <c r="BM874" s="112">
        <f t="shared" si="728"/>
        <v>13.857142857142858</v>
      </c>
      <c r="BN874" s="111">
        <f t="shared" si="729"/>
        <v>0</v>
      </c>
      <c r="BO874" s="88"/>
      <c r="BP874" s="1016" t="s">
        <v>198</v>
      </c>
      <c r="BQ874" s="1009"/>
      <c r="BR874" s="1010"/>
      <c r="BS874" s="112">
        <v>0</v>
      </c>
      <c r="BT874" s="192" t="e">
        <f>'Cél.por tricoma'!GP304</f>
        <v>#DIV/0!</v>
      </c>
      <c r="BU874" s="107">
        <v>0</v>
      </c>
      <c r="BV874" s="108">
        <f t="shared" si="734"/>
        <v>1631.731141388163</v>
      </c>
      <c r="BW874" s="109">
        <f t="shared" si="731"/>
        <v>0</v>
      </c>
      <c r="BX874" s="112">
        <f t="shared" si="732"/>
        <v>15.04109589041096</v>
      </c>
      <c r="BY874" s="111">
        <f t="shared" si="733"/>
        <v>0</v>
      </c>
      <c r="BZ874" s="1018"/>
      <c r="CA874" s="88"/>
      <c r="CB874" s="88"/>
      <c r="CC874" s="89"/>
      <c r="CD874" s="89"/>
      <c r="CE874" s="89"/>
      <c r="CF874" s="89"/>
      <c r="CG874" s="89"/>
      <c r="CH874" s="89"/>
      <c r="CI874" s="89"/>
      <c r="CJ874" s="89"/>
      <c r="CK874" s="89"/>
      <c r="CL874" s="89"/>
      <c r="CM874" s="89"/>
      <c r="CN874" s="89"/>
      <c r="CO874" s="89"/>
      <c r="CP874" s="89"/>
      <c r="CQ874" s="89"/>
      <c r="CR874" s="89"/>
      <c r="CS874" s="89"/>
      <c r="CT874" s="89"/>
    </row>
    <row r="875" spans="1:98" ht="15.75" customHeight="1">
      <c r="A875" s="1018"/>
      <c r="B875" s="1016" t="s">
        <v>201</v>
      </c>
      <c r="C875" s="1009"/>
      <c r="D875" s="1010"/>
      <c r="E875" s="112">
        <v>2</v>
      </c>
      <c r="F875" s="195">
        <f>'Cél.por tricoma'!GP29</f>
        <v>79.333333333333329</v>
      </c>
      <c r="G875" s="107">
        <f t="shared" ref="G875:G891" si="743">E875*F875</f>
        <v>158.66666666666666</v>
      </c>
      <c r="H875" s="108">
        <f t="shared" si="703"/>
        <v>815.8655706940815</v>
      </c>
      <c r="I875" s="109">
        <f t="shared" si="704"/>
        <v>129450.67055012759</v>
      </c>
      <c r="J875" s="110">
        <f t="shared" si="705"/>
        <v>14.361111111111111</v>
      </c>
      <c r="K875" s="111">
        <f t="shared" si="706"/>
        <v>9013.9731911113995</v>
      </c>
      <c r="L875" s="86"/>
      <c r="M875" s="1016" t="s">
        <v>201</v>
      </c>
      <c r="N875" s="1009"/>
      <c r="O875" s="1010"/>
      <c r="P875" s="112">
        <v>0</v>
      </c>
      <c r="Q875" s="195" t="e">
        <f>'Cél.por tricoma'!GP75</f>
        <v>#DIV/0!</v>
      </c>
      <c r="R875" s="107">
        <v>0</v>
      </c>
      <c r="S875" s="108">
        <f t="shared" si="708"/>
        <v>1631.731141388163</v>
      </c>
      <c r="T875" s="109">
        <f t="shared" si="709"/>
        <v>0</v>
      </c>
      <c r="U875" s="110">
        <f t="shared" si="710"/>
        <v>12.025316455696203</v>
      </c>
      <c r="V875" s="111">
        <f t="shared" si="711"/>
        <v>0</v>
      </c>
      <c r="W875" s="88"/>
      <c r="X875" s="1016" t="s">
        <v>201</v>
      </c>
      <c r="Y875" s="1009"/>
      <c r="Z875" s="1010"/>
      <c r="AA875" s="112">
        <v>3</v>
      </c>
      <c r="AB875" s="250">
        <f>'Cél.por tricoma'!M389</f>
        <v>31.650215161157497</v>
      </c>
      <c r="AC875" s="107">
        <f t="shared" ref="AC875:AC891" si="744">AA875*AB875</f>
        <v>94.950645483472499</v>
      </c>
      <c r="AD875" s="108">
        <f t="shared" si="713"/>
        <v>1631.731141388163</v>
      </c>
      <c r="AE875" s="109">
        <f t="shared" si="714"/>
        <v>154933.9251302894</v>
      </c>
      <c r="AF875" s="110">
        <f t="shared" si="715"/>
        <v>15.787878787878787</v>
      </c>
      <c r="AG875" s="111">
        <f t="shared" si="716"/>
        <v>9813.4731848359897</v>
      </c>
      <c r="AH875" s="88"/>
      <c r="AI875" s="1016" t="s">
        <v>201</v>
      </c>
      <c r="AJ875" s="1009"/>
      <c r="AK875" s="1010"/>
      <c r="AL875" s="112">
        <v>2</v>
      </c>
      <c r="AM875" s="251">
        <f>'Cél.por tricoma'!M389</f>
        <v>31.650215161157497</v>
      </c>
      <c r="AN875" s="107">
        <f t="shared" ref="AN875:AN892" si="745">AL875*AM875</f>
        <v>63.300430322314995</v>
      </c>
      <c r="AO875" s="108">
        <f t="shared" si="718"/>
        <v>1631.731141388163</v>
      </c>
      <c r="AP875" s="109">
        <f t="shared" si="719"/>
        <v>103289.28342019292</v>
      </c>
      <c r="AQ875" s="112">
        <f t="shared" si="720"/>
        <v>11.51685393258427</v>
      </c>
      <c r="AR875" s="111">
        <f t="shared" si="721"/>
        <v>8968.5329018508965</v>
      </c>
      <c r="AS875" s="88"/>
      <c r="AT875" s="1034" t="s">
        <v>201</v>
      </c>
      <c r="AU875" s="1032"/>
      <c r="AV875" s="1033"/>
      <c r="AW875" s="736">
        <v>0</v>
      </c>
      <c r="AX875" s="778">
        <f>'Cél.por tricoma'!GP213</f>
        <v>3</v>
      </c>
      <c r="AY875" s="730">
        <f>AW875*AX875</f>
        <v>0</v>
      </c>
      <c r="AZ875" s="731">
        <f t="shared" si="722"/>
        <v>815.8655706940815</v>
      </c>
      <c r="BA875" s="732">
        <f t="shared" si="723"/>
        <v>0</v>
      </c>
      <c r="BB875" s="733">
        <f t="shared" si="724"/>
        <v>11.627906976744185</v>
      </c>
      <c r="BC875" s="734">
        <f t="shared" si="725"/>
        <v>0</v>
      </c>
      <c r="BD875" s="88"/>
      <c r="BE875" s="1016" t="s">
        <v>201</v>
      </c>
      <c r="BF875" s="1009"/>
      <c r="BG875" s="1010"/>
      <c r="BH875" s="112">
        <v>0</v>
      </c>
      <c r="BI875" s="195">
        <f>'Cél.por tricoma'!GP259</f>
        <v>7</v>
      </c>
      <c r="BJ875" s="107">
        <f t="shared" ref="BJ875:BJ891" si="746">BH875*BI875</f>
        <v>0</v>
      </c>
      <c r="BK875" s="108">
        <f t="shared" si="726"/>
        <v>815.8655706940815</v>
      </c>
      <c r="BL875" s="109">
        <f t="shared" si="727"/>
        <v>0</v>
      </c>
      <c r="BM875" s="112">
        <f t="shared" si="728"/>
        <v>13.857142857142858</v>
      </c>
      <c r="BN875" s="111">
        <f t="shared" si="729"/>
        <v>0</v>
      </c>
      <c r="BO875" s="88"/>
      <c r="BP875" s="1016" t="s">
        <v>201</v>
      </c>
      <c r="BQ875" s="1009"/>
      <c r="BR875" s="1010"/>
      <c r="BS875" s="112">
        <v>0</v>
      </c>
      <c r="BT875" s="192" t="e">
        <f>'Cél.por tricoma'!GP305</f>
        <v>#DIV/0!</v>
      </c>
      <c r="BU875" s="107">
        <v>0</v>
      </c>
      <c r="BV875" s="108">
        <f t="shared" si="734"/>
        <v>1631.731141388163</v>
      </c>
      <c r="BW875" s="109">
        <f t="shared" si="731"/>
        <v>0</v>
      </c>
      <c r="BX875" s="112">
        <f t="shared" si="732"/>
        <v>15.04109589041096</v>
      </c>
      <c r="BY875" s="111">
        <f t="shared" si="733"/>
        <v>0</v>
      </c>
      <c r="BZ875" s="1018"/>
      <c r="CA875" s="88"/>
      <c r="CB875" s="88"/>
      <c r="CC875" s="89"/>
      <c r="CD875" s="89"/>
      <c r="CE875" s="89"/>
      <c r="CF875" s="89"/>
      <c r="CG875" s="89"/>
      <c r="CH875" s="89"/>
      <c r="CI875" s="89"/>
      <c r="CJ875" s="89"/>
      <c r="CK875" s="89"/>
      <c r="CL875" s="89"/>
      <c r="CM875" s="89"/>
      <c r="CN875" s="89"/>
      <c r="CO875" s="89"/>
      <c r="CP875" s="89"/>
      <c r="CQ875" s="89"/>
      <c r="CR875" s="89"/>
      <c r="CS875" s="89"/>
      <c r="CT875" s="89"/>
    </row>
    <row r="876" spans="1:98" ht="15.75" customHeight="1">
      <c r="A876" s="1018"/>
      <c r="B876" s="1016" t="s">
        <v>103</v>
      </c>
      <c r="C876" s="1009"/>
      <c r="D876" s="1010"/>
      <c r="E876" s="112">
        <v>4</v>
      </c>
      <c r="F876" s="195">
        <f>'Cél.por tricoma'!GP30</f>
        <v>1</v>
      </c>
      <c r="G876" s="107">
        <f t="shared" si="743"/>
        <v>4</v>
      </c>
      <c r="H876" s="108">
        <f t="shared" si="703"/>
        <v>815.8655706940815</v>
      </c>
      <c r="I876" s="109">
        <f t="shared" si="704"/>
        <v>3263.462282776326</v>
      </c>
      <c r="J876" s="110">
        <f t="shared" si="705"/>
        <v>14.361111111111111</v>
      </c>
      <c r="K876" s="111">
        <f t="shared" si="706"/>
        <v>227.24302162465713</v>
      </c>
      <c r="L876" s="86"/>
      <c r="M876" s="1016" t="s">
        <v>103</v>
      </c>
      <c r="N876" s="1009"/>
      <c r="O876" s="1010"/>
      <c r="P876" s="112">
        <v>3</v>
      </c>
      <c r="Q876" s="195">
        <f>'Cél.por tricoma'!GP76</f>
        <v>1</v>
      </c>
      <c r="R876" s="107">
        <f t="shared" ref="R876:R891" si="747">P876*Q876</f>
        <v>3</v>
      </c>
      <c r="S876" s="108">
        <f t="shared" si="708"/>
        <v>1631.731141388163</v>
      </c>
      <c r="T876" s="109">
        <f t="shared" si="709"/>
        <v>4895.1934241644885</v>
      </c>
      <c r="U876" s="110">
        <f t="shared" si="710"/>
        <v>12.025316455696203</v>
      </c>
      <c r="V876" s="111">
        <f t="shared" si="711"/>
        <v>407.07397948315219</v>
      </c>
      <c r="W876" s="88"/>
      <c r="X876" s="1016" t="s">
        <v>103</v>
      </c>
      <c r="Y876" s="1009"/>
      <c r="Z876" s="1010"/>
      <c r="AA876" s="112">
        <v>2</v>
      </c>
      <c r="AB876" s="192">
        <f>'Cél.por tricoma'!GP122</f>
        <v>1</v>
      </c>
      <c r="AC876" s="107">
        <f t="shared" si="744"/>
        <v>2</v>
      </c>
      <c r="AD876" s="108">
        <f t="shared" si="713"/>
        <v>1631.731141388163</v>
      </c>
      <c r="AE876" s="109">
        <f t="shared" si="714"/>
        <v>3263.462282776326</v>
      </c>
      <c r="AF876" s="110">
        <f t="shared" si="715"/>
        <v>15.787878787878787</v>
      </c>
      <c r="AG876" s="111">
        <f t="shared" si="716"/>
        <v>206.70682405301105</v>
      </c>
      <c r="AH876" s="88"/>
      <c r="AI876" s="1016" t="s">
        <v>103</v>
      </c>
      <c r="AJ876" s="1009"/>
      <c r="AK876" s="1010"/>
      <c r="AL876" s="112">
        <v>18</v>
      </c>
      <c r="AM876" s="195">
        <f>'Cél.por tricoma'!GP168</f>
        <v>1</v>
      </c>
      <c r="AN876" s="107">
        <f t="shared" si="745"/>
        <v>18</v>
      </c>
      <c r="AO876" s="108">
        <f t="shared" si="718"/>
        <v>1631.731141388163</v>
      </c>
      <c r="AP876" s="109">
        <f t="shared" si="719"/>
        <v>29371.160544986935</v>
      </c>
      <c r="AQ876" s="112">
        <f t="shared" si="720"/>
        <v>11.51685393258427</v>
      </c>
      <c r="AR876" s="111">
        <f t="shared" si="721"/>
        <v>2550.2763790281338</v>
      </c>
      <c r="AS876" s="88"/>
      <c r="AT876" s="1034" t="s">
        <v>103</v>
      </c>
      <c r="AU876" s="1032"/>
      <c r="AV876" s="1033"/>
      <c r="AW876" s="736">
        <v>0</v>
      </c>
      <c r="AX876" s="778">
        <f>'Cél.por tricoma'!GP214</f>
        <v>1</v>
      </c>
      <c r="AY876" s="730">
        <f>AW876*AX876</f>
        <v>0</v>
      </c>
      <c r="AZ876" s="731">
        <f t="shared" si="722"/>
        <v>815.8655706940815</v>
      </c>
      <c r="BA876" s="732">
        <f t="shared" si="723"/>
        <v>0</v>
      </c>
      <c r="BB876" s="733">
        <f t="shared" si="724"/>
        <v>11.627906976744185</v>
      </c>
      <c r="BC876" s="734">
        <f t="shared" si="725"/>
        <v>0</v>
      </c>
      <c r="BD876" s="88"/>
      <c r="BE876" s="1016" t="s">
        <v>103</v>
      </c>
      <c r="BF876" s="1009"/>
      <c r="BG876" s="1010"/>
      <c r="BH876" s="112">
        <v>0</v>
      </c>
      <c r="BI876" s="195">
        <f>'Cél.por tricoma'!GP260</f>
        <v>1</v>
      </c>
      <c r="BJ876" s="107">
        <f t="shared" si="746"/>
        <v>0</v>
      </c>
      <c r="BK876" s="108">
        <f t="shared" si="726"/>
        <v>815.8655706940815</v>
      </c>
      <c r="BL876" s="109">
        <f t="shared" si="727"/>
        <v>0</v>
      </c>
      <c r="BM876" s="112">
        <f t="shared" si="728"/>
        <v>13.857142857142858</v>
      </c>
      <c r="BN876" s="111">
        <f t="shared" si="729"/>
        <v>0</v>
      </c>
      <c r="BO876" s="88"/>
      <c r="BP876" s="1016" t="s">
        <v>103</v>
      </c>
      <c r="BQ876" s="1009"/>
      <c r="BR876" s="1010"/>
      <c r="BS876" s="112">
        <v>3</v>
      </c>
      <c r="BT876" s="192">
        <f>'Cél.por tricoma'!GP306</f>
        <v>1</v>
      </c>
      <c r="BU876" s="107">
        <f t="shared" ref="BU876:BU891" si="748">BS876*BT876</f>
        <v>3</v>
      </c>
      <c r="BV876" s="108">
        <f t="shared" si="734"/>
        <v>1631.731141388163</v>
      </c>
      <c r="BW876" s="109">
        <f t="shared" si="731"/>
        <v>4895.1934241644885</v>
      </c>
      <c r="BX876" s="112">
        <f t="shared" si="732"/>
        <v>15.04109589041096</v>
      </c>
      <c r="BY876" s="111">
        <f t="shared" si="733"/>
        <v>325.45457191621824</v>
      </c>
      <c r="BZ876" s="1018"/>
      <c r="CA876" s="88"/>
      <c r="CB876" s="88"/>
      <c r="CC876" s="89"/>
      <c r="CD876" s="89"/>
      <c r="CE876" s="89"/>
      <c r="CF876" s="89"/>
      <c r="CG876" s="89"/>
      <c r="CH876" s="89"/>
      <c r="CI876" s="89"/>
      <c r="CJ876" s="89"/>
      <c r="CK876" s="89"/>
      <c r="CL876" s="89"/>
      <c r="CM876" s="89"/>
      <c r="CN876" s="89"/>
      <c r="CO876" s="89"/>
      <c r="CP876" s="89"/>
      <c r="CQ876" s="89"/>
      <c r="CR876" s="89"/>
      <c r="CS876" s="89"/>
      <c r="CT876" s="89"/>
    </row>
    <row r="877" spans="1:98" ht="15.75" customHeight="1">
      <c r="A877" s="1018"/>
      <c r="B877" s="1016" t="s">
        <v>107</v>
      </c>
      <c r="C877" s="1009"/>
      <c r="D877" s="1010"/>
      <c r="E877" s="112">
        <v>4</v>
      </c>
      <c r="F877" s="195">
        <f>'Cél.por tricoma'!GP31</f>
        <v>1</v>
      </c>
      <c r="G877" s="107">
        <f t="shared" si="743"/>
        <v>4</v>
      </c>
      <c r="H877" s="108">
        <f t="shared" si="703"/>
        <v>815.8655706940815</v>
      </c>
      <c r="I877" s="109">
        <f t="shared" si="704"/>
        <v>3263.462282776326</v>
      </c>
      <c r="J877" s="110">
        <f t="shared" si="705"/>
        <v>14.361111111111111</v>
      </c>
      <c r="K877" s="111">
        <f t="shared" si="706"/>
        <v>227.24302162465713</v>
      </c>
      <c r="L877" s="86"/>
      <c r="M877" s="1016" t="s">
        <v>107</v>
      </c>
      <c r="N877" s="1009"/>
      <c r="O877" s="1010"/>
      <c r="P877" s="112">
        <v>0</v>
      </c>
      <c r="Q877" s="195">
        <f>'Cél.por tricoma'!GP77</f>
        <v>1</v>
      </c>
      <c r="R877" s="107">
        <f t="shared" si="747"/>
        <v>0</v>
      </c>
      <c r="S877" s="108">
        <f t="shared" si="708"/>
        <v>1631.731141388163</v>
      </c>
      <c r="T877" s="109">
        <f t="shared" si="709"/>
        <v>0</v>
      </c>
      <c r="U877" s="110">
        <f t="shared" si="710"/>
        <v>12.025316455696203</v>
      </c>
      <c r="V877" s="111">
        <f t="shared" si="711"/>
        <v>0</v>
      </c>
      <c r="W877" s="88"/>
      <c r="X877" s="1016" t="s">
        <v>107</v>
      </c>
      <c r="Y877" s="1009"/>
      <c r="Z877" s="1010"/>
      <c r="AA877" s="112">
        <v>4</v>
      </c>
      <c r="AB877" s="192">
        <f>'Cél.por tricoma'!GP123</f>
        <v>1</v>
      </c>
      <c r="AC877" s="107">
        <f t="shared" si="744"/>
        <v>4</v>
      </c>
      <c r="AD877" s="108">
        <f t="shared" si="713"/>
        <v>1631.731141388163</v>
      </c>
      <c r="AE877" s="109">
        <f t="shared" si="714"/>
        <v>6526.924565552652</v>
      </c>
      <c r="AF877" s="110">
        <f t="shared" si="715"/>
        <v>15.787878787878787</v>
      </c>
      <c r="AG877" s="111">
        <f t="shared" si="716"/>
        <v>413.41364810602209</v>
      </c>
      <c r="AH877" s="88"/>
      <c r="AI877" s="1016" t="s">
        <v>107</v>
      </c>
      <c r="AJ877" s="1009"/>
      <c r="AK877" s="1010"/>
      <c r="AL877" s="112">
        <v>8</v>
      </c>
      <c r="AM877" s="195">
        <f>'Cél.por tricoma'!GP169</f>
        <v>1</v>
      </c>
      <c r="AN877" s="107">
        <f t="shared" si="745"/>
        <v>8</v>
      </c>
      <c r="AO877" s="108">
        <f t="shared" si="718"/>
        <v>1631.731141388163</v>
      </c>
      <c r="AP877" s="109">
        <f t="shared" si="719"/>
        <v>13053.849131105304</v>
      </c>
      <c r="AQ877" s="112">
        <f t="shared" si="720"/>
        <v>11.51685393258427</v>
      </c>
      <c r="AR877" s="111">
        <f t="shared" si="721"/>
        <v>1133.4561684569483</v>
      </c>
      <c r="AS877" s="88"/>
      <c r="AT877" s="1034" t="s">
        <v>107</v>
      </c>
      <c r="AU877" s="1032"/>
      <c r="AV877" s="1033"/>
      <c r="AW877" s="736">
        <v>0</v>
      </c>
      <c r="AX877" s="778">
        <f>'Cél.por tricoma'!GP215</f>
        <v>1</v>
      </c>
      <c r="AY877" s="730">
        <f>AW877*AX877</f>
        <v>0</v>
      </c>
      <c r="AZ877" s="731">
        <f t="shared" si="722"/>
        <v>815.8655706940815</v>
      </c>
      <c r="BA877" s="732">
        <f t="shared" si="723"/>
        <v>0</v>
      </c>
      <c r="BB877" s="733">
        <f t="shared" si="724"/>
        <v>11.627906976744185</v>
      </c>
      <c r="BC877" s="734">
        <f t="shared" si="725"/>
        <v>0</v>
      </c>
      <c r="BD877" s="88"/>
      <c r="BE877" s="1016" t="s">
        <v>107</v>
      </c>
      <c r="BF877" s="1009"/>
      <c r="BG877" s="1010"/>
      <c r="BH877" s="112">
        <v>0</v>
      </c>
      <c r="BI877" s="195">
        <f>'Cél.por tricoma'!GP261</f>
        <v>1</v>
      </c>
      <c r="BJ877" s="107">
        <f t="shared" si="746"/>
        <v>0</v>
      </c>
      <c r="BK877" s="108">
        <f t="shared" si="726"/>
        <v>815.8655706940815</v>
      </c>
      <c r="BL877" s="109">
        <f t="shared" si="727"/>
        <v>0</v>
      </c>
      <c r="BM877" s="112">
        <f t="shared" si="728"/>
        <v>13.857142857142858</v>
      </c>
      <c r="BN877" s="111">
        <f t="shared" si="729"/>
        <v>0</v>
      </c>
      <c r="BO877" s="88"/>
      <c r="BP877" s="1016" t="s">
        <v>107</v>
      </c>
      <c r="BQ877" s="1009"/>
      <c r="BR877" s="1010"/>
      <c r="BS877" s="112">
        <v>1</v>
      </c>
      <c r="BT877" s="192">
        <f>'Cél.por tricoma'!GP307</f>
        <v>1</v>
      </c>
      <c r="BU877" s="107">
        <f t="shared" si="748"/>
        <v>1</v>
      </c>
      <c r="BV877" s="108">
        <f t="shared" si="734"/>
        <v>1631.731141388163</v>
      </c>
      <c r="BW877" s="109">
        <f t="shared" si="731"/>
        <v>1631.731141388163</v>
      </c>
      <c r="BX877" s="112">
        <f t="shared" si="732"/>
        <v>15.04109589041096</v>
      </c>
      <c r="BY877" s="111">
        <f t="shared" si="733"/>
        <v>108.48485730540609</v>
      </c>
      <c r="BZ877" s="1018"/>
      <c r="CA877" s="88"/>
      <c r="CB877" s="88"/>
      <c r="CC877" s="89"/>
      <c r="CD877" s="89"/>
      <c r="CE877" s="89"/>
      <c r="CF877" s="89"/>
      <c r="CG877" s="89"/>
      <c r="CH877" s="89"/>
      <c r="CI877" s="89"/>
      <c r="CJ877" s="89"/>
      <c r="CK877" s="89"/>
      <c r="CL877" s="89"/>
      <c r="CM877" s="89"/>
      <c r="CN877" s="89"/>
      <c r="CO877" s="89"/>
      <c r="CP877" s="89"/>
      <c r="CQ877" s="89"/>
      <c r="CR877" s="89"/>
      <c r="CS877" s="89"/>
      <c r="CT877" s="89"/>
    </row>
    <row r="878" spans="1:98" ht="15.75" customHeight="1">
      <c r="A878" s="1018"/>
      <c r="B878" s="1016" t="s">
        <v>108</v>
      </c>
      <c r="C878" s="1009"/>
      <c r="D878" s="1010"/>
      <c r="E878" s="112">
        <v>0</v>
      </c>
      <c r="F878" s="195">
        <f>'Cél.por tricoma'!GP32</f>
        <v>1</v>
      </c>
      <c r="G878" s="107">
        <f t="shared" si="743"/>
        <v>0</v>
      </c>
      <c r="H878" s="108">
        <f t="shared" si="703"/>
        <v>815.8655706940815</v>
      </c>
      <c r="I878" s="109">
        <f t="shared" si="704"/>
        <v>0</v>
      </c>
      <c r="J878" s="110">
        <f t="shared" si="705"/>
        <v>14.361111111111111</v>
      </c>
      <c r="K878" s="111">
        <f t="shared" si="706"/>
        <v>0</v>
      </c>
      <c r="L878" s="86"/>
      <c r="M878" s="1016" t="s">
        <v>108</v>
      </c>
      <c r="N878" s="1009"/>
      <c r="O878" s="1010"/>
      <c r="P878" s="112">
        <v>0</v>
      </c>
      <c r="Q878" s="195">
        <f>'Cél.por tricoma'!GP78</f>
        <v>1</v>
      </c>
      <c r="R878" s="107">
        <f t="shared" si="747"/>
        <v>0</v>
      </c>
      <c r="S878" s="108">
        <f t="shared" si="708"/>
        <v>1631.731141388163</v>
      </c>
      <c r="T878" s="109">
        <f t="shared" si="709"/>
        <v>0</v>
      </c>
      <c r="U878" s="110">
        <f t="shared" si="710"/>
        <v>12.025316455696203</v>
      </c>
      <c r="V878" s="111">
        <f t="shared" si="711"/>
        <v>0</v>
      </c>
      <c r="W878" s="88"/>
      <c r="X878" s="1016" t="s">
        <v>108</v>
      </c>
      <c r="Y878" s="1009"/>
      <c r="Z878" s="1010"/>
      <c r="AA878" s="112">
        <v>1</v>
      </c>
      <c r="AB878" s="192">
        <f>'Cél.por tricoma'!GP124</f>
        <v>1</v>
      </c>
      <c r="AC878" s="107">
        <f t="shared" si="744"/>
        <v>1</v>
      </c>
      <c r="AD878" s="108">
        <f t="shared" si="713"/>
        <v>1631.731141388163</v>
      </c>
      <c r="AE878" s="109">
        <f t="shared" si="714"/>
        <v>1631.731141388163</v>
      </c>
      <c r="AF878" s="110">
        <f t="shared" si="715"/>
        <v>15.787878787878787</v>
      </c>
      <c r="AG878" s="111">
        <f t="shared" si="716"/>
        <v>103.35341202650552</v>
      </c>
      <c r="AH878" s="88"/>
      <c r="AI878" s="1016" t="s">
        <v>108</v>
      </c>
      <c r="AJ878" s="1009"/>
      <c r="AK878" s="1010"/>
      <c r="AL878" s="112">
        <v>0</v>
      </c>
      <c r="AM878" s="195">
        <f>'Cél.por tricoma'!GP170</f>
        <v>1</v>
      </c>
      <c r="AN878" s="107">
        <f t="shared" si="745"/>
        <v>0</v>
      </c>
      <c r="AO878" s="108">
        <f t="shared" si="718"/>
        <v>1631.731141388163</v>
      </c>
      <c r="AP878" s="109">
        <f t="shared" si="719"/>
        <v>0</v>
      </c>
      <c r="AQ878" s="112">
        <f t="shared" si="720"/>
        <v>11.51685393258427</v>
      </c>
      <c r="AR878" s="111">
        <f t="shared" si="721"/>
        <v>0</v>
      </c>
      <c r="AS878" s="88"/>
      <c r="AT878" s="1034" t="s">
        <v>108</v>
      </c>
      <c r="AU878" s="1032"/>
      <c r="AV878" s="1033"/>
      <c r="AW878" s="736">
        <v>0</v>
      </c>
      <c r="AX878" s="778">
        <f>'Cél.por tricoma'!GP216</f>
        <v>1</v>
      </c>
      <c r="AY878" s="730">
        <f>AW878*AX878</f>
        <v>0</v>
      </c>
      <c r="AZ878" s="731">
        <f t="shared" si="722"/>
        <v>815.8655706940815</v>
      </c>
      <c r="BA878" s="732">
        <f t="shared" si="723"/>
        <v>0</v>
      </c>
      <c r="BB878" s="733">
        <f t="shared" si="724"/>
        <v>11.627906976744185</v>
      </c>
      <c r="BC878" s="734">
        <f t="shared" si="725"/>
        <v>0</v>
      </c>
      <c r="BD878" s="88"/>
      <c r="BE878" s="1016" t="s">
        <v>108</v>
      </c>
      <c r="BF878" s="1009"/>
      <c r="BG878" s="1010"/>
      <c r="BH878" s="112">
        <v>0</v>
      </c>
      <c r="BI878" s="195">
        <f>'Cél.por tricoma'!GP262</f>
        <v>1</v>
      </c>
      <c r="BJ878" s="107">
        <f t="shared" si="746"/>
        <v>0</v>
      </c>
      <c r="BK878" s="108">
        <f t="shared" si="726"/>
        <v>815.8655706940815</v>
      </c>
      <c r="BL878" s="109">
        <f t="shared" si="727"/>
        <v>0</v>
      </c>
      <c r="BM878" s="112">
        <f t="shared" si="728"/>
        <v>13.857142857142858</v>
      </c>
      <c r="BN878" s="111">
        <f t="shared" si="729"/>
        <v>0</v>
      </c>
      <c r="BO878" s="88"/>
      <c r="BP878" s="1016" t="s">
        <v>108</v>
      </c>
      <c r="BQ878" s="1009"/>
      <c r="BR878" s="1010"/>
      <c r="BS878" s="112">
        <v>0</v>
      </c>
      <c r="BT878" s="192">
        <f>'Cél.por tricoma'!GP308</f>
        <v>1</v>
      </c>
      <c r="BU878" s="107">
        <f t="shared" si="748"/>
        <v>0</v>
      </c>
      <c r="BV878" s="108">
        <f t="shared" si="734"/>
        <v>1631.731141388163</v>
      </c>
      <c r="BW878" s="109">
        <f t="shared" si="731"/>
        <v>0</v>
      </c>
      <c r="BX878" s="112">
        <f t="shared" si="732"/>
        <v>15.04109589041096</v>
      </c>
      <c r="BY878" s="111">
        <f t="shared" si="733"/>
        <v>0</v>
      </c>
      <c r="BZ878" s="1018"/>
      <c r="CA878" s="88"/>
      <c r="CB878" s="88"/>
      <c r="CC878" s="89"/>
      <c r="CD878" s="89"/>
      <c r="CE878" s="89"/>
      <c r="CF878" s="89"/>
      <c r="CG878" s="89"/>
      <c r="CH878" s="89"/>
      <c r="CI878" s="89"/>
      <c r="CJ878" s="89"/>
      <c r="CK878" s="89"/>
      <c r="CL878" s="89"/>
      <c r="CM878" s="89"/>
      <c r="CN878" s="89"/>
      <c r="CO878" s="89"/>
      <c r="CP878" s="89"/>
      <c r="CQ878" s="89"/>
      <c r="CR878" s="89"/>
      <c r="CS878" s="89"/>
      <c r="CT878" s="89"/>
    </row>
    <row r="879" spans="1:98" ht="15.75" customHeight="1">
      <c r="A879" s="1018"/>
      <c r="B879" s="1016" t="s">
        <v>203</v>
      </c>
      <c r="C879" s="1009"/>
      <c r="D879" s="1010"/>
      <c r="E879" s="112">
        <v>13</v>
      </c>
      <c r="F879" s="243">
        <f>'Cél.por tricoma'!C390</f>
        <v>8.0555555555555554</v>
      </c>
      <c r="G879" s="107">
        <f t="shared" si="743"/>
        <v>104.72222222222221</v>
      </c>
      <c r="H879" s="108">
        <f t="shared" si="703"/>
        <v>815.8655706940815</v>
      </c>
      <c r="I879" s="109">
        <f t="shared" si="704"/>
        <v>85439.255597685755</v>
      </c>
      <c r="J879" s="110">
        <f t="shared" si="705"/>
        <v>14.361111111111111</v>
      </c>
      <c r="K879" s="111">
        <f t="shared" si="706"/>
        <v>5949.3485522566489</v>
      </c>
      <c r="L879" s="86"/>
      <c r="M879" s="1016" t="s">
        <v>203</v>
      </c>
      <c r="N879" s="1009"/>
      <c r="O879" s="1010"/>
      <c r="P879" s="112">
        <v>7</v>
      </c>
      <c r="Q879" s="243">
        <f>'Cél.por tricoma'!M390</f>
        <v>13</v>
      </c>
      <c r="R879" s="107">
        <f t="shared" si="747"/>
        <v>91</v>
      </c>
      <c r="S879" s="108">
        <f t="shared" si="708"/>
        <v>1631.731141388163</v>
      </c>
      <c r="T879" s="109">
        <f t="shared" si="709"/>
        <v>148487.53386632283</v>
      </c>
      <c r="U879" s="110">
        <f t="shared" si="710"/>
        <v>12.025316455696203</v>
      </c>
      <c r="V879" s="111">
        <f t="shared" si="711"/>
        <v>12347.910710988952</v>
      </c>
      <c r="W879" s="88"/>
      <c r="X879" s="1016" t="s">
        <v>203</v>
      </c>
      <c r="Y879" s="1009"/>
      <c r="Z879" s="1010"/>
      <c r="AA879" s="112">
        <v>39</v>
      </c>
      <c r="AB879" s="245">
        <f>'Cél.por tricoma'!M390</f>
        <v>13</v>
      </c>
      <c r="AC879" s="107">
        <f t="shared" si="744"/>
        <v>507</v>
      </c>
      <c r="AD879" s="108">
        <f t="shared" si="713"/>
        <v>1631.731141388163</v>
      </c>
      <c r="AE879" s="109">
        <f t="shared" si="714"/>
        <v>827287.68868379865</v>
      </c>
      <c r="AF879" s="110">
        <f t="shared" si="715"/>
        <v>15.787878787878787</v>
      </c>
      <c r="AG879" s="111">
        <f t="shared" si="716"/>
        <v>52400.179897438305</v>
      </c>
      <c r="AH879" s="88"/>
      <c r="AI879" s="1016" t="s">
        <v>203</v>
      </c>
      <c r="AJ879" s="1009"/>
      <c r="AK879" s="1010"/>
      <c r="AL879" s="112">
        <v>135</v>
      </c>
      <c r="AM879" s="195">
        <f>'Cél.por tricoma'!GP171</f>
        <v>13</v>
      </c>
      <c r="AN879" s="107">
        <f t="shared" si="745"/>
        <v>1755</v>
      </c>
      <c r="AO879" s="108">
        <f t="shared" si="718"/>
        <v>1631.731141388163</v>
      </c>
      <c r="AP879" s="109">
        <f t="shared" si="719"/>
        <v>2863688.1531362259</v>
      </c>
      <c r="AQ879" s="112">
        <f t="shared" si="720"/>
        <v>11.51685393258427</v>
      </c>
      <c r="AR879" s="111">
        <f t="shared" si="721"/>
        <v>248651.94695524301</v>
      </c>
      <c r="AS879" s="88"/>
      <c r="AT879" s="1034" t="s">
        <v>203</v>
      </c>
      <c r="AU879" s="1032"/>
      <c r="AV879" s="1033"/>
      <c r="AW879" s="736">
        <v>16</v>
      </c>
      <c r="AX879" s="792">
        <f>'Cél.por tricoma'!W390</f>
        <v>10.083333333333334</v>
      </c>
      <c r="AY879" s="730">
        <v>0</v>
      </c>
      <c r="AZ879" s="731">
        <f t="shared" si="722"/>
        <v>815.8655706940815</v>
      </c>
      <c r="BA879" s="732">
        <f t="shared" si="723"/>
        <v>0</v>
      </c>
      <c r="BB879" s="733">
        <f t="shared" si="724"/>
        <v>11.627906976744185</v>
      </c>
      <c r="BC879" s="734">
        <f t="shared" si="725"/>
        <v>0</v>
      </c>
      <c r="BD879" s="88"/>
      <c r="BE879" s="1016" t="s">
        <v>203</v>
      </c>
      <c r="BF879" s="1009"/>
      <c r="BG879" s="1010"/>
      <c r="BH879" s="112">
        <v>11</v>
      </c>
      <c r="BI879" s="243">
        <f>'Cél.por tricoma'!W390</f>
        <v>10.083333333333334</v>
      </c>
      <c r="BJ879" s="107">
        <f t="shared" si="746"/>
        <v>110.91666666666667</v>
      </c>
      <c r="BK879" s="108">
        <f t="shared" si="726"/>
        <v>815.8655706940815</v>
      </c>
      <c r="BL879" s="109">
        <f t="shared" si="727"/>
        <v>90493.089549485216</v>
      </c>
      <c r="BM879" s="112">
        <f t="shared" si="728"/>
        <v>13.857142857142858</v>
      </c>
      <c r="BN879" s="111">
        <f t="shared" si="729"/>
        <v>6530.4291427463559</v>
      </c>
      <c r="BO879" s="88"/>
      <c r="BP879" s="1016" t="s">
        <v>203</v>
      </c>
      <c r="BQ879" s="1009"/>
      <c r="BR879" s="1010"/>
      <c r="BS879" s="112">
        <v>23</v>
      </c>
      <c r="BT879" s="245">
        <f>'Cél.por tricoma'!W390</f>
        <v>10.083333333333334</v>
      </c>
      <c r="BU879" s="107">
        <f t="shared" si="748"/>
        <v>231.91666666666669</v>
      </c>
      <c r="BV879" s="108">
        <f t="shared" si="734"/>
        <v>1631.731141388163</v>
      </c>
      <c r="BW879" s="109">
        <f t="shared" si="731"/>
        <v>378425.64720693819</v>
      </c>
      <c r="BX879" s="112">
        <f t="shared" si="732"/>
        <v>15.04109589041096</v>
      </c>
      <c r="BY879" s="111">
        <f t="shared" si="733"/>
        <v>25159.446490078768</v>
      </c>
      <c r="BZ879" s="1018"/>
      <c r="CA879" s="88"/>
      <c r="CB879" s="88"/>
      <c r="CC879" s="89"/>
      <c r="CD879" s="89"/>
      <c r="CE879" s="89"/>
      <c r="CF879" s="89"/>
      <c r="CG879" s="89"/>
      <c r="CH879" s="89"/>
      <c r="CI879" s="89"/>
      <c r="CJ879" s="89"/>
      <c r="CK879" s="89"/>
      <c r="CL879" s="89"/>
      <c r="CM879" s="89"/>
      <c r="CN879" s="89"/>
      <c r="CO879" s="89"/>
      <c r="CP879" s="89"/>
      <c r="CQ879" s="89"/>
      <c r="CR879" s="89"/>
      <c r="CS879" s="89"/>
      <c r="CT879" s="89"/>
    </row>
    <row r="880" spans="1:98" ht="15.75" customHeight="1">
      <c r="A880" s="1018"/>
      <c r="B880" s="1016" t="s">
        <v>204</v>
      </c>
      <c r="C880" s="1009"/>
      <c r="D880" s="1010"/>
      <c r="E880" s="112">
        <v>82</v>
      </c>
      <c r="F880" s="195">
        <f>'Cél.por tricoma'!GP34</f>
        <v>60.4</v>
      </c>
      <c r="G880" s="107">
        <f t="shared" si="743"/>
        <v>4952.8</v>
      </c>
      <c r="H880" s="108">
        <f t="shared" si="703"/>
        <v>815.8655706940815</v>
      </c>
      <c r="I880" s="109">
        <f t="shared" si="704"/>
        <v>4040818.998533647</v>
      </c>
      <c r="J880" s="110">
        <f t="shared" si="705"/>
        <v>14.361111111111111</v>
      </c>
      <c r="K880" s="111">
        <f t="shared" si="706"/>
        <v>281372.30937565048</v>
      </c>
      <c r="L880" s="86"/>
      <c r="M880" s="1016" t="s">
        <v>204</v>
      </c>
      <c r="N880" s="1009"/>
      <c r="O880" s="1010"/>
      <c r="P880" s="112">
        <v>97</v>
      </c>
      <c r="Q880" s="195">
        <f>'Cél.por tricoma'!GP80</f>
        <v>52.033333333333331</v>
      </c>
      <c r="R880" s="107">
        <f t="shared" si="747"/>
        <v>5047.2333333333336</v>
      </c>
      <c r="S880" s="108">
        <f t="shared" si="708"/>
        <v>1631.731141388163</v>
      </c>
      <c r="T880" s="109">
        <f t="shared" si="709"/>
        <v>8235727.8078523828</v>
      </c>
      <c r="U880" s="110">
        <f t="shared" si="710"/>
        <v>12.025316455696203</v>
      </c>
      <c r="V880" s="111">
        <f t="shared" si="711"/>
        <v>684865.78612667182</v>
      </c>
      <c r="W880" s="88"/>
      <c r="X880" s="1016" t="s">
        <v>204</v>
      </c>
      <c r="Y880" s="1009"/>
      <c r="Z880" s="1010"/>
      <c r="AA880" s="112">
        <v>160</v>
      </c>
      <c r="AB880" s="192">
        <f>'Cél.por tricoma'!GP126</f>
        <v>56.333333333333336</v>
      </c>
      <c r="AC880" s="107">
        <f t="shared" si="744"/>
        <v>9013.3333333333339</v>
      </c>
      <c r="AD880" s="108">
        <f t="shared" si="713"/>
        <v>1631.731141388163</v>
      </c>
      <c r="AE880" s="109">
        <f t="shared" si="714"/>
        <v>14707336.687711976</v>
      </c>
      <c r="AF880" s="110">
        <f t="shared" si="715"/>
        <v>15.787878787878787</v>
      </c>
      <c r="AG880" s="111">
        <f t="shared" si="716"/>
        <v>931558.75373223657</v>
      </c>
      <c r="AH880" s="88"/>
      <c r="AI880" s="1016" t="s">
        <v>204</v>
      </c>
      <c r="AJ880" s="1009"/>
      <c r="AK880" s="1010"/>
      <c r="AL880" s="112">
        <v>131</v>
      </c>
      <c r="AM880" s="195">
        <f>'Cél.por tricoma'!GP172</f>
        <v>41.033333333333331</v>
      </c>
      <c r="AN880" s="107">
        <f t="shared" si="745"/>
        <v>5375.3666666666668</v>
      </c>
      <c r="AO880" s="108">
        <f t="shared" si="718"/>
        <v>1631.731141388163</v>
      </c>
      <c r="AP880" s="109">
        <f t="shared" si="719"/>
        <v>8771153.1863798853</v>
      </c>
      <c r="AQ880" s="112">
        <f t="shared" si="720"/>
        <v>11.51685393258427</v>
      </c>
      <c r="AR880" s="111">
        <f t="shared" si="721"/>
        <v>761592.81325639971</v>
      </c>
      <c r="AS880" s="88"/>
      <c r="AT880" s="1034" t="s">
        <v>204</v>
      </c>
      <c r="AU880" s="1032"/>
      <c r="AV880" s="1033"/>
      <c r="AW880" s="736">
        <v>38</v>
      </c>
      <c r="AX880" s="778">
        <f>'Cél.por tricoma'!GP218</f>
        <v>50.93333333333333</v>
      </c>
      <c r="AY880" s="730">
        <f t="shared" ref="AY880:AY892" si="749">AW880*AX880</f>
        <v>1935.4666666666665</v>
      </c>
      <c r="AZ880" s="731">
        <f t="shared" si="722"/>
        <v>815.8655706940815</v>
      </c>
      <c r="BA880" s="732">
        <f t="shared" si="723"/>
        <v>1579080.6165593714</v>
      </c>
      <c r="BB880" s="733">
        <f t="shared" si="724"/>
        <v>11.627906976744185</v>
      </c>
      <c r="BC880" s="734">
        <f t="shared" si="725"/>
        <v>135800.93302410594</v>
      </c>
      <c r="BD880" s="88"/>
      <c r="BE880" s="1016" t="s">
        <v>204</v>
      </c>
      <c r="BF880" s="1009"/>
      <c r="BG880" s="1010"/>
      <c r="BH880" s="112">
        <f>85+5+31</f>
        <v>121</v>
      </c>
      <c r="BI880" s="195">
        <f>'Cél.por tricoma'!GP264</f>
        <v>62.666666666666664</v>
      </c>
      <c r="BJ880" s="107">
        <f t="shared" si="746"/>
        <v>7582.6666666666661</v>
      </c>
      <c r="BK880" s="108">
        <f t="shared" si="726"/>
        <v>815.8655706940815</v>
      </c>
      <c r="BL880" s="109">
        <f t="shared" si="727"/>
        <v>6186436.6673829881</v>
      </c>
      <c r="BM880" s="112">
        <f t="shared" si="728"/>
        <v>13.857142857142858</v>
      </c>
      <c r="BN880" s="111">
        <f t="shared" si="729"/>
        <v>446443.88321320532</v>
      </c>
      <c r="BO880" s="88"/>
      <c r="BP880" s="1016" t="s">
        <v>204</v>
      </c>
      <c r="BQ880" s="1009"/>
      <c r="BR880" s="1010"/>
      <c r="BS880" s="112">
        <v>22</v>
      </c>
      <c r="BT880" s="192">
        <f>'Cél.por tricoma'!GP310</f>
        <v>47</v>
      </c>
      <c r="BU880" s="107">
        <f t="shared" si="748"/>
        <v>1034</v>
      </c>
      <c r="BV880" s="108">
        <f t="shared" si="734"/>
        <v>1631.731141388163</v>
      </c>
      <c r="BW880" s="109">
        <f t="shared" si="731"/>
        <v>1687210.0001953605</v>
      </c>
      <c r="BX880" s="112">
        <f t="shared" si="732"/>
        <v>15.04109589041096</v>
      </c>
      <c r="BY880" s="111">
        <f t="shared" si="733"/>
        <v>112173.3424537899</v>
      </c>
      <c r="BZ880" s="1018"/>
      <c r="CA880" s="88"/>
      <c r="CB880" s="88"/>
      <c r="CC880" s="89"/>
      <c r="CD880" s="89"/>
      <c r="CE880" s="89"/>
      <c r="CF880" s="89"/>
      <c r="CG880" s="89"/>
      <c r="CH880" s="89"/>
      <c r="CI880" s="89"/>
      <c r="CJ880" s="89"/>
      <c r="CK880" s="89"/>
      <c r="CL880" s="89"/>
      <c r="CM880" s="89"/>
      <c r="CN880" s="89"/>
      <c r="CO880" s="89"/>
      <c r="CP880" s="89"/>
      <c r="CQ880" s="89"/>
      <c r="CR880" s="89"/>
      <c r="CS880" s="89"/>
      <c r="CT880" s="89"/>
    </row>
    <row r="881" spans="1:98" ht="15.75" customHeight="1">
      <c r="A881" s="1018"/>
      <c r="B881" s="1016" t="s">
        <v>262</v>
      </c>
      <c r="C881" s="1009"/>
      <c r="D881" s="1010"/>
      <c r="E881" s="112">
        <v>76</v>
      </c>
      <c r="F881" s="195">
        <f>'Cél.por tricoma'!GP35</f>
        <v>12.833333333333334</v>
      </c>
      <c r="G881" s="107">
        <f t="shared" si="743"/>
        <v>975.33333333333337</v>
      </c>
      <c r="H881" s="108">
        <f t="shared" si="703"/>
        <v>815.8655706940815</v>
      </c>
      <c r="I881" s="109">
        <f t="shared" si="704"/>
        <v>795740.88661696087</v>
      </c>
      <c r="J881" s="110">
        <f t="shared" si="705"/>
        <v>14.361111111111111</v>
      </c>
      <c r="K881" s="111">
        <f t="shared" si="706"/>
        <v>55409.423439478902</v>
      </c>
      <c r="L881" s="86"/>
      <c r="M881" s="1016" t="s">
        <v>262</v>
      </c>
      <c r="N881" s="1009"/>
      <c r="O881" s="1010"/>
      <c r="P881" s="112">
        <v>84</v>
      </c>
      <c r="Q881" s="195">
        <f>'Cél.por tricoma'!GP81</f>
        <v>13.9</v>
      </c>
      <c r="R881" s="107">
        <f t="shared" si="747"/>
        <v>1167.6000000000001</v>
      </c>
      <c r="S881" s="108">
        <f t="shared" si="708"/>
        <v>1631.731141388163</v>
      </c>
      <c r="T881" s="109">
        <f t="shared" si="709"/>
        <v>1905209.2806848194</v>
      </c>
      <c r="U881" s="110">
        <f t="shared" si="710"/>
        <v>12.025316455696203</v>
      </c>
      <c r="V881" s="111">
        <f t="shared" si="711"/>
        <v>158433.19281484289</v>
      </c>
      <c r="W881" s="88"/>
      <c r="X881" s="1016" t="s">
        <v>262</v>
      </c>
      <c r="Y881" s="1009"/>
      <c r="Z881" s="1010"/>
      <c r="AA881" s="112">
        <v>121</v>
      </c>
      <c r="AB881" s="192">
        <f>'Cél.por tricoma'!GP127</f>
        <v>12.133333333333333</v>
      </c>
      <c r="AC881" s="107">
        <f t="shared" si="744"/>
        <v>1468.1333333333332</v>
      </c>
      <c r="AD881" s="108">
        <f t="shared" si="713"/>
        <v>1631.731141388163</v>
      </c>
      <c r="AE881" s="109">
        <f t="shared" si="714"/>
        <v>2395598.8797100084</v>
      </c>
      <c r="AF881" s="110">
        <f t="shared" si="715"/>
        <v>15.787878787878787</v>
      </c>
      <c r="AG881" s="111">
        <f t="shared" si="716"/>
        <v>151736.58930984698</v>
      </c>
      <c r="AH881" s="88"/>
      <c r="AI881" s="1016" t="s">
        <v>262</v>
      </c>
      <c r="AJ881" s="1009"/>
      <c r="AK881" s="1010"/>
      <c r="AL881" s="112">
        <v>99</v>
      </c>
      <c r="AM881" s="195">
        <f>'Cél.por tricoma'!GP173</f>
        <v>13.433333333333334</v>
      </c>
      <c r="AN881" s="107">
        <f t="shared" si="745"/>
        <v>1329.9</v>
      </c>
      <c r="AO881" s="108">
        <f t="shared" si="718"/>
        <v>1631.731141388163</v>
      </c>
      <c r="AP881" s="109">
        <f t="shared" si="719"/>
        <v>2170039.2449321183</v>
      </c>
      <c r="AQ881" s="112">
        <f t="shared" si="720"/>
        <v>11.51685393258427</v>
      </c>
      <c r="AR881" s="111">
        <f t="shared" si="721"/>
        <v>188422.91980386197</v>
      </c>
      <c r="AS881" s="88"/>
      <c r="AT881" s="1034" t="s">
        <v>262</v>
      </c>
      <c r="AU881" s="1032"/>
      <c r="AV881" s="1033"/>
      <c r="AW881" s="736">
        <v>50</v>
      </c>
      <c r="AX881" s="778">
        <f>'Cél.por tricoma'!GP219</f>
        <v>13.3</v>
      </c>
      <c r="AY881" s="730">
        <f t="shared" si="749"/>
        <v>665</v>
      </c>
      <c r="AZ881" s="731">
        <f t="shared" si="722"/>
        <v>815.8655706940815</v>
      </c>
      <c r="BA881" s="732">
        <f t="shared" si="723"/>
        <v>542550.60451156425</v>
      </c>
      <c r="BB881" s="733">
        <f t="shared" si="724"/>
        <v>11.627906976744185</v>
      </c>
      <c r="BC881" s="734">
        <f t="shared" si="725"/>
        <v>46659.351987994531</v>
      </c>
      <c r="BD881" s="88"/>
      <c r="BE881" s="1016" t="s">
        <v>262</v>
      </c>
      <c r="BF881" s="1009"/>
      <c r="BG881" s="1010"/>
      <c r="BH881" s="112">
        <v>22</v>
      </c>
      <c r="BI881" s="195">
        <f>'Cél.por tricoma'!GP265</f>
        <v>17.233333333333334</v>
      </c>
      <c r="BJ881" s="107">
        <f t="shared" si="746"/>
        <v>379.13333333333333</v>
      </c>
      <c r="BK881" s="108">
        <f t="shared" si="726"/>
        <v>815.8655706940815</v>
      </c>
      <c r="BL881" s="109">
        <f t="shared" si="727"/>
        <v>309321.83336914942</v>
      </c>
      <c r="BM881" s="112">
        <f t="shared" si="728"/>
        <v>13.857142857142858</v>
      </c>
      <c r="BN881" s="111">
        <f t="shared" si="729"/>
        <v>22322.194160660267</v>
      </c>
      <c r="BO881" s="88"/>
      <c r="BP881" s="1016" t="s">
        <v>262</v>
      </c>
      <c r="BQ881" s="1009"/>
      <c r="BR881" s="1010"/>
      <c r="BS881" s="112">
        <v>56</v>
      </c>
      <c r="BT881" s="192">
        <f>'Cél.por tricoma'!GP311</f>
        <v>12.133333333333333</v>
      </c>
      <c r="BU881" s="107">
        <f t="shared" si="748"/>
        <v>679.4666666666667</v>
      </c>
      <c r="BV881" s="108">
        <f t="shared" si="734"/>
        <v>1631.731141388163</v>
      </c>
      <c r="BW881" s="109">
        <f t="shared" si="731"/>
        <v>1108706.9195352106</v>
      </c>
      <c r="BX881" s="112">
        <f t="shared" si="732"/>
        <v>15.04109589041096</v>
      </c>
      <c r="BY881" s="111">
        <f t="shared" si="733"/>
        <v>73711.844377113273</v>
      </c>
      <c r="BZ881" s="1018"/>
      <c r="CA881" s="88"/>
      <c r="CB881" s="88"/>
      <c r="CC881" s="89"/>
      <c r="CD881" s="89"/>
      <c r="CE881" s="89"/>
      <c r="CF881" s="89"/>
      <c r="CG881" s="89"/>
      <c r="CH881" s="89"/>
      <c r="CI881" s="89"/>
      <c r="CJ881" s="89"/>
      <c r="CK881" s="89"/>
      <c r="CL881" s="89"/>
      <c r="CM881" s="89"/>
      <c r="CN881" s="89"/>
      <c r="CO881" s="89"/>
      <c r="CP881" s="89"/>
      <c r="CQ881" s="89"/>
      <c r="CR881" s="89"/>
      <c r="CS881" s="89"/>
      <c r="CT881" s="89"/>
    </row>
    <row r="882" spans="1:98" ht="15.75" customHeight="1">
      <c r="A882" s="1018"/>
      <c r="B882" s="1016" t="s">
        <v>263</v>
      </c>
      <c r="C882" s="1009"/>
      <c r="D882" s="1010"/>
      <c r="E882" s="112">
        <v>4</v>
      </c>
      <c r="F882" s="195">
        <f>'Cél.por tricoma'!GP36</f>
        <v>1.75</v>
      </c>
      <c r="G882" s="107">
        <f t="shared" si="743"/>
        <v>7</v>
      </c>
      <c r="H882" s="108">
        <f t="shared" si="703"/>
        <v>815.8655706940815</v>
      </c>
      <c r="I882" s="109">
        <f t="shared" si="704"/>
        <v>5711.0589948585703</v>
      </c>
      <c r="J882" s="110">
        <f t="shared" si="705"/>
        <v>14.361111111111111</v>
      </c>
      <c r="K882" s="111">
        <f t="shared" si="706"/>
        <v>397.67528784314999</v>
      </c>
      <c r="L882" s="86"/>
      <c r="M882" s="1016" t="s">
        <v>263</v>
      </c>
      <c r="N882" s="1009"/>
      <c r="O882" s="1010"/>
      <c r="P882" s="112">
        <v>0</v>
      </c>
      <c r="Q882" s="195">
        <f>'Cél.por tricoma'!GP82</f>
        <v>2.4444444444444446</v>
      </c>
      <c r="R882" s="107">
        <f t="shared" si="747"/>
        <v>0</v>
      </c>
      <c r="S882" s="108">
        <f t="shared" si="708"/>
        <v>1631.731141388163</v>
      </c>
      <c r="T882" s="109">
        <f t="shared" si="709"/>
        <v>0</v>
      </c>
      <c r="U882" s="110">
        <f t="shared" si="710"/>
        <v>12.025316455696203</v>
      </c>
      <c r="V882" s="111">
        <f t="shared" si="711"/>
        <v>0</v>
      </c>
      <c r="W882" s="88"/>
      <c r="X882" s="1016" t="s">
        <v>263</v>
      </c>
      <c r="Y882" s="1009"/>
      <c r="Z882" s="1010"/>
      <c r="AA882" s="112">
        <v>1</v>
      </c>
      <c r="AB882" s="192">
        <f>'Cél.por tricoma'!GP128</f>
        <v>2.3636363636363638</v>
      </c>
      <c r="AC882" s="107">
        <f t="shared" si="744"/>
        <v>2.3636363636363638</v>
      </c>
      <c r="AD882" s="108">
        <f t="shared" si="713"/>
        <v>1631.731141388163</v>
      </c>
      <c r="AE882" s="109">
        <f t="shared" si="714"/>
        <v>3856.8190614629311</v>
      </c>
      <c r="AF882" s="110">
        <f t="shared" si="715"/>
        <v>15.787878787878787</v>
      </c>
      <c r="AG882" s="111">
        <f t="shared" si="716"/>
        <v>244.28988297174038</v>
      </c>
      <c r="AH882" s="88"/>
      <c r="AI882" s="1016" t="s">
        <v>263</v>
      </c>
      <c r="AJ882" s="1009"/>
      <c r="AK882" s="1010"/>
      <c r="AL882" s="112">
        <v>0</v>
      </c>
      <c r="AM882" s="195">
        <f>'Cél.por tricoma'!GP174</f>
        <v>2.7857142857142856</v>
      </c>
      <c r="AN882" s="107">
        <f t="shared" si="745"/>
        <v>0</v>
      </c>
      <c r="AO882" s="108">
        <f t="shared" si="718"/>
        <v>1631.731141388163</v>
      </c>
      <c r="AP882" s="109">
        <f t="shared" si="719"/>
        <v>0</v>
      </c>
      <c r="AQ882" s="112">
        <f t="shared" si="720"/>
        <v>11.51685393258427</v>
      </c>
      <c r="AR882" s="111">
        <f t="shared" si="721"/>
        <v>0</v>
      </c>
      <c r="AS882" s="88"/>
      <c r="AT882" s="1034" t="s">
        <v>263</v>
      </c>
      <c r="AU882" s="1032"/>
      <c r="AV882" s="1033"/>
      <c r="AW882" s="736">
        <v>2</v>
      </c>
      <c r="AX882" s="778">
        <f>'Cél.por tricoma'!GP220</f>
        <v>2.2083333333333335</v>
      </c>
      <c r="AY882" s="730">
        <f t="shared" si="749"/>
        <v>4.416666666666667</v>
      </c>
      <c r="AZ882" s="731">
        <f t="shared" si="722"/>
        <v>815.8655706940815</v>
      </c>
      <c r="BA882" s="732">
        <f t="shared" si="723"/>
        <v>3603.4062705655269</v>
      </c>
      <c r="BB882" s="733">
        <f t="shared" si="724"/>
        <v>11.627906976744185</v>
      </c>
      <c r="BC882" s="734">
        <f t="shared" si="725"/>
        <v>309.89293926863536</v>
      </c>
      <c r="BD882" s="88"/>
      <c r="BE882" s="1016" t="s">
        <v>263</v>
      </c>
      <c r="BF882" s="1009"/>
      <c r="BG882" s="1010"/>
      <c r="BH882" s="112">
        <v>2</v>
      </c>
      <c r="BI882" s="195">
        <f>'Cél.por tricoma'!GP266</f>
        <v>2.8148148148148149</v>
      </c>
      <c r="BJ882" s="107">
        <f t="shared" si="746"/>
        <v>5.6296296296296298</v>
      </c>
      <c r="BK882" s="108">
        <f t="shared" si="726"/>
        <v>815.8655706940815</v>
      </c>
      <c r="BL882" s="109">
        <f t="shared" si="727"/>
        <v>4593.0209905740885</v>
      </c>
      <c r="BM882" s="112">
        <f t="shared" si="728"/>
        <v>13.857142857142858</v>
      </c>
      <c r="BN882" s="111">
        <f t="shared" si="729"/>
        <v>331.4551230311198</v>
      </c>
      <c r="BO882" s="88"/>
      <c r="BP882" s="1016" t="s">
        <v>263</v>
      </c>
      <c r="BQ882" s="1009"/>
      <c r="BR882" s="1010"/>
      <c r="BS882" s="112">
        <v>0</v>
      </c>
      <c r="BT882" s="192">
        <f>'Cél.por tricoma'!GP312</f>
        <v>2.5263157894736841</v>
      </c>
      <c r="BU882" s="107">
        <f t="shared" si="748"/>
        <v>0</v>
      </c>
      <c r="BV882" s="108">
        <f t="shared" si="734"/>
        <v>1631.731141388163</v>
      </c>
      <c r="BW882" s="109">
        <f t="shared" si="731"/>
        <v>0</v>
      </c>
      <c r="BX882" s="112">
        <f t="shared" si="732"/>
        <v>15.04109589041096</v>
      </c>
      <c r="BY882" s="111">
        <f t="shared" si="733"/>
        <v>0</v>
      </c>
      <c r="BZ882" s="1018"/>
      <c r="CA882" s="88"/>
      <c r="CB882" s="88"/>
      <c r="CC882" s="89"/>
      <c r="CD882" s="89"/>
      <c r="CE882" s="89"/>
      <c r="CF882" s="89"/>
      <c r="CG882" s="89"/>
      <c r="CH882" s="89"/>
      <c r="CI882" s="89"/>
      <c r="CJ882" s="89"/>
      <c r="CK882" s="89"/>
      <c r="CL882" s="89"/>
      <c r="CM882" s="89"/>
      <c r="CN882" s="89"/>
      <c r="CO882" s="89"/>
      <c r="CP882" s="89"/>
      <c r="CQ882" s="89"/>
      <c r="CR882" s="89"/>
      <c r="CS882" s="89"/>
      <c r="CT882" s="89"/>
    </row>
    <row r="883" spans="1:98" ht="15.75" customHeight="1">
      <c r="A883" s="1018"/>
      <c r="B883" s="1015" t="s">
        <v>122</v>
      </c>
      <c r="C883" s="1009"/>
      <c r="D883" s="1010"/>
      <c r="E883" s="112">
        <v>3</v>
      </c>
      <c r="F883" s="195">
        <f>'Cél.por tricoma'!GP37</f>
        <v>1</v>
      </c>
      <c r="G883" s="107">
        <f t="shared" si="743"/>
        <v>3</v>
      </c>
      <c r="H883" s="108">
        <f t="shared" si="703"/>
        <v>815.8655706940815</v>
      </c>
      <c r="I883" s="109">
        <f t="shared" si="704"/>
        <v>2447.5967120822443</v>
      </c>
      <c r="J883" s="110">
        <f t="shared" si="705"/>
        <v>14.361111111111111</v>
      </c>
      <c r="K883" s="111">
        <f t="shared" si="706"/>
        <v>170.43226621849283</v>
      </c>
      <c r="L883" s="86"/>
      <c r="M883" s="1015" t="s">
        <v>122</v>
      </c>
      <c r="N883" s="1009"/>
      <c r="O883" s="1010"/>
      <c r="P883" s="112">
        <v>4</v>
      </c>
      <c r="Q883" s="195">
        <f>'Cél.por tricoma'!GP83</f>
        <v>1</v>
      </c>
      <c r="R883" s="107">
        <f t="shared" si="747"/>
        <v>4</v>
      </c>
      <c r="S883" s="108">
        <f t="shared" si="708"/>
        <v>1631.731141388163</v>
      </c>
      <c r="T883" s="109">
        <f t="shared" si="709"/>
        <v>6526.924565552652</v>
      </c>
      <c r="U883" s="110">
        <f t="shared" si="710"/>
        <v>12.025316455696203</v>
      </c>
      <c r="V883" s="111">
        <f t="shared" si="711"/>
        <v>542.76530597753629</v>
      </c>
      <c r="W883" s="88"/>
      <c r="X883" s="1015" t="s">
        <v>122</v>
      </c>
      <c r="Y883" s="1009"/>
      <c r="Z883" s="1010"/>
      <c r="AA883" s="112">
        <v>8</v>
      </c>
      <c r="AB883" s="192">
        <f>'Cél.por tricoma'!GP129</f>
        <v>1</v>
      </c>
      <c r="AC883" s="107">
        <f t="shared" si="744"/>
        <v>8</v>
      </c>
      <c r="AD883" s="108">
        <f t="shared" si="713"/>
        <v>1631.731141388163</v>
      </c>
      <c r="AE883" s="109">
        <f t="shared" si="714"/>
        <v>13053.849131105304</v>
      </c>
      <c r="AF883" s="110">
        <f t="shared" si="715"/>
        <v>15.787878787878787</v>
      </c>
      <c r="AG883" s="111">
        <f t="shared" si="716"/>
        <v>826.82729621204419</v>
      </c>
      <c r="AH883" s="88"/>
      <c r="AI883" s="1015" t="s">
        <v>122</v>
      </c>
      <c r="AJ883" s="1009"/>
      <c r="AK883" s="1010"/>
      <c r="AL883" s="112">
        <v>22</v>
      </c>
      <c r="AM883" s="195">
        <f>'Cél.por tricoma'!GP175</f>
        <v>1</v>
      </c>
      <c r="AN883" s="107">
        <f t="shared" si="745"/>
        <v>22</v>
      </c>
      <c r="AO883" s="108">
        <f t="shared" si="718"/>
        <v>1631.731141388163</v>
      </c>
      <c r="AP883" s="109">
        <f t="shared" si="719"/>
        <v>35898.085110539585</v>
      </c>
      <c r="AQ883" s="112">
        <f t="shared" si="720"/>
        <v>11.51685393258427</v>
      </c>
      <c r="AR883" s="111">
        <f t="shared" si="721"/>
        <v>3117.0044632566078</v>
      </c>
      <c r="AS883" s="88"/>
      <c r="AT883" s="1031" t="s">
        <v>122</v>
      </c>
      <c r="AU883" s="1032"/>
      <c r="AV883" s="1033"/>
      <c r="AW883" s="736">
        <v>6</v>
      </c>
      <c r="AX883" s="778">
        <f>'Cél.por tricoma'!GP221</f>
        <v>1</v>
      </c>
      <c r="AY883" s="730">
        <f t="shared" si="749"/>
        <v>6</v>
      </c>
      <c r="AZ883" s="731">
        <f t="shared" si="722"/>
        <v>815.8655706940815</v>
      </c>
      <c r="BA883" s="732">
        <f t="shared" si="723"/>
        <v>4895.1934241644885</v>
      </c>
      <c r="BB883" s="733">
        <f t="shared" si="724"/>
        <v>11.627906976744185</v>
      </c>
      <c r="BC883" s="734">
        <f t="shared" si="725"/>
        <v>420.98663447814602</v>
      </c>
      <c r="BD883" s="88"/>
      <c r="BE883" s="1015" t="s">
        <v>122</v>
      </c>
      <c r="BF883" s="1009"/>
      <c r="BG883" s="1010"/>
      <c r="BH883" s="112">
        <v>8</v>
      </c>
      <c r="BI883" s="195">
        <f>'Cél.por tricoma'!GP267</f>
        <v>1</v>
      </c>
      <c r="BJ883" s="107">
        <f t="shared" si="746"/>
        <v>8</v>
      </c>
      <c r="BK883" s="108">
        <f t="shared" si="726"/>
        <v>815.8655706940815</v>
      </c>
      <c r="BL883" s="109">
        <f t="shared" si="727"/>
        <v>6526.924565552652</v>
      </c>
      <c r="BM883" s="112">
        <f t="shared" si="728"/>
        <v>13.857142857142858</v>
      </c>
      <c r="BN883" s="111">
        <f t="shared" si="729"/>
        <v>471.01517483369651</v>
      </c>
      <c r="BO883" s="88"/>
      <c r="BP883" s="1015" t="s">
        <v>122</v>
      </c>
      <c r="BQ883" s="1009"/>
      <c r="BR883" s="1010"/>
      <c r="BS883" s="112">
        <v>5</v>
      </c>
      <c r="BT883" s="192">
        <f>'Cél.por tricoma'!GP313</f>
        <v>1</v>
      </c>
      <c r="BU883" s="107">
        <f t="shared" si="748"/>
        <v>5</v>
      </c>
      <c r="BV883" s="108">
        <f t="shared" si="734"/>
        <v>1631.731141388163</v>
      </c>
      <c r="BW883" s="109">
        <f t="shared" si="731"/>
        <v>8158.6557069408154</v>
      </c>
      <c r="BX883" s="112">
        <f t="shared" si="732"/>
        <v>15.04109589041096</v>
      </c>
      <c r="BY883" s="111">
        <f t="shared" si="733"/>
        <v>542.42428652703052</v>
      </c>
      <c r="BZ883" s="1018"/>
      <c r="CA883" s="88"/>
      <c r="CB883" s="88"/>
      <c r="CC883" s="89"/>
      <c r="CD883" s="89"/>
      <c r="CE883" s="89"/>
      <c r="CF883" s="89"/>
      <c r="CG883" s="89"/>
      <c r="CH883" s="89"/>
      <c r="CI883" s="89"/>
      <c r="CJ883" s="89"/>
      <c r="CK883" s="89"/>
      <c r="CL883" s="89"/>
      <c r="CM883" s="89"/>
      <c r="CN883" s="89"/>
      <c r="CO883" s="89"/>
      <c r="CP883" s="89"/>
      <c r="CQ883" s="89"/>
      <c r="CR883" s="89"/>
      <c r="CS883" s="89"/>
      <c r="CT883" s="89"/>
    </row>
    <row r="884" spans="1:98" ht="15.75" customHeight="1">
      <c r="A884" s="1018"/>
      <c r="B884" s="1015" t="s">
        <v>120</v>
      </c>
      <c r="C884" s="1009"/>
      <c r="D884" s="1010"/>
      <c r="E884" s="112">
        <v>6</v>
      </c>
      <c r="F884" s="195">
        <f>'Cél.por tricoma'!GP38</f>
        <v>1</v>
      </c>
      <c r="G884" s="107">
        <f t="shared" si="743"/>
        <v>6</v>
      </c>
      <c r="H884" s="108">
        <f t="shared" si="703"/>
        <v>815.8655706940815</v>
      </c>
      <c r="I884" s="109">
        <f t="shared" si="704"/>
        <v>4895.1934241644885</v>
      </c>
      <c r="J884" s="110">
        <f t="shared" si="705"/>
        <v>14.361111111111111</v>
      </c>
      <c r="K884" s="111">
        <f t="shared" si="706"/>
        <v>340.86453243698566</v>
      </c>
      <c r="L884" s="86"/>
      <c r="M884" s="1015" t="s">
        <v>120</v>
      </c>
      <c r="N884" s="1009"/>
      <c r="O884" s="1010"/>
      <c r="P884" s="112">
        <v>1</v>
      </c>
      <c r="Q884" s="195">
        <f>'Cél.por tricoma'!GP84</f>
        <v>1</v>
      </c>
      <c r="R884" s="107">
        <f t="shared" si="747"/>
        <v>1</v>
      </c>
      <c r="S884" s="108">
        <f t="shared" si="708"/>
        <v>1631.731141388163</v>
      </c>
      <c r="T884" s="109">
        <f t="shared" si="709"/>
        <v>1631.731141388163</v>
      </c>
      <c r="U884" s="110">
        <f t="shared" si="710"/>
        <v>12.025316455696203</v>
      </c>
      <c r="V884" s="111">
        <f t="shared" si="711"/>
        <v>135.69132649438407</v>
      </c>
      <c r="W884" s="88"/>
      <c r="X884" s="1015" t="s">
        <v>120</v>
      </c>
      <c r="Y884" s="1009"/>
      <c r="Z884" s="1010"/>
      <c r="AA884" s="112">
        <v>2</v>
      </c>
      <c r="AB884" s="192">
        <f>'Cél.por tricoma'!GP130</f>
        <v>1</v>
      </c>
      <c r="AC884" s="107">
        <f t="shared" si="744"/>
        <v>2</v>
      </c>
      <c r="AD884" s="108">
        <f t="shared" si="713"/>
        <v>1631.731141388163</v>
      </c>
      <c r="AE884" s="109">
        <f t="shared" si="714"/>
        <v>3263.462282776326</v>
      </c>
      <c r="AF884" s="110">
        <f t="shared" si="715"/>
        <v>15.787878787878787</v>
      </c>
      <c r="AG884" s="111">
        <f t="shared" si="716"/>
        <v>206.70682405301105</v>
      </c>
      <c r="AH884" s="88"/>
      <c r="AI884" s="1015" t="s">
        <v>120</v>
      </c>
      <c r="AJ884" s="1009"/>
      <c r="AK884" s="1010"/>
      <c r="AL884" s="112">
        <v>4</v>
      </c>
      <c r="AM884" s="195">
        <f>'Cél.por tricoma'!GP176</f>
        <v>1</v>
      </c>
      <c r="AN884" s="107">
        <f t="shared" si="745"/>
        <v>4</v>
      </c>
      <c r="AO884" s="108">
        <f t="shared" si="718"/>
        <v>1631.731141388163</v>
      </c>
      <c r="AP884" s="109">
        <f t="shared" si="719"/>
        <v>6526.924565552652</v>
      </c>
      <c r="AQ884" s="112">
        <f t="shared" si="720"/>
        <v>11.51685393258427</v>
      </c>
      <c r="AR884" s="111">
        <f t="shared" si="721"/>
        <v>566.72808422847413</v>
      </c>
      <c r="AS884" s="88"/>
      <c r="AT884" s="1031" t="s">
        <v>120</v>
      </c>
      <c r="AU884" s="1032"/>
      <c r="AV884" s="1033"/>
      <c r="AW884" s="736">
        <v>1</v>
      </c>
      <c r="AX884" s="778">
        <f>'Cél.por tricoma'!GP222</f>
        <v>1</v>
      </c>
      <c r="AY884" s="730">
        <f t="shared" si="749"/>
        <v>1</v>
      </c>
      <c r="AZ884" s="731">
        <f t="shared" si="722"/>
        <v>815.8655706940815</v>
      </c>
      <c r="BA884" s="732">
        <f t="shared" si="723"/>
        <v>815.8655706940815</v>
      </c>
      <c r="BB884" s="733">
        <f t="shared" si="724"/>
        <v>11.627906976744185</v>
      </c>
      <c r="BC884" s="734">
        <f t="shared" si="725"/>
        <v>70.164439079691007</v>
      </c>
      <c r="BD884" s="88"/>
      <c r="BE884" s="1015" t="s">
        <v>120</v>
      </c>
      <c r="BF884" s="1009"/>
      <c r="BG884" s="1010"/>
      <c r="BH884" s="112">
        <v>1</v>
      </c>
      <c r="BI884" s="195">
        <f>'Cél.por tricoma'!GP268</f>
        <v>1</v>
      </c>
      <c r="BJ884" s="107">
        <f t="shared" si="746"/>
        <v>1</v>
      </c>
      <c r="BK884" s="108">
        <f t="shared" si="726"/>
        <v>815.8655706940815</v>
      </c>
      <c r="BL884" s="109">
        <f t="shared" si="727"/>
        <v>815.8655706940815</v>
      </c>
      <c r="BM884" s="112">
        <f t="shared" si="728"/>
        <v>13.857142857142858</v>
      </c>
      <c r="BN884" s="111">
        <f t="shared" si="729"/>
        <v>58.876896854212063</v>
      </c>
      <c r="BO884" s="88"/>
      <c r="BP884" s="1015" t="s">
        <v>120</v>
      </c>
      <c r="BQ884" s="1009"/>
      <c r="BR884" s="1010"/>
      <c r="BS884" s="112">
        <v>3</v>
      </c>
      <c r="BT884" s="192">
        <f>'Cél.por tricoma'!GP314</f>
        <v>1</v>
      </c>
      <c r="BU884" s="107">
        <f t="shared" si="748"/>
        <v>3</v>
      </c>
      <c r="BV884" s="108">
        <f t="shared" si="734"/>
        <v>1631.731141388163</v>
      </c>
      <c r="BW884" s="109">
        <f t="shared" si="731"/>
        <v>4895.1934241644885</v>
      </c>
      <c r="BX884" s="112">
        <f t="shared" si="732"/>
        <v>15.04109589041096</v>
      </c>
      <c r="BY884" s="111">
        <f t="shared" si="733"/>
        <v>325.45457191621824</v>
      </c>
      <c r="BZ884" s="1018"/>
      <c r="CA884" s="88"/>
      <c r="CB884" s="88"/>
      <c r="CC884" s="89"/>
      <c r="CD884" s="89"/>
      <c r="CE884" s="89"/>
      <c r="CF884" s="89"/>
      <c r="CG884" s="89"/>
      <c r="CH884" s="89"/>
      <c r="CI884" s="89"/>
      <c r="CJ884" s="89"/>
      <c r="CK884" s="89"/>
      <c r="CL884" s="89"/>
      <c r="CM884" s="89"/>
      <c r="CN884" s="89"/>
      <c r="CO884" s="89"/>
      <c r="CP884" s="89"/>
      <c r="CQ884" s="89"/>
      <c r="CR884" s="89"/>
      <c r="CS884" s="89"/>
      <c r="CT884" s="89"/>
    </row>
    <row r="885" spans="1:98" ht="15.75" customHeight="1">
      <c r="A885" s="1018"/>
      <c r="B885" s="1015" t="s">
        <v>123</v>
      </c>
      <c r="C885" s="1009"/>
      <c r="D885" s="1010"/>
      <c r="E885" s="112">
        <v>0</v>
      </c>
      <c r="F885" s="195">
        <f>'Cél.por tricoma'!GP39</f>
        <v>1</v>
      </c>
      <c r="G885" s="107">
        <f t="shared" si="743"/>
        <v>0</v>
      </c>
      <c r="H885" s="108">
        <f t="shared" si="703"/>
        <v>815.8655706940815</v>
      </c>
      <c r="I885" s="109">
        <f t="shared" si="704"/>
        <v>0</v>
      </c>
      <c r="J885" s="110">
        <f t="shared" si="705"/>
        <v>14.361111111111111</v>
      </c>
      <c r="K885" s="111">
        <f t="shared" si="706"/>
        <v>0</v>
      </c>
      <c r="L885" s="86"/>
      <c r="M885" s="1015" t="s">
        <v>123</v>
      </c>
      <c r="N885" s="1009"/>
      <c r="O885" s="1010"/>
      <c r="P885" s="112">
        <v>0</v>
      </c>
      <c r="Q885" s="195">
        <f>'Cél.por tricoma'!GP85</f>
        <v>1</v>
      </c>
      <c r="R885" s="107">
        <f t="shared" si="747"/>
        <v>0</v>
      </c>
      <c r="S885" s="108">
        <f t="shared" si="708"/>
        <v>1631.731141388163</v>
      </c>
      <c r="T885" s="109">
        <f t="shared" si="709"/>
        <v>0</v>
      </c>
      <c r="U885" s="110">
        <f t="shared" si="710"/>
        <v>12.025316455696203</v>
      </c>
      <c r="V885" s="111">
        <f t="shared" si="711"/>
        <v>0</v>
      </c>
      <c r="W885" s="88"/>
      <c r="X885" s="1015" t="s">
        <v>123</v>
      </c>
      <c r="Y885" s="1009"/>
      <c r="Z885" s="1010"/>
      <c r="AA885" s="112">
        <v>2</v>
      </c>
      <c r="AB885" s="192">
        <f>'Cél.por tricoma'!GP131</f>
        <v>1</v>
      </c>
      <c r="AC885" s="107">
        <f t="shared" si="744"/>
        <v>2</v>
      </c>
      <c r="AD885" s="108">
        <f t="shared" si="713"/>
        <v>1631.731141388163</v>
      </c>
      <c r="AE885" s="109">
        <f t="shared" si="714"/>
        <v>3263.462282776326</v>
      </c>
      <c r="AF885" s="110">
        <f t="shared" si="715"/>
        <v>15.787878787878787</v>
      </c>
      <c r="AG885" s="111">
        <f t="shared" si="716"/>
        <v>206.70682405301105</v>
      </c>
      <c r="AH885" s="88"/>
      <c r="AI885" s="1015" t="s">
        <v>123</v>
      </c>
      <c r="AJ885" s="1009"/>
      <c r="AK885" s="1010"/>
      <c r="AL885" s="112">
        <v>2</v>
      </c>
      <c r="AM885" s="195">
        <f>'Cél.por tricoma'!GP177</f>
        <v>1</v>
      </c>
      <c r="AN885" s="107">
        <f t="shared" si="745"/>
        <v>2</v>
      </c>
      <c r="AO885" s="108">
        <f t="shared" si="718"/>
        <v>1631.731141388163</v>
      </c>
      <c r="AP885" s="109">
        <f t="shared" si="719"/>
        <v>3263.462282776326</v>
      </c>
      <c r="AQ885" s="112">
        <f t="shared" si="720"/>
        <v>11.51685393258427</v>
      </c>
      <c r="AR885" s="111">
        <f t="shared" si="721"/>
        <v>283.36404211423707</v>
      </c>
      <c r="AS885" s="88"/>
      <c r="AT885" s="1031" t="s">
        <v>123</v>
      </c>
      <c r="AU885" s="1032"/>
      <c r="AV885" s="1033"/>
      <c r="AW885" s="736">
        <v>1</v>
      </c>
      <c r="AX885" s="778">
        <f>'Cél.por tricoma'!GP223</f>
        <v>1</v>
      </c>
      <c r="AY885" s="730">
        <f t="shared" si="749"/>
        <v>1</v>
      </c>
      <c r="AZ885" s="731">
        <f t="shared" si="722"/>
        <v>815.8655706940815</v>
      </c>
      <c r="BA885" s="732">
        <f t="shared" si="723"/>
        <v>815.8655706940815</v>
      </c>
      <c r="BB885" s="733">
        <f t="shared" si="724"/>
        <v>11.627906976744185</v>
      </c>
      <c r="BC885" s="734">
        <f t="shared" si="725"/>
        <v>70.164439079691007</v>
      </c>
      <c r="BD885" s="88"/>
      <c r="BE885" s="1015" t="s">
        <v>123</v>
      </c>
      <c r="BF885" s="1009"/>
      <c r="BG885" s="1010"/>
      <c r="BH885" s="112">
        <v>0</v>
      </c>
      <c r="BI885" s="195">
        <f>'Cél.por tricoma'!GP269</f>
        <v>1</v>
      </c>
      <c r="BJ885" s="107">
        <f t="shared" si="746"/>
        <v>0</v>
      </c>
      <c r="BK885" s="108">
        <f t="shared" si="726"/>
        <v>815.8655706940815</v>
      </c>
      <c r="BL885" s="109">
        <f t="shared" si="727"/>
        <v>0</v>
      </c>
      <c r="BM885" s="112">
        <f t="shared" si="728"/>
        <v>13.857142857142858</v>
      </c>
      <c r="BN885" s="111">
        <f t="shared" si="729"/>
        <v>0</v>
      </c>
      <c r="BO885" s="88"/>
      <c r="BP885" s="1015" t="s">
        <v>123</v>
      </c>
      <c r="BQ885" s="1009"/>
      <c r="BR885" s="1010"/>
      <c r="BS885" s="112">
        <v>3</v>
      </c>
      <c r="BT885" s="192">
        <f>'Cél.por tricoma'!GP315</f>
        <v>1</v>
      </c>
      <c r="BU885" s="107">
        <f t="shared" si="748"/>
        <v>3</v>
      </c>
      <c r="BV885" s="108">
        <f t="shared" si="734"/>
        <v>1631.731141388163</v>
      </c>
      <c r="BW885" s="109">
        <f t="shared" si="731"/>
        <v>4895.1934241644885</v>
      </c>
      <c r="BX885" s="112">
        <f t="shared" si="732"/>
        <v>15.04109589041096</v>
      </c>
      <c r="BY885" s="111">
        <f t="shared" si="733"/>
        <v>325.45457191621824</v>
      </c>
      <c r="BZ885" s="1018"/>
      <c r="CA885" s="88"/>
      <c r="CB885" s="88"/>
      <c r="CC885" s="89"/>
      <c r="CD885" s="89"/>
      <c r="CE885" s="89"/>
      <c r="CF885" s="89"/>
      <c r="CG885" s="89"/>
      <c r="CH885" s="89"/>
      <c r="CI885" s="89"/>
      <c r="CJ885" s="89"/>
      <c r="CK885" s="89"/>
      <c r="CL885" s="89"/>
      <c r="CM885" s="89"/>
      <c r="CN885" s="89"/>
      <c r="CO885" s="89"/>
      <c r="CP885" s="89"/>
      <c r="CQ885" s="89"/>
      <c r="CR885" s="89"/>
      <c r="CS885" s="89"/>
      <c r="CT885" s="89"/>
    </row>
    <row r="886" spans="1:98" ht="15.75" customHeight="1">
      <c r="A886" s="1018"/>
      <c r="B886" s="1015" t="s">
        <v>214</v>
      </c>
      <c r="C886" s="1009"/>
      <c r="D886" s="1010"/>
      <c r="E886" s="112">
        <v>2</v>
      </c>
      <c r="F886" s="195">
        <f>'Cél.por tricoma'!GP40</f>
        <v>5</v>
      </c>
      <c r="G886" s="107">
        <f t="shared" si="743"/>
        <v>10</v>
      </c>
      <c r="H886" s="108">
        <f t="shared" si="703"/>
        <v>815.8655706940815</v>
      </c>
      <c r="I886" s="109">
        <f t="shared" si="704"/>
        <v>8158.6557069408154</v>
      </c>
      <c r="J886" s="110">
        <f t="shared" si="705"/>
        <v>14.361111111111111</v>
      </c>
      <c r="K886" s="111">
        <f t="shared" si="706"/>
        <v>568.10755406164287</v>
      </c>
      <c r="L886" s="86"/>
      <c r="M886" s="1015" t="s">
        <v>214</v>
      </c>
      <c r="N886" s="1009"/>
      <c r="O886" s="1010"/>
      <c r="P886" s="112">
        <v>3</v>
      </c>
      <c r="Q886" s="195">
        <f>'Cél.por tricoma'!GP86</f>
        <v>4.833333333333333</v>
      </c>
      <c r="R886" s="107">
        <f t="shared" si="747"/>
        <v>14.5</v>
      </c>
      <c r="S886" s="108">
        <f t="shared" si="708"/>
        <v>1631.731141388163</v>
      </c>
      <c r="T886" s="109">
        <f t="shared" si="709"/>
        <v>23660.101550128362</v>
      </c>
      <c r="U886" s="110">
        <f t="shared" si="710"/>
        <v>12.025316455696203</v>
      </c>
      <c r="V886" s="111">
        <f t="shared" si="711"/>
        <v>1967.5242341685689</v>
      </c>
      <c r="W886" s="88"/>
      <c r="X886" s="1015" t="s">
        <v>214</v>
      </c>
      <c r="Y886" s="1009"/>
      <c r="Z886" s="1010"/>
      <c r="AA886" s="112">
        <v>2</v>
      </c>
      <c r="AB886" s="192">
        <f>'Cél.por tricoma'!GP132</f>
        <v>7.6</v>
      </c>
      <c r="AC886" s="107">
        <f t="shared" si="744"/>
        <v>15.2</v>
      </c>
      <c r="AD886" s="108">
        <f t="shared" si="713"/>
        <v>1631.731141388163</v>
      </c>
      <c r="AE886" s="109">
        <f t="shared" si="714"/>
        <v>24802.313349100077</v>
      </c>
      <c r="AF886" s="110">
        <f t="shared" si="715"/>
        <v>15.787878787878787</v>
      </c>
      <c r="AG886" s="111">
        <f t="shared" si="716"/>
        <v>1570.9718628028841</v>
      </c>
      <c r="AH886" s="88"/>
      <c r="AI886" s="1015" t="s">
        <v>214</v>
      </c>
      <c r="AJ886" s="1009"/>
      <c r="AK886" s="1010"/>
      <c r="AL886" s="112">
        <v>2</v>
      </c>
      <c r="AM886" s="195">
        <f>'Cél.por tricoma'!GP178</f>
        <v>7.5714285714285712</v>
      </c>
      <c r="AN886" s="107">
        <f t="shared" si="745"/>
        <v>15.142857142857142</v>
      </c>
      <c r="AO886" s="108">
        <f t="shared" si="718"/>
        <v>1631.731141388163</v>
      </c>
      <c r="AP886" s="109">
        <f t="shared" si="719"/>
        <v>24709.071569592183</v>
      </c>
      <c r="AQ886" s="112">
        <f t="shared" si="720"/>
        <v>11.51685393258427</v>
      </c>
      <c r="AR886" s="111">
        <f t="shared" si="721"/>
        <v>2145.4706045792236</v>
      </c>
      <c r="AS886" s="88"/>
      <c r="AT886" s="1031" t="s">
        <v>214</v>
      </c>
      <c r="AU886" s="1032"/>
      <c r="AV886" s="1033"/>
      <c r="AW886" s="793">
        <v>0</v>
      </c>
      <c r="AX886" s="778">
        <f>'Cél.por tricoma'!GP224</f>
        <v>8.6666666666666661</v>
      </c>
      <c r="AY886" s="730">
        <f t="shared" si="749"/>
        <v>0</v>
      </c>
      <c r="AZ886" s="731">
        <f t="shared" si="722"/>
        <v>815.8655706940815</v>
      </c>
      <c r="BA886" s="732">
        <f t="shared" si="723"/>
        <v>0</v>
      </c>
      <c r="BB886" s="733">
        <f t="shared" si="724"/>
        <v>11.627906976744185</v>
      </c>
      <c r="BC886" s="734">
        <f t="shared" si="725"/>
        <v>0</v>
      </c>
      <c r="BD886" s="88"/>
      <c r="BE886" s="1015" t="s">
        <v>214</v>
      </c>
      <c r="BF886" s="1009"/>
      <c r="BG886" s="1010"/>
      <c r="BH886" s="112">
        <v>1</v>
      </c>
      <c r="BI886" s="195">
        <f>'Cél.por tricoma'!GP270</f>
        <v>5</v>
      </c>
      <c r="BJ886" s="107">
        <f t="shared" si="746"/>
        <v>5</v>
      </c>
      <c r="BK886" s="108">
        <f t="shared" si="726"/>
        <v>815.8655706940815</v>
      </c>
      <c r="BL886" s="109">
        <f t="shared" si="727"/>
        <v>4079.3278534704077</v>
      </c>
      <c r="BM886" s="112">
        <f t="shared" si="728"/>
        <v>13.857142857142858</v>
      </c>
      <c r="BN886" s="111">
        <f t="shared" si="729"/>
        <v>294.38448427106033</v>
      </c>
      <c r="BO886" s="88"/>
      <c r="BP886" s="1015" t="s">
        <v>214</v>
      </c>
      <c r="BQ886" s="1009"/>
      <c r="BR886" s="1010"/>
      <c r="BS886" s="112">
        <v>1</v>
      </c>
      <c r="BT886" s="192">
        <f>'Cél.por tricoma'!GP316</f>
        <v>10.5</v>
      </c>
      <c r="BU886" s="107">
        <f t="shared" si="748"/>
        <v>10.5</v>
      </c>
      <c r="BV886" s="108">
        <f t="shared" si="734"/>
        <v>1631.731141388163</v>
      </c>
      <c r="BW886" s="109">
        <f t="shared" si="731"/>
        <v>17133.176984575712</v>
      </c>
      <c r="BX886" s="112">
        <f t="shared" si="732"/>
        <v>15.04109589041096</v>
      </c>
      <c r="BY886" s="111">
        <f t="shared" si="733"/>
        <v>1139.091001706764</v>
      </c>
      <c r="BZ886" s="1018"/>
      <c r="CA886" s="88"/>
      <c r="CB886" s="88"/>
      <c r="CC886" s="89"/>
      <c r="CD886" s="89"/>
      <c r="CE886" s="89"/>
      <c r="CF886" s="89"/>
      <c r="CG886" s="89"/>
      <c r="CH886" s="89"/>
      <c r="CI886" s="89"/>
      <c r="CJ886" s="89"/>
      <c r="CK886" s="89"/>
      <c r="CL886" s="89"/>
      <c r="CM886" s="89"/>
      <c r="CN886" s="89"/>
      <c r="CO886" s="89"/>
      <c r="CP886" s="89"/>
      <c r="CQ886" s="89"/>
      <c r="CR886" s="89"/>
      <c r="CS886" s="89"/>
      <c r="CT886" s="89"/>
    </row>
    <row r="887" spans="1:98" ht="15.75" customHeight="1">
      <c r="A887" s="1018"/>
      <c r="B887" s="1015" t="s">
        <v>218</v>
      </c>
      <c r="C887" s="1009"/>
      <c r="D887" s="1010"/>
      <c r="E887" s="112">
        <v>0</v>
      </c>
      <c r="F887" s="195">
        <f>'Cél.por tricoma'!GP41</f>
        <v>2</v>
      </c>
      <c r="G887" s="107">
        <f t="shared" si="743"/>
        <v>0</v>
      </c>
      <c r="H887" s="108">
        <f t="shared" si="703"/>
        <v>815.8655706940815</v>
      </c>
      <c r="I887" s="109">
        <f t="shared" si="704"/>
        <v>0</v>
      </c>
      <c r="J887" s="110">
        <f t="shared" si="705"/>
        <v>14.361111111111111</v>
      </c>
      <c r="K887" s="111">
        <f t="shared" si="706"/>
        <v>0</v>
      </c>
      <c r="L887" s="86"/>
      <c r="M887" s="1015" t="s">
        <v>218</v>
      </c>
      <c r="N887" s="1009"/>
      <c r="O887" s="1010"/>
      <c r="P887" s="112">
        <v>7</v>
      </c>
      <c r="Q887" s="195">
        <f>'Cél.por tricoma'!GP87</f>
        <v>2</v>
      </c>
      <c r="R887" s="107">
        <f t="shared" si="747"/>
        <v>14</v>
      </c>
      <c r="S887" s="108">
        <f t="shared" si="708"/>
        <v>1631.731141388163</v>
      </c>
      <c r="T887" s="109">
        <f t="shared" si="709"/>
        <v>22844.235979434281</v>
      </c>
      <c r="U887" s="110">
        <f t="shared" si="710"/>
        <v>12.025316455696203</v>
      </c>
      <c r="V887" s="111">
        <f t="shared" si="711"/>
        <v>1899.6785709213771</v>
      </c>
      <c r="W887" s="88"/>
      <c r="X887" s="1015" t="s">
        <v>218</v>
      </c>
      <c r="Y887" s="1009"/>
      <c r="Z887" s="1010"/>
      <c r="AA887" s="112">
        <v>0</v>
      </c>
      <c r="AB887" s="192">
        <f>'Cél.por tricoma'!GP133</f>
        <v>2</v>
      </c>
      <c r="AC887" s="107">
        <f t="shared" si="744"/>
        <v>0</v>
      </c>
      <c r="AD887" s="108">
        <f t="shared" si="713"/>
        <v>1631.731141388163</v>
      </c>
      <c r="AE887" s="109">
        <f t="shared" si="714"/>
        <v>0</v>
      </c>
      <c r="AF887" s="110">
        <f t="shared" si="715"/>
        <v>15.787878787878787</v>
      </c>
      <c r="AG887" s="111">
        <f t="shared" si="716"/>
        <v>0</v>
      </c>
      <c r="AH887" s="88"/>
      <c r="AI887" s="1015" t="s">
        <v>218</v>
      </c>
      <c r="AJ887" s="1009"/>
      <c r="AK887" s="1010"/>
      <c r="AL887" s="112">
        <v>1</v>
      </c>
      <c r="AM887" s="195">
        <f>'Cél.por tricoma'!GP179</f>
        <v>2</v>
      </c>
      <c r="AN887" s="107">
        <f t="shared" si="745"/>
        <v>2</v>
      </c>
      <c r="AO887" s="108">
        <f t="shared" si="718"/>
        <v>1631.731141388163</v>
      </c>
      <c r="AP887" s="109">
        <f t="shared" si="719"/>
        <v>3263.462282776326</v>
      </c>
      <c r="AQ887" s="112">
        <f t="shared" si="720"/>
        <v>11.51685393258427</v>
      </c>
      <c r="AR887" s="111">
        <f t="shared" si="721"/>
        <v>283.36404211423707</v>
      </c>
      <c r="AS887" s="88"/>
      <c r="AT887" s="1031" t="s">
        <v>218</v>
      </c>
      <c r="AU887" s="1032"/>
      <c r="AV887" s="1033"/>
      <c r="AW887" s="736">
        <v>1</v>
      </c>
      <c r="AX887" s="778">
        <f>'Cél.por tricoma'!GP225</f>
        <v>2</v>
      </c>
      <c r="AY887" s="730">
        <f t="shared" si="749"/>
        <v>2</v>
      </c>
      <c r="AZ887" s="731">
        <f t="shared" si="722"/>
        <v>815.8655706940815</v>
      </c>
      <c r="BA887" s="732">
        <f t="shared" si="723"/>
        <v>1631.731141388163</v>
      </c>
      <c r="BB887" s="733">
        <f t="shared" si="724"/>
        <v>11.627906976744185</v>
      </c>
      <c r="BC887" s="734">
        <f t="shared" si="725"/>
        <v>140.32887815938201</v>
      </c>
      <c r="BD887" s="88"/>
      <c r="BE887" s="1015" t="s">
        <v>218</v>
      </c>
      <c r="BF887" s="1009"/>
      <c r="BG887" s="1010"/>
      <c r="BH887" s="112">
        <v>3</v>
      </c>
      <c r="BI887" s="195">
        <f>'Cél.por tricoma'!GP271</f>
        <v>2</v>
      </c>
      <c r="BJ887" s="107">
        <f t="shared" si="746"/>
        <v>6</v>
      </c>
      <c r="BK887" s="108">
        <f t="shared" si="726"/>
        <v>815.8655706940815</v>
      </c>
      <c r="BL887" s="109">
        <f t="shared" si="727"/>
        <v>4895.1934241644885</v>
      </c>
      <c r="BM887" s="112">
        <f t="shared" si="728"/>
        <v>13.857142857142858</v>
      </c>
      <c r="BN887" s="111">
        <f t="shared" si="729"/>
        <v>353.26138112527235</v>
      </c>
      <c r="BO887" s="88"/>
      <c r="BP887" s="1015" t="s">
        <v>218</v>
      </c>
      <c r="BQ887" s="1009"/>
      <c r="BR887" s="1010"/>
      <c r="BS887" s="112">
        <v>6</v>
      </c>
      <c r="BT887" s="192">
        <f>'Cél.por tricoma'!GP317</f>
        <v>2</v>
      </c>
      <c r="BU887" s="107">
        <f t="shared" si="748"/>
        <v>12</v>
      </c>
      <c r="BV887" s="108">
        <f t="shared" si="734"/>
        <v>1631.731141388163</v>
      </c>
      <c r="BW887" s="109">
        <f t="shared" si="731"/>
        <v>19580.773696657954</v>
      </c>
      <c r="BX887" s="112">
        <f t="shared" si="732"/>
        <v>15.04109589041096</v>
      </c>
      <c r="BY887" s="111">
        <f t="shared" si="733"/>
        <v>1301.818287664873</v>
      </c>
      <c r="BZ887" s="1018"/>
      <c r="CA887" s="88"/>
      <c r="CB887" s="88"/>
      <c r="CC887" s="89"/>
      <c r="CD887" s="89"/>
      <c r="CE887" s="89"/>
      <c r="CF887" s="89"/>
      <c r="CG887" s="89"/>
      <c r="CH887" s="89"/>
      <c r="CI887" s="89"/>
      <c r="CJ887" s="89"/>
      <c r="CK887" s="89"/>
      <c r="CL887" s="89"/>
      <c r="CM887" s="89"/>
      <c r="CN887" s="89"/>
      <c r="CO887" s="89"/>
      <c r="CP887" s="89"/>
      <c r="CQ887" s="89"/>
      <c r="CR887" s="89"/>
      <c r="CS887" s="89"/>
      <c r="CT887" s="89"/>
    </row>
    <row r="888" spans="1:98" ht="15.75" customHeight="1">
      <c r="A888" s="1018"/>
      <c r="B888" s="1015" t="s">
        <v>126</v>
      </c>
      <c r="C888" s="1009"/>
      <c r="D888" s="1010"/>
      <c r="E888" s="112">
        <v>0</v>
      </c>
      <c r="F888" s="195">
        <f>'Cél.por tricoma'!GP42</f>
        <v>1</v>
      </c>
      <c r="G888" s="107">
        <f t="shared" si="743"/>
        <v>0</v>
      </c>
      <c r="H888" s="108">
        <f t="shared" si="703"/>
        <v>815.8655706940815</v>
      </c>
      <c r="I888" s="109">
        <f t="shared" si="704"/>
        <v>0</v>
      </c>
      <c r="J888" s="110">
        <f t="shared" si="705"/>
        <v>14.361111111111111</v>
      </c>
      <c r="K888" s="111">
        <f t="shared" si="706"/>
        <v>0</v>
      </c>
      <c r="L888" s="86"/>
      <c r="M888" s="1015" t="s">
        <v>126</v>
      </c>
      <c r="N888" s="1009"/>
      <c r="O888" s="1010"/>
      <c r="P888" s="112">
        <v>0</v>
      </c>
      <c r="Q888" s="195">
        <f>'Cél.por tricoma'!GP88</f>
        <v>1</v>
      </c>
      <c r="R888" s="107">
        <f t="shared" si="747"/>
        <v>0</v>
      </c>
      <c r="S888" s="108">
        <f t="shared" si="708"/>
        <v>1631.731141388163</v>
      </c>
      <c r="T888" s="109">
        <f t="shared" si="709"/>
        <v>0</v>
      </c>
      <c r="U888" s="110">
        <f t="shared" si="710"/>
        <v>12.025316455696203</v>
      </c>
      <c r="V888" s="111">
        <f t="shared" si="711"/>
        <v>0</v>
      </c>
      <c r="W888" s="88"/>
      <c r="X888" s="1015" t="s">
        <v>126</v>
      </c>
      <c r="Y888" s="1009"/>
      <c r="Z888" s="1010"/>
      <c r="AA888" s="112">
        <v>0</v>
      </c>
      <c r="AB888" s="192">
        <f>'Cél.por tricoma'!GP134</f>
        <v>1</v>
      </c>
      <c r="AC888" s="107">
        <f t="shared" si="744"/>
        <v>0</v>
      </c>
      <c r="AD888" s="108">
        <f t="shared" si="713"/>
        <v>1631.731141388163</v>
      </c>
      <c r="AE888" s="109">
        <f t="shared" si="714"/>
        <v>0</v>
      </c>
      <c r="AF888" s="110">
        <f t="shared" si="715"/>
        <v>15.787878787878787</v>
      </c>
      <c r="AG888" s="111">
        <f t="shared" si="716"/>
        <v>0</v>
      </c>
      <c r="AH888" s="88"/>
      <c r="AI888" s="1015" t="s">
        <v>126</v>
      </c>
      <c r="AJ888" s="1009"/>
      <c r="AK888" s="1010"/>
      <c r="AL888" s="112">
        <v>1</v>
      </c>
      <c r="AM888" s="195">
        <f>'Cél.por tricoma'!GP180</f>
        <v>1</v>
      </c>
      <c r="AN888" s="107">
        <f t="shared" si="745"/>
        <v>1</v>
      </c>
      <c r="AO888" s="108">
        <f t="shared" si="718"/>
        <v>1631.731141388163</v>
      </c>
      <c r="AP888" s="109">
        <f t="shared" si="719"/>
        <v>1631.731141388163</v>
      </c>
      <c r="AQ888" s="112">
        <f t="shared" si="720"/>
        <v>11.51685393258427</v>
      </c>
      <c r="AR888" s="111">
        <f t="shared" si="721"/>
        <v>141.68202105711853</v>
      </c>
      <c r="AS888" s="88"/>
      <c r="AT888" s="1031" t="s">
        <v>126</v>
      </c>
      <c r="AU888" s="1032"/>
      <c r="AV888" s="1033"/>
      <c r="AW888" s="736">
        <v>0</v>
      </c>
      <c r="AX888" s="778">
        <f>'Cél.por tricoma'!GP226</f>
        <v>1</v>
      </c>
      <c r="AY888" s="730">
        <f t="shared" si="749"/>
        <v>0</v>
      </c>
      <c r="AZ888" s="731">
        <f t="shared" si="722"/>
        <v>815.8655706940815</v>
      </c>
      <c r="BA888" s="732">
        <f t="shared" si="723"/>
        <v>0</v>
      </c>
      <c r="BB888" s="733">
        <f t="shared" si="724"/>
        <v>11.627906976744185</v>
      </c>
      <c r="BC888" s="734">
        <f t="shared" si="725"/>
        <v>0</v>
      </c>
      <c r="BD888" s="88"/>
      <c r="BE888" s="1015" t="s">
        <v>126</v>
      </c>
      <c r="BF888" s="1009"/>
      <c r="BG888" s="1010"/>
      <c r="BH888" s="112">
        <v>0</v>
      </c>
      <c r="BI888" s="195">
        <f>'Cél.por tricoma'!GP272</f>
        <v>1</v>
      </c>
      <c r="BJ888" s="107">
        <f t="shared" si="746"/>
        <v>0</v>
      </c>
      <c r="BK888" s="108">
        <f t="shared" si="726"/>
        <v>815.8655706940815</v>
      </c>
      <c r="BL888" s="109">
        <f t="shared" si="727"/>
        <v>0</v>
      </c>
      <c r="BM888" s="112">
        <f t="shared" si="728"/>
        <v>13.857142857142858</v>
      </c>
      <c r="BN888" s="111">
        <f t="shared" si="729"/>
        <v>0</v>
      </c>
      <c r="BO888" s="88"/>
      <c r="BP888" s="1015" t="s">
        <v>126</v>
      </c>
      <c r="BQ888" s="1009"/>
      <c r="BR888" s="1010"/>
      <c r="BS888" s="112">
        <v>0</v>
      </c>
      <c r="BT888" s="192">
        <f>'Cél.por tricoma'!GP318</f>
        <v>1</v>
      </c>
      <c r="BU888" s="107">
        <f t="shared" si="748"/>
        <v>0</v>
      </c>
      <c r="BV888" s="108">
        <f t="shared" si="734"/>
        <v>1631.731141388163</v>
      </c>
      <c r="BW888" s="109">
        <f t="shared" si="731"/>
        <v>0</v>
      </c>
      <c r="BX888" s="112">
        <f t="shared" si="732"/>
        <v>15.04109589041096</v>
      </c>
      <c r="BY888" s="111">
        <f t="shared" si="733"/>
        <v>0</v>
      </c>
      <c r="BZ888" s="1018"/>
      <c r="CA888" s="88"/>
      <c r="CB888" s="88"/>
      <c r="CC888" s="89"/>
      <c r="CD888" s="89"/>
      <c r="CE888" s="89"/>
      <c r="CF888" s="89"/>
      <c r="CG888" s="89"/>
      <c r="CH888" s="89"/>
      <c r="CI888" s="89"/>
      <c r="CJ888" s="89"/>
      <c r="CK888" s="89"/>
      <c r="CL888" s="89"/>
      <c r="CM888" s="89"/>
      <c r="CN888" s="89"/>
      <c r="CO888" s="89"/>
      <c r="CP888" s="89"/>
      <c r="CQ888" s="89"/>
      <c r="CR888" s="89"/>
      <c r="CS888" s="89"/>
      <c r="CT888" s="89"/>
    </row>
    <row r="889" spans="1:98" ht="15.75" customHeight="1">
      <c r="A889" s="1018"/>
      <c r="B889" s="1016" t="s">
        <v>129</v>
      </c>
      <c r="C889" s="1009"/>
      <c r="D889" s="1010"/>
      <c r="E889" s="112">
        <v>2</v>
      </c>
      <c r="F889" s="195">
        <f>'Cél.por tricoma'!GP43</f>
        <v>1</v>
      </c>
      <c r="G889" s="107">
        <f t="shared" si="743"/>
        <v>2</v>
      </c>
      <c r="H889" s="108">
        <f t="shared" si="703"/>
        <v>815.8655706940815</v>
      </c>
      <c r="I889" s="109">
        <f t="shared" si="704"/>
        <v>1631.731141388163</v>
      </c>
      <c r="J889" s="110">
        <f t="shared" si="705"/>
        <v>14.361111111111111</v>
      </c>
      <c r="K889" s="111">
        <f t="shared" si="706"/>
        <v>113.62151081232857</v>
      </c>
      <c r="L889" s="86"/>
      <c r="M889" s="1016" t="s">
        <v>129</v>
      </c>
      <c r="N889" s="1009"/>
      <c r="O889" s="1010"/>
      <c r="P889" s="112">
        <v>3</v>
      </c>
      <c r="Q889" s="195">
        <f>'Cél.por tricoma'!GP89</f>
        <v>1</v>
      </c>
      <c r="R889" s="107">
        <f t="shared" si="747"/>
        <v>3</v>
      </c>
      <c r="S889" s="108">
        <f t="shared" si="708"/>
        <v>1631.731141388163</v>
      </c>
      <c r="T889" s="109">
        <f t="shared" si="709"/>
        <v>4895.1934241644885</v>
      </c>
      <c r="U889" s="110">
        <f t="shared" si="710"/>
        <v>12.025316455696203</v>
      </c>
      <c r="V889" s="111">
        <f t="shared" si="711"/>
        <v>407.07397948315219</v>
      </c>
      <c r="W889" s="88"/>
      <c r="X889" s="1016" t="s">
        <v>129</v>
      </c>
      <c r="Y889" s="1009"/>
      <c r="Z889" s="1010"/>
      <c r="AA889" s="112">
        <v>2</v>
      </c>
      <c r="AB889" s="192">
        <f>'Cél.por tricoma'!GP135</f>
        <v>1</v>
      </c>
      <c r="AC889" s="107">
        <f t="shared" si="744"/>
        <v>2</v>
      </c>
      <c r="AD889" s="108">
        <f t="shared" si="713"/>
        <v>1631.731141388163</v>
      </c>
      <c r="AE889" s="109">
        <f t="shared" si="714"/>
        <v>3263.462282776326</v>
      </c>
      <c r="AF889" s="110">
        <f t="shared" si="715"/>
        <v>15.787878787878787</v>
      </c>
      <c r="AG889" s="111">
        <f t="shared" si="716"/>
        <v>206.70682405301105</v>
      </c>
      <c r="AH889" s="88"/>
      <c r="AI889" s="1016" t="s">
        <v>129</v>
      </c>
      <c r="AJ889" s="1009"/>
      <c r="AK889" s="1010"/>
      <c r="AL889" s="112">
        <v>2</v>
      </c>
      <c r="AM889" s="195">
        <f>'Cél.por tricoma'!GP181</f>
        <v>1</v>
      </c>
      <c r="AN889" s="107">
        <f t="shared" si="745"/>
        <v>2</v>
      </c>
      <c r="AO889" s="108">
        <f t="shared" si="718"/>
        <v>1631.731141388163</v>
      </c>
      <c r="AP889" s="109">
        <f t="shared" si="719"/>
        <v>3263.462282776326</v>
      </c>
      <c r="AQ889" s="112">
        <f t="shared" si="720"/>
        <v>11.51685393258427</v>
      </c>
      <c r="AR889" s="111">
        <f t="shared" si="721"/>
        <v>283.36404211423707</v>
      </c>
      <c r="AS889" s="88"/>
      <c r="AT889" s="1034" t="s">
        <v>129</v>
      </c>
      <c r="AU889" s="1032"/>
      <c r="AV889" s="1033"/>
      <c r="AW889" s="793">
        <v>0</v>
      </c>
      <c r="AX889" s="778">
        <f>'Cél.por tricoma'!GP227</f>
        <v>1</v>
      </c>
      <c r="AY889" s="730">
        <f t="shared" si="749"/>
        <v>0</v>
      </c>
      <c r="AZ889" s="731">
        <f t="shared" si="722"/>
        <v>815.8655706940815</v>
      </c>
      <c r="BA889" s="732">
        <f t="shared" si="723"/>
        <v>0</v>
      </c>
      <c r="BB889" s="733">
        <f t="shared" si="724"/>
        <v>11.627906976744185</v>
      </c>
      <c r="BC889" s="734">
        <f t="shared" si="725"/>
        <v>0</v>
      </c>
      <c r="BD889" s="88"/>
      <c r="BE889" s="1016" t="s">
        <v>129</v>
      </c>
      <c r="BF889" s="1009"/>
      <c r="BG889" s="1010"/>
      <c r="BH889" s="112">
        <v>2</v>
      </c>
      <c r="BI889" s="195">
        <f>'Cél.por tricoma'!GP273</f>
        <v>1</v>
      </c>
      <c r="BJ889" s="107">
        <f t="shared" si="746"/>
        <v>2</v>
      </c>
      <c r="BK889" s="108">
        <f t="shared" si="726"/>
        <v>815.8655706940815</v>
      </c>
      <c r="BL889" s="109">
        <f t="shared" si="727"/>
        <v>1631.731141388163</v>
      </c>
      <c r="BM889" s="112">
        <f t="shared" si="728"/>
        <v>13.857142857142858</v>
      </c>
      <c r="BN889" s="111">
        <f t="shared" si="729"/>
        <v>117.75379370842413</v>
      </c>
      <c r="BO889" s="88"/>
      <c r="BP889" s="1016" t="s">
        <v>129</v>
      </c>
      <c r="BQ889" s="1009"/>
      <c r="BR889" s="1010"/>
      <c r="BS889" s="112">
        <v>0</v>
      </c>
      <c r="BT889" s="192">
        <f>'Cél.por tricoma'!GP319</f>
        <v>1</v>
      </c>
      <c r="BU889" s="107">
        <f t="shared" si="748"/>
        <v>0</v>
      </c>
      <c r="BV889" s="108">
        <f t="shared" si="734"/>
        <v>1631.731141388163</v>
      </c>
      <c r="BW889" s="109">
        <f t="shared" si="731"/>
        <v>0</v>
      </c>
      <c r="BX889" s="112">
        <f t="shared" si="732"/>
        <v>15.04109589041096</v>
      </c>
      <c r="BY889" s="111">
        <f t="shared" si="733"/>
        <v>0</v>
      </c>
      <c r="BZ889" s="1018"/>
      <c r="CA889" s="88"/>
      <c r="CB889" s="88"/>
      <c r="CC889" s="89"/>
      <c r="CD889" s="89"/>
      <c r="CE889" s="89"/>
      <c r="CF889" s="89"/>
      <c r="CG889" s="89"/>
      <c r="CH889" s="89"/>
      <c r="CI889" s="89"/>
      <c r="CJ889" s="89"/>
      <c r="CK889" s="89"/>
      <c r="CL889" s="89"/>
      <c r="CM889" s="89"/>
      <c r="CN889" s="89"/>
      <c r="CO889" s="89"/>
      <c r="CP889" s="89"/>
      <c r="CQ889" s="89"/>
      <c r="CR889" s="89"/>
      <c r="CS889" s="89"/>
      <c r="CT889" s="89"/>
    </row>
    <row r="890" spans="1:98" ht="15.75" customHeight="1">
      <c r="A890" s="1018"/>
      <c r="B890" s="1016" t="s">
        <v>264</v>
      </c>
      <c r="C890" s="1009"/>
      <c r="D890" s="1010"/>
      <c r="E890" s="112">
        <v>0</v>
      </c>
      <c r="F890" s="195">
        <f>'Cél.por tricoma'!GP44</f>
        <v>1</v>
      </c>
      <c r="G890" s="107">
        <f t="shared" si="743"/>
        <v>0</v>
      </c>
      <c r="H890" s="108">
        <f t="shared" si="703"/>
        <v>815.8655706940815</v>
      </c>
      <c r="I890" s="109">
        <f t="shared" si="704"/>
        <v>0</v>
      </c>
      <c r="J890" s="110">
        <f t="shared" si="705"/>
        <v>14.361111111111111</v>
      </c>
      <c r="K890" s="111">
        <f t="shared" si="706"/>
        <v>0</v>
      </c>
      <c r="L890" s="86"/>
      <c r="M890" s="1016" t="s">
        <v>264</v>
      </c>
      <c r="N890" s="1009"/>
      <c r="O890" s="1010"/>
      <c r="P890" s="112">
        <v>0</v>
      </c>
      <c r="Q890" s="195">
        <f>'Cél.por tricoma'!GP90</f>
        <v>1</v>
      </c>
      <c r="R890" s="107">
        <f t="shared" si="747"/>
        <v>0</v>
      </c>
      <c r="S890" s="108">
        <f t="shared" si="708"/>
        <v>1631.731141388163</v>
      </c>
      <c r="T890" s="109">
        <f t="shared" si="709"/>
        <v>0</v>
      </c>
      <c r="U890" s="110">
        <f t="shared" si="710"/>
        <v>12.025316455696203</v>
      </c>
      <c r="V890" s="111">
        <f t="shared" si="711"/>
        <v>0</v>
      </c>
      <c r="W890" s="88"/>
      <c r="X890" s="1016" t="s">
        <v>264</v>
      </c>
      <c r="Y890" s="1009"/>
      <c r="Z890" s="1010"/>
      <c r="AA890" s="112">
        <v>0</v>
      </c>
      <c r="AB890" s="192">
        <f>'Cél.por tricoma'!GP136</f>
        <v>1</v>
      </c>
      <c r="AC890" s="107">
        <f t="shared" si="744"/>
        <v>0</v>
      </c>
      <c r="AD890" s="108">
        <f t="shared" si="713"/>
        <v>1631.731141388163</v>
      </c>
      <c r="AE890" s="109">
        <f t="shared" si="714"/>
        <v>0</v>
      </c>
      <c r="AF890" s="110">
        <f t="shared" si="715"/>
        <v>15.787878787878787</v>
      </c>
      <c r="AG890" s="111">
        <f t="shared" si="716"/>
        <v>0</v>
      </c>
      <c r="AH890" s="88"/>
      <c r="AI890" s="1016" t="s">
        <v>264</v>
      </c>
      <c r="AJ890" s="1009"/>
      <c r="AK890" s="1010"/>
      <c r="AL890" s="112">
        <v>0</v>
      </c>
      <c r="AM890" s="195">
        <f>'Cél.por tricoma'!GP182</f>
        <v>1</v>
      </c>
      <c r="AN890" s="107">
        <f t="shared" si="745"/>
        <v>0</v>
      </c>
      <c r="AO890" s="108">
        <f t="shared" si="718"/>
        <v>1631.731141388163</v>
      </c>
      <c r="AP890" s="109">
        <f t="shared" si="719"/>
        <v>0</v>
      </c>
      <c r="AQ890" s="112">
        <f t="shared" si="720"/>
        <v>11.51685393258427</v>
      </c>
      <c r="AR890" s="111">
        <f t="shared" si="721"/>
        <v>0</v>
      </c>
      <c r="AS890" s="88"/>
      <c r="AT890" s="1034" t="s">
        <v>264</v>
      </c>
      <c r="AU890" s="1032"/>
      <c r="AV890" s="1033"/>
      <c r="AW890" s="736">
        <v>0</v>
      </c>
      <c r="AX890" s="778">
        <f>'Cél.por tricoma'!GP228</f>
        <v>1</v>
      </c>
      <c r="AY890" s="730">
        <f t="shared" si="749"/>
        <v>0</v>
      </c>
      <c r="AZ890" s="731">
        <f t="shared" si="722"/>
        <v>815.8655706940815</v>
      </c>
      <c r="BA890" s="732">
        <f t="shared" si="723"/>
        <v>0</v>
      </c>
      <c r="BB890" s="733">
        <f t="shared" si="724"/>
        <v>11.627906976744185</v>
      </c>
      <c r="BC890" s="734">
        <f t="shared" si="725"/>
        <v>0</v>
      </c>
      <c r="BD890" s="88"/>
      <c r="BE890" s="1016" t="s">
        <v>264</v>
      </c>
      <c r="BF890" s="1009"/>
      <c r="BG890" s="1010"/>
      <c r="BH890" s="112">
        <v>0</v>
      </c>
      <c r="BI890" s="195">
        <f>'Cél.por tricoma'!GP274</f>
        <v>1</v>
      </c>
      <c r="BJ890" s="107">
        <f t="shared" si="746"/>
        <v>0</v>
      </c>
      <c r="BK890" s="108">
        <f t="shared" si="726"/>
        <v>815.8655706940815</v>
      </c>
      <c r="BL890" s="109">
        <f t="shared" si="727"/>
        <v>0</v>
      </c>
      <c r="BM890" s="112">
        <f t="shared" si="728"/>
        <v>13.857142857142858</v>
      </c>
      <c r="BN890" s="111">
        <f t="shared" si="729"/>
        <v>0</v>
      </c>
      <c r="BO890" s="88"/>
      <c r="BP890" s="1016" t="s">
        <v>264</v>
      </c>
      <c r="BQ890" s="1009"/>
      <c r="BR890" s="1010"/>
      <c r="BS890" s="112">
        <v>0</v>
      </c>
      <c r="BT890" s="192">
        <f>'Cél.por tricoma'!GP320</f>
        <v>1</v>
      </c>
      <c r="BU890" s="107">
        <f t="shared" si="748"/>
        <v>0</v>
      </c>
      <c r="BV890" s="108">
        <f t="shared" si="734"/>
        <v>1631.731141388163</v>
      </c>
      <c r="BW890" s="109">
        <f t="shared" si="731"/>
        <v>0</v>
      </c>
      <c r="BX890" s="112">
        <f t="shared" si="732"/>
        <v>15.04109589041096</v>
      </c>
      <c r="BY890" s="111">
        <f t="shared" si="733"/>
        <v>0</v>
      </c>
      <c r="BZ890" s="1018"/>
      <c r="CA890" s="88"/>
      <c r="CB890" s="88"/>
      <c r="CC890" s="89"/>
      <c r="CD890" s="89"/>
      <c r="CE890" s="89"/>
      <c r="CF890" s="89"/>
      <c r="CG890" s="89"/>
      <c r="CH890" s="89"/>
      <c r="CI890" s="89"/>
      <c r="CJ890" s="89"/>
      <c r="CK890" s="89"/>
      <c r="CL890" s="89"/>
      <c r="CM890" s="89"/>
      <c r="CN890" s="89"/>
      <c r="CO890" s="89"/>
      <c r="CP890" s="89"/>
      <c r="CQ890" s="89"/>
      <c r="CR890" s="89"/>
      <c r="CS890" s="89"/>
      <c r="CT890" s="89"/>
    </row>
    <row r="891" spans="1:98" ht="15.75" customHeight="1">
      <c r="A891" s="1018"/>
      <c r="B891" s="1016" t="s">
        <v>138</v>
      </c>
      <c r="C891" s="1009"/>
      <c r="D891" s="1010"/>
      <c r="E891" s="112">
        <v>0</v>
      </c>
      <c r="F891" s="195">
        <f>'Cél.por tricoma'!GP45</f>
        <v>1</v>
      </c>
      <c r="G891" s="107">
        <f t="shared" si="743"/>
        <v>0</v>
      </c>
      <c r="H891" s="108">
        <f t="shared" si="703"/>
        <v>815.8655706940815</v>
      </c>
      <c r="I891" s="109">
        <f t="shared" si="704"/>
        <v>0</v>
      </c>
      <c r="J891" s="110">
        <f t="shared" si="705"/>
        <v>14.361111111111111</v>
      </c>
      <c r="K891" s="111">
        <f t="shared" si="706"/>
        <v>0</v>
      </c>
      <c r="L891" s="86"/>
      <c r="M891" s="1016" t="s">
        <v>138</v>
      </c>
      <c r="N891" s="1009"/>
      <c r="O891" s="1010"/>
      <c r="P891" s="112">
        <v>2</v>
      </c>
      <c r="Q891" s="195">
        <f>'Cél.por tricoma'!GP91</f>
        <v>1</v>
      </c>
      <c r="R891" s="107">
        <f t="shared" si="747"/>
        <v>2</v>
      </c>
      <c r="S891" s="108">
        <f t="shared" si="708"/>
        <v>1631.731141388163</v>
      </c>
      <c r="T891" s="109">
        <f t="shared" si="709"/>
        <v>3263.462282776326</v>
      </c>
      <c r="U891" s="110">
        <f t="shared" si="710"/>
        <v>12.025316455696203</v>
      </c>
      <c r="V891" s="111">
        <f t="shared" si="711"/>
        <v>271.38265298876814</v>
      </c>
      <c r="W891" s="88"/>
      <c r="X891" s="1016" t="s">
        <v>138</v>
      </c>
      <c r="Y891" s="1009"/>
      <c r="Z891" s="1010"/>
      <c r="AA891" s="112">
        <v>2</v>
      </c>
      <c r="AB891" s="192">
        <f>'Cél.por tricoma'!GP137</f>
        <v>1</v>
      </c>
      <c r="AC891" s="107">
        <f t="shared" si="744"/>
        <v>2</v>
      </c>
      <c r="AD891" s="108">
        <f t="shared" si="713"/>
        <v>1631.731141388163</v>
      </c>
      <c r="AE891" s="109">
        <f t="shared" si="714"/>
        <v>3263.462282776326</v>
      </c>
      <c r="AF891" s="110">
        <f t="shared" si="715"/>
        <v>15.787878787878787</v>
      </c>
      <c r="AG891" s="111">
        <f t="shared" si="716"/>
        <v>206.70682405301105</v>
      </c>
      <c r="AH891" s="88"/>
      <c r="AI891" s="1016" t="s">
        <v>138</v>
      </c>
      <c r="AJ891" s="1009"/>
      <c r="AK891" s="1010"/>
      <c r="AL891" s="112">
        <v>3</v>
      </c>
      <c r="AM891" s="195">
        <f>'Cél.por tricoma'!GP183</f>
        <v>1</v>
      </c>
      <c r="AN891" s="107">
        <f t="shared" si="745"/>
        <v>3</v>
      </c>
      <c r="AO891" s="108">
        <f t="shared" si="718"/>
        <v>1631.731141388163</v>
      </c>
      <c r="AP891" s="109">
        <f t="shared" si="719"/>
        <v>4895.1934241644885</v>
      </c>
      <c r="AQ891" s="112">
        <f t="shared" si="720"/>
        <v>11.51685393258427</v>
      </c>
      <c r="AR891" s="111">
        <f t="shared" si="721"/>
        <v>425.04606317135557</v>
      </c>
      <c r="AS891" s="88"/>
      <c r="AT891" s="1034" t="s">
        <v>138</v>
      </c>
      <c r="AU891" s="1032"/>
      <c r="AV891" s="1033"/>
      <c r="AW891" s="736">
        <v>0</v>
      </c>
      <c r="AX891" s="778">
        <f>'Cél.por tricoma'!GP229</f>
        <v>1</v>
      </c>
      <c r="AY891" s="730">
        <f t="shared" si="749"/>
        <v>0</v>
      </c>
      <c r="AZ891" s="731">
        <f t="shared" si="722"/>
        <v>815.8655706940815</v>
      </c>
      <c r="BA891" s="732">
        <f t="shared" si="723"/>
        <v>0</v>
      </c>
      <c r="BB891" s="733">
        <f t="shared" si="724"/>
        <v>11.627906976744185</v>
      </c>
      <c r="BC891" s="734">
        <f t="shared" si="725"/>
        <v>0</v>
      </c>
      <c r="BD891" s="88"/>
      <c r="BE891" s="1016" t="s">
        <v>138</v>
      </c>
      <c r="BF891" s="1009"/>
      <c r="BG891" s="1010"/>
      <c r="BH891" s="112">
        <v>1</v>
      </c>
      <c r="BI891" s="195">
        <f>'Cél.por tricoma'!GP275</f>
        <v>1</v>
      </c>
      <c r="BJ891" s="107">
        <f t="shared" si="746"/>
        <v>1</v>
      </c>
      <c r="BK891" s="108">
        <f t="shared" si="726"/>
        <v>815.8655706940815</v>
      </c>
      <c r="BL891" s="109">
        <f t="shared" si="727"/>
        <v>815.8655706940815</v>
      </c>
      <c r="BM891" s="112">
        <f t="shared" si="728"/>
        <v>13.857142857142858</v>
      </c>
      <c r="BN891" s="111">
        <f t="shared" si="729"/>
        <v>58.876896854212063</v>
      </c>
      <c r="BO891" s="88"/>
      <c r="BP891" s="1016" t="s">
        <v>138</v>
      </c>
      <c r="BQ891" s="1009"/>
      <c r="BR891" s="1010"/>
      <c r="BS891" s="112">
        <v>2</v>
      </c>
      <c r="BT891" s="192">
        <f>'Cél.por tricoma'!GP321</f>
        <v>1</v>
      </c>
      <c r="BU891" s="107">
        <f t="shared" si="748"/>
        <v>2</v>
      </c>
      <c r="BV891" s="108">
        <f t="shared" si="734"/>
        <v>1631.731141388163</v>
      </c>
      <c r="BW891" s="109">
        <f t="shared" si="731"/>
        <v>3263.462282776326</v>
      </c>
      <c r="BX891" s="112">
        <f t="shared" si="732"/>
        <v>15.04109589041096</v>
      </c>
      <c r="BY891" s="111">
        <f t="shared" si="733"/>
        <v>216.96971461081219</v>
      </c>
      <c r="BZ891" s="1018"/>
      <c r="CA891" s="88"/>
      <c r="CB891" s="88"/>
      <c r="CC891" s="89"/>
      <c r="CD891" s="89"/>
      <c r="CE891" s="89"/>
      <c r="CF891" s="89"/>
      <c r="CG891" s="89"/>
      <c r="CH891" s="89"/>
      <c r="CI891" s="89"/>
      <c r="CJ891" s="89"/>
      <c r="CK891" s="89"/>
      <c r="CL891" s="89"/>
      <c r="CM891" s="89"/>
      <c r="CN891" s="89"/>
      <c r="CO891" s="89"/>
      <c r="CP891" s="89"/>
      <c r="CQ891" s="89"/>
      <c r="CR891" s="89"/>
      <c r="CS891" s="89"/>
      <c r="CT891" s="89"/>
    </row>
    <row r="892" spans="1:98" ht="15.75" customHeight="1">
      <c r="A892" s="1019"/>
      <c r="B892" s="1005" t="s">
        <v>212</v>
      </c>
      <c r="C892" s="1006"/>
      <c r="D892" s="1007"/>
      <c r="E892" s="124">
        <v>0</v>
      </c>
      <c r="F892" s="195" t="e">
        <f>'Cél.por tricoma'!GP46</f>
        <v>#DIV/0!</v>
      </c>
      <c r="G892" s="107"/>
      <c r="H892" s="108">
        <f t="shared" si="703"/>
        <v>815.8655706940815</v>
      </c>
      <c r="I892" s="109">
        <f t="shared" si="704"/>
        <v>0</v>
      </c>
      <c r="J892" s="110">
        <f t="shared" si="705"/>
        <v>14.361111111111111</v>
      </c>
      <c r="K892" s="111">
        <f t="shared" si="706"/>
        <v>0</v>
      </c>
      <c r="L892" s="86"/>
      <c r="M892" s="1005" t="s">
        <v>212</v>
      </c>
      <c r="N892" s="1006"/>
      <c r="O892" s="1007"/>
      <c r="P892" s="124">
        <v>0</v>
      </c>
      <c r="Q892" s="195" t="e">
        <f>'Cél.por tricoma'!GP92</f>
        <v>#DIV/0!</v>
      </c>
      <c r="R892" s="107">
        <v>0</v>
      </c>
      <c r="S892" s="108">
        <f t="shared" si="708"/>
        <v>1631.731141388163</v>
      </c>
      <c r="T892" s="109">
        <f t="shared" si="709"/>
        <v>0</v>
      </c>
      <c r="U892" s="110">
        <f t="shared" si="710"/>
        <v>12.025316455696203</v>
      </c>
      <c r="V892" s="111">
        <f t="shared" si="711"/>
        <v>0</v>
      </c>
      <c r="W892" s="88"/>
      <c r="X892" s="1005" t="s">
        <v>212</v>
      </c>
      <c r="Y892" s="1006"/>
      <c r="Z892" s="1007"/>
      <c r="AA892" s="124">
        <v>0</v>
      </c>
      <c r="AB892" s="192" t="e">
        <f>'Cél.por tricoma'!GP138</f>
        <v>#DIV/0!</v>
      </c>
      <c r="AC892" s="107"/>
      <c r="AD892" s="108">
        <f t="shared" si="713"/>
        <v>1631.731141388163</v>
      </c>
      <c r="AE892" s="109">
        <f t="shared" si="714"/>
        <v>0</v>
      </c>
      <c r="AF892" s="110">
        <f t="shared" si="715"/>
        <v>15.787878787878787</v>
      </c>
      <c r="AG892" s="111">
        <f t="shared" si="716"/>
        <v>0</v>
      </c>
      <c r="AH892" s="88"/>
      <c r="AI892" s="1005" t="s">
        <v>212</v>
      </c>
      <c r="AJ892" s="1006"/>
      <c r="AK892" s="1007"/>
      <c r="AL892" s="124">
        <v>6</v>
      </c>
      <c r="AM892" s="195">
        <f>'Cél.por tricoma'!GP184</f>
        <v>14</v>
      </c>
      <c r="AN892" s="107">
        <f t="shared" si="745"/>
        <v>84</v>
      </c>
      <c r="AO892" s="108">
        <f t="shared" si="718"/>
        <v>1631.731141388163</v>
      </c>
      <c r="AP892" s="109">
        <f t="shared" si="719"/>
        <v>137065.41587660569</v>
      </c>
      <c r="AQ892" s="112">
        <f t="shared" si="720"/>
        <v>11.51685393258427</v>
      </c>
      <c r="AR892" s="111">
        <f t="shared" si="721"/>
        <v>11901.289768797957</v>
      </c>
      <c r="AS892" s="88"/>
      <c r="AT892" s="1063" t="s">
        <v>212</v>
      </c>
      <c r="AU892" s="1064"/>
      <c r="AV892" s="1065"/>
      <c r="AW892" s="740">
        <v>0</v>
      </c>
      <c r="AX892" s="778">
        <f>'Cél.por tricoma'!GP230</f>
        <v>4.5</v>
      </c>
      <c r="AY892" s="730">
        <f t="shared" si="749"/>
        <v>0</v>
      </c>
      <c r="AZ892" s="731">
        <f t="shared" si="722"/>
        <v>815.8655706940815</v>
      </c>
      <c r="BA892" s="732">
        <f t="shared" si="723"/>
        <v>0</v>
      </c>
      <c r="BB892" s="733">
        <f t="shared" si="724"/>
        <v>11.627906976744185</v>
      </c>
      <c r="BC892" s="734">
        <f t="shared" si="725"/>
        <v>0</v>
      </c>
      <c r="BD892" s="88"/>
      <c r="BE892" s="1005" t="s">
        <v>212</v>
      </c>
      <c r="BF892" s="1006"/>
      <c r="BG892" s="1007"/>
      <c r="BH892" s="124">
        <v>0</v>
      </c>
      <c r="BI892" s="195" t="e">
        <f>'Cél.por tricoma'!GP276</f>
        <v>#DIV/0!</v>
      </c>
      <c r="BJ892" s="107">
        <v>0</v>
      </c>
      <c r="BK892" s="108">
        <f t="shared" si="726"/>
        <v>815.8655706940815</v>
      </c>
      <c r="BL892" s="109">
        <f t="shared" si="727"/>
        <v>0</v>
      </c>
      <c r="BM892" s="112">
        <f t="shared" si="728"/>
        <v>13.857142857142858</v>
      </c>
      <c r="BN892" s="111">
        <f t="shared" si="729"/>
        <v>0</v>
      </c>
      <c r="BO892" s="88"/>
      <c r="BP892" s="1005" t="s">
        <v>212</v>
      </c>
      <c r="BQ892" s="1006"/>
      <c r="BR892" s="1007"/>
      <c r="BS892" s="124">
        <v>0</v>
      </c>
      <c r="BT892" s="192">
        <f>'Cél.por tricoma'!GP322</f>
        <v>10</v>
      </c>
      <c r="BU892" s="107">
        <v>0</v>
      </c>
      <c r="BV892" s="108">
        <f t="shared" si="734"/>
        <v>1631.731141388163</v>
      </c>
      <c r="BW892" s="109">
        <f t="shared" si="731"/>
        <v>0</v>
      </c>
      <c r="BX892" s="112">
        <f t="shared" si="732"/>
        <v>15.04109589041096</v>
      </c>
      <c r="BY892" s="111">
        <f t="shared" si="733"/>
        <v>0</v>
      </c>
      <c r="BZ892" s="1019"/>
      <c r="CA892" s="88"/>
      <c r="CB892" s="88"/>
      <c r="CC892" s="89"/>
      <c r="CD892" s="89"/>
      <c r="CE892" s="89"/>
      <c r="CF892" s="89"/>
      <c r="CG892" s="89"/>
      <c r="CH892" s="89"/>
      <c r="CI892" s="89"/>
      <c r="CJ892" s="89"/>
      <c r="CK892" s="89"/>
      <c r="CL892" s="89"/>
      <c r="CM892" s="89"/>
      <c r="CN892" s="89"/>
      <c r="CO892" s="89"/>
      <c r="CP892" s="89"/>
      <c r="CQ892" s="89"/>
      <c r="CR892" s="89"/>
      <c r="CS892" s="89"/>
      <c r="CT892" s="89"/>
    </row>
    <row r="893" spans="1:98" ht="15.75" customHeight="1">
      <c r="A893" s="85"/>
      <c r="B893" s="132"/>
      <c r="C893" s="133"/>
      <c r="D893" s="133"/>
      <c r="E893" s="133"/>
      <c r="F893" s="133"/>
      <c r="G893" s="133"/>
      <c r="H893" s="88"/>
      <c r="I893" s="88"/>
      <c r="J893" s="134" t="s">
        <v>266</v>
      </c>
      <c r="K893" s="204">
        <f>I849</f>
        <v>5</v>
      </c>
      <c r="L893" s="86"/>
      <c r="M893" s="132"/>
      <c r="N893" s="133"/>
      <c r="O893" s="133"/>
      <c r="P893" s="133"/>
      <c r="Q893" s="133"/>
      <c r="R893" s="133"/>
      <c r="S893" s="88"/>
      <c r="T893" s="88"/>
      <c r="U893" s="134" t="s">
        <v>266</v>
      </c>
      <c r="V893" s="204">
        <f>T849</f>
        <v>1</v>
      </c>
      <c r="W893" s="88"/>
      <c r="X893" s="132"/>
      <c r="Y893" s="133"/>
      <c r="Z893" s="133"/>
      <c r="AA893" s="133"/>
      <c r="AB893" s="133"/>
      <c r="AC893" s="133"/>
      <c r="AD893" s="88"/>
      <c r="AE893" s="88"/>
      <c r="AF893" s="134" t="s">
        <v>266</v>
      </c>
      <c r="AG893" s="204">
        <f>AE849</f>
        <v>1</v>
      </c>
      <c r="AH893" s="88"/>
      <c r="AI893" s="132"/>
      <c r="AJ893" s="133"/>
      <c r="AK893" s="133"/>
      <c r="AL893" s="133"/>
      <c r="AM893" s="133"/>
      <c r="AN893" s="133"/>
      <c r="AO893" s="88"/>
      <c r="AP893" s="88"/>
      <c r="AQ893" s="134" t="s">
        <v>266</v>
      </c>
      <c r="AR893" s="204">
        <f>AP849</f>
        <v>1</v>
      </c>
      <c r="AS893" s="88"/>
      <c r="AT893" s="746"/>
      <c r="AU893" s="747"/>
      <c r="AV893" s="747"/>
      <c r="AW893" s="747"/>
      <c r="AX893" s="747"/>
      <c r="AY893" s="747"/>
      <c r="AZ893" s="748"/>
      <c r="BA893" s="748"/>
      <c r="BB893" s="749" t="s">
        <v>266</v>
      </c>
      <c r="BC893" s="784">
        <f>BA849</f>
        <v>5</v>
      </c>
      <c r="BD893" s="88"/>
      <c r="BE893" s="132"/>
      <c r="BF893" s="133"/>
      <c r="BG893" s="133"/>
      <c r="BH893" s="133"/>
      <c r="BI893" s="133"/>
      <c r="BJ893" s="133"/>
      <c r="BK893" s="88"/>
      <c r="BL893" s="88"/>
      <c r="BM893" s="134" t="s">
        <v>266</v>
      </c>
      <c r="BN893" s="204">
        <f>BL849</f>
        <v>5</v>
      </c>
      <c r="BO893" s="88"/>
      <c r="BP893" s="132"/>
      <c r="BQ893" s="133"/>
      <c r="BR893" s="133"/>
      <c r="BS893" s="133"/>
      <c r="BT893" s="133"/>
      <c r="BU893" s="133"/>
      <c r="BV893" s="88"/>
      <c r="BW893" s="88"/>
      <c r="BX893" s="134" t="s">
        <v>266</v>
      </c>
      <c r="BY893" s="204">
        <f>BW849</f>
        <v>5</v>
      </c>
      <c r="BZ893" s="85"/>
      <c r="CA893" s="88"/>
      <c r="CB893" s="88"/>
      <c r="CC893" s="89"/>
      <c r="CD893" s="89"/>
      <c r="CE893" s="89"/>
      <c r="CF893" s="89"/>
      <c r="CG893" s="89"/>
      <c r="CH893" s="89"/>
      <c r="CI893" s="89"/>
      <c r="CJ893" s="89"/>
      <c r="CK893" s="89"/>
      <c r="CL893" s="89"/>
      <c r="CM893" s="89"/>
      <c r="CN893" s="89"/>
      <c r="CO893" s="89"/>
      <c r="CP893" s="89"/>
      <c r="CQ893" s="89"/>
      <c r="CR893" s="89"/>
      <c r="CS893" s="89"/>
      <c r="CT893" s="89"/>
    </row>
    <row r="894" spans="1:98" ht="15.75" customHeight="1">
      <c r="A894" s="85"/>
      <c r="B894" s="136"/>
      <c r="C894" s="205"/>
      <c r="D894" s="137"/>
      <c r="E894" s="137"/>
      <c r="F894" s="137"/>
      <c r="G894" s="137"/>
      <c r="H894" s="1012" t="s">
        <v>274</v>
      </c>
      <c r="I894" s="1013"/>
      <c r="J894" s="1014"/>
      <c r="K894" s="138">
        <f>SUM(K852:K892)*K893</f>
        <v>2450921.0430315272</v>
      </c>
      <c r="L894" s="86"/>
      <c r="M894" s="136"/>
      <c r="N894" s="205"/>
      <c r="O894" s="137"/>
      <c r="P894" s="137"/>
      <c r="Q894" s="137"/>
      <c r="R894" s="137"/>
      <c r="S894" s="1012" t="s">
        <v>274</v>
      </c>
      <c r="T894" s="1013"/>
      <c r="U894" s="1014"/>
      <c r="V894" s="138">
        <f>SUM(V852:V892)*V893</f>
        <v>1202518.7423655177</v>
      </c>
      <c r="W894" s="88"/>
      <c r="X894" s="136"/>
      <c r="Y894" s="205"/>
      <c r="Z894" s="137"/>
      <c r="AA894" s="137"/>
      <c r="AB894" s="137"/>
      <c r="AC894" s="137"/>
      <c r="AD894" s="1012" t="s">
        <v>274</v>
      </c>
      <c r="AE894" s="1013"/>
      <c r="AF894" s="1014"/>
      <c r="AG894" s="138">
        <f>SUM(AG852:AG892)*AG893</f>
        <v>1509686.4881056624</v>
      </c>
      <c r="AH894" s="88"/>
      <c r="AI894" s="136"/>
      <c r="AJ894" s="205"/>
      <c r="AK894" s="137"/>
      <c r="AL894" s="137"/>
      <c r="AM894" s="137"/>
      <c r="AN894" s="137"/>
      <c r="AO894" s="1012" t="s">
        <v>274</v>
      </c>
      <c r="AP894" s="1013"/>
      <c r="AQ894" s="1014"/>
      <c r="AR894" s="138">
        <f>SUM(AR852:AR892)*AR893</f>
        <v>1929808.3651816298</v>
      </c>
      <c r="AS894" s="88"/>
      <c r="AT894" s="751"/>
      <c r="AU894" s="785"/>
      <c r="AV894" s="752"/>
      <c r="AW894" s="752"/>
      <c r="AX894" s="752"/>
      <c r="AY894" s="752"/>
      <c r="AZ894" s="1066" t="s">
        <v>274</v>
      </c>
      <c r="BA894" s="1053"/>
      <c r="BB894" s="1067"/>
      <c r="BC894" s="753">
        <f>SUM(BC852:BC892)*BC893</f>
        <v>1518383.4989950398</v>
      </c>
      <c r="BD894" s="88"/>
      <c r="BE894" s="136"/>
      <c r="BF894" s="205"/>
      <c r="BG894" s="137"/>
      <c r="BH894" s="137"/>
      <c r="BI894" s="137"/>
      <c r="BJ894" s="137"/>
      <c r="BK894" s="1012" t="s">
        <v>274</v>
      </c>
      <c r="BL894" s="1013"/>
      <c r="BM894" s="1014"/>
      <c r="BN894" s="138">
        <f>SUM(BN852:BN892)*BN893</f>
        <v>2726337.7761940262</v>
      </c>
      <c r="BO894" s="88"/>
      <c r="BP894" s="136"/>
      <c r="BQ894" s="205"/>
      <c r="BR894" s="137"/>
      <c r="BS894" s="137"/>
      <c r="BT894" s="137"/>
      <c r="BU894" s="137"/>
      <c r="BV894" s="1012" t="s">
        <v>274</v>
      </c>
      <c r="BW894" s="1013"/>
      <c r="BX894" s="1014"/>
      <c r="BY894" s="138">
        <f>SUM(BY852:BY892)*BY893</f>
        <v>2310931.3719573072</v>
      </c>
      <c r="BZ894" s="85"/>
      <c r="CA894" s="88"/>
      <c r="CB894" s="88"/>
      <c r="CC894" s="89"/>
      <c r="CD894" s="89"/>
      <c r="CE894" s="89"/>
      <c r="CF894" s="89"/>
      <c r="CG894" s="89"/>
      <c r="CH894" s="89"/>
      <c r="CI894" s="89"/>
      <c r="CJ894" s="89"/>
      <c r="CK894" s="89"/>
      <c r="CL894" s="89"/>
      <c r="CM894" s="89"/>
      <c r="CN894" s="89"/>
      <c r="CO894" s="89"/>
      <c r="CP894" s="89"/>
      <c r="CQ894" s="89"/>
      <c r="CR894" s="89"/>
      <c r="CS894" s="89"/>
      <c r="CT894" s="89"/>
    </row>
    <row r="895" spans="1:98" ht="15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6"/>
      <c r="M895" s="88"/>
      <c r="N895" s="88"/>
      <c r="O895" s="88"/>
      <c r="P895" s="88"/>
      <c r="Q895" s="140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  <c r="AX895" s="88"/>
      <c r="AY895" s="88"/>
      <c r="AZ895" s="88"/>
      <c r="BA895" s="88"/>
      <c r="BB895" s="88"/>
      <c r="BC895" s="88"/>
      <c r="BD895" s="88"/>
      <c r="BE895" s="88"/>
      <c r="BF895" s="88"/>
      <c r="BG895" s="88"/>
      <c r="BH895" s="88"/>
      <c r="BI895" s="88"/>
      <c r="BJ895" s="88"/>
      <c r="BK895" s="88"/>
      <c r="BL895" s="88"/>
      <c r="BM895" s="140"/>
      <c r="BN895" s="88"/>
      <c r="BO895" s="88"/>
      <c r="BP895" s="88"/>
      <c r="BQ895" s="88"/>
      <c r="BR895" s="88"/>
      <c r="BS895" s="88"/>
      <c r="BT895" s="88"/>
      <c r="BU895" s="88"/>
      <c r="BV895" s="88"/>
      <c r="BW895" s="88"/>
      <c r="BX895" s="140"/>
      <c r="BY895" s="88"/>
      <c r="BZ895" s="85"/>
      <c r="CA895" s="88"/>
      <c r="CB895" s="88"/>
      <c r="CC895" s="89"/>
      <c r="CD895" s="89"/>
      <c r="CE895" s="89"/>
      <c r="CF895" s="89"/>
      <c r="CG895" s="89"/>
      <c r="CH895" s="89"/>
      <c r="CI895" s="89"/>
      <c r="CJ895" s="89"/>
      <c r="CK895" s="89"/>
      <c r="CL895" s="89"/>
      <c r="CM895" s="89"/>
      <c r="CN895" s="89"/>
      <c r="CO895" s="89"/>
      <c r="CP895" s="89"/>
      <c r="CQ895" s="89"/>
      <c r="CR895" s="89"/>
      <c r="CS895" s="89"/>
      <c r="CT895" s="89"/>
    </row>
    <row r="896" spans="1:98" ht="15.75" customHeight="1">
      <c r="A896" s="85"/>
      <c r="B896" s="1079" t="s">
        <v>295</v>
      </c>
      <c r="C896" s="1013"/>
      <c r="D896" s="1013"/>
      <c r="E896" s="1013"/>
      <c r="F896" s="1013"/>
      <c r="G896" s="1013"/>
      <c r="H896" s="1013"/>
      <c r="I896" s="1013"/>
      <c r="J896" s="1013"/>
      <c r="K896" s="1056"/>
      <c r="L896" s="1079" t="s">
        <v>295</v>
      </c>
      <c r="M896" s="1013"/>
      <c r="N896" s="1013"/>
      <c r="O896" s="1013"/>
      <c r="P896" s="1013"/>
      <c r="Q896" s="1013"/>
      <c r="R896" s="1013"/>
      <c r="S896" s="1013"/>
      <c r="T896" s="1013"/>
      <c r="U896" s="1056"/>
      <c r="V896" s="253"/>
      <c r="W896" s="1079" t="s">
        <v>295</v>
      </c>
      <c r="X896" s="1013"/>
      <c r="Y896" s="1013"/>
      <c r="Z896" s="1013"/>
      <c r="AA896" s="1013"/>
      <c r="AB896" s="1013"/>
      <c r="AC896" s="1013"/>
      <c r="AD896" s="1013"/>
      <c r="AE896" s="1013"/>
      <c r="AF896" s="1056"/>
      <c r="AG896" s="253"/>
      <c r="AH896" s="1079" t="s">
        <v>295</v>
      </c>
      <c r="AI896" s="1013"/>
      <c r="AJ896" s="1013"/>
      <c r="AK896" s="1013"/>
      <c r="AL896" s="1013"/>
      <c r="AM896" s="1013"/>
      <c r="AN896" s="1013"/>
      <c r="AO896" s="1013"/>
      <c r="AP896" s="1013"/>
      <c r="AQ896" s="1056"/>
      <c r="AR896" s="253"/>
      <c r="AS896" s="88"/>
      <c r="AT896" s="1079" t="s">
        <v>295</v>
      </c>
      <c r="AU896" s="1013"/>
      <c r="AV896" s="1013"/>
      <c r="AW896" s="1013"/>
      <c r="AX896" s="1013"/>
      <c r="AY896" s="1013"/>
      <c r="AZ896" s="1013"/>
      <c r="BA896" s="1013"/>
      <c r="BB896" s="1013"/>
      <c r="BC896" s="1056"/>
      <c r="BD896" s="88"/>
      <c r="BE896" s="1079" t="s">
        <v>295</v>
      </c>
      <c r="BF896" s="1013"/>
      <c r="BG896" s="1013"/>
      <c r="BH896" s="1013"/>
      <c r="BI896" s="1013"/>
      <c r="BJ896" s="1013"/>
      <c r="BK896" s="1013"/>
      <c r="BL896" s="1013"/>
      <c r="BM896" s="1013"/>
      <c r="BN896" s="1056"/>
      <c r="BO896" s="88"/>
      <c r="BP896" s="1079" t="s">
        <v>295</v>
      </c>
      <c r="BQ896" s="1013"/>
      <c r="BR896" s="1013"/>
      <c r="BS896" s="1013"/>
      <c r="BT896" s="1013"/>
      <c r="BU896" s="1013"/>
      <c r="BV896" s="1013"/>
      <c r="BW896" s="1013"/>
      <c r="BX896" s="1013"/>
      <c r="BY896" s="1056"/>
      <c r="BZ896" s="85"/>
      <c r="CA896" s="88"/>
      <c r="CB896" s="88"/>
      <c r="CC896" s="89"/>
      <c r="CD896" s="89"/>
      <c r="CE896" s="89"/>
      <c r="CF896" s="89"/>
      <c r="CG896" s="89"/>
      <c r="CH896" s="89"/>
      <c r="CI896" s="89"/>
      <c r="CJ896" s="89"/>
      <c r="CK896" s="89"/>
      <c r="CL896" s="89"/>
      <c r="CM896" s="89"/>
      <c r="CN896" s="89"/>
      <c r="CO896" s="89"/>
      <c r="CP896" s="89"/>
      <c r="CQ896" s="89"/>
      <c r="CR896" s="89"/>
      <c r="CS896" s="89"/>
      <c r="CT896" s="89"/>
    </row>
    <row r="897" spans="1:98" ht="16.5" customHeight="1">
      <c r="A897" s="1068" t="s">
        <v>337</v>
      </c>
      <c r="B897" s="90" t="s">
        <v>233</v>
      </c>
      <c r="C897" s="188">
        <v>43787</v>
      </c>
      <c r="D897" s="92" t="s">
        <v>234</v>
      </c>
      <c r="E897" s="1039" t="s">
        <v>235</v>
      </c>
      <c r="F897" s="1021"/>
      <c r="G897" s="93" t="s">
        <v>236</v>
      </c>
      <c r="H897" s="94" t="s">
        <v>237</v>
      </c>
      <c r="I897" s="207">
        <v>5</v>
      </c>
      <c r="J897" s="96" t="s">
        <v>238</v>
      </c>
      <c r="K897" s="97" t="s">
        <v>239</v>
      </c>
      <c r="L897" s="86"/>
      <c r="M897" s="90" t="s">
        <v>233</v>
      </c>
      <c r="N897" s="188">
        <v>43787</v>
      </c>
      <c r="O897" s="92" t="s">
        <v>234</v>
      </c>
      <c r="P897" s="1039" t="s">
        <v>240</v>
      </c>
      <c r="Q897" s="1021"/>
      <c r="R897" s="254" t="s">
        <v>236</v>
      </c>
      <c r="S897" s="255" t="s">
        <v>237</v>
      </c>
      <c r="T897" s="256">
        <v>1</v>
      </c>
      <c r="U897" s="96" t="s">
        <v>238</v>
      </c>
      <c r="V897" s="97" t="s">
        <v>239</v>
      </c>
      <c r="W897" s="88"/>
      <c r="X897" s="90" t="s">
        <v>233</v>
      </c>
      <c r="Y897" s="188">
        <v>43787</v>
      </c>
      <c r="Z897" s="92" t="s">
        <v>234</v>
      </c>
      <c r="AA897" s="1039" t="s">
        <v>241</v>
      </c>
      <c r="AB897" s="1021"/>
      <c r="AC897" s="254" t="s">
        <v>236</v>
      </c>
      <c r="AD897" s="255" t="s">
        <v>237</v>
      </c>
      <c r="AE897" s="256">
        <v>1</v>
      </c>
      <c r="AF897" s="96" t="s">
        <v>238</v>
      </c>
      <c r="AG897" s="97" t="s">
        <v>239</v>
      </c>
      <c r="AH897" s="88"/>
      <c r="AI897" s="90" t="s">
        <v>233</v>
      </c>
      <c r="AJ897" s="188">
        <v>43787</v>
      </c>
      <c r="AK897" s="92" t="s">
        <v>234</v>
      </c>
      <c r="AL897" s="1039" t="s">
        <v>242</v>
      </c>
      <c r="AM897" s="1021"/>
      <c r="AN897" s="254" t="s">
        <v>236</v>
      </c>
      <c r="AO897" s="255" t="s">
        <v>237</v>
      </c>
      <c r="AP897" s="256">
        <v>1</v>
      </c>
      <c r="AQ897" s="96" t="s">
        <v>238</v>
      </c>
      <c r="AR897" s="97" t="s">
        <v>239</v>
      </c>
      <c r="AS897" s="88"/>
      <c r="AT897" s="90" t="s">
        <v>233</v>
      </c>
      <c r="AU897" s="188">
        <v>43787</v>
      </c>
      <c r="AV897" s="92" t="s">
        <v>234</v>
      </c>
      <c r="AW897" s="1039" t="s">
        <v>243</v>
      </c>
      <c r="AX897" s="1021"/>
      <c r="AY897" s="93" t="s">
        <v>236</v>
      </c>
      <c r="AZ897" s="94" t="s">
        <v>237</v>
      </c>
      <c r="BA897" s="207">
        <v>5</v>
      </c>
      <c r="BB897" s="96" t="s">
        <v>238</v>
      </c>
      <c r="BC897" s="97" t="s">
        <v>239</v>
      </c>
      <c r="BD897" s="88"/>
      <c r="BE897" s="90" t="s">
        <v>233</v>
      </c>
      <c r="BF897" s="188">
        <v>43787</v>
      </c>
      <c r="BG897" s="92" t="s">
        <v>234</v>
      </c>
      <c r="BH897" s="1039" t="s">
        <v>327</v>
      </c>
      <c r="BI897" s="1021"/>
      <c r="BJ897" s="93" t="s">
        <v>236</v>
      </c>
      <c r="BK897" s="94" t="s">
        <v>237</v>
      </c>
      <c r="BL897" s="207">
        <v>5</v>
      </c>
      <c r="BM897" s="96" t="s">
        <v>238</v>
      </c>
      <c r="BN897" s="97" t="s">
        <v>239</v>
      </c>
      <c r="BO897" s="88"/>
      <c r="BP897" s="90" t="s">
        <v>233</v>
      </c>
      <c r="BQ897" s="188">
        <v>43787</v>
      </c>
      <c r="BR897" s="92" t="s">
        <v>234</v>
      </c>
      <c r="BS897" s="1039" t="s">
        <v>245</v>
      </c>
      <c r="BT897" s="1021"/>
      <c r="BU897" s="93" t="s">
        <v>236</v>
      </c>
      <c r="BV897" s="94" t="s">
        <v>237</v>
      </c>
      <c r="BW897" s="207">
        <v>5</v>
      </c>
      <c r="BX897" s="96" t="s">
        <v>238</v>
      </c>
      <c r="BY897" s="97" t="s">
        <v>239</v>
      </c>
      <c r="BZ897" s="1068" t="s">
        <v>337</v>
      </c>
      <c r="CA897" s="88"/>
      <c r="CB897" s="88"/>
      <c r="CC897" s="89"/>
      <c r="CD897" s="89"/>
      <c r="CE897" s="89"/>
      <c r="CF897" s="89"/>
      <c r="CG897" s="89"/>
      <c r="CH897" s="89"/>
      <c r="CI897" s="89"/>
      <c r="CJ897" s="89"/>
      <c r="CK897" s="89"/>
      <c r="CL897" s="89"/>
      <c r="CM897" s="89"/>
      <c r="CN897" s="89"/>
      <c r="CO897" s="89"/>
      <c r="CP897" s="89"/>
      <c r="CQ897" s="89"/>
      <c r="CR897" s="89"/>
      <c r="CS897" s="89"/>
      <c r="CT897" s="89"/>
    </row>
    <row r="898" spans="1:98" ht="15.75" customHeight="1">
      <c r="A898" s="1018"/>
      <c r="B898" s="218" t="s">
        <v>246</v>
      </c>
      <c r="C898" s="219">
        <v>6</v>
      </c>
      <c r="D898" s="218" t="s">
        <v>247</v>
      </c>
      <c r="E898" s="219" t="s">
        <v>248</v>
      </c>
      <c r="F898" s="220" t="s">
        <v>249</v>
      </c>
      <c r="G898" s="221">
        <f>Calibração!G81</f>
        <v>0</v>
      </c>
      <c r="H898" s="1029" t="s">
        <v>250</v>
      </c>
      <c r="I898" s="1030"/>
      <c r="J898" s="219">
        <f>J850</f>
        <v>1034</v>
      </c>
      <c r="K898" s="219">
        <f>K850</f>
        <v>72</v>
      </c>
      <c r="L898" s="86"/>
      <c r="M898" s="218" t="s">
        <v>246</v>
      </c>
      <c r="N898" s="219">
        <v>3</v>
      </c>
      <c r="O898" s="218" t="s">
        <v>247</v>
      </c>
      <c r="P898" s="219" t="s">
        <v>248</v>
      </c>
      <c r="Q898" s="220" t="s">
        <v>249</v>
      </c>
      <c r="R898" s="221">
        <f>Calibração!D81</f>
        <v>0</v>
      </c>
      <c r="S898" s="1029" t="s">
        <v>250</v>
      </c>
      <c r="T898" s="1030"/>
      <c r="U898" s="219">
        <f>'Concentração amostra - Densidad'!B87</f>
        <v>0</v>
      </c>
      <c r="V898" s="219">
        <f>'Concentração amostra - Densidad'!C87</f>
        <v>0</v>
      </c>
      <c r="W898" s="88"/>
      <c r="X898" s="218" t="s">
        <v>246</v>
      </c>
      <c r="Y898" s="219">
        <v>3</v>
      </c>
      <c r="Z898" s="218" t="s">
        <v>247</v>
      </c>
      <c r="AA898" s="219" t="s">
        <v>248</v>
      </c>
      <c r="AB898" s="220" t="s">
        <v>249</v>
      </c>
      <c r="AC898" s="221">
        <f>Calibração!D81</f>
        <v>0</v>
      </c>
      <c r="AD898" s="1029" t="s">
        <v>250</v>
      </c>
      <c r="AE898" s="1030"/>
      <c r="AF898" s="219">
        <f>'Concentração amostra - Densidad'!B88</f>
        <v>0</v>
      </c>
      <c r="AG898" s="219">
        <f>'Concentração amostra - Densidad'!C88</f>
        <v>0</v>
      </c>
      <c r="AH898" s="88"/>
      <c r="AI898" s="218" t="s">
        <v>246</v>
      </c>
      <c r="AJ898" s="219">
        <v>3</v>
      </c>
      <c r="AK898" s="218" t="s">
        <v>247</v>
      </c>
      <c r="AL898" s="219" t="s">
        <v>248</v>
      </c>
      <c r="AM898" s="220" t="s">
        <v>249</v>
      </c>
      <c r="AN898" s="221">
        <f>Calibração!D81</f>
        <v>0</v>
      </c>
      <c r="AO898" s="1029" t="s">
        <v>250</v>
      </c>
      <c r="AP898" s="1030"/>
      <c r="AQ898" s="219">
        <f>'Concentração amostra - Densidad'!B88</f>
        <v>0</v>
      </c>
      <c r="AR898" s="230">
        <v>89</v>
      </c>
      <c r="AS898" s="88"/>
      <c r="AT898" s="218" t="s">
        <v>246</v>
      </c>
      <c r="AU898" s="219">
        <v>5</v>
      </c>
      <c r="AV898" s="218" t="s">
        <v>247</v>
      </c>
      <c r="AW898" s="219" t="s">
        <v>248</v>
      </c>
      <c r="AX898" s="220" t="s">
        <v>249</v>
      </c>
      <c r="AY898" s="221">
        <f>Calibração!F33</f>
        <v>979.03868483289773</v>
      </c>
      <c r="AZ898" s="1029" t="s">
        <v>250</v>
      </c>
      <c r="BA898" s="1030"/>
      <c r="BB898" s="219">
        <f>'Concentração amostra - Densidad'!B42</f>
        <v>1000</v>
      </c>
      <c r="BC898" s="219">
        <f>'Concentração amostra - Densidad'!C42</f>
        <v>86</v>
      </c>
      <c r="BD898" s="88"/>
      <c r="BE898" s="218" t="s">
        <v>246</v>
      </c>
      <c r="BF898" s="219">
        <v>3</v>
      </c>
      <c r="BG898" s="218" t="s">
        <v>247</v>
      </c>
      <c r="BH898" s="219" t="s">
        <v>248</v>
      </c>
      <c r="BI898" s="220" t="s">
        <v>249</v>
      </c>
      <c r="BJ898" s="221">
        <f>Calibração!D81</f>
        <v>0</v>
      </c>
      <c r="BK898" s="1029" t="s">
        <v>250</v>
      </c>
      <c r="BL898" s="1030"/>
      <c r="BM898" s="219">
        <f>'Concentração amostra - Densidad'!B91</f>
        <v>0</v>
      </c>
      <c r="BN898" s="219">
        <f>'Concentração amostra - Densidad'!C91</f>
        <v>0</v>
      </c>
      <c r="BO898" s="88"/>
      <c r="BP898" s="218" t="s">
        <v>246</v>
      </c>
      <c r="BQ898" s="219">
        <v>3</v>
      </c>
      <c r="BR898" s="218" t="s">
        <v>247</v>
      </c>
      <c r="BS898" s="219" t="s">
        <v>248</v>
      </c>
      <c r="BT898" s="220" t="s">
        <v>249</v>
      </c>
      <c r="BU898" s="221">
        <f>Calibração!D33</f>
        <v>1631.731141388163</v>
      </c>
      <c r="BV898" s="1029" t="s">
        <v>250</v>
      </c>
      <c r="BW898" s="1030"/>
      <c r="BX898" s="219">
        <f>'Concentração amostra - Densidad'!B44</f>
        <v>1098</v>
      </c>
      <c r="BY898" s="219">
        <f>'Concentração amostra - Densidad'!C44</f>
        <v>73</v>
      </c>
      <c r="BZ898" s="1018"/>
      <c r="CA898" s="88"/>
      <c r="CB898" s="88"/>
      <c r="CC898" s="89"/>
      <c r="CD898" s="89"/>
      <c r="CE898" s="89"/>
      <c r="CF898" s="89"/>
      <c r="CG898" s="89"/>
      <c r="CH898" s="89"/>
      <c r="CI898" s="89"/>
      <c r="CJ898" s="89"/>
      <c r="CK898" s="89"/>
      <c r="CL898" s="89"/>
      <c r="CM898" s="89"/>
      <c r="CN898" s="89"/>
      <c r="CO898" s="89"/>
      <c r="CP898" s="89"/>
      <c r="CQ898" s="89"/>
      <c r="CR898" s="89"/>
      <c r="CS898" s="89"/>
      <c r="CT898" s="89"/>
    </row>
    <row r="899" spans="1:98" ht="15.75" customHeight="1">
      <c r="A899" s="1018"/>
      <c r="B899" s="1024" t="s">
        <v>251</v>
      </c>
      <c r="C899" s="1025"/>
      <c r="D899" s="1021"/>
      <c r="E899" s="92" t="s">
        <v>252</v>
      </c>
      <c r="F899" s="103" t="s">
        <v>253</v>
      </c>
      <c r="G899" s="92" t="s">
        <v>254</v>
      </c>
      <c r="H899" s="104" t="s">
        <v>255</v>
      </c>
      <c r="I899" s="92" t="s">
        <v>256</v>
      </c>
      <c r="J899" s="219" t="str">
        <f>J851</f>
        <v>Concentração</v>
      </c>
      <c r="K899" s="97" t="s">
        <v>258</v>
      </c>
      <c r="L899" s="86"/>
      <c r="M899" s="1024" t="s">
        <v>251</v>
      </c>
      <c r="N899" s="1025"/>
      <c r="O899" s="1021"/>
      <c r="P899" s="92" t="s">
        <v>252</v>
      </c>
      <c r="Q899" s="103" t="s">
        <v>253</v>
      </c>
      <c r="R899" s="92" t="s">
        <v>254</v>
      </c>
      <c r="S899" s="104" t="s">
        <v>255</v>
      </c>
      <c r="T899" s="92" t="s">
        <v>256</v>
      </c>
      <c r="U899" s="92" t="s">
        <v>257</v>
      </c>
      <c r="V899" s="97" t="s">
        <v>258</v>
      </c>
      <c r="W899" s="88"/>
      <c r="X899" s="1024" t="s">
        <v>251</v>
      </c>
      <c r="Y899" s="1025"/>
      <c r="Z899" s="1021"/>
      <c r="AA899" s="92" t="s">
        <v>252</v>
      </c>
      <c r="AB899" s="103" t="s">
        <v>253</v>
      </c>
      <c r="AC899" s="92" t="s">
        <v>254</v>
      </c>
      <c r="AD899" s="104" t="s">
        <v>255</v>
      </c>
      <c r="AE899" s="92" t="s">
        <v>256</v>
      </c>
      <c r="AF899" s="92" t="s">
        <v>257</v>
      </c>
      <c r="AG899" s="97" t="s">
        <v>258</v>
      </c>
      <c r="AH899" s="88"/>
      <c r="AI899" s="1024" t="s">
        <v>251</v>
      </c>
      <c r="AJ899" s="1025"/>
      <c r="AK899" s="1021"/>
      <c r="AL899" s="92" t="s">
        <v>252</v>
      </c>
      <c r="AM899" s="103" t="s">
        <v>253</v>
      </c>
      <c r="AN899" s="92" t="s">
        <v>254</v>
      </c>
      <c r="AO899" s="104" t="s">
        <v>255</v>
      </c>
      <c r="AP899" s="92" t="s">
        <v>256</v>
      </c>
      <c r="AQ899" s="92" t="s">
        <v>257</v>
      </c>
      <c r="AR899" s="97" t="s">
        <v>258</v>
      </c>
      <c r="AS899" s="88"/>
      <c r="AT899" s="1024" t="s">
        <v>251</v>
      </c>
      <c r="AU899" s="1025"/>
      <c r="AV899" s="1021"/>
      <c r="AW899" s="92" t="s">
        <v>252</v>
      </c>
      <c r="AX899" s="103" t="s">
        <v>253</v>
      </c>
      <c r="AY899" s="92" t="s">
        <v>254</v>
      </c>
      <c r="AZ899" s="104" t="s">
        <v>255</v>
      </c>
      <c r="BA899" s="92" t="s">
        <v>256</v>
      </c>
      <c r="BB899" s="92" t="s">
        <v>257</v>
      </c>
      <c r="BC899" s="97" t="s">
        <v>258</v>
      </c>
      <c r="BD899" s="88"/>
      <c r="BE899" s="1024" t="s">
        <v>251</v>
      </c>
      <c r="BF899" s="1025"/>
      <c r="BG899" s="1021"/>
      <c r="BH899" s="92" t="s">
        <v>252</v>
      </c>
      <c r="BI899" s="103" t="s">
        <v>253</v>
      </c>
      <c r="BJ899" s="92" t="s">
        <v>254</v>
      </c>
      <c r="BK899" s="104" t="s">
        <v>255</v>
      </c>
      <c r="BL899" s="92" t="s">
        <v>256</v>
      </c>
      <c r="BM899" s="92" t="s">
        <v>257</v>
      </c>
      <c r="BN899" s="97" t="s">
        <v>258</v>
      </c>
      <c r="BO899" s="88"/>
      <c r="BP899" s="1024" t="s">
        <v>251</v>
      </c>
      <c r="BQ899" s="1025"/>
      <c r="BR899" s="1021"/>
      <c r="BS899" s="92" t="s">
        <v>252</v>
      </c>
      <c r="BT899" s="103" t="s">
        <v>253</v>
      </c>
      <c r="BU899" s="92" t="s">
        <v>254</v>
      </c>
      <c r="BV899" s="104" t="s">
        <v>255</v>
      </c>
      <c r="BW899" s="92" t="s">
        <v>256</v>
      </c>
      <c r="BX899" s="92" t="s">
        <v>257</v>
      </c>
      <c r="BY899" s="97" t="s">
        <v>258</v>
      </c>
      <c r="BZ899" s="1018"/>
      <c r="CA899" s="88"/>
      <c r="CB899" s="88"/>
      <c r="CC899" s="89"/>
      <c r="CD899" s="89"/>
      <c r="CE899" s="89"/>
      <c r="CF899" s="89"/>
      <c r="CG899" s="89"/>
      <c r="CH899" s="89"/>
      <c r="CI899" s="89"/>
      <c r="CJ899" s="89"/>
      <c r="CK899" s="89"/>
      <c r="CL899" s="89"/>
      <c r="CM899" s="89"/>
      <c r="CN899" s="89"/>
      <c r="CO899" s="89"/>
      <c r="CP899" s="89"/>
      <c r="CQ899" s="89"/>
      <c r="CR899" s="89"/>
      <c r="CS899" s="89"/>
      <c r="CT899" s="89"/>
    </row>
    <row r="900" spans="1:98" ht="15.75" customHeight="1">
      <c r="A900" s="1018"/>
      <c r="B900" s="1026" t="s">
        <v>20</v>
      </c>
      <c r="C900" s="1009"/>
      <c r="D900" s="1010"/>
      <c r="E900" s="113"/>
      <c r="F900" s="192"/>
      <c r="G900" s="107">
        <f t="shared" ref="G900:G940" si="750">E900*F900</f>
        <v>0</v>
      </c>
      <c r="H900" s="108">
        <f t="shared" ref="H900:H940" si="751">$G$898</f>
        <v>0</v>
      </c>
      <c r="I900" s="109">
        <f t="shared" ref="I900:I940" si="752">G900*H900</f>
        <v>0</v>
      </c>
      <c r="J900" s="110">
        <f t="shared" ref="J900:J940" si="753">$J$850/$K$850</f>
        <v>14.361111111111111</v>
      </c>
      <c r="K900" s="111">
        <f t="shared" ref="K900:K940" si="754">I900/J900</f>
        <v>0</v>
      </c>
      <c r="L900" s="86"/>
      <c r="M900" s="1026" t="s">
        <v>20</v>
      </c>
      <c r="N900" s="1009"/>
      <c r="O900" s="1010"/>
      <c r="P900" s="113"/>
      <c r="Q900" s="192"/>
      <c r="R900" s="107">
        <f t="shared" ref="R900:R909" si="755">P900*Q900</f>
        <v>0</v>
      </c>
      <c r="S900" s="108">
        <f t="shared" ref="S900:S940" si="756">$R$701</f>
        <v>1631.731141388163</v>
      </c>
      <c r="T900" s="109">
        <f t="shared" ref="T900:T940" si="757">R900*S900</f>
        <v>0</v>
      </c>
      <c r="U900" s="110">
        <f t="shared" ref="U900:U940" si="758">$U$850/$V$850</f>
        <v>12.025316455696203</v>
      </c>
      <c r="V900" s="111">
        <f t="shared" ref="V900:V940" si="759">T900/U900</f>
        <v>0</v>
      </c>
      <c r="W900" s="88"/>
      <c r="X900" s="1026" t="s">
        <v>20</v>
      </c>
      <c r="Y900" s="1009"/>
      <c r="Z900" s="1010"/>
      <c r="AA900" s="113"/>
      <c r="AB900" s="192"/>
      <c r="AC900" s="107">
        <f t="shared" ref="AC900:AC909" si="760">AA900*AB900</f>
        <v>0</v>
      </c>
      <c r="AD900" s="108">
        <f t="shared" ref="AD900:AD940" si="761">$AC$701</f>
        <v>1631.731141388163</v>
      </c>
      <c r="AE900" s="109">
        <f t="shared" ref="AE900:AE940" si="762">AC900*AD900</f>
        <v>0</v>
      </c>
      <c r="AF900" s="110">
        <f t="shared" ref="AF900:AF940" si="763">$AF$850/$AG$850</f>
        <v>15.787878787878787</v>
      </c>
      <c r="AG900" s="111">
        <f t="shared" ref="AG900:AG940" si="764">AE900/AF900</f>
        <v>0</v>
      </c>
      <c r="AH900" s="88"/>
      <c r="AI900" s="1026" t="s">
        <v>20</v>
      </c>
      <c r="AJ900" s="1009"/>
      <c r="AK900" s="1010"/>
      <c r="AL900" s="113"/>
      <c r="AM900" s="192"/>
      <c r="AN900" s="107">
        <f t="shared" ref="AN900:AN909" si="765">AL900*AM900</f>
        <v>0</v>
      </c>
      <c r="AO900" s="108">
        <f t="shared" ref="AO900:AO940" si="766">$AN$701</f>
        <v>1631.731141388163</v>
      </c>
      <c r="AP900" s="109">
        <f t="shared" ref="AP900:AP940" si="767">AN900*AO900</f>
        <v>0</v>
      </c>
      <c r="AQ900" s="112">
        <f t="shared" ref="AQ900:AQ940" si="768">$AQ$802/$AR$802</f>
        <v>11.51685393258427</v>
      </c>
      <c r="AR900" s="111">
        <f t="shared" ref="AR900:AR940" si="769">AP900/AQ900</f>
        <v>0</v>
      </c>
      <c r="AS900" s="88"/>
      <c r="AT900" s="1026" t="s">
        <v>20</v>
      </c>
      <c r="AU900" s="1009"/>
      <c r="AV900" s="1010"/>
      <c r="AW900" s="113"/>
      <c r="AX900" s="192">
        <f>'Cél.por tricoma'!GP190</f>
        <v>4</v>
      </c>
      <c r="AY900" s="107">
        <f t="shared" ref="AY900:AY908" si="770">AW900*AX900</f>
        <v>0</v>
      </c>
      <c r="AZ900" s="108">
        <f t="shared" ref="AZ900:AZ940" si="771">$AY$898</f>
        <v>979.03868483289773</v>
      </c>
      <c r="BA900" s="109">
        <f t="shared" ref="BA900:BA940" si="772">AY900*AZ900</f>
        <v>0</v>
      </c>
      <c r="BB900" s="110">
        <f t="shared" ref="BB900:BB940" si="773">$BB$802/$BC$802</f>
        <v>11.627906976744185</v>
      </c>
      <c r="BC900" s="111">
        <f t="shared" ref="BC900:BC940" si="774">BA900/BB900</f>
        <v>0</v>
      </c>
      <c r="BD900" s="88"/>
      <c r="BE900" s="1026" t="s">
        <v>20</v>
      </c>
      <c r="BF900" s="1009"/>
      <c r="BG900" s="1010"/>
      <c r="BH900" s="113"/>
      <c r="BI900" s="192"/>
      <c r="BJ900" s="107">
        <f>BH900*BI900</f>
        <v>0</v>
      </c>
      <c r="BK900" s="108">
        <f t="shared" ref="BK900:BK940" si="775">$BJ$701</f>
        <v>815.8655706940815</v>
      </c>
      <c r="BL900" s="109">
        <f t="shared" ref="BL900:BL940" si="776">BJ900*BK900</f>
        <v>0</v>
      </c>
      <c r="BM900" s="112">
        <f t="shared" ref="BM900:BM940" si="777">$BM$802/$BN$802</f>
        <v>13.857142857142858</v>
      </c>
      <c r="BN900" s="111">
        <f t="shared" ref="BN900:BN940" si="778">BL900/BM900</f>
        <v>0</v>
      </c>
      <c r="BO900" s="88"/>
      <c r="BP900" s="1026" t="s">
        <v>20</v>
      </c>
      <c r="BQ900" s="1009"/>
      <c r="BR900" s="1010"/>
      <c r="BS900" s="113">
        <v>0</v>
      </c>
      <c r="BT900" s="192">
        <f>'Cél.por tricoma'!GP282</f>
        <v>4.416666666666667</v>
      </c>
      <c r="BU900" s="107">
        <f t="shared" ref="BU900:BU908" si="779">BS900*BT900</f>
        <v>0</v>
      </c>
      <c r="BV900" s="108">
        <f>$BU$701</f>
        <v>1631.731141388163</v>
      </c>
      <c r="BW900" s="109">
        <f t="shared" ref="BW900:BW940" si="780">BU900*BV900</f>
        <v>0</v>
      </c>
      <c r="BX900" s="112">
        <f t="shared" ref="BX900:BX940" si="781">$BX$802/$BY$802</f>
        <v>15.04109589041096</v>
      </c>
      <c r="BY900" s="111">
        <f t="shared" ref="BY900:BY940" si="782">BW900/BX900</f>
        <v>0</v>
      </c>
      <c r="BZ900" s="1018"/>
      <c r="CA900" s="88"/>
      <c r="CB900" s="88"/>
      <c r="CC900" s="89"/>
      <c r="CD900" s="89"/>
      <c r="CE900" s="89"/>
      <c r="CF900" s="89"/>
      <c r="CG900" s="89"/>
      <c r="CH900" s="89"/>
      <c r="CI900" s="89"/>
      <c r="CJ900" s="89"/>
      <c r="CK900" s="89"/>
      <c r="CL900" s="89"/>
      <c r="CM900" s="89"/>
      <c r="CN900" s="89"/>
      <c r="CO900" s="89"/>
      <c r="CP900" s="89"/>
      <c r="CQ900" s="89"/>
      <c r="CR900" s="89"/>
      <c r="CS900" s="89"/>
      <c r="CT900" s="89"/>
    </row>
    <row r="901" spans="1:98" ht="15.75" customHeight="1">
      <c r="A901" s="1018"/>
      <c r="B901" s="1026" t="s">
        <v>143</v>
      </c>
      <c r="C901" s="1009"/>
      <c r="D901" s="1010"/>
      <c r="E901" s="194"/>
      <c r="F901" s="195"/>
      <c r="G901" s="107">
        <f t="shared" si="750"/>
        <v>0</v>
      </c>
      <c r="H901" s="108">
        <f t="shared" si="751"/>
        <v>0</v>
      </c>
      <c r="I901" s="109">
        <f t="shared" si="752"/>
        <v>0</v>
      </c>
      <c r="J901" s="110">
        <f t="shared" si="753"/>
        <v>14.361111111111111</v>
      </c>
      <c r="K901" s="111">
        <f t="shared" si="754"/>
        <v>0</v>
      </c>
      <c r="L901" s="86"/>
      <c r="M901" s="1026" t="s">
        <v>143</v>
      </c>
      <c r="N901" s="1009"/>
      <c r="O901" s="1010"/>
      <c r="P901" s="194"/>
      <c r="Q901" s="246"/>
      <c r="R901" s="107">
        <f t="shared" si="755"/>
        <v>0</v>
      </c>
      <c r="S901" s="108">
        <f t="shared" si="756"/>
        <v>1631.731141388163</v>
      </c>
      <c r="T901" s="109">
        <f t="shared" si="757"/>
        <v>0</v>
      </c>
      <c r="U901" s="110">
        <f t="shared" si="758"/>
        <v>12.025316455696203</v>
      </c>
      <c r="V901" s="111">
        <f t="shared" si="759"/>
        <v>0</v>
      </c>
      <c r="W901" s="88"/>
      <c r="X901" s="1026" t="s">
        <v>143</v>
      </c>
      <c r="Y901" s="1009"/>
      <c r="Z901" s="1010"/>
      <c r="AA901" s="194"/>
      <c r="AB901" s="192"/>
      <c r="AC901" s="107">
        <f t="shared" si="760"/>
        <v>0</v>
      </c>
      <c r="AD901" s="108">
        <f t="shared" si="761"/>
        <v>1631.731141388163</v>
      </c>
      <c r="AE901" s="109">
        <f t="shared" si="762"/>
        <v>0</v>
      </c>
      <c r="AF901" s="110">
        <f t="shared" si="763"/>
        <v>15.787878787878787</v>
      </c>
      <c r="AG901" s="111">
        <f t="shared" si="764"/>
        <v>0</v>
      </c>
      <c r="AH901" s="88"/>
      <c r="AI901" s="1026" t="s">
        <v>143</v>
      </c>
      <c r="AJ901" s="1009"/>
      <c r="AK901" s="1010"/>
      <c r="AL901" s="194"/>
      <c r="AM901" s="195"/>
      <c r="AN901" s="107">
        <f t="shared" si="765"/>
        <v>0</v>
      </c>
      <c r="AO901" s="108">
        <f t="shared" si="766"/>
        <v>1631.731141388163</v>
      </c>
      <c r="AP901" s="109">
        <f t="shared" si="767"/>
        <v>0</v>
      </c>
      <c r="AQ901" s="112">
        <f t="shared" si="768"/>
        <v>11.51685393258427</v>
      </c>
      <c r="AR901" s="111">
        <f t="shared" si="769"/>
        <v>0</v>
      </c>
      <c r="AS901" s="88"/>
      <c r="AT901" s="1026" t="s">
        <v>143</v>
      </c>
      <c r="AU901" s="1009"/>
      <c r="AV901" s="1010"/>
      <c r="AW901" s="194"/>
      <c r="AX901" s="192">
        <f>'Cél.por tricoma'!GP191</f>
        <v>17.5</v>
      </c>
      <c r="AY901" s="107">
        <f t="shared" si="770"/>
        <v>0</v>
      </c>
      <c r="AZ901" s="108">
        <f t="shared" si="771"/>
        <v>979.03868483289773</v>
      </c>
      <c r="BA901" s="109">
        <f t="shared" si="772"/>
        <v>0</v>
      </c>
      <c r="BB901" s="110">
        <f t="shared" si="773"/>
        <v>11.627906976744185</v>
      </c>
      <c r="BC901" s="111">
        <f t="shared" si="774"/>
        <v>0</v>
      </c>
      <c r="BD901" s="88"/>
      <c r="BE901" s="1026" t="s">
        <v>143</v>
      </c>
      <c r="BF901" s="1009"/>
      <c r="BG901" s="1010"/>
      <c r="BH901" s="194"/>
      <c r="BI901" s="195"/>
      <c r="BJ901" s="107">
        <v>0</v>
      </c>
      <c r="BK901" s="108">
        <f t="shared" si="775"/>
        <v>815.8655706940815</v>
      </c>
      <c r="BL901" s="109">
        <f t="shared" si="776"/>
        <v>0</v>
      </c>
      <c r="BM901" s="112">
        <f t="shared" si="777"/>
        <v>13.857142857142858</v>
      </c>
      <c r="BN901" s="111">
        <f t="shared" si="778"/>
        <v>0</v>
      </c>
      <c r="BO901" s="88"/>
      <c r="BP901" s="1026" t="s">
        <v>143</v>
      </c>
      <c r="BQ901" s="1009"/>
      <c r="BR901" s="1010"/>
      <c r="BS901" s="194">
        <v>1</v>
      </c>
      <c r="BT901" s="195">
        <f>'Cél.por tricoma'!GP283</f>
        <v>9.5</v>
      </c>
      <c r="BU901" s="107">
        <f t="shared" si="779"/>
        <v>9.5</v>
      </c>
      <c r="BV901" s="108">
        <f t="shared" ref="BV901:BV940" si="783">$G$551</f>
        <v>1631.731141388163</v>
      </c>
      <c r="BW901" s="109">
        <f t="shared" si="780"/>
        <v>15501.445843187548</v>
      </c>
      <c r="BX901" s="112">
        <f t="shared" si="781"/>
        <v>15.04109589041096</v>
      </c>
      <c r="BY901" s="111">
        <f t="shared" si="782"/>
        <v>1030.6061444013578</v>
      </c>
      <c r="BZ901" s="1018"/>
      <c r="CA901" s="88"/>
      <c r="CB901" s="88"/>
      <c r="CC901" s="89"/>
      <c r="CD901" s="89"/>
      <c r="CE901" s="89"/>
      <c r="CF901" s="89"/>
      <c r="CG901" s="89"/>
      <c r="CH901" s="89"/>
      <c r="CI901" s="89"/>
      <c r="CJ901" s="89"/>
      <c r="CK901" s="89"/>
      <c r="CL901" s="89"/>
      <c r="CM901" s="89"/>
      <c r="CN901" s="89"/>
      <c r="CO901" s="89"/>
      <c r="CP901" s="89"/>
      <c r="CQ901" s="89"/>
      <c r="CR901" s="89"/>
      <c r="CS901" s="89"/>
      <c r="CT901" s="89"/>
    </row>
    <row r="902" spans="1:98" ht="15.75" customHeight="1">
      <c r="A902" s="1018"/>
      <c r="B902" s="1016" t="s">
        <v>152</v>
      </c>
      <c r="C902" s="1009"/>
      <c r="D902" s="1010"/>
      <c r="E902" s="194"/>
      <c r="F902" s="195"/>
      <c r="G902" s="107">
        <f t="shared" si="750"/>
        <v>0</v>
      </c>
      <c r="H902" s="108">
        <f t="shared" si="751"/>
        <v>0</v>
      </c>
      <c r="I902" s="109">
        <f t="shared" si="752"/>
        <v>0</v>
      </c>
      <c r="J902" s="110">
        <f t="shared" si="753"/>
        <v>14.361111111111111</v>
      </c>
      <c r="K902" s="111">
        <f t="shared" si="754"/>
        <v>0</v>
      </c>
      <c r="L902" s="86"/>
      <c r="M902" s="1016" t="s">
        <v>152</v>
      </c>
      <c r="N902" s="1009"/>
      <c r="O902" s="1010"/>
      <c r="P902" s="194"/>
      <c r="Q902" s="195"/>
      <c r="R902" s="107">
        <f t="shared" si="755"/>
        <v>0</v>
      </c>
      <c r="S902" s="108">
        <f t="shared" si="756"/>
        <v>1631.731141388163</v>
      </c>
      <c r="T902" s="109">
        <f t="shared" si="757"/>
        <v>0</v>
      </c>
      <c r="U902" s="110">
        <f t="shared" si="758"/>
        <v>12.025316455696203</v>
      </c>
      <c r="V902" s="111">
        <f t="shared" si="759"/>
        <v>0</v>
      </c>
      <c r="W902" s="88"/>
      <c r="X902" s="1016" t="s">
        <v>152</v>
      </c>
      <c r="Y902" s="1009"/>
      <c r="Z902" s="1010"/>
      <c r="AA902" s="194"/>
      <c r="AB902" s="192"/>
      <c r="AC902" s="107">
        <f t="shared" si="760"/>
        <v>0</v>
      </c>
      <c r="AD902" s="108">
        <f t="shared" si="761"/>
        <v>1631.731141388163</v>
      </c>
      <c r="AE902" s="109">
        <f t="shared" si="762"/>
        <v>0</v>
      </c>
      <c r="AF902" s="110">
        <f t="shared" si="763"/>
        <v>15.787878787878787</v>
      </c>
      <c r="AG902" s="111">
        <f t="shared" si="764"/>
        <v>0</v>
      </c>
      <c r="AH902" s="88"/>
      <c r="AI902" s="1016" t="s">
        <v>152</v>
      </c>
      <c r="AJ902" s="1009"/>
      <c r="AK902" s="1010"/>
      <c r="AL902" s="194"/>
      <c r="AM902" s="195"/>
      <c r="AN902" s="107">
        <f t="shared" si="765"/>
        <v>0</v>
      </c>
      <c r="AO902" s="108">
        <f t="shared" si="766"/>
        <v>1631.731141388163</v>
      </c>
      <c r="AP902" s="109">
        <f t="shared" si="767"/>
        <v>0</v>
      </c>
      <c r="AQ902" s="112">
        <f t="shared" si="768"/>
        <v>11.51685393258427</v>
      </c>
      <c r="AR902" s="111">
        <f t="shared" si="769"/>
        <v>0</v>
      </c>
      <c r="AS902" s="88"/>
      <c r="AT902" s="1016" t="s">
        <v>152</v>
      </c>
      <c r="AU902" s="1009"/>
      <c r="AV902" s="1010"/>
      <c r="AW902" s="194"/>
      <c r="AX902" s="192">
        <f>'Cél.por tricoma'!GP192</f>
        <v>23</v>
      </c>
      <c r="AY902" s="107">
        <f t="shared" si="770"/>
        <v>0</v>
      </c>
      <c r="AZ902" s="108">
        <f t="shared" si="771"/>
        <v>979.03868483289773</v>
      </c>
      <c r="BA902" s="109">
        <f t="shared" si="772"/>
        <v>0</v>
      </c>
      <c r="BB902" s="110">
        <f t="shared" si="773"/>
        <v>11.627906976744185</v>
      </c>
      <c r="BC902" s="111">
        <f t="shared" si="774"/>
        <v>0</v>
      </c>
      <c r="BD902" s="88"/>
      <c r="BE902" s="1016" t="s">
        <v>152</v>
      </c>
      <c r="BF902" s="1009"/>
      <c r="BG902" s="1010"/>
      <c r="BH902" s="194"/>
      <c r="BI902" s="195"/>
      <c r="BJ902" s="107">
        <f t="shared" ref="BJ902:BJ908" si="784">BH902*BI902</f>
        <v>0</v>
      </c>
      <c r="BK902" s="108">
        <f t="shared" si="775"/>
        <v>815.8655706940815</v>
      </c>
      <c r="BL902" s="109">
        <f t="shared" si="776"/>
        <v>0</v>
      </c>
      <c r="BM902" s="112">
        <f t="shared" si="777"/>
        <v>13.857142857142858</v>
      </c>
      <c r="BN902" s="111">
        <f t="shared" si="778"/>
        <v>0</v>
      </c>
      <c r="BO902" s="88"/>
      <c r="BP902" s="1016" t="s">
        <v>152</v>
      </c>
      <c r="BQ902" s="1009"/>
      <c r="BR902" s="1010"/>
      <c r="BS902" s="194">
        <v>2</v>
      </c>
      <c r="BT902" s="195">
        <f>'Cél.por tricoma'!GP284</f>
        <v>28</v>
      </c>
      <c r="BU902" s="107">
        <f t="shared" si="779"/>
        <v>56</v>
      </c>
      <c r="BV902" s="108">
        <f t="shared" si="783"/>
        <v>1631.731141388163</v>
      </c>
      <c r="BW902" s="109">
        <f t="shared" si="780"/>
        <v>91376.943917737124</v>
      </c>
      <c r="BX902" s="112">
        <f t="shared" si="781"/>
        <v>15.04109589041096</v>
      </c>
      <c r="BY902" s="111">
        <f t="shared" si="782"/>
        <v>6075.1520091027414</v>
      </c>
      <c r="BZ902" s="1018"/>
      <c r="CA902" s="88"/>
      <c r="CB902" s="88"/>
      <c r="CC902" s="89"/>
      <c r="CD902" s="89"/>
      <c r="CE902" s="89"/>
      <c r="CF902" s="89"/>
      <c r="CG902" s="89"/>
      <c r="CH902" s="89"/>
      <c r="CI902" s="89"/>
      <c r="CJ902" s="89"/>
      <c r="CK902" s="89"/>
      <c r="CL902" s="89"/>
      <c r="CM902" s="89"/>
      <c r="CN902" s="89"/>
      <c r="CO902" s="89"/>
      <c r="CP902" s="89"/>
      <c r="CQ902" s="89"/>
      <c r="CR902" s="89"/>
      <c r="CS902" s="89"/>
      <c r="CT902" s="89"/>
    </row>
    <row r="903" spans="1:98" ht="15.75" customHeight="1">
      <c r="A903" s="1018"/>
      <c r="B903" s="1016" t="s">
        <v>158</v>
      </c>
      <c r="C903" s="1009"/>
      <c r="D903" s="1010"/>
      <c r="E903" s="194"/>
      <c r="F903" s="195"/>
      <c r="G903" s="107">
        <f t="shared" si="750"/>
        <v>0</v>
      </c>
      <c r="H903" s="108">
        <f t="shared" si="751"/>
        <v>0</v>
      </c>
      <c r="I903" s="109">
        <f t="shared" si="752"/>
        <v>0</v>
      </c>
      <c r="J903" s="110">
        <f t="shared" si="753"/>
        <v>14.361111111111111</v>
      </c>
      <c r="K903" s="111">
        <f t="shared" si="754"/>
        <v>0</v>
      </c>
      <c r="L903" s="86"/>
      <c r="M903" s="1016" t="s">
        <v>158</v>
      </c>
      <c r="N903" s="1009"/>
      <c r="O903" s="1010"/>
      <c r="P903" s="194"/>
      <c r="Q903" s="195"/>
      <c r="R903" s="107">
        <f t="shared" si="755"/>
        <v>0</v>
      </c>
      <c r="S903" s="108">
        <f t="shared" si="756"/>
        <v>1631.731141388163</v>
      </c>
      <c r="T903" s="109">
        <f t="shared" si="757"/>
        <v>0</v>
      </c>
      <c r="U903" s="110">
        <f t="shared" si="758"/>
        <v>12.025316455696203</v>
      </c>
      <c r="V903" s="111">
        <f t="shared" si="759"/>
        <v>0</v>
      </c>
      <c r="W903" s="88"/>
      <c r="X903" s="1016" t="s">
        <v>158</v>
      </c>
      <c r="Y903" s="1009"/>
      <c r="Z903" s="1010"/>
      <c r="AA903" s="194"/>
      <c r="AB903" s="192"/>
      <c r="AC903" s="107">
        <f t="shared" si="760"/>
        <v>0</v>
      </c>
      <c r="AD903" s="108">
        <f t="shared" si="761"/>
        <v>1631.731141388163</v>
      </c>
      <c r="AE903" s="109">
        <f t="shared" si="762"/>
        <v>0</v>
      </c>
      <c r="AF903" s="110">
        <f t="shared" si="763"/>
        <v>15.787878787878787</v>
      </c>
      <c r="AG903" s="111">
        <f t="shared" si="764"/>
        <v>0</v>
      </c>
      <c r="AH903" s="88"/>
      <c r="AI903" s="1016" t="s">
        <v>158</v>
      </c>
      <c r="AJ903" s="1009"/>
      <c r="AK903" s="1010"/>
      <c r="AL903" s="194"/>
      <c r="AM903" s="195"/>
      <c r="AN903" s="107">
        <f t="shared" si="765"/>
        <v>0</v>
      </c>
      <c r="AO903" s="108">
        <f t="shared" si="766"/>
        <v>1631.731141388163</v>
      </c>
      <c r="AP903" s="109">
        <f t="shared" si="767"/>
        <v>0</v>
      </c>
      <c r="AQ903" s="112">
        <f t="shared" si="768"/>
        <v>11.51685393258427</v>
      </c>
      <c r="AR903" s="111">
        <f t="shared" si="769"/>
        <v>0</v>
      </c>
      <c r="AS903" s="88"/>
      <c r="AT903" s="1016" t="s">
        <v>158</v>
      </c>
      <c r="AU903" s="1009"/>
      <c r="AV903" s="1010"/>
      <c r="AW903" s="194">
        <v>1</v>
      </c>
      <c r="AX903" s="192">
        <f>'Cél.por tricoma'!GP193</f>
        <v>8</v>
      </c>
      <c r="AY903" s="107">
        <f t="shared" si="770"/>
        <v>8</v>
      </c>
      <c r="AZ903" s="108">
        <f t="shared" si="771"/>
        <v>979.03868483289773</v>
      </c>
      <c r="BA903" s="109">
        <f t="shared" si="772"/>
        <v>7832.3094786631818</v>
      </c>
      <c r="BB903" s="110">
        <f t="shared" si="773"/>
        <v>11.627906976744185</v>
      </c>
      <c r="BC903" s="111">
        <f t="shared" si="774"/>
        <v>673.57861516503363</v>
      </c>
      <c r="BD903" s="88"/>
      <c r="BE903" s="1016" t="s">
        <v>158</v>
      </c>
      <c r="BF903" s="1009"/>
      <c r="BG903" s="1010"/>
      <c r="BH903" s="194"/>
      <c r="BI903" s="247"/>
      <c r="BJ903" s="107">
        <f t="shared" si="784"/>
        <v>0</v>
      </c>
      <c r="BK903" s="108">
        <f t="shared" si="775"/>
        <v>815.8655706940815</v>
      </c>
      <c r="BL903" s="109">
        <f t="shared" si="776"/>
        <v>0</v>
      </c>
      <c r="BM903" s="112">
        <f t="shared" si="777"/>
        <v>13.857142857142858</v>
      </c>
      <c r="BN903" s="111">
        <f t="shared" si="778"/>
        <v>0</v>
      </c>
      <c r="BO903" s="88"/>
      <c r="BP903" s="1016" t="s">
        <v>158</v>
      </c>
      <c r="BQ903" s="1009"/>
      <c r="BR903" s="1010"/>
      <c r="BS903" s="194">
        <v>2</v>
      </c>
      <c r="BT903" s="247">
        <f>'Cél.por tricoma'!W378</f>
        <v>8.1</v>
      </c>
      <c r="BU903" s="107">
        <f t="shared" si="779"/>
        <v>16.2</v>
      </c>
      <c r="BV903" s="108">
        <f t="shared" si="783"/>
        <v>1631.731141388163</v>
      </c>
      <c r="BW903" s="109">
        <f t="shared" si="780"/>
        <v>26434.044490488239</v>
      </c>
      <c r="BX903" s="112">
        <f t="shared" si="781"/>
        <v>15.04109589041096</v>
      </c>
      <c r="BY903" s="111">
        <f t="shared" si="782"/>
        <v>1757.4546883475787</v>
      </c>
      <c r="BZ903" s="1018"/>
      <c r="CA903" s="88"/>
      <c r="CB903" s="88"/>
      <c r="CC903" s="89"/>
      <c r="CD903" s="89"/>
      <c r="CE903" s="89"/>
      <c r="CF903" s="89"/>
      <c r="CG903" s="89"/>
      <c r="CH903" s="89"/>
      <c r="CI903" s="89"/>
      <c r="CJ903" s="89"/>
      <c r="CK903" s="89"/>
      <c r="CL903" s="89"/>
      <c r="CM903" s="89"/>
      <c r="CN903" s="89"/>
      <c r="CO903" s="89"/>
      <c r="CP903" s="89"/>
      <c r="CQ903" s="89"/>
      <c r="CR903" s="89"/>
      <c r="CS903" s="89"/>
      <c r="CT903" s="89"/>
    </row>
    <row r="904" spans="1:98" ht="15.75" customHeight="1">
      <c r="A904" s="1018"/>
      <c r="B904" s="1016" t="s">
        <v>30</v>
      </c>
      <c r="C904" s="1009"/>
      <c r="D904" s="1010"/>
      <c r="E904" s="112"/>
      <c r="F904" s="195"/>
      <c r="G904" s="107">
        <f t="shared" si="750"/>
        <v>0</v>
      </c>
      <c r="H904" s="108">
        <f t="shared" si="751"/>
        <v>0</v>
      </c>
      <c r="I904" s="109">
        <f t="shared" si="752"/>
        <v>0</v>
      </c>
      <c r="J904" s="110">
        <f t="shared" si="753"/>
        <v>14.361111111111111</v>
      </c>
      <c r="K904" s="111">
        <f t="shared" si="754"/>
        <v>0</v>
      </c>
      <c r="L904" s="86"/>
      <c r="M904" s="1016" t="s">
        <v>30</v>
      </c>
      <c r="N904" s="1009"/>
      <c r="O904" s="1010"/>
      <c r="P904" s="112"/>
      <c r="Q904" s="195"/>
      <c r="R904" s="107">
        <f t="shared" si="755"/>
        <v>0</v>
      </c>
      <c r="S904" s="108">
        <f t="shared" si="756"/>
        <v>1631.731141388163</v>
      </c>
      <c r="T904" s="109">
        <f t="shared" si="757"/>
        <v>0</v>
      </c>
      <c r="U904" s="110">
        <f t="shared" si="758"/>
        <v>12.025316455696203</v>
      </c>
      <c r="V904" s="111">
        <f t="shared" si="759"/>
        <v>0</v>
      </c>
      <c r="W904" s="88"/>
      <c r="X904" s="1016" t="s">
        <v>30</v>
      </c>
      <c r="Y904" s="1009"/>
      <c r="Z904" s="1010"/>
      <c r="AA904" s="112"/>
      <c r="AB904" s="192"/>
      <c r="AC904" s="107">
        <f t="shared" si="760"/>
        <v>0</v>
      </c>
      <c r="AD904" s="108">
        <f t="shared" si="761"/>
        <v>1631.731141388163</v>
      </c>
      <c r="AE904" s="109">
        <f t="shared" si="762"/>
        <v>0</v>
      </c>
      <c r="AF904" s="110">
        <f t="shared" si="763"/>
        <v>15.787878787878787</v>
      </c>
      <c r="AG904" s="111">
        <f t="shared" si="764"/>
        <v>0</v>
      </c>
      <c r="AH904" s="88"/>
      <c r="AI904" s="1016" t="s">
        <v>30</v>
      </c>
      <c r="AJ904" s="1009"/>
      <c r="AK904" s="1010"/>
      <c r="AL904" s="112"/>
      <c r="AM904" s="195"/>
      <c r="AN904" s="107">
        <f t="shared" si="765"/>
        <v>0</v>
      </c>
      <c r="AO904" s="108">
        <f t="shared" si="766"/>
        <v>1631.731141388163</v>
      </c>
      <c r="AP904" s="109">
        <f t="shared" si="767"/>
        <v>0</v>
      </c>
      <c r="AQ904" s="112">
        <f t="shared" si="768"/>
        <v>11.51685393258427</v>
      </c>
      <c r="AR904" s="111">
        <f t="shared" si="769"/>
        <v>0</v>
      </c>
      <c r="AS904" s="88"/>
      <c r="AT904" s="1016" t="s">
        <v>30</v>
      </c>
      <c r="AU904" s="1009"/>
      <c r="AV904" s="1010"/>
      <c r="AW904" s="112">
        <v>3</v>
      </c>
      <c r="AX904" s="192">
        <f>'Cél.por tricoma'!GP194</f>
        <v>1.6333333333333333</v>
      </c>
      <c r="AY904" s="107">
        <f t="shared" si="770"/>
        <v>4.9000000000000004</v>
      </c>
      <c r="AZ904" s="108">
        <f t="shared" si="771"/>
        <v>979.03868483289773</v>
      </c>
      <c r="BA904" s="109">
        <f t="shared" si="772"/>
        <v>4797.2895556811991</v>
      </c>
      <c r="BB904" s="110">
        <f t="shared" si="773"/>
        <v>11.627906976744185</v>
      </c>
      <c r="BC904" s="111">
        <f t="shared" si="774"/>
        <v>412.56690178858315</v>
      </c>
      <c r="BD904" s="88"/>
      <c r="BE904" s="1016" t="s">
        <v>30</v>
      </c>
      <c r="BF904" s="1009"/>
      <c r="BG904" s="1010"/>
      <c r="BH904" s="112"/>
      <c r="BI904" s="195"/>
      <c r="BJ904" s="107">
        <f t="shared" si="784"/>
        <v>0</v>
      </c>
      <c r="BK904" s="108">
        <f t="shared" si="775"/>
        <v>815.8655706940815</v>
      </c>
      <c r="BL904" s="109">
        <f t="shared" si="776"/>
        <v>0</v>
      </c>
      <c r="BM904" s="112">
        <f t="shared" si="777"/>
        <v>13.857142857142858</v>
      </c>
      <c r="BN904" s="111">
        <f t="shared" si="778"/>
        <v>0</v>
      </c>
      <c r="BO904" s="88"/>
      <c r="BP904" s="1016" t="s">
        <v>30</v>
      </c>
      <c r="BQ904" s="1009"/>
      <c r="BR904" s="1010"/>
      <c r="BS904" s="112">
        <v>1</v>
      </c>
      <c r="BT904" s="195">
        <f>'Cél.por tricoma'!GP286</f>
        <v>2.6333333333333333</v>
      </c>
      <c r="BU904" s="107">
        <f t="shared" si="779"/>
        <v>2.6333333333333333</v>
      </c>
      <c r="BV904" s="108">
        <f t="shared" si="783"/>
        <v>1631.731141388163</v>
      </c>
      <c r="BW904" s="109">
        <f t="shared" si="780"/>
        <v>4296.8920056554962</v>
      </c>
      <c r="BX904" s="112">
        <f t="shared" si="781"/>
        <v>15.04109589041096</v>
      </c>
      <c r="BY904" s="111">
        <f t="shared" si="782"/>
        <v>285.6767909042361</v>
      </c>
      <c r="BZ904" s="1018"/>
      <c r="CA904" s="88"/>
      <c r="CB904" s="88"/>
      <c r="CC904" s="89"/>
      <c r="CD904" s="89"/>
      <c r="CE904" s="89"/>
      <c r="CF904" s="89"/>
      <c r="CG904" s="89"/>
      <c r="CH904" s="89"/>
      <c r="CI904" s="89"/>
      <c r="CJ904" s="89"/>
      <c r="CK904" s="89"/>
      <c r="CL904" s="89"/>
      <c r="CM904" s="89"/>
      <c r="CN904" s="89"/>
      <c r="CO904" s="89"/>
      <c r="CP904" s="89"/>
      <c r="CQ904" s="89"/>
      <c r="CR904" s="89"/>
      <c r="CS904" s="89"/>
      <c r="CT904" s="89"/>
    </row>
    <row r="905" spans="1:98" ht="15.75" customHeight="1">
      <c r="A905" s="1018"/>
      <c r="B905" s="1015" t="s">
        <v>39</v>
      </c>
      <c r="C905" s="1009"/>
      <c r="D905" s="1010"/>
      <c r="E905" s="112"/>
      <c r="F905" s="195"/>
      <c r="G905" s="107">
        <f t="shared" si="750"/>
        <v>0</v>
      </c>
      <c r="H905" s="108">
        <f t="shared" si="751"/>
        <v>0</v>
      </c>
      <c r="I905" s="109">
        <f t="shared" si="752"/>
        <v>0</v>
      </c>
      <c r="J905" s="110">
        <f t="shared" si="753"/>
        <v>14.361111111111111</v>
      </c>
      <c r="K905" s="111">
        <f t="shared" si="754"/>
        <v>0</v>
      </c>
      <c r="L905" s="86"/>
      <c r="M905" s="1015" t="s">
        <v>39</v>
      </c>
      <c r="N905" s="1009"/>
      <c r="O905" s="1010"/>
      <c r="P905" s="112"/>
      <c r="Q905" s="195"/>
      <c r="R905" s="107">
        <f t="shared" si="755"/>
        <v>0</v>
      </c>
      <c r="S905" s="108">
        <f t="shared" si="756"/>
        <v>1631.731141388163</v>
      </c>
      <c r="T905" s="109">
        <f t="shared" si="757"/>
        <v>0</v>
      </c>
      <c r="U905" s="110">
        <f t="shared" si="758"/>
        <v>12.025316455696203</v>
      </c>
      <c r="V905" s="111">
        <f t="shared" si="759"/>
        <v>0</v>
      </c>
      <c r="W905" s="88"/>
      <c r="X905" s="1015" t="s">
        <v>39</v>
      </c>
      <c r="Y905" s="1009"/>
      <c r="Z905" s="1010"/>
      <c r="AA905" s="112"/>
      <c r="AB905" s="192"/>
      <c r="AC905" s="107">
        <f t="shared" si="760"/>
        <v>0</v>
      </c>
      <c r="AD905" s="108">
        <f t="shared" si="761"/>
        <v>1631.731141388163</v>
      </c>
      <c r="AE905" s="109">
        <f t="shared" si="762"/>
        <v>0</v>
      </c>
      <c r="AF905" s="110">
        <f t="shared" si="763"/>
        <v>15.787878787878787</v>
      </c>
      <c r="AG905" s="111">
        <f t="shared" si="764"/>
        <v>0</v>
      </c>
      <c r="AH905" s="88"/>
      <c r="AI905" s="1015" t="s">
        <v>39</v>
      </c>
      <c r="AJ905" s="1009"/>
      <c r="AK905" s="1010"/>
      <c r="AL905" s="112"/>
      <c r="AM905" s="195"/>
      <c r="AN905" s="107">
        <f t="shared" si="765"/>
        <v>0</v>
      </c>
      <c r="AO905" s="108">
        <f t="shared" si="766"/>
        <v>1631.731141388163</v>
      </c>
      <c r="AP905" s="109">
        <f t="shared" si="767"/>
        <v>0</v>
      </c>
      <c r="AQ905" s="112">
        <f t="shared" si="768"/>
        <v>11.51685393258427</v>
      </c>
      <c r="AR905" s="111">
        <f t="shared" si="769"/>
        <v>0</v>
      </c>
      <c r="AS905" s="88"/>
      <c r="AT905" s="1015" t="s">
        <v>39</v>
      </c>
      <c r="AU905" s="1009"/>
      <c r="AV905" s="1010"/>
      <c r="AW905" s="112"/>
      <c r="AX905" s="192">
        <f>'Cél.por tricoma'!GP195</f>
        <v>1</v>
      </c>
      <c r="AY905" s="107">
        <f t="shared" si="770"/>
        <v>0</v>
      </c>
      <c r="AZ905" s="108">
        <f t="shared" si="771"/>
        <v>979.03868483289773</v>
      </c>
      <c r="BA905" s="109">
        <f t="shared" si="772"/>
        <v>0</v>
      </c>
      <c r="BB905" s="110">
        <f t="shared" si="773"/>
        <v>11.627906976744185</v>
      </c>
      <c r="BC905" s="111">
        <f t="shared" si="774"/>
        <v>0</v>
      </c>
      <c r="BD905" s="88"/>
      <c r="BE905" s="1015" t="s">
        <v>39</v>
      </c>
      <c r="BF905" s="1009"/>
      <c r="BG905" s="1010"/>
      <c r="BH905" s="112"/>
      <c r="BI905" s="195"/>
      <c r="BJ905" s="107">
        <f t="shared" si="784"/>
        <v>0</v>
      </c>
      <c r="BK905" s="108">
        <f t="shared" si="775"/>
        <v>815.8655706940815</v>
      </c>
      <c r="BL905" s="109">
        <f t="shared" si="776"/>
        <v>0</v>
      </c>
      <c r="BM905" s="112">
        <f t="shared" si="777"/>
        <v>13.857142857142858</v>
      </c>
      <c r="BN905" s="111">
        <f t="shared" si="778"/>
        <v>0</v>
      </c>
      <c r="BO905" s="88"/>
      <c r="BP905" s="1015" t="s">
        <v>39</v>
      </c>
      <c r="BQ905" s="1009"/>
      <c r="BR905" s="1010"/>
      <c r="BS905" s="112">
        <v>0</v>
      </c>
      <c r="BT905" s="195">
        <f>'Cél.por tricoma'!GP287</f>
        <v>1</v>
      </c>
      <c r="BU905" s="107">
        <f t="shared" si="779"/>
        <v>0</v>
      </c>
      <c r="BV905" s="108">
        <f t="shared" si="783"/>
        <v>1631.731141388163</v>
      </c>
      <c r="BW905" s="109">
        <f t="shared" si="780"/>
        <v>0</v>
      </c>
      <c r="BX905" s="112">
        <f t="shared" si="781"/>
        <v>15.04109589041096</v>
      </c>
      <c r="BY905" s="111">
        <f t="shared" si="782"/>
        <v>0</v>
      </c>
      <c r="BZ905" s="1018"/>
      <c r="CA905" s="88"/>
      <c r="CB905" s="88"/>
      <c r="CC905" s="89"/>
      <c r="CD905" s="89"/>
      <c r="CE905" s="89"/>
      <c r="CF905" s="89"/>
      <c r="CG905" s="89"/>
      <c r="CH905" s="89"/>
      <c r="CI905" s="89"/>
      <c r="CJ905" s="89"/>
      <c r="CK905" s="89"/>
      <c r="CL905" s="89"/>
      <c r="CM905" s="89"/>
      <c r="CN905" s="89"/>
      <c r="CO905" s="89"/>
      <c r="CP905" s="89"/>
      <c r="CQ905" s="89"/>
      <c r="CR905" s="89"/>
      <c r="CS905" s="89"/>
      <c r="CT905" s="89"/>
    </row>
    <row r="906" spans="1:98" ht="15.75" customHeight="1">
      <c r="A906" s="1018"/>
      <c r="B906" s="1016" t="s">
        <v>259</v>
      </c>
      <c r="C906" s="1009"/>
      <c r="D906" s="1010"/>
      <c r="E906" s="112"/>
      <c r="F906" s="195"/>
      <c r="G906" s="107">
        <f t="shared" si="750"/>
        <v>0</v>
      </c>
      <c r="H906" s="108">
        <f t="shared" si="751"/>
        <v>0</v>
      </c>
      <c r="I906" s="109">
        <f t="shared" si="752"/>
        <v>0</v>
      </c>
      <c r="J906" s="110">
        <f t="shared" si="753"/>
        <v>14.361111111111111</v>
      </c>
      <c r="K906" s="111">
        <f t="shared" si="754"/>
        <v>0</v>
      </c>
      <c r="L906" s="86"/>
      <c r="M906" s="1016" t="s">
        <v>259</v>
      </c>
      <c r="N906" s="1009"/>
      <c r="O906" s="1010"/>
      <c r="P906" s="112"/>
      <c r="Q906" s="195"/>
      <c r="R906" s="107">
        <f t="shared" si="755"/>
        <v>0</v>
      </c>
      <c r="S906" s="108">
        <f t="shared" si="756"/>
        <v>1631.731141388163</v>
      </c>
      <c r="T906" s="109">
        <f t="shared" si="757"/>
        <v>0</v>
      </c>
      <c r="U906" s="110">
        <f t="shared" si="758"/>
        <v>12.025316455696203</v>
      </c>
      <c r="V906" s="111">
        <f t="shared" si="759"/>
        <v>0</v>
      </c>
      <c r="W906" s="88"/>
      <c r="X906" s="1016" t="s">
        <v>259</v>
      </c>
      <c r="Y906" s="1009"/>
      <c r="Z906" s="1010"/>
      <c r="AA906" s="112"/>
      <c r="AB906" s="192"/>
      <c r="AC906" s="107">
        <f t="shared" si="760"/>
        <v>0</v>
      </c>
      <c r="AD906" s="108">
        <f t="shared" si="761"/>
        <v>1631.731141388163</v>
      </c>
      <c r="AE906" s="109">
        <f t="shared" si="762"/>
        <v>0</v>
      </c>
      <c r="AF906" s="110">
        <f t="shared" si="763"/>
        <v>15.787878787878787</v>
      </c>
      <c r="AG906" s="111">
        <f t="shared" si="764"/>
        <v>0</v>
      </c>
      <c r="AH906" s="88"/>
      <c r="AI906" s="1016" t="s">
        <v>259</v>
      </c>
      <c r="AJ906" s="1009"/>
      <c r="AK906" s="1010"/>
      <c r="AL906" s="112"/>
      <c r="AM906" s="195"/>
      <c r="AN906" s="107">
        <f t="shared" si="765"/>
        <v>0</v>
      </c>
      <c r="AO906" s="108">
        <f t="shared" si="766"/>
        <v>1631.731141388163</v>
      </c>
      <c r="AP906" s="109">
        <f t="shared" si="767"/>
        <v>0</v>
      </c>
      <c r="AQ906" s="112">
        <f t="shared" si="768"/>
        <v>11.51685393258427</v>
      </c>
      <c r="AR906" s="111">
        <f t="shared" si="769"/>
        <v>0</v>
      </c>
      <c r="AS906" s="88"/>
      <c r="AT906" s="1016" t="s">
        <v>259</v>
      </c>
      <c r="AU906" s="1009"/>
      <c r="AV906" s="1010"/>
      <c r="AW906" s="112">
        <v>13</v>
      </c>
      <c r="AX906" s="192">
        <f>'Cél.por tricoma'!GP196</f>
        <v>1</v>
      </c>
      <c r="AY906" s="107">
        <f t="shared" si="770"/>
        <v>13</v>
      </c>
      <c r="AZ906" s="108">
        <f t="shared" si="771"/>
        <v>979.03868483289773</v>
      </c>
      <c r="BA906" s="109">
        <f t="shared" si="772"/>
        <v>12727.502902827671</v>
      </c>
      <c r="BB906" s="110">
        <f t="shared" si="773"/>
        <v>11.627906976744185</v>
      </c>
      <c r="BC906" s="111">
        <f t="shared" si="774"/>
        <v>1094.5652496431799</v>
      </c>
      <c r="BD906" s="88"/>
      <c r="BE906" s="1016" t="s">
        <v>259</v>
      </c>
      <c r="BF906" s="1009"/>
      <c r="BG906" s="1010"/>
      <c r="BH906" s="112"/>
      <c r="BI906" s="195"/>
      <c r="BJ906" s="107">
        <f t="shared" si="784"/>
        <v>0</v>
      </c>
      <c r="BK906" s="108">
        <f t="shared" si="775"/>
        <v>815.8655706940815</v>
      </c>
      <c r="BL906" s="109">
        <f t="shared" si="776"/>
        <v>0</v>
      </c>
      <c r="BM906" s="112">
        <f t="shared" si="777"/>
        <v>13.857142857142858</v>
      </c>
      <c r="BN906" s="111">
        <f t="shared" si="778"/>
        <v>0</v>
      </c>
      <c r="BO906" s="88"/>
      <c r="BP906" s="1016" t="s">
        <v>259</v>
      </c>
      <c r="BQ906" s="1009"/>
      <c r="BR906" s="1010"/>
      <c r="BS906" s="112">
        <v>9</v>
      </c>
      <c r="BT906" s="195">
        <f>'Cél.por tricoma'!GP288</f>
        <v>1</v>
      </c>
      <c r="BU906" s="107">
        <f t="shared" si="779"/>
        <v>9</v>
      </c>
      <c r="BV906" s="108">
        <f t="shared" si="783"/>
        <v>1631.731141388163</v>
      </c>
      <c r="BW906" s="109">
        <f t="shared" si="780"/>
        <v>14685.580272493467</v>
      </c>
      <c r="BX906" s="112">
        <f t="shared" si="781"/>
        <v>15.04109589041096</v>
      </c>
      <c r="BY906" s="111">
        <f t="shared" si="782"/>
        <v>976.36371574865495</v>
      </c>
      <c r="BZ906" s="1018"/>
      <c r="CA906" s="88"/>
      <c r="CB906" s="88"/>
      <c r="CC906" s="89"/>
      <c r="CD906" s="89"/>
      <c r="CE906" s="89"/>
      <c r="CF906" s="89"/>
      <c r="CG906" s="89"/>
      <c r="CH906" s="89"/>
      <c r="CI906" s="89"/>
      <c r="CJ906" s="89"/>
      <c r="CK906" s="89"/>
      <c r="CL906" s="89"/>
      <c r="CM906" s="89"/>
      <c r="CN906" s="89"/>
      <c r="CO906" s="89"/>
      <c r="CP906" s="89"/>
      <c r="CQ906" s="89"/>
      <c r="CR906" s="89"/>
      <c r="CS906" s="89"/>
      <c r="CT906" s="89"/>
    </row>
    <row r="907" spans="1:98" ht="15.75" customHeight="1">
      <c r="A907" s="1018"/>
      <c r="B907" s="1016" t="s">
        <v>43</v>
      </c>
      <c r="C907" s="1009"/>
      <c r="D907" s="1010"/>
      <c r="E907" s="112"/>
      <c r="F907" s="195"/>
      <c r="G907" s="107">
        <f t="shared" si="750"/>
        <v>0</v>
      </c>
      <c r="H907" s="108">
        <f t="shared" si="751"/>
        <v>0</v>
      </c>
      <c r="I907" s="109">
        <f t="shared" si="752"/>
        <v>0</v>
      </c>
      <c r="J907" s="110">
        <f t="shared" si="753"/>
        <v>14.361111111111111</v>
      </c>
      <c r="K907" s="111">
        <f t="shared" si="754"/>
        <v>0</v>
      </c>
      <c r="L907" s="86"/>
      <c r="M907" s="1016" t="s">
        <v>43</v>
      </c>
      <c r="N907" s="1009"/>
      <c r="O907" s="1010"/>
      <c r="P907" s="112"/>
      <c r="Q907" s="195"/>
      <c r="R907" s="107">
        <f t="shared" si="755"/>
        <v>0</v>
      </c>
      <c r="S907" s="108">
        <f t="shared" si="756"/>
        <v>1631.731141388163</v>
      </c>
      <c r="T907" s="109">
        <f t="shared" si="757"/>
        <v>0</v>
      </c>
      <c r="U907" s="110">
        <f t="shared" si="758"/>
        <v>12.025316455696203</v>
      </c>
      <c r="V907" s="111">
        <f t="shared" si="759"/>
        <v>0</v>
      </c>
      <c r="W907" s="88"/>
      <c r="X907" s="1016" t="s">
        <v>43</v>
      </c>
      <c r="Y907" s="1009"/>
      <c r="Z907" s="1010"/>
      <c r="AA907" s="112"/>
      <c r="AB907" s="192"/>
      <c r="AC907" s="107">
        <f t="shared" si="760"/>
        <v>0</v>
      </c>
      <c r="AD907" s="108">
        <f t="shared" si="761"/>
        <v>1631.731141388163</v>
      </c>
      <c r="AE907" s="109">
        <f t="shared" si="762"/>
        <v>0</v>
      </c>
      <c r="AF907" s="110">
        <f t="shared" si="763"/>
        <v>15.787878787878787</v>
      </c>
      <c r="AG907" s="111">
        <f t="shared" si="764"/>
        <v>0</v>
      </c>
      <c r="AH907" s="88"/>
      <c r="AI907" s="1016" t="s">
        <v>43</v>
      </c>
      <c r="AJ907" s="1009"/>
      <c r="AK907" s="1010"/>
      <c r="AL907" s="112"/>
      <c r="AM907" s="195"/>
      <c r="AN907" s="107">
        <f t="shared" si="765"/>
        <v>0</v>
      </c>
      <c r="AO907" s="108">
        <f t="shared" si="766"/>
        <v>1631.731141388163</v>
      </c>
      <c r="AP907" s="109">
        <f t="shared" si="767"/>
        <v>0</v>
      </c>
      <c r="AQ907" s="112">
        <f t="shared" si="768"/>
        <v>11.51685393258427</v>
      </c>
      <c r="AR907" s="111">
        <f t="shared" si="769"/>
        <v>0</v>
      </c>
      <c r="AS907" s="88"/>
      <c r="AT907" s="1016" t="s">
        <v>43</v>
      </c>
      <c r="AU907" s="1009"/>
      <c r="AV907" s="1010"/>
      <c r="AW907" s="112">
        <v>5</v>
      </c>
      <c r="AX907" s="192">
        <f>'Cél.por tricoma'!GP197</f>
        <v>1</v>
      </c>
      <c r="AY907" s="107">
        <f t="shared" si="770"/>
        <v>5</v>
      </c>
      <c r="AZ907" s="108">
        <f t="shared" si="771"/>
        <v>979.03868483289773</v>
      </c>
      <c r="BA907" s="109">
        <f t="shared" si="772"/>
        <v>4895.1934241644885</v>
      </c>
      <c r="BB907" s="110">
        <f t="shared" si="773"/>
        <v>11.627906976744185</v>
      </c>
      <c r="BC907" s="111">
        <f t="shared" si="774"/>
        <v>420.98663447814602</v>
      </c>
      <c r="BD907" s="88"/>
      <c r="BE907" s="1016" t="s">
        <v>43</v>
      </c>
      <c r="BF907" s="1009"/>
      <c r="BG907" s="1010"/>
      <c r="BH907" s="112"/>
      <c r="BI907" s="195"/>
      <c r="BJ907" s="107">
        <f t="shared" si="784"/>
        <v>0</v>
      </c>
      <c r="BK907" s="108">
        <f t="shared" si="775"/>
        <v>815.8655706940815</v>
      </c>
      <c r="BL907" s="109">
        <f t="shared" si="776"/>
        <v>0</v>
      </c>
      <c r="BM907" s="112">
        <f t="shared" si="777"/>
        <v>13.857142857142858</v>
      </c>
      <c r="BN907" s="111">
        <f t="shared" si="778"/>
        <v>0</v>
      </c>
      <c r="BO907" s="88"/>
      <c r="BP907" s="1016" t="s">
        <v>43</v>
      </c>
      <c r="BQ907" s="1009"/>
      <c r="BR907" s="1010"/>
      <c r="BS907" s="112">
        <v>0</v>
      </c>
      <c r="BT907" s="195">
        <f>'Cél.por tricoma'!GP289</f>
        <v>1</v>
      </c>
      <c r="BU907" s="107">
        <f t="shared" si="779"/>
        <v>0</v>
      </c>
      <c r="BV907" s="108">
        <f t="shared" si="783"/>
        <v>1631.731141388163</v>
      </c>
      <c r="BW907" s="109">
        <f t="shared" si="780"/>
        <v>0</v>
      </c>
      <c r="BX907" s="112">
        <f t="shared" si="781"/>
        <v>15.04109589041096</v>
      </c>
      <c r="BY907" s="111">
        <f t="shared" si="782"/>
        <v>0</v>
      </c>
      <c r="BZ907" s="1018"/>
      <c r="CA907" s="88"/>
      <c r="CB907" s="88"/>
      <c r="CC907" s="89"/>
      <c r="CD907" s="89"/>
      <c r="CE907" s="89"/>
      <c r="CF907" s="89"/>
      <c r="CG907" s="89"/>
      <c r="CH907" s="89"/>
      <c r="CI907" s="89"/>
      <c r="CJ907" s="89"/>
      <c r="CK907" s="89"/>
      <c r="CL907" s="89"/>
      <c r="CM907" s="89"/>
      <c r="CN907" s="89"/>
      <c r="CO907" s="89"/>
      <c r="CP907" s="89"/>
      <c r="CQ907" s="89"/>
      <c r="CR907" s="89"/>
      <c r="CS907" s="89"/>
      <c r="CT907" s="89"/>
    </row>
    <row r="908" spans="1:98" ht="15.75" customHeight="1">
      <c r="A908" s="1018"/>
      <c r="B908" s="1016" t="s">
        <v>63</v>
      </c>
      <c r="C908" s="1009"/>
      <c r="D908" s="1010"/>
      <c r="E908" s="112"/>
      <c r="F908" s="195"/>
      <c r="G908" s="107">
        <f t="shared" si="750"/>
        <v>0</v>
      </c>
      <c r="H908" s="108">
        <f t="shared" si="751"/>
        <v>0</v>
      </c>
      <c r="I908" s="109">
        <f t="shared" si="752"/>
        <v>0</v>
      </c>
      <c r="J908" s="110">
        <f t="shared" si="753"/>
        <v>14.361111111111111</v>
      </c>
      <c r="K908" s="111">
        <f t="shared" si="754"/>
        <v>0</v>
      </c>
      <c r="L908" s="86"/>
      <c r="M908" s="1016" t="s">
        <v>63</v>
      </c>
      <c r="N908" s="1009"/>
      <c r="O908" s="1010"/>
      <c r="P908" s="112"/>
      <c r="Q908" s="195"/>
      <c r="R908" s="107">
        <f t="shared" si="755"/>
        <v>0</v>
      </c>
      <c r="S908" s="108">
        <f t="shared" si="756"/>
        <v>1631.731141388163</v>
      </c>
      <c r="T908" s="109">
        <f t="shared" si="757"/>
        <v>0</v>
      </c>
      <c r="U908" s="110">
        <f t="shared" si="758"/>
        <v>12.025316455696203</v>
      </c>
      <c r="V908" s="111">
        <f t="shared" si="759"/>
        <v>0</v>
      </c>
      <c r="W908" s="88"/>
      <c r="X908" s="1016" t="s">
        <v>63</v>
      </c>
      <c r="Y908" s="1009"/>
      <c r="Z908" s="1010"/>
      <c r="AA908" s="112"/>
      <c r="AB908" s="192"/>
      <c r="AC908" s="107">
        <f t="shared" si="760"/>
        <v>0</v>
      </c>
      <c r="AD908" s="108">
        <f t="shared" si="761"/>
        <v>1631.731141388163</v>
      </c>
      <c r="AE908" s="109">
        <f t="shared" si="762"/>
        <v>0</v>
      </c>
      <c r="AF908" s="110">
        <f t="shared" si="763"/>
        <v>15.787878787878787</v>
      </c>
      <c r="AG908" s="111">
        <f t="shared" si="764"/>
        <v>0</v>
      </c>
      <c r="AH908" s="88"/>
      <c r="AI908" s="1016" t="s">
        <v>63</v>
      </c>
      <c r="AJ908" s="1009"/>
      <c r="AK908" s="1010"/>
      <c r="AL908" s="112"/>
      <c r="AM908" s="195"/>
      <c r="AN908" s="107">
        <f t="shared" si="765"/>
        <v>0</v>
      </c>
      <c r="AO908" s="108">
        <f t="shared" si="766"/>
        <v>1631.731141388163</v>
      </c>
      <c r="AP908" s="109">
        <f t="shared" si="767"/>
        <v>0</v>
      </c>
      <c r="AQ908" s="112">
        <f t="shared" si="768"/>
        <v>11.51685393258427</v>
      </c>
      <c r="AR908" s="111">
        <f t="shared" si="769"/>
        <v>0</v>
      </c>
      <c r="AS908" s="88"/>
      <c r="AT908" s="1016" t="s">
        <v>63</v>
      </c>
      <c r="AU908" s="1009"/>
      <c r="AV908" s="1010"/>
      <c r="AW908" s="112">
        <v>7</v>
      </c>
      <c r="AX908" s="192">
        <f>'Cél.por tricoma'!GP198</f>
        <v>1</v>
      </c>
      <c r="AY908" s="107">
        <f t="shared" si="770"/>
        <v>7</v>
      </c>
      <c r="AZ908" s="108">
        <f t="shared" si="771"/>
        <v>979.03868483289773</v>
      </c>
      <c r="BA908" s="109">
        <f t="shared" si="772"/>
        <v>6853.2707938302838</v>
      </c>
      <c r="BB908" s="110">
        <f t="shared" si="773"/>
        <v>11.627906976744185</v>
      </c>
      <c r="BC908" s="111">
        <f t="shared" si="774"/>
        <v>589.38128826940442</v>
      </c>
      <c r="BD908" s="88"/>
      <c r="BE908" s="1016" t="s">
        <v>63</v>
      </c>
      <c r="BF908" s="1009"/>
      <c r="BG908" s="1010"/>
      <c r="BH908" s="112"/>
      <c r="BI908" s="195"/>
      <c r="BJ908" s="107">
        <f t="shared" si="784"/>
        <v>0</v>
      </c>
      <c r="BK908" s="108">
        <f t="shared" si="775"/>
        <v>815.8655706940815</v>
      </c>
      <c r="BL908" s="109">
        <f t="shared" si="776"/>
        <v>0</v>
      </c>
      <c r="BM908" s="112">
        <f t="shared" si="777"/>
        <v>13.857142857142858</v>
      </c>
      <c r="BN908" s="111">
        <f t="shared" si="778"/>
        <v>0</v>
      </c>
      <c r="BO908" s="88"/>
      <c r="BP908" s="1016" t="s">
        <v>63</v>
      </c>
      <c r="BQ908" s="1009"/>
      <c r="BR908" s="1010"/>
      <c r="BS908" s="112">
        <v>5</v>
      </c>
      <c r="BT908" s="195">
        <f>'Cél.por tricoma'!GP290</f>
        <v>1</v>
      </c>
      <c r="BU908" s="107">
        <f t="shared" si="779"/>
        <v>5</v>
      </c>
      <c r="BV908" s="108">
        <f t="shared" si="783"/>
        <v>1631.731141388163</v>
      </c>
      <c r="BW908" s="109">
        <f t="shared" si="780"/>
        <v>8158.6557069408154</v>
      </c>
      <c r="BX908" s="112">
        <f t="shared" si="781"/>
        <v>15.04109589041096</v>
      </c>
      <c r="BY908" s="111">
        <f t="shared" si="782"/>
        <v>542.42428652703052</v>
      </c>
      <c r="BZ908" s="1018"/>
      <c r="CA908" s="88"/>
      <c r="CB908" s="88"/>
      <c r="CC908" s="89"/>
      <c r="CD908" s="89"/>
      <c r="CE908" s="89"/>
      <c r="CF908" s="89"/>
      <c r="CG908" s="89"/>
      <c r="CH908" s="89"/>
      <c r="CI908" s="89"/>
      <c r="CJ908" s="89"/>
      <c r="CK908" s="89"/>
      <c r="CL908" s="89"/>
      <c r="CM908" s="89"/>
      <c r="CN908" s="89"/>
      <c r="CO908" s="89"/>
      <c r="CP908" s="89"/>
      <c r="CQ908" s="89"/>
      <c r="CR908" s="89"/>
      <c r="CS908" s="89"/>
      <c r="CT908" s="89"/>
    </row>
    <row r="909" spans="1:98" ht="15.75" customHeight="1">
      <c r="A909" s="1018"/>
      <c r="B909" s="1016" t="s">
        <v>166</v>
      </c>
      <c r="C909" s="1009"/>
      <c r="D909" s="1010"/>
      <c r="E909" s="112"/>
      <c r="F909" s="195"/>
      <c r="G909" s="107">
        <f t="shared" si="750"/>
        <v>0</v>
      </c>
      <c r="H909" s="108">
        <f t="shared" si="751"/>
        <v>0</v>
      </c>
      <c r="I909" s="109">
        <f t="shared" si="752"/>
        <v>0</v>
      </c>
      <c r="J909" s="110">
        <f t="shared" si="753"/>
        <v>14.361111111111111</v>
      </c>
      <c r="K909" s="111">
        <f t="shared" si="754"/>
        <v>0</v>
      </c>
      <c r="L909" s="86"/>
      <c r="M909" s="1016" t="s">
        <v>166</v>
      </c>
      <c r="N909" s="1009"/>
      <c r="O909" s="1010"/>
      <c r="P909" s="112"/>
      <c r="Q909" s="195"/>
      <c r="R909" s="107">
        <f t="shared" si="755"/>
        <v>0</v>
      </c>
      <c r="S909" s="108">
        <f t="shared" si="756"/>
        <v>1631.731141388163</v>
      </c>
      <c r="T909" s="109">
        <f t="shared" si="757"/>
        <v>0</v>
      </c>
      <c r="U909" s="110">
        <f t="shared" si="758"/>
        <v>12.025316455696203</v>
      </c>
      <c r="V909" s="111">
        <f t="shared" si="759"/>
        <v>0</v>
      </c>
      <c r="W909" s="88"/>
      <c r="X909" s="1016" t="s">
        <v>166</v>
      </c>
      <c r="Y909" s="1009"/>
      <c r="Z909" s="1010"/>
      <c r="AA909" s="112"/>
      <c r="AB909" s="192"/>
      <c r="AC909" s="107">
        <f t="shared" si="760"/>
        <v>0</v>
      </c>
      <c r="AD909" s="108">
        <f t="shared" si="761"/>
        <v>1631.731141388163</v>
      </c>
      <c r="AE909" s="109">
        <f t="shared" si="762"/>
        <v>0</v>
      </c>
      <c r="AF909" s="110">
        <f t="shared" si="763"/>
        <v>15.787878787878787</v>
      </c>
      <c r="AG909" s="111">
        <f t="shared" si="764"/>
        <v>0</v>
      </c>
      <c r="AH909" s="88"/>
      <c r="AI909" s="1016" t="s">
        <v>166</v>
      </c>
      <c r="AJ909" s="1009"/>
      <c r="AK909" s="1010"/>
      <c r="AL909" s="112"/>
      <c r="AM909" s="195"/>
      <c r="AN909" s="107">
        <f t="shared" si="765"/>
        <v>0</v>
      </c>
      <c r="AO909" s="108">
        <f t="shared" si="766"/>
        <v>1631.731141388163</v>
      </c>
      <c r="AP909" s="109">
        <f t="shared" si="767"/>
        <v>0</v>
      </c>
      <c r="AQ909" s="112">
        <f t="shared" si="768"/>
        <v>11.51685393258427</v>
      </c>
      <c r="AR909" s="111">
        <f t="shared" si="769"/>
        <v>0</v>
      </c>
      <c r="AS909" s="88"/>
      <c r="AT909" s="1016" t="s">
        <v>166</v>
      </c>
      <c r="AU909" s="1009"/>
      <c r="AV909" s="1010"/>
      <c r="AW909" s="112"/>
      <c r="AX909" s="192" t="e">
        <f>'Cél.por tricoma'!GP199</f>
        <v>#DIV/0!</v>
      </c>
      <c r="AY909" s="107">
        <v>0</v>
      </c>
      <c r="AZ909" s="108">
        <f t="shared" si="771"/>
        <v>979.03868483289773</v>
      </c>
      <c r="BA909" s="109">
        <f t="shared" si="772"/>
        <v>0</v>
      </c>
      <c r="BB909" s="110">
        <f t="shared" si="773"/>
        <v>11.627906976744185</v>
      </c>
      <c r="BC909" s="111">
        <f t="shared" si="774"/>
        <v>0</v>
      </c>
      <c r="BD909" s="88"/>
      <c r="BE909" s="1016" t="s">
        <v>166</v>
      </c>
      <c r="BF909" s="1009"/>
      <c r="BG909" s="1010"/>
      <c r="BH909" s="112"/>
      <c r="BI909" s="195"/>
      <c r="BJ909" s="107">
        <v>0</v>
      </c>
      <c r="BK909" s="108">
        <f t="shared" si="775"/>
        <v>815.8655706940815</v>
      </c>
      <c r="BL909" s="109">
        <f t="shared" si="776"/>
        <v>0</v>
      </c>
      <c r="BM909" s="112">
        <f t="shared" si="777"/>
        <v>13.857142857142858</v>
      </c>
      <c r="BN909" s="111">
        <f t="shared" si="778"/>
        <v>0</v>
      </c>
      <c r="BO909" s="88"/>
      <c r="BP909" s="1016" t="s">
        <v>166</v>
      </c>
      <c r="BQ909" s="1009"/>
      <c r="BR909" s="1010"/>
      <c r="BS909" s="112">
        <v>0</v>
      </c>
      <c r="BT909" s="195" t="e">
        <f>'Cél.por tricoma'!GP291</f>
        <v>#DIV/0!</v>
      </c>
      <c r="BU909" s="107">
        <v>0</v>
      </c>
      <c r="BV909" s="108">
        <f t="shared" si="783"/>
        <v>1631.731141388163</v>
      </c>
      <c r="BW909" s="109">
        <f t="shared" si="780"/>
        <v>0</v>
      </c>
      <c r="BX909" s="112">
        <f t="shared" si="781"/>
        <v>15.04109589041096</v>
      </c>
      <c r="BY909" s="111">
        <f t="shared" si="782"/>
        <v>0</v>
      </c>
      <c r="BZ909" s="1018"/>
      <c r="CA909" s="88"/>
      <c r="CB909" s="88"/>
      <c r="CC909" s="89"/>
      <c r="CD909" s="89"/>
      <c r="CE909" s="89"/>
      <c r="CF909" s="89"/>
      <c r="CG909" s="89"/>
      <c r="CH909" s="89"/>
      <c r="CI909" s="89"/>
      <c r="CJ909" s="89"/>
      <c r="CK909" s="89"/>
      <c r="CL909" s="89"/>
      <c r="CM909" s="89"/>
      <c r="CN909" s="89"/>
      <c r="CO909" s="89"/>
      <c r="CP909" s="89"/>
      <c r="CQ909" s="89"/>
      <c r="CR909" s="89"/>
      <c r="CS909" s="89"/>
      <c r="CT909" s="89"/>
    </row>
    <row r="910" spans="1:98" ht="15.75" customHeight="1">
      <c r="A910" s="1018"/>
      <c r="B910" s="1016" t="s">
        <v>260</v>
      </c>
      <c r="C910" s="1009"/>
      <c r="D910" s="1010"/>
      <c r="E910" s="112"/>
      <c r="F910" s="195"/>
      <c r="G910" s="107">
        <f t="shared" si="750"/>
        <v>0</v>
      </c>
      <c r="H910" s="108">
        <f t="shared" si="751"/>
        <v>0</v>
      </c>
      <c r="I910" s="109">
        <f t="shared" si="752"/>
        <v>0</v>
      </c>
      <c r="J910" s="110">
        <f t="shared" si="753"/>
        <v>14.361111111111111</v>
      </c>
      <c r="K910" s="111">
        <f t="shared" si="754"/>
        <v>0</v>
      </c>
      <c r="L910" s="86"/>
      <c r="M910" s="1016" t="s">
        <v>260</v>
      </c>
      <c r="N910" s="1009"/>
      <c r="O910" s="1010"/>
      <c r="P910" s="112"/>
      <c r="Q910" s="195"/>
      <c r="R910" s="107">
        <v>0</v>
      </c>
      <c r="S910" s="108">
        <f t="shared" si="756"/>
        <v>1631.731141388163</v>
      </c>
      <c r="T910" s="109">
        <f t="shared" si="757"/>
        <v>0</v>
      </c>
      <c r="U910" s="110">
        <f t="shared" si="758"/>
        <v>12.025316455696203</v>
      </c>
      <c r="V910" s="111">
        <f t="shared" si="759"/>
        <v>0</v>
      </c>
      <c r="W910" s="88"/>
      <c r="X910" s="1016" t="s">
        <v>260</v>
      </c>
      <c r="Y910" s="1009"/>
      <c r="Z910" s="1010"/>
      <c r="AA910" s="112"/>
      <c r="AB910" s="192"/>
      <c r="AC910" s="107"/>
      <c r="AD910" s="108">
        <f t="shared" si="761"/>
        <v>1631.731141388163</v>
      </c>
      <c r="AE910" s="109">
        <f t="shared" si="762"/>
        <v>0</v>
      </c>
      <c r="AF910" s="110">
        <f t="shared" si="763"/>
        <v>15.787878787878787</v>
      </c>
      <c r="AG910" s="111">
        <f t="shared" si="764"/>
        <v>0</v>
      </c>
      <c r="AH910" s="88"/>
      <c r="AI910" s="1016" t="s">
        <v>260</v>
      </c>
      <c r="AJ910" s="1009"/>
      <c r="AK910" s="1010"/>
      <c r="AL910" s="112"/>
      <c r="AM910" s="195"/>
      <c r="AN910" s="107">
        <v>0</v>
      </c>
      <c r="AO910" s="108">
        <f t="shared" si="766"/>
        <v>1631.731141388163</v>
      </c>
      <c r="AP910" s="109">
        <f t="shared" si="767"/>
        <v>0</v>
      </c>
      <c r="AQ910" s="112">
        <f t="shared" si="768"/>
        <v>11.51685393258427</v>
      </c>
      <c r="AR910" s="111">
        <f t="shared" si="769"/>
        <v>0</v>
      </c>
      <c r="AS910" s="88"/>
      <c r="AT910" s="1016" t="s">
        <v>260</v>
      </c>
      <c r="AU910" s="1009"/>
      <c r="AV910" s="1010"/>
      <c r="AW910" s="112"/>
      <c r="AX910" s="192" t="e">
        <f>'Cél.por tricoma'!GP200</f>
        <v>#DIV/0!</v>
      </c>
      <c r="AY910" s="107">
        <v>0</v>
      </c>
      <c r="AZ910" s="108">
        <f t="shared" si="771"/>
        <v>979.03868483289773</v>
      </c>
      <c r="BA910" s="109">
        <f t="shared" si="772"/>
        <v>0</v>
      </c>
      <c r="BB910" s="110">
        <f t="shared" si="773"/>
        <v>11.627906976744185</v>
      </c>
      <c r="BC910" s="111">
        <f t="shared" si="774"/>
        <v>0</v>
      </c>
      <c r="BD910" s="88"/>
      <c r="BE910" s="1016" t="s">
        <v>260</v>
      </c>
      <c r="BF910" s="1009"/>
      <c r="BG910" s="1010"/>
      <c r="BH910" s="112"/>
      <c r="BI910" s="195"/>
      <c r="BJ910" s="107">
        <v>0</v>
      </c>
      <c r="BK910" s="108">
        <f t="shared" si="775"/>
        <v>815.8655706940815</v>
      </c>
      <c r="BL910" s="109">
        <f t="shared" si="776"/>
        <v>0</v>
      </c>
      <c r="BM910" s="112">
        <f t="shared" si="777"/>
        <v>13.857142857142858</v>
      </c>
      <c r="BN910" s="111">
        <f t="shared" si="778"/>
        <v>0</v>
      </c>
      <c r="BO910" s="88"/>
      <c r="BP910" s="1016" t="s">
        <v>260</v>
      </c>
      <c r="BQ910" s="1009"/>
      <c r="BR910" s="1010"/>
      <c r="BS910" s="112">
        <v>0</v>
      </c>
      <c r="BT910" s="195" t="e">
        <f>'Cél.por tricoma'!GP292</f>
        <v>#DIV/0!</v>
      </c>
      <c r="BU910" s="107">
        <v>0</v>
      </c>
      <c r="BV910" s="108">
        <f t="shared" si="783"/>
        <v>1631.731141388163</v>
      </c>
      <c r="BW910" s="109">
        <f t="shared" si="780"/>
        <v>0</v>
      </c>
      <c r="BX910" s="112">
        <f t="shared" si="781"/>
        <v>15.04109589041096</v>
      </c>
      <c r="BY910" s="111">
        <f t="shared" si="782"/>
        <v>0</v>
      </c>
      <c r="BZ910" s="1018"/>
      <c r="CA910" s="88"/>
      <c r="CB910" s="88"/>
      <c r="CC910" s="89"/>
      <c r="CD910" s="89"/>
      <c r="CE910" s="89"/>
      <c r="CF910" s="89"/>
      <c r="CG910" s="89"/>
      <c r="CH910" s="89"/>
      <c r="CI910" s="89"/>
      <c r="CJ910" s="89"/>
      <c r="CK910" s="89"/>
      <c r="CL910" s="89"/>
      <c r="CM910" s="89"/>
      <c r="CN910" s="89"/>
      <c r="CO910" s="89"/>
      <c r="CP910" s="89"/>
      <c r="CQ910" s="89"/>
      <c r="CR910" s="89"/>
      <c r="CS910" s="89"/>
      <c r="CT910" s="89"/>
    </row>
    <row r="911" spans="1:98" ht="15.75" customHeight="1">
      <c r="A911" s="1018"/>
      <c r="B911" s="1015" t="s">
        <v>52</v>
      </c>
      <c r="C911" s="1009"/>
      <c r="D911" s="1010"/>
      <c r="E911" s="112"/>
      <c r="F911" s="195"/>
      <c r="G911" s="107">
        <f t="shared" si="750"/>
        <v>0</v>
      </c>
      <c r="H911" s="108">
        <f t="shared" si="751"/>
        <v>0</v>
      </c>
      <c r="I911" s="109">
        <f t="shared" si="752"/>
        <v>0</v>
      </c>
      <c r="J911" s="110">
        <f t="shared" si="753"/>
        <v>14.361111111111111</v>
      </c>
      <c r="K911" s="111">
        <f t="shared" si="754"/>
        <v>0</v>
      </c>
      <c r="L911" s="86"/>
      <c r="M911" s="1015" t="s">
        <v>52</v>
      </c>
      <c r="N911" s="1009"/>
      <c r="O911" s="1010"/>
      <c r="P911" s="112"/>
      <c r="Q911" s="195"/>
      <c r="R911" s="107">
        <f t="shared" ref="R911:R922" si="785">P911*Q911</f>
        <v>0</v>
      </c>
      <c r="S911" s="108">
        <f t="shared" si="756"/>
        <v>1631.731141388163</v>
      </c>
      <c r="T911" s="109">
        <f t="shared" si="757"/>
        <v>0</v>
      </c>
      <c r="U911" s="110">
        <f t="shared" si="758"/>
        <v>12.025316455696203</v>
      </c>
      <c r="V911" s="111">
        <f t="shared" si="759"/>
        <v>0</v>
      </c>
      <c r="W911" s="88"/>
      <c r="X911" s="1015" t="s">
        <v>52</v>
      </c>
      <c r="Y911" s="1009"/>
      <c r="Z911" s="1010"/>
      <c r="AA911" s="112"/>
      <c r="AB911" s="192"/>
      <c r="AC911" s="107">
        <f>AA911*AB911</f>
        <v>0</v>
      </c>
      <c r="AD911" s="108">
        <f t="shared" si="761"/>
        <v>1631.731141388163</v>
      </c>
      <c r="AE911" s="109">
        <f t="shared" si="762"/>
        <v>0</v>
      </c>
      <c r="AF911" s="110">
        <f t="shared" si="763"/>
        <v>15.787878787878787</v>
      </c>
      <c r="AG911" s="111">
        <f t="shared" si="764"/>
        <v>0</v>
      </c>
      <c r="AH911" s="88"/>
      <c r="AI911" s="1015" t="s">
        <v>52</v>
      </c>
      <c r="AJ911" s="1009"/>
      <c r="AK911" s="1010"/>
      <c r="AL911" s="112"/>
      <c r="AM911" s="195"/>
      <c r="AN911" s="107">
        <f t="shared" ref="AN911:AN921" si="786">AL911*AM911</f>
        <v>0</v>
      </c>
      <c r="AO911" s="108">
        <f t="shared" si="766"/>
        <v>1631.731141388163</v>
      </c>
      <c r="AP911" s="109">
        <f t="shared" si="767"/>
        <v>0</v>
      </c>
      <c r="AQ911" s="112">
        <f t="shared" si="768"/>
        <v>11.51685393258427</v>
      </c>
      <c r="AR911" s="111">
        <f t="shared" si="769"/>
        <v>0</v>
      </c>
      <c r="AS911" s="88"/>
      <c r="AT911" s="1015" t="s">
        <v>52</v>
      </c>
      <c r="AU911" s="1009"/>
      <c r="AV911" s="1010"/>
      <c r="AW911" s="112">
        <v>15</v>
      </c>
      <c r="AX911" s="192">
        <f>'Cél.por tricoma'!GP201</f>
        <v>2</v>
      </c>
      <c r="AY911" s="107">
        <f t="shared" ref="AY911:AY921" si="787">AW911*AX911</f>
        <v>30</v>
      </c>
      <c r="AZ911" s="108">
        <f t="shared" si="771"/>
        <v>979.03868483289773</v>
      </c>
      <c r="BA911" s="109">
        <f t="shared" si="772"/>
        <v>29371.160544986931</v>
      </c>
      <c r="BB911" s="110">
        <f t="shared" si="773"/>
        <v>11.627906976744185</v>
      </c>
      <c r="BC911" s="111">
        <f t="shared" si="774"/>
        <v>2525.9198068688761</v>
      </c>
      <c r="BD911" s="88"/>
      <c r="BE911" s="1015" t="s">
        <v>52</v>
      </c>
      <c r="BF911" s="1009"/>
      <c r="BG911" s="1010"/>
      <c r="BH911" s="112"/>
      <c r="BI911" s="195"/>
      <c r="BJ911" s="107">
        <f t="shared" ref="BJ911:BJ917" si="788">BH911*BI911</f>
        <v>0</v>
      </c>
      <c r="BK911" s="108">
        <f t="shared" si="775"/>
        <v>815.8655706940815</v>
      </c>
      <c r="BL911" s="109">
        <f t="shared" si="776"/>
        <v>0</v>
      </c>
      <c r="BM911" s="112">
        <f t="shared" si="777"/>
        <v>13.857142857142858</v>
      </c>
      <c r="BN911" s="111">
        <f t="shared" si="778"/>
        <v>0</v>
      </c>
      <c r="BO911" s="88"/>
      <c r="BP911" s="1015" t="s">
        <v>52</v>
      </c>
      <c r="BQ911" s="1009"/>
      <c r="BR911" s="1010"/>
      <c r="BS911" s="112">
        <v>5</v>
      </c>
      <c r="BT911" s="195">
        <f>'Cél.por tricoma'!GP293</f>
        <v>2</v>
      </c>
      <c r="BU911" s="107">
        <f t="shared" ref="BU911:BU921" si="789">BS911*BT911</f>
        <v>10</v>
      </c>
      <c r="BV911" s="108">
        <f t="shared" si="783"/>
        <v>1631.731141388163</v>
      </c>
      <c r="BW911" s="109">
        <f t="shared" si="780"/>
        <v>16317.311413881631</v>
      </c>
      <c r="BX911" s="112">
        <f t="shared" si="781"/>
        <v>15.04109589041096</v>
      </c>
      <c r="BY911" s="111">
        <f t="shared" si="782"/>
        <v>1084.848573054061</v>
      </c>
      <c r="BZ911" s="1018"/>
      <c r="CA911" s="88"/>
      <c r="CB911" s="88"/>
      <c r="CC911" s="89"/>
      <c r="CD911" s="89"/>
      <c r="CE911" s="89"/>
      <c r="CF911" s="89"/>
      <c r="CG911" s="89"/>
      <c r="CH911" s="89"/>
      <c r="CI911" s="89"/>
      <c r="CJ911" s="89"/>
      <c r="CK911" s="89"/>
      <c r="CL911" s="89"/>
      <c r="CM911" s="89"/>
      <c r="CN911" s="89"/>
      <c r="CO911" s="89"/>
      <c r="CP911" s="89"/>
      <c r="CQ911" s="89"/>
      <c r="CR911" s="89"/>
      <c r="CS911" s="89"/>
      <c r="CT911" s="89"/>
    </row>
    <row r="912" spans="1:98" ht="15.75" customHeight="1">
      <c r="A912" s="1018"/>
      <c r="B912" s="1016" t="s">
        <v>185</v>
      </c>
      <c r="C912" s="1009"/>
      <c r="D912" s="1010"/>
      <c r="E912" s="112"/>
      <c r="F912" s="195"/>
      <c r="G912" s="107">
        <f t="shared" si="750"/>
        <v>0</v>
      </c>
      <c r="H912" s="108">
        <f t="shared" si="751"/>
        <v>0</v>
      </c>
      <c r="I912" s="109">
        <f t="shared" si="752"/>
        <v>0</v>
      </c>
      <c r="J912" s="110">
        <f t="shared" si="753"/>
        <v>14.361111111111111</v>
      </c>
      <c r="K912" s="111">
        <f t="shared" si="754"/>
        <v>0</v>
      </c>
      <c r="L912" s="86"/>
      <c r="M912" s="1016" t="s">
        <v>185</v>
      </c>
      <c r="N912" s="1009"/>
      <c r="O912" s="1010"/>
      <c r="P912" s="112"/>
      <c r="Q912" s="195"/>
      <c r="R912" s="107">
        <f t="shared" si="785"/>
        <v>0</v>
      </c>
      <c r="S912" s="108">
        <f t="shared" si="756"/>
        <v>1631.731141388163</v>
      </c>
      <c r="T912" s="109">
        <f t="shared" si="757"/>
        <v>0</v>
      </c>
      <c r="U912" s="110">
        <f t="shared" si="758"/>
        <v>12.025316455696203</v>
      </c>
      <c r="V912" s="111">
        <f t="shared" si="759"/>
        <v>0</v>
      </c>
      <c r="W912" s="88"/>
      <c r="X912" s="1016" t="s">
        <v>185</v>
      </c>
      <c r="Y912" s="1009"/>
      <c r="Z912" s="1010"/>
      <c r="AA912" s="112"/>
      <c r="AB912" s="192"/>
      <c r="AC912" s="107">
        <f>AA912*AB912</f>
        <v>0</v>
      </c>
      <c r="AD912" s="108">
        <f t="shared" si="761"/>
        <v>1631.731141388163</v>
      </c>
      <c r="AE912" s="109">
        <f t="shared" si="762"/>
        <v>0</v>
      </c>
      <c r="AF912" s="110">
        <f t="shared" si="763"/>
        <v>15.787878787878787</v>
      </c>
      <c r="AG912" s="111">
        <f t="shared" si="764"/>
        <v>0</v>
      </c>
      <c r="AH912" s="88"/>
      <c r="AI912" s="1016" t="s">
        <v>185</v>
      </c>
      <c r="AJ912" s="1009"/>
      <c r="AK912" s="1010"/>
      <c r="AL912" s="112"/>
      <c r="AM912" s="195"/>
      <c r="AN912" s="107">
        <f t="shared" si="786"/>
        <v>0</v>
      </c>
      <c r="AO912" s="108">
        <f t="shared" si="766"/>
        <v>1631.731141388163</v>
      </c>
      <c r="AP912" s="109">
        <f t="shared" si="767"/>
        <v>0</v>
      </c>
      <c r="AQ912" s="112">
        <f t="shared" si="768"/>
        <v>11.51685393258427</v>
      </c>
      <c r="AR912" s="111">
        <f t="shared" si="769"/>
        <v>0</v>
      </c>
      <c r="AS912" s="88"/>
      <c r="AT912" s="1016" t="s">
        <v>185</v>
      </c>
      <c r="AU912" s="1009"/>
      <c r="AV912" s="1010"/>
      <c r="AW912" s="112">
        <f>18+17+17+26+24</f>
        <v>102</v>
      </c>
      <c r="AX912" s="192">
        <f>'Cél.por tricoma'!GP202</f>
        <v>12.1</v>
      </c>
      <c r="AY912" s="107">
        <f t="shared" si="787"/>
        <v>1234.2</v>
      </c>
      <c r="AZ912" s="108">
        <f t="shared" si="771"/>
        <v>979.03868483289773</v>
      </c>
      <c r="BA912" s="109">
        <f t="shared" si="772"/>
        <v>1208329.5448207625</v>
      </c>
      <c r="BB912" s="110">
        <f t="shared" si="773"/>
        <v>11.627906976744185</v>
      </c>
      <c r="BC912" s="111">
        <f t="shared" si="774"/>
        <v>103916.34085458558</v>
      </c>
      <c r="BD912" s="88"/>
      <c r="BE912" s="1016" t="s">
        <v>185</v>
      </c>
      <c r="BF912" s="1009"/>
      <c r="BG912" s="1010"/>
      <c r="BH912" s="112"/>
      <c r="BI912" s="195"/>
      <c r="BJ912" s="107">
        <f t="shared" si="788"/>
        <v>0</v>
      </c>
      <c r="BK912" s="108">
        <f t="shared" si="775"/>
        <v>815.8655706940815</v>
      </c>
      <c r="BL912" s="109">
        <f t="shared" si="776"/>
        <v>0</v>
      </c>
      <c r="BM912" s="112">
        <f t="shared" si="777"/>
        <v>13.857142857142858</v>
      </c>
      <c r="BN912" s="111">
        <f t="shared" si="778"/>
        <v>0</v>
      </c>
      <c r="BO912" s="88"/>
      <c r="BP912" s="1016" t="s">
        <v>185</v>
      </c>
      <c r="BQ912" s="1009"/>
      <c r="BR912" s="1010"/>
      <c r="BS912" s="112">
        <f>43+34+35</f>
        <v>112</v>
      </c>
      <c r="BT912" s="195">
        <f>'Cél.por tricoma'!GP294</f>
        <v>11.866666666666667</v>
      </c>
      <c r="BU912" s="107">
        <f t="shared" si="789"/>
        <v>1329.0666666666666</v>
      </c>
      <c r="BV912" s="108">
        <f t="shared" si="783"/>
        <v>1631.731141388163</v>
      </c>
      <c r="BW912" s="109">
        <f t="shared" si="780"/>
        <v>2168679.468980961</v>
      </c>
      <c r="BX912" s="112">
        <f t="shared" si="781"/>
        <v>15.04109589041096</v>
      </c>
      <c r="BY912" s="111">
        <f t="shared" si="782"/>
        <v>144183.60768270504</v>
      </c>
      <c r="BZ912" s="1018"/>
      <c r="CA912" s="88"/>
      <c r="CB912" s="88"/>
      <c r="CC912" s="89"/>
      <c r="CD912" s="89"/>
      <c r="CE912" s="89"/>
      <c r="CF912" s="89"/>
      <c r="CG912" s="89"/>
      <c r="CH912" s="89"/>
      <c r="CI912" s="89"/>
      <c r="CJ912" s="89"/>
      <c r="CK912" s="89"/>
      <c r="CL912" s="89"/>
      <c r="CM912" s="89"/>
      <c r="CN912" s="89"/>
      <c r="CO912" s="89"/>
      <c r="CP912" s="89"/>
      <c r="CQ912" s="89"/>
      <c r="CR912" s="89"/>
      <c r="CS912" s="89"/>
      <c r="CT912" s="89"/>
    </row>
    <row r="913" spans="1:98" ht="15.75" customHeight="1">
      <c r="A913" s="1018"/>
      <c r="B913" s="1016" t="s">
        <v>56</v>
      </c>
      <c r="C913" s="1009"/>
      <c r="D913" s="1010"/>
      <c r="E913" s="112"/>
      <c r="F913" s="195"/>
      <c r="G913" s="107">
        <f t="shared" si="750"/>
        <v>0</v>
      </c>
      <c r="H913" s="108">
        <f t="shared" si="751"/>
        <v>0</v>
      </c>
      <c r="I913" s="109">
        <f t="shared" si="752"/>
        <v>0</v>
      </c>
      <c r="J913" s="110">
        <f t="shared" si="753"/>
        <v>14.361111111111111</v>
      </c>
      <c r="K913" s="111">
        <f t="shared" si="754"/>
        <v>0</v>
      </c>
      <c r="L913" s="86"/>
      <c r="M913" s="1016" t="s">
        <v>56</v>
      </c>
      <c r="N913" s="1009"/>
      <c r="O913" s="1010"/>
      <c r="P913" s="112"/>
      <c r="Q913" s="195"/>
      <c r="R913" s="107">
        <f t="shared" si="785"/>
        <v>0</v>
      </c>
      <c r="S913" s="108">
        <f t="shared" si="756"/>
        <v>1631.731141388163</v>
      </c>
      <c r="T913" s="109">
        <f t="shared" si="757"/>
        <v>0</v>
      </c>
      <c r="U913" s="110">
        <f t="shared" si="758"/>
        <v>12.025316455696203</v>
      </c>
      <c r="V913" s="111">
        <f t="shared" si="759"/>
        <v>0</v>
      </c>
      <c r="W913" s="88"/>
      <c r="X913" s="1016" t="s">
        <v>56</v>
      </c>
      <c r="Y913" s="1009"/>
      <c r="Z913" s="1010"/>
      <c r="AA913" s="112"/>
      <c r="AB913" s="192"/>
      <c r="AC913" s="107">
        <f>AA913*AB913</f>
        <v>0</v>
      </c>
      <c r="AD913" s="108">
        <f t="shared" si="761"/>
        <v>1631.731141388163</v>
      </c>
      <c r="AE913" s="109">
        <f t="shared" si="762"/>
        <v>0</v>
      </c>
      <c r="AF913" s="110">
        <f t="shared" si="763"/>
        <v>15.787878787878787</v>
      </c>
      <c r="AG913" s="111">
        <f t="shared" si="764"/>
        <v>0</v>
      </c>
      <c r="AH913" s="88"/>
      <c r="AI913" s="1016" t="s">
        <v>56</v>
      </c>
      <c r="AJ913" s="1009"/>
      <c r="AK913" s="1010"/>
      <c r="AL913" s="112"/>
      <c r="AM913" s="195"/>
      <c r="AN913" s="107">
        <f t="shared" si="786"/>
        <v>0</v>
      </c>
      <c r="AO913" s="108">
        <f t="shared" si="766"/>
        <v>1631.731141388163</v>
      </c>
      <c r="AP913" s="109">
        <f t="shared" si="767"/>
        <v>0</v>
      </c>
      <c r="AQ913" s="112">
        <f t="shared" si="768"/>
        <v>11.51685393258427</v>
      </c>
      <c r="AR913" s="111">
        <f t="shared" si="769"/>
        <v>0</v>
      </c>
      <c r="AS913" s="88"/>
      <c r="AT913" s="1016" t="s">
        <v>56</v>
      </c>
      <c r="AU913" s="1009"/>
      <c r="AV913" s="1010"/>
      <c r="AW913" s="112">
        <v>1</v>
      </c>
      <c r="AX913" s="192">
        <f>'Cél.por tricoma'!GP203</f>
        <v>4</v>
      </c>
      <c r="AY913" s="107">
        <f t="shared" si="787"/>
        <v>4</v>
      </c>
      <c r="AZ913" s="108">
        <f t="shared" si="771"/>
        <v>979.03868483289773</v>
      </c>
      <c r="BA913" s="109">
        <f t="shared" si="772"/>
        <v>3916.1547393315909</v>
      </c>
      <c r="BB913" s="110">
        <f t="shared" si="773"/>
        <v>11.627906976744185</v>
      </c>
      <c r="BC913" s="111">
        <f t="shared" si="774"/>
        <v>336.78930758251681</v>
      </c>
      <c r="BD913" s="88"/>
      <c r="BE913" s="1016" t="s">
        <v>56</v>
      </c>
      <c r="BF913" s="1009"/>
      <c r="BG913" s="1010"/>
      <c r="BH913" s="112"/>
      <c r="BI913" s="195"/>
      <c r="BJ913" s="107">
        <f t="shared" si="788"/>
        <v>0</v>
      </c>
      <c r="BK913" s="108">
        <f t="shared" si="775"/>
        <v>815.8655706940815</v>
      </c>
      <c r="BL913" s="109">
        <f t="shared" si="776"/>
        <v>0</v>
      </c>
      <c r="BM913" s="112">
        <f t="shared" si="777"/>
        <v>13.857142857142858</v>
      </c>
      <c r="BN913" s="111">
        <f t="shared" si="778"/>
        <v>0</v>
      </c>
      <c r="BO913" s="88"/>
      <c r="BP913" s="1016" t="s">
        <v>56</v>
      </c>
      <c r="BQ913" s="1009"/>
      <c r="BR913" s="1010"/>
      <c r="BS913" s="112">
        <v>0</v>
      </c>
      <c r="BT913" s="195">
        <f>'Cél.por tricoma'!GP295</f>
        <v>4</v>
      </c>
      <c r="BU913" s="107">
        <f t="shared" si="789"/>
        <v>0</v>
      </c>
      <c r="BV913" s="108">
        <f t="shared" si="783"/>
        <v>1631.731141388163</v>
      </c>
      <c r="BW913" s="109">
        <f t="shared" si="780"/>
        <v>0</v>
      </c>
      <c r="BX913" s="112">
        <f t="shared" si="781"/>
        <v>15.04109589041096</v>
      </c>
      <c r="BY913" s="111">
        <f t="shared" si="782"/>
        <v>0</v>
      </c>
      <c r="BZ913" s="1018"/>
      <c r="CA913" s="88"/>
      <c r="CB913" s="88"/>
      <c r="CC913" s="89"/>
      <c r="CD913" s="89"/>
      <c r="CE913" s="89"/>
      <c r="CF913" s="89"/>
      <c r="CG913" s="89"/>
      <c r="CH913" s="89"/>
      <c r="CI913" s="89"/>
      <c r="CJ913" s="89"/>
      <c r="CK913" s="89"/>
      <c r="CL913" s="89"/>
      <c r="CM913" s="89"/>
      <c r="CN913" s="89"/>
      <c r="CO913" s="89"/>
      <c r="CP913" s="89"/>
      <c r="CQ913" s="89"/>
      <c r="CR913" s="89"/>
      <c r="CS913" s="89"/>
      <c r="CT913" s="89"/>
    </row>
    <row r="914" spans="1:98" ht="15.75" customHeight="1">
      <c r="A914" s="1018"/>
      <c r="B914" s="1016" t="s">
        <v>181</v>
      </c>
      <c r="C914" s="1009"/>
      <c r="D914" s="1010"/>
      <c r="E914" s="112"/>
      <c r="F914" s="195"/>
      <c r="G914" s="107">
        <f t="shared" si="750"/>
        <v>0</v>
      </c>
      <c r="H914" s="108">
        <f t="shared" si="751"/>
        <v>0</v>
      </c>
      <c r="I914" s="109">
        <f t="shared" si="752"/>
        <v>0</v>
      </c>
      <c r="J914" s="110">
        <f t="shared" si="753"/>
        <v>14.361111111111111</v>
      </c>
      <c r="K914" s="111">
        <f t="shared" si="754"/>
        <v>0</v>
      </c>
      <c r="L914" s="86"/>
      <c r="M914" s="1016" t="s">
        <v>181</v>
      </c>
      <c r="N914" s="1009"/>
      <c r="O914" s="1010"/>
      <c r="P914" s="112"/>
      <c r="Q914" s="195"/>
      <c r="R914" s="107">
        <f t="shared" si="785"/>
        <v>0</v>
      </c>
      <c r="S914" s="108">
        <f t="shared" si="756"/>
        <v>1631.731141388163</v>
      </c>
      <c r="T914" s="109">
        <f t="shared" si="757"/>
        <v>0</v>
      </c>
      <c r="U914" s="110">
        <f t="shared" si="758"/>
        <v>12.025316455696203</v>
      </c>
      <c r="V914" s="111">
        <f t="shared" si="759"/>
        <v>0</v>
      </c>
      <c r="W914" s="88"/>
      <c r="X914" s="1016" t="s">
        <v>181</v>
      </c>
      <c r="Y914" s="1009"/>
      <c r="Z914" s="1010"/>
      <c r="AA914" s="112"/>
      <c r="AB914" s="192"/>
      <c r="AC914" s="107">
        <f>AA914*AB914</f>
        <v>0</v>
      </c>
      <c r="AD914" s="108">
        <f t="shared" si="761"/>
        <v>1631.731141388163</v>
      </c>
      <c r="AE914" s="109">
        <f t="shared" si="762"/>
        <v>0</v>
      </c>
      <c r="AF914" s="110">
        <f t="shared" si="763"/>
        <v>15.787878787878787</v>
      </c>
      <c r="AG914" s="111">
        <f t="shared" si="764"/>
        <v>0</v>
      </c>
      <c r="AH914" s="88"/>
      <c r="AI914" s="1016" t="s">
        <v>181</v>
      </c>
      <c r="AJ914" s="1009"/>
      <c r="AK914" s="1010"/>
      <c r="AL914" s="112"/>
      <c r="AM914" s="195"/>
      <c r="AN914" s="107">
        <f t="shared" si="786"/>
        <v>0</v>
      </c>
      <c r="AO914" s="108">
        <f t="shared" si="766"/>
        <v>1631.731141388163</v>
      </c>
      <c r="AP914" s="109">
        <f t="shared" si="767"/>
        <v>0</v>
      </c>
      <c r="AQ914" s="112">
        <f t="shared" si="768"/>
        <v>11.51685393258427</v>
      </c>
      <c r="AR914" s="111">
        <f t="shared" si="769"/>
        <v>0</v>
      </c>
      <c r="AS914" s="88"/>
      <c r="AT914" s="1016" t="s">
        <v>181</v>
      </c>
      <c r="AU914" s="1009"/>
      <c r="AV914" s="1010"/>
      <c r="AW914" s="112">
        <v>4</v>
      </c>
      <c r="AX914" s="192">
        <f>'Cél.por tricoma'!GP204</f>
        <v>16</v>
      </c>
      <c r="AY914" s="107">
        <f t="shared" si="787"/>
        <v>64</v>
      </c>
      <c r="AZ914" s="108">
        <f t="shared" si="771"/>
        <v>979.03868483289773</v>
      </c>
      <c r="BA914" s="109">
        <f t="shared" si="772"/>
        <v>62658.475829305455</v>
      </c>
      <c r="BB914" s="110">
        <f t="shared" si="773"/>
        <v>11.627906976744185</v>
      </c>
      <c r="BC914" s="111">
        <f t="shared" si="774"/>
        <v>5388.628921320269</v>
      </c>
      <c r="BD914" s="88"/>
      <c r="BE914" s="1016" t="s">
        <v>181</v>
      </c>
      <c r="BF914" s="1009"/>
      <c r="BG914" s="1010"/>
      <c r="BH914" s="112"/>
      <c r="BI914" s="195"/>
      <c r="BJ914" s="107">
        <f t="shared" si="788"/>
        <v>0</v>
      </c>
      <c r="BK914" s="108">
        <f t="shared" si="775"/>
        <v>815.8655706940815</v>
      </c>
      <c r="BL914" s="109">
        <f t="shared" si="776"/>
        <v>0</v>
      </c>
      <c r="BM914" s="112">
        <f t="shared" si="777"/>
        <v>13.857142857142858</v>
      </c>
      <c r="BN914" s="111">
        <f t="shared" si="778"/>
        <v>0</v>
      </c>
      <c r="BO914" s="88"/>
      <c r="BP914" s="1016" t="s">
        <v>181</v>
      </c>
      <c r="BQ914" s="1009"/>
      <c r="BR914" s="1010"/>
      <c r="BS914" s="112">
        <v>5</v>
      </c>
      <c r="BT914" s="195">
        <f>'Cél.por tricoma'!GP296</f>
        <v>34</v>
      </c>
      <c r="BU914" s="107">
        <f t="shared" si="789"/>
        <v>170</v>
      </c>
      <c r="BV914" s="108">
        <f t="shared" si="783"/>
        <v>1631.731141388163</v>
      </c>
      <c r="BW914" s="109">
        <f t="shared" si="780"/>
        <v>277394.2940359877</v>
      </c>
      <c r="BX914" s="112">
        <f t="shared" si="781"/>
        <v>15.04109589041096</v>
      </c>
      <c r="BY914" s="111">
        <f t="shared" si="782"/>
        <v>18442.425741919036</v>
      </c>
      <c r="BZ914" s="1018"/>
      <c r="CA914" s="88"/>
      <c r="CB914" s="88"/>
      <c r="CC914" s="89"/>
      <c r="CD914" s="89"/>
      <c r="CE914" s="89"/>
      <c r="CF914" s="89"/>
      <c r="CG914" s="89"/>
      <c r="CH914" s="89"/>
      <c r="CI914" s="89"/>
      <c r="CJ914" s="89"/>
      <c r="CK914" s="89"/>
      <c r="CL914" s="89"/>
      <c r="CM914" s="89"/>
      <c r="CN914" s="89"/>
      <c r="CO914" s="89"/>
      <c r="CP914" s="89"/>
      <c r="CQ914" s="89"/>
      <c r="CR914" s="89"/>
      <c r="CS914" s="89"/>
      <c r="CT914" s="89"/>
    </row>
    <row r="915" spans="1:98" ht="15.75" customHeight="1">
      <c r="A915" s="1018"/>
      <c r="B915" s="1015" t="s">
        <v>261</v>
      </c>
      <c r="C915" s="1009"/>
      <c r="D915" s="1010"/>
      <c r="E915" s="112"/>
      <c r="F915" s="195"/>
      <c r="G915" s="107">
        <f t="shared" si="750"/>
        <v>0</v>
      </c>
      <c r="H915" s="108">
        <f t="shared" si="751"/>
        <v>0</v>
      </c>
      <c r="I915" s="109">
        <f t="shared" si="752"/>
        <v>0</v>
      </c>
      <c r="J915" s="110">
        <f t="shared" si="753"/>
        <v>14.361111111111111</v>
      </c>
      <c r="K915" s="111">
        <f t="shared" si="754"/>
        <v>0</v>
      </c>
      <c r="L915" s="86"/>
      <c r="M915" s="1015" t="s">
        <v>261</v>
      </c>
      <c r="N915" s="1009"/>
      <c r="O915" s="1010"/>
      <c r="P915" s="112"/>
      <c r="Q915" s="195"/>
      <c r="R915" s="107">
        <f t="shared" si="785"/>
        <v>0</v>
      </c>
      <c r="S915" s="108">
        <f t="shared" si="756"/>
        <v>1631.731141388163</v>
      </c>
      <c r="T915" s="109">
        <f t="shared" si="757"/>
        <v>0</v>
      </c>
      <c r="U915" s="110">
        <f t="shared" si="758"/>
        <v>12.025316455696203</v>
      </c>
      <c r="V915" s="111">
        <f t="shared" si="759"/>
        <v>0</v>
      </c>
      <c r="W915" s="88"/>
      <c r="X915" s="1015" t="s">
        <v>261</v>
      </c>
      <c r="Y915" s="1009"/>
      <c r="Z915" s="1010"/>
      <c r="AA915" s="112"/>
      <c r="AB915" s="192"/>
      <c r="AC915" s="107"/>
      <c r="AD915" s="108">
        <f t="shared" si="761"/>
        <v>1631.731141388163</v>
      </c>
      <c r="AE915" s="109">
        <f t="shared" si="762"/>
        <v>0</v>
      </c>
      <c r="AF915" s="110">
        <f t="shared" si="763"/>
        <v>15.787878787878787</v>
      </c>
      <c r="AG915" s="111">
        <f t="shared" si="764"/>
        <v>0</v>
      </c>
      <c r="AH915" s="88"/>
      <c r="AI915" s="1015" t="s">
        <v>261</v>
      </c>
      <c r="AJ915" s="1009"/>
      <c r="AK915" s="1010"/>
      <c r="AL915" s="112"/>
      <c r="AM915" s="195"/>
      <c r="AN915" s="107">
        <f t="shared" si="786"/>
        <v>0</v>
      </c>
      <c r="AO915" s="108">
        <f t="shared" si="766"/>
        <v>1631.731141388163</v>
      </c>
      <c r="AP915" s="109">
        <f t="shared" si="767"/>
        <v>0</v>
      </c>
      <c r="AQ915" s="112">
        <f t="shared" si="768"/>
        <v>11.51685393258427</v>
      </c>
      <c r="AR915" s="111">
        <f t="shared" si="769"/>
        <v>0</v>
      </c>
      <c r="AS915" s="88"/>
      <c r="AT915" s="1015" t="s">
        <v>261</v>
      </c>
      <c r="AU915" s="1009"/>
      <c r="AV915" s="1010"/>
      <c r="AW915" s="112">
        <v>2</v>
      </c>
      <c r="AX915" s="192">
        <f>'Cél.por tricoma'!GP205</f>
        <v>4.4000000000000004</v>
      </c>
      <c r="AY915" s="107">
        <f t="shared" si="787"/>
        <v>8.8000000000000007</v>
      </c>
      <c r="AZ915" s="108">
        <f t="shared" si="771"/>
        <v>979.03868483289773</v>
      </c>
      <c r="BA915" s="109">
        <f t="shared" si="772"/>
        <v>8615.5404265295001</v>
      </c>
      <c r="BB915" s="110">
        <f t="shared" si="773"/>
        <v>11.627906976744185</v>
      </c>
      <c r="BC915" s="111">
        <f t="shared" si="774"/>
        <v>740.9364766815371</v>
      </c>
      <c r="BD915" s="88"/>
      <c r="BE915" s="1015" t="s">
        <v>261</v>
      </c>
      <c r="BF915" s="1009"/>
      <c r="BG915" s="1010"/>
      <c r="BH915" s="112"/>
      <c r="BI915" s="195"/>
      <c r="BJ915" s="107">
        <f t="shared" si="788"/>
        <v>0</v>
      </c>
      <c r="BK915" s="108">
        <f t="shared" si="775"/>
        <v>815.8655706940815</v>
      </c>
      <c r="BL915" s="109">
        <f t="shared" si="776"/>
        <v>0</v>
      </c>
      <c r="BM915" s="112">
        <f t="shared" si="777"/>
        <v>13.857142857142858</v>
      </c>
      <c r="BN915" s="111">
        <f t="shared" si="778"/>
        <v>0</v>
      </c>
      <c r="BO915" s="88"/>
      <c r="BP915" s="1015" t="s">
        <v>261</v>
      </c>
      <c r="BQ915" s="1009"/>
      <c r="BR915" s="1010"/>
      <c r="BS915" s="112">
        <v>0</v>
      </c>
      <c r="BT915" s="195">
        <f>'Cél.por tricoma'!GP297</f>
        <v>5</v>
      </c>
      <c r="BU915" s="107">
        <f t="shared" si="789"/>
        <v>0</v>
      </c>
      <c r="BV915" s="108">
        <f t="shared" si="783"/>
        <v>1631.731141388163</v>
      </c>
      <c r="BW915" s="109">
        <f t="shared" si="780"/>
        <v>0</v>
      </c>
      <c r="BX915" s="112">
        <f t="shared" si="781"/>
        <v>15.04109589041096</v>
      </c>
      <c r="BY915" s="111">
        <f t="shared" si="782"/>
        <v>0</v>
      </c>
      <c r="BZ915" s="1018"/>
      <c r="CA915" s="88"/>
      <c r="CB915" s="88"/>
      <c r="CC915" s="89"/>
      <c r="CD915" s="89"/>
      <c r="CE915" s="89"/>
      <c r="CF915" s="89"/>
      <c r="CG915" s="89"/>
      <c r="CH915" s="89"/>
      <c r="CI915" s="89"/>
      <c r="CJ915" s="89"/>
      <c r="CK915" s="89"/>
      <c r="CL915" s="89"/>
      <c r="CM915" s="89"/>
      <c r="CN915" s="89"/>
      <c r="CO915" s="89"/>
      <c r="CP915" s="89"/>
      <c r="CQ915" s="89"/>
      <c r="CR915" s="89"/>
      <c r="CS915" s="89"/>
      <c r="CT915" s="89"/>
    </row>
    <row r="916" spans="1:98" ht="15.75" customHeight="1">
      <c r="A916" s="1018"/>
      <c r="B916" s="1016" t="s">
        <v>190</v>
      </c>
      <c r="C916" s="1009"/>
      <c r="D916" s="1010"/>
      <c r="E916" s="112"/>
      <c r="F916" s="195"/>
      <c r="G916" s="107">
        <f t="shared" si="750"/>
        <v>0</v>
      </c>
      <c r="H916" s="108">
        <f t="shared" si="751"/>
        <v>0</v>
      </c>
      <c r="I916" s="109">
        <f t="shared" si="752"/>
        <v>0</v>
      </c>
      <c r="J916" s="110">
        <f t="shared" si="753"/>
        <v>14.361111111111111</v>
      </c>
      <c r="K916" s="111">
        <f t="shared" si="754"/>
        <v>0</v>
      </c>
      <c r="L916" s="86"/>
      <c r="M916" s="1016" t="s">
        <v>190</v>
      </c>
      <c r="N916" s="1009"/>
      <c r="O916" s="1010"/>
      <c r="P916" s="112"/>
      <c r="Q916" s="195"/>
      <c r="R916" s="107">
        <f t="shared" si="785"/>
        <v>0</v>
      </c>
      <c r="S916" s="108">
        <f t="shared" si="756"/>
        <v>1631.731141388163</v>
      </c>
      <c r="T916" s="109">
        <f t="shared" si="757"/>
        <v>0</v>
      </c>
      <c r="U916" s="110">
        <f t="shared" si="758"/>
        <v>12.025316455696203</v>
      </c>
      <c r="V916" s="111">
        <f t="shared" si="759"/>
        <v>0</v>
      </c>
      <c r="W916" s="88"/>
      <c r="X916" s="1016" t="s">
        <v>190</v>
      </c>
      <c r="Y916" s="1009"/>
      <c r="Z916" s="1010"/>
      <c r="AA916" s="112"/>
      <c r="AB916" s="192"/>
      <c r="AC916" s="107">
        <f t="shared" ref="AC916:AC921" si="790">AA916*AB916</f>
        <v>0</v>
      </c>
      <c r="AD916" s="108">
        <f t="shared" si="761"/>
        <v>1631.731141388163</v>
      </c>
      <c r="AE916" s="109">
        <f t="shared" si="762"/>
        <v>0</v>
      </c>
      <c r="AF916" s="110">
        <f t="shared" si="763"/>
        <v>15.787878787878787</v>
      </c>
      <c r="AG916" s="111">
        <f t="shared" si="764"/>
        <v>0</v>
      </c>
      <c r="AH916" s="88"/>
      <c r="AI916" s="1016" t="s">
        <v>190</v>
      </c>
      <c r="AJ916" s="1009"/>
      <c r="AK916" s="1010"/>
      <c r="AL916" s="112"/>
      <c r="AM916" s="195"/>
      <c r="AN916" s="107">
        <f t="shared" si="786"/>
        <v>0</v>
      </c>
      <c r="AO916" s="108">
        <f t="shared" si="766"/>
        <v>1631.731141388163</v>
      </c>
      <c r="AP916" s="109">
        <f t="shared" si="767"/>
        <v>0</v>
      </c>
      <c r="AQ916" s="112">
        <f t="shared" si="768"/>
        <v>11.51685393258427</v>
      </c>
      <c r="AR916" s="111">
        <f t="shared" si="769"/>
        <v>0</v>
      </c>
      <c r="AS916" s="88"/>
      <c r="AT916" s="1016" t="s">
        <v>190</v>
      </c>
      <c r="AU916" s="1009"/>
      <c r="AV916" s="1010"/>
      <c r="AW916" s="112">
        <v>1</v>
      </c>
      <c r="AX916" s="192">
        <f>'Cél.por tricoma'!GP206</f>
        <v>18.566666666666666</v>
      </c>
      <c r="AY916" s="107">
        <f t="shared" si="787"/>
        <v>18.566666666666666</v>
      </c>
      <c r="AZ916" s="108">
        <f t="shared" si="771"/>
        <v>979.03868483289773</v>
      </c>
      <c r="BA916" s="109">
        <f t="shared" si="772"/>
        <v>18177.484915064135</v>
      </c>
      <c r="BB916" s="110">
        <f t="shared" si="773"/>
        <v>11.627906976744185</v>
      </c>
      <c r="BC916" s="111">
        <f t="shared" si="774"/>
        <v>1563.2637026955156</v>
      </c>
      <c r="BD916" s="88"/>
      <c r="BE916" s="1016" t="s">
        <v>190</v>
      </c>
      <c r="BF916" s="1009"/>
      <c r="BG916" s="1010"/>
      <c r="BH916" s="112"/>
      <c r="BI916" s="195"/>
      <c r="BJ916" s="107">
        <f t="shared" si="788"/>
        <v>0</v>
      </c>
      <c r="BK916" s="108">
        <f t="shared" si="775"/>
        <v>815.8655706940815</v>
      </c>
      <c r="BL916" s="109">
        <f t="shared" si="776"/>
        <v>0</v>
      </c>
      <c r="BM916" s="112">
        <f t="shared" si="777"/>
        <v>13.857142857142858</v>
      </c>
      <c r="BN916" s="111">
        <f t="shared" si="778"/>
        <v>0</v>
      </c>
      <c r="BO916" s="88"/>
      <c r="BP916" s="1016" t="s">
        <v>190</v>
      </c>
      <c r="BQ916" s="1009"/>
      <c r="BR916" s="1010"/>
      <c r="BS916" s="112">
        <v>0</v>
      </c>
      <c r="BT916" s="195">
        <f>'Cél.por tricoma'!GP298</f>
        <v>19.5</v>
      </c>
      <c r="BU916" s="107">
        <f t="shared" si="789"/>
        <v>0</v>
      </c>
      <c r="BV916" s="108">
        <f t="shared" si="783"/>
        <v>1631.731141388163</v>
      </c>
      <c r="BW916" s="109">
        <f t="shared" si="780"/>
        <v>0</v>
      </c>
      <c r="BX916" s="112">
        <f t="shared" si="781"/>
        <v>15.04109589041096</v>
      </c>
      <c r="BY916" s="111">
        <f t="shared" si="782"/>
        <v>0</v>
      </c>
      <c r="BZ916" s="1018"/>
      <c r="CA916" s="88"/>
      <c r="CB916" s="88"/>
      <c r="CC916" s="89"/>
      <c r="CD916" s="89"/>
      <c r="CE916" s="89"/>
      <c r="CF916" s="89"/>
      <c r="CG916" s="89"/>
      <c r="CH916" s="89"/>
      <c r="CI916" s="89"/>
      <c r="CJ916" s="89"/>
      <c r="CK916" s="89"/>
      <c r="CL916" s="89"/>
      <c r="CM916" s="89"/>
      <c r="CN916" s="89"/>
      <c r="CO916" s="89"/>
      <c r="CP916" s="89"/>
      <c r="CQ916" s="89"/>
      <c r="CR916" s="89"/>
      <c r="CS916" s="89"/>
      <c r="CT916" s="89"/>
    </row>
    <row r="917" spans="1:98" ht="15.75" customHeight="1">
      <c r="A917" s="1018"/>
      <c r="B917" s="1016" t="s">
        <v>83</v>
      </c>
      <c r="C917" s="1009"/>
      <c r="D917" s="1010"/>
      <c r="E917" s="112"/>
      <c r="F917" s="195"/>
      <c r="G917" s="107">
        <f t="shared" si="750"/>
        <v>0</v>
      </c>
      <c r="H917" s="108">
        <f t="shared" si="751"/>
        <v>0</v>
      </c>
      <c r="I917" s="109">
        <f t="shared" si="752"/>
        <v>0</v>
      </c>
      <c r="J917" s="110">
        <f t="shared" si="753"/>
        <v>14.361111111111111</v>
      </c>
      <c r="K917" s="111">
        <f t="shared" si="754"/>
        <v>0</v>
      </c>
      <c r="L917" s="86"/>
      <c r="M917" s="1016" t="s">
        <v>83</v>
      </c>
      <c r="N917" s="1009"/>
      <c r="O917" s="1010"/>
      <c r="P917" s="112"/>
      <c r="Q917" s="195"/>
      <c r="R917" s="107">
        <f t="shared" si="785"/>
        <v>0</v>
      </c>
      <c r="S917" s="108">
        <f t="shared" si="756"/>
        <v>1631.731141388163</v>
      </c>
      <c r="T917" s="109">
        <f t="shared" si="757"/>
        <v>0</v>
      </c>
      <c r="U917" s="110">
        <f t="shared" si="758"/>
        <v>12.025316455696203</v>
      </c>
      <c r="V917" s="111">
        <f t="shared" si="759"/>
        <v>0</v>
      </c>
      <c r="W917" s="88"/>
      <c r="X917" s="1016" t="s">
        <v>83</v>
      </c>
      <c r="Y917" s="1009"/>
      <c r="Z917" s="1010"/>
      <c r="AA917" s="112"/>
      <c r="AB917" s="192"/>
      <c r="AC917" s="107">
        <f t="shared" si="790"/>
        <v>0</v>
      </c>
      <c r="AD917" s="108">
        <f t="shared" si="761"/>
        <v>1631.731141388163</v>
      </c>
      <c r="AE917" s="109">
        <f t="shared" si="762"/>
        <v>0</v>
      </c>
      <c r="AF917" s="110">
        <f t="shared" si="763"/>
        <v>15.787878787878787</v>
      </c>
      <c r="AG917" s="111">
        <f t="shared" si="764"/>
        <v>0</v>
      </c>
      <c r="AH917" s="88"/>
      <c r="AI917" s="1016" t="s">
        <v>83</v>
      </c>
      <c r="AJ917" s="1009"/>
      <c r="AK917" s="1010"/>
      <c r="AL917" s="112"/>
      <c r="AM917" s="195"/>
      <c r="AN917" s="107">
        <f t="shared" si="786"/>
        <v>0</v>
      </c>
      <c r="AO917" s="108">
        <f t="shared" si="766"/>
        <v>1631.731141388163</v>
      </c>
      <c r="AP917" s="109">
        <f t="shared" si="767"/>
        <v>0</v>
      </c>
      <c r="AQ917" s="112">
        <f t="shared" si="768"/>
        <v>11.51685393258427</v>
      </c>
      <c r="AR917" s="111">
        <f t="shared" si="769"/>
        <v>0</v>
      </c>
      <c r="AS917" s="88"/>
      <c r="AT917" s="1016" t="s">
        <v>83</v>
      </c>
      <c r="AU917" s="1009"/>
      <c r="AV917" s="1010"/>
      <c r="AW917" s="112"/>
      <c r="AX917" s="192">
        <f>'Cél.por tricoma'!GP207</f>
        <v>1</v>
      </c>
      <c r="AY917" s="107">
        <f t="shared" si="787"/>
        <v>0</v>
      </c>
      <c r="AZ917" s="108">
        <f t="shared" si="771"/>
        <v>979.03868483289773</v>
      </c>
      <c r="BA917" s="109">
        <f t="shared" si="772"/>
        <v>0</v>
      </c>
      <c r="BB917" s="110">
        <f t="shared" si="773"/>
        <v>11.627906976744185</v>
      </c>
      <c r="BC917" s="111">
        <f t="shared" si="774"/>
        <v>0</v>
      </c>
      <c r="BD917" s="88"/>
      <c r="BE917" s="1016" t="s">
        <v>83</v>
      </c>
      <c r="BF917" s="1009"/>
      <c r="BG917" s="1010"/>
      <c r="BH917" s="112"/>
      <c r="BI917" s="195"/>
      <c r="BJ917" s="107">
        <f t="shared" si="788"/>
        <v>0</v>
      </c>
      <c r="BK917" s="108">
        <f t="shared" si="775"/>
        <v>815.8655706940815</v>
      </c>
      <c r="BL917" s="109">
        <f t="shared" si="776"/>
        <v>0</v>
      </c>
      <c r="BM917" s="112">
        <f t="shared" si="777"/>
        <v>13.857142857142858</v>
      </c>
      <c r="BN917" s="111">
        <f t="shared" si="778"/>
        <v>0</v>
      </c>
      <c r="BO917" s="88"/>
      <c r="BP917" s="1016" t="s">
        <v>83</v>
      </c>
      <c r="BQ917" s="1009"/>
      <c r="BR917" s="1010"/>
      <c r="BS917" s="112">
        <v>0</v>
      </c>
      <c r="BT917" s="195">
        <f>'Cél.por tricoma'!GP299</f>
        <v>1</v>
      </c>
      <c r="BU917" s="107">
        <f t="shared" si="789"/>
        <v>0</v>
      </c>
      <c r="BV917" s="108">
        <f t="shared" si="783"/>
        <v>1631.731141388163</v>
      </c>
      <c r="BW917" s="109">
        <f t="shared" si="780"/>
        <v>0</v>
      </c>
      <c r="BX917" s="112">
        <f t="shared" si="781"/>
        <v>15.04109589041096</v>
      </c>
      <c r="BY917" s="111">
        <f t="shared" si="782"/>
        <v>0</v>
      </c>
      <c r="BZ917" s="1018"/>
      <c r="CA917" s="88"/>
      <c r="CB917" s="88"/>
      <c r="CC917" s="89"/>
      <c r="CD917" s="89"/>
      <c r="CE917" s="89"/>
      <c r="CF917" s="89"/>
      <c r="CG917" s="89"/>
      <c r="CH917" s="89"/>
      <c r="CI917" s="89"/>
      <c r="CJ917" s="89"/>
      <c r="CK917" s="89"/>
      <c r="CL917" s="89"/>
      <c r="CM917" s="89"/>
      <c r="CN917" s="89"/>
      <c r="CO917" s="89"/>
      <c r="CP917" s="89"/>
      <c r="CQ917" s="89"/>
      <c r="CR917" s="89"/>
      <c r="CS917" s="89"/>
      <c r="CT917" s="89"/>
    </row>
    <row r="918" spans="1:98" ht="15.75" customHeight="1">
      <c r="A918" s="1018"/>
      <c r="B918" s="1016" t="s">
        <v>192</v>
      </c>
      <c r="C918" s="1009"/>
      <c r="D918" s="1010"/>
      <c r="E918" s="112"/>
      <c r="F918" s="195"/>
      <c r="G918" s="107">
        <f t="shared" si="750"/>
        <v>0</v>
      </c>
      <c r="H918" s="108">
        <f t="shared" si="751"/>
        <v>0</v>
      </c>
      <c r="I918" s="109">
        <f t="shared" si="752"/>
        <v>0</v>
      </c>
      <c r="J918" s="110">
        <f t="shared" si="753"/>
        <v>14.361111111111111</v>
      </c>
      <c r="K918" s="111">
        <f t="shared" si="754"/>
        <v>0</v>
      </c>
      <c r="L918" s="86"/>
      <c r="M918" s="1016" t="s">
        <v>192</v>
      </c>
      <c r="N918" s="1009"/>
      <c r="O918" s="1010"/>
      <c r="P918" s="112"/>
      <c r="Q918" s="195"/>
      <c r="R918" s="107">
        <f t="shared" si="785"/>
        <v>0</v>
      </c>
      <c r="S918" s="108">
        <f t="shared" si="756"/>
        <v>1631.731141388163</v>
      </c>
      <c r="T918" s="109">
        <f t="shared" si="757"/>
        <v>0</v>
      </c>
      <c r="U918" s="110">
        <f t="shared" si="758"/>
        <v>12.025316455696203</v>
      </c>
      <c r="V918" s="111">
        <f t="shared" si="759"/>
        <v>0</v>
      </c>
      <c r="W918" s="88"/>
      <c r="X918" s="1016" t="s">
        <v>192</v>
      </c>
      <c r="Y918" s="1009"/>
      <c r="Z918" s="1010"/>
      <c r="AA918" s="112"/>
      <c r="AB918" s="192"/>
      <c r="AC918" s="107">
        <f t="shared" si="790"/>
        <v>0</v>
      </c>
      <c r="AD918" s="108">
        <f t="shared" si="761"/>
        <v>1631.731141388163</v>
      </c>
      <c r="AE918" s="109">
        <f t="shared" si="762"/>
        <v>0</v>
      </c>
      <c r="AF918" s="110">
        <f t="shared" si="763"/>
        <v>15.787878787878787</v>
      </c>
      <c r="AG918" s="111">
        <f t="shared" si="764"/>
        <v>0</v>
      </c>
      <c r="AH918" s="88"/>
      <c r="AI918" s="1016" t="s">
        <v>192</v>
      </c>
      <c r="AJ918" s="1009"/>
      <c r="AK918" s="1010"/>
      <c r="AL918" s="112"/>
      <c r="AM918" s="195"/>
      <c r="AN918" s="107">
        <f t="shared" si="786"/>
        <v>0</v>
      </c>
      <c r="AO918" s="108">
        <f t="shared" si="766"/>
        <v>1631.731141388163</v>
      </c>
      <c r="AP918" s="109">
        <f t="shared" si="767"/>
        <v>0</v>
      </c>
      <c r="AQ918" s="112">
        <f t="shared" si="768"/>
        <v>11.51685393258427</v>
      </c>
      <c r="AR918" s="111">
        <f t="shared" si="769"/>
        <v>0</v>
      </c>
      <c r="AS918" s="88"/>
      <c r="AT918" s="1016" t="s">
        <v>192</v>
      </c>
      <c r="AU918" s="1009"/>
      <c r="AV918" s="1010"/>
      <c r="AW918" s="112">
        <v>1</v>
      </c>
      <c r="AX918" s="192">
        <f>'Cél.por tricoma'!GP208</f>
        <v>3.5</v>
      </c>
      <c r="AY918" s="107">
        <f t="shared" si="787"/>
        <v>3.5</v>
      </c>
      <c r="AZ918" s="108">
        <f t="shared" si="771"/>
        <v>979.03868483289773</v>
      </c>
      <c r="BA918" s="109">
        <f t="shared" si="772"/>
        <v>3426.6353969151419</v>
      </c>
      <c r="BB918" s="110">
        <f t="shared" si="773"/>
        <v>11.627906976744185</v>
      </c>
      <c r="BC918" s="111">
        <f t="shared" si="774"/>
        <v>294.69064413470221</v>
      </c>
      <c r="BD918" s="88"/>
      <c r="BE918" s="1016" t="s">
        <v>192</v>
      </c>
      <c r="BF918" s="1009"/>
      <c r="BG918" s="1010"/>
      <c r="BH918" s="112"/>
      <c r="BI918" s="195"/>
      <c r="BJ918" s="107">
        <v>0</v>
      </c>
      <c r="BK918" s="108">
        <f t="shared" si="775"/>
        <v>815.8655706940815</v>
      </c>
      <c r="BL918" s="109">
        <f t="shared" si="776"/>
        <v>0</v>
      </c>
      <c r="BM918" s="112">
        <f t="shared" si="777"/>
        <v>13.857142857142858</v>
      </c>
      <c r="BN918" s="111">
        <f t="shared" si="778"/>
        <v>0</v>
      </c>
      <c r="BO918" s="88"/>
      <c r="BP918" s="1016" t="s">
        <v>192</v>
      </c>
      <c r="BQ918" s="1009"/>
      <c r="BR918" s="1010"/>
      <c r="BS918" s="112">
        <v>1</v>
      </c>
      <c r="BT918" s="195">
        <f>'Cél.por tricoma'!GP300</f>
        <v>4</v>
      </c>
      <c r="BU918" s="107">
        <f t="shared" si="789"/>
        <v>4</v>
      </c>
      <c r="BV918" s="108">
        <f t="shared" si="783"/>
        <v>1631.731141388163</v>
      </c>
      <c r="BW918" s="109">
        <f t="shared" si="780"/>
        <v>6526.924565552652</v>
      </c>
      <c r="BX918" s="112">
        <f t="shared" si="781"/>
        <v>15.04109589041096</v>
      </c>
      <c r="BY918" s="111">
        <f t="shared" si="782"/>
        <v>433.93942922162438</v>
      </c>
      <c r="BZ918" s="1018"/>
      <c r="CA918" s="88"/>
      <c r="CB918" s="88"/>
      <c r="CC918" s="89"/>
      <c r="CD918" s="89"/>
      <c r="CE918" s="89"/>
      <c r="CF918" s="89"/>
      <c r="CG918" s="89"/>
      <c r="CH918" s="89"/>
      <c r="CI918" s="89"/>
      <c r="CJ918" s="89"/>
      <c r="CK918" s="89"/>
      <c r="CL918" s="89"/>
      <c r="CM918" s="89"/>
      <c r="CN918" s="89"/>
      <c r="CO918" s="89"/>
      <c r="CP918" s="89"/>
      <c r="CQ918" s="89"/>
      <c r="CR918" s="89"/>
      <c r="CS918" s="89"/>
      <c r="CT918" s="89"/>
    </row>
    <row r="919" spans="1:98" ht="15.75" customHeight="1">
      <c r="A919" s="1018"/>
      <c r="B919" s="1016" t="s">
        <v>94</v>
      </c>
      <c r="C919" s="1009"/>
      <c r="D919" s="1010"/>
      <c r="E919" s="112"/>
      <c r="F919" s="195"/>
      <c r="G919" s="107">
        <f t="shared" si="750"/>
        <v>0</v>
      </c>
      <c r="H919" s="108">
        <f t="shared" si="751"/>
        <v>0</v>
      </c>
      <c r="I919" s="109">
        <f t="shared" si="752"/>
        <v>0</v>
      </c>
      <c r="J919" s="110">
        <f t="shared" si="753"/>
        <v>14.361111111111111</v>
      </c>
      <c r="K919" s="111">
        <f t="shared" si="754"/>
        <v>0</v>
      </c>
      <c r="L919" s="86"/>
      <c r="M919" s="1016" t="s">
        <v>94</v>
      </c>
      <c r="N919" s="1009"/>
      <c r="O919" s="1010"/>
      <c r="P919" s="112"/>
      <c r="Q919" s="195"/>
      <c r="R919" s="107">
        <f t="shared" si="785"/>
        <v>0</v>
      </c>
      <c r="S919" s="108">
        <f t="shared" si="756"/>
        <v>1631.731141388163</v>
      </c>
      <c r="T919" s="109">
        <f t="shared" si="757"/>
        <v>0</v>
      </c>
      <c r="U919" s="110">
        <f t="shared" si="758"/>
        <v>12.025316455696203</v>
      </c>
      <c r="V919" s="111">
        <f t="shared" si="759"/>
        <v>0</v>
      </c>
      <c r="W919" s="88"/>
      <c r="X919" s="1016" t="s">
        <v>94</v>
      </c>
      <c r="Y919" s="1009"/>
      <c r="Z919" s="1010"/>
      <c r="AA919" s="112"/>
      <c r="AB919" s="192"/>
      <c r="AC919" s="107">
        <f t="shared" si="790"/>
        <v>0</v>
      </c>
      <c r="AD919" s="108">
        <f t="shared" si="761"/>
        <v>1631.731141388163</v>
      </c>
      <c r="AE919" s="109">
        <f t="shared" si="762"/>
        <v>0</v>
      </c>
      <c r="AF919" s="110">
        <f t="shared" si="763"/>
        <v>15.787878787878787</v>
      </c>
      <c r="AG919" s="111">
        <f t="shared" si="764"/>
        <v>0</v>
      </c>
      <c r="AH919" s="88"/>
      <c r="AI919" s="1016" t="s">
        <v>94</v>
      </c>
      <c r="AJ919" s="1009"/>
      <c r="AK919" s="1010"/>
      <c r="AL919" s="112"/>
      <c r="AM919" s="195"/>
      <c r="AN919" s="107">
        <f t="shared" si="786"/>
        <v>0</v>
      </c>
      <c r="AO919" s="108">
        <f t="shared" si="766"/>
        <v>1631.731141388163</v>
      </c>
      <c r="AP919" s="109">
        <f t="shared" si="767"/>
        <v>0</v>
      </c>
      <c r="AQ919" s="112">
        <f t="shared" si="768"/>
        <v>11.51685393258427</v>
      </c>
      <c r="AR919" s="111">
        <f t="shared" si="769"/>
        <v>0</v>
      </c>
      <c r="AS919" s="88"/>
      <c r="AT919" s="1016" t="s">
        <v>94</v>
      </c>
      <c r="AU919" s="1009"/>
      <c r="AV919" s="1010"/>
      <c r="AW919" s="112">
        <v>2</v>
      </c>
      <c r="AX919" s="192">
        <f>'Cél.por tricoma'!GP209</f>
        <v>1</v>
      </c>
      <c r="AY919" s="107">
        <f t="shared" si="787"/>
        <v>2</v>
      </c>
      <c r="AZ919" s="108">
        <f t="shared" si="771"/>
        <v>979.03868483289773</v>
      </c>
      <c r="BA919" s="109">
        <f t="shared" si="772"/>
        <v>1958.0773696657955</v>
      </c>
      <c r="BB919" s="110">
        <f t="shared" si="773"/>
        <v>11.627906976744185</v>
      </c>
      <c r="BC919" s="111">
        <f t="shared" si="774"/>
        <v>168.39465379125841</v>
      </c>
      <c r="BD919" s="88"/>
      <c r="BE919" s="1016" t="s">
        <v>94</v>
      </c>
      <c r="BF919" s="1009"/>
      <c r="BG919" s="1010"/>
      <c r="BH919" s="112"/>
      <c r="BI919" s="195"/>
      <c r="BJ919" s="107">
        <f>BH919*BI919</f>
        <v>0</v>
      </c>
      <c r="BK919" s="108">
        <f t="shared" si="775"/>
        <v>815.8655706940815</v>
      </c>
      <c r="BL919" s="109">
        <f t="shared" si="776"/>
        <v>0</v>
      </c>
      <c r="BM919" s="112">
        <f t="shared" si="777"/>
        <v>13.857142857142858</v>
      </c>
      <c r="BN919" s="111">
        <f t="shared" si="778"/>
        <v>0</v>
      </c>
      <c r="BO919" s="88"/>
      <c r="BP919" s="1016" t="s">
        <v>94</v>
      </c>
      <c r="BQ919" s="1009"/>
      <c r="BR919" s="1010"/>
      <c r="BS919" s="112">
        <v>9</v>
      </c>
      <c r="BT919" s="195">
        <f>'Cél.por tricoma'!GP301</f>
        <v>1</v>
      </c>
      <c r="BU919" s="107">
        <f t="shared" si="789"/>
        <v>9</v>
      </c>
      <c r="BV919" s="108">
        <f t="shared" si="783"/>
        <v>1631.731141388163</v>
      </c>
      <c r="BW919" s="109">
        <f t="shared" si="780"/>
        <v>14685.580272493467</v>
      </c>
      <c r="BX919" s="112">
        <f t="shared" si="781"/>
        <v>15.04109589041096</v>
      </c>
      <c r="BY919" s="111">
        <f t="shared" si="782"/>
        <v>976.36371574865495</v>
      </c>
      <c r="BZ919" s="1018"/>
      <c r="CA919" s="88"/>
      <c r="CB919" s="88"/>
      <c r="CC919" s="89"/>
      <c r="CD919" s="89"/>
      <c r="CE919" s="89"/>
      <c r="CF919" s="89"/>
      <c r="CG919" s="89"/>
      <c r="CH919" s="89"/>
      <c r="CI919" s="89"/>
      <c r="CJ919" s="89"/>
      <c r="CK919" s="89"/>
      <c r="CL919" s="89"/>
      <c r="CM919" s="89"/>
      <c r="CN919" s="89"/>
      <c r="CO919" s="89"/>
      <c r="CP919" s="89"/>
      <c r="CQ919" s="89"/>
      <c r="CR919" s="89"/>
      <c r="CS919" s="89"/>
      <c r="CT919" s="89"/>
    </row>
    <row r="920" spans="1:98" ht="15.75" customHeight="1">
      <c r="A920" s="1018"/>
      <c r="B920" s="1016" t="s">
        <v>196</v>
      </c>
      <c r="C920" s="1009"/>
      <c r="D920" s="1010"/>
      <c r="E920" s="112"/>
      <c r="F920" s="195"/>
      <c r="G920" s="107">
        <f t="shared" si="750"/>
        <v>0</v>
      </c>
      <c r="H920" s="108">
        <f t="shared" si="751"/>
        <v>0</v>
      </c>
      <c r="I920" s="109">
        <f t="shared" si="752"/>
        <v>0</v>
      </c>
      <c r="J920" s="110">
        <f t="shared" si="753"/>
        <v>14.361111111111111</v>
      </c>
      <c r="K920" s="111">
        <f t="shared" si="754"/>
        <v>0</v>
      </c>
      <c r="L920" s="86"/>
      <c r="M920" s="1016" t="s">
        <v>196</v>
      </c>
      <c r="N920" s="1009"/>
      <c r="O920" s="1010"/>
      <c r="P920" s="112"/>
      <c r="Q920" s="195"/>
      <c r="R920" s="107">
        <f t="shared" si="785"/>
        <v>0</v>
      </c>
      <c r="S920" s="108">
        <f t="shared" si="756"/>
        <v>1631.731141388163</v>
      </c>
      <c r="T920" s="109">
        <f t="shared" si="757"/>
        <v>0</v>
      </c>
      <c r="U920" s="110">
        <f t="shared" si="758"/>
        <v>12.025316455696203</v>
      </c>
      <c r="V920" s="111">
        <f t="shared" si="759"/>
        <v>0</v>
      </c>
      <c r="W920" s="88"/>
      <c r="X920" s="1016" t="s">
        <v>196</v>
      </c>
      <c r="Y920" s="1009"/>
      <c r="Z920" s="1010"/>
      <c r="AA920" s="112"/>
      <c r="AB920" s="192"/>
      <c r="AC920" s="107">
        <f t="shared" si="790"/>
        <v>0</v>
      </c>
      <c r="AD920" s="108">
        <f t="shared" si="761"/>
        <v>1631.731141388163</v>
      </c>
      <c r="AE920" s="109">
        <f t="shared" si="762"/>
        <v>0</v>
      </c>
      <c r="AF920" s="110">
        <f t="shared" si="763"/>
        <v>15.787878787878787</v>
      </c>
      <c r="AG920" s="111">
        <f t="shared" si="764"/>
        <v>0</v>
      </c>
      <c r="AH920" s="88"/>
      <c r="AI920" s="1016" t="s">
        <v>196</v>
      </c>
      <c r="AJ920" s="1009"/>
      <c r="AK920" s="1010"/>
      <c r="AL920" s="112"/>
      <c r="AM920" s="249"/>
      <c r="AN920" s="107">
        <f t="shared" si="786"/>
        <v>0</v>
      </c>
      <c r="AO920" s="108">
        <f t="shared" si="766"/>
        <v>1631.731141388163</v>
      </c>
      <c r="AP920" s="109">
        <f t="shared" si="767"/>
        <v>0</v>
      </c>
      <c r="AQ920" s="112">
        <f t="shared" si="768"/>
        <v>11.51685393258427</v>
      </c>
      <c r="AR920" s="111">
        <f t="shared" si="769"/>
        <v>0</v>
      </c>
      <c r="AS920" s="88"/>
      <c r="AT920" s="1016" t="s">
        <v>196</v>
      </c>
      <c r="AU920" s="1009"/>
      <c r="AV920" s="1010"/>
      <c r="AW920" s="112">
        <v>37</v>
      </c>
      <c r="AX920" s="242">
        <f>'Cél.por tricoma'!W387</f>
        <v>18.735707502374169</v>
      </c>
      <c r="AY920" s="107">
        <f t="shared" si="787"/>
        <v>693.22117758784429</v>
      </c>
      <c r="AZ920" s="108">
        <f t="shared" si="771"/>
        <v>979.03868483289773</v>
      </c>
      <c r="BA920" s="109">
        <f t="shared" si="772"/>
        <v>678690.35000391572</v>
      </c>
      <c r="BB920" s="110">
        <f t="shared" si="773"/>
        <v>11.627906976744185</v>
      </c>
      <c r="BC920" s="111">
        <f t="shared" si="774"/>
        <v>58367.370100336753</v>
      </c>
      <c r="BD920" s="88"/>
      <c r="BE920" s="1016" t="s">
        <v>196</v>
      </c>
      <c r="BF920" s="1009"/>
      <c r="BG920" s="1010"/>
      <c r="BH920" s="112"/>
      <c r="BI920" s="195"/>
      <c r="BJ920" s="107">
        <f>BH920*BI920</f>
        <v>0</v>
      </c>
      <c r="BK920" s="108">
        <f t="shared" si="775"/>
        <v>815.8655706940815</v>
      </c>
      <c r="BL920" s="109">
        <f t="shared" si="776"/>
        <v>0</v>
      </c>
      <c r="BM920" s="112">
        <f t="shared" si="777"/>
        <v>13.857142857142858</v>
      </c>
      <c r="BN920" s="111">
        <f t="shared" si="778"/>
        <v>0</v>
      </c>
      <c r="BO920" s="88"/>
      <c r="BP920" s="1016" t="s">
        <v>196</v>
      </c>
      <c r="BQ920" s="1009"/>
      <c r="BR920" s="1010"/>
      <c r="BS920" s="112">
        <v>54</v>
      </c>
      <c r="BT920" s="249">
        <f>'Cél.por tricoma'!W387</f>
        <v>18.735707502374169</v>
      </c>
      <c r="BU920" s="107">
        <f t="shared" si="789"/>
        <v>1011.7282051282051</v>
      </c>
      <c r="BV920" s="108">
        <f t="shared" si="783"/>
        <v>1631.731141388163</v>
      </c>
      <c r="BW920" s="109">
        <f t="shared" si="780"/>
        <v>1650868.4189284437</v>
      </c>
      <c r="BX920" s="112">
        <f t="shared" si="781"/>
        <v>15.04109589041096</v>
      </c>
      <c r="BY920" s="111">
        <f t="shared" si="782"/>
        <v>109757.18996518796</v>
      </c>
      <c r="BZ920" s="1018"/>
      <c r="CA920" s="88"/>
      <c r="CB920" s="88"/>
      <c r="CC920" s="89"/>
      <c r="CD920" s="89"/>
      <c r="CE920" s="89"/>
      <c r="CF920" s="89"/>
      <c r="CG920" s="89"/>
      <c r="CH920" s="89"/>
      <c r="CI920" s="89"/>
      <c r="CJ920" s="89"/>
      <c r="CK920" s="89"/>
      <c r="CL920" s="89"/>
      <c r="CM920" s="89"/>
      <c r="CN920" s="89"/>
      <c r="CO920" s="89"/>
      <c r="CP920" s="89"/>
      <c r="CQ920" s="89"/>
      <c r="CR920" s="89"/>
      <c r="CS920" s="89"/>
      <c r="CT920" s="89"/>
    </row>
    <row r="921" spans="1:98" ht="15.75" customHeight="1">
      <c r="A921" s="1018"/>
      <c r="B921" s="1016" t="s">
        <v>100</v>
      </c>
      <c r="C921" s="1009"/>
      <c r="D921" s="1010"/>
      <c r="E921" s="112"/>
      <c r="F921" s="195"/>
      <c r="G921" s="107">
        <f t="shared" si="750"/>
        <v>0</v>
      </c>
      <c r="H921" s="108">
        <f t="shared" si="751"/>
        <v>0</v>
      </c>
      <c r="I921" s="109">
        <f t="shared" si="752"/>
        <v>0</v>
      </c>
      <c r="J921" s="110">
        <f t="shared" si="753"/>
        <v>14.361111111111111</v>
      </c>
      <c r="K921" s="111">
        <f t="shared" si="754"/>
        <v>0</v>
      </c>
      <c r="L921" s="86"/>
      <c r="M921" s="1016" t="s">
        <v>100</v>
      </c>
      <c r="N921" s="1009"/>
      <c r="O921" s="1010"/>
      <c r="P921" s="112"/>
      <c r="Q921" s="195"/>
      <c r="R921" s="107">
        <f t="shared" si="785"/>
        <v>0</v>
      </c>
      <c r="S921" s="108">
        <f t="shared" si="756"/>
        <v>1631.731141388163</v>
      </c>
      <c r="T921" s="109">
        <f t="shared" si="757"/>
        <v>0</v>
      </c>
      <c r="U921" s="110">
        <f t="shared" si="758"/>
        <v>12.025316455696203</v>
      </c>
      <c r="V921" s="111">
        <f t="shared" si="759"/>
        <v>0</v>
      </c>
      <c r="W921" s="88"/>
      <c r="X921" s="1016" t="s">
        <v>100</v>
      </c>
      <c r="Y921" s="1009"/>
      <c r="Z921" s="1010"/>
      <c r="AA921" s="112"/>
      <c r="AB921" s="192"/>
      <c r="AC921" s="107">
        <f t="shared" si="790"/>
        <v>0</v>
      </c>
      <c r="AD921" s="108">
        <f t="shared" si="761"/>
        <v>1631.731141388163</v>
      </c>
      <c r="AE921" s="109">
        <f t="shared" si="762"/>
        <v>0</v>
      </c>
      <c r="AF921" s="110">
        <f t="shared" si="763"/>
        <v>15.787878787878787</v>
      </c>
      <c r="AG921" s="111">
        <f t="shared" si="764"/>
        <v>0</v>
      </c>
      <c r="AH921" s="88"/>
      <c r="AI921" s="1016" t="s">
        <v>100</v>
      </c>
      <c r="AJ921" s="1009"/>
      <c r="AK921" s="1010"/>
      <c r="AL921" s="112"/>
      <c r="AM921" s="195"/>
      <c r="AN921" s="107">
        <f t="shared" si="786"/>
        <v>0</v>
      </c>
      <c r="AO921" s="108">
        <f t="shared" si="766"/>
        <v>1631.731141388163</v>
      </c>
      <c r="AP921" s="109">
        <f t="shared" si="767"/>
        <v>0</v>
      </c>
      <c r="AQ921" s="112">
        <f t="shared" si="768"/>
        <v>11.51685393258427</v>
      </c>
      <c r="AR921" s="111">
        <f t="shared" si="769"/>
        <v>0</v>
      </c>
      <c r="AS921" s="88"/>
      <c r="AT921" s="1016" t="s">
        <v>100</v>
      </c>
      <c r="AU921" s="1009"/>
      <c r="AV921" s="1010"/>
      <c r="AW921" s="112">
        <v>1</v>
      </c>
      <c r="AX921" s="192">
        <f>'Cél.por tricoma'!GP211</f>
        <v>1</v>
      </c>
      <c r="AY921" s="107">
        <f t="shared" si="787"/>
        <v>1</v>
      </c>
      <c r="AZ921" s="108">
        <f t="shared" si="771"/>
        <v>979.03868483289773</v>
      </c>
      <c r="BA921" s="109">
        <f t="shared" si="772"/>
        <v>979.03868483289773</v>
      </c>
      <c r="BB921" s="110">
        <f t="shared" si="773"/>
        <v>11.627906976744185</v>
      </c>
      <c r="BC921" s="111">
        <f t="shared" si="774"/>
        <v>84.197326895629203</v>
      </c>
      <c r="BD921" s="88"/>
      <c r="BE921" s="1016" t="s">
        <v>100</v>
      </c>
      <c r="BF921" s="1009"/>
      <c r="BG921" s="1010"/>
      <c r="BH921" s="112"/>
      <c r="BI921" s="195"/>
      <c r="BJ921" s="107">
        <f>BH921*BI921</f>
        <v>0</v>
      </c>
      <c r="BK921" s="108">
        <f t="shared" si="775"/>
        <v>815.8655706940815</v>
      </c>
      <c r="BL921" s="109">
        <f t="shared" si="776"/>
        <v>0</v>
      </c>
      <c r="BM921" s="112">
        <f t="shared" si="777"/>
        <v>13.857142857142858</v>
      </c>
      <c r="BN921" s="111">
        <f t="shared" si="778"/>
        <v>0</v>
      </c>
      <c r="BO921" s="88"/>
      <c r="BP921" s="1016" t="s">
        <v>100</v>
      </c>
      <c r="BQ921" s="1009"/>
      <c r="BR921" s="1010"/>
      <c r="BS921" s="112">
        <v>2</v>
      </c>
      <c r="BT921" s="195">
        <f>'Cél.por tricoma'!GP303</f>
        <v>1</v>
      </c>
      <c r="BU921" s="107">
        <f t="shared" si="789"/>
        <v>2</v>
      </c>
      <c r="BV921" s="108">
        <f t="shared" si="783"/>
        <v>1631.731141388163</v>
      </c>
      <c r="BW921" s="109">
        <f t="shared" si="780"/>
        <v>3263.462282776326</v>
      </c>
      <c r="BX921" s="112">
        <f t="shared" si="781"/>
        <v>15.04109589041096</v>
      </c>
      <c r="BY921" s="111">
        <f t="shared" si="782"/>
        <v>216.96971461081219</v>
      </c>
      <c r="BZ921" s="1018"/>
      <c r="CA921" s="88"/>
      <c r="CB921" s="88"/>
      <c r="CC921" s="89"/>
      <c r="CD921" s="89"/>
      <c r="CE921" s="89"/>
      <c r="CF921" s="89"/>
      <c r="CG921" s="89"/>
      <c r="CH921" s="89"/>
      <c r="CI921" s="89"/>
      <c r="CJ921" s="89"/>
      <c r="CK921" s="89"/>
      <c r="CL921" s="89"/>
      <c r="CM921" s="89"/>
      <c r="CN921" s="89"/>
      <c r="CO921" s="89"/>
      <c r="CP921" s="89"/>
      <c r="CQ921" s="89"/>
      <c r="CR921" s="89"/>
      <c r="CS921" s="89"/>
      <c r="CT921" s="89"/>
    </row>
    <row r="922" spans="1:98" ht="15.75" customHeight="1">
      <c r="A922" s="1018"/>
      <c r="B922" s="1016" t="s">
        <v>198</v>
      </c>
      <c r="C922" s="1009"/>
      <c r="D922" s="1010"/>
      <c r="E922" s="112"/>
      <c r="F922" s="195"/>
      <c r="G922" s="107">
        <f t="shared" si="750"/>
        <v>0</v>
      </c>
      <c r="H922" s="108">
        <f t="shared" si="751"/>
        <v>0</v>
      </c>
      <c r="I922" s="109">
        <f t="shared" si="752"/>
        <v>0</v>
      </c>
      <c r="J922" s="110">
        <f t="shared" si="753"/>
        <v>14.361111111111111</v>
      </c>
      <c r="K922" s="111">
        <f t="shared" si="754"/>
        <v>0</v>
      </c>
      <c r="L922" s="86"/>
      <c r="M922" s="1016" t="s">
        <v>198</v>
      </c>
      <c r="N922" s="1009"/>
      <c r="O922" s="1010"/>
      <c r="P922" s="112"/>
      <c r="Q922" s="195"/>
      <c r="R922" s="107">
        <f t="shared" si="785"/>
        <v>0</v>
      </c>
      <c r="S922" s="108">
        <f t="shared" si="756"/>
        <v>1631.731141388163</v>
      </c>
      <c r="T922" s="109">
        <f t="shared" si="757"/>
        <v>0</v>
      </c>
      <c r="U922" s="110">
        <f t="shared" si="758"/>
        <v>12.025316455696203</v>
      </c>
      <c r="V922" s="111">
        <f t="shared" si="759"/>
        <v>0</v>
      </c>
      <c r="W922" s="88"/>
      <c r="X922" s="1016" t="s">
        <v>198</v>
      </c>
      <c r="Y922" s="1009"/>
      <c r="Z922" s="1010"/>
      <c r="AA922" s="112"/>
      <c r="AB922" s="192"/>
      <c r="AC922" s="107"/>
      <c r="AD922" s="108">
        <f t="shared" si="761"/>
        <v>1631.731141388163</v>
      </c>
      <c r="AE922" s="109">
        <f t="shared" si="762"/>
        <v>0</v>
      </c>
      <c r="AF922" s="110">
        <f t="shared" si="763"/>
        <v>15.787878787878787</v>
      </c>
      <c r="AG922" s="111">
        <f t="shared" si="764"/>
        <v>0</v>
      </c>
      <c r="AH922" s="88"/>
      <c r="AI922" s="1016" t="s">
        <v>198</v>
      </c>
      <c r="AJ922" s="1009"/>
      <c r="AK922" s="1010"/>
      <c r="AL922" s="112"/>
      <c r="AM922" s="195"/>
      <c r="AN922" s="107">
        <v>0</v>
      </c>
      <c r="AO922" s="108">
        <f t="shared" si="766"/>
        <v>1631.731141388163</v>
      </c>
      <c r="AP922" s="109">
        <f t="shared" si="767"/>
        <v>0</v>
      </c>
      <c r="AQ922" s="112">
        <f t="shared" si="768"/>
        <v>11.51685393258427</v>
      </c>
      <c r="AR922" s="111">
        <f t="shared" si="769"/>
        <v>0</v>
      </c>
      <c r="AS922" s="88"/>
      <c r="AT922" s="1016" t="s">
        <v>198</v>
      </c>
      <c r="AU922" s="1009"/>
      <c r="AV922" s="1010"/>
      <c r="AW922" s="112"/>
      <c r="AX922" s="192" t="e">
        <f>'Cél.por tricoma'!GP212</f>
        <v>#DIV/0!</v>
      </c>
      <c r="AY922" s="107">
        <v>0</v>
      </c>
      <c r="AZ922" s="108">
        <f t="shared" si="771"/>
        <v>979.03868483289773</v>
      </c>
      <c r="BA922" s="109">
        <f t="shared" si="772"/>
        <v>0</v>
      </c>
      <c r="BB922" s="110">
        <f t="shared" si="773"/>
        <v>11.627906976744185</v>
      </c>
      <c r="BC922" s="111">
        <f t="shared" si="774"/>
        <v>0</v>
      </c>
      <c r="BD922" s="88"/>
      <c r="BE922" s="1016" t="s">
        <v>198</v>
      </c>
      <c r="BF922" s="1009"/>
      <c r="BG922" s="1010"/>
      <c r="BH922" s="112"/>
      <c r="BI922" s="195"/>
      <c r="BJ922" s="107">
        <v>0</v>
      </c>
      <c r="BK922" s="108">
        <f t="shared" si="775"/>
        <v>815.8655706940815</v>
      </c>
      <c r="BL922" s="109">
        <f t="shared" si="776"/>
        <v>0</v>
      </c>
      <c r="BM922" s="112">
        <f t="shared" si="777"/>
        <v>13.857142857142858</v>
      </c>
      <c r="BN922" s="111">
        <f t="shared" si="778"/>
        <v>0</v>
      </c>
      <c r="BO922" s="88"/>
      <c r="BP922" s="1016" t="s">
        <v>198</v>
      </c>
      <c r="BQ922" s="1009"/>
      <c r="BR922" s="1010"/>
      <c r="BS922" s="112">
        <v>0</v>
      </c>
      <c r="BT922" s="195" t="e">
        <f>'Cél.por tricoma'!GP304</f>
        <v>#DIV/0!</v>
      </c>
      <c r="BU922" s="107">
        <v>0</v>
      </c>
      <c r="BV922" s="108">
        <f t="shared" si="783"/>
        <v>1631.731141388163</v>
      </c>
      <c r="BW922" s="109">
        <f t="shared" si="780"/>
        <v>0</v>
      </c>
      <c r="BX922" s="112">
        <f t="shared" si="781"/>
        <v>15.04109589041096</v>
      </c>
      <c r="BY922" s="111">
        <f t="shared" si="782"/>
        <v>0</v>
      </c>
      <c r="BZ922" s="1018"/>
      <c r="CA922" s="88"/>
      <c r="CB922" s="88"/>
      <c r="CC922" s="89"/>
      <c r="CD922" s="89"/>
      <c r="CE922" s="89"/>
      <c r="CF922" s="89"/>
      <c r="CG922" s="89"/>
      <c r="CH922" s="89"/>
      <c r="CI922" s="89"/>
      <c r="CJ922" s="89"/>
      <c r="CK922" s="89"/>
      <c r="CL922" s="89"/>
      <c r="CM922" s="89"/>
      <c r="CN922" s="89"/>
      <c r="CO922" s="89"/>
      <c r="CP922" s="89"/>
      <c r="CQ922" s="89"/>
      <c r="CR922" s="89"/>
      <c r="CS922" s="89"/>
      <c r="CT922" s="89"/>
    </row>
    <row r="923" spans="1:98" ht="15.75" customHeight="1">
      <c r="A923" s="1018"/>
      <c r="B923" s="1016" t="s">
        <v>201</v>
      </c>
      <c r="C923" s="1009"/>
      <c r="D923" s="1010"/>
      <c r="E923" s="112"/>
      <c r="F923" s="195"/>
      <c r="G923" s="107">
        <f t="shared" si="750"/>
        <v>0</v>
      </c>
      <c r="H923" s="108">
        <f t="shared" si="751"/>
        <v>0</v>
      </c>
      <c r="I923" s="109">
        <f t="shared" si="752"/>
        <v>0</v>
      </c>
      <c r="J923" s="110">
        <f t="shared" si="753"/>
        <v>14.361111111111111</v>
      </c>
      <c r="K923" s="111">
        <f t="shared" si="754"/>
        <v>0</v>
      </c>
      <c r="L923" s="86"/>
      <c r="M923" s="1016" t="s">
        <v>201</v>
      </c>
      <c r="N923" s="1009"/>
      <c r="O923" s="1010"/>
      <c r="P923" s="112"/>
      <c r="Q923" s="195"/>
      <c r="R923" s="107">
        <v>0</v>
      </c>
      <c r="S923" s="108">
        <f t="shared" si="756"/>
        <v>1631.731141388163</v>
      </c>
      <c r="T923" s="109">
        <f t="shared" si="757"/>
        <v>0</v>
      </c>
      <c r="U923" s="110">
        <f t="shared" si="758"/>
        <v>12.025316455696203</v>
      </c>
      <c r="V923" s="111">
        <f t="shared" si="759"/>
        <v>0</v>
      </c>
      <c r="W923" s="88"/>
      <c r="X923" s="1016" t="s">
        <v>201</v>
      </c>
      <c r="Y923" s="1009"/>
      <c r="Z923" s="1010"/>
      <c r="AA923" s="112"/>
      <c r="AB923" s="250"/>
      <c r="AC923" s="107">
        <f t="shared" ref="AC923:AC939" si="791">AA923*AB923</f>
        <v>0</v>
      </c>
      <c r="AD923" s="108">
        <f t="shared" si="761"/>
        <v>1631.731141388163</v>
      </c>
      <c r="AE923" s="109">
        <f t="shared" si="762"/>
        <v>0</v>
      </c>
      <c r="AF923" s="110">
        <f t="shared" si="763"/>
        <v>15.787878787878787</v>
      </c>
      <c r="AG923" s="111">
        <f t="shared" si="764"/>
        <v>0</v>
      </c>
      <c r="AH923" s="88"/>
      <c r="AI923" s="1016" t="s">
        <v>201</v>
      </c>
      <c r="AJ923" s="1009"/>
      <c r="AK923" s="1010"/>
      <c r="AL923" s="112"/>
      <c r="AM923" s="251"/>
      <c r="AN923" s="107">
        <f t="shared" ref="AN923:AN940" si="792">AL923*AM923</f>
        <v>0</v>
      </c>
      <c r="AO923" s="108">
        <f t="shared" si="766"/>
        <v>1631.731141388163</v>
      </c>
      <c r="AP923" s="109">
        <f t="shared" si="767"/>
        <v>0</v>
      </c>
      <c r="AQ923" s="112">
        <f t="shared" si="768"/>
        <v>11.51685393258427</v>
      </c>
      <c r="AR923" s="111">
        <f t="shared" si="769"/>
        <v>0</v>
      </c>
      <c r="AS923" s="88"/>
      <c r="AT923" s="1016" t="s">
        <v>201</v>
      </c>
      <c r="AU923" s="1009"/>
      <c r="AV923" s="1010"/>
      <c r="AW923" s="112"/>
      <c r="AX923" s="192">
        <f>'Cél.por tricoma'!GP213</f>
        <v>3</v>
      </c>
      <c r="AY923" s="107">
        <f t="shared" ref="AY923:AY940" si="793">AW923*AX923</f>
        <v>0</v>
      </c>
      <c r="AZ923" s="108">
        <f t="shared" si="771"/>
        <v>979.03868483289773</v>
      </c>
      <c r="BA923" s="109">
        <f t="shared" si="772"/>
        <v>0</v>
      </c>
      <c r="BB923" s="110">
        <f t="shared" si="773"/>
        <v>11.627906976744185</v>
      </c>
      <c r="BC923" s="111">
        <f t="shared" si="774"/>
        <v>0</v>
      </c>
      <c r="BD923" s="88"/>
      <c r="BE923" s="1016" t="s">
        <v>201</v>
      </c>
      <c r="BF923" s="1009"/>
      <c r="BG923" s="1010"/>
      <c r="BH923" s="112"/>
      <c r="BI923" s="195"/>
      <c r="BJ923" s="107">
        <f t="shared" ref="BJ923:BJ939" si="794">BH923*BI923</f>
        <v>0</v>
      </c>
      <c r="BK923" s="108">
        <f t="shared" si="775"/>
        <v>815.8655706940815</v>
      </c>
      <c r="BL923" s="109">
        <f t="shared" si="776"/>
        <v>0</v>
      </c>
      <c r="BM923" s="112">
        <f t="shared" si="777"/>
        <v>13.857142857142858</v>
      </c>
      <c r="BN923" s="111">
        <f t="shared" si="778"/>
        <v>0</v>
      </c>
      <c r="BO923" s="88"/>
      <c r="BP923" s="1016" t="s">
        <v>201</v>
      </c>
      <c r="BQ923" s="1009"/>
      <c r="BR923" s="1010"/>
      <c r="BS923" s="112">
        <v>0</v>
      </c>
      <c r="BT923" s="195" t="e">
        <f>'Cél.por tricoma'!GP305</f>
        <v>#DIV/0!</v>
      </c>
      <c r="BU923" s="107">
        <v>0</v>
      </c>
      <c r="BV923" s="108">
        <f t="shared" si="783"/>
        <v>1631.731141388163</v>
      </c>
      <c r="BW923" s="109">
        <f t="shared" si="780"/>
        <v>0</v>
      </c>
      <c r="BX923" s="112">
        <f t="shared" si="781"/>
        <v>15.04109589041096</v>
      </c>
      <c r="BY923" s="111">
        <f t="shared" si="782"/>
        <v>0</v>
      </c>
      <c r="BZ923" s="1018"/>
      <c r="CA923" s="88"/>
      <c r="CB923" s="88"/>
      <c r="CC923" s="89"/>
      <c r="CD923" s="89"/>
      <c r="CE923" s="89"/>
      <c r="CF923" s="89"/>
      <c r="CG923" s="89"/>
      <c r="CH923" s="89"/>
      <c r="CI923" s="89"/>
      <c r="CJ923" s="89"/>
      <c r="CK923" s="89"/>
      <c r="CL923" s="89"/>
      <c r="CM923" s="89"/>
      <c r="CN923" s="89"/>
      <c r="CO923" s="89"/>
      <c r="CP923" s="89"/>
      <c r="CQ923" s="89"/>
      <c r="CR923" s="89"/>
      <c r="CS923" s="89"/>
      <c r="CT923" s="89"/>
    </row>
    <row r="924" spans="1:98" ht="15.75" customHeight="1">
      <c r="A924" s="1018"/>
      <c r="B924" s="1016" t="s">
        <v>103</v>
      </c>
      <c r="C924" s="1009"/>
      <c r="D924" s="1010"/>
      <c r="E924" s="112"/>
      <c r="F924" s="195"/>
      <c r="G924" s="107">
        <f t="shared" si="750"/>
        <v>0</v>
      </c>
      <c r="H924" s="108">
        <f t="shared" si="751"/>
        <v>0</v>
      </c>
      <c r="I924" s="109">
        <f t="shared" si="752"/>
        <v>0</v>
      </c>
      <c r="J924" s="110">
        <f t="shared" si="753"/>
        <v>14.361111111111111</v>
      </c>
      <c r="K924" s="111">
        <f t="shared" si="754"/>
        <v>0</v>
      </c>
      <c r="L924" s="86"/>
      <c r="M924" s="1016" t="s">
        <v>103</v>
      </c>
      <c r="N924" s="1009"/>
      <c r="O924" s="1010"/>
      <c r="P924" s="112"/>
      <c r="Q924" s="195"/>
      <c r="R924" s="107">
        <f t="shared" ref="R924:R939" si="795">P924*Q924</f>
        <v>0</v>
      </c>
      <c r="S924" s="108">
        <f t="shared" si="756"/>
        <v>1631.731141388163</v>
      </c>
      <c r="T924" s="109">
        <f t="shared" si="757"/>
        <v>0</v>
      </c>
      <c r="U924" s="110">
        <f t="shared" si="758"/>
        <v>12.025316455696203</v>
      </c>
      <c r="V924" s="111">
        <f t="shared" si="759"/>
        <v>0</v>
      </c>
      <c r="W924" s="88"/>
      <c r="X924" s="1016" t="s">
        <v>103</v>
      </c>
      <c r="Y924" s="1009"/>
      <c r="Z924" s="1010"/>
      <c r="AA924" s="112"/>
      <c r="AB924" s="192"/>
      <c r="AC924" s="107">
        <f t="shared" si="791"/>
        <v>0</v>
      </c>
      <c r="AD924" s="108">
        <f t="shared" si="761"/>
        <v>1631.731141388163</v>
      </c>
      <c r="AE924" s="109">
        <f t="shared" si="762"/>
        <v>0</v>
      </c>
      <c r="AF924" s="110">
        <f t="shared" si="763"/>
        <v>15.787878787878787</v>
      </c>
      <c r="AG924" s="111">
        <f t="shared" si="764"/>
        <v>0</v>
      </c>
      <c r="AH924" s="88"/>
      <c r="AI924" s="1016" t="s">
        <v>103</v>
      </c>
      <c r="AJ924" s="1009"/>
      <c r="AK924" s="1010"/>
      <c r="AL924" s="112"/>
      <c r="AM924" s="195"/>
      <c r="AN924" s="107">
        <f t="shared" si="792"/>
        <v>0</v>
      </c>
      <c r="AO924" s="108">
        <f t="shared" si="766"/>
        <v>1631.731141388163</v>
      </c>
      <c r="AP924" s="109">
        <f t="shared" si="767"/>
        <v>0</v>
      </c>
      <c r="AQ924" s="112">
        <f t="shared" si="768"/>
        <v>11.51685393258427</v>
      </c>
      <c r="AR924" s="111">
        <f t="shared" si="769"/>
        <v>0</v>
      </c>
      <c r="AS924" s="88"/>
      <c r="AT924" s="1016" t="s">
        <v>103</v>
      </c>
      <c r="AU924" s="1009"/>
      <c r="AV924" s="1010"/>
      <c r="AW924" s="112">
        <v>4</v>
      </c>
      <c r="AX924" s="192">
        <f>'Cél.por tricoma'!GP214</f>
        <v>1</v>
      </c>
      <c r="AY924" s="107">
        <f t="shared" si="793"/>
        <v>4</v>
      </c>
      <c r="AZ924" s="108">
        <f t="shared" si="771"/>
        <v>979.03868483289773</v>
      </c>
      <c r="BA924" s="109">
        <f t="shared" si="772"/>
        <v>3916.1547393315909</v>
      </c>
      <c r="BB924" s="110">
        <f t="shared" si="773"/>
        <v>11.627906976744185</v>
      </c>
      <c r="BC924" s="111">
        <f t="shared" si="774"/>
        <v>336.78930758251681</v>
      </c>
      <c r="BD924" s="88"/>
      <c r="BE924" s="1016" t="s">
        <v>103</v>
      </c>
      <c r="BF924" s="1009"/>
      <c r="BG924" s="1010"/>
      <c r="BH924" s="112"/>
      <c r="BI924" s="195"/>
      <c r="BJ924" s="107">
        <f t="shared" si="794"/>
        <v>0</v>
      </c>
      <c r="BK924" s="108">
        <f t="shared" si="775"/>
        <v>815.8655706940815</v>
      </c>
      <c r="BL924" s="109">
        <f t="shared" si="776"/>
        <v>0</v>
      </c>
      <c r="BM924" s="112">
        <f t="shared" si="777"/>
        <v>13.857142857142858</v>
      </c>
      <c r="BN924" s="111">
        <f t="shared" si="778"/>
        <v>0</v>
      </c>
      <c r="BO924" s="88"/>
      <c r="BP924" s="1016" t="s">
        <v>103</v>
      </c>
      <c r="BQ924" s="1009"/>
      <c r="BR924" s="1010"/>
      <c r="BS924" s="112">
        <v>4</v>
      </c>
      <c r="BT924" s="195">
        <f>'Cél.por tricoma'!GP306</f>
        <v>1</v>
      </c>
      <c r="BU924" s="107">
        <f t="shared" ref="BU924:BU940" si="796">BS924*BT924</f>
        <v>4</v>
      </c>
      <c r="BV924" s="108">
        <f t="shared" si="783"/>
        <v>1631.731141388163</v>
      </c>
      <c r="BW924" s="109">
        <f t="shared" si="780"/>
        <v>6526.924565552652</v>
      </c>
      <c r="BX924" s="112">
        <f t="shared" si="781"/>
        <v>15.04109589041096</v>
      </c>
      <c r="BY924" s="111">
        <f t="shared" si="782"/>
        <v>433.93942922162438</v>
      </c>
      <c r="BZ924" s="1018"/>
      <c r="CA924" s="88"/>
      <c r="CB924" s="88"/>
      <c r="CC924" s="89"/>
      <c r="CD924" s="89"/>
      <c r="CE924" s="89"/>
      <c r="CF924" s="89"/>
      <c r="CG924" s="89"/>
      <c r="CH924" s="89"/>
      <c r="CI924" s="89"/>
      <c r="CJ924" s="89"/>
      <c r="CK924" s="89"/>
      <c r="CL924" s="89"/>
      <c r="CM924" s="89"/>
      <c r="CN924" s="89"/>
      <c r="CO924" s="89"/>
      <c r="CP924" s="89"/>
      <c r="CQ924" s="89"/>
      <c r="CR924" s="89"/>
      <c r="CS924" s="89"/>
      <c r="CT924" s="89"/>
    </row>
    <row r="925" spans="1:98" ht="15.75" customHeight="1">
      <c r="A925" s="1018"/>
      <c r="B925" s="1016" t="s">
        <v>107</v>
      </c>
      <c r="C925" s="1009"/>
      <c r="D925" s="1010"/>
      <c r="E925" s="112"/>
      <c r="F925" s="195"/>
      <c r="G925" s="107">
        <f t="shared" si="750"/>
        <v>0</v>
      </c>
      <c r="H925" s="108">
        <f t="shared" si="751"/>
        <v>0</v>
      </c>
      <c r="I925" s="109">
        <f t="shared" si="752"/>
        <v>0</v>
      </c>
      <c r="J925" s="110">
        <f t="shared" si="753"/>
        <v>14.361111111111111</v>
      </c>
      <c r="K925" s="111">
        <f t="shared" si="754"/>
        <v>0</v>
      </c>
      <c r="L925" s="86"/>
      <c r="M925" s="1016" t="s">
        <v>107</v>
      </c>
      <c r="N925" s="1009"/>
      <c r="O925" s="1010"/>
      <c r="P925" s="112"/>
      <c r="Q925" s="195"/>
      <c r="R925" s="107">
        <f t="shared" si="795"/>
        <v>0</v>
      </c>
      <c r="S925" s="108">
        <f t="shared" si="756"/>
        <v>1631.731141388163</v>
      </c>
      <c r="T925" s="109">
        <f t="shared" si="757"/>
        <v>0</v>
      </c>
      <c r="U925" s="110">
        <f t="shared" si="758"/>
        <v>12.025316455696203</v>
      </c>
      <c r="V925" s="111">
        <f t="shared" si="759"/>
        <v>0</v>
      </c>
      <c r="W925" s="88"/>
      <c r="X925" s="1016" t="s">
        <v>107</v>
      </c>
      <c r="Y925" s="1009"/>
      <c r="Z925" s="1010"/>
      <c r="AA925" s="112"/>
      <c r="AB925" s="192"/>
      <c r="AC925" s="107">
        <f t="shared" si="791"/>
        <v>0</v>
      </c>
      <c r="AD925" s="108">
        <f t="shared" si="761"/>
        <v>1631.731141388163</v>
      </c>
      <c r="AE925" s="109">
        <f t="shared" si="762"/>
        <v>0</v>
      </c>
      <c r="AF925" s="110">
        <f t="shared" si="763"/>
        <v>15.787878787878787</v>
      </c>
      <c r="AG925" s="111">
        <f t="shared" si="764"/>
        <v>0</v>
      </c>
      <c r="AH925" s="88"/>
      <c r="AI925" s="1016" t="s">
        <v>107</v>
      </c>
      <c r="AJ925" s="1009"/>
      <c r="AK925" s="1010"/>
      <c r="AL925" s="112"/>
      <c r="AM925" s="195"/>
      <c r="AN925" s="107">
        <f t="shared" si="792"/>
        <v>0</v>
      </c>
      <c r="AO925" s="108">
        <f t="shared" si="766"/>
        <v>1631.731141388163</v>
      </c>
      <c r="AP925" s="109">
        <f t="shared" si="767"/>
        <v>0</v>
      </c>
      <c r="AQ925" s="112">
        <f t="shared" si="768"/>
        <v>11.51685393258427</v>
      </c>
      <c r="AR925" s="111">
        <f t="shared" si="769"/>
        <v>0</v>
      </c>
      <c r="AS925" s="88"/>
      <c r="AT925" s="1016" t="s">
        <v>107</v>
      </c>
      <c r="AU925" s="1009"/>
      <c r="AV925" s="1010"/>
      <c r="AW925" s="112">
        <v>2</v>
      </c>
      <c r="AX925" s="192">
        <f>'Cél.por tricoma'!GP215</f>
        <v>1</v>
      </c>
      <c r="AY925" s="107">
        <f t="shared" si="793"/>
        <v>2</v>
      </c>
      <c r="AZ925" s="108">
        <f t="shared" si="771"/>
        <v>979.03868483289773</v>
      </c>
      <c r="BA925" s="109">
        <f t="shared" si="772"/>
        <v>1958.0773696657955</v>
      </c>
      <c r="BB925" s="110">
        <f t="shared" si="773"/>
        <v>11.627906976744185</v>
      </c>
      <c r="BC925" s="111">
        <f t="shared" si="774"/>
        <v>168.39465379125841</v>
      </c>
      <c r="BD925" s="88"/>
      <c r="BE925" s="1016" t="s">
        <v>107</v>
      </c>
      <c r="BF925" s="1009"/>
      <c r="BG925" s="1010"/>
      <c r="BH925" s="112"/>
      <c r="BI925" s="195"/>
      <c r="BJ925" s="107">
        <f t="shared" si="794"/>
        <v>0</v>
      </c>
      <c r="BK925" s="108">
        <f t="shared" si="775"/>
        <v>815.8655706940815</v>
      </c>
      <c r="BL925" s="109">
        <f t="shared" si="776"/>
        <v>0</v>
      </c>
      <c r="BM925" s="112">
        <f t="shared" si="777"/>
        <v>13.857142857142858</v>
      </c>
      <c r="BN925" s="111">
        <f t="shared" si="778"/>
        <v>0</v>
      </c>
      <c r="BO925" s="88"/>
      <c r="BP925" s="1016" t="s">
        <v>107</v>
      </c>
      <c r="BQ925" s="1009"/>
      <c r="BR925" s="1010"/>
      <c r="BS925" s="112">
        <v>2</v>
      </c>
      <c r="BT925" s="195">
        <f>'Cél.por tricoma'!GP307</f>
        <v>1</v>
      </c>
      <c r="BU925" s="107">
        <f t="shared" si="796"/>
        <v>2</v>
      </c>
      <c r="BV925" s="108">
        <f t="shared" si="783"/>
        <v>1631.731141388163</v>
      </c>
      <c r="BW925" s="109">
        <f t="shared" si="780"/>
        <v>3263.462282776326</v>
      </c>
      <c r="BX925" s="112">
        <f t="shared" si="781"/>
        <v>15.04109589041096</v>
      </c>
      <c r="BY925" s="111">
        <f t="shared" si="782"/>
        <v>216.96971461081219</v>
      </c>
      <c r="BZ925" s="1018"/>
      <c r="CA925" s="88"/>
      <c r="CB925" s="88"/>
      <c r="CC925" s="89"/>
      <c r="CD925" s="89"/>
      <c r="CE925" s="89"/>
      <c r="CF925" s="89"/>
      <c r="CG925" s="89"/>
      <c r="CH925" s="89"/>
      <c r="CI925" s="89"/>
      <c r="CJ925" s="89"/>
      <c r="CK925" s="89"/>
      <c r="CL925" s="89"/>
      <c r="CM925" s="89"/>
      <c r="CN925" s="89"/>
      <c r="CO925" s="89"/>
      <c r="CP925" s="89"/>
      <c r="CQ925" s="89"/>
      <c r="CR925" s="89"/>
      <c r="CS925" s="89"/>
      <c r="CT925" s="89"/>
    </row>
    <row r="926" spans="1:98" ht="15.75" customHeight="1">
      <c r="A926" s="1018"/>
      <c r="B926" s="1016" t="s">
        <v>108</v>
      </c>
      <c r="C926" s="1009"/>
      <c r="D926" s="1010"/>
      <c r="E926" s="112"/>
      <c r="F926" s="195"/>
      <c r="G926" s="107">
        <f t="shared" si="750"/>
        <v>0</v>
      </c>
      <c r="H926" s="108">
        <f t="shared" si="751"/>
        <v>0</v>
      </c>
      <c r="I926" s="109">
        <f t="shared" si="752"/>
        <v>0</v>
      </c>
      <c r="J926" s="110">
        <f t="shared" si="753"/>
        <v>14.361111111111111</v>
      </c>
      <c r="K926" s="111">
        <f t="shared" si="754"/>
        <v>0</v>
      </c>
      <c r="L926" s="86"/>
      <c r="M926" s="1016" t="s">
        <v>108</v>
      </c>
      <c r="N926" s="1009"/>
      <c r="O926" s="1010"/>
      <c r="P926" s="112"/>
      <c r="Q926" s="195"/>
      <c r="R926" s="107">
        <f t="shared" si="795"/>
        <v>0</v>
      </c>
      <c r="S926" s="108">
        <f t="shared" si="756"/>
        <v>1631.731141388163</v>
      </c>
      <c r="T926" s="109">
        <f t="shared" si="757"/>
        <v>0</v>
      </c>
      <c r="U926" s="110">
        <f t="shared" si="758"/>
        <v>12.025316455696203</v>
      </c>
      <c r="V926" s="111">
        <f t="shared" si="759"/>
        <v>0</v>
      </c>
      <c r="W926" s="88"/>
      <c r="X926" s="1016" t="s">
        <v>108</v>
      </c>
      <c r="Y926" s="1009"/>
      <c r="Z926" s="1010"/>
      <c r="AA926" s="112"/>
      <c r="AB926" s="192"/>
      <c r="AC926" s="107">
        <f t="shared" si="791"/>
        <v>0</v>
      </c>
      <c r="AD926" s="108">
        <f t="shared" si="761"/>
        <v>1631.731141388163</v>
      </c>
      <c r="AE926" s="109">
        <f t="shared" si="762"/>
        <v>0</v>
      </c>
      <c r="AF926" s="110">
        <f t="shared" si="763"/>
        <v>15.787878787878787</v>
      </c>
      <c r="AG926" s="111">
        <f t="shared" si="764"/>
        <v>0</v>
      </c>
      <c r="AH926" s="88"/>
      <c r="AI926" s="1016" t="s">
        <v>108</v>
      </c>
      <c r="AJ926" s="1009"/>
      <c r="AK926" s="1010"/>
      <c r="AL926" s="112"/>
      <c r="AM926" s="195"/>
      <c r="AN926" s="107">
        <f t="shared" si="792"/>
        <v>0</v>
      </c>
      <c r="AO926" s="108">
        <f t="shared" si="766"/>
        <v>1631.731141388163</v>
      </c>
      <c r="AP926" s="109">
        <f t="shared" si="767"/>
        <v>0</v>
      </c>
      <c r="AQ926" s="112">
        <f t="shared" si="768"/>
        <v>11.51685393258427</v>
      </c>
      <c r="AR926" s="111">
        <f t="shared" si="769"/>
        <v>0</v>
      </c>
      <c r="AS926" s="88"/>
      <c r="AT926" s="1016" t="s">
        <v>108</v>
      </c>
      <c r="AU926" s="1009"/>
      <c r="AV926" s="1010"/>
      <c r="AW926" s="112"/>
      <c r="AX926" s="192">
        <f>'Cél.por tricoma'!GP216</f>
        <v>1</v>
      </c>
      <c r="AY926" s="107">
        <f t="shared" si="793"/>
        <v>0</v>
      </c>
      <c r="AZ926" s="108">
        <f t="shared" si="771"/>
        <v>979.03868483289773</v>
      </c>
      <c r="BA926" s="109">
        <f t="shared" si="772"/>
        <v>0</v>
      </c>
      <c r="BB926" s="110">
        <f t="shared" si="773"/>
        <v>11.627906976744185</v>
      </c>
      <c r="BC926" s="111">
        <f t="shared" si="774"/>
        <v>0</v>
      </c>
      <c r="BD926" s="88"/>
      <c r="BE926" s="1016" t="s">
        <v>108</v>
      </c>
      <c r="BF926" s="1009"/>
      <c r="BG926" s="1010"/>
      <c r="BH926" s="112"/>
      <c r="BI926" s="195"/>
      <c r="BJ926" s="107">
        <f t="shared" si="794"/>
        <v>0</v>
      </c>
      <c r="BK926" s="108">
        <f t="shared" si="775"/>
        <v>815.8655706940815</v>
      </c>
      <c r="BL926" s="109">
        <f t="shared" si="776"/>
        <v>0</v>
      </c>
      <c r="BM926" s="112">
        <f t="shared" si="777"/>
        <v>13.857142857142858</v>
      </c>
      <c r="BN926" s="111">
        <f t="shared" si="778"/>
        <v>0</v>
      </c>
      <c r="BO926" s="88"/>
      <c r="BP926" s="1016" t="s">
        <v>108</v>
      </c>
      <c r="BQ926" s="1009"/>
      <c r="BR926" s="1010"/>
      <c r="BS926" s="112">
        <v>0</v>
      </c>
      <c r="BT926" s="195">
        <f>'Cél.por tricoma'!GP308</f>
        <v>1</v>
      </c>
      <c r="BU926" s="107">
        <f t="shared" si="796"/>
        <v>0</v>
      </c>
      <c r="BV926" s="108">
        <f t="shared" si="783"/>
        <v>1631.731141388163</v>
      </c>
      <c r="BW926" s="109">
        <f t="shared" si="780"/>
        <v>0</v>
      </c>
      <c r="BX926" s="112">
        <f t="shared" si="781"/>
        <v>15.04109589041096</v>
      </c>
      <c r="BY926" s="111">
        <f t="shared" si="782"/>
        <v>0</v>
      </c>
      <c r="BZ926" s="1018"/>
      <c r="CA926" s="88"/>
      <c r="CB926" s="88"/>
      <c r="CC926" s="89"/>
      <c r="CD926" s="89"/>
      <c r="CE926" s="89"/>
      <c r="CF926" s="89"/>
      <c r="CG926" s="89"/>
      <c r="CH926" s="89"/>
      <c r="CI926" s="89"/>
      <c r="CJ926" s="89"/>
      <c r="CK926" s="89"/>
      <c r="CL926" s="89"/>
      <c r="CM926" s="89"/>
      <c r="CN926" s="89"/>
      <c r="CO926" s="89"/>
      <c r="CP926" s="89"/>
      <c r="CQ926" s="89"/>
      <c r="CR926" s="89"/>
      <c r="CS926" s="89"/>
      <c r="CT926" s="89"/>
    </row>
    <row r="927" spans="1:98" ht="15.75" customHeight="1">
      <c r="A927" s="1018"/>
      <c r="B927" s="1016" t="s">
        <v>203</v>
      </c>
      <c r="C927" s="1009"/>
      <c r="D927" s="1010"/>
      <c r="E927" s="112"/>
      <c r="F927" s="243"/>
      <c r="G927" s="107">
        <f t="shared" si="750"/>
        <v>0</v>
      </c>
      <c r="H927" s="108">
        <f t="shared" si="751"/>
        <v>0</v>
      </c>
      <c r="I927" s="109">
        <f t="shared" si="752"/>
        <v>0</v>
      </c>
      <c r="J927" s="110">
        <f t="shared" si="753"/>
        <v>14.361111111111111</v>
      </c>
      <c r="K927" s="111">
        <f t="shared" si="754"/>
        <v>0</v>
      </c>
      <c r="L927" s="86"/>
      <c r="M927" s="1016" t="s">
        <v>203</v>
      </c>
      <c r="N927" s="1009"/>
      <c r="O927" s="1010"/>
      <c r="P927" s="112"/>
      <c r="Q927" s="243"/>
      <c r="R927" s="107">
        <f t="shared" si="795"/>
        <v>0</v>
      </c>
      <c r="S927" s="108">
        <f t="shared" si="756"/>
        <v>1631.731141388163</v>
      </c>
      <c r="T927" s="109">
        <f t="shared" si="757"/>
        <v>0</v>
      </c>
      <c r="U927" s="110">
        <f t="shared" si="758"/>
        <v>12.025316455696203</v>
      </c>
      <c r="V927" s="111">
        <f t="shared" si="759"/>
        <v>0</v>
      </c>
      <c r="W927" s="88"/>
      <c r="X927" s="1016" t="s">
        <v>203</v>
      </c>
      <c r="Y927" s="1009"/>
      <c r="Z927" s="1010"/>
      <c r="AA927" s="112"/>
      <c r="AB927" s="245"/>
      <c r="AC927" s="107">
        <f t="shared" si="791"/>
        <v>0</v>
      </c>
      <c r="AD927" s="108">
        <f t="shared" si="761"/>
        <v>1631.731141388163</v>
      </c>
      <c r="AE927" s="109">
        <f t="shared" si="762"/>
        <v>0</v>
      </c>
      <c r="AF927" s="110">
        <f t="shared" si="763"/>
        <v>15.787878787878787</v>
      </c>
      <c r="AG927" s="111">
        <f t="shared" si="764"/>
        <v>0</v>
      </c>
      <c r="AH927" s="88"/>
      <c r="AI927" s="1016" t="s">
        <v>203</v>
      </c>
      <c r="AJ927" s="1009"/>
      <c r="AK927" s="1010"/>
      <c r="AL927" s="112"/>
      <c r="AM927" s="195"/>
      <c r="AN927" s="107">
        <f t="shared" si="792"/>
        <v>0</v>
      </c>
      <c r="AO927" s="108">
        <f t="shared" si="766"/>
        <v>1631.731141388163</v>
      </c>
      <c r="AP927" s="109">
        <f t="shared" si="767"/>
        <v>0</v>
      </c>
      <c r="AQ927" s="112">
        <f t="shared" si="768"/>
        <v>11.51685393258427</v>
      </c>
      <c r="AR927" s="111">
        <f t="shared" si="769"/>
        <v>0</v>
      </c>
      <c r="AS927" s="88"/>
      <c r="AT927" s="1016" t="s">
        <v>203</v>
      </c>
      <c r="AU927" s="1009"/>
      <c r="AV927" s="1010"/>
      <c r="AW927" s="112">
        <v>36</v>
      </c>
      <c r="AX927" s="257">
        <f>'Cél.por tricoma'!W390</f>
        <v>10.083333333333334</v>
      </c>
      <c r="AY927" s="107">
        <f t="shared" si="793"/>
        <v>363</v>
      </c>
      <c r="AZ927" s="108">
        <f t="shared" si="771"/>
        <v>979.03868483289773</v>
      </c>
      <c r="BA927" s="109">
        <f t="shared" si="772"/>
        <v>355391.04259434185</v>
      </c>
      <c r="BB927" s="110">
        <f t="shared" si="773"/>
        <v>11.627906976744185</v>
      </c>
      <c r="BC927" s="111">
        <f t="shared" si="774"/>
        <v>30563.629663113403</v>
      </c>
      <c r="BD927" s="88"/>
      <c r="BE927" s="1016" t="s">
        <v>203</v>
      </c>
      <c r="BF927" s="1009"/>
      <c r="BG927" s="1010"/>
      <c r="BH927" s="112"/>
      <c r="BI927" s="243"/>
      <c r="BJ927" s="107">
        <f t="shared" si="794"/>
        <v>0</v>
      </c>
      <c r="BK927" s="108">
        <f t="shared" si="775"/>
        <v>815.8655706940815</v>
      </c>
      <c r="BL927" s="109">
        <f t="shared" si="776"/>
        <v>0</v>
      </c>
      <c r="BM927" s="112">
        <f t="shared" si="777"/>
        <v>13.857142857142858</v>
      </c>
      <c r="BN927" s="111">
        <f t="shared" si="778"/>
        <v>0</v>
      </c>
      <c r="BO927" s="88"/>
      <c r="BP927" s="1016" t="s">
        <v>203</v>
      </c>
      <c r="BQ927" s="1009"/>
      <c r="BR927" s="1010"/>
      <c r="BS927" s="112">
        <f>12+13+12</f>
        <v>37</v>
      </c>
      <c r="BT927" s="243">
        <f>'Cél.por tricoma'!W390</f>
        <v>10.083333333333334</v>
      </c>
      <c r="BU927" s="107">
        <f t="shared" si="796"/>
        <v>373.08333333333337</v>
      </c>
      <c r="BV927" s="108">
        <f t="shared" si="783"/>
        <v>1631.731141388163</v>
      </c>
      <c r="BW927" s="109">
        <f t="shared" si="780"/>
        <v>608771.69333290053</v>
      </c>
      <c r="BX927" s="112">
        <f t="shared" si="781"/>
        <v>15.04109589041096</v>
      </c>
      <c r="BY927" s="111">
        <f t="shared" si="782"/>
        <v>40473.892179691931</v>
      </c>
      <c r="BZ927" s="1018"/>
      <c r="CA927" s="88"/>
      <c r="CB927" s="88"/>
      <c r="CC927" s="89"/>
      <c r="CD927" s="89"/>
      <c r="CE927" s="89"/>
      <c r="CF927" s="89"/>
      <c r="CG927" s="89"/>
      <c r="CH927" s="89"/>
      <c r="CI927" s="89"/>
      <c r="CJ927" s="89"/>
      <c r="CK927" s="89"/>
      <c r="CL927" s="89"/>
      <c r="CM927" s="89"/>
      <c r="CN927" s="89"/>
      <c r="CO927" s="89"/>
      <c r="CP927" s="89"/>
      <c r="CQ927" s="89"/>
      <c r="CR927" s="89"/>
      <c r="CS927" s="89"/>
      <c r="CT927" s="89"/>
    </row>
    <row r="928" spans="1:98" ht="15.75" customHeight="1">
      <c r="A928" s="1018"/>
      <c r="B928" s="1016" t="s">
        <v>204</v>
      </c>
      <c r="C928" s="1009"/>
      <c r="D928" s="1010"/>
      <c r="E928" s="112"/>
      <c r="F928" s="195"/>
      <c r="G928" s="107">
        <f t="shared" si="750"/>
        <v>0</v>
      </c>
      <c r="H928" s="108">
        <f t="shared" si="751"/>
        <v>0</v>
      </c>
      <c r="I928" s="109">
        <f t="shared" si="752"/>
        <v>0</v>
      </c>
      <c r="J928" s="110">
        <f t="shared" si="753"/>
        <v>14.361111111111111</v>
      </c>
      <c r="K928" s="111">
        <f t="shared" si="754"/>
        <v>0</v>
      </c>
      <c r="L928" s="86"/>
      <c r="M928" s="1016" t="s">
        <v>204</v>
      </c>
      <c r="N928" s="1009"/>
      <c r="O928" s="1010"/>
      <c r="P928" s="112"/>
      <c r="Q928" s="195"/>
      <c r="R928" s="107">
        <f t="shared" si="795"/>
        <v>0</v>
      </c>
      <c r="S928" s="108">
        <f t="shared" si="756"/>
        <v>1631.731141388163</v>
      </c>
      <c r="T928" s="109">
        <f t="shared" si="757"/>
        <v>0</v>
      </c>
      <c r="U928" s="110">
        <f t="shared" si="758"/>
        <v>12.025316455696203</v>
      </c>
      <c r="V928" s="111">
        <f t="shared" si="759"/>
        <v>0</v>
      </c>
      <c r="W928" s="88"/>
      <c r="X928" s="1016" t="s">
        <v>204</v>
      </c>
      <c r="Y928" s="1009"/>
      <c r="Z928" s="1010"/>
      <c r="AA928" s="112"/>
      <c r="AB928" s="192"/>
      <c r="AC928" s="107">
        <f t="shared" si="791"/>
        <v>0</v>
      </c>
      <c r="AD928" s="108">
        <f t="shared" si="761"/>
        <v>1631.731141388163</v>
      </c>
      <c r="AE928" s="109">
        <f t="shared" si="762"/>
        <v>0</v>
      </c>
      <c r="AF928" s="110">
        <f t="shared" si="763"/>
        <v>15.787878787878787</v>
      </c>
      <c r="AG928" s="111">
        <f t="shared" si="764"/>
        <v>0</v>
      </c>
      <c r="AH928" s="88"/>
      <c r="AI928" s="1016" t="s">
        <v>204</v>
      </c>
      <c r="AJ928" s="1009"/>
      <c r="AK928" s="1010"/>
      <c r="AL928" s="112"/>
      <c r="AM928" s="195"/>
      <c r="AN928" s="107">
        <f t="shared" si="792"/>
        <v>0</v>
      </c>
      <c r="AO928" s="108">
        <f t="shared" si="766"/>
        <v>1631.731141388163</v>
      </c>
      <c r="AP928" s="109">
        <f t="shared" si="767"/>
        <v>0</v>
      </c>
      <c r="AQ928" s="112">
        <f t="shared" si="768"/>
        <v>11.51685393258427</v>
      </c>
      <c r="AR928" s="111">
        <f t="shared" si="769"/>
        <v>0</v>
      </c>
      <c r="AS928" s="88"/>
      <c r="AT928" s="1016" t="s">
        <v>204</v>
      </c>
      <c r="AU928" s="1009"/>
      <c r="AV928" s="1010"/>
      <c r="AW928" s="112">
        <f>21+10+5+17+5</f>
        <v>58</v>
      </c>
      <c r="AX928" s="192">
        <f>'Cél.por tricoma'!GP218</f>
        <v>50.93333333333333</v>
      </c>
      <c r="AY928" s="107">
        <f t="shared" si="793"/>
        <v>2954.1333333333332</v>
      </c>
      <c r="AZ928" s="108">
        <f t="shared" si="771"/>
        <v>979.03868483289773</v>
      </c>
      <c r="BA928" s="109">
        <f t="shared" si="772"/>
        <v>2892210.8134876909</v>
      </c>
      <c r="BB928" s="110">
        <f t="shared" si="773"/>
        <v>11.627906976744185</v>
      </c>
      <c r="BC928" s="111">
        <f t="shared" si="774"/>
        <v>248730.12995994143</v>
      </c>
      <c r="BD928" s="88"/>
      <c r="BE928" s="1016" t="s">
        <v>204</v>
      </c>
      <c r="BF928" s="1009"/>
      <c r="BG928" s="1010"/>
      <c r="BH928" s="112"/>
      <c r="BI928" s="195"/>
      <c r="BJ928" s="107">
        <f t="shared" si="794"/>
        <v>0</v>
      </c>
      <c r="BK928" s="108">
        <f t="shared" si="775"/>
        <v>815.8655706940815</v>
      </c>
      <c r="BL928" s="109">
        <f t="shared" si="776"/>
        <v>0</v>
      </c>
      <c r="BM928" s="112">
        <f t="shared" si="777"/>
        <v>13.857142857142858</v>
      </c>
      <c r="BN928" s="111">
        <f t="shared" si="778"/>
        <v>0</v>
      </c>
      <c r="BO928" s="88"/>
      <c r="BP928" s="1016" t="s">
        <v>204</v>
      </c>
      <c r="BQ928" s="1009"/>
      <c r="BR928" s="1010"/>
      <c r="BS928" s="112">
        <f>8+14+9</f>
        <v>31</v>
      </c>
      <c r="BT928" s="195">
        <f>'Cél.por tricoma'!GP310</f>
        <v>47</v>
      </c>
      <c r="BU928" s="107">
        <f t="shared" si="796"/>
        <v>1457</v>
      </c>
      <c r="BV928" s="108">
        <f t="shared" si="783"/>
        <v>1631.731141388163</v>
      </c>
      <c r="BW928" s="109">
        <f t="shared" si="780"/>
        <v>2377432.2730025533</v>
      </c>
      <c r="BX928" s="112">
        <f t="shared" si="781"/>
        <v>15.04109589041096</v>
      </c>
      <c r="BY928" s="111">
        <f t="shared" si="782"/>
        <v>158062.43709397668</v>
      </c>
      <c r="BZ928" s="1018"/>
      <c r="CA928" s="88"/>
      <c r="CB928" s="88"/>
      <c r="CC928" s="89"/>
      <c r="CD928" s="89"/>
      <c r="CE928" s="89"/>
      <c r="CF928" s="89"/>
      <c r="CG928" s="89"/>
      <c r="CH928" s="89"/>
      <c r="CI928" s="89"/>
      <c r="CJ928" s="89"/>
      <c r="CK928" s="89"/>
      <c r="CL928" s="89"/>
      <c r="CM928" s="89"/>
      <c r="CN928" s="89"/>
      <c r="CO928" s="89"/>
      <c r="CP928" s="89"/>
      <c r="CQ928" s="89"/>
      <c r="CR928" s="89"/>
      <c r="CS928" s="89"/>
      <c r="CT928" s="89"/>
    </row>
    <row r="929" spans="1:98" ht="15.75" customHeight="1">
      <c r="A929" s="1018"/>
      <c r="B929" s="1016" t="s">
        <v>262</v>
      </c>
      <c r="C929" s="1009"/>
      <c r="D929" s="1010"/>
      <c r="E929" s="112"/>
      <c r="F929" s="195"/>
      <c r="G929" s="107">
        <f t="shared" si="750"/>
        <v>0</v>
      </c>
      <c r="H929" s="108">
        <f t="shared" si="751"/>
        <v>0</v>
      </c>
      <c r="I929" s="109">
        <f t="shared" si="752"/>
        <v>0</v>
      </c>
      <c r="J929" s="110">
        <f t="shared" si="753"/>
        <v>14.361111111111111</v>
      </c>
      <c r="K929" s="111">
        <f t="shared" si="754"/>
        <v>0</v>
      </c>
      <c r="L929" s="86"/>
      <c r="M929" s="1016" t="s">
        <v>262</v>
      </c>
      <c r="N929" s="1009"/>
      <c r="O929" s="1010"/>
      <c r="P929" s="112"/>
      <c r="Q929" s="195"/>
      <c r="R929" s="107">
        <f t="shared" si="795"/>
        <v>0</v>
      </c>
      <c r="S929" s="108">
        <f t="shared" si="756"/>
        <v>1631.731141388163</v>
      </c>
      <c r="T929" s="109">
        <f t="shared" si="757"/>
        <v>0</v>
      </c>
      <c r="U929" s="110">
        <f t="shared" si="758"/>
        <v>12.025316455696203</v>
      </c>
      <c r="V929" s="111">
        <f t="shared" si="759"/>
        <v>0</v>
      </c>
      <c r="W929" s="88"/>
      <c r="X929" s="1016" t="s">
        <v>262</v>
      </c>
      <c r="Y929" s="1009"/>
      <c r="Z929" s="1010"/>
      <c r="AA929" s="112"/>
      <c r="AB929" s="192"/>
      <c r="AC929" s="107">
        <f t="shared" si="791"/>
        <v>0</v>
      </c>
      <c r="AD929" s="108">
        <f t="shared" si="761"/>
        <v>1631.731141388163</v>
      </c>
      <c r="AE929" s="109">
        <f t="shared" si="762"/>
        <v>0</v>
      </c>
      <c r="AF929" s="110">
        <f t="shared" si="763"/>
        <v>15.787878787878787</v>
      </c>
      <c r="AG929" s="111">
        <f t="shared" si="764"/>
        <v>0</v>
      </c>
      <c r="AH929" s="88"/>
      <c r="AI929" s="1016" t="s">
        <v>262</v>
      </c>
      <c r="AJ929" s="1009"/>
      <c r="AK929" s="1010"/>
      <c r="AL929" s="112"/>
      <c r="AM929" s="195"/>
      <c r="AN929" s="107">
        <f t="shared" si="792"/>
        <v>0</v>
      </c>
      <c r="AO929" s="108">
        <f t="shared" si="766"/>
        <v>1631.731141388163</v>
      </c>
      <c r="AP929" s="109">
        <f t="shared" si="767"/>
        <v>0</v>
      </c>
      <c r="AQ929" s="112">
        <f t="shared" si="768"/>
        <v>11.51685393258427</v>
      </c>
      <c r="AR929" s="111">
        <f t="shared" si="769"/>
        <v>0</v>
      </c>
      <c r="AS929" s="88"/>
      <c r="AT929" s="1016" t="s">
        <v>262</v>
      </c>
      <c r="AU929" s="1009"/>
      <c r="AV929" s="1010"/>
      <c r="AW929" s="112">
        <v>32</v>
      </c>
      <c r="AX929" s="192">
        <f>'Cél.por tricoma'!GP219</f>
        <v>13.3</v>
      </c>
      <c r="AY929" s="107">
        <f t="shared" si="793"/>
        <v>425.6</v>
      </c>
      <c r="AZ929" s="108">
        <f t="shared" si="771"/>
        <v>979.03868483289773</v>
      </c>
      <c r="BA929" s="109">
        <f t="shared" si="772"/>
        <v>416678.8642648813</v>
      </c>
      <c r="BB929" s="110">
        <f t="shared" si="773"/>
        <v>11.627906976744185</v>
      </c>
      <c r="BC929" s="111">
        <f t="shared" si="774"/>
        <v>35834.382326779792</v>
      </c>
      <c r="BD929" s="88"/>
      <c r="BE929" s="1016" t="s">
        <v>262</v>
      </c>
      <c r="BF929" s="1009"/>
      <c r="BG929" s="1010"/>
      <c r="BH929" s="112"/>
      <c r="BI929" s="195"/>
      <c r="BJ929" s="107">
        <f t="shared" si="794"/>
        <v>0</v>
      </c>
      <c r="BK929" s="108">
        <f t="shared" si="775"/>
        <v>815.8655706940815</v>
      </c>
      <c r="BL929" s="109">
        <f t="shared" si="776"/>
        <v>0</v>
      </c>
      <c r="BM929" s="112">
        <f t="shared" si="777"/>
        <v>13.857142857142858</v>
      </c>
      <c r="BN929" s="111">
        <f t="shared" si="778"/>
        <v>0</v>
      </c>
      <c r="BO929" s="88"/>
      <c r="BP929" s="1016" t="s">
        <v>262</v>
      </c>
      <c r="BQ929" s="1009"/>
      <c r="BR929" s="1010"/>
      <c r="BS929" s="112">
        <v>35</v>
      </c>
      <c r="BT929" s="195">
        <f>'Cél.por tricoma'!GP311</f>
        <v>12.133333333333333</v>
      </c>
      <c r="BU929" s="107">
        <f t="shared" si="796"/>
        <v>424.66666666666663</v>
      </c>
      <c r="BV929" s="108">
        <f t="shared" si="783"/>
        <v>1631.731141388163</v>
      </c>
      <c r="BW929" s="109">
        <f t="shared" si="780"/>
        <v>692941.82470950647</v>
      </c>
      <c r="BX929" s="112">
        <f t="shared" si="781"/>
        <v>15.04109589041096</v>
      </c>
      <c r="BY929" s="111">
        <f t="shared" si="782"/>
        <v>46069.902735695781</v>
      </c>
      <c r="BZ929" s="1018"/>
      <c r="CA929" s="88"/>
      <c r="CB929" s="88"/>
      <c r="CC929" s="89"/>
      <c r="CD929" s="89"/>
      <c r="CE929" s="89"/>
      <c r="CF929" s="89"/>
      <c r="CG929" s="89"/>
      <c r="CH929" s="89"/>
      <c r="CI929" s="89"/>
      <c r="CJ929" s="89"/>
      <c r="CK929" s="89"/>
      <c r="CL929" s="89"/>
      <c r="CM929" s="89"/>
      <c r="CN929" s="89"/>
      <c r="CO929" s="89"/>
      <c r="CP929" s="89"/>
      <c r="CQ929" s="89"/>
      <c r="CR929" s="89"/>
      <c r="CS929" s="89"/>
      <c r="CT929" s="89"/>
    </row>
    <row r="930" spans="1:98" ht="15.75" customHeight="1">
      <c r="A930" s="1018"/>
      <c r="B930" s="1016" t="s">
        <v>263</v>
      </c>
      <c r="C930" s="1009"/>
      <c r="D930" s="1010"/>
      <c r="E930" s="112"/>
      <c r="F930" s="195"/>
      <c r="G930" s="107">
        <f t="shared" si="750"/>
        <v>0</v>
      </c>
      <c r="H930" s="108">
        <f t="shared" si="751"/>
        <v>0</v>
      </c>
      <c r="I930" s="109">
        <f t="shared" si="752"/>
        <v>0</v>
      </c>
      <c r="J930" s="110">
        <f t="shared" si="753"/>
        <v>14.361111111111111</v>
      </c>
      <c r="K930" s="111">
        <f t="shared" si="754"/>
        <v>0</v>
      </c>
      <c r="L930" s="86"/>
      <c r="M930" s="1016" t="s">
        <v>263</v>
      </c>
      <c r="N930" s="1009"/>
      <c r="O930" s="1010"/>
      <c r="P930" s="112"/>
      <c r="Q930" s="195"/>
      <c r="R930" s="107">
        <f t="shared" si="795"/>
        <v>0</v>
      </c>
      <c r="S930" s="108">
        <f t="shared" si="756"/>
        <v>1631.731141388163</v>
      </c>
      <c r="T930" s="109">
        <f t="shared" si="757"/>
        <v>0</v>
      </c>
      <c r="U930" s="110">
        <f t="shared" si="758"/>
        <v>12.025316455696203</v>
      </c>
      <c r="V930" s="111">
        <f t="shared" si="759"/>
        <v>0</v>
      </c>
      <c r="W930" s="88"/>
      <c r="X930" s="1016" t="s">
        <v>263</v>
      </c>
      <c r="Y930" s="1009"/>
      <c r="Z930" s="1010"/>
      <c r="AA930" s="112"/>
      <c r="AB930" s="192"/>
      <c r="AC930" s="107">
        <f t="shared" si="791"/>
        <v>0</v>
      </c>
      <c r="AD930" s="108">
        <f t="shared" si="761"/>
        <v>1631.731141388163</v>
      </c>
      <c r="AE930" s="109">
        <f t="shared" si="762"/>
        <v>0</v>
      </c>
      <c r="AF930" s="110">
        <f t="shared" si="763"/>
        <v>15.787878787878787</v>
      </c>
      <c r="AG930" s="111">
        <f t="shared" si="764"/>
        <v>0</v>
      </c>
      <c r="AH930" s="88"/>
      <c r="AI930" s="1016" t="s">
        <v>263</v>
      </c>
      <c r="AJ930" s="1009"/>
      <c r="AK930" s="1010"/>
      <c r="AL930" s="112"/>
      <c r="AM930" s="195"/>
      <c r="AN930" s="107">
        <f t="shared" si="792"/>
        <v>0</v>
      </c>
      <c r="AO930" s="108">
        <f t="shared" si="766"/>
        <v>1631.731141388163</v>
      </c>
      <c r="AP930" s="109">
        <f t="shared" si="767"/>
        <v>0</v>
      </c>
      <c r="AQ930" s="112">
        <f t="shared" si="768"/>
        <v>11.51685393258427</v>
      </c>
      <c r="AR930" s="111">
        <f t="shared" si="769"/>
        <v>0</v>
      </c>
      <c r="AS930" s="88"/>
      <c r="AT930" s="1016" t="s">
        <v>263</v>
      </c>
      <c r="AU930" s="1009"/>
      <c r="AV930" s="1010"/>
      <c r="AW930" s="112">
        <v>9</v>
      </c>
      <c r="AX930" s="192">
        <f>'Cél.por tricoma'!GP220</f>
        <v>2.2083333333333335</v>
      </c>
      <c r="AY930" s="107">
        <f t="shared" si="793"/>
        <v>19.875</v>
      </c>
      <c r="AZ930" s="108">
        <f t="shared" si="771"/>
        <v>979.03868483289773</v>
      </c>
      <c r="BA930" s="109">
        <f t="shared" si="772"/>
        <v>19458.393861053843</v>
      </c>
      <c r="BB930" s="110">
        <f t="shared" si="773"/>
        <v>11.627906976744185</v>
      </c>
      <c r="BC930" s="111">
        <f t="shared" si="774"/>
        <v>1673.4218720506306</v>
      </c>
      <c r="BD930" s="88"/>
      <c r="BE930" s="1016" t="s">
        <v>263</v>
      </c>
      <c r="BF930" s="1009"/>
      <c r="BG930" s="1010"/>
      <c r="BH930" s="112"/>
      <c r="BI930" s="195"/>
      <c r="BJ930" s="107">
        <f t="shared" si="794"/>
        <v>0</v>
      </c>
      <c r="BK930" s="108">
        <f t="shared" si="775"/>
        <v>815.8655706940815</v>
      </c>
      <c r="BL930" s="109">
        <f t="shared" si="776"/>
        <v>0</v>
      </c>
      <c r="BM930" s="112">
        <f t="shared" si="777"/>
        <v>13.857142857142858</v>
      </c>
      <c r="BN930" s="111">
        <f t="shared" si="778"/>
        <v>0</v>
      </c>
      <c r="BO930" s="88"/>
      <c r="BP930" s="1016" t="s">
        <v>263</v>
      </c>
      <c r="BQ930" s="1009"/>
      <c r="BR930" s="1010"/>
      <c r="BS930" s="112">
        <v>0</v>
      </c>
      <c r="BT930" s="195">
        <f>'Cél.por tricoma'!GP312</f>
        <v>2.5263157894736841</v>
      </c>
      <c r="BU930" s="107">
        <f t="shared" si="796"/>
        <v>0</v>
      </c>
      <c r="BV930" s="108">
        <f t="shared" si="783"/>
        <v>1631.731141388163</v>
      </c>
      <c r="BW930" s="109">
        <f t="shared" si="780"/>
        <v>0</v>
      </c>
      <c r="BX930" s="112">
        <f t="shared" si="781"/>
        <v>15.04109589041096</v>
      </c>
      <c r="BY930" s="111">
        <f t="shared" si="782"/>
        <v>0</v>
      </c>
      <c r="BZ930" s="1018"/>
      <c r="CA930" s="88"/>
      <c r="CB930" s="88"/>
      <c r="CC930" s="89"/>
      <c r="CD930" s="89"/>
      <c r="CE930" s="89"/>
      <c r="CF930" s="89"/>
      <c r="CG930" s="89"/>
      <c r="CH930" s="89"/>
      <c r="CI930" s="89"/>
      <c r="CJ930" s="89"/>
      <c r="CK930" s="89"/>
      <c r="CL930" s="89"/>
      <c r="CM930" s="89"/>
      <c r="CN930" s="89"/>
      <c r="CO930" s="89"/>
      <c r="CP930" s="89"/>
      <c r="CQ930" s="89"/>
      <c r="CR930" s="89"/>
      <c r="CS930" s="89"/>
      <c r="CT930" s="89"/>
    </row>
    <row r="931" spans="1:98" ht="15.75" customHeight="1">
      <c r="A931" s="1018"/>
      <c r="B931" s="1015" t="s">
        <v>122</v>
      </c>
      <c r="C931" s="1009"/>
      <c r="D931" s="1010"/>
      <c r="E931" s="112"/>
      <c r="F931" s="195"/>
      <c r="G931" s="107">
        <f t="shared" si="750"/>
        <v>0</v>
      </c>
      <c r="H931" s="108">
        <f t="shared" si="751"/>
        <v>0</v>
      </c>
      <c r="I931" s="109">
        <f t="shared" si="752"/>
        <v>0</v>
      </c>
      <c r="J931" s="110">
        <f t="shared" si="753"/>
        <v>14.361111111111111</v>
      </c>
      <c r="K931" s="111">
        <f t="shared" si="754"/>
        <v>0</v>
      </c>
      <c r="L931" s="86"/>
      <c r="M931" s="1015" t="s">
        <v>122</v>
      </c>
      <c r="N931" s="1009"/>
      <c r="O931" s="1010"/>
      <c r="P931" s="112"/>
      <c r="Q931" s="195"/>
      <c r="R931" s="107">
        <f t="shared" si="795"/>
        <v>0</v>
      </c>
      <c r="S931" s="108">
        <f t="shared" si="756"/>
        <v>1631.731141388163</v>
      </c>
      <c r="T931" s="109">
        <f t="shared" si="757"/>
        <v>0</v>
      </c>
      <c r="U931" s="110">
        <f t="shared" si="758"/>
        <v>12.025316455696203</v>
      </c>
      <c r="V931" s="111">
        <f t="shared" si="759"/>
        <v>0</v>
      </c>
      <c r="W931" s="88"/>
      <c r="X931" s="1015" t="s">
        <v>122</v>
      </c>
      <c r="Y931" s="1009"/>
      <c r="Z931" s="1010"/>
      <c r="AA931" s="112"/>
      <c r="AB931" s="192"/>
      <c r="AC931" s="107">
        <f t="shared" si="791"/>
        <v>0</v>
      </c>
      <c r="AD931" s="108">
        <f t="shared" si="761"/>
        <v>1631.731141388163</v>
      </c>
      <c r="AE931" s="109">
        <f t="shared" si="762"/>
        <v>0</v>
      </c>
      <c r="AF931" s="110">
        <f t="shared" si="763"/>
        <v>15.787878787878787</v>
      </c>
      <c r="AG931" s="111">
        <f t="shared" si="764"/>
        <v>0</v>
      </c>
      <c r="AH931" s="88"/>
      <c r="AI931" s="1015" t="s">
        <v>122</v>
      </c>
      <c r="AJ931" s="1009"/>
      <c r="AK931" s="1010"/>
      <c r="AL931" s="112"/>
      <c r="AM931" s="195"/>
      <c r="AN931" s="107">
        <f t="shared" si="792"/>
        <v>0</v>
      </c>
      <c r="AO931" s="108">
        <f t="shared" si="766"/>
        <v>1631.731141388163</v>
      </c>
      <c r="AP931" s="109">
        <f t="shared" si="767"/>
        <v>0</v>
      </c>
      <c r="AQ931" s="112">
        <f t="shared" si="768"/>
        <v>11.51685393258427</v>
      </c>
      <c r="AR931" s="111">
        <f t="shared" si="769"/>
        <v>0</v>
      </c>
      <c r="AS931" s="88"/>
      <c r="AT931" s="1015" t="s">
        <v>122</v>
      </c>
      <c r="AU931" s="1009"/>
      <c r="AV931" s="1010"/>
      <c r="AW931" s="112">
        <v>2</v>
      </c>
      <c r="AX931" s="192">
        <f>'Cél.por tricoma'!GP221</f>
        <v>1</v>
      </c>
      <c r="AY931" s="107">
        <f t="shared" si="793"/>
        <v>2</v>
      </c>
      <c r="AZ931" s="108">
        <f t="shared" si="771"/>
        <v>979.03868483289773</v>
      </c>
      <c r="BA931" s="109">
        <f t="shared" si="772"/>
        <v>1958.0773696657955</v>
      </c>
      <c r="BB931" s="110">
        <f t="shared" si="773"/>
        <v>11.627906976744185</v>
      </c>
      <c r="BC931" s="111">
        <f t="shared" si="774"/>
        <v>168.39465379125841</v>
      </c>
      <c r="BD931" s="88"/>
      <c r="BE931" s="1015" t="s">
        <v>122</v>
      </c>
      <c r="BF931" s="1009"/>
      <c r="BG931" s="1010"/>
      <c r="BH931" s="112"/>
      <c r="BI931" s="195"/>
      <c r="BJ931" s="107">
        <f t="shared" si="794"/>
        <v>0</v>
      </c>
      <c r="BK931" s="108">
        <f t="shared" si="775"/>
        <v>815.8655706940815</v>
      </c>
      <c r="BL931" s="109">
        <f t="shared" si="776"/>
        <v>0</v>
      </c>
      <c r="BM931" s="112">
        <f t="shared" si="777"/>
        <v>13.857142857142858</v>
      </c>
      <c r="BN931" s="111">
        <f t="shared" si="778"/>
        <v>0</v>
      </c>
      <c r="BO931" s="88"/>
      <c r="BP931" s="1015" t="s">
        <v>122</v>
      </c>
      <c r="BQ931" s="1009"/>
      <c r="BR931" s="1010"/>
      <c r="BS931" s="112">
        <v>6</v>
      </c>
      <c r="BT931" s="195">
        <f>'Cél.por tricoma'!GP313</f>
        <v>1</v>
      </c>
      <c r="BU931" s="107">
        <f t="shared" si="796"/>
        <v>6</v>
      </c>
      <c r="BV931" s="108">
        <f t="shared" si="783"/>
        <v>1631.731141388163</v>
      </c>
      <c r="BW931" s="109">
        <f t="shared" si="780"/>
        <v>9790.3868483289771</v>
      </c>
      <c r="BX931" s="112">
        <f t="shared" si="781"/>
        <v>15.04109589041096</v>
      </c>
      <c r="BY931" s="111">
        <f t="shared" si="782"/>
        <v>650.90914383243648</v>
      </c>
      <c r="BZ931" s="1018"/>
      <c r="CA931" s="88"/>
      <c r="CB931" s="88"/>
      <c r="CC931" s="89"/>
      <c r="CD931" s="89"/>
      <c r="CE931" s="89"/>
      <c r="CF931" s="89"/>
      <c r="CG931" s="89"/>
      <c r="CH931" s="89"/>
      <c r="CI931" s="89"/>
      <c r="CJ931" s="89"/>
      <c r="CK931" s="89"/>
      <c r="CL931" s="89"/>
      <c r="CM931" s="89"/>
      <c r="CN931" s="89"/>
      <c r="CO931" s="89"/>
      <c r="CP931" s="89"/>
      <c r="CQ931" s="89"/>
      <c r="CR931" s="89"/>
      <c r="CS931" s="89"/>
      <c r="CT931" s="89"/>
    </row>
    <row r="932" spans="1:98" ht="15.75" customHeight="1">
      <c r="A932" s="1018"/>
      <c r="B932" s="1015" t="s">
        <v>120</v>
      </c>
      <c r="C932" s="1009"/>
      <c r="D932" s="1010"/>
      <c r="E932" s="112"/>
      <c r="F932" s="195"/>
      <c r="G932" s="107">
        <f t="shared" si="750"/>
        <v>0</v>
      </c>
      <c r="H932" s="108">
        <f t="shared" si="751"/>
        <v>0</v>
      </c>
      <c r="I932" s="109">
        <f t="shared" si="752"/>
        <v>0</v>
      </c>
      <c r="J932" s="110">
        <f t="shared" si="753"/>
        <v>14.361111111111111</v>
      </c>
      <c r="K932" s="111">
        <f t="shared" si="754"/>
        <v>0</v>
      </c>
      <c r="L932" s="86"/>
      <c r="M932" s="1015" t="s">
        <v>120</v>
      </c>
      <c r="N932" s="1009"/>
      <c r="O932" s="1010"/>
      <c r="P932" s="112"/>
      <c r="Q932" s="195"/>
      <c r="R932" s="107">
        <f t="shared" si="795"/>
        <v>0</v>
      </c>
      <c r="S932" s="108">
        <f t="shared" si="756"/>
        <v>1631.731141388163</v>
      </c>
      <c r="T932" s="109">
        <f t="shared" si="757"/>
        <v>0</v>
      </c>
      <c r="U932" s="110">
        <f t="shared" si="758"/>
        <v>12.025316455696203</v>
      </c>
      <c r="V932" s="111">
        <f t="shared" si="759"/>
        <v>0</v>
      </c>
      <c r="W932" s="88"/>
      <c r="X932" s="1015" t="s">
        <v>120</v>
      </c>
      <c r="Y932" s="1009"/>
      <c r="Z932" s="1010"/>
      <c r="AA932" s="112"/>
      <c r="AB932" s="192"/>
      <c r="AC932" s="107">
        <f t="shared" si="791"/>
        <v>0</v>
      </c>
      <c r="AD932" s="108">
        <f t="shared" si="761"/>
        <v>1631.731141388163</v>
      </c>
      <c r="AE932" s="109">
        <f t="shared" si="762"/>
        <v>0</v>
      </c>
      <c r="AF932" s="110">
        <f t="shared" si="763"/>
        <v>15.787878787878787</v>
      </c>
      <c r="AG932" s="111">
        <f t="shared" si="764"/>
        <v>0</v>
      </c>
      <c r="AH932" s="88"/>
      <c r="AI932" s="1015" t="s">
        <v>120</v>
      </c>
      <c r="AJ932" s="1009"/>
      <c r="AK932" s="1010"/>
      <c r="AL932" s="112"/>
      <c r="AM932" s="195"/>
      <c r="AN932" s="107">
        <f t="shared" si="792"/>
        <v>0</v>
      </c>
      <c r="AO932" s="108">
        <f t="shared" si="766"/>
        <v>1631.731141388163</v>
      </c>
      <c r="AP932" s="109">
        <f t="shared" si="767"/>
        <v>0</v>
      </c>
      <c r="AQ932" s="112">
        <f t="shared" si="768"/>
        <v>11.51685393258427</v>
      </c>
      <c r="AR932" s="111">
        <f t="shared" si="769"/>
        <v>0</v>
      </c>
      <c r="AS932" s="88"/>
      <c r="AT932" s="1015" t="s">
        <v>120</v>
      </c>
      <c r="AU932" s="1009"/>
      <c r="AV932" s="1010"/>
      <c r="AW932" s="112">
        <v>2</v>
      </c>
      <c r="AX932" s="192">
        <f>'Cél.por tricoma'!GP222</f>
        <v>1</v>
      </c>
      <c r="AY932" s="107">
        <f t="shared" si="793"/>
        <v>2</v>
      </c>
      <c r="AZ932" s="108">
        <f t="shared" si="771"/>
        <v>979.03868483289773</v>
      </c>
      <c r="BA932" s="109">
        <f t="shared" si="772"/>
        <v>1958.0773696657955</v>
      </c>
      <c r="BB932" s="110">
        <f t="shared" si="773"/>
        <v>11.627906976744185</v>
      </c>
      <c r="BC932" s="111">
        <f t="shared" si="774"/>
        <v>168.39465379125841</v>
      </c>
      <c r="BD932" s="88"/>
      <c r="BE932" s="1015" t="s">
        <v>120</v>
      </c>
      <c r="BF932" s="1009"/>
      <c r="BG932" s="1010"/>
      <c r="BH932" s="112"/>
      <c r="BI932" s="195"/>
      <c r="BJ932" s="107">
        <f t="shared" si="794"/>
        <v>0</v>
      </c>
      <c r="BK932" s="108">
        <f t="shared" si="775"/>
        <v>815.8655706940815</v>
      </c>
      <c r="BL932" s="109">
        <f t="shared" si="776"/>
        <v>0</v>
      </c>
      <c r="BM932" s="112">
        <f t="shared" si="777"/>
        <v>13.857142857142858</v>
      </c>
      <c r="BN932" s="111">
        <f t="shared" si="778"/>
        <v>0</v>
      </c>
      <c r="BO932" s="88"/>
      <c r="BP932" s="1015" t="s">
        <v>120</v>
      </c>
      <c r="BQ932" s="1009"/>
      <c r="BR932" s="1010"/>
      <c r="BS932" s="112">
        <v>3</v>
      </c>
      <c r="BT932" s="195">
        <f>'Cél.por tricoma'!GP314</f>
        <v>1</v>
      </c>
      <c r="BU932" s="107">
        <f t="shared" si="796"/>
        <v>3</v>
      </c>
      <c r="BV932" s="108">
        <f t="shared" si="783"/>
        <v>1631.731141388163</v>
      </c>
      <c r="BW932" s="109">
        <f t="shared" si="780"/>
        <v>4895.1934241644885</v>
      </c>
      <c r="BX932" s="112">
        <f t="shared" si="781"/>
        <v>15.04109589041096</v>
      </c>
      <c r="BY932" s="111">
        <f t="shared" si="782"/>
        <v>325.45457191621824</v>
      </c>
      <c r="BZ932" s="1018"/>
      <c r="CA932" s="88"/>
      <c r="CB932" s="88"/>
      <c r="CC932" s="89"/>
      <c r="CD932" s="89"/>
      <c r="CE932" s="89"/>
      <c r="CF932" s="89"/>
      <c r="CG932" s="89"/>
      <c r="CH932" s="89"/>
      <c r="CI932" s="89"/>
      <c r="CJ932" s="89"/>
      <c r="CK932" s="89"/>
      <c r="CL932" s="89"/>
      <c r="CM932" s="89"/>
      <c r="CN932" s="89"/>
      <c r="CO932" s="89"/>
      <c r="CP932" s="89"/>
      <c r="CQ932" s="89"/>
      <c r="CR932" s="89"/>
      <c r="CS932" s="89"/>
      <c r="CT932" s="89"/>
    </row>
    <row r="933" spans="1:98" ht="15.75" customHeight="1">
      <c r="A933" s="1018"/>
      <c r="B933" s="1015" t="s">
        <v>123</v>
      </c>
      <c r="C933" s="1009"/>
      <c r="D933" s="1010"/>
      <c r="E933" s="112"/>
      <c r="F933" s="195"/>
      <c r="G933" s="107">
        <f t="shared" si="750"/>
        <v>0</v>
      </c>
      <c r="H933" s="108">
        <f t="shared" si="751"/>
        <v>0</v>
      </c>
      <c r="I933" s="109">
        <f t="shared" si="752"/>
        <v>0</v>
      </c>
      <c r="J933" s="110">
        <f t="shared" si="753"/>
        <v>14.361111111111111</v>
      </c>
      <c r="K933" s="111">
        <f t="shared" si="754"/>
        <v>0</v>
      </c>
      <c r="L933" s="86"/>
      <c r="M933" s="1015" t="s">
        <v>123</v>
      </c>
      <c r="N933" s="1009"/>
      <c r="O933" s="1010"/>
      <c r="P933" s="112"/>
      <c r="Q933" s="195"/>
      <c r="R933" s="107">
        <f t="shared" si="795"/>
        <v>0</v>
      </c>
      <c r="S933" s="108">
        <f t="shared" si="756"/>
        <v>1631.731141388163</v>
      </c>
      <c r="T933" s="109">
        <f t="shared" si="757"/>
        <v>0</v>
      </c>
      <c r="U933" s="110">
        <f t="shared" si="758"/>
        <v>12.025316455696203</v>
      </c>
      <c r="V933" s="111">
        <f t="shared" si="759"/>
        <v>0</v>
      </c>
      <c r="W933" s="88"/>
      <c r="X933" s="1015" t="s">
        <v>123</v>
      </c>
      <c r="Y933" s="1009"/>
      <c r="Z933" s="1010"/>
      <c r="AA933" s="112"/>
      <c r="AB933" s="192"/>
      <c r="AC933" s="107">
        <f t="shared" si="791"/>
        <v>0</v>
      </c>
      <c r="AD933" s="108">
        <f t="shared" si="761"/>
        <v>1631.731141388163</v>
      </c>
      <c r="AE933" s="109">
        <f t="shared" si="762"/>
        <v>0</v>
      </c>
      <c r="AF933" s="110">
        <f t="shared" si="763"/>
        <v>15.787878787878787</v>
      </c>
      <c r="AG933" s="111">
        <f t="shared" si="764"/>
        <v>0</v>
      </c>
      <c r="AH933" s="88"/>
      <c r="AI933" s="1015" t="s">
        <v>123</v>
      </c>
      <c r="AJ933" s="1009"/>
      <c r="AK933" s="1010"/>
      <c r="AL933" s="112"/>
      <c r="AM933" s="195"/>
      <c r="AN933" s="107">
        <f t="shared" si="792"/>
        <v>0</v>
      </c>
      <c r="AO933" s="108">
        <f t="shared" si="766"/>
        <v>1631.731141388163</v>
      </c>
      <c r="AP933" s="109">
        <f t="shared" si="767"/>
        <v>0</v>
      </c>
      <c r="AQ933" s="112">
        <f t="shared" si="768"/>
        <v>11.51685393258427</v>
      </c>
      <c r="AR933" s="111">
        <f t="shared" si="769"/>
        <v>0</v>
      </c>
      <c r="AS933" s="88"/>
      <c r="AT933" s="1015" t="s">
        <v>123</v>
      </c>
      <c r="AU933" s="1009"/>
      <c r="AV933" s="1010"/>
      <c r="AW933" s="112">
        <v>1</v>
      </c>
      <c r="AX933" s="192">
        <f>'Cél.por tricoma'!GP223</f>
        <v>1</v>
      </c>
      <c r="AY933" s="107">
        <f t="shared" si="793"/>
        <v>1</v>
      </c>
      <c r="AZ933" s="108">
        <f t="shared" si="771"/>
        <v>979.03868483289773</v>
      </c>
      <c r="BA933" s="109">
        <f t="shared" si="772"/>
        <v>979.03868483289773</v>
      </c>
      <c r="BB933" s="110">
        <f t="shared" si="773"/>
        <v>11.627906976744185</v>
      </c>
      <c r="BC933" s="111">
        <f t="shared" si="774"/>
        <v>84.197326895629203</v>
      </c>
      <c r="BD933" s="88"/>
      <c r="BE933" s="1015" t="s">
        <v>123</v>
      </c>
      <c r="BF933" s="1009"/>
      <c r="BG933" s="1010"/>
      <c r="BH933" s="112"/>
      <c r="BI933" s="195"/>
      <c r="BJ933" s="107">
        <f t="shared" si="794"/>
        <v>0</v>
      </c>
      <c r="BK933" s="108">
        <f t="shared" si="775"/>
        <v>815.8655706940815</v>
      </c>
      <c r="BL933" s="109">
        <f t="shared" si="776"/>
        <v>0</v>
      </c>
      <c r="BM933" s="112">
        <f t="shared" si="777"/>
        <v>13.857142857142858</v>
      </c>
      <c r="BN933" s="111">
        <f t="shared" si="778"/>
        <v>0</v>
      </c>
      <c r="BO933" s="88"/>
      <c r="BP933" s="1015" t="s">
        <v>123</v>
      </c>
      <c r="BQ933" s="1009"/>
      <c r="BR933" s="1010"/>
      <c r="BS933" s="112">
        <v>1</v>
      </c>
      <c r="BT933" s="195">
        <f>'Cél.por tricoma'!GP315</f>
        <v>1</v>
      </c>
      <c r="BU933" s="107">
        <f t="shared" si="796"/>
        <v>1</v>
      </c>
      <c r="BV933" s="108">
        <f t="shared" si="783"/>
        <v>1631.731141388163</v>
      </c>
      <c r="BW933" s="109">
        <f t="shared" si="780"/>
        <v>1631.731141388163</v>
      </c>
      <c r="BX933" s="112">
        <f t="shared" si="781"/>
        <v>15.04109589041096</v>
      </c>
      <c r="BY933" s="111">
        <f t="shared" si="782"/>
        <v>108.48485730540609</v>
      </c>
      <c r="BZ933" s="1018"/>
      <c r="CA933" s="88"/>
      <c r="CB933" s="88"/>
      <c r="CC933" s="89"/>
      <c r="CD933" s="89"/>
      <c r="CE933" s="89"/>
      <c r="CF933" s="89"/>
      <c r="CG933" s="89"/>
      <c r="CH933" s="89"/>
      <c r="CI933" s="89"/>
      <c r="CJ933" s="89"/>
      <c r="CK933" s="89"/>
      <c r="CL933" s="89"/>
      <c r="CM933" s="89"/>
      <c r="CN933" s="89"/>
      <c r="CO933" s="89"/>
      <c r="CP933" s="89"/>
      <c r="CQ933" s="89"/>
      <c r="CR933" s="89"/>
      <c r="CS933" s="89"/>
      <c r="CT933" s="89"/>
    </row>
    <row r="934" spans="1:98" ht="15.75" customHeight="1">
      <c r="A934" s="1018"/>
      <c r="B934" s="1015" t="s">
        <v>214</v>
      </c>
      <c r="C934" s="1009"/>
      <c r="D934" s="1010"/>
      <c r="E934" s="112"/>
      <c r="F934" s="195"/>
      <c r="G934" s="107">
        <f t="shared" si="750"/>
        <v>0</v>
      </c>
      <c r="H934" s="108">
        <f t="shared" si="751"/>
        <v>0</v>
      </c>
      <c r="I934" s="109">
        <f t="shared" si="752"/>
        <v>0</v>
      </c>
      <c r="J934" s="110">
        <f t="shared" si="753"/>
        <v>14.361111111111111</v>
      </c>
      <c r="K934" s="111">
        <f t="shared" si="754"/>
        <v>0</v>
      </c>
      <c r="L934" s="86"/>
      <c r="M934" s="1015" t="s">
        <v>214</v>
      </c>
      <c r="N934" s="1009"/>
      <c r="O934" s="1010"/>
      <c r="P934" s="112"/>
      <c r="Q934" s="195"/>
      <c r="R934" s="107">
        <f t="shared" si="795"/>
        <v>0</v>
      </c>
      <c r="S934" s="108">
        <f t="shared" si="756"/>
        <v>1631.731141388163</v>
      </c>
      <c r="T934" s="109">
        <f t="shared" si="757"/>
        <v>0</v>
      </c>
      <c r="U934" s="110">
        <f t="shared" si="758"/>
        <v>12.025316455696203</v>
      </c>
      <c r="V934" s="111">
        <f t="shared" si="759"/>
        <v>0</v>
      </c>
      <c r="W934" s="88"/>
      <c r="X934" s="1015" t="s">
        <v>214</v>
      </c>
      <c r="Y934" s="1009"/>
      <c r="Z934" s="1010"/>
      <c r="AA934" s="112"/>
      <c r="AB934" s="192"/>
      <c r="AC934" s="107">
        <f t="shared" si="791"/>
        <v>0</v>
      </c>
      <c r="AD934" s="108">
        <f t="shared" si="761"/>
        <v>1631.731141388163</v>
      </c>
      <c r="AE934" s="109">
        <f t="shared" si="762"/>
        <v>0</v>
      </c>
      <c r="AF934" s="110">
        <f t="shared" si="763"/>
        <v>15.787878787878787</v>
      </c>
      <c r="AG934" s="111">
        <f t="shared" si="764"/>
        <v>0</v>
      </c>
      <c r="AH934" s="88"/>
      <c r="AI934" s="1015" t="s">
        <v>214</v>
      </c>
      <c r="AJ934" s="1009"/>
      <c r="AK934" s="1010"/>
      <c r="AL934" s="112"/>
      <c r="AM934" s="195"/>
      <c r="AN934" s="107">
        <f t="shared" si="792"/>
        <v>0</v>
      </c>
      <c r="AO934" s="108">
        <f t="shared" si="766"/>
        <v>1631.731141388163</v>
      </c>
      <c r="AP934" s="109">
        <f t="shared" si="767"/>
        <v>0</v>
      </c>
      <c r="AQ934" s="112">
        <f t="shared" si="768"/>
        <v>11.51685393258427</v>
      </c>
      <c r="AR934" s="111">
        <f t="shared" si="769"/>
        <v>0</v>
      </c>
      <c r="AS934" s="88"/>
      <c r="AT934" s="1015" t="s">
        <v>214</v>
      </c>
      <c r="AU934" s="1009"/>
      <c r="AV934" s="1010"/>
      <c r="AW934" s="252">
        <v>2</v>
      </c>
      <c r="AX934" s="192">
        <f>'Cél.por tricoma'!GP224</f>
        <v>8.6666666666666661</v>
      </c>
      <c r="AY934" s="107">
        <f t="shared" si="793"/>
        <v>17.333333333333332</v>
      </c>
      <c r="AZ934" s="108">
        <f t="shared" si="771"/>
        <v>979.03868483289773</v>
      </c>
      <c r="BA934" s="109">
        <f t="shared" si="772"/>
        <v>16970.003870436893</v>
      </c>
      <c r="BB934" s="110">
        <f t="shared" si="773"/>
        <v>11.627906976744185</v>
      </c>
      <c r="BC934" s="111">
        <f t="shared" si="774"/>
        <v>1459.4203328575729</v>
      </c>
      <c r="BD934" s="88"/>
      <c r="BE934" s="1015" t="s">
        <v>214</v>
      </c>
      <c r="BF934" s="1009"/>
      <c r="BG934" s="1010"/>
      <c r="BH934" s="112"/>
      <c r="BI934" s="195"/>
      <c r="BJ934" s="107">
        <f t="shared" si="794"/>
        <v>0</v>
      </c>
      <c r="BK934" s="108">
        <f t="shared" si="775"/>
        <v>815.8655706940815</v>
      </c>
      <c r="BL934" s="109">
        <f t="shared" si="776"/>
        <v>0</v>
      </c>
      <c r="BM934" s="112">
        <f t="shared" si="777"/>
        <v>13.857142857142858</v>
      </c>
      <c r="BN934" s="111">
        <f t="shared" si="778"/>
        <v>0</v>
      </c>
      <c r="BO934" s="88"/>
      <c r="BP934" s="1015" t="s">
        <v>214</v>
      </c>
      <c r="BQ934" s="1009"/>
      <c r="BR934" s="1010"/>
      <c r="BS934" s="112">
        <v>1</v>
      </c>
      <c r="BT934" s="195">
        <f>'Cél.por tricoma'!GP316</f>
        <v>10.5</v>
      </c>
      <c r="BU934" s="107">
        <f t="shared" si="796"/>
        <v>10.5</v>
      </c>
      <c r="BV934" s="108">
        <f t="shared" si="783"/>
        <v>1631.731141388163</v>
      </c>
      <c r="BW934" s="109">
        <f t="shared" si="780"/>
        <v>17133.176984575712</v>
      </c>
      <c r="BX934" s="112">
        <f t="shared" si="781"/>
        <v>15.04109589041096</v>
      </c>
      <c r="BY934" s="111">
        <f t="shared" si="782"/>
        <v>1139.091001706764</v>
      </c>
      <c r="BZ934" s="1018"/>
      <c r="CA934" s="88"/>
      <c r="CB934" s="88"/>
      <c r="CC934" s="89"/>
      <c r="CD934" s="89"/>
      <c r="CE934" s="89"/>
      <c r="CF934" s="89"/>
      <c r="CG934" s="89"/>
      <c r="CH934" s="89"/>
      <c r="CI934" s="89"/>
      <c r="CJ934" s="89"/>
      <c r="CK934" s="89"/>
      <c r="CL934" s="89"/>
      <c r="CM934" s="89"/>
      <c r="CN934" s="89"/>
      <c r="CO934" s="89"/>
      <c r="CP934" s="89"/>
      <c r="CQ934" s="89"/>
      <c r="CR934" s="89"/>
      <c r="CS934" s="89"/>
      <c r="CT934" s="89"/>
    </row>
    <row r="935" spans="1:98" ht="15.75" customHeight="1">
      <c r="A935" s="1018"/>
      <c r="B935" s="1015" t="s">
        <v>218</v>
      </c>
      <c r="C935" s="1009"/>
      <c r="D935" s="1010"/>
      <c r="E935" s="112"/>
      <c r="F935" s="195"/>
      <c r="G935" s="107">
        <f t="shared" si="750"/>
        <v>0</v>
      </c>
      <c r="H935" s="108">
        <f t="shared" si="751"/>
        <v>0</v>
      </c>
      <c r="I935" s="109">
        <f t="shared" si="752"/>
        <v>0</v>
      </c>
      <c r="J935" s="110">
        <f t="shared" si="753"/>
        <v>14.361111111111111</v>
      </c>
      <c r="K935" s="111">
        <f t="shared" si="754"/>
        <v>0</v>
      </c>
      <c r="L935" s="86"/>
      <c r="M935" s="1015" t="s">
        <v>218</v>
      </c>
      <c r="N935" s="1009"/>
      <c r="O935" s="1010"/>
      <c r="P935" s="112"/>
      <c r="Q935" s="195"/>
      <c r="R935" s="107">
        <f t="shared" si="795"/>
        <v>0</v>
      </c>
      <c r="S935" s="108">
        <f t="shared" si="756"/>
        <v>1631.731141388163</v>
      </c>
      <c r="T935" s="109">
        <f t="shared" si="757"/>
        <v>0</v>
      </c>
      <c r="U935" s="110">
        <f t="shared" si="758"/>
        <v>12.025316455696203</v>
      </c>
      <c r="V935" s="111">
        <f t="shared" si="759"/>
        <v>0</v>
      </c>
      <c r="W935" s="88"/>
      <c r="X935" s="1015" t="s">
        <v>218</v>
      </c>
      <c r="Y935" s="1009"/>
      <c r="Z935" s="1010"/>
      <c r="AA935" s="112"/>
      <c r="AB935" s="192"/>
      <c r="AC935" s="107">
        <f t="shared" si="791"/>
        <v>0</v>
      </c>
      <c r="AD935" s="108">
        <f t="shared" si="761"/>
        <v>1631.731141388163</v>
      </c>
      <c r="AE935" s="109">
        <f t="shared" si="762"/>
        <v>0</v>
      </c>
      <c r="AF935" s="110">
        <f t="shared" si="763"/>
        <v>15.787878787878787</v>
      </c>
      <c r="AG935" s="111">
        <f t="shared" si="764"/>
        <v>0</v>
      </c>
      <c r="AH935" s="88"/>
      <c r="AI935" s="1015" t="s">
        <v>218</v>
      </c>
      <c r="AJ935" s="1009"/>
      <c r="AK935" s="1010"/>
      <c r="AL935" s="112"/>
      <c r="AM935" s="195"/>
      <c r="AN935" s="107">
        <f t="shared" si="792"/>
        <v>0</v>
      </c>
      <c r="AO935" s="108">
        <f t="shared" si="766"/>
        <v>1631.731141388163</v>
      </c>
      <c r="AP935" s="109">
        <f t="shared" si="767"/>
        <v>0</v>
      </c>
      <c r="AQ935" s="112">
        <f t="shared" si="768"/>
        <v>11.51685393258427</v>
      </c>
      <c r="AR935" s="111">
        <f t="shared" si="769"/>
        <v>0</v>
      </c>
      <c r="AS935" s="88"/>
      <c r="AT935" s="1015" t="s">
        <v>218</v>
      </c>
      <c r="AU935" s="1009"/>
      <c r="AV935" s="1010"/>
      <c r="AW935" s="112">
        <v>1</v>
      </c>
      <c r="AX935" s="192">
        <f>'Cél.por tricoma'!GP225</f>
        <v>2</v>
      </c>
      <c r="AY935" s="107">
        <f t="shared" si="793"/>
        <v>2</v>
      </c>
      <c r="AZ935" s="108">
        <f t="shared" si="771"/>
        <v>979.03868483289773</v>
      </c>
      <c r="BA935" s="109">
        <f t="shared" si="772"/>
        <v>1958.0773696657955</v>
      </c>
      <c r="BB935" s="110">
        <f t="shared" si="773"/>
        <v>11.627906976744185</v>
      </c>
      <c r="BC935" s="111">
        <f t="shared" si="774"/>
        <v>168.39465379125841</v>
      </c>
      <c r="BD935" s="88"/>
      <c r="BE935" s="1015" t="s">
        <v>218</v>
      </c>
      <c r="BF935" s="1009"/>
      <c r="BG935" s="1010"/>
      <c r="BH935" s="112"/>
      <c r="BI935" s="195"/>
      <c r="BJ935" s="107">
        <f t="shared" si="794"/>
        <v>0</v>
      </c>
      <c r="BK935" s="108">
        <f t="shared" si="775"/>
        <v>815.8655706940815</v>
      </c>
      <c r="BL935" s="109">
        <f t="shared" si="776"/>
        <v>0</v>
      </c>
      <c r="BM935" s="112">
        <f t="shared" si="777"/>
        <v>13.857142857142858</v>
      </c>
      <c r="BN935" s="111">
        <f t="shared" si="778"/>
        <v>0</v>
      </c>
      <c r="BO935" s="88"/>
      <c r="BP935" s="1015" t="s">
        <v>218</v>
      </c>
      <c r="BQ935" s="1009"/>
      <c r="BR935" s="1010"/>
      <c r="BS935" s="112">
        <v>0</v>
      </c>
      <c r="BT935" s="195">
        <f>'Cél.por tricoma'!GP317</f>
        <v>2</v>
      </c>
      <c r="BU935" s="107">
        <f t="shared" si="796"/>
        <v>0</v>
      </c>
      <c r="BV935" s="108">
        <f t="shared" si="783"/>
        <v>1631.731141388163</v>
      </c>
      <c r="BW935" s="109">
        <f t="shared" si="780"/>
        <v>0</v>
      </c>
      <c r="BX935" s="112">
        <f t="shared" si="781"/>
        <v>15.04109589041096</v>
      </c>
      <c r="BY935" s="111">
        <f t="shared" si="782"/>
        <v>0</v>
      </c>
      <c r="BZ935" s="1018"/>
      <c r="CA935" s="88"/>
      <c r="CB935" s="88"/>
      <c r="CC935" s="89"/>
      <c r="CD935" s="89"/>
      <c r="CE935" s="89"/>
      <c r="CF935" s="89"/>
      <c r="CG935" s="89"/>
      <c r="CH935" s="89"/>
      <c r="CI935" s="89"/>
      <c r="CJ935" s="89"/>
      <c r="CK935" s="89"/>
      <c r="CL935" s="89"/>
      <c r="CM935" s="89"/>
      <c r="CN935" s="89"/>
      <c r="CO935" s="89"/>
      <c r="CP935" s="89"/>
      <c r="CQ935" s="89"/>
      <c r="CR935" s="89"/>
      <c r="CS935" s="89"/>
      <c r="CT935" s="89"/>
    </row>
    <row r="936" spans="1:98" ht="15.75" customHeight="1">
      <c r="A936" s="1018"/>
      <c r="B936" s="1015" t="s">
        <v>126</v>
      </c>
      <c r="C936" s="1009"/>
      <c r="D936" s="1010"/>
      <c r="E936" s="112"/>
      <c r="F936" s="195"/>
      <c r="G936" s="107">
        <f t="shared" si="750"/>
        <v>0</v>
      </c>
      <c r="H936" s="108">
        <f t="shared" si="751"/>
        <v>0</v>
      </c>
      <c r="I936" s="109">
        <f t="shared" si="752"/>
        <v>0</v>
      </c>
      <c r="J936" s="110">
        <f t="shared" si="753"/>
        <v>14.361111111111111</v>
      </c>
      <c r="K936" s="111">
        <f t="shared" si="754"/>
        <v>0</v>
      </c>
      <c r="L936" s="86"/>
      <c r="M936" s="1015" t="s">
        <v>126</v>
      </c>
      <c r="N936" s="1009"/>
      <c r="O936" s="1010"/>
      <c r="P936" s="112"/>
      <c r="Q936" s="195"/>
      <c r="R936" s="107">
        <f t="shared" si="795"/>
        <v>0</v>
      </c>
      <c r="S936" s="108">
        <f t="shared" si="756"/>
        <v>1631.731141388163</v>
      </c>
      <c r="T936" s="109">
        <f t="shared" si="757"/>
        <v>0</v>
      </c>
      <c r="U936" s="110">
        <f t="shared" si="758"/>
        <v>12.025316455696203</v>
      </c>
      <c r="V936" s="111">
        <f t="shared" si="759"/>
        <v>0</v>
      </c>
      <c r="W936" s="88"/>
      <c r="X936" s="1015" t="s">
        <v>126</v>
      </c>
      <c r="Y936" s="1009"/>
      <c r="Z936" s="1010"/>
      <c r="AA936" s="112"/>
      <c r="AB936" s="192"/>
      <c r="AC936" s="107">
        <f t="shared" si="791"/>
        <v>0</v>
      </c>
      <c r="AD936" s="108">
        <f t="shared" si="761"/>
        <v>1631.731141388163</v>
      </c>
      <c r="AE936" s="109">
        <f t="shared" si="762"/>
        <v>0</v>
      </c>
      <c r="AF936" s="110">
        <f t="shared" si="763"/>
        <v>15.787878787878787</v>
      </c>
      <c r="AG936" s="111">
        <f t="shared" si="764"/>
        <v>0</v>
      </c>
      <c r="AH936" s="88"/>
      <c r="AI936" s="1015" t="s">
        <v>126</v>
      </c>
      <c r="AJ936" s="1009"/>
      <c r="AK936" s="1010"/>
      <c r="AL936" s="112"/>
      <c r="AM936" s="195"/>
      <c r="AN936" s="107">
        <f t="shared" si="792"/>
        <v>0</v>
      </c>
      <c r="AO936" s="108">
        <f t="shared" si="766"/>
        <v>1631.731141388163</v>
      </c>
      <c r="AP936" s="109">
        <f t="shared" si="767"/>
        <v>0</v>
      </c>
      <c r="AQ936" s="112">
        <f t="shared" si="768"/>
        <v>11.51685393258427</v>
      </c>
      <c r="AR936" s="111">
        <f t="shared" si="769"/>
        <v>0</v>
      </c>
      <c r="AS936" s="88"/>
      <c r="AT936" s="1015" t="s">
        <v>126</v>
      </c>
      <c r="AU936" s="1009"/>
      <c r="AV936" s="1010"/>
      <c r="AW936" s="112"/>
      <c r="AX936" s="192">
        <f>'Cél.por tricoma'!GP226</f>
        <v>1</v>
      </c>
      <c r="AY936" s="107">
        <f t="shared" si="793"/>
        <v>0</v>
      </c>
      <c r="AZ936" s="108">
        <f t="shared" si="771"/>
        <v>979.03868483289773</v>
      </c>
      <c r="BA936" s="109">
        <f t="shared" si="772"/>
        <v>0</v>
      </c>
      <c r="BB936" s="110">
        <f t="shared" si="773"/>
        <v>11.627906976744185</v>
      </c>
      <c r="BC936" s="111">
        <f t="shared" si="774"/>
        <v>0</v>
      </c>
      <c r="BD936" s="88"/>
      <c r="BE936" s="1015" t="s">
        <v>126</v>
      </c>
      <c r="BF936" s="1009"/>
      <c r="BG936" s="1010"/>
      <c r="BH936" s="112"/>
      <c r="BI936" s="195"/>
      <c r="BJ936" s="107">
        <f t="shared" si="794"/>
        <v>0</v>
      </c>
      <c r="BK936" s="108">
        <f t="shared" si="775"/>
        <v>815.8655706940815</v>
      </c>
      <c r="BL936" s="109">
        <f t="shared" si="776"/>
        <v>0</v>
      </c>
      <c r="BM936" s="112">
        <f t="shared" si="777"/>
        <v>13.857142857142858</v>
      </c>
      <c r="BN936" s="111">
        <f t="shared" si="778"/>
        <v>0</v>
      </c>
      <c r="BO936" s="88"/>
      <c r="BP936" s="1015" t="s">
        <v>126</v>
      </c>
      <c r="BQ936" s="1009"/>
      <c r="BR936" s="1010"/>
      <c r="BS936" s="112">
        <v>4</v>
      </c>
      <c r="BT936" s="195">
        <f>'Cél.por tricoma'!GP318</f>
        <v>1</v>
      </c>
      <c r="BU936" s="107">
        <f t="shared" si="796"/>
        <v>4</v>
      </c>
      <c r="BV936" s="108">
        <f t="shared" si="783"/>
        <v>1631.731141388163</v>
      </c>
      <c r="BW936" s="109">
        <f t="shared" si="780"/>
        <v>6526.924565552652</v>
      </c>
      <c r="BX936" s="112">
        <f t="shared" si="781"/>
        <v>15.04109589041096</v>
      </c>
      <c r="BY936" s="111">
        <f t="shared" si="782"/>
        <v>433.93942922162438</v>
      </c>
      <c r="BZ936" s="1018"/>
      <c r="CA936" s="88"/>
      <c r="CB936" s="88"/>
      <c r="CC936" s="89"/>
      <c r="CD936" s="89"/>
      <c r="CE936" s="89"/>
      <c r="CF936" s="89"/>
      <c r="CG936" s="89"/>
      <c r="CH936" s="89"/>
      <c r="CI936" s="89"/>
      <c r="CJ936" s="89"/>
      <c r="CK936" s="89"/>
      <c r="CL936" s="89"/>
      <c r="CM936" s="89"/>
      <c r="CN936" s="89"/>
      <c r="CO936" s="89"/>
      <c r="CP936" s="89"/>
      <c r="CQ936" s="89"/>
      <c r="CR936" s="89"/>
      <c r="CS936" s="89"/>
      <c r="CT936" s="89"/>
    </row>
    <row r="937" spans="1:98" ht="15.75" customHeight="1">
      <c r="A937" s="1018"/>
      <c r="B937" s="1016" t="s">
        <v>129</v>
      </c>
      <c r="C937" s="1009"/>
      <c r="D937" s="1010"/>
      <c r="E937" s="112"/>
      <c r="F937" s="195"/>
      <c r="G937" s="107">
        <f t="shared" si="750"/>
        <v>0</v>
      </c>
      <c r="H937" s="108">
        <f t="shared" si="751"/>
        <v>0</v>
      </c>
      <c r="I937" s="109">
        <f t="shared" si="752"/>
        <v>0</v>
      </c>
      <c r="J937" s="110">
        <f t="shared" si="753"/>
        <v>14.361111111111111</v>
      </c>
      <c r="K937" s="111">
        <f t="shared" si="754"/>
        <v>0</v>
      </c>
      <c r="L937" s="86"/>
      <c r="M937" s="1016" t="s">
        <v>129</v>
      </c>
      <c r="N937" s="1009"/>
      <c r="O937" s="1010"/>
      <c r="P937" s="112"/>
      <c r="Q937" s="195"/>
      <c r="R937" s="107">
        <f t="shared" si="795"/>
        <v>0</v>
      </c>
      <c r="S937" s="108">
        <f t="shared" si="756"/>
        <v>1631.731141388163</v>
      </c>
      <c r="T937" s="109">
        <f t="shared" si="757"/>
        <v>0</v>
      </c>
      <c r="U937" s="110">
        <f t="shared" si="758"/>
        <v>12.025316455696203</v>
      </c>
      <c r="V937" s="111">
        <f t="shared" si="759"/>
        <v>0</v>
      </c>
      <c r="W937" s="88"/>
      <c r="X937" s="1016" t="s">
        <v>129</v>
      </c>
      <c r="Y937" s="1009"/>
      <c r="Z937" s="1010"/>
      <c r="AA937" s="112"/>
      <c r="AB937" s="192"/>
      <c r="AC937" s="107">
        <f t="shared" si="791"/>
        <v>0</v>
      </c>
      <c r="AD937" s="108">
        <f t="shared" si="761"/>
        <v>1631.731141388163</v>
      </c>
      <c r="AE937" s="109">
        <f t="shared" si="762"/>
        <v>0</v>
      </c>
      <c r="AF937" s="110">
        <f t="shared" si="763"/>
        <v>15.787878787878787</v>
      </c>
      <c r="AG937" s="111">
        <f t="shared" si="764"/>
        <v>0</v>
      </c>
      <c r="AH937" s="88"/>
      <c r="AI937" s="1016" t="s">
        <v>129</v>
      </c>
      <c r="AJ937" s="1009"/>
      <c r="AK937" s="1010"/>
      <c r="AL937" s="112"/>
      <c r="AM937" s="195"/>
      <c r="AN937" s="107">
        <f t="shared" si="792"/>
        <v>0</v>
      </c>
      <c r="AO937" s="108">
        <f t="shared" si="766"/>
        <v>1631.731141388163</v>
      </c>
      <c r="AP937" s="109">
        <f t="shared" si="767"/>
        <v>0</v>
      </c>
      <c r="AQ937" s="112">
        <f t="shared" si="768"/>
        <v>11.51685393258427</v>
      </c>
      <c r="AR937" s="111">
        <f t="shared" si="769"/>
        <v>0</v>
      </c>
      <c r="AS937" s="88"/>
      <c r="AT937" s="1016" t="s">
        <v>129</v>
      </c>
      <c r="AU937" s="1009"/>
      <c r="AV937" s="1010"/>
      <c r="AW937" s="252"/>
      <c r="AX937" s="192">
        <f>'Cél.por tricoma'!GP227</f>
        <v>1</v>
      </c>
      <c r="AY937" s="107">
        <f t="shared" si="793"/>
        <v>0</v>
      </c>
      <c r="AZ937" s="108">
        <f t="shared" si="771"/>
        <v>979.03868483289773</v>
      </c>
      <c r="BA937" s="109">
        <f t="shared" si="772"/>
        <v>0</v>
      </c>
      <c r="BB937" s="110">
        <f t="shared" si="773"/>
        <v>11.627906976744185</v>
      </c>
      <c r="BC937" s="111">
        <f t="shared" si="774"/>
        <v>0</v>
      </c>
      <c r="BD937" s="88"/>
      <c r="BE937" s="1016" t="s">
        <v>129</v>
      </c>
      <c r="BF937" s="1009"/>
      <c r="BG937" s="1010"/>
      <c r="BH937" s="112"/>
      <c r="BI937" s="195"/>
      <c r="BJ937" s="107">
        <f t="shared" si="794"/>
        <v>0</v>
      </c>
      <c r="BK937" s="108">
        <f t="shared" si="775"/>
        <v>815.8655706940815</v>
      </c>
      <c r="BL937" s="109">
        <f t="shared" si="776"/>
        <v>0</v>
      </c>
      <c r="BM937" s="112">
        <f t="shared" si="777"/>
        <v>13.857142857142858</v>
      </c>
      <c r="BN937" s="111">
        <f t="shared" si="778"/>
        <v>0</v>
      </c>
      <c r="BO937" s="88"/>
      <c r="BP937" s="1016" t="s">
        <v>129</v>
      </c>
      <c r="BQ937" s="1009"/>
      <c r="BR937" s="1010"/>
      <c r="BS937" s="112">
        <v>1</v>
      </c>
      <c r="BT937" s="195">
        <f>'Cél.por tricoma'!GP319</f>
        <v>1</v>
      </c>
      <c r="BU937" s="107">
        <f t="shared" si="796"/>
        <v>1</v>
      </c>
      <c r="BV937" s="108">
        <f t="shared" si="783"/>
        <v>1631.731141388163</v>
      </c>
      <c r="BW937" s="109">
        <f t="shared" si="780"/>
        <v>1631.731141388163</v>
      </c>
      <c r="BX937" s="112">
        <f t="shared" si="781"/>
        <v>15.04109589041096</v>
      </c>
      <c r="BY937" s="111">
        <f t="shared" si="782"/>
        <v>108.48485730540609</v>
      </c>
      <c r="BZ937" s="1018"/>
      <c r="CA937" s="88"/>
      <c r="CB937" s="88"/>
      <c r="CC937" s="89"/>
      <c r="CD937" s="89"/>
      <c r="CE937" s="89"/>
      <c r="CF937" s="89"/>
      <c r="CG937" s="89"/>
      <c r="CH937" s="89"/>
      <c r="CI937" s="89"/>
      <c r="CJ937" s="89"/>
      <c r="CK937" s="89"/>
      <c r="CL937" s="89"/>
      <c r="CM937" s="89"/>
      <c r="CN937" s="89"/>
      <c r="CO937" s="89"/>
      <c r="CP937" s="89"/>
      <c r="CQ937" s="89"/>
      <c r="CR937" s="89"/>
      <c r="CS937" s="89"/>
      <c r="CT937" s="89"/>
    </row>
    <row r="938" spans="1:98" ht="15.75" customHeight="1">
      <c r="A938" s="1018"/>
      <c r="B938" s="1016" t="s">
        <v>264</v>
      </c>
      <c r="C938" s="1009"/>
      <c r="D938" s="1010"/>
      <c r="E938" s="112"/>
      <c r="F938" s="195"/>
      <c r="G938" s="107">
        <f t="shared" si="750"/>
        <v>0</v>
      </c>
      <c r="H938" s="108">
        <f t="shared" si="751"/>
        <v>0</v>
      </c>
      <c r="I938" s="109">
        <f t="shared" si="752"/>
        <v>0</v>
      </c>
      <c r="J938" s="110">
        <f t="shared" si="753"/>
        <v>14.361111111111111</v>
      </c>
      <c r="K938" s="111">
        <f t="shared" si="754"/>
        <v>0</v>
      </c>
      <c r="L938" s="86"/>
      <c r="M938" s="1016" t="s">
        <v>264</v>
      </c>
      <c r="N938" s="1009"/>
      <c r="O938" s="1010"/>
      <c r="P938" s="112"/>
      <c r="Q938" s="195"/>
      <c r="R938" s="107">
        <f t="shared" si="795"/>
        <v>0</v>
      </c>
      <c r="S938" s="108">
        <f t="shared" si="756"/>
        <v>1631.731141388163</v>
      </c>
      <c r="T938" s="109">
        <f t="shared" si="757"/>
        <v>0</v>
      </c>
      <c r="U938" s="110">
        <f t="shared" si="758"/>
        <v>12.025316455696203</v>
      </c>
      <c r="V938" s="111">
        <f t="shared" si="759"/>
        <v>0</v>
      </c>
      <c r="W938" s="88"/>
      <c r="X938" s="1016" t="s">
        <v>264</v>
      </c>
      <c r="Y938" s="1009"/>
      <c r="Z938" s="1010"/>
      <c r="AA938" s="112"/>
      <c r="AB938" s="192"/>
      <c r="AC938" s="107">
        <f t="shared" si="791"/>
        <v>0</v>
      </c>
      <c r="AD938" s="108">
        <f t="shared" si="761"/>
        <v>1631.731141388163</v>
      </c>
      <c r="AE938" s="109">
        <f t="shared" si="762"/>
        <v>0</v>
      </c>
      <c r="AF938" s="110">
        <f t="shared" si="763"/>
        <v>15.787878787878787</v>
      </c>
      <c r="AG938" s="111">
        <f t="shared" si="764"/>
        <v>0</v>
      </c>
      <c r="AH938" s="88"/>
      <c r="AI938" s="1016" t="s">
        <v>264</v>
      </c>
      <c r="AJ938" s="1009"/>
      <c r="AK938" s="1010"/>
      <c r="AL938" s="112"/>
      <c r="AM938" s="195"/>
      <c r="AN938" s="107">
        <f t="shared" si="792"/>
        <v>0</v>
      </c>
      <c r="AO938" s="108">
        <f t="shared" si="766"/>
        <v>1631.731141388163</v>
      </c>
      <c r="AP938" s="109">
        <f t="shared" si="767"/>
        <v>0</v>
      </c>
      <c r="AQ938" s="112">
        <f t="shared" si="768"/>
        <v>11.51685393258427</v>
      </c>
      <c r="AR938" s="111">
        <f t="shared" si="769"/>
        <v>0</v>
      </c>
      <c r="AS938" s="88"/>
      <c r="AT938" s="1016" t="s">
        <v>264</v>
      </c>
      <c r="AU938" s="1009"/>
      <c r="AV938" s="1010"/>
      <c r="AW938" s="112"/>
      <c r="AX938" s="192">
        <f>'Cél.por tricoma'!GP228</f>
        <v>1</v>
      </c>
      <c r="AY938" s="107">
        <f t="shared" si="793"/>
        <v>0</v>
      </c>
      <c r="AZ938" s="108">
        <f t="shared" si="771"/>
        <v>979.03868483289773</v>
      </c>
      <c r="BA938" s="109">
        <f t="shared" si="772"/>
        <v>0</v>
      </c>
      <c r="BB938" s="110">
        <f t="shared" si="773"/>
        <v>11.627906976744185</v>
      </c>
      <c r="BC938" s="111">
        <f t="shared" si="774"/>
        <v>0</v>
      </c>
      <c r="BD938" s="88"/>
      <c r="BE938" s="1016" t="s">
        <v>264</v>
      </c>
      <c r="BF938" s="1009"/>
      <c r="BG938" s="1010"/>
      <c r="BH938" s="112"/>
      <c r="BI938" s="195"/>
      <c r="BJ938" s="107">
        <f t="shared" si="794"/>
        <v>0</v>
      </c>
      <c r="BK938" s="108">
        <f t="shared" si="775"/>
        <v>815.8655706940815</v>
      </c>
      <c r="BL938" s="109">
        <f t="shared" si="776"/>
        <v>0</v>
      </c>
      <c r="BM938" s="112">
        <f t="shared" si="777"/>
        <v>13.857142857142858</v>
      </c>
      <c r="BN938" s="111">
        <f t="shared" si="778"/>
        <v>0</v>
      </c>
      <c r="BO938" s="88"/>
      <c r="BP938" s="1016" t="s">
        <v>264</v>
      </c>
      <c r="BQ938" s="1009"/>
      <c r="BR938" s="1010"/>
      <c r="BS938" s="112">
        <v>0</v>
      </c>
      <c r="BT938" s="195">
        <f>'Cél.por tricoma'!GP320</f>
        <v>1</v>
      </c>
      <c r="BU938" s="107">
        <f t="shared" si="796"/>
        <v>0</v>
      </c>
      <c r="BV938" s="108">
        <f t="shared" si="783"/>
        <v>1631.731141388163</v>
      </c>
      <c r="BW938" s="109">
        <f t="shared" si="780"/>
        <v>0</v>
      </c>
      <c r="BX938" s="112">
        <f t="shared" si="781"/>
        <v>15.04109589041096</v>
      </c>
      <c r="BY938" s="111">
        <f t="shared" si="782"/>
        <v>0</v>
      </c>
      <c r="BZ938" s="1018"/>
      <c r="CA938" s="88"/>
      <c r="CB938" s="88"/>
      <c r="CC938" s="89"/>
      <c r="CD938" s="89"/>
      <c r="CE938" s="89"/>
      <c r="CF938" s="89"/>
      <c r="CG938" s="89"/>
      <c r="CH938" s="89"/>
      <c r="CI938" s="89"/>
      <c r="CJ938" s="89"/>
      <c r="CK938" s="89"/>
      <c r="CL938" s="89"/>
      <c r="CM938" s="89"/>
      <c r="CN938" s="89"/>
      <c r="CO938" s="89"/>
      <c r="CP938" s="89"/>
      <c r="CQ938" s="89"/>
      <c r="CR938" s="89"/>
      <c r="CS938" s="89"/>
      <c r="CT938" s="89"/>
    </row>
    <row r="939" spans="1:98" ht="15.75" customHeight="1">
      <c r="A939" s="1018"/>
      <c r="B939" s="1016" t="s">
        <v>138</v>
      </c>
      <c r="C939" s="1009"/>
      <c r="D939" s="1010"/>
      <c r="E939" s="112"/>
      <c r="F939" s="195"/>
      <c r="G939" s="107">
        <f t="shared" si="750"/>
        <v>0</v>
      </c>
      <c r="H939" s="108">
        <f t="shared" si="751"/>
        <v>0</v>
      </c>
      <c r="I939" s="109">
        <f t="shared" si="752"/>
        <v>0</v>
      </c>
      <c r="J939" s="110">
        <f t="shared" si="753"/>
        <v>14.361111111111111</v>
      </c>
      <c r="K939" s="111">
        <f t="shared" si="754"/>
        <v>0</v>
      </c>
      <c r="L939" s="86"/>
      <c r="M939" s="1016" t="s">
        <v>138</v>
      </c>
      <c r="N939" s="1009"/>
      <c r="O939" s="1010"/>
      <c r="P939" s="112"/>
      <c r="Q939" s="195"/>
      <c r="R939" s="107">
        <f t="shared" si="795"/>
        <v>0</v>
      </c>
      <c r="S939" s="108">
        <f t="shared" si="756"/>
        <v>1631.731141388163</v>
      </c>
      <c r="T939" s="109">
        <f t="shared" si="757"/>
        <v>0</v>
      </c>
      <c r="U939" s="110">
        <f t="shared" si="758"/>
        <v>12.025316455696203</v>
      </c>
      <c r="V939" s="111">
        <f t="shared" si="759"/>
        <v>0</v>
      </c>
      <c r="W939" s="88"/>
      <c r="X939" s="1016" t="s">
        <v>138</v>
      </c>
      <c r="Y939" s="1009"/>
      <c r="Z939" s="1010"/>
      <c r="AA939" s="112"/>
      <c r="AB939" s="192"/>
      <c r="AC939" s="107">
        <f t="shared" si="791"/>
        <v>0</v>
      </c>
      <c r="AD939" s="108">
        <f t="shared" si="761"/>
        <v>1631.731141388163</v>
      </c>
      <c r="AE939" s="109">
        <f t="shared" si="762"/>
        <v>0</v>
      </c>
      <c r="AF939" s="110">
        <f t="shared" si="763"/>
        <v>15.787878787878787</v>
      </c>
      <c r="AG939" s="111">
        <f t="shared" si="764"/>
        <v>0</v>
      </c>
      <c r="AH939" s="88"/>
      <c r="AI939" s="1016" t="s">
        <v>138</v>
      </c>
      <c r="AJ939" s="1009"/>
      <c r="AK939" s="1010"/>
      <c r="AL939" s="112"/>
      <c r="AM939" s="195"/>
      <c r="AN939" s="107">
        <f t="shared" si="792"/>
        <v>0</v>
      </c>
      <c r="AO939" s="108">
        <f t="shared" si="766"/>
        <v>1631.731141388163</v>
      </c>
      <c r="AP939" s="109">
        <f t="shared" si="767"/>
        <v>0</v>
      </c>
      <c r="AQ939" s="112">
        <f t="shared" si="768"/>
        <v>11.51685393258427</v>
      </c>
      <c r="AR939" s="111">
        <f t="shared" si="769"/>
        <v>0</v>
      </c>
      <c r="AS939" s="88"/>
      <c r="AT939" s="1016" t="s">
        <v>138</v>
      </c>
      <c r="AU939" s="1009"/>
      <c r="AV939" s="1010"/>
      <c r="AW939" s="112">
        <v>1</v>
      </c>
      <c r="AX939" s="192">
        <f>'Cél.por tricoma'!GP229</f>
        <v>1</v>
      </c>
      <c r="AY939" s="107">
        <f t="shared" si="793"/>
        <v>1</v>
      </c>
      <c r="AZ939" s="108">
        <f t="shared" si="771"/>
        <v>979.03868483289773</v>
      </c>
      <c r="BA939" s="109">
        <f t="shared" si="772"/>
        <v>979.03868483289773</v>
      </c>
      <c r="BB939" s="110">
        <f t="shared" si="773"/>
        <v>11.627906976744185</v>
      </c>
      <c r="BC939" s="111">
        <f t="shared" si="774"/>
        <v>84.197326895629203</v>
      </c>
      <c r="BD939" s="88"/>
      <c r="BE939" s="1016" t="s">
        <v>138</v>
      </c>
      <c r="BF939" s="1009"/>
      <c r="BG939" s="1010"/>
      <c r="BH939" s="112"/>
      <c r="BI939" s="195"/>
      <c r="BJ939" s="107">
        <f t="shared" si="794"/>
        <v>0</v>
      </c>
      <c r="BK939" s="108">
        <f t="shared" si="775"/>
        <v>815.8655706940815</v>
      </c>
      <c r="BL939" s="109">
        <f t="shared" si="776"/>
        <v>0</v>
      </c>
      <c r="BM939" s="112">
        <f t="shared" si="777"/>
        <v>13.857142857142858</v>
      </c>
      <c r="BN939" s="111">
        <f t="shared" si="778"/>
        <v>0</v>
      </c>
      <c r="BO939" s="88"/>
      <c r="BP939" s="1016" t="s">
        <v>138</v>
      </c>
      <c r="BQ939" s="1009"/>
      <c r="BR939" s="1010"/>
      <c r="BS939" s="112">
        <v>2</v>
      </c>
      <c r="BT939" s="195">
        <f>'Cél.por tricoma'!GP321</f>
        <v>1</v>
      </c>
      <c r="BU939" s="107">
        <f t="shared" si="796"/>
        <v>2</v>
      </c>
      <c r="BV939" s="108">
        <f t="shared" si="783"/>
        <v>1631.731141388163</v>
      </c>
      <c r="BW939" s="109">
        <f t="shared" si="780"/>
        <v>3263.462282776326</v>
      </c>
      <c r="BX939" s="112">
        <f t="shared" si="781"/>
        <v>15.04109589041096</v>
      </c>
      <c r="BY939" s="111">
        <f t="shared" si="782"/>
        <v>216.96971461081219</v>
      </c>
      <c r="BZ939" s="1018"/>
      <c r="CA939" s="88"/>
      <c r="CB939" s="88"/>
      <c r="CC939" s="89"/>
      <c r="CD939" s="89"/>
      <c r="CE939" s="89"/>
      <c r="CF939" s="89"/>
      <c r="CG939" s="89"/>
      <c r="CH939" s="89"/>
      <c r="CI939" s="89"/>
      <c r="CJ939" s="89"/>
      <c r="CK939" s="89"/>
      <c r="CL939" s="89"/>
      <c r="CM939" s="89"/>
      <c r="CN939" s="89"/>
      <c r="CO939" s="89"/>
      <c r="CP939" s="89"/>
      <c r="CQ939" s="89"/>
      <c r="CR939" s="89"/>
      <c r="CS939" s="89"/>
      <c r="CT939" s="89"/>
    </row>
    <row r="940" spans="1:98" ht="15.75" customHeight="1">
      <c r="A940" s="1019"/>
      <c r="B940" s="1005" t="s">
        <v>212</v>
      </c>
      <c r="C940" s="1006"/>
      <c r="D940" s="1007"/>
      <c r="E940" s="124"/>
      <c r="F940" s="195"/>
      <c r="G940" s="107">
        <f t="shared" si="750"/>
        <v>0</v>
      </c>
      <c r="H940" s="108">
        <f t="shared" si="751"/>
        <v>0</v>
      </c>
      <c r="I940" s="109">
        <f t="shared" si="752"/>
        <v>0</v>
      </c>
      <c r="J940" s="110">
        <f t="shared" si="753"/>
        <v>14.361111111111111</v>
      </c>
      <c r="K940" s="111">
        <f t="shared" si="754"/>
        <v>0</v>
      </c>
      <c r="L940" s="86"/>
      <c r="M940" s="1005" t="s">
        <v>212</v>
      </c>
      <c r="N940" s="1006"/>
      <c r="O940" s="1007"/>
      <c r="P940" s="124"/>
      <c r="Q940" s="195"/>
      <c r="R940" s="107">
        <v>0</v>
      </c>
      <c r="S940" s="108">
        <f t="shared" si="756"/>
        <v>1631.731141388163</v>
      </c>
      <c r="T940" s="109">
        <f t="shared" si="757"/>
        <v>0</v>
      </c>
      <c r="U940" s="110">
        <f t="shared" si="758"/>
        <v>12.025316455696203</v>
      </c>
      <c r="V940" s="111">
        <f t="shared" si="759"/>
        <v>0</v>
      </c>
      <c r="W940" s="88"/>
      <c r="X940" s="1005" t="s">
        <v>212</v>
      </c>
      <c r="Y940" s="1006"/>
      <c r="Z940" s="1007"/>
      <c r="AA940" s="124"/>
      <c r="AB940" s="192"/>
      <c r="AC940" s="107"/>
      <c r="AD940" s="108">
        <f t="shared" si="761"/>
        <v>1631.731141388163</v>
      </c>
      <c r="AE940" s="109">
        <f t="shared" si="762"/>
        <v>0</v>
      </c>
      <c r="AF940" s="110">
        <f t="shared" si="763"/>
        <v>15.787878787878787</v>
      </c>
      <c r="AG940" s="111">
        <f t="shared" si="764"/>
        <v>0</v>
      </c>
      <c r="AH940" s="88"/>
      <c r="AI940" s="1005" t="s">
        <v>212</v>
      </c>
      <c r="AJ940" s="1006"/>
      <c r="AK940" s="1007"/>
      <c r="AL940" s="124"/>
      <c r="AM940" s="195"/>
      <c r="AN940" s="107">
        <f t="shared" si="792"/>
        <v>0</v>
      </c>
      <c r="AO940" s="108">
        <f t="shared" si="766"/>
        <v>1631.731141388163</v>
      </c>
      <c r="AP940" s="109">
        <f t="shared" si="767"/>
        <v>0</v>
      </c>
      <c r="AQ940" s="112">
        <f t="shared" si="768"/>
        <v>11.51685393258427</v>
      </c>
      <c r="AR940" s="111">
        <f t="shared" si="769"/>
        <v>0</v>
      </c>
      <c r="AS940" s="88"/>
      <c r="AT940" s="1005" t="s">
        <v>212</v>
      </c>
      <c r="AU940" s="1006"/>
      <c r="AV940" s="1007"/>
      <c r="AW940" s="124">
        <v>3</v>
      </c>
      <c r="AX940" s="192">
        <f>'Cél.por tricoma'!GP230</f>
        <v>4.5</v>
      </c>
      <c r="AY940" s="107">
        <f t="shared" si="793"/>
        <v>13.5</v>
      </c>
      <c r="AZ940" s="108">
        <f t="shared" si="771"/>
        <v>979.03868483289773</v>
      </c>
      <c r="BA940" s="109">
        <f t="shared" si="772"/>
        <v>13217.022245244119</v>
      </c>
      <c r="BB940" s="110">
        <f t="shared" si="773"/>
        <v>11.627906976744185</v>
      </c>
      <c r="BC940" s="111">
        <f t="shared" si="774"/>
        <v>1136.6639130909944</v>
      </c>
      <c r="BD940" s="88"/>
      <c r="BE940" s="1005" t="s">
        <v>212</v>
      </c>
      <c r="BF940" s="1006"/>
      <c r="BG940" s="1007"/>
      <c r="BH940" s="124"/>
      <c r="BI940" s="195"/>
      <c r="BJ940" s="107">
        <v>0</v>
      </c>
      <c r="BK940" s="108">
        <f t="shared" si="775"/>
        <v>815.8655706940815</v>
      </c>
      <c r="BL940" s="109">
        <f t="shared" si="776"/>
        <v>0</v>
      </c>
      <c r="BM940" s="112">
        <f t="shared" si="777"/>
        <v>13.857142857142858</v>
      </c>
      <c r="BN940" s="111">
        <f t="shared" si="778"/>
        <v>0</v>
      </c>
      <c r="BO940" s="88"/>
      <c r="BP940" s="1005" t="s">
        <v>212</v>
      </c>
      <c r="BQ940" s="1006"/>
      <c r="BR940" s="1007"/>
      <c r="BS940" s="124">
        <v>2</v>
      </c>
      <c r="BT940" s="195">
        <f>'Cél.por tricoma'!GP322</f>
        <v>10</v>
      </c>
      <c r="BU940" s="107">
        <f t="shared" si="796"/>
        <v>20</v>
      </c>
      <c r="BV940" s="108">
        <f t="shared" si="783"/>
        <v>1631.731141388163</v>
      </c>
      <c r="BW940" s="109">
        <f t="shared" si="780"/>
        <v>32634.622827763262</v>
      </c>
      <c r="BX940" s="112">
        <f t="shared" si="781"/>
        <v>15.04109589041096</v>
      </c>
      <c r="BY940" s="111">
        <f t="shared" si="782"/>
        <v>2169.6971461081221</v>
      </c>
      <c r="BZ940" s="1019"/>
      <c r="CA940" s="88"/>
      <c r="CB940" s="88"/>
      <c r="CC940" s="89"/>
      <c r="CD940" s="89"/>
      <c r="CE940" s="89"/>
      <c r="CF940" s="89"/>
      <c r="CG940" s="89"/>
      <c r="CH940" s="89"/>
      <c r="CI940" s="89"/>
      <c r="CJ940" s="89"/>
      <c r="CK940" s="89"/>
      <c r="CL940" s="89"/>
      <c r="CM940" s="89"/>
      <c r="CN940" s="89"/>
      <c r="CO940" s="89"/>
      <c r="CP940" s="89"/>
      <c r="CQ940" s="89"/>
      <c r="CR940" s="89"/>
      <c r="CS940" s="89"/>
      <c r="CT940" s="89"/>
    </row>
    <row r="941" spans="1:98" ht="15.75" customHeight="1">
      <c r="A941" s="85"/>
      <c r="B941" s="132"/>
      <c r="C941" s="133"/>
      <c r="D941" s="133"/>
      <c r="E941" s="133"/>
      <c r="F941" s="133"/>
      <c r="G941" s="133"/>
      <c r="H941" s="88"/>
      <c r="I941" s="88"/>
      <c r="J941" s="134" t="s">
        <v>266</v>
      </c>
      <c r="K941" s="204">
        <f>I897</f>
        <v>5</v>
      </c>
      <c r="L941" s="86"/>
      <c r="M941" s="132"/>
      <c r="N941" s="133"/>
      <c r="O941" s="133"/>
      <c r="P941" s="133"/>
      <c r="Q941" s="133"/>
      <c r="R941" s="133"/>
      <c r="S941" s="88"/>
      <c r="T941" s="88"/>
      <c r="U941" s="134" t="s">
        <v>266</v>
      </c>
      <c r="V941" s="204">
        <f>T897</f>
        <v>1</v>
      </c>
      <c r="W941" s="88"/>
      <c r="X941" s="132"/>
      <c r="Y941" s="133"/>
      <c r="Z941" s="133"/>
      <c r="AA941" s="133"/>
      <c r="AB941" s="133"/>
      <c r="AC941" s="133"/>
      <c r="AD941" s="88"/>
      <c r="AE941" s="88"/>
      <c r="AF941" s="134" t="s">
        <v>266</v>
      </c>
      <c r="AG941" s="204">
        <f>AE897</f>
        <v>1</v>
      </c>
      <c r="AH941" s="88"/>
      <c r="AI941" s="132"/>
      <c r="AJ941" s="133"/>
      <c r="AK941" s="133"/>
      <c r="AL941" s="133"/>
      <c r="AM941" s="133"/>
      <c r="AN941" s="133"/>
      <c r="AO941" s="88"/>
      <c r="AP941" s="88"/>
      <c r="AQ941" s="134" t="s">
        <v>266</v>
      </c>
      <c r="AR941" s="204">
        <f>AP897</f>
        <v>1</v>
      </c>
      <c r="AS941" s="88"/>
      <c r="AT941" s="132"/>
      <c r="AU941" s="133"/>
      <c r="AV941" s="133"/>
      <c r="AW941" s="133"/>
      <c r="AX941" s="133"/>
      <c r="AY941" s="133"/>
      <c r="AZ941" s="88"/>
      <c r="BA941" s="88"/>
      <c r="BB941" s="134" t="s">
        <v>266</v>
      </c>
      <c r="BC941" s="204">
        <f>BA897</f>
        <v>5</v>
      </c>
      <c r="BD941" s="88"/>
      <c r="BE941" s="132"/>
      <c r="BF941" s="133"/>
      <c r="BG941" s="133"/>
      <c r="BH941" s="133"/>
      <c r="BI941" s="133"/>
      <c r="BJ941" s="133"/>
      <c r="BK941" s="88"/>
      <c r="BL941" s="88"/>
      <c r="BM941" s="134" t="s">
        <v>266</v>
      </c>
      <c r="BN941" s="204">
        <f>BL897</f>
        <v>5</v>
      </c>
      <c r="BO941" s="88"/>
      <c r="BP941" s="132"/>
      <c r="BQ941" s="133"/>
      <c r="BR941" s="133"/>
      <c r="BS941" s="133"/>
      <c r="BT941" s="133"/>
      <c r="BU941" s="133"/>
      <c r="BV941" s="88"/>
      <c r="BW941" s="88"/>
      <c r="BX941" s="134" t="s">
        <v>266</v>
      </c>
      <c r="BY941" s="204">
        <f>BW897</f>
        <v>5</v>
      </c>
      <c r="BZ941" s="85"/>
      <c r="CA941" s="88"/>
      <c r="CB941" s="88"/>
      <c r="CC941" s="89"/>
      <c r="CD941" s="89"/>
      <c r="CE941" s="89"/>
      <c r="CF941" s="89"/>
      <c r="CG941" s="89"/>
      <c r="CH941" s="89"/>
      <c r="CI941" s="89"/>
      <c r="CJ941" s="89"/>
      <c r="CK941" s="89"/>
      <c r="CL941" s="89"/>
      <c r="CM941" s="89"/>
      <c r="CN941" s="89"/>
      <c r="CO941" s="89"/>
      <c r="CP941" s="89"/>
      <c r="CQ941" s="89"/>
      <c r="CR941" s="89"/>
      <c r="CS941" s="89"/>
      <c r="CT941" s="89"/>
    </row>
    <row r="942" spans="1:98" ht="15.75" customHeight="1">
      <c r="A942" s="85"/>
      <c r="B942" s="136"/>
      <c r="C942" s="205"/>
      <c r="D942" s="137"/>
      <c r="E942" s="137"/>
      <c r="F942" s="137"/>
      <c r="G942" s="137"/>
      <c r="H942" s="1012" t="s">
        <v>274</v>
      </c>
      <c r="I942" s="1013"/>
      <c r="J942" s="1014"/>
      <c r="K942" s="138">
        <f>SUM(K900:K940)*K941</f>
        <v>0</v>
      </c>
      <c r="L942" s="86"/>
      <c r="M942" s="136"/>
      <c r="N942" s="205"/>
      <c r="O942" s="137"/>
      <c r="P942" s="137"/>
      <c r="Q942" s="137"/>
      <c r="R942" s="137"/>
      <c r="S942" s="1012" t="s">
        <v>274</v>
      </c>
      <c r="T942" s="1013"/>
      <c r="U942" s="1014"/>
      <c r="V942" s="138">
        <f>SUM(V900:V940)*V941</f>
        <v>0</v>
      </c>
      <c r="W942" s="88"/>
      <c r="X942" s="136"/>
      <c r="Y942" s="205"/>
      <c r="Z942" s="137"/>
      <c r="AA942" s="137"/>
      <c r="AB942" s="137"/>
      <c r="AC942" s="137"/>
      <c r="AD942" s="1012" t="s">
        <v>274</v>
      </c>
      <c r="AE942" s="1013"/>
      <c r="AF942" s="1014"/>
      <c r="AG942" s="138">
        <f>SUM(AG900:AG940)*AG941</f>
        <v>0</v>
      </c>
      <c r="AH942" s="88"/>
      <c r="AI942" s="136"/>
      <c r="AJ942" s="205"/>
      <c r="AK942" s="137"/>
      <c r="AL942" s="137"/>
      <c r="AM942" s="137"/>
      <c r="AN942" s="137"/>
      <c r="AO942" s="1012" t="s">
        <v>274</v>
      </c>
      <c r="AP942" s="1013"/>
      <c r="AQ942" s="1014"/>
      <c r="AR942" s="138">
        <f>SUM(AR900:AR940)*AR941</f>
        <v>0</v>
      </c>
      <c r="AS942" s="88"/>
      <c r="AT942" s="136"/>
      <c r="AU942" s="205"/>
      <c r="AV942" s="137"/>
      <c r="AW942" s="137"/>
      <c r="AX942" s="137"/>
      <c r="AY942" s="137"/>
      <c r="AZ942" s="1012" t="s">
        <v>274</v>
      </c>
      <c r="BA942" s="1013"/>
      <c r="BB942" s="1014"/>
      <c r="BC942" s="138">
        <f>SUM(BC900:BC940)*BC941</f>
        <v>2485770.105643048</v>
      </c>
      <c r="BD942" s="88"/>
      <c r="BE942" s="136"/>
      <c r="BF942" s="205"/>
      <c r="BG942" s="137"/>
      <c r="BH942" s="137"/>
      <c r="BI942" s="137"/>
      <c r="BJ942" s="137"/>
      <c r="BK942" s="1012" t="s">
        <v>274</v>
      </c>
      <c r="BL942" s="1013"/>
      <c r="BM942" s="1014"/>
      <c r="BN942" s="138">
        <f>SUM(BN900:BN940)*BN941</f>
        <v>0</v>
      </c>
      <c r="BO942" s="88"/>
      <c r="BP942" s="136"/>
      <c r="BQ942" s="205"/>
      <c r="BR942" s="137"/>
      <c r="BS942" s="137"/>
      <c r="BT942" s="137"/>
      <c r="BU942" s="137"/>
      <c r="BV942" s="1012" t="s">
        <v>274</v>
      </c>
      <c r="BW942" s="1013"/>
      <c r="BX942" s="1014"/>
      <c r="BY942" s="138">
        <f>SUM(BY900:BY940)*BY941</f>
        <v>2680865.9716634131</v>
      </c>
      <c r="BZ942" s="85"/>
      <c r="CA942" s="88"/>
      <c r="CB942" s="88"/>
      <c r="CC942" s="89"/>
      <c r="CD942" s="89"/>
      <c r="CE942" s="89"/>
      <c r="CF942" s="89"/>
      <c r="CG942" s="89"/>
      <c r="CH942" s="89"/>
      <c r="CI942" s="89"/>
      <c r="CJ942" s="89"/>
      <c r="CK942" s="89"/>
      <c r="CL942" s="89"/>
      <c r="CM942" s="89"/>
      <c r="CN942" s="89"/>
      <c r="CO942" s="89"/>
      <c r="CP942" s="89"/>
      <c r="CQ942" s="89"/>
      <c r="CR942" s="89"/>
      <c r="CS942" s="89"/>
      <c r="CT942" s="89"/>
    </row>
    <row r="943" spans="1:98" ht="15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6"/>
      <c r="M943" s="88"/>
      <c r="N943" s="88"/>
      <c r="O943" s="88"/>
      <c r="P943" s="88"/>
      <c r="Q943" s="140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  <c r="AX943" s="88"/>
      <c r="AY943" s="88"/>
      <c r="AZ943" s="88"/>
      <c r="BA943" s="88"/>
      <c r="BB943" s="88"/>
      <c r="BC943" s="88"/>
      <c r="BD943" s="88"/>
      <c r="BE943" s="88"/>
      <c r="BF943" s="88"/>
      <c r="BG943" s="88"/>
      <c r="BH943" s="88"/>
      <c r="BI943" s="88"/>
      <c r="BJ943" s="88"/>
      <c r="BK943" s="88"/>
      <c r="BL943" s="88"/>
      <c r="BM943" s="140"/>
      <c r="BN943" s="88"/>
      <c r="BO943" s="88"/>
      <c r="BP943" s="88"/>
      <c r="BQ943" s="88"/>
      <c r="BR943" s="88"/>
      <c r="BS943" s="88"/>
      <c r="BT943" s="88"/>
      <c r="BU943" s="88"/>
      <c r="BV943" s="88"/>
      <c r="BW943" s="88"/>
      <c r="BX943" s="140"/>
      <c r="BY943" s="88"/>
      <c r="BZ943" s="85"/>
      <c r="CA943" s="88"/>
      <c r="CB943" s="88"/>
      <c r="CC943" s="89"/>
      <c r="CD943" s="89"/>
      <c r="CE943" s="89"/>
      <c r="CF943" s="89"/>
      <c r="CG943" s="89"/>
      <c r="CH943" s="89"/>
      <c r="CI943" s="89"/>
      <c r="CJ943" s="89"/>
      <c r="CK943" s="89"/>
      <c r="CL943" s="89"/>
      <c r="CM943" s="89"/>
      <c r="CN943" s="89"/>
      <c r="CO943" s="89"/>
      <c r="CP943" s="89"/>
      <c r="CQ943" s="89"/>
      <c r="CR943" s="89"/>
      <c r="CS943" s="89"/>
      <c r="CT943" s="89"/>
    </row>
    <row r="944" spans="1:98" ht="15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6"/>
      <c r="M944" s="88"/>
      <c r="N944" s="88"/>
      <c r="O944" s="88"/>
      <c r="P944" s="88"/>
      <c r="Q944" s="140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  <c r="AX944" s="88"/>
      <c r="AY944" s="88"/>
      <c r="AZ944" s="88"/>
      <c r="BA944" s="88"/>
      <c r="BB944" s="88"/>
      <c r="BC944" s="88"/>
      <c r="BD944" s="88"/>
      <c r="BE944" s="88"/>
      <c r="BF944" s="88"/>
      <c r="BG944" s="88"/>
      <c r="BH944" s="88"/>
      <c r="BI944" s="88"/>
      <c r="BJ944" s="88"/>
      <c r="BK944" s="88"/>
      <c r="BL944" s="88"/>
      <c r="BM944" s="140"/>
      <c r="BN944" s="88"/>
      <c r="BO944" s="88"/>
      <c r="BP944" s="88"/>
      <c r="BQ944" s="88"/>
      <c r="BR944" s="88"/>
      <c r="BS944" s="88"/>
      <c r="BT944" s="88"/>
      <c r="BU944" s="88"/>
      <c r="BV944" s="88"/>
      <c r="BW944" s="88"/>
      <c r="BX944" s="140"/>
      <c r="BY944" s="88"/>
      <c r="BZ944" s="85"/>
      <c r="CA944" s="88"/>
      <c r="CB944" s="88"/>
      <c r="CC944" s="89"/>
      <c r="CD944" s="89"/>
      <c r="CE944" s="89"/>
      <c r="CF944" s="89"/>
      <c r="CG944" s="89"/>
      <c r="CH944" s="89"/>
      <c r="CI944" s="89"/>
      <c r="CJ944" s="89"/>
      <c r="CK944" s="89"/>
      <c r="CL944" s="89"/>
      <c r="CM944" s="89"/>
      <c r="CN944" s="89"/>
      <c r="CO944" s="89"/>
      <c r="CP944" s="89"/>
      <c r="CQ944" s="89"/>
      <c r="CR944" s="89"/>
      <c r="CS944" s="89"/>
      <c r="CT944" s="89"/>
    </row>
    <row r="945" spans="1:98" ht="15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6"/>
      <c r="M945" s="88"/>
      <c r="N945" s="88"/>
      <c r="O945" s="88"/>
      <c r="P945" s="88"/>
      <c r="Q945" s="140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  <c r="AX945" s="88"/>
      <c r="AY945" s="88"/>
      <c r="AZ945" s="88"/>
      <c r="BA945" s="88"/>
      <c r="BB945" s="88"/>
      <c r="BC945" s="88"/>
      <c r="BD945" s="88"/>
      <c r="BE945" s="88"/>
      <c r="BF945" s="88"/>
      <c r="BG945" s="88"/>
      <c r="BH945" s="88"/>
      <c r="BI945" s="88"/>
      <c r="BJ945" s="88"/>
      <c r="BK945" s="88"/>
      <c r="BL945" s="88"/>
      <c r="BM945" s="140"/>
      <c r="BN945" s="88"/>
      <c r="BO945" s="88"/>
      <c r="BP945" s="88"/>
      <c r="BQ945" s="88"/>
      <c r="BR945" s="88"/>
      <c r="BS945" s="88"/>
      <c r="BT945" s="88"/>
      <c r="BU945" s="88"/>
      <c r="BV945" s="88"/>
      <c r="BW945" s="88"/>
      <c r="BX945" s="140"/>
      <c r="BY945" s="88"/>
      <c r="BZ945" s="85"/>
      <c r="CA945" s="88"/>
      <c r="CB945" s="88"/>
      <c r="CC945" s="89"/>
      <c r="CD945" s="89"/>
      <c r="CE945" s="89"/>
      <c r="CF945" s="89"/>
      <c r="CG945" s="89"/>
      <c r="CH945" s="89"/>
      <c r="CI945" s="89"/>
      <c r="CJ945" s="89"/>
      <c r="CK945" s="89"/>
      <c r="CL945" s="89"/>
      <c r="CM945" s="89"/>
      <c r="CN945" s="89"/>
      <c r="CO945" s="89"/>
      <c r="CP945" s="89"/>
      <c r="CQ945" s="89"/>
      <c r="CR945" s="89"/>
      <c r="CS945" s="89"/>
      <c r="CT945" s="89"/>
    </row>
    <row r="946" spans="1:98" ht="15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6"/>
      <c r="M946" s="88"/>
      <c r="N946" s="88"/>
      <c r="O946" s="88"/>
      <c r="P946" s="88"/>
      <c r="Q946" s="140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  <c r="AX946" s="88"/>
      <c r="AY946" s="88"/>
      <c r="AZ946" s="88"/>
      <c r="BA946" s="88"/>
      <c r="BB946" s="88"/>
      <c r="BC946" s="88"/>
      <c r="BD946" s="88"/>
      <c r="BE946" s="88"/>
      <c r="BF946" s="88"/>
      <c r="BG946" s="88"/>
      <c r="BH946" s="88"/>
      <c r="BI946" s="88"/>
      <c r="BJ946" s="88"/>
      <c r="BK946" s="88"/>
      <c r="BL946" s="88"/>
      <c r="BM946" s="140"/>
      <c r="BN946" s="88"/>
      <c r="BO946" s="88"/>
      <c r="BP946" s="88"/>
      <c r="BQ946" s="88"/>
      <c r="BR946" s="88"/>
      <c r="BS946" s="88"/>
      <c r="BT946" s="88"/>
      <c r="BU946" s="88"/>
      <c r="BV946" s="88"/>
      <c r="BW946" s="88"/>
      <c r="BX946" s="140"/>
      <c r="BY946" s="88"/>
      <c r="BZ946" s="85"/>
      <c r="CA946" s="88"/>
      <c r="CB946" s="88"/>
      <c r="CC946" s="89"/>
      <c r="CD946" s="89"/>
      <c r="CE946" s="89"/>
      <c r="CF946" s="89"/>
      <c r="CG946" s="89"/>
      <c r="CH946" s="89"/>
      <c r="CI946" s="89"/>
      <c r="CJ946" s="89"/>
      <c r="CK946" s="89"/>
      <c r="CL946" s="89"/>
      <c r="CM946" s="89"/>
      <c r="CN946" s="89"/>
      <c r="CO946" s="89"/>
      <c r="CP946" s="89"/>
      <c r="CQ946" s="89"/>
      <c r="CR946" s="89"/>
      <c r="CS946" s="89"/>
      <c r="CT946" s="89"/>
    </row>
    <row r="947" spans="1:98" ht="15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6"/>
      <c r="M947" s="88"/>
      <c r="N947" s="88"/>
      <c r="O947" s="88"/>
      <c r="P947" s="88"/>
      <c r="Q947" s="140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  <c r="AX947" s="88"/>
      <c r="AY947" s="88"/>
      <c r="AZ947" s="88"/>
      <c r="BA947" s="88"/>
      <c r="BB947" s="88"/>
      <c r="BC947" s="88"/>
      <c r="BD947" s="88"/>
      <c r="BE947" s="88"/>
      <c r="BF947" s="88"/>
      <c r="BG947" s="88"/>
      <c r="BH947" s="88"/>
      <c r="BI947" s="88"/>
      <c r="BJ947" s="88"/>
      <c r="BK947" s="88"/>
      <c r="BL947" s="88"/>
      <c r="BM947" s="140"/>
      <c r="BN947" s="88"/>
      <c r="BO947" s="88"/>
      <c r="BP947" s="88"/>
      <c r="BQ947" s="88"/>
      <c r="BR947" s="88"/>
      <c r="BS947" s="88"/>
      <c r="BT947" s="88"/>
      <c r="BU947" s="88"/>
      <c r="BV947" s="88"/>
      <c r="BW947" s="88"/>
      <c r="BX947" s="140"/>
      <c r="BY947" s="88"/>
      <c r="BZ947" s="85"/>
      <c r="CA947" s="88"/>
      <c r="CB947" s="88"/>
      <c r="CC947" s="89"/>
      <c r="CD947" s="89"/>
      <c r="CE947" s="89"/>
      <c r="CF947" s="89"/>
      <c r="CG947" s="89"/>
      <c r="CH947" s="89"/>
      <c r="CI947" s="89"/>
      <c r="CJ947" s="89"/>
      <c r="CK947" s="89"/>
      <c r="CL947" s="89"/>
      <c r="CM947" s="89"/>
      <c r="CN947" s="89"/>
      <c r="CO947" s="89"/>
      <c r="CP947" s="89"/>
      <c r="CQ947" s="89"/>
      <c r="CR947" s="89"/>
      <c r="CS947" s="89"/>
      <c r="CT947" s="89"/>
    </row>
    <row r="948" spans="1:98" ht="15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6"/>
      <c r="M948" s="88"/>
      <c r="N948" s="88"/>
      <c r="O948" s="88"/>
      <c r="P948" s="88"/>
      <c r="Q948" s="140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  <c r="AX948" s="88"/>
      <c r="AY948" s="88"/>
      <c r="AZ948" s="88"/>
      <c r="BA948" s="88"/>
      <c r="BB948" s="88"/>
      <c r="BC948" s="88"/>
      <c r="BD948" s="88"/>
      <c r="BE948" s="88"/>
      <c r="BF948" s="88"/>
      <c r="BG948" s="88"/>
      <c r="BH948" s="88"/>
      <c r="BI948" s="88"/>
      <c r="BJ948" s="88"/>
      <c r="BK948" s="88"/>
      <c r="BL948" s="88"/>
      <c r="BM948" s="140"/>
      <c r="BN948" s="88"/>
      <c r="BO948" s="88"/>
      <c r="BP948" s="88"/>
      <c r="BQ948" s="88"/>
      <c r="BR948" s="88"/>
      <c r="BS948" s="88"/>
      <c r="BT948" s="88"/>
      <c r="BU948" s="88"/>
      <c r="BV948" s="88"/>
      <c r="BW948" s="88"/>
      <c r="BX948" s="140"/>
      <c r="BY948" s="88"/>
      <c r="BZ948" s="85"/>
      <c r="CA948" s="88"/>
      <c r="CB948" s="88"/>
      <c r="CC948" s="89"/>
      <c r="CD948" s="89"/>
      <c r="CE948" s="89"/>
      <c r="CF948" s="89"/>
      <c r="CG948" s="89"/>
      <c r="CH948" s="89"/>
      <c r="CI948" s="89"/>
      <c r="CJ948" s="89"/>
      <c r="CK948" s="89"/>
      <c r="CL948" s="89"/>
      <c r="CM948" s="89"/>
      <c r="CN948" s="89"/>
      <c r="CO948" s="89"/>
      <c r="CP948" s="89"/>
      <c r="CQ948" s="89"/>
      <c r="CR948" s="89"/>
      <c r="CS948" s="89"/>
      <c r="CT948" s="89"/>
    </row>
    <row r="949" spans="1:98" ht="15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6"/>
      <c r="M949" s="88"/>
      <c r="N949" s="88"/>
      <c r="O949" s="88"/>
      <c r="P949" s="88"/>
      <c r="Q949" s="140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  <c r="AX949" s="88"/>
      <c r="AY949" s="88"/>
      <c r="AZ949" s="88"/>
      <c r="BA949" s="88"/>
      <c r="BB949" s="88"/>
      <c r="BC949" s="88"/>
      <c r="BD949" s="88"/>
      <c r="BE949" s="88"/>
      <c r="BF949" s="88"/>
      <c r="BG949" s="88"/>
      <c r="BH949" s="88"/>
      <c r="BI949" s="88"/>
      <c r="BJ949" s="88"/>
      <c r="BK949" s="88"/>
      <c r="BL949" s="88"/>
      <c r="BM949" s="140"/>
      <c r="BN949" s="88"/>
      <c r="BO949" s="88"/>
      <c r="BP949" s="88"/>
      <c r="BQ949" s="88"/>
      <c r="BR949" s="88"/>
      <c r="BS949" s="88"/>
      <c r="BT949" s="88"/>
      <c r="BU949" s="88"/>
      <c r="BV949" s="88"/>
      <c r="BW949" s="88"/>
      <c r="BX949" s="140"/>
      <c r="BY949" s="88"/>
      <c r="BZ949" s="85"/>
      <c r="CA949" s="88"/>
      <c r="CB949" s="88"/>
      <c r="CC949" s="89"/>
      <c r="CD949" s="89"/>
      <c r="CE949" s="89"/>
      <c r="CF949" s="89"/>
      <c r="CG949" s="89"/>
      <c r="CH949" s="89"/>
      <c r="CI949" s="89"/>
      <c r="CJ949" s="89"/>
      <c r="CK949" s="89"/>
      <c r="CL949" s="89"/>
      <c r="CM949" s="89"/>
      <c r="CN949" s="89"/>
      <c r="CO949" s="89"/>
      <c r="CP949" s="89"/>
      <c r="CQ949" s="89"/>
      <c r="CR949" s="89"/>
      <c r="CS949" s="89"/>
      <c r="CT949" s="89"/>
    </row>
    <row r="950" spans="1:98" ht="15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6"/>
      <c r="M950" s="88"/>
      <c r="N950" s="88"/>
      <c r="O950" s="88"/>
      <c r="P950" s="88"/>
      <c r="Q950" s="140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  <c r="AX950" s="88"/>
      <c r="AY950" s="88"/>
      <c r="AZ950" s="88"/>
      <c r="BA950" s="88"/>
      <c r="BB950" s="88"/>
      <c r="BC950" s="88"/>
      <c r="BD950" s="88"/>
      <c r="BE950" s="88"/>
      <c r="BF950" s="88"/>
      <c r="BG950" s="88"/>
      <c r="BH950" s="88"/>
      <c r="BI950" s="88"/>
      <c r="BJ950" s="88"/>
      <c r="BK950" s="88"/>
      <c r="BL950" s="88"/>
      <c r="BM950" s="140"/>
      <c r="BN950" s="88"/>
      <c r="BO950" s="88"/>
      <c r="BP950" s="88"/>
      <c r="BQ950" s="88"/>
      <c r="BR950" s="88"/>
      <c r="BS950" s="88"/>
      <c r="BT950" s="88"/>
      <c r="BU950" s="88"/>
      <c r="BV950" s="88"/>
      <c r="BW950" s="88"/>
      <c r="BX950" s="140"/>
      <c r="BY950" s="88"/>
      <c r="BZ950" s="85"/>
      <c r="CA950" s="88"/>
      <c r="CB950" s="88"/>
      <c r="CC950" s="89"/>
      <c r="CD950" s="89"/>
      <c r="CE950" s="89"/>
      <c r="CF950" s="89"/>
      <c r="CG950" s="89"/>
      <c r="CH950" s="89"/>
      <c r="CI950" s="89"/>
      <c r="CJ950" s="89"/>
      <c r="CK950" s="89"/>
      <c r="CL950" s="89"/>
      <c r="CM950" s="89"/>
      <c r="CN950" s="89"/>
      <c r="CO950" s="89"/>
      <c r="CP950" s="89"/>
      <c r="CQ950" s="89"/>
      <c r="CR950" s="89"/>
      <c r="CS950" s="89"/>
      <c r="CT950" s="89"/>
    </row>
    <row r="951" spans="1:98" ht="15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6"/>
      <c r="M951" s="88"/>
      <c r="N951" s="88"/>
      <c r="O951" s="88"/>
      <c r="P951" s="88"/>
      <c r="Q951" s="140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  <c r="AX951" s="88"/>
      <c r="AY951" s="88"/>
      <c r="AZ951" s="88"/>
      <c r="BA951" s="88"/>
      <c r="BB951" s="88"/>
      <c r="BC951" s="88"/>
      <c r="BD951" s="88"/>
      <c r="BE951" s="88"/>
      <c r="BF951" s="88"/>
      <c r="BG951" s="88"/>
      <c r="BH951" s="88"/>
      <c r="BI951" s="88"/>
      <c r="BJ951" s="88"/>
      <c r="BK951" s="88"/>
      <c r="BL951" s="88"/>
      <c r="BM951" s="140"/>
      <c r="BN951" s="88"/>
      <c r="BO951" s="88"/>
      <c r="BP951" s="88"/>
      <c r="BQ951" s="88"/>
      <c r="BR951" s="88"/>
      <c r="BS951" s="88"/>
      <c r="BT951" s="88"/>
      <c r="BU951" s="88"/>
      <c r="BV951" s="88"/>
      <c r="BW951" s="88"/>
      <c r="BX951" s="140"/>
      <c r="BY951" s="88"/>
      <c r="BZ951" s="85"/>
      <c r="CA951" s="88"/>
      <c r="CB951" s="88"/>
      <c r="CC951" s="89"/>
      <c r="CD951" s="89"/>
      <c r="CE951" s="89"/>
      <c r="CF951" s="89"/>
      <c r="CG951" s="89"/>
      <c r="CH951" s="89"/>
      <c r="CI951" s="89"/>
      <c r="CJ951" s="89"/>
      <c r="CK951" s="89"/>
      <c r="CL951" s="89"/>
      <c r="CM951" s="89"/>
      <c r="CN951" s="89"/>
      <c r="CO951" s="89"/>
      <c r="CP951" s="89"/>
      <c r="CQ951" s="89"/>
      <c r="CR951" s="89"/>
      <c r="CS951" s="89"/>
      <c r="CT951" s="89"/>
    </row>
    <row r="952" spans="1:98" ht="15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6"/>
      <c r="M952" s="88"/>
      <c r="N952" s="88"/>
      <c r="O952" s="88"/>
      <c r="P952" s="88"/>
      <c r="Q952" s="140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  <c r="AX952" s="88"/>
      <c r="AY952" s="88"/>
      <c r="AZ952" s="88"/>
      <c r="BA952" s="88"/>
      <c r="BB952" s="88"/>
      <c r="BC952" s="88"/>
      <c r="BD952" s="88"/>
      <c r="BE952" s="88"/>
      <c r="BF952" s="88"/>
      <c r="BG952" s="88"/>
      <c r="BH952" s="88"/>
      <c r="BI952" s="88"/>
      <c r="BJ952" s="88"/>
      <c r="BK952" s="88"/>
      <c r="BL952" s="88"/>
      <c r="BM952" s="140"/>
      <c r="BN952" s="88"/>
      <c r="BO952" s="88"/>
      <c r="BP952" s="88"/>
      <c r="BQ952" s="88"/>
      <c r="BR952" s="88"/>
      <c r="BS952" s="88"/>
      <c r="BT952" s="88"/>
      <c r="BU952" s="88"/>
      <c r="BV952" s="88"/>
      <c r="BW952" s="88"/>
      <c r="BX952" s="140"/>
      <c r="BY952" s="88"/>
      <c r="BZ952" s="85"/>
      <c r="CA952" s="88"/>
      <c r="CB952" s="88"/>
      <c r="CC952" s="89"/>
      <c r="CD952" s="89"/>
      <c r="CE952" s="89"/>
      <c r="CF952" s="89"/>
      <c r="CG952" s="89"/>
      <c r="CH952" s="89"/>
      <c r="CI952" s="89"/>
      <c r="CJ952" s="89"/>
      <c r="CK952" s="89"/>
      <c r="CL952" s="89"/>
      <c r="CM952" s="89"/>
      <c r="CN952" s="89"/>
      <c r="CO952" s="89"/>
      <c r="CP952" s="89"/>
      <c r="CQ952" s="89"/>
      <c r="CR952" s="89"/>
      <c r="CS952" s="89"/>
      <c r="CT952" s="89"/>
    </row>
    <row r="953" spans="1:98" ht="15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6"/>
      <c r="M953" s="88"/>
      <c r="N953" s="88"/>
      <c r="O953" s="88"/>
      <c r="P953" s="88"/>
      <c r="Q953" s="140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  <c r="AX953" s="88"/>
      <c r="AY953" s="88"/>
      <c r="AZ953" s="88"/>
      <c r="BA953" s="88"/>
      <c r="BB953" s="88"/>
      <c r="BC953" s="88"/>
      <c r="BD953" s="88"/>
      <c r="BE953" s="88"/>
      <c r="BF953" s="88"/>
      <c r="BG953" s="88"/>
      <c r="BH953" s="88"/>
      <c r="BI953" s="88"/>
      <c r="BJ953" s="88"/>
      <c r="BK953" s="88"/>
      <c r="BL953" s="88"/>
      <c r="BM953" s="140"/>
      <c r="BN953" s="88"/>
      <c r="BO953" s="88"/>
      <c r="BP953" s="88"/>
      <c r="BQ953" s="88"/>
      <c r="BR953" s="88"/>
      <c r="BS953" s="88"/>
      <c r="BT953" s="88"/>
      <c r="BU953" s="88"/>
      <c r="BV953" s="88"/>
      <c r="BW953" s="88"/>
      <c r="BX953" s="140"/>
      <c r="BY953" s="88"/>
      <c r="BZ953" s="85"/>
      <c r="CA953" s="88"/>
      <c r="CB953" s="88"/>
      <c r="CC953" s="89"/>
      <c r="CD953" s="89"/>
      <c r="CE953" s="89"/>
      <c r="CF953" s="89"/>
      <c r="CG953" s="89"/>
      <c r="CH953" s="89"/>
      <c r="CI953" s="89"/>
      <c r="CJ953" s="89"/>
      <c r="CK953" s="89"/>
      <c r="CL953" s="89"/>
      <c r="CM953" s="89"/>
      <c r="CN953" s="89"/>
      <c r="CO953" s="89"/>
      <c r="CP953" s="89"/>
      <c r="CQ953" s="89"/>
      <c r="CR953" s="89"/>
      <c r="CS953" s="89"/>
      <c r="CT953" s="89"/>
    </row>
    <row r="954" spans="1:98" ht="15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6"/>
      <c r="M954" s="88"/>
      <c r="N954" s="88"/>
      <c r="O954" s="88"/>
      <c r="P954" s="88"/>
      <c r="Q954" s="140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  <c r="AX954" s="88"/>
      <c r="AY954" s="88"/>
      <c r="AZ954" s="88"/>
      <c r="BA954" s="88"/>
      <c r="BB954" s="88"/>
      <c r="BC954" s="88"/>
      <c r="BD954" s="88"/>
      <c r="BE954" s="88"/>
      <c r="BF954" s="88"/>
      <c r="BG954" s="88"/>
      <c r="BH954" s="88"/>
      <c r="BI954" s="88"/>
      <c r="BJ954" s="88"/>
      <c r="BK954" s="88"/>
      <c r="BL954" s="88"/>
      <c r="BM954" s="140"/>
      <c r="BN954" s="88"/>
      <c r="BO954" s="88"/>
      <c r="BP954" s="88"/>
      <c r="BQ954" s="88"/>
      <c r="BR954" s="88"/>
      <c r="BS954" s="88"/>
      <c r="BT954" s="88"/>
      <c r="BU954" s="88"/>
      <c r="BV954" s="88"/>
      <c r="BW954" s="88"/>
      <c r="BX954" s="140"/>
      <c r="BY954" s="88"/>
      <c r="BZ954" s="85"/>
      <c r="CA954" s="88"/>
      <c r="CB954" s="88"/>
      <c r="CC954" s="89"/>
      <c r="CD954" s="89"/>
      <c r="CE954" s="89"/>
      <c r="CF954" s="89"/>
      <c r="CG954" s="89"/>
      <c r="CH954" s="89"/>
      <c r="CI954" s="89"/>
      <c r="CJ954" s="89"/>
      <c r="CK954" s="89"/>
      <c r="CL954" s="89"/>
      <c r="CM954" s="89"/>
      <c r="CN954" s="89"/>
      <c r="CO954" s="89"/>
      <c r="CP954" s="89"/>
      <c r="CQ954" s="89"/>
      <c r="CR954" s="89"/>
      <c r="CS954" s="89"/>
      <c r="CT954" s="89"/>
    </row>
    <row r="955" spans="1:98" ht="15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6"/>
      <c r="M955" s="88"/>
      <c r="N955" s="88"/>
      <c r="O955" s="88"/>
      <c r="P955" s="88"/>
      <c r="Q955" s="140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  <c r="AX955" s="88"/>
      <c r="AY955" s="88"/>
      <c r="AZ955" s="88"/>
      <c r="BA955" s="88"/>
      <c r="BB955" s="88"/>
      <c r="BC955" s="88"/>
      <c r="BD955" s="88"/>
      <c r="BE955" s="88"/>
      <c r="BF955" s="88"/>
      <c r="BG955" s="88"/>
      <c r="BH955" s="88"/>
      <c r="BI955" s="88"/>
      <c r="BJ955" s="88"/>
      <c r="BK955" s="88"/>
      <c r="BL955" s="88"/>
      <c r="BM955" s="140"/>
      <c r="BN955" s="88"/>
      <c r="BO955" s="88"/>
      <c r="BP955" s="88"/>
      <c r="BQ955" s="88"/>
      <c r="BR955" s="88"/>
      <c r="BS955" s="88"/>
      <c r="BT955" s="88"/>
      <c r="BU955" s="88"/>
      <c r="BV955" s="88"/>
      <c r="BW955" s="88"/>
      <c r="BX955" s="140"/>
      <c r="BY955" s="88"/>
      <c r="BZ955" s="85"/>
      <c r="CA955" s="88"/>
      <c r="CB955" s="88"/>
      <c r="CC955" s="89"/>
      <c r="CD955" s="89"/>
      <c r="CE955" s="89"/>
      <c r="CF955" s="89"/>
      <c r="CG955" s="89"/>
      <c r="CH955" s="89"/>
      <c r="CI955" s="89"/>
      <c r="CJ955" s="89"/>
      <c r="CK955" s="89"/>
      <c r="CL955" s="89"/>
      <c r="CM955" s="89"/>
      <c r="CN955" s="89"/>
      <c r="CO955" s="89"/>
      <c r="CP955" s="89"/>
      <c r="CQ955" s="89"/>
      <c r="CR955" s="89"/>
      <c r="CS955" s="89"/>
      <c r="CT955" s="89"/>
    </row>
    <row r="956" spans="1:98" ht="15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6"/>
      <c r="M956" s="88"/>
      <c r="N956" s="88"/>
      <c r="O956" s="88"/>
      <c r="P956" s="88"/>
      <c r="Q956" s="140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  <c r="AX956" s="88"/>
      <c r="AY956" s="88"/>
      <c r="AZ956" s="88"/>
      <c r="BA956" s="88"/>
      <c r="BB956" s="88"/>
      <c r="BC956" s="88"/>
      <c r="BD956" s="88"/>
      <c r="BE956" s="88"/>
      <c r="BF956" s="88"/>
      <c r="BG956" s="88"/>
      <c r="BH956" s="88"/>
      <c r="BI956" s="88"/>
      <c r="BJ956" s="88"/>
      <c r="BK956" s="88"/>
      <c r="BL956" s="88"/>
      <c r="BM956" s="140"/>
      <c r="BN956" s="88"/>
      <c r="BO956" s="88"/>
      <c r="BP956" s="88"/>
      <c r="BQ956" s="88"/>
      <c r="BR956" s="88"/>
      <c r="BS956" s="88"/>
      <c r="BT956" s="88"/>
      <c r="BU956" s="88"/>
      <c r="BV956" s="88"/>
      <c r="BW956" s="88"/>
      <c r="BX956" s="140"/>
      <c r="BY956" s="88"/>
      <c r="BZ956" s="85"/>
      <c r="CA956" s="88"/>
      <c r="CB956" s="88"/>
      <c r="CC956" s="89"/>
      <c r="CD956" s="89"/>
      <c r="CE956" s="89"/>
      <c r="CF956" s="89"/>
      <c r="CG956" s="89"/>
      <c r="CH956" s="89"/>
      <c r="CI956" s="89"/>
      <c r="CJ956" s="89"/>
      <c r="CK956" s="89"/>
      <c r="CL956" s="89"/>
      <c r="CM956" s="89"/>
      <c r="CN956" s="89"/>
      <c r="CO956" s="89"/>
      <c r="CP956" s="89"/>
      <c r="CQ956" s="89"/>
      <c r="CR956" s="89"/>
      <c r="CS956" s="89"/>
      <c r="CT956" s="89"/>
    </row>
    <row r="957" spans="1:98" ht="15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6"/>
      <c r="M957" s="88"/>
      <c r="N957" s="88"/>
      <c r="O957" s="88"/>
      <c r="P957" s="88"/>
      <c r="Q957" s="140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  <c r="AX957" s="88"/>
      <c r="AY957" s="88"/>
      <c r="AZ957" s="88"/>
      <c r="BA957" s="88"/>
      <c r="BB957" s="88"/>
      <c r="BC957" s="88"/>
      <c r="BD957" s="88"/>
      <c r="BE957" s="88"/>
      <c r="BF957" s="88"/>
      <c r="BG957" s="88"/>
      <c r="BH957" s="88"/>
      <c r="BI957" s="88"/>
      <c r="BJ957" s="88"/>
      <c r="BK957" s="88"/>
      <c r="BL957" s="88"/>
      <c r="BM957" s="140"/>
      <c r="BN957" s="88"/>
      <c r="BO957" s="88"/>
      <c r="BP957" s="88"/>
      <c r="BQ957" s="88"/>
      <c r="BR957" s="88"/>
      <c r="BS957" s="88"/>
      <c r="BT957" s="88"/>
      <c r="BU957" s="88"/>
      <c r="BV957" s="88"/>
      <c r="BW957" s="88"/>
      <c r="BX957" s="140"/>
      <c r="BY957" s="88"/>
      <c r="BZ957" s="85"/>
      <c r="CA957" s="88"/>
      <c r="CB957" s="88"/>
      <c r="CC957" s="89"/>
      <c r="CD957" s="89"/>
      <c r="CE957" s="89"/>
      <c r="CF957" s="89"/>
      <c r="CG957" s="89"/>
      <c r="CH957" s="89"/>
      <c r="CI957" s="89"/>
      <c r="CJ957" s="89"/>
      <c r="CK957" s="89"/>
      <c r="CL957" s="89"/>
      <c r="CM957" s="89"/>
      <c r="CN957" s="89"/>
      <c r="CO957" s="89"/>
      <c r="CP957" s="89"/>
      <c r="CQ957" s="89"/>
      <c r="CR957" s="89"/>
      <c r="CS957" s="89"/>
      <c r="CT957" s="89"/>
    </row>
    <row r="958" spans="1:98" ht="15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6"/>
      <c r="M958" s="88"/>
      <c r="N958" s="88"/>
      <c r="O958" s="88"/>
      <c r="P958" s="88"/>
      <c r="Q958" s="140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  <c r="AX958" s="88"/>
      <c r="AY958" s="88"/>
      <c r="AZ958" s="88"/>
      <c r="BA958" s="88"/>
      <c r="BB958" s="88"/>
      <c r="BC958" s="88"/>
      <c r="BD958" s="88"/>
      <c r="BE958" s="88"/>
      <c r="BF958" s="88"/>
      <c r="BG958" s="88"/>
      <c r="BH958" s="88"/>
      <c r="BI958" s="88"/>
      <c r="BJ958" s="88"/>
      <c r="BK958" s="88"/>
      <c r="BL958" s="88"/>
      <c r="BM958" s="140"/>
      <c r="BN958" s="88"/>
      <c r="BO958" s="88"/>
      <c r="BP958" s="88"/>
      <c r="BQ958" s="88"/>
      <c r="BR958" s="88"/>
      <c r="BS958" s="88"/>
      <c r="BT958" s="88"/>
      <c r="BU958" s="88"/>
      <c r="BV958" s="88"/>
      <c r="BW958" s="88"/>
      <c r="BX958" s="140"/>
      <c r="BY958" s="88"/>
      <c r="BZ958" s="85"/>
      <c r="CA958" s="88"/>
      <c r="CB958" s="88"/>
      <c r="CC958" s="89"/>
      <c r="CD958" s="89"/>
      <c r="CE958" s="89"/>
      <c r="CF958" s="89"/>
      <c r="CG958" s="89"/>
      <c r="CH958" s="89"/>
      <c r="CI958" s="89"/>
      <c r="CJ958" s="89"/>
      <c r="CK958" s="89"/>
      <c r="CL958" s="89"/>
      <c r="CM958" s="89"/>
      <c r="CN958" s="89"/>
      <c r="CO958" s="89"/>
      <c r="CP958" s="89"/>
      <c r="CQ958" s="89"/>
      <c r="CR958" s="89"/>
      <c r="CS958" s="89"/>
      <c r="CT958" s="89"/>
    </row>
    <row r="959" spans="1:98" ht="15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6"/>
      <c r="M959" s="88"/>
      <c r="N959" s="88"/>
      <c r="O959" s="88"/>
      <c r="P959" s="88"/>
      <c r="Q959" s="140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  <c r="AX959" s="88"/>
      <c r="AY959" s="88"/>
      <c r="AZ959" s="88"/>
      <c r="BA959" s="88"/>
      <c r="BB959" s="88"/>
      <c r="BC959" s="88"/>
      <c r="BD959" s="88"/>
      <c r="BE959" s="88"/>
      <c r="BF959" s="88"/>
      <c r="BG959" s="88"/>
      <c r="BH959" s="88"/>
      <c r="BI959" s="88"/>
      <c r="BJ959" s="88"/>
      <c r="BK959" s="88"/>
      <c r="BL959" s="88"/>
      <c r="BM959" s="140"/>
      <c r="BN959" s="88"/>
      <c r="BO959" s="88"/>
      <c r="BP959" s="88"/>
      <c r="BQ959" s="88"/>
      <c r="BR959" s="88"/>
      <c r="BS959" s="88"/>
      <c r="BT959" s="88"/>
      <c r="BU959" s="88"/>
      <c r="BV959" s="88"/>
      <c r="BW959" s="88"/>
      <c r="BX959" s="140"/>
      <c r="BY959" s="88"/>
      <c r="BZ959" s="85"/>
      <c r="CA959" s="88"/>
      <c r="CB959" s="88"/>
      <c r="CC959" s="89"/>
      <c r="CD959" s="89"/>
      <c r="CE959" s="89"/>
      <c r="CF959" s="89"/>
      <c r="CG959" s="89"/>
      <c r="CH959" s="89"/>
      <c r="CI959" s="89"/>
      <c r="CJ959" s="89"/>
      <c r="CK959" s="89"/>
      <c r="CL959" s="89"/>
      <c r="CM959" s="89"/>
      <c r="CN959" s="89"/>
      <c r="CO959" s="89"/>
      <c r="CP959" s="89"/>
      <c r="CQ959" s="89"/>
      <c r="CR959" s="89"/>
      <c r="CS959" s="89"/>
      <c r="CT959" s="89"/>
    </row>
    <row r="960" spans="1:98" ht="15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6"/>
      <c r="M960" s="88"/>
      <c r="N960" s="88"/>
      <c r="O960" s="88"/>
      <c r="P960" s="88"/>
      <c r="Q960" s="140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  <c r="AX960" s="88"/>
      <c r="AY960" s="88"/>
      <c r="AZ960" s="88"/>
      <c r="BA960" s="88"/>
      <c r="BB960" s="88"/>
      <c r="BC960" s="88"/>
      <c r="BD960" s="88"/>
      <c r="BE960" s="88"/>
      <c r="BF960" s="88"/>
      <c r="BG960" s="88"/>
      <c r="BH960" s="88"/>
      <c r="BI960" s="88"/>
      <c r="BJ960" s="88"/>
      <c r="BK960" s="88"/>
      <c r="BL960" s="88"/>
      <c r="BM960" s="140"/>
      <c r="BN960" s="88"/>
      <c r="BO960" s="88"/>
      <c r="BP960" s="88"/>
      <c r="BQ960" s="88"/>
      <c r="BR960" s="88"/>
      <c r="BS960" s="88"/>
      <c r="BT960" s="88"/>
      <c r="BU960" s="88"/>
      <c r="BV960" s="88"/>
      <c r="BW960" s="88"/>
      <c r="BX960" s="140"/>
      <c r="BY960" s="88"/>
      <c r="BZ960" s="85"/>
      <c r="CA960" s="88"/>
      <c r="CB960" s="88"/>
      <c r="CC960" s="89"/>
      <c r="CD960" s="89"/>
      <c r="CE960" s="89"/>
      <c r="CF960" s="89"/>
      <c r="CG960" s="89"/>
      <c r="CH960" s="89"/>
      <c r="CI960" s="89"/>
      <c r="CJ960" s="89"/>
      <c r="CK960" s="89"/>
      <c r="CL960" s="89"/>
      <c r="CM960" s="89"/>
      <c r="CN960" s="89"/>
      <c r="CO960" s="89"/>
      <c r="CP960" s="89"/>
      <c r="CQ960" s="89"/>
      <c r="CR960" s="89"/>
      <c r="CS960" s="89"/>
      <c r="CT960" s="89"/>
    </row>
    <row r="961" spans="1:98" ht="15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6"/>
      <c r="M961" s="88"/>
      <c r="N961" s="88"/>
      <c r="O961" s="88"/>
      <c r="P961" s="88"/>
      <c r="Q961" s="140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  <c r="AX961" s="88"/>
      <c r="AY961" s="88"/>
      <c r="AZ961" s="88"/>
      <c r="BA961" s="88"/>
      <c r="BB961" s="88"/>
      <c r="BC961" s="88"/>
      <c r="BD961" s="88"/>
      <c r="BE961" s="88"/>
      <c r="BF961" s="88"/>
      <c r="BG961" s="88"/>
      <c r="BH961" s="88"/>
      <c r="BI961" s="88"/>
      <c r="BJ961" s="88"/>
      <c r="BK961" s="88"/>
      <c r="BL961" s="88"/>
      <c r="BM961" s="140"/>
      <c r="BN961" s="88"/>
      <c r="BO961" s="88"/>
      <c r="BP961" s="88"/>
      <c r="BQ961" s="88"/>
      <c r="BR961" s="88"/>
      <c r="BS961" s="88"/>
      <c r="BT961" s="88"/>
      <c r="BU961" s="88"/>
      <c r="BV961" s="88"/>
      <c r="BW961" s="88"/>
      <c r="BX961" s="140"/>
      <c r="BY961" s="88"/>
      <c r="BZ961" s="85"/>
      <c r="CA961" s="88"/>
      <c r="CB961" s="88"/>
      <c r="CC961" s="89"/>
      <c r="CD961" s="89"/>
      <c r="CE961" s="89"/>
      <c r="CF961" s="89"/>
      <c r="CG961" s="89"/>
      <c r="CH961" s="89"/>
      <c r="CI961" s="89"/>
      <c r="CJ961" s="89"/>
      <c r="CK961" s="89"/>
      <c r="CL961" s="89"/>
      <c r="CM961" s="89"/>
      <c r="CN961" s="89"/>
      <c r="CO961" s="89"/>
      <c r="CP961" s="89"/>
      <c r="CQ961" s="89"/>
      <c r="CR961" s="89"/>
      <c r="CS961" s="89"/>
      <c r="CT961" s="89"/>
    </row>
    <row r="962" spans="1:98" ht="15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6"/>
      <c r="M962" s="88"/>
      <c r="N962" s="88"/>
      <c r="O962" s="88"/>
      <c r="P962" s="88"/>
      <c r="Q962" s="140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  <c r="AX962" s="88"/>
      <c r="AY962" s="88"/>
      <c r="AZ962" s="88"/>
      <c r="BA962" s="88"/>
      <c r="BB962" s="88"/>
      <c r="BC962" s="88"/>
      <c r="BD962" s="88"/>
      <c r="BE962" s="88"/>
      <c r="BF962" s="88"/>
      <c r="BG962" s="88"/>
      <c r="BH962" s="88"/>
      <c r="BI962" s="88"/>
      <c r="BJ962" s="88"/>
      <c r="BK962" s="88"/>
      <c r="BL962" s="88"/>
      <c r="BM962" s="140"/>
      <c r="BN962" s="88"/>
      <c r="BO962" s="88"/>
      <c r="BP962" s="88"/>
      <c r="BQ962" s="88"/>
      <c r="BR962" s="88"/>
      <c r="BS962" s="88"/>
      <c r="BT962" s="88"/>
      <c r="BU962" s="88"/>
      <c r="BV962" s="88"/>
      <c r="BW962" s="88"/>
      <c r="BX962" s="140"/>
      <c r="BY962" s="88"/>
      <c r="BZ962" s="85"/>
      <c r="CA962" s="88"/>
      <c r="CB962" s="88"/>
      <c r="CC962" s="89"/>
      <c r="CD962" s="89"/>
      <c r="CE962" s="89"/>
      <c r="CF962" s="89"/>
      <c r="CG962" s="89"/>
      <c r="CH962" s="89"/>
      <c r="CI962" s="89"/>
      <c r="CJ962" s="89"/>
      <c r="CK962" s="89"/>
      <c r="CL962" s="89"/>
      <c r="CM962" s="89"/>
      <c r="CN962" s="89"/>
      <c r="CO962" s="89"/>
      <c r="CP962" s="89"/>
      <c r="CQ962" s="89"/>
      <c r="CR962" s="89"/>
      <c r="CS962" s="89"/>
      <c r="CT962" s="89"/>
    </row>
    <row r="963" spans="1:98" ht="15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6"/>
      <c r="M963" s="88"/>
      <c r="N963" s="88"/>
      <c r="O963" s="88"/>
      <c r="P963" s="88"/>
      <c r="Q963" s="140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  <c r="AX963" s="88"/>
      <c r="AY963" s="88"/>
      <c r="AZ963" s="88"/>
      <c r="BA963" s="88"/>
      <c r="BB963" s="88"/>
      <c r="BC963" s="88"/>
      <c r="BD963" s="88"/>
      <c r="BE963" s="88"/>
      <c r="BF963" s="88"/>
      <c r="BG963" s="88"/>
      <c r="BH963" s="88"/>
      <c r="BI963" s="88"/>
      <c r="BJ963" s="88"/>
      <c r="BK963" s="88"/>
      <c r="BL963" s="88"/>
      <c r="BM963" s="140"/>
      <c r="BN963" s="88"/>
      <c r="BO963" s="88"/>
      <c r="BP963" s="88"/>
      <c r="BQ963" s="88"/>
      <c r="BR963" s="88"/>
      <c r="BS963" s="88"/>
      <c r="BT963" s="88"/>
      <c r="BU963" s="88"/>
      <c r="BV963" s="88"/>
      <c r="BW963" s="88"/>
      <c r="BX963" s="140"/>
      <c r="BY963" s="88"/>
      <c r="BZ963" s="85"/>
      <c r="CA963" s="88"/>
      <c r="CB963" s="88"/>
      <c r="CC963" s="89"/>
      <c r="CD963" s="89"/>
      <c r="CE963" s="89"/>
      <c r="CF963" s="89"/>
      <c r="CG963" s="89"/>
      <c r="CH963" s="89"/>
      <c r="CI963" s="89"/>
      <c r="CJ963" s="89"/>
      <c r="CK963" s="89"/>
      <c r="CL963" s="89"/>
      <c r="CM963" s="89"/>
      <c r="CN963" s="89"/>
      <c r="CO963" s="89"/>
      <c r="CP963" s="89"/>
      <c r="CQ963" s="89"/>
      <c r="CR963" s="89"/>
      <c r="CS963" s="89"/>
      <c r="CT963" s="89"/>
    </row>
    <row r="964" spans="1:98" ht="15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6"/>
      <c r="M964" s="88"/>
      <c r="N964" s="88"/>
      <c r="O964" s="88"/>
      <c r="P964" s="88"/>
      <c r="Q964" s="140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  <c r="AX964" s="88"/>
      <c r="AY964" s="88"/>
      <c r="AZ964" s="88"/>
      <c r="BA964" s="88"/>
      <c r="BB964" s="88"/>
      <c r="BC964" s="88"/>
      <c r="BD964" s="88"/>
      <c r="BE964" s="88"/>
      <c r="BF964" s="88"/>
      <c r="BG964" s="88"/>
      <c r="BH964" s="88"/>
      <c r="BI964" s="88"/>
      <c r="BJ964" s="88"/>
      <c r="BK964" s="88"/>
      <c r="BL964" s="88"/>
      <c r="BM964" s="140"/>
      <c r="BN964" s="88"/>
      <c r="BO964" s="88"/>
      <c r="BP964" s="88"/>
      <c r="BQ964" s="88"/>
      <c r="BR964" s="88"/>
      <c r="BS964" s="88"/>
      <c r="BT964" s="88"/>
      <c r="BU964" s="88"/>
      <c r="BV964" s="88"/>
      <c r="BW964" s="88"/>
      <c r="BX964" s="140"/>
      <c r="BY964" s="88"/>
      <c r="BZ964" s="85"/>
      <c r="CA964" s="88"/>
      <c r="CB964" s="88"/>
      <c r="CC964" s="89"/>
      <c r="CD964" s="89"/>
      <c r="CE964" s="89"/>
      <c r="CF964" s="89"/>
      <c r="CG964" s="89"/>
      <c r="CH964" s="89"/>
      <c r="CI964" s="89"/>
      <c r="CJ964" s="89"/>
      <c r="CK964" s="89"/>
      <c r="CL964" s="89"/>
      <c r="CM964" s="89"/>
      <c r="CN964" s="89"/>
      <c r="CO964" s="89"/>
      <c r="CP964" s="89"/>
      <c r="CQ964" s="89"/>
      <c r="CR964" s="89"/>
      <c r="CS964" s="89"/>
      <c r="CT964" s="89"/>
    </row>
    <row r="965" spans="1:98" ht="15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6"/>
      <c r="M965" s="88"/>
      <c r="N965" s="88"/>
      <c r="O965" s="88"/>
      <c r="P965" s="88"/>
      <c r="Q965" s="140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  <c r="AX965" s="88"/>
      <c r="AY965" s="88"/>
      <c r="AZ965" s="88"/>
      <c r="BA965" s="88"/>
      <c r="BB965" s="88"/>
      <c r="BC965" s="88"/>
      <c r="BD965" s="88"/>
      <c r="BE965" s="88"/>
      <c r="BF965" s="88"/>
      <c r="BG965" s="88"/>
      <c r="BH965" s="88"/>
      <c r="BI965" s="88"/>
      <c r="BJ965" s="88"/>
      <c r="BK965" s="88"/>
      <c r="BL965" s="88"/>
      <c r="BM965" s="140"/>
      <c r="BN965" s="88"/>
      <c r="BO965" s="88"/>
      <c r="BP965" s="88"/>
      <c r="BQ965" s="88"/>
      <c r="BR965" s="88"/>
      <c r="BS965" s="88"/>
      <c r="BT965" s="88"/>
      <c r="BU965" s="88"/>
      <c r="BV965" s="88"/>
      <c r="BW965" s="88"/>
      <c r="BX965" s="140"/>
      <c r="BY965" s="88"/>
      <c r="BZ965" s="85"/>
      <c r="CA965" s="88"/>
      <c r="CB965" s="88"/>
      <c r="CC965" s="89"/>
      <c r="CD965" s="89"/>
      <c r="CE965" s="89"/>
      <c r="CF965" s="89"/>
      <c r="CG965" s="89"/>
      <c r="CH965" s="89"/>
      <c r="CI965" s="89"/>
      <c r="CJ965" s="89"/>
      <c r="CK965" s="89"/>
      <c r="CL965" s="89"/>
      <c r="CM965" s="89"/>
      <c r="CN965" s="89"/>
      <c r="CO965" s="89"/>
      <c r="CP965" s="89"/>
      <c r="CQ965" s="89"/>
      <c r="CR965" s="89"/>
      <c r="CS965" s="89"/>
      <c r="CT965" s="89"/>
    </row>
    <row r="966" spans="1:98" ht="15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6"/>
      <c r="M966" s="88"/>
      <c r="N966" s="88"/>
      <c r="O966" s="88"/>
      <c r="P966" s="88"/>
      <c r="Q966" s="140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  <c r="AX966" s="88"/>
      <c r="AY966" s="88"/>
      <c r="AZ966" s="88"/>
      <c r="BA966" s="88"/>
      <c r="BB966" s="88"/>
      <c r="BC966" s="88"/>
      <c r="BD966" s="88"/>
      <c r="BE966" s="88"/>
      <c r="BF966" s="88"/>
      <c r="BG966" s="88"/>
      <c r="BH966" s="88"/>
      <c r="BI966" s="88"/>
      <c r="BJ966" s="88"/>
      <c r="BK966" s="88"/>
      <c r="BL966" s="88"/>
      <c r="BM966" s="140"/>
      <c r="BN966" s="88"/>
      <c r="BO966" s="88"/>
      <c r="BP966" s="88"/>
      <c r="BQ966" s="88"/>
      <c r="BR966" s="88"/>
      <c r="BS966" s="88"/>
      <c r="BT966" s="88"/>
      <c r="BU966" s="88"/>
      <c r="BV966" s="88"/>
      <c r="BW966" s="88"/>
      <c r="BX966" s="140"/>
      <c r="BY966" s="88"/>
      <c r="BZ966" s="85"/>
      <c r="CA966" s="88"/>
      <c r="CB966" s="88"/>
      <c r="CC966" s="89"/>
      <c r="CD966" s="89"/>
      <c r="CE966" s="89"/>
      <c r="CF966" s="89"/>
      <c r="CG966" s="89"/>
      <c r="CH966" s="89"/>
      <c r="CI966" s="89"/>
      <c r="CJ966" s="89"/>
      <c r="CK966" s="89"/>
      <c r="CL966" s="89"/>
      <c r="CM966" s="89"/>
      <c r="CN966" s="89"/>
      <c r="CO966" s="89"/>
      <c r="CP966" s="89"/>
      <c r="CQ966" s="89"/>
      <c r="CR966" s="89"/>
      <c r="CS966" s="89"/>
      <c r="CT966" s="89"/>
    </row>
    <row r="967" spans="1:98" ht="15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6"/>
      <c r="M967" s="88"/>
      <c r="N967" s="88"/>
      <c r="O967" s="88"/>
      <c r="P967" s="88"/>
      <c r="Q967" s="140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  <c r="AX967" s="88"/>
      <c r="AY967" s="88"/>
      <c r="AZ967" s="88"/>
      <c r="BA967" s="88"/>
      <c r="BB967" s="88"/>
      <c r="BC967" s="88"/>
      <c r="BD967" s="88"/>
      <c r="BE967" s="88"/>
      <c r="BF967" s="88"/>
      <c r="BG967" s="88"/>
      <c r="BH967" s="88"/>
      <c r="BI967" s="88"/>
      <c r="BJ967" s="88"/>
      <c r="BK967" s="88"/>
      <c r="BL967" s="88"/>
      <c r="BM967" s="140"/>
      <c r="BN967" s="88"/>
      <c r="BO967" s="88"/>
      <c r="BP967" s="88"/>
      <c r="BQ967" s="88"/>
      <c r="BR967" s="88"/>
      <c r="BS967" s="88"/>
      <c r="BT967" s="88"/>
      <c r="BU967" s="88"/>
      <c r="BV967" s="88"/>
      <c r="BW967" s="88"/>
      <c r="BX967" s="140"/>
      <c r="BY967" s="88"/>
      <c r="BZ967" s="85"/>
      <c r="CA967" s="88"/>
      <c r="CB967" s="88"/>
      <c r="CC967" s="89"/>
      <c r="CD967" s="89"/>
      <c r="CE967" s="89"/>
      <c r="CF967" s="89"/>
      <c r="CG967" s="89"/>
      <c r="CH967" s="89"/>
      <c r="CI967" s="89"/>
      <c r="CJ967" s="89"/>
      <c r="CK967" s="89"/>
      <c r="CL967" s="89"/>
      <c r="CM967" s="89"/>
      <c r="CN967" s="89"/>
      <c r="CO967" s="89"/>
      <c r="CP967" s="89"/>
      <c r="CQ967" s="89"/>
      <c r="CR967" s="89"/>
      <c r="CS967" s="89"/>
      <c r="CT967" s="89"/>
    </row>
    <row r="968" spans="1:98" ht="15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6"/>
      <c r="M968" s="88"/>
      <c r="N968" s="88"/>
      <c r="O968" s="88"/>
      <c r="P968" s="88"/>
      <c r="Q968" s="140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  <c r="AX968" s="88"/>
      <c r="AY968" s="88"/>
      <c r="AZ968" s="88"/>
      <c r="BA968" s="88"/>
      <c r="BB968" s="88"/>
      <c r="BC968" s="88"/>
      <c r="BD968" s="88"/>
      <c r="BE968" s="88"/>
      <c r="BF968" s="88"/>
      <c r="BG968" s="88"/>
      <c r="BH968" s="88"/>
      <c r="BI968" s="88"/>
      <c r="BJ968" s="88"/>
      <c r="BK968" s="88"/>
      <c r="BL968" s="88"/>
      <c r="BM968" s="140"/>
      <c r="BN968" s="88"/>
      <c r="BO968" s="88"/>
      <c r="BP968" s="88"/>
      <c r="BQ968" s="88"/>
      <c r="BR968" s="88"/>
      <c r="BS968" s="88"/>
      <c r="BT968" s="88"/>
      <c r="BU968" s="88"/>
      <c r="BV968" s="88"/>
      <c r="BW968" s="88"/>
      <c r="BX968" s="140"/>
      <c r="BY968" s="88"/>
      <c r="BZ968" s="85"/>
      <c r="CA968" s="88"/>
      <c r="CB968" s="88"/>
      <c r="CC968" s="89"/>
      <c r="CD968" s="89"/>
      <c r="CE968" s="89"/>
      <c r="CF968" s="89"/>
      <c r="CG968" s="89"/>
      <c r="CH968" s="89"/>
      <c r="CI968" s="89"/>
      <c r="CJ968" s="89"/>
      <c r="CK968" s="89"/>
      <c r="CL968" s="89"/>
      <c r="CM968" s="89"/>
      <c r="CN968" s="89"/>
      <c r="CO968" s="89"/>
      <c r="CP968" s="89"/>
      <c r="CQ968" s="89"/>
      <c r="CR968" s="89"/>
      <c r="CS968" s="89"/>
      <c r="CT968" s="89"/>
    </row>
    <row r="969" spans="1:98" ht="15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6"/>
      <c r="M969" s="88"/>
      <c r="N969" s="88"/>
      <c r="O969" s="88"/>
      <c r="P969" s="88"/>
      <c r="Q969" s="140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  <c r="AX969" s="88"/>
      <c r="AY969" s="88"/>
      <c r="AZ969" s="88"/>
      <c r="BA969" s="88"/>
      <c r="BB969" s="88"/>
      <c r="BC969" s="88"/>
      <c r="BD969" s="88"/>
      <c r="BE969" s="88"/>
      <c r="BF969" s="88"/>
      <c r="BG969" s="88"/>
      <c r="BH969" s="88"/>
      <c r="BI969" s="88"/>
      <c r="BJ969" s="88"/>
      <c r="BK969" s="88"/>
      <c r="BL969" s="88"/>
      <c r="BM969" s="140"/>
      <c r="BN969" s="88"/>
      <c r="BO969" s="88"/>
      <c r="BP969" s="88"/>
      <c r="BQ969" s="88"/>
      <c r="BR969" s="88"/>
      <c r="BS969" s="88"/>
      <c r="BT969" s="88"/>
      <c r="BU969" s="88"/>
      <c r="BV969" s="88"/>
      <c r="BW969" s="88"/>
      <c r="BX969" s="140"/>
      <c r="BY969" s="88"/>
      <c r="BZ969" s="85"/>
      <c r="CA969" s="88"/>
      <c r="CB969" s="88"/>
      <c r="CC969" s="89"/>
      <c r="CD969" s="89"/>
      <c r="CE969" s="89"/>
      <c r="CF969" s="89"/>
      <c r="CG969" s="89"/>
      <c r="CH969" s="89"/>
      <c r="CI969" s="89"/>
      <c r="CJ969" s="89"/>
      <c r="CK969" s="89"/>
      <c r="CL969" s="89"/>
      <c r="CM969" s="89"/>
      <c r="CN969" s="89"/>
      <c r="CO969" s="89"/>
      <c r="CP969" s="89"/>
      <c r="CQ969" s="89"/>
      <c r="CR969" s="89"/>
      <c r="CS969" s="89"/>
      <c r="CT969" s="89"/>
    </row>
    <row r="970" spans="1:98" ht="15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6"/>
      <c r="M970" s="88"/>
      <c r="N970" s="88"/>
      <c r="O970" s="88"/>
      <c r="P970" s="88"/>
      <c r="Q970" s="140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  <c r="AX970" s="88"/>
      <c r="AY970" s="88"/>
      <c r="AZ970" s="88"/>
      <c r="BA970" s="88"/>
      <c r="BB970" s="88"/>
      <c r="BC970" s="88"/>
      <c r="BD970" s="88"/>
      <c r="BE970" s="88"/>
      <c r="BF970" s="88"/>
      <c r="BG970" s="88"/>
      <c r="BH970" s="88"/>
      <c r="BI970" s="88"/>
      <c r="BJ970" s="88"/>
      <c r="BK970" s="88"/>
      <c r="BL970" s="88"/>
      <c r="BM970" s="140"/>
      <c r="BN970" s="88"/>
      <c r="BO970" s="88"/>
      <c r="BP970" s="88"/>
      <c r="BQ970" s="88"/>
      <c r="BR970" s="88"/>
      <c r="BS970" s="88"/>
      <c r="BT970" s="88"/>
      <c r="BU970" s="88"/>
      <c r="BV970" s="88"/>
      <c r="BW970" s="88"/>
      <c r="BX970" s="140"/>
      <c r="BY970" s="88"/>
      <c r="BZ970" s="85"/>
      <c r="CA970" s="88"/>
      <c r="CB970" s="88"/>
      <c r="CC970" s="89"/>
      <c r="CD970" s="89"/>
      <c r="CE970" s="89"/>
      <c r="CF970" s="89"/>
      <c r="CG970" s="89"/>
      <c r="CH970" s="89"/>
      <c r="CI970" s="89"/>
      <c r="CJ970" s="89"/>
      <c r="CK970" s="89"/>
      <c r="CL970" s="89"/>
      <c r="CM970" s="89"/>
      <c r="CN970" s="89"/>
      <c r="CO970" s="89"/>
      <c r="CP970" s="89"/>
      <c r="CQ970" s="89"/>
      <c r="CR970" s="89"/>
      <c r="CS970" s="89"/>
      <c r="CT970" s="89"/>
    </row>
    <row r="971" spans="1:98" ht="15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6"/>
      <c r="M971" s="88"/>
      <c r="N971" s="88"/>
      <c r="O971" s="88"/>
      <c r="P971" s="88"/>
      <c r="Q971" s="140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  <c r="AX971" s="88"/>
      <c r="AY971" s="88"/>
      <c r="AZ971" s="88"/>
      <c r="BA971" s="88"/>
      <c r="BB971" s="88"/>
      <c r="BC971" s="88"/>
      <c r="BD971" s="88"/>
      <c r="BE971" s="88"/>
      <c r="BF971" s="88"/>
      <c r="BG971" s="88"/>
      <c r="BH971" s="88"/>
      <c r="BI971" s="88"/>
      <c r="BJ971" s="88"/>
      <c r="BK971" s="88"/>
      <c r="BL971" s="88"/>
      <c r="BM971" s="140"/>
      <c r="BN971" s="88"/>
      <c r="BO971" s="88"/>
      <c r="BP971" s="88"/>
      <c r="BQ971" s="88"/>
      <c r="BR971" s="88"/>
      <c r="BS971" s="88"/>
      <c r="BT971" s="88"/>
      <c r="BU971" s="88"/>
      <c r="BV971" s="88"/>
      <c r="BW971" s="88"/>
      <c r="BX971" s="140"/>
      <c r="BY971" s="88"/>
      <c r="BZ971" s="85"/>
      <c r="CA971" s="88"/>
      <c r="CB971" s="88"/>
      <c r="CC971" s="89"/>
      <c r="CD971" s="89"/>
      <c r="CE971" s="89"/>
      <c r="CF971" s="89"/>
      <c r="CG971" s="89"/>
      <c r="CH971" s="89"/>
      <c r="CI971" s="89"/>
      <c r="CJ971" s="89"/>
      <c r="CK971" s="89"/>
      <c r="CL971" s="89"/>
      <c r="CM971" s="89"/>
      <c r="CN971" s="89"/>
      <c r="CO971" s="89"/>
      <c r="CP971" s="89"/>
      <c r="CQ971" s="89"/>
      <c r="CR971" s="89"/>
      <c r="CS971" s="89"/>
      <c r="CT971" s="89"/>
    </row>
    <row r="972" spans="1:98" ht="15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6"/>
      <c r="M972" s="88"/>
      <c r="N972" s="88"/>
      <c r="O972" s="88"/>
      <c r="P972" s="88"/>
      <c r="Q972" s="140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  <c r="AX972" s="88"/>
      <c r="AY972" s="88"/>
      <c r="AZ972" s="88"/>
      <c r="BA972" s="88"/>
      <c r="BB972" s="88"/>
      <c r="BC972" s="88"/>
      <c r="BD972" s="88"/>
      <c r="BE972" s="88"/>
      <c r="BF972" s="88"/>
      <c r="BG972" s="88"/>
      <c r="BH972" s="88"/>
      <c r="BI972" s="88"/>
      <c r="BJ972" s="88"/>
      <c r="BK972" s="88"/>
      <c r="BL972" s="88"/>
      <c r="BM972" s="140"/>
      <c r="BN972" s="88"/>
      <c r="BO972" s="88"/>
      <c r="BP972" s="88"/>
      <c r="BQ972" s="88"/>
      <c r="BR972" s="88"/>
      <c r="BS972" s="88"/>
      <c r="BT972" s="88"/>
      <c r="BU972" s="88"/>
      <c r="BV972" s="88"/>
      <c r="BW972" s="88"/>
      <c r="BX972" s="140"/>
      <c r="BY972" s="88"/>
      <c r="BZ972" s="85"/>
      <c r="CA972" s="88"/>
      <c r="CB972" s="88"/>
      <c r="CC972" s="89"/>
      <c r="CD972" s="89"/>
      <c r="CE972" s="89"/>
      <c r="CF972" s="89"/>
      <c r="CG972" s="89"/>
      <c r="CH972" s="89"/>
      <c r="CI972" s="89"/>
      <c r="CJ972" s="89"/>
      <c r="CK972" s="89"/>
      <c r="CL972" s="89"/>
      <c r="CM972" s="89"/>
      <c r="CN972" s="89"/>
      <c r="CO972" s="89"/>
      <c r="CP972" s="89"/>
      <c r="CQ972" s="89"/>
      <c r="CR972" s="89"/>
      <c r="CS972" s="89"/>
      <c r="CT972" s="89"/>
    </row>
    <row r="973" spans="1:98" ht="15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6"/>
      <c r="M973" s="88"/>
      <c r="N973" s="88"/>
      <c r="O973" s="88"/>
      <c r="P973" s="88"/>
      <c r="Q973" s="140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  <c r="AX973" s="88"/>
      <c r="AY973" s="88"/>
      <c r="AZ973" s="88"/>
      <c r="BA973" s="88"/>
      <c r="BB973" s="88"/>
      <c r="BC973" s="88"/>
      <c r="BD973" s="88"/>
      <c r="BE973" s="88"/>
      <c r="BF973" s="88"/>
      <c r="BG973" s="88"/>
      <c r="BH973" s="88"/>
      <c r="BI973" s="88"/>
      <c r="BJ973" s="88"/>
      <c r="BK973" s="88"/>
      <c r="BL973" s="88"/>
      <c r="BM973" s="140"/>
      <c r="BN973" s="88"/>
      <c r="BO973" s="88"/>
      <c r="BP973" s="88"/>
      <c r="BQ973" s="88"/>
      <c r="BR973" s="88"/>
      <c r="BS973" s="88"/>
      <c r="BT973" s="88"/>
      <c r="BU973" s="88"/>
      <c r="BV973" s="88"/>
      <c r="BW973" s="88"/>
      <c r="BX973" s="140"/>
      <c r="BY973" s="88"/>
      <c r="BZ973" s="85"/>
      <c r="CA973" s="88"/>
      <c r="CB973" s="88"/>
      <c r="CC973" s="89"/>
      <c r="CD973" s="89"/>
      <c r="CE973" s="89"/>
      <c r="CF973" s="89"/>
      <c r="CG973" s="89"/>
      <c r="CH973" s="89"/>
      <c r="CI973" s="89"/>
      <c r="CJ973" s="89"/>
      <c r="CK973" s="89"/>
      <c r="CL973" s="89"/>
      <c r="CM973" s="89"/>
      <c r="CN973" s="89"/>
      <c r="CO973" s="89"/>
      <c r="CP973" s="89"/>
      <c r="CQ973" s="89"/>
      <c r="CR973" s="89"/>
      <c r="CS973" s="89"/>
      <c r="CT973" s="89"/>
    </row>
    <row r="974" spans="1:98" ht="15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6"/>
      <c r="M974" s="88"/>
      <c r="N974" s="88"/>
      <c r="O974" s="88"/>
      <c r="P974" s="88"/>
      <c r="Q974" s="140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  <c r="AY974" s="88"/>
      <c r="AZ974" s="88"/>
      <c r="BA974" s="88"/>
      <c r="BB974" s="88"/>
      <c r="BC974" s="88"/>
      <c r="BD974" s="88"/>
      <c r="BE974" s="88"/>
      <c r="BF974" s="88"/>
      <c r="BG974" s="88"/>
      <c r="BH974" s="88"/>
      <c r="BI974" s="88"/>
      <c r="BJ974" s="88"/>
      <c r="BK974" s="88"/>
      <c r="BL974" s="88"/>
      <c r="BM974" s="140"/>
      <c r="BN974" s="88"/>
      <c r="BO974" s="88"/>
      <c r="BP974" s="88"/>
      <c r="BQ974" s="88"/>
      <c r="BR974" s="88"/>
      <c r="BS974" s="88"/>
      <c r="BT974" s="88"/>
      <c r="BU974" s="88"/>
      <c r="BV974" s="88"/>
      <c r="BW974" s="88"/>
      <c r="BX974" s="140"/>
      <c r="BY974" s="88"/>
      <c r="BZ974" s="85"/>
      <c r="CA974" s="88"/>
      <c r="CB974" s="88"/>
      <c r="CC974" s="89"/>
      <c r="CD974" s="89"/>
      <c r="CE974" s="89"/>
      <c r="CF974" s="89"/>
      <c r="CG974" s="89"/>
      <c r="CH974" s="89"/>
      <c r="CI974" s="89"/>
      <c r="CJ974" s="89"/>
      <c r="CK974" s="89"/>
      <c r="CL974" s="89"/>
      <c r="CM974" s="89"/>
      <c r="CN974" s="89"/>
      <c r="CO974" s="89"/>
      <c r="CP974" s="89"/>
      <c r="CQ974" s="89"/>
      <c r="CR974" s="89"/>
      <c r="CS974" s="89"/>
      <c r="CT974" s="89"/>
    </row>
    <row r="975" spans="1:98" ht="15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6"/>
      <c r="M975" s="88"/>
      <c r="N975" s="88"/>
      <c r="O975" s="88"/>
      <c r="P975" s="88"/>
      <c r="Q975" s="140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  <c r="AX975" s="88"/>
      <c r="AY975" s="88"/>
      <c r="AZ975" s="88"/>
      <c r="BA975" s="88"/>
      <c r="BB975" s="88"/>
      <c r="BC975" s="88"/>
      <c r="BD975" s="88"/>
      <c r="BE975" s="88"/>
      <c r="BF975" s="88"/>
      <c r="BG975" s="88"/>
      <c r="BH975" s="88"/>
      <c r="BI975" s="88"/>
      <c r="BJ975" s="88"/>
      <c r="BK975" s="88"/>
      <c r="BL975" s="88"/>
      <c r="BM975" s="140"/>
      <c r="BN975" s="88"/>
      <c r="BO975" s="88"/>
      <c r="BP975" s="88"/>
      <c r="BQ975" s="88"/>
      <c r="BR975" s="88"/>
      <c r="BS975" s="88"/>
      <c r="BT975" s="88"/>
      <c r="BU975" s="88"/>
      <c r="BV975" s="88"/>
      <c r="BW975" s="88"/>
      <c r="BX975" s="140"/>
      <c r="BY975" s="88"/>
      <c r="BZ975" s="85"/>
      <c r="CA975" s="88"/>
      <c r="CB975" s="88"/>
      <c r="CC975" s="89"/>
      <c r="CD975" s="89"/>
      <c r="CE975" s="89"/>
      <c r="CF975" s="89"/>
      <c r="CG975" s="89"/>
      <c r="CH975" s="89"/>
      <c r="CI975" s="89"/>
      <c r="CJ975" s="89"/>
      <c r="CK975" s="89"/>
      <c r="CL975" s="89"/>
      <c r="CM975" s="89"/>
      <c r="CN975" s="89"/>
      <c r="CO975" s="89"/>
      <c r="CP975" s="89"/>
      <c r="CQ975" s="89"/>
      <c r="CR975" s="89"/>
      <c r="CS975" s="89"/>
      <c r="CT975" s="89"/>
    </row>
    <row r="976" spans="1:98" ht="15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6"/>
      <c r="M976" s="88"/>
      <c r="N976" s="88"/>
      <c r="O976" s="88"/>
      <c r="P976" s="88"/>
      <c r="Q976" s="140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  <c r="AX976" s="88"/>
      <c r="AY976" s="88"/>
      <c r="AZ976" s="88"/>
      <c r="BA976" s="88"/>
      <c r="BB976" s="88"/>
      <c r="BC976" s="88"/>
      <c r="BD976" s="88"/>
      <c r="BE976" s="88"/>
      <c r="BF976" s="88"/>
      <c r="BG976" s="88"/>
      <c r="BH976" s="88"/>
      <c r="BI976" s="88"/>
      <c r="BJ976" s="88"/>
      <c r="BK976" s="88"/>
      <c r="BL976" s="88"/>
      <c r="BM976" s="140"/>
      <c r="BN976" s="88"/>
      <c r="BO976" s="88"/>
      <c r="BP976" s="88"/>
      <c r="BQ976" s="88"/>
      <c r="BR976" s="88"/>
      <c r="BS976" s="88"/>
      <c r="BT976" s="88"/>
      <c r="BU976" s="88"/>
      <c r="BV976" s="88"/>
      <c r="BW976" s="88"/>
      <c r="BX976" s="140"/>
      <c r="BY976" s="88"/>
      <c r="BZ976" s="85"/>
      <c r="CA976" s="88"/>
      <c r="CB976" s="88"/>
      <c r="CC976" s="89"/>
      <c r="CD976" s="89"/>
      <c r="CE976" s="89"/>
      <c r="CF976" s="89"/>
      <c r="CG976" s="89"/>
      <c r="CH976" s="89"/>
      <c r="CI976" s="89"/>
      <c r="CJ976" s="89"/>
      <c r="CK976" s="89"/>
      <c r="CL976" s="89"/>
      <c r="CM976" s="89"/>
      <c r="CN976" s="89"/>
      <c r="CO976" s="89"/>
      <c r="CP976" s="89"/>
      <c r="CQ976" s="89"/>
      <c r="CR976" s="89"/>
      <c r="CS976" s="89"/>
      <c r="CT976" s="89"/>
    </row>
    <row r="977" spans="1:98" ht="15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6"/>
      <c r="M977" s="88"/>
      <c r="N977" s="88"/>
      <c r="O977" s="88"/>
      <c r="P977" s="88"/>
      <c r="Q977" s="140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  <c r="AX977" s="88"/>
      <c r="AY977" s="88"/>
      <c r="AZ977" s="88"/>
      <c r="BA977" s="88"/>
      <c r="BB977" s="88"/>
      <c r="BC977" s="88"/>
      <c r="BD977" s="88"/>
      <c r="BE977" s="88"/>
      <c r="BF977" s="88"/>
      <c r="BG977" s="88"/>
      <c r="BH977" s="88"/>
      <c r="BI977" s="88"/>
      <c r="BJ977" s="88"/>
      <c r="BK977" s="88"/>
      <c r="BL977" s="88"/>
      <c r="BM977" s="140"/>
      <c r="BN977" s="88"/>
      <c r="BO977" s="88"/>
      <c r="BP977" s="88"/>
      <c r="BQ977" s="88"/>
      <c r="BR977" s="88"/>
      <c r="BS977" s="88"/>
      <c r="BT977" s="88"/>
      <c r="BU977" s="88"/>
      <c r="BV977" s="88"/>
      <c r="BW977" s="88"/>
      <c r="BX977" s="140"/>
      <c r="BY977" s="88"/>
      <c r="BZ977" s="85"/>
      <c r="CA977" s="88"/>
      <c r="CB977" s="88"/>
      <c r="CC977" s="89"/>
      <c r="CD977" s="89"/>
      <c r="CE977" s="89"/>
      <c r="CF977" s="89"/>
      <c r="CG977" s="89"/>
      <c r="CH977" s="89"/>
      <c r="CI977" s="89"/>
      <c r="CJ977" s="89"/>
      <c r="CK977" s="89"/>
      <c r="CL977" s="89"/>
      <c r="CM977" s="89"/>
      <c r="CN977" s="89"/>
      <c r="CO977" s="89"/>
      <c r="CP977" s="89"/>
      <c r="CQ977" s="89"/>
      <c r="CR977" s="89"/>
      <c r="CS977" s="89"/>
      <c r="CT977" s="89"/>
    </row>
    <row r="978" spans="1:98" ht="15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6"/>
      <c r="M978" s="88"/>
      <c r="N978" s="88"/>
      <c r="O978" s="88"/>
      <c r="P978" s="88"/>
      <c r="Q978" s="140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  <c r="AX978" s="88"/>
      <c r="AY978" s="88"/>
      <c r="AZ978" s="88"/>
      <c r="BA978" s="88"/>
      <c r="BB978" s="88"/>
      <c r="BC978" s="88"/>
      <c r="BD978" s="88"/>
      <c r="BE978" s="88"/>
      <c r="BF978" s="88"/>
      <c r="BG978" s="88"/>
      <c r="BH978" s="88"/>
      <c r="BI978" s="88"/>
      <c r="BJ978" s="88"/>
      <c r="BK978" s="88"/>
      <c r="BL978" s="88"/>
      <c r="BM978" s="140"/>
      <c r="BN978" s="88"/>
      <c r="BO978" s="88"/>
      <c r="BP978" s="88"/>
      <c r="BQ978" s="88"/>
      <c r="BR978" s="88"/>
      <c r="BS978" s="88"/>
      <c r="BT978" s="88"/>
      <c r="BU978" s="88"/>
      <c r="BV978" s="88"/>
      <c r="BW978" s="88"/>
      <c r="BX978" s="140"/>
      <c r="BY978" s="88"/>
      <c r="BZ978" s="85"/>
      <c r="CA978" s="88"/>
      <c r="CB978" s="88"/>
      <c r="CC978" s="89"/>
      <c r="CD978" s="89"/>
      <c r="CE978" s="89"/>
      <c r="CF978" s="89"/>
      <c r="CG978" s="89"/>
      <c r="CH978" s="89"/>
      <c r="CI978" s="89"/>
      <c r="CJ978" s="89"/>
      <c r="CK978" s="89"/>
      <c r="CL978" s="89"/>
      <c r="CM978" s="89"/>
      <c r="CN978" s="89"/>
      <c r="CO978" s="89"/>
      <c r="CP978" s="89"/>
      <c r="CQ978" s="89"/>
      <c r="CR978" s="89"/>
      <c r="CS978" s="89"/>
      <c r="CT978" s="89"/>
    </row>
    <row r="979" spans="1:98" ht="15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6"/>
      <c r="M979" s="88"/>
      <c r="N979" s="88"/>
      <c r="O979" s="88"/>
      <c r="P979" s="88"/>
      <c r="Q979" s="140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  <c r="AX979" s="88"/>
      <c r="AY979" s="88"/>
      <c r="AZ979" s="88"/>
      <c r="BA979" s="88"/>
      <c r="BB979" s="88"/>
      <c r="BC979" s="88"/>
      <c r="BD979" s="88"/>
      <c r="BE979" s="88"/>
      <c r="BF979" s="88"/>
      <c r="BG979" s="88"/>
      <c r="BH979" s="88"/>
      <c r="BI979" s="88"/>
      <c r="BJ979" s="88"/>
      <c r="BK979" s="88"/>
      <c r="BL979" s="88"/>
      <c r="BM979" s="140"/>
      <c r="BN979" s="88"/>
      <c r="BO979" s="88"/>
      <c r="BP979" s="88"/>
      <c r="BQ979" s="88"/>
      <c r="BR979" s="88"/>
      <c r="BS979" s="88"/>
      <c r="BT979" s="88"/>
      <c r="BU979" s="88"/>
      <c r="BV979" s="88"/>
      <c r="BW979" s="88"/>
      <c r="BX979" s="140"/>
      <c r="BY979" s="88"/>
      <c r="BZ979" s="85"/>
      <c r="CA979" s="88"/>
      <c r="CB979" s="88"/>
      <c r="CC979" s="89"/>
      <c r="CD979" s="89"/>
      <c r="CE979" s="89"/>
      <c r="CF979" s="89"/>
      <c r="CG979" s="89"/>
      <c r="CH979" s="89"/>
      <c r="CI979" s="89"/>
      <c r="CJ979" s="89"/>
      <c r="CK979" s="89"/>
      <c r="CL979" s="89"/>
      <c r="CM979" s="89"/>
      <c r="CN979" s="89"/>
      <c r="CO979" s="89"/>
      <c r="CP979" s="89"/>
      <c r="CQ979" s="89"/>
      <c r="CR979" s="89"/>
      <c r="CS979" s="89"/>
      <c r="CT979" s="89"/>
    </row>
    <row r="980" spans="1:98" ht="15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6"/>
      <c r="M980" s="88"/>
      <c r="N980" s="88"/>
      <c r="O980" s="88"/>
      <c r="P980" s="88"/>
      <c r="Q980" s="140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  <c r="AX980" s="88"/>
      <c r="AY980" s="88"/>
      <c r="AZ980" s="88"/>
      <c r="BA980" s="88"/>
      <c r="BB980" s="88"/>
      <c r="BC980" s="88"/>
      <c r="BD980" s="88"/>
      <c r="BE980" s="88"/>
      <c r="BF980" s="88"/>
      <c r="BG980" s="88"/>
      <c r="BH980" s="88"/>
      <c r="BI980" s="88"/>
      <c r="BJ980" s="88"/>
      <c r="BK980" s="88"/>
      <c r="BL980" s="88"/>
      <c r="BM980" s="140"/>
      <c r="BN980" s="88"/>
      <c r="BO980" s="88"/>
      <c r="BP980" s="88"/>
      <c r="BQ980" s="88"/>
      <c r="BR980" s="88"/>
      <c r="BS980" s="88"/>
      <c r="BT980" s="88"/>
      <c r="BU980" s="88"/>
      <c r="BV980" s="88"/>
      <c r="BW980" s="88"/>
      <c r="BX980" s="140"/>
      <c r="BY980" s="88"/>
      <c r="BZ980" s="85"/>
      <c r="CA980" s="88"/>
      <c r="CB980" s="88"/>
      <c r="CC980" s="89"/>
      <c r="CD980" s="89"/>
      <c r="CE980" s="89"/>
      <c r="CF980" s="89"/>
      <c r="CG980" s="89"/>
      <c r="CH980" s="89"/>
      <c r="CI980" s="89"/>
      <c r="CJ980" s="89"/>
      <c r="CK980" s="89"/>
      <c r="CL980" s="89"/>
      <c r="CM980" s="89"/>
      <c r="CN980" s="89"/>
      <c r="CO980" s="89"/>
      <c r="CP980" s="89"/>
      <c r="CQ980" s="89"/>
      <c r="CR980" s="89"/>
      <c r="CS980" s="89"/>
      <c r="CT980" s="89"/>
    </row>
    <row r="981" spans="1:98" ht="15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6"/>
      <c r="M981" s="88"/>
      <c r="N981" s="88"/>
      <c r="O981" s="88"/>
      <c r="P981" s="88"/>
      <c r="Q981" s="140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  <c r="AX981" s="88"/>
      <c r="AY981" s="88"/>
      <c r="AZ981" s="88"/>
      <c r="BA981" s="88"/>
      <c r="BB981" s="88"/>
      <c r="BC981" s="88"/>
      <c r="BD981" s="88"/>
      <c r="BE981" s="88"/>
      <c r="BF981" s="88"/>
      <c r="BG981" s="88"/>
      <c r="BH981" s="88"/>
      <c r="BI981" s="88"/>
      <c r="BJ981" s="88"/>
      <c r="BK981" s="88"/>
      <c r="BL981" s="88"/>
      <c r="BM981" s="140"/>
      <c r="BN981" s="88"/>
      <c r="BO981" s="88"/>
      <c r="BP981" s="88"/>
      <c r="BQ981" s="88"/>
      <c r="BR981" s="88"/>
      <c r="BS981" s="88"/>
      <c r="BT981" s="88"/>
      <c r="BU981" s="88"/>
      <c r="BV981" s="88"/>
      <c r="BW981" s="88"/>
      <c r="BX981" s="140"/>
      <c r="BY981" s="88"/>
      <c r="BZ981" s="85"/>
      <c r="CA981" s="88"/>
      <c r="CB981" s="88"/>
      <c r="CC981" s="89"/>
      <c r="CD981" s="89"/>
      <c r="CE981" s="89"/>
      <c r="CF981" s="89"/>
      <c r="CG981" s="89"/>
      <c r="CH981" s="89"/>
      <c r="CI981" s="89"/>
      <c r="CJ981" s="89"/>
      <c r="CK981" s="89"/>
      <c r="CL981" s="89"/>
      <c r="CM981" s="89"/>
      <c r="CN981" s="89"/>
      <c r="CO981" s="89"/>
      <c r="CP981" s="89"/>
      <c r="CQ981" s="89"/>
      <c r="CR981" s="89"/>
      <c r="CS981" s="89"/>
      <c r="CT981" s="89"/>
    </row>
    <row r="982" spans="1:98" ht="15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6"/>
      <c r="M982" s="88"/>
      <c r="N982" s="88"/>
      <c r="O982" s="88"/>
      <c r="P982" s="88"/>
      <c r="Q982" s="140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  <c r="AX982" s="88"/>
      <c r="AY982" s="88"/>
      <c r="AZ982" s="88"/>
      <c r="BA982" s="88"/>
      <c r="BB982" s="88"/>
      <c r="BC982" s="88"/>
      <c r="BD982" s="88"/>
      <c r="BE982" s="88"/>
      <c r="BF982" s="88"/>
      <c r="BG982" s="88"/>
      <c r="BH982" s="88"/>
      <c r="BI982" s="88"/>
      <c r="BJ982" s="88"/>
      <c r="BK982" s="88"/>
      <c r="BL982" s="88"/>
      <c r="BM982" s="140"/>
      <c r="BN982" s="88"/>
      <c r="BO982" s="88"/>
      <c r="BP982" s="88"/>
      <c r="BQ982" s="88"/>
      <c r="BR982" s="88"/>
      <c r="BS982" s="88"/>
      <c r="BT982" s="88"/>
      <c r="BU982" s="88"/>
      <c r="BV982" s="88"/>
      <c r="BW982" s="88"/>
      <c r="BX982" s="140"/>
      <c r="BY982" s="88"/>
      <c r="BZ982" s="85"/>
      <c r="CA982" s="88"/>
      <c r="CB982" s="88"/>
      <c r="CC982" s="89"/>
      <c r="CD982" s="89"/>
      <c r="CE982" s="89"/>
      <c r="CF982" s="89"/>
      <c r="CG982" s="89"/>
      <c r="CH982" s="89"/>
      <c r="CI982" s="89"/>
      <c r="CJ982" s="89"/>
      <c r="CK982" s="89"/>
      <c r="CL982" s="89"/>
      <c r="CM982" s="89"/>
      <c r="CN982" s="89"/>
      <c r="CO982" s="89"/>
      <c r="CP982" s="89"/>
      <c r="CQ982" s="89"/>
      <c r="CR982" s="89"/>
      <c r="CS982" s="89"/>
      <c r="CT982" s="89"/>
    </row>
    <row r="983" spans="1:98" ht="15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6"/>
      <c r="M983" s="88"/>
      <c r="N983" s="88"/>
      <c r="O983" s="88"/>
      <c r="P983" s="88"/>
      <c r="Q983" s="140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  <c r="AX983" s="88"/>
      <c r="AY983" s="88"/>
      <c r="AZ983" s="88"/>
      <c r="BA983" s="88"/>
      <c r="BB983" s="88"/>
      <c r="BC983" s="88"/>
      <c r="BD983" s="88"/>
      <c r="BE983" s="88"/>
      <c r="BF983" s="88"/>
      <c r="BG983" s="88"/>
      <c r="BH983" s="88"/>
      <c r="BI983" s="88"/>
      <c r="BJ983" s="88"/>
      <c r="BK983" s="88"/>
      <c r="BL983" s="88"/>
      <c r="BM983" s="140"/>
      <c r="BN983" s="88"/>
      <c r="BO983" s="88"/>
      <c r="BP983" s="88"/>
      <c r="BQ983" s="88"/>
      <c r="BR983" s="88"/>
      <c r="BS983" s="88"/>
      <c r="BT983" s="88"/>
      <c r="BU983" s="88"/>
      <c r="BV983" s="88"/>
      <c r="BW983" s="88"/>
      <c r="BX983" s="140"/>
      <c r="BY983" s="88"/>
      <c r="BZ983" s="85"/>
      <c r="CA983" s="88"/>
      <c r="CB983" s="88"/>
      <c r="CC983" s="89"/>
      <c r="CD983" s="89"/>
      <c r="CE983" s="89"/>
      <c r="CF983" s="89"/>
      <c r="CG983" s="89"/>
      <c r="CH983" s="89"/>
      <c r="CI983" s="89"/>
      <c r="CJ983" s="89"/>
      <c r="CK983" s="89"/>
      <c r="CL983" s="89"/>
      <c r="CM983" s="89"/>
      <c r="CN983" s="89"/>
      <c r="CO983" s="89"/>
      <c r="CP983" s="89"/>
      <c r="CQ983" s="89"/>
      <c r="CR983" s="89"/>
      <c r="CS983" s="89"/>
      <c r="CT983" s="89"/>
    </row>
    <row r="984" spans="1:98" ht="15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6"/>
      <c r="M984" s="88"/>
      <c r="N984" s="88"/>
      <c r="O984" s="88"/>
      <c r="P984" s="88"/>
      <c r="Q984" s="140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  <c r="AX984" s="88"/>
      <c r="AY984" s="88"/>
      <c r="AZ984" s="88"/>
      <c r="BA984" s="88"/>
      <c r="BB984" s="88"/>
      <c r="BC984" s="88"/>
      <c r="BD984" s="88"/>
      <c r="BE984" s="88"/>
      <c r="BF984" s="88"/>
      <c r="BG984" s="88"/>
      <c r="BH984" s="88"/>
      <c r="BI984" s="88"/>
      <c r="BJ984" s="88"/>
      <c r="BK984" s="88"/>
      <c r="BL984" s="88"/>
      <c r="BM984" s="140"/>
      <c r="BN984" s="88"/>
      <c r="BO984" s="88"/>
      <c r="BP984" s="88"/>
      <c r="BQ984" s="88"/>
      <c r="BR984" s="88"/>
      <c r="BS984" s="88"/>
      <c r="BT984" s="88"/>
      <c r="BU984" s="88"/>
      <c r="BV984" s="88"/>
      <c r="BW984" s="88"/>
      <c r="BX984" s="140"/>
      <c r="BY984" s="88"/>
      <c r="BZ984" s="85"/>
      <c r="CA984" s="88"/>
      <c r="CB984" s="88"/>
      <c r="CC984" s="89"/>
      <c r="CD984" s="89"/>
      <c r="CE984" s="89"/>
      <c r="CF984" s="89"/>
      <c r="CG984" s="89"/>
      <c r="CH984" s="89"/>
      <c r="CI984" s="89"/>
      <c r="CJ984" s="89"/>
      <c r="CK984" s="89"/>
      <c r="CL984" s="89"/>
      <c r="CM984" s="89"/>
      <c r="CN984" s="89"/>
      <c r="CO984" s="89"/>
      <c r="CP984" s="89"/>
      <c r="CQ984" s="89"/>
      <c r="CR984" s="89"/>
      <c r="CS984" s="89"/>
      <c r="CT984" s="89"/>
    </row>
    <row r="985" spans="1:98" ht="15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6"/>
      <c r="M985" s="88"/>
      <c r="N985" s="88"/>
      <c r="O985" s="88"/>
      <c r="P985" s="88"/>
      <c r="Q985" s="140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  <c r="AX985" s="88"/>
      <c r="AY985" s="88"/>
      <c r="AZ985" s="88"/>
      <c r="BA985" s="88"/>
      <c r="BB985" s="88"/>
      <c r="BC985" s="88"/>
      <c r="BD985" s="88"/>
      <c r="BE985" s="88"/>
      <c r="BF985" s="88"/>
      <c r="BG985" s="88"/>
      <c r="BH985" s="88"/>
      <c r="BI985" s="88"/>
      <c r="BJ985" s="88"/>
      <c r="BK985" s="88"/>
      <c r="BL985" s="88"/>
      <c r="BM985" s="140"/>
      <c r="BN985" s="88"/>
      <c r="BO985" s="88"/>
      <c r="BP985" s="88"/>
      <c r="BQ985" s="88"/>
      <c r="BR985" s="88"/>
      <c r="BS985" s="88"/>
      <c r="BT985" s="88"/>
      <c r="BU985" s="88"/>
      <c r="BV985" s="88"/>
      <c r="BW985" s="88"/>
      <c r="BX985" s="140"/>
      <c r="BY985" s="88"/>
      <c r="BZ985" s="85"/>
      <c r="CA985" s="88"/>
      <c r="CB985" s="88"/>
      <c r="CC985" s="89"/>
      <c r="CD985" s="89"/>
      <c r="CE985" s="89"/>
      <c r="CF985" s="89"/>
      <c r="CG985" s="89"/>
      <c r="CH985" s="89"/>
      <c r="CI985" s="89"/>
      <c r="CJ985" s="89"/>
      <c r="CK985" s="89"/>
      <c r="CL985" s="89"/>
      <c r="CM985" s="89"/>
      <c r="CN985" s="89"/>
      <c r="CO985" s="89"/>
      <c r="CP985" s="89"/>
      <c r="CQ985" s="89"/>
      <c r="CR985" s="89"/>
      <c r="CS985" s="89"/>
      <c r="CT985" s="89"/>
    </row>
    <row r="986" spans="1:98" ht="15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6"/>
      <c r="M986" s="88"/>
      <c r="N986" s="88"/>
      <c r="O986" s="88"/>
      <c r="P986" s="88"/>
      <c r="Q986" s="140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  <c r="AX986" s="88"/>
      <c r="AY986" s="88"/>
      <c r="AZ986" s="88"/>
      <c r="BA986" s="88"/>
      <c r="BB986" s="88"/>
      <c r="BC986" s="88"/>
      <c r="BD986" s="88"/>
      <c r="BE986" s="88"/>
      <c r="BF986" s="88"/>
      <c r="BG986" s="88"/>
      <c r="BH986" s="88"/>
      <c r="BI986" s="88"/>
      <c r="BJ986" s="88"/>
      <c r="BK986" s="88"/>
      <c r="BL986" s="88"/>
      <c r="BM986" s="140"/>
      <c r="BN986" s="88"/>
      <c r="BO986" s="88"/>
      <c r="BP986" s="88"/>
      <c r="BQ986" s="88"/>
      <c r="BR986" s="88"/>
      <c r="BS986" s="88"/>
      <c r="BT986" s="88"/>
      <c r="BU986" s="88"/>
      <c r="BV986" s="88"/>
      <c r="BW986" s="88"/>
      <c r="BX986" s="140"/>
      <c r="BY986" s="88"/>
      <c r="BZ986" s="85"/>
      <c r="CA986" s="88"/>
      <c r="CB986" s="88"/>
      <c r="CC986" s="89"/>
      <c r="CD986" s="89"/>
      <c r="CE986" s="89"/>
      <c r="CF986" s="89"/>
      <c r="CG986" s="89"/>
      <c r="CH986" s="89"/>
      <c r="CI986" s="89"/>
      <c r="CJ986" s="89"/>
      <c r="CK986" s="89"/>
      <c r="CL986" s="89"/>
      <c r="CM986" s="89"/>
      <c r="CN986" s="89"/>
      <c r="CO986" s="89"/>
      <c r="CP986" s="89"/>
      <c r="CQ986" s="89"/>
      <c r="CR986" s="89"/>
      <c r="CS986" s="89"/>
      <c r="CT986" s="89"/>
    </row>
    <row r="987" spans="1:98" ht="15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6"/>
      <c r="M987" s="88"/>
      <c r="N987" s="88"/>
      <c r="O987" s="88"/>
      <c r="P987" s="88"/>
      <c r="Q987" s="140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  <c r="AX987" s="88"/>
      <c r="AY987" s="88"/>
      <c r="AZ987" s="88"/>
      <c r="BA987" s="88"/>
      <c r="BB987" s="88"/>
      <c r="BC987" s="88"/>
      <c r="BD987" s="88"/>
      <c r="BE987" s="88"/>
      <c r="BF987" s="88"/>
      <c r="BG987" s="88"/>
      <c r="BH987" s="88"/>
      <c r="BI987" s="88"/>
      <c r="BJ987" s="88"/>
      <c r="BK987" s="88"/>
      <c r="BL987" s="88"/>
      <c r="BM987" s="140"/>
      <c r="BN987" s="88"/>
      <c r="BO987" s="88"/>
      <c r="BP987" s="88"/>
      <c r="BQ987" s="88"/>
      <c r="BR987" s="88"/>
      <c r="BS987" s="88"/>
      <c r="BT987" s="88"/>
      <c r="BU987" s="88"/>
      <c r="BV987" s="88"/>
      <c r="BW987" s="88"/>
      <c r="BX987" s="140"/>
      <c r="BY987" s="88"/>
      <c r="BZ987" s="85"/>
      <c r="CA987" s="88"/>
      <c r="CB987" s="88"/>
      <c r="CC987" s="89"/>
      <c r="CD987" s="89"/>
      <c r="CE987" s="89"/>
      <c r="CF987" s="89"/>
      <c r="CG987" s="89"/>
      <c r="CH987" s="89"/>
      <c r="CI987" s="89"/>
      <c r="CJ987" s="89"/>
      <c r="CK987" s="89"/>
      <c r="CL987" s="89"/>
      <c r="CM987" s="89"/>
      <c r="CN987" s="89"/>
      <c r="CO987" s="89"/>
      <c r="CP987" s="89"/>
      <c r="CQ987" s="89"/>
      <c r="CR987" s="89"/>
      <c r="CS987" s="89"/>
      <c r="CT987" s="89"/>
    </row>
    <row r="988" spans="1:98" ht="15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6"/>
      <c r="M988" s="88"/>
      <c r="N988" s="88"/>
      <c r="O988" s="88"/>
      <c r="P988" s="88"/>
      <c r="Q988" s="140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  <c r="AX988" s="88"/>
      <c r="AY988" s="88"/>
      <c r="AZ988" s="88"/>
      <c r="BA988" s="88"/>
      <c r="BB988" s="88"/>
      <c r="BC988" s="88"/>
      <c r="BD988" s="88"/>
      <c r="BE988" s="88"/>
      <c r="BF988" s="88"/>
      <c r="BG988" s="88"/>
      <c r="BH988" s="88"/>
      <c r="BI988" s="88"/>
      <c r="BJ988" s="88"/>
      <c r="BK988" s="88"/>
      <c r="BL988" s="88"/>
      <c r="BM988" s="140"/>
      <c r="BN988" s="88"/>
      <c r="BO988" s="88"/>
      <c r="BP988" s="88"/>
      <c r="BQ988" s="88"/>
      <c r="BR988" s="88"/>
      <c r="BS988" s="88"/>
      <c r="BT988" s="88"/>
      <c r="BU988" s="88"/>
      <c r="BV988" s="88"/>
      <c r="BW988" s="88"/>
      <c r="BX988" s="140"/>
      <c r="BY988" s="88"/>
      <c r="BZ988" s="85"/>
      <c r="CA988" s="88"/>
      <c r="CB988" s="88"/>
      <c r="CC988" s="89"/>
      <c r="CD988" s="89"/>
      <c r="CE988" s="89"/>
      <c r="CF988" s="89"/>
      <c r="CG988" s="89"/>
      <c r="CH988" s="89"/>
      <c r="CI988" s="89"/>
      <c r="CJ988" s="89"/>
      <c r="CK988" s="89"/>
      <c r="CL988" s="89"/>
      <c r="CM988" s="89"/>
      <c r="CN988" s="89"/>
      <c r="CO988" s="89"/>
      <c r="CP988" s="89"/>
      <c r="CQ988" s="89"/>
      <c r="CR988" s="89"/>
      <c r="CS988" s="89"/>
      <c r="CT988" s="89"/>
    </row>
    <row r="989" spans="1:98" ht="15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6"/>
      <c r="M989" s="88"/>
      <c r="N989" s="88"/>
      <c r="O989" s="88"/>
      <c r="P989" s="88"/>
      <c r="Q989" s="140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  <c r="AX989" s="88"/>
      <c r="AY989" s="88"/>
      <c r="AZ989" s="88"/>
      <c r="BA989" s="88"/>
      <c r="BB989" s="88"/>
      <c r="BC989" s="88"/>
      <c r="BD989" s="88"/>
      <c r="BE989" s="88"/>
      <c r="BF989" s="88"/>
      <c r="BG989" s="88"/>
      <c r="BH989" s="88"/>
      <c r="BI989" s="88"/>
      <c r="BJ989" s="88"/>
      <c r="BK989" s="88"/>
      <c r="BL989" s="88"/>
      <c r="BM989" s="140"/>
      <c r="BN989" s="88"/>
      <c r="BO989" s="88"/>
      <c r="BP989" s="88"/>
      <c r="BQ989" s="88"/>
      <c r="BR989" s="88"/>
      <c r="BS989" s="88"/>
      <c r="BT989" s="88"/>
      <c r="BU989" s="88"/>
      <c r="BV989" s="88"/>
      <c r="BW989" s="88"/>
      <c r="BX989" s="140"/>
      <c r="BY989" s="88"/>
      <c r="BZ989" s="85"/>
      <c r="CA989" s="88"/>
      <c r="CB989" s="88"/>
      <c r="CC989" s="89"/>
      <c r="CD989" s="89"/>
      <c r="CE989" s="89"/>
      <c r="CF989" s="89"/>
      <c r="CG989" s="89"/>
      <c r="CH989" s="89"/>
      <c r="CI989" s="89"/>
      <c r="CJ989" s="89"/>
      <c r="CK989" s="89"/>
      <c r="CL989" s="89"/>
      <c r="CM989" s="89"/>
      <c r="CN989" s="89"/>
      <c r="CO989" s="89"/>
      <c r="CP989" s="89"/>
      <c r="CQ989" s="89"/>
      <c r="CR989" s="89"/>
      <c r="CS989" s="89"/>
      <c r="CT989" s="89"/>
    </row>
    <row r="990" spans="1:98" ht="15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6"/>
      <c r="M990" s="88"/>
      <c r="N990" s="88"/>
      <c r="O990" s="88"/>
      <c r="P990" s="88"/>
      <c r="Q990" s="140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  <c r="AX990" s="88"/>
      <c r="AY990" s="88"/>
      <c r="AZ990" s="88"/>
      <c r="BA990" s="88"/>
      <c r="BB990" s="88"/>
      <c r="BC990" s="88"/>
      <c r="BD990" s="88"/>
      <c r="BE990" s="88"/>
      <c r="BF990" s="88"/>
      <c r="BG990" s="88"/>
      <c r="BH990" s="88"/>
      <c r="BI990" s="88"/>
      <c r="BJ990" s="88"/>
      <c r="BK990" s="88"/>
      <c r="BL990" s="88"/>
      <c r="BM990" s="140"/>
      <c r="BN990" s="88"/>
      <c r="BO990" s="88"/>
      <c r="BP990" s="88"/>
      <c r="BQ990" s="88"/>
      <c r="BR990" s="88"/>
      <c r="BS990" s="88"/>
      <c r="BT990" s="88"/>
      <c r="BU990" s="88"/>
      <c r="BV990" s="88"/>
      <c r="BW990" s="88"/>
      <c r="BX990" s="140"/>
      <c r="BY990" s="88"/>
      <c r="BZ990" s="85"/>
      <c r="CA990" s="88"/>
      <c r="CB990" s="88"/>
      <c r="CC990" s="89"/>
      <c r="CD990" s="89"/>
      <c r="CE990" s="89"/>
      <c r="CF990" s="89"/>
      <c r="CG990" s="89"/>
      <c r="CH990" s="89"/>
      <c r="CI990" s="89"/>
      <c r="CJ990" s="89"/>
      <c r="CK990" s="89"/>
      <c r="CL990" s="89"/>
      <c r="CM990" s="89"/>
      <c r="CN990" s="89"/>
      <c r="CO990" s="89"/>
      <c r="CP990" s="89"/>
      <c r="CQ990" s="89"/>
      <c r="CR990" s="89"/>
      <c r="CS990" s="89"/>
      <c r="CT990" s="89"/>
    </row>
    <row r="991" spans="1:98" ht="15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6"/>
      <c r="M991" s="88"/>
      <c r="N991" s="88"/>
      <c r="O991" s="88"/>
      <c r="P991" s="88"/>
      <c r="Q991" s="140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  <c r="AX991" s="88"/>
      <c r="AY991" s="88"/>
      <c r="AZ991" s="88"/>
      <c r="BA991" s="88"/>
      <c r="BB991" s="88"/>
      <c r="BC991" s="88"/>
      <c r="BD991" s="88"/>
      <c r="BE991" s="88"/>
      <c r="BF991" s="88"/>
      <c r="BG991" s="88"/>
      <c r="BH991" s="88"/>
      <c r="BI991" s="88"/>
      <c r="BJ991" s="88"/>
      <c r="BK991" s="88"/>
      <c r="BL991" s="88"/>
      <c r="BM991" s="140"/>
      <c r="BN991" s="88"/>
      <c r="BO991" s="88"/>
      <c r="BP991" s="88"/>
      <c r="BQ991" s="88"/>
      <c r="BR991" s="88"/>
      <c r="BS991" s="88"/>
      <c r="BT991" s="88"/>
      <c r="BU991" s="88"/>
      <c r="BV991" s="88"/>
      <c r="BW991" s="88"/>
      <c r="BX991" s="140"/>
      <c r="BY991" s="88"/>
      <c r="BZ991" s="85"/>
      <c r="CA991" s="88"/>
      <c r="CB991" s="88"/>
      <c r="CC991" s="89"/>
      <c r="CD991" s="89"/>
      <c r="CE991" s="89"/>
      <c r="CF991" s="89"/>
      <c r="CG991" s="89"/>
      <c r="CH991" s="89"/>
      <c r="CI991" s="89"/>
      <c r="CJ991" s="89"/>
      <c r="CK991" s="89"/>
      <c r="CL991" s="89"/>
      <c r="CM991" s="89"/>
      <c r="CN991" s="89"/>
      <c r="CO991" s="89"/>
      <c r="CP991" s="89"/>
      <c r="CQ991" s="89"/>
      <c r="CR991" s="89"/>
      <c r="CS991" s="89"/>
      <c r="CT991" s="89"/>
    </row>
    <row r="992" spans="1:98" ht="15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6"/>
      <c r="M992" s="88"/>
      <c r="N992" s="88"/>
      <c r="O992" s="88"/>
      <c r="P992" s="88"/>
      <c r="Q992" s="140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  <c r="AX992" s="88"/>
      <c r="AY992" s="88"/>
      <c r="AZ992" s="88"/>
      <c r="BA992" s="88"/>
      <c r="BB992" s="88"/>
      <c r="BC992" s="88"/>
      <c r="BD992" s="88"/>
      <c r="BE992" s="88"/>
      <c r="BF992" s="88"/>
      <c r="BG992" s="88"/>
      <c r="BH992" s="88"/>
      <c r="BI992" s="88"/>
      <c r="BJ992" s="88"/>
      <c r="BK992" s="88"/>
      <c r="BL992" s="88"/>
      <c r="BM992" s="140"/>
      <c r="BN992" s="88"/>
      <c r="BO992" s="88"/>
      <c r="BP992" s="88"/>
      <c r="BQ992" s="88"/>
      <c r="BR992" s="88"/>
      <c r="BS992" s="88"/>
      <c r="BT992" s="88"/>
      <c r="BU992" s="88"/>
      <c r="BV992" s="88"/>
      <c r="BW992" s="88"/>
      <c r="BX992" s="140"/>
      <c r="BY992" s="88"/>
      <c r="BZ992" s="85"/>
      <c r="CA992" s="88"/>
      <c r="CB992" s="88"/>
      <c r="CC992" s="89"/>
      <c r="CD992" s="89"/>
      <c r="CE992" s="89"/>
      <c r="CF992" s="89"/>
      <c r="CG992" s="89"/>
      <c r="CH992" s="89"/>
      <c r="CI992" s="89"/>
      <c r="CJ992" s="89"/>
      <c r="CK992" s="89"/>
      <c r="CL992" s="89"/>
      <c r="CM992" s="89"/>
      <c r="CN992" s="89"/>
      <c r="CO992" s="89"/>
      <c r="CP992" s="89"/>
      <c r="CQ992" s="89"/>
      <c r="CR992" s="89"/>
      <c r="CS992" s="89"/>
      <c r="CT992" s="89"/>
    </row>
    <row r="993" spans="1:98" ht="15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6"/>
      <c r="M993" s="88"/>
      <c r="N993" s="88"/>
      <c r="O993" s="88"/>
      <c r="P993" s="88"/>
      <c r="Q993" s="140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  <c r="AX993" s="88"/>
      <c r="AY993" s="88"/>
      <c r="AZ993" s="88"/>
      <c r="BA993" s="88"/>
      <c r="BB993" s="88"/>
      <c r="BC993" s="88"/>
      <c r="BD993" s="88"/>
      <c r="BE993" s="88"/>
      <c r="BF993" s="88"/>
      <c r="BG993" s="88"/>
      <c r="BH993" s="88"/>
      <c r="BI993" s="88"/>
      <c r="BJ993" s="88"/>
      <c r="BK993" s="88"/>
      <c r="BL993" s="88"/>
      <c r="BM993" s="140"/>
      <c r="BN993" s="88"/>
      <c r="BO993" s="88"/>
      <c r="BP993" s="88"/>
      <c r="BQ993" s="88"/>
      <c r="BR993" s="88"/>
      <c r="BS993" s="88"/>
      <c r="BT993" s="88"/>
      <c r="BU993" s="88"/>
      <c r="BV993" s="88"/>
      <c r="BW993" s="88"/>
      <c r="BX993" s="140"/>
      <c r="BY993" s="88"/>
      <c r="BZ993" s="85"/>
      <c r="CA993" s="88"/>
      <c r="CB993" s="88"/>
      <c r="CC993" s="89"/>
      <c r="CD993" s="89"/>
      <c r="CE993" s="89"/>
      <c r="CF993" s="89"/>
      <c r="CG993" s="89"/>
      <c r="CH993" s="89"/>
      <c r="CI993" s="89"/>
      <c r="CJ993" s="89"/>
      <c r="CK993" s="89"/>
      <c r="CL993" s="89"/>
      <c r="CM993" s="89"/>
      <c r="CN993" s="89"/>
      <c r="CO993" s="89"/>
      <c r="CP993" s="89"/>
      <c r="CQ993" s="89"/>
      <c r="CR993" s="89"/>
      <c r="CS993" s="89"/>
      <c r="CT993" s="89"/>
    </row>
    <row r="994" spans="1:98" ht="15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6"/>
      <c r="M994" s="88"/>
      <c r="N994" s="88"/>
      <c r="O994" s="88"/>
      <c r="P994" s="88"/>
      <c r="Q994" s="140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  <c r="AX994" s="88"/>
      <c r="AY994" s="88"/>
      <c r="AZ994" s="88"/>
      <c r="BA994" s="88"/>
      <c r="BB994" s="88"/>
      <c r="BC994" s="88"/>
      <c r="BD994" s="88"/>
      <c r="BE994" s="88"/>
      <c r="BF994" s="88"/>
      <c r="BG994" s="88"/>
      <c r="BH994" s="88"/>
      <c r="BI994" s="88"/>
      <c r="BJ994" s="88"/>
      <c r="BK994" s="88"/>
      <c r="BL994" s="88"/>
      <c r="BM994" s="140"/>
      <c r="BN994" s="88"/>
      <c r="BO994" s="88"/>
      <c r="BP994" s="88"/>
      <c r="BQ994" s="88"/>
      <c r="BR994" s="88"/>
      <c r="BS994" s="88"/>
      <c r="BT994" s="88"/>
      <c r="BU994" s="88"/>
      <c r="BV994" s="88"/>
      <c r="BW994" s="88"/>
      <c r="BX994" s="140"/>
      <c r="BY994" s="88"/>
      <c r="BZ994" s="85"/>
      <c r="CA994" s="88"/>
      <c r="CB994" s="88"/>
      <c r="CC994" s="89"/>
      <c r="CD994" s="89"/>
      <c r="CE994" s="89"/>
      <c r="CF994" s="89"/>
      <c r="CG994" s="89"/>
      <c r="CH994" s="89"/>
      <c r="CI994" s="89"/>
      <c r="CJ994" s="89"/>
      <c r="CK994" s="89"/>
      <c r="CL994" s="89"/>
      <c r="CM994" s="89"/>
      <c r="CN994" s="89"/>
      <c r="CO994" s="89"/>
      <c r="CP994" s="89"/>
      <c r="CQ994" s="89"/>
      <c r="CR994" s="89"/>
      <c r="CS994" s="89"/>
      <c r="CT994" s="89"/>
    </row>
    <row r="995" spans="1:98" ht="15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6"/>
      <c r="M995" s="88"/>
      <c r="N995" s="88"/>
      <c r="O995" s="88"/>
      <c r="P995" s="88"/>
      <c r="Q995" s="140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  <c r="AX995" s="88"/>
      <c r="AY995" s="88"/>
      <c r="AZ995" s="88"/>
      <c r="BA995" s="88"/>
      <c r="BB995" s="88"/>
      <c r="BC995" s="88"/>
      <c r="BD995" s="88"/>
      <c r="BE995" s="88"/>
      <c r="BF995" s="88"/>
      <c r="BG995" s="88"/>
      <c r="BH995" s="88"/>
      <c r="BI995" s="88"/>
      <c r="BJ995" s="88"/>
      <c r="BK995" s="88"/>
      <c r="BL995" s="88"/>
      <c r="BM995" s="140"/>
      <c r="BN995" s="88"/>
      <c r="BO995" s="88"/>
      <c r="BP995" s="88"/>
      <c r="BQ995" s="88"/>
      <c r="BR995" s="88"/>
      <c r="BS995" s="88"/>
      <c r="BT995" s="88"/>
      <c r="BU995" s="88"/>
      <c r="BV995" s="88"/>
      <c r="BW995" s="88"/>
      <c r="BX995" s="140"/>
      <c r="BY995" s="88"/>
      <c r="BZ995" s="85"/>
      <c r="CA995" s="88"/>
      <c r="CB995" s="88"/>
      <c r="CC995" s="89"/>
      <c r="CD995" s="89"/>
      <c r="CE995" s="89"/>
      <c r="CF995" s="89"/>
      <c r="CG995" s="89"/>
      <c r="CH995" s="89"/>
      <c r="CI995" s="89"/>
      <c r="CJ995" s="89"/>
      <c r="CK995" s="89"/>
      <c r="CL995" s="89"/>
      <c r="CM995" s="89"/>
      <c r="CN995" s="89"/>
      <c r="CO995" s="89"/>
      <c r="CP995" s="89"/>
      <c r="CQ995" s="89"/>
      <c r="CR995" s="89"/>
      <c r="CS995" s="89"/>
      <c r="CT995" s="89"/>
    </row>
    <row r="996" spans="1:98" ht="15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6"/>
      <c r="M996" s="88"/>
      <c r="N996" s="88"/>
      <c r="O996" s="88"/>
      <c r="P996" s="88"/>
      <c r="Q996" s="140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  <c r="AX996" s="88"/>
      <c r="AY996" s="88"/>
      <c r="AZ996" s="88"/>
      <c r="BA996" s="88"/>
      <c r="BB996" s="88"/>
      <c r="BC996" s="88"/>
      <c r="BD996" s="88"/>
      <c r="BE996" s="88"/>
      <c r="BF996" s="88"/>
      <c r="BG996" s="88"/>
      <c r="BH996" s="88"/>
      <c r="BI996" s="88"/>
      <c r="BJ996" s="88"/>
      <c r="BK996" s="88"/>
      <c r="BL996" s="88"/>
      <c r="BM996" s="140"/>
      <c r="BN996" s="88"/>
      <c r="BO996" s="88"/>
      <c r="BP996" s="88"/>
      <c r="BQ996" s="88"/>
      <c r="BR996" s="88"/>
      <c r="BS996" s="88"/>
      <c r="BT996" s="88"/>
      <c r="BU996" s="88"/>
      <c r="BV996" s="88"/>
      <c r="BW996" s="88"/>
      <c r="BX996" s="140"/>
      <c r="BY996" s="88"/>
      <c r="BZ996" s="85"/>
      <c r="CA996" s="88"/>
      <c r="CB996" s="88"/>
      <c r="CC996" s="89"/>
      <c r="CD996" s="89"/>
      <c r="CE996" s="89"/>
      <c r="CF996" s="89"/>
      <c r="CG996" s="89"/>
      <c r="CH996" s="89"/>
      <c r="CI996" s="89"/>
      <c r="CJ996" s="89"/>
      <c r="CK996" s="89"/>
      <c r="CL996" s="89"/>
      <c r="CM996" s="89"/>
      <c r="CN996" s="89"/>
      <c r="CO996" s="89"/>
      <c r="CP996" s="89"/>
      <c r="CQ996" s="89"/>
      <c r="CR996" s="89"/>
      <c r="CS996" s="89"/>
      <c r="CT996" s="89"/>
    </row>
    <row r="997" spans="1:98" ht="15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6"/>
      <c r="M997" s="88"/>
      <c r="N997" s="88"/>
      <c r="O997" s="88"/>
      <c r="P997" s="88"/>
      <c r="Q997" s="140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  <c r="AX997" s="88"/>
      <c r="AY997" s="88"/>
      <c r="AZ997" s="88"/>
      <c r="BA997" s="88"/>
      <c r="BB997" s="88"/>
      <c r="BC997" s="88"/>
      <c r="BD997" s="88"/>
      <c r="BE997" s="88"/>
      <c r="BF997" s="88"/>
      <c r="BG997" s="88"/>
      <c r="BH997" s="88"/>
      <c r="BI997" s="88"/>
      <c r="BJ997" s="88"/>
      <c r="BK997" s="88"/>
      <c r="BL997" s="88"/>
      <c r="BM997" s="140"/>
      <c r="BN997" s="88"/>
      <c r="BO997" s="88"/>
      <c r="BP997" s="88"/>
      <c r="BQ997" s="88"/>
      <c r="BR997" s="88"/>
      <c r="BS997" s="88"/>
      <c r="BT997" s="88"/>
      <c r="BU997" s="88"/>
      <c r="BV997" s="88"/>
      <c r="BW997" s="88"/>
      <c r="BX997" s="140"/>
      <c r="BY997" s="88"/>
      <c r="BZ997" s="85"/>
      <c r="CA997" s="88"/>
      <c r="CB997" s="88"/>
      <c r="CC997" s="89"/>
      <c r="CD997" s="89"/>
      <c r="CE997" s="89"/>
      <c r="CF997" s="89"/>
      <c r="CG997" s="89"/>
      <c r="CH997" s="89"/>
      <c r="CI997" s="89"/>
      <c r="CJ997" s="89"/>
      <c r="CK997" s="89"/>
      <c r="CL997" s="89"/>
      <c r="CM997" s="89"/>
      <c r="CN997" s="89"/>
      <c r="CO997" s="89"/>
      <c r="CP997" s="89"/>
      <c r="CQ997" s="89"/>
      <c r="CR997" s="89"/>
      <c r="CS997" s="89"/>
      <c r="CT997" s="89"/>
    </row>
    <row r="998" spans="1:98" ht="15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6"/>
      <c r="M998" s="88"/>
      <c r="N998" s="88"/>
      <c r="O998" s="88"/>
      <c r="P998" s="88"/>
      <c r="Q998" s="140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  <c r="AX998" s="88"/>
      <c r="AY998" s="88"/>
      <c r="AZ998" s="88"/>
      <c r="BA998" s="88"/>
      <c r="BB998" s="88"/>
      <c r="BC998" s="88"/>
      <c r="BD998" s="88"/>
      <c r="BE998" s="88"/>
      <c r="BF998" s="88"/>
      <c r="BG998" s="88"/>
      <c r="BH998" s="88"/>
      <c r="BI998" s="88"/>
      <c r="BJ998" s="88"/>
      <c r="BK998" s="88"/>
      <c r="BL998" s="88"/>
      <c r="BM998" s="140"/>
      <c r="BN998" s="88"/>
      <c r="BO998" s="88"/>
      <c r="BP998" s="88"/>
      <c r="BQ998" s="88"/>
      <c r="BR998" s="88"/>
      <c r="BS998" s="88"/>
      <c r="BT998" s="88"/>
      <c r="BU998" s="88"/>
      <c r="BV998" s="88"/>
      <c r="BW998" s="88"/>
      <c r="BX998" s="140"/>
      <c r="BY998" s="88"/>
      <c r="BZ998" s="85"/>
      <c r="CA998" s="88"/>
      <c r="CB998" s="88"/>
      <c r="CC998" s="89"/>
      <c r="CD998" s="89"/>
      <c r="CE998" s="89"/>
      <c r="CF998" s="89"/>
      <c r="CG998" s="89"/>
      <c r="CH998" s="89"/>
      <c r="CI998" s="89"/>
      <c r="CJ998" s="89"/>
      <c r="CK998" s="89"/>
      <c r="CL998" s="89"/>
      <c r="CM998" s="89"/>
      <c r="CN998" s="89"/>
      <c r="CO998" s="89"/>
      <c r="CP998" s="89"/>
      <c r="CQ998" s="89"/>
      <c r="CR998" s="89"/>
      <c r="CS998" s="89"/>
      <c r="CT998" s="89"/>
    </row>
    <row r="999" spans="1:98" ht="15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6"/>
      <c r="M999" s="88"/>
      <c r="N999" s="88"/>
      <c r="O999" s="88"/>
      <c r="P999" s="88"/>
      <c r="Q999" s="140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  <c r="AX999" s="88"/>
      <c r="AY999" s="88"/>
      <c r="AZ999" s="88"/>
      <c r="BA999" s="88"/>
      <c r="BB999" s="88"/>
      <c r="BC999" s="88"/>
      <c r="BD999" s="88"/>
      <c r="BE999" s="88"/>
      <c r="BF999" s="88"/>
      <c r="BG999" s="88"/>
      <c r="BH999" s="88"/>
      <c r="BI999" s="88"/>
      <c r="BJ999" s="88"/>
      <c r="BK999" s="88"/>
      <c r="BL999" s="88"/>
      <c r="BM999" s="140"/>
      <c r="BN999" s="88"/>
      <c r="BO999" s="88"/>
      <c r="BP999" s="88"/>
      <c r="BQ999" s="88"/>
      <c r="BR999" s="88"/>
      <c r="BS999" s="88"/>
      <c r="BT999" s="88"/>
      <c r="BU999" s="88"/>
      <c r="BV999" s="88"/>
      <c r="BW999" s="88"/>
      <c r="BX999" s="140"/>
      <c r="BY999" s="88"/>
      <c r="BZ999" s="85"/>
      <c r="CA999" s="88"/>
      <c r="CB999" s="88"/>
      <c r="CC999" s="89"/>
      <c r="CD999" s="89"/>
      <c r="CE999" s="89"/>
      <c r="CF999" s="89"/>
      <c r="CG999" s="89"/>
      <c r="CH999" s="89"/>
      <c r="CI999" s="89"/>
      <c r="CJ999" s="89"/>
      <c r="CK999" s="89"/>
      <c r="CL999" s="89"/>
      <c r="CM999" s="89"/>
      <c r="CN999" s="89"/>
      <c r="CO999" s="89"/>
      <c r="CP999" s="89"/>
      <c r="CQ999" s="89"/>
      <c r="CR999" s="89"/>
      <c r="CS999" s="89"/>
      <c r="CT999" s="89"/>
    </row>
  </sheetData>
  <mergeCells count="6298">
    <mergeCell ref="AI601:AK601"/>
    <mergeCell ref="AI602:AK602"/>
    <mergeCell ref="AI597:AR597"/>
    <mergeCell ref="AL598:AM598"/>
    <mergeCell ref="AD599:AE599"/>
    <mergeCell ref="AO599:AP599"/>
    <mergeCell ref="AI600:AK600"/>
    <mergeCell ref="AT600:AV600"/>
    <mergeCell ref="AT601:AV601"/>
    <mergeCell ref="AT602:AV602"/>
    <mergeCell ref="AT582:AV582"/>
    <mergeCell ref="AT583:AV583"/>
    <mergeCell ref="AT584:AV584"/>
    <mergeCell ref="AT585:AV585"/>
    <mergeCell ref="AT586:AV586"/>
    <mergeCell ref="AT587:AV587"/>
    <mergeCell ref="AT588:AV588"/>
    <mergeCell ref="AD595:AF595"/>
    <mergeCell ref="AO595:AQ595"/>
    <mergeCell ref="AI586:AK586"/>
    <mergeCell ref="AZ595:BB595"/>
    <mergeCell ref="BK595:BM595"/>
    <mergeCell ref="BV595:BX595"/>
    <mergeCell ref="AT589:AV589"/>
    <mergeCell ref="AT590:AV590"/>
    <mergeCell ref="AT591:AV591"/>
    <mergeCell ref="AT592:AV592"/>
    <mergeCell ref="AT593:AV593"/>
    <mergeCell ref="H595:J595"/>
    <mergeCell ref="S595:U595"/>
    <mergeCell ref="BE597:BN597"/>
    <mergeCell ref="BH598:BI598"/>
    <mergeCell ref="AZ599:BA599"/>
    <mergeCell ref="BK599:BL599"/>
    <mergeCell ref="BV599:BW599"/>
    <mergeCell ref="BE600:BG600"/>
    <mergeCell ref="BP600:BR600"/>
    <mergeCell ref="AI589:AK589"/>
    <mergeCell ref="X590:Z590"/>
    <mergeCell ref="AI590:AK590"/>
    <mergeCell ref="X591:Z591"/>
    <mergeCell ref="AI591:AK591"/>
    <mergeCell ref="X592:Z592"/>
    <mergeCell ref="AI592:AK592"/>
    <mergeCell ref="X593:Z593"/>
    <mergeCell ref="AI593:AK593"/>
    <mergeCell ref="AI612:AK612"/>
    <mergeCell ref="AT612:AV612"/>
    <mergeCell ref="BE612:BG612"/>
    <mergeCell ref="AI613:AK613"/>
    <mergeCell ref="BE613:BG613"/>
    <mergeCell ref="AI614:AK614"/>
    <mergeCell ref="BE614:BG614"/>
    <mergeCell ref="BP602:BR602"/>
    <mergeCell ref="B597:K597"/>
    <mergeCell ref="X597:AG597"/>
    <mergeCell ref="AT597:BC597"/>
    <mergeCell ref="BP597:BY597"/>
    <mergeCell ref="E598:F598"/>
    <mergeCell ref="AA598:AB598"/>
    <mergeCell ref="AW598:AX598"/>
    <mergeCell ref="BS598:BT598"/>
    <mergeCell ref="M597:V597"/>
    <mergeCell ref="P598:Q598"/>
    <mergeCell ref="H599:I599"/>
    <mergeCell ref="S599:T599"/>
    <mergeCell ref="M600:O600"/>
    <mergeCell ref="X600:Z600"/>
    <mergeCell ref="X601:Z601"/>
    <mergeCell ref="BE604:BG604"/>
    <mergeCell ref="BP604:BR604"/>
    <mergeCell ref="X602:Z602"/>
    <mergeCell ref="X603:Z603"/>
    <mergeCell ref="AI603:AK603"/>
    <mergeCell ref="AT603:AV603"/>
    <mergeCell ref="BE603:BG603"/>
    <mergeCell ref="BP603:BR603"/>
    <mergeCell ref="AT604:AV604"/>
    <mergeCell ref="M616:O616"/>
    <mergeCell ref="M617:O617"/>
    <mergeCell ref="M618:O618"/>
    <mergeCell ref="M619:O619"/>
    <mergeCell ref="M620:O620"/>
    <mergeCell ref="M608:O608"/>
    <mergeCell ref="M609:O609"/>
    <mergeCell ref="M610:O610"/>
    <mergeCell ref="M611:O611"/>
    <mergeCell ref="M612:O612"/>
    <mergeCell ref="M613:O613"/>
    <mergeCell ref="M614:O614"/>
    <mergeCell ref="X618:Z618"/>
    <mergeCell ref="X619:Z619"/>
    <mergeCell ref="X620:Z620"/>
    <mergeCell ref="X604:Z604"/>
    <mergeCell ref="X605:Z605"/>
    <mergeCell ref="X609:Z609"/>
    <mergeCell ref="X610:Z610"/>
    <mergeCell ref="X612:Z612"/>
    <mergeCell ref="X613:Z613"/>
    <mergeCell ref="X614:Z614"/>
    <mergeCell ref="X616:Z616"/>
    <mergeCell ref="X617:Z617"/>
    <mergeCell ref="M607:O607"/>
    <mergeCell ref="X607:Z607"/>
    <mergeCell ref="X608:Z608"/>
    <mergeCell ref="BP619:BR619"/>
    <mergeCell ref="BP620:BR620"/>
    <mergeCell ref="BP612:BR612"/>
    <mergeCell ref="BP613:BR613"/>
    <mergeCell ref="BP614:BR614"/>
    <mergeCell ref="BP615:BR615"/>
    <mergeCell ref="BP616:BR616"/>
    <mergeCell ref="BP617:BR617"/>
    <mergeCell ref="BP618:BR618"/>
    <mergeCell ref="BE609:BG609"/>
    <mergeCell ref="BE610:BG610"/>
    <mergeCell ref="AI607:AK607"/>
    <mergeCell ref="AI608:AK608"/>
    <mergeCell ref="AI609:AK609"/>
    <mergeCell ref="AT609:AV609"/>
    <mergeCell ref="BP609:BR609"/>
    <mergeCell ref="AT610:AV610"/>
    <mergeCell ref="BP610:BR610"/>
    <mergeCell ref="AI616:AK616"/>
    <mergeCell ref="AT616:AV616"/>
    <mergeCell ref="BE616:BG616"/>
    <mergeCell ref="AI617:AK617"/>
    <mergeCell ref="AT617:AV617"/>
    <mergeCell ref="BE617:BG617"/>
    <mergeCell ref="AT618:AV618"/>
    <mergeCell ref="BE618:BG618"/>
    <mergeCell ref="AI618:AK618"/>
    <mergeCell ref="AI619:AK619"/>
    <mergeCell ref="AT619:AV619"/>
    <mergeCell ref="BE619:BG619"/>
    <mergeCell ref="AI620:AK620"/>
    <mergeCell ref="AT620:AV620"/>
    <mergeCell ref="AT605:AV605"/>
    <mergeCell ref="BE605:BG605"/>
    <mergeCell ref="BP605:BR605"/>
    <mergeCell ref="M606:O606"/>
    <mergeCell ref="X606:Z606"/>
    <mergeCell ref="AI606:AK606"/>
    <mergeCell ref="AT606:AV606"/>
    <mergeCell ref="BE606:BG606"/>
    <mergeCell ref="BP606:BR606"/>
    <mergeCell ref="M601:O601"/>
    <mergeCell ref="M602:O602"/>
    <mergeCell ref="M603:O603"/>
    <mergeCell ref="M604:O604"/>
    <mergeCell ref="AI604:AK604"/>
    <mergeCell ref="M605:O605"/>
    <mergeCell ref="AI605:AK605"/>
    <mergeCell ref="X615:Z615"/>
    <mergeCell ref="AI615:AK615"/>
    <mergeCell ref="AT615:AV615"/>
    <mergeCell ref="BE615:BG615"/>
    <mergeCell ref="BE601:BG601"/>
    <mergeCell ref="BE602:BG602"/>
    <mergeCell ref="M615:O615"/>
    <mergeCell ref="BE607:BG607"/>
    <mergeCell ref="BE608:BG608"/>
    <mergeCell ref="AT607:AV607"/>
    <mergeCell ref="BP607:BR607"/>
    <mergeCell ref="AT608:AV608"/>
    <mergeCell ref="BP608:BR608"/>
    <mergeCell ref="AT613:AV613"/>
    <mergeCell ref="AT614:AV614"/>
    <mergeCell ref="AI610:AK610"/>
    <mergeCell ref="BE620:BG620"/>
    <mergeCell ref="M625:O625"/>
    <mergeCell ref="M626:O626"/>
    <mergeCell ref="M627:O627"/>
    <mergeCell ref="M628:O628"/>
    <mergeCell ref="M629:O629"/>
    <mergeCell ref="M630:O630"/>
    <mergeCell ref="M631:O631"/>
    <mergeCell ref="M632:O632"/>
    <mergeCell ref="M633:O633"/>
    <mergeCell ref="M634:O634"/>
    <mergeCell ref="M635:O635"/>
    <mergeCell ref="M636:O636"/>
    <mergeCell ref="M637:O637"/>
    <mergeCell ref="M638:O638"/>
    <mergeCell ref="M639:O639"/>
    <mergeCell ref="M640:O640"/>
    <mergeCell ref="AT623:AV623"/>
    <mergeCell ref="AT624:AV624"/>
    <mergeCell ref="AT625:AV625"/>
    <mergeCell ref="AT626:AV626"/>
    <mergeCell ref="AT627:AV627"/>
    <mergeCell ref="AT628:AV628"/>
    <mergeCell ref="AT629:AV629"/>
    <mergeCell ref="AI628:AK628"/>
    <mergeCell ref="AI629:AK629"/>
    <mergeCell ref="AI630:AK630"/>
    <mergeCell ref="AI631:AK631"/>
    <mergeCell ref="AI632:AK632"/>
    <mergeCell ref="X638:Z638"/>
    <mergeCell ref="X639:Z639"/>
    <mergeCell ref="X640:Z640"/>
    <mergeCell ref="H644:J644"/>
    <mergeCell ref="H653:I653"/>
    <mergeCell ref="M654:O654"/>
    <mergeCell ref="M655:O655"/>
    <mergeCell ref="M656:O656"/>
    <mergeCell ref="M657:O657"/>
    <mergeCell ref="M658:O658"/>
    <mergeCell ref="M659:O659"/>
    <mergeCell ref="M660:O660"/>
    <mergeCell ref="M661:O661"/>
    <mergeCell ref="M669:O669"/>
    <mergeCell ref="M670:O670"/>
    <mergeCell ref="M671:O671"/>
    <mergeCell ref="M672:O672"/>
    <mergeCell ref="M662:O662"/>
    <mergeCell ref="M663:O663"/>
    <mergeCell ref="M664:O664"/>
    <mergeCell ref="M665:O665"/>
    <mergeCell ref="M666:O666"/>
    <mergeCell ref="M667:O667"/>
    <mergeCell ref="M668:O668"/>
    <mergeCell ref="AT654:AV654"/>
    <mergeCell ref="AT655:AV655"/>
    <mergeCell ref="AT656:AV656"/>
    <mergeCell ref="AT657:AV657"/>
    <mergeCell ref="AT672:AV672"/>
    <mergeCell ref="M621:O621"/>
    <mergeCell ref="X621:Z621"/>
    <mergeCell ref="AI621:AK621"/>
    <mergeCell ref="AT621:AV621"/>
    <mergeCell ref="X622:Z622"/>
    <mergeCell ref="AI622:AK622"/>
    <mergeCell ref="AT622:AV622"/>
    <mergeCell ref="M622:O622"/>
    <mergeCell ref="M623:O623"/>
    <mergeCell ref="X623:Z623"/>
    <mergeCell ref="AI623:AK623"/>
    <mergeCell ref="M624:O624"/>
    <mergeCell ref="AI624:AK624"/>
    <mergeCell ref="AI625:AK625"/>
    <mergeCell ref="X624:Z624"/>
    <mergeCell ref="X625:Z625"/>
    <mergeCell ref="X626:Z626"/>
    <mergeCell ref="X627:Z627"/>
    <mergeCell ref="X628:Z628"/>
    <mergeCell ref="X629:Z629"/>
    <mergeCell ref="X630:Z630"/>
    <mergeCell ref="AI626:AK626"/>
    <mergeCell ref="AI627:AK627"/>
    <mergeCell ref="M641:O641"/>
    <mergeCell ref="M642:O642"/>
    <mergeCell ref="X633:Z633"/>
    <mergeCell ref="X634:Z634"/>
    <mergeCell ref="X635:Z635"/>
    <mergeCell ref="X636:Z636"/>
    <mergeCell ref="X637:Z637"/>
    <mergeCell ref="AI640:AK640"/>
    <mergeCell ref="AI641:AK641"/>
    <mergeCell ref="AT641:AV641"/>
    <mergeCell ref="AT642:AV642"/>
    <mergeCell ref="AO644:AQ644"/>
    <mergeCell ref="AI633:AK633"/>
    <mergeCell ref="AI634:AK634"/>
    <mergeCell ref="AI635:AK635"/>
    <mergeCell ref="AI636:AK636"/>
    <mergeCell ref="AI637:AK637"/>
    <mergeCell ref="AI638:AK638"/>
    <mergeCell ref="AI639:AK639"/>
    <mergeCell ref="AI642:AK642"/>
    <mergeCell ref="AT639:AV639"/>
    <mergeCell ref="AT640:AV640"/>
    <mergeCell ref="AT630:AV630"/>
    <mergeCell ref="AT631:AV631"/>
    <mergeCell ref="AT632:AV632"/>
    <mergeCell ref="AT633:AV633"/>
    <mergeCell ref="AT634:AV634"/>
    <mergeCell ref="AT635:AV635"/>
    <mergeCell ref="AT636:AV636"/>
    <mergeCell ref="AT637:AV637"/>
    <mergeCell ref="AT638:AV638"/>
    <mergeCell ref="AZ644:BB644"/>
    <mergeCell ref="BK644:BM644"/>
    <mergeCell ref="A646:BZ646"/>
    <mergeCell ref="A647:BZ647"/>
    <mergeCell ref="B648:K648"/>
    <mergeCell ref="AT651:BC651"/>
    <mergeCell ref="AW652:AX652"/>
    <mergeCell ref="BH652:BI652"/>
    <mergeCell ref="P652:Q652"/>
    <mergeCell ref="BE630:BG630"/>
    <mergeCell ref="BE631:BG631"/>
    <mergeCell ref="BE632:BG632"/>
    <mergeCell ref="BE633:BG633"/>
    <mergeCell ref="BE634:BG634"/>
    <mergeCell ref="BE635:BG635"/>
    <mergeCell ref="BE636:BG636"/>
    <mergeCell ref="A652:A695"/>
    <mergeCell ref="X641:Z641"/>
    <mergeCell ref="X642:Z642"/>
    <mergeCell ref="S644:U644"/>
    <mergeCell ref="AD644:AF644"/>
    <mergeCell ref="X631:Z631"/>
    <mergeCell ref="X632:Z632"/>
    <mergeCell ref="AZ653:BA653"/>
    <mergeCell ref="BK653:BL653"/>
    <mergeCell ref="AI648:AR648"/>
    <mergeCell ref="AT648:BC648"/>
    <mergeCell ref="AI649:AR649"/>
    <mergeCell ref="AT649:BC649"/>
    <mergeCell ref="AI650:AR650"/>
    <mergeCell ref="AT650:BC650"/>
    <mergeCell ref="AI651:AR651"/>
    <mergeCell ref="BP651:BY651"/>
    <mergeCell ref="BS652:BT652"/>
    <mergeCell ref="BV653:BW653"/>
    <mergeCell ref="BE648:BN648"/>
    <mergeCell ref="BP648:BY648"/>
    <mergeCell ref="BE649:BN649"/>
    <mergeCell ref="BP649:BY649"/>
    <mergeCell ref="BE650:BN650"/>
    <mergeCell ref="BP650:BY650"/>
    <mergeCell ref="BE651:BN651"/>
    <mergeCell ref="S653:T653"/>
    <mergeCell ref="AD653:AE653"/>
    <mergeCell ref="AO653:AP653"/>
    <mergeCell ref="M648:V648"/>
    <mergeCell ref="X648:AG648"/>
    <mergeCell ref="B649:K649"/>
    <mergeCell ref="M649:V649"/>
    <mergeCell ref="X649:AG649"/>
    <mergeCell ref="M650:V650"/>
    <mergeCell ref="X650:AG650"/>
    <mergeCell ref="B650:K650"/>
    <mergeCell ref="B651:K651"/>
    <mergeCell ref="M651:V651"/>
    <mergeCell ref="X651:AG651"/>
    <mergeCell ref="E652:F652"/>
    <mergeCell ref="AA652:AB652"/>
    <mergeCell ref="AL652:AM652"/>
    <mergeCell ref="AI657:AK657"/>
    <mergeCell ref="BE657:BG657"/>
    <mergeCell ref="BP657:BR657"/>
    <mergeCell ref="AI656:AK656"/>
    <mergeCell ref="AI658:AK658"/>
    <mergeCell ref="AT658:AV658"/>
    <mergeCell ref="BE658:BG658"/>
    <mergeCell ref="BP658:BR658"/>
    <mergeCell ref="X659:Z659"/>
    <mergeCell ref="AI659:AK659"/>
    <mergeCell ref="AT659:AV659"/>
    <mergeCell ref="BE659:BG659"/>
    <mergeCell ref="BP659:BR659"/>
    <mergeCell ref="X660:Z660"/>
    <mergeCell ref="AI660:AK660"/>
    <mergeCell ref="AT660:AV660"/>
    <mergeCell ref="BE660:BG660"/>
    <mergeCell ref="BP660:BR660"/>
    <mergeCell ref="X654:Z654"/>
    <mergeCell ref="AI654:AK654"/>
    <mergeCell ref="X655:Z655"/>
    <mergeCell ref="AI655:AK655"/>
    <mergeCell ref="X656:Z656"/>
    <mergeCell ref="X657:Z657"/>
    <mergeCell ref="X658:Z658"/>
    <mergeCell ref="AI552:AK552"/>
    <mergeCell ref="AI553:AK553"/>
    <mergeCell ref="AT553:AV553"/>
    <mergeCell ref="X549:AG549"/>
    <mergeCell ref="AI549:AR549"/>
    <mergeCell ref="AA550:AB550"/>
    <mergeCell ref="AL550:AM550"/>
    <mergeCell ref="AD551:AE551"/>
    <mergeCell ref="AO551:AP551"/>
    <mergeCell ref="AT552:AV552"/>
    <mergeCell ref="AI573:AK573"/>
    <mergeCell ref="AI574:AK574"/>
    <mergeCell ref="AI575:AK575"/>
    <mergeCell ref="AI576:AK576"/>
    <mergeCell ref="AI580:AK580"/>
    <mergeCell ref="AI581:AK581"/>
    <mergeCell ref="X577:Z577"/>
    <mergeCell ref="X578:Z578"/>
    <mergeCell ref="AI578:AK578"/>
    <mergeCell ref="X579:Z579"/>
    <mergeCell ref="AI579:AK579"/>
    <mergeCell ref="X580:Z580"/>
    <mergeCell ref="X581:Z581"/>
    <mergeCell ref="AI587:AK587"/>
    <mergeCell ref="AI588:AK588"/>
    <mergeCell ref="X525:Z525"/>
    <mergeCell ref="AT525:AV525"/>
    <mergeCell ref="AT528:AV528"/>
    <mergeCell ref="AT529:AV529"/>
    <mergeCell ref="AT527:AV527"/>
    <mergeCell ref="AT530:AV530"/>
    <mergeCell ref="AT544:AV544"/>
    <mergeCell ref="AT545:AV545"/>
    <mergeCell ref="AI525:AK525"/>
    <mergeCell ref="AI526:AK526"/>
    <mergeCell ref="AT526:AV526"/>
    <mergeCell ref="AI527:AK527"/>
    <mergeCell ref="AI528:AK528"/>
    <mergeCell ref="AI529:AK529"/>
    <mergeCell ref="AI530:AK530"/>
    <mergeCell ref="AI531:AK531"/>
    <mergeCell ref="AT531:AV531"/>
    <mergeCell ref="AI532:AK532"/>
    <mergeCell ref="AT532:AV532"/>
    <mergeCell ref="AI533:AK533"/>
    <mergeCell ref="AT533:AV533"/>
    <mergeCell ref="AT534:AV534"/>
    <mergeCell ref="AI534:AK534"/>
    <mergeCell ref="AI535:AK535"/>
    <mergeCell ref="AI536:AK536"/>
    <mergeCell ref="AI537:AK537"/>
    <mergeCell ref="AI538:AK538"/>
    <mergeCell ref="AI539:AK539"/>
    <mergeCell ref="AI540:AK540"/>
    <mergeCell ref="AI541:AK541"/>
    <mergeCell ref="AI542:AK542"/>
    <mergeCell ref="AI543:AK543"/>
    <mergeCell ref="AI544:AK544"/>
    <mergeCell ref="AI545:AK545"/>
    <mergeCell ref="AD547:AF547"/>
    <mergeCell ref="AO547:AQ547"/>
    <mergeCell ref="X571:Z571"/>
    <mergeCell ref="X572:Z572"/>
    <mergeCell ref="X564:Z564"/>
    <mergeCell ref="X565:Z565"/>
    <mergeCell ref="X566:Z566"/>
    <mergeCell ref="X567:Z567"/>
    <mergeCell ref="X568:Z568"/>
    <mergeCell ref="X569:Z569"/>
    <mergeCell ref="X570:Z570"/>
    <mergeCell ref="AI566:AK566"/>
    <mergeCell ref="AI567:AK567"/>
    <mergeCell ref="AI568:AK568"/>
    <mergeCell ref="AI569:AK569"/>
    <mergeCell ref="AI570:AK570"/>
    <mergeCell ref="AI571:AK571"/>
    <mergeCell ref="AI572:AK572"/>
    <mergeCell ref="AI559:AK559"/>
    <mergeCell ref="AI560:AK560"/>
    <mergeCell ref="AI561:AK561"/>
    <mergeCell ref="AI562:AK562"/>
    <mergeCell ref="AI563:AK563"/>
    <mergeCell ref="AI564:AK564"/>
    <mergeCell ref="AI565:AK565"/>
    <mergeCell ref="M560:O560"/>
    <mergeCell ref="M561:O561"/>
    <mergeCell ref="M574:O574"/>
    <mergeCell ref="M575:O575"/>
    <mergeCell ref="M576:O576"/>
    <mergeCell ref="M577:O577"/>
    <mergeCell ref="M578:O578"/>
    <mergeCell ref="M579:O579"/>
    <mergeCell ref="M580:O580"/>
    <mergeCell ref="M590:O590"/>
    <mergeCell ref="M591:O591"/>
    <mergeCell ref="M592:O592"/>
    <mergeCell ref="M593:O593"/>
    <mergeCell ref="M583:O583"/>
    <mergeCell ref="M584:O584"/>
    <mergeCell ref="M585:O585"/>
    <mergeCell ref="M586:O586"/>
    <mergeCell ref="M587:O587"/>
    <mergeCell ref="M588:O588"/>
    <mergeCell ref="M589:O589"/>
    <mergeCell ref="M581:O581"/>
    <mergeCell ref="M582:O582"/>
    <mergeCell ref="X576:Z576"/>
    <mergeCell ref="AI577:AK577"/>
    <mergeCell ref="X584:Z584"/>
    <mergeCell ref="X585:Z585"/>
    <mergeCell ref="AI585:AK585"/>
    <mergeCell ref="X586:Z586"/>
    <mergeCell ref="X587:Z587"/>
    <mergeCell ref="X588:Z588"/>
    <mergeCell ref="X589:Z589"/>
    <mergeCell ref="P550:Q550"/>
    <mergeCell ref="M552:O552"/>
    <mergeCell ref="M553:O553"/>
    <mergeCell ref="M554:O554"/>
    <mergeCell ref="AI554:AK554"/>
    <mergeCell ref="X555:Z555"/>
    <mergeCell ref="AI555:AK555"/>
    <mergeCell ref="M555:O555"/>
    <mergeCell ref="M556:O556"/>
    <mergeCell ref="X556:Z556"/>
    <mergeCell ref="AI556:AK556"/>
    <mergeCell ref="M557:O557"/>
    <mergeCell ref="AI557:AK557"/>
    <mergeCell ref="AI558:AK558"/>
    <mergeCell ref="X557:Z557"/>
    <mergeCell ref="X558:Z558"/>
    <mergeCell ref="X559:Z559"/>
    <mergeCell ref="X560:Z560"/>
    <mergeCell ref="X561:Z561"/>
    <mergeCell ref="X562:Z562"/>
    <mergeCell ref="X563:Z563"/>
    <mergeCell ref="M558:O558"/>
    <mergeCell ref="M559:O559"/>
    <mergeCell ref="X468:Z468"/>
    <mergeCell ref="X469:Z469"/>
    <mergeCell ref="M457:O457"/>
    <mergeCell ref="X457:Z457"/>
    <mergeCell ref="M450:O450"/>
    <mergeCell ref="M451:O451"/>
    <mergeCell ref="M452:O452"/>
    <mergeCell ref="M453:O453"/>
    <mergeCell ref="M454:O454"/>
    <mergeCell ref="M455:O455"/>
    <mergeCell ref="M456:O456"/>
    <mergeCell ref="M458:O458"/>
    <mergeCell ref="M459:O459"/>
    <mergeCell ref="M460:O460"/>
    <mergeCell ref="M461:O461"/>
    <mergeCell ref="M462:O462"/>
    <mergeCell ref="M463:O463"/>
    <mergeCell ref="M464:O464"/>
    <mergeCell ref="M465:O465"/>
    <mergeCell ref="M466:O466"/>
    <mergeCell ref="X458:Z458"/>
    <mergeCell ref="X459:Z459"/>
    <mergeCell ref="X460:Z460"/>
    <mergeCell ref="X462:Z462"/>
    <mergeCell ref="X461:Z461"/>
    <mergeCell ref="M489:O489"/>
    <mergeCell ref="M490:O490"/>
    <mergeCell ref="M491:O491"/>
    <mergeCell ref="H493:J493"/>
    <mergeCell ref="S493:U493"/>
    <mergeCell ref="M472:O472"/>
    <mergeCell ref="M473:O473"/>
    <mergeCell ref="M474:O474"/>
    <mergeCell ref="M475:O475"/>
    <mergeCell ref="M476:O476"/>
    <mergeCell ref="M477:O477"/>
    <mergeCell ref="M478:O478"/>
    <mergeCell ref="X582:Z582"/>
    <mergeCell ref="AI582:AK582"/>
    <mergeCell ref="X583:Z583"/>
    <mergeCell ref="AI583:AK583"/>
    <mergeCell ref="AI584:AK584"/>
    <mergeCell ref="M562:O562"/>
    <mergeCell ref="M563:O563"/>
    <mergeCell ref="M564:O564"/>
    <mergeCell ref="M565:O565"/>
    <mergeCell ref="M566:O566"/>
    <mergeCell ref="M567:O567"/>
    <mergeCell ref="M568:O568"/>
    <mergeCell ref="M569:O569"/>
    <mergeCell ref="M570:O570"/>
    <mergeCell ref="M571:O571"/>
    <mergeCell ref="M572:O572"/>
    <mergeCell ref="M573:O573"/>
    <mergeCell ref="X573:Z573"/>
    <mergeCell ref="X574:Z574"/>
    <mergeCell ref="X575:Z575"/>
    <mergeCell ref="X489:Z489"/>
    <mergeCell ref="X490:Z490"/>
    <mergeCell ref="X491:Z491"/>
    <mergeCell ref="X470:Z470"/>
    <mergeCell ref="X471:Z471"/>
    <mergeCell ref="X472:Z472"/>
    <mergeCell ref="X473:Z473"/>
    <mergeCell ref="X474:Z474"/>
    <mergeCell ref="X475:Z475"/>
    <mergeCell ref="X476:Z476"/>
    <mergeCell ref="X477:Z477"/>
    <mergeCell ref="X478:Z478"/>
    <mergeCell ref="AI489:AK489"/>
    <mergeCell ref="AT489:AV489"/>
    <mergeCell ref="AI490:AK490"/>
    <mergeCell ref="AT490:AV490"/>
    <mergeCell ref="AT491:AV491"/>
    <mergeCell ref="AI480:AK480"/>
    <mergeCell ref="AI481:AK481"/>
    <mergeCell ref="AI482:AK482"/>
    <mergeCell ref="AI483:AK483"/>
    <mergeCell ref="AI484:AK484"/>
    <mergeCell ref="AI485:AK485"/>
    <mergeCell ref="AI486:AK486"/>
    <mergeCell ref="AI487:AK487"/>
    <mergeCell ref="AI488:AK488"/>
    <mergeCell ref="AI470:AK470"/>
    <mergeCell ref="AI471:AK471"/>
    <mergeCell ref="AI472:AK472"/>
    <mergeCell ref="AI473:AK473"/>
    <mergeCell ref="AI474:AK474"/>
    <mergeCell ref="AI475:AK475"/>
    <mergeCell ref="AI498:AR498"/>
    <mergeCell ref="AT498:BC498"/>
    <mergeCell ref="BE498:BN498"/>
    <mergeCell ref="BP498:BY498"/>
    <mergeCell ref="AI491:AK491"/>
    <mergeCell ref="AD493:AF493"/>
    <mergeCell ref="AO493:AQ493"/>
    <mergeCell ref="A497:BZ497"/>
    <mergeCell ref="B498:K498"/>
    <mergeCell ref="X498:AG498"/>
    <mergeCell ref="B499:K499"/>
    <mergeCell ref="BP499:BY499"/>
    <mergeCell ref="BE501:BN501"/>
    <mergeCell ref="BH502:BI502"/>
    <mergeCell ref="BS502:BT502"/>
    <mergeCell ref="AT499:BC499"/>
    <mergeCell ref="BE499:BN499"/>
    <mergeCell ref="AT500:BC500"/>
    <mergeCell ref="BE500:BN500"/>
    <mergeCell ref="BP500:BY500"/>
    <mergeCell ref="AT501:BC501"/>
    <mergeCell ref="BP501:BY501"/>
    <mergeCell ref="BZ502:BZ545"/>
    <mergeCell ref="BE531:BG531"/>
    <mergeCell ref="BE532:BG532"/>
    <mergeCell ref="BE533:BG533"/>
    <mergeCell ref="B512:D512"/>
    <mergeCell ref="B513:D513"/>
    <mergeCell ref="B505:D505"/>
    <mergeCell ref="B506:D506"/>
    <mergeCell ref="B507:D507"/>
    <mergeCell ref="B508:D508"/>
    <mergeCell ref="BE508:BG508"/>
    <mergeCell ref="BE509:BG509"/>
    <mergeCell ref="BE510:BG510"/>
    <mergeCell ref="BE504:BG504"/>
    <mergeCell ref="BE505:BG505"/>
    <mergeCell ref="BE506:BG506"/>
    <mergeCell ref="BP506:BR506"/>
    <mergeCell ref="BE507:BG507"/>
    <mergeCell ref="BP507:BR507"/>
    <mergeCell ref="BP508:BR508"/>
    <mergeCell ref="AD503:AE503"/>
    <mergeCell ref="AO503:AP503"/>
    <mergeCell ref="AZ503:BA503"/>
    <mergeCell ref="BK503:BL503"/>
    <mergeCell ref="BV503:BW503"/>
    <mergeCell ref="X499:AG499"/>
    <mergeCell ref="AI499:AR499"/>
    <mergeCell ref="X500:AG500"/>
    <mergeCell ref="AI500:AR500"/>
    <mergeCell ref="X501:AG501"/>
    <mergeCell ref="AI501:AR501"/>
    <mergeCell ref="AA502:AB502"/>
    <mergeCell ref="AL502:AM502"/>
    <mergeCell ref="AW502:AX502"/>
    <mergeCell ref="AI504:AK504"/>
    <mergeCell ref="AT504:AV504"/>
    <mergeCell ref="BP504:BR504"/>
    <mergeCell ref="AT505:AV505"/>
    <mergeCell ref="BP505:BR505"/>
    <mergeCell ref="AT508:AV508"/>
    <mergeCell ref="AT509:AV509"/>
    <mergeCell ref="AT507:AV507"/>
    <mergeCell ref="AT510:AV510"/>
    <mergeCell ref="BP509:BR509"/>
    <mergeCell ref="BP510:BR510"/>
    <mergeCell ref="BP511:BR511"/>
    <mergeCell ref="BP512:BR512"/>
    <mergeCell ref="AI505:AK505"/>
    <mergeCell ref="AI506:AK506"/>
    <mergeCell ref="AT506:AV506"/>
    <mergeCell ref="AI507:AK507"/>
    <mergeCell ref="AI508:AK508"/>
    <mergeCell ref="AI509:AK509"/>
    <mergeCell ref="AI510:AK510"/>
    <mergeCell ref="X526:Z526"/>
    <mergeCell ref="X527:Z527"/>
    <mergeCell ref="X528:Z528"/>
    <mergeCell ref="X529:Z529"/>
    <mergeCell ref="X530:Z530"/>
    <mergeCell ref="BE525:BG525"/>
    <mergeCell ref="BP525:BR525"/>
    <mergeCell ref="BE526:BG526"/>
    <mergeCell ref="BP526:BR526"/>
    <mergeCell ref="BP527:BR527"/>
    <mergeCell ref="BE527:BG527"/>
    <mergeCell ref="BE528:BG528"/>
    <mergeCell ref="BE529:BG529"/>
    <mergeCell ref="BE530:BG530"/>
    <mergeCell ref="BP524:BR524"/>
    <mergeCell ref="BP528:BR528"/>
    <mergeCell ref="BP529:BR529"/>
    <mergeCell ref="BP530:BR530"/>
    <mergeCell ref="BE512:BG512"/>
    <mergeCell ref="BE513:BG513"/>
    <mergeCell ref="X531:Z531"/>
    <mergeCell ref="X532:Z532"/>
    <mergeCell ref="X533:Z533"/>
    <mergeCell ref="X534:Z534"/>
    <mergeCell ref="M535:O535"/>
    <mergeCell ref="X535:Z535"/>
    <mergeCell ref="M536:O536"/>
    <mergeCell ref="X536:Z536"/>
    <mergeCell ref="X537:Z537"/>
    <mergeCell ref="M537:O537"/>
    <mergeCell ref="M538:O538"/>
    <mergeCell ref="M539:O539"/>
    <mergeCell ref="M540:O540"/>
    <mergeCell ref="M541:O541"/>
    <mergeCell ref="M542:O542"/>
    <mergeCell ref="M543:O543"/>
    <mergeCell ref="E550:F550"/>
    <mergeCell ref="H551:I551"/>
    <mergeCell ref="M544:O544"/>
    <mergeCell ref="M545:O545"/>
    <mergeCell ref="H547:J547"/>
    <mergeCell ref="S547:U547"/>
    <mergeCell ref="B549:K549"/>
    <mergeCell ref="M549:V549"/>
    <mergeCell ref="S551:T551"/>
    <mergeCell ref="X545:Z545"/>
    <mergeCell ref="X552:Z552"/>
    <mergeCell ref="X553:Z553"/>
    <mergeCell ref="X554:Z554"/>
    <mergeCell ref="X538:Z538"/>
    <mergeCell ref="X539:Z539"/>
    <mergeCell ref="X540:Z540"/>
    <mergeCell ref="X541:Z541"/>
    <mergeCell ref="X542:Z542"/>
    <mergeCell ref="X543:Z543"/>
    <mergeCell ref="X544:Z544"/>
    <mergeCell ref="B539:D539"/>
    <mergeCell ref="B540:D540"/>
    <mergeCell ref="B544:D544"/>
    <mergeCell ref="B545:D545"/>
    <mergeCell ref="B552:D552"/>
    <mergeCell ref="B553:D553"/>
    <mergeCell ref="AT549:BC549"/>
    <mergeCell ref="AW550:AX550"/>
    <mergeCell ref="BH550:BI550"/>
    <mergeCell ref="BS550:BT550"/>
    <mergeCell ref="AT542:AV542"/>
    <mergeCell ref="AT543:AV543"/>
    <mergeCell ref="AZ547:BB547"/>
    <mergeCell ref="BK547:BM547"/>
    <mergeCell ref="BV547:BX547"/>
    <mergeCell ref="BE549:BN549"/>
    <mergeCell ref="BP549:BY549"/>
    <mergeCell ref="AT535:AV535"/>
    <mergeCell ref="AT536:AV536"/>
    <mergeCell ref="AT537:AV537"/>
    <mergeCell ref="AT538:AV538"/>
    <mergeCell ref="AT539:AV539"/>
    <mergeCell ref="AT540:AV540"/>
    <mergeCell ref="AT541:AV541"/>
    <mergeCell ref="BP539:BR539"/>
    <mergeCell ref="BP540:BR540"/>
    <mergeCell ref="AT554:AV554"/>
    <mergeCell ref="AT555:AV555"/>
    <mergeCell ref="AT556:AV556"/>
    <mergeCell ref="AT557:AV557"/>
    <mergeCell ref="AT558:AV558"/>
    <mergeCell ref="AT559:AV559"/>
    <mergeCell ref="AT560:AV560"/>
    <mergeCell ref="AT561:AV561"/>
    <mergeCell ref="AT562:AV562"/>
    <mergeCell ref="AT563:AV563"/>
    <mergeCell ref="AT564:AV564"/>
    <mergeCell ref="AT565:AV565"/>
    <mergeCell ref="AT566:AV566"/>
    <mergeCell ref="AT567:AV567"/>
    <mergeCell ref="AT568:AV568"/>
    <mergeCell ref="AT569:AV569"/>
    <mergeCell ref="AT570:AV570"/>
    <mergeCell ref="AT571:AV571"/>
    <mergeCell ref="AT572:AV572"/>
    <mergeCell ref="AT573:AV573"/>
    <mergeCell ref="AT574:AV574"/>
    <mergeCell ref="AT575:AV575"/>
    <mergeCell ref="AT576:AV576"/>
    <mergeCell ref="AT577:AV577"/>
    <mergeCell ref="AT578:AV578"/>
    <mergeCell ref="AT579:AV579"/>
    <mergeCell ref="AT580:AV580"/>
    <mergeCell ref="AT581:AV581"/>
    <mergeCell ref="BE580:BG580"/>
    <mergeCell ref="BE581:BG581"/>
    <mergeCell ref="BE582:BG582"/>
    <mergeCell ref="BE583:BG583"/>
    <mergeCell ref="BE584:BG584"/>
    <mergeCell ref="BE585:BG585"/>
    <mergeCell ref="BE579:BG579"/>
    <mergeCell ref="BE586:BG586"/>
    <mergeCell ref="BE587:BG587"/>
    <mergeCell ref="BE588:BG588"/>
    <mergeCell ref="BE589:BG589"/>
    <mergeCell ref="BE590:BG590"/>
    <mergeCell ref="BE591:BG591"/>
    <mergeCell ref="BE592:BG592"/>
    <mergeCell ref="BE593:BG593"/>
    <mergeCell ref="BE534:BG534"/>
    <mergeCell ref="BE535:BG535"/>
    <mergeCell ref="BE536:BG536"/>
    <mergeCell ref="BE537:BG537"/>
    <mergeCell ref="BE538:BG538"/>
    <mergeCell ref="BE539:BG539"/>
    <mergeCell ref="BE540:BG540"/>
    <mergeCell ref="BE541:BG541"/>
    <mergeCell ref="BE542:BG542"/>
    <mergeCell ref="BE543:BG543"/>
    <mergeCell ref="BE544:BG544"/>
    <mergeCell ref="BE545:BG545"/>
    <mergeCell ref="BE567:BG567"/>
    <mergeCell ref="BE568:BG568"/>
    <mergeCell ref="BE569:BG569"/>
    <mergeCell ref="BE570:BG570"/>
    <mergeCell ref="BE571:BG571"/>
    <mergeCell ref="BE572:BG572"/>
    <mergeCell ref="BE573:BG573"/>
    <mergeCell ref="BE574:BG574"/>
    <mergeCell ref="BE575:BG575"/>
    <mergeCell ref="BE576:BG576"/>
    <mergeCell ref="BE577:BG577"/>
    <mergeCell ref="BE578:BG578"/>
    <mergeCell ref="AZ551:BA551"/>
    <mergeCell ref="BK551:BL551"/>
    <mergeCell ref="BE552:BG552"/>
    <mergeCell ref="BE553:BG553"/>
    <mergeCell ref="BE554:BG554"/>
    <mergeCell ref="BE555:BG555"/>
    <mergeCell ref="BE556:BG556"/>
    <mergeCell ref="BE557:BG557"/>
    <mergeCell ref="BE558:BG558"/>
    <mergeCell ref="BE559:BG559"/>
    <mergeCell ref="BE560:BG560"/>
    <mergeCell ref="BE561:BG561"/>
    <mergeCell ref="BE562:BG562"/>
    <mergeCell ref="BE563:BG563"/>
    <mergeCell ref="BE564:BG564"/>
    <mergeCell ref="BE565:BG565"/>
    <mergeCell ref="BE566:BG566"/>
    <mergeCell ref="BP565:BR565"/>
    <mergeCell ref="BP566:BR566"/>
    <mergeCell ref="BP567:BR567"/>
    <mergeCell ref="BP568:BR568"/>
    <mergeCell ref="BP569:BR569"/>
    <mergeCell ref="BP588:BR588"/>
    <mergeCell ref="BP589:BR589"/>
    <mergeCell ref="BP590:BR590"/>
    <mergeCell ref="BP591:BR591"/>
    <mergeCell ref="BP592:BR592"/>
    <mergeCell ref="BP593:BR593"/>
    <mergeCell ref="BP601:BR601"/>
    <mergeCell ref="BP685:BR685"/>
    <mergeCell ref="BP686:BR686"/>
    <mergeCell ref="BP678:BR678"/>
    <mergeCell ref="BP679:BR679"/>
    <mergeCell ref="BP680:BR680"/>
    <mergeCell ref="BP681:BR681"/>
    <mergeCell ref="BP682:BR682"/>
    <mergeCell ref="BP683:BR683"/>
    <mergeCell ref="BP684:BR684"/>
    <mergeCell ref="BP642:BR642"/>
    <mergeCell ref="BP654:BR654"/>
    <mergeCell ref="BP655:BR655"/>
    <mergeCell ref="BP631:BR631"/>
    <mergeCell ref="BP632:BR632"/>
    <mergeCell ref="BP633:BR633"/>
    <mergeCell ref="BP634:BR634"/>
    <mergeCell ref="BP635:BR635"/>
    <mergeCell ref="BP636:BR636"/>
    <mergeCell ref="BP637:BR637"/>
    <mergeCell ref="BP672:BR672"/>
    <mergeCell ref="BP694:BR694"/>
    <mergeCell ref="BP695:BR695"/>
    <mergeCell ref="BP687:BR687"/>
    <mergeCell ref="BP688:BR688"/>
    <mergeCell ref="BP689:BR689"/>
    <mergeCell ref="BP690:BR690"/>
    <mergeCell ref="BP691:BR691"/>
    <mergeCell ref="BP692:BR692"/>
    <mergeCell ref="BP693:BR693"/>
    <mergeCell ref="BP531:BR531"/>
    <mergeCell ref="BP532:BR532"/>
    <mergeCell ref="BP533:BR533"/>
    <mergeCell ref="BP534:BR534"/>
    <mergeCell ref="BP535:BR535"/>
    <mergeCell ref="BP536:BR536"/>
    <mergeCell ref="BP537:BR537"/>
    <mergeCell ref="BP538:BR538"/>
    <mergeCell ref="BP571:BR571"/>
    <mergeCell ref="BP572:BR572"/>
    <mergeCell ref="BP573:BR573"/>
    <mergeCell ref="BP574:BR574"/>
    <mergeCell ref="BP575:BR575"/>
    <mergeCell ref="BP576:BR576"/>
    <mergeCell ref="BP626:BR626"/>
    <mergeCell ref="BP627:BR627"/>
    <mergeCell ref="BP628:BR628"/>
    <mergeCell ref="BP629:BR629"/>
    <mergeCell ref="BP630:BR630"/>
    <mergeCell ref="BP638:BR638"/>
    <mergeCell ref="BP639:BR639"/>
    <mergeCell ref="BP640:BR640"/>
    <mergeCell ref="BP641:BR641"/>
    <mergeCell ref="BZ550:BZ593"/>
    <mergeCell ref="BZ600:BZ643"/>
    <mergeCell ref="BZ653:BZ695"/>
    <mergeCell ref="BP541:BR541"/>
    <mergeCell ref="BP542:BR542"/>
    <mergeCell ref="BV551:BW551"/>
    <mergeCell ref="BP552:BR552"/>
    <mergeCell ref="BP553:BR553"/>
    <mergeCell ref="BP554:BR554"/>
    <mergeCell ref="BP555:BR555"/>
    <mergeCell ref="BV644:BX644"/>
    <mergeCell ref="BP656:BR656"/>
    <mergeCell ref="BP673:BR673"/>
    <mergeCell ref="BP674:BR674"/>
    <mergeCell ref="BP675:BR675"/>
    <mergeCell ref="BP676:BR676"/>
    <mergeCell ref="BP677:BR677"/>
    <mergeCell ref="BP543:BR543"/>
    <mergeCell ref="BP544:BR544"/>
    <mergeCell ref="BP545:BR545"/>
    <mergeCell ref="BP563:BR563"/>
    <mergeCell ref="BP564:BR564"/>
    <mergeCell ref="BP556:BR556"/>
    <mergeCell ref="BP557:BR557"/>
    <mergeCell ref="BP558:BR558"/>
    <mergeCell ref="BP559:BR559"/>
    <mergeCell ref="BP560:BR560"/>
    <mergeCell ref="BP561:BR561"/>
    <mergeCell ref="BP562:BR562"/>
    <mergeCell ref="BP577:BR577"/>
    <mergeCell ref="BP578:BR578"/>
    <mergeCell ref="BP570:BR570"/>
    <mergeCell ref="BH448:BI448"/>
    <mergeCell ref="BK449:BL449"/>
    <mergeCell ref="BZ449:BZ492"/>
    <mergeCell ref="BP450:BR450"/>
    <mergeCell ref="BP451:BR451"/>
    <mergeCell ref="BP452:BR452"/>
    <mergeCell ref="BP453:BR453"/>
    <mergeCell ref="BV493:BX493"/>
    <mergeCell ref="BE491:BG491"/>
    <mergeCell ref="AZ493:BB493"/>
    <mergeCell ref="BK493:BM493"/>
    <mergeCell ref="BP487:BR487"/>
    <mergeCell ref="BP488:BR488"/>
    <mergeCell ref="BE489:BG489"/>
    <mergeCell ref="BP489:BR489"/>
    <mergeCell ref="BE490:BG490"/>
    <mergeCell ref="BP490:BR490"/>
    <mergeCell ref="BP491:BR491"/>
    <mergeCell ref="BP473:BR473"/>
    <mergeCell ref="BP474:BR474"/>
    <mergeCell ref="BP475:BR475"/>
    <mergeCell ref="BP476:BR476"/>
    <mergeCell ref="BP477:BR477"/>
    <mergeCell ref="BP478:BR478"/>
    <mergeCell ref="BP479:BR479"/>
    <mergeCell ref="BP480:BR480"/>
    <mergeCell ref="BP481:BR481"/>
    <mergeCell ref="BP482:BR482"/>
    <mergeCell ref="BP483:BR483"/>
    <mergeCell ref="BP484:BR484"/>
    <mergeCell ref="BP485:BR485"/>
    <mergeCell ref="BP486:BR486"/>
    <mergeCell ref="BE655:BG655"/>
    <mergeCell ref="BE656:BG656"/>
    <mergeCell ref="BE637:BG637"/>
    <mergeCell ref="BE638:BG638"/>
    <mergeCell ref="BE639:BG639"/>
    <mergeCell ref="BE640:BG640"/>
    <mergeCell ref="BE641:BG641"/>
    <mergeCell ref="BE642:BG642"/>
    <mergeCell ref="BE654:BG654"/>
    <mergeCell ref="BP579:BR579"/>
    <mergeCell ref="BP580:BR580"/>
    <mergeCell ref="BP581:BR581"/>
    <mergeCell ref="BP582:BR582"/>
    <mergeCell ref="BP583:BR583"/>
    <mergeCell ref="BP584:BR584"/>
    <mergeCell ref="BP585:BR585"/>
    <mergeCell ref="BP586:BR586"/>
    <mergeCell ref="BP587:BR587"/>
    <mergeCell ref="BE621:BG621"/>
    <mergeCell ref="BP621:BR621"/>
    <mergeCell ref="BE622:BG622"/>
    <mergeCell ref="BP622:BR622"/>
    <mergeCell ref="BP623:BR623"/>
    <mergeCell ref="BE623:BG623"/>
    <mergeCell ref="BE624:BG624"/>
    <mergeCell ref="BE625:BG625"/>
    <mergeCell ref="BE626:BG626"/>
    <mergeCell ref="BE627:BG627"/>
    <mergeCell ref="BE628:BG628"/>
    <mergeCell ref="BE629:BG629"/>
    <mergeCell ref="BP624:BR624"/>
    <mergeCell ref="BP625:BR625"/>
    <mergeCell ref="X669:Z669"/>
    <mergeCell ref="AI671:AK671"/>
    <mergeCell ref="AI672:AK672"/>
    <mergeCell ref="AI664:AK664"/>
    <mergeCell ref="AI665:AK665"/>
    <mergeCell ref="AI666:AK666"/>
    <mergeCell ref="AI667:AK667"/>
    <mergeCell ref="AI668:AK668"/>
    <mergeCell ref="AI669:AK669"/>
    <mergeCell ref="AI670:AK670"/>
    <mergeCell ref="X661:Z661"/>
    <mergeCell ref="AI661:AK661"/>
    <mergeCell ref="AT661:AV661"/>
    <mergeCell ref="BP661:BR661"/>
    <mergeCell ref="AI662:AK662"/>
    <mergeCell ref="AT662:AV662"/>
    <mergeCell ref="BP662:BR662"/>
    <mergeCell ref="BE665:BG665"/>
    <mergeCell ref="BE666:BG666"/>
    <mergeCell ref="BE667:BG667"/>
    <mergeCell ref="BE668:BG668"/>
    <mergeCell ref="BE669:BG669"/>
    <mergeCell ref="BE670:BG670"/>
    <mergeCell ref="BE671:BG671"/>
    <mergeCell ref="BE661:BG661"/>
    <mergeCell ref="X670:Z670"/>
    <mergeCell ref="X671:Z671"/>
    <mergeCell ref="BE672:BG672"/>
    <mergeCell ref="X692:Z692"/>
    <mergeCell ref="BE673:BG673"/>
    <mergeCell ref="AT666:AV666"/>
    <mergeCell ref="AT667:AV667"/>
    <mergeCell ref="AT668:AV668"/>
    <mergeCell ref="AT669:AV669"/>
    <mergeCell ref="AT670:AV670"/>
    <mergeCell ref="AT671:AV671"/>
    <mergeCell ref="AT673:AV673"/>
    <mergeCell ref="X662:Z662"/>
    <mergeCell ref="X663:Z663"/>
    <mergeCell ref="AI663:AK663"/>
    <mergeCell ref="AT663:AV663"/>
    <mergeCell ref="X664:Z664"/>
    <mergeCell ref="AT664:AV664"/>
    <mergeCell ref="AT665:AV665"/>
    <mergeCell ref="BP666:BR666"/>
    <mergeCell ref="BP667:BR667"/>
    <mergeCell ref="BP668:BR668"/>
    <mergeCell ref="BP669:BR669"/>
    <mergeCell ref="BP670:BR670"/>
    <mergeCell ref="BP671:BR671"/>
    <mergeCell ref="BE662:BG662"/>
    <mergeCell ref="BE663:BG663"/>
    <mergeCell ref="BP663:BR663"/>
    <mergeCell ref="BE664:BG664"/>
    <mergeCell ref="BP664:BR664"/>
    <mergeCell ref="BP665:BR665"/>
    <mergeCell ref="X665:Z665"/>
    <mergeCell ref="X666:Z666"/>
    <mergeCell ref="X667:Z667"/>
    <mergeCell ref="X668:Z668"/>
    <mergeCell ref="B690:D690"/>
    <mergeCell ref="B691:D691"/>
    <mergeCell ref="B692:D692"/>
    <mergeCell ref="B693:D693"/>
    <mergeCell ref="B694:D694"/>
    <mergeCell ref="B695:D695"/>
    <mergeCell ref="B682:D682"/>
    <mergeCell ref="B683:D683"/>
    <mergeCell ref="B684:D684"/>
    <mergeCell ref="B685:D685"/>
    <mergeCell ref="AI688:AK688"/>
    <mergeCell ref="AI689:AK689"/>
    <mergeCell ref="AI690:AK690"/>
    <mergeCell ref="AI691:AK691"/>
    <mergeCell ref="AI692:AK692"/>
    <mergeCell ref="AI693:AK693"/>
    <mergeCell ref="AI694:AK694"/>
    <mergeCell ref="AI695:AK695"/>
    <mergeCell ref="X684:Z684"/>
    <mergeCell ref="AI684:AK684"/>
    <mergeCell ref="X685:Z685"/>
    <mergeCell ref="AI685:AK685"/>
    <mergeCell ref="X686:Z686"/>
    <mergeCell ref="AI686:AK686"/>
    <mergeCell ref="AI687:AK687"/>
    <mergeCell ref="X694:Z694"/>
    <mergeCell ref="X695:Z695"/>
    <mergeCell ref="X687:Z687"/>
    <mergeCell ref="X688:Z688"/>
    <mergeCell ref="X689:Z689"/>
    <mergeCell ref="X690:Z690"/>
    <mergeCell ref="X691:Z691"/>
    <mergeCell ref="B687:D687"/>
    <mergeCell ref="B688:D688"/>
    <mergeCell ref="AI678:AK678"/>
    <mergeCell ref="AI681:AK681"/>
    <mergeCell ref="X676:Z676"/>
    <mergeCell ref="X677:Z677"/>
    <mergeCell ref="AI677:AK677"/>
    <mergeCell ref="X678:Z678"/>
    <mergeCell ref="X679:Z679"/>
    <mergeCell ref="X680:Z680"/>
    <mergeCell ref="X681:Z681"/>
    <mergeCell ref="M690:O690"/>
    <mergeCell ref="M691:O691"/>
    <mergeCell ref="M692:O692"/>
    <mergeCell ref="M693:O693"/>
    <mergeCell ref="M694:O694"/>
    <mergeCell ref="M695:O695"/>
    <mergeCell ref="M683:O683"/>
    <mergeCell ref="M684:O684"/>
    <mergeCell ref="M685:O685"/>
    <mergeCell ref="M686:O686"/>
    <mergeCell ref="M687:O687"/>
    <mergeCell ref="M688:O688"/>
    <mergeCell ref="M689:O689"/>
    <mergeCell ref="X693:Z693"/>
    <mergeCell ref="B676:D676"/>
    <mergeCell ref="B677:D677"/>
    <mergeCell ref="B678:D678"/>
    <mergeCell ref="B679:D679"/>
    <mergeCell ref="B680:D680"/>
    <mergeCell ref="B681:D681"/>
    <mergeCell ref="B689:D689"/>
    <mergeCell ref="B673:D673"/>
    <mergeCell ref="M673:O673"/>
    <mergeCell ref="X673:Z673"/>
    <mergeCell ref="B674:D674"/>
    <mergeCell ref="X674:Z674"/>
    <mergeCell ref="X675:Z675"/>
    <mergeCell ref="AI673:AK673"/>
    <mergeCell ref="AI674:AK674"/>
    <mergeCell ref="AT674:AV674"/>
    <mergeCell ref="M674:O674"/>
    <mergeCell ref="M675:O675"/>
    <mergeCell ref="M676:O676"/>
    <mergeCell ref="M677:O677"/>
    <mergeCell ref="M678:O678"/>
    <mergeCell ref="M679:O679"/>
    <mergeCell ref="M680:O680"/>
    <mergeCell ref="B686:D686"/>
    <mergeCell ref="B675:D675"/>
    <mergeCell ref="BE674:BG674"/>
    <mergeCell ref="AI675:AK675"/>
    <mergeCell ref="BE675:BG675"/>
    <mergeCell ref="AI676:AK676"/>
    <mergeCell ref="AI679:AK679"/>
    <mergeCell ref="AI680:AK680"/>
    <mergeCell ref="AI682:AK682"/>
    <mergeCell ref="AI683:AK683"/>
    <mergeCell ref="M681:O681"/>
    <mergeCell ref="M682:O682"/>
    <mergeCell ref="X682:Z682"/>
    <mergeCell ref="X683:Z683"/>
    <mergeCell ref="AT675:AV675"/>
    <mergeCell ref="AT676:AV676"/>
    <mergeCell ref="AT677:AV677"/>
    <mergeCell ref="AT678:AV678"/>
    <mergeCell ref="AT679:AV679"/>
    <mergeCell ref="AT680:AV680"/>
    <mergeCell ref="AT681:AV681"/>
    <mergeCell ref="BE676:BG676"/>
    <mergeCell ref="BE677:BG677"/>
    <mergeCell ref="BE678:BG678"/>
    <mergeCell ref="BE679:BG679"/>
    <mergeCell ref="BE680:BG680"/>
    <mergeCell ref="BE681:BG681"/>
    <mergeCell ref="BE682:BG682"/>
    <mergeCell ref="AT682:AV682"/>
    <mergeCell ref="AT683:AV683"/>
    <mergeCell ref="BE690:BG690"/>
    <mergeCell ref="BE691:BG691"/>
    <mergeCell ref="BE692:BG692"/>
    <mergeCell ref="BE693:BG693"/>
    <mergeCell ref="BE694:BG694"/>
    <mergeCell ref="BE695:BG695"/>
    <mergeCell ref="BE683:BG683"/>
    <mergeCell ref="BE684:BG684"/>
    <mergeCell ref="BE685:BG685"/>
    <mergeCell ref="BE686:BG686"/>
    <mergeCell ref="BE687:BG687"/>
    <mergeCell ref="BE688:BG688"/>
    <mergeCell ref="BE689:BG689"/>
    <mergeCell ref="BP735:BR735"/>
    <mergeCell ref="BP736:BR736"/>
    <mergeCell ref="BE747:BN747"/>
    <mergeCell ref="BH748:BI748"/>
    <mergeCell ref="BE698:BH698"/>
    <mergeCell ref="BP698:BS698"/>
    <mergeCell ref="BP710:BR710"/>
    <mergeCell ref="BP711:BR711"/>
    <mergeCell ref="BP712:BR712"/>
    <mergeCell ref="BP713:BR713"/>
    <mergeCell ref="BP714:BR714"/>
    <mergeCell ref="BP715:BR715"/>
    <mergeCell ref="BP716:BR716"/>
    <mergeCell ref="BP717:BR717"/>
    <mergeCell ref="BP718:BR718"/>
    <mergeCell ref="BP719:BR719"/>
    <mergeCell ref="BP720:BR720"/>
    <mergeCell ref="BP721:BR721"/>
    <mergeCell ref="BP722:BR722"/>
    <mergeCell ref="BE750:BG750"/>
    <mergeCell ref="BP723:BR723"/>
    <mergeCell ref="BP724:BR724"/>
    <mergeCell ref="BP725:BR725"/>
    <mergeCell ref="BP726:BR726"/>
    <mergeCell ref="BP727:BR727"/>
    <mergeCell ref="BP728:BR728"/>
    <mergeCell ref="BP729:BR729"/>
    <mergeCell ref="BP730:BR730"/>
    <mergeCell ref="BP731:BR731"/>
    <mergeCell ref="BP732:BR732"/>
    <mergeCell ref="BP733:BR733"/>
    <mergeCell ref="BP734:BR734"/>
    <mergeCell ref="AT742:AV742"/>
    <mergeCell ref="AT743:AV743"/>
    <mergeCell ref="BE742:BG742"/>
    <mergeCell ref="BE743:BG743"/>
    <mergeCell ref="BE733:BG733"/>
    <mergeCell ref="BE734:BG734"/>
    <mergeCell ref="BE735:BG735"/>
    <mergeCell ref="BE736:BG736"/>
    <mergeCell ref="AT730:AV730"/>
    <mergeCell ref="M705:O705"/>
    <mergeCell ref="X705:Z705"/>
    <mergeCell ref="AI705:AK705"/>
    <mergeCell ref="M706:O706"/>
    <mergeCell ref="X706:Z706"/>
    <mergeCell ref="BE699:BN699"/>
    <mergeCell ref="BH700:BI700"/>
    <mergeCell ref="AZ701:BA701"/>
    <mergeCell ref="BE702:BG702"/>
    <mergeCell ref="BE703:BG703"/>
    <mergeCell ref="BE704:BG704"/>
    <mergeCell ref="BE705:BG705"/>
    <mergeCell ref="BE706:BG706"/>
    <mergeCell ref="X702:Z702"/>
    <mergeCell ref="X703:Z703"/>
    <mergeCell ref="X704:Z704"/>
    <mergeCell ref="H749:I749"/>
    <mergeCell ref="S749:T749"/>
    <mergeCell ref="AD749:AE749"/>
    <mergeCell ref="AO749:AP749"/>
    <mergeCell ref="AZ749:BA749"/>
    <mergeCell ref="AI742:AK742"/>
    <mergeCell ref="H697:J697"/>
    <mergeCell ref="S697:U697"/>
    <mergeCell ref="AD697:AF697"/>
    <mergeCell ref="AO697:AQ697"/>
    <mergeCell ref="AZ697:BB697"/>
    <mergeCell ref="B698:E698"/>
    <mergeCell ref="M698:P698"/>
    <mergeCell ref="X698:AA698"/>
    <mergeCell ref="AI698:AL698"/>
    <mergeCell ref="AT698:AW698"/>
    <mergeCell ref="B670:D670"/>
    <mergeCell ref="B671:D671"/>
    <mergeCell ref="B663:D663"/>
    <mergeCell ref="B664:D664"/>
    <mergeCell ref="B665:D665"/>
    <mergeCell ref="B666:D666"/>
    <mergeCell ref="B667:D667"/>
    <mergeCell ref="B668:D668"/>
    <mergeCell ref="B669:D669"/>
    <mergeCell ref="AT689:AV689"/>
    <mergeCell ref="AT690:AV690"/>
    <mergeCell ref="AT691:AV691"/>
    <mergeCell ref="AT692:AV692"/>
    <mergeCell ref="AT693:AV693"/>
    <mergeCell ref="AT694:AV694"/>
    <mergeCell ref="AT695:AV695"/>
    <mergeCell ref="AT684:AV684"/>
    <mergeCell ref="AT685:AV685"/>
    <mergeCell ref="AT686:AV686"/>
    <mergeCell ref="AT687:AV687"/>
    <mergeCell ref="AT688:AV688"/>
    <mergeCell ref="X672:Z672"/>
    <mergeCell ref="B699:K699"/>
    <mergeCell ref="X699:AG699"/>
    <mergeCell ref="AT699:BC699"/>
    <mergeCell ref="BP699:BY699"/>
    <mergeCell ref="E700:F700"/>
    <mergeCell ref="AA700:AB700"/>
    <mergeCell ref="AW700:AX700"/>
    <mergeCell ref="BS700:BT700"/>
    <mergeCell ref="BP704:BR704"/>
    <mergeCell ref="BP705:BR705"/>
    <mergeCell ref="X707:Z707"/>
    <mergeCell ref="AI707:AK707"/>
    <mergeCell ref="AT707:AV707"/>
    <mergeCell ref="BE707:BG707"/>
    <mergeCell ref="BP707:BR707"/>
    <mergeCell ref="BE708:BG708"/>
    <mergeCell ref="BE709:BG709"/>
    <mergeCell ref="AT708:AV708"/>
    <mergeCell ref="BP709:BR709"/>
    <mergeCell ref="BP706:BR706"/>
    <mergeCell ref="BP708:BR708"/>
    <mergeCell ref="AT704:AV704"/>
    <mergeCell ref="AT705:AV705"/>
    <mergeCell ref="AI699:AR699"/>
    <mergeCell ref="AL700:AM700"/>
    <mergeCell ref="AD701:AE701"/>
    <mergeCell ref="AO701:AP701"/>
    <mergeCell ref="AI702:AK702"/>
    <mergeCell ref="AT702:AV702"/>
    <mergeCell ref="AT703:AV703"/>
    <mergeCell ref="AI706:AK706"/>
    <mergeCell ref="AT706:AV706"/>
    <mergeCell ref="BP786:BR786"/>
    <mergeCell ref="BP787:BR787"/>
    <mergeCell ref="BP789:BR789"/>
    <mergeCell ref="BP790:BR790"/>
    <mergeCell ref="BP791:BR791"/>
    <mergeCell ref="BV793:BX793"/>
    <mergeCell ref="BP741:BR741"/>
    <mergeCell ref="BP742:BR742"/>
    <mergeCell ref="BZ748:BZ791"/>
    <mergeCell ref="BV749:BW749"/>
    <mergeCell ref="BP750:BR750"/>
    <mergeCell ref="BP751:BR751"/>
    <mergeCell ref="BP753:BR753"/>
    <mergeCell ref="BP772:BR772"/>
    <mergeCell ref="BP773:BR773"/>
    <mergeCell ref="BP774:BR774"/>
    <mergeCell ref="BP775:BR775"/>
    <mergeCell ref="BP776:BR776"/>
    <mergeCell ref="BP777:BR777"/>
    <mergeCell ref="BP778:BR778"/>
    <mergeCell ref="BP779:BR779"/>
    <mergeCell ref="BP780:BR780"/>
    <mergeCell ref="BP781:BR781"/>
    <mergeCell ref="BP782:BR782"/>
    <mergeCell ref="BP783:BR783"/>
    <mergeCell ref="BP784:BR784"/>
    <mergeCell ref="BP785:BR785"/>
    <mergeCell ref="BP754:BR754"/>
    <mergeCell ref="BP755:BR755"/>
    <mergeCell ref="BP756:BR756"/>
    <mergeCell ref="BP757:BR757"/>
    <mergeCell ref="BP758:BR758"/>
    <mergeCell ref="BK793:BM793"/>
    <mergeCell ref="B788:D788"/>
    <mergeCell ref="X788:Z788"/>
    <mergeCell ref="AT788:AV788"/>
    <mergeCell ref="BP788:BR788"/>
    <mergeCell ref="B789:D789"/>
    <mergeCell ref="X789:Z789"/>
    <mergeCell ref="AT789:AV789"/>
    <mergeCell ref="M791:O791"/>
    <mergeCell ref="H793:J793"/>
    <mergeCell ref="S793:U793"/>
    <mergeCell ref="AD793:AF793"/>
    <mergeCell ref="M788:O788"/>
    <mergeCell ref="M789:O789"/>
    <mergeCell ref="B790:D790"/>
    <mergeCell ref="M790:O790"/>
    <mergeCell ref="X790:Z790"/>
    <mergeCell ref="B791:D791"/>
    <mergeCell ref="X791:Z791"/>
    <mergeCell ref="AT790:AV790"/>
    <mergeCell ref="AI791:AK791"/>
    <mergeCell ref="AT791:AV791"/>
    <mergeCell ref="AO793:AQ793"/>
    <mergeCell ref="BE788:BG788"/>
    <mergeCell ref="BE789:BG789"/>
    <mergeCell ref="BE790:BG790"/>
    <mergeCell ref="BE791:BG791"/>
    <mergeCell ref="AZ793:BB793"/>
    <mergeCell ref="AI789:AK789"/>
    <mergeCell ref="AI790:AK790"/>
    <mergeCell ref="M730:O730"/>
    <mergeCell ref="X730:Z730"/>
    <mergeCell ref="AI730:AK730"/>
    <mergeCell ref="X731:Z731"/>
    <mergeCell ref="AI731:AK731"/>
    <mergeCell ref="M731:O731"/>
    <mergeCell ref="M732:O732"/>
    <mergeCell ref="X732:Z732"/>
    <mergeCell ref="AI732:AK732"/>
    <mergeCell ref="M724:O724"/>
    <mergeCell ref="X724:Z724"/>
    <mergeCell ref="BE712:BG712"/>
    <mergeCell ref="BE713:BG713"/>
    <mergeCell ref="BE714:BG714"/>
    <mergeCell ref="M734:O734"/>
    <mergeCell ref="M735:O735"/>
    <mergeCell ref="M736:O736"/>
    <mergeCell ref="BE717:BG717"/>
    <mergeCell ref="AT718:AV718"/>
    <mergeCell ref="BE718:BG718"/>
    <mergeCell ref="BE719:BG719"/>
    <mergeCell ref="BE720:BG720"/>
    <mergeCell ref="BE721:BG721"/>
    <mergeCell ref="M722:O722"/>
    <mergeCell ref="AI722:AK722"/>
    <mergeCell ref="BE722:BG722"/>
    <mergeCell ref="M723:O723"/>
    <mergeCell ref="AI723:AK723"/>
    <mergeCell ref="BE723:BG723"/>
    <mergeCell ref="X722:Z722"/>
    <mergeCell ref="X723:Z723"/>
    <mergeCell ref="BE728:BG728"/>
    <mergeCell ref="M737:O737"/>
    <mergeCell ref="M738:O738"/>
    <mergeCell ref="M739:O739"/>
    <mergeCell ref="M740:O740"/>
    <mergeCell ref="AI735:AK735"/>
    <mergeCell ref="AI736:AK736"/>
    <mergeCell ref="AI737:AK737"/>
    <mergeCell ref="AI738:AK738"/>
    <mergeCell ref="AI739:AK739"/>
    <mergeCell ref="AI740:AK740"/>
    <mergeCell ref="AI741:AK741"/>
    <mergeCell ref="M733:O733"/>
    <mergeCell ref="AI733:AK733"/>
    <mergeCell ref="AI734:AK734"/>
    <mergeCell ref="X740:Z740"/>
    <mergeCell ref="X741:Z741"/>
    <mergeCell ref="BE756:BG756"/>
    <mergeCell ref="AT737:AV737"/>
    <mergeCell ref="AT738:AV738"/>
    <mergeCell ref="AT739:AV739"/>
    <mergeCell ref="AT740:AV740"/>
    <mergeCell ref="AT741:AV741"/>
    <mergeCell ref="AT733:AV733"/>
    <mergeCell ref="AT734:AV734"/>
    <mergeCell ref="AT735:AV735"/>
    <mergeCell ref="AT736:AV736"/>
    <mergeCell ref="BE737:BG737"/>
    <mergeCell ref="AT756:AV756"/>
    <mergeCell ref="M750:O750"/>
    <mergeCell ref="X750:Z750"/>
    <mergeCell ref="AI750:AK750"/>
    <mergeCell ref="AT750:AV750"/>
    <mergeCell ref="X742:Z742"/>
    <mergeCell ref="X743:Z743"/>
    <mergeCell ref="X733:Z733"/>
    <mergeCell ref="X734:Z734"/>
    <mergeCell ref="X735:Z735"/>
    <mergeCell ref="X736:Z736"/>
    <mergeCell ref="X737:Z737"/>
    <mergeCell ref="X738:Z738"/>
    <mergeCell ref="X739:Z739"/>
    <mergeCell ref="AT712:AV712"/>
    <mergeCell ref="AT713:AV713"/>
    <mergeCell ref="AT714:AV714"/>
    <mergeCell ref="AT715:AV715"/>
    <mergeCell ref="AT716:AV716"/>
    <mergeCell ref="AT709:AV709"/>
    <mergeCell ref="AT710:AV710"/>
    <mergeCell ref="BE710:BG710"/>
    <mergeCell ref="BE711:BG711"/>
    <mergeCell ref="AT731:AV731"/>
    <mergeCell ref="AT732:AV732"/>
    <mergeCell ref="BE730:BG730"/>
    <mergeCell ref="BE731:BG731"/>
    <mergeCell ref="BE732:BG732"/>
    <mergeCell ref="AI709:AK709"/>
    <mergeCell ref="AI712:AK712"/>
    <mergeCell ref="AI713:AK713"/>
    <mergeCell ref="AI714:AK714"/>
    <mergeCell ref="AI715:AK715"/>
    <mergeCell ref="AI716:AK716"/>
    <mergeCell ref="AI717:AK717"/>
    <mergeCell ref="AI718:AK718"/>
    <mergeCell ref="BE729:BG729"/>
    <mergeCell ref="AT751:AV751"/>
    <mergeCell ref="BE751:BG751"/>
    <mergeCell ref="BE753:BG753"/>
    <mergeCell ref="BE754:BG754"/>
    <mergeCell ref="BE755:BG755"/>
    <mergeCell ref="AI751:AK751"/>
    <mergeCell ref="AI759:AK759"/>
    <mergeCell ref="AI760:AK760"/>
    <mergeCell ref="AI761:AK761"/>
    <mergeCell ref="BE761:BG761"/>
    <mergeCell ref="BV745:BX745"/>
    <mergeCell ref="BP747:BY747"/>
    <mergeCell ref="BS748:BT748"/>
    <mergeCell ref="BK749:BL749"/>
    <mergeCell ref="BK697:BM697"/>
    <mergeCell ref="BV697:BX697"/>
    <mergeCell ref="BZ700:BZ743"/>
    <mergeCell ref="BK701:BL701"/>
    <mergeCell ref="BV701:BW701"/>
    <mergeCell ref="BP702:BR702"/>
    <mergeCell ref="BP703:BR703"/>
    <mergeCell ref="BP737:BR737"/>
    <mergeCell ref="AI708:AK708"/>
    <mergeCell ref="AT722:AV722"/>
    <mergeCell ref="AT723:AV723"/>
    <mergeCell ref="AT724:AV724"/>
    <mergeCell ref="BE724:BG724"/>
    <mergeCell ref="BE725:BG725"/>
    <mergeCell ref="BE726:BG726"/>
    <mergeCell ref="AT711:AV711"/>
    <mergeCell ref="AI703:AK703"/>
    <mergeCell ref="AI704:AK704"/>
    <mergeCell ref="AT760:AV760"/>
    <mergeCell ref="AT761:AV761"/>
    <mergeCell ref="M754:O754"/>
    <mergeCell ref="M755:O755"/>
    <mergeCell ref="B756:D756"/>
    <mergeCell ref="M756:O756"/>
    <mergeCell ref="B757:D757"/>
    <mergeCell ref="AI752:AK752"/>
    <mergeCell ref="AI753:AK753"/>
    <mergeCell ref="AI758:AK758"/>
    <mergeCell ref="AI757:AK757"/>
    <mergeCell ref="AT757:AV757"/>
    <mergeCell ref="AT762:AV762"/>
    <mergeCell ref="BP738:BR738"/>
    <mergeCell ref="BP739:BR739"/>
    <mergeCell ref="BP740:BR740"/>
    <mergeCell ref="BP743:BR743"/>
    <mergeCell ref="BK745:BM745"/>
    <mergeCell ref="M741:O741"/>
    <mergeCell ref="M742:O742"/>
    <mergeCell ref="M743:O743"/>
    <mergeCell ref="BE738:BG738"/>
    <mergeCell ref="BE739:BG739"/>
    <mergeCell ref="BE740:BG740"/>
    <mergeCell ref="BE741:BG741"/>
    <mergeCell ref="M751:O751"/>
    <mergeCell ref="M752:O752"/>
    <mergeCell ref="AT752:AV752"/>
    <mergeCell ref="BE752:BG752"/>
    <mergeCell ref="BP752:BR752"/>
    <mergeCell ref="AI743:AK743"/>
    <mergeCell ref="X751:Z751"/>
    <mergeCell ref="X757:Z757"/>
    <mergeCell ref="X758:Z758"/>
    <mergeCell ref="X759:Z759"/>
    <mergeCell ref="X760:Z760"/>
    <mergeCell ref="X761:Z761"/>
    <mergeCell ref="X762:Z762"/>
    <mergeCell ref="X763:Z763"/>
    <mergeCell ref="X755:Z755"/>
    <mergeCell ref="M757:O757"/>
    <mergeCell ref="M758:O758"/>
    <mergeCell ref="BE768:BG768"/>
    <mergeCell ref="B752:D752"/>
    <mergeCell ref="X752:Z752"/>
    <mergeCell ref="X754:Z754"/>
    <mergeCell ref="AI754:AK754"/>
    <mergeCell ref="B753:D753"/>
    <mergeCell ref="M753:O753"/>
    <mergeCell ref="X753:Z753"/>
    <mergeCell ref="AT753:AV753"/>
    <mergeCell ref="B754:D754"/>
    <mergeCell ref="AT754:AV754"/>
    <mergeCell ref="B755:D755"/>
    <mergeCell ref="AT755:AV755"/>
    <mergeCell ref="B758:D758"/>
    <mergeCell ref="B759:D759"/>
    <mergeCell ref="M759:O759"/>
    <mergeCell ref="BE757:BG757"/>
    <mergeCell ref="BE758:BG758"/>
    <mergeCell ref="M760:O760"/>
    <mergeCell ref="M761:O761"/>
    <mergeCell ref="M762:O762"/>
    <mergeCell ref="AT759:AV759"/>
    <mergeCell ref="B765:D765"/>
    <mergeCell ref="X765:Z765"/>
    <mergeCell ref="AT765:AV765"/>
    <mergeCell ref="B766:D766"/>
    <mergeCell ref="X766:Z766"/>
    <mergeCell ref="AT766:AV766"/>
    <mergeCell ref="B767:D767"/>
    <mergeCell ref="B768:D768"/>
    <mergeCell ref="B769:D769"/>
    <mergeCell ref="X764:Z764"/>
    <mergeCell ref="B763:D763"/>
    <mergeCell ref="B764:D764"/>
    <mergeCell ref="AI769:AK769"/>
    <mergeCell ref="AI770:AK770"/>
    <mergeCell ref="AI771:AK771"/>
    <mergeCell ref="M763:O763"/>
    <mergeCell ref="M764:O764"/>
    <mergeCell ref="AI763:AK763"/>
    <mergeCell ref="AI764:AK764"/>
    <mergeCell ref="M770:O770"/>
    <mergeCell ref="M771:O771"/>
    <mergeCell ref="M765:O765"/>
    <mergeCell ref="M766:O766"/>
    <mergeCell ref="M767:O767"/>
    <mergeCell ref="X767:Z767"/>
    <mergeCell ref="M768:O768"/>
    <mergeCell ref="X768:Z768"/>
    <mergeCell ref="M769:O769"/>
    <mergeCell ref="X769:Z769"/>
    <mergeCell ref="BE772:BG772"/>
    <mergeCell ref="BE773:BG773"/>
    <mergeCell ref="BE765:BG765"/>
    <mergeCell ref="BE766:BG766"/>
    <mergeCell ref="BE767:BG767"/>
    <mergeCell ref="BE769:BG769"/>
    <mergeCell ref="BE770:BG770"/>
    <mergeCell ref="BE771:BG771"/>
    <mergeCell ref="X770:Z770"/>
    <mergeCell ref="X771:Z771"/>
    <mergeCell ref="AT785:AV785"/>
    <mergeCell ref="AT786:AV786"/>
    <mergeCell ref="X783:Z783"/>
    <mergeCell ref="X786:Z786"/>
    <mergeCell ref="AT763:AV763"/>
    <mergeCell ref="AT764:AV764"/>
    <mergeCell ref="BE763:BG763"/>
    <mergeCell ref="BE764:BG764"/>
    <mergeCell ref="BE774:BG774"/>
    <mergeCell ref="BE775:BG775"/>
    <mergeCell ref="BE776:BG776"/>
    <mergeCell ref="BE777:BG777"/>
    <mergeCell ref="BE778:BG778"/>
    <mergeCell ref="AI765:AK765"/>
    <mergeCell ref="AI766:AK766"/>
    <mergeCell ref="AI767:AK767"/>
    <mergeCell ref="AT767:AV767"/>
    <mergeCell ref="AI768:AK768"/>
    <mergeCell ref="AT768:AV768"/>
    <mergeCell ref="AT769:AV769"/>
    <mergeCell ref="AT779:AV779"/>
    <mergeCell ref="X772:Z772"/>
    <mergeCell ref="M776:O776"/>
    <mergeCell ref="BE762:BG762"/>
    <mergeCell ref="B404:D404"/>
    <mergeCell ref="B405:D405"/>
    <mergeCell ref="B391:D391"/>
    <mergeCell ref="B392:D392"/>
    <mergeCell ref="B393:D393"/>
    <mergeCell ref="B394:D394"/>
    <mergeCell ref="B395:D395"/>
    <mergeCell ref="B402:D402"/>
    <mergeCell ref="B403:D403"/>
    <mergeCell ref="B413:D413"/>
    <mergeCell ref="B414:D414"/>
    <mergeCell ref="B406:D406"/>
    <mergeCell ref="B407:D407"/>
    <mergeCell ref="B408:D408"/>
    <mergeCell ref="B409:D409"/>
    <mergeCell ref="B410:D410"/>
    <mergeCell ref="B411:D411"/>
    <mergeCell ref="B412:D412"/>
    <mergeCell ref="B422:D422"/>
    <mergeCell ref="B423:D423"/>
    <mergeCell ref="B415:D415"/>
    <mergeCell ref="BE759:BG759"/>
    <mergeCell ref="M775:O775"/>
    <mergeCell ref="B775:D775"/>
    <mergeCell ref="B776:D776"/>
    <mergeCell ref="M774:O774"/>
    <mergeCell ref="B770:D770"/>
    <mergeCell ref="X774:Z774"/>
    <mergeCell ref="AI774:AK774"/>
    <mergeCell ref="B416:D416"/>
    <mergeCell ref="B417:D417"/>
    <mergeCell ref="B418:D418"/>
    <mergeCell ref="B419:D419"/>
    <mergeCell ref="B420:D420"/>
    <mergeCell ref="B421:D421"/>
    <mergeCell ref="B431:D431"/>
    <mergeCell ref="B432:D432"/>
    <mergeCell ref="B424:D424"/>
    <mergeCell ref="B425:D425"/>
    <mergeCell ref="B426:D426"/>
    <mergeCell ref="B427:D427"/>
    <mergeCell ref="B428:D428"/>
    <mergeCell ref="B429:D429"/>
    <mergeCell ref="B430:D430"/>
    <mergeCell ref="B440:D440"/>
    <mergeCell ref="B441:D441"/>
    <mergeCell ref="B433:D433"/>
    <mergeCell ref="B434:D434"/>
    <mergeCell ref="B435:D435"/>
    <mergeCell ref="B436:D436"/>
    <mergeCell ref="B437:D437"/>
    <mergeCell ref="B438:D438"/>
    <mergeCell ref="B439:D439"/>
    <mergeCell ref="B455:D455"/>
    <mergeCell ref="B456:D456"/>
    <mergeCell ref="B442:D442"/>
    <mergeCell ref="B443:D443"/>
    <mergeCell ref="B450:D450"/>
    <mergeCell ref="B451:D451"/>
    <mergeCell ref="B452:D452"/>
    <mergeCell ref="B453:D453"/>
    <mergeCell ref="B454:D454"/>
    <mergeCell ref="B464:D464"/>
    <mergeCell ref="B465:D465"/>
    <mergeCell ref="B457:D457"/>
    <mergeCell ref="B458:D458"/>
    <mergeCell ref="B459:D459"/>
    <mergeCell ref="B460:D460"/>
    <mergeCell ref="B461:D461"/>
    <mergeCell ref="B462:D462"/>
    <mergeCell ref="B463:D463"/>
    <mergeCell ref="B473:D473"/>
    <mergeCell ref="B474:D474"/>
    <mergeCell ref="B466:D466"/>
    <mergeCell ref="B467:D467"/>
    <mergeCell ref="B468:D468"/>
    <mergeCell ref="B469:D469"/>
    <mergeCell ref="B470:D470"/>
    <mergeCell ref="B471:D471"/>
    <mergeCell ref="B472:D472"/>
    <mergeCell ref="B482:D482"/>
    <mergeCell ref="B483:D483"/>
    <mergeCell ref="B475:D475"/>
    <mergeCell ref="B476:D476"/>
    <mergeCell ref="B477:D477"/>
    <mergeCell ref="B478:D478"/>
    <mergeCell ref="B479:D479"/>
    <mergeCell ref="B480:D480"/>
    <mergeCell ref="B481:D481"/>
    <mergeCell ref="B491:D491"/>
    <mergeCell ref="B504:D504"/>
    <mergeCell ref="B484:D484"/>
    <mergeCell ref="B485:D485"/>
    <mergeCell ref="B486:D486"/>
    <mergeCell ref="B487:D487"/>
    <mergeCell ref="B488:D488"/>
    <mergeCell ref="B489:D489"/>
    <mergeCell ref="B490:D490"/>
    <mergeCell ref="B509:D509"/>
    <mergeCell ref="B510:D510"/>
    <mergeCell ref="B511:D511"/>
    <mergeCell ref="B521:D521"/>
    <mergeCell ref="B522:D522"/>
    <mergeCell ref="B514:D514"/>
    <mergeCell ref="B515:D515"/>
    <mergeCell ref="B516:D516"/>
    <mergeCell ref="B517:D517"/>
    <mergeCell ref="B518:D518"/>
    <mergeCell ref="B519:D519"/>
    <mergeCell ref="B520:D520"/>
    <mergeCell ref="B530:D530"/>
    <mergeCell ref="B531:D531"/>
    <mergeCell ref="B523:D523"/>
    <mergeCell ref="B524:D524"/>
    <mergeCell ref="B525:D525"/>
    <mergeCell ref="B526:D526"/>
    <mergeCell ref="B527:D527"/>
    <mergeCell ref="B528:D528"/>
    <mergeCell ref="B529:D529"/>
    <mergeCell ref="B561:D561"/>
    <mergeCell ref="B562:D562"/>
    <mergeCell ref="B572:D572"/>
    <mergeCell ref="B573:D573"/>
    <mergeCell ref="B565:D565"/>
    <mergeCell ref="B566:D566"/>
    <mergeCell ref="B567:D567"/>
    <mergeCell ref="B568:D568"/>
    <mergeCell ref="B569:D569"/>
    <mergeCell ref="B570:D570"/>
    <mergeCell ref="B571:D571"/>
    <mergeCell ref="B532:D532"/>
    <mergeCell ref="B533:D533"/>
    <mergeCell ref="B534:D534"/>
    <mergeCell ref="B535:D535"/>
    <mergeCell ref="B536:D536"/>
    <mergeCell ref="B537:D537"/>
    <mergeCell ref="B538:D538"/>
    <mergeCell ref="B554:D554"/>
    <mergeCell ref="B555:D555"/>
    <mergeCell ref="B541:D541"/>
    <mergeCell ref="B542:D542"/>
    <mergeCell ref="B543:D543"/>
    <mergeCell ref="B563:D563"/>
    <mergeCell ref="B660:D660"/>
    <mergeCell ref="B581:D581"/>
    <mergeCell ref="B582:D582"/>
    <mergeCell ref="B590:D590"/>
    <mergeCell ref="B591:D591"/>
    <mergeCell ref="B583:D583"/>
    <mergeCell ref="B584:D584"/>
    <mergeCell ref="B585:D585"/>
    <mergeCell ref="B586:D586"/>
    <mergeCell ref="B587:D587"/>
    <mergeCell ref="B588:D588"/>
    <mergeCell ref="B589:D589"/>
    <mergeCell ref="B607:D607"/>
    <mergeCell ref="B608:D608"/>
    <mergeCell ref="B609:D609"/>
    <mergeCell ref="B610:D610"/>
    <mergeCell ref="B611:D611"/>
    <mergeCell ref="B634:D634"/>
    <mergeCell ref="B635:D635"/>
    <mergeCell ref="B636:D636"/>
    <mergeCell ref="B612:D612"/>
    <mergeCell ref="B613:D613"/>
    <mergeCell ref="B614:D614"/>
    <mergeCell ref="B615:D615"/>
    <mergeCell ref="B116:D116"/>
    <mergeCell ref="B117:D117"/>
    <mergeCell ref="B118:D118"/>
    <mergeCell ref="B605:D605"/>
    <mergeCell ref="B606:D606"/>
    <mergeCell ref="B592:D592"/>
    <mergeCell ref="B593:D593"/>
    <mergeCell ref="B600:D600"/>
    <mergeCell ref="B601:D601"/>
    <mergeCell ref="B602:D602"/>
    <mergeCell ref="B603:D603"/>
    <mergeCell ref="B604:D604"/>
    <mergeCell ref="M703:O703"/>
    <mergeCell ref="M704:O704"/>
    <mergeCell ref="M699:V699"/>
    <mergeCell ref="P700:Q700"/>
    <mergeCell ref="H701:I701"/>
    <mergeCell ref="S701:T701"/>
    <mergeCell ref="M702:O702"/>
    <mergeCell ref="B574:D574"/>
    <mergeCell ref="B575:D575"/>
    <mergeCell ref="B576:D576"/>
    <mergeCell ref="B577:D577"/>
    <mergeCell ref="B578:D578"/>
    <mergeCell ref="B579:D579"/>
    <mergeCell ref="B580:D580"/>
    <mergeCell ref="B564:D564"/>
    <mergeCell ref="B556:D556"/>
    <mergeCell ref="B557:D557"/>
    <mergeCell ref="B558:D558"/>
    <mergeCell ref="B559:D559"/>
    <mergeCell ref="B560:D560"/>
    <mergeCell ref="B85:D85"/>
    <mergeCell ref="B109:D109"/>
    <mergeCell ref="A6:A49"/>
    <mergeCell ref="A54:A97"/>
    <mergeCell ref="B81:D81"/>
    <mergeCell ref="B82:D82"/>
    <mergeCell ref="B83:D83"/>
    <mergeCell ref="B84:D84"/>
    <mergeCell ref="A103:A146"/>
    <mergeCell ref="B158:D158"/>
    <mergeCell ref="B159:D159"/>
    <mergeCell ref="B160:D160"/>
    <mergeCell ref="B161:D161"/>
    <mergeCell ref="B162:D162"/>
    <mergeCell ref="B163:D163"/>
    <mergeCell ref="B164:D164"/>
    <mergeCell ref="B165:D165"/>
    <mergeCell ref="B40:D40"/>
    <mergeCell ref="B46:D46"/>
    <mergeCell ref="B53:K53"/>
    <mergeCell ref="B105:K105"/>
    <mergeCell ref="B92:D92"/>
    <mergeCell ref="B93:D93"/>
    <mergeCell ref="B94:D94"/>
    <mergeCell ref="B95:D95"/>
    <mergeCell ref="B112:D112"/>
    <mergeCell ref="B113:D113"/>
    <mergeCell ref="B114:D114"/>
    <mergeCell ref="B115:D115"/>
    <mergeCell ref="H99:J99"/>
    <mergeCell ref="B103:K103"/>
    <mergeCell ref="B119:D119"/>
    <mergeCell ref="B729:D729"/>
    <mergeCell ref="B730:D730"/>
    <mergeCell ref="B722:D722"/>
    <mergeCell ref="B723:D723"/>
    <mergeCell ref="B724:D724"/>
    <mergeCell ref="B725:D725"/>
    <mergeCell ref="B726:D726"/>
    <mergeCell ref="B727:D727"/>
    <mergeCell ref="B728:D728"/>
    <mergeCell ref="B738:D738"/>
    <mergeCell ref="B739:D739"/>
    <mergeCell ref="B731:D731"/>
    <mergeCell ref="B732:D732"/>
    <mergeCell ref="B733:D733"/>
    <mergeCell ref="B734:D734"/>
    <mergeCell ref="B735:D735"/>
    <mergeCell ref="B736:D736"/>
    <mergeCell ref="B737:D737"/>
    <mergeCell ref="B750:D750"/>
    <mergeCell ref="B751:D751"/>
    <mergeCell ref="B760:D760"/>
    <mergeCell ref="B761:D761"/>
    <mergeCell ref="B762:D762"/>
    <mergeCell ref="B362:D362"/>
    <mergeCell ref="B363:D363"/>
    <mergeCell ref="B364:D364"/>
    <mergeCell ref="B365:D365"/>
    <mergeCell ref="B366:D366"/>
    <mergeCell ref="B367:D367"/>
    <mergeCell ref="B806:D806"/>
    <mergeCell ref="B807:D807"/>
    <mergeCell ref="B740:D740"/>
    <mergeCell ref="B741:D741"/>
    <mergeCell ref="B742:D742"/>
    <mergeCell ref="B743:D743"/>
    <mergeCell ref="B803:D803"/>
    <mergeCell ref="B804:D804"/>
    <mergeCell ref="B805:D805"/>
    <mergeCell ref="B368:D368"/>
    <mergeCell ref="B369:D369"/>
    <mergeCell ref="B370:D370"/>
    <mergeCell ref="B371:D371"/>
    <mergeCell ref="B372:D372"/>
    <mergeCell ref="B373:D373"/>
    <mergeCell ref="B374:D374"/>
    <mergeCell ref="B375:D375"/>
    <mergeCell ref="B376:D376"/>
    <mergeCell ref="B377:D377"/>
    <mergeCell ref="B378:D378"/>
    <mergeCell ref="B379:D379"/>
    <mergeCell ref="B815:D815"/>
    <mergeCell ref="B816:D816"/>
    <mergeCell ref="B808:D808"/>
    <mergeCell ref="B809:D809"/>
    <mergeCell ref="B810:D810"/>
    <mergeCell ref="B811:D811"/>
    <mergeCell ref="B812:D812"/>
    <mergeCell ref="B813:D813"/>
    <mergeCell ref="B814:D814"/>
    <mergeCell ref="B786:D786"/>
    <mergeCell ref="B787:D787"/>
    <mergeCell ref="B774:D774"/>
    <mergeCell ref="B771:D771"/>
    <mergeCell ref="B772:D772"/>
    <mergeCell ref="B773:D773"/>
    <mergeCell ref="B799:K799"/>
    <mergeCell ref="B779:D779"/>
    <mergeCell ref="B783:D783"/>
    <mergeCell ref="B784:D784"/>
    <mergeCell ref="B785:D785"/>
    <mergeCell ref="H802:I802"/>
    <mergeCell ref="B782:D782"/>
    <mergeCell ref="B777:D777"/>
    <mergeCell ref="B778:D778"/>
    <mergeCell ref="B780:D780"/>
    <mergeCell ref="B781:D781"/>
    <mergeCell ref="B196:D196"/>
    <mergeCell ref="B197:D197"/>
    <mergeCell ref="B146:D146"/>
    <mergeCell ref="B147:D147"/>
    <mergeCell ref="B148:D148"/>
    <mergeCell ref="B149:D149"/>
    <mergeCell ref="B150:D150"/>
    <mergeCell ref="B157:D157"/>
    <mergeCell ref="B198:D198"/>
    <mergeCell ref="B354:D354"/>
    <mergeCell ref="B355:D355"/>
    <mergeCell ref="B356:D356"/>
    <mergeCell ref="B357:D357"/>
    <mergeCell ref="B358:D358"/>
    <mergeCell ref="B359:D359"/>
    <mergeCell ref="B360:D360"/>
    <mergeCell ref="B361:D361"/>
    <mergeCell ref="B213:D213"/>
    <mergeCell ref="B214:D214"/>
    <mergeCell ref="B215:D215"/>
    <mergeCell ref="B216:D216"/>
    <mergeCell ref="B217:D217"/>
    <mergeCell ref="B218:D218"/>
    <mergeCell ref="B219:D219"/>
    <mergeCell ref="B220:D220"/>
    <mergeCell ref="B221:D221"/>
    <mergeCell ref="B222:D222"/>
    <mergeCell ref="B223:D223"/>
    <mergeCell ref="B224:D224"/>
    <mergeCell ref="B225:D225"/>
    <mergeCell ref="B226:D226"/>
    <mergeCell ref="B227:D227"/>
    <mergeCell ref="A700:A743"/>
    <mergeCell ref="A748:A791"/>
    <mergeCell ref="A801:A844"/>
    <mergeCell ref="A849:A892"/>
    <mergeCell ref="A897:A940"/>
    <mergeCell ref="A155:A198"/>
    <mergeCell ref="A348:A391"/>
    <mergeCell ref="A400:A443"/>
    <mergeCell ref="A448:A491"/>
    <mergeCell ref="A502:A545"/>
    <mergeCell ref="A550:A593"/>
    <mergeCell ref="A600:A643"/>
    <mergeCell ref="B826:D826"/>
    <mergeCell ref="B827:D827"/>
    <mergeCell ref="B672:D672"/>
    <mergeCell ref="B702:D702"/>
    <mergeCell ref="B703:D703"/>
    <mergeCell ref="B704:D704"/>
    <mergeCell ref="B705:D705"/>
    <mergeCell ref="B706:D706"/>
    <mergeCell ref="B707:D707"/>
    <mergeCell ref="B623:D623"/>
    <mergeCell ref="B624:D624"/>
    <mergeCell ref="B616:D616"/>
    <mergeCell ref="B617:D617"/>
    <mergeCell ref="B618:D618"/>
    <mergeCell ref="B619:D619"/>
    <mergeCell ref="B620:D620"/>
    <mergeCell ref="B621:D621"/>
    <mergeCell ref="B622:D622"/>
    <mergeCell ref="B632:D632"/>
    <mergeCell ref="B633:D633"/>
    <mergeCell ref="B380:D380"/>
    <mergeCell ref="B381:D381"/>
    <mergeCell ref="B715:D715"/>
    <mergeCell ref="B716:D716"/>
    <mergeCell ref="B708:D708"/>
    <mergeCell ref="B709:D709"/>
    <mergeCell ref="B710:D710"/>
    <mergeCell ref="B711:D711"/>
    <mergeCell ref="B712:D712"/>
    <mergeCell ref="B713:D713"/>
    <mergeCell ref="B714:D714"/>
    <mergeCell ref="B625:D625"/>
    <mergeCell ref="B626:D626"/>
    <mergeCell ref="B627:D627"/>
    <mergeCell ref="B628:D628"/>
    <mergeCell ref="B629:D629"/>
    <mergeCell ref="B630:D630"/>
    <mergeCell ref="B631:D631"/>
    <mergeCell ref="B641:D641"/>
    <mergeCell ref="B642:D642"/>
    <mergeCell ref="B637:D637"/>
    <mergeCell ref="B638:D638"/>
    <mergeCell ref="B639:D639"/>
    <mergeCell ref="B640:D640"/>
    <mergeCell ref="B661:D661"/>
    <mergeCell ref="B662:D662"/>
    <mergeCell ref="B654:D654"/>
    <mergeCell ref="B655:D655"/>
    <mergeCell ref="B656:D656"/>
    <mergeCell ref="B657:D657"/>
    <mergeCell ref="B658:D658"/>
    <mergeCell ref="B659:D659"/>
    <mergeCell ref="B855:D855"/>
    <mergeCell ref="B856:D856"/>
    <mergeCell ref="X813:Z813"/>
    <mergeCell ref="AT813:AV813"/>
    <mergeCell ref="BE727:BG727"/>
    <mergeCell ref="AT719:AV719"/>
    <mergeCell ref="AT720:AV720"/>
    <mergeCell ref="AT721:AV721"/>
    <mergeCell ref="AT725:AV725"/>
    <mergeCell ref="AT726:AV726"/>
    <mergeCell ref="AT727:AV727"/>
    <mergeCell ref="AT728:AV728"/>
    <mergeCell ref="AT729:AV729"/>
    <mergeCell ref="AI724:AK724"/>
    <mergeCell ref="M726:O726"/>
    <mergeCell ref="X726:Z726"/>
    <mergeCell ref="AI726:AK726"/>
    <mergeCell ref="M727:O727"/>
    <mergeCell ref="AI727:AK727"/>
    <mergeCell ref="AI728:AK728"/>
    <mergeCell ref="AI729:AK729"/>
    <mergeCell ref="BE787:BG787"/>
    <mergeCell ref="X780:Z780"/>
    <mergeCell ref="AT780:AV780"/>
    <mergeCell ref="X781:Z781"/>
    <mergeCell ref="AT781:AV781"/>
    <mergeCell ref="AI784:AK784"/>
    <mergeCell ref="AI785:AK785"/>
    <mergeCell ref="AI786:AK786"/>
    <mergeCell ref="AI787:AK787"/>
    <mergeCell ref="M785:O785"/>
    <mergeCell ref="M786:O786"/>
    <mergeCell ref="AT896:BC896"/>
    <mergeCell ref="BE896:BN896"/>
    <mergeCell ref="B896:K896"/>
    <mergeCell ref="M888:O888"/>
    <mergeCell ref="B882:D882"/>
    <mergeCell ref="B883:D883"/>
    <mergeCell ref="B884:D884"/>
    <mergeCell ref="B885:D885"/>
    <mergeCell ref="B886:D886"/>
    <mergeCell ref="B887:D887"/>
    <mergeCell ref="B888:D888"/>
    <mergeCell ref="B889:D889"/>
    <mergeCell ref="B890:D890"/>
    <mergeCell ref="B891:D891"/>
    <mergeCell ref="B892:D892"/>
    <mergeCell ref="AZ894:BB894"/>
    <mergeCell ref="H894:J894"/>
    <mergeCell ref="S894:U894"/>
    <mergeCell ref="AD894:AF894"/>
    <mergeCell ref="AO894:AQ894"/>
    <mergeCell ref="AH896:AQ896"/>
    <mergeCell ref="BE888:BG888"/>
    <mergeCell ref="BE884:BG884"/>
    <mergeCell ref="BK894:BM894"/>
    <mergeCell ref="BE885:BG885"/>
    <mergeCell ref="BE886:BG886"/>
    <mergeCell ref="BE887:BG887"/>
    <mergeCell ref="B848:K848"/>
    <mergeCell ref="M848:V848"/>
    <mergeCell ref="AI848:AR848"/>
    <mergeCell ref="BE848:BN848"/>
    <mergeCell ref="X848:AG848"/>
    <mergeCell ref="H850:I850"/>
    <mergeCell ref="B851:D851"/>
    <mergeCell ref="M851:O851"/>
    <mergeCell ref="B852:D852"/>
    <mergeCell ref="B853:D853"/>
    <mergeCell ref="B854:D854"/>
    <mergeCell ref="E849:F849"/>
    <mergeCell ref="P849:Q849"/>
    <mergeCell ref="AL849:AM849"/>
    <mergeCell ref="BH849:BI849"/>
    <mergeCell ref="M852:O852"/>
    <mergeCell ref="AW849:AX849"/>
    <mergeCell ref="S850:T850"/>
    <mergeCell ref="AT869:AV869"/>
    <mergeCell ref="AT870:AV870"/>
    <mergeCell ref="BE851:BG851"/>
    <mergeCell ref="BE852:BG852"/>
    <mergeCell ref="H846:J846"/>
    <mergeCell ref="B824:D824"/>
    <mergeCell ref="B825:D825"/>
    <mergeCell ref="B817:D817"/>
    <mergeCell ref="B818:D818"/>
    <mergeCell ref="B819:D819"/>
    <mergeCell ref="B820:D820"/>
    <mergeCell ref="B821:D821"/>
    <mergeCell ref="B837:D837"/>
    <mergeCell ref="B838:D838"/>
    <mergeCell ref="B839:D839"/>
    <mergeCell ref="B840:D840"/>
    <mergeCell ref="M839:O839"/>
    <mergeCell ref="M840:O840"/>
    <mergeCell ref="AT817:AV817"/>
    <mergeCell ref="AT827:AV827"/>
    <mergeCell ref="M821:O821"/>
    <mergeCell ref="X821:Z821"/>
    <mergeCell ref="AT821:AV821"/>
    <mergeCell ref="X818:Z818"/>
    <mergeCell ref="M819:O819"/>
    <mergeCell ref="X819:Z819"/>
    <mergeCell ref="AI820:AK820"/>
    <mergeCell ref="AI821:AK821"/>
    <mergeCell ref="M820:O820"/>
    <mergeCell ref="B847:E847"/>
    <mergeCell ref="M847:P847"/>
    <mergeCell ref="AI824:AK824"/>
    <mergeCell ref="AI825:AK825"/>
    <mergeCell ref="M844:O844"/>
    <mergeCell ref="B822:D822"/>
    <mergeCell ref="B823:D823"/>
    <mergeCell ref="H745:J745"/>
    <mergeCell ref="S745:U745"/>
    <mergeCell ref="AO745:AQ745"/>
    <mergeCell ref="AZ745:BB745"/>
    <mergeCell ref="BE797:BN797"/>
    <mergeCell ref="M799:V799"/>
    <mergeCell ref="AT799:BC799"/>
    <mergeCell ref="BE799:BN799"/>
    <mergeCell ref="E897:F897"/>
    <mergeCell ref="P897:Q897"/>
    <mergeCell ref="AA897:AB897"/>
    <mergeCell ref="AL897:AM897"/>
    <mergeCell ref="AW897:AX897"/>
    <mergeCell ref="BH897:BI897"/>
    <mergeCell ref="AT873:AV873"/>
    <mergeCell ref="AT874:AV874"/>
    <mergeCell ref="AT875:AV875"/>
    <mergeCell ref="AT876:AV876"/>
    <mergeCell ref="AT877:AV877"/>
    <mergeCell ref="AT878:AV878"/>
    <mergeCell ref="AT879:AV879"/>
    <mergeCell ref="AI817:AK817"/>
    <mergeCell ref="X803:Z803"/>
    <mergeCell ref="AT811:AV811"/>
    <mergeCell ref="AT812:AV812"/>
    <mergeCell ref="M856:O856"/>
    <mergeCell ref="BE868:BG868"/>
    <mergeCell ref="B833:D833"/>
    <mergeCell ref="M202:V202"/>
    <mergeCell ref="X202:AG202"/>
    <mergeCell ref="BE202:BN202"/>
    <mergeCell ref="X709:Z709"/>
    <mergeCell ref="X710:Z710"/>
    <mergeCell ref="X708:Z708"/>
    <mergeCell ref="X711:Z711"/>
    <mergeCell ref="M707:O707"/>
    <mergeCell ref="M708:O708"/>
    <mergeCell ref="M709:O709"/>
    <mergeCell ref="M710:O710"/>
    <mergeCell ref="AI710:AK710"/>
    <mergeCell ref="M711:O711"/>
    <mergeCell ref="AI711:AK711"/>
    <mergeCell ref="M712:O712"/>
    <mergeCell ref="X712:Z712"/>
    <mergeCell ref="M713:O713"/>
    <mergeCell ref="X713:Z713"/>
    <mergeCell ref="AI202:AR202"/>
    <mergeCell ref="AT202:BC202"/>
    <mergeCell ref="P203:Q203"/>
    <mergeCell ref="M236:O236"/>
    <mergeCell ref="X205:Z205"/>
    <mergeCell ref="X206:Z206"/>
    <mergeCell ref="X207:Z207"/>
    <mergeCell ref="X208:Z208"/>
    <mergeCell ref="X209:Z209"/>
    <mergeCell ref="X210:Z210"/>
    <mergeCell ref="X211:Z211"/>
    <mergeCell ref="X212:Z212"/>
    <mergeCell ref="X213:Z213"/>
    <mergeCell ref="AI237:AK237"/>
    <mergeCell ref="H942:J942"/>
    <mergeCell ref="S942:U942"/>
    <mergeCell ref="AD942:AF942"/>
    <mergeCell ref="AO942:AQ942"/>
    <mergeCell ref="AZ942:BB942"/>
    <mergeCell ref="BK942:BM942"/>
    <mergeCell ref="B202:K202"/>
    <mergeCell ref="B857:D857"/>
    <mergeCell ref="M857:O857"/>
    <mergeCell ref="B858:D858"/>
    <mergeCell ref="M858:O858"/>
    <mergeCell ref="M859:O859"/>
    <mergeCell ref="M867:O867"/>
    <mergeCell ref="M868:O868"/>
    <mergeCell ref="M869:O869"/>
    <mergeCell ref="X869:Z869"/>
    <mergeCell ref="X870:Z870"/>
    <mergeCell ref="X871:Z871"/>
    <mergeCell ref="X872:Z872"/>
    <mergeCell ref="M887:O887"/>
    <mergeCell ref="M808:O808"/>
    <mergeCell ref="X808:Z808"/>
    <mergeCell ref="AT808:AV808"/>
    <mergeCell ref="AI809:AK809"/>
    <mergeCell ref="AI810:AK810"/>
    <mergeCell ref="BE809:BG809"/>
    <mergeCell ref="BE810:BG810"/>
    <mergeCell ref="M809:O809"/>
    <mergeCell ref="X809:Z809"/>
    <mergeCell ref="AT809:AV809"/>
    <mergeCell ref="M930:O930"/>
    <mergeCell ref="M931:O931"/>
    <mergeCell ref="M932:O932"/>
    <mergeCell ref="M933:O933"/>
    <mergeCell ref="M934:O934"/>
    <mergeCell ref="M935:O935"/>
    <mergeCell ref="M936:O936"/>
    <mergeCell ref="M937:O937"/>
    <mergeCell ref="M938:O938"/>
    <mergeCell ref="M939:O939"/>
    <mergeCell ref="M940:O940"/>
    <mergeCell ref="M219:O219"/>
    <mergeCell ref="M220:O220"/>
    <mergeCell ref="M221:O221"/>
    <mergeCell ref="M222:O222"/>
    <mergeCell ref="M223:O223"/>
    <mergeCell ref="M224:O224"/>
    <mergeCell ref="M225:O225"/>
    <mergeCell ref="M811:O811"/>
    <mergeCell ref="M812:O812"/>
    <mergeCell ref="M810:O810"/>
    <mergeCell ref="M804:O804"/>
    <mergeCell ref="M805:O805"/>
    <mergeCell ref="M806:O806"/>
    <mergeCell ref="M720:O720"/>
    <mergeCell ref="M721:O721"/>
    <mergeCell ref="M715:O715"/>
    <mergeCell ref="M716:O716"/>
    <mergeCell ref="M717:O717"/>
    <mergeCell ref="M718:O718"/>
    <mergeCell ref="M719:O719"/>
    <mergeCell ref="M803:O803"/>
    <mergeCell ref="M234:O234"/>
    <mergeCell ref="M235:O235"/>
    <mergeCell ref="M289:O289"/>
    <mergeCell ref="M290:O290"/>
    <mergeCell ref="M291:O291"/>
    <mergeCell ref="M818:O818"/>
    <mergeCell ref="M787:O787"/>
    <mergeCell ref="M250:V250"/>
    <mergeCell ref="H204:I204"/>
    <mergeCell ref="S204:T204"/>
    <mergeCell ref="M205:O205"/>
    <mergeCell ref="M206:O206"/>
    <mergeCell ref="M207:O207"/>
    <mergeCell ref="M208:O208"/>
    <mergeCell ref="M209:O209"/>
    <mergeCell ref="M210:O210"/>
    <mergeCell ref="M211:O211"/>
    <mergeCell ref="M212:O212"/>
    <mergeCell ref="M213:O213"/>
    <mergeCell ref="M214:O214"/>
    <mergeCell ref="M215:O215"/>
    <mergeCell ref="M216:O216"/>
    <mergeCell ref="M217:O217"/>
    <mergeCell ref="M218:O218"/>
    <mergeCell ref="M233:O233"/>
    <mergeCell ref="M226:O226"/>
    <mergeCell ref="M227:O227"/>
    <mergeCell ref="M228:O228"/>
    <mergeCell ref="M229:O229"/>
    <mergeCell ref="M230:O230"/>
    <mergeCell ref="M231:O231"/>
    <mergeCell ref="M232:O232"/>
    <mergeCell ref="M772:O772"/>
    <mergeCell ref="M773:O773"/>
    <mergeCell ref="B876:D876"/>
    <mergeCell ref="B877:D877"/>
    <mergeCell ref="B878:D878"/>
    <mergeCell ref="B879:D879"/>
    <mergeCell ref="B880:D880"/>
    <mergeCell ref="B881:D881"/>
    <mergeCell ref="B834:D834"/>
    <mergeCell ref="B835:D835"/>
    <mergeCell ref="B836:D836"/>
    <mergeCell ref="M237:O237"/>
    <mergeCell ref="M238:O238"/>
    <mergeCell ref="M239:O239"/>
    <mergeCell ref="M240:O240"/>
    <mergeCell ref="M241:O241"/>
    <mergeCell ref="M242:O242"/>
    <mergeCell ref="M243:O243"/>
    <mergeCell ref="M244:O244"/>
    <mergeCell ref="M245:O245"/>
    <mergeCell ref="M246:O246"/>
    <mergeCell ref="B719:D719"/>
    <mergeCell ref="B720:D720"/>
    <mergeCell ref="B721:D721"/>
    <mergeCell ref="B717:D717"/>
    <mergeCell ref="B718:D718"/>
    <mergeCell ref="M714:O714"/>
    <mergeCell ref="B832:D832"/>
    <mergeCell ref="B293:D293"/>
    <mergeCell ref="B294:D294"/>
    <mergeCell ref="M278:O278"/>
    <mergeCell ref="M279:O279"/>
    <mergeCell ref="M280:O280"/>
    <mergeCell ref="M281:O281"/>
    <mergeCell ref="B859:D859"/>
    <mergeCell ref="B860:D860"/>
    <mergeCell ref="B861:D861"/>
    <mergeCell ref="B862:D862"/>
    <mergeCell ref="B863:D863"/>
    <mergeCell ref="B864:D864"/>
    <mergeCell ref="B865:D865"/>
    <mergeCell ref="B866:D866"/>
    <mergeCell ref="B867:D867"/>
    <mergeCell ref="B868:D868"/>
    <mergeCell ref="B869:D869"/>
    <mergeCell ref="B870:D870"/>
    <mergeCell ref="B871:D871"/>
    <mergeCell ref="B872:D872"/>
    <mergeCell ref="B873:D873"/>
    <mergeCell ref="B874:D874"/>
    <mergeCell ref="B875:D875"/>
    <mergeCell ref="M882:O882"/>
    <mergeCell ref="M883:O883"/>
    <mergeCell ref="M884:O884"/>
    <mergeCell ref="M885:O885"/>
    <mergeCell ref="M886:O886"/>
    <mergeCell ref="M889:O889"/>
    <mergeCell ref="M890:O890"/>
    <mergeCell ref="M891:O891"/>
    <mergeCell ref="M892:O892"/>
    <mergeCell ref="M899:O899"/>
    <mergeCell ref="M900:O900"/>
    <mergeCell ref="M901:O901"/>
    <mergeCell ref="M902:O902"/>
    <mergeCell ref="M903:O903"/>
    <mergeCell ref="H898:I898"/>
    <mergeCell ref="S898:T898"/>
    <mergeCell ref="X882:Z882"/>
    <mergeCell ref="X883:Z883"/>
    <mergeCell ref="X884:Z884"/>
    <mergeCell ref="X885:Z885"/>
    <mergeCell ref="X886:Z886"/>
    <mergeCell ref="X887:Z887"/>
    <mergeCell ref="X888:Z888"/>
    <mergeCell ref="L896:U896"/>
    <mergeCell ref="W896:AF896"/>
    <mergeCell ref="M918:O918"/>
    <mergeCell ref="M919:O919"/>
    <mergeCell ref="M920:O920"/>
    <mergeCell ref="B899:D899"/>
    <mergeCell ref="B900:D900"/>
    <mergeCell ref="B901:D901"/>
    <mergeCell ref="B902:D902"/>
    <mergeCell ref="B903:D903"/>
    <mergeCell ref="B904:D904"/>
    <mergeCell ref="B905:D905"/>
    <mergeCell ref="B906:D906"/>
    <mergeCell ref="B907:D907"/>
    <mergeCell ref="B908:D908"/>
    <mergeCell ref="B909:D909"/>
    <mergeCell ref="B910:D910"/>
    <mergeCell ref="B911:D911"/>
    <mergeCell ref="B912:D912"/>
    <mergeCell ref="B913:D913"/>
    <mergeCell ref="X914:Z914"/>
    <mergeCell ref="X915:Z915"/>
    <mergeCell ref="X916:Z916"/>
    <mergeCell ref="M904:O904"/>
    <mergeCell ref="M905:O905"/>
    <mergeCell ref="M906:O906"/>
    <mergeCell ref="M907:O907"/>
    <mergeCell ref="M908:O908"/>
    <mergeCell ref="M909:O909"/>
    <mergeCell ref="M910:O910"/>
    <mergeCell ref="M911:O911"/>
    <mergeCell ref="M912:O912"/>
    <mergeCell ref="M913:O913"/>
    <mergeCell ref="M914:O914"/>
    <mergeCell ref="M915:O915"/>
    <mergeCell ref="M916:O916"/>
    <mergeCell ref="M917:O917"/>
    <mergeCell ref="X892:Z892"/>
    <mergeCell ref="AD898:AE898"/>
    <mergeCell ref="X899:Z899"/>
    <mergeCell ref="X900:Z900"/>
    <mergeCell ref="X901:Z901"/>
    <mergeCell ref="X902:Z902"/>
    <mergeCell ref="X903:Z903"/>
    <mergeCell ref="X904:Z904"/>
    <mergeCell ref="X905:Z905"/>
    <mergeCell ref="X906:Z906"/>
    <mergeCell ref="X907:Z907"/>
    <mergeCell ref="X908:Z908"/>
    <mergeCell ref="X909:Z909"/>
    <mergeCell ref="X910:Z910"/>
    <mergeCell ref="X911:Z911"/>
    <mergeCell ref="X912:Z912"/>
    <mergeCell ref="X913:Z913"/>
    <mergeCell ref="X936:Z936"/>
    <mergeCell ref="X937:Z937"/>
    <mergeCell ref="X938:Z938"/>
    <mergeCell ref="X939:Z939"/>
    <mergeCell ref="X940:Z940"/>
    <mergeCell ref="AA203:AB203"/>
    <mergeCell ref="AD204:AE204"/>
    <mergeCell ref="B914:D914"/>
    <mergeCell ref="B915:D915"/>
    <mergeCell ref="B916:D916"/>
    <mergeCell ref="B917:D917"/>
    <mergeCell ref="B918:D918"/>
    <mergeCell ref="B919:D919"/>
    <mergeCell ref="B920:D920"/>
    <mergeCell ref="B921:D921"/>
    <mergeCell ref="B922:D922"/>
    <mergeCell ref="B923:D923"/>
    <mergeCell ref="B924:D924"/>
    <mergeCell ref="B925:D925"/>
    <mergeCell ref="B926:D926"/>
    <mergeCell ref="B927:D927"/>
    <mergeCell ref="B928:D928"/>
    <mergeCell ref="B929:D929"/>
    <mergeCell ref="B930:D930"/>
    <mergeCell ref="B931:D931"/>
    <mergeCell ref="B932:D932"/>
    <mergeCell ref="B933:D933"/>
    <mergeCell ref="B934:D934"/>
    <mergeCell ref="E203:F203"/>
    <mergeCell ref="B341:D341"/>
    <mergeCell ref="X917:Z917"/>
    <mergeCell ref="X918:Z918"/>
    <mergeCell ref="H248:J248"/>
    <mergeCell ref="S248:U248"/>
    <mergeCell ref="X235:Z235"/>
    <mergeCell ref="X934:Z934"/>
    <mergeCell ref="X935:Z935"/>
    <mergeCell ref="X919:Z919"/>
    <mergeCell ref="X920:Z920"/>
    <mergeCell ref="X921:Z921"/>
    <mergeCell ref="X922:Z922"/>
    <mergeCell ref="X923:Z923"/>
    <mergeCell ref="X924:Z924"/>
    <mergeCell ref="X925:Z925"/>
    <mergeCell ref="X926:Z926"/>
    <mergeCell ref="X927:Z927"/>
    <mergeCell ref="X928:Z928"/>
    <mergeCell ref="X929:Z929"/>
    <mergeCell ref="X930:Z930"/>
    <mergeCell ref="X931:Z931"/>
    <mergeCell ref="X932:Z932"/>
    <mergeCell ref="X933:Z933"/>
    <mergeCell ref="M921:O921"/>
    <mergeCell ref="M922:O922"/>
    <mergeCell ref="M923:O923"/>
    <mergeCell ref="M924:O924"/>
    <mergeCell ref="M925:O925"/>
    <mergeCell ref="M926:O926"/>
    <mergeCell ref="M927:O927"/>
    <mergeCell ref="M928:O928"/>
    <mergeCell ref="M929:O929"/>
    <mergeCell ref="X889:Z889"/>
    <mergeCell ref="X890:Z890"/>
    <mergeCell ref="X891:Z891"/>
    <mergeCell ref="AI238:AK238"/>
    <mergeCell ref="AI239:AK239"/>
    <mergeCell ref="AI240:AK240"/>
    <mergeCell ref="AI241:AK241"/>
    <mergeCell ref="AI242:AK242"/>
    <mergeCell ref="AI243:AK243"/>
    <mergeCell ref="AI244:AK244"/>
    <mergeCell ref="AI245:AK245"/>
    <mergeCell ref="AD248:AF248"/>
    <mergeCell ref="X250:AG250"/>
    <mergeCell ref="B236:D236"/>
    <mergeCell ref="B237:D237"/>
    <mergeCell ref="B238:D238"/>
    <mergeCell ref="B239:D239"/>
    <mergeCell ref="B205:D205"/>
    <mergeCell ref="B206:D206"/>
    <mergeCell ref="B207:D207"/>
    <mergeCell ref="B208:D208"/>
    <mergeCell ref="B209:D209"/>
    <mergeCell ref="B210:D210"/>
    <mergeCell ref="B211:D211"/>
    <mergeCell ref="B212:D212"/>
    <mergeCell ref="X228:Z228"/>
    <mergeCell ref="X229:Z229"/>
    <mergeCell ref="X230:Z230"/>
    <mergeCell ref="X231:Z231"/>
    <mergeCell ref="X232:Z232"/>
    <mergeCell ref="X233:Z233"/>
    <mergeCell ref="X234:Z234"/>
    <mergeCell ref="X242:Z242"/>
    <mergeCell ref="X243:Z243"/>
    <mergeCell ref="AI213:AK213"/>
    <mergeCell ref="AI236:AK236"/>
    <mergeCell ref="AI214:AK214"/>
    <mergeCell ref="AI215:AK215"/>
    <mergeCell ref="AI216:AK216"/>
    <mergeCell ref="AI217:AK217"/>
    <mergeCell ref="X214:Z214"/>
    <mergeCell ref="X215:Z215"/>
    <mergeCell ref="X216:Z216"/>
    <mergeCell ref="X217:Z217"/>
    <mergeCell ref="X218:Z218"/>
    <mergeCell ref="X219:Z219"/>
    <mergeCell ref="X220:Z220"/>
    <mergeCell ref="AI218:AK218"/>
    <mergeCell ref="AI219:AK219"/>
    <mergeCell ref="AI220:AK220"/>
    <mergeCell ref="AI221:AK221"/>
    <mergeCell ref="AI222:AK222"/>
    <mergeCell ref="AI223:AK223"/>
    <mergeCell ref="AT871:AV871"/>
    <mergeCell ref="AT872:AV872"/>
    <mergeCell ref="AZ846:BB846"/>
    <mergeCell ref="AI224:AK224"/>
    <mergeCell ref="X221:Z221"/>
    <mergeCell ref="X222:Z222"/>
    <mergeCell ref="X223:Z223"/>
    <mergeCell ref="X224:Z224"/>
    <mergeCell ref="X225:Z225"/>
    <mergeCell ref="X226:Z226"/>
    <mergeCell ref="X227:Z227"/>
    <mergeCell ref="AI225:AK225"/>
    <mergeCell ref="AI226:AK226"/>
    <mergeCell ref="AI227:AK227"/>
    <mergeCell ref="AI228:AK228"/>
    <mergeCell ref="AI229:AK229"/>
    <mergeCell ref="AI230:AK230"/>
    <mergeCell ref="AI231:AK231"/>
    <mergeCell ref="AI246:AK246"/>
    <mergeCell ref="X244:Z244"/>
    <mergeCell ref="X245:Z245"/>
    <mergeCell ref="X246:Z246"/>
    <mergeCell ref="X236:Z236"/>
    <mergeCell ref="X237:Z237"/>
    <mergeCell ref="X238:Z238"/>
    <mergeCell ref="X239:Z239"/>
    <mergeCell ref="X240:Z240"/>
    <mergeCell ref="X241:Z241"/>
    <mergeCell ref="AI232:AK232"/>
    <mergeCell ref="AI233:AK233"/>
    <mergeCell ref="AI234:AK234"/>
    <mergeCell ref="AI235:AK235"/>
    <mergeCell ref="BZ849:BZ892"/>
    <mergeCell ref="BE819:BG819"/>
    <mergeCell ref="AT818:AV818"/>
    <mergeCell ref="BP818:BR818"/>
    <mergeCell ref="AT819:AV819"/>
    <mergeCell ref="BP819:BR819"/>
    <mergeCell ref="BE820:BG820"/>
    <mergeCell ref="BE821:BG821"/>
    <mergeCell ref="BE837:BG837"/>
    <mergeCell ref="BE838:BG838"/>
    <mergeCell ref="AT838:AV838"/>
    <mergeCell ref="AT839:AV839"/>
    <mergeCell ref="BP838:BR838"/>
    <mergeCell ref="BP839:BR839"/>
    <mergeCell ref="BE839:BG839"/>
    <mergeCell ref="BP854:BR854"/>
    <mergeCell ref="BP855:BR855"/>
    <mergeCell ref="BP856:BR856"/>
    <mergeCell ref="BP857:BR857"/>
    <mergeCell ref="BP869:BR869"/>
    <mergeCell ref="BP870:BR870"/>
    <mergeCell ref="BP871:BR871"/>
    <mergeCell ref="BP872:BR872"/>
    <mergeCell ref="BP873:BR873"/>
    <mergeCell ref="BP858:BR858"/>
    <mergeCell ref="BP859:BR859"/>
    <mergeCell ref="BE860:BG860"/>
    <mergeCell ref="BE861:BG861"/>
    <mergeCell ref="AT820:AV820"/>
    <mergeCell ref="BP866:BR866"/>
    <mergeCell ref="BP867:BR867"/>
    <mergeCell ref="BP868:BR868"/>
    <mergeCell ref="BP880:BR880"/>
    <mergeCell ref="BP881:BR881"/>
    <mergeCell ref="BP882:BR882"/>
    <mergeCell ref="BP883:BR883"/>
    <mergeCell ref="BP884:BR884"/>
    <mergeCell ref="BP885:BR885"/>
    <mergeCell ref="AT213:AV213"/>
    <mergeCell ref="AT214:AV214"/>
    <mergeCell ref="AT215:AV215"/>
    <mergeCell ref="AT216:AV216"/>
    <mergeCell ref="AT217:AV217"/>
    <mergeCell ref="AT218:AV218"/>
    <mergeCell ref="AT219:AV219"/>
    <mergeCell ref="AT220:AV220"/>
    <mergeCell ref="AT221:AV221"/>
    <mergeCell ref="BE859:BG859"/>
    <mergeCell ref="BE862:BG862"/>
    <mergeCell ref="BE863:BG863"/>
    <mergeCell ref="BE864:BG864"/>
    <mergeCell ref="BE865:BG865"/>
    <mergeCell ref="AT222:AV222"/>
    <mergeCell ref="AT223:AV223"/>
    <mergeCell ref="AT224:AV224"/>
    <mergeCell ref="AT225:AV225"/>
    <mergeCell ref="AT226:AV226"/>
    <mergeCell ref="AT227:AV227"/>
    <mergeCell ref="BE869:BG869"/>
    <mergeCell ref="BE870:BG870"/>
    <mergeCell ref="BE871:BG871"/>
    <mergeCell ref="BE872:BG872"/>
    <mergeCell ref="BE873:BG873"/>
    <mergeCell ref="BE874:BG874"/>
    <mergeCell ref="AT936:AV936"/>
    <mergeCell ref="AT937:AV937"/>
    <mergeCell ref="AT938:AV938"/>
    <mergeCell ref="AT932:AV932"/>
    <mergeCell ref="AT933:AV933"/>
    <mergeCell ref="AT934:AV934"/>
    <mergeCell ref="BP886:BR886"/>
    <mergeCell ref="BP887:BR887"/>
    <mergeCell ref="AT880:AV880"/>
    <mergeCell ref="AT881:AV881"/>
    <mergeCell ref="AT882:AV882"/>
    <mergeCell ref="AT883:AV883"/>
    <mergeCell ref="AT884:AV884"/>
    <mergeCell ref="AT885:AV885"/>
    <mergeCell ref="AT886:AV886"/>
    <mergeCell ref="AT887:AV887"/>
    <mergeCell ref="AT888:AV888"/>
    <mergeCell ref="AT889:AV889"/>
    <mergeCell ref="AT890:AV890"/>
    <mergeCell ref="AT891:AV891"/>
    <mergeCell ref="AT892:AV892"/>
    <mergeCell ref="AZ898:BA898"/>
    <mergeCell ref="AT899:AV899"/>
    <mergeCell ref="AT911:AV911"/>
    <mergeCell ref="AT912:AV912"/>
    <mergeCell ref="BE912:BG912"/>
    <mergeCell ref="AT913:AV913"/>
    <mergeCell ref="AT914:AV914"/>
    <mergeCell ref="BE913:BG913"/>
    <mergeCell ref="BE914:BG914"/>
    <mergeCell ref="AT900:AV900"/>
    <mergeCell ref="AT901:AV901"/>
    <mergeCell ref="AT228:AV228"/>
    <mergeCell ref="AT229:AV229"/>
    <mergeCell ref="AT230:AV230"/>
    <mergeCell ref="AT231:AV231"/>
    <mergeCell ref="AT239:AV239"/>
    <mergeCell ref="AT240:AV240"/>
    <mergeCell ref="AT241:AV241"/>
    <mergeCell ref="AT242:AV242"/>
    <mergeCell ref="AT243:AV243"/>
    <mergeCell ref="AT244:AV244"/>
    <mergeCell ref="AT245:AV245"/>
    <mergeCell ref="AT234:AV234"/>
    <mergeCell ref="AT235:AV235"/>
    <mergeCell ref="AT236:AV236"/>
    <mergeCell ref="AT237:AV237"/>
    <mergeCell ref="AT238:AV238"/>
    <mergeCell ref="AT232:AV232"/>
    <mergeCell ref="AT233:AV233"/>
    <mergeCell ref="BE205:BG205"/>
    <mergeCell ref="BE940:BG940"/>
    <mergeCell ref="BE938:BG938"/>
    <mergeCell ref="BE939:BG939"/>
    <mergeCell ref="BE932:BG932"/>
    <mergeCell ref="BE933:BG933"/>
    <mergeCell ref="BE934:BG934"/>
    <mergeCell ref="BE935:BG935"/>
    <mergeCell ref="BE936:BG936"/>
    <mergeCell ref="BE937:BG937"/>
    <mergeCell ref="BE222:BG222"/>
    <mergeCell ref="BE223:BG223"/>
    <mergeCell ref="BE224:BG224"/>
    <mergeCell ref="BE225:BG225"/>
    <mergeCell ref="BE226:BG226"/>
    <mergeCell ref="BE227:BG227"/>
    <mergeCell ref="BE228:BG228"/>
    <mergeCell ref="BE229:BG229"/>
    <mergeCell ref="BE230:BG230"/>
    <mergeCell ref="BE231:BG231"/>
    <mergeCell ref="BE232:BG232"/>
    <mergeCell ref="BE233:BG233"/>
    <mergeCell ref="BE854:BG854"/>
    <mergeCell ref="BE855:BG855"/>
    <mergeCell ref="BE856:BG856"/>
    <mergeCell ref="BE875:BG875"/>
    <mergeCell ref="BE876:BG876"/>
    <mergeCell ref="BE866:BG866"/>
    <mergeCell ref="BE867:BG867"/>
    <mergeCell ref="BE847:BH847"/>
    <mergeCell ref="BE780:BG780"/>
    <mergeCell ref="BE781:BG781"/>
    <mergeCell ref="BE842:BG842"/>
    <mergeCell ref="BE807:BG807"/>
    <mergeCell ref="BE808:BG808"/>
    <mergeCell ref="BE242:BG242"/>
    <mergeCell ref="BE243:BG243"/>
    <mergeCell ref="BP915:BR915"/>
    <mergeCell ref="BE900:BG900"/>
    <mergeCell ref="BE901:BG901"/>
    <mergeCell ref="BE902:BG902"/>
    <mergeCell ref="BE903:BG903"/>
    <mergeCell ref="BE904:BG904"/>
    <mergeCell ref="BE905:BG905"/>
    <mergeCell ref="BE906:BG906"/>
    <mergeCell ref="BE907:BG907"/>
    <mergeCell ref="BE817:BG817"/>
    <mergeCell ref="BE832:BG832"/>
    <mergeCell ref="BE830:BG830"/>
    <mergeCell ref="BE827:BG827"/>
    <mergeCell ref="BE828:BG828"/>
    <mergeCell ref="BE811:BG811"/>
    <mergeCell ref="BE812:BG812"/>
    <mergeCell ref="BE805:BG805"/>
    <mergeCell ref="BE806:BG806"/>
    <mergeCell ref="BE803:BG803"/>
    <mergeCell ref="BE804:BG804"/>
    <mergeCell ref="BP242:BR242"/>
    <mergeCell ref="BP244:BR244"/>
    <mergeCell ref="BP245:BR245"/>
    <mergeCell ref="BE779:BG779"/>
    <mergeCell ref="BE760:BG760"/>
    <mergeCell ref="BE715:BG715"/>
    <mergeCell ref="BE716:BG716"/>
    <mergeCell ref="BE213:BG213"/>
    <mergeCell ref="BE214:BG214"/>
    <mergeCell ref="BE215:BG215"/>
    <mergeCell ref="BE216:BG216"/>
    <mergeCell ref="BE217:BG217"/>
    <mergeCell ref="BE218:BG218"/>
    <mergeCell ref="BE219:BG219"/>
    <mergeCell ref="BE220:BG220"/>
    <mergeCell ref="BE221:BG221"/>
    <mergeCell ref="BE877:BG877"/>
    <mergeCell ref="BE878:BG878"/>
    <mergeCell ref="BE879:BG879"/>
    <mergeCell ref="BE880:BG880"/>
    <mergeCell ref="BE881:BG881"/>
    <mergeCell ref="BE882:BG882"/>
    <mergeCell ref="BE883:BG883"/>
    <mergeCell ref="BS203:BT203"/>
    <mergeCell ref="BP207:BR207"/>
    <mergeCell ref="BP827:BR827"/>
    <mergeCell ref="BP811:BR811"/>
    <mergeCell ref="BP812:BR812"/>
    <mergeCell ref="BP807:BR807"/>
    <mergeCell ref="BP808:BR808"/>
    <mergeCell ref="BP809:BR809"/>
    <mergeCell ref="BP810:BR810"/>
    <mergeCell ref="BP803:BR803"/>
    <mergeCell ref="BP804:BR804"/>
    <mergeCell ref="BP805:BR805"/>
    <mergeCell ref="BP806:BR806"/>
    <mergeCell ref="BE240:BG240"/>
    <mergeCell ref="BE241:BG241"/>
    <mergeCell ref="BP225:BR225"/>
    <mergeCell ref="BP940:BR940"/>
    <mergeCell ref="BV942:BX942"/>
    <mergeCell ref="BP202:BY202"/>
    <mergeCell ref="BZ202:BZ245"/>
    <mergeCell ref="BV204:BW204"/>
    <mergeCell ref="BP205:BR205"/>
    <mergeCell ref="BZ298:BZ341"/>
    <mergeCell ref="BP315:BR315"/>
    <mergeCell ref="BP316:BR316"/>
    <mergeCell ref="BV344:BX344"/>
    <mergeCell ref="BP916:BR916"/>
    <mergeCell ref="BP917:BR917"/>
    <mergeCell ref="BP918:BR918"/>
    <mergeCell ref="BP919:BR919"/>
    <mergeCell ref="BP920:BR920"/>
    <mergeCell ref="BP921:BR921"/>
    <mergeCell ref="BP922:BR922"/>
    <mergeCell ref="BP923:BR923"/>
    <mergeCell ref="BP924:BR924"/>
    <mergeCell ref="BP925:BR925"/>
    <mergeCell ref="BP926:BR926"/>
    <mergeCell ref="BP927:BR927"/>
    <mergeCell ref="BP842:BR842"/>
    <mergeCell ref="BP843:BR843"/>
    <mergeCell ref="BV846:BX846"/>
    <mergeCell ref="BP847:BS847"/>
    <mergeCell ref="BP848:BY848"/>
    <mergeCell ref="BV850:BW850"/>
    <mergeCell ref="BP892:BR892"/>
    <mergeCell ref="BV894:BX894"/>
    <mergeCell ref="BP896:BY896"/>
    <mergeCell ref="BP206:BR206"/>
    <mergeCell ref="BS897:BT897"/>
    <mergeCell ref="BP851:BR851"/>
    <mergeCell ref="BP888:BR888"/>
    <mergeCell ref="BP889:BR889"/>
    <mergeCell ref="BP890:BR890"/>
    <mergeCell ref="BP891:BR891"/>
    <mergeCell ref="BP900:BR900"/>
    <mergeCell ref="BP901:BR901"/>
    <mergeCell ref="BP902:BR902"/>
    <mergeCell ref="BP903:BR903"/>
    <mergeCell ref="BP904:BR904"/>
    <mergeCell ref="BP905:BR905"/>
    <mergeCell ref="BP906:BR906"/>
    <mergeCell ref="BP907:BR907"/>
    <mergeCell ref="BP914:BR914"/>
    <mergeCell ref="BS849:BT849"/>
    <mergeCell ref="BP840:BR840"/>
    <mergeCell ref="BP841:BR841"/>
    <mergeCell ref="BP844:BR844"/>
    <mergeCell ref="BP912:BR912"/>
    <mergeCell ref="BP913:BR913"/>
    <mergeCell ref="BP908:BR908"/>
    <mergeCell ref="BP909:BR909"/>
    <mergeCell ref="BP860:BR860"/>
    <mergeCell ref="BP861:BR861"/>
    <mergeCell ref="BP862:BR862"/>
    <mergeCell ref="BP874:BR874"/>
    <mergeCell ref="BP875:BR875"/>
    <mergeCell ref="BP876:BR876"/>
    <mergeCell ref="BP877:BR877"/>
    <mergeCell ref="BP878:BR878"/>
    <mergeCell ref="BP879:BR879"/>
    <mergeCell ref="BP226:BR226"/>
    <mergeCell ref="BP227:BR227"/>
    <mergeCell ref="BZ897:BZ940"/>
    <mergeCell ref="BV898:BW898"/>
    <mergeCell ref="BP899:BR899"/>
    <mergeCell ref="BP928:BR928"/>
    <mergeCell ref="BP929:BR929"/>
    <mergeCell ref="BP930:BR930"/>
    <mergeCell ref="BP931:BR931"/>
    <mergeCell ref="BP932:BR932"/>
    <mergeCell ref="BP933:BR933"/>
    <mergeCell ref="BP934:BR934"/>
    <mergeCell ref="BP935:BR935"/>
    <mergeCell ref="BP936:BR936"/>
    <mergeCell ref="BP937:BR937"/>
    <mergeCell ref="BP938:BR938"/>
    <mergeCell ref="BP939:BR939"/>
    <mergeCell ref="BP813:BR813"/>
    <mergeCell ref="BP228:BR228"/>
    <mergeCell ref="BP229:BR229"/>
    <mergeCell ref="BP230:BR230"/>
    <mergeCell ref="BP231:BR231"/>
    <mergeCell ref="BP232:BR232"/>
    <mergeCell ref="BP233:BR233"/>
    <mergeCell ref="BP234:BR234"/>
    <mergeCell ref="BP235:BR235"/>
    <mergeCell ref="BP236:BR236"/>
    <mergeCell ref="BP237:BR237"/>
    <mergeCell ref="BP238:BR238"/>
    <mergeCell ref="BP239:BR239"/>
    <mergeCell ref="BP240:BR240"/>
    <mergeCell ref="BP241:BR241"/>
    <mergeCell ref="BP208:BR208"/>
    <mergeCell ref="BP209:BR209"/>
    <mergeCell ref="BP210:BR210"/>
    <mergeCell ref="BP211:BR211"/>
    <mergeCell ref="BP212:BR212"/>
    <mergeCell ref="BP213:BR213"/>
    <mergeCell ref="BP214:BR214"/>
    <mergeCell ref="BP215:BR215"/>
    <mergeCell ref="BP216:BR216"/>
    <mergeCell ref="BP217:BR217"/>
    <mergeCell ref="BP218:BR218"/>
    <mergeCell ref="BP219:BR219"/>
    <mergeCell ref="BP220:BR220"/>
    <mergeCell ref="BP221:BR221"/>
    <mergeCell ref="BP222:BR222"/>
    <mergeCell ref="BP223:BR223"/>
    <mergeCell ref="BP224:BR224"/>
    <mergeCell ref="AT747:BC747"/>
    <mergeCell ref="AW748:AX748"/>
    <mergeCell ref="BP761:BR761"/>
    <mergeCell ref="AI804:AK804"/>
    <mergeCell ref="BP762:BR762"/>
    <mergeCell ref="BP763:BR763"/>
    <mergeCell ref="BP764:BR764"/>
    <mergeCell ref="BP765:BR765"/>
    <mergeCell ref="BP766:BR766"/>
    <mergeCell ref="BP767:BR767"/>
    <mergeCell ref="BP768:BR768"/>
    <mergeCell ref="BP797:BY797"/>
    <mergeCell ref="BP799:BY799"/>
    <mergeCell ref="BP769:BR769"/>
    <mergeCell ref="BP770:BR770"/>
    <mergeCell ref="BP771:BR771"/>
    <mergeCell ref="BS801:BT801"/>
    <mergeCell ref="AT770:AV770"/>
    <mergeCell ref="AT771:AV771"/>
    <mergeCell ref="AI772:AK772"/>
    <mergeCell ref="AT772:AV772"/>
    <mergeCell ref="AI773:AK773"/>
    <mergeCell ref="AT773:AV773"/>
    <mergeCell ref="BE782:BG782"/>
    <mergeCell ref="BE783:BG783"/>
    <mergeCell ref="BE784:BG784"/>
    <mergeCell ref="BE785:BG785"/>
    <mergeCell ref="AT774:AV774"/>
    <mergeCell ref="AT775:AV775"/>
    <mergeCell ref="AT776:AV776"/>
    <mergeCell ref="AT777:AV777"/>
    <mergeCell ref="AT778:AV778"/>
    <mergeCell ref="M729:O729"/>
    <mergeCell ref="M725:O725"/>
    <mergeCell ref="X716:Z716"/>
    <mergeCell ref="X717:Z717"/>
    <mergeCell ref="AI814:AK814"/>
    <mergeCell ref="X773:Z773"/>
    <mergeCell ref="X807:Z807"/>
    <mergeCell ref="AI811:AK811"/>
    <mergeCell ref="AI812:AK812"/>
    <mergeCell ref="M813:O813"/>
    <mergeCell ref="AI755:AK755"/>
    <mergeCell ref="X756:Z756"/>
    <mergeCell ref="AI756:AK756"/>
    <mergeCell ref="AI762:AK762"/>
    <mergeCell ref="AI788:AK788"/>
    <mergeCell ref="X787:Z787"/>
    <mergeCell ref="M779:O779"/>
    <mergeCell ref="X779:Z779"/>
    <mergeCell ref="AI779:AK779"/>
    <mergeCell ref="M784:O784"/>
    <mergeCell ref="X784:Z784"/>
    <mergeCell ref="X811:Z811"/>
    <mergeCell ref="X718:Z718"/>
    <mergeCell ref="X719:Z719"/>
    <mergeCell ref="AI719:AK719"/>
    <mergeCell ref="X720:Z720"/>
    <mergeCell ref="X721:Z721"/>
    <mergeCell ref="AI720:AK720"/>
    <mergeCell ref="AI721:AK721"/>
    <mergeCell ref="AD745:AF745"/>
    <mergeCell ref="AI747:AR747"/>
    <mergeCell ref="AL748:AM748"/>
    <mergeCell ref="BV802:BW802"/>
    <mergeCell ref="BP816:BR816"/>
    <mergeCell ref="M817:O817"/>
    <mergeCell ref="BP820:BR820"/>
    <mergeCell ref="BP817:BR817"/>
    <mergeCell ref="AI818:AK818"/>
    <mergeCell ref="AI819:AK819"/>
    <mergeCell ref="BE818:BG818"/>
    <mergeCell ref="BE813:BG813"/>
    <mergeCell ref="M814:O814"/>
    <mergeCell ref="X814:Z814"/>
    <mergeCell ref="AI813:AK813"/>
    <mergeCell ref="X812:Z812"/>
    <mergeCell ref="X810:Z810"/>
    <mergeCell ref="X804:Z804"/>
    <mergeCell ref="AI805:AK805"/>
    <mergeCell ref="AI806:AK806"/>
    <mergeCell ref="X805:Z805"/>
    <mergeCell ref="X806:Z806"/>
    <mergeCell ref="AI807:AK807"/>
    <mergeCell ref="AI808:AK808"/>
    <mergeCell ref="M807:O807"/>
    <mergeCell ref="M827:O827"/>
    <mergeCell ref="X827:Z827"/>
    <mergeCell ref="BP828:BR828"/>
    <mergeCell ref="BP829:BR829"/>
    <mergeCell ref="BE829:BG829"/>
    <mergeCell ref="BE853:BG853"/>
    <mergeCell ref="S846:U846"/>
    <mergeCell ref="AD846:AF846"/>
    <mergeCell ref="AO846:AQ846"/>
    <mergeCell ref="BK846:BM846"/>
    <mergeCell ref="AT848:BC848"/>
    <mergeCell ref="M841:O841"/>
    <mergeCell ref="BP255:BR255"/>
    <mergeCell ref="BP814:BR814"/>
    <mergeCell ref="BP815:BR815"/>
    <mergeCell ref="AT814:AV814"/>
    <mergeCell ref="BE814:BG814"/>
    <mergeCell ref="M815:O815"/>
    <mergeCell ref="X815:Z815"/>
    <mergeCell ref="AI815:AK815"/>
    <mergeCell ref="AT815:AV815"/>
    <mergeCell ref="BE815:BG815"/>
    <mergeCell ref="AI816:AK816"/>
    <mergeCell ref="BE816:BG816"/>
    <mergeCell ref="X714:Z714"/>
    <mergeCell ref="X715:Z715"/>
    <mergeCell ref="X725:Z725"/>
    <mergeCell ref="AI725:AK725"/>
    <mergeCell ref="X727:Z727"/>
    <mergeCell ref="X728:Z728"/>
    <mergeCell ref="X729:Z729"/>
    <mergeCell ref="M728:O728"/>
    <mergeCell ref="M830:O830"/>
    <mergeCell ref="M833:O833"/>
    <mergeCell ref="M834:O834"/>
    <mergeCell ref="M835:O835"/>
    <mergeCell ref="M836:O836"/>
    <mergeCell ref="M837:O837"/>
    <mergeCell ref="M838:O838"/>
    <mergeCell ref="AI842:AK842"/>
    <mergeCell ref="AI834:AK834"/>
    <mergeCell ref="AI837:AK837"/>
    <mergeCell ref="X832:Z832"/>
    <mergeCell ref="AI832:AK832"/>
    <mergeCell ref="X839:Z839"/>
    <mergeCell ref="BP823:BR823"/>
    <mergeCell ref="BP830:BR830"/>
    <mergeCell ref="BP831:BR831"/>
    <mergeCell ref="BE831:BG831"/>
    <mergeCell ref="AT832:AV832"/>
    <mergeCell ref="X828:Z828"/>
    <mergeCell ref="AI828:AK828"/>
    <mergeCell ref="X829:Z829"/>
    <mergeCell ref="AI829:AK829"/>
    <mergeCell ref="X824:Z824"/>
    <mergeCell ref="X825:Z825"/>
    <mergeCell ref="BP825:BR825"/>
    <mergeCell ref="AI826:AK826"/>
    <mergeCell ref="AI827:AK827"/>
    <mergeCell ref="M826:O826"/>
    <mergeCell ref="X826:Z826"/>
    <mergeCell ref="AT826:AV826"/>
    <mergeCell ref="BE826:BG826"/>
    <mergeCell ref="BP826:BR826"/>
    <mergeCell ref="B844:D844"/>
    <mergeCell ref="B828:D828"/>
    <mergeCell ref="M828:O828"/>
    <mergeCell ref="M829:O829"/>
    <mergeCell ref="B829:D829"/>
    <mergeCell ref="B830:D830"/>
    <mergeCell ref="B831:D831"/>
    <mergeCell ref="M797:V797"/>
    <mergeCell ref="AI839:AK839"/>
    <mergeCell ref="X840:Z840"/>
    <mergeCell ref="AI840:AK840"/>
    <mergeCell ref="B747:K747"/>
    <mergeCell ref="M747:V747"/>
    <mergeCell ref="X747:AG747"/>
    <mergeCell ref="E748:F748"/>
    <mergeCell ref="P748:Q748"/>
    <mergeCell ref="AA748:AB748"/>
    <mergeCell ref="A796:BZ796"/>
    <mergeCell ref="B797:K797"/>
    <mergeCell ref="X797:AG797"/>
    <mergeCell ref="AT797:BC797"/>
    <mergeCell ref="X798:AG798"/>
    <mergeCell ref="BP798:BY798"/>
    <mergeCell ref="B798:K798"/>
    <mergeCell ref="AT784:AV784"/>
    <mergeCell ref="BP759:BR759"/>
    <mergeCell ref="BP760:BR760"/>
    <mergeCell ref="BZ802:BZ844"/>
    <mergeCell ref="B841:D841"/>
    <mergeCell ref="B842:D842"/>
    <mergeCell ref="B843:D843"/>
    <mergeCell ref="BP800:BY800"/>
    <mergeCell ref="M777:O777"/>
    <mergeCell ref="AI776:AK776"/>
    <mergeCell ref="AI777:AK777"/>
    <mergeCell ref="AI775:AK775"/>
    <mergeCell ref="AI778:AK778"/>
    <mergeCell ref="M783:O783"/>
    <mergeCell ref="B800:K800"/>
    <mergeCell ref="P801:Q801"/>
    <mergeCell ref="AA801:AB801"/>
    <mergeCell ref="AL801:AM801"/>
    <mergeCell ref="AW801:AX801"/>
    <mergeCell ref="BH801:BI801"/>
    <mergeCell ref="M798:V798"/>
    <mergeCell ref="AI797:AR797"/>
    <mergeCell ref="AI798:AR798"/>
    <mergeCell ref="AT798:BC798"/>
    <mergeCell ref="BE798:BN798"/>
    <mergeCell ref="X785:Z785"/>
    <mergeCell ref="AT783:AV783"/>
    <mergeCell ref="M780:O780"/>
    <mergeCell ref="E801:F801"/>
    <mergeCell ref="X799:AG799"/>
    <mergeCell ref="AI799:AR799"/>
    <mergeCell ref="M781:O781"/>
    <mergeCell ref="M782:O782"/>
    <mergeCell ref="X782:Z782"/>
    <mergeCell ref="M778:O778"/>
    <mergeCell ref="X777:Z777"/>
    <mergeCell ref="X778:Z778"/>
    <mergeCell ref="X775:Z775"/>
    <mergeCell ref="X776:Z776"/>
    <mergeCell ref="BE786:BG786"/>
    <mergeCell ref="M800:V800"/>
    <mergeCell ref="X800:AG800"/>
    <mergeCell ref="AI800:AR800"/>
    <mergeCell ref="AT800:BC800"/>
    <mergeCell ref="BE800:BN800"/>
    <mergeCell ref="X843:Z843"/>
    <mergeCell ref="AI843:AK843"/>
    <mergeCell ref="AI833:AK833"/>
    <mergeCell ref="X834:Z834"/>
    <mergeCell ref="X835:Z835"/>
    <mergeCell ref="X836:Z836"/>
    <mergeCell ref="AI830:AK830"/>
    <mergeCell ref="AI831:AK831"/>
    <mergeCell ref="AI822:AK822"/>
    <mergeCell ref="AI823:AK823"/>
    <mergeCell ref="AT830:AV830"/>
    <mergeCell ref="AT831:AV831"/>
    <mergeCell ref="X833:Z833"/>
    <mergeCell ref="AI835:AK835"/>
    <mergeCell ref="M842:O842"/>
    <mergeCell ref="BE833:BG833"/>
    <mergeCell ref="BE824:BG824"/>
    <mergeCell ref="BE825:BG825"/>
    <mergeCell ref="M824:O824"/>
    <mergeCell ref="AT824:AV824"/>
    <mergeCell ref="M825:O825"/>
    <mergeCell ref="AT825:AV825"/>
    <mergeCell ref="M831:O831"/>
    <mergeCell ref="M832:O832"/>
    <mergeCell ref="X830:Z830"/>
    <mergeCell ref="X831:Z831"/>
    <mergeCell ref="X841:Z841"/>
    <mergeCell ref="M822:O822"/>
    <mergeCell ref="X822:Z822"/>
    <mergeCell ref="AT822:AV822"/>
    <mergeCell ref="BP822:BR822"/>
    <mergeCell ref="M823:O823"/>
    <mergeCell ref="X823:Z823"/>
    <mergeCell ref="AT823:AV823"/>
    <mergeCell ref="X817:Z817"/>
    <mergeCell ref="AI803:AK803"/>
    <mergeCell ref="AT810:AV810"/>
    <mergeCell ref="M816:O816"/>
    <mergeCell ref="X816:Z816"/>
    <mergeCell ref="AT816:AV816"/>
    <mergeCell ref="AT807:AV807"/>
    <mergeCell ref="X820:Z820"/>
    <mergeCell ref="X868:Z868"/>
    <mergeCell ref="X859:Z859"/>
    <mergeCell ref="X860:Z860"/>
    <mergeCell ref="X861:Z861"/>
    <mergeCell ref="X862:Z862"/>
    <mergeCell ref="X863:Z863"/>
    <mergeCell ref="X864:Z864"/>
    <mergeCell ref="X865:Z865"/>
    <mergeCell ref="X851:Z851"/>
    <mergeCell ref="AI851:AK851"/>
    <mergeCell ref="AI852:AK852"/>
    <mergeCell ref="X852:Z852"/>
    <mergeCell ref="X853:Z853"/>
    <mergeCell ref="X854:Z854"/>
    <mergeCell ref="X855:Z855"/>
    <mergeCell ref="BP832:BR832"/>
    <mergeCell ref="BP833:BR833"/>
    <mergeCell ref="BE834:BG834"/>
    <mergeCell ref="AT834:AV834"/>
    <mergeCell ref="AT835:AV835"/>
    <mergeCell ref="BP834:BR834"/>
    <mergeCell ref="BP835:BR835"/>
    <mergeCell ref="BE835:BG835"/>
    <mergeCell ref="BE836:BG836"/>
    <mergeCell ref="AT836:AV836"/>
    <mergeCell ref="AT837:AV837"/>
    <mergeCell ref="BP836:BR836"/>
    <mergeCell ref="BP837:BR837"/>
    <mergeCell ref="AT858:AV858"/>
    <mergeCell ref="X844:Z844"/>
    <mergeCell ref="AI844:AK844"/>
    <mergeCell ref="X837:Z837"/>
    <mergeCell ref="AI838:AK838"/>
    <mergeCell ref="S802:T802"/>
    <mergeCell ref="AD802:AE802"/>
    <mergeCell ref="AO802:AP802"/>
    <mergeCell ref="AZ802:BA802"/>
    <mergeCell ref="BK802:BL802"/>
    <mergeCell ref="BP821:BR821"/>
    <mergeCell ref="BE822:BG822"/>
    <mergeCell ref="BE823:BG823"/>
    <mergeCell ref="BP824:BR824"/>
    <mergeCell ref="X842:Z842"/>
    <mergeCell ref="X838:Z838"/>
    <mergeCell ref="X856:Z856"/>
    <mergeCell ref="BE857:BG857"/>
    <mergeCell ref="BE858:BG858"/>
    <mergeCell ref="BE840:BG840"/>
    <mergeCell ref="BE841:BG841"/>
    <mergeCell ref="AI867:AK867"/>
    <mergeCell ref="AI868:AK868"/>
    <mergeCell ref="AI860:AK860"/>
    <mergeCell ref="M843:O843"/>
    <mergeCell ref="BP863:BR863"/>
    <mergeCell ref="BP864:BR864"/>
    <mergeCell ref="BP865:BR865"/>
    <mergeCell ref="BP852:BR852"/>
    <mergeCell ref="BP853:BR853"/>
    <mergeCell ref="BE843:BG843"/>
    <mergeCell ref="BE844:BG844"/>
    <mergeCell ref="AZ850:BA850"/>
    <mergeCell ref="BK850:BL850"/>
    <mergeCell ref="AI863:AK863"/>
    <mergeCell ref="AI864:AK864"/>
    <mergeCell ref="AI865:AK865"/>
    <mergeCell ref="X857:Z857"/>
    <mergeCell ref="X858:Z858"/>
    <mergeCell ref="AI853:AK853"/>
    <mergeCell ref="M853:O853"/>
    <mergeCell ref="M854:O854"/>
    <mergeCell ref="M855:O855"/>
    <mergeCell ref="X847:AA847"/>
    <mergeCell ref="AI847:AL847"/>
    <mergeCell ref="AT847:AW847"/>
    <mergeCell ref="M863:O863"/>
    <mergeCell ref="M864:O864"/>
    <mergeCell ref="M865:O865"/>
    <mergeCell ref="AT205:AV205"/>
    <mergeCell ref="AT939:AV939"/>
    <mergeCell ref="AT940:AV940"/>
    <mergeCell ref="AI926:AK926"/>
    <mergeCell ref="AI927:AK927"/>
    <mergeCell ref="AI928:AK928"/>
    <mergeCell ref="AI929:AK929"/>
    <mergeCell ref="AI930:AK930"/>
    <mergeCell ref="AI931:AK931"/>
    <mergeCell ref="AI932:AK932"/>
    <mergeCell ref="AI933:AK933"/>
    <mergeCell ref="AI934:AK934"/>
    <mergeCell ref="AI935:AK935"/>
    <mergeCell ref="AT935:AV935"/>
    <mergeCell ref="AI914:AK914"/>
    <mergeCell ref="AI900:AK900"/>
    <mergeCell ref="AI901:AK901"/>
    <mergeCell ref="AI902:AK902"/>
    <mergeCell ref="AI903:AK903"/>
    <mergeCell ref="AI904:AK904"/>
    <mergeCell ref="AI905:AK905"/>
    <mergeCell ref="AI906:AK906"/>
    <mergeCell ref="AT255:AV255"/>
    <mergeCell ref="AT256:AV256"/>
    <mergeCell ref="AT257:AV257"/>
    <mergeCell ref="AT258:AV258"/>
    <mergeCell ref="AT259:AV259"/>
    <mergeCell ref="AT260:AV260"/>
    <mergeCell ref="AT829:AV829"/>
    <mergeCell ref="AT864:AV864"/>
    <mergeCell ref="AT865:AV865"/>
    <mergeCell ref="AT866:AV866"/>
    <mergeCell ref="M866:O866"/>
    <mergeCell ref="X866:Z866"/>
    <mergeCell ref="X867:Z867"/>
    <mergeCell ref="AA849:AB849"/>
    <mergeCell ref="AD850:AE850"/>
    <mergeCell ref="AI841:AK841"/>
    <mergeCell ref="AI836:AK836"/>
    <mergeCell ref="M877:O877"/>
    <mergeCell ref="M878:O878"/>
    <mergeCell ref="M879:O879"/>
    <mergeCell ref="M880:O880"/>
    <mergeCell ref="M881:O881"/>
    <mergeCell ref="M870:O870"/>
    <mergeCell ref="M871:O871"/>
    <mergeCell ref="M872:O872"/>
    <mergeCell ref="M873:O873"/>
    <mergeCell ref="M874:O874"/>
    <mergeCell ref="M875:O875"/>
    <mergeCell ref="M876:O876"/>
    <mergeCell ref="X880:Z880"/>
    <mergeCell ref="X881:Z881"/>
    <mergeCell ref="X873:Z873"/>
    <mergeCell ref="X874:Z874"/>
    <mergeCell ref="X875:Z875"/>
    <mergeCell ref="X878:Z878"/>
    <mergeCell ref="X879:Z879"/>
    <mergeCell ref="M860:O860"/>
    <mergeCell ref="M861:O861"/>
    <mergeCell ref="M862:O862"/>
    <mergeCell ref="AT275:AV275"/>
    <mergeCell ref="AT276:AV276"/>
    <mergeCell ref="AT269:AV269"/>
    <mergeCell ref="AT277:AV277"/>
    <mergeCell ref="AT278:AV278"/>
    <mergeCell ref="AT279:AV279"/>
    <mergeCell ref="AT264:AV264"/>
    <mergeCell ref="AT265:AV265"/>
    <mergeCell ref="AI911:AK911"/>
    <mergeCell ref="AI912:AK912"/>
    <mergeCell ref="AI913:AK913"/>
    <mergeCell ref="AT868:AV868"/>
    <mergeCell ref="AT840:AV840"/>
    <mergeCell ref="AT841:AV841"/>
    <mergeCell ref="AT844:AV844"/>
    <mergeCell ref="AT804:AV804"/>
    <mergeCell ref="AT805:AV805"/>
    <mergeCell ref="AT806:AV806"/>
    <mergeCell ref="AT803:AV803"/>
    <mergeCell ref="AT717:AV717"/>
    <mergeCell ref="AT787:AV787"/>
    <mergeCell ref="AI780:AK780"/>
    <mergeCell ref="AI781:AK781"/>
    <mergeCell ref="AI782:AK782"/>
    <mergeCell ref="AT782:AV782"/>
    <mergeCell ref="AI783:AK783"/>
    <mergeCell ref="AT828:AV828"/>
    <mergeCell ref="AT293:AV293"/>
    <mergeCell ref="AI861:AK861"/>
    <mergeCell ref="AI862:AK862"/>
    <mergeCell ref="AI866:AK866"/>
    <mergeCell ref="AI859:AK859"/>
    <mergeCell ref="AT286:AV286"/>
    <mergeCell ref="AT287:AV287"/>
    <mergeCell ref="AT288:AV288"/>
    <mergeCell ref="AT289:AV289"/>
    <mergeCell ref="AT290:AV290"/>
    <mergeCell ref="AT291:AV291"/>
    <mergeCell ref="AI276:AK276"/>
    <mergeCell ref="AT270:AV270"/>
    <mergeCell ref="AT271:AV271"/>
    <mergeCell ref="AI255:AK255"/>
    <mergeCell ref="AI256:AK256"/>
    <mergeCell ref="AI257:AK257"/>
    <mergeCell ref="AI258:AK258"/>
    <mergeCell ref="AI259:AK259"/>
    <mergeCell ref="AI260:AK260"/>
    <mergeCell ref="AI261:AK261"/>
    <mergeCell ref="AI262:AK262"/>
    <mergeCell ref="AI263:AK263"/>
    <mergeCell ref="AI264:AK264"/>
    <mergeCell ref="AI265:AK265"/>
    <mergeCell ref="AI266:AK266"/>
    <mergeCell ref="AI267:AK267"/>
    <mergeCell ref="AI268:AK268"/>
    <mergeCell ref="AT261:AV261"/>
    <mergeCell ref="AT262:AV262"/>
    <mergeCell ref="AT263:AV263"/>
    <mergeCell ref="AT266:AV266"/>
    <mergeCell ref="AT267:AV267"/>
    <mergeCell ref="AT268:AV268"/>
    <mergeCell ref="AT272:AV272"/>
    <mergeCell ref="AT273:AV273"/>
    <mergeCell ref="AT274:AV274"/>
    <mergeCell ref="BP243:BR243"/>
    <mergeCell ref="BE287:BG287"/>
    <mergeCell ref="BE288:BG288"/>
    <mergeCell ref="BE289:BG289"/>
    <mergeCell ref="BE290:BG290"/>
    <mergeCell ref="BE291:BG291"/>
    <mergeCell ref="BE292:BG292"/>
    <mergeCell ref="BE293:BG293"/>
    <mergeCell ref="BP276:BR276"/>
    <mergeCell ref="BP277:BR277"/>
    <mergeCell ref="BP278:BR278"/>
    <mergeCell ref="BP279:BR279"/>
    <mergeCell ref="BP280:BR280"/>
    <mergeCell ref="BP281:BR281"/>
    <mergeCell ref="BP282:BR282"/>
    <mergeCell ref="BP290:BR290"/>
    <mergeCell ref="BP291:BR291"/>
    <mergeCell ref="BP292:BR292"/>
    <mergeCell ref="BP293:BR293"/>
    <mergeCell ref="BE256:BG256"/>
    <mergeCell ref="BE257:BG257"/>
    <mergeCell ref="BE258:BG258"/>
    <mergeCell ref="BE259:BG259"/>
    <mergeCell ref="BE260:BG260"/>
    <mergeCell ref="BE261:BG261"/>
    <mergeCell ref="BE262:BG262"/>
    <mergeCell ref="BE263:BG263"/>
    <mergeCell ref="BE264:BG264"/>
    <mergeCell ref="BP246:BR246"/>
    <mergeCell ref="AT246:AV246"/>
    <mergeCell ref="BV252:BW252"/>
    <mergeCell ref="BP253:BR253"/>
    <mergeCell ref="BP254:BR254"/>
    <mergeCell ref="BP294:BR294"/>
    <mergeCell ref="BK296:BM296"/>
    <mergeCell ref="BP284:BR284"/>
    <mergeCell ref="BP285:BR285"/>
    <mergeCell ref="BP286:BR286"/>
    <mergeCell ref="BP287:BR287"/>
    <mergeCell ref="BP288:BR288"/>
    <mergeCell ref="BP289:BR289"/>
    <mergeCell ref="BE282:BG282"/>
    <mergeCell ref="BE283:BG283"/>
    <mergeCell ref="BE284:BG284"/>
    <mergeCell ref="BE285:BG285"/>
    <mergeCell ref="BE286:BG286"/>
    <mergeCell ref="BE265:BG265"/>
    <mergeCell ref="BP274:BR274"/>
    <mergeCell ref="BP275:BR275"/>
    <mergeCell ref="BE281:BG281"/>
    <mergeCell ref="AZ248:BB248"/>
    <mergeCell ref="BK248:BM248"/>
    <mergeCell ref="BV248:BX248"/>
    <mergeCell ref="AT280:AV280"/>
    <mergeCell ref="AT281:AV281"/>
    <mergeCell ref="AT282:AV282"/>
    <mergeCell ref="AT283:AV283"/>
    <mergeCell ref="AT284:AV284"/>
    <mergeCell ref="AT292:AV292"/>
    <mergeCell ref="AT294:AV294"/>
    <mergeCell ref="AT285:AV285"/>
    <mergeCell ref="BE255:BG255"/>
    <mergeCell ref="AI273:AK273"/>
    <mergeCell ref="AI274:AK274"/>
    <mergeCell ref="AI275:AK275"/>
    <mergeCell ref="AI250:AR250"/>
    <mergeCell ref="AT250:BC250"/>
    <mergeCell ref="BE250:BN250"/>
    <mergeCell ref="BP250:BY250"/>
    <mergeCell ref="BH251:BI251"/>
    <mergeCell ref="AO252:AP252"/>
    <mergeCell ref="BK252:BL252"/>
    <mergeCell ref="AW251:AX251"/>
    <mergeCell ref="AZ252:BA252"/>
    <mergeCell ref="AT253:AV253"/>
    <mergeCell ref="BE253:BG253"/>
    <mergeCell ref="AT254:AV254"/>
    <mergeCell ref="BE254:BG254"/>
    <mergeCell ref="BS251:BT251"/>
    <mergeCell ref="BE266:BG266"/>
    <mergeCell ref="BE267:BG267"/>
    <mergeCell ref="BE268:BG268"/>
    <mergeCell ref="BE269:BG269"/>
    <mergeCell ref="BE273:BG273"/>
    <mergeCell ref="BE274:BG274"/>
    <mergeCell ref="BE275:BG275"/>
    <mergeCell ref="BE270:BG270"/>
    <mergeCell ref="BP270:BR270"/>
    <mergeCell ref="BP271:BR271"/>
    <mergeCell ref="BP272:BR272"/>
    <mergeCell ref="AL251:AM251"/>
    <mergeCell ref="AI253:AK253"/>
    <mergeCell ref="AI254:AK254"/>
    <mergeCell ref="BE276:BG276"/>
    <mergeCell ref="BE277:BG277"/>
    <mergeCell ref="BE278:BG278"/>
    <mergeCell ref="BE279:BG279"/>
    <mergeCell ref="M263:O263"/>
    <mergeCell ref="M264:O264"/>
    <mergeCell ref="M265:O265"/>
    <mergeCell ref="M266:O266"/>
    <mergeCell ref="M267:O267"/>
    <mergeCell ref="B240:D240"/>
    <mergeCell ref="E251:F251"/>
    <mergeCell ref="X254:Z254"/>
    <mergeCell ref="AI270:AK270"/>
    <mergeCell ref="AI271:AK271"/>
    <mergeCell ref="AI272:AK272"/>
    <mergeCell ref="BZ250:BZ293"/>
    <mergeCell ref="BP256:BR256"/>
    <mergeCell ref="BP257:BR257"/>
    <mergeCell ref="BP258:BR258"/>
    <mergeCell ref="BP259:BR259"/>
    <mergeCell ref="BP260:BR260"/>
    <mergeCell ref="BP261:BR261"/>
    <mergeCell ref="BP262:BR262"/>
    <mergeCell ref="BP263:BR263"/>
    <mergeCell ref="BP264:BR264"/>
    <mergeCell ref="BP265:BR265"/>
    <mergeCell ref="BP266:BR266"/>
    <mergeCell ref="BP267:BR267"/>
    <mergeCell ref="BP268:BR268"/>
    <mergeCell ref="BP269:BR269"/>
    <mergeCell ref="BE271:BG271"/>
    <mergeCell ref="BE272:BG272"/>
    <mergeCell ref="A251:A294"/>
    <mergeCell ref="B253:D253"/>
    <mergeCell ref="B254:D254"/>
    <mergeCell ref="B255:D255"/>
    <mergeCell ref="B256:D256"/>
    <mergeCell ref="B257:D257"/>
    <mergeCell ref="B258:D258"/>
    <mergeCell ref="B279:D279"/>
    <mergeCell ref="B280:D280"/>
    <mergeCell ref="B281:D281"/>
    <mergeCell ref="B282:D282"/>
    <mergeCell ref="B283:D283"/>
    <mergeCell ref="B284:D284"/>
    <mergeCell ref="B285:D285"/>
    <mergeCell ref="B286:D286"/>
    <mergeCell ref="B287:D287"/>
    <mergeCell ref="B288:D288"/>
    <mergeCell ref="B289:D289"/>
    <mergeCell ref="B290:D290"/>
    <mergeCell ref="B291:D291"/>
    <mergeCell ref="B292:D292"/>
    <mergeCell ref="B277:D277"/>
    <mergeCell ref="B278:D278"/>
    <mergeCell ref="A203:A246"/>
    <mergeCell ref="B259:D259"/>
    <mergeCell ref="B260:D260"/>
    <mergeCell ref="AA251:AB251"/>
    <mergeCell ref="H252:I252"/>
    <mergeCell ref="S252:T252"/>
    <mergeCell ref="AD252:AE252"/>
    <mergeCell ref="B241:D241"/>
    <mergeCell ref="B242:D242"/>
    <mergeCell ref="B243:D243"/>
    <mergeCell ref="B244:D244"/>
    <mergeCell ref="B245:D245"/>
    <mergeCell ref="B246:D246"/>
    <mergeCell ref="B935:D935"/>
    <mergeCell ref="B936:D936"/>
    <mergeCell ref="B937:D937"/>
    <mergeCell ref="B938:D938"/>
    <mergeCell ref="B261:D261"/>
    <mergeCell ref="B262:D262"/>
    <mergeCell ref="B263:D263"/>
    <mergeCell ref="B264:D264"/>
    <mergeCell ref="M268:O268"/>
    <mergeCell ref="M269:O269"/>
    <mergeCell ref="M270:O270"/>
    <mergeCell ref="M271:O271"/>
    <mergeCell ref="M272:O272"/>
    <mergeCell ref="M273:O273"/>
    <mergeCell ref="M274:O274"/>
    <mergeCell ref="M275:O275"/>
    <mergeCell ref="M276:O276"/>
    <mergeCell ref="M277:O277"/>
    <mergeCell ref="M262:O262"/>
    <mergeCell ref="B939:D939"/>
    <mergeCell ref="B940:D940"/>
    <mergeCell ref="B320:D320"/>
    <mergeCell ref="M320:O320"/>
    <mergeCell ref="B323:D323"/>
    <mergeCell ref="M323:O323"/>
    <mergeCell ref="B326:D326"/>
    <mergeCell ref="M326:O326"/>
    <mergeCell ref="B329:D329"/>
    <mergeCell ref="M329:O329"/>
    <mergeCell ref="B332:D332"/>
    <mergeCell ref="M332:O332"/>
    <mergeCell ref="B335:D335"/>
    <mergeCell ref="M335:O335"/>
    <mergeCell ref="B338:D338"/>
    <mergeCell ref="M338:O338"/>
    <mergeCell ref="X876:Z876"/>
    <mergeCell ref="X877:Z877"/>
    <mergeCell ref="X348:AG348"/>
    <mergeCell ref="X349:AG349"/>
    <mergeCell ref="X350:AG350"/>
    <mergeCell ref="X351:AG351"/>
    <mergeCell ref="AA352:AB352"/>
    <mergeCell ref="AD353:AE353"/>
    <mergeCell ref="X354:Z354"/>
    <mergeCell ref="B350:K350"/>
    <mergeCell ref="B351:K351"/>
    <mergeCell ref="E352:F352"/>
    <mergeCell ref="H353:I353"/>
    <mergeCell ref="M354:O354"/>
    <mergeCell ref="M362:O362"/>
    <mergeCell ref="M363:O363"/>
    <mergeCell ref="B228:D228"/>
    <mergeCell ref="H296:J296"/>
    <mergeCell ref="M282:O282"/>
    <mergeCell ref="M283:O283"/>
    <mergeCell ref="M284:O284"/>
    <mergeCell ref="M285:O285"/>
    <mergeCell ref="M286:O286"/>
    <mergeCell ref="M287:O287"/>
    <mergeCell ref="M288:O288"/>
    <mergeCell ref="B265:D265"/>
    <mergeCell ref="B266:D266"/>
    <mergeCell ref="B267:D267"/>
    <mergeCell ref="B268:D268"/>
    <mergeCell ref="B269:D269"/>
    <mergeCell ref="B270:D270"/>
    <mergeCell ref="B271:D271"/>
    <mergeCell ref="B272:D272"/>
    <mergeCell ref="B273:D273"/>
    <mergeCell ref="B274:D274"/>
    <mergeCell ref="B275:D275"/>
    <mergeCell ref="B276:D276"/>
    <mergeCell ref="M292:O292"/>
    <mergeCell ref="M293:O293"/>
    <mergeCell ref="M294:O294"/>
    <mergeCell ref="B229:D229"/>
    <mergeCell ref="B230:D230"/>
    <mergeCell ref="B231:D231"/>
    <mergeCell ref="B232:D232"/>
    <mergeCell ref="B233:D233"/>
    <mergeCell ref="B234:D234"/>
    <mergeCell ref="B235:D235"/>
    <mergeCell ref="B250:K250"/>
    <mergeCell ref="S296:U296"/>
    <mergeCell ref="AD296:AF296"/>
    <mergeCell ref="X283:Z283"/>
    <mergeCell ref="X284:Z284"/>
    <mergeCell ref="X285:Z285"/>
    <mergeCell ref="X286:Z286"/>
    <mergeCell ref="X287:Z287"/>
    <mergeCell ref="X288:Z288"/>
    <mergeCell ref="X289:Z289"/>
    <mergeCell ref="X255:Z255"/>
    <mergeCell ref="X256:Z256"/>
    <mergeCell ref="X262:Z262"/>
    <mergeCell ref="X263:Z263"/>
    <mergeCell ref="X264:Z264"/>
    <mergeCell ref="X265:Z265"/>
    <mergeCell ref="X266:Z266"/>
    <mergeCell ref="X267:Z267"/>
    <mergeCell ref="X268:Z268"/>
    <mergeCell ref="X269:Z269"/>
    <mergeCell ref="X270:Z270"/>
    <mergeCell ref="X271:Z271"/>
    <mergeCell ref="X272:Z272"/>
    <mergeCell ref="X273:Z273"/>
    <mergeCell ref="X274:Z274"/>
    <mergeCell ref="X275:Z275"/>
    <mergeCell ref="X257:Z257"/>
    <mergeCell ref="X276:Z276"/>
    <mergeCell ref="X277:Z277"/>
    <mergeCell ref="X278:Z278"/>
    <mergeCell ref="X279:Z279"/>
    <mergeCell ref="X280:Z280"/>
    <mergeCell ref="X281:Z281"/>
    <mergeCell ref="P251:Q251"/>
    <mergeCell ref="M253:O253"/>
    <mergeCell ref="X253:Z253"/>
    <mergeCell ref="M254:O254"/>
    <mergeCell ref="M255:O255"/>
    <mergeCell ref="M256:O256"/>
    <mergeCell ref="M257:O257"/>
    <mergeCell ref="M258:O258"/>
    <mergeCell ref="X258:Z258"/>
    <mergeCell ref="M259:O259"/>
    <mergeCell ref="X259:Z259"/>
    <mergeCell ref="M260:O260"/>
    <mergeCell ref="X260:Z260"/>
    <mergeCell ref="X261:Z261"/>
    <mergeCell ref="M261:O261"/>
    <mergeCell ref="M2:V2"/>
    <mergeCell ref="M3:V3"/>
    <mergeCell ref="X40:Z40"/>
    <mergeCell ref="M43:O43"/>
    <mergeCell ref="X43:Z43"/>
    <mergeCell ref="X46:Z46"/>
    <mergeCell ref="M49:O49"/>
    <mergeCell ref="X49:Z49"/>
    <mergeCell ref="X103:AG103"/>
    <mergeCell ref="M120:O120"/>
    <mergeCell ref="M121:O121"/>
    <mergeCell ref="M122:O122"/>
    <mergeCell ref="M123:O123"/>
    <mergeCell ref="M124:O124"/>
    <mergeCell ref="M125:O125"/>
    <mergeCell ref="M126:O126"/>
    <mergeCell ref="X121:Z121"/>
    <mergeCell ref="M8:O8"/>
    <mergeCell ref="M36:O36"/>
    <mergeCell ref="M37:O37"/>
    <mergeCell ref="X37:Z37"/>
    <mergeCell ref="X47:Z47"/>
    <mergeCell ref="X92:Z92"/>
    <mergeCell ref="X122:Z122"/>
    <mergeCell ref="X123:Z123"/>
    <mergeCell ref="X124:Z124"/>
    <mergeCell ref="X125:Z125"/>
    <mergeCell ref="X126:Z126"/>
    <mergeCell ref="M117:O117"/>
    <mergeCell ref="X117:Z117"/>
    <mergeCell ref="M118:O118"/>
    <mergeCell ref="X118:Z118"/>
    <mergeCell ref="B10:D10"/>
    <mergeCell ref="B11:D11"/>
    <mergeCell ref="B12:D12"/>
    <mergeCell ref="M12:O12"/>
    <mergeCell ref="M13:O13"/>
    <mergeCell ref="X13:Z13"/>
    <mergeCell ref="M39:O39"/>
    <mergeCell ref="X39:Z39"/>
    <mergeCell ref="B42:D42"/>
    <mergeCell ref="X42:Z42"/>
    <mergeCell ref="M119:O119"/>
    <mergeCell ref="X119:Z119"/>
    <mergeCell ref="X120:Z120"/>
    <mergeCell ref="B120:D120"/>
    <mergeCell ref="B121:D121"/>
    <mergeCell ref="B122:D122"/>
    <mergeCell ref="B123:D123"/>
    <mergeCell ref="AI13:AK13"/>
    <mergeCell ref="B16:D16"/>
    <mergeCell ref="X16:Z16"/>
    <mergeCell ref="AI16:AK16"/>
    <mergeCell ref="M19:O19"/>
    <mergeCell ref="X19:Z19"/>
    <mergeCell ref="AI19:AK19"/>
    <mergeCell ref="B22:D22"/>
    <mergeCell ref="AI15:AK15"/>
    <mergeCell ref="X22:Z22"/>
    <mergeCell ref="AI22:AK22"/>
    <mergeCell ref="AT37:AV37"/>
    <mergeCell ref="BE37:BG37"/>
    <mergeCell ref="BP37:BR37"/>
    <mergeCell ref="B37:D37"/>
    <mergeCell ref="B38:D38"/>
    <mergeCell ref="X38:Z38"/>
    <mergeCell ref="AI38:AK38"/>
    <mergeCell ref="AT38:AV38"/>
    <mergeCell ref="BE38:BG38"/>
    <mergeCell ref="BP38:BR38"/>
    <mergeCell ref="M38:O38"/>
    <mergeCell ref="B15:D15"/>
    <mergeCell ref="B17:D17"/>
    <mergeCell ref="B18:D18"/>
    <mergeCell ref="AT18:AV18"/>
    <mergeCell ref="BE18:BG18"/>
    <mergeCell ref="BP18:BR18"/>
    <mergeCell ref="M18:O18"/>
    <mergeCell ref="AT19:AV19"/>
    <mergeCell ref="BE19:BG19"/>
    <mergeCell ref="BP19:BR19"/>
    <mergeCell ref="AI39:AK39"/>
    <mergeCell ref="AT39:AV39"/>
    <mergeCell ref="BE39:BG39"/>
    <mergeCell ref="BP39:BR39"/>
    <mergeCell ref="B39:D39"/>
    <mergeCell ref="AI37:AK37"/>
    <mergeCell ref="AI40:AK40"/>
    <mergeCell ref="AT40:AV40"/>
    <mergeCell ref="BE40:BG40"/>
    <mergeCell ref="BP40:BR40"/>
    <mergeCell ref="M40:O40"/>
    <mergeCell ref="M41:O41"/>
    <mergeCell ref="X41:Z41"/>
    <mergeCell ref="AI41:AK41"/>
    <mergeCell ref="AT41:AV41"/>
    <mergeCell ref="BE41:BG41"/>
    <mergeCell ref="BP41:BR41"/>
    <mergeCell ref="B41:D41"/>
    <mergeCell ref="AI42:AK42"/>
    <mergeCell ref="AT42:AV42"/>
    <mergeCell ref="BE42:BG42"/>
    <mergeCell ref="BP42:BR42"/>
    <mergeCell ref="M42:O42"/>
    <mergeCell ref="AI47:AK47"/>
    <mergeCell ref="AT47:AV47"/>
    <mergeCell ref="BE47:BG47"/>
    <mergeCell ref="BP47:BR47"/>
    <mergeCell ref="B47:D47"/>
    <mergeCell ref="B48:D48"/>
    <mergeCell ref="X48:Z48"/>
    <mergeCell ref="AI48:AK48"/>
    <mergeCell ref="AT48:AV48"/>
    <mergeCell ref="BE48:BG48"/>
    <mergeCell ref="BP48:BR48"/>
    <mergeCell ref="M48:O48"/>
    <mergeCell ref="AI43:AK43"/>
    <mergeCell ref="AT43:AV43"/>
    <mergeCell ref="BE43:BG43"/>
    <mergeCell ref="BP43:BR43"/>
    <mergeCell ref="B43:D43"/>
    <mergeCell ref="B44:D44"/>
    <mergeCell ref="X44:Z44"/>
    <mergeCell ref="AI44:AK44"/>
    <mergeCell ref="AT44:AV44"/>
    <mergeCell ref="BE44:BG44"/>
    <mergeCell ref="BP44:BR44"/>
    <mergeCell ref="M44:O44"/>
    <mergeCell ref="M45:O45"/>
    <mergeCell ref="X45:Z45"/>
    <mergeCell ref="AI45:AK45"/>
    <mergeCell ref="AT45:AV45"/>
    <mergeCell ref="BE45:BG45"/>
    <mergeCell ref="BP45:BR45"/>
    <mergeCell ref="B45:D45"/>
    <mergeCell ref="AI2:AR2"/>
    <mergeCell ref="AI3:AR3"/>
    <mergeCell ref="AI4:AR4"/>
    <mergeCell ref="AT4:BC4"/>
    <mergeCell ref="AI5:AR5"/>
    <mergeCell ref="AT5:BC5"/>
    <mergeCell ref="AW6:AX6"/>
    <mergeCell ref="AZ7:BA7"/>
    <mergeCell ref="B2:K2"/>
    <mergeCell ref="X2:AG2"/>
    <mergeCell ref="AT2:BC2"/>
    <mergeCell ref="BP2:BY2"/>
    <mergeCell ref="B3:K3"/>
    <mergeCell ref="X3:AG3"/>
    <mergeCell ref="AT3:BC3"/>
    <mergeCell ref="BP3:BY3"/>
    <mergeCell ref="BH6:BI6"/>
    <mergeCell ref="BK7:BL7"/>
    <mergeCell ref="BE2:BN2"/>
    <mergeCell ref="BE3:BN3"/>
    <mergeCell ref="BE4:BN4"/>
    <mergeCell ref="B4:K4"/>
    <mergeCell ref="M4:V4"/>
    <mergeCell ref="X4:AG4"/>
    <mergeCell ref="M5:V5"/>
    <mergeCell ref="P6:Q6"/>
    <mergeCell ref="X5:AG5"/>
    <mergeCell ref="AA6:AB6"/>
    <mergeCell ref="AL6:AM6"/>
    <mergeCell ref="S7:T7"/>
    <mergeCell ref="AD7:AE7"/>
    <mergeCell ref="AO7:AP7"/>
    <mergeCell ref="B5:K5"/>
    <mergeCell ref="E6:F6"/>
    <mergeCell ref="H7:I7"/>
    <mergeCell ref="B8:D8"/>
    <mergeCell ref="B9:D9"/>
    <mergeCell ref="BP92:BR92"/>
    <mergeCell ref="BP93:BR93"/>
    <mergeCell ref="AT92:AV92"/>
    <mergeCell ref="AT93:AV93"/>
    <mergeCell ref="AT13:AV13"/>
    <mergeCell ref="BE13:BG13"/>
    <mergeCell ref="BP13:BR13"/>
    <mergeCell ref="B13:D13"/>
    <mergeCell ref="B14:D14"/>
    <mergeCell ref="X14:Z14"/>
    <mergeCell ref="AI14:AK14"/>
    <mergeCell ref="AT14:AV14"/>
    <mergeCell ref="BE14:BG14"/>
    <mergeCell ref="BP14:BR14"/>
    <mergeCell ref="M14:O14"/>
    <mergeCell ref="M15:O15"/>
    <mergeCell ref="X15:Z15"/>
    <mergeCell ref="AI49:AK49"/>
    <mergeCell ref="AT49:AV49"/>
    <mergeCell ref="BE49:BG49"/>
    <mergeCell ref="BP49:BR49"/>
    <mergeCell ref="B49:D49"/>
    <mergeCell ref="H51:J51"/>
    <mergeCell ref="AI92:AK92"/>
    <mergeCell ref="BE92:BG92"/>
    <mergeCell ref="M93:O93"/>
    <mergeCell ref="AI93:AK93"/>
    <mergeCell ref="BE93:BG93"/>
    <mergeCell ref="M94:O94"/>
    <mergeCell ref="BE94:BG94"/>
    <mergeCell ref="X93:Z93"/>
    <mergeCell ref="X94:Z94"/>
    <mergeCell ref="M95:O95"/>
    <mergeCell ref="X95:Z95"/>
    <mergeCell ref="AI95:AK95"/>
    <mergeCell ref="X96:Z96"/>
    <mergeCell ref="AI96:AK96"/>
    <mergeCell ref="X53:AG53"/>
    <mergeCell ref="AA54:AB54"/>
    <mergeCell ref="AT53:BC53"/>
    <mergeCell ref="AW54:AX54"/>
    <mergeCell ref="M57:O57"/>
    <mergeCell ref="M58:O58"/>
    <mergeCell ref="X58:Z58"/>
    <mergeCell ref="AI58:AK58"/>
    <mergeCell ref="AT58:AV58"/>
    <mergeCell ref="BE58:BG58"/>
    <mergeCell ref="M61:O61"/>
    <mergeCell ref="M62:O62"/>
    <mergeCell ref="AI61:AK61"/>
    <mergeCell ref="AI62:AK62"/>
    <mergeCell ref="BE61:BG61"/>
    <mergeCell ref="BE62:BG62"/>
    <mergeCell ref="M65:O65"/>
    <mergeCell ref="M66:O66"/>
    <mergeCell ref="BP4:BY4"/>
    <mergeCell ref="BE5:BN5"/>
    <mergeCell ref="BP5:BY5"/>
    <mergeCell ref="BS6:BT6"/>
    <mergeCell ref="BV7:BW7"/>
    <mergeCell ref="X8:Z8"/>
    <mergeCell ref="AI8:AK8"/>
    <mergeCell ref="AT8:AV8"/>
    <mergeCell ref="BE8:BG8"/>
    <mergeCell ref="BP8:BR8"/>
    <mergeCell ref="BV51:BX51"/>
    <mergeCell ref="AI46:AK46"/>
    <mergeCell ref="AT46:AV46"/>
    <mergeCell ref="BE46:BG46"/>
    <mergeCell ref="BP46:BR46"/>
    <mergeCell ref="M46:O46"/>
    <mergeCell ref="M47:O47"/>
    <mergeCell ref="AT15:AV15"/>
    <mergeCell ref="BE15:BG15"/>
    <mergeCell ref="BP15:BR15"/>
    <mergeCell ref="AT16:AV16"/>
    <mergeCell ref="BE16:BG16"/>
    <mergeCell ref="BP16:BR16"/>
    <mergeCell ref="M16:O16"/>
    <mergeCell ref="M17:O17"/>
    <mergeCell ref="X17:Z17"/>
    <mergeCell ref="AI17:AK17"/>
    <mergeCell ref="AT17:AV17"/>
    <mergeCell ref="BE17:BG17"/>
    <mergeCell ref="BP17:BR17"/>
    <mergeCell ref="X18:Z18"/>
    <mergeCell ref="AI18:AK18"/>
    <mergeCell ref="BP105:BY105"/>
    <mergeCell ref="BE106:BN106"/>
    <mergeCell ref="BP106:BY106"/>
    <mergeCell ref="BP96:BR96"/>
    <mergeCell ref="BP97:BR97"/>
    <mergeCell ref="AI94:AK94"/>
    <mergeCell ref="AT94:AV94"/>
    <mergeCell ref="BP94:BR94"/>
    <mergeCell ref="BE95:BG95"/>
    <mergeCell ref="BP95:BR95"/>
    <mergeCell ref="BE96:BG96"/>
    <mergeCell ref="BE97:BG97"/>
    <mergeCell ref="AO99:AQ99"/>
    <mergeCell ref="AZ99:BB99"/>
    <mergeCell ref="BK99:BM99"/>
    <mergeCell ref="BV99:BX99"/>
    <mergeCell ref="M96:O96"/>
    <mergeCell ref="M97:O97"/>
    <mergeCell ref="X97:Z97"/>
    <mergeCell ref="AI97:AK97"/>
    <mergeCell ref="S99:U99"/>
    <mergeCell ref="AD99:AF99"/>
    <mergeCell ref="AT95:AV95"/>
    <mergeCell ref="AT96:AV96"/>
    <mergeCell ref="AT97:AV97"/>
    <mergeCell ref="B110:D110"/>
    <mergeCell ref="B111:D111"/>
    <mergeCell ref="BE113:BG113"/>
    <mergeCell ref="AT103:BC103"/>
    <mergeCell ref="BP103:BY103"/>
    <mergeCell ref="B104:K104"/>
    <mergeCell ref="X104:AG104"/>
    <mergeCell ref="AT104:BC104"/>
    <mergeCell ref="BP104:BY104"/>
    <mergeCell ref="M103:V103"/>
    <mergeCell ref="M104:V104"/>
    <mergeCell ref="B96:D96"/>
    <mergeCell ref="B97:D97"/>
    <mergeCell ref="M105:V105"/>
    <mergeCell ref="X105:AG105"/>
    <mergeCell ref="M106:V106"/>
    <mergeCell ref="X106:AG106"/>
    <mergeCell ref="AL107:AM107"/>
    <mergeCell ref="AO108:AP108"/>
    <mergeCell ref="AI103:AR103"/>
    <mergeCell ref="AI104:AR104"/>
    <mergeCell ref="AI105:AR105"/>
    <mergeCell ref="AT105:BC105"/>
    <mergeCell ref="AI106:AR106"/>
    <mergeCell ref="AT106:BC106"/>
    <mergeCell ref="AW107:AX107"/>
    <mergeCell ref="AZ108:BA108"/>
    <mergeCell ref="BH107:BI107"/>
    <mergeCell ref="BK108:BL108"/>
    <mergeCell ref="BE103:BN103"/>
    <mergeCell ref="BE104:BN104"/>
    <mergeCell ref="BE105:BN105"/>
    <mergeCell ref="BE117:BG117"/>
    <mergeCell ref="BE118:BG118"/>
    <mergeCell ref="BE119:BG119"/>
    <mergeCell ref="BE120:BG120"/>
    <mergeCell ref="BE121:BG121"/>
    <mergeCell ref="BE122:BG122"/>
    <mergeCell ref="BS107:BT107"/>
    <mergeCell ref="BV108:BW108"/>
    <mergeCell ref="B106:K106"/>
    <mergeCell ref="E107:F107"/>
    <mergeCell ref="P107:Q107"/>
    <mergeCell ref="AA107:AB107"/>
    <mergeCell ref="H108:I108"/>
    <mergeCell ref="S108:T108"/>
    <mergeCell ref="AD108:AE108"/>
    <mergeCell ref="X112:Z112"/>
    <mergeCell ref="X115:Z115"/>
    <mergeCell ref="M110:O110"/>
    <mergeCell ref="M111:O111"/>
    <mergeCell ref="X111:Z111"/>
    <mergeCell ref="M112:O112"/>
    <mergeCell ref="M113:O113"/>
    <mergeCell ref="M114:O114"/>
    <mergeCell ref="M115:O115"/>
    <mergeCell ref="X113:Z113"/>
    <mergeCell ref="X114:Z114"/>
    <mergeCell ref="AI109:AK109"/>
    <mergeCell ref="AI110:AK110"/>
    <mergeCell ref="AI111:AK111"/>
    <mergeCell ref="AT111:AV111"/>
    <mergeCell ref="AI112:AK112"/>
    <mergeCell ref="AT112:AV112"/>
    <mergeCell ref="M137:O137"/>
    <mergeCell ref="M138:O138"/>
    <mergeCell ref="M139:O139"/>
    <mergeCell ref="M140:O140"/>
    <mergeCell ref="BE123:BG123"/>
    <mergeCell ref="BE124:BG124"/>
    <mergeCell ref="BE125:BG125"/>
    <mergeCell ref="BE126:BG126"/>
    <mergeCell ref="AI136:AK136"/>
    <mergeCell ref="AI137:AK137"/>
    <mergeCell ref="AI138:AK138"/>
    <mergeCell ref="AI139:AK139"/>
    <mergeCell ref="AI140:AK140"/>
    <mergeCell ref="AI141:AK141"/>
    <mergeCell ref="M127:O127"/>
    <mergeCell ref="M128:O128"/>
    <mergeCell ref="M129:O129"/>
    <mergeCell ref="M130:O130"/>
    <mergeCell ref="M131:O131"/>
    <mergeCell ref="M132:O132"/>
    <mergeCell ref="M133:O133"/>
    <mergeCell ref="M134:O134"/>
    <mergeCell ref="M135:O135"/>
    <mergeCell ref="M136:O136"/>
    <mergeCell ref="M141:O141"/>
    <mergeCell ref="AT123:AV123"/>
    <mergeCell ref="AT124:AV124"/>
    <mergeCell ref="AT125:AV125"/>
    <mergeCell ref="AT126:AV126"/>
    <mergeCell ref="AI127:AK127"/>
    <mergeCell ref="AT127:AV127"/>
    <mergeCell ref="AT129:AV129"/>
    <mergeCell ref="AI144:AK144"/>
    <mergeCell ref="AI145:AK145"/>
    <mergeCell ref="AI146:AK146"/>
    <mergeCell ref="AI147:AK147"/>
    <mergeCell ref="AI148:AK148"/>
    <mergeCell ref="AI149:AK149"/>
    <mergeCell ref="X137:Z137"/>
    <mergeCell ref="X138:Z138"/>
    <mergeCell ref="BE127:BG127"/>
    <mergeCell ref="BE128:BG128"/>
    <mergeCell ref="AT135:AV135"/>
    <mergeCell ref="AT136:AV136"/>
    <mergeCell ref="AT137:AV137"/>
    <mergeCell ref="X127:Z127"/>
    <mergeCell ref="X128:Z128"/>
    <mergeCell ref="X129:Z129"/>
    <mergeCell ref="X132:Z132"/>
    <mergeCell ref="X133:Z133"/>
    <mergeCell ref="X134:Z134"/>
    <mergeCell ref="X135:Z135"/>
    <mergeCell ref="X136:Z136"/>
    <mergeCell ref="AT128:AV128"/>
    <mergeCell ref="AT141:AV141"/>
    <mergeCell ref="BE135:BG135"/>
    <mergeCell ref="AT145:AV145"/>
    <mergeCell ref="AT146:AV146"/>
    <mergeCell ref="AT147:AV147"/>
    <mergeCell ref="BP127:BR127"/>
    <mergeCell ref="M142:O142"/>
    <mergeCell ref="X146:Z146"/>
    <mergeCell ref="X147:Z147"/>
    <mergeCell ref="X148:Z148"/>
    <mergeCell ref="X149:Z149"/>
    <mergeCell ref="X150:Z150"/>
    <mergeCell ref="X157:Z157"/>
    <mergeCell ref="X158:Z158"/>
    <mergeCell ref="X159:Z159"/>
    <mergeCell ref="X139:Z139"/>
    <mergeCell ref="X140:Z140"/>
    <mergeCell ref="X141:Z141"/>
    <mergeCell ref="X142:Z142"/>
    <mergeCell ref="X143:Z143"/>
    <mergeCell ref="X144:Z144"/>
    <mergeCell ref="X145:Z145"/>
    <mergeCell ref="M157:O157"/>
    <mergeCell ref="M158:O158"/>
    <mergeCell ref="M159:O159"/>
    <mergeCell ref="M143:O143"/>
    <mergeCell ref="M144:O144"/>
    <mergeCell ref="M145:O145"/>
    <mergeCell ref="M146:O146"/>
    <mergeCell ref="M147:O147"/>
    <mergeCell ref="M148:O148"/>
    <mergeCell ref="M149:O149"/>
    <mergeCell ref="P155:Q155"/>
    <mergeCell ref="S156:T156"/>
    <mergeCell ref="M150:O150"/>
    <mergeCell ref="AI128:AK128"/>
    <mergeCell ref="AI129:AK129"/>
    <mergeCell ref="BP123:BR123"/>
    <mergeCell ref="BP126:BR126"/>
    <mergeCell ref="AT118:AV118"/>
    <mergeCell ref="AT119:AV119"/>
    <mergeCell ref="AT117:AV117"/>
    <mergeCell ref="AI121:AK121"/>
    <mergeCell ref="AI122:AK122"/>
    <mergeCell ref="AI123:AK123"/>
    <mergeCell ref="AI124:AK124"/>
    <mergeCell ref="AI125:AK125"/>
    <mergeCell ref="AI126:AK126"/>
    <mergeCell ref="AI113:AK113"/>
    <mergeCell ref="AI114:AK114"/>
    <mergeCell ref="AI115:AK115"/>
    <mergeCell ref="AI117:AK117"/>
    <mergeCell ref="AI118:AK118"/>
    <mergeCell ref="AI119:AK119"/>
    <mergeCell ref="AI120:AK120"/>
    <mergeCell ref="BP124:BR124"/>
    <mergeCell ref="BP125:BR125"/>
    <mergeCell ref="AT120:AV120"/>
    <mergeCell ref="AT121:AV121"/>
    <mergeCell ref="AT122:AV122"/>
    <mergeCell ref="BP121:BR121"/>
    <mergeCell ref="BP122:BR122"/>
    <mergeCell ref="BP114:BR114"/>
    <mergeCell ref="BP115:BR115"/>
    <mergeCell ref="BP116:BR116"/>
    <mergeCell ref="BP117:BR117"/>
    <mergeCell ref="BP118:BR118"/>
    <mergeCell ref="BP119:BR119"/>
    <mergeCell ref="BP120:BR120"/>
    <mergeCell ref="M109:O109"/>
    <mergeCell ref="X109:Z109"/>
    <mergeCell ref="AT109:AV109"/>
    <mergeCell ref="BP109:BR109"/>
    <mergeCell ref="X110:Z110"/>
    <mergeCell ref="AT110:AV110"/>
    <mergeCell ref="BP110:BR110"/>
    <mergeCell ref="AT114:AV114"/>
    <mergeCell ref="AT115:AV115"/>
    <mergeCell ref="AT116:AV116"/>
    <mergeCell ref="BE109:BG109"/>
    <mergeCell ref="BE110:BG110"/>
    <mergeCell ref="BE111:BG111"/>
    <mergeCell ref="BP111:BR111"/>
    <mergeCell ref="BE112:BG112"/>
    <mergeCell ref="BP112:BR112"/>
    <mergeCell ref="BP113:BR113"/>
    <mergeCell ref="M116:O116"/>
    <mergeCell ref="X116:Z116"/>
    <mergeCell ref="AI116:AK116"/>
    <mergeCell ref="BE114:BG114"/>
    <mergeCell ref="BE115:BG115"/>
    <mergeCell ref="BE116:BG116"/>
    <mergeCell ref="AT113:AV113"/>
    <mergeCell ref="BE129:BG129"/>
    <mergeCell ref="AI130:AK130"/>
    <mergeCell ref="AT130:AV130"/>
    <mergeCell ref="BE130:BG130"/>
    <mergeCell ref="X130:Z130"/>
    <mergeCell ref="X131:Z131"/>
    <mergeCell ref="AI131:AK131"/>
    <mergeCell ref="AT131:AV131"/>
    <mergeCell ref="BE131:BG131"/>
    <mergeCell ref="AT132:AV132"/>
    <mergeCell ref="BE132:BG132"/>
    <mergeCell ref="AT134:AV134"/>
    <mergeCell ref="AT133:AV133"/>
    <mergeCell ref="BP128:BR128"/>
    <mergeCell ref="BE142:BG142"/>
    <mergeCell ref="BP142:BR142"/>
    <mergeCell ref="BE143:BG143"/>
    <mergeCell ref="BP143:BR143"/>
    <mergeCell ref="AI142:AK142"/>
    <mergeCell ref="AI143:AK143"/>
    <mergeCell ref="BP144:BR144"/>
    <mergeCell ref="AT142:AV142"/>
    <mergeCell ref="AT143:AV143"/>
    <mergeCell ref="AT144:AV144"/>
    <mergeCell ref="AT139:AV139"/>
    <mergeCell ref="AT140:AV140"/>
    <mergeCell ref="AT138:AV138"/>
    <mergeCell ref="BP129:BR129"/>
    <mergeCell ref="BP130:BR130"/>
    <mergeCell ref="BP131:BR131"/>
    <mergeCell ref="BP132:BR132"/>
    <mergeCell ref="BP133:BR133"/>
    <mergeCell ref="BP134:BR134"/>
    <mergeCell ref="H152:J152"/>
    <mergeCell ref="S152:U152"/>
    <mergeCell ref="B154:K154"/>
    <mergeCell ref="M154:V154"/>
    <mergeCell ref="BP138:BR138"/>
    <mergeCell ref="BP139:BR139"/>
    <mergeCell ref="BP137:BR137"/>
    <mergeCell ref="BP140:BR140"/>
    <mergeCell ref="BP145:BR145"/>
    <mergeCell ref="BP146:BR146"/>
    <mergeCell ref="BP147:BR147"/>
    <mergeCell ref="BP148:BR148"/>
    <mergeCell ref="BP149:BR149"/>
    <mergeCell ref="BP150:BR150"/>
    <mergeCell ref="BP135:BR135"/>
    <mergeCell ref="BP136:BR136"/>
    <mergeCell ref="BP141:BR141"/>
    <mergeCell ref="B141:D141"/>
    <mergeCell ref="B142:D142"/>
    <mergeCell ref="E155:F155"/>
    <mergeCell ref="H156:I156"/>
    <mergeCell ref="BE158:BG158"/>
    <mergeCell ref="BE159:BG159"/>
    <mergeCell ref="BE154:BN154"/>
    <mergeCell ref="BH155:BI155"/>
    <mergeCell ref="AZ156:BA156"/>
    <mergeCell ref="BK156:BL156"/>
    <mergeCell ref="BE157:BG157"/>
    <mergeCell ref="BP157:BR157"/>
    <mergeCell ref="BP158:BR158"/>
    <mergeCell ref="BP159:BR159"/>
    <mergeCell ref="AD152:AF152"/>
    <mergeCell ref="AD156:AE156"/>
    <mergeCell ref="AT157:AV157"/>
    <mergeCell ref="AT158:AV158"/>
    <mergeCell ref="AT159:AV159"/>
    <mergeCell ref="AI157:AK157"/>
    <mergeCell ref="AI158:AK158"/>
    <mergeCell ref="AI159:AK159"/>
    <mergeCell ref="BK152:BM152"/>
    <mergeCell ref="X154:AG154"/>
    <mergeCell ref="AA155:AB155"/>
    <mergeCell ref="AL155:AM155"/>
    <mergeCell ref="AI358:AK358"/>
    <mergeCell ref="AI359:AK359"/>
    <mergeCell ref="AI357:AK357"/>
    <mergeCell ref="X355:Z355"/>
    <mergeCell ref="X356:Z356"/>
    <mergeCell ref="AI356:AK356"/>
    <mergeCell ref="X357:Z357"/>
    <mergeCell ref="X358:Z358"/>
    <mergeCell ref="X359:Z359"/>
    <mergeCell ref="X282:Z282"/>
    <mergeCell ref="X290:Z290"/>
    <mergeCell ref="X291:Z291"/>
    <mergeCell ref="X292:Z292"/>
    <mergeCell ref="X293:Z293"/>
    <mergeCell ref="X294:Z294"/>
    <mergeCell ref="AO248:AQ248"/>
    <mergeCell ref="AI269:AK269"/>
    <mergeCell ref="AO296:AQ296"/>
    <mergeCell ref="AI287:AK287"/>
    <mergeCell ref="AI288:AK288"/>
    <mergeCell ref="AI289:AK289"/>
    <mergeCell ref="AI290:AK290"/>
    <mergeCell ref="AI291:AK291"/>
    <mergeCell ref="AI292:AK292"/>
    <mergeCell ref="AI293:AK293"/>
    <mergeCell ref="AI283:AK283"/>
    <mergeCell ref="AI284:AK284"/>
    <mergeCell ref="AI285:AK285"/>
    <mergeCell ref="AI286:AK286"/>
    <mergeCell ref="AI294:AK294"/>
    <mergeCell ref="X197:Z197"/>
    <mergeCell ref="X198:Z198"/>
    <mergeCell ref="AI315:AK315"/>
    <mergeCell ref="AT315:AV315"/>
    <mergeCell ref="AI316:AK316"/>
    <mergeCell ref="AT316:AV316"/>
    <mergeCell ref="S200:U200"/>
    <mergeCell ref="AD200:AF200"/>
    <mergeCell ref="AI349:AR349"/>
    <mergeCell ref="AI350:AR350"/>
    <mergeCell ref="AI351:AR351"/>
    <mergeCell ref="AL352:AM352"/>
    <mergeCell ref="AO353:AP353"/>
    <mergeCell ref="AI354:AK354"/>
    <mergeCell ref="AI355:AK355"/>
    <mergeCell ref="AI191:AK191"/>
    <mergeCell ref="AI194:AK194"/>
    <mergeCell ref="AI195:AK195"/>
    <mergeCell ref="AI196:AK196"/>
    <mergeCell ref="AI197:AK197"/>
    <mergeCell ref="AI198:AK198"/>
    <mergeCell ref="AI348:AR348"/>
    <mergeCell ref="AT195:AV195"/>
    <mergeCell ref="AT196:AV196"/>
    <mergeCell ref="AT197:AV197"/>
    <mergeCell ref="AT198:AV198"/>
    <mergeCell ref="AO200:AQ200"/>
    <mergeCell ref="AT309:AV309"/>
    <mergeCell ref="AI310:AK310"/>
    <mergeCell ref="AT310:AV310"/>
    <mergeCell ref="AI311:AK311"/>
    <mergeCell ref="AT311:AV311"/>
    <mergeCell ref="AT312:AV312"/>
    <mergeCell ref="AI313:AK313"/>
    <mergeCell ref="AT313:AV313"/>
    <mergeCell ref="AI314:AK314"/>
    <mergeCell ref="AT314:AV314"/>
    <mergeCell ref="AZ200:BB200"/>
    <mergeCell ref="AT348:BC348"/>
    <mergeCell ref="AT349:BC349"/>
    <mergeCell ref="AT350:BC350"/>
    <mergeCell ref="AT351:BC351"/>
    <mergeCell ref="AW352:AX352"/>
    <mergeCell ref="AZ353:BA353"/>
    <mergeCell ref="AT354:AV354"/>
    <mergeCell ref="AT355:AV355"/>
    <mergeCell ref="AT149:AV149"/>
    <mergeCell ref="AT150:AV150"/>
    <mergeCell ref="AZ152:BB152"/>
    <mergeCell ref="AI184:AK184"/>
    <mergeCell ref="AT184:AV184"/>
    <mergeCell ref="AI209:AK209"/>
    <mergeCell ref="AI210:AK210"/>
    <mergeCell ref="AI211:AK211"/>
    <mergeCell ref="AI212:AK212"/>
    <mergeCell ref="AI187:AK187"/>
    <mergeCell ref="AI188:AK188"/>
    <mergeCell ref="AZ296:BB296"/>
    <mergeCell ref="AI277:AK277"/>
    <mergeCell ref="AI278:AK278"/>
    <mergeCell ref="AI279:AK279"/>
    <mergeCell ref="AI280:AK280"/>
    <mergeCell ref="AI281:AK281"/>
    <mergeCell ref="AI282:AK282"/>
    <mergeCell ref="BV152:BX152"/>
    <mergeCell ref="AI150:AK150"/>
    <mergeCell ref="AO152:AQ152"/>
    <mergeCell ref="AT154:BC154"/>
    <mergeCell ref="BP154:BY154"/>
    <mergeCell ref="AW155:AX155"/>
    <mergeCell ref="BS155:BT155"/>
    <mergeCell ref="BV156:BW156"/>
    <mergeCell ref="AI154:AR154"/>
    <mergeCell ref="BP173:BR173"/>
    <mergeCell ref="BP174:BR174"/>
    <mergeCell ref="BP175:BR175"/>
    <mergeCell ref="BP176:BR176"/>
    <mergeCell ref="BP177:BR177"/>
    <mergeCell ref="AI162:AK162"/>
    <mergeCell ref="AI182:AK182"/>
    <mergeCell ref="AI183:AK183"/>
    <mergeCell ref="BE170:BG170"/>
    <mergeCell ref="BE171:BG171"/>
    <mergeCell ref="BE172:BG172"/>
    <mergeCell ref="BE173:BG173"/>
    <mergeCell ref="BE174:BG174"/>
    <mergeCell ref="BE175:BG175"/>
    <mergeCell ref="BE176:BG176"/>
    <mergeCell ref="BE177:BG177"/>
    <mergeCell ref="BE178:BG178"/>
    <mergeCell ref="BE179:BG179"/>
    <mergeCell ref="BE180:BG180"/>
    <mergeCell ref="BE181:BG181"/>
    <mergeCell ref="BE182:BG182"/>
    <mergeCell ref="BE183:BG183"/>
    <mergeCell ref="AO156:AP156"/>
    <mergeCell ref="M160:O160"/>
    <mergeCell ref="AI160:AK160"/>
    <mergeCell ref="BE160:BG160"/>
    <mergeCell ref="M161:O161"/>
    <mergeCell ref="AI161:AK161"/>
    <mergeCell ref="BE161:BG161"/>
    <mergeCell ref="X165:Z165"/>
    <mergeCell ref="X166:Z166"/>
    <mergeCell ref="AT160:AV160"/>
    <mergeCell ref="AT161:AV161"/>
    <mergeCell ref="AT162:AV162"/>
    <mergeCell ref="BE162:BG162"/>
    <mergeCell ref="AT163:AV163"/>
    <mergeCell ref="BE163:BG163"/>
    <mergeCell ref="BE164:BG164"/>
    <mergeCell ref="BP171:BR171"/>
    <mergeCell ref="BP172:BR172"/>
    <mergeCell ref="BE165:BG165"/>
    <mergeCell ref="BE166:BG166"/>
    <mergeCell ref="BE167:BG167"/>
    <mergeCell ref="BE168:BG168"/>
    <mergeCell ref="BE169:BG169"/>
    <mergeCell ref="BP169:BR169"/>
    <mergeCell ref="BP170:BR170"/>
    <mergeCell ref="M169:O169"/>
    <mergeCell ref="M170:O170"/>
    <mergeCell ref="M171:O171"/>
    <mergeCell ref="M172:O172"/>
    <mergeCell ref="X160:Z160"/>
    <mergeCell ref="X161:Z161"/>
    <mergeCell ref="M162:O162"/>
    <mergeCell ref="X162:Z162"/>
    <mergeCell ref="M173:O173"/>
    <mergeCell ref="M174:O174"/>
    <mergeCell ref="M175:O175"/>
    <mergeCell ref="M176:O176"/>
    <mergeCell ref="M177:O177"/>
    <mergeCell ref="M178:O178"/>
    <mergeCell ref="M179:O179"/>
    <mergeCell ref="M180:O180"/>
    <mergeCell ref="M181:O181"/>
    <mergeCell ref="M182:O182"/>
    <mergeCell ref="M188:O188"/>
    <mergeCell ref="M189:O189"/>
    <mergeCell ref="M190:O190"/>
    <mergeCell ref="M191:O191"/>
    <mergeCell ref="M192:O192"/>
    <mergeCell ref="M193:O193"/>
    <mergeCell ref="M194:O194"/>
    <mergeCell ref="BP197:BR197"/>
    <mergeCell ref="BP198:BR198"/>
    <mergeCell ref="BK200:BM200"/>
    <mergeCell ref="BE191:BG191"/>
    <mergeCell ref="BE195:BG195"/>
    <mergeCell ref="BE196:BG196"/>
    <mergeCell ref="BE197:BG197"/>
    <mergeCell ref="M195:O195"/>
    <mergeCell ref="M196:O196"/>
    <mergeCell ref="M197:O197"/>
    <mergeCell ref="M198:O198"/>
    <mergeCell ref="H200:J200"/>
    <mergeCell ref="B348:K348"/>
    <mergeCell ref="B349:K349"/>
    <mergeCell ref="M348:V348"/>
    <mergeCell ref="M349:V349"/>
    <mergeCell ref="M350:V350"/>
    <mergeCell ref="M310:O310"/>
    <mergeCell ref="B311:D311"/>
    <mergeCell ref="M311:O311"/>
    <mergeCell ref="B312:D312"/>
    <mergeCell ref="M312:O312"/>
    <mergeCell ref="B313:D313"/>
    <mergeCell ref="M313:O313"/>
    <mergeCell ref="B314:D314"/>
    <mergeCell ref="M314:O314"/>
    <mergeCell ref="B315:D315"/>
    <mergeCell ref="M315:O315"/>
    <mergeCell ref="B316:D316"/>
    <mergeCell ref="M316:O316"/>
    <mergeCell ref="B317:D317"/>
    <mergeCell ref="M317:O317"/>
    <mergeCell ref="X185:Z185"/>
    <mergeCell ref="X186:Z186"/>
    <mergeCell ref="AI186:AK186"/>
    <mergeCell ref="AT186:AV186"/>
    <mergeCell ref="BE186:BG186"/>
    <mergeCell ref="BP186:BR186"/>
    <mergeCell ref="M186:O186"/>
    <mergeCell ref="M187:O187"/>
    <mergeCell ref="X187:Z187"/>
    <mergeCell ref="AT187:AV187"/>
    <mergeCell ref="BP187:BR187"/>
    <mergeCell ref="X188:Z188"/>
    <mergeCell ref="AT188:AV188"/>
    <mergeCell ref="BP188:BR188"/>
    <mergeCell ref="BP194:BR194"/>
    <mergeCell ref="BP195:BR195"/>
    <mergeCell ref="BP196:BR196"/>
    <mergeCell ref="X189:Z189"/>
    <mergeCell ref="AI189:AK189"/>
    <mergeCell ref="AT189:AV189"/>
    <mergeCell ref="AI190:AK190"/>
    <mergeCell ref="AT190:AV190"/>
    <mergeCell ref="X190:Z190"/>
    <mergeCell ref="X191:Z191"/>
    <mergeCell ref="AT191:AV191"/>
    <mergeCell ref="X192:Z192"/>
    <mergeCell ref="AT192:AV192"/>
    <mergeCell ref="X193:Z193"/>
    <mergeCell ref="AT194:AV194"/>
    <mergeCell ref="X194:Z194"/>
    <mergeCell ref="X195:Z195"/>
    <mergeCell ref="X196:Z196"/>
    <mergeCell ref="X163:Z163"/>
    <mergeCell ref="AI163:AK163"/>
    <mergeCell ref="M163:O163"/>
    <mergeCell ref="M164:O164"/>
    <mergeCell ref="X164:Z164"/>
    <mergeCell ref="AI164:AK164"/>
    <mergeCell ref="M165:O165"/>
    <mergeCell ref="AI165:AK165"/>
    <mergeCell ref="AI166:AK166"/>
    <mergeCell ref="M166:O166"/>
    <mergeCell ref="M167:O167"/>
    <mergeCell ref="X167:Z167"/>
    <mergeCell ref="AI167:AK167"/>
    <mergeCell ref="M168:O168"/>
    <mergeCell ref="AI168:AK168"/>
    <mergeCell ref="AI169:AK169"/>
    <mergeCell ref="AI181:AK181"/>
    <mergeCell ref="AI170:AK170"/>
    <mergeCell ref="AI171:AK171"/>
    <mergeCell ref="AI172:AK172"/>
    <mergeCell ref="AI173:AK173"/>
    <mergeCell ref="AI174:AK174"/>
    <mergeCell ref="AI175:AK175"/>
    <mergeCell ref="AI176:AK176"/>
    <mergeCell ref="AI177:AK177"/>
    <mergeCell ref="AI178:AK178"/>
    <mergeCell ref="X168:Z168"/>
    <mergeCell ref="X169:Z169"/>
    <mergeCell ref="X170:Z170"/>
    <mergeCell ref="X171:Z171"/>
    <mergeCell ref="X172:Z172"/>
    <mergeCell ref="X173:Z173"/>
    <mergeCell ref="BE184:BG184"/>
    <mergeCell ref="BP184:BR184"/>
    <mergeCell ref="M183:O183"/>
    <mergeCell ref="M184:O184"/>
    <mergeCell ref="M185:O185"/>
    <mergeCell ref="AI185:AK185"/>
    <mergeCell ref="AT185:AV185"/>
    <mergeCell ref="BE185:BG185"/>
    <mergeCell ref="BP185:BR185"/>
    <mergeCell ref="AI192:AK192"/>
    <mergeCell ref="AI193:AK193"/>
    <mergeCell ref="AT193:AV193"/>
    <mergeCell ref="BE193:BG193"/>
    <mergeCell ref="BP193:BR193"/>
    <mergeCell ref="BE362:BG362"/>
    <mergeCell ref="BE363:BG363"/>
    <mergeCell ref="BE364:BG364"/>
    <mergeCell ref="BE355:BG355"/>
    <mergeCell ref="BE356:BG356"/>
    <mergeCell ref="BE357:BG357"/>
    <mergeCell ref="BE358:BG358"/>
    <mergeCell ref="BE359:BG359"/>
    <mergeCell ref="BE360:BG360"/>
    <mergeCell ref="BE361:BG361"/>
    <mergeCell ref="BE187:BG187"/>
    <mergeCell ref="BE188:BG188"/>
    <mergeCell ref="BE189:BG189"/>
    <mergeCell ref="BP189:BR189"/>
    <mergeCell ref="BE190:BG190"/>
    <mergeCell ref="BP190:BR190"/>
    <mergeCell ref="BP191:BR191"/>
    <mergeCell ref="BP192:BR192"/>
    <mergeCell ref="BV200:BX200"/>
    <mergeCell ref="BP348:BY348"/>
    <mergeCell ref="BP349:BY349"/>
    <mergeCell ref="BP350:BY350"/>
    <mergeCell ref="BP351:BY351"/>
    <mergeCell ref="BS352:BT352"/>
    <mergeCell ref="BV353:BW353"/>
    <mergeCell ref="BE348:BN348"/>
    <mergeCell ref="BE349:BN349"/>
    <mergeCell ref="BE350:BN350"/>
    <mergeCell ref="BE351:BN351"/>
    <mergeCell ref="BH352:BI352"/>
    <mergeCell ref="BK353:BL353"/>
    <mergeCell ref="BP298:BY298"/>
    <mergeCell ref="BP303:BR303"/>
    <mergeCell ref="BP304:BR304"/>
    <mergeCell ref="BP305:BR305"/>
    <mergeCell ref="BP306:BR306"/>
    <mergeCell ref="BP307:BR307"/>
    <mergeCell ref="BP308:BR308"/>
    <mergeCell ref="BP309:BR309"/>
    <mergeCell ref="BP310:BR310"/>
    <mergeCell ref="BP311:BR311"/>
    <mergeCell ref="BP312:BR312"/>
    <mergeCell ref="BP313:BR313"/>
    <mergeCell ref="BP314:BR314"/>
    <mergeCell ref="BV296:BX296"/>
    <mergeCell ref="BP283:BR283"/>
    <mergeCell ref="BK204:BL204"/>
    <mergeCell ref="BP317:BR317"/>
    <mergeCell ref="BP326:BR326"/>
    <mergeCell ref="BP273:BR273"/>
    <mergeCell ref="BP361:BR361"/>
    <mergeCell ref="BP362:BR362"/>
    <mergeCell ref="BP363:BR363"/>
    <mergeCell ref="BP364:BR364"/>
    <mergeCell ref="BP354:BR354"/>
    <mergeCell ref="BP355:BR355"/>
    <mergeCell ref="BP356:BR356"/>
    <mergeCell ref="BP357:BR357"/>
    <mergeCell ref="BP358:BR358"/>
    <mergeCell ref="BP359:BR359"/>
    <mergeCell ref="BP360:BR360"/>
    <mergeCell ref="AT363:AV363"/>
    <mergeCell ref="AT364:AV364"/>
    <mergeCell ref="AT356:AV356"/>
    <mergeCell ref="AT357:AV357"/>
    <mergeCell ref="AT358:AV358"/>
    <mergeCell ref="AT359:AV359"/>
    <mergeCell ref="AT360:AV360"/>
    <mergeCell ref="AT361:AV361"/>
    <mergeCell ref="AT362:AV362"/>
    <mergeCell ref="BE365:BG365"/>
    <mergeCell ref="BE366:BG366"/>
    <mergeCell ref="BE367:BG367"/>
    <mergeCell ref="BE305:BG305"/>
    <mergeCell ref="BE306:BG306"/>
    <mergeCell ref="BE307:BG307"/>
    <mergeCell ref="BE308:BG308"/>
    <mergeCell ref="BE309:BG309"/>
    <mergeCell ref="BE310:BG310"/>
    <mergeCell ref="BE311:BG311"/>
    <mergeCell ref="BE312:BG312"/>
    <mergeCell ref="BE313:BG313"/>
    <mergeCell ref="BE314:BG314"/>
    <mergeCell ref="BE315:BG315"/>
    <mergeCell ref="BE316:BG316"/>
    <mergeCell ref="BE354:BG354"/>
    <mergeCell ref="BE192:BG192"/>
    <mergeCell ref="BE194:BG194"/>
    <mergeCell ref="BE207:BG207"/>
    <mergeCell ref="BE208:BG208"/>
    <mergeCell ref="BE198:BG198"/>
    <mergeCell ref="BE244:BG244"/>
    <mergeCell ref="BE245:BG245"/>
    <mergeCell ref="BE246:BG246"/>
    <mergeCell ref="BE280:BG280"/>
    <mergeCell ref="BE234:BG234"/>
    <mergeCell ref="BE235:BG235"/>
    <mergeCell ref="BE236:BG236"/>
    <mergeCell ref="BE237:BG237"/>
    <mergeCell ref="BE294:BG294"/>
    <mergeCell ref="BE238:BG238"/>
    <mergeCell ref="BE239:BG239"/>
    <mergeCell ref="BE389:BG389"/>
    <mergeCell ref="BE390:BG390"/>
    <mergeCell ref="BE391:BG391"/>
    <mergeCell ref="BE392:BG392"/>
    <mergeCell ref="BH400:BI400"/>
    <mergeCell ref="BE402:BG402"/>
    <mergeCell ref="BE403:BG403"/>
    <mergeCell ref="AT164:AV164"/>
    <mergeCell ref="AT165:AV165"/>
    <mergeCell ref="AT166:AV166"/>
    <mergeCell ref="AT167:AV167"/>
    <mergeCell ref="AT168:AV168"/>
    <mergeCell ref="AT169:AV169"/>
    <mergeCell ref="AT170:AV170"/>
    <mergeCell ref="AT171:AV171"/>
    <mergeCell ref="AT172:AV172"/>
    <mergeCell ref="AT173:AV173"/>
    <mergeCell ref="AT174:AV174"/>
    <mergeCell ref="AT175:AV175"/>
    <mergeCell ref="AT176:AV176"/>
    <mergeCell ref="AT177:AV177"/>
    <mergeCell ref="AT178:AV178"/>
    <mergeCell ref="AT179:AV179"/>
    <mergeCell ref="AT180:AV180"/>
    <mergeCell ref="AT181:AV181"/>
    <mergeCell ref="AT182:AV182"/>
    <mergeCell ref="AT183:AV183"/>
    <mergeCell ref="AT365:AV365"/>
    <mergeCell ref="BE368:BG368"/>
    <mergeCell ref="BE369:BG369"/>
    <mergeCell ref="BE370:BG370"/>
    <mergeCell ref="BE371:BG371"/>
    <mergeCell ref="AT370:AV370"/>
    <mergeCell ref="AT371:AV371"/>
    <mergeCell ref="AT372:AV372"/>
    <mergeCell ref="AT373:AV373"/>
    <mergeCell ref="AT374:AV374"/>
    <mergeCell ref="AT375:AV375"/>
    <mergeCell ref="AT376:AV376"/>
    <mergeCell ref="AT377:AV377"/>
    <mergeCell ref="AT378:AV378"/>
    <mergeCell ref="AT379:AV379"/>
    <mergeCell ref="AT380:AV380"/>
    <mergeCell ref="AT381:AV381"/>
    <mergeCell ref="AT382:AV382"/>
    <mergeCell ref="BE385:BG385"/>
    <mergeCell ref="BE386:BG386"/>
    <mergeCell ref="BE387:BG387"/>
    <mergeCell ref="BE388:BG388"/>
    <mergeCell ref="BE372:BG372"/>
    <mergeCell ref="BE373:BG373"/>
    <mergeCell ref="BE374:BG374"/>
    <mergeCell ref="BE375:BG375"/>
    <mergeCell ref="BE376:BG376"/>
    <mergeCell ref="BE377:BG377"/>
    <mergeCell ref="BE378:BG378"/>
    <mergeCell ref="BE379:BG379"/>
    <mergeCell ref="BE380:BG380"/>
    <mergeCell ref="BE381:BG381"/>
    <mergeCell ref="BE382:BG382"/>
    <mergeCell ref="BE383:BG383"/>
    <mergeCell ref="BE384:BG384"/>
    <mergeCell ref="AT387:AV387"/>
    <mergeCell ref="AT388:AV388"/>
    <mergeCell ref="AT389:AV389"/>
    <mergeCell ref="AT390:AV390"/>
    <mergeCell ref="AT391:AV391"/>
    <mergeCell ref="AT392:AV392"/>
    <mergeCell ref="AT393:AV393"/>
    <mergeCell ref="BP160:BR160"/>
    <mergeCell ref="BP161:BR161"/>
    <mergeCell ref="BP162:BR162"/>
    <mergeCell ref="BP163:BR163"/>
    <mergeCell ref="BP164:BR164"/>
    <mergeCell ref="BP165:BR165"/>
    <mergeCell ref="BP166:BR166"/>
    <mergeCell ref="BP167:BR167"/>
    <mergeCell ref="BP168:BR168"/>
    <mergeCell ref="BP178:BR178"/>
    <mergeCell ref="BP179:BR179"/>
    <mergeCell ref="BP180:BR180"/>
    <mergeCell ref="BP181:BR181"/>
    <mergeCell ref="BP182:BR182"/>
    <mergeCell ref="BP183:BR183"/>
    <mergeCell ref="BP365:BR365"/>
    <mergeCell ref="BP366:BR366"/>
    <mergeCell ref="BP367:BR367"/>
    <mergeCell ref="BP368:BR368"/>
    <mergeCell ref="BP369:BR369"/>
    <mergeCell ref="BP370:BR370"/>
    <mergeCell ref="AT366:AV366"/>
    <mergeCell ref="AT367:AV367"/>
    <mergeCell ref="AT368:AV368"/>
    <mergeCell ref="AT369:AV369"/>
    <mergeCell ref="AW203:AX203"/>
    <mergeCell ref="BH203:BI203"/>
    <mergeCell ref="BK397:BM397"/>
    <mergeCell ref="BV397:BX397"/>
    <mergeCell ref="BP405:BR405"/>
    <mergeCell ref="BP406:BR406"/>
    <mergeCell ref="BP407:BR407"/>
    <mergeCell ref="BP408:BR408"/>
    <mergeCell ref="BP409:BR409"/>
    <mergeCell ref="BP410:BR410"/>
    <mergeCell ref="BP371:BR371"/>
    <mergeCell ref="BP372:BR372"/>
    <mergeCell ref="BP373:BR373"/>
    <mergeCell ref="BP374:BR374"/>
    <mergeCell ref="BP375:BR375"/>
    <mergeCell ref="BP376:BR376"/>
    <mergeCell ref="BP377:BR377"/>
    <mergeCell ref="BP378:BR378"/>
    <mergeCell ref="BP379:BR379"/>
    <mergeCell ref="BP380:BR380"/>
    <mergeCell ref="BP381:BR381"/>
    <mergeCell ref="BP382:BR382"/>
    <mergeCell ref="BP383:BR383"/>
    <mergeCell ref="BP384:BR384"/>
    <mergeCell ref="BP385:BR385"/>
    <mergeCell ref="BP386:BR386"/>
    <mergeCell ref="BP387:BR387"/>
    <mergeCell ref="BP434:BR434"/>
    <mergeCell ref="BP435:BR435"/>
    <mergeCell ref="BP436:BR436"/>
    <mergeCell ref="BP437:BR437"/>
    <mergeCell ref="BP438:BR438"/>
    <mergeCell ref="BP439:BR439"/>
    <mergeCell ref="BP440:BR440"/>
    <mergeCell ref="BP441:BR441"/>
    <mergeCell ref="BP388:BR388"/>
    <mergeCell ref="BP389:BR389"/>
    <mergeCell ref="BP390:BR390"/>
    <mergeCell ref="BP391:BR391"/>
    <mergeCell ref="BP392:BR392"/>
    <mergeCell ref="BP393:BR393"/>
    <mergeCell ref="BP394:BR394"/>
    <mergeCell ref="BP395:BR395"/>
    <mergeCell ref="BP396:BR396"/>
    <mergeCell ref="BP442:BR442"/>
    <mergeCell ref="BP399:BY399"/>
    <mergeCell ref="BS400:BT400"/>
    <mergeCell ref="BV401:BW401"/>
    <mergeCell ref="BZ401:BZ444"/>
    <mergeCell ref="BP402:BR402"/>
    <mergeCell ref="BP403:BR403"/>
    <mergeCell ref="BP404:BR404"/>
    <mergeCell ref="BP443:BR443"/>
    <mergeCell ref="BP419:BR419"/>
    <mergeCell ref="BP420:BR420"/>
    <mergeCell ref="BP421:BR421"/>
    <mergeCell ref="BP422:BR422"/>
    <mergeCell ref="BP423:BR423"/>
    <mergeCell ref="BP424:BR424"/>
    <mergeCell ref="BP425:BR425"/>
    <mergeCell ref="BP426:BR426"/>
    <mergeCell ref="BP427:BR427"/>
    <mergeCell ref="BP428:BR428"/>
    <mergeCell ref="BP429:BR429"/>
    <mergeCell ref="BP430:BR430"/>
    <mergeCell ref="BP431:BR431"/>
    <mergeCell ref="BP432:BR432"/>
    <mergeCell ref="BP411:BR411"/>
    <mergeCell ref="BP412:BR412"/>
    <mergeCell ref="BP413:BR413"/>
    <mergeCell ref="BP414:BR414"/>
    <mergeCell ref="BP415:BR415"/>
    <mergeCell ref="BP416:BR416"/>
    <mergeCell ref="BP417:BR417"/>
    <mergeCell ref="BP418:BR418"/>
    <mergeCell ref="BP433:BR433"/>
    <mergeCell ref="AA400:AB400"/>
    <mergeCell ref="AD401:AE401"/>
    <mergeCell ref="AI402:AK402"/>
    <mergeCell ref="AI403:AK403"/>
    <mergeCell ref="AI404:AK404"/>
    <mergeCell ref="AI391:AK391"/>
    <mergeCell ref="AI392:AK392"/>
    <mergeCell ref="AI393:AK393"/>
    <mergeCell ref="AI394:AK394"/>
    <mergeCell ref="AI395:AK395"/>
    <mergeCell ref="AD397:AF397"/>
    <mergeCell ref="X399:AG399"/>
    <mergeCell ref="X394:Z394"/>
    <mergeCell ref="X395:Z395"/>
    <mergeCell ref="X413:Z413"/>
    <mergeCell ref="AI365:AK365"/>
    <mergeCell ref="AI366:AK366"/>
    <mergeCell ref="AI367:AK367"/>
    <mergeCell ref="AI368:AK368"/>
    <mergeCell ref="AI369:AK369"/>
    <mergeCell ref="AI370:AK370"/>
    <mergeCell ref="AI371:AK371"/>
    <mergeCell ref="AI372:AK372"/>
    <mergeCell ref="AI373:AK373"/>
    <mergeCell ref="AI374:AK374"/>
    <mergeCell ref="AI375:AK375"/>
    <mergeCell ref="AI376:AK376"/>
    <mergeCell ref="AI377:AK377"/>
    <mergeCell ref="AI378:AK378"/>
    <mergeCell ref="AI379:AK379"/>
    <mergeCell ref="AI380:AK380"/>
    <mergeCell ref="AI381:AK381"/>
    <mergeCell ref="X310:Z310"/>
    <mergeCell ref="X311:Z311"/>
    <mergeCell ref="X312:Z312"/>
    <mergeCell ref="X313:Z313"/>
    <mergeCell ref="X314:Z314"/>
    <mergeCell ref="X315:Z315"/>
    <mergeCell ref="X316:Z316"/>
    <mergeCell ref="X317:Z317"/>
    <mergeCell ref="X320:Z320"/>
    <mergeCell ref="X323:Z323"/>
    <mergeCell ref="X326:Z326"/>
    <mergeCell ref="X329:Z329"/>
    <mergeCell ref="X332:Z332"/>
    <mergeCell ref="X335:Z335"/>
    <mergeCell ref="X338:Z338"/>
    <mergeCell ref="AI382:AK382"/>
    <mergeCell ref="AI383:AK383"/>
    <mergeCell ref="AI312:AK312"/>
    <mergeCell ref="AI360:AK360"/>
    <mergeCell ref="X361:Z361"/>
    <mergeCell ref="AI361:AK361"/>
    <mergeCell ref="X362:Z362"/>
    <mergeCell ref="AI362:AK362"/>
    <mergeCell ref="X363:Z363"/>
    <mergeCell ref="AI363:AK363"/>
    <mergeCell ref="X364:Z364"/>
    <mergeCell ref="AI364:AK364"/>
    <mergeCell ref="X360:Z360"/>
    <mergeCell ref="X318:Z318"/>
    <mergeCell ref="AI318:AK318"/>
    <mergeCell ref="X322:Z322"/>
    <mergeCell ref="AI322:AK322"/>
    <mergeCell ref="BE394:BG394"/>
    <mergeCell ref="BE395:BG395"/>
    <mergeCell ref="AZ397:BB397"/>
    <mergeCell ref="AT399:BC399"/>
    <mergeCell ref="BE399:BN399"/>
    <mergeCell ref="BK401:BL401"/>
    <mergeCell ref="AW400:AX400"/>
    <mergeCell ref="AZ401:BA401"/>
    <mergeCell ref="BE404:BG404"/>
    <mergeCell ref="BE405:BG405"/>
    <mergeCell ref="BE406:BG406"/>
    <mergeCell ref="BE407:BG407"/>
    <mergeCell ref="BE408:BG408"/>
    <mergeCell ref="BE409:BG409"/>
    <mergeCell ref="BE410:BG410"/>
    <mergeCell ref="X174:Z174"/>
    <mergeCell ref="X183:Z183"/>
    <mergeCell ref="X184:Z184"/>
    <mergeCell ref="X365:Z365"/>
    <mergeCell ref="X366:Z366"/>
    <mergeCell ref="X367:Z367"/>
    <mergeCell ref="X368:Z368"/>
    <mergeCell ref="X369:Z369"/>
    <mergeCell ref="X370:Z370"/>
    <mergeCell ref="X371:Z371"/>
    <mergeCell ref="X372:Z372"/>
    <mergeCell ref="X373:Z373"/>
    <mergeCell ref="X374:Z374"/>
    <mergeCell ref="X375:Z375"/>
    <mergeCell ref="X376:Z376"/>
    <mergeCell ref="X377:Z377"/>
    <mergeCell ref="X378:Z378"/>
    <mergeCell ref="BE413:BG413"/>
    <mergeCell ref="BE414:BG414"/>
    <mergeCell ref="BE415:BG415"/>
    <mergeCell ref="BE416:BG416"/>
    <mergeCell ref="BE417:BG417"/>
    <mergeCell ref="BE418:BG418"/>
    <mergeCell ref="BE419:BG419"/>
    <mergeCell ref="BE420:BG420"/>
    <mergeCell ref="BE421:BG421"/>
    <mergeCell ref="BE422:BG422"/>
    <mergeCell ref="BE430:BG430"/>
    <mergeCell ref="BE431:BG431"/>
    <mergeCell ref="BE432:BG432"/>
    <mergeCell ref="BE433:BG433"/>
    <mergeCell ref="BE434:BG434"/>
    <mergeCell ref="X379:Z379"/>
    <mergeCell ref="X380:Z380"/>
    <mergeCell ref="X381:Z381"/>
    <mergeCell ref="X382:Z382"/>
    <mergeCell ref="X383:Z383"/>
    <mergeCell ref="X384:Z384"/>
    <mergeCell ref="X385:Z385"/>
    <mergeCell ref="X386:Z386"/>
    <mergeCell ref="X387:Z387"/>
    <mergeCell ref="X388:Z388"/>
    <mergeCell ref="X389:Z389"/>
    <mergeCell ref="X390:Z390"/>
    <mergeCell ref="X415:Z415"/>
    <mergeCell ref="X416:Z416"/>
    <mergeCell ref="X414:Z414"/>
    <mergeCell ref="X417:Z417"/>
    <mergeCell ref="BE393:BG393"/>
    <mergeCell ref="BE423:BG423"/>
    <mergeCell ref="BE424:BG424"/>
    <mergeCell ref="BE425:BG425"/>
    <mergeCell ref="BE426:BG426"/>
    <mergeCell ref="BE427:BG427"/>
    <mergeCell ref="BE428:BG428"/>
    <mergeCell ref="BE429:BG429"/>
    <mergeCell ref="AT394:AV394"/>
    <mergeCell ref="AT395:AV395"/>
    <mergeCell ref="AO397:AQ397"/>
    <mergeCell ref="AI399:AR399"/>
    <mergeCell ref="AL400:AM400"/>
    <mergeCell ref="AO401:AP401"/>
    <mergeCell ref="AT402:AV402"/>
    <mergeCell ref="AT403:AV403"/>
    <mergeCell ref="AT404:AV404"/>
    <mergeCell ref="AI405:AK405"/>
    <mergeCell ref="AT405:AV405"/>
    <mergeCell ref="AI406:AK406"/>
    <mergeCell ref="AT406:AV406"/>
    <mergeCell ref="AT407:AV407"/>
    <mergeCell ref="AI407:AK407"/>
    <mergeCell ref="AI408:AK408"/>
    <mergeCell ref="AI409:AK409"/>
    <mergeCell ref="AI410:AK410"/>
    <mergeCell ref="AI411:AK411"/>
    <mergeCell ref="AI412:AK412"/>
    <mergeCell ref="AI413:AK413"/>
    <mergeCell ref="AT408:AV408"/>
    <mergeCell ref="AT409:AV409"/>
    <mergeCell ref="BE411:BG411"/>
    <mergeCell ref="BE412:BG412"/>
    <mergeCell ref="AT410:AV410"/>
    <mergeCell ref="AT411:AV411"/>
    <mergeCell ref="AT412:AV412"/>
    <mergeCell ref="AT413:AV413"/>
    <mergeCell ref="AT414:AV414"/>
    <mergeCell ref="AI414:AK414"/>
    <mergeCell ref="AI415:AK415"/>
    <mergeCell ref="AI416:AK416"/>
    <mergeCell ref="AI418:AK418"/>
    <mergeCell ref="AI419:AK419"/>
    <mergeCell ref="AI420:AK420"/>
    <mergeCell ref="AI421:AK421"/>
    <mergeCell ref="AT415:AV415"/>
    <mergeCell ref="AT416:AV416"/>
    <mergeCell ref="AT417:AV417"/>
    <mergeCell ref="AT418:AV418"/>
    <mergeCell ref="AT419:AV419"/>
    <mergeCell ref="AT420:AV420"/>
    <mergeCell ref="AT421:AV421"/>
    <mergeCell ref="AI384:AK384"/>
    <mergeCell ref="AI385:AK385"/>
    <mergeCell ref="AI386:AK386"/>
    <mergeCell ref="AI387:AK387"/>
    <mergeCell ref="AI388:AK388"/>
    <mergeCell ref="AI389:AK389"/>
    <mergeCell ref="AI390:AK390"/>
    <mergeCell ref="AI417:AK417"/>
    <mergeCell ref="AT383:AV383"/>
    <mergeCell ref="AT384:AV384"/>
    <mergeCell ref="AT385:AV385"/>
    <mergeCell ref="AT386:AV386"/>
    <mergeCell ref="AI132:AK132"/>
    <mergeCell ref="AI133:AK133"/>
    <mergeCell ref="BE133:BG133"/>
    <mergeCell ref="AI134:AK134"/>
    <mergeCell ref="BE134:BG134"/>
    <mergeCell ref="AI135:AK135"/>
    <mergeCell ref="BE136:BG136"/>
    <mergeCell ref="BE144:BG144"/>
    <mergeCell ref="BE145:BG145"/>
    <mergeCell ref="BE146:BG146"/>
    <mergeCell ref="BE147:BG147"/>
    <mergeCell ref="BE148:BG148"/>
    <mergeCell ref="BE149:BG149"/>
    <mergeCell ref="BE150:BG150"/>
    <mergeCell ref="BE137:BG137"/>
    <mergeCell ref="BE138:BG138"/>
    <mergeCell ref="BE139:BG139"/>
    <mergeCell ref="BE140:BG140"/>
    <mergeCell ref="BE141:BG141"/>
    <mergeCell ref="AT148:AV148"/>
    <mergeCell ref="X180:Z180"/>
    <mergeCell ref="X181:Z181"/>
    <mergeCell ref="X182:Z182"/>
    <mergeCell ref="X175:Z175"/>
    <mergeCell ref="X176:Z176"/>
    <mergeCell ref="X177:Z177"/>
    <mergeCell ref="X178:Z178"/>
    <mergeCell ref="X179:Z179"/>
    <mergeCell ref="AI179:AK179"/>
    <mergeCell ref="AI180:AK180"/>
    <mergeCell ref="X391:Z391"/>
    <mergeCell ref="X392:Z392"/>
    <mergeCell ref="X393:Z393"/>
    <mergeCell ref="X298:AG298"/>
    <mergeCell ref="X304:Z304"/>
    <mergeCell ref="X305:Z305"/>
    <mergeCell ref="AT305:AV305"/>
    <mergeCell ref="X306:Z306"/>
    <mergeCell ref="AI306:AK306"/>
    <mergeCell ref="AT306:AV306"/>
    <mergeCell ref="X307:Z307"/>
    <mergeCell ref="AI307:AK307"/>
    <mergeCell ref="AT307:AV307"/>
    <mergeCell ref="X308:Z308"/>
    <mergeCell ref="AI308:AK308"/>
    <mergeCell ref="AT308:AV308"/>
    <mergeCell ref="X309:Z309"/>
    <mergeCell ref="AI309:AK309"/>
    <mergeCell ref="AT207:AV207"/>
    <mergeCell ref="AI207:AK207"/>
    <mergeCell ref="AI208:AK208"/>
    <mergeCell ref="AI205:AK205"/>
    <mergeCell ref="X429:Z429"/>
    <mergeCell ref="X437:Z437"/>
    <mergeCell ref="X438:Z438"/>
    <mergeCell ref="X439:Z439"/>
    <mergeCell ref="X440:Z440"/>
    <mergeCell ref="X441:Z441"/>
    <mergeCell ref="S397:U397"/>
    <mergeCell ref="M399:V399"/>
    <mergeCell ref="P400:Q400"/>
    <mergeCell ref="S401:T401"/>
    <mergeCell ref="M402:O402"/>
    <mergeCell ref="X402:Z402"/>
    <mergeCell ref="M403:O403"/>
    <mergeCell ref="X403:Z403"/>
    <mergeCell ref="X404:Z404"/>
    <mergeCell ref="X405:Z405"/>
    <mergeCell ref="X406:Z406"/>
    <mergeCell ref="X407:Z407"/>
    <mergeCell ref="X408:Z408"/>
    <mergeCell ref="X409:Z409"/>
    <mergeCell ref="X410:Z410"/>
    <mergeCell ref="X411:Z411"/>
    <mergeCell ref="X412:Z412"/>
    <mergeCell ref="M421:O421"/>
    <mergeCell ref="M422:O422"/>
    <mergeCell ref="M423:O423"/>
    <mergeCell ref="M424:O424"/>
    <mergeCell ref="M425:O425"/>
    <mergeCell ref="M426:O426"/>
    <mergeCell ref="X418:Z418"/>
    <mergeCell ref="X419:Z419"/>
    <mergeCell ref="X420:Z420"/>
    <mergeCell ref="X421:Z421"/>
    <mergeCell ref="X422:Z422"/>
    <mergeCell ref="X423:Z423"/>
    <mergeCell ref="X424:Z424"/>
    <mergeCell ref="X425:Z425"/>
    <mergeCell ref="X426:Z426"/>
    <mergeCell ref="X427:Z427"/>
    <mergeCell ref="X428:Z428"/>
    <mergeCell ref="M404:O404"/>
    <mergeCell ref="M405:O405"/>
    <mergeCell ref="M406:O406"/>
    <mergeCell ref="M407:O407"/>
    <mergeCell ref="M408:O408"/>
    <mergeCell ref="M409:O409"/>
    <mergeCell ref="M410:O410"/>
    <mergeCell ref="M411:O411"/>
    <mergeCell ref="M412:O412"/>
    <mergeCell ref="M413:O413"/>
    <mergeCell ref="M414:O414"/>
    <mergeCell ref="M415:O415"/>
    <mergeCell ref="M416:O416"/>
    <mergeCell ref="M417:O417"/>
    <mergeCell ref="M418:O418"/>
    <mergeCell ref="M419:O419"/>
    <mergeCell ref="M420:O420"/>
    <mergeCell ref="M440:O440"/>
    <mergeCell ref="M441:O441"/>
    <mergeCell ref="M442:O442"/>
    <mergeCell ref="M443:O443"/>
    <mergeCell ref="M432:O432"/>
    <mergeCell ref="M433:O433"/>
    <mergeCell ref="M434:O434"/>
    <mergeCell ref="M435:O435"/>
    <mergeCell ref="M436:O436"/>
    <mergeCell ref="M437:O437"/>
    <mergeCell ref="M438:O438"/>
    <mergeCell ref="X442:Z442"/>
    <mergeCell ref="X443:Z443"/>
    <mergeCell ref="X430:Z430"/>
    <mergeCell ref="X431:Z431"/>
    <mergeCell ref="X432:Z432"/>
    <mergeCell ref="X433:Z433"/>
    <mergeCell ref="X434:Z434"/>
    <mergeCell ref="X435:Z435"/>
    <mergeCell ref="X436:Z436"/>
    <mergeCell ref="BE441:BG441"/>
    <mergeCell ref="AI422:AK422"/>
    <mergeCell ref="AI423:AK423"/>
    <mergeCell ref="AI424:AK424"/>
    <mergeCell ref="AI425:AK425"/>
    <mergeCell ref="AI426:AK426"/>
    <mergeCell ref="AI427:AK427"/>
    <mergeCell ref="AI428:AK428"/>
    <mergeCell ref="AI436:AK436"/>
    <mergeCell ref="AI437:AK437"/>
    <mergeCell ref="AI438:AK438"/>
    <mergeCell ref="AI439:AK439"/>
    <mergeCell ref="AI440:AK440"/>
    <mergeCell ref="AI441:AK441"/>
    <mergeCell ref="AI442:AK442"/>
    <mergeCell ref="AI443:AK443"/>
    <mergeCell ref="AI429:AK429"/>
    <mergeCell ref="AI430:AK430"/>
    <mergeCell ref="AI431:AK431"/>
    <mergeCell ref="AI432:AK432"/>
    <mergeCell ref="AI433:AK433"/>
    <mergeCell ref="AI434:AK434"/>
    <mergeCell ref="AI435:AK435"/>
    <mergeCell ref="AT422:AV422"/>
    <mergeCell ref="AT423:AV423"/>
    <mergeCell ref="AT424:AV424"/>
    <mergeCell ref="AT425:AV425"/>
    <mergeCell ref="AT426:AV426"/>
    <mergeCell ref="AT427:AV427"/>
    <mergeCell ref="AT428:AV428"/>
    <mergeCell ref="BE435:BG435"/>
    <mergeCell ref="BE436:BG436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34:D134"/>
    <mergeCell ref="B135:D135"/>
    <mergeCell ref="B136:D136"/>
    <mergeCell ref="B137:D137"/>
    <mergeCell ref="B138:D138"/>
    <mergeCell ref="B139:D139"/>
    <mergeCell ref="B140:D140"/>
    <mergeCell ref="B143:D143"/>
    <mergeCell ref="B144:D144"/>
    <mergeCell ref="B145:D145"/>
    <mergeCell ref="B168:D168"/>
    <mergeCell ref="B169:D169"/>
    <mergeCell ref="B170:D170"/>
    <mergeCell ref="B171:D171"/>
    <mergeCell ref="B172:D172"/>
    <mergeCell ref="B173:D173"/>
    <mergeCell ref="B174:D174"/>
    <mergeCell ref="B166:D166"/>
    <mergeCell ref="B167:D167"/>
    <mergeCell ref="B175:D175"/>
    <mergeCell ref="B176:D176"/>
    <mergeCell ref="B177:D177"/>
    <mergeCell ref="B178:D178"/>
    <mergeCell ref="B179:D179"/>
    <mergeCell ref="B180:D180"/>
    <mergeCell ref="B181:D181"/>
    <mergeCell ref="B182:D182"/>
    <mergeCell ref="B183:D18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B192:D192"/>
    <mergeCell ref="B193:D193"/>
    <mergeCell ref="B194:D194"/>
    <mergeCell ref="M365:O365"/>
    <mergeCell ref="M366:O366"/>
    <mergeCell ref="M364:O364"/>
    <mergeCell ref="M355:O355"/>
    <mergeCell ref="M356:O356"/>
    <mergeCell ref="M357:O357"/>
    <mergeCell ref="M358:O358"/>
    <mergeCell ref="M359:O359"/>
    <mergeCell ref="M360:O360"/>
    <mergeCell ref="M361:O361"/>
    <mergeCell ref="M351:V351"/>
    <mergeCell ref="P352:Q352"/>
    <mergeCell ref="S353:T353"/>
    <mergeCell ref="B195:D195"/>
    <mergeCell ref="B327:D327"/>
    <mergeCell ref="M327:O327"/>
    <mergeCell ref="B331:D331"/>
    <mergeCell ref="M367:O367"/>
    <mergeCell ref="M368:O368"/>
    <mergeCell ref="M369:O369"/>
    <mergeCell ref="B382:D382"/>
    <mergeCell ref="B383:D383"/>
    <mergeCell ref="B384:D384"/>
    <mergeCell ref="B385:D385"/>
    <mergeCell ref="B386:D386"/>
    <mergeCell ref="B387:D387"/>
    <mergeCell ref="B388:D388"/>
    <mergeCell ref="B447:K447"/>
    <mergeCell ref="B298:K298"/>
    <mergeCell ref="M298:V298"/>
    <mergeCell ref="B304:D304"/>
    <mergeCell ref="M304:O304"/>
    <mergeCell ref="B305:D305"/>
    <mergeCell ref="M305:O305"/>
    <mergeCell ref="B306:D306"/>
    <mergeCell ref="M306:O306"/>
    <mergeCell ref="B307:D307"/>
    <mergeCell ref="M307:O307"/>
    <mergeCell ref="B308:D308"/>
    <mergeCell ref="M308:O308"/>
    <mergeCell ref="B309:D309"/>
    <mergeCell ref="M309:O309"/>
    <mergeCell ref="B310:D310"/>
    <mergeCell ref="B318:D318"/>
    <mergeCell ref="M318:O318"/>
    <mergeCell ref="B322:D322"/>
    <mergeCell ref="M322:O322"/>
    <mergeCell ref="M331:O331"/>
    <mergeCell ref="M439:O439"/>
    <mergeCell ref="E448:F448"/>
    <mergeCell ref="H449:I449"/>
    <mergeCell ref="B389:D389"/>
    <mergeCell ref="B390:D390"/>
    <mergeCell ref="H397:J397"/>
    <mergeCell ref="B399:K399"/>
    <mergeCell ref="E400:F400"/>
    <mergeCell ref="H401:I401"/>
    <mergeCell ref="H445:J445"/>
    <mergeCell ref="X450:Z450"/>
    <mergeCell ref="AI450:AK450"/>
    <mergeCell ref="AT450:AV450"/>
    <mergeCell ref="BE450:BG450"/>
    <mergeCell ref="AI451:AK451"/>
    <mergeCell ref="AT451:AV451"/>
    <mergeCell ref="BE451:BG451"/>
    <mergeCell ref="X451:Z451"/>
    <mergeCell ref="AZ445:BB445"/>
    <mergeCell ref="AT438:AV438"/>
    <mergeCell ref="AT439:AV439"/>
    <mergeCell ref="AT440:AV440"/>
    <mergeCell ref="AT441:AV441"/>
    <mergeCell ref="AT442:AV442"/>
    <mergeCell ref="AT443:AV443"/>
    <mergeCell ref="AT429:AV429"/>
    <mergeCell ref="AT430:AV430"/>
    <mergeCell ref="AT431:AV431"/>
    <mergeCell ref="AT432:AV432"/>
    <mergeCell ref="AT433:AV433"/>
    <mergeCell ref="AT434:AV434"/>
    <mergeCell ref="AT435:AV435"/>
    <mergeCell ref="BE442:BG442"/>
    <mergeCell ref="AI452:AK452"/>
    <mergeCell ref="AT452:AV452"/>
    <mergeCell ref="X453:Z453"/>
    <mergeCell ref="AT453:AV453"/>
    <mergeCell ref="AT454:AV454"/>
    <mergeCell ref="M370:O370"/>
    <mergeCell ref="M371:O371"/>
    <mergeCell ref="M372:O372"/>
    <mergeCell ref="M373:O373"/>
    <mergeCell ref="M374:O374"/>
    <mergeCell ref="M375:O375"/>
    <mergeCell ref="M376:O376"/>
    <mergeCell ref="M377:O377"/>
    <mergeCell ref="M378:O378"/>
    <mergeCell ref="M379:O379"/>
    <mergeCell ref="M380:O380"/>
    <mergeCell ref="M381:O381"/>
    <mergeCell ref="M382:O382"/>
    <mergeCell ref="M383:O383"/>
    <mergeCell ref="M384:O384"/>
    <mergeCell ref="M385:O385"/>
    <mergeCell ref="M386:O386"/>
    <mergeCell ref="M387:O387"/>
    <mergeCell ref="M388:O388"/>
    <mergeCell ref="M389:O389"/>
    <mergeCell ref="M390:O390"/>
    <mergeCell ref="AO445:AQ445"/>
    <mergeCell ref="M427:O427"/>
    <mergeCell ref="M428:O428"/>
    <mergeCell ref="M429:O429"/>
    <mergeCell ref="M430:O430"/>
    <mergeCell ref="M431:O431"/>
    <mergeCell ref="BK445:BM445"/>
    <mergeCell ref="BV445:BX445"/>
    <mergeCell ref="M447:V447"/>
    <mergeCell ref="X447:AG447"/>
    <mergeCell ref="AI447:AR447"/>
    <mergeCell ref="AT447:BC447"/>
    <mergeCell ref="BE447:BN447"/>
    <mergeCell ref="BP447:BY447"/>
    <mergeCell ref="AL448:AM448"/>
    <mergeCell ref="AO449:AP449"/>
    <mergeCell ref="BV449:BW449"/>
    <mergeCell ref="BE456:BG456"/>
    <mergeCell ref="BP456:BR456"/>
    <mergeCell ref="M391:O391"/>
    <mergeCell ref="M392:O392"/>
    <mergeCell ref="M393:O393"/>
    <mergeCell ref="M394:O394"/>
    <mergeCell ref="M395:O395"/>
    <mergeCell ref="S445:U445"/>
    <mergeCell ref="AD445:AF445"/>
    <mergeCell ref="P448:Q448"/>
    <mergeCell ref="AA448:AB448"/>
    <mergeCell ref="AW448:AX448"/>
    <mergeCell ref="BS448:BT448"/>
    <mergeCell ref="S449:T449"/>
    <mergeCell ref="AD449:AE449"/>
    <mergeCell ref="AZ449:BA449"/>
    <mergeCell ref="X454:Z454"/>
    <mergeCell ref="X455:Z455"/>
    <mergeCell ref="X456:Z456"/>
    <mergeCell ref="AI453:AK453"/>
    <mergeCell ref="X452:Z452"/>
    <mergeCell ref="BP459:BR459"/>
    <mergeCell ref="BP460:BR460"/>
    <mergeCell ref="BP461:BR461"/>
    <mergeCell ref="BP462:BR462"/>
    <mergeCell ref="AI454:AK454"/>
    <mergeCell ref="AI455:AK455"/>
    <mergeCell ref="AI456:AK456"/>
    <mergeCell ref="AI457:AK457"/>
    <mergeCell ref="AI458:AK458"/>
    <mergeCell ref="AI459:AK459"/>
    <mergeCell ref="BE476:BG476"/>
    <mergeCell ref="AT471:AV471"/>
    <mergeCell ref="AT472:AV472"/>
    <mergeCell ref="AT473:AV473"/>
    <mergeCell ref="AT474:AV474"/>
    <mergeCell ref="AT475:AV475"/>
    <mergeCell ref="AT476:AV476"/>
    <mergeCell ref="BE468:BG468"/>
    <mergeCell ref="BE469:BG469"/>
    <mergeCell ref="BE460:BG460"/>
    <mergeCell ref="BE461:BG461"/>
    <mergeCell ref="BE454:BG454"/>
    <mergeCell ref="BE455:BG455"/>
    <mergeCell ref="BE457:BG457"/>
    <mergeCell ref="BE458:BG458"/>
    <mergeCell ref="BE459:BG459"/>
    <mergeCell ref="AT462:AV462"/>
    <mergeCell ref="AT463:AV463"/>
    <mergeCell ref="BE463:BG463"/>
    <mergeCell ref="BE464:BG464"/>
    <mergeCell ref="BE465:BG465"/>
    <mergeCell ref="BE466:BG466"/>
    <mergeCell ref="X482:Z482"/>
    <mergeCell ref="X485:Z485"/>
    <mergeCell ref="M480:O480"/>
    <mergeCell ref="M481:O481"/>
    <mergeCell ref="X481:Z481"/>
    <mergeCell ref="M482:O482"/>
    <mergeCell ref="M483:O483"/>
    <mergeCell ref="M484:O484"/>
    <mergeCell ref="M485:O485"/>
    <mergeCell ref="AI463:AK463"/>
    <mergeCell ref="AI464:AK464"/>
    <mergeCell ref="AI465:AK465"/>
    <mergeCell ref="AI466:AK466"/>
    <mergeCell ref="AI467:AK467"/>
    <mergeCell ref="AI468:AK468"/>
    <mergeCell ref="AI469:AK469"/>
    <mergeCell ref="AI477:AK477"/>
    <mergeCell ref="AI478:AK478"/>
    <mergeCell ref="M479:O479"/>
    <mergeCell ref="X479:Z479"/>
    <mergeCell ref="AI479:AK479"/>
    <mergeCell ref="X480:Z480"/>
    <mergeCell ref="M467:O467"/>
    <mergeCell ref="M468:O468"/>
    <mergeCell ref="M469:O469"/>
    <mergeCell ref="M470:O470"/>
    <mergeCell ref="M471:O471"/>
    <mergeCell ref="X463:Z463"/>
    <mergeCell ref="X464:Z464"/>
    <mergeCell ref="X465:Z465"/>
    <mergeCell ref="X466:Z466"/>
    <mergeCell ref="X467:Z467"/>
    <mergeCell ref="X483:Z483"/>
    <mergeCell ref="X484:Z484"/>
    <mergeCell ref="M486:O486"/>
    <mergeCell ref="X486:Z486"/>
    <mergeCell ref="M487:O487"/>
    <mergeCell ref="X487:Z487"/>
    <mergeCell ref="M488:O488"/>
    <mergeCell ref="X488:Z488"/>
    <mergeCell ref="BE9:BG9"/>
    <mergeCell ref="BE10:BG10"/>
    <mergeCell ref="M9:O9"/>
    <mergeCell ref="X9:Z9"/>
    <mergeCell ref="AT9:AV9"/>
    <mergeCell ref="BP9:BR9"/>
    <mergeCell ref="M10:O10"/>
    <mergeCell ref="X10:Z10"/>
    <mergeCell ref="AT10:AV10"/>
    <mergeCell ref="BP10:BR10"/>
    <mergeCell ref="AI9:AK9"/>
    <mergeCell ref="AI10:AK10"/>
    <mergeCell ref="M11:O11"/>
    <mergeCell ref="X11:Z11"/>
    <mergeCell ref="AI11:AK11"/>
    <mergeCell ref="AT11:AV11"/>
    <mergeCell ref="BE11:BG11"/>
    <mergeCell ref="BP11:BR11"/>
    <mergeCell ref="X12:Z12"/>
    <mergeCell ref="AI12:AK12"/>
    <mergeCell ref="AT12:AV12"/>
    <mergeCell ref="BE12:BG12"/>
    <mergeCell ref="BP12:BR12"/>
    <mergeCell ref="BP463:BR463"/>
    <mergeCell ref="B19:D19"/>
    <mergeCell ref="B20:D20"/>
    <mergeCell ref="X20:Z20"/>
    <mergeCell ref="AI20:AK20"/>
    <mergeCell ref="AT20:AV20"/>
    <mergeCell ref="BE20:BG20"/>
    <mergeCell ref="BP20:BR20"/>
    <mergeCell ref="M20:O20"/>
    <mergeCell ref="M21:O21"/>
    <mergeCell ref="X21:Z21"/>
    <mergeCell ref="AI21:AK21"/>
    <mergeCell ref="AT21:AV21"/>
    <mergeCell ref="BE21:BG21"/>
    <mergeCell ref="BP21:BR21"/>
    <mergeCell ref="B21:D21"/>
    <mergeCell ref="AT22:AV22"/>
    <mergeCell ref="BE22:BG22"/>
    <mergeCell ref="BP22:BR22"/>
    <mergeCell ref="M22:O22"/>
    <mergeCell ref="M23:O23"/>
    <mergeCell ref="X23:Z23"/>
    <mergeCell ref="AI23:AK23"/>
    <mergeCell ref="AT23:AV23"/>
    <mergeCell ref="BE23:BG23"/>
    <mergeCell ref="BP23:BR23"/>
    <mergeCell ref="B23:D23"/>
    <mergeCell ref="B24:D24"/>
    <mergeCell ref="X24:Z24"/>
    <mergeCell ref="AI24:AK24"/>
    <mergeCell ref="AT24:AV24"/>
    <mergeCell ref="BE24:BG24"/>
    <mergeCell ref="BP24:BR24"/>
    <mergeCell ref="M24:O24"/>
    <mergeCell ref="AT25:AV25"/>
    <mergeCell ref="BE25:BG25"/>
    <mergeCell ref="BP25:BR25"/>
    <mergeCell ref="B25:D25"/>
    <mergeCell ref="B26:D26"/>
    <mergeCell ref="X26:Z26"/>
    <mergeCell ref="AI26:AK26"/>
    <mergeCell ref="AT26:AV26"/>
    <mergeCell ref="BE26:BG26"/>
    <mergeCell ref="BP26:BR26"/>
    <mergeCell ref="M26:O26"/>
    <mergeCell ref="M27:O27"/>
    <mergeCell ref="X27:Z27"/>
    <mergeCell ref="AI27:AK27"/>
    <mergeCell ref="AT27:AV27"/>
    <mergeCell ref="BE27:BG27"/>
    <mergeCell ref="BP27:BR27"/>
    <mergeCell ref="B27:D27"/>
    <mergeCell ref="M25:O25"/>
    <mergeCell ref="X25:Z25"/>
    <mergeCell ref="AI25:AK25"/>
    <mergeCell ref="AT28:AV28"/>
    <mergeCell ref="BE28:BG28"/>
    <mergeCell ref="BP28:BR28"/>
    <mergeCell ref="M28:O28"/>
    <mergeCell ref="M29:O29"/>
    <mergeCell ref="X29:Z29"/>
    <mergeCell ref="AI29:AK29"/>
    <mergeCell ref="AT29:AV29"/>
    <mergeCell ref="BE29:BG29"/>
    <mergeCell ref="BP29:BR29"/>
    <mergeCell ref="B29:D29"/>
    <mergeCell ref="B30:D30"/>
    <mergeCell ref="X30:Z30"/>
    <mergeCell ref="AI30:AK30"/>
    <mergeCell ref="AT30:AV30"/>
    <mergeCell ref="BE30:BG30"/>
    <mergeCell ref="BP30:BR30"/>
    <mergeCell ref="M30:O30"/>
    <mergeCell ref="B28:D28"/>
    <mergeCell ref="X28:Z28"/>
    <mergeCell ref="AI28:AK28"/>
    <mergeCell ref="AT31:AV31"/>
    <mergeCell ref="BE31:BG31"/>
    <mergeCell ref="BP31:BR31"/>
    <mergeCell ref="B31:D31"/>
    <mergeCell ref="B32:D32"/>
    <mergeCell ref="X32:Z32"/>
    <mergeCell ref="AI32:AK32"/>
    <mergeCell ref="AT32:AV32"/>
    <mergeCell ref="BE32:BG32"/>
    <mergeCell ref="BP32:BR32"/>
    <mergeCell ref="M32:O32"/>
    <mergeCell ref="M33:O33"/>
    <mergeCell ref="X33:Z33"/>
    <mergeCell ref="AI33:AK33"/>
    <mergeCell ref="AT33:AV33"/>
    <mergeCell ref="BE33:BG33"/>
    <mergeCell ref="BP33:BR33"/>
    <mergeCell ref="B33:D33"/>
    <mergeCell ref="M31:O31"/>
    <mergeCell ref="X31:Z31"/>
    <mergeCell ref="AI31:AK31"/>
    <mergeCell ref="AT34:AV34"/>
    <mergeCell ref="BE34:BG34"/>
    <mergeCell ref="BP34:BR34"/>
    <mergeCell ref="M34:O34"/>
    <mergeCell ref="M35:O35"/>
    <mergeCell ref="X35:Z35"/>
    <mergeCell ref="AI35:AK35"/>
    <mergeCell ref="AT35:AV35"/>
    <mergeCell ref="BE35:BG35"/>
    <mergeCell ref="BP35:BR35"/>
    <mergeCell ref="B35:D35"/>
    <mergeCell ref="B36:D36"/>
    <mergeCell ref="X36:Z36"/>
    <mergeCell ref="AI36:AK36"/>
    <mergeCell ref="AT36:AV36"/>
    <mergeCell ref="BE36:BG36"/>
    <mergeCell ref="BP36:BR36"/>
    <mergeCell ref="B34:D34"/>
    <mergeCell ref="X34:Z34"/>
    <mergeCell ref="AI34:AK34"/>
    <mergeCell ref="BP53:BY53"/>
    <mergeCell ref="BS54:BT54"/>
    <mergeCell ref="S51:U51"/>
    <mergeCell ref="M53:V53"/>
    <mergeCell ref="AI53:AR53"/>
    <mergeCell ref="BE53:BN53"/>
    <mergeCell ref="P54:Q54"/>
    <mergeCell ref="AL54:AM54"/>
    <mergeCell ref="BH54:BI54"/>
    <mergeCell ref="S55:T55"/>
    <mergeCell ref="M56:O56"/>
    <mergeCell ref="X56:Z56"/>
    <mergeCell ref="AI56:AK56"/>
    <mergeCell ref="AT56:AV56"/>
    <mergeCell ref="BE56:BG56"/>
    <mergeCell ref="BP56:BR56"/>
    <mergeCell ref="E54:F54"/>
    <mergeCell ref="H55:I55"/>
    <mergeCell ref="AD55:AE55"/>
    <mergeCell ref="AO55:AP55"/>
    <mergeCell ref="AZ55:BA55"/>
    <mergeCell ref="BK55:BL55"/>
    <mergeCell ref="BV55:BW55"/>
    <mergeCell ref="AD51:AF51"/>
    <mergeCell ref="AO51:AQ51"/>
    <mergeCell ref="AZ51:BB51"/>
    <mergeCell ref="BK51:BM51"/>
    <mergeCell ref="BP58:BR58"/>
    <mergeCell ref="B56:D56"/>
    <mergeCell ref="B57:D57"/>
    <mergeCell ref="X57:Z57"/>
    <mergeCell ref="AI57:AK57"/>
    <mergeCell ref="AT57:AV57"/>
    <mergeCell ref="BE57:BG57"/>
    <mergeCell ref="BP57:BR57"/>
    <mergeCell ref="B59:D59"/>
    <mergeCell ref="B60:D60"/>
    <mergeCell ref="M60:O60"/>
    <mergeCell ref="X60:Z60"/>
    <mergeCell ref="AI60:AK60"/>
    <mergeCell ref="AT60:AV60"/>
    <mergeCell ref="BE60:BG60"/>
    <mergeCell ref="BP60:BR60"/>
    <mergeCell ref="B58:D58"/>
    <mergeCell ref="M59:O59"/>
    <mergeCell ref="X59:Z59"/>
    <mergeCell ref="AI59:AK59"/>
    <mergeCell ref="AT59:AV59"/>
    <mergeCell ref="BE59:BG59"/>
    <mergeCell ref="BP59:BR59"/>
    <mergeCell ref="B61:D61"/>
    <mergeCell ref="X61:Z61"/>
    <mergeCell ref="AT61:AV61"/>
    <mergeCell ref="BP61:BR61"/>
    <mergeCell ref="B62:D62"/>
    <mergeCell ref="X62:Z62"/>
    <mergeCell ref="AT62:AV62"/>
    <mergeCell ref="BP62:BR62"/>
    <mergeCell ref="M63:O63"/>
    <mergeCell ref="M64:O64"/>
    <mergeCell ref="AI63:AK63"/>
    <mergeCell ref="AI64:AK64"/>
    <mergeCell ref="BE63:BG63"/>
    <mergeCell ref="BE64:BG64"/>
    <mergeCell ref="B63:D63"/>
    <mergeCell ref="X63:Z63"/>
    <mergeCell ref="AT63:AV63"/>
    <mergeCell ref="BP63:BR63"/>
    <mergeCell ref="B64:D64"/>
    <mergeCell ref="X64:Z64"/>
    <mergeCell ref="AT64:AV64"/>
    <mergeCell ref="BP64:BR64"/>
    <mergeCell ref="B65:D65"/>
    <mergeCell ref="X65:Z65"/>
    <mergeCell ref="AI65:AK65"/>
    <mergeCell ref="AT65:AV65"/>
    <mergeCell ref="BE65:BG65"/>
    <mergeCell ref="BP65:BR65"/>
    <mergeCell ref="B66:D66"/>
    <mergeCell ref="AI66:AK66"/>
    <mergeCell ref="AI67:AK67"/>
    <mergeCell ref="BE66:BG66"/>
    <mergeCell ref="BE67:BG67"/>
    <mergeCell ref="X66:Z66"/>
    <mergeCell ref="AT66:AV66"/>
    <mergeCell ref="BP66:BR66"/>
    <mergeCell ref="B67:D67"/>
    <mergeCell ref="M67:O67"/>
    <mergeCell ref="X67:Z67"/>
    <mergeCell ref="AT67:AV67"/>
    <mergeCell ref="BP67:BR67"/>
    <mergeCell ref="M68:O68"/>
    <mergeCell ref="M69:O69"/>
    <mergeCell ref="AI68:AK68"/>
    <mergeCell ref="AI69:AK69"/>
    <mergeCell ref="BE68:BG68"/>
    <mergeCell ref="BE69:BG69"/>
    <mergeCell ref="B68:D68"/>
    <mergeCell ref="X68:Z68"/>
    <mergeCell ref="AT68:AV68"/>
    <mergeCell ref="BP68:BR68"/>
    <mergeCell ref="B69:D69"/>
    <mergeCell ref="X69:Z69"/>
    <mergeCell ref="AT69:AV69"/>
    <mergeCell ref="BP69:BR69"/>
    <mergeCell ref="M70:O70"/>
    <mergeCell ref="M71:O71"/>
    <mergeCell ref="AI70:AK70"/>
    <mergeCell ref="AI71:AK71"/>
    <mergeCell ref="BE70:BG70"/>
    <mergeCell ref="BE71:BG71"/>
    <mergeCell ref="B70:D70"/>
    <mergeCell ref="X70:Z70"/>
    <mergeCell ref="AT70:AV70"/>
    <mergeCell ref="BP70:BR70"/>
    <mergeCell ref="B71:D71"/>
    <mergeCell ref="X71:Z71"/>
    <mergeCell ref="AT71:AV71"/>
    <mergeCell ref="BP71:BR71"/>
    <mergeCell ref="M72:O72"/>
    <mergeCell ref="M73:O73"/>
    <mergeCell ref="AI72:AK72"/>
    <mergeCell ref="AI73:AK73"/>
    <mergeCell ref="BE72:BG72"/>
    <mergeCell ref="BE73:BG73"/>
    <mergeCell ref="B72:D72"/>
    <mergeCell ref="X72:Z72"/>
    <mergeCell ref="AT72:AV72"/>
    <mergeCell ref="BP72:BR72"/>
    <mergeCell ref="B73:D73"/>
    <mergeCell ref="X73:Z73"/>
    <mergeCell ref="AT73:AV73"/>
    <mergeCell ref="BP73:BR73"/>
    <mergeCell ref="M74:O74"/>
    <mergeCell ref="M75:O75"/>
    <mergeCell ref="AI74:AK74"/>
    <mergeCell ref="AI75:AK75"/>
    <mergeCell ref="BE74:BG74"/>
    <mergeCell ref="BE75:BG75"/>
    <mergeCell ref="B74:D74"/>
    <mergeCell ref="X74:Z74"/>
    <mergeCell ref="AT74:AV74"/>
    <mergeCell ref="BP74:BR74"/>
    <mergeCell ref="B75:D75"/>
    <mergeCell ref="X75:Z75"/>
    <mergeCell ref="AT75:AV75"/>
    <mergeCell ref="BP75:BR75"/>
    <mergeCell ref="M76:O76"/>
    <mergeCell ref="M77:O77"/>
    <mergeCell ref="AI76:AK76"/>
    <mergeCell ref="AI77:AK77"/>
    <mergeCell ref="BE76:BG76"/>
    <mergeCell ref="BE77:BG77"/>
    <mergeCell ref="B76:D76"/>
    <mergeCell ref="X76:Z76"/>
    <mergeCell ref="AT76:AV76"/>
    <mergeCell ref="BP76:BR76"/>
    <mergeCell ref="B77:D77"/>
    <mergeCell ref="X77:Z77"/>
    <mergeCell ref="AT77:AV77"/>
    <mergeCell ref="BP77:BR77"/>
    <mergeCell ref="M78:O78"/>
    <mergeCell ref="M79:O79"/>
    <mergeCell ref="B78:D78"/>
    <mergeCell ref="X78:Z78"/>
    <mergeCell ref="AI78:AK78"/>
    <mergeCell ref="AT78:AV78"/>
    <mergeCell ref="BE78:BG78"/>
    <mergeCell ref="BP78:BR78"/>
    <mergeCell ref="B79:D79"/>
    <mergeCell ref="AI79:AK79"/>
    <mergeCell ref="AI80:AK80"/>
    <mergeCell ref="BE79:BG79"/>
    <mergeCell ref="BE80:BG80"/>
    <mergeCell ref="X79:Z79"/>
    <mergeCell ref="AT79:AV79"/>
    <mergeCell ref="BP79:BR79"/>
    <mergeCell ref="B80:D80"/>
    <mergeCell ref="M80:O80"/>
    <mergeCell ref="X80:Z80"/>
    <mergeCell ref="AT80:AV80"/>
    <mergeCell ref="BP80:BR80"/>
    <mergeCell ref="AI81:AK81"/>
    <mergeCell ref="AI82:AK82"/>
    <mergeCell ref="BE81:BG81"/>
    <mergeCell ref="BE82:BG82"/>
    <mergeCell ref="M81:O81"/>
    <mergeCell ref="X81:Z81"/>
    <mergeCell ref="AT81:AV81"/>
    <mergeCell ref="BP81:BR81"/>
    <mergeCell ref="M82:O82"/>
    <mergeCell ref="X82:Z82"/>
    <mergeCell ref="AT82:AV82"/>
    <mergeCell ref="BP82:BR82"/>
    <mergeCell ref="AI83:AK83"/>
    <mergeCell ref="AI84:AK84"/>
    <mergeCell ref="BE83:BG83"/>
    <mergeCell ref="BE84:BG84"/>
    <mergeCell ref="M83:O83"/>
    <mergeCell ref="X83:Z83"/>
    <mergeCell ref="AT83:AV83"/>
    <mergeCell ref="BP83:BR83"/>
    <mergeCell ref="M84:O84"/>
    <mergeCell ref="X84:Z84"/>
    <mergeCell ref="AT84:AV84"/>
    <mergeCell ref="BP84:BR84"/>
    <mergeCell ref="AI85:AK85"/>
    <mergeCell ref="AI86:AK86"/>
    <mergeCell ref="BE85:BG85"/>
    <mergeCell ref="BE86:BG86"/>
    <mergeCell ref="M85:O85"/>
    <mergeCell ref="X85:Z85"/>
    <mergeCell ref="AT85:AV85"/>
    <mergeCell ref="BP85:BR85"/>
    <mergeCell ref="M86:O86"/>
    <mergeCell ref="X86:Z86"/>
    <mergeCell ref="AT86:AV86"/>
    <mergeCell ref="BP86:BR86"/>
    <mergeCell ref="M87:O87"/>
    <mergeCell ref="M88:O88"/>
    <mergeCell ref="X88:Z88"/>
    <mergeCell ref="AI88:AK88"/>
    <mergeCell ref="AT88:AV88"/>
    <mergeCell ref="BE88:BG88"/>
    <mergeCell ref="BP88:BR88"/>
    <mergeCell ref="B86:D86"/>
    <mergeCell ref="B87:D87"/>
    <mergeCell ref="X87:Z87"/>
    <mergeCell ref="AI87:AK87"/>
    <mergeCell ref="AT87:AV87"/>
    <mergeCell ref="BE87:BG87"/>
    <mergeCell ref="BP87:BR87"/>
    <mergeCell ref="M89:O89"/>
    <mergeCell ref="M90:O90"/>
    <mergeCell ref="X90:Z90"/>
    <mergeCell ref="AI90:AK90"/>
    <mergeCell ref="AT90:AV90"/>
    <mergeCell ref="BE90:BG90"/>
    <mergeCell ref="BP90:BR90"/>
    <mergeCell ref="B88:D88"/>
    <mergeCell ref="B89:D89"/>
    <mergeCell ref="X89:Z89"/>
    <mergeCell ref="AI89:AK89"/>
    <mergeCell ref="AT89:AV89"/>
    <mergeCell ref="BE89:BG89"/>
    <mergeCell ref="BP89:BR89"/>
    <mergeCell ref="M91:O91"/>
    <mergeCell ref="M92:O92"/>
    <mergeCell ref="B90:D90"/>
    <mergeCell ref="B91:D91"/>
    <mergeCell ref="X91:Z91"/>
    <mergeCell ref="AI91:AK91"/>
    <mergeCell ref="AT91:AV91"/>
    <mergeCell ref="BE91:BG91"/>
    <mergeCell ref="BP91:BR91"/>
    <mergeCell ref="BE523:BG523"/>
    <mergeCell ref="BE524:BG524"/>
    <mergeCell ref="BE516:BG516"/>
    <mergeCell ref="BE517:BG517"/>
    <mergeCell ref="BE518:BG518"/>
    <mergeCell ref="BE519:BG519"/>
    <mergeCell ref="BE520:BG520"/>
    <mergeCell ref="BE521:BG521"/>
    <mergeCell ref="BE522:BG522"/>
    <mergeCell ref="AI511:AK511"/>
    <mergeCell ref="AT511:AV511"/>
    <mergeCell ref="BE511:BG511"/>
    <mergeCell ref="AI512:AK512"/>
    <mergeCell ref="AT512:AV512"/>
    <mergeCell ref="AI513:AK513"/>
    <mergeCell ref="BE514:BG514"/>
    <mergeCell ref="BP517:BR517"/>
    <mergeCell ref="BP518:BR518"/>
    <mergeCell ref="BP519:BR519"/>
    <mergeCell ref="BP520:BR520"/>
    <mergeCell ref="BP521:BR521"/>
    <mergeCell ref="BP522:BR522"/>
    <mergeCell ref="BP523:BR523"/>
    <mergeCell ref="X515:Z515"/>
    <mergeCell ref="X516:Z516"/>
    <mergeCell ref="X517:Z517"/>
    <mergeCell ref="X518:Z518"/>
    <mergeCell ref="X519:Z519"/>
    <mergeCell ref="BP513:BR513"/>
    <mergeCell ref="BP514:BR514"/>
    <mergeCell ref="BE515:BG515"/>
    <mergeCell ref="BP515:BR515"/>
    <mergeCell ref="BP516:BR516"/>
    <mergeCell ref="AT520:AV520"/>
    <mergeCell ref="AT521:AV521"/>
    <mergeCell ref="AT522:AV522"/>
    <mergeCell ref="AT523:AV523"/>
    <mergeCell ref="AT524:AV524"/>
    <mergeCell ref="AT513:AV513"/>
    <mergeCell ref="AT514:AV514"/>
    <mergeCell ref="AT515:AV515"/>
    <mergeCell ref="AT516:AV516"/>
    <mergeCell ref="AT517:AV517"/>
    <mergeCell ref="AT518:AV518"/>
    <mergeCell ref="AT519:AV519"/>
    <mergeCell ref="X520:Z520"/>
    <mergeCell ref="X521:Z521"/>
    <mergeCell ref="X522:Z522"/>
    <mergeCell ref="X523:Z523"/>
    <mergeCell ref="X524:Z524"/>
    <mergeCell ref="E502:F502"/>
    <mergeCell ref="H503:I503"/>
    <mergeCell ref="M498:V498"/>
    <mergeCell ref="M499:V499"/>
    <mergeCell ref="B500:K500"/>
    <mergeCell ref="M500:V500"/>
    <mergeCell ref="B501:K501"/>
    <mergeCell ref="M501:V501"/>
    <mergeCell ref="S503:T503"/>
    <mergeCell ref="AI521:AK521"/>
    <mergeCell ref="AI522:AK522"/>
    <mergeCell ref="AI523:AK523"/>
    <mergeCell ref="AI524:AK524"/>
    <mergeCell ref="AI514:AK514"/>
    <mergeCell ref="AI515:AK515"/>
    <mergeCell ref="AI516:AK516"/>
    <mergeCell ref="AI517:AK517"/>
    <mergeCell ref="AI518:AK518"/>
    <mergeCell ref="AI519:AK519"/>
    <mergeCell ref="AI520:AK520"/>
    <mergeCell ref="M512:O512"/>
    <mergeCell ref="M513:O513"/>
    <mergeCell ref="M514:O514"/>
    <mergeCell ref="M515:O515"/>
    <mergeCell ref="M516:O516"/>
    <mergeCell ref="M517:O517"/>
    <mergeCell ref="M518:O518"/>
    <mergeCell ref="M519:O519"/>
    <mergeCell ref="M520:O520"/>
    <mergeCell ref="M521:O521"/>
    <mergeCell ref="M522:O522"/>
    <mergeCell ref="M523:O523"/>
    <mergeCell ref="AI925:AK925"/>
    <mergeCell ref="X506:Z506"/>
    <mergeCell ref="X507:Z507"/>
    <mergeCell ref="X505:Z505"/>
    <mergeCell ref="X508:Z508"/>
    <mergeCell ref="P502:Q502"/>
    <mergeCell ref="M504:O504"/>
    <mergeCell ref="X504:Z504"/>
    <mergeCell ref="M505:O505"/>
    <mergeCell ref="M506:O506"/>
    <mergeCell ref="M507:O507"/>
    <mergeCell ref="M508:O508"/>
    <mergeCell ref="M509:O509"/>
    <mergeCell ref="X509:Z509"/>
    <mergeCell ref="M510:O510"/>
    <mergeCell ref="X510:Z510"/>
    <mergeCell ref="M511:O511"/>
    <mergeCell ref="X511:Z511"/>
    <mergeCell ref="M525:O525"/>
    <mergeCell ref="M533:O533"/>
    <mergeCell ref="M534:O534"/>
    <mergeCell ref="M526:O526"/>
    <mergeCell ref="M527:O527"/>
    <mergeCell ref="M528:O528"/>
    <mergeCell ref="M529:O529"/>
    <mergeCell ref="M530:O530"/>
    <mergeCell ref="M531:O531"/>
    <mergeCell ref="M532:O532"/>
    <mergeCell ref="M524:O524"/>
    <mergeCell ref="X512:Z512"/>
    <mergeCell ref="X513:Z513"/>
    <mergeCell ref="X514:Z514"/>
    <mergeCell ref="AI899:AK899"/>
    <mergeCell ref="AI907:AK907"/>
    <mergeCell ref="AI908:AK908"/>
    <mergeCell ref="AT908:AV908"/>
    <mergeCell ref="BE908:BG908"/>
    <mergeCell ref="AT909:AV909"/>
    <mergeCell ref="BE909:BG909"/>
    <mergeCell ref="AI909:AK909"/>
    <mergeCell ref="AI918:AK918"/>
    <mergeCell ref="BE918:BG918"/>
    <mergeCell ref="BE919:BG919"/>
    <mergeCell ref="AI919:AK919"/>
    <mergeCell ref="AI920:AK920"/>
    <mergeCell ref="AI921:AK921"/>
    <mergeCell ref="AI922:AK922"/>
    <mergeCell ref="AI923:AK923"/>
    <mergeCell ref="AI924:AK924"/>
    <mergeCell ref="AT482:AV482"/>
    <mergeCell ref="AT483:AV483"/>
    <mergeCell ref="AT833:AV833"/>
    <mergeCell ref="AO850:AP850"/>
    <mergeCell ref="AT867:AV867"/>
    <mergeCell ref="AT859:AV859"/>
    <mergeCell ref="AT860:AV860"/>
    <mergeCell ref="AT861:AV861"/>
    <mergeCell ref="AT862:AV862"/>
    <mergeCell ref="AT863:AV863"/>
    <mergeCell ref="AI854:AK854"/>
    <mergeCell ref="AI855:AK855"/>
    <mergeCell ref="AI856:AK856"/>
    <mergeCell ref="AI857:AK857"/>
    <mergeCell ref="AI858:AK858"/>
    <mergeCell ref="AT758:AV758"/>
    <mergeCell ref="AI915:AK915"/>
    <mergeCell ref="AT915:AV915"/>
    <mergeCell ref="AI871:AK871"/>
    <mergeCell ref="AI872:AK872"/>
    <mergeCell ref="AI873:AK873"/>
    <mergeCell ref="AT842:AV842"/>
    <mergeCell ref="AT843:AV843"/>
    <mergeCell ref="AT851:AV851"/>
    <mergeCell ref="AT852:AV852"/>
    <mergeCell ref="AT853:AV853"/>
    <mergeCell ref="AT854:AV854"/>
    <mergeCell ref="AT855:AV855"/>
    <mergeCell ref="AT856:AV856"/>
    <mergeCell ref="AT857:AV857"/>
    <mergeCell ref="AI869:AK869"/>
    <mergeCell ref="AI892:AK892"/>
    <mergeCell ref="AI206:AK206"/>
    <mergeCell ref="AT206:AV206"/>
    <mergeCell ref="BE206:BG206"/>
    <mergeCell ref="AI476:AK476"/>
    <mergeCell ref="BP464:BR464"/>
    <mergeCell ref="BP465:BR465"/>
    <mergeCell ref="BP466:BR466"/>
    <mergeCell ref="BP467:BR467"/>
    <mergeCell ref="BP468:BR468"/>
    <mergeCell ref="BP469:BR469"/>
    <mergeCell ref="BP470:BR470"/>
    <mergeCell ref="BP471:BR471"/>
    <mergeCell ref="BP472:BR472"/>
    <mergeCell ref="BE484:BG484"/>
    <mergeCell ref="BE485:BG485"/>
    <mergeCell ref="BE486:BG486"/>
    <mergeCell ref="BP454:BR454"/>
    <mergeCell ref="BP455:BR455"/>
    <mergeCell ref="BP457:BR457"/>
    <mergeCell ref="BP458:BR458"/>
    <mergeCell ref="AI460:AK460"/>
    <mergeCell ref="AI461:AK461"/>
    <mergeCell ref="AI462:AK462"/>
    <mergeCell ref="BE462:BG462"/>
    <mergeCell ref="AT455:AV455"/>
    <mergeCell ref="AT456:AV456"/>
    <mergeCell ref="AT457:AV457"/>
    <mergeCell ref="AT458:AV458"/>
    <mergeCell ref="AT459:AV459"/>
    <mergeCell ref="AT460:AV460"/>
    <mergeCell ref="AT461:AV461"/>
    <mergeCell ref="AT469:AV469"/>
    <mergeCell ref="AZ204:BA204"/>
    <mergeCell ref="BE487:BG487"/>
    <mergeCell ref="BE488:BG488"/>
    <mergeCell ref="BE477:BG477"/>
    <mergeCell ref="BE478:BG478"/>
    <mergeCell ref="BE479:BG479"/>
    <mergeCell ref="BE480:BG480"/>
    <mergeCell ref="BE481:BG481"/>
    <mergeCell ref="BE482:BG482"/>
    <mergeCell ref="BE483:BG483"/>
    <mergeCell ref="AT485:AV485"/>
    <mergeCell ref="AT486:AV486"/>
    <mergeCell ref="AT487:AV487"/>
    <mergeCell ref="AT488:AV488"/>
    <mergeCell ref="AT478:AV478"/>
    <mergeCell ref="AT477:AV477"/>
    <mergeCell ref="BE452:BG452"/>
    <mergeCell ref="BE453:BG453"/>
    <mergeCell ref="BE467:BG467"/>
    <mergeCell ref="AT464:AV464"/>
    <mergeCell ref="AT465:AV465"/>
    <mergeCell ref="AT466:AV466"/>
    <mergeCell ref="AT467:AV467"/>
    <mergeCell ref="BE443:BG443"/>
    <mergeCell ref="AT436:AV436"/>
    <mergeCell ref="AT437:AV437"/>
    <mergeCell ref="BE437:BG437"/>
    <mergeCell ref="BE438:BG438"/>
    <mergeCell ref="BE439:BG439"/>
    <mergeCell ref="BE440:BG440"/>
    <mergeCell ref="AT484:AV484"/>
    <mergeCell ref="AT468:AV468"/>
    <mergeCell ref="AT470:AV470"/>
    <mergeCell ref="BE470:BG470"/>
    <mergeCell ref="BE471:BG471"/>
    <mergeCell ref="BE472:BG472"/>
    <mergeCell ref="BE473:BG473"/>
    <mergeCell ref="BE474:BG474"/>
    <mergeCell ref="BE475:BG475"/>
    <mergeCell ref="AI885:AK885"/>
    <mergeCell ref="AI886:AK886"/>
    <mergeCell ref="AI887:AK887"/>
    <mergeCell ref="AI888:AK888"/>
    <mergeCell ref="AI889:AK889"/>
    <mergeCell ref="AI890:AK890"/>
    <mergeCell ref="AI891:AK891"/>
    <mergeCell ref="BE889:BG889"/>
    <mergeCell ref="BE890:BG890"/>
    <mergeCell ref="BE891:BG891"/>
    <mergeCell ref="AI874:AK874"/>
    <mergeCell ref="AI875:AK875"/>
    <mergeCell ref="AI876:AK876"/>
    <mergeCell ref="AI877:AK877"/>
    <mergeCell ref="AI878:AK878"/>
    <mergeCell ref="AI879:AK879"/>
    <mergeCell ref="AI880:AK880"/>
    <mergeCell ref="AI881:AK881"/>
    <mergeCell ref="AI882:AK882"/>
    <mergeCell ref="AI883:AK883"/>
    <mergeCell ref="AI884:AK884"/>
    <mergeCell ref="AI870:AK870"/>
    <mergeCell ref="AT479:AV479"/>
    <mergeCell ref="AT480:AV480"/>
    <mergeCell ref="AT481:AV481"/>
    <mergeCell ref="AT902:AV902"/>
    <mergeCell ref="AT903:AV903"/>
    <mergeCell ref="AT904:AV904"/>
    <mergeCell ref="AT905:AV905"/>
    <mergeCell ref="AT906:AV906"/>
    <mergeCell ref="AT907:AV907"/>
    <mergeCell ref="BE892:BG892"/>
    <mergeCell ref="BK898:BL898"/>
    <mergeCell ref="BE899:BG899"/>
    <mergeCell ref="AI910:AK910"/>
    <mergeCell ref="AT910:AV910"/>
    <mergeCell ref="BE910:BG910"/>
    <mergeCell ref="BP910:BR910"/>
    <mergeCell ref="BE911:BG911"/>
    <mergeCell ref="BP911:BR911"/>
    <mergeCell ref="BE927:BG927"/>
    <mergeCell ref="BE928:BG928"/>
    <mergeCell ref="BE920:BG920"/>
    <mergeCell ref="BE921:BG921"/>
    <mergeCell ref="BE922:BG922"/>
    <mergeCell ref="BE923:BG923"/>
    <mergeCell ref="BE924:BG924"/>
    <mergeCell ref="BE925:BG925"/>
    <mergeCell ref="BE926:BG926"/>
    <mergeCell ref="BE915:BG915"/>
    <mergeCell ref="AT916:AV916"/>
    <mergeCell ref="BE916:BG916"/>
    <mergeCell ref="AI916:AK916"/>
    <mergeCell ref="AI917:AK917"/>
    <mergeCell ref="AT917:AV917"/>
    <mergeCell ref="BE917:BG917"/>
    <mergeCell ref="AO898:AP898"/>
    <mergeCell ref="AT930:AV930"/>
    <mergeCell ref="AT931:AV931"/>
    <mergeCell ref="AT925:AV925"/>
    <mergeCell ref="AT926:AV926"/>
    <mergeCell ref="AT927:AV927"/>
    <mergeCell ref="AT928:AV928"/>
    <mergeCell ref="AT929:AV929"/>
    <mergeCell ref="BE929:BG929"/>
    <mergeCell ref="BE930:BG930"/>
    <mergeCell ref="AT918:AV918"/>
    <mergeCell ref="AT919:AV919"/>
    <mergeCell ref="AT920:AV920"/>
    <mergeCell ref="AT921:AV921"/>
    <mergeCell ref="AT922:AV922"/>
    <mergeCell ref="AT923:AV923"/>
    <mergeCell ref="AT924:AV924"/>
    <mergeCell ref="BE931:BG931"/>
    <mergeCell ref="AI936:AK936"/>
    <mergeCell ref="AI937:AK937"/>
    <mergeCell ref="AI938:AK938"/>
    <mergeCell ref="AI939:AK939"/>
    <mergeCell ref="AI940:AK940"/>
    <mergeCell ref="AL203:AM203"/>
    <mergeCell ref="AO204:AP204"/>
    <mergeCell ref="BE211:BG211"/>
    <mergeCell ref="BE212:BG212"/>
    <mergeCell ref="AT208:AV208"/>
    <mergeCell ref="AT209:AV209"/>
    <mergeCell ref="BE209:BG209"/>
    <mergeCell ref="AT210:AV210"/>
    <mergeCell ref="BE210:BG210"/>
    <mergeCell ref="AT211:AV211"/>
    <mergeCell ref="AT212:AV212"/>
    <mergeCell ref="AI298:AR298"/>
    <mergeCell ref="AT298:BC298"/>
    <mergeCell ref="BE298:BN298"/>
    <mergeCell ref="AI303:AK303"/>
    <mergeCell ref="AT303:AV303"/>
    <mergeCell ref="BE303:BG303"/>
    <mergeCell ref="AI304:AK304"/>
    <mergeCell ref="AT304:AV304"/>
    <mergeCell ref="BE304:BG304"/>
    <mergeCell ref="AI305:AK305"/>
    <mergeCell ref="AI317:AK317"/>
    <mergeCell ref="AT317:AV317"/>
    <mergeCell ref="BE317:BG317"/>
    <mergeCell ref="AI326:AK326"/>
    <mergeCell ref="AT326:AV326"/>
    <mergeCell ref="BE326:BG326"/>
    <mergeCell ref="A299:A342"/>
    <mergeCell ref="E299:F299"/>
    <mergeCell ref="P299:Q299"/>
    <mergeCell ref="AA299:AB299"/>
    <mergeCell ref="AL299:AM299"/>
    <mergeCell ref="AW299:AX299"/>
    <mergeCell ref="BH299:BI299"/>
    <mergeCell ref="BS299:BT299"/>
    <mergeCell ref="H300:I300"/>
    <mergeCell ref="S300:T300"/>
    <mergeCell ref="AD300:AE300"/>
    <mergeCell ref="AO300:AP300"/>
    <mergeCell ref="AZ300:BA300"/>
    <mergeCell ref="BK300:BL300"/>
    <mergeCell ref="BV300:BW300"/>
    <mergeCell ref="B301:D301"/>
    <mergeCell ref="M301:O301"/>
    <mergeCell ref="X301:Z301"/>
    <mergeCell ref="AI301:AK301"/>
    <mergeCell ref="AT301:AV301"/>
    <mergeCell ref="BE301:BG301"/>
    <mergeCell ref="BP301:BR301"/>
    <mergeCell ref="B302:D302"/>
    <mergeCell ref="M302:O302"/>
    <mergeCell ref="X302:Z302"/>
    <mergeCell ref="AI302:AK302"/>
    <mergeCell ref="AT302:AV302"/>
    <mergeCell ref="BE302:BG302"/>
    <mergeCell ref="BP302:BR302"/>
    <mergeCell ref="B303:D303"/>
    <mergeCell ref="M303:O303"/>
    <mergeCell ref="X303:Z303"/>
    <mergeCell ref="AT318:AV318"/>
    <mergeCell ref="BE318:BG318"/>
    <mergeCell ref="BP318:BR318"/>
    <mergeCell ref="B319:D319"/>
    <mergeCell ref="M319:O319"/>
    <mergeCell ref="X319:Z319"/>
    <mergeCell ref="AI319:AK319"/>
    <mergeCell ref="AT319:AV319"/>
    <mergeCell ref="BE319:BG319"/>
    <mergeCell ref="BP319:BR319"/>
    <mergeCell ref="AI320:AK320"/>
    <mergeCell ref="AT320:AV320"/>
    <mergeCell ref="BE320:BG320"/>
    <mergeCell ref="BP320:BR320"/>
    <mergeCell ref="B321:D321"/>
    <mergeCell ref="M321:O321"/>
    <mergeCell ref="X321:Z321"/>
    <mergeCell ref="AI321:AK321"/>
    <mergeCell ref="AT321:AV321"/>
    <mergeCell ref="BE321:BG321"/>
    <mergeCell ref="BP321:BR321"/>
    <mergeCell ref="AT322:AV322"/>
    <mergeCell ref="BE322:BG322"/>
    <mergeCell ref="BP322:BR322"/>
    <mergeCell ref="AI323:AK323"/>
    <mergeCell ref="AT323:AV323"/>
    <mergeCell ref="BE323:BG323"/>
    <mergeCell ref="BP323:BR323"/>
    <mergeCell ref="B324:D324"/>
    <mergeCell ref="M324:O324"/>
    <mergeCell ref="X324:Z324"/>
    <mergeCell ref="AI324:AK324"/>
    <mergeCell ref="AT324:AV324"/>
    <mergeCell ref="BE324:BG324"/>
    <mergeCell ref="BP324:BR324"/>
    <mergeCell ref="B325:D325"/>
    <mergeCell ref="M325:O325"/>
    <mergeCell ref="X325:Z325"/>
    <mergeCell ref="AI325:AK325"/>
    <mergeCell ref="AT325:AV325"/>
    <mergeCell ref="BE325:BG325"/>
    <mergeCell ref="BP325:BR325"/>
    <mergeCell ref="X327:Z327"/>
    <mergeCell ref="AI327:AK327"/>
    <mergeCell ref="AT327:AV327"/>
    <mergeCell ref="BE327:BG327"/>
    <mergeCell ref="BP327:BR327"/>
    <mergeCell ref="B328:D328"/>
    <mergeCell ref="M328:O328"/>
    <mergeCell ref="X328:Z328"/>
    <mergeCell ref="AI328:AK328"/>
    <mergeCell ref="AT328:AV328"/>
    <mergeCell ref="BE328:BG328"/>
    <mergeCell ref="BP328:BR328"/>
    <mergeCell ref="AI329:AK329"/>
    <mergeCell ref="AT329:AV329"/>
    <mergeCell ref="BE329:BG329"/>
    <mergeCell ref="BP329:BR329"/>
    <mergeCell ref="B330:D330"/>
    <mergeCell ref="M330:O330"/>
    <mergeCell ref="X330:Z330"/>
    <mergeCell ref="AI330:AK330"/>
    <mergeCell ref="AT330:AV330"/>
    <mergeCell ref="BE330:BG330"/>
    <mergeCell ref="BP330:BR330"/>
    <mergeCell ref="X331:Z331"/>
    <mergeCell ref="AI331:AK331"/>
    <mergeCell ref="AT331:AV331"/>
    <mergeCell ref="BE331:BG331"/>
    <mergeCell ref="BP331:BR331"/>
    <mergeCell ref="AI332:AK332"/>
    <mergeCell ref="AT332:AV332"/>
    <mergeCell ref="BE332:BG332"/>
    <mergeCell ref="BP332:BR332"/>
    <mergeCell ref="B333:D333"/>
    <mergeCell ref="M333:O333"/>
    <mergeCell ref="X333:Z333"/>
    <mergeCell ref="AI333:AK333"/>
    <mergeCell ref="AT333:AV333"/>
    <mergeCell ref="BE333:BG333"/>
    <mergeCell ref="BP333:BR333"/>
    <mergeCell ref="B334:D334"/>
    <mergeCell ref="M334:O334"/>
    <mergeCell ref="X334:Z334"/>
    <mergeCell ref="AI334:AK334"/>
    <mergeCell ref="AT334:AV334"/>
    <mergeCell ref="BE334:BG334"/>
    <mergeCell ref="BP334:BR334"/>
    <mergeCell ref="AT341:AV341"/>
    <mergeCell ref="BE341:BG341"/>
    <mergeCell ref="BP341:BR341"/>
    <mergeCell ref="B342:D342"/>
    <mergeCell ref="M342:O342"/>
    <mergeCell ref="AI335:AK335"/>
    <mergeCell ref="AT335:AV335"/>
    <mergeCell ref="BE335:BG335"/>
    <mergeCell ref="BP335:BR335"/>
    <mergeCell ref="B336:D336"/>
    <mergeCell ref="M336:O336"/>
    <mergeCell ref="X336:Z336"/>
    <mergeCell ref="AI336:AK336"/>
    <mergeCell ref="AT336:AV336"/>
    <mergeCell ref="BE336:BG336"/>
    <mergeCell ref="BP336:BR336"/>
    <mergeCell ref="B337:D337"/>
    <mergeCell ref="M337:O337"/>
    <mergeCell ref="X337:Z337"/>
    <mergeCell ref="AI337:AK337"/>
    <mergeCell ref="AT337:AV337"/>
    <mergeCell ref="BE337:BG337"/>
    <mergeCell ref="BP337:BR337"/>
    <mergeCell ref="X342:Z342"/>
    <mergeCell ref="AI342:AK342"/>
    <mergeCell ref="AT342:AV342"/>
    <mergeCell ref="BE342:BG342"/>
    <mergeCell ref="BP342:BR342"/>
    <mergeCell ref="AI338:AK338"/>
    <mergeCell ref="AT338:AV338"/>
    <mergeCell ref="BE338:BG338"/>
    <mergeCell ref="BP338:BR338"/>
    <mergeCell ref="B339:D339"/>
    <mergeCell ref="M339:O339"/>
    <mergeCell ref="X339:Z339"/>
    <mergeCell ref="AI339:AK339"/>
    <mergeCell ref="AT339:AV339"/>
    <mergeCell ref="BE339:BG339"/>
    <mergeCell ref="BP339:BR339"/>
    <mergeCell ref="H344:J344"/>
    <mergeCell ref="S344:U344"/>
    <mergeCell ref="AD344:AF344"/>
    <mergeCell ref="AO344:AQ344"/>
    <mergeCell ref="AZ344:BB344"/>
    <mergeCell ref="BK344:BM344"/>
    <mergeCell ref="B340:D340"/>
    <mergeCell ref="M340:O340"/>
    <mergeCell ref="X340:Z340"/>
    <mergeCell ref="AI340:AK340"/>
    <mergeCell ref="AT340:AV340"/>
    <mergeCell ref="BE340:BG340"/>
    <mergeCell ref="BP340:BR340"/>
    <mergeCell ref="M341:O341"/>
    <mergeCell ref="X341:Z341"/>
    <mergeCell ref="AI341:AK341"/>
  </mergeCells>
  <pageMargins left="0.511811024" right="0.511811024" top="0.78740157499999996" bottom="0.78740157499999996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Q398"/>
  <sheetViews>
    <sheetView topLeftCell="A365" zoomScale="50" zoomScaleNormal="50" workbookViewId="0">
      <pane xSplit="1" topLeftCell="B1" activePane="topRight" state="frozen"/>
      <selection pane="topRight" activeCell="M396" sqref="M396"/>
    </sheetView>
  </sheetViews>
  <sheetFormatPr defaultColWidth="12.59765625" defaultRowHeight="15" customHeight="1"/>
  <cols>
    <col min="1" max="1" width="8" customWidth="1"/>
    <col min="2" max="2" width="27.19921875" customWidth="1"/>
    <col min="3" max="3" width="9.09765625" customWidth="1"/>
    <col min="4" max="4" width="4.3984375" customWidth="1"/>
    <col min="5" max="5" width="3.3984375" customWidth="1"/>
    <col min="6" max="8" width="4.3984375" customWidth="1"/>
    <col min="9" max="9" width="4.09765625" customWidth="1"/>
    <col min="10" max="10" width="3.3984375" customWidth="1"/>
    <col min="11" max="12" width="4.3984375" customWidth="1"/>
    <col min="13" max="13" width="7.59765625" customWidth="1"/>
    <col min="14" max="14" width="4.59765625" customWidth="1"/>
    <col min="15" max="15" width="5.19921875" customWidth="1"/>
    <col min="16" max="18" width="4.59765625" customWidth="1"/>
    <col min="19" max="19" width="6.8984375" customWidth="1"/>
    <col min="20" max="21" width="4.59765625" customWidth="1"/>
    <col min="22" max="22" width="4.19921875" customWidth="1"/>
    <col min="23" max="23" width="7.3984375" customWidth="1"/>
    <col min="24" max="32" width="4.59765625" customWidth="1"/>
    <col min="33" max="33" width="9.69921875" customWidth="1"/>
    <col min="34" max="34" width="8" customWidth="1"/>
    <col min="35" max="35" width="24.8984375" customWidth="1"/>
    <col min="36" max="36" width="5.8984375" customWidth="1"/>
    <col min="37" max="39" width="4.09765625" customWidth="1"/>
    <col min="40" max="40" width="3.3984375" customWidth="1"/>
    <col min="41" max="43" width="4.09765625" customWidth="1"/>
    <col min="44" max="44" width="3.3984375" customWidth="1"/>
    <col min="45" max="46" width="2.8984375" customWidth="1"/>
    <col min="47" max="65" width="4" customWidth="1"/>
    <col min="66" max="67" width="8" customWidth="1"/>
    <col min="68" max="68" width="25.09765625" customWidth="1"/>
    <col min="69" max="77" width="2.69921875" customWidth="1"/>
    <col min="78" max="98" width="4" customWidth="1"/>
    <col min="99" max="99" width="10.69921875" customWidth="1"/>
    <col min="100" max="100" width="8" customWidth="1"/>
    <col min="101" max="101" width="25.09765625" customWidth="1"/>
    <col min="102" max="110" width="4.3984375" customWidth="1"/>
    <col min="111" max="111" width="4" customWidth="1"/>
    <col min="112" max="112" width="5.3984375" customWidth="1"/>
    <col min="113" max="131" width="4" customWidth="1"/>
    <col min="132" max="132" width="7.19921875" customWidth="1"/>
    <col min="133" max="133" width="8" customWidth="1"/>
    <col min="134" max="134" width="28.59765625" customWidth="1"/>
    <col min="135" max="143" width="2.69921875" customWidth="1"/>
    <col min="144" max="164" width="4" customWidth="1"/>
    <col min="165" max="165" width="12.8984375" customWidth="1"/>
    <col min="166" max="166" width="8" customWidth="1"/>
    <col min="167" max="167" width="28.59765625" customWidth="1"/>
    <col min="168" max="172" width="4.09765625" customWidth="1"/>
    <col min="173" max="175" width="3.3984375" customWidth="1"/>
    <col min="176" max="176" width="4.09765625" customWidth="1"/>
    <col min="177" max="197" width="4.59765625" customWidth="1"/>
    <col min="198" max="198" width="12.09765625" customWidth="1"/>
    <col min="199" max="199" width="8" customWidth="1"/>
  </cols>
  <sheetData>
    <row r="1" spans="1:199">
      <c r="A1" s="139"/>
      <c r="B1" s="1188" t="s">
        <v>341</v>
      </c>
      <c r="C1" s="1009"/>
      <c r="D1" s="1009"/>
      <c r="E1" s="1009"/>
      <c r="F1" s="1009"/>
      <c r="G1" s="1009"/>
      <c r="H1" s="1009"/>
      <c r="I1" s="1009"/>
      <c r="J1" s="1009"/>
      <c r="K1" s="1009"/>
      <c r="L1" s="1009"/>
      <c r="M1" s="1009"/>
      <c r="N1" s="1009"/>
      <c r="O1" s="1009"/>
      <c r="P1" s="1009"/>
      <c r="Q1" s="1009"/>
      <c r="R1" s="1009"/>
      <c r="S1" s="1009"/>
      <c r="T1" s="1009"/>
      <c r="U1" s="1009"/>
      <c r="V1" s="1009"/>
      <c r="W1" s="1009"/>
      <c r="X1" s="1009"/>
      <c r="Y1" s="1009"/>
      <c r="Z1" s="1009"/>
      <c r="AA1" s="1009"/>
      <c r="AB1" s="1009"/>
      <c r="AC1" s="1009"/>
      <c r="AD1" s="1009"/>
      <c r="AE1" s="1009"/>
      <c r="AF1" s="1009"/>
      <c r="AG1" s="1010"/>
      <c r="AH1" s="277"/>
      <c r="AI1" s="1188" t="s">
        <v>342</v>
      </c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1009"/>
      <c r="AX1" s="1009"/>
      <c r="AY1" s="1009"/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09"/>
      <c r="BL1" s="1009"/>
      <c r="BM1" s="1009"/>
      <c r="BN1" s="1010"/>
      <c r="BO1" s="278"/>
      <c r="BP1" s="1188" t="s">
        <v>343</v>
      </c>
      <c r="BQ1" s="1009"/>
      <c r="BR1" s="1009"/>
      <c r="BS1" s="1009"/>
      <c r="BT1" s="1009"/>
      <c r="BU1" s="1009"/>
      <c r="BV1" s="1009"/>
      <c r="BW1" s="1009"/>
      <c r="BX1" s="1009"/>
      <c r="BY1" s="1009"/>
      <c r="BZ1" s="1009"/>
      <c r="CA1" s="1009"/>
      <c r="CB1" s="1009"/>
      <c r="CC1" s="1009"/>
      <c r="CD1" s="1009"/>
      <c r="CE1" s="1009"/>
      <c r="CF1" s="1009"/>
      <c r="CG1" s="1009"/>
      <c r="CH1" s="1009"/>
      <c r="CI1" s="1009"/>
      <c r="CJ1" s="1009"/>
      <c r="CK1" s="1009"/>
      <c r="CL1" s="1009"/>
      <c r="CM1" s="1009"/>
      <c r="CN1" s="1009"/>
      <c r="CO1" s="1009"/>
      <c r="CP1" s="1009"/>
      <c r="CQ1" s="1009"/>
      <c r="CR1" s="1009"/>
      <c r="CS1" s="1009"/>
      <c r="CT1" s="1009"/>
      <c r="CU1" s="1010"/>
      <c r="CV1" s="279"/>
      <c r="CW1" s="1188" t="s">
        <v>344</v>
      </c>
      <c r="CX1" s="1009"/>
      <c r="CY1" s="1009"/>
      <c r="CZ1" s="1009"/>
      <c r="DA1" s="1009"/>
      <c r="DB1" s="1009"/>
      <c r="DC1" s="1009"/>
      <c r="DD1" s="1009"/>
      <c r="DE1" s="1009"/>
      <c r="DF1" s="1009"/>
      <c r="DG1" s="1009"/>
      <c r="DH1" s="1009"/>
      <c r="DI1" s="1009"/>
      <c r="DJ1" s="1009"/>
      <c r="DK1" s="1009"/>
      <c r="DL1" s="1009"/>
      <c r="DM1" s="1009"/>
      <c r="DN1" s="1009"/>
      <c r="DO1" s="1009"/>
      <c r="DP1" s="1009"/>
      <c r="DQ1" s="1009"/>
      <c r="DR1" s="1009"/>
      <c r="DS1" s="1009"/>
      <c r="DT1" s="1009"/>
      <c r="DU1" s="1009"/>
      <c r="DV1" s="1009"/>
      <c r="DW1" s="1009"/>
      <c r="DX1" s="1009"/>
      <c r="DY1" s="1009"/>
      <c r="DZ1" s="1009"/>
      <c r="EA1" s="1009"/>
      <c r="EB1" s="1010"/>
      <c r="EC1" s="279"/>
      <c r="ED1" s="1188" t="s">
        <v>345</v>
      </c>
      <c r="EE1" s="1009"/>
      <c r="EF1" s="1009"/>
      <c r="EG1" s="1009"/>
      <c r="EH1" s="1009"/>
      <c r="EI1" s="1009"/>
      <c r="EJ1" s="1009"/>
      <c r="EK1" s="1009"/>
      <c r="EL1" s="1009"/>
      <c r="EM1" s="1009"/>
      <c r="EN1" s="1009"/>
      <c r="EO1" s="1009"/>
      <c r="EP1" s="1009"/>
      <c r="EQ1" s="1009"/>
      <c r="ER1" s="1009"/>
      <c r="ES1" s="1009"/>
      <c r="ET1" s="1009"/>
      <c r="EU1" s="1009"/>
      <c r="EV1" s="1009"/>
      <c r="EW1" s="1009"/>
      <c r="EX1" s="1009"/>
      <c r="EY1" s="1009"/>
      <c r="EZ1" s="1009"/>
      <c r="FA1" s="1009"/>
      <c r="FB1" s="1009"/>
      <c r="FC1" s="1009"/>
      <c r="FD1" s="1009"/>
      <c r="FE1" s="1009"/>
      <c r="FF1" s="1009"/>
      <c r="FG1" s="1009"/>
      <c r="FH1" s="1009"/>
      <c r="FI1" s="1010"/>
      <c r="FJ1" s="279"/>
      <c r="FK1" s="1188" t="s">
        <v>346</v>
      </c>
      <c r="FL1" s="1009"/>
      <c r="FM1" s="1009"/>
      <c r="FN1" s="1009"/>
      <c r="FO1" s="1009"/>
      <c r="FP1" s="1009"/>
      <c r="FQ1" s="1009"/>
      <c r="FR1" s="1009"/>
      <c r="FS1" s="1009"/>
      <c r="FT1" s="1009"/>
      <c r="FU1" s="1009"/>
      <c r="FV1" s="1009"/>
      <c r="FW1" s="1009"/>
      <c r="FX1" s="1009"/>
      <c r="FY1" s="1009"/>
      <c r="FZ1" s="1009"/>
      <c r="GA1" s="1009"/>
      <c r="GB1" s="1009"/>
      <c r="GC1" s="1009"/>
      <c r="GD1" s="1009"/>
      <c r="GE1" s="1009"/>
      <c r="GF1" s="1009"/>
      <c r="GG1" s="1009"/>
      <c r="GH1" s="1009"/>
      <c r="GI1" s="1009"/>
      <c r="GJ1" s="1009"/>
      <c r="GK1" s="1009"/>
      <c r="GL1" s="1009"/>
      <c r="GM1" s="1009"/>
      <c r="GN1" s="1009"/>
      <c r="GO1" s="1009"/>
      <c r="GP1" s="1010"/>
      <c r="GQ1" s="277"/>
    </row>
    <row r="2" spans="1:199" ht="16.8">
      <c r="A2" s="139"/>
      <c r="B2" s="1189" t="s">
        <v>347</v>
      </c>
      <c r="C2" s="1009"/>
      <c r="D2" s="1009"/>
      <c r="E2" s="1009"/>
      <c r="F2" s="1009"/>
      <c r="G2" s="1009"/>
      <c r="H2" s="1009"/>
      <c r="I2" s="1009"/>
      <c r="J2" s="1009"/>
      <c r="K2" s="1009"/>
      <c r="L2" s="1009"/>
      <c r="M2" s="1009"/>
      <c r="N2" s="1009"/>
      <c r="O2" s="1009"/>
      <c r="P2" s="1009"/>
      <c r="Q2" s="1009"/>
      <c r="R2" s="1009"/>
      <c r="S2" s="1009"/>
      <c r="T2" s="1009"/>
      <c r="U2" s="1009"/>
      <c r="V2" s="1009"/>
      <c r="W2" s="1009"/>
      <c r="X2" s="1009"/>
      <c r="Y2" s="1009"/>
      <c r="Z2" s="1009"/>
      <c r="AA2" s="1009"/>
      <c r="AB2" s="1009"/>
      <c r="AC2" s="1009"/>
      <c r="AD2" s="1009"/>
      <c r="AE2" s="1009"/>
      <c r="AF2" s="1009"/>
      <c r="AG2" s="1010"/>
      <c r="AH2" s="280"/>
      <c r="AI2" s="1189" t="s">
        <v>348</v>
      </c>
      <c r="AJ2" s="1009"/>
      <c r="AK2" s="1009"/>
      <c r="AL2" s="1009"/>
      <c r="AM2" s="1009"/>
      <c r="AN2" s="1009"/>
      <c r="AO2" s="1009"/>
      <c r="AP2" s="1009"/>
      <c r="AQ2" s="1009"/>
      <c r="AR2" s="1009"/>
      <c r="AS2" s="1009"/>
      <c r="AT2" s="1009"/>
      <c r="AU2" s="1009"/>
      <c r="AV2" s="1009"/>
      <c r="AW2" s="1009"/>
      <c r="AX2" s="1009"/>
      <c r="AY2" s="1009"/>
      <c r="AZ2" s="1009"/>
      <c r="BA2" s="1009"/>
      <c r="BB2" s="1009"/>
      <c r="BC2" s="1009"/>
      <c r="BD2" s="1009"/>
      <c r="BE2" s="1009"/>
      <c r="BF2" s="1009"/>
      <c r="BG2" s="1009"/>
      <c r="BH2" s="1009"/>
      <c r="BI2" s="1009"/>
      <c r="BJ2" s="1009"/>
      <c r="BK2" s="1009"/>
      <c r="BL2" s="1009"/>
      <c r="BM2" s="1009"/>
      <c r="BN2" s="1010"/>
      <c r="BO2" s="281"/>
      <c r="BP2" s="1189" t="s">
        <v>349</v>
      </c>
      <c r="BQ2" s="1009"/>
      <c r="BR2" s="1009"/>
      <c r="BS2" s="1009"/>
      <c r="BT2" s="1009"/>
      <c r="BU2" s="1009"/>
      <c r="BV2" s="1009"/>
      <c r="BW2" s="1009"/>
      <c r="BX2" s="1009"/>
      <c r="BY2" s="1009"/>
      <c r="BZ2" s="1009"/>
      <c r="CA2" s="1009"/>
      <c r="CB2" s="1009"/>
      <c r="CC2" s="1009"/>
      <c r="CD2" s="1009"/>
      <c r="CE2" s="1009"/>
      <c r="CF2" s="1009"/>
      <c r="CG2" s="1009"/>
      <c r="CH2" s="1009"/>
      <c r="CI2" s="1009"/>
      <c r="CJ2" s="1009"/>
      <c r="CK2" s="1009"/>
      <c r="CL2" s="1009"/>
      <c r="CM2" s="1009"/>
      <c r="CN2" s="1009"/>
      <c r="CO2" s="1009"/>
      <c r="CP2" s="1009"/>
      <c r="CQ2" s="1009"/>
      <c r="CR2" s="1009"/>
      <c r="CS2" s="1009"/>
      <c r="CT2" s="1009"/>
      <c r="CU2" s="1010"/>
      <c r="CV2" s="280"/>
      <c r="CW2" s="1189" t="s">
        <v>350</v>
      </c>
      <c r="CX2" s="1009"/>
      <c r="CY2" s="1009"/>
      <c r="CZ2" s="1009"/>
      <c r="DA2" s="1009"/>
      <c r="DB2" s="1009"/>
      <c r="DC2" s="1009"/>
      <c r="DD2" s="1009"/>
      <c r="DE2" s="1009"/>
      <c r="DF2" s="1009"/>
      <c r="DG2" s="1009"/>
      <c r="DH2" s="1009"/>
      <c r="DI2" s="1009"/>
      <c r="DJ2" s="1009"/>
      <c r="DK2" s="1009"/>
      <c r="DL2" s="1009"/>
      <c r="DM2" s="1009"/>
      <c r="DN2" s="1009"/>
      <c r="DO2" s="1009"/>
      <c r="DP2" s="1009"/>
      <c r="DQ2" s="1009"/>
      <c r="DR2" s="1009"/>
      <c r="DS2" s="1009"/>
      <c r="DT2" s="1009"/>
      <c r="DU2" s="1009"/>
      <c r="DV2" s="1009"/>
      <c r="DW2" s="1009"/>
      <c r="DX2" s="1009"/>
      <c r="DY2" s="1009"/>
      <c r="DZ2" s="1009"/>
      <c r="EA2" s="1009"/>
      <c r="EB2" s="1010"/>
      <c r="EC2" s="280"/>
      <c r="ED2" s="1189" t="s">
        <v>351</v>
      </c>
      <c r="EE2" s="1009"/>
      <c r="EF2" s="1009"/>
      <c r="EG2" s="1009"/>
      <c r="EH2" s="1009"/>
      <c r="EI2" s="1009"/>
      <c r="EJ2" s="1009"/>
      <c r="EK2" s="1009"/>
      <c r="EL2" s="1009"/>
      <c r="EM2" s="1009"/>
      <c r="EN2" s="1009"/>
      <c r="EO2" s="1009"/>
      <c r="EP2" s="1009"/>
      <c r="EQ2" s="1009"/>
      <c r="ER2" s="1009"/>
      <c r="ES2" s="1009"/>
      <c r="ET2" s="1009"/>
      <c r="EU2" s="1009"/>
      <c r="EV2" s="1009"/>
      <c r="EW2" s="1009"/>
      <c r="EX2" s="1009"/>
      <c r="EY2" s="1009"/>
      <c r="EZ2" s="1009"/>
      <c r="FA2" s="1009"/>
      <c r="FB2" s="1009"/>
      <c r="FC2" s="1009"/>
      <c r="FD2" s="1009"/>
      <c r="FE2" s="1009"/>
      <c r="FF2" s="1009"/>
      <c r="FG2" s="1009"/>
      <c r="FH2" s="1009"/>
      <c r="FI2" s="1010"/>
      <c r="FJ2" s="280"/>
      <c r="FK2" s="1189" t="s">
        <v>352</v>
      </c>
      <c r="FL2" s="1009"/>
      <c r="FM2" s="1009"/>
      <c r="FN2" s="1009"/>
      <c r="FO2" s="1009"/>
      <c r="FP2" s="1009"/>
      <c r="FQ2" s="1009"/>
      <c r="FR2" s="1009"/>
      <c r="FS2" s="1009"/>
      <c r="FT2" s="1009"/>
      <c r="FU2" s="1009"/>
      <c r="FV2" s="1009"/>
      <c r="FW2" s="1009"/>
      <c r="FX2" s="1009"/>
      <c r="FY2" s="1009"/>
      <c r="FZ2" s="1009"/>
      <c r="GA2" s="1009"/>
      <c r="GB2" s="1009"/>
      <c r="GC2" s="1009"/>
      <c r="GD2" s="1009"/>
      <c r="GE2" s="1009"/>
      <c r="GF2" s="1009"/>
      <c r="GG2" s="1009"/>
      <c r="GH2" s="1009"/>
      <c r="GI2" s="1009"/>
      <c r="GJ2" s="1009"/>
      <c r="GK2" s="1009"/>
      <c r="GL2" s="1009"/>
      <c r="GM2" s="1009"/>
      <c r="GN2" s="1009"/>
      <c r="GO2" s="1009"/>
      <c r="GP2" s="1010"/>
      <c r="GQ2" s="280"/>
    </row>
    <row r="3" spans="1:199" ht="18.600000000000001">
      <c r="A3" s="139"/>
      <c r="B3" s="1180" t="s">
        <v>353</v>
      </c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009"/>
      <c r="U3" s="1009"/>
      <c r="V3" s="1009"/>
      <c r="W3" s="1009"/>
      <c r="X3" s="1009"/>
      <c r="Y3" s="1009"/>
      <c r="Z3" s="1009"/>
      <c r="AA3" s="1009"/>
      <c r="AB3" s="1009"/>
      <c r="AC3" s="1009"/>
      <c r="AD3" s="1009"/>
      <c r="AE3" s="1009"/>
      <c r="AF3" s="1009"/>
      <c r="AG3" s="1010"/>
      <c r="AH3" s="277"/>
      <c r="AI3" s="1180" t="s">
        <v>354</v>
      </c>
      <c r="AJ3" s="1009"/>
      <c r="AK3" s="1009"/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10"/>
      <c r="BO3" s="282"/>
      <c r="BP3" s="1180" t="s">
        <v>355</v>
      </c>
      <c r="BQ3" s="1009"/>
      <c r="BR3" s="1009"/>
      <c r="BS3" s="1009"/>
      <c r="BT3" s="1009"/>
      <c r="BU3" s="1009"/>
      <c r="BV3" s="1009"/>
      <c r="BW3" s="1009"/>
      <c r="BX3" s="1009"/>
      <c r="BY3" s="1009"/>
      <c r="BZ3" s="1009"/>
      <c r="CA3" s="1009"/>
      <c r="CB3" s="1009"/>
      <c r="CC3" s="1009"/>
      <c r="CD3" s="1009"/>
      <c r="CE3" s="1009"/>
      <c r="CF3" s="1009"/>
      <c r="CG3" s="1009"/>
      <c r="CH3" s="1009"/>
      <c r="CI3" s="1009"/>
      <c r="CJ3" s="1009"/>
      <c r="CK3" s="1009"/>
      <c r="CL3" s="1009"/>
      <c r="CM3" s="1009"/>
      <c r="CN3" s="1009"/>
      <c r="CO3" s="1009"/>
      <c r="CP3" s="1009"/>
      <c r="CQ3" s="1009"/>
      <c r="CR3" s="1009"/>
      <c r="CS3" s="1009"/>
      <c r="CT3" s="1009"/>
      <c r="CU3" s="1010"/>
      <c r="CV3" s="277"/>
      <c r="CW3" s="1180" t="s">
        <v>356</v>
      </c>
      <c r="CX3" s="1009"/>
      <c r="CY3" s="1009"/>
      <c r="CZ3" s="1009"/>
      <c r="DA3" s="1009"/>
      <c r="DB3" s="1009"/>
      <c r="DC3" s="1009"/>
      <c r="DD3" s="1009"/>
      <c r="DE3" s="1009"/>
      <c r="DF3" s="1009"/>
      <c r="DG3" s="1009"/>
      <c r="DH3" s="1009"/>
      <c r="DI3" s="1009"/>
      <c r="DJ3" s="1009"/>
      <c r="DK3" s="1009"/>
      <c r="DL3" s="1009"/>
      <c r="DM3" s="1009"/>
      <c r="DN3" s="1009"/>
      <c r="DO3" s="1009"/>
      <c r="DP3" s="1009"/>
      <c r="DQ3" s="1009"/>
      <c r="DR3" s="1009"/>
      <c r="DS3" s="1009"/>
      <c r="DT3" s="1009"/>
      <c r="DU3" s="1009"/>
      <c r="DV3" s="1009"/>
      <c r="DW3" s="1009"/>
      <c r="DX3" s="1009"/>
      <c r="DY3" s="1009"/>
      <c r="DZ3" s="1009"/>
      <c r="EA3" s="1009"/>
      <c r="EB3" s="1010"/>
      <c r="EC3" s="277"/>
      <c r="ED3" s="1180" t="s">
        <v>357</v>
      </c>
      <c r="EE3" s="1009"/>
      <c r="EF3" s="1009"/>
      <c r="EG3" s="1009"/>
      <c r="EH3" s="1009"/>
      <c r="EI3" s="1009"/>
      <c r="EJ3" s="1009"/>
      <c r="EK3" s="1009"/>
      <c r="EL3" s="1009"/>
      <c r="EM3" s="1009"/>
      <c r="EN3" s="1009"/>
      <c r="EO3" s="1009"/>
      <c r="EP3" s="1009"/>
      <c r="EQ3" s="1009"/>
      <c r="ER3" s="1009"/>
      <c r="ES3" s="1009"/>
      <c r="ET3" s="1009"/>
      <c r="EU3" s="1009"/>
      <c r="EV3" s="1009"/>
      <c r="EW3" s="1009"/>
      <c r="EX3" s="1009"/>
      <c r="EY3" s="1009"/>
      <c r="EZ3" s="1009"/>
      <c r="FA3" s="1009"/>
      <c r="FB3" s="1009"/>
      <c r="FC3" s="1009"/>
      <c r="FD3" s="1009"/>
      <c r="FE3" s="1009"/>
      <c r="FF3" s="1009"/>
      <c r="FG3" s="1009"/>
      <c r="FH3" s="1009"/>
      <c r="FI3" s="1010"/>
      <c r="FJ3" s="277"/>
      <c r="FK3" s="1180" t="s">
        <v>358</v>
      </c>
      <c r="FL3" s="1009"/>
      <c r="FM3" s="1009"/>
      <c r="FN3" s="1009"/>
      <c r="FO3" s="1009"/>
      <c r="FP3" s="1009"/>
      <c r="FQ3" s="1009"/>
      <c r="FR3" s="1009"/>
      <c r="FS3" s="1009"/>
      <c r="FT3" s="1009"/>
      <c r="FU3" s="1009"/>
      <c r="FV3" s="1009"/>
      <c r="FW3" s="1009"/>
      <c r="FX3" s="1009"/>
      <c r="FY3" s="1009"/>
      <c r="FZ3" s="1009"/>
      <c r="GA3" s="1009"/>
      <c r="GB3" s="1009"/>
      <c r="GC3" s="1009"/>
      <c r="GD3" s="1009"/>
      <c r="GE3" s="1009"/>
      <c r="GF3" s="1009"/>
      <c r="GG3" s="1009"/>
      <c r="GH3" s="1009"/>
      <c r="GI3" s="1009"/>
      <c r="GJ3" s="1009"/>
      <c r="GK3" s="1009"/>
      <c r="GL3" s="1009"/>
      <c r="GM3" s="1009"/>
      <c r="GN3" s="1009"/>
      <c r="GO3" s="1009"/>
      <c r="GP3" s="1010"/>
      <c r="GQ3" s="277"/>
    </row>
    <row r="4" spans="1:199" ht="14.4">
      <c r="A4" s="1141" t="s">
        <v>359</v>
      </c>
      <c r="B4" s="1142" t="s">
        <v>360</v>
      </c>
      <c r="C4" s="1144" t="s">
        <v>361</v>
      </c>
      <c r="D4" s="1009"/>
      <c r="E4" s="1009"/>
      <c r="F4" s="1009"/>
      <c r="G4" s="1009"/>
      <c r="H4" s="1009"/>
      <c r="I4" s="1009"/>
      <c r="J4" s="1009"/>
      <c r="K4" s="1009"/>
      <c r="L4" s="1009"/>
      <c r="M4" s="1009"/>
      <c r="N4" s="1009"/>
      <c r="O4" s="1009"/>
      <c r="P4" s="1009"/>
      <c r="Q4" s="1009"/>
      <c r="R4" s="1009"/>
      <c r="S4" s="1009"/>
      <c r="T4" s="1009"/>
      <c r="U4" s="1009"/>
      <c r="V4" s="1009"/>
      <c r="W4" s="1009"/>
      <c r="X4" s="1009"/>
      <c r="Y4" s="1009"/>
      <c r="Z4" s="1009"/>
      <c r="AA4" s="1009"/>
      <c r="AB4" s="1009"/>
      <c r="AC4" s="1009"/>
      <c r="AD4" s="1009"/>
      <c r="AE4" s="1009"/>
      <c r="AF4" s="1010"/>
      <c r="AG4" s="1145" t="s">
        <v>362</v>
      </c>
      <c r="AH4" s="277"/>
      <c r="AI4" s="1142" t="s">
        <v>360</v>
      </c>
      <c r="AJ4" s="1144" t="s">
        <v>361</v>
      </c>
      <c r="AK4" s="1009"/>
      <c r="AL4" s="1009"/>
      <c r="AM4" s="1009"/>
      <c r="AN4" s="1009"/>
      <c r="AO4" s="1009"/>
      <c r="AP4" s="1009"/>
      <c r="AQ4" s="1009"/>
      <c r="AR4" s="1009"/>
      <c r="AS4" s="1009"/>
      <c r="AT4" s="1009"/>
      <c r="AU4" s="1009"/>
      <c r="AV4" s="1009"/>
      <c r="AW4" s="1009"/>
      <c r="AX4" s="1009"/>
      <c r="AY4" s="1009"/>
      <c r="AZ4" s="1009"/>
      <c r="BA4" s="1009"/>
      <c r="BB4" s="1009"/>
      <c r="BC4" s="1009"/>
      <c r="BD4" s="1009"/>
      <c r="BE4" s="1009"/>
      <c r="BF4" s="1009"/>
      <c r="BG4" s="1009"/>
      <c r="BH4" s="1009"/>
      <c r="BI4" s="1009"/>
      <c r="BJ4" s="1009"/>
      <c r="BK4" s="1009"/>
      <c r="BL4" s="1009"/>
      <c r="BM4" s="1010"/>
      <c r="BN4" s="1148" t="s">
        <v>362</v>
      </c>
      <c r="BO4" s="1185"/>
      <c r="BP4" s="1186" t="s">
        <v>360</v>
      </c>
      <c r="BQ4" s="1144" t="s">
        <v>361</v>
      </c>
      <c r="BR4" s="1009"/>
      <c r="BS4" s="1009"/>
      <c r="BT4" s="1009"/>
      <c r="BU4" s="1009"/>
      <c r="BV4" s="1009"/>
      <c r="BW4" s="1009"/>
      <c r="BX4" s="1009"/>
      <c r="BY4" s="1009"/>
      <c r="BZ4" s="1009"/>
      <c r="CA4" s="1009"/>
      <c r="CB4" s="1009"/>
      <c r="CC4" s="1009"/>
      <c r="CD4" s="1009"/>
      <c r="CE4" s="1009"/>
      <c r="CF4" s="1009"/>
      <c r="CG4" s="1009"/>
      <c r="CH4" s="1009"/>
      <c r="CI4" s="1009"/>
      <c r="CJ4" s="1009"/>
      <c r="CK4" s="1009"/>
      <c r="CL4" s="1009"/>
      <c r="CM4" s="1009"/>
      <c r="CN4" s="1009"/>
      <c r="CO4" s="1009"/>
      <c r="CP4" s="1009"/>
      <c r="CQ4" s="1009"/>
      <c r="CR4" s="1009"/>
      <c r="CS4" s="1009"/>
      <c r="CT4" s="1010"/>
      <c r="CU4" s="1145" t="s">
        <v>362</v>
      </c>
      <c r="CV4" s="277"/>
      <c r="CW4" s="1142" t="s">
        <v>360</v>
      </c>
      <c r="CX4" s="1144" t="s">
        <v>361</v>
      </c>
      <c r="CY4" s="1009"/>
      <c r="CZ4" s="1009"/>
      <c r="DA4" s="1009"/>
      <c r="DB4" s="1009"/>
      <c r="DC4" s="1009"/>
      <c r="DD4" s="1009"/>
      <c r="DE4" s="1009"/>
      <c r="DF4" s="1009"/>
      <c r="DG4" s="1009"/>
      <c r="DH4" s="1009"/>
      <c r="DI4" s="1009"/>
      <c r="DJ4" s="1009"/>
      <c r="DK4" s="1009"/>
      <c r="DL4" s="1009"/>
      <c r="DM4" s="1009"/>
      <c r="DN4" s="1009"/>
      <c r="DO4" s="1009"/>
      <c r="DP4" s="1009"/>
      <c r="DQ4" s="1009"/>
      <c r="DR4" s="1009"/>
      <c r="DS4" s="1009"/>
      <c r="DT4" s="1009"/>
      <c r="DU4" s="1009"/>
      <c r="DV4" s="1009"/>
      <c r="DW4" s="1009"/>
      <c r="DX4" s="1009"/>
      <c r="DY4" s="1009"/>
      <c r="DZ4" s="1009"/>
      <c r="EA4" s="1010"/>
      <c r="EB4" s="1145" t="s">
        <v>362</v>
      </c>
      <c r="EC4" s="277"/>
      <c r="ED4" s="1142" t="s">
        <v>360</v>
      </c>
      <c r="EE4" s="1144" t="s">
        <v>361</v>
      </c>
      <c r="EF4" s="1009"/>
      <c r="EG4" s="1009"/>
      <c r="EH4" s="1009"/>
      <c r="EI4" s="1009"/>
      <c r="EJ4" s="1009"/>
      <c r="EK4" s="1009"/>
      <c r="EL4" s="1009"/>
      <c r="EM4" s="1009"/>
      <c r="EN4" s="1009"/>
      <c r="EO4" s="1009"/>
      <c r="EP4" s="1009"/>
      <c r="EQ4" s="1009"/>
      <c r="ER4" s="1009"/>
      <c r="ES4" s="1009"/>
      <c r="ET4" s="1009"/>
      <c r="EU4" s="1009"/>
      <c r="EV4" s="1009"/>
      <c r="EW4" s="1009"/>
      <c r="EX4" s="1009"/>
      <c r="EY4" s="1009"/>
      <c r="EZ4" s="1009"/>
      <c r="FA4" s="1009"/>
      <c r="FB4" s="1009"/>
      <c r="FC4" s="1009"/>
      <c r="FD4" s="1009"/>
      <c r="FE4" s="1009"/>
      <c r="FF4" s="1009"/>
      <c r="FG4" s="1009"/>
      <c r="FH4" s="1010"/>
      <c r="FI4" s="1145" t="s">
        <v>362</v>
      </c>
      <c r="FJ4" s="277"/>
      <c r="FK4" s="1142" t="s">
        <v>360</v>
      </c>
      <c r="FL4" s="1144" t="s">
        <v>361</v>
      </c>
      <c r="FM4" s="1009"/>
      <c r="FN4" s="1009"/>
      <c r="FO4" s="1009"/>
      <c r="FP4" s="1009"/>
      <c r="FQ4" s="1009"/>
      <c r="FR4" s="1009"/>
      <c r="FS4" s="1009"/>
      <c r="FT4" s="1009"/>
      <c r="FU4" s="1009"/>
      <c r="FV4" s="1009"/>
      <c r="FW4" s="1009"/>
      <c r="FX4" s="1009"/>
      <c r="FY4" s="1009"/>
      <c r="FZ4" s="1009"/>
      <c r="GA4" s="1009"/>
      <c r="GB4" s="1009"/>
      <c r="GC4" s="1009"/>
      <c r="GD4" s="1009"/>
      <c r="GE4" s="1009"/>
      <c r="GF4" s="1009"/>
      <c r="GG4" s="1009"/>
      <c r="GH4" s="1009"/>
      <c r="GI4" s="1009"/>
      <c r="GJ4" s="1009"/>
      <c r="GK4" s="1009"/>
      <c r="GL4" s="1009"/>
      <c r="GM4" s="1009"/>
      <c r="GN4" s="1009"/>
      <c r="GO4" s="1010"/>
      <c r="GP4" s="1145" t="s">
        <v>362</v>
      </c>
      <c r="GQ4" s="277"/>
    </row>
    <row r="5" spans="1:199" ht="14.4">
      <c r="A5" s="1018"/>
      <c r="B5" s="1143"/>
      <c r="C5" s="283">
        <v>1</v>
      </c>
      <c r="D5" s="283">
        <v>2</v>
      </c>
      <c r="E5" s="283">
        <v>3</v>
      </c>
      <c r="F5" s="283">
        <v>4</v>
      </c>
      <c r="G5" s="283">
        <v>5</v>
      </c>
      <c r="H5" s="283">
        <v>6</v>
      </c>
      <c r="I5" s="283">
        <v>7</v>
      </c>
      <c r="J5" s="283">
        <v>8</v>
      </c>
      <c r="K5" s="283">
        <v>9</v>
      </c>
      <c r="L5" s="283">
        <v>10</v>
      </c>
      <c r="M5" s="283">
        <v>11</v>
      </c>
      <c r="N5" s="283">
        <v>12</v>
      </c>
      <c r="O5" s="283">
        <v>13</v>
      </c>
      <c r="P5" s="283">
        <v>14</v>
      </c>
      <c r="Q5" s="283">
        <v>15</v>
      </c>
      <c r="R5" s="283">
        <v>16</v>
      </c>
      <c r="S5" s="283">
        <v>17</v>
      </c>
      <c r="T5" s="283">
        <v>18</v>
      </c>
      <c r="U5" s="283">
        <v>19</v>
      </c>
      <c r="V5" s="283">
        <v>20</v>
      </c>
      <c r="W5" s="283">
        <v>21</v>
      </c>
      <c r="X5" s="283">
        <v>22</v>
      </c>
      <c r="Y5" s="283">
        <v>23</v>
      </c>
      <c r="Z5" s="283">
        <v>24</v>
      </c>
      <c r="AA5" s="283">
        <v>25</v>
      </c>
      <c r="AB5" s="283">
        <v>26</v>
      </c>
      <c r="AC5" s="283">
        <v>27</v>
      </c>
      <c r="AD5" s="283">
        <v>28</v>
      </c>
      <c r="AE5" s="283">
        <v>29</v>
      </c>
      <c r="AF5" s="283">
        <v>30</v>
      </c>
      <c r="AG5" s="1146"/>
      <c r="AH5" s="277"/>
      <c r="AI5" s="1147"/>
      <c r="AJ5" s="283">
        <v>1</v>
      </c>
      <c r="AK5" s="283">
        <v>2</v>
      </c>
      <c r="AL5" s="283">
        <v>3</v>
      </c>
      <c r="AM5" s="283">
        <v>4</v>
      </c>
      <c r="AN5" s="283">
        <v>5</v>
      </c>
      <c r="AO5" s="283">
        <v>6</v>
      </c>
      <c r="AP5" s="283">
        <v>7</v>
      </c>
      <c r="AQ5" s="283">
        <v>8</v>
      </c>
      <c r="AR5" s="283">
        <v>9</v>
      </c>
      <c r="AS5" s="283">
        <v>10</v>
      </c>
      <c r="AT5" s="283">
        <v>11</v>
      </c>
      <c r="AU5" s="283">
        <v>12</v>
      </c>
      <c r="AV5" s="283">
        <v>13</v>
      </c>
      <c r="AW5" s="283">
        <v>14</v>
      </c>
      <c r="AX5" s="283">
        <v>15</v>
      </c>
      <c r="AY5" s="283">
        <v>16</v>
      </c>
      <c r="AZ5" s="283">
        <v>17</v>
      </c>
      <c r="BA5" s="283">
        <v>18</v>
      </c>
      <c r="BB5" s="283">
        <v>19</v>
      </c>
      <c r="BC5" s="283">
        <v>20</v>
      </c>
      <c r="BD5" s="283">
        <v>21</v>
      </c>
      <c r="BE5" s="283">
        <v>22</v>
      </c>
      <c r="BF5" s="283">
        <v>23</v>
      </c>
      <c r="BG5" s="283">
        <v>24</v>
      </c>
      <c r="BH5" s="283">
        <v>25</v>
      </c>
      <c r="BI5" s="283">
        <v>26</v>
      </c>
      <c r="BJ5" s="283">
        <v>27</v>
      </c>
      <c r="BK5" s="283">
        <v>28</v>
      </c>
      <c r="BL5" s="283">
        <v>29</v>
      </c>
      <c r="BM5" s="283">
        <v>30</v>
      </c>
      <c r="BN5" s="1149"/>
      <c r="BO5" s="1019"/>
      <c r="BP5" s="1187"/>
      <c r="BQ5" s="283">
        <v>1</v>
      </c>
      <c r="BR5" s="283">
        <v>2</v>
      </c>
      <c r="BS5" s="283">
        <v>3</v>
      </c>
      <c r="BT5" s="283">
        <v>4</v>
      </c>
      <c r="BU5" s="283">
        <v>5</v>
      </c>
      <c r="BV5" s="283">
        <v>6</v>
      </c>
      <c r="BW5" s="283">
        <v>7</v>
      </c>
      <c r="BX5" s="283">
        <v>8</v>
      </c>
      <c r="BY5" s="283">
        <v>9</v>
      </c>
      <c r="BZ5" s="283">
        <v>10</v>
      </c>
      <c r="CA5" s="283">
        <v>11</v>
      </c>
      <c r="CB5" s="283">
        <v>12</v>
      </c>
      <c r="CC5" s="283">
        <v>13</v>
      </c>
      <c r="CD5" s="283">
        <v>14</v>
      </c>
      <c r="CE5" s="283">
        <v>15</v>
      </c>
      <c r="CF5" s="283">
        <v>16</v>
      </c>
      <c r="CG5" s="283">
        <v>17</v>
      </c>
      <c r="CH5" s="283">
        <v>18</v>
      </c>
      <c r="CI5" s="283">
        <v>19</v>
      </c>
      <c r="CJ5" s="283">
        <v>20</v>
      </c>
      <c r="CK5" s="283">
        <v>21</v>
      </c>
      <c r="CL5" s="283">
        <v>22</v>
      </c>
      <c r="CM5" s="283">
        <v>23</v>
      </c>
      <c r="CN5" s="283">
        <v>24</v>
      </c>
      <c r="CO5" s="283">
        <v>25</v>
      </c>
      <c r="CP5" s="283">
        <v>26</v>
      </c>
      <c r="CQ5" s="283">
        <v>27</v>
      </c>
      <c r="CR5" s="283">
        <v>28</v>
      </c>
      <c r="CS5" s="283">
        <v>29</v>
      </c>
      <c r="CT5" s="283">
        <v>30</v>
      </c>
      <c r="CU5" s="1147"/>
      <c r="CV5" s="277"/>
      <c r="CW5" s="1147"/>
      <c r="CX5" s="283">
        <v>1</v>
      </c>
      <c r="CY5" s="283">
        <v>2</v>
      </c>
      <c r="CZ5" s="283">
        <v>3</v>
      </c>
      <c r="DA5" s="283">
        <v>4</v>
      </c>
      <c r="DB5" s="283">
        <v>5</v>
      </c>
      <c r="DC5" s="283">
        <v>6</v>
      </c>
      <c r="DD5" s="283">
        <v>7</v>
      </c>
      <c r="DE5" s="283">
        <v>8</v>
      </c>
      <c r="DF5" s="283">
        <v>9</v>
      </c>
      <c r="DG5" s="283">
        <v>10</v>
      </c>
      <c r="DH5" s="283">
        <v>11</v>
      </c>
      <c r="DI5" s="283">
        <v>12</v>
      </c>
      <c r="DJ5" s="283">
        <v>13</v>
      </c>
      <c r="DK5" s="283">
        <v>14</v>
      </c>
      <c r="DL5" s="283">
        <v>15</v>
      </c>
      <c r="DM5" s="283">
        <v>16</v>
      </c>
      <c r="DN5" s="283">
        <v>17</v>
      </c>
      <c r="DO5" s="283">
        <v>18</v>
      </c>
      <c r="DP5" s="283">
        <v>19</v>
      </c>
      <c r="DQ5" s="283">
        <v>20</v>
      </c>
      <c r="DR5" s="283">
        <v>21</v>
      </c>
      <c r="DS5" s="283">
        <v>22</v>
      </c>
      <c r="DT5" s="283">
        <v>23</v>
      </c>
      <c r="DU5" s="283">
        <v>24</v>
      </c>
      <c r="DV5" s="283">
        <v>25</v>
      </c>
      <c r="DW5" s="283">
        <v>26</v>
      </c>
      <c r="DX5" s="283">
        <v>27</v>
      </c>
      <c r="DY5" s="283">
        <v>28</v>
      </c>
      <c r="DZ5" s="283">
        <v>29</v>
      </c>
      <c r="EA5" s="283">
        <v>30</v>
      </c>
      <c r="EB5" s="1147"/>
      <c r="EC5" s="277"/>
      <c r="ED5" s="1147"/>
      <c r="EE5" s="283">
        <v>1</v>
      </c>
      <c r="EF5" s="283">
        <v>2</v>
      </c>
      <c r="EG5" s="283">
        <v>3</v>
      </c>
      <c r="EH5" s="283">
        <v>4</v>
      </c>
      <c r="EI5" s="283">
        <v>5</v>
      </c>
      <c r="EJ5" s="283">
        <v>6</v>
      </c>
      <c r="EK5" s="283">
        <v>7</v>
      </c>
      <c r="EL5" s="283">
        <v>8</v>
      </c>
      <c r="EM5" s="283">
        <v>9</v>
      </c>
      <c r="EN5" s="283">
        <v>10</v>
      </c>
      <c r="EO5" s="283">
        <v>11</v>
      </c>
      <c r="EP5" s="283">
        <v>12</v>
      </c>
      <c r="EQ5" s="283">
        <v>13</v>
      </c>
      <c r="ER5" s="283">
        <v>14</v>
      </c>
      <c r="ES5" s="283">
        <v>15</v>
      </c>
      <c r="ET5" s="283">
        <v>16</v>
      </c>
      <c r="EU5" s="283">
        <v>17</v>
      </c>
      <c r="EV5" s="283">
        <v>18</v>
      </c>
      <c r="EW5" s="283">
        <v>19</v>
      </c>
      <c r="EX5" s="283">
        <v>20</v>
      </c>
      <c r="EY5" s="283">
        <v>21</v>
      </c>
      <c r="EZ5" s="283">
        <v>22</v>
      </c>
      <c r="FA5" s="283">
        <v>23</v>
      </c>
      <c r="FB5" s="283">
        <v>24</v>
      </c>
      <c r="FC5" s="283">
        <v>25</v>
      </c>
      <c r="FD5" s="283">
        <v>26</v>
      </c>
      <c r="FE5" s="283">
        <v>27</v>
      </c>
      <c r="FF5" s="283">
        <v>28</v>
      </c>
      <c r="FG5" s="283">
        <v>29</v>
      </c>
      <c r="FH5" s="283">
        <v>30</v>
      </c>
      <c r="FI5" s="1147"/>
      <c r="FJ5" s="277"/>
      <c r="FK5" s="1147"/>
      <c r="FL5" s="283">
        <v>1</v>
      </c>
      <c r="FM5" s="283">
        <v>2</v>
      </c>
      <c r="FN5" s="283">
        <v>3</v>
      </c>
      <c r="FO5" s="283">
        <v>4</v>
      </c>
      <c r="FP5" s="283">
        <v>5</v>
      </c>
      <c r="FQ5" s="283">
        <v>6</v>
      </c>
      <c r="FR5" s="283">
        <v>7</v>
      </c>
      <c r="FS5" s="283">
        <v>8</v>
      </c>
      <c r="FT5" s="283">
        <v>9</v>
      </c>
      <c r="FU5" s="283">
        <v>10</v>
      </c>
      <c r="FV5" s="283">
        <v>11</v>
      </c>
      <c r="FW5" s="283">
        <v>12</v>
      </c>
      <c r="FX5" s="283">
        <v>13</v>
      </c>
      <c r="FY5" s="283">
        <v>14</v>
      </c>
      <c r="FZ5" s="283">
        <v>15</v>
      </c>
      <c r="GA5" s="283">
        <v>16</v>
      </c>
      <c r="GB5" s="283">
        <v>17</v>
      </c>
      <c r="GC5" s="283">
        <v>18</v>
      </c>
      <c r="GD5" s="283">
        <v>19</v>
      </c>
      <c r="GE5" s="283">
        <v>20</v>
      </c>
      <c r="GF5" s="283">
        <v>21</v>
      </c>
      <c r="GG5" s="283">
        <v>22</v>
      </c>
      <c r="GH5" s="283">
        <v>23</v>
      </c>
      <c r="GI5" s="283">
        <v>24</v>
      </c>
      <c r="GJ5" s="283">
        <v>25</v>
      </c>
      <c r="GK5" s="283">
        <v>26</v>
      </c>
      <c r="GL5" s="283">
        <v>27</v>
      </c>
      <c r="GM5" s="283">
        <v>28</v>
      </c>
      <c r="GN5" s="283">
        <v>29</v>
      </c>
      <c r="GO5" s="283">
        <v>30</v>
      </c>
      <c r="GP5" s="1147"/>
      <c r="GQ5" s="277"/>
    </row>
    <row r="6" spans="1:199" ht="14.4">
      <c r="A6" s="1018"/>
      <c r="B6" s="284" t="s">
        <v>20</v>
      </c>
      <c r="C6" s="285">
        <v>6</v>
      </c>
      <c r="D6" s="285">
        <v>6</v>
      </c>
      <c r="E6" s="285">
        <v>6</v>
      </c>
      <c r="F6" s="285">
        <v>3</v>
      </c>
      <c r="G6" s="285">
        <v>6</v>
      </c>
      <c r="H6" s="285">
        <v>3</v>
      </c>
      <c r="I6" s="285">
        <v>6</v>
      </c>
      <c r="J6" s="285">
        <v>3</v>
      </c>
      <c r="K6" s="285">
        <v>5</v>
      </c>
      <c r="L6" s="285">
        <v>4</v>
      </c>
      <c r="M6" s="285">
        <v>5</v>
      </c>
      <c r="N6" s="285">
        <v>8</v>
      </c>
      <c r="O6" s="285">
        <v>3</v>
      </c>
      <c r="P6" s="285">
        <v>3</v>
      </c>
      <c r="Q6" s="285">
        <v>7</v>
      </c>
      <c r="R6" s="285">
        <v>8</v>
      </c>
      <c r="S6" s="285">
        <v>6</v>
      </c>
      <c r="T6" s="285">
        <v>3</v>
      </c>
      <c r="U6" s="285">
        <v>6</v>
      </c>
      <c r="V6" s="285">
        <v>5</v>
      </c>
      <c r="W6" s="285">
        <v>6</v>
      </c>
      <c r="X6" s="285">
        <v>6</v>
      </c>
      <c r="Y6" s="285">
        <v>4</v>
      </c>
      <c r="Z6" s="285">
        <v>5</v>
      </c>
      <c r="AA6" s="285">
        <v>5</v>
      </c>
      <c r="AB6" s="285">
        <v>4</v>
      </c>
      <c r="AC6" s="285">
        <v>6</v>
      </c>
      <c r="AD6" s="285">
        <v>6</v>
      </c>
      <c r="AE6" s="285">
        <v>5</v>
      </c>
      <c r="AF6" s="285">
        <v>6</v>
      </c>
      <c r="AG6" s="286">
        <f t="shared" ref="AG6:AG46" si="0">AVERAGE(C6:AF6)</f>
        <v>5.166666666666667</v>
      </c>
      <c r="AH6" s="277"/>
      <c r="AI6" s="284" t="s">
        <v>363</v>
      </c>
      <c r="AJ6" s="287">
        <v>8</v>
      </c>
      <c r="AK6" s="287">
        <v>4</v>
      </c>
      <c r="AL6" s="287">
        <v>3</v>
      </c>
      <c r="AM6" s="287">
        <v>3</v>
      </c>
      <c r="AN6" s="287">
        <v>3</v>
      </c>
      <c r="AO6" s="287">
        <v>4</v>
      </c>
      <c r="AP6" s="287">
        <v>3</v>
      </c>
      <c r="AQ6" s="287">
        <v>4</v>
      </c>
      <c r="AR6" s="287">
        <v>8</v>
      </c>
      <c r="AS6" s="287">
        <v>4</v>
      </c>
      <c r="AT6" s="287">
        <v>3</v>
      </c>
      <c r="AU6" s="287">
        <v>3</v>
      </c>
      <c r="AV6" s="287">
        <v>4</v>
      </c>
      <c r="AW6" s="287">
        <v>7</v>
      </c>
      <c r="AX6" s="287">
        <v>4</v>
      </c>
      <c r="AY6" s="287">
        <v>4</v>
      </c>
      <c r="AZ6" s="287">
        <v>5</v>
      </c>
      <c r="BA6" s="287">
        <v>8</v>
      </c>
      <c r="BB6" s="287">
        <v>4</v>
      </c>
      <c r="BC6" s="287">
        <v>4</v>
      </c>
      <c r="BD6" s="287">
        <v>7</v>
      </c>
      <c r="BE6" s="287">
        <v>4</v>
      </c>
      <c r="BF6" s="287">
        <v>8</v>
      </c>
      <c r="BG6" s="287">
        <v>4</v>
      </c>
      <c r="BH6" s="287">
        <v>6</v>
      </c>
      <c r="BI6" s="287">
        <v>3</v>
      </c>
      <c r="BJ6" s="287">
        <v>4</v>
      </c>
      <c r="BK6" s="287">
        <v>4</v>
      </c>
      <c r="BL6" s="287">
        <v>8</v>
      </c>
      <c r="BM6" s="287">
        <v>8</v>
      </c>
      <c r="BN6" s="288">
        <f t="shared" ref="BN6:BN46" si="1">AVERAGE(AJ6:BM6)</f>
        <v>4.8666666666666663</v>
      </c>
      <c r="BO6" s="277"/>
      <c r="BP6" s="289" t="s">
        <v>363</v>
      </c>
      <c r="BQ6" s="285">
        <v>6</v>
      </c>
      <c r="BR6" s="285">
        <v>6</v>
      </c>
      <c r="BS6" s="285">
        <v>8</v>
      </c>
      <c r="BT6" s="285">
        <v>8</v>
      </c>
      <c r="BU6" s="285">
        <v>8</v>
      </c>
      <c r="BV6" s="285">
        <v>5</v>
      </c>
      <c r="BW6" s="285">
        <v>6</v>
      </c>
      <c r="BX6" s="285">
        <v>6</v>
      </c>
      <c r="BY6" s="285">
        <v>7</v>
      </c>
      <c r="BZ6" s="285">
        <v>8</v>
      </c>
      <c r="CA6" s="285">
        <v>7</v>
      </c>
      <c r="CB6" s="285"/>
      <c r="CC6" s="285"/>
      <c r="CD6" s="285"/>
      <c r="CE6" s="285"/>
      <c r="CF6" s="285"/>
      <c r="CG6" s="285"/>
      <c r="CH6" s="285"/>
      <c r="CI6" s="285"/>
      <c r="CJ6" s="285"/>
      <c r="CK6" s="285"/>
      <c r="CL6" s="285"/>
      <c r="CM6" s="285"/>
      <c r="CN6" s="285"/>
      <c r="CO6" s="285"/>
      <c r="CP6" s="285"/>
      <c r="CQ6" s="285"/>
      <c r="CR6" s="285"/>
      <c r="CS6" s="285"/>
      <c r="CT6" s="285"/>
      <c r="CU6" s="286">
        <f t="shared" ref="CU6:CU46" si="2">AVERAGE(BQ6:CT6)</f>
        <v>6.8181818181818183</v>
      </c>
      <c r="CV6" s="277"/>
      <c r="CW6" s="290" t="s">
        <v>363</v>
      </c>
      <c r="CX6" s="285">
        <v>6</v>
      </c>
      <c r="CY6" s="285">
        <v>6</v>
      </c>
      <c r="CZ6" s="285">
        <v>7</v>
      </c>
      <c r="DA6" s="285">
        <v>4</v>
      </c>
      <c r="DB6" s="285">
        <v>5</v>
      </c>
      <c r="DC6" s="285">
        <v>7</v>
      </c>
      <c r="DD6" s="285">
        <v>8</v>
      </c>
      <c r="DE6" s="285">
        <v>7</v>
      </c>
      <c r="DF6" s="285">
        <v>6</v>
      </c>
      <c r="DG6" s="285">
        <v>6</v>
      </c>
      <c r="DH6" s="285">
        <v>6</v>
      </c>
      <c r="DI6" s="285">
        <v>3</v>
      </c>
      <c r="DJ6" s="285">
        <v>3</v>
      </c>
      <c r="DK6" s="285">
        <v>8</v>
      </c>
      <c r="DL6" s="285">
        <v>8</v>
      </c>
      <c r="DM6" s="285">
        <v>6</v>
      </c>
      <c r="DN6" s="285">
        <v>8</v>
      </c>
      <c r="DO6" s="285">
        <v>6</v>
      </c>
      <c r="DP6" s="285">
        <v>3</v>
      </c>
      <c r="DQ6" s="285">
        <v>6</v>
      </c>
      <c r="DR6" s="285">
        <v>8</v>
      </c>
      <c r="DS6" s="285">
        <v>8</v>
      </c>
      <c r="DT6" s="285">
        <v>8</v>
      </c>
      <c r="DU6" s="285">
        <v>3</v>
      </c>
      <c r="DV6" s="285">
        <v>7</v>
      </c>
      <c r="DW6" s="285">
        <v>8</v>
      </c>
      <c r="DX6" s="285">
        <v>8</v>
      </c>
      <c r="DY6" s="285">
        <v>8</v>
      </c>
      <c r="DZ6" s="285">
        <v>3</v>
      </c>
      <c r="EA6" s="285">
        <v>8</v>
      </c>
      <c r="EB6" s="286">
        <f t="shared" ref="EB6:EB46" si="3">AVERAGE(CX6:EA6)</f>
        <v>6.2666666666666666</v>
      </c>
      <c r="EC6" s="277"/>
      <c r="ED6" s="290" t="s">
        <v>363</v>
      </c>
      <c r="EE6" s="285">
        <v>6</v>
      </c>
      <c r="EF6" s="285">
        <v>6</v>
      </c>
      <c r="EG6" s="285">
        <v>6</v>
      </c>
      <c r="EH6" s="285">
        <v>3</v>
      </c>
      <c r="EI6" s="285">
        <v>7</v>
      </c>
      <c r="EJ6" s="285">
        <v>8</v>
      </c>
      <c r="EK6" s="285">
        <v>6</v>
      </c>
      <c r="EL6" s="285">
        <v>7</v>
      </c>
      <c r="EM6" s="285">
        <v>7</v>
      </c>
      <c r="EN6" s="285">
        <v>8</v>
      </c>
      <c r="EO6" s="285">
        <v>4</v>
      </c>
      <c r="EP6" s="285">
        <v>8</v>
      </c>
      <c r="EQ6" s="285">
        <v>4</v>
      </c>
      <c r="ER6" s="285">
        <v>7</v>
      </c>
      <c r="ES6" s="285"/>
      <c r="ET6" s="285"/>
      <c r="EU6" s="285"/>
      <c r="EV6" s="285"/>
      <c r="EW6" s="285"/>
      <c r="EX6" s="285"/>
      <c r="EY6" s="285"/>
      <c r="EZ6" s="285"/>
      <c r="FA6" s="285"/>
      <c r="FB6" s="285"/>
      <c r="FC6" s="285"/>
      <c r="FD6" s="285"/>
      <c r="FE6" s="285"/>
      <c r="FF6" s="285"/>
      <c r="FG6" s="285"/>
      <c r="FH6" s="285"/>
      <c r="FI6" s="286">
        <f t="shared" ref="FI6:FI46" si="4">AVERAGE(EE6:FH6)</f>
        <v>6.2142857142857144</v>
      </c>
      <c r="FJ6" s="277"/>
      <c r="FK6" s="290" t="s">
        <v>363</v>
      </c>
      <c r="FL6" s="285">
        <v>8</v>
      </c>
      <c r="FM6" s="285">
        <v>5</v>
      </c>
      <c r="FN6" s="285">
        <v>3</v>
      </c>
      <c r="FO6" s="285">
        <v>4</v>
      </c>
      <c r="FP6" s="285">
        <v>4</v>
      </c>
      <c r="FQ6" s="285">
        <v>8</v>
      </c>
      <c r="FR6" s="285">
        <v>3</v>
      </c>
      <c r="FS6" s="285"/>
      <c r="FT6" s="285"/>
      <c r="FU6" s="285"/>
      <c r="FV6" s="285"/>
      <c r="FW6" s="285"/>
      <c r="FX6" s="285"/>
      <c r="FY6" s="285"/>
      <c r="FZ6" s="285"/>
      <c r="GA6" s="285"/>
      <c r="GB6" s="285"/>
      <c r="GC6" s="285"/>
      <c r="GD6" s="285"/>
      <c r="GE6" s="285"/>
      <c r="GF6" s="285"/>
      <c r="GG6" s="285"/>
      <c r="GH6" s="285"/>
      <c r="GI6" s="285"/>
      <c r="GJ6" s="285"/>
      <c r="GK6" s="285"/>
      <c r="GL6" s="285"/>
      <c r="GM6" s="285"/>
      <c r="GN6" s="285"/>
      <c r="GO6" s="285"/>
      <c r="GP6" s="286">
        <f t="shared" ref="GP6:GP46" si="5">AVERAGE(FL6:GO6)</f>
        <v>5</v>
      </c>
      <c r="GQ6" s="277"/>
    </row>
    <row r="7" spans="1:199" ht="14.4">
      <c r="A7" s="1018"/>
      <c r="B7" s="291" t="s">
        <v>143</v>
      </c>
      <c r="C7" s="285">
        <v>11</v>
      </c>
      <c r="D7" s="285">
        <v>11</v>
      </c>
      <c r="E7" s="285">
        <v>15</v>
      </c>
      <c r="F7" s="285">
        <v>17</v>
      </c>
      <c r="G7" s="285">
        <v>14</v>
      </c>
      <c r="H7" s="285">
        <v>5</v>
      </c>
      <c r="I7" s="285">
        <v>6</v>
      </c>
      <c r="J7" s="285">
        <v>5</v>
      </c>
      <c r="K7" s="285">
        <v>9</v>
      </c>
      <c r="L7" s="285">
        <v>6</v>
      </c>
      <c r="M7" s="285">
        <v>12</v>
      </c>
      <c r="N7" s="285">
        <v>15</v>
      </c>
      <c r="O7" s="285">
        <v>8</v>
      </c>
      <c r="P7" s="285">
        <v>16</v>
      </c>
      <c r="Q7" s="285">
        <v>16</v>
      </c>
      <c r="R7" s="285">
        <v>12</v>
      </c>
      <c r="S7" s="285">
        <v>19</v>
      </c>
      <c r="T7" s="285">
        <v>32</v>
      </c>
      <c r="U7" s="285">
        <v>31</v>
      </c>
      <c r="V7" s="285">
        <v>7</v>
      </c>
      <c r="W7" s="285">
        <v>15</v>
      </c>
      <c r="X7" s="285">
        <v>19</v>
      </c>
      <c r="Y7" s="285">
        <v>25</v>
      </c>
      <c r="Z7" s="285">
        <v>6</v>
      </c>
      <c r="AA7" s="285">
        <v>10</v>
      </c>
      <c r="AB7" s="285">
        <v>19</v>
      </c>
      <c r="AC7" s="285">
        <v>7</v>
      </c>
      <c r="AD7" s="285">
        <v>8</v>
      </c>
      <c r="AE7" s="285">
        <v>8</v>
      </c>
      <c r="AF7" s="285">
        <v>11</v>
      </c>
      <c r="AG7" s="286">
        <f t="shared" si="0"/>
        <v>13.166666666666666</v>
      </c>
      <c r="AH7" s="277"/>
      <c r="AI7" s="292" t="s">
        <v>143</v>
      </c>
      <c r="AJ7" s="285">
        <v>10</v>
      </c>
      <c r="AK7" s="285">
        <v>16</v>
      </c>
      <c r="AL7" s="285">
        <v>11</v>
      </c>
      <c r="AM7" s="285">
        <v>11</v>
      </c>
      <c r="AN7" s="285">
        <v>8</v>
      </c>
      <c r="AO7" s="285">
        <v>4</v>
      </c>
      <c r="AP7" s="285">
        <v>6</v>
      </c>
      <c r="AQ7" s="285">
        <v>15</v>
      </c>
      <c r="AR7" s="285">
        <v>8</v>
      </c>
      <c r="AS7" s="285">
        <v>5</v>
      </c>
      <c r="AT7" s="285">
        <v>6</v>
      </c>
      <c r="AU7" s="285">
        <v>18</v>
      </c>
      <c r="AV7" s="285">
        <v>14</v>
      </c>
      <c r="AW7" s="285">
        <v>11</v>
      </c>
      <c r="AX7" s="285">
        <v>7</v>
      </c>
      <c r="AY7" s="285">
        <v>22</v>
      </c>
      <c r="AZ7" s="285">
        <v>10</v>
      </c>
      <c r="BA7" s="285">
        <v>20</v>
      </c>
      <c r="BB7" s="285">
        <v>7</v>
      </c>
      <c r="BC7" s="285">
        <v>12</v>
      </c>
      <c r="BD7" s="285">
        <v>21</v>
      </c>
      <c r="BE7" s="285">
        <v>9</v>
      </c>
      <c r="BF7" s="285"/>
      <c r="BG7" s="285"/>
      <c r="BH7" s="285"/>
      <c r="BI7" s="285"/>
      <c r="BJ7" s="285"/>
      <c r="BK7" s="285"/>
      <c r="BL7" s="285"/>
      <c r="BM7" s="285"/>
      <c r="BN7" s="293">
        <f t="shared" si="1"/>
        <v>11.409090909090908</v>
      </c>
      <c r="BO7" s="277"/>
      <c r="BP7" s="294" t="s">
        <v>143</v>
      </c>
      <c r="BQ7" s="285">
        <v>12</v>
      </c>
      <c r="BR7" s="285">
        <v>8</v>
      </c>
      <c r="BS7" s="285">
        <v>13</v>
      </c>
      <c r="BT7" s="285">
        <v>7</v>
      </c>
      <c r="BU7" s="285">
        <v>6</v>
      </c>
      <c r="BV7" s="285">
        <v>14</v>
      </c>
      <c r="BW7" s="285">
        <v>7</v>
      </c>
      <c r="BX7" s="285">
        <v>13</v>
      </c>
      <c r="BY7" s="285">
        <v>9</v>
      </c>
      <c r="BZ7" s="285">
        <v>14</v>
      </c>
      <c r="CA7" s="285">
        <v>8</v>
      </c>
      <c r="CB7" s="285">
        <v>11</v>
      </c>
      <c r="CC7" s="285">
        <v>14</v>
      </c>
      <c r="CD7" s="285">
        <v>12</v>
      </c>
      <c r="CE7" s="285">
        <v>7</v>
      </c>
      <c r="CF7" s="285">
        <v>7</v>
      </c>
      <c r="CG7" s="285">
        <v>18</v>
      </c>
      <c r="CH7" s="285">
        <v>20</v>
      </c>
      <c r="CI7" s="285">
        <v>17</v>
      </c>
      <c r="CJ7" s="285"/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6">
        <f t="shared" si="2"/>
        <v>11.421052631578947</v>
      </c>
      <c r="CV7" s="277"/>
      <c r="CW7" s="285" t="s">
        <v>143</v>
      </c>
      <c r="CX7" s="285">
        <v>17</v>
      </c>
      <c r="CY7" s="285">
        <v>21</v>
      </c>
      <c r="CZ7" s="285">
        <v>12</v>
      </c>
      <c r="DA7" s="285">
        <v>12</v>
      </c>
      <c r="DB7" s="285">
        <v>10</v>
      </c>
      <c r="DC7" s="285">
        <v>27</v>
      </c>
      <c r="DD7" s="285">
        <v>28</v>
      </c>
      <c r="DE7" s="285">
        <v>6</v>
      </c>
      <c r="DF7" s="285">
        <v>43</v>
      </c>
      <c r="DG7" s="285">
        <v>17</v>
      </c>
      <c r="DH7" s="285">
        <v>12</v>
      </c>
      <c r="DI7" s="285">
        <v>18</v>
      </c>
      <c r="DJ7" s="285">
        <v>29</v>
      </c>
      <c r="DK7" s="285">
        <v>10</v>
      </c>
      <c r="DL7" s="285">
        <v>7</v>
      </c>
      <c r="DM7" s="285">
        <v>16</v>
      </c>
      <c r="DN7" s="285">
        <v>15</v>
      </c>
      <c r="DO7" s="285">
        <v>22</v>
      </c>
      <c r="DP7" s="285">
        <v>25</v>
      </c>
      <c r="DQ7" s="285">
        <v>17</v>
      </c>
      <c r="DR7" s="285">
        <v>19</v>
      </c>
      <c r="DS7" s="285">
        <v>15</v>
      </c>
      <c r="DT7" s="285">
        <v>22</v>
      </c>
      <c r="DU7" s="285">
        <v>13</v>
      </c>
      <c r="DV7" s="285">
        <v>19</v>
      </c>
      <c r="DW7" s="285">
        <v>18</v>
      </c>
      <c r="DX7" s="285">
        <v>9</v>
      </c>
      <c r="DY7" s="285">
        <v>15</v>
      </c>
      <c r="DZ7" s="285">
        <v>15</v>
      </c>
      <c r="EA7" s="285">
        <v>19</v>
      </c>
      <c r="EB7" s="286">
        <f t="shared" si="3"/>
        <v>17.600000000000001</v>
      </c>
      <c r="EC7" s="277"/>
      <c r="ED7" s="285" t="s">
        <v>143</v>
      </c>
      <c r="EE7" s="285">
        <v>16</v>
      </c>
      <c r="EF7" s="285">
        <v>15</v>
      </c>
      <c r="EG7" s="285">
        <v>16</v>
      </c>
      <c r="EH7" s="285">
        <v>18</v>
      </c>
      <c r="EI7" s="285">
        <v>19</v>
      </c>
      <c r="EJ7" s="285">
        <v>9</v>
      </c>
      <c r="EK7" s="285">
        <v>18</v>
      </c>
      <c r="EL7" s="285">
        <v>15</v>
      </c>
      <c r="EM7" s="285">
        <v>18</v>
      </c>
      <c r="EN7" s="285">
        <v>19</v>
      </c>
      <c r="EO7" s="285"/>
      <c r="EP7" s="285"/>
      <c r="EQ7" s="285"/>
      <c r="ER7" s="285"/>
      <c r="ES7" s="285"/>
      <c r="ET7" s="285"/>
      <c r="EU7" s="285"/>
      <c r="EV7" s="285"/>
      <c r="EW7" s="285"/>
      <c r="EX7" s="285"/>
      <c r="EY7" s="285"/>
      <c r="EZ7" s="285"/>
      <c r="FA7" s="285"/>
      <c r="FB7" s="285"/>
      <c r="FC7" s="285"/>
      <c r="FD7" s="285"/>
      <c r="FE7" s="285"/>
      <c r="FF7" s="285"/>
      <c r="FG7" s="285"/>
      <c r="FH7" s="285"/>
      <c r="FI7" s="286">
        <f t="shared" si="4"/>
        <v>16.3</v>
      </c>
      <c r="FJ7" s="277"/>
      <c r="FK7" s="285" t="s">
        <v>143</v>
      </c>
      <c r="FL7" s="285">
        <v>12</v>
      </c>
      <c r="FM7" s="285"/>
      <c r="FN7" s="285"/>
      <c r="FO7" s="285"/>
      <c r="FP7" s="285"/>
      <c r="FQ7" s="285"/>
      <c r="FR7" s="285"/>
      <c r="FS7" s="285"/>
      <c r="FT7" s="285"/>
      <c r="FU7" s="285"/>
      <c r="FV7" s="285"/>
      <c r="FW7" s="285"/>
      <c r="FX7" s="285"/>
      <c r="FY7" s="285"/>
      <c r="FZ7" s="285"/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6">
        <f t="shared" si="5"/>
        <v>12</v>
      </c>
      <c r="GQ7" s="277"/>
    </row>
    <row r="8" spans="1:199" ht="14.4">
      <c r="A8" s="1018"/>
      <c r="B8" s="295" t="s">
        <v>152</v>
      </c>
      <c r="C8" s="285">
        <v>32</v>
      </c>
      <c r="D8" s="285">
        <v>3</v>
      </c>
      <c r="E8" s="285">
        <v>19</v>
      </c>
      <c r="F8" s="285">
        <v>34</v>
      </c>
      <c r="G8" s="285">
        <v>27</v>
      </c>
      <c r="H8" s="285">
        <v>19</v>
      </c>
      <c r="I8" s="285">
        <v>42</v>
      </c>
      <c r="J8" s="285">
        <v>20</v>
      </c>
      <c r="K8" s="285">
        <v>38</v>
      </c>
      <c r="L8" s="285">
        <v>29</v>
      </c>
      <c r="M8" s="285">
        <v>70</v>
      </c>
      <c r="N8" s="285">
        <v>6</v>
      </c>
      <c r="O8" s="285">
        <v>20</v>
      </c>
      <c r="P8" s="285">
        <v>22</v>
      </c>
      <c r="Q8" s="285">
        <v>14</v>
      </c>
      <c r="R8" s="285">
        <v>15</v>
      </c>
      <c r="S8" s="285">
        <v>25</v>
      </c>
      <c r="T8" s="285">
        <v>28</v>
      </c>
      <c r="U8" s="285">
        <v>19</v>
      </c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6">
        <f t="shared" si="0"/>
        <v>25.368421052631579</v>
      </c>
      <c r="AH8" s="277"/>
      <c r="AI8" s="292" t="s">
        <v>152</v>
      </c>
      <c r="AJ8" s="285">
        <v>23</v>
      </c>
      <c r="AK8" s="285">
        <v>14</v>
      </c>
      <c r="AL8" s="285">
        <v>22</v>
      </c>
      <c r="AM8" s="285">
        <v>36</v>
      </c>
      <c r="AN8" s="285">
        <v>16</v>
      </c>
      <c r="AO8" s="285">
        <v>20</v>
      </c>
      <c r="AP8" s="285">
        <v>31</v>
      </c>
      <c r="AQ8" s="285">
        <v>37</v>
      </c>
      <c r="AR8" s="285">
        <v>24</v>
      </c>
      <c r="AS8" s="285">
        <v>38</v>
      </c>
      <c r="AT8" s="285">
        <v>17</v>
      </c>
      <c r="AU8" s="285">
        <v>21</v>
      </c>
      <c r="AV8" s="285">
        <v>30</v>
      </c>
      <c r="AW8" s="285">
        <v>14</v>
      </c>
      <c r="AX8" s="285">
        <v>12</v>
      </c>
      <c r="AY8" s="285">
        <v>56</v>
      </c>
      <c r="AZ8" s="285">
        <v>28</v>
      </c>
      <c r="BA8" s="285">
        <v>10</v>
      </c>
      <c r="BB8" s="285">
        <v>56</v>
      </c>
      <c r="BC8" s="285">
        <v>40</v>
      </c>
      <c r="BD8" s="285">
        <v>16</v>
      </c>
      <c r="BE8" s="296">
        <v>16</v>
      </c>
      <c r="BF8" s="296"/>
      <c r="BG8" s="296"/>
      <c r="BH8" s="296"/>
      <c r="BI8" s="296"/>
      <c r="BJ8" s="296"/>
      <c r="BK8" s="285"/>
      <c r="BL8" s="285"/>
      <c r="BM8" s="285"/>
      <c r="BN8" s="293">
        <f t="shared" si="1"/>
        <v>26.227272727272727</v>
      </c>
      <c r="BO8" s="277"/>
      <c r="BP8" s="294" t="s">
        <v>152</v>
      </c>
      <c r="BQ8" s="285">
        <v>30</v>
      </c>
      <c r="BR8" s="285">
        <v>38</v>
      </c>
      <c r="BS8" s="285">
        <v>55</v>
      </c>
      <c r="BT8" s="285">
        <v>32</v>
      </c>
      <c r="BU8" s="285">
        <v>55</v>
      </c>
      <c r="BV8" s="285">
        <v>53</v>
      </c>
      <c r="BW8" s="285">
        <v>67</v>
      </c>
      <c r="BX8" s="285">
        <v>44</v>
      </c>
      <c r="BY8" s="285">
        <v>43</v>
      </c>
      <c r="BZ8" s="285">
        <v>22</v>
      </c>
      <c r="CA8" s="285">
        <v>49</v>
      </c>
      <c r="CB8" s="285">
        <v>14</v>
      </c>
      <c r="CC8" s="285">
        <v>35</v>
      </c>
      <c r="CD8" s="285">
        <v>70</v>
      </c>
      <c r="CE8" s="285">
        <v>31</v>
      </c>
      <c r="CF8" s="285">
        <v>40</v>
      </c>
      <c r="CG8" s="285">
        <v>12</v>
      </c>
      <c r="CH8" s="285">
        <v>16</v>
      </c>
      <c r="CI8" s="285">
        <v>31</v>
      </c>
      <c r="CJ8" s="285">
        <v>39</v>
      </c>
      <c r="CK8" s="285">
        <v>44</v>
      </c>
      <c r="CL8" s="285">
        <v>37</v>
      </c>
      <c r="CM8" s="285">
        <v>21</v>
      </c>
      <c r="CN8" s="285">
        <v>27</v>
      </c>
      <c r="CO8" s="285">
        <v>16</v>
      </c>
      <c r="CP8" s="285">
        <v>47</v>
      </c>
      <c r="CQ8" s="285">
        <v>22</v>
      </c>
      <c r="CR8" s="285">
        <v>16</v>
      </c>
      <c r="CS8" s="285">
        <v>25</v>
      </c>
      <c r="CT8" s="285">
        <v>36</v>
      </c>
      <c r="CU8" s="286">
        <f t="shared" si="2"/>
        <v>35.56666666666667</v>
      </c>
      <c r="CV8" s="277"/>
      <c r="CW8" s="285" t="s">
        <v>152</v>
      </c>
      <c r="CX8" s="285">
        <v>29</v>
      </c>
      <c r="CY8" s="285">
        <v>114</v>
      </c>
      <c r="CZ8" s="285">
        <v>24</v>
      </c>
      <c r="DA8" s="285">
        <v>17</v>
      </c>
      <c r="DB8" s="285">
        <v>12</v>
      </c>
      <c r="DC8" s="285">
        <v>20</v>
      </c>
      <c r="DD8" s="285">
        <v>28</v>
      </c>
      <c r="DE8" s="285">
        <v>17</v>
      </c>
      <c r="DF8" s="285">
        <v>25</v>
      </c>
      <c r="DG8" s="285">
        <v>50</v>
      </c>
      <c r="DH8" s="285">
        <v>24</v>
      </c>
      <c r="DI8" s="285">
        <v>49</v>
      </c>
      <c r="DJ8" s="285">
        <v>62</v>
      </c>
      <c r="DK8" s="285">
        <v>64</v>
      </c>
      <c r="DL8" s="285">
        <v>45</v>
      </c>
      <c r="DM8" s="285">
        <v>68</v>
      </c>
      <c r="DN8" s="285">
        <v>29</v>
      </c>
      <c r="DO8" s="285">
        <v>22</v>
      </c>
      <c r="DP8" s="285">
        <v>70</v>
      </c>
      <c r="DQ8" s="285">
        <v>55</v>
      </c>
      <c r="DR8" s="285">
        <v>15</v>
      </c>
      <c r="DS8" s="285">
        <v>19</v>
      </c>
      <c r="DT8" s="285">
        <v>112</v>
      </c>
      <c r="DU8" s="285">
        <v>55</v>
      </c>
      <c r="DV8" s="285">
        <v>14</v>
      </c>
      <c r="DW8" s="285">
        <v>11</v>
      </c>
      <c r="DX8" s="285">
        <v>35</v>
      </c>
      <c r="DY8" s="285">
        <v>120</v>
      </c>
      <c r="DZ8" s="285">
        <v>60</v>
      </c>
      <c r="EA8" s="285">
        <v>22</v>
      </c>
      <c r="EB8" s="286">
        <f t="shared" si="3"/>
        <v>42.9</v>
      </c>
      <c r="EC8" s="277"/>
      <c r="ED8" s="285" t="s">
        <v>152</v>
      </c>
      <c r="EE8" s="285">
        <v>28</v>
      </c>
      <c r="EF8" s="285">
        <v>22</v>
      </c>
      <c r="EG8" s="285">
        <v>63</v>
      </c>
      <c r="EH8" s="285">
        <v>33</v>
      </c>
      <c r="EI8" s="285">
        <v>24</v>
      </c>
      <c r="EJ8" s="285">
        <v>45</v>
      </c>
      <c r="EK8" s="285">
        <v>31</v>
      </c>
      <c r="EL8" s="285">
        <v>23</v>
      </c>
      <c r="EM8" s="285">
        <v>30</v>
      </c>
      <c r="EN8" s="285">
        <v>31</v>
      </c>
      <c r="EO8" s="285">
        <v>18</v>
      </c>
      <c r="EP8" s="285">
        <v>10</v>
      </c>
      <c r="EQ8" s="285">
        <v>25</v>
      </c>
      <c r="ER8" s="285">
        <v>60</v>
      </c>
      <c r="ES8" s="285">
        <v>35</v>
      </c>
      <c r="ET8" s="285">
        <v>17</v>
      </c>
      <c r="EU8" s="285">
        <v>70</v>
      </c>
      <c r="EV8" s="285">
        <v>24</v>
      </c>
      <c r="EW8" s="285">
        <v>33</v>
      </c>
      <c r="EX8" s="285">
        <v>37</v>
      </c>
      <c r="EY8" s="285">
        <v>14</v>
      </c>
      <c r="EZ8" s="285">
        <v>47</v>
      </c>
      <c r="FA8" s="285">
        <v>16</v>
      </c>
      <c r="FB8" s="285">
        <v>50</v>
      </c>
      <c r="FC8" s="285">
        <v>35</v>
      </c>
      <c r="FD8" s="285">
        <v>41</v>
      </c>
      <c r="FE8" s="285">
        <v>63</v>
      </c>
      <c r="FF8" s="285">
        <v>11</v>
      </c>
      <c r="FG8" s="285">
        <v>49</v>
      </c>
      <c r="FH8" s="285">
        <v>60</v>
      </c>
      <c r="FI8" s="286">
        <f t="shared" si="4"/>
        <v>34.833333333333336</v>
      </c>
      <c r="FJ8" s="277"/>
      <c r="FK8" s="285" t="s">
        <v>152</v>
      </c>
      <c r="FL8" s="285">
        <v>14</v>
      </c>
      <c r="FM8" s="285">
        <v>59</v>
      </c>
      <c r="FN8" s="285">
        <v>38</v>
      </c>
      <c r="FO8" s="285">
        <v>12</v>
      </c>
      <c r="FP8" s="285">
        <v>12</v>
      </c>
      <c r="FQ8" s="285">
        <v>8</v>
      </c>
      <c r="FR8" s="285">
        <v>36</v>
      </c>
      <c r="FS8" s="285">
        <v>13</v>
      </c>
      <c r="FT8" s="285">
        <v>39</v>
      </c>
      <c r="FU8" s="285">
        <v>20</v>
      </c>
      <c r="FV8" s="285">
        <v>36</v>
      </c>
      <c r="FW8" s="285">
        <v>27</v>
      </c>
      <c r="FX8" s="285">
        <v>45</v>
      </c>
      <c r="FY8" s="285">
        <v>72</v>
      </c>
      <c r="FZ8" s="285"/>
      <c r="GA8" s="285"/>
      <c r="GB8" s="285"/>
      <c r="GC8" s="285"/>
      <c r="GD8" s="285"/>
      <c r="GE8" s="285"/>
      <c r="GF8" s="285"/>
      <c r="GG8" s="285"/>
      <c r="GH8" s="285"/>
      <c r="GI8" s="285"/>
      <c r="GJ8" s="285"/>
      <c r="GK8" s="285"/>
      <c r="GL8" s="285"/>
      <c r="GM8" s="285"/>
      <c r="GN8" s="285"/>
      <c r="GO8" s="285"/>
      <c r="GP8" s="286">
        <f t="shared" si="5"/>
        <v>30.785714285714285</v>
      </c>
      <c r="GQ8" s="277"/>
    </row>
    <row r="9" spans="1:199" ht="14.4">
      <c r="A9" s="1018"/>
      <c r="B9" s="295" t="s">
        <v>158</v>
      </c>
      <c r="C9" s="285">
        <v>20</v>
      </c>
      <c r="D9" s="285">
        <v>25</v>
      </c>
      <c r="E9" s="285">
        <v>20</v>
      </c>
      <c r="F9" s="285">
        <v>46</v>
      </c>
      <c r="G9" s="285">
        <v>12</v>
      </c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6">
        <f t="shared" si="0"/>
        <v>24.6</v>
      </c>
      <c r="AH9" s="277"/>
      <c r="AI9" s="292" t="s">
        <v>158</v>
      </c>
      <c r="AJ9" s="285">
        <v>19</v>
      </c>
      <c r="AK9" s="296">
        <v>19</v>
      </c>
      <c r="AL9" s="296"/>
      <c r="AM9" s="296"/>
      <c r="AN9" s="296"/>
      <c r="AO9" s="296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  <c r="BM9" s="285"/>
      <c r="BN9" s="293">
        <f t="shared" si="1"/>
        <v>19</v>
      </c>
      <c r="BO9" s="277"/>
      <c r="BP9" s="297" t="s">
        <v>158</v>
      </c>
      <c r="BQ9" s="285"/>
      <c r="BR9" s="285"/>
      <c r="BS9" s="285"/>
      <c r="BT9" s="285"/>
      <c r="BU9" s="285"/>
      <c r="BV9" s="285"/>
      <c r="BW9" s="285"/>
      <c r="BX9" s="285"/>
      <c r="BY9" s="285"/>
      <c r="BZ9" s="285"/>
      <c r="CA9" s="285"/>
      <c r="CB9" s="285"/>
      <c r="CC9" s="285"/>
      <c r="CD9" s="285"/>
      <c r="CE9" s="285"/>
      <c r="CF9" s="285"/>
      <c r="CG9" s="285"/>
      <c r="CH9" s="285"/>
      <c r="CI9" s="285"/>
      <c r="CJ9" s="285"/>
      <c r="CK9" s="285"/>
      <c r="CL9" s="285"/>
      <c r="CM9" s="285"/>
      <c r="CN9" s="285"/>
      <c r="CO9" s="285"/>
      <c r="CP9" s="285"/>
      <c r="CQ9" s="285"/>
      <c r="CR9" s="285"/>
      <c r="CS9" s="285"/>
      <c r="CT9" s="285"/>
      <c r="CU9" s="286" t="e">
        <f t="shared" si="2"/>
        <v>#DIV/0!</v>
      </c>
      <c r="CV9" s="277"/>
      <c r="CW9" s="298" t="s">
        <v>158</v>
      </c>
      <c r="CX9" s="299">
        <v>35</v>
      </c>
      <c r="CY9" s="299">
        <v>19</v>
      </c>
      <c r="CZ9" s="299">
        <v>13</v>
      </c>
      <c r="DA9" s="299">
        <v>17</v>
      </c>
      <c r="DB9" s="299">
        <v>14</v>
      </c>
      <c r="DC9" s="299">
        <v>15</v>
      </c>
      <c r="DD9" s="299">
        <v>19</v>
      </c>
      <c r="DE9" s="299">
        <v>22</v>
      </c>
      <c r="DF9" s="299">
        <v>19</v>
      </c>
      <c r="DG9" s="299">
        <v>17</v>
      </c>
      <c r="DH9" s="299">
        <v>20</v>
      </c>
      <c r="DI9" s="299">
        <v>15</v>
      </c>
      <c r="DJ9" s="299">
        <v>12</v>
      </c>
      <c r="DK9" s="299">
        <v>20</v>
      </c>
      <c r="DL9" s="299">
        <v>14</v>
      </c>
      <c r="DM9" s="299">
        <v>19</v>
      </c>
      <c r="DN9" s="299">
        <v>28</v>
      </c>
      <c r="DO9" s="299">
        <v>13</v>
      </c>
      <c r="DP9" s="299">
        <v>27</v>
      </c>
      <c r="DQ9" s="299">
        <v>16</v>
      </c>
      <c r="DR9" s="299">
        <v>12</v>
      </c>
      <c r="DS9" s="299">
        <v>13</v>
      </c>
      <c r="DT9" s="299">
        <v>15</v>
      </c>
      <c r="DU9" s="299">
        <v>7</v>
      </c>
      <c r="DV9" s="285"/>
      <c r="DW9" s="285"/>
      <c r="DX9" s="285"/>
      <c r="DY9" s="285"/>
      <c r="DZ9" s="285"/>
      <c r="EA9" s="285"/>
      <c r="EB9" s="286">
        <f t="shared" si="3"/>
        <v>17.541666666666668</v>
      </c>
      <c r="EC9" s="277"/>
      <c r="ED9" s="298" t="s">
        <v>158</v>
      </c>
      <c r="EE9" s="299">
        <v>20</v>
      </c>
      <c r="EF9" s="299">
        <v>7</v>
      </c>
      <c r="EG9" s="299">
        <v>27</v>
      </c>
      <c r="EH9" s="299">
        <v>30</v>
      </c>
      <c r="EI9" s="299"/>
      <c r="EJ9" s="299"/>
      <c r="EK9" s="299"/>
      <c r="EL9" s="299"/>
      <c r="EM9" s="299"/>
      <c r="EN9" s="299"/>
      <c r="EO9" s="299"/>
      <c r="EP9" s="299"/>
      <c r="EQ9" s="299"/>
      <c r="ER9" s="299"/>
      <c r="ES9" s="299"/>
      <c r="ET9" s="299"/>
      <c r="EU9" s="299"/>
      <c r="EV9" s="299"/>
      <c r="EW9" s="299"/>
      <c r="EX9" s="299"/>
      <c r="EY9" s="299"/>
      <c r="EZ9" s="299"/>
      <c r="FA9" s="299"/>
      <c r="FB9" s="299"/>
      <c r="FC9" s="285"/>
      <c r="FD9" s="285"/>
      <c r="FE9" s="285"/>
      <c r="FF9" s="285"/>
      <c r="FG9" s="285"/>
      <c r="FH9" s="285"/>
      <c r="FI9" s="286">
        <f t="shared" si="4"/>
        <v>21</v>
      </c>
      <c r="FJ9" s="277"/>
      <c r="FK9" s="298" t="s">
        <v>158</v>
      </c>
      <c r="FL9" s="299">
        <v>69</v>
      </c>
      <c r="FM9" s="299">
        <v>40</v>
      </c>
      <c r="FN9" s="299"/>
      <c r="FO9" s="299"/>
      <c r="FP9" s="299"/>
      <c r="FQ9" s="299"/>
      <c r="FR9" s="299"/>
      <c r="FS9" s="299"/>
      <c r="FT9" s="299"/>
      <c r="FU9" s="299"/>
      <c r="FV9" s="299"/>
      <c r="FW9" s="299"/>
      <c r="FX9" s="299"/>
      <c r="FY9" s="299"/>
      <c r="FZ9" s="299"/>
      <c r="GA9" s="299"/>
      <c r="GB9" s="299"/>
      <c r="GC9" s="299"/>
      <c r="GD9" s="299"/>
      <c r="GE9" s="299"/>
      <c r="GF9" s="299"/>
      <c r="GG9" s="299"/>
      <c r="GH9" s="299"/>
      <c r="GI9" s="299"/>
      <c r="GJ9" s="285"/>
      <c r="GK9" s="285"/>
      <c r="GL9" s="285"/>
      <c r="GM9" s="285"/>
      <c r="GN9" s="285"/>
      <c r="GO9" s="285"/>
      <c r="GP9" s="286">
        <f t="shared" si="5"/>
        <v>54.5</v>
      </c>
      <c r="GQ9" s="277"/>
    </row>
    <row r="10" spans="1:199" ht="14.4">
      <c r="A10" s="1018"/>
      <c r="B10" s="295" t="s">
        <v>30</v>
      </c>
      <c r="C10" s="285">
        <v>6</v>
      </c>
      <c r="D10" s="285">
        <v>2</v>
      </c>
      <c r="E10" s="285">
        <v>6</v>
      </c>
      <c r="F10" s="285">
        <v>5</v>
      </c>
      <c r="G10" s="285">
        <v>5</v>
      </c>
      <c r="H10" s="285">
        <v>2</v>
      </c>
      <c r="I10" s="285">
        <v>2</v>
      </c>
      <c r="J10" s="285">
        <v>5</v>
      </c>
      <c r="K10" s="285">
        <v>6</v>
      </c>
      <c r="L10" s="285">
        <v>2</v>
      </c>
      <c r="M10" s="285">
        <v>2</v>
      </c>
      <c r="N10" s="285">
        <v>4</v>
      </c>
      <c r="O10" s="285">
        <v>4</v>
      </c>
      <c r="P10" s="285">
        <v>2</v>
      </c>
      <c r="Q10" s="285">
        <v>2</v>
      </c>
      <c r="R10" s="285">
        <v>2</v>
      </c>
      <c r="S10" s="285">
        <v>6</v>
      </c>
      <c r="T10" s="285">
        <v>2</v>
      </c>
      <c r="U10" s="285">
        <v>5</v>
      </c>
      <c r="V10" s="285">
        <v>4</v>
      </c>
      <c r="W10" s="285">
        <v>2</v>
      </c>
      <c r="X10" s="285">
        <v>3</v>
      </c>
      <c r="Y10" s="285">
        <v>4</v>
      </c>
      <c r="Z10" s="285">
        <v>7</v>
      </c>
      <c r="AA10" s="285">
        <v>2</v>
      </c>
      <c r="AB10" s="285">
        <v>2</v>
      </c>
      <c r="AC10" s="285">
        <v>2</v>
      </c>
      <c r="AD10" s="285">
        <v>6</v>
      </c>
      <c r="AE10" s="285">
        <v>6</v>
      </c>
      <c r="AF10" s="285">
        <v>6</v>
      </c>
      <c r="AG10" s="286">
        <f t="shared" si="0"/>
        <v>3.8</v>
      </c>
      <c r="AH10" s="277"/>
      <c r="AI10" s="292" t="s">
        <v>364</v>
      </c>
      <c r="AJ10" s="285">
        <v>2</v>
      </c>
      <c r="AK10" s="285">
        <v>6</v>
      </c>
      <c r="AL10" s="285">
        <v>6</v>
      </c>
      <c r="AM10" s="285">
        <v>4</v>
      </c>
      <c r="AN10" s="285">
        <v>6</v>
      </c>
      <c r="AO10" s="285">
        <v>2</v>
      </c>
      <c r="AP10" s="285">
        <v>2</v>
      </c>
      <c r="AQ10" s="285">
        <v>7</v>
      </c>
      <c r="AR10" s="285">
        <v>2</v>
      </c>
      <c r="AS10" s="285">
        <v>2</v>
      </c>
      <c r="AT10" s="285">
        <v>2</v>
      </c>
      <c r="AU10" s="285">
        <v>2</v>
      </c>
      <c r="AV10" s="285">
        <v>2</v>
      </c>
      <c r="AW10" s="285">
        <v>3</v>
      </c>
      <c r="AX10" s="285">
        <v>3</v>
      </c>
      <c r="AY10" s="285">
        <v>2</v>
      </c>
      <c r="AZ10" s="285">
        <v>2</v>
      </c>
      <c r="BA10" s="285">
        <v>6</v>
      </c>
      <c r="BB10" s="285">
        <v>2</v>
      </c>
      <c r="BC10" s="285">
        <v>2</v>
      </c>
      <c r="BD10" s="285">
        <v>2</v>
      </c>
      <c r="BE10" s="285">
        <v>4</v>
      </c>
      <c r="BF10" s="285">
        <v>2</v>
      </c>
      <c r="BG10" s="285">
        <v>6</v>
      </c>
      <c r="BH10" s="285">
        <v>6</v>
      </c>
      <c r="BI10" s="285">
        <v>6</v>
      </c>
      <c r="BJ10" s="285">
        <v>2</v>
      </c>
      <c r="BK10" s="285">
        <v>3</v>
      </c>
      <c r="BL10" s="285">
        <v>3</v>
      </c>
      <c r="BM10" s="285">
        <v>10</v>
      </c>
      <c r="BN10" s="293">
        <f t="shared" si="1"/>
        <v>3.6333333333333333</v>
      </c>
      <c r="BO10" s="277"/>
      <c r="BP10" s="294" t="s">
        <v>364</v>
      </c>
      <c r="BQ10" s="285">
        <v>2</v>
      </c>
      <c r="BR10" s="285">
        <v>6</v>
      </c>
      <c r="BS10" s="285">
        <v>4</v>
      </c>
      <c r="BT10" s="285">
        <v>6</v>
      </c>
      <c r="BU10" s="285">
        <v>1</v>
      </c>
      <c r="BV10" s="285">
        <v>2</v>
      </c>
      <c r="BW10" s="285">
        <v>5</v>
      </c>
      <c r="BX10" s="285">
        <v>2</v>
      </c>
      <c r="BY10" s="285">
        <v>2</v>
      </c>
      <c r="BZ10" s="285">
        <v>3</v>
      </c>
      <c r="CA10" s="285">
        <v>2</v>
      </c>
      <c r="CB10" s="285">
        <v>2</v>
      </c>
      <c r="CC10" s="285">
        <v>2</v>
      </c>
      <c r="CD10" s="285">
        <v>2</v>
      </c>
      <c r="CE10" s="285">
        <v>2</v>
      </c>
      <c r="CF10" s="285">
        <v>3</v>
      </c>
      <c r="CG10" s="285">
        <v>6</v>
      </c>
      <c r="CH10" s="285">
        <v>4</v>
      </c>
      <c r="CI10" s="285">
        <v>6</v>
      </c>
      <c r="CJ10" s="285">
        <v>1</v>
      </c>
      <c r="CK10" s="285">
        <v>1</v>
      </c>
      <c r="CL10" s="285">
        <v>2</v>
      </c>
      <c r="CM10" s="285">
        <v>2</v>
      </c>
      <c r="CN10" s="285">
        <v>2</v>
      </c>
      <c r="CO10" s="285">
        <v>4</v>
      </c>
      <c r="CP10" s="285">
        <v>2</v>
      </c>
      <c r="CQ10" s="285">
        <v>2</v>
      </c>
      <c r="CR10" s="285">
        <v>2</v>
      </c>
      <c r="CS10" s="285">
        <v>2</v>
      </c>
      <c r="CT10" s="285">
        <v>3</v>
      </c>
      <c r="CU10" s="286">
        <f t="shared" si="2"/>
        <v>2.8333333333333335</v>
      </c>
      <c r="CV10" s="277"/>
      <c r="CW10" s="285" t="s">
        <v>364</v>
      </c>
      <c r="CX10" s="285">
        <v>4</v>
      </c>
      <c r="CY10" s="285">
        <v>3</v>
      </c>
      <c r="CZ10" s="285">
        <v>6</v>
      </c>
      <c r="DA10" s="285">
        <v>2</v>
      </c>
      <c r="DB10" s="285">
        <v>2</v>
      </c>
      <c r="DC10" s="285">
        <v>2</v>
      </c>
      <c r="DD10" s="285">
        <v>1</v>
      </c>
      <c r="DE10" s="285">
        <v>2</v>
      </c>
      <c r="DF10" s="285">
        <v>2</v>
      </c>
      <c r="DG10" s="285">
        <v>6</v>
      </c>
      <c r="DH10" s="285">
        <v>2</v>
      </c>
      <c r="DI10" s="285">
        <v>2</v>
      </c>
      <c r="DJ10" s="285">
        <v>1</v>
      </c>
      <c r="DK10" s="285">
        <v>2</v>
      </c>
      <c r="DL10" s="285">
        <v>2</v>
      </c>
      <c r="DM10" s="285">
        <v>2</v>
      </c>
      <c r="DN10" s="285">
        <v>2</v>
      </c>
      <c r="DO10" s="285">
        <v>2</v>
      </c>
      <c r="DP10" s="285">
        <v>1</v>
      </c>
      <c r="DQ10" s="285">
        <v>3</v>
      </c>
      <c r="DR10" s="285">
        <v>2</v>
      </c>
      <c r="DS10" s="285">
        <v>6</v>
      </c>
      <c r="DT10" s="285">
        <v>3</v>
      </c>
      <c r="DU10" s="285">
        <v>4</v>
      </c>
      <c r="DV10" s="285">
        <v>6</v>
      </c>
      <c r="DW10" s="285">
        <v>2</v>
      </c>
      <c r="DX10" s="285">
        <v>2</v>
      </c>
      <c r="DY10" s="285">
        <v>2</v>
      </c>
      <c r="DZ10" s="285">
        <v>2</v>
      </c>
      <c r="EA10" s="285">
        <v>2</v>
      </c>
      <c r="EB10" s="286">
        <f t="shared" si="3"/>
        <v>2.6666666666666665</v>
      </c>
      <c r="EC10" s="277"/>
      <c r="ED10" s="285" t="s">
        <v>364</v>
      </c>
      <c r="EE10" s="285">
        <v>2</v>
      </c>
      <c r="EF10" s="285">
        <v>2</v>
      </c>
      <c r="EG10" s="285">
        <v>2</v>
      </c>
      <c r="EH10" s="285">
        <v>2</v>
      </c>
      <c r="EI10" s="285">
        <v>2</v>
      </c>
      <c r="EJ10" s="285">
        <v>2</v>
      </c>
      <c r="EK10" s="285">
        <v>4</v>
      </c>
      <c r="EL10" s="285">
        <v>2</v>
      </c>
      <c r="EM10" s="285">
        <v>2</v>
      </c>
      <c r="EN10" s="285">
        <v>3</v>
      </c>
      <c r="EO10" s="285">
        <v>5</v>
      </c>
      <c r="EP10" s="285">
        <v>2</v>
      </c>
      <c r="EQ10" s="285">
        <v>2</v>
      </c>
      <c r="ER10" s="285">
        <v>2</v>
      </c>
      <c r="ES10" s="285">
        <v>2</v>
      </c>
      <c r="ET10" s="285">
        <v>5</v>
      </c>
      <c r="EU10" s="285">
        <v>4</v>
      </c>
      <c r="EV10" s="285">
        <v>1</v>
      </c>
      <c r="EW10" s="285">
        <v>2</v>
      </c>
      <c r="EX10" s="285">
        <v>2</v>
      </c>
      <c r="EY10" s="285">
        <v>1</v>
      </c>
      <c r="EZ10" s="285">
        <v>4</v>
      </c>
      <c r="FA10" s="285">
        <v>6</v>
      </c>
      <c r="FB10" s="285">
        <v>2</v>
      </c>
      <c r="FC10" s="285">
        <v>2</v>
      </c>
      <c r="FD10" s="285">
        <v>4</v>
      </c>
      <c r="FE10" s="285">
        <v>2</v>
      </c>
      <c r="FF10" s="285">
        <v>2</v>
      </c>
      <c r="FG10" s="285">
        <v>2</v>
      </c>
      <c r="FH10" s="285">
        <v>4</v>
      </c>
      <c r="FI10" s="286">
        <f t="shared" si="4"/>
        <v>2.6333333333333333</v>
      </c>
      <c r="FJ10" s="277"/>
      <c r="FK10" s="285" t="s">
        <v>364</v>
      </c>
      <c r="FL10" s="285">
        <v>2</v>
      </c>
      <c r="FM10" s="285">
        <v>2</v>
      </c>
      <c r="FN10" s="285">
        <v>2</v>
      </c>
      <c r="FO10" s="285">
        <v>2</v>
      </c>
      <c r="FP10" s="285">
        <v>2</v>
      </c>
      <c r="FQ10" s="285">
        <v>2</v>
      </c>
      <c r="FR10" s="285">
        <v>2</v>
      </c>
      <c r="FS10" s="285">
        <v>2</v>
      </c>
      <c r="FT10" s="285">
        <v>2</v>
      </c>
      <c r="FU10" s="285">
        <v>3</v>
      </c>
      <c r="FV10" s="285">
        <v>2</v>
      </c>
      <c r="FW10" s="285">
        <v>3</v>
      </c>
      <c r="FX10" s="285">
        <v>2</v>
      </c>
      <c r="FY10" s="285">
        <v>2</v>
      </c>
      <c r="FZ10" s="285">
        <v>8</v>
      </c>
      <c r="GA10" s="285">
        <v>2</v>
      </c>
      <c r="GB10" s="285">
        <v>6</v>
      </c>
      <c r="GC10" s="285">
        <v>2</v>
      </c>
      <c r="GD10" s="285">
        <v>2</v>
      </c>
      <c r="GE10" s="285">
        <v>6</v>
      </c>
      <c r="GF10" s="285">
        <v>2</v>
      </c>
      <c r="GG10" s="285">
        <v>2</v>
      </c>
      <c r="GH10" s="285">
        <v>2</v>
      </c>
      <c r="GI10" s="285">
        <v>6</v>
      </c>
      <c r="GJ10" s="285">
        <v>2</v>
      </c>
      <c r="GK10" s="285">
        <v>2</v>
      </c>
      <c r="GL10" s="285">
        <v>6</v>
      </c>
      <c r="GM10" s="285">
        <v>4</v>
      </c>
      <c r="GN10" s="285">
        <v>6</v>
      </c>
      <c r="GO10" s="285">
        <v>3</v>
      </c>
      <c r="GP10" s="286">
        <f t="shared" si="5"/>
        <v>3.0333333333333332</v>
      </c>
      <c r="GQ10" s="277"/>
    </row>
    <row r="11" spans="1:199" ht="14.4">
      <c r="A11" s="1018"/>
      <c r="B11" s="300" t="s">
        <v>39</v>
      </c>
      <c r="C11" s="285">
        <v>1</v>
      </c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301">
        <f t="shared" si="0"/>
        <v>1</v>
      </c>
      <c r="AH11" s="277"/>
      <c r="AI11" s="300" t="s">
        <v>39</v>
      </c>
      <c r="AJ11" s="285">
        <v>1</v>
      </c>
      <c r="AK11" s="285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285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93">
        <f t="shared" si="1"/>
        <v>1</v>
      </c>
      <c r="BO11" s="277"/>
      <c r="BP11" s="302" t="s">
        <v>39</v>
      </c>
      <c r="BQ11" s="285">
        <v>1</v>
      </c>
      <c r="BR11" s="285"/>
      <c r="BS11" s="285"/>
      <c r="BT11" s="285"/>
      <c r="BU11" s="285"/>
      <c r="BV11" s="285"/>
      <c r="BW11" s="285"/>
      <c r="BX11" s="285"/>
      <c r="BY11" s="285"/>
      <c r="BZ11" s="285"/>
      <c r="CA11" s="285"/>
      <c r="CB11" s="285"/>
      <c r="CC11" s="285"/>
      <c r="CD11" s="285"/>
      <c r="CE11" s="285"/>
      <c r="CF11" s="285"/>
      <c r="CG11" s="285"/>
      <c r="CH11" s="285"/>
      <c r="CI11" s="285"/>
      <c r="CJ11" s="285"/>
      <c r="CK11" s="285"/>
      <c r="CL11" s="285"/>
      <c r="CM11" s="285"/>
      <c r="CN11" s="285"/>
      <c r="CO11" s="285"/>
      <c r="CP11" s="285"/>
      <c r="CQ11" s="285"/>
      <c r="CR11" s="285"/>
      <c r="CS11" s="285"/>
      <c r="CT11" s="285"/>
      <c r="CU11" s="303">
        <f t="shared" si="2"/>
        <v>1</v>
      </c>
      <c r="CV11" s="277"/>
      <c r="CW11" s="300" t="s">
        <v>39</v>
      </c>
      <c r="CX11" s="285">
        <v>1</v>
      </c>
      <c r="CY11" s="285"/>
      <c r="CZ11" s="285"/>
      <c r="DA11" s="285"/>
      <c r="DB11" s="285"/>
      <c r="DC11" s="285"/>
      <c r="DD11" s="285"/>
      <c r="DE11" s="285"/>
      <c r="DF11" s="285"/>
      <c r="DG11" s="285"/>
      <c r="DH11" s="285"/>
      <c r="DI11" s="285"/>
      <c r="DJ11" s="285"/>
      <c r="DK11" s="285"/>
      <c r="DL11" s="285"/>
      <c r="DM11" s="285"/>
      <c r="DN11" s="285"/>
      <c r="DO11" s="285"/>
      <c r="DP11" s="285"/>
      <c r="DQ11" s="285"/>
      <c r="DR11" s="285"/>
      <c r="DS11" s="285"/>
      <c r="DT11" s="285"/>
      <c r="DU11" s="285"/>
      <c r="DV11" s="285"/>
      <c r="DW11" s="285"/>
      <c r="DX11" s="285"/>
      <c r="DY11" s="285"/>
      <c r="DZ11" s="285"/>
      <c r="EA11" s="285"/>
      <c r="EB11" s="303">
        <f t="shared" si="3"/>
        <v>1</v>
      </c>
      <c r="EC11" s="277"/>
      <c r="ED11" s="300" t="s">
        <v>39</v>
      </c>
      <c r="EE11" s="285">
        <v>1</v>
      </c>
      <c r="EF11" s="285"/>
      <c r="EG11" s="285"/>
      <c r="EH11" s="285"/>
      <c r="EI11" s="285"/>
      <c r="EJ11" s="285"/>
      <c r="EK11" s="285"/>
      <c r="EL11" s="285"/>
      <c r="EM11" s="285"/>
      <c r="EN11" s="285"/>
      <c r="EO11" s="285"/>
      <c r="EP11" s="285"/>
      <c r="EQ11" s="285"/>
      <c r="ER11" s="285"/>
      <c r="ES11" s="285"/>
      <c r="ET11" s="285"/>
      <c r="EU11" s="285"/>
      <c r="EV11" s="285"/>
      <c r="EW11" s="285"/>
      <c r="EX11" s="285"/>
      <c r="EY11" s="285"/>
      <c r="EZ11" s="285"/>
      <c r="FA11" s="285"/>
      <c r="FB11" s="285"/>
      <c r="FC11" s="285"/>
      <c r="FD11" s="285"/>
      <c r="FE11" s="285"/>
      <c r="FF11" s="285"/>
      <c r="FG11" s="285"/>
      <c r="FH11" s="285"/>
      <c r="FI11" s="303">
        <f t="shared" si="4"/>
        <v>1</v>
      </c>
      <c r="FJ11" s="277"/>
      <c r="FK11" s="300" t="s">
        <v>39</v>
      </c>
      <c r="FL11" s="285">
        <v>1</v>
      </c>
      <c r="FM11" s="285"/>
      <c r="FN11" s="285"/>
      <c r="FO11" s="285"/>
      <c r="FP11" s="285"/>
      <c r="FQ11" s="285"/>
      <c r="FR11" s="285"/>
      <c r="FS11" s="285"/>
      <c r="FT11" s="285"/>
      <c r="FU11" s="285"/>
      <c r="FV11" s="285"/>
      <c r="FW11" s="285"/>
      <c r="FX11" s="285"/>
      <c r="FY11" s="285"/>
      <c r="FZ11" s="285"/>
      <c r="GA11" s="285"/>
      <c r="GB11" s="285"/>
      <c r="GC11" s="285"/>
      <c r="GD11" s="285"/>
      <c r="GE11" s="285"/>
      <c r="GF11" s="285"/>
      <c r="GG11" s="285"/>
      <c r="GH11" s="285"/>
      <c r="GI11" s="285"/>
      <c r="GJ11" s="285"/>
      <c r="GK11" s="285"/>
      <c r="GL11" s="285"/>
      <c r="GM11" s="285"/>
      <c r="GN11" s="285"/>
      <c r="GO11" s="285"/>
      <c r="GP11" s="303">
        <f t="shared" si="5"/>
        <v>1</v>
      </c>
      <c r="GQ11" s="277"/>
    </row>
    <row r="12" spans="1:199" ht="14.4">
      <c r="A12" s="1018"/>
      <c r="B12" s="304" t="s">
        <v>259</v>
      </c>
      <c r="C12" s="285">
        <v>1</v>
      </c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301">
        <f t="shared" si="0"/>
        <v>1</v>
      </c>
      <c r="AH12" s="277"/>
      <c r="AI12" s="304" t="s">
        <v>259</v>
      </c>
      <c r="AJ12" s="285">
        <v>1</v>
      </c>
      <c r="AK12" s="285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285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305">
        <f t="shared" si="1"/>
        <v>1</v>
      </c>
      <c r="BO12" s="277"/>
      <c r="BP12" s="306" t="s">
        <v>259</v>
      </c>
      <c r="BQ12" s="285">
        <v>1</v>
      </c>
      <c r="BR12" s="285"/>
      <c r="BS12" s="285"/>
      <c r="BT12" s="285"/>
      <c r="BU12" s="285"/>
      <c r="BV12" s="285"/>
      <c r="BW12" s="285"/>
      <c r="BX12" s="285"/>
      <c r="BY12" s="285"/>
      <c r="BZ12" s="285"/>
      <c r="CA12" s="285"/>
      <c r="CB12" s="285"/>
      <c r="CC12" s="285"/>
      <c r="CD12" s="285"/>
      <c r="CE12" s="285"/>
      <c r="CF12" s="285"/>
      <c r="CG12" s="285"/>
      <c r="CH12" s="285"/>
      <c r="CI12" s="285"/>
      <c r="CJ12" s="285"/>
      <c r="CK12" s="285"/>
      <c r="CL12" s="285"/>
      <c r="CM12" s="285"/>
      <c r="CN12" s="285"/>
      <c r="CO12" s="285"/>
      <c r="CP12" s="285"/>
      <c r="CQ12" s="285"/>
      <c r="CR12" s="285"/>
      <c r="CS12" s="285"/>
      <c r="CT12" s="285"/>
      <c r="CU12" s="307">
        <f t="shared" si="2"/>
        <v>1</v>
      </c>
      <c r="CV12" s="277"/>
      <c r="CW12" s="304" t="s">
        <v>259</v>
      </c>
      <c r="CX12" s="285">
        <v>1</v>
      </c>
      <c r="CY12" s="285"/>
      <c r="CZ12" s="285"/>
      <c r="DA12" s="285"/>
      <c r="DB12" s="285"/>
      <c r="DC12" s="285"/>
      <c r="DD12" s="285"/>
      <c r="DE12" s="285"/>
      <c r="DF12" s="285"/>
      <c r="DG12" s="285"/>
      <c r="DH12" s="285"/>
      <c r="DI12" s="285"/>
      <c r="DJ12" s="285"/>
      <c r="DK12" s="285"/>
      <c r="DL12" s="285"/>
      <c r="DM12" s="285"/>
      <c r="DN12" s="285"/>
      <c r="DO12" s="285"/>
      <c r="DP12" s="285"/>
      <c r="DQ12" s="285"/>
      <c r="DR12" s="285"/>
      <c r="DS12" s="285"/>
      <c r="DT12" s="285"/>
      <c r="DU12" s="285"/>
      <c r="DV12" s="285"/>
      <c r="DW12" s="285"/>
      <c r="DX12" s="285"/>
      <c r="DY12" s="285"/>
      <c r="DZ12" s="285"/>
      <c r="EA12" s="285"/>
      <c r="EB12" s="307">
        <f t="shared" si="3"/>
        <v>1</v>
      </c>
      <c r="EC12" s="277"/>
      <c r="ED12" s="304" t="s">
        <v>259</v>
      </c>
      <c r="EE12" s="285">
        <v>1</v>
      </c>
      <c r="EF12" s="285"/>
      <c r="EG12" s="285"/>
      <c r="EH12" s="285"/>
      <c r="EI12" s="285"/>
      <c r="EJ12" s="285"/>
      <c r="EK12" s="285"/>
      <c r="EL12" s="285"/>
      <c r="EM12" s="285"/>
      <c r="EN12" s="285"/>
      <c r="EO12" s="285"/>
      <c r="EP12" s="285"/>
      <c r="EQ12" s="285"/>
      <c r="ER12" s="285"/>
      <c r="ES12" s="285"/>
      <c r="ET12" s="285"/>
      <c r="EU12" s="285"/>
      <c r="EV12" s="285"/>
      <c r="EW12" s="285"/>
      <c r="EX12" s="285"/>
      <c r="EY12" s="285"/>
      <c r="EZ12" s="285"/>
      <c r="FA12" s="285"/>
      <c r="FB12" s="285"/>
      <c r="FC12" s="285"/>
      <c r="FD12" s="285"/>
      <c r="FE12" s="285"/>
      <c r="FF12" s="285"/>
      <c r="FG12" s="285"/>
      <c r="FH12" s="285"/>
      <c r="FI12" s="307">
        <f t="shared" si="4"/>
        <v>1</v>
      </c>
      <c r="FJ12" s="277"/>
      <c r="FK12" s="304" t="s">
        <v>259</v>
      </c>
      <c r="FL12" s="285">
        <v>1</v>
      </c>
      <c r="FM12" s="285"/>
      <c r="FN12" s="285"/>
      <c r="FO12" s="285"/>
      <c r="FP12" s="285"/>
      <c r="FQ12" s="285"/>
      <c r="FR12" s="285"/>
      <c r="FS12" s="285"/>
      <c r="FT12" s="285"/>
      <c r="FU12" s="285"/>
      <c r="FV12" s="285"/>
      <c r="FW12" s="285"/>
      <c r="FX12" s="285"/>
      <c r="FY12" s="285"/>
      <c r="FZ12" s="285"/>
      <c r="GA12" s="285"/>
      <c r="GB12" s="285"/>
      <c r="GC12" s="285"/>
      <c r="GD12" s="285"/>
      <c r="GE12" s="285"/>
      <c r="GF12" s="285"/>
      <c r="GG12" s="285"/>
      <c r="GH12" s="285"/>
      <c r="GI12" s="285"/>
      <c r="GJ12" s="285"/>
      <c r="GK12" s="285"/>
      <c r="GL12" s="285"/>
      <c r="GM12" s="285"/>
      <c r="GN12" s="285"/>
      <c r="GO12" s="285"/>
      <c r="GP12" s="307">
        <f t="shared" si="5"/>
        <v>1</v>
      </c>
      <c r="GQ12" s="277"/>
    </row>
    <row r="13" spans="1:199" ht="14.4">
      <c r="A13" s="1018"/>
      <c r="B13" s="304" t="s">
        <v>43</v>
      </c>
      <c r="C13" s="285">
        <v>1</v>
      </c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301">
        <f t="shared" si="0"/>
        <v>1</v>
      </c>
      <c r="AH13" s="277"/>
      <c r="AI13" s="304" t="s">
        <v>43</v>
      </c>
      <c r="AJ13" s="285">
        <v>1</v>
      </c>
      <c r="AK13" s="285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285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305">
        <f t="shared" si="1"/>
        <v>1</v>
      </c>
      <c r="BO13" s="277"/>
      <c r="BP13" s="306" t="s">
        <v>43</v>
      </c>
      <c r="BQ13" s="285">
        <v>1</v>
      </c>
      <c r="BR13" s="285"/>
      <c r="BS13" s="285"/>
      <c r="BT13" s="285"/>
      <c r="BU13" s="285"/>
      <c r="BV13" s="285"/>
      <c r="BW13" s="285"/>
      <c r="BX13" s="285"/>
      <c r="BY13" s="285"/>
      <c r="BZ13" s="285"/>
      <c r="CA13" s="285"/>
      <c r="CB13" s="285"/>
      <c r="CC13" s="285"/>
      <c r="CD13" s="285"/>
      <c r="CE13" s="285"/>
      <c r="CF13" s="285"/>
      <c r="CG13" s="285"/>
      <c r="CH13" s="285"/>
      <c r="CI13" s="285"/>
      <c r="CJ13" s="285"/>
      <c r="CK13" s="285"/>
      <c r="CL13" s="285"/>
      <c r="CM13" s="285"/>
      <c r="CN13" s="285"/>
      <c r="CO13" s="285"/>
      <c r="CP13" s="285"/>
      <c r="CQ13" s="285"/>
      <c r="CR13" s="285"/>
      <c r="CS13" s="285"/>
      <c r="CT13" s="285"/>
      <c r="CU13" s="307">
        <f t="shared" si="2"/>
        <v>1</v>
      </c>
      <c r="CV13" s="277"/>
      <c r="CW13" s="304" t="s">
        <v>43</v>
      </c>
      <c r="CX13" s="285">
        <v>1</v>
      </c>
      <c r="CY13" s="285"/>
      <c r="CZ13" s="285"/>
      <c r="DA13" s="285"/>
      <c r="DB13" s="285"/>
      <c r="DC13" s="285"/>
      <c r="DD13" s="285"/>
      <c r="DE13" s="285"/>
      <c r="DF13" s="285"/>
      <c r="DG13" s="285"/>
      <c r="DH13" s="285"/>
      <c r="DI13" s="285"/>
      <c r="DJ13" s="285"/>
      <c r="DK13" s="285"/>
      <c r="DL13" s="285"/>
      <c r="DM13" s="285"/>
      <c r="DN13" s="285"/>
      <c r="DO13" s="285"/>
      <c r="DP13" s="285"/>
      <c r="DQ13" s="285"/>
      <c r="DR13" s="285"/>
      <c r="DS13" s="285"/>
      <c r="DT13" s="285"/>
      <c r="DU13" s="285"/>
      <c r="DV13" s="285"/>
      <c r="DW13" s="285"/>
      <c r="DX13" s="285"/>
      <c r="DY13" s="285"/>
      <c r="DZ13" s="285"/>
      <c r="EA13" s="285"/>
      <c r="EB13" s="307">
        <f t="shared" si="3"/>
        <v>1</v>
      </c>
      <c r="EC13" s="277"/>
      <c r="ED13" s="304" t="s">
        <v>43</v>
      </c>
      <c r="EE13" s="285">
        <v>1</v>
      </c>
      <c r="EF13" s="285"/>
      <c r="EG13" s="285"/>
      <c r="EH13" s="285"/>
      <c r="EI13" s="285"/>
      <c r="EJ13" s="285"/>
      <c r="EK13" s="285"/>
      <c r="EL13" s="285"/>
      <c r="EM13" s="285"/>
      <c r="EN13" s="285"/>
      <c r="EO13" s="285"/>
      <c r="EP13" s="285"/>
      <c r="EQ13" s="285"/>
      <c r="ER13" s="285"/>
      <c r="ES13" s="285"/>
      <c r="ET13" s="285"/>
      <c r="EU13" s="285"/>
      <c r="EV13" s="285"/>
      <c r="EW13" s="285"/>
      <c r="EX13" s="285"/>
      <c r="EY13" s="285"/>
      <c r="EZ13" s="285"/>
      <c r="FA13" s="285"/>
      <c r="FB13" s="285"/>
      <c r="FC13" s="285"/>
      <c r="FD13" s="285"/>
      <c r="FE13" s="285"/>
      <c r="FF13" s="285"/>
      <c r="FG13" s="285"/>
      <c r="FH13" s="285"/>
      <c r="FI13" s="307">
        <f t="shared" si="4"/>
        <v>1</v>
      </c>
      <c r="FJ13" s="277"/>
      <c r="FK13" s="304" t="s">
        <v>43</v>
      </c>
      <c r="FL13" s="285">
        <v>1</v>
      </c>
      <c r="FM13" s="285"/>
      <c r="FN13" s="285"/>
      <c r="FO13" s="285"/>
      <c r="FP13" s="285"/>
      <c r="FQ13" s="285"/>
      <c r="FR13" s="285"/>
      <c r="FS13" s="285"/>
      <c r="FT13" s="285"/>
      <c r="FU13" s="285"/>
      <c r="FV13" s="285"/>
      <c r="FW13" s="285"/>
      <c r="FX13" s="285"/>
      <c r="FY13" s="285"/>
      <c r="FZ13" s="285"/>
      <c r="GA13" s="285"/>
      <c r="GB13" s="285"/>
      <c r="GC13" s="285"/>
      <c r="GD13" s="285"/>
      <c r="GE13" s="285"/>
      <c r="GF13" s="285"/>
      <c r="GG13" s="285"/>
      <c r="GH13" s="285"/>
      <c r="GI13" s="285"/>
      <c r="GJ13" s="285"/>
      <c r="GK13" s="285"/>
      <c r="GL13" s="285"/>
      <c r="GM13" s="285"/>
      <c r="GN13" s="285"/>
      <c r="GO13" s="285"/>
      <c r="GP13" s="307">
        <f t="shared" si="5"/>
        <v>1</v>
      </c>
      <c r="GQ13" s="277"/>
    </row>
    <row r="14" spans="1:199" ht="14.4">
      <c r="A14" s="1018"/>
      <c r="B14" s="304" t="s">
        <v>63</v>
      </c>
      <c r="C14" s="285">
        <v>1</v>
      </c>
      <c r="D14" s="285"/>
      <c r="E14" s="285"/>
      <c r="F14" s="285"/>
      <c r="G14" s="285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301">
        <f t="shared" si="0"/>
        <v>1</v>
      </c>
      <c r="AH14" s="277"/>
      <c r="AI14" s="304" t="s">
        <v>63</v>
      </c>
      <c r="AJ14" s="285">
        <v>1</v>
      </c>
      <c r="AK14" s="285"/>
      <c r="AL14" s="285"/>
      <c r="AM14" s="285"/>
      <c r="AN14" s="285"/>
      <c r="AO14" s="285"/>
      <c r="AP14" s="285"/>
      <c r="AQ14" s="285"/>
      <c r="AR14" s="285"/>
      <c r="AS14" s="285"/>
      <c r="AT14" s="285"/>
      <c r="AU14" s="285"/>
      <c r="AV14" s="285"/>
      <c r="AW14" s="285"/>
      <c r="AX14" s="285"/>
      <c r="AY14" s="285"/>
      <c r="AZ14" s="285"/>
      <c r="BA14" s="285"/>
      <c r="BB14" s="285"/>
      <c r="BC14" s="285"/>
      <c r="BD14" s="285"/>
      <c r="BE14" s="285"/>
      <c r="BF14" s="285"/>
      <c r="BG14" s="285"/>
      <c r="BH14" s="285"/>
      <c r="BI14" s="285"/>
      <c r="BJ14" s="285"/>
      <c r="BK14" s="285"/>
      <c r="BL14" s="285"/>
      <c r="BM14" s="285"/>
      <c r="BN14" s="305">
        <f t="shared" si="1"/>
        <v>1</v>
      </c>
      <c r="BO14" s="277"/>
      <c r="BP14" s="306" t="s">
        <v>63</v>
      </c>
      <c r="BQ14" s="285">
        <v>1</v>
      </c>
      <c r="BR14" s="285"/>
      <c r="BS14" s="285"/>
      <c r="BT14" s="285"/>
      <c r="BU14" s="285"/>
      <c r="BV14" s="285"/>
      <c r="BW14" s="285"/>
      <c r="BX14" s="285"/>
      <c r="BY14" s="285"/>
      <c r="BZ14" s="285"/>
      <c r="CA14" s="285"/>
      <c r="CB14" s="285"/>
      <c r="CC14" s="285"/>
      <c r="CD14" s="285"/>
      <c r="CE14" s="285"/>
      <c r="CF14" s="285"/>
      <c r="CG14" s="285"/>
      <c r="CH14" s="285"/>
      <c r="CI14" s="285"/>
      <c r="CJ14" s="285"/>
      <c r="CK14" s="285"/>
      <c r="CL14" s="285"/>
      <c r="CM14" s="285"/>
      <c r="CN14" s="285"/>
      <c r="CO14" s="285"/>
      <c r="CP14" s="285"/>
      <c r="CQ14" s="285"/>
      <c r="CR14" s="285"/>
      <c r="CS14" s="285"/>
      <c r="CT14" s="285"/>
      <c r="CU14" s="307">
        <f t="shared" si="2"/>
        <v>1</v>
      </c>
      <c r="CV14" s="277"/>
      <c r="CW14" s="304" t="s">
        <v>63</v>
      </c>
      <c r="CX14" s="285">
        <v>1</v>
      </c>
      <c r="CY14" s="285"/>
      <c r="CZ14" s="285"/>
      <c r="DA14" s="285"/>
      <c r="DB14" s="285"/>
      <c r="DC14" s="285"/>
      <c r="DD14" s="285"/>
      <c r="DE14" s="285"/>
      <c r="DF14" s="285"/>
      <c r="DG14" s="285"/>
      <c r="DH14" s="285"/>
      <c r="DI14" s="285"/>
      <c r="DJ14" s="285"/>
      <c r="DK14" s="285"/>
      <c r="DL14" s="285"/>
      <c r="DM14" s="285"/>
      <c r="DN14" s="285"/>
      <c r="DO14" s="285"/>
      <c r="DP14" s="285"/>
      <c r="DQ14" s="285"/>
      <c r="DR14" s="285"/>
      <c r="DS14" s="285"/>
      <c r="DT14" s="285"/>
      <c r="DU14" s="285"/>
      <c r="DV14" s="285"/>
      <c r="DW14" s="285"/>
      <c r="DX14" s="285"/>
      <c r="DY14" s="285"/>
      <c r="DZ14" s="285"/>
      <c r="EA14" s="285"/>
      <c r="EB14" s="307">
        <f t="shared" si="3"/>
        <v>1</v>
      </c>
      <c r="EC14" s="277"/>
      <c r="ED14" s="304" t="s">
        <v>63</v>
      </c>
      <c r="EE14" s="285">
        <v>1</v>
      </c>
      <c r="EF14" s="285"/>
      <c r="EG14" s="285"/>
      <c r="EH14" s="285"/>
      <c r="EI14" s="285"/>
      <c r="EJ14" s="285"/>
      <c r="EK14" s="285"/>
      <c r="EL14" s="285"/>
      <c r="EM14" s="285"/>
      <c r="EN14" s="285"/>
      <c r="EO14" s="285"/>
      <c r="EP14" s="285"/>
      <c r="EQ14" s="285"/>
      <c r="ER14" s="285"/>
      <c r="ES14" s="285"/>
      <c r="ET14" s="285"/>
      <c r="EU14" s="285"/>
      <c r="EV14" s="285"/>
      <c r="EW14" s="285"/>
      <c r="EX14" s="285"/>
      <c r="EY14" s="285"/>
      <c r="EZ14" s="285"/>
      <c r="FA14" s="285"/>
      <c r="FB14" s="285"/>
      <c r="FC14" s="285"/>
      <c r="FD14" s="285"/>
      <c r="FE14" s="285"/>
      <c r="FF14" s="285"/>
      <c r="FG14" s="285"/>
      <c r="FH14" s="285"/>
      <c r="FI14" s="307">
        <f t="shared" si="4"/>
        <v>1</v>
      </c>
      <c r="FJ14" s="277"/>
      <c r="FK14" s="304" t="s">
        <v>63</v>
      </c>
      <c r="FL14" s="285">
        <v>1</v>
      </c>
      <c r="FM14" s="285"/>
      <c r="FN14" s="285"/>
      <c r="FO14" s="285"/>
      <c r="FP14" s="285"/>
      <c r="FQ14" s="285"/>
      <c r="FR14" s="285"/>
      <c r="FS14" s="285"/>
      <c r="FT14" s="285"/>
      <c r="FU14" s="285"/>
      <c r="FV14" s="285"/>
      <c r="FW14" s="285"/>
      <c r="FX14" s="285"/>
      <c r="FY14" s="285"/>
      <c r="FZ14" s="285"/>
      <c r="GA14" s="285"/>
      <c r="GB14" s="285"/>
      <c r="GC14" s="285"/>
      <c r="GD14" s="285"/>
      <c r="GE14" s="285"/>
      <c r="GF14" s="285"/>
      <c r="GG14" s="285"/>
      <c r="GH14" s="285"/>
      <c r="GI14" s="285"/>
      <c r="GJ14" s="285"/>
      <c r="GK14" s="285"/>
      <c r="GL14" s="285"/>
      <c r="GM14" s="285"/>
      <c r="GN14" s="285"/>
      <c r="GO14" s="285"/>
      <c r="GP14" s="307">
        <f t="shared" si="5"/>
        <v>1</v>
      </c>
      <c r="GQ14" s="277"/>
    </row>
    <row r="15" spans="1:199" ht="14.4">
      <c r="A15" s="1018"/>
      <c r="B15" s="295" t="s">
        <v>166</v>
      </c>
      <c r="C15" s="285">
        <v>12</v>
      </c>
      <c r="D15" s="285">
        <v>35</v>
      </c>
      <c r="E15" s="285">
        <v>19</v>
      </c>
      <c r="F15" s="285">
        <v>16</v>
      </c>
      <c r="G15" s="285">
        <v>30</v>
      </c>
      <c r="H15" s="285">
        <v>22</v>
      </c>
      <c r="I15" s="285">
        <v>10</v>
      </c>
      <c r="J15" s="285">
        <v>27</v>
      </c>
      <c r="K15" s="285">
        <v>4</v>
      </c>
      <c r="L15" s="285">
        <v>9</v>
      </c>
      <c r="M15" s="285">
        <v>6</v>
      </c>
      <c r="N15" s="285">
        <v>8</v>
      </c>
      <c r="O15" s="285">
        <v>15</v>
      </c>
      <c r="P15" s="285">
        <v>27</v>
      </c>
      <c r="Q15" s="285">
        <v>15</v>
      </c>
      <c r="R15" s="285">
        <v>16</v>
      </c>
      <c r="S15" s="285">
        <v>32</v>
      </c>
      <c r="T15" s="285">
        <v>18</v>
      </c>
      <c r="U15" s="285">
        <v>12</v>
      </c>
      <c r="V15" s="285">
        <v>33</v>
      </c>
      <c r="W15" s="285">
        <v>13</v>
      </c>
      <c r="X15" s="285">
        <v>12</v>
      </c>
      <c r="Y15" s="285">
        <v>18</v>
      </c>
      <c r="Z15" s="285">
        <v>6</v>
      </c>
      <c r="AA15" s="285">
        <v>11</v>
      </c>
      <c r="AB15" s="285">
        <v>12</v>
      </c>
      <c r="AC15" s="285">
        <v>8</v>
      </c>
      <c r="AD15" s="285">
        <v>10</v>
      </c>
      <c r="AE15" s="285">
        <v>13</v>
      </c>
      <c r="AF15" s="285">
        <v>19</v>
      </c>
      <c r="AG15" s="286">
        <f t="shared" si="0"/>
        <v>16.266666666666666</v>
      </c>
      <c r="AH15" s="277"/>
      <c r="AI15" s="292" t="s">
        <v>166</v>
      </c>
      <c r="AJ15" s="285">
        <v>16</v>
      </c>
      <c r="AK15" s="285">
        <v>18</v>
      </c>
      <c r="AL15" s="285">
        <v>26</v>
      </c>
      <c r="AM15" s="285">
        <v>16</v>
      </c>
      <c r="AN15" s="285"/>
      <c r="AO15" s="285"/>
      <c r="AP15" s="285"/>
      <c r="AQ15" s="285"/>
      <c r="AR15" s="285"/>
      <c r="AS15" s="285">
        <f>'Cél.por tricoma'!V190</f>
        <v>0</v>
      </c>
      <c r="AT15" s="285"/>
      <c r="AU15" s="285"/>
      <c r="AV15" s="285"/>
      <c r="AW15" s="285"/>
      <c r="AX15" s="285"/>
      <c r="AY15" s="285"/>
      <c r="AZ15" s="285"/>
      <c r="BA15" s="285"/>
      <c r="BB15" s="285"/>
      <c r="BC15" s="285"/>
      <c r="BD15" s="285"/>
      <c r="BE15" s="285"/>
      <c r="BF15" s="285"/>
      <c r="BG15" s="285"/>
      <c r="BH15" s="285"/>
      <c r="BI15" s="285"/>
      <c r="BJ15" s="285"/>
      <c r="BK15" s="285"/>
      <c r="BL15" s="285"/>
      <c r="BM15" s="285"/>
      <c r="BN15" s="293">
        <f t="shared" si="1"/>
        <v>15.2</v>
      </c>
      <c r="BO15" s="277"/>
      <c r="BP15" s="294" t="s">
        <v>166</v>
      </c>
      <c r="BQ15" s="285">
        <v>18</v>
      </c>
      <c r="BR15" s="285"/>
      <c r="BS15" s="285"/>
      <c r="BT15" s="285"/>
      <c r="BU15" s="285"/>
      <c r="BV15" s="285"/>
      <c r="BW15" s="285"/>
      <c r="BX15" s="285"/>
      <c r="BY15" s="285"/>
      <c r="BZ15" s="285"/>
      <c r="CA15" s="285"/>
      <c r="CB15" s="285"/>
      <c r="CC15" s="285"/>
      <c r="CD15" s="285"/>
      <c r="CE15" s="285"/>
      <c r="CF15" s="285"/>
      <c r="CG15" s="285"/>
      <c r="CH15" s="285"/>
      <c r="CI15" s="285"/>
      <c r="CJ15" s="285"/>
      <c r="CK15" s="285"/>
      <c r="CL15" s="285"/>
      <c r="CM15" s="285"/>
      <c r="CN15" s="285"/>
      <c r="CO15" s="285"/>
      <c r="CP15" s="285"/>
      <c r="CQ15" s="285"/>
      <c r="CR15" s="285"/>
      <c r="CS15" s="285"/>
      <c r="CT15" s="285"/>
      <c r="CU15" s="286">
        <f t="shared" si="2"/>
        <v>18</v>
      </c>
      <c r="CV15" s="277"/>
      <c r="CW15" s="298" t="s">
        <v>166</v>
      </c>
      <c r="CX15" s="299">
        <v>16</v>
      </c>
      <c r="CY15" s="299">
        <v>23</v>
      </c>
      <c r="CZ15" s="299">
        <v>26</v>
      </c>
      <c r="DA15" s="299">
        <v>28</v>
      </c>
      <c r="DB15" s="299">
        <v>11</v>
      </c>
      <c r="DC15" s="299"/>
      <c r="DD15" s="299"/>
      <c r="DE15" s="299"/>
      <c r="DF15" s="299"/>
      <c r="DG15" s="299"/>
      <c r="DH15" s="299"/>
      <c r="DI15" s="299"/>
      <c r="DJ15" s="299"/>
      <c r="DK15" s="299"/>
      <c r="DL15" s="299"/>
      <c r="DM15" s="299"/>
      <c r="DN15" s="299"/>
      <c r="DO15" s="299"/>
      <c r="DP15" s="299"/>
      <c r="DQ15" s="299"/>
      <c r="DR15" s="299"/>
      <c r="DS15" s="299"/>
      <c r="DT15" s="299"/>
      <c r="DU15" s="299"/>
      <c r="DV15" s="299"/>
      <c r="DW15" s="299"/>
      <c r="DX15" s="299"/>
      <c r="DY15" s="299"/>
      <c r="DZ15" s="299"/>
      <c r="EA15" s="299"/>
      <c r="EB15" s="286">
        <f t="shared" si="3"/>
        <v>20.8</v>
      </c>
      <c r="EC15" s="277"/>
      <c r="ED15" s="298" t="s">
        <v>166</v>
      </c>
      <c r="EE15" s="299">
        <v>13</v>
      </c>
      <c r="EF15" s="299">
        <v>18</v>
      </c>
      <c r="EG15" s="299"/>
      <c r="EH15" s="299"/>
      <c r="EI15" s="299"/>
      <c r="EJ15" s="299"/>
      <c r="EK15" s="299"/>
      <c r="EL15" s="299"/>
      <c r="EM15" s="299"/>
      <c r="EN15" s="299"/>
      <c r="EO15" s="299"/>
      <c r="EP15" s="299"/>
      <c r="EQ15" s="299"/>
      <c r="ER15" s="299"/>
      <c r="ES15" s="299"/>
      <c r="ET15" s="299"/>
      <c r="EU15" s="299"/>
      <c r="EV15" s="299"/>
      <c r="EW15" s="299"/>
      <c r="EX15" s="299"/>
      <c r="EY15" s="299"/>
      <c r="EZ15" s="299"/>
      <c r="FA15" s="299"/>
      <c r="FB15" s="299"/>
      <c r="FC15" s="299"/>
      <c r="FD15" s="299"/>
      <c r="FE15" s="299"/>
      <c r="FF15" s="299"/>
      <c r="FG15" s="299"/>
      <c r="FH15" s="299"/>
      <c r="FI15" s="286">
        <f t="shared" si="4"/>
        <v>15.5</v>
      </c>
      <c r="FJ15" s="277"/>
      <c r="FK15" s="298" t="s">
        <v>166</v>
      </c>
      <c r="FL15" s="299"/>
      <c r="FM15" s="299"/>
      <c r="FN15" s="299"/>
      <c r="FO15" s="299"/>
      <c r="FP15" s="299"/>
      <c r="FQ15" s="299"/>
      <c r="FR15" s="299"/>
      <c r="FS15" s="299"/>
      <c r="FT15" s="299"/>
      <c r="FU15" s="299"/>
      <c r="FV15" s="299"/>
      <c r="FW15" s="299"/>
      <c r="FX15" s="299"/>
      <c r="FY15" s="299"/>
      <c r="FZ15" s="299"/>
      <c r="GA15" s="299"/>
      <c r="GB15" s="299"/>
      <c r="GC15" s="299"/>
      <c r="GD15" s="299"/>
      <c r="GE15" s="299"/>
      <c r="GF15" s="299"/>
      <c r="GG15" s="299"/>
      <c r="GH15" s="299"/>
      <c r="GI15" s="299"/>
      <c r="GJ15" s="299"/>
      <c r="GK15" s="299"/>
      <c r="GL15" s="299"/>
      <c r="GM15" s="299"/>
      <c r="GN15" s="299"/>
      <c r="GO15" s="299"/>
      <c r="GP15" s="286" t="e">
        <f t="shared" si="5"/>
        <v>#DIV/0!</v>
      </c>
      <c r="GQ15" s="277"/>
    </row>
    <row r="16" spans="1:199" ht="14.4">
      <c r="A16" s="1018"/>
      <c r="B16" s="295" t="s">
        <v>260</v>
      </c>
      <c r="C16" s="285"/>
      <c r="D16" s="285"/>
      <c r="E16" s="285"/>
      <c r="F16" s="285"/>
      <c r="G16" s="285"/>
      <c r="H16" s="285"/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308" t="e">
        <f t="shared" si="0"/>
        <v>#DIV/0!</v>
      </c>
      <c r="AH16" s="277"/>
      <c r="AI16" s="295" t="s">
        <v>260</v>
      </c>
      <c r="AJ16" s="285"/>
      <c r="AK16" s="285"/>
      <c r="AL16" s="285"/>
      <c r="AM16" s="285"/>
      <c r="AN16" s="285"/>
      <c r="AO16" s="285"/>
      <c r="AP16" s="285"/>
      <c r="AQ16" s="285"/>
      <c r="AR16" s="285"/>
      <c r="AS16" s="285"/>
      <c r="AT16" s="285"/>
      <c r="AU16" s="285"/>
      <c r="AV16" s="285"/>
      <c r="AW16" s="285"/>
      <c r="AX16" s="285"/>
      <c r="AY16" s="285"/>
      <c r="AZ16" s="285"/>
      <c r="BA16" s="285"/>
      <c r="BB16" s="285"/>
      <c r="BC16" s="285"/>
      <c r="BD16" s="285"/>
      <c r="BE16" s="285"/>
      <c r="BF16" s="285"/>
      <c r="BG16" s="285"/>
      <c r="BH16" s="285"/>
      <c r="BI16" s="285"/>
      <c r="BJ16" s="285"/>
      <c r="BK16" s="285"/>
      <c r="BL16" s="285"/>
      <c r="BM16" s="285"/>
      <c r="BN16" s="293" t="e">
        <f t="shared" si="1"/>
        <v>#DIV/0!</v>
      </c>
      <c r="BO16" s="277"/>
      <c r="BP16" s="309" t="s">
        <v>260</v>
      </c>
      <c r="BQ16" s="285"/>
      <c r="BR16" s="285"/>
      <c r="BS16" s="285"/>
      <c r="BT16" s="285"/>
      <c r="BU16" s="285"/>
      <c r="BV16" s="285"/>
      <c r="BW16" s="285"/>
      <c r="BX16" s="285"/>
      <c r="BY16" s="285"/>
      <c r="BZ16" s="285"/>
      <c r="CA16" s="285"/>
      <c r="CB16" s="285"/>
      <c r="CC16" s="285"/>
      <c r="CD16" s="285"/>
      <c r="CE16" s="285"/>
      <c r="CF16" s="285"/>
      <c r="CG16" s="285"/>
      <c r="CH16" s="285"/>
      <c r="CI16" s="285"/>
      <c r="CJ16" s="285"/>
      <c r="CK16" s="285"/>
      <c r="CL16" s="285"/>
      <c r="CM16" s="285"/>
      <c r="CN16" s="285"/>
      <c r="CO16" s="285"/>
      <c r="CP16" s="285"/>
      <c r="CQ16" s="285"/>
      <c r="CR16" s="285"/>
      <c r="CS16" s="285"/>
      <c r="CT16" s="285"/>
      <c r="CU16" s="303" t="e">
        <f t="shared" si="2"/>
        <v>#DIV/0!</v>
      </c>
      <c r="CV16" s="277"/>
      <c r="CW16" s="299" t="s">
        <v>365</v>
      </c>
      <c r="CX16" s="299">
        <v>56</v>
      </c>
      <c r="CY16" s="299">
        <v>71</v>
      </c>
      <c r="CZ16" s="299">
        <v>28</v>
      </c>
      <c r="DA16" s="299"/>
      <c r="DB16" s="299"/>
      <c r="DC16" s="299"/>
      <c r="DD16" s="299"/>
      <c r="DE16" s="299"/>
      <c r="DF16" s="299"/>
      <c r="DG16" s="299"/>
      <c r="DH16" s="299"/>
      <c r="DI16" s="299"/>
      <c r="DJ16" s="299"/>
      <c r="DK16" s="299"/>
      <c r="DL16" s="299"/>
      <c r="DM16" s="299"/>
      <c r="DN16" s="299"/>
      <c r="DO16" s="299"/>
      <c r="DP16" s="299"/>
      <c r="DQ16" s="299"/>
      <c r="DR16" s="299"/>
      <c r="DS16" s="299"/>
      <c r="DT16" s="299"/>
      <c r="DU16" s="299"/>
      <c r="DV16" s="299"/>
      <c r="DW16" s="299"/>
      <c r="DX16" s="299"/>
      <c r="DY16" s="299"/>
      <c r="DZ16" s="299"/>
      <c r="EA16" s="299"/>
      <c r="EB16" s="286">
        <f t="shared" si="3"/>
        <v>51.666666666666664</v>
      </c>
      <c r="EC16" s="277"/>
      <c r="ED16" s="310" t="s">
        <v>260</v>
      </c>
      <c r="EE16" s="285"/>
      <c r="EF16" s="285"/>
      <c r="EG16" s="285"/>
      <c r="EH16" s="285"/>
      <c r="EI16" s="285"/>
      <c r="EJ16" s="285"/>
      <c r="EK16" s="285"/>
      <c r="EL16" s="285"/>
      <c r="EM16" s="285"/>
      <c r="EN16" s="285"/>
      <c r="EO16" s="285"/>
      <c r="EP16" s="285"/>
      <c r="EQ16" s="285"/>
      <c r="ER16" s="285"/>
      <c r="ES16" s="285"/>
      <c r="ET16" s="285"/>
      <c r="EU16" s="285"/>
      <c r="EV16" s="285"/>
      <c r="EW16" s="285"/>
      <c r="EX16" s="285"/>
      <c r="EY16" s="285"/>
      <c r="EZ16" s="285"/>
      <c r="FA16" s="285"/>
      <c r="FB16" s="285"/>
      <c r="FC16" s="285"/>
      <c r="FD16" s="285"/>
      <c r="FE16" s="285"/>
      <c r="FF16" s="285"/>
      <c r="FG16" s="285"/>
      <c r="FH16" s="285"/>
      <c r="FI16" s="303" t="e">
        <f t="shared" si="4"/>
        <v>#DIV/0!</v>
      </c>
      <c r="FJ16" s="277"/>
      <c r="FK16" s="295" t="s">
        <v>260</v>
      </c>
      <c r="FL16" s="285"/>
      <c r="FM16" s="285"/>
      <c r="FN16" s="285"/>
      <c r="FO16" s="285"/>
      <c r="FP16" s="285"/>
      <c r="FQ16" s="285"/>
      <c r="FR16" s="285"/>
      <c r="FS16" s="285"/>
      <c r="FT16" s="285"/>
      <c r="FU16" s="285"/>
      <c r="FV16" s="285"/>
      <c r="FW16" s="285"/>
      <c r="FX16" s="285"/>
      <c r="FY16" s="285"/>
      <c r="FZ16" s="285"/>
      <c r="GA16" s="285"/>
      <c r="GB16" s="285"/>
      <c r="GC16" s="285"/>
      <c r="GD16" s="285"/>
      <c r="GE16" s="285"/>
      <c r="GF16" s="285"/>
      <c r="GG16" s="285"/>
      <c r="GH16" s="285"/>
      <c r="GI16" s="285"/>
      <c r="GJ16" s="285"/>
      <c r="GK16" s="285"/>
      <c r="GL16" s="285"/>
      <c r="GM16" s="285"/>
      <c r="GN16" s="285"/>
      <c r="GO16" s="285"/>
      <c r="GP16" s="303" t="e">
        <f t="shared" si="5"/>
        <v>#DIV/0!</v>
      </c>
      <c r="GQ16" s="277"/>
    </row>
    <row r="17" spans="1:199" ht="14.4">
      <c r="A17" s="1018"/>
      <c r="B17" s="300" t="s">
        <v>52</v>
      </c>
      <c r="C17" s="285">
        <v>2</v>
      </c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301">
        <f t="shared" si="0"/>
        <v>2</v>
      </c>
      <c r="AH17" s="277"/>
      <c r="AI17" s="300" t="s">
        <v>52</v>
      </c>
      <c r="AJ17" s="285">
        <v>2</v>
      </c>
      <c r="AK17" s="285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285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305">
        <f t="shared" si="1"/>
        <v>2</v>
      </c>
      <c r="BO17" s="277"/>
      <c r="BP17" s="302" t="s">
        <v>52</v>
      </c>
      <c r="BQ17" s="285">
        <v>2</v>
      </c>
      <c r="BR17" s="285"/>
      <c r="BS17" s="285"/>
      <c r="BT17" s="285"/>
      <c r="BU17" s="285"/>
      <c r="BV17" s="285"/>
      <c r="BW17" s="285"/>
      <c r="BX17" s="285"/>
      <c r="BY17" s="285"/>
      <c r="BZ17" s="285"/>
      <c r="CA17" s="285"/>
      <c r="CB17" s="285"/>
      <c r="CC17" s="285"/>
      <c r="CD17" s="285"/>
      <c r="CE17" s="285"/>
      <c r="CF17" s="285"/>
      <c r="CG17" s="285"/>
      <c r="CH17" s="285"/>
      <c r="CI17" s="285"/>
      <c r="CJ17" s="285"/>
      <c r="CK17" s="285"/>
      <c r="CL17" s="285"/>
      <c r="CM17" s="285"/>
      <c r="CN17" s="285"/>
      <c r="CO17" s="285"/>
      <c r="CP17" s="285"/>
      <c r="CQ17" s="285"/>
      <c r="CR17" s="285"/>
      <c r="CS17" s="285"/>
      <c r="CT17" s="285"/>
      <c r="CU17" s="307">
        <f t="shared" si="2"/>
        <v>2</v>
      </c>
      <c r="CV17" s="277"/>
      <c r="CW17" s="300" t="s">
        <v>52</v>
      </c>
      <c r="CX17" s="285">
        <v>2</v>
      </c>
      <c r="CY17" s="285"/>
      <c r="CZ17" s="285"/>
      <c r="DA17" s="285"/>
      <c r="DB17" s="285"/>
      <c r="DC17" s="285"/>
      <c r="DD17" s="285"/>
      <c r="DE17" s="285"/>
      <c r="DF17" s="285"/>
      <c r="DG17" s="285"/>
      <c r="DH17" s="285"/>
      <c r="DI17" s="285"/>
      <c r="DJ17" s="285"/>
      <c r="DK17" s="285"/>
      <c r="DL17" s="285"/>
      <c r="DM17" s="285"/>
      <c r="DN17" s="285"/>
      <c r="DO17" s="285"/>
      <c r="DP17" s="285"/>
      <c r="DQ17" s="285"/>
      <c r="DR17" s="285"/>
      <c r="DS17" s="285"/>
      <c r="DT17" s="285"/>
      <c r="DU17" s="285"/>
      <c r="DV17" s="285"/>
      <c r="DW17" s="285"/>
      <c r="DX17" s="285"/>
      <c r="DY17" s="285"/>
      <c r="DZ17" s="285"/>
      <c r="EA17" s="285"/>
      <c r="EB17" s="307">
        <f t="shared" si="3"/>
        <v>2</v>
      </c>
      <c r="EC17" s="277"/>
      <c r="ED17" s="300" t="s">
        <v>52</v>
      </c>
      <c r="EE17" s="285">
        <v>2</v>
      </c>
      <c r="EF17" s="285"/>
      <c r="EG17" s="285"/>
      <c r="EH17" s="285"/>
      <c r="EI17" s="285"/>
      <c r="EJ17" s="285"/>
      <c r="EK17" s="285"/>
      <c r="EL17" s="285"/>
      <c r="EM17" s="285"/>
      <c r="EN17" s="285"/>
      <c r="EO17" s="285"/>
      <c r="EP17" s="285"/>
      <c r="EQ17" s="285"/>
      <c r="ER17" s="285"/>
      <c r="ES17" s="285"/>
      <c r="ET17" s="285"/>
      <c r="EU17" s="285"/>
      <c r="EV17" s="285"/>
      <c r="EW17" s="285"/>
      <c r="EX17" s="285"/>
      <c r="EY17" s="285"/>
      <c r="EZ17" s="285"/>
      <c r="FA17" s="285"/>
      <c r="FB17" s="285"/>
      <c r="FC17" s="285"/>
      <c r="FD17" s="285"/>
      <c r="FE17" s="285"/>
      <c r="FF17" s="285"/>
      <c r="FG17" s="285"/>
      <c r="FH17" s="285"/>
      <c r="FI17" s="307">
        <f t="shared" si="4"/>
        <v>2</v>
      </c>
      <c r="FJ17" s="277"/>
      <c r="FK17" s="300" t="s">
        <v>52</v>
      </c>
      <c r="FL17" s="285">
        <v>2</v>
      </c>
      <c r="FM17" s="285"/>
      <c r="FN17" s="285"/>
      <c r="FO17" s="285"/>
      <c r="FP17" s="285"/>
      <c r="FQ17" s="285"/>
      <c r="FR17" s="285"/>
      <c r="FS17" s="285"/>
      <c r="FT17" s="285"/>
      <c r="FU17" s="285"/>
      <c r="FV17" s="285"/>
      <c r="FW17" s="285"/>
      <c r="FX17" s="285"/>
      <c r="FY17" s="285"/>
      <c r="FZ17" s="285"/>
      <c r="GA17" s="285"/>
      <c r="GB17" s="285"/>
      <c r="GC17" s="285"/>
      <c r="GD17" s="285"/>
      <c r="GE17" s="285"/>
      <c r="GF17" s="285"/>
      <c r="GG17" s="285"/>
      <c r="GH17" s="285"/>
      <c r="GI17" s="285"/>
      <c r="GJ17" s="285"/>
      <c r="GK17" s="285"/>
      <c r="GL17" s="285"/>
      <c r="GM17" s="285"/>
      <c r="GN17" s="285"/>
      <c r="GO17" s="285"/>
      <c r="GP17" s="307">
        <f t="shared" si="5"/>
        <v>2</v>
      </c>
      <c r="GQ17" s="277"/>
    </row>
    <row r="18" spans="1:199" ht="14.4">
      <c r="A18" s="1018"/>
      <c r="B18" s="285" t="s">
        <v>185</v>
      </c>
      <c r="C18" s="285">
        <v>27</v>
      </c>
      <c r="D18" s="285">
        <v>9</v>
      </c>
      <c r="E18" s="285">
        <v>25</v>
      </c>
      <c r="F18" s="285">
        <v>6</v>
      </c>
      <c r="G18" s="285">
        <v>27</v>
      </c>
      <c r="H18" s="285">
        <v>47</v>
      </c>
      <c r="I18" s="285">
        <v>47</v>
      </c>
      <c r="J18" s="285">
        <v>18</v>
      </c>
      <c r="K18" s="285">
        <v>14</v>
      </c>
      <c r="L18" s="285">
        <v>44</v>
      </c>
      <c r="M18" s="285">
        <v>15</v>
      </c>
      <c r="N18" s="285">
        <v>20</v>
      </c>
      <c r="O18" s="285">
        <v>12</v>
      </c>
      <c r="P18" s="285">
        <v>17</v>
      </c>
      <c r="Q18" s="285">
        <v>67</v>
      </c>
      <c r="R18" s="285">
        <v>25</v>
      </c>
      <c r="S18" s="285">
        <v>9</v>
      </c>
      <c r="T18" s="285">
        <v>14</v>
      </c>
      <c r="U18" s="285">
        <v>31</v>
      </c>
      <c r="V18" s="285">
        <v>20</v>
      </c>
      <c r="W18" s="285">
        <v>42</v>
      </c>
      <c r="X18" s="285">
        <v>27</v>
      </c>
      <c r="Y18" s="285">
        <v>15</v>
      </c>
      <c r="Z18" s="285">
        <v>13</v>
      </c>
      <c r="AA18" s="285">
        <v>12</v>
      </c>
      <c r="AB18" s="285">
        <v>24</v>
      </c>
      <c r="AC18" s="285">
        <v>14</v>
      </c>
      <c r="AD18" s="285">
        <v>14</v>
      </c>
      <c r="AE18" s="285">
        <v>23</v>
      </c>
      <c r="AF18" s="285">
        <v>16</v>
      </c>
      <c r="AG18" s="286">
        <f t="shared" si="0"/>
        <v>23.133333333333333</v>
      </c>
      <c r="AH18" s="277"/>
      <c r="AI18" s="292" t="s">
        <v>185</v>
      </c>
      <c r="AJ18" s="285">
        <v>10</v>
      </c>
      <c r="AK18" s="285">
        <v>12</v>
      </c>
      <c r="AL18" s="285">
        <v>8</v>
      </c>
      <c r="AM18" s="285">
        <v>19</v>
      </c>
      <c r="AN18" s="285">
        <v>10</v>
      </c>
      <c r="AO18" s="285">
        <v>4</v>
      </c>
      <c r="AP18" s="285">
        <v>15</v>
      </c>
      <c r="AQ18" s="285">
        <v>9</v>
      </c>
      <c r="AR18" s="285">
        <v>17</v>
      </c>
      <c r="AS18" s="285">
        <v>11</v>
      </c>
      <c r="AT18" s="285">
        <v>10</v>
      </c>
      <c r="AU18" s="285">
        <v>12</v>
      </c>
      <c r="AV18" s="285">
        <v>14</v>
      </c>
      <c r="AW18" s="285">
        <v>18</v>
      </c>
      <c r="AX18" s="285">
        <v>10</v>
      </c>
      <c r="AY18" s="285">
        <v>16</v>
      </c>
      <c r="AZ18" s="285">
        <v>15</v>
      </c>
      <c r="BA18" s="285">
        <v>22</v>
      </c>
      <c r="BB18" s="285">
        <v>16</v>
      </c>
      <c r="BC18" s="285">
        <v>9</v>
      </c>
      <c r="BD18" s="285">
        <v>12</v>
      </c>
      <c r="BE18" s="285">
        <v>10</v>
      </c>
      <c r="BF18" s="285">
        <v>17</v>
      </c>
      <c r="BG18" s="285">
        <v>12</v>
      </c>
      <c r="BH18" s="285">
        <v>13</v>
      </c>
      <c r="BI18" s="285">
        <v>5</v>
      </c>
      <c r="BJ18" s="285">
        <v>15</v>
      </c>
      <c r="BK18" s="285">
        <v>12</v>
      </c>
      <c r="BL18" s="285">
        <v>10</v>
      </c>
      <c r="BM18" s="285">
        <v>16</v>
      </c>
      <c r="BN18" s="293">
        <f t="shared" si="1"/>
        <v>12.633333333333333</v>
      </c>
      <c r="BO18" s="277"/>
      <c r="BP18" s="294" t="s">
        <v>185</v>
      </c>
      <c r="BQ18" s="285">
        <v>9</v>
      </c>
      <c r="BR18" s="285">
        <v>9</v>
      </c>
      <c r="BS18" s="285">
        <v>10</v>
      </c>
      <c r="BT18" s="285">
        <v>8</v>
      </c>
      <c r="BU18" s="285">
        <v>14</v>
      </c>
      <c r="BV18" s="285">
        <v>12</v>
      </c>
      <c r="BW18" s="285">
        <v>16</v>
      </c>
      <c r="BX18" s="285">
        <v>11</v>
      </c>
      <c r="BY18" s="285">
        <v>10</v>
      </c>
      <c r="BZ18" s="285">
        <v>13</v>
      </c>
      <c r="CA18" s="285">
        <v>9</v>
      </c>
      <c r="CB18" s="285">
        <v>23</v>
      </c>
      <c r="CC18" s="285">
        <v>8</v>
      </c>
      <c r="CD18" s="285">
        <v>11</v>
      </c>
      <c r="CE18" s="285">
        <v>11</v>
      </c>
      <c r="CF18" s="285">
        <v>7</v>
      </c>
      <c r="CG18" s="285">
        <v>8</v>
      </c>
      <c r="CH18" s="285">
        <v>9</v>
      </c>
      <c r="CI18" s="285">
        <v>11</v>
      </c>
      <c r="CJ18" s="285">
        <v>20</v>
      </c>
      <c r="CK18" s="285">
        <v>14</v>
      </c>
      <c r="CL18" s="285">
        <v>6</v>
      </c>
      <c r="CM18" s="285">
        <v>15</v>
      </c>
      <c r="CN18" s="285">
        <v>11</v>
      </c>
      <c r="CO18" s="285">
        <v>17</v>
      </c>
      <c r="CP18" s="285">
        <v>10</v>
      </c>
      <c r="CQ18" s="285">
        <v>16</v>
      </c>
      <c r="CR18" s="285">
        <v>18</v>
      </c>
      <c r="CS18" s="285">
        <v>16</v>
      </c>
      <c r="CT18" s="285">
        <v>12</v>
      </c>
      <c r="CU18" s="286">
        <f t="shared" si="2"/>
        <v>12.133333333333333</v>
      </c>
      <c r="CV18" s="277"/>
      <c r="CW18" s="285" t="s">
        <v>185</v>
      </c>
      <c r="CX18" s="285">
        <v>15</v>
      </c>
      <c r="CY18" s="285">
        <v>14</v>
      </c>
      <c r="CZ18" s="285">
        <v>14</v>
      </c>
      <c r="DA18" s="285">
        <v>13</v>
      </c>
      <c r="DB18" s="285">
        <v>14</v>
      </c>
      <c r="DC18" s="285">
        <v>13</v>
      </c>
      <c r="DD18" s="285">
        <v>11</v>
      </c>
      <c r="DE18" s="285">
        <v>11</v>
      </c>
      <c r="DF18" s="285">
        <v>8</v>
      </c>
      <c r="DG18" s="285">
        <v>29</v>
      </c>
      <c r="DH18" s="285">
        <v>13</v>
      </c>
      <c r="DI18" s="285">
        <v>8</v>
      </c>
      <c r="DJ18" s="285">
        <v>13</v>
      </c>
      <c r="DK18" s="285">
        <v>18</v>
      </c>
      <c r="DL18" s="285">
        <v>10</v>
      </c>
      <c r="DM18" s="285">
        <v>7</v>
      </c>
      <c r="DN18" s="285">
        <v>14</v>
      </c>
      <c r="DO18" s="285">
        <v>15</v>
      </c>
      <c r="DP18" s="285">
        <v>5</v>
      </c>
      <c r="DQ18" s="285">
        <v>11</v>
      </c>
      <c r="DR18" s="285">
        <v>16</v>
      </c>
      <c r="DS18" s="285">
        <v>10</v>
      </c>
      <c r="DT18" s="285">
        <v>10</v>
      </c>
      <c r="DU18" s="285">
        <v>20</v>
      </c>
      <c r="DV18" s="285">
        <v>11</v>
      </c>
      <c r="DW18" s="285">
        <v>13</v>
      </c>
      <c r="DX18" s="285">
        <v>13</v>
      </c>
      <c r="DY18" s="285">
        <v>12</v>
      </c>
      <c r="DZ18" s="285">
        <v>11</v>
      </c>
      <c r="EA18" s="285">
        <v>12</v>
      </c>
      <c r="EB18" s="286">
        <f t="shared" si="3"/>
        <v>12.8</v>
      </c>
      <c r="EC18" s="277"/>
      <c r="ED18" s="285" t="s">
        <v>185</v>
      </c>
      <c r="EE18" s="285">
        <v>9</v>
      </c>
      <c r="EF18" s="285">
        <v>15</v>
      </c>
      <c r="EG18" s="285">
        <v>17</v>
      </c>
      <c r="EH18" s="285">
        <v>17</v>
      </c>
      <c r="EI18" s="285">
        <v>16</v>
      </c>
      <c r="EJ18" s="285">
        <v>7</v>
      </c>
      <c r="EK18" s="285">
        <v>12</v>
      </c>
      <c r="EL18" s="285">
        <v>11</v>
      </c>
      <c r="EM18" s="285">
        <v>9</v>
      </c>
      <c r="EN18" s="285">
        <v>13</v>
      </c>
      <c r="EO18" s="285">
        <v>10</v>
      </c>
      <c r="EP18" s="285">
        <v>15</v>
      </c>
      <c r="EQ18" s="285">
        <v>16</v>
      </c>
      <c r="ER18" s="285">
        <v>14</v>
      </c>
      <c r="ES18" s="285">
        <v>8</v>
      </c>
      <c r="ET18" s="285">
        <v>15</v>
      </c>
      <c r="EU18" s="285">
        <v>11</v>
      </c>
      <c r="EV18" s="285">
        <v>10</v>
      </c>
      <c r="EW18" s="285">
        <v>13</v>
      </c>
      <c r="EX18" s="285">
        <v>8</v>
      </c>
      <c r="EY18" s="285">
        <v>7</v>
      </c>
      <c r="EZ18" s="285">
        <v>9</v>
      </c>
      <c r="FA18" s="285">
        <v>10</v>
      </c>
      <c r="FB18" s="285">
        <v>8</v>
      </c>
      <c r="FC18" s="285">
        <v>9</v>
      </c>
      <c r="FD18" s="285">
        <v>8</v>
      </c>
      <c r="FE18" s="285">
        <v>14</v>
      </c>
      <c r="FF18" s="285">
        <v>10</v>
      </c>
      <c r="FG18" s="285">
        <v>9</v>
      </c>
      <c r="FH18" s="285">
        <v>10</v>
      </c>
      <c r="FI18" s="286">
        <f t="shared" si="4"/>
        <v>11.333333333333334</v>
      </c>
      <c r="FJ18" s="277"/>
      <c r="FK18" s="285" t="s">
        <v>185</v>
      </c>
      <c r="FL18" s="285">
        <v>8</v>
      </c>
      <c r="FM18" s="285">
        <v>8</v>
      </c>
      <c r="FN18" s="285">
        <v>21</v>
      </c>
      <c r="FO18" s="285">
        <v>9</v>
      </c>
      <c r="FP18" s="285">
        <v>13</v>
      </c>
      <c r="FQ18" s="285">
        <v>20</v>
      </c>
      <c r="FR18" s="285">
        <v>21</v>
      </c>
      <c r="FS18" s="285">
        <v>8</v>
      </c>
      <c r="FT18" s="285">
        <v>16</v>
      </c>
      <c r="FU18" s="285">
        <v>13</v>
      </c>
      <c r="FV18" s="285">
        <v>11</v>
      </c>
      <c r="FW18" s="285">
        <v>13</v>
      </c>
      <c r="FX18" s="285">
        <v>22</v>
      </c>
      <c r="FY18" s="285">
        <v>14</v>
      </c>
      <c r="FZ18" s="285">
        <v>11</v>
      </c>
      <c r="GA18" s="285">
        <v>7</v>
      </c>
      <c r="GB18" s="285">
        <v>6</v>
      </c>
      <c r="GC18" s="285">
        <v>9</v>
      </c>
      <c r="GD18" s="285">
        <v>5</v>
      </c>
      <c r="GE18" s="285">
        <v>10</v>
      </c>
      <c r="GF18" s="285">
        <v>11</v>
      </c>
      <c r="GG18" s="285">
        <v>13</v>
      </c>
      <c r="GH18" s="285">
        <v>5</v>
      </c>
      <c r="GI18" s="285">
        <v>10</v>
      </c>
      <c r="GJ18" s="285">
        <v>11</v>
      </c>
      <c r="GK18" s="285">
        <v>8</v>
      </c>
      <c r="GL18" s="285">
        <v>15</v>
      </c>
      <c r="GM18" s="285">
        <v>9</v>
      </c>
      <c r="GN18" s="285">
        <v>9</v>
      </c>
      <c r="GO18" s="285">
        <v>8</v>
      </c>
      <c r="GP18" s="286">
        <f t="shared" si="5"/>
        <v>11.466666666666667</v>
      </c>
      <c r="GQ18" s="277"/>
    </row>
    <row r="19" spans="1:199" ht="14.4">
      <c r="A19" s="1018"/>
      <c r="B19" s="304" t="s">
        <v>56</v>
      </c>
      <c r="C19" s="285">
        <v>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301">
        <f t="shared" si="0"/>
        <v>4</v>
      </c>
      <c r="AH19" s="277"/>
      <c r="AI19" s="304" t="s">
        <v>56</v>
      </c>
      <c r="AJ19" s="285">
        <v>4</v>
      </c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305">
        <f t="shared" si="1"/>
        <v>4</v>
      </c>
      <c r="BO19" s="277"/>
      <c r="BP19" s="306" t="s">
        <v>56</v>
      </c>
      <c r="BQ19" s="285">
        <v>4</v>
      </c>
      <c r="BR19" s="285"/>
      <c r="BS19" s="285"/>
      <c r="BT19" s="285"/>
      <c r="BU19" s="285"/>
      <c r="BV19" s="285"/>
      <c r="BW19" s="285"/>
      <c r="BX19" s="285"/>
      <c r="BY19" s="285"/>
      <c r="BZ19" s="285"/>
      <c r="CA19" s="285"/>
      <c r="CB19" s="285"/>
      <c r="CC19" s="285"/>
      <c r="CD19" s="285"/>
      <c r="CE19" s="285"/>
      <c r="CF19" s="285"/>
      <c r="CG19" s="285"/>
      <c r="CH19" s="285"/>
      <c r="CI19" s="285"/>
      <c r="CJ19" s="285"/>
      <c r="CK19" s="285"/>
      <c r="CL19" s="285"/>
      <c r="CM19" s="285"/>
      <c r="CN19" s="285"/>
      <c r="CO19" s="285"/>
      <c r="CP19" s="285"/>
      <c r="CQ19" s="285"/>
      <c r="CR19" s="285"/>
      <c r="CS19" s="285"/>
      <c r="CT19" s="285"/>
      <c r="CU19" s="307">
        <f t="shared" si="2"/>
        <v>4</v>
      </c>
      <c r="CV19" s="277"/>
      <c r="CW19" s="304" t="s">
        <v>56</v>
      </c>
      <c r="CX19" s="285">
        <v>4</v>
      </c>
      <c r="CY19" s="285"/>
      <c r="CZ19" s="285"/>
      <c r="DA19" s="285"/>
      <c r="DB19" s="285"/>
      <c r="DC19" s="285"/>
      <c r="DD19" s="285"/>
      <c r="DE19" s="285"/>
      <c r="DF19" s="285"/>
      <c r="DG19" s="285"/>
      <c r="DH19" s="285"/>
      <c r="DI19" s="285"/>
      <c r="DJ19" s="285"/>
      <c r="DK19" s="285"/>
      <c r="DL19" s="285"/>
      <c r="DM19" s="285"/>
      <c r="DN19" s="285"/>
      <c r="DO19" s="285"/>
      <c r="DP19" s="285"/>
      <c r="DQ19" s="285"/>
      <c r="DR19" s="285"/>
      <c r="DS19" s="285"/>
      <c r="DT19" s="285"/>
      <c r="DU19" s="285"/>
      <c r="DV19" s="285"/>
      <c r="DW19" s="285"/>
      <c r="DX19" s="285"/>
      <c r="DY19" s="285"/>
      <c r="DZ19" s="285"/>
      <c r="EA19" s="285"/>
      <c r="EB19" s="307">
        <f t="shared" si="3"/>
        <v>4</v>
      </c>
      <c r="EC19" s="277"/>
      <c r="ED19" s="304" t="s">
        <v>56</v>
      </c>
      <c r="EE19" s="285">
        <v>4</v>
      </c>
      <c r="EF19" s="285"/>
      <c r="EG19" s="285"/>
      <c r="EH19" s="285"/>
      <c r="EI19" s="285"/>
      <c r="EJ19" s="285"/>
      <c r="EK19" s="285"/>
      <c r="EL19" s="285"/>
      <c r="EM19" s="285"/>
      <c r="EN19" s="285"/>
      <c r="EO19" s="285"/>
      <c r="EP19" s="285"/>
      <c r="EQ19" s="285"/>
      <c r="ER19" s="285"/>
      <c r="ES19" s="285"/>
      <c r="ET19" s="285"/>
      <c r="EU19" s="285"/>
      <c r="EV19" s="285"/>
      <c r="EW19" s="285"/>
      <c r="EX19" s="285"/>
      <c r="EY19" s="285"/>
      <c r="EZ19" s="285"/>
      <c r="FA19" s="285"/>
      <c r="FB19" s="285"/>
      <c r="FC19" s="285"/>
      <c r="FD19" s="285"/>
      <c r="FE19" s="285"/>
      <c r="FF19" s="285"/>
      <c r="FG19" s="285"/>
      <c r="FH19" s="285"/>
      <c r="FI19" s="307">
        <f t="shared" si="4"/>
        <v>4</v>
      </c>
      <c r="FJ19" s="277"/>
      <c r="FK19" s="304" t="s">
        <v>56</v>
      </c>
      <c r="FL19" s="285">
        <v>4</v>
      </c>
      <c r="FM19" s="285"/>
      <c r="FN19" s="285"/>
      <c r="FO19" s="285"/>
      <c r="FP19" s="285"/>
      <c r="FQ19" s="285"/>
      <c r="FR19" s="285"/>
      <c r="FS19" s="285"/>
      <c r="FT19" s="285"/>
      <c r="FU19" s="285"/>
      <c r="FV19" s="285"/>
      <c r="FW19" s="285"/>
      <c r="FX19" s="285"/>
      <c r="FY19" s="285"/>
      <c r="FZ19" s="285"/>
      <c r="GA19" s="285"/>
      <c r="GB19" s="285"/>
      <c r="GC19" s="285"/>
      <c r="GD19" s="285"/>
      <c r="GE19" s="285"/>
      <c r="GF19" s="285"/>
      <c r="GG19" s="285"/>
      <c r="GH19" s="285"/>
      <c r="GI19" s="285"/>
      <c r="GJ19" s="285"/>
      <c r="GK19" s="285"/>
      <c r="GL19" s="285"/>
      <c r="GM19" s="285"/>
      <c r="GN19" s="285"/>
      <c r="GO19" s="285"/>
      <c r="GP19" s="307">
        <f t="shared" si="5"/>
        <v>4</v>
      </c>
      <c r="GQ19" s="277"/>
    </row>
    <row r="20" spans="1:199" ht="14.4">
      <c r="A20" s="1018"/>
      <c r="B20" s="295" t="s">
        <v>181</v>
      </c>
      <c r="C20" s="285">
        <v>12</v>
      </c>
      <c r="D20" s="285">
        <v>16</v>
      </c>
      <c r="E20" s="285">
        <v>22</v>
      </c>
      <c r="F20" s="285">
        <v>14</v>
      </c>
      <c r="G20" s="285">
        <v>15</v>
      </c>
      <c r="H20" s="285">
        <v>13</v>
      </c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6">
        <f t="shared" si="0"/>
        <v>15.333333333333334</v>
      </c>
      <c r="AH20" s="277"/>
      <c r="AI20" s="311" t="s">
        <v>181</v>
      </c>
      <c r="AJ20" s="285"/>
      <c r="AK20" s="285"/>
      <c r="AL20" s="285"/>
      <c r="AM20" s="285"/>
      <c r="AN20" s="285"/>
      <c r="AO20" s="285"/>
      <c r="AP20" s="285"/>
      <c r="AQ20" s="285"/>
      <c r="AR20" s="285"/>
      <c r="AS20" s="285"/>
      <c r="AT20" s="285"/>
      <c r="AU20" s="285"/>
      <c r="AV20" s="285"/>
      <c r="AW20" s="285"/>
      <c r="AX20" s="285"/>
      <c r="AY20" s="285"/>
      <c r="AZ20" s="285"/>
      <c r="BA20" s="285"/>
      <c r="BB20" s="285"/>
      <c r="BC20" s="285"/>
      <c r="BD20" s="285"/>
      <c r="BE20" s="285"/>
      <c r="BF20" s="285"/>
      <c r="BG20" s="285"/>
      <c r="BH20" s="285"/>
      <c r="BI20" s="285"/>
      <c r="BJ20" s="285"/>
      <c r="BK20" s="285"/>
      <c r="BL20" s="285"/>
      <c r="BM20" s="285"/>
      <c r="BN20" s="293" t="e">
        <f t="shared" si="1"/>
        <v>#DIV/0!</v>
      </c>
      <c r="BO20" s="277"/>
      <c r="BP20" s="297" t="s">
        <v>181</v>
      </c>
      <c r="BQ20" s="285"/>
      <c r="BR20" s="285"/>
      <c r="BS20" s="285"/>
      <c r="BT20" s="285"/>
      <c r="BU20" s="285"/>
      <c r="BV20" s="285"/>
      <c r="BW20" s="285"/>
      <c r="BX20" s="285"/>
      <c r="BY20" s="285"/>
      <c r="BZ20" s="285"/>
      <c r="CA20" s="285"/>
      <c r="CB20" s="285"/>
      <c r="CC20" s="285"/>
      <c r="CD20" s="285"/>
      <c r="CE20" s="285"/>
      <c r="CF20" s="285"/>
      <c r="CG20" s="285"/>
      <c r="CH20" s="285"/>
      <c r="CI20" s="285"/>
      <c r="CJ20" s="285"/>
      <c r="CK20" s="285"/>
      <c r="CL20" s="285"/>
      <c r="CM20" s="285"/>
      <c r="CN20" s="285"/>
      <c r="CO20" s="285"/>
      <c r="CP20" s="285"/>
      <c r="CQ20" s="285"/>
      <c r="CR20" s="285"/>
      <c r="CS20" s="285"/>
      <c r="CT20" s="285"/>
      <c r="CU20" s="286" t="e">
        <f t="shared" si="2"/>
        <v>#DIV/0!</v>
      </c>
      <c r="CV20" s="277"/>
      <c r="CW20" s="298" t="s">
        <v>181</v>
      </c>
      <c r="CX20" s="299">
        <v>17</v>
      </c>
      <c r="CY20" s="299">
        <v>27</v>
      </c>
      <c r="CZ20" s="299">
        <v>16</v>
      </c>
      <c r="DA20" s="299">
        <v>18</v>
      </c>
      <c r="DB20" s="299"/>
      <c r="DC20" s="299"/>
      <c r="DD20" s="299"/>
      <c r="DE20" s="299"/>
      <c r="DF20" s="299"/>
      <c r="DG20" s="299"/>
      <c r="DH20" s="299"/>
      <c r="DI20" s="299"/>
      <c r="DJ20" s="299"/>
      <c r="DK20" s="299"/>
      <c r="DL20" s="299"/>
      <c r="DM20" s="299"/>
      <c r="DN20" s="299"/>
      <c r="DO20" s="299"/>
      <c r="DP20" s="299"/>
      <c r="DQ20" s="299"/>
      <c r="DR20" s="299"/>
      <c r="DS20" s="299"/>
      <c r="DT20" s="299"/>
      <c r="DU20" s="299"/>
      <c r="DV20" s="299"/>
      <c r="DW20" s="299"/>
      <c r="DX20" s="299"/>
      <c r="DY20" s="299"/>
      <c r="DZ20" s="299"/>
      <c r="EA20" s="299"/>
      <c r="EB20" s="286">
        <f t="shared" si="3"/>
        <v>19.5</v>
      </c>
      <c r="EC20" s="277"/>
      <c r="ED20" s="298" t="s">
        <v>181</v>
      </c>
      <c r="EE20" s="299">
        <v>11</v>
      </c>
      <c r="EF20" s="299">
        <v>37</v>
      </c>
      <c r="EG20" s="299"/>
      <c r="EH20" s="299"/>
      <c r="EI20" s="299"/>
      <c r="EJ20" s="299"/>
      <c r="EK20" s="299"/>
      <c r="EL20" s="299"/>
      <c r="EM20" s="299"/>
      <c r="EN20" s="299"/>
      <c r="EO20" s="299"/>
      <c r="EP20" s="299"/>
      <c r="EQ20" s="299"/>
      <c r="ER20" s="299"/>
      <c r="ES20" s="299"/>
      <c r="ET20" s="299"/>
      <c r="EU20" s="299"/>
      <c r="EV20" s="299"/>
      <c r="EW20" s="299"/>
      <c r="EX20" s="299"/>
      <c r="EY20" s="299"/>
      <c r="EZ20" s="299"/>
      <c r="FA20" s="299"/>
      <c r="FB20" s="299"/>
      <c r="FC20" s="299"/>
      <c r="FD20" s="299"/>
      <c r="FE20" s="299"/>
      <c r="FF20" s="299"/>
      <c r="FG20" s="299"/>
      <c r="FH20" s="299"/>
      <c r="FI20" s="286">
        <f t="shared" si="4"/>
        <v>24</v>
      </c>
      <c r="FJ20" s="277"/>
      <c r="FK20" s="298" t="s">
        <v>181</v>
      </c>
      <c r="FL20" s="299">
        <v>8</v>
      </c>
      <c r="FM20" s="299">
        <v>60</v>
      </c>
      <c r="FN20" s="299"/>
      <c r="FO20" s="299"/>
      <c r="FP20" s="299"/>
      <c r="FQ20" s="299"/>
      <c r="FR20" s="299"/>
      <c r="FS20" s="299"/>
      <c r="FT20" s="299"/>
      <c r="FU20" s="299"/>
      <c r="FV20" s="299"/>
      <c r="FW20" s="299"/>
      <c r="FX20" s="299"/>
      <c r="FY20" s="299"/>
      <c r="FZ20" s="299"/>
      <c r="GA20" s="299"/>
      <c r="GB20" s="299"/>
      <c r="GC20" s="299"/>
      <c r="GD20" s="299"/>
      <c r="GE20" s="299"/>
      <c r="GF20" s="299"/>
      <c r="GG20" s="299"/>
      <c r="GH20" s="299"/>
      <c r="GI20" s="299"/>
      <c r="GJ20" s="299"/>
      <c r="GK20" s="299"/>
      <c r="GL20" s="299"/>
      <c r="GM20" s="299"/>
      <c r="GN20" s="299"/>
      <c r="GO20" s="299"/>
      <c r="GP20" s="286">
        <f t="shared" si="5"/>
        <v>34</v>
      </c>
      <c r="GQ20" s="277"/>
    </row>
    <row r="21" spans="1:199" ht="15.75" customHeight="1">
      <c r="A21" s="1018"/>
      <c r="B21" s="290" t="s">
        <v>366</v>
      </c>
      <c r="C21" s="285">
        <v>7</v>
      </c>
      <c r="D21" s="285">
        <v>5</v>
      </c>
      <c r="E21" s="285">
        <v>7</v>
      </c>
      <c r="F21" s="285">
        <v>9</v>
      </c>
      <c r="G21" s="285">
        <v>4</v>
      </c>
      <c r="H21" s="285">
        <v>4</v>
      </c>
      <c r="I21" s="285">
        <v>5</v>
      </c>
      <c r="J21" s="285">
        <v>3</v>
      </c>
      <c r="K21" s="285">
        <v>4</v>
      </c>
      <c r="L21" s="285">
        <v>2</v>
      </c>
      <c r="M21" s="285">
        <v>22</v>
      </c>
      <c r="N21" s="285">
        <v>17</v>
      </c>
      <c r="O21" s="285">
        <v>7</v>
      </c>
      <c r="P21" s="285">
        <v>7</v>
      </c>
      <c r="Q21" s="285">
        <v>6</v>
      </c>
      <c r="R21" s="285">
        <v>23</v>
      </c>
      <c r="S21" s="285">
        <v>10</v>
      </c>
      <c r="T21" s="285">
        <v>8</v>
      </c>
      <c r="U21" s="285">
        <v>9</v>
      </c>
      <c r="V21" s="285">
        <v>3</v>
      </c>
      <c r="W21" s="285">
        <v>2</v>
      </c>
      <c r="X21" s="285">
        <v>3</v>
      </c>
      <c r="Y21" s="285">
        <v>7</v>
      </c>
      <c r="Z21" s="285">
        <v>4</v>
      </c>
      <c r="AA21" s="285">
        <v>3</v>
      </c>
      <c r="AB21" s="285">
        <v>11</v>
      </c>
      <c r="AC21" s="285">
        <v>4</v>
      </c>
      <c r="AD21" s="285">
        <v>7</v>
      </c>
      <c r="AE21" s="285">
        <v>3</v>
      </c>
      <c r="AF21" s="285">
        <v>12</v>
      </c>
      <c r="AG21" s="286">
        <f t="shared" si="0"/>
        <v>7.2666666666666666</v>
      </c>
      <c r="AH21" s="277"/>
      <c r="AI21" s="291" t="s">
        <v>366</v>
      </c>
      <c r="AJ21" s="285">
        <v>10</v>
      </c>
      <c r="AK21" s="285">
        <v>3</v>
      </c>
      <c r="AL21" s="285">
        <v>4</v>
      </c>
      <c r="AM21" s="285">
        <v>6</v>
      </c>
      <c r="AN21" s="285">
        <v>6</v>
      </c>
      <c r="AO21" s="285">
        <v>4</v>
      </c>
      <c r="AP21" s="285">
        <v>4</v>
      </c>
      <c r="AQ21" s="285">
        <v>8</v>
      </c>
      <c r="AR21" s="285">
        <v>10</v>
      </c>
      <c r="AS21" s="285">
        <v>8</v>
      </c>
      <c r="AT21" s="285">
        <v>8</v>
      </c>
      <c r="AU21" s="285">
        <v>10</v>
      </c>
      <c r="AV21" s="285">
        <v>8</v>
      </c>
      <c r="AW21" s="285">
        <v>2</v>
      </c>
      <c r="AX21" s="285">
        <v>3</v>
      </c>
      <c r="AY21" s="285">
        <v>14</v>
      </c>
      <c r="AZ21" s="285">
        <v>2</v>
      </c>
      <c r="BA21" s="285">
        <v>5</v>
      </c>
      <c r="BB21" s="285">
        <v>14</v>
      </c>
      <c r="BC21" s="285">
        <v>6</v>
      </c>
      <c r="BD21" s="285">
        <v>4</v>
      </c>
      <c r="BE21" s="285">
        <v>4</v>
      </c>
      <c r="BF21" s="285">
        <v>2</v>
      </c>
      <c r="BG21" s="285">
        <v>8</v>
      </c>
      <c r="BH21" s="285">
        <v>10</v>
      </c>
      <c r="BI21" s="285">
        <v>8</v>
      </c>
      <c r="BJ21" s="285">
        <v>4</v>
      </c>
      <c r="BK21" s="285">
        <v>8</v>
      </c>
      <c r="BL21" s="285">
        <v>6</v>
      </c>
      <c r="BM21" s="285">
        <v>4</v>
      </c>
      <c r="BN21" s="293">
        <f t="shared" si="1"/>
        <v>6.4333333333333336</v>
      </c>
      <c r="BO21" s="277"/>
      <c r="BP21" s="289" t="s">
        <v>366</v>
      </c>
      <c r="BQ21" s="285">
        <v>4</v>
      </c>
      <c r="BR21" s="285">
        <v>6</v>
      </c>
      <c r="BS21" s="285">
        <v>6</v>
      </c>
      <c r="BT21" s="285">
        <v>4</v>
      </c>
      <c r="BU21" s="285">
        <v>4</v>
      </c>
      <c r="BV21" s="285">
        <v>4</v>
      </c>
      <c r="BW21" s="285">
        <v>4</v>
      </c>
      <c r="BX21" s="285">
        <v>2</v>
      </c>
      <c r="BY21" s="285">
        <v>8</v>
      </c>
      <c r="BZ21" s="285">
        <v>4</v>
      </c>
      <c r="CA21" s="285">
        <v>8</v>
      </c>
      <c r="CB21" s="285">
        <v>9</v>
      </c>
      <c r="CC21" s="285">
        <v>11</v>
      </c>
      <c r="CD21" s="285">
        <v>3</v>
      </c>
      <c r="CE21" s="285">
        <v>5</v>
      </c>
      <c r="CF21" s="285">
        <v>6</v>
      </c>
      <c r="CG21" s="285">
        <v>8</v>
      </c>
      <c r="CH21" s="285">
        <v>3</v>
      </c>
      <c r="CI21" s="285">
        <v>4</v>
      </c>
      <c r="CJ21" s="285">
        <v>8</v>
      </c>
      <c r="CK21" s="285">
        <v>2</v>
      </c>
      <c r="CL21" s="285">
        <v>18</v>
      </c>
      <c r="CM21" s="285">
        <v>4</v>
      </c>
      <c r="CN21" s="285">
        <v>4</v>
      </c>
      <c r="CO21" s="285">
        <v>3</v>
      </c>
      <c r="CP21" s="285">
        <v>4</v>
      </c>
      <c r="CQ21" s="285">
        <v>8</v>
      </c>
      <c r="CR21" s="285">
        <v>3</v>
      </c>
      <c r="CS21" s="285">
        <v>6</v>
      </c>
      <c r="CT21" s="285">
        <v>4</v>
      </c>
      <c r="CU21" s="286">
        <f t="shared" si="2"/>
        <v>5.5666666666666664</v>
      </c>
      <c r="CV21" s="277"/>
      <c r="CW21" s="290" t="s">
        <v>366</v>
      </c>
      <c r="CX21" s="285">
        <v>6</v>
      </c>
      <c r="CY21" s="285">
        <v>2</v>
      </c>
      <c r="CZ21" s="285">
        <v>7</v>
      </c>
      <c r="DA21" s="285">
        <v>14</v>
      </c>
      <c r="DB21" s="285">
        <v>13</v>
      </c>
      <c r="DC21" s="285">
        <v>9</v>
      </c>
      <c r="DD21" s="285">
        <v>6</v>
      </c>
      <c r="DE21" s="285">
        <v>4</v>
      </c>
      <c r="DF21" s="285">
        <v>2</v>
      </c>
      <c r="DG21" s="285">
        <v>12</v>
      </c>
      <c r="DH21" s="285">
        <v>16</v>
      </c>
      <c r="DI21" s="285">
        <v>4</v>
      </c>
      <c r="DJ21" s="285">
        <v>2</v>
      </c>
      <c r="DK21" s="285">
        <v>8</v>
      </c>
      <c r="DL21" s="285">
        <v>15</v>
      </c>
      <c r="DM21" s="285">
        <v>8</v>
      </c>
      <c r="DN21" s="285">
        <v>2</v>
      </c>
      <c r="DO21" s="285">
        <v>4</v>
      </c>
      <c r="DP21" s="285">
        <v>7</v>
      </c>
      <c r="DQ21" s="285">
        <v>9</v>
      </c>
      <c r="DR21" s="285">
        <v>8</v>
      </c>
      <c r="DS21" s="285">
        <v>7</v>
      </c>
      <c r="DT21" s="285">
        <v>4</v>
      </c>
      <c r="DU21" s="285">
        <v>4</v>
      </c>
      <c r="DV21" s="285">
        <v>8</v>
      </c>
      <c r="DW21" s="285">
        <v>4</v>
      </c>
      <c r="DX21" s="285">
        <v>4</v>
      </c>
      <c r="DY21" s="285">
        <v>4</v>
      </c>
      <c r="DZ21" s="285">
        <v>2</v>
      </c>
      <c r="EA21" s="285">
        <v>4</v>
      </c>
      <c r="EB21" s="286">
        <f t="shared" si="3"/>
        <v>6.6333333333333337</v>
      </c>
      <c r="EC21" s="277"/>
      <c r="ED21" s="290" t="s">
        <v>366</v>
      </c>
      <c r="EE21" s="285">
        <v>4</v>
      </c>
      <c r="EF21" s="285">
        <v>2</v>
      </c>
      <c r="EG21" s="285">
        <v>3</v>
      </c>
      <c r="EH21" s="285">
        <v>4</v>
      </c>
      <c r="EI21" s="285"/>
      <c r="EJ21" s="285"/>
      <c r="EK21" s="285"/>
      <c r="EL21" s="285"/>
      <c r="EM21" s="285"/>
      <c r="EN21" s="285"/>
      <c r="EO21" s="285"/>
      <c r="EP21" s="285"/>
      <c r="EQ21" s="285"/>
      <c r="ER21" s="285"/>
      <c r="ES21" s="285"/>
      <c r="ET21" s="285"/>
      <c r="EU21" s="285"/>
      <c r="EV21" s="285"/>
      <c r="EW21" s="285"/>
      <c r="EX21" s="285"/>
      <c r="EY21" s="285"/>
      <c r="EZ21" s="285"/>
      <c r="FA21" s="285"/>
      <c r="FB21" s="285"/>
      <c r="FC21" s="285"/>
      <c r="FD21" s="285"/>
      <c r="FE21" s="285"/>
      <c r="FF21" s="285"/>
      <c r="FG21" s="285"/>
      <c r="FH21" s="285"/>
      <c r="FI21" s="286">
        <f t="shared" si="4"/>
        <v>3.25</v>
      </c>
      <c r="FJ21" s="277"/>
      <c r="FK21" s="290" t="s">
        <v>366</v>
      </c>
      <c r="FL21" s="285">
        <v>5</v>
      </c>
      <c r="FM21" s="285">
        <v>4</v>
      </c>
      <c r="FN21" s="285"/>
      <c r="FO21" s="285"/>
      <c r="FP21" s="285"/>
      <c r="FQ21" s="285"/>
      <c r="FR21" s="285"/>
      <c r="FS21" s="285"/>
      <c r="FT21" s="285"/>
      <c r="FU21" s="285"/>
      <c r="FV21" s="285"/>
      <c r="FW21" s="285"/>
      <c r="FX21" s="285"/>
      <c r="FY21" s="285"/>
      <c r="FZ21" s="285"/>
      <c r="GA21" s="285"/>
      <c r="GB21" s="285"/>
      <c r="GC21" s="285"/>
      <c r="GD21" s="285"/>
      <c r="GE21" s="285"/>
      <c r="GF21" s="285"/>
      <c r="GG21" s="285"/>
      <c r="GH21" s="285"/>
      <c r="GI21" s="285"/>
      <c r="GJ21" s="285"/>
      <c r="GK21" s="285"/>
      <c r="GL21" s="285"/>
      <c r="GM21" s="285"/>
      <c r="GN21" s="285"/>
      <c r="GO21" s="285"/>
      <c r="GP21" s="286">
        <f t="shared" si="5"/>
        <v>4.5</v>
      </c>
      <c r="GQ21" s="277"/>
    </row>
    <row r="22" spans="1:199" ht="15.75" customHeight="1">
      <c r="A22" s="1018"/>
      <c r="B22" s="285" t="s">
        <v>190</v>
      </c>
      <c r="C22" s="285">
        <v>28</v>
      </c>
      <c r="D22" s="285">
        <v>40</v>
      </c>
      <c r="E22" s="285">
        <v>73</v>
      </c>
      <c r="F22" s="285">
        <v>29</v>
      </c>
      <c r="G22" s="285">
        <v>6</v>
      </c>
      <c r="H22" s="285">
        <v>20</v>
      </c>
      <c r="I22" s="285">
        <v>19</v>
      </c>
      <c r="J22" s="285">
        <v>30</v>
      </c>
      <c r="K22" s="285">
        <v>40</v>
      </c>
      <c r="L22" s="285">
        <v>37</v>
      </c>
      <c r="M22" s="285">
        <v>17</v>
      </c>
      <c r="N22" s="285">
        <v>10</v>
      </c>
      <c r="O22" s="285">
        <v>12</v>
      </c>
      <c r="P22" s="285">
        <v>45</v>
      </c>
      <c r="Q22" s="285">
        <v>8</v>
      </c>
      <c r="R22" s="285">
        <v>7</v>
      </c>
      <c r="S22" s="285">
        <v>22</v>
      </c>
      <c r="T22" s="285">
        <v>18</v>
      </c>
      <c r="U22" s="285">
        <v>32</v>
      </c>
      <c r="V22" s="285">
        <v>21</v>
      </c>
      <c r="W22" s="285">
        <v>15</v>
      </c>
      <c r="X22" s="285">
        <v>99</v>
      </c>
      <c r="Y22" s="285">
        <v>40</v>
      </c>
      <c r="Z22" s="285">
        <v>64</v>
      </c>
      <c r="AA22" s="285">
        <v>78</v>
      </c>
      <c r="AB22" s="285">
        <v>57</v>
      </c>
      <c r="AC22" s="285">
        <v>30</v>
      </c>
      <c r="AD22" s="285">
        <v>46</v>
      </c>
      <c r="AE22" s="285">
        <v>10</v>
      </c>
      <c r="AF22" s="285">
        <v>13</v>
      </c>
      <c r="AG22" s="286">
        <f t="shared" si="0"/>
        <v>32.200000000000003</v>
      </c>
      <c r="AH22" s="277"/>
      <c r="AI22" s="292" t="s">
        <v>190</v>
      </c>
      <c r="AJ22" s="285">
        <v>78</v>
      </c>
      <c r="AK22" s="285">
        <v>50</v>
      </c>
      <c r="AL22" s="285">
        <v>26</v>
      </c>
      <c r="AM22" s="285">
        <v>51</v>
      </c>
      <c r="AN22" s="285">
        <v>26</v>
      </c>
      <c r="AO22" s="285">
        <v>27</v>
      </c>
      <c r="AP22" s="285">
        <v>34</v>
      </c>
      <c r="AQ22" s="285">
        <v>21</v>
      </c>
      <c r="AR22" s="285">
        <v>31</v>
      </c>
      <c r="AS22" s="285">
        <v>72</v>
      </c>
      <c r="AT22" s="285">
        <v>39</v>
      </c>
      <c r="AU22" s="285">
        <v>34</v>
      </c>
      <c r="AV22" s="285">
        <v>19</v>
      </c>
      <c r="AW22" s="285">
        <v>37</v>
      </c>
      <c r="AX22" s="285">
        <v>7</v>
      </c>
      <c r="AY22" s="285">
        <v>21</v>
      </c>
      <c r="AZ22" s="285">
        <v>24</v>
      </c>
      <c r="BA22" s="285">
        <v>9</v>
      </c>
      <c r="BB22" s="285">
        <v>35</v>
      </c>
      <c r="BC22" s="285">
        <v>13</v>
      </c>
      <c r="BD22" s="285">
        <v>59</v>
      </c>
      <c r="BE22" s="285">
        <v>37</v>
      </c>
      <c r="BF22" s="285">
        <v>43</v>
      </c>
      <c r="BG22" s="285">
        <v>63</v>
      </c>
      <c r="BH22" s="285">
        <v>33</v>
      </c>
      <c r="BI22" s="285">
        <v>41</v>
      </c>
      <c r="BJ22" s="285">
        <v>12</v>
      </c>
      <c r="BK22" s="285">
        <v>9</v>
      </c>
      <c r="BL22" s="285">
        <v>26</v>
      </c>
      <c r="BM22" s="285">
        <v>23</v>
      </c>
      <c r="BN22" s="293">
        <f t="shared" si="1"/>
        <v>33.333333333333336</v>
      </c>
      <c r="BO22" s="277"/>
      <c r="BP22" s="294" t="s">
        <v>190</v>
      </c>
      <c r="BQ22" s="285">
        <v>9</v>
      </c>
      <c r="BR22" s="285">
        <v>18</v>
      </c>
      <c r="BS22" s="285">
        <v>15</v>
      </c>
      <c r="BT22" s="285">
        <v>28</v>
      </c>
      <c r="BU22" s="285">
        <v>22</v>
      </c>
      <c r="BV22" s="285">
        <v>46</v>
      </c>
      <c r="BW22" s="285">
        <v>28</v>
      </c>
      <c r="BX22" s="285">
        <v>55</v>
      </c>
      <c r="BY22" s="285">
        <v>42</v>
      </c>
      <c r="BZ22" s="285">
        <v>46</v>
      </c>
      <c r="CA22" s="285">
        <v>9</v>
      </c>
      <c r="CB22" s="285">
        <v>52</v>
      </c>
      <c r="CC22" s="285">
        <v>33</v>
      </c>
      <c r="CD22" s="285">
        <v>8</v>
      </c>
      <c r="CE22" s="285">
        <v>63</v>
      </c>
      <c r="CF22" s="285">
        <v>8</v>
      </c>
      <c r="CG22" s="285">
        <v>18</v>
      </c>
      <c r="CH22" s="285">
        <v>90</v>
      </c>
      <c r="CI22" s="285">
        <v>20</v>
      </c>
      <c r="CJ22" s="285">
        <v>19</v>
      </c>
      <c r="CK22" s="285">
        <v>23</v>
      </c>
      <c r="CL22" s="285">
        <v>68</v>
      </c>
      <c r="CM22" s="285">
        <v>46</v>
      </c>
      <c r="CN22" s="285">
        <v>23</v>
      </c>
      <c r="CO22" s="285">
        <v>29</v>
      </c>
      <c r="CP22" s="285">
        <v>28</v>
      </c>
      <c r="CQ22" s="285">
        <v>20</v>
      </c>
      <c r="CR22" s="285">
        <v>36</v>
      </c>
      <c r="CS22" s="285"/>
      <c r="CT22" s="285"/>
      <c r="CU22" s="286">
        <f t="shared" si="2"/>
        <v>32.214285714285715</v>
      </c>
      <c r="CV22" s="277"/>
      <c r="CW22" s="285" t="s">
        <v>190</v>
      </c>
      <c r="CX22" s="285">
        <v>6</v>
      </c>
      <c r="CY22" s="285">
        <v>16</v>
      </c>
      <c r="CZ22" s="285">
        <v>8</v>
      </c>
      <c r="DA22" s="285">
        <v>10</v>
      </c>
      <c r="DB22" s="285">
        <v>10</v>
      </c>
      <c r="DC22" s="285">
        <v>12</v>
      </c>
      <c r="DD22" s="285">
        <v>17</v>
      </c>
      <c r="DE22" s="285">
        <v>120</v>
      </c>
      <c r="DF22" s="285">
        <v>6</v>
      </c>
      <c r="DG22" s="285">
        <v>34</v>
      </c>
      <c r="DH22" s="285">
        <v>9</v>
      </c>
      <c r="DI22" s="285">
        <v>14</v>
      </c>
      <c r="DJ22" s="285">
        <v>24</v>
      </c>
      <c r="DK22" s="285">
        <v>19</v>
      </c>
      <c r="DL22" s="285">
        <v>20</v>
      </c>
      <c r="DM22" s="285">
        <v>17</v>
      </c>
      <c r="DN22" s="285">
        <v>15</v>
      </c>
      <c r="DO22" s="285">
        <v>53</v>
      </c>
      <c r="DP22" s="285">
        <v>49</v>
      </c>
      <c r="DQ22" s="285">
        <v>52</v>
      </c>
      <c r="DR22" s="285">
        <v>19</v>
      </c>
      <c r="DS22" s="285">
        <v>100</v>
      </c>
      <c r="DT22" s="285">
        <v>26</v>
      </c>
      <c r="DU22" s="285">
        <v>2</v>
      </c>
      <c r="DV22" s="285">
        <v>10</v>
      </c>
      <c r="DW22" s="285">
        <v>18</v>
      </c>
      <c r="DX22" s="285">
        <v>26</v>
      </c>
      <c r="DY22" s="285">
        <v>7</v>
      </c>
      <c r="DZ22" s="285">
        <v>12</v>
      </c>
      <c r="EA22" s="285">
        <v>9</v>
      </c>
      <c r="EB22" s="286">
        <f t="shared" si="3"/>
        <v>24.666666666666668</v>
      </c>
      <c r="EC22" s="277"/>
      <c r="ED22" s="285" t="s">
        <v>190</v>
      </c>
      <c r="EE22" s="285">
        <v>17</v>
      </c>
      <c r="EF22" s="285">
        <v>116</v>
      </c>
      <c r="EG22" s="285">
        <v>17</v>
      </c>
      <c r="EH22" s="285">
        <v>24</v>
      </c>
      <c r="EI22" s="285">
        <v>7</v>
      </c>
      <c r="EJ22" s="285">
        <v>32</v>
      </c>
      <c r="EK22" s="285">
        <v>37</v>
      </c>
      <c r="EL22" s="285">
        <v>24</v>
      </c>
      <c r="EM22" s="285">
        <v>16</v>
      </c>
      <c r="EN22" s="285">
        <v>14</v>
      </c>
      <c r="EO22" s="285">
        <v>12</v>
      </c>
      <c r="EP22" s="285">
        <v>5</v>
      </c>
      <c r="EQ22" s="285">
        <v>2</v>
      </c>
      <c r="ER22" s="285">
        <v>16</v>
      </c>
      <c r="ES22" s="285">
        <v>22</v>
      </c>
      <c r="ET22" s="285">
        <v>8</v>
      </c>
      <c r="EU22" s="285">
        <v>3</v>
      </c>
      <c r="EV22" s="285">
        <v>109</v>
      </c>
      <c r="EW22" s="285">
        <v>61</v>
      </c>
      <c r="EX22" s="285">
        <v>20</v>
      </c>
      <c r="EY22" s="285">
        <v>15</v>
      </c>
      <c r="EZ22" s="285">
        <v>4</v>
      </c>
      <c r="FA22" s="285">
        <v>21</v>
      </c>
      <c r="FB22" s="285">
        <v>16</v>
      </c>
      <c r="FC22" s="285">
        <v>16</v>
      </c>
      <c r="FD22" s="285">
        <v>19</v>
      </c>
      <c r="FE22" s="285">
        <v>14</v>
      </c>
      <c r="FF22" s="285">
        <v>29</v>
      </c>
      <c r="FG22" s="285">
        <v>32</v>
      </c>
      <c r="FH22" s="285">
        <v>9</v>
      </c>
      <c r="FI22" s="286">
        <f t="shared" si="4"/>
        <v>24.566666666666666</v>
      </c>
      <c r="FJ22" s="277"/>
      <c r="FK22" s="285" t="s">
        <v>190</v>
      </c>
      <c r="FL22" s="285">
        <v>9</v>
      </c>
      <c r="FM22" s="285">
        <v>19</v>
      </c>
      <c r="FN22" s="285">
        <v>7</v>
      </c>
      <c r="FO22" s="285">
        <v>5</v>
      </c>
      <c r="FP22" s="285">
        <v>4</v>
      </c>
      <c r="FQ22" s="285">
        <v>4</v>
      </c>
      <c r="FR22" s="285">
        <v>2</v>
      </c>
      <c r="FS22" s="285">
        <v>2</v>
      </c>
      <c r="FT22" s="285">
        <v>60</v>
      </c>
      <c r="FU22" s="285">
        <v>41</v>
      </c>
      <c r="FV22" s="285">
        <v>6</v>
      </c>
      <c r="FW22" s="285">
        <v>36</v>
      </c>
      <c r="FX22" s="285">
        <v>12</v>
      </c>
      <c r="FY22" s="285">
        <v>15</v>
      </c>
      <c r="FZ22" s="285">
        <v>34</v>
      </c>
      <c r="GA22" s="285">
        <v>4</v>
      </c>
      <c r="GB22" s="285">
        <v>13</v>
      </c>
      <c r="GC22" s="285">
        <v>14</v>
      </c>
      <c r="GD22" s="285">
        <v>16</v>
      </c>
      <c r="GE22" s="285">
        <v>10</v>
      </c>
      <c r="GF22" s="285">
        <v>11</v>
      </c>
      <c r="GG22" s="285">
        <v>6</v>
      </c>
      <c r="GH22" s="285">
        <v>27</v>
      </c>
      <c r="GI22" s="285">
        <v>3</v>
      </c>
      <c r="GJ22" s="285">
        <v>3</v>
      </c>
      <c r="GK22" s="285">
        <v>4</v>
      </c>
      <c r="GL22" s="285">
        <v>23</v>
      </c>
      <c r="GM22" s="285">
        <v>27</v>
      </c>
      <c r="GN22" s="285">
        <v>13</v>
      </c>
      <c r="GO22" s="285">
        <v>21</v>
      </c>
      <c r="GP22" s="286">
        <f t="shared" si="5"/>
        <v>15.033333333333333</v>
      </c>
      <c r="GQ22" s="277"/>
    </row>
    <row r="23" spans="1:199" ht="15.75" customHeight="1">
      <c r="A23" s="1018"/>
      <c r="B23" s="304" t="s">
        <v>83</v>
      </c>
      <c r="C23" s="285">
        <v>1</v>
      </c>
      <c r="D23" s="285"/>
      <c r="E23" s="285"/>
      <c r="F23" s="285"/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301">
        <f t="shared" si="0"/>
        <v>1</v>
      </c>
      <c r="AH23" s="277"/>
      <c r="AI23" s="304" t="s">
        <v>83</v>
      </c>
      <c r="AJ23" s="285">
        <v>1</v>
      </c>
      <c r="AK23" s="285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285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305">
        <f t="shared" si="1"/>
        <v>1</v>
      </c>
      <c r="BO23" s="277"/>
      <c r="BP23" s="306" t="s">
        <v>83</v>
      </c>
      <c r="BQ23" s="285">
        <v>1</v>
      </c>
      <c r="BR23" s="285"/>
      <c r="BS23" s="285"/>
      <c r="BT23" s="285"/>
      <c r="BU23" s="285"/>
      <c r="BV23" s="285"/>
      <c r="BW23" s="285"/>
      <c r="BX23" s="285"/>
      <c r="BY23" s="285"/>
      <c r="BZ23" s="285"/>
      <c r="CA23" s="285"/>
      <c r="CB23" s="285"/>
      <c r="CC23" s="285"/>
      <c r="CD23" s="285"/>
      <c r="CE23" s="285"/>
      <c r="CF23" s="285"/>
      <c r="CG23" s="285"/>
      <c r="CH23" s="285"/>
      <c r="CI23" s="285"/>
      <c r="CJ23" s="285"/>
      <c r="CK23" s="285"/>
      <c r="CL23" s="285"/>
      <c r="CM23" s="285"/>
      <c r="CN23" s="285"/>
      <c r="CO23" s="285"/>
      <c r="CP23" s="285"/>
      <c r="CQ23" s="285"/>
      <c r="CR23" s="285"/>
      <c r="CS23" s="285"/>
      <c r="CT23" s="285"/>
      <c r="CU23" s="307">
        <f t="shared" si="2"/>
        <v>1</v>
      </c>
      <c r="CV23" s="277"/>
      <c r="CW23" s="304" t="s">
        <v>83</v>
      </c>
      <c r="CX23" s="285">
        <v>1</v>
      </c>
      <c r="CY23" s="285"/>
      <c r="CZ23" s="285"/>
      <c r="DA23" s="285"/>
      <c r="DB23" s="285"/>
      <c r="DC23" s="285"/>
      <c r="DD23" s="285"/>
      <c r="DE23" s="285"/>
      <c r="DF23" s="285"/>
      <c r="DG23" s="285"/>
      <c r="DH23" s="285"/>
      <c r="DI23" s="285"/>
      <c r="DJ23" s="285"/>
      <c r="DK23" s="285"/>
      <c r="DL23" s="285"/>
      <c r="DM23" s="285"/>
      <c r="DN23" s="285"/>
      <c r="DO23" s="285"/>
      <c r="DP23" s="285"/>
      <c r="DQ23" s="285"/>
      <c r="DR23" s="285"/>
      <c r="DS23" s="285"/>
      <c r="DT23" s="285"/>
      <c r="DU23" s="285"/>
      <c r="DV23" s="285"/>
      <c r="DW23" s="285"/>
      <c r="DX23" s="285"/>
      <c r="DY23" s="285"/>
      <c r="DZ23" s="285"/>
      <c r="EA23" s="285"/>
      <c r="EB23" s="307">
        <f t="shared" si="3"/>
        <v>1</v>
      </c>
      <c r="EC23" s="277"/>
      <c r="ED23" s="304" t="s">
        <v>83</v>
      </c>
      <c r="EE23" s="285">
        <v>1</v>
      </c>
      <c r="EF23" s="285"/>
      <c r="EG23" s="285"/>
      <c r="EH23" s="285"/>
      <c r="EI23" s="285"/>
      <c r="EJ23" s="285"/>
      <c r="EK23" s="285"/>
      <c r="EL23" s="285"/>
      <c r="EM23" s="285"/>
      <c r="EN23" s="285"/>
      <c r="EO23" s="285"/>
      <c r="EP23" s="285"/>
      <c r="EQ23" s="285"/>
      <c r="ER23" s="285"/>
      <c r="ES23" s="285"/>
      <c r="ET23" s="285"/>
      <c r="EU23" s="285"/>
      <c r="EV23" s="285"/>
      <c r="EW23" s="285"/>
      <c r="EX23" s="285"/>
      <c r="EY23" s="285"/>
      <c r="EZ23" s="285"/>
      <c r="FA23" s="285"/>
      <c r="FB23" s="285"/>
      <c r="FC23" s="285"/>
      <c r="FD23" s="285"/>
      <c r="FE23" s="285"/>
      <c r="FF23" s="285"/>
      <c r="FG23" s="285"/>
      <c r="FH23" s="285"/>
      <c r="FI23" s="307">
        <f t="shared" si="4"/>
        <v>1</v>
      </c>
      <c r="FJ23" s="277"/>
      <c r="FK23" s="304" t="s">
        <v>83</v>
      </c>
      <c r="FL23" s="285">
        <v>1</v>
      </c>
      <c r="FM23" s="285"/>
      <c r="FN23" s="285"/>
      <c r="FO23" s="285"/>
      <c r="FP23" s="285"/>
      <c r="FQ23" s="285"/>
      <c r="FR23" s="285"/>
      <c r="FS23" s="285"/>
      <c r="FT23" s="285"/>
      <c r="FU23" s="285"/>
      <c r="FV23" s="285"/>
      <c r="FW23" s="285"/>
      <c r="FX23" s="285"/>
      <c r="FY23" s="285"/>
      <c r="FZ23" s="285"/>
      <c r="GA23" s="285"/>
      <c r="GB23" s="285"/>
      <c r="GC23" s="285"/>
      <c r="GD23" s="285"/>
      <c r="GE23" s="285"/>
      <c r="GF23" s="285"/>
      <c r="GG23" s="285"/>
      <c r="GH23" s="285"/>
      <c r="GI23" s="285"/>
      <c r="GJ23" s="285"/>
      <c r="GK23" s="285"/>
      <c r="GL23" s="285"/>
      <c r="GM23" s="285"/>
      <c r="GN23" s="285"/>
      <c r="GO23" s="285"/>
      <c r="GP23" s="307">
        <f t="shared" si="5"/>
        <v>1</v>
      </c>
      <c r="GQ23" s="277"/>
    </row>
    <row r="24" spans="1:199" ht="15.75" customHeight="1">
      <c r="A24" s="1018"/>
      <c r="B24" s="290" t="s">
        <v>367</v>
      </c>
      <c r="C24" s="285">
        <v>16</v>
      </c>
      <c r="D24" s="285"/>
      <c r="E24" s="285"/>
      <c r="F24" s="285"/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85"/>
      <c r="AF24" s="285"/>
      <c r="AG24" s="286">
        <f t="shared" si="0"/>
        <v>16</v>
      </c>
      <c r="AH24" s="277"/>
      <c r="AI24" s="291" t="s">
        <v>367</v>
      </c>
      <c r="AJ24" s="285">
        <v>8</v>
      </c>
      <c r="AK24" s="296">
        <v>8</v>
      </c>
      <c r="AL24" s="296"/>
      <c r="AM24" s="296"/>
      <c r="AN24" s="296"/>
      <c r="AO24" s="296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285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93">
        <f t="shared" si="1"/>
        <v>8</v>
      </c>
      <c r="BO24" s="277"/>
      <c r="BP24" s="312" t="s">
        <v>367</v>
      </c>
      <c r="BQ24" s="313">
        <v>3</v>
      </c>
      <c r="BR24" s="313">
        <v>3</v>
      </c>
      <c r="BS24" s="285"/>
      <c r="BT24" s="285"/>
      <c r="BU24" s="285"/>
      <c r="BV24" s="285"/>
      <c r="BW24" s="285"/>
      <c r="BX24" s="285"/>
      <c r="BY24" s="285"/>
      <c r="BZ24" s="285"/>
      <c r="CA24" s="285"/>
      <c r="CB24" s="285"/>
      <c r="CC24" s="285"/>
      <c r="CD24" s="285"/>
      <c r="CE24" s="285"/>
      <c r="CF24" s="285"/>
      <c r="CG24" s="285"/>
      <c r="CH24" s="285"/>
      <c r="CI24" s="285"/>
      <c r="CJ24" s="285"/>
      <c r="CK24" s="285"/>
      <c r="CL24" s="285"/>
      <c r="CM24" s="285"/>
      <c r="CN24" s="285"/>
      <c r="CO24" s="285"/>
      <c r="CP24" s="285"/>
      <c r="CQ24" s="285"/>
      <c r="CR24" s="285"/>
      <c r="CS24" s="285"/>
      <c r="CT24" s="285"/>
      <c r="CU24" s="286">
        <f t="shared" si="2"/>
        <v>3</v>
      </c>
      <c r="CV24" s="277"/>
      <c r="CW24" s="314" t="s">
        <v>367</v>
      </c>
      <c r="CX24" s="299">
        <v>4</v>
      </c>
      <c r="CY24" s="299">
        <v>10</v>
      </c>
      <c r="CZ24" s="299">
        <v>7</v>
      </c>
      <c r="DA24" s="285"/>
      <c r="DB24" s="285"/>
      <c r="DC24" s="285"/>
      <c r="DD24" s="285"/>
      <c r="DE24" s="285"/>
      <c r="DF24" s="285"/>
      <c r="DG24" s="285"/>
      <c r="DH24" s="285"/>
      <c r="DI24" s="285"/>
      <c r="DJ24" s="285"/>
      <c r="DK24" s="285"/>
      <c r="DL24" s="285"/>
      <c r="DM24" s="285"/>
      <c r="DN24" s="285"/>
      <c r="DO24" s="285"/>
      <c r="DP24" s="285"/>
      <c r="DQ24" s="285"/>
      <c r="DR24" s="285"/>
      <c r="DS24" s="285"/>
      <c r="DT24" s="285"/>
      <c r="DU24" s="285"/>
      <c r="DV24" s="285"/>
      <c r="DW24" s="285"/>
      <c r="DX24" s="285"/>
      <c r="DY24" s="285"/>
      <c r="DZ24" s="285"/>
      <c r="EA24" s="285"/>
      <c r="EB24" s="286">
        <f t="shared" si="3"/>
        <v>7</v>
      </c>
      <c r="EC24" s="277"/>
      <c r="ED24" s="314" t="s">
        <v>367</v>
      </c>
      <c r="EE24" s="299">
        <v>4</v>
      </c>
      <c r="EF24" s="299"/>
      <c r="EG24" s="299"/>
      <c r="EH24" s="285"/>
      <c r="EI24" s="285"/>
      <c r="EJ24" s="285"/>
      <c r="EK24" s="285"/>
      <c r="EL24" s="285"/>
      <c r="EM24" s="285"/>
      <c r="EN24" s="285"/>
      <c r="EO24" s="285"/>
      <c r="EP24" s="285"/>
      <c r="EQ24" s="285"/>
      <c r="ER24" s="285"/>
      <c r="ES24" s="285"/>
      <c r="ET24" s="285"/>
      <c r="EU24" s="285"/>
      <c r="EV24" s="285"/>
      <c r="EW24" s="285"/>
      <c r="EX24" s="285"/>
      <c r="EY24" s="285"/>
      <c r="EZ24" s="285"/>
      <c r="FA24" s="285"/>
      <c r="FB24" s="285"/>
      <c r="FC24" s="285"/>
      <c r="FD24" s="285"/>
      <c r="FE24" s="285"/>
      <c r="FF24" s="285"/>
      <c r="FG24" s="285"/>
      <c r="FH24" s="285"/>
      <c r="FI24" s="286">
        <f t="shared" si="4"/>
        <v>4</v>
      </c>
      <c r="FJ24" s="277"/>
      <c r="FK24" s="314" t="s">
        <v>367</v>
      </c>
      <c r="FL24" s="299"/>
      <c r="FM24" s="299"/>
      <c r="FN24" s="299"/>
      <c r="FO24" s="285"/>
      <c r="FP24" s="285"/>
      <c r="FQ24" s="285"/>
      <c r="FR24" s="285"/>
      <c r="FS24" s="285"/>
      <c r="FT24" s="285"/>
      <c r="FU24" s="285"/>
      <c r="FV24" s="285"/>
      <c r="FW24" s="285"/>
      <c r="FX24" s="285"/>
      <c r="FY24" s="285"/>
      <c r="FZ24" s="285"/>
      <c r="GA24" s="285"/>
      <c r="GB24" s="285"/>
      <c r="GC24" s="285"/>
      <c r="GD24" s="285"/>
      <c r="GE24" s="285"/>
      <c r="GF24" s="285"/>
      <c r="GG24" s="285"/>
      <c r="GH24" s="285"/>
      <c r="GI24" s="285"/>
      <c r="GJ24" s="285"/>
      <c r="GK24" s="285"/>
      <c r="GL24" s="285"/>
      <c r="GM24" s="285"/>
      <c r="GN24" s="285"/>
      <c r="GO24" s="285"/>
      <c r="GP24" s="286" t="e">
        <f t="shared" si="5"/>
        <v>#DIV/0!</v>
      </c>
      <c r="GQ24" s="277"/>
    </row>
    <row r="25" spans="1:199" ht="15.75" customHeight="1">
      <c r="A25" s="1018"/>
      <c r="B25" s="295" t="s">
        <v>94</v>
      </c>
      <c r="C25" s="285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308" t="e">
        <f t="shared" si="0"/>
        <v>#DIV/0!</v>
      </c>
      <c r="AH25" s="277"/>
      <c r="AI25" s="295" t="s">
        <v>94</v>
      </c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93" t="e">
        <f t="shared" si="1"/>
        <v>#DIV/0!</v>
      </c>
      <c r="BO25" s="277"/>
      <c r="BP25" s="309" t="s">
        <v>94</v>
      </c>
      <c r="BQ25" s="313">
        <v>1</v>
      </c>
      <c r="BR25" s="285"/>
      <c r="BS25" s="285"/>
      <c r="BT25" s="285"/>
      <c r="BU25" s="285"/>
      <c r="BV25" s="285"/>
      <c r="BW25" s="285"/>
      <c r="BX25" s="285"/>
      <c r="BY25" s="285"/>
      <c r="BZ25" s="285"/>
      <c r="CA25" s="285"/>
      <c r="CB25" s="285"/>
      <c r="CC25" s="285"/>
      <c r="CD25" s="285"/>
      <c r="CE25" s="285"/>
      <c r="CF25" s="285"/>
      <c r="CG25" s="285"/>
      <c r="CH25" s="285"/>
      <c r="CI25" s="285"/>
      <c r="CJ25" s="285"/>
      <c r="CK25" s="285"/>
      <c r="CL25" s="285"/>
      <c r="CM25" s="285"/>
      <c r="CN25" s="285"/>
      <c r="CO25" s="285"/>
      <c r="CP25" s="285"/>
      <c r="CQ25" s="285"/>
      <c r="CR25" s="285"/>
      <c r="CS25" s="285"/>
      <c r="CT25" s="285"/>
      <c r="CU25" s="303">
        <f t="shared" si="2"/>
        <v>1</v>
      </c>
      <c r="CV25" s="277"/>
      <c r="CW25" s="295" t="s">
        <v>94</v>
      </c>
      <c r="CX25" s="285"/>
      <c r="CY25" s="285"/>
      <c r="CZ25" s="285"/>
      <c r="DA25" s="285"/>
      <c r="DB25" s="285"/>
      <c r="DC25" s="285"/>
      <c r="DD25" s="285"/>
      <c r="DE25" s="285"/>
      <c r="DF25" s="285"/>
      <c r="DG25" s="285"/>
      <c r="DH25" s="285"/>
      <c r="DI25" s="285"/>
      <c r="DJ25" s="285"/>
      <c r="DK25" s="285"/>
      <c r="DL25" s="285"/>
      <c r="DM25" s="285"/>
      <c r="DN25" s="285"/>
      <c r="DO25" s="285"/>
      <c r="DP25" s="285"/>
      <c r="DQ25" s="285"/>
      <c r="DR25" s="285"/>
      <c r="DS25" s="285"/>
      <c r="DT25" s="285"/>
      <c r="DU25" s="285"/>
      <c r="DV25" s="285"/>
      <c r="DW25" s="285"/>
      <c r="DX25" s="285"/>
      <c r="DY25" s="285"/>
      <c r="DZ25" s="285"/>
      <c r="EA25" s="285"/>
      <c r="EB25" s="303" t="e">
        <f t="shared" si="3"/>
        <v>#DIV/0!</v>
      </c>
      <c r="EC25" s="277"/>
      <c r="ED25" s="295" t="s">
        <v>94</v>
      </c>
      <c r="EE25" s="285">
        <v>1</v>
      </c>
      <c r="EF25" s="285"/>
      <c r="EG25" s="285"/>
      <c r="EH25" s="285"/>
      <c r="EI25" s="285"/>
      <c r="EJ25" s="285"/>
      <c r="EK25" s="285"/>
      <c r="EL25" s="285"/>
      <c r="EM25" s="285"/>
      <c r="EN25" s="285"/>
      <c r="EO25" s="285"/>
      <c r="EP25" s="285"/>
      <c r="EQ25" s="285"/>
      <c r="ER25" s="285"/>
      <c r="ES25" s="285"/>
      <c r="ET25" s="285"/>
      <c r="EU25" s="285"/>
      <c r="EV25" s="285"/>
      <c r="EW25" s="285"/>
      <c r="EX25" s="285"/>
      <c r="EY25" s="285"/>
      <c r="EZ25" s="285"/>
      <c r="FA25" s="285"/>
      <c r="FB25" s="285"/>
      <c r="FC25" s="285"/>
      <c r="FD25" s="285"/>
      <c r="FE25" s="285"/>
      <c r="FF25" s="285"/>
      <c r="FG25" s="285"/>
      <c r="FH25" s="285"/>
      <c r="FI25" s="303">
        <f t="shared" si="4"/>
        <v>1</v>
      </c>
      <c r="FJ25" s="277"/>
      <c r="FK25" s="295" t="s">
        <v>94</v>
      </c>
      <c r="FL25" s="285">
        <v>1</v>
      </c>
      <c r="FM25" s="285"/>
      <c r="FN25" s="285"/>
      <c r="FO25" s="285"/>
      <c r="FP25" s="285"/>
      <c r="FQ25" s="285"/>
      <c r="FR25" s="285"/>
      <c r="FS25" s="285"/>
      <c r="FT25" s="285"/>
      <c r="FU25" s="285"/>
      <c r="FV25" s="285"/>
      <c r="FW25" s="285"/>
      <c r="FX25" s="285"/>
      <c r="FY25" s="285"/>
      <c r="FZ25" s="285"/>
      <c r="GA25" s="285"/>
      <c r="GB25" s="285"/>
      <c r="GC25" s="285"/>
      <c r="GD25" s="285"/>
      <c r="GE25" s="285"/>
      <c r="GF25" s="285"/>
      <c r="GG25" s="285"/>
      <c r="GH25" s="285"/>
      <c r="GI25" s="285"/>
      <c r="GJ25" s="285"/>
      <c r="GK25" s="285"/>
      <c r="GL25" s="285"/>
      <c r="GM25" s="285"/>
      <c r="GN25" s="285"/>
      <c r="GO25" s="285"/>
      <c r="GP25" s="303">
        <f t="shared" si="5"/>
        <v>1</v>
      </c>
      <c r="GQ25" s="277"/>
    </row>
    <row r="26" spans="1:199" ht="15.75" customHeight="1">
      <c r="A26" s="1018"/>
      <c r="B26" s="285" t="s">
        <v>196</v>
      </c>
      <c r="C26" s="285">
        <v>16</v>
      </c>
      <c r="D26" s="285">
        <v>14</v>
      </c>
      <c r="E26" s="285">
        <v>9</v>
      </c>
      <c r="F26" s="285">
        <v>74</v>
      </c>
      <c r="G26" s="285">
        <v>10</v>
      </c>
      <c r="H26" s="285">
        <v>17</v>
      </c>
      <c r="I26" s="285">
        <v>12</v>
      </c>
      <c r="J26" s="285">
        <v>20</v>
      </c>
      <c r="K26" s="285">
        <v>15</v>
      </c>
      <c r="L26" s="285">
        <v>37</v>
      </c>
      <c r="M26" s="285">
        <v>12</v>
      </c>
      <c r="N26" s="285">
        <v>12</v>
      </c>
      <c r="O26" s="285">
        <v>25</v>
      </c>
      <c r="P26" s="285">
        <v>11</v>
      </c>
      <c r="Q26" s="285">
        <v>9</v>
      </c>
      <c r="R26" s="285">
        <v>10</v>
      </c>
      <c r="S26" s="285">
        <v>13</v>
      </c>
      <c r="T26" s="285">
        <v>12</v>
      </c>
      <c r="U26" s="285">
        <v>27</v>
      </c>
      <c r="V26" s="285">
        <v>28</v>
      </c>
      <c r="W26" s="285">
        <v>12</v>
      </c>
      <c r="X26" s="285">
        <v>23</v>
      </c>
      <c r="Y26" s="285">
        <v>16</v>
      </c>
      <c r="Z26" s="285">
        <v>12</v>
      </c>
      <c r="AA26" s="285">
        <v>18</v>
      </c>
      <c r="AB26" s="285">
        <v>26</v>
      </c>
      <c r="AC26" s="285">
        <v>31</v>
      </c>
      <c r="AD26" s="285">
        <v>32</v>
      </c>
      <c r="AE26" s="285">
        <v>25</v>
      </c>
      <c r="AF26" s="285">
        <v>18</v>
      </c>
      <c r="AG26" s="286">
        <f t="shared" si="0"/>
        <v>19.866666666666667</v>
      </c>
      <c r="AH26" s="277"/>
      <c r="AI26" s="292" t="s">
        <v>196</v>
      </c>
      <c r="AJ26" s="285">
        <v>22</v>
      </c>
      <c r="AK26" s="285">
        <v>18</v>
      </c>
      <c r="AL26" s="285">
        <v>49</v>
      </c>
      <c r="AM26" s="285"/>
      <c r="AN26" s="285"/>
      <c r="AO26" s="285"/>
      <c r="AP26" s="285"/>
      <c r="AQ26" s="285"/>
      <c r="AR26" s="285"/>
      <c r="AS26" s="285"/>
      <c r="AT26" s="285"/>
      <c r="AU26" s="285"/>
      <c r="AV26" s="285"/>
      <c r="AW26" s="285"/>
      <c r="AX26" s="285"/>
      <c r="AY26" s="285"/>
      <c r="AZ26" s="285"/>
      <c r="BA26" s="285"/>
      <c r="BB26" s="285"/>
      <c r="BC26" s="285"/>
      <c r="BD26" s="285"/>
      <c r="BE26" s="285"/>
      <c r="BF26" s="285"/>
      <c r="BG26" s="285"/>
      <c r="BH26" s="285"/>
      <c r="BI26" s="285"/>
      <c r="BJ26" s="285"/>
      <c r="BK26" s="285"/>
      <c r="BL26" s="285"/>
      <c r="BM26" s="285"/>
      <c r="BN26" s="293">
        <f t="shared" si="1"/>
        <v>29.666666666666668</v>
      </c>
      <c r="BO26" s="277"/>
      <c r="BP26" s="294" t="s">
        <v>196</v>
      </c>
      <c r="BQ26" s="285">
        <v>62</v>
      </c>
      <c r="BR26" s="285">
        <v>33</v>
      </c>
      <c r="BS26" s="285">
        <v>55</v>
      </c>
      <c r="BT26" s="285">
        <v>42</v>
      </c>
      <c r="BU26" s="285">
        <v>29</v>
      </c>
      <c r="BV26" s="285">
        <v>37</v>
      </c>
      <c r="BW26" s="285">
        <v>33</v>
      </c>
      <c r="BX26" s="285">
        <v>49</v>
      </c>
      <c r="BY26" s="285">
        <v>23</v>
      </c>
      <c r="BZ26" s="285">
        <v>86</v>
      </c>
      <c r="CA26" s="285">
        <v>30</v>
      </c>
      <c r="CB26" s="285">
        <v>42</v>
      </c>
      <c r="CC26" s="285">
        <v>48</v>
      </c>
      <c r="CD26" s="285">
        <v>50</v>
      </c>
      <c r="CE26" s="285">
        <v>35</v>
      </c>
      <c r="CF26" s="285">
        <v>24</v>
      </c>
      <c r="CG26" s="285">
        <v>30</v>
      </c>
      <c r="CH26" s="285">
        <v>80</v>
      </c>
      <c r="CI26" s="285">
        <v>16</v>
      </c>
      <c r="CJ26" s="285">
        <v>40</v>
      </c>
      <c r="CK26" s="285">
        <v>33</v>
      </c>
      <c r="CL26" s="285"/>
      <c r="CM26" s="285"/>
      <c r="CN26" s="285"/>
      <c r="CO26" s="285"/>
      <c r="CP26" s="285"/>
      <c r="CQ26" s="285"/>
      <c r="CR26" s="285"/>
      <c r="CS26" s="285"/>
      <c r="CT26" s="285"/>
      <c r="CU26" s="286">
        <f t="shared" si="2"/>
        <v>41.761904761904759</v>
      </c>
      <c r="CV26" s="277"/>
      <c r="CW26" s="285" t="s">
        <v>196</v>
      </c>
      <c r="CX26" s="285">
        <v>12</v>
      </c>
      <c r="CY26" s="285">
        <v>14</v>
      </c>
      <c r="CZ26" s="285">
        <v>13</v>
      </c>
      <c r="DA26" s="285">
        <v>8</v>
      </c>
      <c r="DB26" s="285">
        <v>56</v>
      </c>
      <c r="DC26" s="285">
        <v>5</v>
      </c>
      <c r="DD26" s="285">
        <v>5</v>
      </c>
      <c r="DE26" s="285">
        <v>21</v>
      </c>
      <c r="DF26" s="285">
        <v>9</v>
      </c>
      <c r="DG26" s="285">
        <v>34</v>
      </c>
      <c r="DH26" s="285">
        <v>19</v>
      </c>
      <c r="DI26" s="285">
        <v>19</v>
      </c>
      <c r="DJ26" s="285">
        <v>134</v>
      </c>
      <c r="DK26" s="285">
        <v>21</v>
      </c>
      <c r="DL26" s="285">
        <v>12</v>
      </c>
      <c r="DM26" s="285">
        <v>24</v>
      </c>
      <c r="DN26" s="285">
        <v>23</v>
      </c>
      <c r="DO26" s="285">
        <v>42</v>
      </c>
      <c r="DP26" s="285">
        <v>74</v>
      </c>
      <c r="DQ26" s="285">
        <v>21</v>
      </c>
      <c r="DR26" s="285">
        <v>10</v>
      </c>
      <c r="DS26" s="285">
        <v>12</v>
      </c>
      <c r="DT26" s="285">
        <v>15</v>
      </c>
      <c r="DU26" s="285">
        <v>54</v>
      </c>
      <c r="DV26" s="285">
        <v>32</v>
      </c>
      <c r="DW26" s="285">
        <v>22</v>
      </c>
      <c r="DX26" s="285">
        <v>43</v>
      </c>
      <c r="DY26" s="285">
        <v>8</v>
      </c>
      <c r="DZ26" s="285">
        <v>10</v>
      </c>
      <c r="EA26" s="285">
        <v>23</v>
      </c>
      <c r="EB26" s="286">
        <f t="shared" si="3"/>
        <v>26.5</v>
      </c>
      <c r="EC26" s="277"/>
      <c r="ED26" s="285" t="s">
        <v>196</v>
      </c>
      <c r="EE26" s="285">
        <v>6</v>
      </c>
      <c r="EF26" s="285">
        <v>8</v>
      </c>
      <c r="EG26" s="285">
        <v>43</v>
      </c>
      <c r="EH26" s="285">
        <v>50</v>
      </c>
      <c r="EI26" s="285">
        <v>8</v>
      </c>
      <c r="EJ26" s="285">
        <v>7</v>
      </c>
      <c r="EK26" s="285">
        <v>34</v>
      </c>
      <c r="EL26" s="285"/>
      <c r="EM26" s="285"/>
      <c r="EN26" s="285"/>
      <c r="EO26" s="285"/>
      <c r="EP26" s="285"/>
      <c r="EQ26" s="285"/>
      <c r="ER26" s="285"/>
      <c r="ES26" s="285"/>
      <c r="ET26" s="285"/>
      <c r="EU26" s="285"/>
      <c r="EV26" s="285"/>
      <c r="EW26" s="285"/>
      <c r="EX26" s="285"/>
      <c r="EY26" s="285"/>
      <c r="EZ26" s="285"/>
      <c r="FA26" s="285"/>
      <c r="FB26" s="285"/>
      <c r="FC26" s="285"/>
      <c r="FD26" s="285"/>
      <c r="FE26" s="285"/>
      <c r="FF26" s="285"/>
      <c r="FG26" s="285"/>
      <c r="FH26" s="285"/>
      <c r="FI26" s="286">
        <f t="shared" si="4"/>
        <v>22.285714285714285</v>
      </c>
      <c r="FJ26" s="277"/>
      <c r="FK26" s="285" t="s">
        <v>196</v>
      </c>
      <c r="FL26" s="285">
        <v>15</v>
      </c>
      <c r="FM26" s="285">
        <v>17</v>
      </c>
      <c r="FN26" s="285">
        <v>17</v>
      </c>
      <c r="FO26" s="285"/>
      <c r="FP26" s="285"/>
      <c r="FQ26" s="285"/>
      <c r="FR26" s="285"/>
      <c r="FS26" s="285"/>
      <c r="FT26" s="285"/>
      <c r="FU26" s="285"/>
      <c r="FV26" s="285"/>
      <c r="FW26" s="285"/>
      <c r="FX26" s="285"/>
      <c r="FY26" s="285"/>
      <c r="FZ26" s="285"/>
      <c r="GA26" s="285"/>
      <c r="GB26" s="285"/>
      <c r="GC26" s="285"/>
      <c r="GD26" s="285"/>
      <c r="GE26" s="285"/>
      <c r="GF26" s="285"/>
      <c r="GG26" s="285"/>
      <c r="GH26" s="285"/>
      <c r="GI26" s="285"/>
      <c r="GJ26" s="285"/>
      <c r="GK26" s="285"/>
      <c r="GL26" s="285"/>
      <c r="GM26" s="285"/>
      <c r="GN26" s="285"/>
      <c r="GO26" s="285"/>
      <c r="GP26" s="286">
        <f t="shared" si="5"/>
        <v>16.333333333333332</v>
      </c>
      <c r="GQ26" s="277"/>
    </row>
    <row r="27" spans="1:199" ht="15.75" customHeight="1">
      <c r="A27" s="1018"/>
      <c r="B27" s="304" t="s">
        <v>100</v>
      </c>
      <c r="C27" s="285">
        <v>1</v>
      </c>
      <c r="D27" s="285"/>
      <c r="E27" s="285"/>
      <c r="F27" s="285"/>
      <c r="G27" s="285"/>
      <c r="H27" s="285"/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  <c r="AA27" s="285"/>
      <c r="AB27" s="285"/>
      <c r="AC27" s="285"/>
      <c r="AD27" s="285"/>
      <c r="AE27" s="285"/>
      <c r="AF27" s="285"/>
      <c r="AG27" s="301">
        <f t="shared" si="0"/>
        <v>1</v>
      </c>
      <c r="AH27" s="277"/>
      <c r="AI27" s="304" t="s">
        <v>100</v>
      </c>
      <c r="AJ27" s="285">
        <v>1</v>
      </c>
      <c r="AK27" s="285"/>
      <c r="AL27" s="285"/>
      <c r="AM27" s="285"/>
      <c r="AN27" s="285"/>
      <c r="AO27" s="285"/>
      <c r="AP27" s="285"/>
      <c r="AQ27" s="285"/>
      <c r="AR27" s="285"/>
      <c r="AS27" s="285"/>
      <c r="AT27" s="285"/>
      <c r="AU27" s="285"/>
      <c r="AV27" s="285"/>
      <c r="AW27" s="285"/>
      <c r="AX27" s="285"/>
      <c r="AY27" s="285"/>
      <c r="AZ27" s="285"/>
      <c r="BA27" s="285"/>
      <c r="BB27" s="285"/>
      <c r="BC27" s="285"/>
      <c r="BD27" s="285"/>
      <c r="BE27" s="285"/>
      <c r="BF27" s="285"/>
      <c r="BG27" s="285"/>
      <c r="BH27" s="285"/>
      <c r="BI27" s="285"/>
      <c r="BJ27" s="285"/>
      <c r="BK27" s="285"/>
      <c r="BL27" s="285"/>
      <c r="BM27" s="285"/>
      <c r="BN27" s="305">
        <f t="shared" si="1"/>
        <v>1</v>
      </c>
      <c r="BO27" s="277"/>
      <c r="BP27" s="306" t="s">
        <v>100</v>
      </c>
      <c r="BQ27" s="285">
        <v>1</v>
      </c>
      <c r="BR27" s="285"/>
      <c r="BS27" s="285"/>
      <c r="BT27" s="285"/>
      <c r="BU27" s="285"/>
      <c r="BV27" s="285"/>
      <c r="BW27" s="285"/>
      <c r="BX27" s="285"/>
      <c r="BY27" s="285"/>
      <c r="BZ27" s="285"/>
      <c r="CA27" s="285"/>
      <c r="CB27" s="285"/>
      <c r="CC27" s="285"/>
      <c r="CD27" s="285"/>
      <c r="CE27" s="285"/>
      <c r="CF27" s="285"/>
      <c r="CG27" s="285"/>
      <c r="CH27" s="285"/>
      <c r="CI27" s="285"/>
      <c r="CJ27" s="285"/>
      <c r="CK27" s="285"/>
      <c r="CL27" s="285"/>
      <c r="CM27" s="285"/>
      <c r="CN27" s="285"/>
      <c r="CO27" s="285"/>
      <c r="CP27" s="285"/>
      <c r="CQ27" s="285"/>
      <c r="CR27" s="285"/>
      <c r="CS27" s="285"/>
      <c r="CT27" s="285"/>
      <c r="CU27" s="307">
        <f t="shared" si="2"/>
        <v>1</v>
      </c>
      <c r="CV27" s="277"/>
      <c r="CW27" s="304" t="s">
        <v>100</v>
      </c>
      <c r="CX27" s="285">
        <v>1</v>
      </c>
      <c r="CY27" s="285"/>
      <c r="CZ27" s="285"/>
      <c r="DA27" s="285"/>
      <c r="DB27" s="285"/>
      <c r="DC27" s="285"/>
      <c r="DD27" s="285"/>
      <c r="DE27" s="285"/>
      <c r="DF27" s="285"/>
      <c r="DG27" s="285"/>
      <c r="DH27" s="285"/>
      <c r="DI27" s="285"/>
      <c r="DJ27" s="285"/>
      <c r="DK27" s="285"/>
      <c r="DL27" s="285"/>
      <c r="DM27" s="285"/>
      <c r="DN27" s="285"/>
      <c r="DO27" s="285"/>
      <c r="DP27" s="285"/>
      <c r="DQ27" s="285"/>
      <c r="DR27" s="285"/>
      <c r="DS27" s="285"/>
      <c r="DT27" s="285"/>
      <c r="DU27" s="285"/>
      <c r="DV27" s="285"/>
      <c r="DW27" s="285"/>
      <c r="DX27" s="285"/>
      <c r="DY27" s="285"/>
      <c r="DZ27" s="285"/>
      <c r="EA27" s="285"/>
      <c r="EB27" s="307">
        <f t="shared" si="3"/>
        <v>1</v>
      </c>
      <c r="EC27" s="277"/>
      <c r="ED27" s="304" t="s">
        <v>100</v>
      </c>
      <c r="EE27" s="285">
        <v>1</v>
      </c>
      <c r="EF27" s="285"/>
      <c r="EG27" s="285"/>
      <c r="EH27" s="285"/>
      <c r="EI27" s="285"/>
      <c r="EJ27" s="285"/>
      <c r="EK27" s="285"/>
      <c r="EL27" s="285"/>
      <c r="EM27" s="285"/>
      <c r="EN27" s="285"/>
      <c r="EO27" s="285"/>
      <c r="EP27" s="285"/>
      <c r="EQ27" s="285"/>
      <c r="ER27" s="285"/>
      <c r="ES27" s="285"/>
      <c r="ET27" s="285"/>
      <c r="EU27" s="285"/>
      <c r="EV27" s="285"/>
      <c r="EW27" s="285"/>
      <c r="EX27" s="285"/>
      <c r="EY27" s="285"/>
      <c r="EZ27" s="285"/>
      <c r="FA27" s="285"/>
      <c r="FB27" s="285"/>
      <c r="FC27" s="285"/>
      <c r="FD27" s="285"/>
      <c r="FE27" s="285"/>
      <c r="FF27" s="285"/>
      <c r="FG27" s="285"/>
      <c r="FH27" s="285"/>
      <c r="FI27" s="307">
        <f t="shared" si="4"/>
        <v>1</v>
      </c>
      <c r="FJ27" s="277"/>
      <c r="FK27" s="304" t="s">
        <v>100</v>
      </c>
      <c r="FL27" s="285">
        <v>1</v>
      </c>
      <c r="FM27" s="285"/>
      <c r="FN27" s="285"/>
      <c r="FO27" s="285"/>
      <c r="FP27" s="285"/>
      <c r="FQ27" s="285"/>
      <c r="FR27" s="285"/>
      <c r="FS27" s="285"/>
      <c r="FT27" s="285"/>
      <c r="FU27" s="285"/>
      <c r="FV27" s="285"/>
      <c r="FW27" s="285"/>
      <c r="FX27" s="285"/>
      <c r="FY27" s="285"/>
      <c r="FZ27" s="285"/>
      <c r="GA27" s="285"/>
      <c r="GB27" s="285"/>
      <c r="GC27" s="285"/>
      <c r="GD27" s="285"/>
      <c r="GE27" s="285"/>
      <c r="GF27" s="285"/>
      <c r="GG27" s="285"/>
      <c r="GH27" s="285"/>
      <c r="GI27" s="285"/>
      <c r="GJ27" s="285"/>
      <c r="GK27" s="285"/>
      <c r="GL27" s="285"/>
      <c r="GM27" s="285"/>
      <c r="GN27" s="285"/>
      <c r="GO27" s="285"/>
      <c r="GP27" s="307">
        <f t="shared" si="5"/>
        <v>1</v>
      </c>
      <c r="GQ27" s="277"/>
    </row>
    <row r="28" spans="1:199" ht="15.75" customHeight="1">
      <c r="A28" s="1018"/>
      <c r="B28" s="285" t="s">
        <v>198</v>
      </c>
      <c r="C28" s="285">
        <v>28</v>
      </c>
      <c r="D28" s="285">
        <v>12</v>
      </c>
      <c r="E28" s="285">
        <v>18</v>
      </c>
      <c r="F28" s="285">
        <v>118</v>
      </c>
      <c r="G28" s="285">
        <v>7</v>
      </c>
      <c r="H28" s="285">
        <v>28</v>
      </c>
      <c r="I28" s="285">
        <v>128</v>
      </c>
      <c r="J28" s="285">
        <v>68</v>
      </c>
      <c r="K28" s="285">
        <v>32</v>
      </c>
      <c r="L28" s="285">
        <v>56</v>
      </c>
      <c r="M28" s="285">
        <v>32</v>
      </c>
      <c r="N28" s="285">
        <v>80</v>
      </c>
      <c r="O28" s="285">
        <v>100</v>
      </c>
      <c r="P28" s="285">
        <v>111</v>
      </c>
      <c r="Q28" s="285">
        <v>16</v>
      </c>
      <c r="R28" s="285">
        <v>24</v>
      </c>
      <c r="S28" s="285">
        <v>32</v>
      </c>
      <c r="T28" s="285">
        <v>110</v>
      </c>
      <c r="U28" s="285">
        <v>52</v>
      </c>
      <c r="V28" s="285">
        <v>32</v>
      </c>
      <c r="W28" s="285">
        <v>54</v>
      </c>
      <c r="X28" s="285">
        <v>42</v>
      </c>
      <c r="Y28" s="285">
        <v>40</v>
      </c>
      <c r="Z28" s="285">
        <v>16</v>
      </c>
      <c r="AA28" s="285">
        <v>20</v>
      </c>
      <c r="AB28" s="285">
        <v>32</v>
      </c>
      <c r="AC28" s="285">
        <v>16</v>
      </c>
      <c r="AD28" s="285">
        <v>48</v>
      </c>
      <c r="AE28" s="285">
        <v>16</v>
      </c>
      <c r="AF28" s="285">
        <v>16</v>
      </c>
      <c r="AG28" s="286">
        <f t="shared" si="0"/>
        <v>46.133333333333333</v>
      </c>
      <c r="AH28" s="277"/>
      <c r="AI28" s="292" t="s">
        <v>198</v>
      </c>
      <c r="AJ28" s="285">
        <v>28</v>
      </c>
      <c r="AK28" s="285">
        <v>128</v>
      </c>
      <c r="AL28" s="285">
        <v>128</v>
      </c>
      <c r="AM28" s="285">
        <v>48</v>
      </c>
      <c r="AN28" s="285">
        <v>54</v>
      </c>
      <c r="AO28" s="285">
        <v>44</v>
      </c>
      <c r="AP28" s="285">
        <v>16</v>
      </c>
      <c r="AQ28" s="285">
        <v>14</v>
      </c>
      <c r="AR28" s="285">
        <v>32</v>
      </c>
      <c r="AS28" s="285">
        <v>32</v>
      </c>
      <c r="AT28" s="285">
        <v>48</v>
      </c>
      <c r="AU28" s="285">
        <v>28</v>
      </c>
      <c r="AV28" s="285">
        <v>20</v>
      </c>
      <c r="AW28" s="285">
        <v>56</v>
      </c>
      <c r="AX28" s="285">
        <v>52</v>
      </c>
      <c r="AY28" s="285">
        <v>20</v>
      </c>
      <c r="AZ28" s="285">
        <v>58</v>
      </c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  <c r="BM28" s="285"/>
      <c r="BN28" s="293">
        <f t="shared" si="1"/>
        <v>47.411764705882355</v>
      </c>
      <c r="BO28" s="277"/>
      <c r="BP28" s="294" t="s">
        <v>198</v>
      </c>
      <c r="BQ28" s="285">
        <v>26</v>
      </c>
      <c r="BR28" s="285">
        <v>108</v>
      </c>
      <c r="BS28" s="285">
        <v>70</v>
      </c>
      <c r="BT28" s="285">
        <v>34</v>
      </c>
      <c r="BU28" s="285">
        <v>20</v>
      </c>
      <c r="BV28" s="285">
        <v>33</v>
      </c>
      <c r="BW28" s="313">
        <v>24</v>
      </c>
      <c r="BX28" s="313">
        <v>7</v>
      </c>
      <c r="BY28" s="285"/>
      <c r="BZ28" s="285"/>
      <c r="CA28" s="285"/>
      <c r="CB28" s="285"/>
      <c r="CC28" s="285"/>
      <c r="CD28" s="285"/>
      <c r="CE28" s="285"/>
      <c r="CF28" s="285"/>
      <c r="CG28" s="285"/>
      <c r="CH28" s="285"/>
      <c r="CI28" s="285"/>
      <c r="CJ28" s="285"/>
      <c r="CK28" s="285"/>
      <c r="CL28" s="285"/>
      <c r="CM28" s="285"/>
      <c r="CN28" s="285"/>
      <c r="CO28" s="285"/>
      <c r="CP28" s="285"/>
      <c r="CQ28" s="285"/>
      <c r="CR28" s="285"/>
      <c r="CS28" s="285"/>
      <c r="CT28" s="285"/>
      <c r="CU28" s="286">
        <f t="shared" si="2"/>
        <v>40.25</v>
      </c>
      <c r="CV28" s="277"/>
      <c r="CW28" s="285" t="s">
        <v>198</v>
      </c>
      <c r="CX28" s="285">
        <v>17</v>
      </c>
      <c r="CY28" s="285">
        <v>14</v>
      </c>
      <c r="CZ28" s="285">
        <v>13</v>
      </c>
      <c r="DA28" s="285">
        <v>19</v>
      </c>
      <c r="DB28" s="285">
        <v>17</v>
      </c>
      <c r="DC28" s="285">
        <v>32</v>
      </c>
      <c r="DD28" s="285">
        <v>24</v>
      </c>
      <c r="DE28" s="285">
        <v>64</v>
      </c>
      <c r="DF28" s="285">
        <v>56</v>
      </c>
      <c r="DG28" s="285">
        <v>48</v>
      </c>
      <c r="DH28" s="285">
        <v>64</v>
      </c>
      <c r="DI28" s="285">
        <v>35</v>
      </c>
      <c r="DJ28" s="285">
        <v>45</v>
      </c>
      <c r="DK28" s="285">
        <v>30</v>
      </c>
      <c r="DL28" s="285">
        <v>28</v>
      </c>
      <c r="DM28" s="285">
        <v>46</v>
      </c>
      <c r="DN28" s="285">
        <v>64</v>
      </c>
      <c r="DO28" s="285">
        <v>32</v>
      </c>
      <c r="DP28" s="285">
        <v>54</v>
      </c>
      <c r="DQ28" s="285">
        <v>46</v>
      </c>
      <c r="DR28" s="285">
        <v>16</v>
      </c>
      <c r="DS28" s="285">
        <v>30</v>
      </c>
      <c r="DT28" s="299">
        <v>21</v>
      </c>
      <c r="DU28" s="299">
        <v>28</v>
      </c>
      <c r="DV28" s="299">
        <v>19</v>
      </c>
      <c r="DW28" s="299">
        <v>16</v>
      </c>
      <c r="DX28" s="285"/>
      <c r="DY28" s="285"/>
      <c r="DZ28" s="285"/>
      <c r="EA28" s="285"/>
      <c r="EB28" s="286">
        <f t="shared" si="3"/>
        <v>33.769230769230766</v>
      </c>
      <c r="EC28" s="277"/>
      <c r="ED28" s="285" t="s">
        <v>198</v>
      </c>
      <c r="EE28" s="285">
        <v>154</v>
      </c>
      <c r="EF28" s="285">
        <v>64</v>
      </c>
      <c r="EG28" s="285">
        <v>32</v>
      </c>
      <c r="EH28" s="285">
        <v>32</v>
      </c>
      <c r="EI28" s="285"/>
      <c r="EJ28" s="285"/>
      <c r="EK28" s="285"/>
      <c r="EL28" s="285"/>
      <c r="EM28" s="285"/>
      <c r="EN28" s="285"/>
      <c r="EO28" s="285"/>
      <c r="EP28" s="285"/>
      <c r="EQ28" s="285"/>
      <c r="ER28" s="285"/>
      <c r="ES28" s="285"/>
      <c r="ET28" s="285"/>
      <c r="EU28" s="285"/>
      <c r="EV28" s="285"/>
      <c r="EW28" s="285"/>
      <c r="EX28" s="285"/>
      <c r="EY28" s="285"/>
      <c r="EZ28" s="285"/>
      <c r="FA28" s="299"/>
      <c r="FB28" s="299"/>
      <c r="FC28" s="299"/>
      <c r="FD28" s="299"/>
      <c r="FE28" s="285"/>
      <c r="FF28" s="285"/>
      <c r="FG28" s="285"/>
      <c r="FH28" s="285"/>
      <c r="FI28" s="286">
        <f t="shared" si="4"/>
        <v>70.5</v>
      </c>
      <c r="FJ28" s="277"/>
      <c r="FK28" s="285" t="s">
        <v>198</v>
      </c>
      <c r="FL28" s="285"/>
      <c r="FM28" s="285"/>
      <c r="FN28" s="285"/>
      <c r="FO28" s="285"/>
      <c r="FP28" s="285"/>
      <c r="FQ28" s="285"/>
      <c r="FR28" s="285"/>
      <c r="FS28" s="285"/>
      <c r="FT28" s="285"/>
      <c r="FU28" s="285"/>
      <c r="FV28" s="285"/>
      <c r="FW28" s="285"/>
      <c r="FX28" s="285"/>
      <c r="FY28" s="285"/>
      <c r="FZ28" s="285"/>
      <c r="GA28" s="285"/>
      <c r="GB28" s="285"/>
      <c r="GC28" s="285"/>
      <c r="GD28" s="285"/>
      <c r="GE28" s="285"/>
      <c r="GF28" s="285"/>
      <c r="GG28" s="285"/>
      <c r="GH28" s="299"/>
      <c r="GI28" s="299"/>
      <c r="GJ28" s="299"/>
      <c r="GK28" s="299"/>
      <c r="GL28" s="285"/>
      <c r="GM28" s="285"/>
      <c r="GN28" s="285"/>
      <c r="GO28" s="285"/>
      <c r="GP28" s="286" t="e">
        <f t="shared" si="5"/>
        <v>#DIV/0!</v>
      </c>
      <c r="GQ28" s="277"/>
    </row>
    <row r="29" spans="1:199" ht="15.75" customHeight="1">
      <c r="A29" s="1018"/>
      <c r="B29" s="285" t="s">
        <v>201</v>
      </c>
      <c r="C29" s="285">
        <v>76</v>
      </c>
      <c r="D29" s="285">
        <v>111</v>
      </c>
      <c r="E29" s="285">
        <v>64</v>
      </c>
      <c r="F29" s="285">
        <v>96</v>
      </c>
      <c r="G29" s="285">
        <v>30</v>
      </c>
      <c r="H29" s="285">
        <v>109</v>
      </c>
      <c r="I29" s="285">
        <v>98</v>
      </c>
      <c r="J29" s="285">
        <v>40</v>
      </c>
      <c r="K29" s="285">
        <v>34</v>
      </c>
      <c r="L29" s="285">
        <v>32</v>
      </c>
      <c r="M29" s="285">
        <v>54</v>
      </c>
      <c r="N29" s="285">
        <v>32</v>
      </c>
      <c r="O29" s="285">
        <v>68</v>
      </c>
      <c r="P29" s="285">
        <v>16</v>
      </c>
      <c r="Q29" s="285">
        <v>16</v>
      </c>
      <c r="R29" s="285">
        <v>60</v>
      </c>
      <c r="S29" s="285">
        <v>74</v>
      </c>
      <c r="T29" s="285">
        <v>23</v>
      </c>
      <c r="U29" s="285">
        <v>32</v>
      </c>
      <c r="V29" s="285">
        <v>26</v>
      </c>
      <c r="W29" s="285">
        <v>30</v>
      </c>
      <c r="X29" s="285">
        <v>100</v>
      </c>
      <c r="Y29" s="285">
        <v>92</v>
      </c>
      <c r="Z29" s="285">
        <v>72</v>
      </c>
      <c r="AA29" s="285">
        <v>60</v>
      </c>
      <c r="AB29" s="285">
        <v>44</v>
      </c>
      <c r="AC29" s="285"/>
      <c r="AD29" s="285"/>
      <c r="AE29" s="285"/>
      <c r="AF29" s="285"/>
      <c r="AG29" s="286">
        <f t="shared" si="0"/>
        <v>57.269230769230766</v>
      </c>
      <c r="AH29" s="277"/>
      <c r="AI29" s="292" t="s">
        <v>201</v>
      </c>
      <c r="AJ29" s="285">
        <v>48</v>
      </c>
      <c r="AK29" s="285">
        <v>115</v>
      </c>
      <c r="AL29" s="285">
        <v>56</v>
      </c>
      <c r="AM29" s="285">
        <v>27</v>
      </c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285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93">
        <f t="shared" si="1"/>
        <v>61.5</v>
      </c>
      <c r="BO29" s="277"/>
      <c r="BP29" s="294" t="s">
        <v>201</v>
      </c>
      <c r="BQ29" s="285">
        <v>36</v>
      </c>
      <c r="BR29" s="285">
        <v>40</v>
      </c>
      <c r="BS29" s="285">
        <v>20</v>
      </c>
      <c r="BT29" s="285">
        <v>13</v>
      </c>
      <c r="BU29" s="285">
        <v>23</v>
      </c>
      <c r="BV29" s="285">
        <v>109</v>
      </c>
      <c r="BW29" s="285">
        <v>18</v>
      </c>
      <c r="BX29" s="285">
        <v>33</v>
      </c>
      <c r="BY29" s="285">
        <v>25</v>
      </c>
      <c r="BZ29" s="285">
        <v>24</v>
      </c>
      <c r="CA29" s="285">
        <v>29</v>
      </c>
      <c r="CB29" s="285">
        <v>175</v>
      </c>
      <c r="CC29" s="285">
        <v>44</v>
      </c>
      <c r="CD29" s="285">
        <v>48</v>
      </c>
      <c r="CE29" s="285">
        <v>209</v>
      </c>
      <c r="CF29" s="285">
        <v>21</v>
      </c>
      <c r="CG29" s="285"/>
      <c r="CH29" s="285"/>
      <c r="CI29" s="285"/>
      <c r="CJ29" s="285"/>
      <c r="CK29" s="285"/>
      <c r="CL29" s="285"/>
      <c r="CM29" s="285"/>
      <c r="CN29" s="285"/>
      <c r="CO29" s="285"/>
      <c r="CP29" s="285"/>
      <c r="CQ29" s="285"/>
      <c r="CR29" s="285"/>
      <c r="CS29" s="285"/>
      <c r="CT29" s="285"/>
      <c r="CU29" s="286">
        <f t="shared" si="2"/>
        <v>54.1875</v>
      </c>
      <c r="CV29" s="277"/>
      <c r="CW29" s="285" t="s">
        <v>201</v>
      </c>
      <c r="CX29" s="285">
        <v>34</v>
      </c>
      <c r="CY29" s="285">
        <v>23</v>
      </c>
      <c r="CZ29" s="285">
        <v>34</v>
      </c>
      <c r="DA29" s="285">
        <v>126</v>
      </c>
      <c r="DB29" s="285">
        <v>33</v>
      </c>
      <c r="DC29" s="285">
        <v>12</v>
      </c>
      <c r="DD29" s="299">
        <v>22</v>
      </c>
      <c r="DE29" s="285"/>
      <c r="DF29" s="285"/>
      <c r="DG29" s="285"/>
      <c r="DH29" s="285"/>
      <c r="DI29" s="285"/>
      <c r="DJ29" s="285"/>
      <c r="DK29" s="285"/>
      <c r="DL29" s="285"/>
      <c r="DM29" s="285"/>
      <c r="DN29" s="285"/>
      <c r="DO29" s="285"/>
      <c r="DP29" s="285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6">
        <f t="shared" si="3"/>
        <v>40.571428571428569</v>
      </c>
      <c r="EC29" s="277"/>
      <c r="ED29" s="285" t="s">
        <v>201</v>
      </c>
      <c r="EE29" s="285">
        <v>23</v>
      </c>
      <c r="EF29" s="285">
        <v>46</v>
      </c>
      <c r="EG29" s="285">
        <v>40</v>
      </c>
      <c r="EH29" s="285"/>
      <c r="EI29" s="285"/>
      <c r="EJ29" s="285"/>
      <c r="EK29" s="299"/>
      <c r="EL29" s="285"/>
      <c r="EM29" s="285"/>
      <c r="EN29" s="285"/>
      <c r="EO29" s="285"/>
      <c r="EP29" s="285"/>
      <c r="EQ29" s="285"/>
      <c r="ER29" s="285"/>
      <c r="ES29" s="285"/>
      <c r="ET29" s="285"/>
      <c r="EU29" s="285"/>
      <c r="EV29" s="285"/>
      <c r="EW29" s="285"/>
      <c r="EX29" s="285"/>
      <c r="EY29" s="285"/>
      <c r="EZ29" s="285"/>
      <c r="FA29" s="285"/>
      <c r="FB29" s="285"/>
      <c r="FC29" s="285"/>
      <c r="FD29" s="285"/>
      <c r="FE29" s="285"/>
      <c r="FF29" s="285"/>
      <c r="FG29" s="285"/>
      <c r="FH29" s="285"/>
      <c r="FI29" s="286">
        <f t="shared" si="4"/>
        <v>36.333333333333336</v>
      </c>
      <c r="FJ29" s="277"/>
      <c r="FK29" s="285" t="s">
        <v>201</v>
      </c>
      <c r="FL29" s="285">
        <v>24</v>
      </c>
      <c r="FM29" s="285">
        <v>100</v>
      </c>
      <c r="FN29" s="285">
        <v>114</v>
      </c>
      <c r="FO29" s="285"/>
      <c r="FP29" s="285"/>
      <c r="FQ29" s="285"/>
      <c r="FR29" s="299"/>
      <c r="FS29" s="285"/>
      <c r="FT29" s="285"/>
      <c r="FU29" s="285"/>
      <c r="FV29" s="285"/>
      <c r="FW29" s="285"/>
      <c r="FX29" s="285"/>
      <c r="FY29" s="285"/>
      <c r="FZ29" s="285"/>
      <c r="GA29" s="285"/>
      <c r="GB29" s="285"/>
      <c r="GC29" s="285"/>
      <c r="GD29" s="285"/>
      <c r="GE29" s="285"/>
      <c r="GF29" s="285"/>
      <c r="GG29" s="285"/>
      <c r="GH29" s="285"/>
      <c r="GI29" s="285"/>
      <c r="GJ29" s="285"/>
      <c r="GK29" s="285"/>
      <c r="GL29" s="285"/>
      <c r="GM29" s="285"/>
      <c r="GN29" s="285"/>
      <c r="GO29" s="285"/>
      <c r="GP29" s="286">
        <f t="shared" si="5"/>
        <v>79.333333333333329</v>
      </c>
      <c r="GQ29" s="277"/>
    </row>
    <row r="30" spans="1:199" ht="15.75" customHeight="1">
      <c r="A30" s="1018"/>
      <c r="B30" s="304" t="s">
        <v>103</v>
      </c>
      <c r="C30" s="285">
        <v>1</v>
      </c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301">
        <f t="shared" si="0"/>
        <v>1</v>
      </c>
      <c r="AH30" s="277"/>
      <c r="AI30" s="304" t="s">
        <v>103</v>
      </c>
      <c r="AJ30" s="285">
        <v>1</v>
      </c>
      <c r="AK30" s="285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285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305">
        <f t="shared" si="1"/>
        <v>1</v>
      </c>
      <c r="BO30" s="277"/>
      <c r="BP30" s="306" t="s">
        <v>103</v>
      </c>
      <c r="BQ30" s="285">
        <v>1</v>
      </c>
      <c r="BR30" s="285"/>
      <c r="BS30" s="285"/>
      <c r="BT30" s="285"/>
      <c r="BU30" s="285"/>
      <c r="BV30" s="285"/>
      <c r="BW30" s="285"/>
      <c r="BX30" s="285"/>
      <c r="BY30" s="285"/>
      <c r="BZ30" s="285"/>
      <c r="CA30" s="285"/>
      <c r="CB30" s="285"/>
      <c r="CC30" s="285"/>
      <c r="CD30" s="285"/>
      <c r="CE30" s="285"/>
      <c r="CF30" s="285"/>
      <c r="CG30" s="285"/>
      <c r="CH30" s="285"/>
      <c r="CI30" s="285"/>
      <c r="CJ30" s="285"/>
      <c r="CK30" s="285"/>
      <c r="CL30" s="285"/>
      <c r="CM30" s="285"/>
      <c r="CN30" s="285"/>
      <c r="CO30" s="285"/>
      <c r="CP30" s="285"/>
      <c r="CQ30" s="285"/>
      <c r="CR30" s="285"/>
      <c r="CS30" s="285"/>
      <c r="CT30" s="285"/>
      <c r="CU30" s="307">
        <f t="shared" si="2"/>
        <v>1</v>
      </c>
      <c r="CV30" s="277"/>
      <c r="CW30" s="304" t="s">
        <v>103</v>
      </c>
      <c r="CX30" s="285">
        <v>1</v>
      </c>
      <c r="CY30" s="285"/>
      <c r="CZ30" s="285"/>
      <c r="DA30" s="285"/>
      <c r="DB30" s="285"/>
      <c r="DC30" s="285"/>
      <c r="DD30" s="285"/>
      <c r="DE30" s="285"/>
      <c r="DF30" s="285"/>
      <c r="DG30" s="285"/>
      <c r="DH30" s="285"/>
      <c r="DI30" s="285"/>
      <c r="DJ30" s="285"/>
      <c r="DK30" s="285"/>
      <c r="DL30" s="285"/>
      <c r="DM30" s="285"/>
      <c r="DN30" s="285"/>
      <c r="DO30" s="285"/>
      <c r="DP30" s="285"/>
      <c r="DQ30" s="285"/>
      <c r="DR30" s="285"/>
      <c r="DS30" s="285"/>
      <c r="DT30" s="285"/>
      <c r="DU30" s="285"/>
      <c r="DV30" s="285"/>
      <c r="DW30" s="285"/>
      <c r="DX30" s="285"/>
      <c r="DY30" s="285"/>
      <c r="DZ30" s="285"/>
      <c r="EA30" s="285"/>
      <c r="EB30" s="307">
        <f t="shared" si="3"/>
        <v>1</v>
      </c>
      <c r="EC30" s="277"/>
      <c r="ED30" s="304" t="s">
        <v>103</v>
      </c>
      <c r="EE30" s="285">
        <v>1</v>
      </c>
      <c r="EF30" s="285"/>
      <c r="EG30" s="285"/>
      <c r="EH30" s="285"/>
      <c r="EI30" s="285"/>
      <c r="EJ30" s="285"/>
      <c r="EK30" s="285"/>
      <c r="EL30" s="285"/>
      <c r="EM30" s="285"/>
      <c r="EN30" s="285"/>
      <c r="EO30" s="285"/>
      <c r="EP30" s="285"/>
      <c r="EQ30" s="285"/>
      <c r="ER30" s="285"/>
      <c r="ES30" s="285"/>
      <c r="ET30" s="285"/>
      <c r="EU30" s="285"/>
      <c r="EV30" s="285"/>
      <c r="EW30" s="285"/>
      <c r="EX30" s="285"/>
      <c r="EY30" s="285"/>
      <c r="EZ30" s="285"/>
      <c r="FA30" s="285"/>
      <c r="FB30" s="285"/>
      <c r="FC30" s="285"/>
      <c r="FD30" s="285"/>
      <c r="FE30" s="285"/>
      <c r="FF30" s="285"/>
      <c r="FG30" s="285"/>
      <c r="FH30" s="285"/>
      <c r="FI30" s="307">
        <f t="shared" si="4"/>
        <v>1</v>
      </c>
      <c r="FJ30" s="277"/>
      <c r="FK30" s="304" t="s">
        <v>103</v>
      </c>
      <c r="FL30" s="285">
        <v>1</v>
      </c>
      <c r="FM30" s="285"/>
      <c r="FN30" s="285"/>
      <c r="FO30" s="285"/>
      <c r="FP30" s="285"/>
      <c r="FQ30" s="285"/>
      <c r="FR30" s="285"/>
      <c r="FS30" s="285"/>
      <c r="FT30" s="285"/>
      <c r="FU30" s="285"/>
      <c r="FV30" s="285"/>
      <c r="FW30" s="285"/>
      <c r="FX30" s="285"/>
      <c r="FY30" s="285"/>
      <c r="FZ30" s="285"/>
      <c r="GA30" s="285"/>
      <c r="GB30" s="285"/>
      <c r="GC30" s="285"/>
      <c r="GD30" s="285"/>
      <c r="GE30" s="285"/>
      <c r="GF30" s="285"/>
      <c r="GG30" s="285"/>
      <c r="GH30" s="285"/>
      <c r="GI30" s="285"/>
      <c r="GJ30" s="285"/>
      <c r="GK30" s="285"/>
      <c r="GL30" s="285"/>
      <c r="GM30" s="285"/>
      <c r="GN30" s="285"/>
      <c r="GO30" s="285"/>
      <c r="GP30" s="307">
        <f t="shared" si="5"/>
        <v>1</v>
      </c>
      <c r="GQ30" s="277"/>
    </row>
    <row r="31" spans="1:199" ht="15.75" customHeight="1">
      <c r="A31" s="1018"/>
      <c r="B31" s="304" t="s">
        <v>107</v>
      </c>
      <c r="C31" s="285">
        <v>1</v>
      </c>
      <c r="D31" s="285"/>
      <c r="E31" s="285"/>
      <c r="F31" s="285"/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301">
        <f t="shared" si="0"/>
        <v>1</v>
      </c>
      <c r="AH31" s="277"/>
      <c r="AI31" s="304" t="s">
        <v>107</v>
      </c>
      <c r="AJ31" s="285">
        <v>1</v>
      </c>
      <c r="AK31" s="285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285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305">
        <f t="shared" si="1"/>
        <v>1</v>
      </c>
      <c r="BO31" s="277"/>
      <c r="BP31" s="306" t="s">
        <v>107</v>
      </c>
      <c r="BQ31" s="285">
        <v>1</v>
      </c>
      <c r="BR31" s="285"/>
      <c r="BS31" s="285"/>
      <c r="BT31" s="285"/>
      <c r="BU31" s="285"/>
      <c r="BV31" s="285"/>
      <c r="BW31" s="285"/>
      <c r="BX31" s="285"/>
      <c r="BY31" s="285"/>
      <c r="BZ31" s="285"/>
      <c r="CA31" s="285"/>
      <c r="CB31" s="285"/>
      <c r="CC31" s="285"/>
      <c r="CD31" s="285"/>
      <c r="CE31" s="285"/>
      <c r="CF31" s="285"/>
      <c r="CG31" s="285"/>
      <c r="CH31" s="285"/>
      <c r="CI31" s="285"/>
      <c r="CJ31" s="285"/>
      <c r="CK31" s="285"/>
      <c r="CL31" s="285"/>
      <c r="CM31" s="285"/>
      <c r="CN31" s="285"/>
      <c r="CO31" s="285"/>
      <c r="CP31" s="285"/>
      <c r="CQ31" s="285"/>
      <c r="CR31" s="285"/>
      <c r="CS31" s="285"/>
      <c r="CT31" s="285"/>
      <c r="CU31" s="307">
        <f t="shared" si="2"/>
        <v>1</v>
      </c>
      <c r="CV31" s="277"/>
      <c r="CW31" s="304" t="s">
        <v>107</v>
      </c>
      <c r="CX31" s="285">
        <v>1</v>
      </c>
      <c r="CY31" s="285"/>
      <c r="CZ31" s="285"/>
      <c r="DA31" s="285"/>
      <c r="DB31" s="285"/>
      <c r="DC31" s="285"/>
      <c r="DD31" s="285"/>
      <c r="DE31" s="285"/>
      <c r="DF31" s="285"/>
      <c r="DG31" s="285"/>
      <c r="DH31" s="285"/>
      <c r="DI31" s="285"/>
      <c r="DJ31" s="285"/>
      <c r="DK31" s="285"/>
      <c r="DL31" s="285"/>
      <c r="DM31" s="285"/>
      <c r="DN31" s="285"/>
      <c r="DO31" s="285"/>
      <c r="DP31" s="285"/>
      <c r="DQ31" s="285"/>
      <c r="DR31" s="285"/>
      <c r="DS31" s="285"/>
      <c r="DT31" s="285"/>
      <c r="DU31" s="285"/>
      <c r="DV31" s="285"/>
      <c r="DW31" s="285"/>
      <c r="DX31" s="285"/>
      <c r="DY31" s="285"/>
      <c r="DZ31" s="285"/>
      <c r="EA31" s="285"/>
      <c r="EB31" s="307">
        <f t="shared" si="3"/>
        <v>1</v>
      </c>
      <c r="EC31" s="277"/>
      <c r="ED31" s="304" t="s">
        <v>107</v>
      </c>
      <c r="EE31" s="285">
        <v>1</v>
      </c>
      <c r="EF31" s="285"/>
      <c r="EG31" s="285"/>
      <c r="EH31" s="285"/>
      <c r="EI31" s="285"/>
      <c r="EJ31" s="285"/>
      <c r="EK31" s="285"/>
      <c r="EL31" s="285"/>
      <c r="EM31" s="285"/>
      <c r="EN31" s="285"/>
      <c r="EO31" s="285"/>
      <c r="EP31" s="285"/>
      <c r="EQ31" s="285"/>
      <c r="ER31" s="285"/>
      <c r="ES31" s="285"/>
      <c r="ET31" s="285"/>
      <c r="EU31" s="285"/>
      <c r="EV31" s="285"/>
      <c r="EW31" s="285"/>
      <c r="EX31" s="285"/>
      <c r="EY31" s="285"/>
      <c r="EZ31" s="285"/>
      <c r="FA31" s="285"/>
      <c r="FB31" s="285"/>
      <c r="FC31" s="285"/>
      <c r="FD31" s="285"/>
      <c r="FE31" s="285"/>
      <c r="FF31" s="285"/>
      <c r="FG31" s="285"/>
      <c r="FH31" s="285"/>
      <c r="FI31" s="307">
        <f t="shared" si="4"/>
        <v>1</v>
      </c>
      <c r="FJ31" s="277"/>
      <c r="FK31" s="304" t="s">
        <v>107</v>
      </c>
      <c r="FL31" s="285">
        <v>1</v>
      </c>
      <c r="FM31" s="285"/>
      <c r="FN31" s="285"/>
      <c r="FO31" s="285"/>
      <c r="FP31" s="285"/>
      <c r="FQ31" s="285"/>
      <c r="FR31" s="285"/>
      <c r="FS31" s="285"/>
      <c r="FT31" s="285"/>
      <c r="FU31" s="285"/>
      <c r="FV31" s="285"/>
      <c r="FW31" s="285"/>
      <c r="FX31" s="285"/>
      <c r="FY31" s="285"/>
      <c r="FZ31" s="285"/>
      <c r="GA31" s="285"/>
      <c r="GB31" s="285"/>
      <c r="GC31" s="285"/>
      <c r="GD31" s="285"/>
      <c r="GE31" s="285"/>
      <c r="GF31" s="285"/>
      <c r="GG31" s="285"/>
      <c r="GH31" s="285"/>
      <c r="GI31" s="285"/>
      <c r="GJ31" s="285"/>
      <c r="GK31" s="285"/>
      <c r="GL31" s="285"/>
      <c r="GM31" s="285"/>
      <c r="GN31" s="285"/>
      <c r="GO31" s="285"/>
      <c r="GP31" s="307">
        <f t="shared" si="5"/>
        <v>1</v>
      </c>
      <c r="GQ31" s="277"/>
    </row>
    <row r="32" spans="1:199" ht="15.75" customHeight="1">
      <c r="A32" s="1018"/>
      <c r="B32" s="304" t="s">
        <v>108</v>
      </c>
      <c r="C32" s="285">
        <v>1</v>
      </c>
      <c r="D32" s="285"/>
      <c r="E32" s="285"/>
      <c r="F32" s="285"/>
      <c r="G32" s="2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301">
        <f t="shared" si="0"/>
        <v>1</v>
      </c>
      <c r="AH32" s="277"/>
      <c r="AI32" s="304" t="s">
        <v>108</v>
      </c>
      <c r="AJ32" s="285">
        <v>1</v>
      </c>
      <c r="AK32" s="285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285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305">
        <f t="shared" si="1"/>
        <v>1</v>
      </c>
      <c r="BO32" s="277"/>
      <c r="BP32" s="306" t="s">
        <v>108</v>
      </c>
      <c r="BQ32" s="285">
        <v>1</v>
      </c>
      <c r="BR32" s="285"/>
      <c r="BS32" s="285"/>
      <c r="BT32" s="285"/>
      <c r="BU32" s="285"/>
      <c r="BV32" s="285"/>
      <c r="BW32" s="285"/>
      <c r="BX32" s="285"/>
      <c r="BY32" s="285"/>
      <c r="BZ32" s="285"/>
      <c r="CA32" s="285"/>
      <c r="CB32" s="285"/>
      <c r="CC32" s="285"/>
      <c r="CD32" s="285"/>
      <c r="CE32" s="285"/>
      <c r="CF32" s="285"/>
      <c r="CG32" s="285"/>
      <c r="CH32" s="285"/>
      <c r="CI32" s="285"/>
      <c r="CJ32" s="285"/>
      <c r="CK32" s="285"/>
      <c r="CL32" s="285"/>
      <c r="CM32" s="285"/>
      <c r="CN32" s="285"/>
      <c r="CO32" s="285"/>
      <c r="CP32" s="285"/>
      <c r="CQ32" s="285"/>
      <c r="CR32" s="285"/>
      <c r="CS32" s="285"/>
      <c r="CT32" s="285"/>
      <c r="CU32" s="307">
        <f t="shared" si="2"/>
        <v>1</v>
      </c>
      <c r="CV32" s="277"/>
      <c r="CW32" s="304" t="s">
        <v>108</v>
      </c>
      <c r="CX32" s="285">
        <v>1</v>
      </c>
      <c r="CY32" s="285"/>
      <c r="CZ32" s="285"/>
      <c r="DA32" s="285"/>
      <c r="DB32" s="285"/>
      <c r="DC32" s="285"/>
      <c r="DD32" s="285"/>
      <c r="DE32" s="285"/>
      <c r="DF32" s="285"/>
      <c r="DG32" s="285"/>
      <c r="DH32" s="285"/>
      <c r="DI32" s="285"/>
      <c r="DJ32" s="285"/>
      <c r="DK32" s="285"/>
      <c r="DL32" s="285"/>
      <c r="DM32" s="285"/>
      <c r="DN32" s="285"/>
      <c r="DO32" s="285"/>
      <c r="DP32" s="285"/>
      <c r="DQ32" s="285"/>
      <c r="DR32" s="285"/>
      <c r="DS32" s="285"/>
      <c r="DT32" s="285"/>
      <c r="DU32" s="285"/>
      <c r="DV32" s="285"/>
      <c r="DW32" s="285"/>
      <c r="DX32" s="285"/>
      <c r="DY32" s="285"/>
      <c r="DZ32" s="285"/>
      <c r="EA32" s="285"/>
      <c r="EB32" s="307">
        <f t="shared" si="3"/>
        <v>1</v>
      </c>
      <c r="EC32" s="277"/>
      <c r="ED32" s="304" t="s">
        <v>108</v>
      </c>
      <c r="EE32" s="285">
        <v>1</v>
      </c>
      <c r="EF32" s="285"/>
      <c r="EG32" s="285"/>
      <c r="EH32" s="285"/>
      <c r="EI32" s="285"/>
      <c r="EJ32" s="285"/>
      <c r="EK32" s="285"/>
      <c r="EL32" s="285"/>
      <c r="EM32" s="285"/>
      <c r="EN32" s="285"/>
      <c r="EO32" s="285"/>
      <c r="EP32" s="285"/>
      <c r="EQ32" s="285"/>
      <c r="ER32" s="285"/>
      <c r="ES32" s="285"/>
      <c r="ET32" s="285"/>
      <c r="EU32" s="285"/>
      <c r="EV32" s="285"/>
      <c r="EW32" s="285"/>
      <c r="EX32" s="285"/>
      <c r="EY32" s="285"/>
      <c r="EZ32" s="285"/>
      <c r="FA32" s="285"/>
      <c r="FB32" s="285"/>
      <c r="FC32" s="285"/>
      <c r="FD32" s="285"/>
      <c r="FE32" s="285"/>
      <c r="FF32" s="285"/>
      <c r="FG32" s="285"/>
      <c r="FH32" s="285"/>
      <c r="FI32" s="307">
        <f t="shared" si="4"/>
        <v>1</v>
      </c>
      <c r="FJ32" s="277"/>
      <c r="FK32" s="304" t="s">
        <v>108</v>
      </c>
      <c r="FL32" s="285">
        <v>1</v>
      </c>
      <c r="FM32" s="285"/>
      <c r="FN32" s="285"/>
      <c r="FO32" s="285"/>
      <c r="FP32" s="285"/>
      <c r="FQ32" s="285"/>
      <c r="FR32" s="285"/>
      <c r="FS32" s="285"/>
      <c r="FT32" s="285"/>
      <c r="FU32" s="285"/>
      <c r="FV32" s="285"/>
      <c r="FW32" s="285"/>
      <c r="FX32" s="285"/>
      <c r="FY32" s="285"/>
      <c r="FZ32" s="285"/>
      <c r="GA32" s="285"/>
      <c r="GB32" s="285"/>
      <c r="GC32" s="285"/>
      <c r="GD32" s="285"/>
      <c r="GE32" s="285"/>
      <c r="GF32" s="285"/>
      <c r="GG32" s="285"/>
      <c r="GH32" s="285"/>
      <c r="GI32" s="285"/>
      <c r="GJ32" s="285"/>
      <c r="GK32" s="285"/>
      <c r="GL32" s="285"/>
      <c r="GM32" s="285"/>
      <c r="GN32" s="285"/>
      <c r="GO32" s="285"/>
      <c r="GP32" s="307">
        <f t="shared" si="5"/>
        <v>1</v>
      </c>
      <c r="GQ32" s="277"/>
    </row>
    <row r="33" spans="1:199" ht="15.75" customHeight="1">
      <c r="A33" s="1018"/>
      <c r="B33" s="285" t="s">
        <v>203</v>
      </c>
      <c r="C33" s="285">
        <v>4</v>
      </c>
      <c r="D33" s="285">
        <v>4</v>
      </c>
      <c r="E33" s="285">
        <v>20</v>
      </c>
      <c r="F33" s="285">
        <v>9</v>
      </c>
      <c r="G33" s="285">
        <v>11</v>
      </c>
      <c r="H33" s="285">
        <v>9</v>
      </c>
      <c r="I33" s="285">
        <v>13</v>
      </c>
      <c r="J33" s="285">
        <v>9</v>
      </c>
      <c r="K33" s="285">
        <v>9</v>
      </c>
      <c r="L33" s="285">
        <v>14</v>
      </c>
      <c r="M33" s="285">
        <v>13</v>
      </c>
      <c r="N33" s="285">
        <v>16</v>
      </c>
      <c r="O33" s="285">
        <v>8</v>
      </c>
      <c r="P33" s="285">
        <v>7</v>
      </c>
      <c r="Q33" s="285">
        <v>13</v>
      </c>
      <c r="R33" s="285">
        <v>12</v>
      </c>
      <c r="S33" s="285">
        <v>14</v>
      </c>
      <c r="T33" s="285">
        <v>16</v>
      </c>
      <c r="U33" s="285">
        <v>16</v>
      </c>
      <c r="V33" s="285">
        <v>9</v>
      </c>
      <c r="W33" s="285">
        <v>11</v>
      </c>
      <c r="X33" s="285">
        <v>6</v>
      </c>
      <c r="Y33" s="285">
        <v>8</v>
      </c>
      <c r="Z33" s="285">
        <v>10</v>
      </c>
      <c r="AA33" s="285">
        <v>17</v>
      </c>
      <c r="AB33" s="285">
        <v>10</v>
      </c>
      <c r="AC33" s="285">
        <v>10</v>
      </c>
      <c r="AD33" s="285">
        <v>15</v>
      </c>
      <c r="AE33" s="285">
        <v>8</v>
      </c>
      <c r="AF33" s="285">
        <v>14</v>
      </c>
      <c r="AG33" s="286">
        <f t="shared" si="0"/>
        <v>11.166666666666666</v>
      </c>
      <c r="AH33" s="277"/>
      <c r="AI33" s="311" t="s">
        <v>203</v>
      </c>
      <c r="AJ33" s="285"/>
      <c r="AK33" s="285"/>
      <c r="AL33" s="285"/>
      <c r="AM33" s="285"/>
      <c r="AN33" s="285"/>
      <c r="AO33" s="285"/>
      <c r="AP33" s="285"/>
      <c r="AQ33" s="285"/>
      <c r="AR33" s="285"/>
      <c r="AS33" s="285"/>
      <c r="AT33" s="285"/>
      <c r="AU33" s="285"/>
      <c r="AV33" s="285"/>
      <c r="AW33" s="285"/>
      <c r="AX33" s="285"/>
      <c r="AY33" s="285"/>
      <c r="AZ33" s="285"/>
      <c r="BA33" s="285"/>
      <c r="BB33" s="285"/>
      <c r="BC33" s="285"/>
      <c r="BD33" s="285"/>
      <c r="BE33" s="285"/>
      <c r="BF33" s="285"/>
      <c r="BG33" s="285"/>
      <c r="BH33" s="285"/>
      <c r="BI33" s="285"/>
      <c r="BJ33" s="285"/>
      <c r="BK33" s="285"/>
      <c r="BL33" s="285"/>
      <c r="BM33" s="285"/>
      <c r="BN33" s="293" t="e">
        <f t="shared" si="1"/>
        <v>#DIV/0!</v>
      </c>
      <c r="BO33" s="277"/>
      <c r="BP33" s="297" t="s">
        <v>203</v>
      </c>
      <c r="BQ33" s="285"/>
      <c r="BR33" s="285"/>
      <c r="BS33" s="285"/>
      <c r="BT33" s="285"/>
      <c r="BU33" s="285"/>
      <c r="BV33" s="285"/>
      <c r="BW33" s="285"/>
      <c r="BX33" s="285"/>
      <c r="BY33" s="285"/>
      <c r="BZ33" s="285"/>
      <c r="CA33" s="285"/>
      <c r="CB33" s="285"/>
      <c r="CC33" s="285"/>
      <c r="CD33" s="285"/>
      <c r="CE33" s="285"/>
      <c r="CF33" s="285"/>
      <c r="CG33" s="285"/>
      <c r="CH33" s="285"/>
      <c r="CI33" s="285"/>
      <c r="CJ33" s="285"/>
      <c r="CK33" s="285"/>
      <c r="CL33" s="285"/>
      <c r="CM33" s="285"/>
      <c r="CN33" s="285"/>
      <c r="CO33" s="285"/>
      <c r="CP33" s="285"/>
      <c r="CQ33" s="285"/>
      <c r="CR33" s="285"/>
      <c r="CS33" s="285"/>
      <c r="CT33" s="285"/>
      <c r="CU33" s="286" t="e">
        <f t="shared" si="2"/>
        <v>#DIV/0!</v>
      </c>
      <c r="CV33" s="277"/>
      <c r="CW33" s="298" t="s">
        <v>203</v>
      </c>
      <c r="CX33" s="299">
        <v>13</v>
      </c>
      <c r="CY33" s="285"/>
      <c r="CZ33" s="285"/>
      <c r="DA33" s="285"/>
      <c r="DB33" s="285"/>
      <c r="DC33" s="285"/>
      <c r="DD33" s="285"/>
      <c r="DE33" s="285"/>
      <c r="DF33" s="285"/>
      <c r="DG33" s="285"/>
      <c r="DH33" s="285"/>
      <c r="DI33" s="285"/>
      <c r="DJ33" s="285"/>
      <c r="DK33" s="285"/>
      <c r="DL33" s="285"/>
      <c r="DM33" s="285"/>
      <c r="DN33" s="285"/>
      <c r="DO33" s="285"/>
      <c r="DP33" s="285"/>
      <c r="DQ33" s="285"/>
      <c r="DR33" s="285"/>
      <c r="DS33" s="285"/>
      <c r="DT33" s="285"/>
      <c r="DU33" s="285"/>
      <c r="DV33" s="285"/>
      <c r="DW33" s="285"/>
      <c r="DX33" s="285"/>
      <c r="DY33" s="285"/>
      <c r="DZ33" s="285"/>
      <c r="EA33" s="285"/>
      <c r="EB33" s="286">
        <f t="shared" si="3"/>
        <v>13</v>
      </c>
      <c r="EC33" s="277"/>
      <c r="ED33" s="298" t="s">
        <v>203</v>
      </c>
      <c r="EE33" s="299">
        <v>25</v>
      </c>
      <c r="EF33" s="285">
        <v>16</v>
      </c>
      <c r="EG33" s="285"/>
      <c r="EH33" s="285"/>
      <c r="EI33" s="285"/>
      <c r="EJ33" s="285"/>
      <c r="EK33" s="285"/>
      <c r="EL33" s="285"/>
      <c r="EM33" s="285"/>
      <c r="EN33" s="285"/>
      <c r="EO33" s="285"/>
      <c r="EP33" s="285"/>
      <c r="EQ33" s="285"/>
      <c r="ER33" s="285"/>
      <c r="ES33" s="285"/>
      <c r="ET33" s="285"/>
      <c r="EU33" s="285"/>
      <c r="EV33" s="285"/>
      <c r="EW33" s="285"/>
      <c r="EX33" s="285"/>
      <c r="EY33" s="285"/>
      <c r="EZ33" s="285"/>
      <c r="FA33" s="285"/>
      <c r="FB33" s="285"/>
      <c r="FC33" s="285"/>
      <c r="FD33" s="285"/>
      <c r="FE33" s="285"/>
      <c r="FF33" s="285"/>
      <c r="FG33" s="285"/>
      <c r="FH33" s="285"/>
      <c r="FI33" s="286">
        <f t="shared" si="4"/>
        <v>20.5</v>
      </c>
      <c r="FJ33" s="277"/>
      <c r="FK33" s="298" t="s">
        <v>203</v>
      </c>
      <c r="FL33" s="299"/>
      <c r="FM33" s="285"/>
      <c r="FN33" s="285"/>
      <c r="FO33" s="285"/>
      <c r="FP33" s="285"/>
      <c r="FQ33" s="285"/>
      <c r="FR33" s="285"/>
      <c r="FS33" s="285"/>
      <c r="FT33" s="285"/>
      <c r="FU33" s="285"/>
      <c r="FV33" s="285"/>
      <c r="FW33" s="285"/>
      <c r="FX33" s="285"/>
      <c r="FY33" s="285"/>
      <c r="FZ33" s="285"/>
      <c r="GA33" s="285"/>
      <c r="GB33" s="285"/>
      <c r="GC33" s="285"/>
      <c r="GD33" s="285"/>
      <c r="GE33" s="285"/>
      <c r="GF33" s="285"/>
      <c r="GG33" s="285"/>
      <c r="GH33" s="285"/>
      <c r="GI33" s="285"/>
      <c r="GJ33" s="285"/>
      <c r="GK33" s="285"/>
      <c r="GL33" s="285"/>
      <c r="GM33" s="285"/>
      <c r="GN33" s="285"/>
      <c r="GO33" s="285"/>
      <c r="GP33" s="286" t="e">
        <f t="shared" si="5"/>
        <v>#DIV/0!</v>
      </c>
      <c r="GQ33" s="277"/>
    </row>
    <row r="34" spans="1:199" ht="15.75" customHeight="1">
      <c r="A34" s="1018"/>
      <c r="B34" s="285" t="s">
        <v>204</v>
      </c>
      <c r="C34" s="285">
        <v>12</v>
      </c>
      <c r="D34" s="285">
        <v>65</v>
      </c>
      <c r="E34" s="285">
        <v>17</v>
      </c>
      <c r="F34" s="285">
        <v>91</v>
      </c>
      <c r="G34" s="285">
        <v>78</v>
      </c>
      <c r="H34" s="285">
        <v>91</v>
      </c>
      <c r="I34" s="285">
        <v>70</v>
      </c>
      <c r="J34" s="285">
        <v>92</v>
      </c>
      <c r="K34" s="285">
        <v>135</v>
      </c>
      <c r="L34" s="285">
        <v>83</v>
      </c>
      <c r="M34" s="285">
        <v>48</v>
      </c>
      <c r="N34" s="285">
        <v>90</v>
      </c>
      <c r="O34" s="285">
        <v>103</v>
      </c>
      <c r="P34" s="285">
        <v>101</v>
      </c>
      <c r="Q34" s="285">
        <v>72</v>
      </c>
      <c r="R34" s="285">
        <v>66</v>
      </c>
      <c r="S34" s="285">
        <v>93</v>
      </c>
      <c r="T34" s="285">
        <v>59</v>
      </c>
      <c r="U34" s="285">
        <v>62</v>
      </c>
      <c r="V34" s="285">
        <v>109</v>
      </c>
      <c r="W34" s="285">
        <v>95</v>
      </c>
      <c r="X34" s="285">
        <v>32</v>
      </c>
      <c r="Y34" s="285">
        <v>110</v>
      </c>
      <c r="Z34" s="285">
        <v>87</v>
      </c>
      <c r="AA34" s="285">
        <v>53</v>
      </c>
      <c r="AB34" s="285">
        <v>65</v>
      </c>
      <c r="AC34" s="285">
        <v>117</v>
      </c>
      <c r="AD34" s="285">
        <v>96</v>
      </c>
      <c r="AE34" s="285">
        <v>94</v>
      </c>
      <c r="AF34" s="285">
        <v>77</v>
      </c>
      <c r="AG34" s="286">
        <f t="shared" si="0"/>
        <v>78.766666666666666</v>
      </c>
      <c r="AH34" s="277"/>
      <c r="AI34" s="292" t="s">
        <v>204</v>
      </c>
      <c r="AJ34" s="285">
        <v>14</v>
      </c>
      <c r="AK34" s="285">
        <v>73</v>
      </c>
      <c r="AL34" s="285">
        <v>16</v>
      </c>
      <c r="AM34" s="285">
        <v>80</v>
      </c>
      <c r="AN34" s="285">
        <v>60</v>
      </c>
      <c r="AO34" s="285">
        <v>32</v>
      </c>
      <c r="AP34" s="285">
        <v>65</v>
      </c>
      <c r="AQ34" s="285">
        <v>72</v>
      </c>
      <c r="AR34" s="285">
        <v>25</v>
      </c>
      <c r="AS34" s="285">
        <v>92</v>
      </c>
      <c r="AT34" s="285">
        <v>87</v>
      </c>
      <c r="AU34" s="285">
        <v>38</v>
      </c>
      <c r="AV34" s="285">
        <v>30</v>
      </c>
      <c r="AW34" s="285">
        <v>44</v>
      </c>
      <c r="AX34" s="285">
        <v>145</v>
      </c>
      <c r="AY34" s="285">
        <v>140</v>
      </c>
      <c r="AZ34" s="285">
        <v>46</v>
      </c>
      <c r="BA34" s="285">
        <v>15</v>
      </c>
      <c r="BB34" s="285">
        <v>44</v>
      </c>
      <c r="BC34" s="285">
        <v>63</v>
      </c>
      <c r="BD34" s="285">
        <v>37</v>
      </c>
      <c r="BE34" s="285">
        <v>76</v>
      </c>
      <c r="BF34" s="285">
        <v>88</v>
      </c>
      <c r="BG34" s="285">
        <v>95</v>
      </c>
      <c r="BH34" s="285">
        <v>19</v>
      </c>
      <c r="BI34" s="285">
        <v>78</v>
      </c>
      <c r="BJ34" s="285">
        <v>26</v>
      </c>
      <c r="BK34" s="285">
        <v>33</v>
      </c>
      <c r="BL34" s="285">
        <v>8</v>
      </c>
      <c r="BM34" s="285">
        <v>59</v>
      </c>
      <c r="BN34" s="293">
        <f t="shared" si="1"/>
        <v>56.666666666666664</v>
      </c>
      <c r="BO34" s="277"/>
      <c r="BP34" s="294" t="s">
        <v>204</v>
      </c>
      <c r="BQ34" s="285">
        <v>63</v>
      </c>
      <c r="BR34" s="285">
        <v>44</v>
      </c>
      <c r="BS34" s="285">
        <v>79</v>
      </c>
      <c r="BT34" s="285">
        <v>5</v>
      </c>
      <c r="BU34" s="285">
        <v>46</v>
      </c>
      <c r="BV34" s="285">
        <v>5</v>
      </c>
      <c r="BW34" s="285">
        <v>86</v>
      </c>
      <c r="BX34" s="285">
        <v>111</v>
      </c>
      <c r="BY34" s="285">
        <v>53</v>
      </c>
      <c r="BZ34" s="285">
        <v>64</v>
      </c>
      <c r="CA34" s="285">
        <v>10</v>
      </c>
      <c r="CB34" s="285">
        <v>17</v>
      </c>
      <c r="CC34" s="285">
        <v>58</v>
      </c>
      <c r="CD34" s="285">
        <v>124</v>
      </c>
      <c r="CE34" s="285">
        <v>39</v>
      </c>
      <c r="CF34" s="285">
        <v>19</v>
      </c>
      <c r="CG34" s="285">
        <v>74</v>
      </c>
      <c r="CH34" s="285">
        <v>18</v>
      </c>
      <c r="CI34" s="285">
        <v>81</v>
      </c>
      <c r="CJ34" s="285">
        <v>72</v>
      </c>
      <c r="CK34" s="285">
        <v>44</v>
      </c>
      <c r="CL34" s="285">
        <v>42</v>
      </c>
      <c r="CM34" s="285">
        <v>103</v>
      </c>
      <c r="CN34" s="285">
        <v>119</v>
      </c>
      <c r="CO34" s="285">
        <v>39</v>
      </c>
      <c r="CP34" s="285">
        <v>12</v>
      </c>
      <c r="CQ34" s="285">
        <v>88</v>
      </c>
      <c r="CR34" s="285">
        <v>78</v>
      </c>
      <c r="CS34" s="285">
        <v>36</v>
      </c>
      <c r="CT34" s="285">
        <v>73</v>
      </c>
      <c r="CU34" s="286">
        <f t="shared" si="2"/>
        <v>56.733333333333334</v>
      </c>
      <c r="CV34" s="277"/>
      <c r="CW34" s="285" t="s">
        <v>204</v>
      </c>
      <c r="CX34" s="285">
        <v>57</v>
      </c>
      <c r="CY34" s="285">
        <v>86</v>
      </c>
      <c r="CZ34" s="285">
        <v>23</v>
      </c>
      <c r="DA34" s="285">
        <v>38</v>
      </c>
      <c r="DB34" s="285">
        <v>17</v>
      </c>
      <c r="DC34" s="285">
        <v>64</v>
      </c>
      <c r="DD34" s="285">
        <v>57</v>
      </c>
      <c r="DE34" s="285">
        <v>99</v>
      </c>
      <c r="DF34" s="285">
        <v>143</v>
      </c>
      <c r="DG34" s="285">
        <v>71</v>
      </c>
      <c r="DH34" s="285">
        <v>133</v>
      </c>
      <c r="DI34" s="285">
        <v>146</v>
      </c>
      <c r="DJ34" s="285">
        <v>34</v>
      </c>
      <c r="DK34" s="285">
        <v>16</v>
      </c>
      <c r="DL34" s="285">
        <v>56</v>
      </c>
      <c r="DM34" s="285">
        <v>116</v>
      </c>
      <c r="DN34" s="285">
        <v>97</v>
      </c>
      <c r="DO34" s="285">
        <v>14</v>
      </c>
      <c r="DP34" s="285">
        <v>105</v>
      </c>
      <c r="DQ34" s="285">
        <v>52</v>
      </c>
      <c r="DR34" s="285">
        <v>112</v>
      </c>
      <c r="DS34" s="285">
        <v>49</v>
      </c>
      <c r="DT34" s="285">
        <v>76</v>
      </c>
      <c r="DU34" s="285">
        <v>59</v>
      </c>
      <c r="DV34" s="285">
        <v>15</v>
      </c>
      <c r="DW34" s="285">
        <v>78</v>
      </c>
      <c r="DX34" s="285">
        <v>44</v>
      </c>
      <c r="DY34" s="285">
        <v>10</v>
      </c>
      <c r="DZ34" s="285">
        <v>53</v>
      </c>
      <c r="EA34" s="285">
        <v>58</v>
      </c>
      <c r="EB34" s="286">
        <f t="shared" si="3"/>
        <v>65.933333333333337</v>
      </c>
      <c r="EC34" s="277"/>
      <c r="ED34" s="285" t="s">
        <v>204</v>
      </c>
      <c r="EE34" s="285">
        <v>27</v>
      </c>
      <c r="EF34" s="285">
        <v>18</v>
      </c>
      <c r="EG34" s="285">
        <v>119</v>
      </c>
      <c r="EH34" s="285">
        <v>104</v>
      </c>
      <c r="EI34" s="285">
        <v>42</v>
      </c>
      <c r="EJ34" s="285">
        <v>141</v>
      </c>
      <c r="EK34" s="285">
        <v>44</v>
      </c>
      <c r="EL34" s="285">
        <v>61</v>
      </c>
      <c r="EM34" s="285">
        <v>85</v>
      </c>
      <c r="EN34" s="285">
        <v>63</v>
      </c>
      <c r="EO34" s="285">
        <v>31</v>
      </c>
      <c r="EP34" s="285">
        <v>70</v>
      </c>
      <c r="EQ34" s="285">
        <v>63</v>
      </c>
      <c r="ER34" s="285">
        <v>27</v>
      </c>
      <c r="ES34" s="285">
        <v>45</v>
      </c>
      <c r="ET34" s="285">
        <v>47</v>
      </c>
      <c r="EU34" s="285">
        <v>106</v>
      </c>
      <c r="EV34" s="285">
        <v>23</v>
      </c>
      <c r="EW34" s="285">
        <v>65</v>
      </c>
      <c r="EX34" s="285">
        <v>120</v>
      </c>
      <c r="EY34" s="285">
        <v>110</v>
      </c>
      <c r="EZ34" s="285">
        <v>98</v>
      </c>
      <c r="FA34" s="285">
        <v>90</v>
      </c>
      <c r="FB34" s="285">
        <v>59</v>
      </c>
      <c r="FC34" s="285">
        <v>117</v>
      </c>
      <c r="FD34" s="285">
        <v>80</v>
      </c>
      <c r="FE34" s="285">
        <v>18</v>
      </c>
      <c r="FF34" s="285">
        <v>24</v>
      </c>
      <c r="FG34" s="285">
        <v>71</v>
      </c>
      <c r="FH34" s="285">
        <v>52</v>
      </c>
      <c r="FI34" s="286">
        <f t="shared" si="4"/>
        <v>67.333333333333329</v>
      </c>
      <c r="FJ34" s="277"/>
      <c r="FK34" s="285" t="s">
        <v>204</v>
      </c>
      <c r="FL34" s="285">
        <v>88</v>
      </c>
      <c r="FM34" s="285">
        <v>67</v>
      </c>
      <c r="FN34" s="285">
        <v>74</v>
      </c>
      <c r="FO34" s="285">
        <v>66</v>
      </c>
      <c r="FP34" s="285">
        <v>70</v>
      </c>
      <c r="FQ34" s="285">
        <v>14</v>
      </c>
      <c r="FR34" s="285">
        <v>62</v>
      </c>
      <c r="FS34" s="285">
        <v>60</v>
      </c>
      <c r="FT34" s="285">
        <v>52</v>
      </c>
      <c r="FU34" s="285">
        <v>29</v>
      </c>
      <c r="FV34" s="285">
        <v>68</v>
      </c>
      <c r="FW34" s="285">
        <v>25</v>
      </c>
      <c r="FX34" s="285">
        <v>49</v>
      </c>
      <c r="FY34" s="285">
        <v>28</v>
      </c>
      <c r="FZ34" s="285">
        <v>11</v>
      </c>
      <c r="GA34" s="285">
        <v>79</v>
      </c>
      <c r="GB34" s="285">
        <v>41</v>
      </c>
      <c r="GC34" s="285">
        <v>30</v>
      </c>
      <c r="GD34" s="285">
        <v>114</v>
      </c>
      <c r="GE34" s="285">
        <v>104</v>
      </c>
      <c r="GF34" s="285">
        <v>12</v>
      </c>
      <c r="GG34" s="285">
        <v>121</v>
      </c>
      <c r="GH34" s="285">
        <v>82</v>
      </c>
      <c r="GI34" s="285">
        <v>92</v>
      </c>
      <c r="GJ34" s="285">
        <v>17</v>
      </c>
      <c r="GK34" s="285">
        <v>45</v>
      </c>
      <c r="GL34" s="285">
        <v>103</v>
      </c>
      <c r="GM34" s="285">
        <v>49</v>
      </c>
      <c r="GN34" s="285">
        <v>88</v>
      </c>
      <c r="GO34" s="285">
        <v>72</v>
      </c>
      <c r="GP34" s="286">
        <f t="shared" si="5"/>
        <v>60.4</v>
      </c>
      <c r="GQ34" s="277"/>
    </row>
    <row r="35" spans="1:199" ht="15.75" customHeight="1">
      <c r="A35" s="1018"/>
      <c r="B35" s="285" t="s">
        <v>262</v>
      </c>
      <c r="C35" s="285">
        <v>29</v>
      </c>
      <c r="D35" s="285">
        <v>8</v>
      </c>
      <c r="E35" s="285">
        <v>16</v>
      </c>
      <c r="F35" s="285">
        <v>13</v>
      </c>
      <c r="G35" s="285">
        <v>27</v>
      </c>
      <c r="H35" s="285">
        <v>19</v>
      </c>
      <c r="I35" s="285">
        <v>12</v>
      </c>
      <c r="J35" s="285">
        <v>14</v>
      </c>
      <c r="K35" s="285">
        <v>15</v>
      </c>
      <c r="L35" s="285">
        <v>19</v>
      </c>
      <c r="M35" s="285">
        <v>14</v>
      </c>
      <c r="N35" s="285">
        <v>6</v>
      </c>
      <c r="O35" s="285">
        <v>10</v>
      </c>
      <c r="P35" s="285">
        <v>24</v>
      </c>
      <c r="Q35" s="285">
        <v>42</v>
      </c>
      <c r="R35" s="285">
        <v>21</v>
      </c>
      <c r="S35" s="285">
        <v>10</v>
      </c>
      <c r="T35" s="285">
        <v>11</v>
      </c>
      <c r="U35" s="285">
        <v>13</v>
      </c>
      <c r="V35" s="285">
        <v>10</v>
      </c>
      <c r="W35" s="285">
        <v>12</v>
      </c>
      <c r="X35" s="285">
        <v>6</v>
      </c>
      <c r="Y35" s="285">
        <v>10</v>
      </c>
      <c r="Z35" s="285">
        <v>6</v>
      </c>
      <c r="AA35" s="285">
        <v>28</v>
      </c>
      <c r="AB35" s="285">
        <v>14</v>
      </c>
      <c r="AC35" s="285">
        <v>13</v>
      </c>
      <c r="AD35" s="285">
        <v>14</v>
      </c>
      <c r="AE35" s="285">
        <v>47</v>
      </c>
      <c r="AF35" s="285">
        <v>14</v>
      </c>
      <c r="AG35" s="286">
        <f t="shared" si="0"/>
        <v>16.566666666666666</v>
      </c>
      <c r="AH35" s="277"/>
      <c r="AI35" s="292" t="s">
        <v>262</v>
      </c>
      <c r="AJ35" s="285">
        <v>22</v>
      </c>
      <c r="AK35" s="285">
        <v>15</v>
      </c>
      <c r="AL35" s="285">
        <v>16</v>
      </c>
      <c r="AM35" s="285">
        <v>20</v>
      </c>
      <c r="AN35" s="285">
        <v>21</v>
      </c>
      <c r="AO35" s="285">
        <v>25</v>
      </c>
      <c r="AP35" s="285">
        <v>44</v>
      </c>
      <c r="AQ35" s="285">
        <v>16</v>
      </c>
      <c r="AR35" s="285">
        <v>19</v>
      </c>
      <c r="AS35" s="285">
        <v>17</v>
      </c>
      <c r="AT35" s="285">
        <v>10</v>
      </c>
      <c r="AU35" s="285">
        <v>16</v>
      </c>
      <c r="AV35" s="285">
        <v>12</v>
      </c>
      <c r="AW35" s="285">
        <v>22</v>
      </c>
      <c r="AX35" s="285">
        <v>16</v>
      </c>
      <c r="AY35" s="285">
        <v>15</v>
      </c>
      <c r="AZ35" s="285">
        <v>5</v>
      </c>
      <c r="BA35" s="285">
        <v>14</v>
      </c>
      <c r="BB35" s="285">
        <v>7</v>
      </c>
      <c r="BC35" s="285">
        <v>11</v>
      </c>
      <c r="BD35" s="285">
        <v>18</v>
      </c>
      <c r="BE35" s="285">
        <v>39</v>
      </c>
      <c r="BF35" s="285">
        <v>6</v>
      </c>
      <c r="BG35" s="285">
        <v>15</v>
      </c>
      <c r="BH35" s="285">
        <v>8</v>
      </c>
      <c r="BI35" s="285">
        <v>7</v>
      </c>
      <c r="BJ35" s="285">
        <v>26</v>
      </c>
      <c r="BK35" s="285">
        <v>20</v>
      </c>
      <c r="BL35" s="285">
        <v>10</v>
      </c>
      <c r="BM35" s="285">
        <v>12</v>
      </c>
      <c r="BN35" s="293">
        <f t="shared" si="1"/>
        <v>16.8</v>
      </c>
      <c r="BO35" s="277"/>
      <c r="BP35" s="294" t="s">
        <v>262</v>
      </c>
      <c r="BQ35" s="285">
        <v>12</v>
      </c>
      <c r="BR35" s="285">
        <v>16</v>
      </c>
      <c r="BS35" s="285">
        <v>11</v>
      </c>
      <c r="BT35" s="285">
        <v>20</v>
      </c>
      <c r="BU35" s="285">
        <v>10</v>
      </c>
      <c r="BV35" s="285">
        <v>8</v>
      </c>
      <c r="BW35" s="285">
        <v>13</v>
      </c>
      <c r="BX35" s="285">
        <v>16</v>
      </c>
      <c r="BY35" s="285">
        <v>14</v>
      </c>
      <c r="BZ35" s="285">
        <v>26</v>
      </c>
      <c r="CA35" s="285">
        <v>12</v>
      </c>
      <c r="CB35" s="285">
        <v>12</v>
      </c>
      <c r="CC35" s="285">
        <v>38</v>
      </c>
      <c r="CD35" s="285">
        <v>12</v>
      </c>
      <c r="CE35" s="285">
        <v>16</v>
      </c>
      <c r="CF35" s="285">
        <v>21</v>
      </c>
      <c r="CG35" s="285">
        <v>32</v>
      </c>
      <c r="CH35" s="285">
        <v>16</v>
      </c>
      <c r="CI35" s="285">
        <v>8</v>
      </c>
      <c r="CJ35" s="285">
        <v>25</v>
      </c>
      <c r="CK35" s="285">
        <v>6</v>
      </c>
      <c r="CL35" s="285">
        <v>6</v>
      </c>
      <c r="CM35" s="285">
        <v>19</v>
      </c>
      <c r="CN35" s="285">
        <v>21</v>
      </c>
      <c r="CO35" s="285">
        <v>6</v>
      </c>
      <c r="CP35" s="285">
        <v>12</v>
      </c>
      <c r="CQ35" s="285">
        <v>21</v>
      </c>
      <c r="CR35" s="285">
        <v>17</v>
      </c>
      <c r="CS35" s="285">
        <v>24</v>
      </c>
      <c r="CT35" s="285">
        <v>28</v>
      </c>
      <c r="CU35" s="286">
        <f t="shared" si="2"/>
        <v>16.600000000000001</v>
      </c>
      <c r="CV35" s="277"/>
      <c r="CW35" s="285" t="s">
        <v>262</v>
      </c>
      <c r="CX35" s="285">
        <v>9</v>
      </c>
      <c r="CY35" s="285">
        <v>8</v>
      </c>
      <c r="CZ35" s="285">
        <v>48</v>
      </c>
      <c r="DA35" s="285">
        <v>16</v>
      </c>
      <c r="DB35" s="285">
        <v>7</v>
      </c>
      <c r="DC35" s="285">
        <v>15</v>
      </c>
      <c r="DD35" s="285">
        <v>8</v>
      </c>
      <c r="DE35" s="285">
        <v>41</v>
      </c>
      <c r="DF35" s="285">
        <v>15</v>
      </c>
      <c r="DG35" s="285">
        <v>10</v>
      </c>
      <c r="DH35" s="285">
        <v>9</v>
      </c>
      <c r="DI35" s="285">
        <v>28</v>
      </c>
      <c r="DJ35" s="285">
        <v>16</v>
      </c>
      <c r="DK35" s="285">
        <v>9</v>
      </c>
      <c r="DL35" s="285">
        <v>6</v>
      </c>
      <c r="DM35" s="285">
        <v>15</v>
      </c>
      <c r="DN35" s="285">
        <v>12</v>
      </c>
      <c r="DO35" s="285">
        <v>24</v>
      </c>
      <c r="DP35" s="285">
        <v>14</v>
      </c>
      <c r="DQ35" s="285">
        <v>12</v>
      </c>
      <c r="DR35" s="285">
        <v>19</v>
      </c>
      <c r="DS35" s="285">
        <v>20</v>
      </c>
      <c r="DT35" s="285">
        <v>4</v>
      </c>
      <c r="DU35" s="285">
        <v>11</v>
      </c>
      <c r="DV35" s="285">
        <v>11</v>
      </c>
      <c r="DW35" s="285">
        <v>24</v>
      </c>
      <c r="DX35" s="285">
        <v>9</v>
      </c>
      <c r="DY35" s="285">
        <v>8</v>
      </c>
      <c r="DZ35" s="285">
        <v>14</v>
      </c>
      <c r="EA35" s="285">
        <v>16</v>
      </c>
      <c r="EB35" s="286">
        <f t="shared" si="3"/>
        <v>15.266666666666667</v>
      </c>
      <c r="EC35" s="277"/>
      <c r="ED35" s="285" t="s">
        <v>262</v>
      </c>
      <c r="EE35" s="285">
        <v>30</v>
      </c>
      <c r="EF35" s="285">
        <v>11</v>
      </c>
      <c r="EG35" s="285">
        <v>11</v>
      </c>
      <c r="EH35" s="285">
        <v>13</v>
      </c>
      <c r="EI35" s="285">
        <v>4</v>
      </c>
      <c r="EJ35" s="285">
        <v>11</v>
      </c>
      <c r="EK35" s="285">
        <v>11</v>
      </c>
      <c r="EL35" s="285">
        <v>6</v>
      </c>
      <c r="EM35" s="285">
        <v>13</v>
      </c>
      <c r="EN35" s="285">
        <v>38</v>
      </c>
      <c r="EO35" s="285">
        <v>18</v>
      </c>
      <c r="EP35" s="285">
        <v>15</v>
      </c>
      <c r="EQ35" s="285">
        <v>24</v>
      </c>
      <c r="ER35" s="285">
        <v>9</v>
      </c>
      <c r="ES35" s="285">
        <v>24</v>
      </c>
      <c r="ET35" s="285">
        <v>11</v>
      </c>
      <c r="EU35" s="285">
        <v>5</v>
      </c>
      <c r="EV35" s="285">
        <v>31</v>
      </c>
      <c r="EW35" s="285">
        <v>22</v>
      </c>
      <c r="EX35" s="285">
        <v>7</v>
      </c>
      <c r="EY35" s="285">
        <v>5</v>
      </c>
      <c r="EZ35" s="285">
        <v>9</v>
      </c>
      <c r="FA35" s="285">
        <v>15</v>
      </c>
      <c r="FB35" s="285">
        <v>3</v>
      </c>
      <c r="FC35" s="285">
        <v>17</v>
      </c>
      <c r="FD35" s="285">
        <v>16</v>
      </c>
      <c r="FE35" s="285">
        <v>5</v>
      </c>
      <c r="FF35" s="285">
        <v>10</v>
      </c>
      <c r="FG35" s="285">
        <v>8</v>
      </c>
      <c r="FH35" s="285">
        <v>11</v>
      </c>
      <c r="FI35" s="286">
        <f t="shared" si="4"/>
        <v>13.766666666666667</v>
      </c>
      <c r="FJ35" s="277"/>
      <c r="FK35" s="285" t="s">
        <v>262</v>
      </c>
      <c r="FL35" s="285">
        <v>13</v>
      </c>
      <c r="FM35" s="285">
        <v>9</v>
      </c>
      <c r="FN35" s="285">
        <v>11</v>
      </c>
      <c r="FO35" s="285">
        <v>12</v>
      </c>
      <c r="FP35" s="285">
        <v>11</v>
      </c>
      <c r="FQ35" s="285">
        <v>13</v>
      </c>
      <c r="FR35" s="285">
        <v>8</v>
      </c>
      <c r="FS35" s="285">
        <v>24</v>
      </c>
      <c r="FT35" s="285">
        <v>10</v>
      </c>
      <c r="FU35" s="285">
        <v>11</v>
      </c>
      <c r="FV35" s="285">
        <v>16</v>
      </c>
      <c r="FW35" s="285">
        <v>15</v>
      </c>
      <c r="FX35" s="285">
        <v>6</v>
      </c>
      <c r="FY35" s="285">
        <v>24</v>
      </c>
      <c r="FZ35" s="285">
        <v>5</v>
      </c>
      <c r="GA35" s="285">
        <v>19</v>
      </c>
      <c r="GB35" s="285">
        <v>9</v>
      </c>
      <c r="GC35" s="285">
        <v>9</v>
      </c>
      <c r="GD35" s="285">
        <v>6</v>
      </c>
      <c r="GE35" s="285">
        <v>6</v>
      </c>
      <c r="GF35" s="285">
        <v>13</v>
      </c>
      <c r="GG35" s="285">
        <v>12</v>
      </c>
      <c r="GH35" s="285">
        <v>24</v>
      </c>
      <c r="GI35" s="285">
        <v>4</v>
      </c>
      <c r="GJ35" s="285">
        <v>8</v>
      </c>
      <c r="GK35" s="285">
        <v>7</v>
      </c>
      <c r="GL35" s="285">
        <v>41</v>
      </c>
      <c r="GM35" s="285">
        <v>18</v>
      </c>
      <c r="GN35" s="285">
        <v>4</v>
      </c>
      <c r="GO35" s="285">
        <v>17</v>
      </c>
      <c r="GP35" s="286">
        <f t="shared" si="5"/>
        <v>12.833333333333334</v>
      </c>
      <c r="GQ35" s="277"/>
    </row>
    <row r="36" spans="1:199" ht="15.75" customHeight="1">
      <c r="A36" s="1018"/>
      <c r="B36" s="285" t="s">
        <v>368</v>
      </c>
      <c r="C36" s="285">
        <v>2</v>
      </c>
      <c r="D36" s="285">
        <v>6</v>
      </c>
      <c r="E36" s="285">
        <v>4</v>
      </c>
      <c r="F36" s="285">
        <v>4</v>
      </c>
      <c r="G36" s="285">
        <v>2</v>
      </c>
      <c r="H36" s="285">
        <v>2</v>
      </c>
      <c r="I36" s="285">
        <v>2</v>
      </c>
      <c r="J36" s="285">
        <v>4</v>
      </c>
      <c r="K36" s="285">
        <v>2</v>
      </c>
      <c r="L36" s="285">
        <v>4</v>
      </c>
      <c r="M36" s="285">
        <v>4</v>
      </c>
      <c r="N36" s="285">
        <v>4</v>
      </c>
      <c r="O36" s="285">
        <v>1</v>
      </c>
      <c r="P36" s="285">
        <v>2</v>
      </c>
      <c r="Q36" s="285">
        <v>4</v>
      </c>
      <c r="R36" s="285">
        <v>1</v>
      </c>
      <c r="S36" s="285">
        <v>4</v>
      </c>
      <c r="T36" s="285">
        <v>4</v>
      </c>
      <c r="U36" s="285">
        <v>4</v>
      </c>
      <c r="V36" s="285">
        <v>4</v>
      </c>
      <c r="W36" s="285">
        <v>2</v>
      </c>
      <c r="X36" s="285">
        <v>2</v>
      </c>
      <c r="Y36" s="285">
        <v>2</v>
      </c>
      <c r="Z36" s="285">
        <v>4</v>
      </c>
      <c r="AA36" s="285">
        <v>4</v>
      </c>
      <c r="AB36" s="285">
        <v>2</v>
      </c>
      <c r="AC36" s="285">
        <v>3</v>
      </c>
      <c r="AD36" s="285">
        <v>2</v>
      </c>
      <c r="AE36" s="285">
        <v>2</v>
      </c>
      <c r="AF36" s="285">
        <v>4</v>
      </c>
      <c r="AG36" s="286">
        <f t="shared" si="0"/>
        <v>3.0333333333333332</v>
      </c>
      <c r="AH36" s="277"/>
      <c r="AI36" s="292" t="s">
        <v>368</v>
      </c>
      <c r="AJ36" s="285">
        <v>2</v>
      </c>
      <c r="AK36" s="285">
        <v>2</v>
      </c>
      <c r="AL36" s="285">
        <v>4</v>
      </c>
      <c r="AM36" s="285">
        <v>2</v>
      </c>
      <c r="AN36" s="285">
        <v>2</v>
      </c>
      <c r="AO36" s="285">
        <v>4</v>
      </c>
      <c r="AP36" s="285">
        <v>2</v>
      </c>
      <c r="AQ36" s="285">
        <v>2</v>
      </c>
      <c r="AR36" s="285">
        <v>2</v>
      </c>
      <c r="AS36" s="285">
        <v>2</v>
      </c>
      <c r="AT36" s="285">
        <v>2</v>
      </c>
      <c r="AU36" s="285">
        <v>2</v>
      </c>
      <c r="AV36" s="285">
        <v>4</v>
      </c>
      <c r="AW36" s="285">
        <v>2</v>
      </c>
      <c r="AX36" s="285">
        <v>2</v>
      </c>
      <c r="AY36" s="285">
        <v>2</v>
      </c>
      <c r="AZ36" s="285">
        <v>2</v>
      </c>
      <c r="BA36" s="285">
        <v>2</v>
      </c>
      <c r="BB36" s="285">
        <v>3</v>
      </c>
      <c r="BC36" s="285">
        <v>2</v>
      </c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93">
        <f t="shared" si="1"/>
        <v>2.35</v>
      </c>
      <c r="BO36" s="277"/>
      <c r="BP36" s="294" t="s">
        <v>368</v>
      </c>
      <c r="BQ36" s="285">
        <v>2</v>
      </c>
      <c r="BR36" s="285">
        <v>1</v>
      </c>
      <c r="BS36" s="285">
        <v>2</v>
      </c>
      <c r="BT36" s="285">
        <v>2</v>
      </c>
      <c r="BU36" s="285">
        <v>1</v>
      </c>
      <c r="BV36" s="285">
        <v>2</v>
      </c>
      <c r="BW36" s="285">
        <v>4</v>
      </c>
      <c r="BX36" s="285">
        <v>1</v>
      </c>
      <c r="BY36" s="285">
        <v>4</v>
      </c>
      <c r="BZ36" s="285">
        <v>4</v>
      </c>
      <c r="CA36" s="285">
        <v>1</v>
      </c>
      <c r="CB36" s="285">
        <v>4</v>
      </c>
      <c r="CC36" s="285">
        <v>2</v>
      </c>
      <c r="CD36" s="285">
        <v>2</v>
      </c>
      <c r="CE36" s="285">
        <v>4</v>
      </c>
      <c r="CF36" s="285"/>
      <c r="CG36" s="285"/>
      <c r="CH36" s="285"/>
      <c r="CI36" s="285"/>
      <c r="CJ36" s="285"/>
      <c r="CK36" s="285"/>
      <c r="CL36" s="285"/>
      <c r="CM36" s="285"/>
      <c r="CN36" s="285"/>
      <c r="CO36" s="285"/>
      <c r="CP36" s="285"/>
      <c r="CQ36" s="285"/>
      <c r="CR36" s="285"/>
      <c r="CS36" s="285"/>
      <c r="CT36" s="285"/>
      <c r="CU36" s="286">
        <f t="shared" si="2"/>
        <v>2.4</v>
      </c>
      <c r="CV36" s="277"/>
      <c r="CW36" s="285" t="s">
        <v>368</v>
      </c>
      <c r="CX36" s="285">
        <v>2</v>
      </c>
      <c r="CY36" s="285">
        <v>2</v>
      </c>
      <c r="CZ36" s="285">
        <v>2</v>
      </c>
      <c r="DA36" s="285">
        <v>2</v>
      </c>
      <c r="DB36" s="285">
        <v>2</v>
      </c>
      <c r="DC36" s="285">
        <v>2</v>
      </c>
      <c r="DD36" s="285">
        <v>2</v>
      </c>
      <c r="DE36" s="285">
        <v>2</v>
      </c>
      <c r="DF36" s="285">
        <v>2</v>
      </c>
      <c r="DG36" s="285">
        <v>2</v>
      </c>
      <c r="DH36" s="285">
        <v>4</v>
      </c>
      <c r="DI36" s="285">
        <v>2</v>
      </c>
      <c r="DJ36" s="285">
        <v>4</v>
      </c>
      <c r="DK36" s="285">
        <v>2</v>
      </c>
      <c r="DL36" s="285">
        <v>2</v>
      </c>
      <c r="DM36" s="285"/>
      <c r="DN36" s="285"/>
      <c r="DO36" s="285"/>
      <c r="DP36" s="285"/>
      <c r="DQ36" s="285"/>
      <c r="DR36" s="285"/>
      <c r="DS36" s="285"/>
      <c r="DT36" s="285"/>
      <c r="DU36" s="285"/>
      <c r="DV36" s="285"/>
      <c r="DW36" s="285"/>
      <c r="DX36" s="285"/>
      <c r="DY36" s="285"/>
      <c r="DZ36" s="285"/>
      <c r="EA36" s="285"/>
      <c r="EB36" s="286">
        <f t="shared" si="3"/>
        <v>2.2666666666666666</v>
      </c>
      <c r="EC36" s="277"/>
      <c r="ED36" s="285" t="s">
        <v>368</v>
      </c>
      <c r="EE36" s="285">
        <v>2</v>
      </c>
      <c r="EF36" s="285">
        <v>4</v>
      </c>
      <c r="EG36" s="285">
        <v>2</v>
      </c>
      <c r="EH36" s="285">
        <v>2</v>
      </c>
      <c r="EI36" s="285">
        <v>4</v>
      </c>
      <c r="EJ36" s="285">
        <v>2</v>
      </c>
      <c r="EK36" s="285">
        <v>2</v>
      </c>
      <c r="EL36" s="285">
        <v>2</v>
      </c>
      <c r="EM36" s="285">
        <v>4</v>
      </c>
      <c r="EN36" s="285">
        <v>2</v>
      </c>
      <c r="EO36" s="285">
        <v>2</v>
      </c>
      <c r="EP36" s="285">
        <v>4</v>
      </c>
      <c r="EQ36" s="285">
        <v>2</v>
      </c>
      <c r="ER36" s="285">
        <v>2</v>
      </c>
      <c r="ES36" s="285">
        <v>2</v>
      </c>
      <c r="ET36" s="285">
        <v>2</v>
      </c>
      <c r="EU36" s="285">
        <v>2</v>
      </c>
      <c r="EV36" s="285">
        <v>2</v>
      </c>
      <c r="EW36" s="285">
        <v>4</v>
      </c>
      <c r="EX36" s="285">
        <v>2</v>
      </c>
      <c r="EY36" s="285">
        <v>2</v>
      </c>
      <c r="EZ36" s="285">
        <v>2</v>
      </c>
      <c r="FA36" s="285">
        <v>2</v>
      </c>
      <c r="FB36" s="285">
        <v>2</v>
      </c>
      <c r="FC36" s="285">
        <v>2</v>
      </c>
      <c r="FD36" s="285">
        <v>2</v>
      </c>
      <c r="FE36" s="285"/>
      <c r="FF36" s="285"/>
      <c r="FG36" s="285"/>
      <c r="FH36" s="285"/>
      <c r="FI36" s="286">
        <f t="shared" si="4"/>
        <v>2.3846153846153846</v>
      </c>
      <c r="FJ36" s="277"/>
      <c r="FK36" s="285" t="s">
        <v>368</v>
      </c>
      <c r="FL36" s="285">
        <v>2</v>
      </c>
      <c r="FM36" s="285">
        <v>1</v>
      </c>
      <c r="FN36" s="285">
        <v>1</v>
      </c>
      <c r="FO36" s="285">
        <v>2</v>
      </c>
      <c r="FP36" s="285">
        <v>2</v>
      </c>
      <c r="FQ36" s="285">
        <v>2</v>
      </c>
      <c r="FR36" s="285">
        <v>2</v>
      </c>
      <c r="FS36" s="285">
        <v>2</v>
      </c>
      <c r="FT36" s="285"/>
      <c r="FU36" s="285"/>
      <c r="FV36" s="285"/>
      <c r="FW36" s="285"/>
      <c r="FX36" s="285"/>
      <c r="FY36" s="285"/>
      <c r="FZ36" s="285"/>
      <c r="GA36" s="285"/>
      <c r="GB36" s="285"/>
      <c r="GC36" s="285"/>
      <c r="GD36" s="285"/>
      <c r="GE36" s="285"/>
      <c r="GF36" s="285"/>
      <c r="GG36" s="285"/>
      <c r="GH36" s="285"/>
      <c r="GI36" s="285"/>
      <c r="GJ36" s="285"/>
      <c r="GK36" s="285"/>
      <c r="GL36" s="285"/>
      <c r="GM36" s="285"/>
      <c r="GN36" s="285"/>
      <c r="GO36" s="285"/>
      <c r="GP36" s="286">
        <f t="shared" si="5"/>
        <v>1.75</v>
      </c>
      <c r="GQ36" s="277"/>
    </row>
    <row r="37" spans="1:199" ht="15.75" customHeight="1">
      <c r="A37" s="1018"/>
      <c r="B37" s="300" t="s">
        <v>122</v>
      </c>
      <c r="C37" s="285">
        <v>1</v>
      </c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301">
        <f t="shared" si="0"/>
        <v>1</v>
      </c>
      <c r="AH37" s="277"/>
      <c r="AI37" s="300" t="s">
        <v>122</v>
      </c>
      <c r="AJ37" s="285">
        <v>1</v>
      </c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305">
        <f t="shared" si="1"/>
        <v>1</v>
      </c>
      <c r="BO37" s="277"/>
      <c r="BP37" s="302" t="s">
        <v>122</v>
      </c>
      <c r="BQ37" s="285">
        <v>1</v>
      </c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  <c r="CH37" s="285"/>
      <c r="CI37" s="285"/>
      <c r="CJ37" s="285"/>
      <c r="CK37" s="285"/>
      <c r="CL37" s="285"/>
      <c r="CM37" s="285"/>
      <c r="CN37" s="285"/>
      <c r="CO37" s="285"/>
      <c r="CP37" s="285"/>
      <c r="CQ37" s="285"/>
      <c r="CR37" s="285"/>
      <c r="CS37" s="285"/>
      <c r="CT37" s="285"/>
      <c r="CU37" s="307">
        <f t="shared" si="2"/>
        <v>1</v>
      </c>
      <c r="CV37" s="277"/>
      <c r="CW37" s="300" t="s">
        <v>122</v>
      </c>
      <c r="CX37" s="285">
        <v>1</v>
      </c>
      <c r="CY37" s="285"/>
      <c r="CZ37" s="285"/>
      <c r="DA37" s="285"/>
      <c r="DB37" s="285"/>
      <c r="DC37" s="285"/>
      <c r="DD37" s="285"/>
      <c r="DE37" s="285"/>
      <c r="DF37" s="285"/>
      <c r="DG37" s="285"/>
      <c r="DH37" s="285"/>
      <c r="DI37" s="285"/>
      <c r="DJ37" s="285"/>
      <c r="DK37" s="285"/>
      <c r="DL37" s="285"/>
      <c r="DM37" s="285"/>
      <c r="DN37" s="285"/>
      <c r="DO37" s="285"/>
      <c r="DP37" s="285"/>
      <c r="DQ37" s="285"/>
      <c r="DR37" s="285"/>
      <c r="DS37" s="285"/>
      <c r="DT37" s="285"/>
      <c r="DU37" s="285"/>
      <c r="DV37" s="285"/>
      <c r="DW37" s="285"/>
      <c r="DX37" s="285"/>
      <c r="DY37" s="285"/>
      <c r="DZ37" s="285"/>
      <c r="EA37" s="285"/>
      <c r="EB37" s="307">
        <f t="shared" si="3"/>
        <v>1</v>
      </c>
      <c r="EC37" s="277"/>
      <c r="ED37" s="300" t="s">
        <v>122</v>
      </c>
      <c r="EE37" s="285">
        <v>1</v>
      </c>
      <c r="EF37" s="285"/>
      <c r="EG37" s="285"/>
      <c r="EH37" s="285"/>
      <c r="EI37" s="285"/>
      <c r="EJ37" s="285"/>
      <c r="EK37" s="285"/>
      <c r="EL37" s="285"/>
      <c r="EM37" s="285"/>
      <c r="EN37" s="285"/>
      <c r="EO37" s="285"/>
      <c r="EP37" s="285"/>
      <c r="EQ37" s="285"/>
      <c r="ER37" s="285"/>
      <c r="ES37" s="285"/>
      <c r="ET37" s="285"/>
      <c r="EU37" s="285"/>
      <c r="EV37" s="285"/>
      <c r="EW37" s="285"/>
      <c r="EX37" s="285"/>
      <c r="EY37" s="285"/>
      <c r="EZ37" s="285"/>
      <c r="FA37" s="285"/>
      <c r="FB37" s="285"/>
      <c r="FC37" s="285"/>
      <c r="FD37" s="285"/>
      <c r="FE37" s="285"/>
      <c r="FF37" s="285"/>
      <c r="FG37" s="285"/>
      <c r="FH37" s="285"/>
      <c r="FI37" s="307">
        <f t="shared" si="4"/>
        <v>1</v>
      </c>
      <c r="FJ37" s="277"/>
      <c r="FK37" s="300" t="s">
        <v>122</v>
      </c>
      <c r="FL37" s="285">
        <v>1</v>
      </c>
      <c r="FM37" s="285"/>
      <c r="FN37" s="285"/>
      <c r="FO37" s="285"/>
      <c r="FP37" s="285"/>
      <c r="FQ37" s="285"/>
      <c r="FR37" s="285"/>
      <c r="FS37" s="285"/>
      <c r="FT37" s="285"/>
      <c r="FU37" s="285"/>
      <c r="FV37" s="285"/>
      <c r="FW37" s="285"/>
      <c r="FX37" s="285"/>
      <c r="FY37" s="285"/>
      <c r="FZ37" s="285"/>
      <c r="GA37" s="285"/>
      <c r="GB37" s="285"/>
      <c r="GC37" s="285"/>
      <c r="GD37" s="285"/>
      <c r="GE37" s="285"/>
      <c r="GF37" s="285"/>
      <c r="GG37" s="285"/>
      <c r="GH37" s="285"/>
      <c r="GI37" s="285"/>
      <c r="GJ37" s="285"/>
      <c r="GK37" s="285"/>
      <c r="GL37" s="285"/>
      <c r="GM37" s="285"/>
      <c r="GN37" s="285"/>
      <c r="GO37" s="285"/>
      <c r="GP37" s="307">
        <f t="shared" si="5"/>
        <v>1</v>
      </c>
      <c r="GQ37" s="277"/>
    </row>
    <row r="38" spans="1:199" ht="15.75" customHeight="1">
      <c r="A38" s="1018"/>
      <c r="B38" s="300" t="s">
        <v>120</v>
      </c>
      <c r="C38" s="285">
        <v>1</v>
      </c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301">
        <f t="shared" si="0"/>
        <v>1</v>
      </c>
      <c r="AH38" s="277"/>
      <c r="AI38" s="300" t="s">
        <v>120</v>
      </c>
      <c r="AJ38" s="285">
        <v>1</v>
      </c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  <c r="BM38" s="285"/>
      <c r="BN38" s="305">
        <f t="shared" si="1"/>
        <v>1</v>
      </c>
      <c r="BO38" s="277"/>
      <c r="BP38" s="302" t="s">
        <v>120</v>
      </c>
      <c r="BQ38" s="285">
        <v>1</v>
      </c>
      <c r="BR38" s="285"/>
      <c r="BS38" s="285"/>
      <c r="BT38" s="285"/>
      <c r="BU38" s="285"/>
      <c r="BV38" s="285"/>
      <c r="BW38" s="285"/>
      <c r="BX38" s="285"/>
      <c r="BY38" s="285"/>
      <c r="BZ38" s="285"/>
      <c r="CA38" s="285"/>
      <c r="CB38" s="285"/>
      <c r="CC38" s="285"/>
      <c r="CD38" s="285"/>
      <c r="CE38" s="285"/>
      <c r="CF38" s="285"/>
      <c r="CG38" s="285"/>
      <c r="CH38" s="285"/>
      <c r="CI38" s="285"/>
      <c r="CJ38" s="285"/>
      <c r="CK38" s="285"/>
      <c r="CL38" s="285"/>
      <c r="CM38" s="285"/>
      <c r="CN38" s="285"/>
      <c r="CO38" s="285"/>
      <c r="CP38" s="285"/>
      <c r="CQ38" s="285"/>
      <c r="CR38" s="285"/>
      <c r="CS38" s="285"/>
      <c r="CT38" s="285"/>
      <c r="CU38" s="307">
        <f t="shared" si="2"/>
        <v>1</v>
      </c>
      <c r="CV38" s="277"/>
      <c r="CW38" s="300" t="s">
        <v>120</v>
      </c>
      <c r="CX38" s="285">
        <v>1</v>
      </c>
      <c r="CY38" s="285"/>
      <c r="CZ38" s="285"/>
      <c r="DA38" s="285"/>
      <c r="DB38" s="285"/>
      <c r="DC38" s="285"/>
      <c r="DD38" s="285"/>
      <c r="DE38" s="285"/>
      <c r="DF38" s="285"/>
      <c r="DG38" s="285"/>
      <c r="DH38" s="285"/>
      <c r="DI38" s="285"/>
      <c r="DJ38" s="285"/>
      <c r="DK38" s="285"/>
      <c r="DL38" s="285"/>
      <c r="DM38" s="285"/>
      <c r="DN38" s="285"/>
      <c r="DO38" s="285"/>
      <c r="DP38" s="285"/>
      <c r="DQ38" s="285"/>
      <c r="DR38" s="285"/>
      <c r="DS38" s="285"/>
      <c r="DT38" s="285"/>
      <c r="DU38" s="285"/>
      <c r="DV38" s="285"/>
      <c r="DW38" s="285"/>
      <c r="DX38" s="285"/>
      <c r="DY38" s="285"/>
      <c r="DZ38" s="285"/>
      <c r="EA38" s="285"/>
      <c r="EB38" s="307">
        <f t="shared" si="3"/>
        <v>1</v>
      </c>
      <c r="EC38" s="277"/>
      <c r="ED38" s="300" t="s">
        <v>120</v>
      </c>
      <c r="EE38" s="285">
        <v>1</v>
      </c>
      <c r="EF38" s="285"/>
      <c r="EG38" s="285"/>
      <c r="EH38" s="285"/>
      <c r="EI38" s="285"/>
      <c r="EJ38" s="285"/>
      <c r="EK38" s="285"/>
      <c r="EL38" s="285"/>
      <c r="EM38" s="285"/>
      <c r="EN38" s="285"/>
      <c r="EO38" s="285"/>
      <c r="EP38" s="285"/>
      <c r="EQ38" s="285"/>
      <c r="ER38" s="285"/>
      <c r="ES38" s="285"/>
      <c r="ET38" s="285"/>
      <c r="EU38" s="285"/>
      <c r="EV38" s="285"/>
      <c r="EW38" s="285"/>
      <c r="EX38" s="285"/>
      <c r="EY38" s="285"/>
      <c r="EZ38" s="285"/>
      <c r="FA38" s="285"/>
      <c r="FB38" s="285"/>
      <c r="FC38" s="285"/>
      <c r="FD38" s="285"/>
      <c r="FE38" s="285"/>
      <c r="FF38" s="285"/>
      <c r="FG38" s="285"/>
      <c r="FH38" s="285"/>
      <c r="FI38" s="307">
        <f t="shared" si="4"/>
        <v>1</v>
      </c>
      <c r="FJ38" s="277"/>
      <c r="FK38" s="300" t="s">
        <v>120</v>
      </c>
      <c r="FL38" s="285">
        <v>1</v>
      </c>
      <c r="FM38" s="285"/>
      <c r="FN38" s="285"/>
      <c r="FO38" s="285"/>
      <c r="FP38" s="285"/>
      <c r="FQ38" s="285"/>
      <c r="FR38" s="285"/>
      <c r="FS38" s="285"/>
      <c r="FT38" s="285"/>
      <c r="FU38" s="285"/>
      <c r="FV38" s="285"/>
      <c r="FW38" s="285"/>
      <c r="FX38" s="285"/>
      <c r="FY38" s="285"/>
      <c r="FZ38" s="285"/>
      <c r="GA38" s="285"/>
      <c r="GB38" s="285"/>
      <c r="GC38" s="285"/>
      <c r="GD38" s="285"/>
      <c r="GE38" s="285"/>
      <c r="GF38" s="285"/>
      <c r="GG38" s="285"/>
      <c r="GH38" s="285"/>
      <c r="GI38" s="285"/>
      <c r="GJ38" s="285"/>
      <c r="GK38" s="285"/>
      <c r="GL38" s="285"/>
      <c r="GM38" s="285"/>
      <c r="GN38" s="285"/>
      <c r="GO38" s="285"/>
      <c r="GP38" s="307">
        <f t="shared" si="5"/>
        <v>1</v>
      </c>
      <c r="GQ38" s="277"/>
    </row>
    <row r="39" spans="1:199" ht="15.75" customHeight="1">
      <c r="A39" s="1018"/>
      <c r="B39" s="300" t="s">
        <v>123</v>
      </c>
      <c r="C39" s="285">
        <v>1</v>
      </c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301">
        <f t="shared" si="0"/>
        <v>1</v>
      </c>
      <c r="AH39" s="277"/>
      <c r="AI39" s="300" t="s">
        <v>123</v>
      </c>
      <c r="AJ39" s="285">
        <v>1</v>
      </c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305">
        <f t="shared" si="1"/>
        <v>1</v>
      </c>
      <c r="BO39" s="277"/>
      <c r="BP39" s="302" t="s">
        <v>123</v>
      </c>
      <c r="BQ39" s="285">
        <v>1</v>
      </c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  <c r="CH39" s="285"/>
      <c r="CI39" s="285"/>
      <c r="CJ39" s="285"/>
      <c r="CK39" s="285"/>
      <c r="CL39" s="285"/>
      <c r="CM39" s="285"/>
      <c r="CN39" s="285"/>
      <c r="CO39" s="285"/>
      <c r="CP39" s="285"/>
      <c r="CQ39" s="285"/>
      <c r="CR39" s="285"/>
      <c r="CS39" s="285"/>
      <c r="CT39" s="285"/>
      <c r="CU39" s="307">
        <f t="shared" si="2"/>
        <v>1</v>
      </c>
      <c r="CV39" s="277"/>
      <c r="CW39" s="300" t="s">
        <v>123</v>
      </c>
      <c r="CX39" s="285">
        <v>1</v>
      </c>
      <c r="CY39" s="285"/>
      <c r="CZ39" s="285"/>
      <c r="DA39" s="285"/>
      <c r="DB39" s="285"/>
      <c r="DC39" s="285"/>
      <c r="DD39" s="285"/>
      <c r="DE39" s="285"/>
      <c r="DF39" s="285"/>
      <c r="DG39" s="285"/>
      <c r="DH39" s="285"/>
      <c r="DI39" s="285"/>
      <c r="DJ39" s="285"/>
      <c r="DK39" s="285"/>
      <c r="DL39" s="285"/>
      <c r="DM39" s="285"/>
      <c r="DN39" s="285"/>
      <c r="DO39" s="285"/>
      <c r="DP39" s="285"/>
      <c r="DQ39" s="285"/>
      <c r="DR39" s="285"/>
      <c r="DS39" s="285"/>
      <c r="DT39" s="285"/>
      <c r="DU39" s="285"/>
      <c r="DV39" s="285"/>
      <c r="DW39" s="285"/>
      <c r="DX39" s="285"/>
      <c r="DY39" s="285"/>
      <c r="DZ39" s="285"/>
      <c r="EA39" s="285"/>
      <c r="EB39" s="307">
        <f t="shared" si="3"/>
        <v>1</v>
      </c>
      <c r="EC39" s="277"/>
      <c r="ED39" s="300" t="s">
        <v>123</v>
      </c>
      <c r="EE39" s="285">
        <v>1</v>
      </c>
      <c r="EF39" s="285"/>
      <c r="EG39" s="285"/>
      <c r="EH39" s="285"/>
      <c r="EI39" s="285"/>
      <c r="EJ39" s="285"/>
      <c r="EK39" s="285"/>
      <c r="EL39" s="285"/>
      <c r="EM39" s="285"/>
      <c r="EN39" s="285"/>
      <c r="EO39" s="285"/>
      <c r="EP39" s="285"/>
      <c r="EQ39" s="285"/>
      <c r="ER39" s="285"/>
      <c r="ES39" s="285"/>
      <c r="ET39" s="285"/>
      <c r="EU39" s="285"/>
      <c r="EV39" s="285"/>
      <c r="EW39" s="285"/>
      <c r="EX39" s="285"/>
      <c r="EY39" s="285"/>
      <c r="EZ39" s="285"/>
      <c r="FA39" s="285"/>
      <c r="FB39" s="285"/>
      <c r="FC39" s="285"/>
      <c r="FD39" s="285"/>
      <c r="FE39" s="285"/>
      <c r="FF39" s="285"/>
      <c r="FG39" s="285"/>
      <c r="FH39" s="285"/>
      <c r="FI39" s="307">
        <f t="shared" si="4"/>
        <v>1</v>
      </c>
      <c r="FJ39" s="277"/>
      <c r="FK39" s="300" t="s">
        <v>123</v>
      </c>
      <c r="FL39" s="285">
        <v>1</v>
      </c>
      <c r="FM39" s="285"/>
      <c r="FN39" s="285"/>
      <c r="FO39" s="285"/>
      <c r="FP39" s="285"/>
      <c r="FQ39" s="285"/>
      <c r="FR39" s="285"/>
      <c r="FS39" s="285"/>
      <c r="FT39" s="285"/>
      <c r="FU39" s="285"/>
      <c r="FV39" s="285"/>
      <c r="FW39" s="285"/>
      <c r="FX39" s="285"/>
      <c r="FY39" s="285"/>
      <c r="FZ39" s="285"/>
      <c r="GA39" s="285"/>
      <c r="GB39" s="285"/>
      <c r="GC39" s="285"/>
      <c r="GD39" s="285"/>
      <c r="GE39" s="285"/>
      <c r="GF39" s="285"/>
      <c r="GG39" s="285"/>
      <c r="GH39" s="285"/>
      <c r="GI39" s="285"/>
      <c r="GJ39" s="285"/>
      <c r="GK39" s="285"/>
      <c r="GL39" s="285"/>
      <c r="GM39" s="285"/>
      <c r="GN39" s="285"/>
      <c r="GO39" s="285"/>
      <c r="GP39" s="307">
        <f t="shared" si="5"/>
        <v>1</v>
      </c>
      <c r="GQ39" s="277"/>
    </row>
    <row r="40" spans="1:199" ht="15.75" customHeight="1">
      <c r="A40" s="1018"/>
      <c r="B40" s="315" t="s">
        <v>214</v>
      </c>
      <c r="C40" s="285">
        <v>5</v>
      </c>
      <c r="D40" s="285">
        <v>5</v>
      </c>
      <c r="E40" s="285">
        <v>8</v>
      </c>
      <c r="F40" s="285">
        <v>5</v>
      </c>
      <c r="G40" s="285">
        <v>5</v>
      </c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6">
        <f t="shared" si="0"/>
        <v>5.6</v>
      </c>
      <c r="AH40" s="277"/>
      <c r="AI40" s="316" t="s">
        <v>214</v>
      </c>
      <c r="AJ40" s="285">
        <v>8</v>
      </c>
      <c r="AK40" s="296">
        <v>8</v>
      </c>
      <c r="AL40" s="285"/>
      <c r="AM40" s="285"/>
      <c r="AN40" s="285"/>
      <c r="AO40" s="285"/>
      <c r="AP40" s="285"/>
      <c r="AQ40" s="285"/>
      <c r="AR40" s="285"/>
      <c r="AS40" s="285"/>
      <c r="AT40" s="285"/>
      <c r="AU40" s="285"/>
      <c r="AV40" s="285"/>
      <c r="AW40" s="285"/>
      <c r="AX40" s="285"/>
      <c r="AY40" s="285"/>
      <c r="AZ40" s="285"/>
      <c r="BA40" s="285"/>
      <c r="BB40" s="285"/>
      <c r="BC40" s="285"/>
      <c r="BD40" s="285"/>
      <c r="BE40" s="285"/>
      <c r="BF40" s="285"/>
      <c r="BG40" s="285"/>
      <c r="BH40" s="285"/>
      <c r="BI40" s="285"/>
      <c r="BJ40" s="285"/>
      <c r="BK40" s="285"/>
      <c r="BL40" s="285"/>
      <c r="BM40" s="285"/>
      <c r="BN40" s="293">
        <f t="shared" si="1"/>
        <v>8</v>
      </c>
      <c r="BO40" s="277"/>
      <c r="BP40" s="317" t="s">
        <v>214</v>
      </c>
      <c r="BQ40" s="313">
        <v>5</v>
      </c>
      <c r="BR40" s="313">
        <v>5</v>
      </c>
      <c r="BS40" s="313">
        <v>9</v>
      </c>
      <c r="BT40" s="313">
        <v>15</v>
      </c>
      <c r="BU40" s="285"/>
      <c r="BV40" s="285"/>
      <c r="BW40" s="285"/>
      <c r="BX40" s="285"/>
      <c r="BY40" s="285"/>
      <c r="BZ40" s="285"/>
      <c r="CA40" s="285"/>
      <c r="CB40" s="285"/>
      <c r="CC40" s="285"/>
      <c r="CD40" s="285"/>
      <c r="CE40" s="285"/>
      <c r="CF40" s="285"/>
      <c r="CG40" s="285"/>
      <c r="CH40" s="285"/>
      <c r="CI40" s="285"/>
      <c r="CJ40" s="285"/>
      <c r="CK40" s="285"/>
      <c r="CL40" s="285"/>
      <c r="CM40" s="285"/>
      <c r="CN40" s="285"/>
      <c r="CO40" s="285"/>
      <c r="CP40" s="285"/>
      <c r="CQ40" s="285"/>
      <c r="CR40" s="285"/>
      <c r="CS40" s="285"/>
      <c r="CT40" s="285"/>
      <c r="CU40" s="286">
        <f t="shared" si="2"/>
        <v>8.5</v>
      </c>
      <c r="CV40" s="277"/>
      <c r="CW40" s="285" t="s">
        <v>214</v>
      </c>
      <c r="CX40" s="318">
        <v>8</v>
      </c>
      <c r="CY40" s="285"/>
      <c r="CZ40" s="285"/>
      <c r="DA40" s="285"/>
      <c r="DB40" s="285"/>
      <c r="DC40" s="285"/>
      <c r="DD40" s="285"/>
      <c r="DE40" s="285"/>
      <c r="DF40" s="285"/>
      <c r="DG40" s="285"/>
      <c r="DH40" s="285"/>
      <c r="DI40" s="285"/>
      <c r="DJ40" s="285"/>
      <c r="DK40" s="285"/>
      <c r="DL40" s="285"/>
      <c r="DM40" s="285"/>
      <c r="DN40" s="285"/>
      <c r="DO40" s="285"/>
      <c r="DP40" s="285"/>
      <c r="DQ40" s="285"/>
      <c r="DR40" s="285"/>
      <c r="DS40" s="285"/>
      <c r="DT40" s="285"/>
      <c r="DU40" s="285"/>
      <c r="DV40" s="285"/>
      <c r="DW40" s="285"/>
      <c r="DX40" s="285"/>
      <c r="DY40" s="285"/>
      <c r="DZ40" s="285"/>
      <c r="EA40" s="285"/>
      <c r="EB40" s="286">
        <f t="shared" si="3"/>
        <v>8</v>
      </c>
      <c r="EC40" s="277"/>
      <c r="ED40" s="285" t="s">
        <v>214</v>
      </c>
      <c r="EE40" s="319">
        <v>8</v>
      </c>
      <c r="EF40" s="285"/>
      <c r="EG40" s="285"/>
      <c r="EH40" s="285"/>
      <c r="EI40" s="285"/>
      <c r="EJ40" s="285"/>
      <c r="EK40" s="285"/>
      <c r="EL40" s="285"/>
      <c r="EM40" s="285"/>
      <c r="EN40" s="285"/>
      <c r="EO40" s="285"/>
      <c r="EP40" s="285"/>
      <c r="EQ40" s="285"/>
      <c r="ER40" s="285"/>
      <c r="ES40" s="285"/>
      <c r="ET40" s="285"/>
      <c r="EU40" s="285"/>
      <c r="EV40" s="285"/>
      <c r="EW40" s="285"/>
      <c r="EX40" s="285"/>
      <c r="EY40" s="285"/>
      <c r="EZ40" s="285"/>
      <c r="FA40" s="285"/>
      <c r="FB40" s="285"/>
      <c r="FC40" s="285"/>
      <c r="FD40" s="285"/>
      <c r="FE40" s="285"/>
      <c r="FF40" s="285"/>
      <c r="FG40" s="285"/>
      <c r="FH40" s="285"/>
      <c r="FI40" s="286">
        <f t="shared" si="4"/>
        <v>8</v>
      </c>
      <c r="FJ40" s="277"/>
      <c r="FK40" s="285" t="s">
        <v>214</v>
      </c>
      <c r="FL40" s="319">
        <v>4</v>
      </c>
      <c r="FM40" s="285">
        <v>4</v>
      </c>
      <c r="FN40" s="285">
        <v>6</v>
      </c>
      <c r="FO40" s="285">
        <v>6</v>
      </c>
      <c r="FP40" s="285"/>
      <c r="FQ40" s="285"/>
      <c r="FR40" s="285"/>
      <c r="FS40" s="285"/>
      <c r="FT40" s="285"/>
      <c r="FU40" s="285"/>
      <c r="FV40" s="285"/>
      <c r="FW40" s="285"/>
      <c r="FX40" s="285"/>
      <c r="FY40" s="285"/>
      <c r="FZ40" s="285"/>
      <c r="GA40" s="285"/>
      <c r="GB40" s="285"/>
      <c r="GC40" s="285"/>
      <c r="GD40" s="285"/>
      <c r="GE40" s="285"/>
      <c r="GF40" s="285"/>
      <c r="GG40" s="285"/>
      <c r="GH40" s="285"/>
      <c r="GI40" s="285"/>
      <c r="GJ40" s="285"/>
      <c r="GK40" s="285"/>
      <c r="GL40" s="285"/>
      <c r="GM40" s="285"/>
      <c r="GN40" s="285"/>
      <c r="GO40" s="285"/>
      <c r="GP40" s="286">
        <f t="shared" si="5"/>
        <v>5</v>
      </c>
      <c r="GQ40" s="277"/>
    </row>
    <row r="41" spans="1:199" ht="15.75" customHeight="1">
      <c r="A41" s="1018"/>
      <c r="B41" s="320" t="s">
        <v>218</v>
      </c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308" t="e">
        <f t="shared" si="0"/>
        <v>#DIV/0!</v>
      </c>
      <c r="AH41" s="277"/>
      <c r="AI41" s="320" t="s">
        <v>218</v>
      </c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93" t="e">
        <f t="shared" si="1"/>
        <v>#DIV/0!</v>
      </c>
      <c r="BO41" s="277"/>
      <c r="BP41" s="321" t="s">
        <v>218</v>
      </c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  <c r="CH41" s="285"/>
      <c r="CI41" s="285"/>
      <c r="CJ41" s="285"/>
      <c r="CK41" s="285"/>
      <c r="CL41" s="285"/>
      <c r="CM41" s="285"/>
      <c r="CN41" s="285"/>
      <c r="CO41" s="285"/>
      <c r="CP41" s="285"/>
      <c r="CQ41" s="285"/>
      <c r="CR41" s="285"/>
      <c r="CS41" s="285"/>
      <c r="CT41" s="285"/>
      <c r="CU41" s="303" t="e">
        <f t="shared" si="2"/>
        <v>#DIV/0!</v>
      </c>
      <c r="CV41" s="277"/>
      <c r="CW41" s="299" t="s">
        <v>369</v>
      </c>
      <c r="CX41" s="299">
        <v>1</v>
      </c>
      <c r="CY41" s="299">
        <v>1</v>
      </c>
      <c r="CZ41" s="299">
        <v>1</v>
      </c>
      <c r="DA41" s="299">
        <v>1</v>
      </c>
      <c r="DB41" s="299">
        <v>1</v>
      </c>
      <c r="DC41" s="299">
        <v>1</v>
      </c>
      <c r="DD41" s="299">
        <v>1</v>
      </c>
      <c r="DE41" s="299">
        <v>1</v>
      </c>
      <c r="DF41" s="299">
        <v>4</v>
      </c>
      <c r="DG41" s="299">
        <v>2</v>
      </c>
      <c r="DH41" s="299">
        <v>2</v>
      </c>
      <c r="DI41" s="299">
        <v>2</v>
      </c>
      <c r="DJ41" s="299">
        <v>1</v>
      </c>
      <c r="DK41" s="299">
        <v>1</v>
      </c>
      <c r="DL41" s="299">
        <v>1</v>
      </c>
      <c r="DM41" s="299">
        <v>1</v>
      </c>
      <c r="DN41" s="299">
        <v>1</v>
      </c>
      <c r="DO41" s="299">
        <v>1</v>
      </c>
      <c r="DP41" s="299"/>
      <c r="DQ41" s="299"/>
      <c r="DR41" s="299"/>
      <c r="DS41" s="299"/>
      <c r="DT41" s="299"/>
      <c r="DU41" s="299"/>
      <c r="DV41" s="299"/>
      <c r="DW41" s="299"/>
      <c r="DX41" s="299"/>
      <c r="DY41" s="299"/>
      <c r="DZ41" s="299"/>
      <c r="EA41" s="299"/>
      <c r="EB41" s="286">
        <f t="shared" si="3"/>
        <v>1.3333333333333333</v>
      </c>
      <c r="EC41" s="277"/>
      <c r="ED41" s="320" t="s">
        <v>218</v>
      </c>
      <c r="EE41" s="285">
        <v>2</v>
      </c>
      <c r="EF41" s="285">
        <v>2</v>
      </c>
      <c r="EG41" s="285">
        <v>2</v>
      </c>
      <c r="EH41" s="285">
        <v>2</v>
      </c>
      <c r="EI41" s="285"/>
      <c r="EJ41" s="285"/>
      <c r="EK41" s="285"/>
      <c r="EL41" s="285"/>
      <c r="EM41" s="285"/>
      <c r="EN41" s="285"/>
      <c r="EO41" s="285"/>
      <c r="EP41" s="285"/>
      <c r="EQ41" s="285"/>
      <c r="ER41" s="285"/>
      <c r="ES41" s="285"/>
      <c r="ET41" s="285"/>
      <c r="EU41" s="285"/>
      <c r="EV41" s="285"/>
      <c r="EW41" s="285"/>
      <c r="EX41" s="285"/>
      <c r="EY41" s="285"/>
      <c r="EZ41" s="285"/>
      <c r="FA41" s="285"/>
      <c r="FB41" s="285"/>
      <c r="FC41" s="285"/>
      <c r="FD41" s="285"/>
      <c r="FE41" s="285"/>
      <c r="FF41" s="285"/>
      <c r="FG41" s="285"/>
      <c r="FH41" s="285"/>
      <c r="FI41" s="303">
        <f t="shared" si="4"/>
        <v>2</v>
      </c>
      <c r="FJ41" s="277"/>
      <c r="FK41" s="320" t="s">
        <v>218</v>
      </c>
      <c r="FL41" s="285">
        <v>2</v>
      </c>
      <c r="FM41" s="285">
        <v>2</v>
      </c>
      <c r="FN41" s="285">
        <v>2</v>
      </c>
      <c r="FO41" s="285">
        <v>2</v>
      </c>
      <c r="FP41" s="285"/>
      <c r="FQ41" s="285"/>
      <c r="FR41" s="285"/>
      <c r="FS41" s="285"/>
      <c r="FT41" s="285"/>
      <c r="FU41" s="285"/>
      <c r="FV41" s="285"/>
      <c r="FW41" s="285"/>
      <c r="FX41" s="285"/>
      <c r="FY41" s="285"/>
      <c r="FZ41" s="285"/>
      <c r="GA41" s="285"/>
      <c r="GB41" s="285"/>
      <c r="GC41" s="285"/>
      <c r="GD41" s="285"/>
      <c r="GE41" s="285"/>
      <c r="GF41" s="285"/>
      <c r="GG41" s="285"/>
      <c r="GH41" s="285"/>
      <c r="GI41" s="285"/>
      <c r="GJ41" s="285"/>
      <c r="GK41" s="285"/>
      <c r="GL41" s="285"/>
      <c r="GM41" s="285"/>
      <c r="GN41" s="285"/>
      <c r="GO41" s="285"/>
      <c r="GP41" s="303">
        <f t="shared" si="5"/>
        <v>2</v>
      </c>
      <c r="GQ41" s="277"/>
    </row>
    <row r="42" spans="1:199" ht="15.75" customHeight="1">
      <c r="A42" s="1018"/>
      <c r="B42" s="300" t="s">
        <v>126</v>
      </c>
      <c r="C42" s="285">
        <v>1</v>
      </c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301">
        <f t="shared" si="0"/>
        <v>1</v>
      </c>
      <c r="AH42" s="277"/>
      <c r="AI42" s="300" t="s">
        <v>126</v>
      </c>
      <c r="AJ42" s="285">
        <v>1</v>
      </c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305">
        <f t="shared" si="1"/>
        <v>1</v>
      </c>
      <c r="BO42" s="277"/>
      <c r="BP42" s="302" t="s">
        <v>126</v>
      </c>
      <c r="BQ42" s="285">
        <v>1</v>
      </c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CH42" s="285"/>
      <c r="CI42" s="285"/>
      <c r="CJ42" s="285"/>
      <c r="CK42" s="285"/>
      <c r="CL42" s="285"/>
      <c r="CM42" s="285"/>
      <c r="CN42" s="285"/>
      <c r="CO42" s="285"/>
      <c r="CP42" s="285"/>
      <c r="CQ42" s="285"/>
      <c r="CR42" s="285"/>
      <c r="CS42" s="285"/>
      <c r="CT42" s="285"/>
      <c r="CU42" s="307">
        <f t="shared" si="2"/>
        <v>1</v>
      </c>
      <c r="CV42" s="277"/>
      <c r="CW42" s="300" t="s">
        <v>126</v>
      </c>
      <c r="CX42" s="285">
        <v>1</v>
      </c>
      <c r="CY42" s="285"/>
      <c r="CZ42" s="285"/>
      <c r="DA42" s="285"/>
      <c r="DB42" s="285"/>
      <c r="DC42" s="285"/>
      <c r="DD42" s="285"/>
      <c r="DE42" s="285"/>
      <c r="DF42" s="285"/>
      <c r="DG42" s="285"/>
      <c r="DH42" s="285"/>
      <c r="DI42" s="285"/>
      <c r="DJ42" s="285"/>
      <c r="DK42" s="285"/>
      <c r="DL42" s="285"/>
      <c r="DM42" s="285"/>
      <c r="DN42" s="285"/>
      <c r="DO42" s="285"/>
      <c r="DP42" s="285"/>
      <c r="DQ42" s="285"/>
      <c r="DR42" s="285"/>
      <c r="DS42" s="285"/>
      <c r="DT42" s="285"/>
      <c r="DU42" s="285"/>
      <c r="DV42" s="285"/>
      <c r="DW42" s="285"/>
      <c r="DX42" s="285"/>
      <c r="DY42" s="285"/>
      <c r="DZ42" s="285"/>
      <c r="EA42" s="285"/>
      <c r="EB42" s="307">
        <f t="shared" si="3"/>
        <v>1</v>
      </c>
      <c r="EC42" s="277"/>
      <c r="ED42" s="300" t="s">
        <v>126</v>
      </c>
      <c r="EE42" s="285">
        <v>1</v>
      </c>
      <c r="EF42" s="285"/>
      <c r="EG42" s="285"/>
      <c r="EH42" s="285"/>
      <c r="EI42" s="285"/>
      <c r="EJ42" s="285"/>
      <c r="EK42" s="285"/>
      <c r="EL42" s="285"/>
      <c r="EM42" s="285"/>
      <c r="EN42" s="285"/>
      <c r="EO42" s="285"/>
      <c r="EP42" s="285"/>
      <c r="EQ42" s="285"/>
      <c r="ER42" s="285"/>
      <c r="ES42" s="285"/>
      <c r="ET42" s="285"/>
      <c r="EU42" s="285"/>
      <c r="EV42" s="285"/>
      <c r="EW42" s="285"/>
      <c r="EX42" s="285"/>
      <c r="EY42" s="285"/>
      <c r="EZ42" s="285"/>
      <c r="FA42" s="285"/>
      <c r="FB42" s="285"/>
      <c r="FC42" s="285"/>
      <c r="FD42" s="285"/>
      <c r="FE42" s="285"/>
      <c r="FF42" s="285"/>
      <c r="FG42" s="285"/>
      <c r="FH42" s="285"/>
      <c r="FI42" s="307">
        <f t="shared" si="4"/>
        <v>1</v>
      </c>
      <c r="FJ42" s="277"/>
      <c r="FK42" s="300" t="s">
        <v>126</v>
      </c>
      <c r="FL42" s="285">
        <v>1</v>
      </c>
      <c r="FM42" s="285"/>
      <c r="FN42" s="285"/>
      <c r="FO42" s="285"/>
      <c r="FP42" s="285"/>
      <c r="FQ42" s="285"/>
      <c r="FR42" s="285"/>
      <c r="FS42" s="285"/>
      <c r="FT42" s="285"/>
      <c r="FU42" s="285"/>
      <c r="FV42" s="285"/>
      <c r="FW42" s="285"/>
      <c r="FX42" s="285"/>
      <c r="FY42" s="285"/>
      <c r="FZ42" s="285"/>
      <c r="GA42" s="285"/>
      <c r="GB42" s="285"/>
      <c r="GC42" s="285"/>
      <c r="GD42" s="285"/>
      <c r="GE42" s="285"/>
      <c r="GF42" s="285"/>
      <c r="GG42" s="285"/>
      <c r="GH42" s="285"/>
      <c r="GI42" s="285"/>
      <c r="GJ42" s="285"/>
      <c r="GK42" s="285"/>
      <c r="GL42" s="285"/>
      <c r="GM42" s="285"/>
      <c r="GN42" s="285"/>
      <c r="GO42" s="285"/>
      <c r="GP42" s="307">
        <f t="shared" si="5"/>
        <v>1</v>
      </c>
      <c r="GQ42" s="277"/>
    </row>
    <row r="43" spans="1:199" ht="15.75" customHeight="1">
      <c r="A43" s="1018"/>
      <c r="B43" s="304" t="s">
        <v>129</v>
      </c>
      <c r="C43" s="285">
        <v>1</v>
      </c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  <c r="AA43" s="285"/>
      <c r="AB43" s="285"/>
      <c r="AC43" s="285"/>
      <c r="AD43" s="285"/>
      <c r="AE43" s="285"/>
      <c r="AF43" s="285"/>
      <c r="AG43" s="301">
        <f t="shared" si="0"/>
        <v>1</v>
      </c>
      <c r="AH43" s="277"/>
      <c r="AI43" s="304" t="s">
        <v>129</v>
      </c>
      <c r="AJ43" s="285">
        <v>1</v>
      </c>
      <c r="AK43" s="285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305">
        <f t="shared" si="1"/>
        <v>1</v>
      </c>
      <c r="BO43" s="277"/>
      <c r="BP43" s="306" t="s">
        <v>129</v>
      </c>
      <c r="BQ43" s="285">
        <v>1</v>
      </c>
      <c r="BR43" s="285"/>
      <c r="BS43" s="285"/>
      <c r="BT43" s="285"/>
      <c r="BU43" s="285"/>
      <c r="BV43" s="285"/>
      <c r="BW43" s="285"/>
      <c r="BX43" s="285"/>
      <c r="BY43" s="285"/>
      <c r="BZ43" s="285"/>
      <c r="CA43" s="285"/>
      <c r="CB43" s="285"/>
      <c r="CC43" s="285"/>
      <c r="CD43" s="285"/>
      <c r="CE43" s="285"/>
      <c r="CF43" s="285"/>
      <c r="CG43" s="285"/>
      <c r="CH43" s="285"/>
      <c r="CI43" s="285"/>
      <c r="CJ43" s="285"/>
      <c r="CK43" s="285"/>
      <c r="CL43" s="285"/>
      <c r="CM43" s="285"/>
      <c r="CN43" s="285"/>
      <c r="CO43" s="285"/>
      <c r="CP43" s="285"/>
      <c r="CQ43" s="285"/>
      <c r="CR43" s="285"/>
      <c r="CS43" s="285"/>
      <c r="CT43" s="285"/>
      <c r="CU43" s="307">
        <f t="shared" si="2"/>
        <v>1</v>
      </c>
      <c r="CV43" s="277"/>
      <c r="CW43" s="304" t="s">
        <v>129</v>
      </c>
      <c r="CX43" s="285">
        <v>1</v>
      </c>
      <c r="CY43" s="285"/>
      <c r="CZ43" s="285"/>
      <c r="DA43" s="285"/>
      <c r="DB43" s="285"/>
      <c r="DC43" s="285"/>
      <c r="DD43" s="285"/>
      <c r="DE43" s="285"/>
      <c r="DF43" s="285"/>
      <c r="DG43" s="285"/>
      <c r="DH43" s="285"/>
      <c r="DI43" s="285"/>
      <c r="DJ43" s="285"/>
      <c r="DK43" s="285"/>
      <c r="DL43" s="285"/>
      <c r="DM43" s="285"/>
      <c r="DN43" s="285"/>
      <c r="DO43" s="285"/>
      <c r="DP43" s="285"/>
      <c r="DQ43" s="285"/>
      <c r="DR43" s="285"/>
      <c r="DS43" s="285"/>
      <c r="DT43" s="285"/>
      <c r="DU43" s="285"/>
      <c r="DV43" s="285"/>
      <c r="DW43" s="285"/>
      <c r="DX43" s="285"/>
      <c r="DY43" s="285"/>
      <c r="DZ43" s="285"/>
      <c r="EA43" s="285"/>
      <c r="EB43" s="307">
        <f t="shared" si="3"/>
        <v>1</v>
      </c>
      <c r="EC43" s="277"/>
      <c r="ED43" s="304" t="s">
        <v>129</v>
      </c>
      <c r="EE43" s="285">
        <v>1</v>
      </c>
      <c r="EF43" s="285"/>
      <c r="EG43" s="285"/>
      <c r="EH43" s="285"/>
      <c r="EI43" s="285"/>
      <c r="EJ43" s="285"/>
      <c r="EK43" s="285"/>
      <c r="EL43" s="285"/>
      <c r="EM43" s="285"/>
      <c r="EN43" s="285"/>
      <c r="EO43" s="285"/>
      <c r="EP43" s="285"/>
      <c r="EQ43" s="285"/>
      <c r="ER43" s="285"/>
      <c r="ES43" s="285"/>
      <c r="ET43" s="285"/>
      <c r="EU43" s="285"/>
      <c r="EV43" s="285"/>
      <c r="EW43" s="285"/>
      <c r="EX43" s="285"/>
      <c r="EY43" s="285"/>
      <c r="EZ43" s="285"/>
      <c r="FA43" s="285"/>
      <c r="FB43" s="285"/>
      <c r="FC43" s="285"/>
      <c r="FD43" s="285"/>
      <c r="FE43" s="285"/>
      <c r="FF43" s="285"/>
      <c r="FG43" s="285"/>
      <c r="FH43" s="285"/>
      <c r="FI43" s="307">
        <f t="shared" si="4"/>
        <v>1</v>
      </c>
      <c r="FJ43" s="277"/>
      <c r="FK43" s="304" t="s">
        <v>129</v>
      </c>
      <c r="FL43" s="285">
        <v>1</v>
      </c>
      <c r="FM43" s="285"/>
      <c r="FN43" s="285"/>
      <c r="FO43" s="285"/>
      <c r="FP43" s="285"/>
      <c r="FQ43" s="285"/>
      <c r="FR43" s="285"/>
      <c r="FS43" s="285"/>
      <c r="FT43" s="285"/>
      <c r="FU43" s="285"/>
      <c r="FV43" s="285"/>
      <c r="FW43" s="285"/>
      <c r="FX43" s="285"/>
      <c r="FY43" s="285"/>
      <c r="FZ43" s="285"/>
      <c r="GA43" s="285"/>
      <c r="GB43" s="285"/>
      <c r="GC43" s="285"/>
      <c r="GD43" s="285"/>
      <c r="GE43" s="285"/>
      <c r="GF43" s="285"/>
      <c r="GG43" s="285"/>
      <c r="GH43" s="285"/>
      <c r="GI43" s="285"/>
      <c r="GJ43" s="285"/>
      <c r="GK43" s="285"/>
      <c r="GL43" s="285"/>
      <c r="GM43" s="285"/>
      <c r="GN43" s="285"/>
      <c r="GO43" s="285"/>
      <c r="GP43" s="307">
        <f t="shared" si="5"/>
        <v>1</v>
      </c>
      <c r="GQ43" s="277"/>
    </row>
    <row r="44" spans="1:199" ht="15.75" customHeight="1">
      <c r="A44" s="1018"/>
      <c r="B44" s="304" t="s">
        <v>264</v>
      </c>
      <c r="C44" s="285">
        <v>1</v>
      </c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301">
        <f t="shared" si="0"/>
        <v>1</v>
      </c>
      <c r="AH44" s="277"/>
      <c r="AI44" s="304" t="s">
        <v>264</v>
      </c>
      <c r="AJ44" s="285">
        <v>1</v>
      </c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305">
        <f t="shared" si="1"/>
        <v>1</v>
      </c>
      <c r="BO44" s="277"/>
      <c r="BP44" s="306" t="s">
        <v>264</v>
      </c>
      <c r="BQ44" s="285">
        <v>1</v>
      </c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  <c r="CH44" s="285"/>
      <c r="CI44" s="285"/>
      <c r="CJ44" s="285"/>
      <c r="CK44" s="285"/>
      <c r="CL44" s="285"/>
      <c r="CM44" s="285"/>
      <c r="CN44" s="285"/>
      <c r="CO44" s="285"/>
      <c r="CP44" s="285"/>
      <c r="CQ44" s="285"/>
      <c r="CR44" s="285"/>
      <c r="CS44" s="285"/>
      <c r="CT44" s="285"/>
      <c r="CU44" s="307">
        <f t="shared" si="2"/>
        <v>1</v>
      </c>
      <c r="CV44" s="277"/>
      <c r="CW44" s="304" t="s">
        <v>264</v>
      </c>
      <c r="CX44" s="285">
        <v>1</v>
      </c>
      <c r="CY44" s="285"/>
      <c r="CZ44" s="285"/>
      <c r="DA44" s="285"/>
      <c r="DB44" s="285"/>
      <c r="DC44" s="285"/>
      <c r="DD44" s="285"/>
      <c r="DE44" s="285"/>
      <c r="DF44" s="285"/>
      <c r="DG44" s="285"/>
      <c r="DH44" s="285"/>
      <c r="DI44" s="285"/>
      <c r="DJ44" s="285"/>
      <c r="DK44" s="285"/>
      <c r="DL44" s="285"/>
      <c r="DM44" s="285"/>
      <c r="DN44" s="285"/>
      <c r="DO44" s="285"/>
      <c r="DP44" s="285"/>
      <c r="DQ44" s="285"/>
      <c r="DR44" s="285"/>
      <c r="DS44" s="285"/>
      <c r="DT44" s="285"/>
      <c r="DU44" s="285"/>
      <c r="DV44" s="285"/>
      <c r="DW44" s="285"/>
      <c r="DX44" s="285"/>
      <c r="DY44" s="285"/>
      <c r="DZ44" s="285"/>
      <c r="EA44" s="285"/>
      <c r="EB44" s="307">
        <f t="shared" si="3"/>
        <v>1</v>
      </c>
      <c r="EC44" s="277"/>
      <c r="ED44" s="304" t="s">
        <v>264</v>
      </c>
      <c r="EE44" s="285">
        <v>1</v>
      </c>
      <c r="EF44" s="285"/>
      <c r="EG44" s="285"/>
      <c r="EH44" s="285"/>
      <c r="EI44" s="285"/>
      <c r="EJ44" s="285"/>
      <c r="EK44" s="285"/>
      <c r="EL44" s="285"/>
      <c r="EM44" s="285"/>
      <c r="EN44" s="285"/>
      <c r="EO44" s="285"/>
      <c r="EP44" s="285"/>
      <c r="EQ44" s="285"/>
      <c r="ER44" s="285"/>
      <c r="ES44" s="285"/>
      <c r="ET44" s="285"/>
      <c r="EU44" s="285"/>
      <c r="EV44" s="285"/>
      <c r="EW44" s="285"/>
      <c r="EX44" s="285"/>
      <c r="EY44" s="285"/>
      <c r="EZ44" s="285"/>
      <c r="FA44" s="285"/>
      <c r="FB44" s="285"/>
      <c r="FC44" s="285"/>
      <c r="FD44" s="285"/>
      <c r="FE44" s="285"/>
      <c r="FF44" s="285"/>
      <c r="FG44" s="285"/>
      <c r="FH44" s="285"/>
      <c r="FI44" s="307">
        <f t="shared" si="4"/>
        <v>1</v>
      </c>
      <c r="FJ44" s="277"/>
      <c r="FK44" s="304" t="s">
        <v>264</v>
      </c>
      <c r="FL44" s="285">
        <v>1</v>
      </c>
      <c r="FM44" s="285"/>
      <c r="FN44" s="285"/>
      <c r="FO44" s="285"/>
      <c r="FP44" s="285"/>
      <c r="FQ44" s="285"/>
      <c r="FR44" s="285"/>
      <c r="FS44" s="285"/>
      <c r="FT44" s="285"/>
      <c r="FU44" s="285"/>
      <c r="FV44" s="285"/>
      <c r="FW44" s="285"/>
      <c r="FX44" s="285"/>
      <c r="FY44" s="285"/>
      <c r="FZ44" s="285"/>
      <c r="GA44" s="285"/>
      <c r="GB44" s="285"/>
      <c r="GC44" s="285"/>
      <c r="GD44" s="285"/>
      <c r="GE44" s="285"/>
      <c r="GF44" s="285"/>
      <c r="GG44" s="285"/>
      <c r="GH44" s="285"/>
      <c r="GI44" s="285"/>
      <c r="GJ44" s="285"/>
      <c r="GK44" s="285"/>
      <c r="GL44" s="285"/>
      <c r="GM44" s="285"/>
      <c r="GN44" s="285"/>
      <c r="GO44" s="285"/>
      <c r="GP44" s="307">
        <f t="shared" si="5"/>
        <v>1</v>
      </c>
      <c r="GQ44" s="277"/>
    </row>
    <row r="45" spans="1:199" ht="15.75" customHeight="1">
      <c r="A45" s="1018"/>
      <c r="B45" s="304" t="s">
        <v>138</v>
      </c>
      <c r="C45" s="285">
        <v>1</v>
      </c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301">
        <f t="shared" si="0"/>
        <v>1</v>
      </c>
      <c r="AH45" s="277"/>
      <c r="AI45" s="304" t="s">
        <v>138</v>
      </c>
      <c r="AJ45" s="285">
        <v>1</v>
      </c>
      <c r="AK45" s="285"/>
      <c r="AL45" s="285"/>
      <c r="AM45" s="285"/>
      <c r="AN45" s="285"/>
      <c r="AO45" s="285"/>
      <c r="AP45" s="285"/>
      <c r="AQ45" s="285"/>
      <c r="AR45" s="285"/>
      <c r="AS45" s="285"/>
      <c r="AT45" s="285"/>
      <c r="AU45" s="285"/>
      <c r="AV45" s="285"/>
      <c r="AW45" s="285"/>
      <c r="AX45" s="285"/>
      <c r="AY45" s="285"/>
      <c r="AZ45" s="285"/>
      <c r="BA45" s="285"/>
      <c r="BB45" s="285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305">
        <f t="shared" si="1"/>
        <v>1</v>
      </c>
      <c r="BO45" s="277"/>
      <c r="BP45" s="306" t="s">
        <v>138</v>
      </c>
      <c r="BQ45" s="285">
        <v>1</v>
      </c>
      <c r="BR45" s="285"/>
      <c r="BS45" s="285"/>
      <c r="BT45" s="285"/>
      <c r="BU45" s="285"/>
      <c r="BV45" s="285"/>
      <c r="BW45" s="285"/>
      <c r="BX45" s="285"/>
      <c r="BY45" s="285"/>
      <c r="BZ45" s="285"/>
      <c r="CA45" s="285"/>
      <c r="CB45" s="285"/>
      <c r="CC45" s="285"/>
      <c r="CD45" s="285"/>
      <c r="CE45" s="285"/>
      <c r="CF45" s="285"/>
      <c r="CG45" s="285"/>
      <c r="CH45" s="285"/>
      <c r="CI45" s="285"/>
      <c r="CJ45" s="285"/>
      <c r="CK45" s="285"/>
      <c r="CL45" s="285"/>
      <c r="CM45" s="285"/>
      <c r="CN45" s="285"/>
      <c r="CO45" s="285"/>
      <c r="CP45" s="285"/>
      <c r="CQ45" s="285"/>
      <c r="CR45" s="285"/>
      <c r="CS45" s="285"/>
      <c r="CT45" s="285"/>
      <c r="CU45" s="307">
        <f t="shared" si="2"/>
        <v>1</v>
      </c>
      <c r="CV45" s="277"/>
      <c r="CW45" s="304" t="s">
        <v>138</v>
      </c>
      <c r="CX45" s="285">
        <v>1</v>
      </c>
      <c r="CY45" s="285"/>
      <c r="CZ45" s="285"/>
      <c r="DA45" s="285"/>
      <c r="DB45" s="285"/>
      <c r="DC45" s="285"/>
      <c r="DD45" s="285"/>
      <c r="DE45" s="285"/>
      <c r="DF45" s="285"/>
      <c r="DG45" s="285"/>
      <c r="DH45" s="285"/>
      <c r="DI45" s="285"/>
      <c r="DJ45" s="285"/>
      <c r="DK45" s="285"/>
      <c r="DL45" s="285"/>
      <c r="DM45" s="285"/>
      <c r="DN45" s="285"/>
      <c r="DO45" s="285"/>
      <c r="DP45" s="285"/>
      <c r="DQ45" s="285"/>
      <c r="DR45" s="285"/>
      <c r="DS45" s="285"/>
      <c r="DT45" s="285"/>
      <c r="DU45" s="285"/>
      <c r="DV45" s="285"/>
      <c r="DW45" s="285"/>
      <c r="DX45" s="285"/>
      <c r="DY45" s="285"/>
      <c r="DZ45" s="285"/>
      <c r="EA45" s="285"/>
      <c r="EB45" s="307">
        <f t="shared" si="3"/>
        <v>1</v>
      </c>
      <c r="EC45" s="277"/>
      <c r="ED45" s="304" t="s">
        <v>138</v>
      </c>
      <c r="EE45" s="285">
        <v>1</v>
      </c>
      <c r="EF45" s="285"/>
      <c r="EG45" s="285"/>
      <c r="EH45" s="285"/>
      <c r="EI45" s="285"/>
      <c r="EJ45" s="285"/>
      <c r="EK45" s="285"/>
      <c r="EL45" s="285"/>
      <c r="EM45" s="285"/>
      <c r="EN45" s="285"/>
      <c r="EO45" s="285"/>
      <c r="EP45" s="285"/>
      <c r="EQ45" s="285"/>
      <c r="ER45" s="285"/>
      <c r="ES45" s="285"/>
      <c r="ET45" s="285"/>
      <c r="EU45" s="285"/>
      <c r="EV45" s="285"/>
      <c r="EW45" s="285"/>
      <c r="EX45" s="285"/>
      <c r="EY45" s="285"/>
      <c r="EZ45" s="285"/>
      <c r="FA45" s="285"/>
      <c r="FB45" s="285"/>
      <c r="FC45" s="285"/>
      <c r="FD45" s="285"/>
      <c r="FE45" s="285"/>
      <c r="FF45" s="285"/>
      <c r="FG45" s="285"/>
      <c r="FH45" s="285"/>
      <c r="FI45" s="307">
        <f t="shared" si="4"/>
        <v>1</v>
      </c>
      <c r="FJ45" s="277"/>
      <c r="FK45" s="304" t="s">
        <v>138</v>
      </c>
      <c r="FL45" s="285">
        <v>1</v>
      </c>
      <c r="FM45" s="285"/>
      <c r="FN45" s="285"/>
      <c r="FO45" s="285"/>
      <c r="FP45" s="285"/>
      <c r="FQ45" s="285"/>
      <c r="FR45" s="285"/>
      <c r="FS45" s="285"/>
      <c r="FT45" s="285"/>
      <c r="FU45" s="285"/>
      <c r="FV45" s="285"/>
      <c r="FW45" s="285"/>
      <c r="FX45" s="285"/>
      <c r="FY45" s="285"/>
      <c r="FZ45" s="285"/>
      <c r="GA45" s="285"/>
      <c r="GB45" s="285"/>
      <c r="GC45" s="285"/>
      <c r="GD45" s="285"/>
      <c r="GE45" s="285"/>
      <c r="GF45" s="285"/>
      <c r="GG45" s="285"/>
      <c r="GH45" s="285"/>
      <c r="GI45" s="285"/>
      <c r="GJ45" s="285"/>
      <c r="GK45" s="285"/>
      <c r="GL45" s="285"/>
      <c r="GM45" s="285"/>
      <c r="GN45" s="285"/>
      <c r="GO45" s="285"/>
      <c r="GP45" s="307">
        <f t="shared" si="5"/>
        <v>1</v>
      </c>
      <c r="GQ45" s="277"/>
    </row>
    <row r="46" spans="1:199" ht="15.75" customHeight="1">
      <c r="A46" s="1019"/>
      <c r="B46" s="322" t="s">
        <v>212</v>
      </c>
      <c r="C46" s="323"/>
      <c r="D46" s="323"/>
      <c r="E46" s="323"/>
      <c r="F46" s="323"/>
      <c r="G46" s="323"/>
      <c r="H46" s="323"/>
      <c r="I46" s="323"/>
      <c r="J46" s="323"/>
      <c r="K46" s="323"/>
      <c r="L46" s="323"/>
      <c r="M46" s="323"/>
      <c r="N46" s="323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4" t="e">
        <f t="shared" si="0"/>
        <v>#DIV/0!</v>
      </c>
      <c r="AH46" s="277"/>
      <c r="AI46" s="322" t="s">
        <v>212</v>
      </c>
      <c r="AJ46" s="323"/>
      <c r="AK46" s="323"/>
      <c r="AL46" s="323"/>
      <c r="AM46" s="323"/>
      <c r="AN46" s="323"/>
      <c r="AO46" s="323"/>
      <c r="AP46" s="323"/>
      <c r="AQ46" s="323"/>
      <c r="AR46" s="323"/>
      <c r="AS46" s="323"/>
      <c r="AT46" s="323"/>
      <c r="AU46" s="323"/>
      <c r="AV46" s="323"/>
      <c r="AW46" s="323"/>
      <c r="AX46" s="323"/>
      <c r="AY46" s="323"/>
      <c r="AZ46" s="323"/>
      <c r="BA46" s="323"/>
      <c r="BB46" s="323"/>
      <c r="BC46" s="323"/>
      <c r="BD46" s="323"/>
      <c r="BE46" s="323"/>
      <c r="BF46" s="323"/>
      <c r="BG46" s="323"/>
      <c r="BH46" s="323"/>
      <c r="BI46" s="323"/>
      <c r="BJ46" s="323"/>
      <c r="BK46" s="323"/>
      <c r="BL46" s="323"/>
      <c r="BM46" s="323"/>
      <c r="BN46" s="325" t="e">
        <f t="shared" si="1"/>
        <v>#DIV/0!</v>
      </c>
      <c r="BO46" s="277"/>
      <c r="BP46" s="326" t="s">
        <v>212</v>
      </c>
      <c r="BQ46" s="327">
        <v>18</v>
      </c>
      <c r="BR46" s="327">
        <v>8</v>
      </c>
      <c r="BS46" s="327">
        <v>10</v>
      </c>
      <c r="BT46" s="323"/>
      <c r="BU46" s="323"/>
      <c r="BV46" s="323"/>
      <c r="BW46" s="323"/>
      <c r="BX46" s="323"/>
      <c r="BY46" s="323"/>
      <c r="BZ46" s="323"/>
      <c r="CA46" s="323"/>
      <c r="CB46" s="323"/>
      <c r="CC46" s="323"/>
      <c r="CD46" s="323"/>
      <c r="CE46" s="323"/>
      <c r="CF46" s="323"/>
      <c r="CG46" s="323"/>
      <c r="CH46" s="323"/>
      <c r="CI46" s="323"/>
      <c r="CJ46" s="323"/>
      <c r="CK46" s="323"/>
      <c r="CL46" s="323"/>
      <c r="CM46" s="323"/>
      <c r="CN46" s="323"/>
      <c r="CO46" s="323"/>
      <c r="CP46" s="323"/>
      <c r="CQ46" s="323"/>
      <c r="CR46" s="323"/>
      <c r="CS46" s="323"/>
      <c r="CT46" s="323"/>
      <c r="CU46" s="328">
        <f t="shared" si="2"/>
        <v>12</v>
      </c>
      <c r="CV46" s="277"/>
      <c r="CW46" s="299" t="s">
        <v>213</v>
      </c>
      <c r="CX46" s="299">
        <v>8</v>
      </c>
      <c r="CY46" s="299">
        <v>10</v>
      </c>
      <c r="CZ46" s="299"/>
      <c r="DA46" s="299"/>
      <c r="DB46" s="299"/>
      <c r="DC46" s="299"/>
      <c r="DD46" s="299"/>
      <c r="DE46" s="299"/>
      <c r="DF46" s="299"/>
      <c r="DG46" s="299"/>
      <c r="DH46" s="299"/>
      <c r="DI46" s="299"/>
      <c r="DJ46" s="299"/>
      <c r="DK46" s="299"/>
      <c r="DL46" s="299"/>
      <c r="DM46" s="299"/>
      <c r="DN46" s="299"/>
      <c r="DO46" s="299"/>
      <c r="DP46" s="299"/>
      <c r="DQ46" s="299"/>
      <c r="DR46" s="299"/>
      <c r="DS46" s="299"/>
      <c r="DT46" s="299"/>
      <c r="DU46" s="299"/>
      <c r="DV46" s="299"/>
      <c r="DW46" s="299"/>
      <c r="DX46" s="299"/>
      <c r="DY46" s="299"/>
      <c r="DZ46" s="299"/>
      <c r="EA46" s="299"/>
      <c r="EB46" s="286">
        <f t="shared" si="3"/>
        <v>9</v>
      </c>
      <c r="EC46" s="277"/>
      <c r="ED46" s="322" t="s">
        <v>212</v>
      </c>
      <c r="EE46" s="323">
        <v>6</v>
      </c>
      <c r="EF46" s="323">
        <v>23</v>
      </c>
      <c r="EG46" s="323"/>
      <c r="EH46" s="323"/>
      <c r="EI46" s="323"/>
      <c r="EJ46" s="323"/>
      <c r="EK46" s="323"/>
      <c r="EL46" s="323"/>
      <c r="EM46" s="323"/>
      <c r="EN46" s="323"/>
      <c r="EO46" s="323"/>
      <c r="EP46" s="323"/>
      <c r="EQ46" s="323"/>
      <c r="ER46" s="323"/>
      <c r="ES46" s="323"/>
      <c r="ET46" s="323"/>
      <c r="EU46" s="323"/>
      <c r="EV46" s="323"/>
      <c r="EW46" s="323"/>
      <c r="EX46" s="323"/>
      <c r="EY46" s="323"/>
      <c r="EZ46" s="323"/>
      <c r="FA46" s="323"/>
      <c r="FB46" s="323"/>
      <c r="FC46" s="323"/>
      <c r="FD46" s="323"/>
      <c r="FE46" s="323"/>
      <c r="FF46" s="323"/>
      <c r="FG46" s="323"/>
      <c r="FH46" s="323"/>
      <c r="FI46" s="328">
        <f t="shared" si="4"/>
        <v>14.5</v>
      </c>
      <c r="FJ46" s="277"/>
      <c r="FK46" s="322" t="s">
        <v>212</v>
      </c>
      <c r="FL46" s="323"/>
      <c r="FM46" s="323"/>
      <c r="FN46" s="323"/>
      <c r="FO46" s="323"/>
      <c r="FP46" s="323"/>
      <c r="FQ46" s="323"/>
      <c r="FR46" s="323"/>
      <c r="FS46" s="323"/>
      <c r="FT46" s="323"/>
      <c r="FU46" s="323"/>
      <c r="FV46" s="323"/>
      <c r="FW46" s="323"/>
      <c r="FX46" s="323"/>
      <c r="FY46" s="323"/>
      <c r="FZ46" s="323"/>
      <c r="GA46" s="323"/>
      <c r="GB46" s="323"/>
      <c r="GC46" s="323"/>
      <c r="GD46" s="323"/>
      <c r="GE46" s="323"/>
      <c r="GF46" s="323"/>
      <c r="GG46" s="323"/>
      <c r="GH46" s="323"/>
      <c r="GI46" s="323"/>
      <c r="GJ46" s="323"/>
      <c r="GK46" s="323"/>
      <c r="GL46" s="323"/>
      <c r="GM46" s="323"/>
      <c r="GN46" s="323"/>
      <c r="GO46" s="323"/>
      <c r="GP46" s="328" t="e">
        <f t="shared" si="5"/>
        <v>#DIV/0!</v>
      </c>
      <c r="GQ46" s="277"/>
    </row>
    <row r="47" spans="1:199" ht="15.75" customHeight="1">
      <c r="A47" s="139"/>
      <c r="B47" s="277"/>
      <c r="C47" s="277"/>
      <c r="D47" s="277"/>
      <c r="E47" s="277"/>
      <c r="F47" s="277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329"/>
      <c r="AH47" s="277"/>
      <c r="AI47" s="277"/>
      <c r="AJ47" s="277"/>
      <c r="AK47" s="277"/>
      <c r="AL47" s="277"/>
      <c r="AM47" s="277"/>
      <c r="AN47" s="277"/>
      <c r="AO47" s="277"/>
      <c r="AP47" s="277"/>
      <c r="AQ47" s="277"/>
      <c r="AR47" s="277"/>
      <c r="AS47" s="277"/>
      <c r="AT47" s="277"/>
      <c r="AU47" s="277"/>
      <c r="AV47" s="277"/>
      <c r="AW47" s="277"/>
      <c r="AX47" s="277"/>
      <c r="AY47" s="277"/>
      <c r="AZ47" s="277"/>
      <c r="BA47" s="277"/>
      <c r="BB47" s="277"/>
      <c r="BC47" s="277"/>
      <c r="BD47" s="277"/>
      <c r="BE47" s="277"/>
      <c r="BF47" s="277"/>
      <c r="BG47" s="277"/>
      <c r="BH47" s="277"/>
      <c r="BI47" s="277"/>
      <c r="BJ47" s="277"/>
      <c r="BK47" s="277"/>
      <c r="BL47" s="277"/>
      <c r="BM47" s="277"/>
      <c r="BN47" s="329"/>
      <c r="BO47" s="277"/>
      <c r="BP47" s="277"/>
      <c r="BQ47" s="277"/>
      <c r="BR47" s="277"/>
      <c r="BS47" s="277"/>
      <c r="BT47" s="277"/>
      <c r="BU47" s="277"/>
      <c r="BV47" s="277"/>
      <c r="BW47" s="277"/>
      <c r="BX47" s="277"/>
      <c r="BY47" s="277"/>
      <c r="BZ47" s="277"/>
      <c r="CA47" s="277"/>
      <c r="CB47" s="277"/>
      <c r="CC47" s="277"/>
      <c r="CD47" s="277"/>
      <c r="CE47" s="277"/>
      <c r="CF47" s="277"/>
      <c r="CG47" s="277"/>
      <c r="CH47" s="277"/>
      <c r="CI47" s="277"/>
      <c r="CJ47" s="277"/>
      <c r="CK47" s="277"/>
      <c r="CL47" s="277"/>
      <c r="CM47" s="277"/>
      <c r="CN47" s="277"/>
      <c r="CO47" s="277"/>
      <c r="CP47" s="277"/>
      <c r="CQ47" s="277"/>
      <c r="CR47" s="277"/>
      <c r="CS47" s="277"/>
      <c r="CT47" s="277"/>
      <c r="CU47" s="277"/>
      <c r="CV47" s="277"/>
      <c r="CW47" s="277"/>
      <c r="CX47" s="277"/>
      <c r="CY47" s="277"/>
      <c r="CZ47" s="277"/>
      <c r="DA47" s="277"/>
      <c r="DB47" s="277"/>
      <c r="DC47" s="277"/>
      <c r="DD47" s="277"/>
      <c r="DE47" s="277"/>
      <c r="DF47" s="277"/>
      <c r="DG47" s="277"/>
      <c r="DH47" s="277"/>
      <c r="DI47" s="277"/>
      <c r="DJ47" s="277"/>
      <c r="DK47" s="277"/>
      <c r="DL47" s="277"/>
      <c r="DM47" s="277"/>
      <c r="DN47" s="277"/>
      <c r="DO47" s="277"/>
      <c r="DP47" s="277"/>
      <c r="DQ47" s="277"/>
      <c r="DR47" s="277"/>
      <c r="DS47" s="277"/>
      <c r="DT47" s="277"/>
      <c r="DU47" s="277"/>
      <c r="DV47" s="277"/>
      <c r="DW47" s="277"/>
      <c r="DX47" s="277"/>
      <c r="DY47" s="277"/>
      <c r="DZ47" s="277"/>
      <c r="EA47" s="277"/>
      <c r="EB47" s="277"/>
      <c r="EC47" s="277"/>
      <c r="ED47" s="277"/>
      <c r="EE47" s="277"/>
      <c r="EF47" s="277"/>
      <c r="EG47" s="277"/>
      <c r="EH47" s="277"/>
      <c r="EI47" s="277"/>
      <c r="EJ47" s="277"/>
      <c r="EK47" s="277"/>
      <c r="EL47" s="277"/>
      <c r="EM47" s="277"/>
      <c r="EN47" s="277"/>
      <c r="EO47" s="277"/>
      <c r="EP47" s="277"/>
      <c r="EQ47" s="277"/>
      <c r="ER47" s="277"/>
      <c r="ES47" s="277"/>
      <c r="ET47" s="277"/>
      <c r="EU47" s="277"/>
      <c r="EV47" s="277"/>
      <c r="EW47" s="277"/>
      <c r="EX47" s="277"/>
      <c r="EY47" s="277"/>
      <c r="EZ47" s="277"/>
      <c r="FA47" s="277"/>
      <c r="FB47" s="277"/>
      <c r="FC47" s="277"/>
      <c r="FD47" s="277"/>
      <c r="FE47" s="277"/>
      <c r="FF47" s="277"/>
      <c r="FG47" s="277"/>
      <c r="FH47" s="277"/>
      <c r="FI47" s="277"/>
      <c r="FJ47" s="277"/>
      <c r="FK47" s="277"/>
      <c r="FL47" s="277"/>
      <c r="FM47" s="277"/>
      <c r="FN47" s="277"/>
      <c r="FO47" s="277"/>
      <c r="FP47" s="277"/>
      <c r="FQ47" s="277"/>
      <c r="FR47" s="277"/>
      <c r="FS47" s="277"/>
      <c r="FT47" s="277"/>
      <c r="FU47" s="277"/>
      <c r="FV47" s="277"/>
      <c r="FW47" s="277"/>
      <c r="FX47" s="277"/>
      <c r="FY47" s="277"/>
      <c r="FZ47" s="277"/>
      <c r="GA47" s="277"/>
      <c r="GB47" s="277"/>
      <c r="GC47" s="277"/>
      <c r="GD47" s="277"/>
      <c r="GE47" s="277"/>
      <c r="GF47" s="277"/>
      <c r="GG47" s="277"/>
      <c r="GH47" s="277"/>
      <c r="GI47" s="277"/>
      <c r="GJ47" s="277"/>
      <c r="GK47" s="277"/>
      <c r="GL47" s="277"/>
      <c r="GM47" s="277"/>
      <c r="GN47" s="277"/>
      <c r="GO47" s="277"/>
      <c r="GP47" s="277"/>
      <c r="GQ47" s="277"/>
    </row>
    <row r="48" spans="1:199" ht="15.75" customHeight="1">
      <c r="A48" s="139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1"/>
      <c r="AH48" s="330"/>
      <c r="AI48" s="330"/>
      <c r="AJ48" s="330"/>
      <c r="AK48" s="330"/>
      <c r="AL48" s="330"/>
      <c r="AM48" s="330"/>
      <c r="AN48" s="330"/>
      <c r="AO48" s="330"/>
      <c r="AP48" s="330"/>
      <c r="AQ48" s="330"/>
      <c r="AR48" s="330"/>
      <c r="AS48" s="330"/>
      <c r="AT48" s="330"/>
      <c r="AU48" s="330"/>
      <c r="AV48" s="330"/>
      <c r="AW48" s="330"/>
      <c r="AX48" s="330"/>
      <c r="AY48" s="330"/>
      <c r="AZ48" s="330"/>
      <c r="BA48" s="330"/>
      <c r="BB48" s="330"/>
      <c r="BC48" s="330"/>
      <c r="BD48" s="330"/>
      <c r="BE48" s="330"/>
      <c r="BF48" s="330"/>
      <c r="BG48" s="330"/>
      <c r="BH48" s="330"/>
      <c r="BI48" s="330"/>
      <c r="BJ48" s="330"/>
      <c r="BK48" s="330"/>
      <c r="BL48" s="330"/>
      <c r="BM48" s="330"/>
      <c r="BN48" s="331"/>
      <c r="BO48" s="330"/>
      <c r="BP48" s="330"/>
      <c r="BQ48" s="330"/>
      <c r="BR48" s="330"/>
      <c r="BS48" s="330"/>
      <c r="BT48" s="330"/>
      <c r="BU48" s="330"/>
      <c r="BV48" s="330"/>
      <c r="BW48" s="330"/>
      <c r="BX48" s="330"/>
      <c r="BY48" s="330"/>
      <c r="BZ48" s="330"/>
      <c r="CA48" s="330"/>
      <c r="CB48" s="330"/>
      <c r="CC48" s="330"/>
      <c r="CD48" s="330"/>
      <c r="CE48" s="330"/>
      <c r="CF48" s="330"/>
      <c r="CG48" s="330"/>
      <c r="CH48" s="330"/>
      <c r="CI48" s="330"/>
      <c r="CJ48" s="330"/>
      <c r="CK48" s="330"/>
      <c r="CL48" s="330"/>
      <c r="CM48" s="330"/>
      <c r="CN48" s="330"/>
      <c r="CO48" s="330"/>
      <c r="CP48" s="330"/>
      <c r="CQ48" s="330"/>
      <c r="CR48" s="330"/>
      <c r="CS48" s="330"/>
      <c r="CT48" s="330"/>
      <c r="CU48" s="330"/>
      <c r="CV48" s="330"/>
      <c r="CW48" s="330"/>
      <c r="CX48" s="330"/>
      <c r="CY48" s="330"/>
      <c r="CZ48" s="330"/>
      <c r="DA48" s="330"/>
      <c r="DB48" s="330"/>
      <c r="DC48" s="330"/>
      <c r="DD48" s="330"/>
      <c r="DE48" s="330"/>
      <c r="DF48" s="330"/>
      <c r="DG48" s="330"/>
      <c r="DH48" s="330"/>
      <c r="DI48" s="330"/>
      <c r="DJ48" s="330"/>
      <c r="DK48" s="330"/>
      <c r="DL48" s="330"/>
      <c r="DM48" s="330"/>
      <c r="DN48" s="330"/>
      <c r="DO48" s="330"/>
      <c r="DP48" s="330"/>
      <c r="DQ48" s="330"/>
      <c r="DR48" s="330"/>
      <c r="DS48" s="330"/>
      <c r="DT48" s="330"/>
      <c r="DU48" s="330"/>
      <c r="DV48" s="330"/>
      <c r="DW48" s="330"/>
      <c r="DX48" s="330"/>
      <c r="DY48" s="330"/>
      <c r="DZ48" s="330"/>
      <c r="EA48" s="330"/>
      <c r="EB48" s="330"/>
      <c r="EC48" s="330"/>
      <c r="ED48" s="330"/>
      <c r="EE48" s="330"/>
      <c r="EF48" s="330"/>
      <c r="EG48" s="330"/>
      <c r="EH48" s="330"/>
      <c r="EI48" s="330"/>
      <c r="EJ48" s="330"/>
      <c r="EK48" s="330"/>
      <c r="EL48" s="330"/>
      <c r="EM48" s="330"/>
      <c r="EN48" s="330"/>
      <c r="EO48" s="330"/>
      <c r="EP48" s="330"/>
      <c r="EQ48" s="330"/>
      <c r="ER48" s="330"/>
      <c r="ES48" s="330"/>
      <c r="ET48" s="330"/>
      <c r="EU48" s="330"/>
      <c r="EV48" s="330"/>
      <c r="EW48" s="330"/>
      <c r="EX48" s="330"/>
      <c r="EY48" s="330"/>
      <c r="EZ48" s="330"/>
      <c r="FA48" s="330"/>
      <c r="FB48" s="330"/>
      <c r="FC48" s="330"/>
      <c r="FD48" s="330"/>
      <c r="FE48" s="330"/>
      <c r="FF48" s="330"/>
      <c r="FG48" s="330"/>
      <c r="FH48" s="330"/>
      <c r="FI48" s="330"/>
      <c r="FJ48" s="330"/>
      <c r="FK48" s="330"/>
      <c r="FL48" s="330"/>
      <c r="FM48" s="330"/>
      <c r="FN48" s="330"/>
      <c r="FO48" s="330"/>
      <c r="FP48" s="330"/>
      <c r="FQ48" s="330"/>
      <c r="FR48" s="330"/>
      <c r="FS48" s="330"/>
      <c r="FT48" s="330"/>
      <c r="FU48" s="330"/>
      <c r="FV48" s="330"/>
      <c r="FW48" s="330"/>
      <c r="FX48" s="330"/>
      <c r="FY48" s="330"/>
      <c r="FZ48" s="330"/>
      <c r="GA48" s="330"/>
      <c r="GB48" s="330"/>
      <c r="GC48" s="330"/>
      <c r="GD48" s="330"/>
      <c r="GE48" s="330"/>
      <c r="GF48" s="330"/>
      <c r="GG48" s="330"/>
      <c r="GH48" s="330"/>
      <c r="GI48" s="330"/>
      <c r="GJ48" s="330"/>
      <c r="GK48" s="330"/>
      <c r="GL48" s="330"/>
      <c r="GM48" s="330"/>
      <c r="GN48" s="330"/>
      <c r="GO48" s="330"/>
      <c r="GP48" s="330"/>
      <c r="GQ48" s="330"/>
    </row>
    <row r="49" spans="1:199" ht="15.75" customHeight="1">
      <c r="A49" s="139"/>
      <c r="B49" s="1180" t="s">
        <v>370</v>
      </c>
      <c r="C49" s="1009"/>
      <c r="D49" s="1009"/>
      <c r="E49" s="1009"/>
      <c r="F49" s="1009"/>
      <c r="G49" s="1009"/>
      <c r="H49" s="1009"/>
      <c r="I49" s="1009"/>
      <c r="J49" s="1009"/>
      <c r="K49" s="1009"/>
      <c r="L49" s="1009"/>
      <c r="M49" s="1009"/>
      <c r="N49" s="1009"/>
      <c r="O49" s="1009"/>
      <c r="P49" s="1009"/>
      <c r="Q49" s="1009"/>
      <c r="R49" s="1009"/>
      <c r="S49" s="1009"/>
      <c r="T49" s="1009"/>
      <c r="U49" s="1009"/>
      <c r="V49" s="1009"/>
      <c r="W49" s="1009"/>
      <c r="X49" s="1009"/>
      <c r="Y49" s="1009"/>
      <c r="Z49" s="1009"/>
      <c r="AA49" s="1009"/>
      <c r="AB49" s="1009"/>
      <c r="AC49" s="1009"/>
      <c r="AD49" s="1009"/>
      <c r="AE49" s="1009"/>
      <c r="AF49" s="1009"/>
      <c r="AG49" s="1010"/>
      <c r="AH49" s="277"/>
      <c r="AI49" s="1180" t="s">
        <v>371</v>
      </c>
      <c r="AJ49" s="1009"/>
      <c r="AK49" s="1009"/>
      <c r="AL49" s="1009"/>
      <c r="AM49" s="1009"/>
      <c r="AN49" s="1009"/>
      <c r="AO49" s="1009"/>
      <c r="AP49" s="1009"/>
      <c r="AQ49" s="1009"/>
      <c r="AR49" s="1009"/>
      <c r="AS49" s="1009"/>
      <c r="AT49" s="1009"/>
      <c r="AU49" s="1009"/>
      <c r="AV49" s="1009"/>
      <c r="AW49" s="1009"/>
      <c r="AX49" s="1009"/>
      <c r="AY49" s="1009"/>
      <c r="AZ49" s="1009"/>
      <c r="BA49" s="1009"/>
      <c r="BB49" s="1009"/>
      <c r="BC49" s="1009"/>
      <c r="BD49" s="1009"/>
      <c r="BE49" s="1009"/>
      <c r="BF49" s="1009"/>
      <c r="BG49" s="1009"/>
      <c r="BH49" s="1009"/>
      <c r="BI49" s="1009"/>
      <c r="BJ49" s="1009"/>
      <c r="BK49" s="1009"/>
      <c r="BL49" s="1009"/>
      <c r="BM49" s="1009"/>
      <c r="BN49" s="1010"/>
      <c r="BO49" s="282"/>
      <c r="BP49" s="1180" t="s">
        <v>372</v>
      </c>
      <c r="BQ49" s="1009"/>
      <c r="BR49" s="1009"/>
      <c r="BS49" s="1009"/>
      <c r="BT49" s="1009"/>
      <c r="BU49" s="1009"/>
      <c r="BV49" s="1009"/>
      <c r="BW49" s="1009"/>
      <c r="BX49" s="1009"/>
      <c r="BY49" s="1009"/>
      <c r="BZ49" s="1009"/>
      <c r="CA49" s="1009"/>
      <c r="CB49" s="1009"/>
      <c r="CC49" s="1009"/>
      <c r="CD49" s="1009"/>
      <c r="CE49" s="1009"/>
      <c r="CF49" s="1009"/>
      <c r="CG49" s="1009"/>
      <c r="CH49" s="1009"/>
      <c r="CI49" s="1009"/>
      <c r="CJ49" s="1009"/>
      <c r="CK49" s="1009"/>
      <c r="CL49" s="1009"/>
      <c r="CM49" s="1009"/>
      <c r="CN49" s="1009"/>
      <c r="CO49" s="1009"/>
      <c r="CP49" s="1009"/>
      <c r="CQ49" s="1009"/>
      <c r="CR49" s="1009"/>
      <c r="CS49" s="1009"/>
      <c r="CT49" s="1009"/>
      <c r="CU49" s="1010"/>
      <c r="CV49" s="277"/>
      <c r="CW49" s="1180" t="s">
        <v>373</v>
      </c>
      <c r="CX49" s="1009"/>
      <c r="CY49" s="1009"/>
      <c r="CZ49" s="1009"/>
      <c r="DA49" s="1009"/>
      <c r="DB49" s="1009"/>
      <c r="DC49" s="1009"/>
      <c r="DD49" s="1009"/>
      <c r="DE49" s="1009"/>
      <c r="DF49" s="1009"/>
      <c r="DG49" s="1009"/>
      <c r="DH49" s="1009"/>
      <c r="DI49" s="1009"/>
      <c r="DJ49" s="1009"/>
      <c r="DK49" s="1009"/>
      <c r="DL49" s="1009"/>
      <c r="DM49" s="1009"/>
      <c r="DN49" s="1009"/>
      <c r="DO49" s="1009"/>
      <c r="DP49" s="1009"/>
      <c r="DQ49" s="1009"/>
      <c r="DR49" s="1009"/>
      <c r="DS49" s="1009"/>
      <c r="DT49" s="1009"/>
      <c r="DU49" s="1009"/>
      <c r="DV49" s="1009"/>
      <c r="DW49" s="1009"/>
      <c r="DX49" s="1009"/>
      <c r="DY49" s="1009"/>
      <c r="DZ49" s="1009"/>
      <c r="EA49" s="1009"/>
      <c r="EB49" s="1010"/>
      <c r="EC49" s="277"/>
      <c r="ED49" s="1180" t="s">
        <v>374</v>
      </c>
      <c r="EE49" s="1009"/>
      <c r="EF49" s="1009"/>
      <c r="EG49" s="1009"/>
      <c r="EH49" s="1009"/>
      <c r="EI49" s="1009"/>
      <c r="EJ49" s="1009"/>
      <c r="EK49" s="1009"/>
      <c r="EL49" s="1009"/>
      <c r="EM49" s="1009"/>
      <c r="EN49" s="1009"/>
      <c r="EO49" s="1009"/>
      <c r="EP49" s="1009"/>
      <c r="EQ49" s="1009"/>
      <c r="ER49" s="1009"/>
      <c r="ES49" s="1009"/>
      <c r="ET49" s="1009"/>
      <c r="EU49" s="1009"/>
      <c r="EV49" s="1009"/>
      <c r="EW49" s="1009"/>
      <c r="EX49" s="1009"/>
      <c r="EY49" s="1009"/>
      <c r="EZ49" s="1009"/>
      <c r="FA49" s="1009"/>
      <c r="FB49" s="1009"/>
      <c r="FC49" s="1009"/>
      <c r="FD49" s="1009"/>
      <c r="FE49" s="1009"/>
      <c r="FF49" s="1009"/>
      <c r="FG49" s="1009"/>
      <c r="FH49" s="1009"/>
      <c r="FI49" s="1010"/>
      <c r="FJ49" s="277"/>
      <c r="FK49" s="1180" t="s">
        <v>375</v>
      </c>
      <c r="FL49" s="1009"/>
      <c r="FM49" s="1009"/>
      <c r="FN49" s="1009"/>
      <c r="FO49" s="1009"/>
      <c r="FP49" s="1009"/>
      <c r="FQ49" s="1009"/>
      <c r="FR49" s="1009"/>
      <c r="FS49" s="1009"/>
      <c r="FT49" s="1009"/>
      <c r="FU49" s="1009"/>
      <c r="FV49" s="1009"/>
      <c r="FW49" s="1009"/>
      <c r="FX49" s="1009"/>
      <c r="FY49" s="1009"/>
      <c r="FZ49" s="1009"/>
      <c r="GA49" s="1009"/>
      <c r="GB49" s="1009"/>
      <c r="GC49" s="1009"/>
      <c r="GD49" s="1009"/>
      <c r="GE49" s="1009"/>
      <c r="GF49" s="1009"/>
      <c r="GG49" s="1009"/>
      <c r="GH49" s="1009"/>
      <c r="GI49" s="1009"/>
      <c r="GJ49" s="1009"/>
      <c r="GK49" s="1009"/>
      <c r="GL49" s="1009"/>
      <c r="GM49" s="1009"/>
      <c r="GN49" s="1009"/>
      <c r="GO49" s="1009"/>
      <c r="GP49" s="1010"/>
      <c r="GQ49" s="277"/>
    </row>
    <row r="50" spans="1:199" ht="15.75" customHeight="1">
      <c r="A50" s="1141" t="s">
        <v>376</v>
      </c>
      <c r="B50" s="1142" t="s">
        <v>360</v>
      </c>
      <c r="C50" s="1144" t="s">
        <v>361</v>
      </c>
      <c r="D50" s="1009"/>
      <c r="E50" s="1009"/>
      <c r="F50" s="1009"/>
      <c r="G50" s="1009"/>
      <c r="H50" s="1009"/>
      <c r="I50" s="1009"/>
      <c r="J50" s="1009"/>
      <c r="K50" s="1009"/>
      <c r="L50" s="1009"/>
      <c r="M50" s="1009"/>
      <c r="N50" s="1009"/>
      <c r="O50" s="1009"/>
      <c r="P50" s="1009"/>
      <c r="Q50" s="1009"/>
      <c r="R50" s="1009"/>
      <c r="S50" s="1009"/>
      <c r="T50" s="1009"/>
      <c r="U50" s="1009"/>
      <c r="V50" s="1009"/>
      <c r="W50" s="1009"/>
      <c r="X50" s="1009"/>
      <c r="Y50" s="1009"/>
      <c r="Z50" s="1009"/>
      <c r="AA50" s="1009"/>
      <c r="AB50" s="1009"/>
      <c r="AC50" s="1009"/>
      <c r="AD50" s="1009"/>
      <c r="AE50" s="1009"/>
      <c r="AF50" s="1010"/>
      <c r="AG50" s="1145" t="s">
        <v>362</v>
      </c>
      <c r="AH50" s="277"/>
      <c r="AI50" s="1142" t="s">
        <v>360</v>
      </c>
      <c r="AJ50" s="1144" t="s">
        <v>361</v>
      </c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  <c r="BC50" s="1009"/>
      <c r="BD50" s="1009"/>
      <c r="BE50" s="1009"/>
      <c r="BF50" s="1009"/>
      <c r="BG50" s="1009"/>
      <c r="BH50" s="1009"/>
      <c r="BI50" s="1009"/>
      <c r="BJ50" s="1009"/>
      <c r="BK50" s="1009"/>
      <c r="BL50" s="1009"/>
      <c r="BM50" s="1010"/>
      <c r="BN50" s="1148" t="s">
        <v>362</v>
      </c>
      <c r="BO50" s="1185"/>
      <c r="BP50" s="1186" t="s">
        <v>360</v>
      </c>
      <c r="BQ50" s="1144" t="s">
        <v>361</v>
      </c>
      <c r="BR50" s="1009"/>
      <c r="BS50" s="1009"/>
      <c r="BT50" s="1009"/>
      <c r="BU50" s="1009"/>
      <c r="BV50" s="1009"/>
      <c r="BW50" s="1009"/>
      <c r="BX50" s="1009"/>
      <c r="BY50" s="1009"/>
      <c r="BZ50" s="1009"/>
      <c r="CA50" s="1009"/>
      <c r="CB50" s="1009"/>
      <c r="CC50" s="1009"/>
      <c r="CD50" s="1009"/>
      <c r="CE50" s="1009"/>
      <c r="CF50" s="1009"/>
      <c r="CG50" s="1009"/>
      <c r="CH50" s="1009"/>
      <c r="CI50" s="1009"/>
      <c r="CJ50" s="1009"/>
      <c r="CK50" s="1009"/>
      <c r="CL50" s="1009"/>
      <c r="CM50" s="1009"/>
      <c r="CN50" s="1009"/>
      <c r="CO50" s="1009"/>
      <c r="CP50" s="1009"/>
      <c r="CQ50" s="1009"/>
      <c r="CR50" s="1009"/>
      <c r="CS50" s="1009"/>
      <c r="CT50" s="1010"/>
      <c r="CU50" s="1145" t="s">
        <v>362</v>
      </c>
      <c r="CV50" s="277"/>
      <c r="CW50" s="1142" t="s">
        <v>360</v>
      </c>
      <c r="CX50" s="1144" t="s">
        <v>361</v>
      </c>
      <c r="CY50" s="1009"/>
      <c r="CZ50" s="1009"/>
      <c r="DA50" s="1009"/>
      <c r="DB50" s="1009"/>
      <c r="DC50" s="1009"/>
      <c r="DD50" s="1009"/>
      <c r="DE50" s="1009"/>
      <c r="DF50" s="1009"/>
      <c r="DG50" s="1009"/>
      <c r="DH50" s="1009"/>
      <c r="DI50" s="1009"/>
      <c r="DJ50" s="1009"/>
      <c r="DK50" s="1009"/>
      <c r="DL50" s="1009"/>
      <c r="DM50" s="1009"/>
      <c r="DN50" s="1009"/>
      <c r="DO50" s="1009"/>
      <c r="DP50" s="1009"/>
      <c r="DQ50" s="1009"/>
      <c r="DR50" s="1009"/>
      <c r="DS50" s="1009"/>
      <c r="DT50" s="1009"/>
      <c r="DU50" s="1009"/>
      <c r="DV50" s="1009"/>
      <c r="DW50" s="1009"/>
      <c r="DX50" s="1009"/>
      <c r="DY50" s="1009"/>
      <c r="DZ50" s="1009"/>
      <c r="EA50" s="1010"/>
      <c r="EB50" s="1145" t="s">
        <v>362</v>
      </c>
      <c r="EC50" s="277"/>
      <c r="ED50" s="1142" t="s">
        <v>360</v>
      </c>
      <c r="EE50" s="1144" t="s">
        <v>361</v>
      </c>
      <c r="EF50" s="1009"/>
      <c r="EG50" s="1009"/>
      <c r="EH50" s="1009"/>
      <c r="EI50" s="1009"/>
      <c r="EJ50" s="1009"/>
      <c r="EK50" s="1009"/>
      <c r="EL50" s="1009"/>
      <c r="EM50" s="1009"/>
      <c r="EN50" s="1009"/>
      <c r="EO50" s="1009"/>
      <c r="EP50" s="1009"/>
      <c r="EQ50" s="1009"/>
      <c r="ER50" s="1009"/>
      <c r="ES50" s="1009"/>
      <c r="ET50" s="1009"/>
      <c r="EU50" s="1009"/>
      <c r="EV50" s="1009"/>
      <c r="EW50" s="1009"/>
      <c r="EX50" s="1009"/>
      <c r="EY50" s="1009"/>
      <c r="EZ50" s="1009"/>
      <c r="FA50" s="1009"/>
      <c r="FB50" s="1009"/>
      <c r="FC50" s="1009"/>
      <c r="FD50" s="1009"/>
      <c r="FE50" s="1009"/>
      <c r="FF50" s="1009"/>
      <c r="FG50" s="1009"/>
      <c r="FH50" s="1010"/>
      <c r="FI50" s="1145" t="s">
        <v>362</v>
      </c>
      <c r="FJ50" s="277"/>
      <c r="FK50" s="1142" t="s">
        <v>360</v>
      </c>
      <c r="FL50" s="1144" t="s">
        <v>361</v>
      </c>
      <c r="FM50" s="1009"/>
      <c r="FN50" s="1009"/>
      <c r="FO50" s="1009"/>
      <c r="FP50" s="1009"/>
      <c r="FQ50" s="1009"/>
      <c r="FR50" s="1009"/>
      <c r="FS50" s="1009"/>
      <c r="FT50" s="1009"/>
      <c r="FU50" s="1009"/>
      <c r="FV50" s="1009"/>
      <c r="FW50" s="1009"/>
      <c r="FX50" s="1009"/>
      <c r="FY50" s="1009"/>
      <c r="FZ50" s="1009"/>
      <c r="GA50" s="1009"/>
      <c r="GB50" s="1009"/>
      <c r="GC50" s="1009"/>
      <c r="GD50" s="1009"/>
      <c r="GE50" s="1009"/>
      <c r="GF50" s="1009"/>
      <c r="GG50" s="1009"/>
      <c r="GH50" s="1009"/>
      <c r="GI50" s="1009"/>
      <c r="GJ50" s="1009"/>
      <c r="GK50" s="1009"/>
      <c r="GL50" s="1009"/>
      <c r="GM50" s="1009"/>
      <c r="GN50" s="1009"/>
      <c r="GO50" s="1010"/>
      <c r="GP50" s="1145" t="s">
        <v>362</v>
      </c>
      <c r="GQ50" s="277"/>
    </row>
    <row r="51" spans="1:199" ht="15.75" customHeight="1">
      <c r="A51" s="1018"/>
      <c r="B51" s="1143"/>
      <c r="C51" s="283">
        <v>1</v>
      </c>
      <c r="D51" s="283">
        <v>2</v>
      </c>
      <c r="E51" s="283">
        <v>3</v>
      </c>
      <c r="F51" s="283">
        <v>4</v>
      </c>
      <c r="G51" s="283">
        <v>5</v>
      </c>
      <c r="H51" s="283">
        <v>6</v>
      </c>
      <c r="I51" s="283">
        <v>7</v>
      </c>
      <c r="J51" s="283">
        <v>8</v>
      </c>
      <c r="K51" s="283">
        <v>9</v>
      </c>
      <c r="L51" s="283">
        <v>10</v>
      </c>
      <c r="M51" s="283">
        <v>11</v>
      </c>
      <c r="N51" s="283">
        <v>12</v>
      </c>
      <c r="O51" s="283">
        <v>13</v>
      </c>
      <c r="P51" s="283">
        <v>14</v>
      </c>
      <c r="Q51" s="283">
        <v>15</v>
      </c>
      <c r="R51" s="283">
        <v>16</v>
      </c>
      <c r="S51" s="283">
        <v>17</v>
      </c>
      <c r="T51" s="283">
        <v>18</v>
      </c>
      <c r="U51" s="283">
        <v>19</v>
      </c>
      <c r="V51" s="283">
        <v>20</v>
      </c>
      <c r="W51" s="283">
        <v>21</v>
      </c>
      <c r="X51" s="283">
        <v>22</v>
      </c>
      <c r="Y51" s="283">
        <v>23</v>
      </c>
      <c r="Z51" s="283">
        <v>24</v>
      </c>
      <c r="AA51" s="283">
        <v>25</v>
      </c>
      <c r="AB51" s="283">
        <v>26</v>
      </c>
      <c r="AC51" s="283">
        <v>27</v>
      </c>
      <c r="AD51" s="283">
        <v>28</v>
      </c>
      <c r="AE51" s="283">
        <v>29</v>
      </c>
      <c r="AF51" s="283">
        <v>30</v>
      </c>
      <c r="AG51" s="1146"/>
      <c r="AH51" s="277"/>
      <c r="AI51" s="1147"/>
      <c r="AJ51" s="283">
        <v>1</v>
      </c>
      <c r="AK51" s="283">
        <v>2</v>
      </c>
      <c r="AL51" s="283">
        <v>3</v>
      </c>
      <c r="AM51" s="283">
        <v>4</v>
      </c>
      <c r="AN51" s="283">
        <v>5</v>
      </c>
      <c r="AO51" s="283">
        <v>6</v>
      </c>
      <c r="AP51" s="283">
        <v>7</v>
      </c>
      <c r="AQ51" s="283">
        <v>8</v>
      </c>
      <c r="AR51" s="283">
        <v>9</v>
      </c>
      <c r="AS51" s="283">
        <v>10</v>
      </c>
      <c r="AT51" s="283">
        <v>11</v>
      </c>
      <c r="AU51" s="283">
        <v>12</v>
      </c>
      <c r="AV51" s="283">
        <v>13</v>
      </c>
      <c r="AW51" s="283">
        <v>14</v>
      </c>
      <c r="AX51" s="283">
        <v>15</v>
      </c>
      <c r="AY51" s="283">
        <v>16</v>
      </c>
      <c r="AZ51" s="283">
        <v>17</v>
      </c>
      <c r="BA51" s="283">
        <v>18</v>
      </c>
      <c r="BB51" s="283">
        <v>19</v>
      </c>
      <c r="BC51" s="283">
        <v>20</v>
      </c>
      <c r="BD51" s="283">
        <v>21</v>
      </c>
      <c r="BE51" s="283">
        <v>22</v>
      </c>
      <c r="BF51" s="283">
        <v>23</v>
      </c>
      <c r="BG51" s="283">
        <v>24</v>
      </c>
      <c r="BH51" s="283">
        <v>25</v>
      </c>
      <c r="BI51" s="283">
        <v>26</v>
      </c>
      <c r="BJ51" s="283">
        <v>27</v>
      </c>
      <c r="BK51" s="283">
        <v>28</v>
      </c>
      <c r="BL51" s="283">
        <v>29</v>
      </c>
      <c r="BM51" s="283">
        <v>30</v>
      </c>
      <c r="BN51" s="1149"/>
      <c r="BO51" s="1019"/>
      <c r="BP51" s="1187"/>
      <c r="BQ51" s="283">
        <v>1</v>
      </c>
      <c r="BR51" s="283">
        <v>2</v>
      </c>
      <c r="BS51" s="283">
        <v>3</v>
      </c>
      <c r="BT51" s="283">
        <v>4</v>
      </c>
      <c r="BU51" s="283">
        <v>5</v>
      </c>
      <c r="BV51" s="283">
        <v>6</v>
      </c>
      <c r="BW51" s="283">
        <v>7</v>
      </c>
      <c r="BX51" s="283">
        <v>8</v>
      </c>
      <c r="BY51" s="283">
        <v>9</v>
      </c>
      <c r="BZ51" s="283">
        <v>10</v>
      </c>
      <c r="CA51" s="283">
        <v>11</v>
      </c>
      <c r="CB51" s="283">
        <v>12</v>
      </c>
      <c r="CC51" s="283">
        <v>13</v>
      </c>
      <c r="CD51" s="283">
        <v>14</v>
      </c>
      <c r="CE51" s="283">
        <v>15</v>
      </c>
      <c r="CF51" s="283">
        <v>16</v>
      </c>
      <c r="CG51" s="283">
        <v>17</v>
      </c>
      <c r="CH51" s="283">
        <v>18</v>
      </c>
      <c r="CI51" s="283">
        <v>19</v>
      </c>
      <c r="CJ51" s="283">
        <v>20</v>
      </c>
      <c r="CK51" s="283">
        <v>21</v>
      </c>
      <c r="CL51" s="283">
        <v>22</v>
      </c>
      <c r="CM51" s="283">
        <v>23</v>
      </c>
      <c r="CN51" s="283">
        <v>24</v>
      </c>
      <c r="CO51" s="283">
        <v>25</v>
      </c>
      <c r="CP51" s="283">
        <v>26</v>
      </c>
      <c r="CQ51" s="283">
        <v>27</v>
      </c>
      <c r="CR51" s="283">
        <v>28</v>
      </c>
      <c r="CS51" s="283">
        <v>29</v>
      </c>
      <c r="CT51" s="283">
        <v>30</v>
      </c>
      <c r="CU51" s="1147"/>
      <c r="CV51" s="277"/>
      <c r="CW51" s="1147"/>
      <c r="CX51" s="283">
        <v>1</v>
      </c>
      <c r="CY51" s="283">
        <v>2</v>
      </c>
      <c r="CZ51" s="283">
        <v>3</v>
      </c>
      <c r="DA51" s="283">
        <v>4</v>
      </c>
      <c r="DB51" s="283">
        <v>5</v>
      </c>
      <c r="DC51" s="283">
        <v>6</v>
      </c>
      <c r="DD51" s="283">
        <v>7</v>
      </c>
      <c r="DE51" s="283">
        <v>8</v>
      </c>
      <c r="DF51" s="283">
        <v>9</v>
      </c>
      <c r="DG51" s="283">
        <v>10</v>
      </c>
      <c r="DH51" s="283">
        <v>11</v>
      </c>
      <c r="DI51" s="283">
        <v>12</v>
      </c>
      <c r="DJ51" s="283">
        <v>13</v>
      </c>
      <c r="DK51" s="283">
        <v>14</v>
      </c>
      <c r="DL51" s="283">
        <v>15</v>
      </c>
      <c r="DM51" s="283">
        <v>16</v>
      </c>
      <c r="DN51" s="283">
        <v>17</v>
      </c>
      <c r="DO51" s="283">
        <v>18</v>
      </c>
      <c r="DP51" s="283">
        <v>19</v>
      </c>
      <c r="DQ51" s="283">
        <v>20</v>
      </c>
      <c r="DR51" s="283">
        <v>21</v>
      </c>
      <c r="DS51" s="283">
        <v>22</v>
      </c>
      <c r="DT51" s="283">
        <v>23</v>
      </c>
      <c r="DU51" s="283">
        <v>24</v>
      </c>
      <c r="DV51" s="283">
        <v>25</v>
      </c>
      <c r="DW51" s="283">
        <v>26</v>
      </c>
      <c r="DX51" s="283">
        <v>27</v>
      </c>
      <c r="DY51" s="283">
        <v>28</v>
      </c>
      <c r="DZ51" s="283">
        <v>29</v>
      </c>
      <c r="EA51" s="283">
        <v>30</v>
      </c>
      <c r="EB51" s="1147"/>
      <c r="EC51" s="277"/>
      <c r="ED51" s="1147"/>
      <c r="EE51" s="283">
        <v>1</v>
      </c>
      <c r="EF51" s="283">
        <v>2</v>
      </c>
      <c r="EG51" s="283">
        <v>3</v>
      </c>
      <c r="EH51" s="283">
        <v>4</v>
      </c>
      <c r="EI51" s="283">
        <v>5</v>
      </c>
      <c r="EJ51" s="283">
        <v>6</v>
      </c>
      <c r="EK51" s="283">
        <v>7</v>
      </c>
      <c r="EL51" s="283">
        <v>8</v>
      </c>
      <c r="EM51" s="283">
        <v>9</v>
      </c>
      <c r="EN51" s="283">
        <v>10</v>
      </c>
      <c r="EO51" s="283">
        <v>11</v>
      </c>
      <c r="EP51" s="283">
        <v>12</v>
      </c>
      <c r="EQ51" s="283">
        <v>13</v>
      </c>
      <c r="ER51" s="283">
        <v>14</v>
      </c>
      <c r="ES51" s="283">
        <v>15</v>
      </c>
      <c r="ET51" s="283">
        <v>16</v>
      </c>
      <c r="EU51" s="283">
        <v>17</v>
      </c>
      <c r="EV51" s="283">
        <v>18</v>
      </c>
      <c r="EW51" s="283">
        <v>19</v>
      </c>
      <c r="EX51" s="283">
        <v>20</v>
      </c>
      <c r="EY51" s="283">
        <v>21</v>
      </c>
      <c r="EZ51" s="283">
        <v>22</v>
      </c>
      <c r="FA51" s="283">
        <v>23</v>
      </c>
      <c r="FB51" s="283">
        <v>24</v>
      </c>
      <c r="FC51" s="283">
        <v>25</v>
      </c>
      <c r="FD51" s="283">
        <v>26</v>
      </c>
      <c r="FE51" s="283">
        <v>27</v>
      </c>
      <c r="FF51" s="283">
        <v>28</v>
      </c>
      <c r="FG51" s="283">
        <v>29</v>
      </c>
      <c r="FH51" s="283">
        <v>30</v>
      </c>
      <c r="FI51" s="1147"/>
      <c r="FJ51" s="277"/>
      <c r="FK51" s="1147"/>
      <c r="FL51" s="283">
        <v>1</v>
      </c>
      <c r="FM51" s="283">
        <v>2</v>
      </c>
      <c r="FN51" s="283">
        <v>3</v>
      </c>
      <c r="FO51" s="283">
        <v>4</v>
      </c>
      <c r="FP51" s="283">
        <v>5</v>
      </c>
      <c r="FQ51" s="283">
        <v>6</v>
      </c>
      <c r="FR51" s="283">
        <v>7</v>
      </c>
      <c r="FS51" s="283">
        <v>8</v>
      </c>
      <c r="FT51" s="283">
        <v>9</v>
      </c>
      <c r="FU51" s="283">
        <v>10</v>
      </c>
      <c r="FV51" s="283">
        <v>11</v>
      </c>
      <c r="FW51" s="283">
        <v>12</v>
      </c>
      <c r="FX51" s="283">
        <v>13</v>
      </c>
      <c r="FY51" s="283">
        <v>14</v>
      </c>
      <c r="FZ51" s="283">
        <v>15</v>
      </c>
      <c r="GA51" s="283">
        <v>16</v>
      </c>
      <c r="GB51" s="283">
        <v>17</v>
      </c>
      <c r="GC51" s="283">
        <v>18</v>
      </c>
      <c r="GD51" s="283">
        <v>19</v>
      </c>
      <c r="GE51" s="283">
        <v>20</v>
      </c>
      <c r="GF51" s="283">
        <v>21</v>
      </c>
      <c r="GG51" s="283">
        <v>22</v>
      </c>
      <c r="GH51" s="283">
        <v>23</v>
      </c>
      <c r="GI51" s="283">
        <v>24</v>
      </c>
      <c r="GJ51" s="283">
        <v>25</v>
      </c>
      <c r="GK51" s="283">
        <v>26</v>
      </c>
      <c r="GL51" s="283">
        <v>27</v>
      </c>
      <c r="GM51" s="283">
        <v>28</v>
      </c>
      <c r="GN51" s="283">
        <v>29</v>
      </c>
      <c r="GO51" s="283">
        <v>30</v>
      </c>
      <c r="GP51" s="1147"/>
      <c r="GQ51" s="277"/>
    </row>
    <row r="52" spans="1:199" ht="15.75" customHeight="1">
      <c r="A52" s="1018"/>
      <c r="B52" s="290" t="s">
        <v>363</v>
      </c>
      <c r="C52" s="285">
        <v>3</v>
      </c>
      <c r="D52" s="285">
        <v>6</v>
      </c>
      <c r="E52" s="285">
        <v>3</v>
      </c>
      <c r="F52" s="285">
        <v>6</v>
      </c>
      <c r="G52" s="285">
        <v>3</v>
      </c>
      <c r="H52" s="285">
        <v>4</v>
      </c>
      <c r="I52" s="285">
        <v>5</v>
      </c>
      <c r="J52" s="296">
        <v>6</v>
      </c>
      <c r="K52" s="296"/>
      <c r="L52" s="296"/>
      <c r="M52" s="296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6">
        <f t="shared" ref="AG52:AG92" si="6">AVERAGE(C52:AF52)</f>
        <v>4.5</v>
      </c>
      <c r="AH52" s="277"/>
      <c r="AI52" s="314" t="s">
        <v>377</v>
      </c>
      <c r="AJ52" s="285"/>
      <c r="AK52" s="285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5"/>
      <c r="AW52" s="285"/>
      <c r="AX52" s="285"/>
      <c r="AY52" s="285"/>
      <c r="AZ52" s="285"/>
      <c r="BA52" s="285"/>
      <c r="BB52" s="285"/>
      <c r="BC52" s="285"/>
      <c r="BD52" s="285"/>
      <c r="BE52" s="285"/>
      <c r="BF52" s="285"/>
      <c r="BG52" s="285"/>
      <c r="BH52" s="285"/>
      <c r="BI52" s="285"/>
      <c r="BJ52" s="285"/>
      <c r="BK52" s="285"/>
      <c r="BL52" s="285"/>
      <c r="BM52" s="285"/>
      <c r="BN52" s="293" t="e">
        <f t="shared" ref="BN52:BN92" si="7">AVERAGE(AJ52:BM52)</f>
        <v>#DIV/0!</v>
      </c>
      <c r="BO52" s="277"/>
      <c r="BP52" s="289" t="s">
        <v>377</v>
      </c>
      <c r="BQ52" s="285">
        <v>4</v>
      </c>
      <c r="BR52" s="285">
        <v>5</v>
      </c>
      <c r="BS52" s="285">
        <v>4</v>
      </c>
      <c r="BT52" s="285">
        <v>5</v>
      </c>
      <c r="BU52" s="285">
        <v>6</v>
      </c>
      <c r="BV52" s="285">
        <v>4</v>
      </c>
      <c r="BW52" s="285">
        <v>8</v>
      </c>
      <c r="BX52" s="285">
        <v>6</v>
      </c>
      <c r="BY52" s="285">
        <v>4</v>
      </c>
      <c r="BZ52" s="285">
        <v>4</v>
      </c>
      <c r="CA52" s="285">
        <v>7</v>
      </c>
      <c r="CB52" s="285">
        <v>3</v>
      </c>
      <c r="CC52" s="285">
        <v>7</v>
      </c>
      <c r="CD52" s="285">
        <v>6</v>
      </c>
      <c r="CE52" s="296">
        <v>3</v>
      </c>
      <c r="CF52" s="296"/>
      <c r="CG52" s="296"/>
      <c r="CH52" s="285"/>
      <c r="CI52" s="285"/>
      <c r="CJ52" s="285"/>
      <c r="CK52" s="285"/>
      <c r="CL52" s="285"/>
      <c r="CM52" s="285"/>
      <c r="CN52" s="285"/>
      <c r="CO52" s="285"/>
      <c r="CP52" s="285"/>
      <c r="CQ52" s="285"/>
      <c r="CR52" s="285"/>
      <c r="CS52" s="285"/>
      <c r="CT52" s="285"/>
      <c r="CU52" s="286">
        <f t="shared" ref="CU52:CU92" si="8">AVERAGE(BQ52:CT52)</f>
        <v>5.0666666666666664</v>
      </c>
      <c r="CV52" s="277"/>
      <c r="CW52" s="290" t="s">
        <v>377</v>
      </c>
      <c r="CX52" s="285">
        <v>3</v>
      </c>
      <c r="CY52" s="285">
        <v>4</v>
      </c>
      <c r="CZ52" s="285">
        <v>7</v>
      </c>
      <c r="DA52" s="285">
        <v>6</v>
      </c>
      <c r="DB52" s="285">
        <v>6</v>
      </c>
      <c r="DC52" s="285">
        <v>5</v>
      </c>
      <c r="DD52" s="285">
        <v>8</v>
      </c>
      <c r="DE52" s="285">
        <v>7</v>
      </c>
      <c r="DF52" s="285">
        <v>5</v>
      </c>
      <c r="DG52" s="285"/>
      <c r="DH52" s="285"/>
      <c r="DI52" s="285"/>
      <c r="DJ52" s="285"/>
      <c r="DK52" s="285"/>
      <c r="DL52" s="285"/>
      <c r="DM52" s="285"/>
      <c r="DN52" s="285"/>
      <c r="DO52" s="285"/>
      <c r="DP52" s="285"/>
      <c r="DQ52" s="285"/>
      <c r="DR52" s="285"/>
      <c r="DS52" s="285"/>
      <c r="DT52" s="285"/>
      <c r="DU52" s="285"/>
      <c r="DV52" s="285"/>
      <c r="DW52" s="285"/>
      <c r="DX52" s="285"/>
      <c r="DY52" s="285"/>
      <c r="DZ52" s="285"/>
      <c r="EA52" s="285"/>
      <c r="EB52" s="286">
        <f t="shared" ref="EB52:EB92" si="9">AVERAGE(CX52:EA52)</f>
        <v>5.666666666666667</v>
      </c>
      <c r="EC52" s="277"/>
      <c r="ED52" s="290" t="s">
        <v>377</v>
      </c>
      <c r="EE52" s="285">
        <v>4</v>
      </c>
      <c r="EF52" s="285">
        <v>7</v>
      </c>
      <c r="EG52" s="285">
        <v>8</v>
      </c>
      <c r="EH52" s="285">
        <v>7</v>
      </c>
      <c r="EI52" s="285">
        <v>4</v>
      </c>
      <c r="EJ52" s="285">
        <v>8</v>
      </c>
      <c r="EK52" s="285">
        <v>8</v>
      </c>
      <c r="EL52" s="285">
        <v>8</v>
      </c>
      <c r="EM52" s="285">
        <v>8</v>
      </c>
      <c r="EN52" s="285">
        <v>5</v>
      </c>
      <c r="EO52" s="285">
        <v>3</v>
      </c>
      <c r="EP52" s="285">
        <v>3</v>
      </c>
      <c r="EQ52" s="285">
        <v>6</v>
      </c>
      <c r="ER52" s="285">
        <v>4</v>
      </c>
      <c r="ES52" s="285">
        <v>3</v>
      </c>
      <c r="ET52" s="285">
        <v>3</v>
      </c>
      <c r="EU52" s="285"/>
      <c r="EV52" s="285"/>
      <c r="EW52" s="285"/>
      <c r="EX52" s="285"/>
      <c r="EY52" s="285"/>
      <c r="EZ52" s="285"/>
      <c r="FA52" s="285"/>
      <c r="FB52" s="285"/>
      <c r="FC52" s="285"/>
      <c r="FD52" s="285"/>
      <c r="FE52" s="285"/>
      <c r="FF52" s="285"/>
      <c r="FG52" s="285"/>
      <c r="FH52" s="285"/>
      <c r="FI52" s="286">
        <f t="shared" ref="FI52:FI92" si="10">AVERAGE(EE52:FH52)</f>
        <v>5.5625</v>
      </c>
      <c r="FJ52" s="277"/>
      <c r="FK52" s="290" t="s">
        <v>377</v>
      </c>
      <c r="FL52" s="285">
        <v>7</v>
      </c>
      <c r="FM52" s="285">
        <v>5</v>
      </c>
      <c r="FN52" s="285">
        <v>3</v>
      </c>
      <c r="FO52" s="285">
        <v>4</v>
      </c>
      <c r="FP52" s="285">
        <v>2</v>
      </c>
      <c r="FQ52" s="285">
        <v>2</v>
      </c>
      <c r="FR52" s="285"/>
      <c r="FS52" s="285"/>
      <c r="FT52" s="285"/>
      <c r="FU52" s="285"/>
      <c r="FV52" s="285"/>
      <c r="FW52" s="285"/>
      <c r="FX52" s="285"/>
      <c r="FY52" s="285"/>
      <c r="FZ52" s="285"/>
      <c r="GA52" s="285"/>
      <c r="GB52" s="285"/>
      <c r="GC52" s="285"/>
      <c r="GD52" s="285"/>
      <c r="GE52" s="285"/>
      <c r="GF52" s="285"/>
      <c r="GG52" s="285"/>
      <c r="GH52" s="285"/>
      <c r="GI52" s="285"/>
      <c r="GJ52" s="285"/>
      <c r="GK52" s="285"/>
      <c r="GL52" s="285"/>
      <c r="GM52" s="285"/>
      <c r="GN52" s="285"/>
      <c r="GO52" s="285"/>
      <c r="GP52" s="286">
        <f t="shared" ref="GP52:GP92" si="11">AVERAGE(FL52:GO52)</f>
        <v>3.8333333333333335</v>
      </c>
      <c r="GQ52" s="277"/>
    </row>
    <row r="53" spans="1:199" ht="15.75" customHeight="1">
      <c r="A53" s="1018"/>
      <c r="B53" s="285" t="s">
        <v>143</v>
      </c>
      <c r="C53" s="285">
        <v>25</v>
      </c>
      <c r="D53" s="285">
        <v>10</v>
      </c>
      <c r="E53" s="285">
        <v>6</v>
      </c>
      <c r="F53" s="285">
        <v>11</v>
      </c>
      <c r="G53" s="285">
        <v>5</v>
      </c>
      <c r="H53" s="285">
        <v>17</v>
      </c>
      <c r="I53" s="285">
        <v>15</v>
      </c>
      <c r="J53" s="285">
        <v>21</v>
      </c>
      <c r="K53" s="285">
        <v>9</v>
      </c>
      <c r="L53" s="285">
        <v>10</v>
      </c>
      <c r="M53" s="285">
        <v>14</v>
      </c>
      <c r="N53" s="285">
        <v>18</v>
      </c>
      <c r="O53" s="285">
        <v>18</v>
      </c>
      <c r="P53" s="285">
        <v>13</v>
      </c>
      <c r="Q53" s="285">
        <v>10</v>
      </c>
      <c r="R53" s="285">
        <v>9</v>
      </c>
      <c r="S53" s="285">
        <v>15</v>
      </c>
      <c r="T53" s="285">
        <v>28</v>
      </c>
      <c r="U53" s="285">
        <v>7</v>
      </c>
      <c r="V53" s="285">
        <v>14</v>
      </c>
      <c r="W53" s="285">
        <v>10</v>
      </c>
      <c r="X53" s="285">
        <v>6</v>
      </c>
      <c r="Y53" s="285">
        <v>8</v>
      </c>
      <c r="Z53" s="285">
        <v>21</v>
      </c>
      <c r="AA53" s="285">
        <v>17</v>
      </c>
      <c r="AB53" s="285">
        <v>8</v>
      </c>
      <c r="AC53" s="285">
        <v>12</v>
      </c>
      <c r="AD53" s="285">
        <v>19</v>
      </c>
      <c r="AE53" s="285">
        <v>6</v>
      </c>
      <c r="AF53" s="285">
        <v>16</v>
      </c>
      <c r="AG53" s="286">
        <f t="shared" si="6"/>
        <v>13.266666666666667</v>
      </c>
      <c r="AH53" s="277"/>
      <c r="AI53" s="285" t="s">
        <v>143</v>
      </c>
      <c r="AJ53" s="285">
        <v>5</v>
      </c>
      <c r="AK53" s="285">
        <v>6</v>
      </c>
      <c r="AL53" s="285">
        <v>26</v>
      </c>
      <c r="AM53" s="285">
        <v>9</v>
      </c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285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93">
        <f t="shared" si="7"/>
        <v>11.5</v>
      </c>
      <c r="BO53" s="277"/>
      <c r="BP53" s="294" t="s">
        <v>143</v>
      </c>
      <c r="BQ53" s="285">
        <v>24</v>
      </c>
      <c r="BR53" s="285">
        <v>23</v>
      </c>
      <c r="BS53" s="285">
        <v>18</v>
      </c>
      <c r="BT53" s="285">
        <v>7</v>
      </c>
      <c r="BU53" s="285">
        <v>23</v>
      </c>
      <c r="BV53" s="285">
        <v>30</v>
      </c>
      <c r="BW53" s="285">
        <v>19</v>
      </c>
      <c r="BX53" s="285">
        <v>44</v>
      </c>
      <c r="BY53" s="285">
        <v>19</v>
      </c>
      <c r="BZ53" s="285">
        <v>28</v>
      </c>
      <c r="CA53" s="285">
        <v>21</v>
      </c>
      <c r="CB53" s="285">
        <v>21</v>
      </c>
      <c r="CC53" s="285">
        <v>108</v>
      </c>
      <c r="CD53" s="285">
        <v>10</v>
      </c>
      <c r="CE53" s="285"/>
      <c r="CF53" s="285"/>
      <c r="CG53" s="285"/>
      <c r="CH53" s="285"/>
      <c r="CI53" s="285"/>
      <c r="CJ53" s="285"/>
      <c r="CK53" s="285"/>
      <c r="CL53" s="285"/>
      <c r="CM53" s="285"/>
      <c r="CN53" s="285"/>
      <c r="CO53" s="285"/>
      <c r="CP53" s="285"/>
      <c r="CQ53" s="285"/>
      <c r="CR53" s="285"/>
      <c r="CS53" s="285"/>
      <c r="CT53" s="285"/>
      <c r="CU53" s="286">
        <f t="shared" si="8"/>
        <v>28.214285714285715</v>
      </c>
      <c r="CV53" s="277"/>
      <c r="CW53" s="285" t="s">
        <v>143</v>
      </c>
      <c r="CX53" s="285">
        <v>29</v>
      </c>
      <c r="CY53" s="285">
        <v>30</v>
      </c>
      <c r="CZ53" s="285">
        <v>31</v>
      </c>
      <c r="DA53" s="285">
        <v>20</v>
      </c>
      <c r="DB53" s="285">
        <v>12</v>
      </c>
      <c r="DC53" s="285">
        <v>24</v>
      </c>
      <c r="DD53" s="285">
        <v>20</v>
      </c>
      <c r="DE53" s="285">
        <v>5</v>
      </c>
      <c r="DF53" s="285">
        <v>7</v>
      </c>
      <c r="DG53" s="285">
        <v>16</v>
      </c>
      <c r="DH53" s="285"/>
      <c r="DI53" s="285"/>
      <c r="DJ53" s="285"/>
      <c r="DK53" s="285"/>
      <c r="DL53" s="285"/>
      <c r="DM53" s="285"/>
      <c r="DN53" s="285"/>
      <c r="DO53" s="285"/>
      <c r="DP53" s="285"/>
      <c r="DQ53" s="285"/>
      <c r="DR53" s="285"/>
      <c r="DS53" s="285"/>
      <c r="DT53" s="285"/>
      <c r="DU53" s="285"/>
      <c r="DV53" s="285"/>
      <c r="DW53" s="285"/>
      <c r="DX53" s="285"/>
      <c r="DY53" s="285"/>
      <c r="DZ53" s="285"/>
      <c r="EA53" s="285"/>
      <c r="EB53" s="286">
        <f t="shared" si="9"/>
        <v>19.399999999999999</v>
      </c>
      <c r="EC53" s="277"/>
      <c r="ED53" s="285" t="s">
        <v>143</v>
      </c>
      <c r="EE53" s="285">
        <v>9</v>
      </c>
      <c r="EF53" s="285">
        <v>15</v>
      </c>
      <c r="EG53" s="285">
        <v>5</v>
      </c>
      <c r="EH53" s="285">
        <v>9</v>
      </c>
      <c r="EI53" s="285">
        <v>14</v>
      </c>
      <c r="EJ53" s="285"/>
      <c r="EK53" s="285"/>
      <c r="EL53" s="285"/>
      <c r="EM53" s="285"/>
      <c r="EN53" s="285"/>
      <c r="EO53" s="285"/>
      <c r="EP53" s="285"/>
      <c r="EQ53" s="285"/>
      <c r="ER53" s="285"/>
      <c r="ES53" s="285"/>
      <c r="ET53" s="285"/>
      <c r="EU53" s="285"/>
      <c r="EV53" s="285"/>
      <c r="EW53" s="285"/>
      <c r="EX53" s="285"/>
      <c r="EY53" s="285"/>
      <c r="EZ53" s="285"/>
      <c r="FA53" s="285"/>
      <c r="FB53" s="285"/>
      <c r="FC53" s="285"/>
      <c r="FD53" s="285"/>
      <c r="FE53" s="285"/>
      <c r="FF53" s="285"/>
      <c r="FG53" s="285"/>
      <c r="FH53" s="285"/>
      <c r="FI53" s="286">
        <f t="shared" si="10"/>
        <v>10.4</v>
      </c>
      <c r="FJ53" s="277"/>
      <c r="FK53" s="285" t="s">
        <v>143</v>
      </c>
      <c r="FL53" s="285"/>
      <c r="FM53" s="285"/>
      <c r="FN53" s="285"/>
      <c r="FO53" s="285"/>
      <c r="FP53" s="285"/>
      <c r="FQ53" s="285"/>
      <c r="FR53" s="285"/>
      <c r="FS53" s="285"/>
      <c r="FT53" s="285"/>
      <c r="FU53" s="285"/>
      <c r="FV53" s="285"/>
      <c r="FW53" s="285"/>
      <c r="FX53" s="285"/>
      <c r="FY53" s="285"/>
      <c r="FZ53" s="285"/>
      <c r="GA53" s="285"/>
      <c r="GB53" s="285"/>
      <c r="GC53" s="285"/>
      <c r="GD53" s="285"/>
      <c r="GE53" s="285"/>
      <c r="GF53" s="285"/>
      <c r="GG53" s="285"/>
      <c r="GH53" s="285"/>
      <c r="GI53" s="285"/>
      <c r="GJ53" s="285"/>
      <c r="GK53" s="285"/>
      <c r="GL53" s="285"/>
      <c r="GM53" s="285"/>
      <c r="GN53" s="285"/>
      <c r="GO53" s="285"/>
      <c r="GP53" s="286" t="e">
        <f t="shared" si="11"/>
        <v>#DIV/0!</v>
      </c>
      <c r="GQ53" s="277"/>
    </row>
    <row r="54" spans="1:199" ht="15.75" customHeight="1">
      <c r="A54" s="1018"/>
      <c r="B54" s="285" t="s">
        <v>152</v>
      </c>
      <c r="C54" s="285">
        <v>137</v>
      </c>
      <c r="D54" s="285">
        <v>12</v>
      </c>
      <c r="E54" s="285">
        <v>20</v>
      </c>
      <c r="F54" s="285">
        <v>33</v>
      </c>
      <c r="G54" s="285">
        <v>20</v>
      </c>
      <c r="H54" s="285">
        <v>17</v>
      </c>
      <c r="I54" s="285">
        <v>13</v>
      </c>
      <c r="J54" s="285">
        <v>46</v>
      </c>
      <c r="K54" s="285">
        <v>18</v>
      </c>
      <c r="L54" s="285">
        <v>23</v>
      </c>
      <c r="M54" s="285">
        <v>50</v>
      </c>
      <c r="N54" s="285">
        <v>19</v>
      </c>
      <c r="O54" s="285">
        <v>30</v>
      </c>
      <c r="P54" s="285">
        <v>27</v>
      </c>
      <c r="Q54" s="285">
        <v>26</v>
      </c>
      <c r="R54" s="285">
        <v>17</v>
      </c>
      <c r="S54" s="285">
        <v>13</v>
      </c>
      <c r="T54" s="285">
        <v>31</v>
      </c>
      <c r="U54" s="285">
        <v>19</v>
      </c>
      <c r="V54" s="285">
        <v>18</v>
      </c>
      <c r="W54" s="285">
        <v>44</v>
      </c>
      <c r="X54" s="285">
        <v>17</v>
      </c>
      <c r="Y54" s="285">
        <v>9</v>
      </c>
      <c r="Z54" s="285">
        <v>21</v>
      </c>
      <c r="AA54" s="285">
        <v>37</v>
      </c>
      <c r="AB54" s="285">
        <v>26</v>
      </c>
      <c r="AC54" s="285">
        <v>24</v>
      </c>
      <c r="AD54" s="285">
        <v>43</v>
      </c>
      <c r="AE54" s="285">
        <v>17</v>
      </c>
      <c r="AF54" s="285">
        <v>22</v>
      </c>
      <c r="AG54" s="286">
        <f t="shared" si="6"/>
        <v>28.3</v>
      </c>
      <c r="AH54" s="277"/>
      <c r="AI54" s="298" t="s">
        <v>152</v>
      </c>
      <c r="AJ54" s="285"/>
      <c r="AK54" s="285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285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93" t="e">
        <f t="shared" si="7"/>
        <v>#DIV/0!</v>
      </c>
      <c r="BO54" s="277"/>
      <c r="BP54" s="294" t="s">
        <v>152</v>
      </c>
      <c r="BQ54" s="285">
        <v>19</v>
      </c>
      <c r="BR54" s="285">
        <v>34</v>
      </c>
      <c r="BS54" s="285">
        <v>28</v>
      </c>
      <c r="BT54" s="285">
        <v>7</v>
      </c>
      <c r="BU54" s="285">
        <v>39</v>
      </c>
      <c r="BV54" s="285">
        <v>48</v>
      </c>
      <c r="BW54" s="285">
        <v>12</v>
      </c>
      <c r="BX54" s="285">
        <v>30</v>
      </c>
      <c r="BY54" s="285">
        <v>8</v>
      </c>
      <c r="BZ54" s="285">
        <v>12</v>
      </c>
      <c r="CA54" s="285">
        <v>5</v>
      </c>
      <c r="CB54" s="285">
        <v>19</v>
      </c>
      <c r="CC54" s="285">
        <v>22</v>
      </c>
      <c r="CD54" s="285">
        <v>33</v>
      </c>
      <c r="CE54" s="285">
        <v>50</v>
      </c>
      <c r="CF54" s="285">
        <v>32</v>
      </c>
      <c r="CG54" s="285">
        <v>9</v>
      </c>
      <c r="CH54" s="285">
        <v>19</v>
      </c>
      <c r="CI54" s="285">
        <v>71</v>
      </c>
      <c r="CJ54" s="285">
        <v>10</v>
      </c>
      <c r="CK54" s="285">
        <v>11</v>
      </c>
      <c r="CL54" s="285">
        <v>17</v>
      </c>
      <c r="CM54" s="285">
        <v>7</v>
      </c>
      <c r="CN54" s="285">
        <v>55</v>
      </c>
      <c r="CO54" s="285">
        <v>37</v>
      </c>
      <c r="CP54" s="285">
        <v>13</v>
      </c>
      <c r="CQ54" s="285">
        <v>26</v>
      </c>
      <c r="CR54" s="285">
        <v>29</v>
      </c>
      <c r="CS54" s="285">
        <v>16</v>
      </c>
      <c r="CT54" s="285">
        <v>9</v>
      </c>
      <c r="CU54" s="286">
        <f t="shared" si="8"/>
        <v>24.233333333333334</v>
      </c>
      <c r="CV54" s="277"/>
      <c r="CW54" s="285" t="s">
        <v>152</v>
      </c>
      <c r="CX54" s="285">
        <v>10</v>
      </c>
      <c r="CY54" s="285">
        <v>56</v>
      </c>
      <c r="CZ54" s="285">
        <v>16</v>
      </c>
      <c r="DA54" s="285">
        <v>25</v>
      </c>
      <c r="DB54" s="285">
        <v>15</v>
      </c>
      <c r="DC54" s="285">
        <v>37</v>
      </c>
      <c r="DD54" s="285">
        <v>20</v>
      </c>
      <c r="DE54" s="285">
        <v>13</v>
      </c>
      <c r="DF54" s="285">
        <v>60</v>
      </c>
      <c r="DG54" s="285">
        <v>27</v>
      </c>
      <c r="DH54" s="285">
        <v>13</v>
      </c>
      <c r="DI54" s="285">
        <v>90</v>
      </c>
      <c r="DJ54" s="285">
        <v>60</v>
      </c>
      <c r="DK54" s="285">
        <v>21</v>
      </c>
      <c r="DL54" s="285">
        <v>23</v>
      </c>
      <c r="DM54" s="285">
        <v>27</v>
      </c>
      <c r="DN54" s="285">
        <v>22</v>
      </c>
      <c r="DO54" s="285">
        <v>65</v>
      </c>
      <c r="DP54" s="285">
        <v>33</v>
      </c>
      <c r="DQ54" s="285">
        <v>23</v>
      </c>
      <c r="DR54" s="285">
        <v>44</v>
      </c>
      <c r="DS54" s="332">
        <v>6</v>
      </c>
      <c r="DT54" s="332">
        <v>23</v>
      </c>
      <c r="DU54" s="332">
        <v>44</v>
      </c>
      <c r="DV54" s="332"/>
      <c r="DW54" s="332"/>
      <c r="DX54" s="332"/>
      <c r="DY54" s="332"/>
      <c r="DZ54" s="332"/>
      <c r="EA54" s="332"/>
      <c r="EB54" s="286">
        <f t="shared" si="9"/>
        <v>32.208333333333336</v>
      </c>
      <c r="EC54" s="277"/>
      <c r="ED54" s="285" t="s">
        <v>152</v>
      </c>
      <c r="EE54" s="285">
        <v>63</v>
      </c>
      <c r="EF54" s="285">
        <v>56</v>
      </c>
      <c r="EG54" s="285">
        <v>47</v>
      </c>
      <c r="EH54" s="285">
        <v>63</v>
      </c>
      <c r="EI54" s="285">
        <v>23</v>
      </c>
      <c r="EJ54" s="285">
        <v>61</v>
      </c>
      <c r="EK54" s="285">
        <v>60</v>
      </c>
      <c r="EL54" s="285">
        <v>68</v>
      </c>
      <c r="EM54" s="285">
        <v>33</v>
      </c>
      <c r="EN54" s="285">
        <v>17</v>
      </c>
      <c r="EO54" s="285">
        <v>34</v>
      </c>
      <c r="EP54" s="285">
        <v>46</v>
      </c>
      <c r="EQ54" s="285">
        <v>18</v>
      </c>
      <c r="ER54" s="285">
        <v>16</v>
      </c>
      <c r="ES54" s="285">
        <v>22</v>
      </c>
      <c r="ET54" s="285">
        <v>28</v>
      </c>
      <c r="EU54" s="285">
        <v>70</v>
      </c>
      <c r="EV54" s="285">
        <v>17</v>
      </c>
      <c r="EW54" s="285">
        <v>8</v>
      </c>
      <c r="EX54" s="285">
        <v>52</v>
      </c>
      <c r="EY54" s="285">
        <v>78</v>
      </c>
      <c r="EZ54" s="332">
        <v>22</v>
      </c>
      <c r="FA54" s="332">
        <v>16</v>
      </c>
      <c r="FB54" s="332"/>
      <c r="FC54" s="332"/>
      <c r="FD54" s="332"/>
      <c r="FE54" s="332"/>
      <c r="FF54" s="332"/>
      <c r="FG54" s="332"/>
      <c r="FH54" s="332"/>
      <c r="FI54" s="286">
        <f t="shared" si="10"/>
        <v>39.913043478260867</v>
      </c>
      <c r="FJ54" s="277"/>
      <c r="FK54" s="285" t="s">
        <v>152</v>
      </c>
      <c r="FL54" s="285">
        <v>19</v>
      </c>
      <c r="FM54" s="285">
        <v>17</v>
      </c>
      <c r="FN54" s="285">
        <v>45</v>
      </c>
      <c r="FO54" s="285">
        <v>3</v>
      </c>
      <c r="FP54" s="285">
        <v>54</v>
      </c>
      <c r="FQ54" s="285">
        <v>20</v>
      </c>
      <c r="FR54" s="285">
        <v>41</v>
      </c>
      <c r="FS54" s="285">
        <v>23</v>
      </c>
      <c r="FT54" s="285">
        <v>36</v>
      </c>
      <c r="FU54" s="285">
        <v>59</v>
      </c>
      <c r="FV54" s="285">
        <v>20</v>
      </c>
      <c r="FW54" s="285">
        <v>31</v>
      </c>
      <c r="FX54" s="333"/>
      <c r="FY54" s="334"/>
      <c r="FZ54" s="334"/>
      <c r="GA54" s="334"/>
      <c r="GB54" s="334"/>
      <c r="GC54" s="334"/>
      <c r="GD54" s="334"/>
      <c r="GE54" s="285"/>
      <c r="GF54" s="285"/>
      <c r="GG54" s="332"/>
      <c r="GH54" s="332"/>
      <c r="GI54" s="332"/>
      <c r="GJ54" s="332"/>
      <c r="GK54" s="332"/>
      <c r="GL54" s="332"/>
      <c r="GM54" s="332"/>
      <c r="GN54" s="332"/>
      <c r="GO54" s="332"/>
      <c r="GP54" s="286">
        <f t="shared" si="11"/>
        <v>30.666666666666668</v>
      </c>
      <c r="GQ54" s="277"/>
    </row>
    <row r="55" spans="1:199" ht="15.75" customHeight="1">
      <c r="A55" s="1018"/>
      <c r="B55" s="298" t="s">
        <v>158</v>
      </c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6" t="e">
        <f t="shared" si="6"/>
        <v>#DIV/0!</v>
      </c>
      <c r="AH55" s="277"/>
      <c r="AI55" s="298" t="s">
        <v>158</v>
      </c>
      <c r="AJ55" s="285"/>
      <c r="AK55" s="285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285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93" t="e">
        <f t="shared" si="7"/>
        <v>#DIV/0!</v>
      </c>
      <c r="BO55" s="277"/>
      <c r="BP55" s="297" t="s">
        <v>158</v>
      </c>
      <c r="BQ55" s="285"/>
      <c r="BR55" s="285"/>
      <c r="BS55" s="285"/>
      <c r="BT55" s="285"/>
      <c r="BU55" s="285"/>
      <c r="BV55" s="285"/>
      <c r="BW55" s="285"/>
      <c r="BX55" s="285"/>
      <c r="BY55" s="285"/>
      <c r="BZ55" s="285"/>
      <c r="CA55" s="285"/>
      <c r="CB55" s="285"/>
      <c r="CC55" s="285"/>
      <c r="CD55" s="285"/>
      <c r="CE55" s="285"/>
      <c r="CF55" s="285"/>
      <c r="CG55" s="285"/>
      <c r="CH55" s="285"/>
      <c r="CI55" s="285"/>
      <c r="CJ55" s="285"/>
      <c r="CK55" s="285"/>
      <c r="CL55" s="285"/>
      <c r="CM55" s="285"/>
      <c r="CN55" s="285"/>
      <c r="CO55" s="285"/>
      <c r="CP55" s="285"/>
      <c r="CQ55" s="285"/>
      <c r="CR55" s="285"/>
      <c r="CS55" s="285"/>
      <c r="CT55" s="285"/>
      <c r="CU55" s="286" t="e">
        <f t="shared" si="8"/>
        <v>#DIV/0!</v>
      </c>
      <c r="CV55" s="277"/>
      <c r="CW55" s="298" t="s">
        <v>158</v>
      </c>
      <c r="CX55" s="332">
        <v>21</v>
      </c>
      <c r="CY55" s="332">
        <v>12</v>
      </c>
      <c r="CZ55" s="332">
        <v>8</v>
      </c>
      <c r="DA55" s="299">
        <v>25</v>
      </c>
      <c r="DB55" s="299">
        <v>7</v>
      </c>
      <c r="DC55" s="299">
        <v>12</v>
      </c>
      <c r="DD55" s="299">
        <v>10</v>
      </c>
      <c r="DE55" s="299">
        <v>16</v>
      </c>
      <c r="DF55" s="299">
        <v>6</v>
      </c>
      <c r="DG55" s="299">
        <v>9</v>
      </c>
      <c r="DH55" s="299">
        <v>38</v>
      </c>
      <c r="DI55" s="299">
        <v>10</v>
      </c>
      <c r="DJ55" s="299">
        <v>10</v>
      </c>
      <c r="DK55" s="299">
        <v>16</v>
      </c>
      <c r="DL55" s="299">
        <v>14</v>
      </c>
      <c r="DM55" s="299">
        <v>35</v>
      </c>
      <c r="DN55" s="299">
        <v>28</v>
      </c>
      <c r="DO55" s="299">
        <v>11</v>
      </c>
      <c r="DP55" s="299">
        <v>12</v>
      </c>
      <c r="DQ55" s="299">
        <v>6</v>
      </c>
      <c r="DR55" s="299">
        <v>13</v>
      </c>
      <c r="DS55" s="299">
        <v>5</v>
      </c>
      <c r="DT55" s="299">
        <v>13</v>
      </c>
      <c r="DU55" s="299">
        <v>14</v>
      </c>
      <c r="DV55" s="332">
        <v>6</v>
      </c>
      <c r="DW55" s="332"/>
      <c r="DX55" s="332"/>
      <c r="DY55" s="332"/>
      <c r="DZ55" s="332"/>
      <c r="EA55" s="332"/>
      <c r="EB55" s="286">
        <f t="shared" si="9"/>
        <v>14.28</v>
      </c>
      <c r="EC55" s="277"/>
      <c r="ED55" s="298" t="s">
        <v>158</v>
      </c>
      <c r="EE55" s="335">
        <v>34</v>
      </c>
      <c r="EF55" s="335">
        <v>35</v>
      </c>
      <c r="EG55" s="332"/>
      <c r="EH55" s="299"/>
      <c r="EI55" s="299"/>
      <c r="EJ55" s="299"/>
      <c r="EK55" s="299"/>
      <c r="EL55" s="299"/>
      <c r="EM55" s="299"/>
      <c r="EN55" s="299"/>
      <c r="EO55" s="299"/>
      <c r="EP55" s="299"/>
      <c r="EQ55" s="299"/>
      <c r="ER55" s="299"/>
      <c r="ES55" s="299"/>
      <c r="ET55" s="299"/>
      <c r="EU55" s="299"/>
      <c r="EV55" s="299"/>
      <c r="EW55" s="299"/>
      <c r="EX55" s="299"/>
      <c r="EY55" s="299"/>
      <c r="EZ55" s="299"/>
      <c r="FA55" s="299"/>
      <c r="FB55" s="299"/>
      <c r="FC55" s="332"/>
      <c r="FD55" s="332"/>
      <c r="FE55" s="332"/>
      <c r="FF55" s="332"/>
      <c r="FG55" s="332"/>
      <c r="FH55" s="332"/>
      <c r="FI55" s="286">
        <f t="shared" si="10"/>
        <v>34.5</v>
      </c>
      <c r="FJ55" s="277"/>
      <c r="FK55" s="298" t="s">
        <v>158</v>
      </c>
      <c r="FL55" s="285">
        <v>11</v>
      </c>
      <c r="FM55" s="285">
        <v>10</v>
      </c>
      <c r="FN55" s="285">
        <v>31</v>
      </c>
      <c r="FO55" s="285">
        <v>21</v>
      </c>
      <c r="FP55" s="285">
        <v>9</v>
      </c>
      <c r="FQ55" s="285">
        <v>20</v>
      </c>
      <c r="FR55" s="285">
        <v>19</v>
      </c>
      <c r="FS55" s="299"/>
      <c r="FT55" s="299"/>
      <c r="FU55" s="299"/>
      <c r="FV55" s="299"/>
      <c r="FW55" s="299"/>
      <c r="FX55" s="299"/>
      <c r="FY55" s="299"/>
      <c r="FZ55" s="299"/>
      <c r="GA55" s="299"/>
      <c r="GB55" s="299"/>
      <c r="GC55" s="299"/>
      <c r="GD55" s="299"/>
      <c r="GE55" s="299"/>
      <c r="GF55" s="299"/>
      <c r="GG55" s="299"/>
      <c r="GH55" s="299"/>
      <c r="GI55" s="299"/>
      <c r="GJ55" s="332"/>
      <c r="GK55" s="332"/>
      <c r="GL55" s="332"/>
      <c r="GM55" s="332"/>
      <c r="GN55" s="332"/>
      <c r="GO55" s="332"/>
      <c r="GP55" s="286">
        <f t="shared" si="11"/>
        <v>17.285714285714285</v>
      </c>
      <c r="GQ55" s="277"/>
    </row>
    <row r="56" spans="1:199" ht="15.75" customHeight="1">
      <c r="A56" s="1018"/>
      <c r="B56" s="285" t="s">
        <v>364</v>
      </c>
      <c r="C56" s="285">
        <v>2</v>
      </c>
      <c r="D56" s="285">
        <v>2</v>
      </c>
      <c r="E56" s="285">
        <v>2</v>
      </c>
      <c r="F56" s="285">
        <v>2</v>
      </c>
      <c r="G56" s="285">
        <v>2</v>
      </c>
      <c r="H56" s="285">
        <v>4</v>
      </c>
      <c r="I56" s="285">
        <v>2</v>
      </c>
      <c r="J56" s="285">
        <v>2</v>
      </c>
      <c r="K56" s="285">
        <v>4</v>
      </c>
      <c r="L56" s="285">
        <v>2</v>
      </c>
      <c r="M56" s="285">
        <v>3</v>
      </c>
      <c r="N56" s="285">
        <v>2</v>
      </c>
      <c r="O56" s="285">
        <v>3</v>
      </c>
      <c r="P56" s="285">
        <v>2</v>
      </c>
      <c r="Q56" s="285">
        <v>1</v>
      </c>
      <c r="R56" s="285">
        <v>2</v>
      </c>
      <c r="S56" s="285">
        <v>1</v>
      </c>
      <c r="T56" s="285">
        <v>1</v>
      </c>
      <c r="U56" s="285">
        <v>2</v>
      </c>
      <c r="V56" s="285">
        <v>2</v>
      </c>
      <c r="W56" s="285">
        <v>2</v>
      </c>
      <c r="X56" s="285">
        <v>2</v>
      </c>
      <c r="Y56" s="285">
        <v>2</v>
      </c>
      <c r="Z56" s="285">
        <v>2</v>
      </c>
      <c r="AA56" s="285">
        <v>2</v>
      </c>
      <c r="AB56" s="285">
        <v>2</v>
      </c>
      <c r="AC56" s="285">
        <v>2</v>
      </c>
      <c r="AD56" s="285">
        <v>2</v>
      </c>
      <c r="AE56" s="285">
        <v>2</v>
      </c>
      <c r="AF56" s="285">
        <v>2</v>
      </c>
      <c r="AG56" s="286">
        <f t="shared" si="6"/>
        <v>2.1</v>
      </c>
      <c r="AH56" s="277"/>
      <c r="AI56" s="285" t="s">
        <v>364</v>
      </c>
      <c r="AJ56" s="285">
        <v>2</v>
      </c>
      <c r="AK56" s="285">
        <v>2</v>
      </c>
      <c r="AL56" s="285">
        <v>4</v>
      </c>
      <c r="AM56" s="285">
        <v>1</v>
      </c>
      <c r="AN56" s="285">
        <v>2</v>
      </c>
      <c r="AO56" s="285">
        <v>2</v>
      </c>
      <c r="AP56" s="285">
        <v>2</v>
      </c>
      <c r="AQ56" s="285">
        <v>2</v>
      </c>
      <c r="AR56" s="285">
        <v>4</v>
      </c>
      <c r="AS56" s="285">
        <v>3</v>
      </c>
      <c r="AT56" s="285">
        <v>2</v>
      </c>
      <c r="AU56" s="285">
        <v>1</v>
      </c>
      <c r="AV56" s="285">
        <v>2</v>
      </c>
      <c r="AW56" s="285">
        <v>2</v>
      </c>
      <c r="AX56" s="285">
        <v>2</v>
      </c>
      <c r="AY56" s="285">
        <v>2</v>
      </c>
      <c r="AZ56" s="285">
        <v>2</v>
      </c>
      <c r="BA56" s="285">
        <v>2</v>
      </c>
      <c r="BB56" s="285">
        <v>2</v>
      </c>
      <c r="BC56" s="285">
        <v>2</v>
      </c>
      <c r="BD56" s="285">
        <v>2</v>
      </c>
      <c r="BE56" s="285">
        <v>1</v>
      </c>
      <c r="BF56" s="285">
        <v>4</v>
      </c>
      <c r="BG56" s="285">
        <v>3</v>
      </c>
      <c r="BH56" s="285">
        <v>3</v>
      </c>
      <c r="BI56" s="285">
        <v>2</v>
      </c>
      <c r="BJ56" s="285">
        <v>2</v>
      </c>
      <c r="BK56" s="285">
        <v>2</v>
      </c>
      <c r="BL56" s="285">
        <v>2</v>
      </c>
      <c r="BM56" s="285"/>
      <c r="BN56" s="293">
        <f t="shared" si="7"/>
        <v>2.2068965517241379</v>
      </c>
      <c r="BO56" s="277"/>
      <c r="BP56" s="294" t="s">
        <v>364</v>
      </c>
      <c r="BQ56" s="285">
        <v>4</v>
      </c>
      <c r="BR56" s="285">
        <v>2</v>
      </c>
      <c r="BS56" s="285">
        <v>2</v>
      </c>
      <c r="BT56" s="285">
        <v>2</v>
      </c>
      <c r="BU56" s="285">
        <v>2</v>
      </c>
      <c r="BV56" s="285">
        <v>2</v>
      </c>
      <c r="BW56" s="285">
        <v>2</v>
      </c>
      <c r="BX56" s="285">
        <v>2</v>
      </c>
      <c r="BY56" s="285">
        <v>2</v>
      </c>
      <c r="BZ56" s="285">
        <v>2</v>
      </c>
      <c r="CA56" s="285">
        <v>2</v>
      </c>
      <c r="CB56" s="285">
        <v>2</v>
      </c>
      <c r="CC56" s="285">
        <v>5</v>
      </c>
      <c r="CD56" s="285">
        <v>2</v>
      </c>
      <c r="CE56" s="285">
        <v>2</v>
      </c>
      <c r="CF56" s="285">
        <v>2</v>
      </c>
      <c r="CG56" s="285">
        <v>2</v>
      </c>
      <c r="CH56" s="285">
        <v>6</v>
      </c>
      <c r="CI56" s="285">
        <v>6</v>
      </c>
      <c r="CJ56" s="285">
        <v>2</v>
      </c>
      <c r="CK56" s="285">
        <v>1</v>
      </c>
      <c r="CL56" s="285">
        <v>2</v>
      </c>
      <c r="CM56" s="285">
        <v>2</v>
      </c>
      <c r="CN56" s="285">
        <v>2</v>
      </c>
      <c r="CO56" s="285">
        <v>1</v>
      </c>
      <c r="CP56" s="285">
        <v>2</v>
      </c>
      <c r="CQ56" s="285">
        <v>3</v>
      </c>
      <c r="CR56" s="285">
        <v>4</v>
      </c>
      <c r="CS56" s="285">
        <v>3</v>
      </c>
      <c r="CT56" s="285">
        <v>3</v>
      </c>
      <c r="CU56" s="286">
        <f t="shared" si="8"/>
        <v>2.5333333333333332</v>
      </c>
      <c r="CV56" s="277"/>
      <c r="CW56" s="285" t="s">
        <v>364</v>
      </c>
      <c r="CX56" s="285">
        <v>2</v>
      </c>
      <c r="CY56" s="285">
        <v>6</v>
      </c>
      <c r="CZ56" s="285">
        <v>2</v>
      </c>
      <c r="DA56" s="285">
        <v>4</v>
      </c>
      <c r="DB56" s="285">
        <v>1</v>
      </c>
      <c r="DC56" s="285">
        <v>2</v>
      </c>
      <c r="DD56" s="285">
        <v>6</v>
      </c>
      <c r="DE56" s="285">
        <v>2</v>
      </c>
      <c r="DF56" s="285">
        <v>6</v>
      </c>
      <c r="DG56" s="285">
        <v>2</v>
      </c>
      <c r="DH56" s="285">
        <v>6</v>
      </c>
      <c r="DI56" s="285">
        <v>2</v>
      </c>
      <c r="DJ56" s="285">
        <v>1</v>
      </c>
      <c r="DK56" s="285">
        <v>2</v>
      </c>
      <c r="DL56" s="285">
        <v>2</v>
      </c>
      <c r="DM56" s="285">
        <v>1</v>
      </c>
      <c r="DN56" s="285">
        <v>6</v>
      </c>
      <c r="DO56" s="285">
        <v>2</v>
      </c>
      <c r="DP56" s="285">
        <v>2</v>
      </c>
      <c r="DQ56" s="285">
        <v>3</v>
      </c>
      <c r="DR56" s="285">
        <v>2</v>
      </c>
      <c r="DS56" s="285">
        <v>1</v>
      </c>
      <c r="DT56" s="285">
        <v>2</v>
      </c>
      <c r="DU56" s="285">
        <v>2</v>
      </c>
      <c r="DV56" s="285">
        <v>6</v>
      </c>
      <c r="DW56" s="285">
        <v>2</v>
      </c>
      <c r="DX56" s="285">
        <v>4</v>
      </c>
      <c r="DY56" s="285">
        <v>2</v>
      </c>
      <c r="DZ56" s="285">
        <v>2</v>
      </c>
      <c r="EA56" s="285">
        <v>2</v>
      </c>
      <c r="EB56" s="286">
        <f t="shared" si="9"/>
        <v>2.8333333333333335</v>
      </c>
      <c r="EC56" s="277"/>
      <c r="ED56" s="285" t="s">
        <v>364</v>
      </c>
      <c r="EE56" s="285">
        <v>2</v>
      </c>
      <c r="EF56" s="285">
        <v>2</v>
      </c>
      <c r="EG56" s="285">
        <v>2</v>
      </c>
      <c r="EH56" s="285">
        <v>4</v>
      </c>
      <c r="EI56" s="285">
        <v>2</v>
      </c>
      <c r="EJ56" s="285">
        <v>6</v>
      </c>
      <c r="EK56" s="285">
        <v>6</v>
      </c>
      <c r="EL56" s="285">
        <v>2</v>
      </c>
      <c r="EM56" s="285">
        <v>4</v>
      </c>
      <c r="EN56" s="285">
        <v>4</v>
      </c>
      <c r="EO56" s="285">
        <v>2</v>
      </c>
      <c r="EP56" s="285">
        <v>6</v>
      </c>
      <c r="EQ56" s="285">
        <v>2</v>
      </c>
      <c r="ER56" s="285">
        <v>2</v>
      </c>
      <c r="ES56" s="285">
        <v>2</v>
      </c>
      <c r="ET56" s="285">
        <v>1</v>
      </c>
      <c r="EU56" s="285">
        <v>1</v>
      </c>
      <c r="EV56" s="285">
        <v>4</v>
      </c>
      <c r="EW56" s="285">
        <v>2</v>
      </c>
      <c r="EX56" s="285">
        <v>2</v>
      </c>
      <c r="EY56" s="285">
        <v>6</v>
      </c>
      <c r="EZ56" s="285">
        <v>2</v>
      </c>
      <c r="FA56" s="285">
        <v>5</v>
      </c>
      <c r="FB56" s="285">
        <v>2</v>
      </c>
      <c r="FC56" s="285">
        <v>2</v>
      </c>
      <c r="FD56" s="285">
        <v>2</v>
      </c>
      <c r="FE56" s="285">
        <v>1</v>
      </c>
      <c r="FF56" s="285">
        <v>2</v>
      </c>
      <c r="FG56" s="285">
        <v>2</v>
      </c>
      <c r="FH56" s="285">
        <v>9</v>
      </c>
      <c r="FI56" s="286">
        <f t="shared" si="10"/>
        <v>3.0333333333333332</v>
      </c>
      <c r="FJ56" s="277"/>
      <c r="FK56" s="285" t="s">
        <v>364</v>
      </c>
      <c r="FL56" s="285">
        <v>2</v>
      </c>
      <c r="FM56" s="285">
        <v>6</v>
      </c>
      <c r="FN56" s="285">
        <v>6</v>
      </c>
      <c r="FO56" s="285">
        <v>2</v>
      </c>
      <c r="FP56" s="285">
        <v>2</v>
      </c>
      <c r="FQ56" s="285">
        <v>6</v>
      </c>
      <c r="FR56" s="285">
        <v>2</v>
      </c>
      <c r="FS56" s="285">
        <v>2</v>
      </c>
      <c r="FT56" s="285">
        <v>2</v>
      </c>
      <c r="FU56" s="285">
        <v>2</v>
      </c>
      <c r="FV56" s="285">
        <v>2</v>
      </c>
      <c r="FW56" s="285">
        <v>2</v>
      </c>
      <c r="FX56" s="285">
        <v>2</v>
      </c>
      <c r="FY56" s="285">
        <v>2</v>
      </c>
      <c r="FZ56" s="285">
        <v>2</v>
      </c>
      <c r="GA56" s="285">
        <v>4</v>
      </c>
      <c r="GB56" s="285">
        <v>2</v>
      </c>
      <c r="GC56" s="285">
        <v>3</v>
      </c>
      <c r="GD56" s="285">
        <v>6</v>
      </c>
      <c r="GE56" s="285">
        <v>2</v>
      </c>
      <c r="GF56" s="285">
        <v>5</v>
      </c>
      <c r="GG56" s="285">
        <v>2</v>
      </c>
      <c r="GH56" s="285">
        <v>2</v>
      </c>
      <c r="GI56" s="285">
        <v>2</v>
      </c>
      <c r="GJ56" s="285">
        <v>2</v>
      </c>
      <c r="GK56" s="285">
        <v>6</v>
      </c>
      <c r="GL56" s="285">
        <v>2</v>
      </c>
      <c r="GM56" s="285">
        <v>3</v>
      </c>
      <c r="GN56" s="285">
        <v>2</v>
      </c>
      <c r="GO56" s="285">
        <v>2</v>
      </c>
      <c r="GP56" s="286">
        <f t="shared" si="11"/>
        <v>2.9</v>
      </c>
      <c r="GQ56" s="277"/>
    </row>
    <row r="57" spans="1:199" ht="15.75" customHeight="1">
      <c r="A57" s="1018"/>
      <c r="B57" s="300" t="s">
        <v>39</v>
      </c>
      <c r="C57" s="285">
        <v>1</v>
      </c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308">
        <f t="shared" si="6"/>
        <v>1</v>
      </c>
      <c r="AH57" s="277"/>
      <c r="AI57" s="300" t="s">
        <v>39</v>
      </c>
      <c r="AJ57" s="285">
        <v>1</v>
      </c>
      <c r="AK57" s="285"/>
      <c r="AL57" s="285"/>
      <c r="AM57" s="285"/>
      <c r="AN57" s="285"/>
      <c r="AO57" s="285"/>
      <c r="AP57" s="285"/>
      <c r="AQ57" s="285"/>
      <c r="AR57" s="285"/>
      <c r="AS57" s="285"/>
      <c r="AT57" s="285"/>
      <c r="AU57" s="285"/>
      <c r="AV57" s="285"/>
      <c r="AW57" s="285"/>
      <c r="AX57" s="285"/>
      <c r="AY57" s="285"/>
      <c r="AZ57" s="285"/>
      <c r="BA57" s="285"/>
      <c r="BB57" s="285"/>
      <c r="BC57" s="285"/>
      <c r="BD57" s="285"/>
      <c r="BE57" s="285"/>
      <c r="BF57" s="285"/>
      <c r="BG57" s="285"/>
      <c r="BH57" s="285"/>
      <c r="BI57" s="285"/>
      <c r="BJ57" s="285"/>
      <c r="BK57" s="285"/>
      <c r="BL57" s="285"/>
      <c r="BM57" s="285"/>
      <c r="BN57" s="293">
        <f t="shared" si="7"/>
        <v>1</v>
      </c>
      <c r="BO57" s="277"/>
      <c r="BP57" s="302" t="s">
        <v>39</v>
      </c>
      <c r="BQ57" s="285">
        <v>1</v>
      </c>
      <c r="BR57" s="285"/>
      <c r="BS57" s="285"/>
      <c r="BT57" s="285"/>
      <c r="BU57" s="285"/>
      <c r="BV57" s="285"/>
      <c r="BW57" s="285"/>
      <c r="BX57" s="285"/>
      <c r="BY57" s="285"/>
      <c r="BZ57" s="285"/>
      <c r="CA57" s="285"/>
      <c r="CB57" s="285"/>
      <c r="CC57" s="285"/>
      <c r="CD57" s="285"/>
      <c r="CE57" s="285"/>
      <c r="CF57" s="285"/>
      <c r="CG57" s="285"/>
      <c r="CH57" s="285"/>
      <c r="CI57" s="285"/>
      <c r="CJ57" s="285"/>
      <c r="CK57" s="285"/>
      <c r="CL57" s="285"/>
      <c r="CM57" s="285"/>
      <c r="CN57" s="285"/>
      <c r="CO57" s="285"/>
      <c r="CP57" s="285"/>
      <c r="CQ57" s="285"/>
      <c r="CR57" s="285"/>
      <c r="CS57" s="285"/>
      <c r="CT57" s="285"/>
      <c r="CU57" s="303">
        <f t="shared" si="8"/>
        <v>1</v>
      </c>
      <c r="CV57" s="277"/>
      <c r="CW57" s="300" t="s">
        <v>39</v>
      </c>
      <c r="CX57" s="285">
        <v>1</v>
      </c>
      <c r="CY57" s="285"/>
      <c r="CZ57" s="285"/>
      <c r="DA57" s="285"/>
      <c r="DB57" s="285"/>
      <c r="DC57" s="285"/>
      <c r="DD57" s="285"/>
      <c r="DE57" s="285"/>
      <c r="DF57" s="285"/>
      <c r="DG57" s="285"/>
      <c r="DH57" s="285"/>
      <c r="DI57" s="285"/>
      <c r="DJ57" s="285"/>
      <c r="DK57" s="285"/>
      <c r="DL57" s="285"/>
      <c r="DM57" s="285"/>
      <c r="DN57" s="285"/>
      <c r="DO57" s="285"/>
      <c r="DP57" s="285"/>
      <c r="DQ57" s="285"/>
      <c r="DR57" s="285"/>
      <c r="DS57" s="285"/>
      <c r="DT57" s="285"/>
      <c r="DU57" s="285"/>
      <c r="DV57" s="285"/>
      <c r="DW57" s="285"/>
      <c r="DX57" s="285"/>
      <c r="DY57" s="285"/>
      <c r="DZ57" s="285"/>
      <c r="EA57" s="285"/>
      <c r="EB57" s="303">
        <f t="shared" si="9"/>
        <v>1</v>
      </c>
      <c r="EC57" s="277"/>
      <c r="ED57" s="300" t="s">
        <v>39</v>
      </c>
      <c r="EE57" s="285">
        <v>1</v>
      </c>
      <c r="EF57" s="285"/>
      <c r="EG57" s="285"/>
      <c r="EH57" s="285"/>
      <c r="EI57" s="285"/>
      <c r="EJ57" s="285"/>
      <c r="EK57" s="285"/>
      <c r="EL57" s="285"/>
      <c r="EM57" s="285"/>
      <c r="EN57" s="285"/>
      <c r="EO57" s="285"/>
      <c r="EP57" s="285"/>
      <c r="EQ57" s="285"/>
      <c r="ER57" s="285"/>
      <c r="ES57" s="285"/>
      <c r="ET57" s="285"/>
      <c r="EU57" s="285"/>
      <c r="EV57" s="285"/>
      <c r="EW57" s="285"/>
      <c r="EX57" s="285"/>
      <c r="EY57" s="285"/>
      <c r="EZ57" s="285"/>
      <c r="FA57" s="285"/>
      <c r="FB57" s="285"/>
      <c r="FC57" s="285"/>
      <c r="FD57" s="285"/>
      <c r="FE57" s="285"/>
      <c r="FF57" s="285"/>
      <c r="FG57" s="285"/>
      <c r="FH57" s="285"/>
      <c r="FI57" s="303">
        <f t="shared" si="10"/>
        <v>1</v>
      </c>
      <c r="FJ57" s="277"/>
      <c r="FK57" s="300" t="s">
        <v>39</v>
      </c>
      <c r="FL57" s="285">
        <v>1</v>
      </c>
      <c r="FM57" s="285"/>
      <c r="FN57" s="285"/>
      <c r="FO57" s="285"/>
      <c r="FP57" s="285"/>
      <c r="FQ57" s="285"/>
      <c r="FR57" s="285"/>
      <c r="FS57" s="285"/>
      <c r="FT57" s="285"/>
      <c r="FU57" s="285"/>
      <c r="FV57" s="285"/>
      <c r="FW57" s="285"/>
      <c r="FX57" s="285"/>
      <c r="FY57" s="285"/>
      <c r="FZ57" s="285"/>
      <c r="GA57" s="285"/>
      <c r="GB57" s="285"/>
      <c r="GC57" s="285"/>
      <c r="GD57" s="285"/>
      <c r="GE57" s="285"/>
      <c r="GF57" s="285"/>
      <c r="GG57" s="285"/>
      <c r="GH57" s="285"/>
      <c r="GI57" s="285"/>
      <c r="GJ57" s="285"/>
      <c r="GK57" s="285"/>
      <c r="GL57" s="285"/>
      <c r="GM57" s="285"/>
      <c r="GN57" s="285"/>
      <c r="GO57" s="285"/>
      <c r="GP57" s="303">
        <f t="shared" si="11"/>
        <v>1</v>
      </c>
      <c r="GQ57" s="277"/>
    </row>
    <row r="58" spans="1:199" ht="15.75" customHeight="1">
      <c r="A58" s="1018"/>
      <c r="B58" s="304" t="s">
        <v>259</v>
      </c>
      <c r="C58" s="285">
        <v>1</v>
      </c>
      <c r="D58" s="285"/>
      <c r="E58" s="285"/>
      <c r="F58" s="285"/>
      <c r="G58" s="285"/>
      <c r="H58" s="285"/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301">
        <f t="shared" si="6"/>
        <v>1</v>
      </c>
      <c r="AH58" s="277"/>
      <c r="AI58" s="304" t="s">
        <v>259</v>
      </c>
      <c r="AJ58" s="285">
        <v>1</v>
      </c>
      <c r="AK58" s="285"/>
      <c r="AL58" s="285"/>
      <c r="AM58" s="285"/>
      <c r="AN58" s="285"/>
      <c r="AO58" s="285"/>
      <c r="AP58" s="285"/>
      <c r="AQ58" s="285"/>
      <c r="AR58" s="285"/>
      <c r="AS58" s="285"/>
      <c r="AT58" s="285"/>
      <c r="AU58" s="285"/>
      <c r="AV58" s="285"/>
      <c r="AW58" s="285"/>
      <c r="AX58" s="285"/>
      <c r="AY58" s="285"/>
      <c r="AZ58" s="285"/>
      <c r="BA58" s="285"/>
      <c r="BB58" s="285"/>
      <c r="BC58" s="285"/>
      <c r="BD58" s="285"/>
      <c r="BE58" s="285"/>
      <c r="BF58" s="285"/>
      <c r="BG58" s="285"/>
      <c r="BH58" s="285"/>
      <c r="BI58" s="285"/>
      <c r="BJ58" s="285"/>
      <c r="BK58" s="285"/>
      <c r="BL58" s="285"/>
      <c r="BM58" s="285"/>
      <c r="BN58" s="305">
        <f t="shared" si="7"/>
        <v>1</v>
      </c>
      <c r="BO58" s="277"/>
      <c r="BP58" s="306" t="s">
        <v>259</v>
      </c>
      <c r="BQ58" s="285">
        <v>1</v>
      </c>
      <c r="BR58" s="285"/>
      <c r="BS58" s="285"/>
      <c r="BT58" s="285"/>
      <c r="BU58" s="285"/>
      <c r="BV58" s="285"/>
      <c r="BW58" s="285"/>
      <c r="BX58" s="285"/>
      <c r="BY58" s="285"/>
      <c r="BZ58" s="285"/>
      <c r="CA58" s="285"/>
      <c r="CB58" s="285"/>
      <c r="CC58" s="285"/>
      <c r="CD58" s="285"/>
      <c r="CE58" s="285"/>
      <c r="CF58" s="285"/>
      <c r="CG58" s="285"/>
      <c r="CH58" s="285"/>
      <c r="CI58" s="285"/>
      <c r="CJ58" s="285"/>
      <c r="CK58" s="285"/>
      <c r="CL58" s="285"/>
      <c r="CM58" s="285"/>
      <c r="CN58" s="285"/>
      <c r="CO58" s="285"/>
      <c r="CP58" s="285"/>
      <c r="CQ58" s="285"/>
      <c r="CR58" s="285"/>
      <c r="CS58" s="285"/>
      <c r="CT58" s="285"/>
      <c r="CU58" s="307">
        <f t="shared" si="8"/>
        <v>1</v>
      </c>
      <c r="CV58" s="277"/>
      <c r="CW58" s="304" t="s">
        <v>259</v>
      </c>
      <c r="CX58" s="285">
        <v>1</v>
      </c>
      <c r="CY58" s="285"/>
      <c r="CZ58" s="285"/>
      <c r="DA58" s="285"/>
      <c r="DB58" s="285"/>
      <c r="DC58" s="285"/>
      <c r="DD58" s="285"/>
      <c r="DE58" s="285"/>
      <c r="DF58" s="285"/>
      <c r="DG58" s="285"/>
      <c r="DH58" s="285"/>
      <c r="DI58" s="285"/>
      <c r="DJ58" s="285"/>
      <c r="DK58" s="285"/>
      <c r="DL58" s="285"/>
      <c r="DM58" s="285"/>
      <c r="DN58" s="285"/>
      <c r="DO58" s="285"/>
      <c r="DP58" s="285"/>
      <c r="DQ58" s="285"/>
      <c r="DR58" s="285"/>
      <c r="DS58" s="285"/>
      <c r="DT58" s="285"/>
      <c r="DU58" s="285"/>
      <c r="DV58" s="285"/>
      <c r="DW58" s="285"/>
      <c r="DX58" s="285"/>
      <c r="DY58" s="285"/>
      <c r="DZ58" s="285"/>
      <c r="EA58" s="285"/>
      <c r="EB58" s="307">
        <f t="shared" si="9"/>
        <v>1</v>
      </c>
      <c r="EC58" s="277"/>
      <c r="ED58" s="304" t="s">
        <v>259</v>
      </c>
      <c r="EE58" s="285">
        <v>1</v>
      </c>
      <c r="EF58" s="285"/>
      <c r="EG58" s="285"/>
      <c r="EH58" s="285"/>
      <c r="EI58" s="285"/>
      <c r="EJ58" s="285"/>
      <c r="EK58" s="285"/>
      <c r="EL58" s="285"/>
      <c r="EM58" s="285"/>
      <c r="EN58" s="285"/>
      <c r="EO58" s="285"/>
      <c r="EP58" s="285"/>
      <c r="EQ58" s="285"/>
      <c r="ER58" s="285"/>
      <c r="ES58" s="285"/>
      <c r="ET58" s="285"/>
      <c r="EU58" s="285"/>
      <c r="EV58" s="285"/>
      <c r="EW58" s="285"/>
      <c r="EX58" s="285"/>
      <c r="EY58" s="285"/>
      <c r="EZ58" s="285"/>
      <c r="FA58" s="285"/>
      <c r="FB58" s="285"/>
      <c r="FC58" s="285"/>
      <c r="FD58" s="285"/>
      <c r="FE58" s="285"/>
      <c r="FF58" s="285"/>
      <c r="FG58" s="285"/>
      <c r="FH58" s="285"/>
      <c r="FI58" s="307">
        <f t="shared" si="10"/>
        <v>1</v>
      </c>
      <c r="FJ58" s="277"/>
      <c r="FK58" s="304" t="s">
        <v>259</v>
      </c>
      <c r="FL58" s="285">
        <v>1</v>
      </c>
      <c r="FM58" s="285"/>
      <c r="FN58" s="285"/>
      <c r="FO58" s="285"/>
      <c r="FP58" s="285"/>
      <c r="FQ58" s="285"/>
      <c r="FR58" s="285"/>
      <c r="FS58" s="285"/>
      <c r="FT58" s="285"/>
      <c r="FU58" s="285"/>
      <c r="FV58" s="285"/>
      <c r="FW58" s="285"/>
      <c r="FX58" s="285"/>
      <c r="FY58" s="285"/>
      <c r="FZ58" s="285"/>
      <c r="GA58" s="285"/>
      <c r="GB58" s="285"/>
      <c r="GC58" s="285"/>
      <c r="GD58" s="285"/>
      <c r="GE58" s="285"/>
      <c r="GF58" s="285"/>
      <c r="GG58" s="285"/>
      <c r="GH58" s="285"/>
      <c r="GI58" s="285"/>
      <c r="GJ58" s="285"/>
      <c r="GK58" s="285"/>
      <c r="GL58" s="285"/>
      <c r="GM58" s="285"/>
      <c r="GN58" s="285"/>
      <c r="GO58" s="285"/>
      <c r="GP58" s="307">
        <f t="shared" si="11"/>
        <v>1</v>
      </c>
      <c r="GQ58" s="277"/>
    </row>
    <row r="59" spans="1:199" ht="15.75" customHeight="1">
      <c r="A59" s="1018"/>
      <c r="B59" s="304" t="s">
        <v>43</v>
      </c>
      <c r="C59" s="285">
        <v>1</v>
      </c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301">
        <f t="shared" si="6"/>
        <v>1</v>
      </c>
      <c r="AH59" s="277"/>
      <c r="AI59" s="304" t="s">
        <v>43</v>
      </c>
      <c r="AJ59" s="285">
        <v>1</v>
      </c>
      <c r="AK59" s="285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/>
      <c r="AW59" s="285"/>
      <c r="AX59" s="285"/>
      <c r="AY59" s="285"/>
      <c r="AZ59" s="285"/>
      <c r="BA59" s="285"/>
      <c r="BB59" s="285"/>
      <c r="BC59" s="285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305">
        <f t="shared" si="7"/>
        <v>1</v>
      </c>
      <c r="BO59" s="277"/>
      <c r="BP59" s="306" t="s">
        <v>43</v>
      </c>
      <c r="BQ59" s="285">
        <v>1</v>
      </c>
      <c r="BR59" s="285"/>
      <c r="BS59" s="285"/>
      <c r="BT59" s="285"/>
      <c r="BU59" s="285"/>
      <c r="BV59" s="285"/>
      <c r="BW59" s="285"/>
      <c r="BX59" s="285"/>
      <c r="BY59" s="285"/>
      <c r="BZ59" s="285"/>
      <c r="CA59" s="285"/>
      <c r="CB59" s="285"/>
      <c r="CC59" s="285"/>
      <c r="CD59" s="285"/>
      <c r="CE59" s="285"/>
      <c r="CF59" s="285"/>
      <c r="CG59" s="285"/>
      <c r="CH59" s="285"/>
      <c r="CI59" s="285"/>
      <c r="CJ59" s="285"/>
      <c r="CK59" s="285"/>
      <c r="CL59" s="285"/>
      <c r="CM59" s="285"/>
      <c r="CN59" s="285"/>
      <c r="CO59" s="285"/>
      <c r="CP59" s="285"/>
      <c r="CQ59" s="285"/>
      <c r="CR59" s="285"/>
      <c r="CS59" s="285"/>
      <c r="CT59" s="285"/>
      <c r="CU59" s="307">
        <f t="shared" si="8"/>
        <v>1</v>
      </c>
      <c r="CV59" s="277"/>
      <c r="CW59" s="304" t="s">
        <v>43</v>
      </c>
      <c r="CX59" s="285">
        <v>1</v>
      </c>
      <c r="CY59" s="285"/>
      <c r="CZ59" s="285"/>
      <c r="DA59" s="285"/>
      <c r="DB59" s="285"/>
      <c r="DC59" s="285"/>
      <c r="DD59" s="285"/>
      <c r="DE59" s="285"/>
      <c r="DF59" s="285"/>
      <c r="DG59" s="285"/>
      <c r="DH59" s="285"/>
      <c r="DI59" s="285"/>
      <c r="DJ59" s="285"/>
      <c r="DK59" s="285"/>
      <c r="DL59" s="285"/>
      <c r="DM59" s="285"/>
      <c r="DN59" s="285"/>
      <c r="DO59" s="285"/>
      <c r="DP59" s="285"/>
      <c r="DQ59" s="285"/>
      <c r="DR59" s="285"/>
      <c r="DS59" s="285"/>
      <c r="DT59" s="285"/>
      <c r="DU59" s="285"/>
      <c r="DV59" s="285"/>
      <c r="DW59" s="285"/>
      <c r="DX59" s="285"/>
      <c r="DY59" s="285"/>
      <c r="DZ59" s="285"/>
      <c r="EA59" s="285"/>
      <c r="EB59" s="307">
        <f t="shared" si="9"/>
        <v>1</v>
      </c>
      <c r="EC59" s="277"/>
      <c r="ED59" s="304" t="s">
        <v>43</v>
      </c>
      <c r="EE59" s="285">
        <v>1</v>
      </c>
      <c r="EF59" s="285"/>
      <c r="EG59" s="285"/>
      <c r="EH59" s="285"/>
      <c r="EI59" s="285"/>
      <c r="EJ59" s="285"/>
      <c r="EK59" s="285"/>
      <c r="EL59" s="285"/>
      <c r="EM59" s="285"/>
      <c r="EN59" s="285"/>
      <c r="EO59" s="285"/>
      <c r="EP59" s="285"/>
      <c r="EQ59" s="285"/>
      <c r="ER59" s="285"/>
      <c r="ES59" s="285"/>
      <c r="ET59" s="285"/>
      <c r="EU59" s="285"/>
      <c r="EV59" s="285"/>
      <c r="EW59" s="285"/>
      <c r="EX59" s="285"/>
      <c r="EY59" s="285"/>
      <c r="EZ59" s="285"/>
      <c r="FA59" s="285"/>
      <c r="FB59" s="285"/>
      <c r="FC59" s="285"/>
      <c r="FD59" s="285"/>
      <c r="FE59" s="285"/>
      <c r="FF59" s="285"/>
      <c r="FG59" s="285"/>
      <c r="FH59" s="285"/>
      <c r="FI59" s="307">
        <f t="shared" si="10"/>
        <v>1</v>
      </c>
      <c r="FJ59" s="277"/>
      <c r="FK59" s="304" t="s">
        <v>43</v>
      </c>
      <c r="FL59" s="285">
        <v>1</v>
      </c>
      <c r="FM59" s="285"/>
      <c r="FN59" s="285"/>
      <c r="FO59" s="285"/>
      <c r="FP59" s="285"/>
      <c r="FQ59" s="285"/>
      <c r="FR59" s="285"/>
      <c r="FS59" s="285"/>
      <c r="FT59" s="285"/>
      <c r="FU59" s="285"/>
      <c r="FV59" s="285"/>
      <c r="FW59" s="285"/>
      <c r="FX59" s="285"/>
      <c r="FY59" s="285"/>
      <c r="FZ59" s="285"/>
      <c r="GA59" s="285"/>
      <c r="GB59" s="285"/>
      <c r="GC59" s="285"/>
      <c r="GD59" s="285"/>
      <c r="GE59" s="285"/>
      <c r="GF59" s="285"/>
      <c r="GG59" s="285"/>
      <c r="GH59" s="285"/>
      <c r="GI59" s="285"/>
      <c r="GJ59" s="285"/>
      <c r="GK59" s="285"/>
      <c r="GL59" s="285"/>
      <c r="GM59" s="285"/>
      <c r="GN59" s="285"/>
      <c r="GO59" s="285"/>
      <c r="GP59" s="307">
        <f t="shared" si="11"/>
        <v>1</v>
      </c>
      <c r="GQ59" s="277"/>
    </row>
    <row r="60" spans="1:199" ht="15.75" customHeight="1">
      <c r="A60" s="1018"/>
      <c r="B60" s="304" t="s">
        <v>63</v>
      </c>
      <c r="C60" s="285">
        <v>1</v>
      </c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301">
        <f t="shared" si="6"/>
        <v>1</v>
      </c>
      <c r="AH60" s="277"/>
      <c r="AI60" s="304" t="s">
        <v>63</v>
      </c>
      <c r="AJ60" s="285">
        <v>1</v>
      </c>
      <c r="AK60" s="285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/>
      <c r="AW60" s="285"/>
      <c r="AX60" s="285"/>
      <c r="AY60" s="285"/>
      <c r="AZ60" s="285"/>
      <c r="BA60" s="285"/>
      <c r="BB60" s="285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305">
        <f t="shared" si="7"/>
        <v>1</v>
      </c>
      <c r="BO60" s="277"/>
      <c r="BP60" s="306" t="s">
        <v>63</v>
      </c>
      <c r="BQ60" s="285">
        <v>1</v>
      </c>
      <c r="BR60" s="285"/>
      <c r="BS60" s="285"/>
      <c r="BT60" s="285"/>
      <c r="BU60" s="285"/>
      <c r="BV60" s="285"/>
      <c r="BW60" s="285"/>
      <c r="BX60" s="285"/>
      <c r="BY60" s="285"/>
      <c r="BZ60" s="285"/>
      <c r="CA60" s="285"/>
      <c r="CB60" s="285"/>
      <c r="CC60" s="285"/>
      <c r="CD60" s="285"/>
      <c r="CE60" s="285"/>
      <c r="CF60" s="285"/>
      <c r="CG60" s="285"/>
      <c r="CH60" s="285"/>
      <c r="CI60" s="285"/>
      <c r="CJ60" s="285"/>
      <c r="CK60" s="285"/>
      <c r="CL60" s="285"/>
      <c r="CM60" s="285"/>
      <c r="CN60" s="285"/>
      <c r="CO60" s="285"/>
      <c r="CP60" s="285"/>
      <c r="CQ60" s="285"/>
      <c r="CR60" s="285"/>
      <c r="CS60" s="285"/>
      <c r="CT60" s="285"/>
      <c r="CU60" s="307">
        <f t="shared" si="8"/>
        <v>1</v>
      </c>
      <c r="CV60" s="277"/>
      <c r="CW60" s="304" t="s">
        <v>63</v>
      </c>
      <c r="CX60" s="285">
        <v>1</v>
      </c>
      <c r="CY60" s="285"/>
      <c r="CZ60" s="285"/>
      <c r="DA60" s="285"/>
      <c r="DB60" s="285"/>
      <c r="DC60" s="285"/>
      <c r="DD60" s="285"/>
      <c r="DE60" s="285"/>
      <c r="DF60" s="285"/>
      <c r="DG60" s="285"/>
      <c r="DH60" s="285"/>
      <c r="DI60" s="285"/>
      <c r="DJ60" s="285"/>
      <c r="DK60" s="285"/>
      <c r="DL60" s="285"/>
      <c r="DM60" s="285"/>
      <c r="DN60" s="285"/>
      <c r="DO60" s="285"/>
      <c r="DP60" s="285"/>
      <c r="DQ60" s="285"/>
      <c r="DR60" s="285"/>
      <c r="DS60" s="285"/>
      <c r="DT60" s="285"/>
      <c r="DU60" s="285"/>
      <c r="DV60" s="285"/>
      <c r="DW60" s="285"/>
      <c r="DX60" s="285"/>
      <c r="DY60" s="285"/>
      <c r="DZ60" s="285"/>
      <c r="EA60" s="285"/>
      <c r="EB60" s="307">
        <f t="shared" si="9"/>
        <v>1</v>
      </c>
      <c r="EC60" s="277"/>
      <c r="ED60" s="304" t="s">
        <v>63</v>
      </c>
      <c r="EE60" s="285">
        <v>1</v>
      </c>
      <c r="EF60" s="285"/>
      <c r="EG60" s="285"/>
      <c r="EH60" s="285"/>
      <c r="EI60" s="285"/>
      <c r="EJ60" s="285"/>
      <c r="EK60" s="285"/>
      <c r="EL60" s="285"/>
      <c r="EM60" s="285"/>
      <c r="EN60" s="285"/>
      <c r="EO60" s="285"/>
      <c r="EP60" s="285"/>
      <c r="EQ60" s="285"/>
      <c r="ER60" s="285"/>
      <c r="ES60" s="285"/>
      <c r="ET60" s="285"/>
      <c r="EU60" s="285"/>
      <c r="EV60" s="285"/>
      <c r="EW60" s="285"/>
      <c r="EX60" s="285"/>
      <c r="EY60" s="285"/>
      <c r="EZ60" s="285"/>
      <c r="FA60" s="285"/>
      <c r="FB60" s="285"/>
      <c r="FC60" s="285"/>
      <c r="FD60" s="285"/>
      <c r="FE60" s="285"/>
      <c r="FF60" s="285"/>
      <c r="FG60" s="285"/>
      <c r="FH60" s="285"/>
      <c r="FI60" s="307">
        <f t="shared" si="10"/>
        <v>1</v>
      </c>
      <c r="FJ60" s="277"/>
      <c r="FK60" s="304" t="s">
        <v>63</v>
      </c>
      <c r="FL60" s="285">
        <v>1</v>
      </c>
      <c r="FM60" s="285"/>
      <c r="FN60" s="285"/>
      <c r="FO60" s="285"/>
      <c r="FP60" s="285"/>
      <c r="FQ60" s="285"/>
      <c r="FR60" s="285"/>
      <c r="FS60" s="285"/>
      <c r="FT60" s="285"/>
      <c r="FU60" s="285"/>
      <c r="FV60" s="285"/>
      <c r="FW60" s="285"/>
      <c r="FX60" s="285"/>
      <c r="FY60" s="285"/>
      <c r="FZ60" s="285"/>
      <c r="GA60" s="285"/>
      <c r="GB60" s="285"/>
      <c r="GC60" s="285"/>
      <c r="GD60" s="285"/>
      <c r="GE60" s="285"/>
      <c r="GF60" s="285"/>
      <c r="GG60" s="285"/>
      <c r="GH60" s="285"/>
      <c r="GI60" s="285"/>
      <c r="GJ60" s="285"/>
      <c r="GK60" s="285"/>
      <c r="GL60" s="285"/>
      <c r="GM60" s="285"/>
      <c r="GN60" s="285"/>
      <c r="GO60" s="285"/>
      <c r="GP60" s="307">
        <f t="shared" si="11"/>
        <v>1</v>
      </c>
      <c r="GQ60" s="277"/>
    </row>
    <row r="61" spans="1:199" ht="15.75" customHeight="1">
      <c r="A61" s="1018"/>
      <c r="B61" s="285" t="s">
        <v>166</v>
      </c>
      <c r="C61" s="285">
        <v>21</v>
      </c>
      <c r="D61" s="285">
        <v>11</v>
      </c>
      <c r="E61" s="285">
        <v>25</v>
      </c>
      <c r="F61" s="285">
        <v>16</v>
      </c>
      <c r="G61" s="285">
        <v>19</v>
      </c>
      <c r="H61" s="285">
        <v>12</v>
      </c>
      <c r="I61" s="285">
        <v>4</v>
      </c>
      <c r="J61" s="285">
        <v>8</v>
      </c>
      <c r="K61" s="285">
        <v>33</v>
      </c>
      <c r="L61" s="285">
        <v>7</v>
      </c>
      <c r="M61" s="285">
        <v>10</v>
      </c>
      <c r="N61" s="285">
        <v>12</v>
      </c>
      <c r="O61" s="285">
        <v>10</v>
      </c>
      <c r="P61" s="285">
        <v>32</v>
      </c>
      <c r="Q61" s="285">
        <v>11</v>
      </c>
      <c r="R61" s="285">
        <v>4</v>
      </c>
      <c r="S61" s="285">
        <v>7</v>
      </c>
      <c r="T61" s="285">
        <v>25</v>
      </c>
      <c r="U61" s="285">
        <v>44</v>
      </c>
      <c r="V61" s="285">
        <v>13</v>
      </c>
      <c r="W61" s="285">
        <v>15</v>
      </c>
      <c r="X61" s="285">
        <v>12</v>
      </c>
      <c r="Y61" s="285">
        <v>24</v>
      </c>
      <c r="Z61" s="285">
        <v>10</v>
      </c>
      <c r="AA61" s="285">
        <v>18</v>
      </c>
      <c r="AB61" s="285">
        <v>9</v>
      </c>
      <c r="AC61" s="285">
        <v>10</v>
      </c>
      <c r="AD61" s="285"/>
      <c r="AE61" s="285"/>
      <c r="AF61" s="285"/>
      <c r="AG61" s="286">
        <f t="shared" si="6"/>
        <v>15.62962962962963</v>
      </c>
      <c r="AH61" s="277"/>
      <c r="AI61" s="285" t="s">
        <v>166</v>
      </c>
      <c r="AJ61" s="285">
        <v>10</v>
      </c>
      <c r="AK61" s="285">
        <v>12</v>
      </c>
      <c r="AL61" s="285">
        <v>15</v>
      </c>
      <c r="AM61" s="285">
        <v>21</v>
      </c>
      <c r="AN61" s="285">
        <v>12</v>
      </c>
      <c r="AO61" s="296">
        <v>12</v>
      </c>
      <c r="AP61" s="296">
        <v>24</v>
      </c>
      <c r="AQ61" s="296"/>
      <c r="AR61" s="296"/>
      <c r="AS61" s="285"/>
      <c r="AT61" s="285"/>
      <c r="AU61" s="285"/>
      <c r="AV61" s="285"/>
      <c r="AW61" s="285"/>
      <c r="AX61" s="285"/>
      <c r="AY61" s="285"/>
      <c r="AZ61" s="285"/>
      <c r="BA61" s="285"/>
      <c r="BB61" s="285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93">
        <f t="shared" si="7"/>
        <v>15.142857142857142</v>
      </c>
      <c r="BO61" s="277"/>
      <c r="BP61" s="294" t="s">
        <v>166</v>
      </c>
      <c r="BQ61" s="285">
        <v>26</v>
      </c>
      <c r="BR61" s="285">
        <v>29</v>
      </c>
      <c r="BS61" s="285">
        <v>13</v>
      </c>
      <c r="BT61" s="285">
        <v>22</v>
      </c>
      <c r="BU61" s="285">
        <v>19</v>
      </c>
      <c r="BV61" s="285">
        <v>14</v>
      </c>
      <c r="BW61" s="285">
        <v>23</v>
      </c>
      <c r="BX61" s="285">
        <v>22</v>
      </c>
      <c r="BY61" s="285">
        <v>14</v>
      </c>
      <c r="BZ61" s="285">
        <v>14</v>
      </c>
      <c r="CA61" s="285">
        <v>12</v>
      </c>
      <c r="CB61" s="285">
        <v>17</v>
      </c>
      <c r="CC61" s="285">
        <v>36</v>
      </c>
      <c r="CD61" s="285">
        <v>10</v>
      </c>
      <c r="CE61" s="285">
        <v>18</v>
      </c>
      <c r="CF61" s="285">
        <v>19</v>
      </c>
      <c r="CG61" s="285">
        <v>19</v>
      </c>
      <c r="CH61" s="285">
        <v>23</v>
      </c>
      <c r="CI61" s="285">
        <v>5</v>
      </c>
      <c r="CJ61" s="285">
        <v>27</v>
      </c>
      <c r="CK61" s="285">
        <v>16</v>
      </c>
      <c r="CL61" s="285">
        <v>6</v>
      </c>
      <c r="CM61" s="285">
        <v>14</v>
      </c>
      <c r="CN61" s="285">
        <v>19</v>
      </c>
      <c r="CO61" s="285">
        <v>17</v>
      </c>
      <c r="CP61" s="285">
        <v>39</v>
      </c>
      <c r="CQ61" s="285">
        <v>26</v>
      </c>
      <c r="CR61" s="285">
        <v>15</v>
      </c>
      <c r="CS61" s="285">
        <v>33</v>
      </c>
      <c r="CT61" s="285"/>
      <c r="CU61" s="286">
        <f t="shared" si="8"/>
        <v>19.551724137931036</v>
      </c>
      <c r="CV61" s="277"/>
      <c r="CW61" s="298" t="s">
        <v>166</v>
      </c>
      <c r="CX61" s="285">
        <v>33</v>
      </c>
      <c r="CY61" s="285">
        <v>43</v>
      </c>
      <c r="CZ61" s="285">
        <v>28</v>
      </c>
      <c r="DA61" s="299">
        <v>55</v>
      </c>
      <c r="DB61" s="299">
        <v>10</v>
      </c>
      <c r="DC61" s="299">
        <v>9</v>
      </c>
      <c r="DD61" s="299">
        <v>12</v>
      </c>
      <c r="DE61" s="299"/>
      <c r="DF61" s="299"/>
      <c r="DG61" s="299"/>
      <c r="DH61" s="299"/>
      <c r="DI61" s="299"/>
      <c r="DJ61" s="299"/>
      <c r="DK61" s="299"/>
      <c r="DL61" s="299"/>
      <c r="DM61" s="299"/>
      <c r="DN61" s="299"/>
      <c r="DO61" s="299"/>
      <c r="DP61" s="299"/>
      <c r="DQ61" s="299"/>
      <c r="DR61" s="299"/>
      <c r="DS61" s="299"/>
      <c r="DT61" s="299"/>
      <c r="DU61" s="299"/>
      <c r="DV61" s="299"/>
      <c r="DW61" s="299"/>
      <c r="DX61" s="299"/>
      <c r="DY61" s="299"/>
      <c r="DZ61" s="299"/>
      <c r="EA61" s="299"/>
      <c r="EB61" s="286">
        <f t="shared" si="9"/>
        <v>27.142857142857142</v>
      </c>
      <c r="EC61" s="277"/>
      <c r="ED61" s="298" t="s">
        <v>166</v>
      </c>
      <c r="EE61" s="285"/>
      <c r="EF61" s="285"/>
      <c r="EG61" s="285"/>
      <c r="EH61" s="299"/>
      <c r="EI61" s="299"/>
      <c r="EJ61" s="299"/>
      <c r="EK61" s="299"/>
      <c r="EL61" s="299"/>
      <c r="EM61" s="299"/>
      <c r="EN61" s="299"/>
      <c r="EO61" s="299"/>
      <c r="EP61" s="299"/>
      <c r="EQ61" s="299"/>
      <c r="ER61" s="299"/>
      <c r="ES61" s="299"/>
      <c r="ET61" s="299"/>
      <c r="EU61" s="299"/>
      <c r="EV61" s="299"/>
      <c r="EW61" s="299"/>
      <c r="EX61" s="299"/>
      <c r="EY61" s="299"/>
      <c r="EZ61" s="299"/>
      <c r="FA61" s="299"/>
      <c r="FB61" s="299"/>
      <c r="FC61" s="299"/>
      <c r="FD61" s="299"/>
      <c r="FE61" s="299"/>
      <c r="FF61" s="299"/>
      <c r="FG61" s="299"/>
      <c r="FH61" s="299"/>
      <c r="FI61" s="286" t="e">
        <f t="shared" si="10"/>
        <v>#DIV/0!</v>
      </c>
      <c r="FJ61" s="277"/>
      <c r="FK61" s="298" t="s">
        <v>166</v>
      </c>
      <c r="FL61" s="285">
        <v>9</v>
      </c>
      <c r="FM61" s="285">
        <v>11</v>
      </c>
      <c r="FN61" s="285"/>
      <c r="FO61" s="299"/>
      <c r="FP61" s="299"/>
      <c r="FQ61" s="299"/>
      <c r="FR61" s="299"/>
      <c r="FS61" s="299"/>
      <c r="FT61" s="299"/>
      <c r="FU61" s="299"/>
      <c r="FV61" s="299"/>
      <c r="FW61" s="299"/>
      <c r="FX61" s="299"/>
      <c r="FY61" s="299"/>
      <c r="FZ61" s="299"/>
      <c r="GA61" s="299"/>
      <c r="GB61" s="299"/>
      <c r="GC61" s="299"/>
      <c r="GD61" s="299"/>
      <c r="GE61" s="299"/>
      <c r="GF61" s="299"/>
      <c r="GG61" s="299"/>
      <c r="GH61" s="299"/>
      <c r="GI61" s="299"/>
      <c r="GJ61" s="299"/>
      <c r="GK61" s="299"/>
      <c r="GL61" s="299"/>
      <c r="GM61" s="299"/>
      <c r="GN61" s="299"/>
      <c r="GO61" s="299"/>
      <c r="GP61" s="286">
        <f t="shared" si="11"/>
        <v>10</v>
      </c>
      <c r="GQ61" s="277"/>
    </row>
    <row r="62" spans="1:199" ht="15.75" customHeight="1">
      <c r="A62" s="1018"/>
      <c r="B62" s="295" t="s">
        <v>260</v>
      </c>
      <c r="C62" s="285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308" t="e">
        <f t="shared" si="6"/>
        <v>#DIV/0!</v>
      </c>
      <c r="AH62" s="277"/>
      <c r="AI62" s="295" t="s">
        <v>260</v>
      </c>
      <c r="AJ62" s="285"/>
      <c r="AK62" s="285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5"/>
      <c r="AW62" s="285"/>
      <c r="AX62" s="285"/>
      <c r="AY62" s="285"/>
      <c r="AZ62" s="285"/>
      <c r="BA62" s="285"/>
      <c r="BB62" s="285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93" t="e">
        <f t="shared" si="7"/>
        <v>#DIV/0!</v>
      </c>
      <c r="BO62" s="277"/>
      <c r="BP62" s="309" t="s">
        <v>260</v>
      </c>
      <c r="BQ62" s="285"/>
      <c r="BR62" s="285"/>
      <c r="BS62" s="285"/>
      <c r="BT62" s="285"/>
      <c r="BU62" s="285"/>
      <c r="BV62" s="285"/>
      <c r="BW62" s="285"/>
      <c r="BX62" s="285"/>
      <c r="BY62" s="285"/>
      <c r="BZ62" s="285"/>
      <c r="CA62" s="285"/>
      <c r="CB62" s="285"/>
      <c r="CC62" s="285"/>
      <c r="CD62" s="285"/>
      <c r="CE62" s="285"/>
      <c r="CF62" s="285"/>
      <c r="CG62" s="285"/>
      <c r="CH62" s="285"/>
      <c r="CI62" s="285"/>
      <c r="CJ62" s="285"/>
      <c r="CK62" s="285"/>
      <c r="CL62" s="285"/>
      <c r="CM62" s="285"/>
      <c r="CN62" s="285"/>
      <c r="CO62" s="285"/>
      <c r="CP62" s="285"/>
      <c r="CQ62" s="285"/>
      <c r="CR62" s="285"/>
      <c r="CS62" s="285"/>
      <c r="CT62" s="285"/>
      <c r="CU62" s="303" t="e">
        <f t="shared" si="8"/>
        <v>#DIV/0!</v>
      </c>
      <c r="CV62" s="277"/>
      <c r="CW62" s="299" t="s">
        <v>365</v>
      </c>
      <c r="CX62" s="299">
        <v>13</v>
      </c>
      <c r="CY62" s="299"/>
      <c r="CZ62" s="299"/>
      <c r="DA62" s="299"/>
      <c r="DB62" s="299"/>
      <c r="DC62" s="299"/>
      <c r="DD62" s="299"/>
      <c r="DE62" s="299"/>
      <c r="DF62" s="299"/>
      <c r="DG62" s="299"/>
      <c r="DH62" s="299"/>
      <c r="DI62" s="299"/>
      <c r="DJ62" s="299"/>
      <c r="DK62" s="299"/>
      <c r="DL62" s="299"/>
      <c r="DM62" s="299"/>
      <c r="DN62" s="299"/>
      <c r="DO62" s="299"/>
      <c r="DP62" s="299"/>
      <c r="DQ62" s="299"/>
      <c r="DR62" s="299"/>
      <c r="DS62" s="299"/>
      <c r="DT62" s="299"/>
      <c r="DU62" s="299"/>
      <c r="DV62" s="299"/>
      <c r="DW62" s="299"/>
      <c r="DX62" s="299"/>
      <c r="DY62" s="299"/>
      <c r="DZ62" s="299"/>
      <c r="EA62" s="299"/>
      <c r="EB62" s="286">
        <f t="shared" si="9"/>
        <v>13</v>
      </c>
      <c r="EC62" s="277"/>
      <c r="ED62" s="295" t="s">
        <v>260</v>
      </c>
      <c r="EE62" s="285"/>
      <c r="EF62" s="285"/>
      <c r="EG62" s="285"/>
      <c r="EH62" s="285"/>
      <c r="EI62" s="285"/>
      <c r="EJ62" s="285"/>
      <c r="EK62" s="285"/>
      <c r="EL62" s="285"/>
      <c r="EM62" s="285"/>
      <c r="EN62" s="285"/>
      <c r="EO62" s="285"/>
      <c r="EP62" s="285"/>
      <c r="EQ62" s="285"/>
      <c r="ER62" s="285"/>
      <c r="ES62" s="285"/>
      <c r="ET62" s="285"/>
      <c r="EU62" s="285"/>
      <c r="EV62" s="285"/>
      <c r="EW62" s="285"/>
      <c r="EX62" s="285"/>
      <c r="EY62" s="285"/>
      <c r="EZ62" s="285"/>
      <c r="FA62" s="285"/>
      <c r="FB62" s="285"/>
      <c r="FC62" s="285"/>
      <c r="FD62" s="285"/>
      <c r="FE62" s="285"/>
      <c r="FF62" s="285"/>
      <c r="FG62" s="285"/>
      <c r="FH62" s="285"/>
      <c r="FI62" s="303" t="e">
        <f t="shared" si="10"/>
        <v>#DIV/0!</v>
      </c>
      <c r="FJ62" s="277"/>
      <c r="FK62" s="295" t="s">
        <v>260</v>
      </c>
      <c r="FL62" s="285"/>
      <c r="FM62" s="285"/>
      <c r="FN62" s="285"/>
      <c r="FO62" s="285"/>
      <c r="FP62" s="285"/>
      <c r="FQ62" s="285"/>
      <c r="FR62" s="285"/>
      <c r="FS62" s="285"/>
      <c r="FT62" s="285"/>
      <c r="FU62" s="285"/>
      <c r="FV62" s="285"/>
      <c r="FW62" s="285"/>
      <c r="FX62" s="285"/>
      <c r="FY62" s="285"/>
      <c r="FZ62" s="285"/>
      <c r="GA62" s="285"/>
      <c r="GB62" s="285"/>
      <c r="GC62" s="285"/>
      <c r="GD62" s="285"/>
      <c r="GE62" s="285"/>
      <c r="GF62" s="285"/>
      <c r="GG62" s="285"/>
      <c r="GH62" s="285"/>
      <c r="GI62" s="285"/>
      <c r="GJ62" s="285"/>
      <c r="GK62" s="285"/>
      <c r="GL62" s="285"/>
      <c r="GM62" s="285"/>
      <c r="GN62" s="285"/>
      <c r="GO62" s="285"/>
      <c r="GP62" s="303" t="e">
        <f t="shared" si="11"/>
        <v>#DIV/0!</v>
      </c>
      <c r="GQ62" s="277"/>
    </row>
    <row r="63" spans="1:199" ht="15.75" customHeight="1">
      <c r="A63" s="1018"/>
      <c r="B63" s="300" t="s">
        <v>52</v>
      </c>
      <c r="C63" s="285">
        <v>2</v>
      </c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301">
        <f t="shared" si="6"/>
        <v>2</v>
      </c>
      <c r="AH63" s="277"/>
      <c r="AI63" s="300" t="s">
        <v>52</v>
      </c>
      <c r="AJ63" s="285">
        <v>2</v>
      </c>
      <c r="AK63" s="285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5"/>
      <c r="AW63" s="285"/>
      <c r="AX63" s="285"/>
      <c r="AY63" s="285"/>
      <c r="AZ63" s="285"/>
      <c r="BA63" s="285"/>
      <c r="BB63" s="285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305">
        <f t="shared" si="7"/>
        <v>2</v>
      </c>
      <c r="BO63" s="277"/>
      <c r="BP63" s="302" t="s">
        <v>52</v>
      </c>
      <c r="BQ63" s="285">
        <v>2</v>
      </c>
      <c r="BR63" s="285"/>
      <c r="BS63" s="285"/>
      <c r="BT63" s="285"/>
      <c r="BU63" s="285"/>
      <c r="BV63" s="285"/>
      <c r="BW63" s="285"/>
      <c r="BX63" s="285"/>
      <c r="BY63" s="285"/>
      <c r="BZ63" s="285"/>
      <c r="CA63" s="285"/>
      <c r="CB63" s="285"/>
      <c r="CC63" s="285"/>
      <c r="CD63" s="285"/>
      <c r="CE63" s="285"/>
      <c r="CF63" s="285"/>
      <c r="CG63" s="285"/>
      <c r="CH63" s="285"/>
      <c r="CI63" s="285"/>
      <c r="CJ63" s="285"/>
      <c r="CK63" s="285"/>
      <c r="CL63" s="285"/>
      <c r="CM63" s="285"/>
      <c r="CN63" s="285"/>
      <c r="CO63" s="285"/>
      <c r="CP63" s="285"/>
      <c r="CQ63" s="285"/>
      <c r="CR63" s="285"/>
      <c r="CS63" s="285"/>
      <c r="CT63" s="285"/>
      <c r="CU63" s="307">
        <f t="shared" si="8"/>
        <v>2</v>
      </c>
      <c r="CV63" s="277"/>
      <c r="CW63" s="300" t="s">
        <v>52</v>
      </c>
      <c r="CX63" s="285">
        <v>2</v>
      </c>
      <c r="CY63" s="285"/>
      <c r="CZ63" s="285"/>
      <c r="DA63" s="285"/>
      <c r="DB63" s="285"/>
      <c r="DC63" s="285"/>
      <c r="DD63" s="285"/>
      <c r="DE63" s="285"/>
      <c r="DF63" s="285"/>
      <c r="DG63" s="285"/>
      <c r="DH63" s="285"/>
      <c r="DI63" s="285"/>
      <c r="DJ63" s="285"/>
      <c r="DK63" s="285"/>
      <c r="DL63" s="285"/>
      <c r="DM63" s="285"/>
      <c r="DN63" s="285"/>
      <c r="DO63" s="285"/>
      <c r="DP63" s="285"/>
      <c r="DQ63" s="285"/>
      <c r="DR63" s="285"/>
      <c r="DS63" s="285"/>
      <c r="DT63" s="285"/>
      <c r="DU63" s="285"/>
      <c r="DV63" s="285"/>
      <c r="DW63" s="285"/>
      <c r="DX63" s="285"/>
      <c r="DY63" s="285"/>
      <c r="DZ63" s="285"/>
      <c r="EA63" s="285"/>
      <c r="EB63" s="307">
        <f t="shared" si="9"/>
        <v>2</v>
      </c>
      <c r="EC63" s="277"/>
      <c r="ED63" s="300" t="s">
        <v>52</v>
      </c>
      <c r="EE63" s="285">
        <v>2</v>
      </c>
      <c r="EF63" s="285"/>
      <c r="EG63" s="285"/>
      <c r="EH63" s="285"/>
      <c r="EI63" s="285"/>
      <c r="EJ63" s="285"/>
      <c r="EK63" s="285"/>
      <c r="EL63" s="285"/>
      <c r="EM63" s="285"/>
      <c r="EN63" s="285"/>
      <c r="EO63" s="285"/>
      <c r="EP63" s="285"/>
      <c r="EQ63" s="285"/>
      <c r="ER63" s="285"/>
      <c r="ES63" s="285"/>
      <c r="ET63" s="285"/>
      <c r="EU63" s="285"/>
      <c r="EV63" s="285"/>
      <c r="EW63" s="285"/>
      <c r="EX63" s="285"/>
      <c r="EY63" s="285"/>
      <c r="EZ63" s="285"/>
      <c r="FA63" s="285"/>
      <c r="FB63" s="285"/>
      <c r="FC63" s="285"/>
      <c r="FD63" s="285"/>
      <c r="FE63" s="285"/>
      <c r="FF63" s="285"/>
      <c r="FG63" s="285"/>
      <c r="FH63" s="285"/>
      <c r="FI63" s="307">
        <f t="shared" si="10"/>
        <v>2</v>
      </c>
      <c r="FJ63" s="277"/>
      <c r="FK63" s="300" t="s">
        <v>52</v>
      </c>
      <c r="FL63" s="285">
        <v>2</v>
      </c>
      <c r="FM63" s="285"/>
      <c r="FN63" s="285"/>
      <c r="FO63" s="285"/>
      <c r="FP63" s="285"/>
      <c r="FQ63" s="285"/>
      <c r="FR63" s="285"/>
      <c r="FS63" s="285"/>
      <c r="FT63" s="285"/>
      <c r="FU63" s="285"/>
      <c r="FV63" s="285"/>
      <c r="FW63" s="285"/>
      <c r="FX63" s="285"/>
      <c r="FY63" s="285"/>
      <c r="FZ63" s="285"/>
      <c r="GA63" s="285"/>
      <c r="GB63" s="285"/>
      <c r="GC63" s="285"/>
      <c r="GD63" s="285"/>
      <c r="GE63" s="285"/>
      <c r="GF63" s="285"/>
      <c r="GG63" s="285"/>
      <c r="GH63" s="285"/>
      <c r="GI63" s="285"/>
      <c r="GJ63" s="285"/>
      <c r="GK63" s="285"/>
      <c r="GL63" s="285"/>
      <c r="GM63" s="285"/>
      <c r="GN63" s="285"/>
      <c r="GO63" s="285"/>
      <c r="GP63" s="307">
        <f t="shared" si="11"/>
        <v>2</v>
      </c>
      <c r="GQ63" s="277"/>
    </row>
    <row r="64" spans="1:199" ht="15.75" customHeight="1">
      <c r="A64" s="1018"/>
      <c r="B64" s="285" t="s">
        <v>185</v>
      </c>
      <c r="C64" s="285">
        <v>19</v>
      </c>
      <c r="D64" s="285">
        <v>9</v>
      </c>
      <c r="E64" s="285">
        <v>17</v>
      </c>
      <c r="F64" s="285">
        <v>17</v>
      </c>
      <c r="G64" s="285">
        <v>12</v>
      </c>
      <c r="H64" s="285">
        <v>12</v>
      </c>
      <c r="I64" s="285">
        <v>14</v>
      </c>
      <c r="J64" s="285">
        <v>54</v>
      </c>
      <c r="K64" s="285">
        <v>12</v>
      </c>
      <c r="L64" s="285">
        <v>26</v>
      </c>
      <c r="M64" s="285">
        <v>11</v>
      </c>
      <c r="N64" s="285">
        <v>12</v>
      </c>
      <c r="O64" s="285">
        <v>24</v>
      </c>
      <c r="P64" s="285">
        <v>12</v>
      </c>
      <c r="Q64" s="285">
        <v>10</v>
      </c>
      <c r="R64" s="285">
        <v>13</v>
      </c>
      <c r="S64" s="285">
        <v>17</v>
      </c>
      <c r="T64" s="285">
        <v>18</v>
      </c>
      <c r="U64" s="285">
        <v>28</v>
      </c>
      <c r="V64" s="285">
        <v>15</v>
      </c>
      <c r="W64" s="285">
        <v>25</v>
      </c>
      <c r="X64" s="285">
        <v>18</v>
      </c>
      <c r="Y64" s="285">
        <v>23</v>
      </c>
      <c r="Z64" s="285">
        <v>22</v>
      </c>
      <c r="AA64" s="285">
        <v>20</v>
      </c>
      <c r="AB64" s="285">
        <v>18</v>
      </c>
      <c r="AC64" s="285">
        <v>10</v>
      </c>
      <c r="AD64" s="285">
        <v>16</v>
      </c>
      <c r="AE64" s="285">
        <v>8</v>
      </c>
      <c r="AF64" s="285">
        <v>16</v>
      </c>
      <c r="AG64" s="286">
        <f t="shared" si="6"/>
        <v>17.600000000000001</v>
      </c>
      <c r="AH64" s="277"/>
      <c r="AI64" s="285" t="s">
        <v>185</v>
      </c>
      <c r="AJ64" s="285">
        <v>14</v>
      </c>
      <c r="AK64" s="285">
        <v>11</v>
      </c>
      <c r="AL64" s="285">
        <v>7</v>
      </c>
      <c r="AM64" s="285">
        <v>9</v>
      </c>
      <c r="AN64" s="285">
        <v>20</v>
      </c>
      <c r="AO64" s="285">
        <v>12</v>
      </c>
      <c r="AP64" s="285">
        <v>10</v>
      </c>
      <c r="AQ64" s="285">
        <v>15</v>
      </c>
      <c r="AR64" s="285">
        <v>15</v>
      </c>
      <c r="AS64" s="285">
        <v>7</v>
      </c>
      <c r="AT64" s="285">
        <v>4</v>
      </c>
      <c r="AU64" s="285">
        <v>17</v>
      </c>
      <c r="AV64" s="285">
        <v>12</v>
      </c>
      <c r="AW64" s="285">
        <v>8</v>
      </c>
      <c r="AX64" s="285">
        <v>6</v>
      </c>
      <c r="AY64" s="285">
        <v>6</v>
      </c>
      <c r="AZ64" s="285">
        <v>10</v>
      </c>
      <c r="BA64" s="285">
        <v>10</v>
      </c>
      <c r="BB64" s="285">
        <v>9</v>
      </c>
      <c r="BC64" s="285">
        <v>20</v>
      </c>
      <c r="BD64" s="285">
        <v>14</v>
      </c>
      <c r="BE64" s="285">
        <v>7</v>
      </c>
      <c r="BF64" s="285">
        <v>11</v>
      </c>
      <c r="BG64" s="285">
        <v>8</v>
      </c>
      <c r="BH64" s="285">
        <v>11</v>
      </c>
      <c r="BI64" s="285">
        <v>17</v>
      </c>
      <c r="BJ64" s="285">
        <v>13</v>
      </c>
      <c r="BK64" s="285">
        <v>30</v>
      </c>
      <c r="BL64" s="285">
        <v>9</v>
      </c>
      <c r="BM64" s="285">
        <v>10</v>
      </c>
      <c r="BN64" s="293">
        <f t="shared" si="7"/>
        <v>11.733333333333333</v>
      </c>
      <c r="BO64" s="277"/>
      <c r="BP64" s="294" t="s">
        <v>185</v>
      </c>
      <c r="BQ64" s="285">
        <v>17</v>
      </c>
      <c r="BR64" s="285">
        <v>7</v>
      </c>
      <c r="BS64" s="285">
        <v>8</v>
      </c>
      <c r="BT64" s="285">
        <v>5</v>
      </c>
      <c r="BU64" s="285">
        <v>15</v>
      </c>
      <c r="BV64" s="285">
        <v>14</v>
      </c>
      <c r="BW64" s="285">
        <v>6</v>
      </c>
      <c r="BX64" s="285">
        <v>11</v>
      </c>
      <c r="BY64" s="285">
        <v>13</v>
      </c>
      <c r="BZ64" s="285">
        <v>23</v>
      </c>
      <c r="CA64" s="285">
        <v>6</v>
      </c>
      <c r="CB64" s="285">
        <v>10</v>
      </c>
      <c r="CC64" s="285">
        <v>8</v>
      </c>
      <c r="CD64" s="285">
        <v>9</v>
      </c>
      <c r="CE64" s="285">
        <v>9</v>
      </c>
      <c r="CF64" s="285">
        <v>13</v>
      </c>
      <c r="CG64" s="285">
        <v>9</v>
      </c>
      <c r="CH64" s="285">
        <v>17</v>
      </c>
      <c r="CI64" s="285">
        <v>15</v>
      </c>
      <c r="CJ64" s="285">
        <v>7</v>
      </c>
      <c r="CK64" s="285">
        <v>22</v>
      </c>
      <c r="CL64" s="285">
        <v>11</v>
      </c>
      <c r="CM64" s="285">
        <v>14</v>
      </c>
      <c r="CN64" s="285">
        <v>14</v>
      </c>
      <c r="CO64" s="285">
        <v>8</v>
      </c>
      <c r="CP64" s="285">
        <v>9</v>
      </c>
      <c r="CQ64" s="285">
        <v>17</v>
      </c>
      <c r="CR64" s="285">
        <v>11</v>
      </c>
      <c r="CS64" s="285">
        <v>24</v>
      </c>
      <c r="CT64" s="285">
        <v>9</v>
      </c>
      <c r="CU64" s="286">
        <f t="shared" si="8"/>
        <v>12.033333333333333</v>
      </c>
      <c r="CV64" s="277"/>
      <c r="CW64" s="285" t="s">
        <v>185</v>
      </c>
      <c r="CX64" s="285">
        <v>12</v>
      </c>
      <c r="CY64" s="285">
        <v>10</v>
      </c>
      <c r="CZ64" s="285">
        <v>20</v>
      </c>
      <c r="DA64" s="285">
        <v>15</v>
      </c>
      <c r="DB64" s="285">
        <v>13</v>
      </c>
      <c r="DC64" s="285">
        <v>17</v>
      </c>
      <c r="DD64" s="285">
        <v>14</v>
      </c>
      <c r="DE64" s="285">
        <v>16</v>
      </c>
      <c r="DF64" s="285">
        <v>30</v>
      </c>
      <c r="DG64" s="285">
        <v>17</v>
      </c>
      <c r="DH64" s="285">
        <v>18</v>
      </c>
      <c r="DI64" s="285">
        <v>18</v>
      </c>
      <c r="DJ64" s="285">
        <v>16</v>
      </c>
      <c r="DK64" s="285">
        <v>12</v>
      </c>
      <c r="DL64" s="285">
        <v>11</v>
      </c>
      <c r="DM64" s="285">
        <v>15</v>
      </c>
      <c r="DN64" s="285">
        <v>34</v>
      </c>
      <c r="DO64" s="285">
        <v>26</v>
      </c>
      <c r="DP64" s="285">
        <v>11</v>
      </c>
      <c r="DQ64" s="285">
        <v>9</v>
      </c>
      <c r="DR64" s="285">
        <v>19</v>
      </c>
      <c r="DS64" s="285">
        <v>25</v>
      </c>
      <c r="DT64" s="285">
        <v>14</v>
      </c>
      <c r="DU64" s="285">
        <v>16</v>
      </c>
      <c r="DV64" s="285">
        <v>10</v>
      </c>
      <c r="DW64" s="285">
        <v>10</v>
      </c>
      <c r="DX64" s="285">
        <v>9</v>
      </c>
      <c r="DY64" s="285">
        <v>19</v>
      </c>
      <c r="DZ64" s="285">
        <v>14</v>
      </c>
      <c r="EA64" s="285">
        <v>14</v>
      </c>
      <c r="EB64" s="286">
        <f t="shared" si="9"/>
        <v>16.133333333333333</v>
      </c>
      <c r="EC64" s="277"/>
      <c r="ED64" s="285" t="s">
        <v>185</v>
      </c>
      <c r="EE64" s="285">
        <v>11</v>
      </c>
      <c r="EF64" s="285">
        <v>12</v>
      </c>
      <c r="EG64" s="285">
        <v>11</v>
      </c>
      <c r="EH64" s="285">
        <v>13</v>
      </c>
      <c r="EI64" s="285">
        <v>17</v>
      </c>
      <c r="EJ64" s="285">
        <v>15</v>
      </c>
      <c r="EK64" s="285">
        <v>10</v>
      </c>
      <c r="EL64" s="285">
        <v>7</v>
      </c>
      <c r="EM64" s="285">
        <v>15</v>
      </c>
      <c r="EN64" s="285">
        <v>14</v>
      </c>
      <c r="EO64" s="285">
        <v>18</v>
      </c>
      <c r="EP64" s="285">
        <v>9</v>
      </c>
      <c r="EQ64" s="285">
        <v>11</v>
      </c>
      <c r="ER64" s="285">
        <v>23</v>
      </c>
      <c r="ES64" s="285">
        <v>17</v>
      </c>
      <c r="ET64" s="285">
        <v>12</v>
      </c>
      <c r="EU64" s="285">
        <v>10</v>
      </c>
      <c r="EV64" s="285">
        <v>12</v>
      </c>
      <c r="EW64" s="285">
        <v>12</v>
      </c>
      <c r="EX64" s="285">
        <v>14</v>
      </c>
      <c r="EY64" s="285">
        <v>11</v>
      </c>
      <c r="EZ64" s="285">
        <v>6</v>
      </c>
      <c r="FA64" s="285">
        <v>13</v>
      </c>
      <c r="FB64" s="285">
        <v>24</v>
      </c>
      <c r="FC64" s="285">
        <v>17</v>
      </c>
      <c r="FD64" s="285">
        <v>11</v>
      </c>
      <c r="FE64" s="285">
        <v>11</v>
      </c>
      <c r="FF64" s="285">
        <v>16</v>
      </c>
      <c r="FG64" s="285">
        <v>10</v>
      </c>
      <c r="FH64" s="285">
        <v>21</v>
      </c>
      <c r="FI64" s="286">
        <f t="shared" si="10"/>
        <v>13.433333333333334</v>
      </c>
      <c r="FJ64" s="277"/>
      <c r="FK64" s="285" t="s">
        <v>185</v>
      </c>
      <c r="FL64" s="285">
        <v>13</v>
      </c>
      <c r="FM64" s="285">
        <v>19</v>
      </c>
      <c r="FN64" s="285">
        <v>20</v>
      </c>
      <c r="FO64" s="285">
        <v>15</v>
      </c>
      <c r="FP64" s="285">
        <v>15</v>
      </c>
      <c r="FQ64" s="285">
        <v>12</v>
      </c>
      <c r="FR64" s="285">
        <v>25</v>
      </c>
      <c r="FS64" s="285">
        <v>23</v>
      </c>
      <c r="FT64" s="285">
        <v>13</v>
      </c>
      <c r="FU64" s="285">
        <v>21</v>
      </c>
      <c r="FV64" s="285">
        <v>14</v>
      </c>
      <c r="FW64" s="285">
        <v>16</v>
      </c>
      <c r="FX64" s="285">
        <v>17</v>
      </c>
      <c r="FY64" s="285">
        <v>8</v>
      </c>
      <c r="FZ64" s="285">
        <v>3</v>
      </c>
      <c r="GA64" s="285">
        <v>15</v>
      </c>
      <c r="GB64" s="285">
        <v>8</v>
      </c>
      <c r="GC64" s="285">
        <v>9</v>
      </c>
      <c r="GD64" s="285">
        <v>23</v>
      </c>
      <c r="GE64" s="285">
        <v>11</v>
      </c>
      <c r="GF64" s="285">
        <v>20</v>
      </c>
      <c r="GG64" s="285">
        <v>3</v>
      </c>
      <c r="GH64" s="285">
        <v>14</v>
      </c>
      <c r="GI64" s="285">
        <v>32</v>
      </c>
      <c r="GJ64" s="285">
        <v>8</v>
      </c>
      <c r="GK64" s="285">
        <v>16</v>
      </c>
      <c r="GL64" s="285">
        <v>10</v>
      </c>
      <c r="GM64" s="285">
        <v>9</v>
      </c>
      <c r="GN64" s="285">
        <v>22</v>
      </c>
      <c r="GO64" s="285">
        <v>18</v>
      </c>
      <c r="GP64" s="286">
        <f t="shared" si="11"/>
        <v>15.066666666666666</v>
      </c>
      <c r="GQ64" s="277"/>
    </row>
    <row r="65" spans="1:199" ht="15.75" customHeight="1">
      <c r="A65" s="1018"/>
      <c r="B65" s="304" t="s">
        <v>56</v>
      </c>
      <c r="C65" s="285">
        <v>4</v>
      </c>
      <c r="D65" s="285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301">
        <f t="shared" si="6"/>
        <v>4</v>
      </c>
      <c r="AH65" s="277"/>
      <c r="AI65" s="304" t="s">
        <v>56</v>
      </c>
      <c r="AJ65" s="285">
        <v>4</v>
      </c>
      <c r="AK65" s="285"/>
      <c r="AL65" s="285"/>
      <c r="AM65" s="285"/>
      <c r="AN65" s="285"/>
      <c r="AO65" s="285"/>
      <c r="AP65" s="285"/>
      <c r="AQ65" s="285"/>
      <c r="AR65" s="285"/>
      <c r="AS65" s="285"/>
      <c r="AT65" s="285"/>
      <c r="AU65" s="285"/>
      <c r="AV65" s="285"/>
      <c r="AW65" s="285"/>
      <c r="AX65" s="285"/>
      <c r="AY65" s="285"/>
      <c r="AZ65" s="285"/>
      <c r="BA65" s="285"/>
      <c r="BB65" s="285"/>
      <c r="BC65" s="285"/>
      <c r="BD65" s="285"/>
      <c r="BE65" s="285"/>
      <c r="BF65" s="285"/>
      <c r="BG65" s="285"/>
      <c r="BH65" s="285"/>
      <c r="BI65" s="285"/>
      <c r="BJ65" s="285"/>
      <c r="BK65" s="285"/>
      <c r="BL65" s="285"/>
      <c r="BM65" s="285"/>
      <c r="BN65" s="305">
        <f t="shared" si="7"/>
        <v>4</v>
      </c>
      <c r="BO65" s="277"/>
      <c r="BP65" s="306" t="s">
        <v>56</v>
      </c>
      <c r="BQ65" s="285">
        <v>4</v>
      </c>
      <c r="BR65" s="285"/>
      <c r="BS65" s="285"/>
      <c r="BT65" s="285"/>
      <c r="BU65" s="285"/>
      <c r="BV65" s="285"/>
      <c r="BW65" s="285"/>
      <c r="BX65" s="285"/>
      <c r="BY65" s="285"/>
      <c r="BZ65" s="285"/>
      <c r="CA65" s="285"/>
      <c r="CB65" s="285"/>
      <c r="CC65" s="285"/>
      <c r="CD65" s="285"/>
      <c r="CE65" s="285"/>
      <c r="CF65" s="285"/>
      <c r="CG65" s="285"/>
      <c r="CH65" s="285"/>
      <c r="CI65" s="285"/>
      <c r="CJ65" s="285"/>
      <c r="CK65" s="285"/>
      <c r="CL65" s="285"/>
      <c r="CM65" s="285"/>
      <c r="CN65" s="285"/>
      <c r="CO65" s="285"/>
      <c r="CP65" s="285"/>
      <c r="CQ65" s="285"/>
      <c r="CR65" s="285"/>
      <c r="CS65" s="285"/>
      <c r="CT65" s="285"/>
      <c r="CU65" s="307">
        <f t="shared" si="8"/>
        <v>4</v>
      </c>
      <c r="CV65" s="277"/>
      <c r="CW65" s="304" t="s">
        <v>56</v>
      </c>
      <c r="CX65" s="285">
        <v>4</v>
      </c>
      <c r="CY65" s="285"/>
      <c r="CZ65" s="285"/>
      <c r="DA65" s="285"/>
      <c r="DB65" s="285"/>
      <c r="DC65" s="285"/>
      <c r="DD65" s="285"/>
      <c r="DE65" s="285"/>
      <c r="DF65" s="285"/>
      <c r="DG65" s="285"/>
      <c r="DH65" s="285"/>
      <c r="DI65" s="285"/>
      <c r="DJ65" s="285"/>
      <c r="DK65" s="285"/>
      <c r="DL65" s="285"/>
      <c r="DM65" s="285"/>
      <c r="DN65" s="285"/>
      <c r="DO65" s="285"/>
      <c r="DP65" s="285"/>
      <c r="DQ65" s="285"/>
      <c r="DR65" s="285"/>
      <c r="DS65" s="285"/>
      <c r="DT65" s="285"/>
      <c r="DU65" s="285"/>
      <c r="DV65" s="285"/>
      <c r="DW65" s="285"/>
      <c r="DX65" s="285"/>
      <c r="DY65" s="285"/>
      <c r="DZ65" s="285"/>
      <c r="EA65" s="285"/>
      <c r="EB65" s="307">
        <f t="shared" si="9"/>
        <v>4</v>
      </c>
      <c r="EC65" s="277"/>
      <c r="ED65" s="304" t="s">
        <v>56</v>
      </c>
      <c r="EE65" s="285">
        <v>4</v>
      </c>
      <c r="EF65" s="285"/>
      <c r="EG65" s="285"/>
      <c r="EH65" s="285"/>
      <c r="EI65" s="285"/>
      <c r="EJ65" s="285"/>
      <c r="EK65" s="285"/>
      <c r="EL65" s="285"/>
      <c r="EM65" s="285"/>
      <c r="EN65" s="285"/>
      <c r="EO65" s="285"/>
      <c r="EP65" s="285"/>
      <c r="EQ65" s="285"/>
      <c r="ER65" s="285"/>
      <c r="ES65" s="285"/>
      <c r="ET65" s="285"/>
      <c r="EU65" s="285"/>
      <c r="EV65" s="285"/>
      <c r="EW65" s="285"/>
      <c r="EX65" s="285"/>
      <c r="EY65" s="285"/>
      <c r="EZ65" s="285"/>
      <c r="FA65" s="285"/>
      <c r="FB65" s="285"/>
      <c r="FC65" s="285"/>
      <c r="FD65" s="285"/>
      <c r="FE65" s="285"/>
      <c r="FF65" s="285"/>
      <c r="FG65" s="285"/>
      <c r="FH65" s="285"/>
      <c r="FI65" s="307">
        <f t="shared" si="10"/>
        <v>4</v>
      </c>
      <c r="FJ65" s="277"/>
      <c r="FK65" s="304" t="s">
        <v>56</v>
      </c>
      <c r="FL65" s="285">
        <v>4</v>
      </c>
      <c r="FM65" s="285"/>
      <c r="FN65" s="285"/>
      <c r="FO65" s="285"/>
      <c r="FP65" s="285"/>
      <c r="FQ65" s="285"/>
      <c r="FR65" s="285"/>
      <c r="FS65" s="285"/>
      <c r="FT65" s="285"/>
      <c r="FU65" s="285"/>
      <c r="FV65" s="285"/>
      <c r="FW65" s="285"/>
      <c r="FX65" s="285"/>
      <c r="FY65" s="285"/>
      <c r="FZ65" s="285"/>
      <c r="GA65" s="285"/>
      <c r="GB65" s="285"/>
      <c r="GC65" s="285"/>
      <c r="GD65" s="285"/>
      <c r="GE65" s="285"/>
      <c r="GF65" s="285"/>
      <c r="GG65" s="285"/>
      <c r="GH65" s="285"/>
      <c r="GI65" s="285"/>
      <c r="GJ65" s="285"/>
      <c r="GK65" s="285"/>
      <c r="GL65" s="285"/>
      <c r="GM65" s="285"/>
      <c r="GN65" s="285"/>
      <c r="GO65" s="285"/>
      <c r="GP65" s="307">
        <f t="shared" si="11"/>
        <v>4</v>
      </c>
      <c r="GQ65" s="277"/>
    </row>
    <row r="66" spans="1:199" ht="15.75" customHeight="1">
      <c r="A66" s="1018"/>
      <c r="B66" s="298" t="s">
        <v>181</v>
      </c>
      <c r="C66" s="285"/>
      <c r="D66" s="285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6" t="e">
        <f t="shared" si="6"/>
        <v>#DIV/0!</v>
      </c>
      <c r="AH66" s="277"/>
      <c r="AI66" s="298" t="s">
        <v>181</v>
      </c>
      <c r="AJ66" s="285"/>
      <c r="AK66" s="285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5"/>
      <c r="AW66" s="285"/>
      <c r="AX66" s="285"/>
      <c r="AY66" s="285"/>
      <c r="AZ66" s="285"/>
      <c r="BA66" s="285"/>
      <c r="BB66" s="285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93" t="e">
        <f t="shared" si="7"/>
        <v>#DIV/0!</v>
      </c>
      <c r="BO66" s="277"/>
      <c r="BP66" s="294" t="s">
        <v>181</v>
      </c>
      <c r="BQ66" s="285">
        <v>40</v>
      </c>
      <c r="BR66" s="285">
        <v>35</v>
      </c>
      <c r="BS66" s="285">
        <v>17</v>
      </c>
      <c r="BT66" s="285">
        <v>57</v>
      </c>
      <c r="BU66" s="285"/>
      <c r="BV66" s="285"/>
      <c r="BW66" s="285"/>
      <c r="BX66" s="285"/>
      <c r="BY66" s="285"/>
      <c r="BZ66" s="285"/>
      <c r="CA66" s="285"/>
      <c r="CB66" s="285"/>
      <c r="CC66" s="285"/>
      <c r="CD66" s="285"/>
      <c r="CE66" s="285"/>
      <c r="CF66" s="285"/>
      <c r="CG66" s="285"/>
      <c r="CH66" s="285"/>
      <c r="CI66" s="285"/>
      <c r="CJ66" s="285"/>
      <c r="CK66" s="285"/>
      <c r="CL66" s="285"/>
      <c r="CM66" s="285"/>
      <c r="CN66" s="285"/>
      <c r="CO66" s="285"/>
      <c r="CP66" s="285"/>
      <c r="CQ66" s="285"/>
      <c r="CR66" s="285"/>
      <c r="CS66" s="285"/>
      <c r="CT66" s="285"/>
      <c r="CU66" s="286">
        <f t="shared" si="8"/>
        <v>37.25</v>
      </c>
      <c r="CV66" s="277"/>
      <c r="CW66" s="298" t="s">
        <v>181</v>
      </c>
      <c r="CX66" s="299">
        <v>15</v>
      </c>
      <c r="CY66" s="299">
        <v>17</v>
      </c>
      <c r="CZ66" s="299">
        <v>11</v>
      </c>
      <c r="DA66" s="299">
        <v>5</v>
      </c>
      <c r="DB66" s="299">
        <v>15</v>
      </c>
      <c r="DC66" s="299">
        <v>10</v>
      </c>
      <c r="DD66" s="299">
        <v>19</v>
      </c>
      <c r="DE66" s="299">
        <v>9</v>
      </c>
      <c r="DF66" s="299">
        <v>21</v>
      </c>
      <c r="DG66" s="299">
        <v>88</v>
      </c>
      <c r="DH66" s="299">
        <v>31</v>
      </c>
      <c r="DI66" s="299">
        <v>14</v>
      </c>
      <c r="DJ66" s="299">
        <v>5</v>
      </c>
      <c r="DK66" s="299">
        <v>10</v>
      </c>
      <c r="DL66" s="299"/>
      <c r="DM66" s="299"/>
      <c r="DN66" s="299"/>
      <c r="DO66" s="299"/>
      <c r="DP66" s="299"/>
      <c r="DQ66" s="299"/>
      <c r="DR66" s="299"/>
      <c r="DS66" s="299"/>
      <c r="DT66" s="299"/>
      <c r="DU66" s="299"/>
      <c r="DV66" s="299"/>
      <c r="DW66" s="299"/>
      <c r="DX66" s="299"/>
      <c r="DY66" s="299"/>
      <c r="DZ66" s="299"/>
      <c r="EA66" s="299"/>
      <c r="EB66" s="286">
        <f t="shared" si="9"/>
        <v>19.285714285714285</v>
      </c>
      <c r="EC66" s="277"/>
      <c r="ED66" s="298" t="s">
        <v>181</v>
      </c>
      <c r="EE66" s="299">
        <v>94</v>
      </c>
      <c r="EF66" s="299">
        <v>14</v>
      </c>
      <c r="EG66" s="299">
        <v>23</v>
      </c>
      <c r="EH66" s="299">
        <v>10</v>
      </c>
      <c r="EI66" s="299">
        <v>33</v>
      </c>
      <c r="EJ66" s="299">
        <v>16</v>
      </c>
      <c r="EK66" s="299">
        <v>13</v>
      </c>
      <c r="EL66" s="299">
        <v>21</v>
      </c>
      <c r="EM66" s="299"/>
      <c r="EN66" s="299"/>
      <c r="EO66" s="299"/>
      <c r="EP66" s="299"/>
      <c r="EQ66" s="299"/>
      <c r="ER66" s="299"/>
      <c r="ES66" s="299"/>
      <c r="ET66" s="299"/>
      <c r="EU66" s="299"/>
      <c r="EV66" s="299"/>
      <c r="EW66" s="299"/>
      <c r="EX66" s="299"/>
      <c r="EY66" s="299"/>
      <c r="EZ66" s="299"/>
      <c r="FA66" s="299"/>
      <c r="FB66" s="299"/>
      <c r="FC66" s="299"/>
      <c r="FD66" s="299"/>
      <c r="FE66" s="299"/>
      <c r="FF66" s="299"/>
      <c r="FG66" s="299"/>
      <c r="FH66" s="299"/>
      <c r="FI66" s="286">
        <f t="shared" si="10"/>
        <v>28</v>
      </c>
      <c r="FJ66" s="277"/>
      <c r="FK66" s="298" t="s">
        <v>181</v>
      </c>
      <c r="FL66" s="299">
        <v>27</v>
      </c>
      <c r="FM66" s="299">
        <v>14</v>
      </c>
      <c r="FN66" s="299"/>
      <c r="FO66" s="299"/>
      <c r="FP66" s="299"/>
      <c r="FQ66" s="299"/>
      <c r="FR66" s="299"/>
      <c r="FS66" s="299"/>
      <c r="FT66" s="299"/>
      <c r="FU66" s="299"/>
      <c r="FV66" s="299"/>
      <c r="FW66" s="299"/>
      <c r="FX66" s="299"/>
      <c r="FY66" s="299"/>
      <c r="FZ66" s="299"/>
      <c r="GA66" s="299"/>
      <c r="GB66" s="299"/>
      <c r="GC66" s="299"/>
      <c r="GD66" s="299"/>
      <c r="GE66" s="299"/>
      <c r="GF66" s="299"/>
      <c r="GG66" s="299"/>
      <c r="GH66" s="299"/>
      <c r="GI66" s="299"/>
      <c r="GJ66" s="299"/>
      <c r="GK66" s="299"/>
      <c r="GL66" s="299"/>
      <c r="GM66" s="299"/>
      <c r="GN66" s="299"/>
      <c r="GO66" s="299"/>
      <c r="GP66" s="286">
        <f t="shared" si="11"/>
        <v>20.5</v>
      </c>
      <c r="GQ66" s="277"/>
    </row>
    <row r="67" spans="1:199" ht="15.75" customHeight="1">
      <c r="A67" s="1018"/>
      <c r="B67" s="290" t="s">
        <v>366</v>
      </c>
      <c r="C67" s="285">
        <v>12</v>
      </c>
      <c r="D67" s="285">
        <v>3</v>
      </c>
      <c r="E67" s="285">
        <v>4</v>
      </c>
      <c r="F67" s="285">
        <v>12</v>
      </c>
      <c r="G67" s="285">
        <v>4</v>
      </c>
      <c r="H67" s="285">
        <v>6</v>
      </c>
      <c r="I67" s="285">
        <v>7</v>
      </c>
      <c r="J67" s="285">
        <v>7</v>
      </c>
      <c r="K67" s="285">
        <v>3</v>
      </c>
      <c r="L67" s="285">
        <v>4</v>
      </c>
      <c r="M67" s="285">
        <v>9</v>
      </c>
      <c r="N67" s="296">
        <v>10</v>
      </c>
      <c r="O67" s="296">
        <v>5</v>
      </c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6">
        <f t="shared" si="6"/>
        <v>6.615384615384615</v>
      </c>
      <c r="AH67" s="277"/>
      <c r="AI67" s="290" t="s">
        <v>366</v>
      </c>
      <c r="AJ67" s="285">
        <v>6</v>
      </c>
      <c r="AK67" s="285">
        <v>6</v>
      </c>
      <c r="AL67" s="285">
        <v>4</v>
      </c>
      <c r="AM67" s="285">
        <v>4</v>
      </c>
      <c r="AN67" s="285">
        <v>4</v>
      </c>
      <c r="AO67" s="285">
        <v>3</v>
      </c>
      <c r="AP67" s="285">
        <v>4</v>
      </c>
      <c r="AQ67" s="285">
        <v>4</v>
      </c>
      <c r="AR67" s="285">
        <v>3</v>
      </c>
      <c r="AS67" s="285">
        <v>4</v>
      </c>
      <c r="AT67" s="285">
        <v>6</v>
      </c>
      <c r="AU67" s="285">
        <v>6</v>
      </c>
      <c r="AV67" s="285">
        <v>12</v>
      </c>
      <c r="AW67" s="285">
        <v>2</v>
      </c>
      <c r="AX67" s="285">
        <v>4</v>
      </c>
      <c r="AY67" s="285">
        <v>4</v>
      </c>
      <c r="AZ67" s="285">
        <v>4</v>
      </c>
      <c r="BA67" s="285">
        <v>7</v>
      </c>
      <c r="BB67" s="285">
        <v>3</v>
      </c>
      <c r="BC67" s="285">
        <v>2</v>
      </c>
      <c r="BD67" s="285">
        <v>8</v>
      </c>
      <c r="BE67" s="285">
        <v>2</v>
      </c>
      <c r="BF67" s="285">
        <v>5</v>
      </c>
      <c r="BG67" s="285">
        <v>3</v>
      </c>
      <c r="BH67" s="285">
        <v>4</v>
      </c>
      <c r="BI67" s="285">
        <v>6</v>
      </c>
      <c r="BJ67" s="285">
        <v>6</v>
      </c>
      <c r="BK67" s="285">
        <v>3</v>
      </c>
      <c r="BL67" s="285">
        <v>2</v>
      </c>
      <c r="BM67" s="285">
        <v>2</v>
      </c>
      <c r="BN67" s="293">
        <f t="shared" si="7"/>
        <v>4.4333333333333336</v>
      </c>
      <c r="BO67" s="277"/>
      <c r="BP67" s="289" t="s">
        <v>366</v>
      </c>
      <c r="BQ67" s="285">
        <v>2</v>
      </c>
      <c r="BR67" s="285">
        <v>6</v>
      </c>
      <c r="BS67" s="285">
        <v>6</v>
      </c>
      <c r="BT67" s="285">
        <v>2</v>
      </c>
      <c r="BU67" s="285">
        <v>4</v>
      </c>
      <c r="BV67" s="285">
        <v>5</v>
      </c>
      <c r="BW67" s="285">
        <v>4</v>
      </c>
      <c r="BX67" s="285">
        <v>2</v>
      </c>
      <c r="BY67" s="285">
        <v>3</v>
      </c>
      <c r="BZ67" s="285">
        <v>3</v>
      </c>
      <c r="CA67" s="285">
        <v>3</v>
      </c>
      <c r="CB67" s="285">
        <v>4</v>
      </c>
      <c r="CC67" s="285">
        <v>4</v>
      </c>
      <c r="CD67" s="285">
        <v>4</v>
      </c>
      <c r="CE67" s="285">
        <v>4</v>
      </c>
      <c r="CF67" s="285">
        <v>4</v>
      </c>
      <c r="CG67" s="285">
        <v>1</v>
      </c>
      <c r="CH67" s="285">
        <v>9</v>
      </c>
      <c r="CI67" s="285">
        <v>2</v>
      </c>
      <c r="CJ67" s="285">
        <v>1</v>
      </c>
      <c r="CK67" s="285">
        <v>5</v>
      </c>
      <c r="CL67" s="285">
        <v>7</v>
      </c>
      <c r="CM67" s="285">
        <v>2</v>
      </c>
      <c r="CN67" s="285">
        <v>2</v>
      </c>
      <c r="CO67" s="285">
        <v>14</v>
      </c>
      <c r="CP67" s="285">
        <v>3</v>
      </c>
      <c r="CQ67" s="285">
        <v>3</v>
      </c>
      <c r="CR67" s="285">
        <v>1</v>
      </c>
      <c r="CS67" s="285">
        <v>2</v>
      </c>
      <c r="CT67" s="285">
        <v>4</v>
      </c>
      <c r="CU67" s="286">
        <f t="shared" si="8"/>
        <v>3.8666666666666667</v>
      </c>
      <c r="CV67" s="277"/>
      <c r="CW67" s="290" t="s">
        <v>366</v>
      </c>
      <c r="CX67" s="285">
        <v>5</v>
      </c>
      <c r="CY67" s="285">
        <v>8</v>
      </c>
      <c r="CZ67" s="285">
        <v>8</v>
      </c>
      <c r="DA67" s="285">
        <v>10</v>
      </c>
      <c r="DB67" s="285">
        <v>8</v>
      </c>
      <c r="DC67" s="285">
        <v>3</v>
      </c>
      <c r="DD67" s="285">
        <v>8</v>
      </c>
      <c r="DE67" s="285">
        <v>6</v>
      </c>
      <c r="DF67" s="285">
        <v>16</v>
      </c>
      <c r="DG67" s="285">
        <v>12</v>
      </c>
      <c r="DH67" s="285">
        <v>5</v>
      </c>
      <c r="DI67" s="285">
        <v>4</v>
      </c>
      <c r="DJ67" s="285">
        <v>4</v>
      </c>
      <c r="DK67" s="285">
        <v>8</v>
      </c>
      <c r="DL67" s="285">
        <v>8</v>
      </c>
      <c r="DM67" s="285">
        <v>15</v>
      </c>
      <c r="DN67" s="285">
        <v>11</v>
      </c>
      <c r="DO67" s="285">
        <v>8</v>
      </c>
      <c r="DP67" s="285">
        <v>6</v>
      </c>
      <c r="DQ67" s="285">
        <v>3</v>
      </c>
      <c r="DR67" s="285">
        <v>13</v>
      </c>
      <c r="DS67" s="285">
        <v>15</v>
      </c>
      <c r="DT67" s="285">
        <v>4</v>
      </c>
      <c r="DU67" s="285">
        <v>4</v>
      </c>
      <c r="DV67" s="285">
        <v>14</v>
      </c>
      <c r="DW67" s="285">
        <v>3</v>
      </c>
      <c r="DX67" s="285">
        <v>11</v>
      </c>
      <c r="DY67" s="285">
        <v>2</v>
      </c>
      <c r="DZ67" s="285">
        <v>2</v>
      </c>
      <c r="EA67" s="285">
        <v>2</v>
      </c>
      <c r="EB67" s="286">
        <f t="shared" si="9"/>
        <v>7.5333333333333332</v>
      </c>
      <c r="EC67" s="277"/>
      <c r="ED67" s="290" t="s">
        <v>366</v>
      </c>
      <c r="EE67" s="285">
        <v>15</v>
      </c>
      <c r="EF67" s="285">
        <v>14</v>
      </c>
      <c r="EG67" s="285">
        <v>4</v>
      </c>
      <c r="EH67" s="285">
        <v>4</v>
      </c>
      <c r="EI67" s="285"/>
      <c r="EJ67" s="285"/>
      <c r="EK67" s="285"/>
      <c r="EL67" s="285"/>
      <c r="EM67" s="285"/>
      <c r="EN67" s="285"/>
      <c r="EO67" s="285"/>
      <c r="EP67" s="285"/>
      <c r="EQ67" s="285"/>
      <c r="ER67" s="285"/>
      <c r="ES67" s="285"/>
      <c r="ET67" s="285"/>
      <c r="EU67" s="285"/>
      <c r="EV67" s="285"/>
      <c r="EW67" s="285"/>
      <c r="EX67" s="285"/>
      <c r="EY67" s="285"/>
      <c r="EZ67" s="285"/>
      <c r="FA67" s="285"/>
      <c r="FB67" s="285"/>
      <c r="FC67" s="285"/>
      <c r="FD67" s="285"/>
      <c r="FE67" s="285"/>
      <c r="FF67" s="285"/>
      <c r="FG67" s="285"/>
      <c r="FH67" s="285"/>
      <c r="FI67" s="286">
        <f t="shared" si="10"/>
        <v>9.25</v>
      </c>
      <c r="FJ67" s="277"/>
      <c r="FK67" s="290" t="s">
        <v>366</v>
      </c>
      <c r="FL67" s="285">
        <v>11</v>
      </c>
      <c r="FM67" s="285">
        <v>3</v>
      </c>
      <c r="FN67" s="285">
        <v>3</v>
      </c>
      <c r="FO67" s="285">
        <v>3</v>
      </c>
      <c r="FP67" s="285">
        <v>11</v>
      </c>
      <c r="FQ67" s="285"/>
      <c r="FR67" s="285"/>
      <c r="FS67" s="285"/>
      <c r="FT67" s="285"/>
      <c r="FU67" s="285"/>
      <c r="FV67" s="285"/>
      <c r="FW67" s="285"/>
      <c r="FX67" s="285"/>
      <c r="FY67" s="285"/>
      <c r="FZ67" s="285"/>
      <c r="GA67" s="285"/>
      <c r="GB67" s="285"/>
      <c r="GC67" s="285"/>
      <c r="GD67" s="285"/>
      <c r="GE67" s="285"/>
      <c r="GF67" s="285"/>
      <c r="GG67" s="285"/>
      <c r="GH67" s="285"/>
      <c r="GI67" s="285"/>
      <c r="GJ67" s="285"/>
      <c r="GK67" s="285"/>
      <c r="GL67" s="285"/>
      <c r="GM67" s="285"/>
      <c r="GN67" s="285"/>
      <c r="GO67" s="285"/>
      <c r="GP67" s="286">
        <f t="shared" si="11"/>
        <v>6.2</v>
      </c>
      <c r="GQ67" s="277"/>
    </row>
    <row r="68" spans="1:199" ht="15.75" customHeight="1">
      <c r="A68" s="1018"/>
      <c r="B68" s="285" t="s">
        <v>190</v>
      </c>
      <c r="C68" s="285">
        <v>11</v>
      </c>
      <c r="D68" s="285">
        <v>21</v>
      </c>
      <c r="E68" s="285">
        <v>47</v>
      </c>
      <c r="F68" s="285">
        <v>21</v>
      </c>
      <c r="G68" s="285">
        <v>12</v>
      </c>
      <c r="H68" s="285">
        <v>15</v>
      </c>
      <c r="I68" s="285">
        <v>75</v>
      </c>
      <c r="J68" s="285">
        <v>7</v>
      </c>
      <c r="K68" s="285">
        <v>10</v>
      </c>
      <c r="L68" s="285">
        <v>6</v>
      </c>
      <c r="M68" s="285">
        <v>40</v>
      </c>
      <c r="N68" s="285">
        <v>43</v>
      </c>
      <c r="O68" s="285">
        <v>8</v>
      </c>
      <c r="P68" s="285">
        <v>30</v>
      </c>
      <c r="Q68" s="285">
        <v>67</v>
      </c>
      <c r="R68" s="285">
        <v>4</v>
      </c>
      <c r="S68" s="285">
        <v>17</v>
      </c>
      <c r="T68" s="285">
        <v>21</v>
      </c>
      <c r="U68" s="285">
        <v>61</v>
      </c>
      <c r="V68" s="285">
        <v>10</v>
      </c>
      <c r="W68" s="285">
        <v>35</v>
      </c>
      <c r="X68" s="285">
        <v>26</v>
      </c>
      <c r="Y68" s="285">
        <v>32</v>
      </c>
      <c r="Z68" s="285">
        <v>47</v>
      </c>
      <c r="AA68" s="285">
        <v>9</v>
      </c>
      <c r="AB68" s="285">
        <v>44</v>
      </c>
      <c r="AC68" s="285">
        <v>29</v>
      </c>
      <c r="AD68" s="285">
        <v>26</v>
      </c>
      <c r="AE68" s="285">
        <v>116</v>
      </c>
      <c r="AF68" s="285">
        <v>23</v>
      </c>
      <c r="AG68" s="286">
        <f t="shared" si="6"/>
        <v>30.433333333333334</v>
      </c>
      <c r="AH68" s="277"/>
      <c r="AI68" s="285" t="s">
        <v>190</v>
      </c>
      <c r="AJ68" s="285">
        <v>4</v>
      </c>
      <c r="AK68" s="285">
        <v>4</v>
      </c>
      <c r="AL68" s="285">
        <v>7</v>
      </c>
      <c r="AM68" s="285">
        <v>4</v>
      </c>
      <c r="AN68" s="285">
        <v>8</v>
      </c>
      <c r="AO68" s="285">
        <v>8</v>
      </c>
      <c r="AP68" s="285">
        <v>5</v>
      </c>
      <c r="AQ68" s="285">
        <v>6</v>
      </c>
      <c r="AR68" s="285">
        <v>8</v>
      </c>
      <c r="AS68" s="285">
        <v>4</v>
      </c>
      <c r="AT68" s="285">
        <v>5</v>
      </c>
      <c r="AU68" s="285">
        <v>4</v>
      </c>
      <c r="AV68" s="285">
        <v>39</v>
      </c>
      <c r="AW68" s="285">
        <v>25</v>
      </c>
      <c r="AX68" s="285">
        <v>14</v>
      </c>
      <c r="AY68" s="285">
        <v>7</v>
      </c>
      <c r="AZ68" s="285">
        <v>7</v>
      </c>
      <c r="BA68" s="285">
        <v>4</v>
      </c>
      <c r="BB68" s="285">
        <v>5</v>
      </c>
      <c r="BC68" s="285">
        <v>6</v>
      </c>
      <c r="BD68" s="285">
        <v>6</v>
      </c>
      <c r="BE68" s="285">
        <v>16</v>
      </c>
      <c r="BF68" s="285">
        <v>3</v>
      </c>
      <c r="BG68" s="285">
        <v>5</v>
      </c>
      <c r="BH68" s="285">
        <v>10</v>
      </c>
      <c r="BI68" s="285">
        <v>4</v>
      </c>
      <c r="BJ68" s="285">
        <v>10</v>
      </c>
      <c r="BK68" s="285">
        <v>4</v>
      </c>
      <c r="BL68" s="285">
        <v>6</v>
      </c>
      <c r="BM68" s="285">
        <v>18</v>
      </c>
      <c r="BN68" s="293">
        <f t="shared" si="7"/>
        <v>8.5333333333333332</v>
      </c>
      <c r="BO68" s="277"/>
      <c r="BP68" s="294" t="s">
        <v>190</v>
      </c>
      <c r="BQ68" s="285">
        <v>21</v>
      </c>
      <c r="BR68" s="285">
        <v>9</v>
      </c>
      <c r="BS68" s="285">
        <v>69</v>
      </c>
      <c r="BT68" s="285">
        <v>39</v>
      </c>
      <c r="BU68" s="285">
        <v>29</v>
      </c>
      <c r="BV68" s="285">
        <v>36</v>
      </c>
      <c r="BW68" s="285">
        <v>56</v>
      </c>
      <c r="BX68" s="285">
        <v>17</v>
      </c>
      <c r="BY68" s="285">
        <v>24</v>
      </c>
      <c r="BZ68" s="285">
        <v>27</v>
      </c>
      <c r="CA68" s="285">
        <v>35</v>
      </c>
      <c r="CB68" s="285">
        <v>13</v>
      </c>
      <c r="CC68" s="285">
        <v>40</v>
      </c>
      <c r="CD68" s="285">
        <v>6</v>
      </c>
      <c r="CE68" s="285">
        <v>7</v>
      </c>
      <c r="CF68" s="285">
        <v>4</v>
      </c>
      <c r="CG68" s="285">
        <v>14</v>
      </c>
      <c r="CH68" s="285">
        <v>4</v>
      </c>
      <c r="CI68" s="285">
        <v>11</v>
      </c>
      <c r="CJ68" s="285">
        <v>42</v>
      </c>
      <c r="CK68" s="285">
        <v>10</v>
      </c>
      <c r="CL68" s="285">
        <v>85</v>
      </c>
      <c r="CM68" s="285">
        <v>13</v>
      </c>
      <c r="CN68" s="285">
        <v>8</v>
      </c>
      <c r="CO68" s="285">
        <v>21</v>
      </c>
      <c r="CP68" s="285">
        <v>34</v>
      </c>
      <c r="CQ68" s="285">
        <v>2</v>
      </c>
      <c r="CR68" s="285">
        <v>19</v>
      </c>
      <c r="CS68" s="285">
        <v>18</v>
      </c>
      <c r="CT68" s="285">
        <v>37</v>
      </c>
      <c r="CU68" s="286">
        <f t="shared" si="8"/>
        <v>25</v>
      </c>
      <c r="CV68" s="277"/>
      <c r="CW68" s="285" t="s">
        <v>190</v>
      </c>
      <c r="CX68" s="285">
        <v>16</v>
      </c>
      <c r="CY68" s="285">
        <v>13</v>
      </c>
      <c r="CZ68" s="285">
        <v>10</v>
      </c>
      <c r="DA68" s="285">
        <v>8</v>
      </c>
      <c r="DB68" s="285">
        <v>20</v>
      </c>
      <c r="DC68" s="285">
        <v>12</v>
      </c>
      <c r="DD68" s="285">
        <v>22</v>
      </c>
      <c r="DE68" s="285">
        <v>4</v>
      </c>
      <c r="DF68" s="285">
        <v>12</v>
      </c>
      <c r="DG68" s="285">
        <v>6</v>
      </c>
      <c r="DH68" s="285">
        <v>3</v>
      </c>
      <c r="DI68" s="285">
        <v>33</v>
      </c>
      <c r="DJ68" s="285">
        <v>4</v>
      </c>
      <c r="DK68" s="285">
        <v>4</v>
      </c>
      <c r="DL68" s="285">
        <v>13</v>
      </c>
      <c r="DM68" s="285">
        <v>7</v>
      </c>
      <c r="DN68" s="285">
        <v>50</v>
      </c>
      <c r="DO68" s="285">
        <v>13</v>
      </c>
      <c r="DP68" s="285">
        <v>13</v>
      </c>
      <c r="DQ68" s="285">
        <v>12</v>
      </c>
      <c r="DR68" s="285">
        <v>53</v>
      </c>
      <c r="DS68" s="285">
        <v>17</v>
      </c>
      <c r="DT68" s="285">
        <v>7</v>
      </c>
      <c r="DU68" s="285">
        <v>12</v>
      </c>
      <c r="DV68" s="285">
        <v>3</v>
      </c>
      <c r="DW68" s="285">
        <v>12</v>
      </c>
      <c r="DX68" s="285">
        <v>28</v>
      </c>
      <c r="DY68" s="285">
        <v>11</v>
      </c>
      <c r="DZ68" s="285">
        <v>5</v>
      </c>
      <c r="EA68" s="285">
        <v>12</v>
      </c>
      <c r="EB68" s="286">
        <f t="shared" si="9"/>
        <v>14.5</v>
      </c>
      <c r="EC68" s="277"/>
      <c r="ED68" s="285" t="s">
        <v>190</v>
      </c>
      <c r="EE68" s="285">
        <v>73</v>
      </c>
      <c r="EF68" s="285">
        <v>30</v>
      </c>
      <c r="EG68" s="285">
        <v>41</v>
      </c>
      <c r="EH68" s="285">
        <v>17</v>
      </c>
      <c r="EI68" s="285">
        <v>20</v>
      </c>
      <c r="EJ68" s="285">
        <v>18</v>
      </c>
      <c r="EK68" s="285">
        <v>37</v>
      </c>
      <c r="EL68" s="285">
        <v>5</v>
      </c>
      <c r="EM68" s="285">
        <v>10</v>
      </c>
      <c r="EN68" s="285">
        <v>10</v>
      </c>
      <c r="EO68" s="285">
        <v>10</v>
      </c>
      <c r="EP68" s="285">
        <v>9</v>
      </c>
      <c r="EQ68" s="285">
        <v>43</v>
      </c>
      <c r="ER68" s="285">
        <v>10</v>
      </c>
      <c r="ES68" s="285">
        <v>31</v>
      </c>
      <c r="ET68" s="285">
        <v>49</v>
      </c>
      <c r="EU68" s="285">
        <v>6</v>
      </c>
      <c r="EV68" s="285">
        <v>22</v>
      </c>
      <c r="EW68" s="285">
        <v>141</v>
      </c>
      <c r="EX68" s="285">
        <v>5</v>
      </c>
      <c r="EY68" s="285">
        <v>14</v>
      </c>
      <c r="EZ68" s="285">
        <v>27</v>
      </c>
      <c r="FA68" s="285">
        <v>6</v>
      </c>
      <c r="FB68" s="285">
        <v>32</v>
      </c>
      <c r="FC68" s="285">
        <v>5</v>
      </c>
      <c r="FD68" s="285">
        <v>4</v>
      </c>
      <c r="FE68" s="285">
        <v>31</v>
      </c>
      <c r="FF68" s="285">
        <v>16</v>
      </c>
      <c r="FG68" s="285">
        <v>15</v>
      </c>
      <c r="FH68" s="285">
        <v>26</v>
      </c>
      <c r="FI68" s="286">
        <f t="shared" si="10"/>
        <v>25.433333333333334</v>
      </c>
      <c r="FJ68" s="277"/>
      <c r="FK68" s="285" t="s">
        <v>190</v>
      </c>
      <c r="FL68" s="285">
        <v>24</v>
      </c>
      <c r="FM68" s="285">
        <v>38</v>
      </c>
      <c r="FN68" s="285">
        <v>50</v>
      </c>
      <c r="FO68" s="285">
        <v>17</v>
      </c>
      <c r="FP68" s="285">
        <v>27</v>
      </c>
      <c r="FQ68" s="285">
        <v>12</v>
      </c>
      <c r="FR68" s="285">
        <v>21</v>
      </c>
      <c r="FS68" s="285">
        <v>33</v>
      </c>
      <c r="FT68" s="285">
        <v>80</v>
      </c>
      <c r="FU68" s="285">
        <v>2</v>
      </c>
      <c r="FV68" s="285">
        <v>98</v>
      </c>
      <c r="FW68" s="285">
        <v>11</v>
      </c>
      <c r="FX68" s="285">
        <v>18</v>
      </c>
      <c r="FY68" s="285">
        <v>42</v>
      </c>
      <c r="FZ68" s="285">
        <v>24</v>
      </c>
      <c r="GA68" s="285">
        <v>5</v>
      </c>
      <c r="GB68" s="285">
        <v>12</v>
      </c>
      <c r="GC68" s="285">
        <v>9</v>
      </c>
      <c r="GD68" s="285">
        <v>45</v>
      </c>
      <c r="GE68" s="285">
        <v>16</v>
      </c>
      <c r="GF68" s="285">
        <v>20</v>
      </c>
      <c r="GG68" s="285">
        <v>24</v>
      </c>
      <c r="GH68" s="285">
        <v>4</v>
      </c>
      <c r="GI68" s="285">
        <v>33</v>
      </c>
      <c r="GJ68" s="285">
        <v>7</v>
      </c>
      <c r="GK68" s="285">
        <v>19</v>
      </c>
      <c r="GL68" s="285">
        <v>15</v>
      </c>
      <c r="GM68" s="285">
        <v>14</v>
      </c>
      <c r="GN68" s="285">
        <v>13</v>
      </c>
      <c r="GO68" s="285">
        <v>16</v>
      </c>
      <c r="GP68" s="286">
        <f t="shared" si="11"/>
        <v>24.966666666666665</v>
      </c>
      <c r="GQ68" s="277"/>
    </row>
    <row r="69" spans="1:199" ht="15.75" customHeight="1">
      <c r="A69" s="1018"/>
      <c r="B69" s="304" t="s">
        <v>83</v>
      </c>
      <c r="C69" s="285">
        <v>1</v>
      </c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301">
        <f t="shared" si="6"/>
        <v>1</v>
      </c>
      <c r="AH69" s="277"/>
      <c r="AI69" s="304" t="s">
        <v>83</v>
      </c>
      <c r="AJ69" s="285">
        <v>1</v>
      </c>
      <c r="AK69" s="285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285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305">
        <f t="shared" si="7"/>
        <v>1</v>
      </c>
      <c r="BO69" s="277"/>
      <c r="BP69" s="306" t="s">
        <v>83</v>
      </c>
      <c r="BQ69" s="285">
        <v>1</v>
      </c>
      <c r="BR69" s="285"/>
      <c r="BS69" s="285"/>
      <c r="BT69" s="285"/>
      <c r="BU69" s="285"/>
      <c r="BV69" s="285"/>
      <c r="BW69" s="285"/>
      <c r="BX69" s="285"/>
      <c r="BY69" s="285"/>
      <c r="BZ69" s="285"/>
      <c r="CA69" s="285"/>
      <c r="CB69" s="285"/>
      <c r="CC69" s="285"/>
      <c r="CD69" s="285"/>
      <c r="CE69" s="285"/>
      <c r="CF69" s="285"/>
      <c r="CG69" s="285"/>
      <c r="CH69" s="285"/>
      <c r="CI69" s="285"/>
      <c r="CJ69" s="285"/>
      <c r="CK69" s="285"/>
      <c r="CL69" s="285"/>
      <c r="CM69" s="285"/>
      <c r="CN69" s="285"/>
      <c r="CO69" s="285"/>
      <c r="CP69" s="285"/>
      <c r="CQ69" s="285"/>
      <c r="CR69" s="285"/>
      <c r="CS69" s="285"/>
      <c r="CT69" s="285"/>
      <c r="CU69" s="307">
        <f t="shared" si="8"/>
        <v>1</v>
      </c>
      <c r="CV69" s="277"/>
      <c r="CW69" s="304" t="s">
        <v>83</v>
      </c>
      <c r="CX69" s="285">
        <v>1</v>
      </c>
      <c r="CY69" s="285"/>
      <c r="CZ69" s="285"/>
      <c r="DA69" s="285"/>
      <c r="DB69" s="285"/>
      <c r="DC69" s="285"/>
      <c r="DD69" s="285"/>
      <c r="DE69" s="285"/>
      <c r="DF69" s="285"/>
      <c r="DG69" s="285"/>
      <c r="DH69" s="285"/>
      <c r="DI69" s="285"/>
      <c r="DJ69" s="285"/>
      <c r="DK69" s="285"/>
      <c r="DL69" s="285"/>
      <c r="DM69" s="285"/>
      <c r="DN69" s="285"/>
      <c r="DO69" s="285"/>
      <c r="DP69" s="285"/>
      <c r="DQ69" s="285"/>
      <c r="DR69" s="285"/>
      <c r="DS69" s="285"/>
      <c r="DT69" s="285"/>
      <c r="DU69" s="285"/>
      <c r="DV69" s="285"/>
      <c r="DW69" s="285"/>
      <c r="DX69" s="285"/>
      <c r="DY69" s="285"/>
      <c r="DZ69" s="285"/>
      <c r="EA69" s="285"/>
      <c r="EB69" s="307">
        <f t="shared" si="9"/>
        <v>1</v>
      </c>
      <c r="EC69" s="277"/>
      <c r="ED69" s="304" t="s">
        <v>83</v>
      </c>
      <c r="EE69" s="285">
        <v>1</v>
      </c>
      <c r="EF69" s="285"/>
      <c r="EG69" s="285"/>
      <c r="EH69" s="285"/>
      <c r="EI69" s="285"/>
      <c r="EJ69" s="285"/>
      <c r="EK69" s="285"/>
      <c r="EL69" s="285"/>
      <c r="EM69" s="285"/>
      <c r="EN69" s="285"/>
      <c r="EO69" s="285"/>
      <c r="EP69" s="285"/>
      <c r="EQ69" s="285"/>
      <c r="ER69" s="285"/>
      <c r="ES69" s="285"/>
      <c r="ET69" s="285"/>
      <c r="EU69" s="285"/>
      <c r="EV69" s="285"/>
      <c r="EW69" s="285"/>
      <c r="EX69" s="285"/>
      <c r="EY69" s="285"/>
      <c r="EZ69" s="285"/>
      <c r="FA69" s="285"/>
      <c r="FB69" s="285"/>
      <c r="FC69" s="285"/>
      <c r="FD69" s="285"/>
      <c r="FE69" s="285"/>
      <c r="FF69" s="285"/>
      <c r="FG69" s="285"/>
      <c r="FH69" s="285"/>
      <c r="FI69" s="307">
        <f t="shared" si="10"/>
        <v>1</v>
      </c>
      <c r="FJ69" s="277"/>
      <c r="FK69" s="304" t="s">
        <v>83</v>
      </c>
      <c r="FL69" s="285">
        <v>1</v>
      </c>
      <c r="FM69" s="285"/>
      <c r="FN69" s="285"/>
      <c r="FO69" s="285"/>
      <c r="FP69" s="285"/>
      <c r="FQ69" s="285"/>
      <c r="FR69" s="285"/>
      <c r="FS69" s="285"/>
      <c r="FT69" s="285"/>
      <c r="FU69" s="285"/>
      <c r="FV69" s="285"/>
      <c r="FW69" s="285"/>
      <c r="FX69" s="285"/>
      <c r="FY69" s="285"/>
      <c r="FZ69" s="285"/>
      <c r="GA69" s="285"/>
      <c r="GB69" s="285"/>
      <c r="GC69" s="285"/>
      <c r="GD69" s="285"/>
      <c r="GE69" s="285"/>
      <c r="GF69" s="285"/>
      <c r="GG69" s="285"/>
      <c r="GH69" s="285"/>
      <c r="GI69" s="285"/>
      <c r="GJ69" s="285"/>
      <c r="GK69" s="285"/>
      <c r="GL69" s="285"/>
      <c r="GM69" s="285"/>
      <c r="GN69" s="285"/>
      <c r="GO69" s="285"/>
      <c r="GP69" s="307">
        <f t="shared" si="11"/>
        <v>1</v>
      </c>
      <c r="GQ69" s="277"/>
    </row>
    <row r="70" spans="1:199" ht="15.75" customHeight="1">
      <c r="A70" s="1018"/>
      <c r="B70" s="314" t="s">
        <v>367</v>
      </c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6" t="e">
        <f t="shared" si="6"/>
        <v>#DIV/0!</v>
      </c>
      <c r="AH70" s="277"/>
      <c r="AI70" s="290" t="s">
        <v>367</v>
      </c>
      <c r="AJ70" s="285">
        <v>8</v>
      </c>
      <c r="AK70" s="296">
        <v>8</v>
      </c>
      <c r="AL70" s="296"/>
      <c r="AM70" s="296"/>
      <c r="AN70" s="296"/>
      <c r="AO70" s="296"/>
      <c r="AP70" s="296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285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93">
        <f t="shared" si="7"/>
        <v>8</v>
      </c>
      <c r="BO70" s="277"/>
      <c r="BP70" s="312" t="s">
        <v>367</v>
      </c>
      <c r="BQ70" s="313">
        <v>2</v>
      </c>
      <c r="BR70" s="313">
        <v>3</v>
      </c>
      <c r="BS70" s="285"/>
      <c r="BT70" s="285"/>
      <c r="BU70" s="285"/>
      <c r="BV70" s="285"/>
      <c r="BW70" s="285"/>
      <c r="BX70" s="285"/>
      <c r="BY70" s="285"/>
      <c r="BZ70" s="285"/>
      <c r="CA70" s="285"/>
      <c r="CB70" s="285"/>
      <c r="CC70" s="285"/>
      <c r="CD70" s="285"/>
      <c r="CE70" s="285"/>
      <c r="CF70" s="285"/>
      <c r="CG70" s="285"/>
      <c r="CH70" s="285"/>
      <c r="CI70" s="285"/>
      <c r="CJ70" s="285"/>
      <c r="CK70" s="285"/>
      <c r="CL70" s="285"/>
      <c r="CM70" s="285"/>
      <c r="CN70" s="285"/>
      <c r="CO70" s="285"/>
      <c r="CP70" s="285"/>
      <c r="CQ70" s="285"/>
      <c r="CR70" s="285"/>
      <c r="CS70" s="285"/>
      <c r="CT70" s="285"/>
      <c r="CU70" s="286">
        <f t="shared" si="8"/>
        <v>2.5</v>
      </c>
      <c r="CV70" s="277"/>
      <c r="CW70" s="314" t="s">
        <v>367</v>
      </c>
      <c r="CX70" s="332">
        <v>8</v>
      </c>
      <c r="CY70" s="332">
        <v>6</v>
      </c>
      <c r="CZ70" s="332">
        <v>3</v>
      </c>
      <c r="DA70" s="332"/>
      <c r="DB70" s="332"/>
      <c r="DC70" s="332"/>
      <c r="DD70" s="332"/>
      <c r="DE70" s="332"/>
      <c r="DF70" s="332"/>
      <c r="DG70" s="332"/>
      <c r="DH70" s="332"/>
      <c r="DI70" s="332"/>
      <c r="DJ70" s="285"/>
      <c r="DK70" s="285"/>
      <c r="DL70" s="285"/>
      <c r="DM70" s="285"/>
      <c r="DN70" s="285"/>
      <c r="DO70" s="285"/>
      <c r="DP70" s="285"/>
      <c r="DQ70" s="285"/>
      <c r="DR70" s="285"/>
      <c r="DS70" s="285"/>
      <c r="DT70" s="285"/>
      <c r="DU70" s="285"/>
      <c r="DV70" s="285"/>
      <c r="DW70" s="285"/>
      <c r="DX70" s="285"/>
      <c r="DY70" s="285"/>
      <c r="DZ70" s="285"/>
      <c r="EA70" s="285"/>
      <c r="EB70" s="286">
        <f t="shared" si="9"/>
        <v>5.666666666666667</v>
      </c>
      <c r="EC70" s="277"/>
      <c r="ED70" s="314" t="s">
        <v>367</v>
      </c>
      <c r="EE70" s="335">
        <v>4</v>
      </c>
      <c r="EF70" s="335">
        <v>4</v>
      </c>
      <c r="EG70" s="335">
        <v>4</v>
      </c>
      <c r="EH70" s="335">
        <v>2</v>
      </c>
      <c r="EI70" s="332"/>
      <c r="EJ70" s="332"/>
      <c r="EK70" s="332"/>
      <c r="EL70" s="332"/>
      <c r="EM70" s="332"/>
      <c r="EN70" s="332"/>
      <c r="EO70" s="332"/>
      <c r="EP70" s="332"/>
      <c r="EQ70" s="285"/>
      <c r="ER70" s="285"/>
      <c r="ES70" s="285"/>
      <c r="ET70" s="285"/>
      <c r="EU70" s="285"/>
      <c r="EV70" s="285"/>
      <c r="EW70" s="285"/>
      <c r="EX70" s="285"/>
      <c r="EY70" s="285"/>
      <c r="EZ70" s="285"/>
      <c r="FA70" s="285"/>
      <c r="FB70" s="285"/>
      <c r="FC70" s="285"/>
      <c r="FD70" s="285"/>
      <c r="FE70" s="285"/>
      <c r="FF70" s="285"/>
      <c r="FG70" s="285"/>
      <c r="FH70" s="285"/>
      <c r="FI70" s="286">
        <f t="shared" si="10"/>
        <v>3.5</v>
      </c>
      <c r="FJ70" s="277"/>
      <c r="FK70" s="314" t="s">
        <v>367</v>
      </c>
      <c r="FL70" s="335">
        <v>4</v>
      </c>
      <c r="FM70" s="335">
        <v>3</v>
      </c>
      <c r="FN70" s="332"/>
      <c r="FO70" s="332"/>
      <c r="FP70" s="332"/>
      <c r="FQ70" s="332"/>
      <c r="FR70" s="332"/>
      <c r="FS70" s="332"/>
      <c r="FT70" s="332"/>
      <c r="FU70" s="332"/>
      <c r="FV70" s="332"/>
      <c r="FW70" s="332"/>
      <c r="FX70" s="285"/>
      <c r="FY70" s="285"/>
      <c r="FZ70" s="285"/>
      <c r="GA70" s="285"/>
      <c r="GB70" s="285"/>
      <c r="GC70" s="285"/>
      <c r="GD70" s="285"/>
      <c r="GE70" s="285"/>
      <c r="GF70" s="285"/>
      <c r="GG70" s="285"/>
      <c r="GH70" s="285"/>
      <c r="GI70" s="285"/>
      <c r="GJ70" s="285"/>
      <c r="GK70" s="285"/>
      <c r="GL70" s="285"/>
      <c r="GM70" s="285"/>
      <c r="GN70" s="285"/>
      <c r="GO70" s="285"/>
      <c r="GP70" s="286">
        <f t="shared" si="11"/>
        <v>3.5</v>
      </c>
      <c r="GQ70" s="277"/>
    </row>
    <row r="71" spans="1:199" ht="15.75" customHeight="1">
      <c r="A71" s="1018"/>
      <c r="B71" s="295" t="s">
        <v>94</v>
      </c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308" t="e">
        <f t="shared" si="6"/>
        <v>#DIV/0!</v>
      </c>
      <c r="AH71" s="277"/>
      <c r="AI71" s="295" t="s">
        <v>94</v>
      </c>
      <c r="AJ71" s="285">
        <v>1</v>
      </c>
      <c r="AK71" s="285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285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93">
        <f t="shared" si="7"/>
        <v>1</v>
      </c>
      <c r="BO71" s="277"/>
      <c r="BP71" s="309" t="s">
        <v>94</v>
      </c>
      <c r="BQ71" s="313">
        <v>1</v>
      </c>
      <c r="BR71" s="285"/>
      <c r="BS71" s="285"/>
      <c r="BT71" s="285"/>
      <c r="BU71" s="285"/>
      <c r="BV71" s="285"/>
      <c r="BW71" s="285"/>
      <c r="BX71" s="285"/>
      <c r="BY71" s="285"/>
      <c r="BZ71" s="285"/>
      <c r="CA71" s="285"/>
      <c r="CB71" s="285"/>
      <c r="CC71" s="285"/>
      <c r="CD71" s="285"/>
      <c r="CE71" s="285"/>
      <c r="CF71" s="285"/>
      <c r="CG71" s="285"/>
      <c r="CH71" s="285"/>
      <c r="CI71" s="285"/>
      <c r="CJ71" s="285"/>
      <c r="CK71" s="285"/>
      <c r="CL71" s="285"/>
      <c r="CM71" s="285"/>
      <c r="CN71" s="285"/>
      <c r="CO71" s="285"/>
      <c r="CP71" s="285"/>
      <c r="CQ71" s="285"/>
      <c r="CR71" s="285"/>
      <c r="CS71" s="285"/>
      <c r="CT71" s="285"/>
      <c r="CU71" s="303">
        <f t="shared" si="8"/>
        <v>1</v>
      </c>
      <c r="CV71" s="277"/>
      <c r="CW71" s="295" t="s">
        <v>94</v>
      </c>
      <c r="CX71" s="285"/>
      <c r="CY71" s="285"/>
      <c r="CZ71" s="285"/>
      <c r="DA71" s="285"/>
      <c r="DB71" s="285"/>
      <c r="DC71" s="285"/>
      <c r="DD71" s="285"/>
      <c r="DE71" s="285"/>
      <c r="DF71" s="285"/>
      <c r="DG71" s="285"/>
      <c r="DH71" s="285"/>
      <c r="DI71" s="285"/>
      <c r="DJ71" s="285"/>
      <c r="DK71" s="285"/>
      <c r="DL71" s="285"/>
      <c r="DM71" s="285"/>
      <c r="DN71" s="285"/>
      <c r="DO71" s="285"/>
      <c r="DP71" s="285"/>
      <c r="DQ71" s="285"/>
      <c r="DR71" s="285"/>
      <c r="DS71" s="285"/>
      <c r="DT71" s="285"/>
      <c r="DU71" s="285"/>
      <c r="DV71" s="285"/>
      <c r="DW71" s="285"/>
      <c r="DX71" s="285"/>
      <c r="DY71" s="285"/>
      <c r="DZ71" s="285"/>
      <c r="EA71" s="285"/>
      <c r="EB71" s="303" t="e">
        <f t="shared" si="9"/>
        <v>#DIV/0!</v>
      </c>
      <c r="EC71" s="277"/>
      <c r="ED71" s="295" t="s">
        <v>94</v>
      </c>
      <c r="EE71" s="285">
        <v>1</v>
      </c>
      <c r="EF71" s="285"/>
      <c r="EG71" s="285"/>
      <c r="EH71" s="285"/>
      <c r="EI71" s="285"/>
      <c r="EJ71" s="285"/>
      <c r="EK71" s="285"/>
      <c r="EL71" s="285"/>
      <c r="EM71" s="285"/>
      <c r="EN71" s="285"/>
      <c r="EO71" s="285"/>
      <c r="EP71" s="285"/>
      <c r="EQ71" s="285"/>
      <c r="ER71" s="285"/>
      <c r="ES71" s="285"/>
      <c r="ET71" s="285"/>
      <c r="EU71" s="285"/>
      <c r="EV71" s="285"/>
      <c r="EW71" s="285"/>
      <c r="EX71" s="285"/>
      <c r="EY71" s="285"/>
      <c r="EZ71" s="285"/>
      <c r="FA71" s="285"/>
      <c r="FB71" s="285"/>
      <c r="FC71" s="285"/>
      <c r="FD71" s="285"/>
      <c r="FE71" s="285"/>
      <c r="FF71" s="285"/>
      <c r="FG71" s="285"/>
      <c r="FH71" s="285"/>
      <c r="FI71" s="303">
        <f t="shared" si="10"/>
        <v>1</v>
      </c>
      <c r="FJ71" s="277"/>
      <c r="FK71" s="295" t="s">
        <v>94</v>
      </c>
      <c r="FL71" s="285">
        <v>1</v>
      </c>
      <c r="FM71" s="285"/>
      <c r="FN71" s="285"/>
      <c r="FO71" s="285"/>
      <c r="FP71" s="285"/>
      <c r="FQ71" s="285"/>
      <c r="FR71" s="285"/>
      <c r="FS71" s="285"/>
      <c r="FT71" s="285"/>
      <c r="FU71" s="285"/>
      <c r="FV71" s="285"/>
      <c r="FW71" s="285"/>
      <c r="FX71" s="285"/>
      <c r="FY71" s="285"/>
      <c r="FZ71" s="285"/>
      <c r="GA71" s="285"/>
      <c r="GB71" s="285"/>
      <c r="GC71" s="285"/>
      <c r="GD71" s="285"/>
      <c r="GE71" s="285"/>
      <c r="GF71" s="285"/>
      <c r="GG71" s="285"/>
      <c r="GH71" s="285"/>
      <c r="GI71" s="285"/>
      <c r="GJ71" s="285"/>
      <c r="GK71" s="285"/>
      <c r="GL71" s="285"/>
      <c r="GM71" s="285"/>
      <c r="GN71" s="285"/>
      <c r="GO71" s="285"/>
      <c r="GP71" s="303">
        <f t="shared" si="11"/>
        <v>1</v>
      </c>
      <c r="GQ71" s="277"/>
    </row>
    <row r="72" spans="1:199" ht="15.75" customHeight="1">
      <c r="A72" s="1018"/>
      <c r="B72" s="298" t="s">
        <v>196</v>
      </c>
      <c r="C72" s="285"/>
      <c r="D72" s="285"/>
      <c r="E72" s="285"/>
      <c r="F72" s="285"/>
      <c r="G72" s="285"/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6" t="e">
        <f t="shared" si="6"/>
        <v>#DIV/0!</v>
      </c>
      <c r="AH72" s="277"/>
      <c r="AI72" s="285" t="s">
        <v>196</v>
      </c>
      <c r="AJ72" s="285">
        <v>11</v>
      </c>
      <c r="AK72" s="285"/>
      <c r="AL72" s="285"/>
      <c r="AM72" s="285"/>
      <c r="AN72" s="285"/>
      <c r="AO72" s="285"/>
      <c r="AP72" s="285"/>
      <c r="AQ72" s="285"/>
      <c r="AR72" s="285"/>
      <c r="AS72" s="285"/>
      <c r="AT72" s="285"/>
      <c r="AU72" s="285"/>
      <c r="AV72" s="285"/>
      <c r="AW72" s="285"/>
      <c r="AX72" s="285"/>
      <c r="AY72" s="285"/>
      <c r="AZ72" s="285"/>
      <c r="BA72" s="285"/>
      <c r="BB72" s="285"/>
      <c r="BC72" s="285"/>
      <c r="BD72" s="285"/>
      <c r="BE72" s="285"/>
      <c r="BF72" s="285"/>
      <c r="BG72" s="285"/>
      <c r="BH72" s="285"/>
      <c r="BI72" s="285"/>
      <c r="BJ72" s="285"/>
      <c r="BK72" s="285"/>
      <c r="BL72" s="285"/>
      <c r="BM72" s="285"/>
      <c r="BN72" s="293">
        <f t="shared" si="7"/>
        <v>11</v>
      </c>
      <c r="BO72" s="277"/>
      <c r="BP72" s="294" t="s">
        <v>196</v>
      </c>
      <c r="BQ72" s="285">
        <v>9</v>
      </c>
      <c r="BR72" s="285">
        <v>16</v>
      </c>
      <c r="BS72" s="285">
        <v>15</v>
      </c>
      <c r="BT72" s="285">
        <v>81</v>
      </c>
      <c r="BU72" s="336">
        <v>27</v>
      </c>
      <c r="BV72" s="285">
        <v>9</v>
      </c>
      <c r="BW72" s="285">
        <v>2</v>
      </c>
      <c r="BX72" s="285">
        <v>5</v>
      </c>
      <c r="BY72" s="285">
        <v>12</v>
      </c>
      <c r="BZ72" s="285">
        <v>7</v>
      </c>
      <c r="CA72" s="285">
        <v>10</v>
      </c>
      <c r="CB72" s="285">
        <v>7</v>
      </c>
      <c r="CC72" s="285">
        <v>5</v>
      </c>
      <c r="CD72" s="285">
        <v>8</v>
      </c>
      <c r="CE72" s="285">
        <v>17</v>
      </c>
      <c r="CF72" s="285">
        <v>11</v>
      </c>
      <c r="CG72" s="285">
        <v>13</v>
      </c>
      <c r="CH72" s="285">
        <v>9</v>
      </c>
      <c r="CI72" s="285">
        <v>10</v>
      </c>
      <c r="CJ72" s="285">
        <v>17</v>
      </c>
      <c r="CK72" s="285">
        <v>27</v>
      </c>
      <c r="CL72" s="285">
        <v>17</v>
      </c>
      <c r="CM72" s="285">
        <v>9</v>
      </c>
      <c r="CN72" s="285">
        <v>7</v>
      </c>
      <c r="CO72" s="285">
        <v>60</v>
      </c>
      <c r="CP72" s="285">
        <v>7</v>
      </c>
      <c r="CQ72" s="285">
        <v>10</v>
      </c>
      <c r="CR72" s="285">
        <v>7</v>
      </c>
      <c r="CS72" s="285">
        <v>53</v>
      </c>
      <c r="CT72" s="285">
        <v>21</v>
      </c>
      <c r="CU72" s="286">
        <f t="shared" si="8"/>
        <v>16.933333333333334</v>
      </c>
      <c r="CV72" s="277"/>
      <c r="CW72" s="285" t="s">
        <v>196</v>
      </c>
      <c r="CX72" s="285">
        <v>21</v>
      </c>
      <c r="CY72" s="285">
        <v>22</v>
      </c>
      <c r="CZ72" s="285">
        <v>11</v>
      </c>
      <c r="DA72" s="285">
        <v>12</v>
      </c>
      <c r="DB72" s="285">
        <v>14</v>
      </c>
      <c r="DC72" s="285">
        <v>25</v>
      </c>
      <c r="DD72" s="285">
        <v>6</v>
      </c>
      <c r="DE72" s="285">
        <v>16</v>
      </c>
      <c r="DF72" s="285">
        <v>11</v>
      </c>
      <c r="DG72" s="285">
        <v>7</v>
      </c>
      <c r="DH72" s="285">
        <v>13</v>
      </c>
      <c r="DI72" s="285">
        <v>11</v>
      </c>
      <c r="DJ72" s="285">
        <v>85</v>
      </c>
      <c r="DK72" s="285">
        <v>10</v>
      </c>
      <c r="DL72" s="285">
        <v>12</v>
      </c>
      <c r="DM72" s="285">
        <v>19</v>
      </c>
      <c r="DN72" s="285">
        <v>37</v>
      </c>
      <c r="DO72" s="285">
        <v>15</v>
      </c>
      <c r="DP72" s="285">
        <v>9</v>
      </c>
      <c r="DQ72" s="285">
        <v>27</v>
      </c>
      <c r="DR72" s="285">
        <v>12</v>
      </c>
      <c r="DS72" s="285">
        <v>22</v>
      </c>
      <c r="DT72" s="285">
        <v>28</v>
      </c>
      <c r="DU72" s="285">
        <v>23</v>
      </c>
      <c r="DV72" s="285">
        <v>12</v>
      </c>
      <c r="DW72" s="285">
        <v>12</v>
      </c>
      <c r="DX72" s="285">
        <v>11</v>
      </c>
      <c r="DY72" s="285">
        <v>7</v>
      </c>
      <c r="DZ72" s="285">
        <v>18</v>
      </c>
      <c r="EA72" s="285">
        <v>46</v>
      </c>
      <c r="EB72" s="286">
        <f t="shared" si="9"/>
        <v>19.133333333333333</v>
      </c>
      <c r="EC72" s="277"/>
      <c r="ED72" s="285" t="s">
        <v>196</v>
      </c>
      <c r="EE72" s="285">
        <v>15</v>
      </c>
      <c r="EF72" s="285">
        <v>13</v>
      </c>
      <c r="EG72" s="285">
        <v>5</v>
      </c>
      <c r="EH72" s="285">
        <v>27</v>
      </c>
      <c r="EI72" s="285"/>
      <c r="EJ72" s="285"/>
      <c r="EK72" s="285"/>
      <c r="EL72" s="285"/>
      <c r="EM72" s="285"/>
      <c r="EN72" s="285"/>
      <c r="EO72" s="285"/>
      <c r="EP72" s="285"/>
      <c r="EQ72" s="285"/>
      <c r="ER72" s="285"/>
      <c r="ES72" s="285"/>
      <c r="ET72" s="285"/>
      <c r="EU72" s="285"/>
      <c r="EV72" s="285"/>
      <c r="EW72" s="285"/>
      <c r="EX72" s="285"/>
      <c r="EY72" s="285"/>
      <c r="EZ72" s="285"/>
      <c r="FA72" s="285"/>
      <c r="FB72" s="285"/>
      <c r="FC72" s="285"/>
      <c r="FD72" s="285"/>
      <c r="FE72" s="285"/>
      <c r="FF72" s="285"/>
      <c r="FG72" s="285"/>
      <c r="FH72" s="285"/>
      <c r="FI72" s="286">
        <f t="shared" si="10"/>
        <v>15</v>
      </c>
      <c r="FJ72" s="277"/>
      <c r="FK72" s="285" t="s">
        <v>196</v>
      </c>
      <c r="FL72" s="285">
        <v>8</v>
      </c>
      <c r="FM72" s="285">
        <v>18</v>
      </c>
      <c r="FN72" s="285">
        <v>12</v>
      </c>
      <c r="FO72" s="285">
        <v>48</v>
      </c>
      <c r="FP72" s="285"/>
      <c r="FQ72" s="285"/>
      <c r="FR72" s="285"/>
      <c r="FS72" s="285"/>
      <c r="FT72" s="285"/>
      <c r="FU72" s="285"/>
      <c r="FV72" s="285"/>
      <c r="FW72" s="285"/>
      <c r="FX72" s="285"/>
      <c r="FY72" s="285"/>
      <c r="FZ72" s="285"/>
      <c r="GA72" s="285"/>
      <c r="GB72" s="285"/>
      <c r="GC72" s="285"/>
      <c r="GD72" s="285"/>
      <c r="GE72" s="285"/>
      <c r="GF72" s="285"/>
      <c r="GG72" s="285"/>
      <c r="GH72" s="285"/>
      <c r="GI72" s="285"/>
      <c r="GJ72" s="285"/>
      <c r="GK72" s="285"/>
      <c r="GL72" s="285"/>
      <c r="GM72" s="285"/>
      <c r="GN72" s="285"/>
      <c r="GO72" s="285"/>
      <c r="GP72" s="286">
        <f t="shared" si="11"/>
        <v>21.5</v>
      </c>
      <c r="GQ72" s="277"/>
    </row>
    <row r="73" spans="1:199" ht="15.75" customHeight="1">
      <c r="A73" s="1018"/>
      <c r="B73" s="304" t="s">
        <v>100</v>
      </c>
      <c r="C73" s="285">
        <v>1</v>
      </c>
      <c r="D73" s="285"/>
      <c r="E73" s="285"/>
      <c r="F73" s="285"/>
      <c r="G73" s="285"/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301">
        <f t="shared" si="6"/>
        <v>1</v>
      </c>
      <c r="AH73" s="277"/>
      <c r="AI73" s="304" t="s">
        <v>100</v>
      </c>
      <c r="AJ73" s="285">
        <v>1</v>
      </c>
      <c r="AK73" s="285"/>
      <c r="AL73" s="285"/>
      <c r="AM73" s="285"/>
      <c r="AN73" s="285"/>
      <c r="AO73" s="285"/>
      <c r="AP73" s="285"/>
      <c r="AQ73" s="285"/>
      <c r="AR73" s="285"/>
      <c r="AS73" s="285"/>
      <c r="AT73" s="285"/>
      <c r="AU73" s="285"/>
      <c r="AV73" s="285"/>
      <c r="AW73" s="285"/>
      <c r="AX73" s="285"/>
      <c r="AY73" s="285"/>
      <c r="AZ73" s="285"/>
      <c r="BA73" s="285"/>
      <c r="BB73" s="285"/>
      <c r="BC73" s="285"/>
      <c r="BD73" s="285"/>
      <c r="BE73" s="285"/>
      <c r="BF73" s="285"/>
      <c r="BG73" s="285"/>
      <c r="BH73" s="285"/>
      <c r="BI73" s="285"/>
      <c r="BJ73" s="285"/>
      <c r="BK73" s="285"/>
      <c r="BL73" s="285"/>
      <c r="BM73" s="285"/>
      <c r="BN73" s="305">
        <f t="shared" si="7"/>
        <v>1</v>
      </c>
      <c r="BO73" s="277"/>
      <c r="BP73" s="306" t="s">
        <v>100</v>
      </c>
      <c r="BQ73" s="285">
        <v>1</v>
      </c>
      <c r="BR73" s="285"/>
      <c r="BS73" s="285"/>
      <c r="BT73" s="285"/>
      <c r="BU73" s="285"/>
      <c r="BV73" s="285"/>
      <c r="BW73" s="285"/>
      <c r="BX73" s="285"/>
      <c r="BY73" s="285"/>
      <c r="BZ73" s="285"/>
      <c r="CA73" s="285"/>
      <c r="CB73" s="285"/>
      <c r="CC73" s="285"/>
      <c r="CD73" s="285"/>
      <c r="CE73" s="285"/>
      <c r="CF73" s="285"/>
      <c r="CG73" s="285"/>
      <c r="CH73" s="285"/>
      <c r="CI73" s="285"/>
      <c r="CJ73" s="285"/>
      <c r="CK73" s="285"/>
      <c r="CL73" s="285"/>
      <c r="CM73" s="285"/>
      <c r="CN73" s="285"/>
      <c r="CO73" s="285"/>
      <c r="CP73" s="285"/>
      <c r="CQ73" s="285"/>
      <c r="CR73" s="285"/>
      <c r="CS73" s="285"/>
      <c r="CT73" s="285"/>
      <c r="CU73" s="307">
        <f t="shared" si="8"/>
        <v>1</v>
      </c>
      <c r="CV73" s="277"/>
      <c r="CW73" s="304" t="s">
        <v>100</v>
      </c>
      <c r="CX73" s="285">
        <v>1</v>
      </c>
      <c r="CY73" s="285"/>
      <c r="CZ73" s="285"/>
      <c r="DA73" s="285"/>
      <c r="DB73" s="285"/>
      <c r="DC73" s="285"/>
      <c r="DD73" s="285"/>
      <c r="DE73" s="285"/>
      <c r="DF73" s="285"/>
      <c r="DG73" s="285"/>
      <c r="DH73" s="285"/>
      <c r="DI73" s="285"/>
      <c r="DJ73" s="285"/>
      <c r="DK73" s="285"/>
      <c r="DL73" s="285"/>
      <c r="DM73" s="285"/>
      <c r="DN73" s="285"/>
      <c r="DO73" s="285"/>
      <c r="DP73" s="285"/>
      <c r="DQ73" s="285"/>
      <c r="DR73" s="285"/>
      <c r="DS73" s="285"/>
      <c r="DT73" s="285"/>
      <c r="DU73" s="285"/>
      <c r="DV73" s="285"/>
      <c r="DW73" s="285"/>
      <c r="DX73" s="285"/>
      <c r="DY73" s="285"/>
      <c r="DZ73" s="285"/>
      <c r="EA73" s="285"/>
      <c r="EB73" s="307">
        <f t="shared" si="9"/>
        <v>1</v>
      </c>
      <c r="EC73" s="277"/>
      <c r="ED73" s="304" t="s">
        <v>100</v>
      </c>
      <c r="EE73" s="285">
        <v>1</v>
      </c>
      <c r="EF73" s="285"/>
      <c r="EG73" s="285"/>
      <c r="EH73" s="285"/>
      <c r="EI73" s="285"/>
      <c r="EJ73" s="285"/>
      <c r="EK73" s="285"/>
      <c r="EL73" s="285"/>
      <c r="EM73" s="285"/>
      <c r="EN73" s="285"/>
      <c r="EO73" s="285"/>
      <c r="EP73" s="285"/>
      <c r="EQ73" s="285"/>
      <c r="ER73" s="285"/>
      <c r="ES73" s="285"/>
      <c r="ET73" s="285"/>
      <c r="EU73" s="285"/>
      <c r="EV73" s="285"/>
      <c r="EW73" s="285"/>
      <c r="EX73" s="285"/>
      <c r="EY73" s="285"/>
      <c r="EZ73" s="285"/>
      <c r="FA73" s="285"/>
      <c r="FB73" s="285"/>
      <c r="FC73" s="285"/>
      <c r="FD73" s="285"/>
      <c r="FE73" s="285"/>
      <c r="FF73" s="285"/>
      <c r="FG73" s="285"/>
      <c r="FH73" s="285"/>
      <c r="FI73" s="307">
        <f t="shared" si="10"/>
        <v>1</v>
      </c>
      <c r="FJ73" s="277"/>
      <c r="FK73" s="304" t="s">
        <v>100</v>
      </c>
      <c r="FL73" s="285">
        <v>1</v>
      </c>
      <c r="FM73" s="285"/>
      <c r="FN73" s="285"/>
      <c r="FO73" s="285"/>
      <c r="FP73" s="285"/>
      <c r="FQ73" s="285"/>
      <c r="FR73" s="285"/>
      <c r="FS73" s="285"/>
      <c r="FT73" s="285"/>
      <c r="FU73" s="285"/>
      <c r="FV73" s="285"/>
      <c r="FW73" s="285"/>
      <c r="FX73" s="285"/>
      <c r="FY73" s="285"/>
      <c r="FZ73" s="285"/>
      <c r="GA73" s="285"/>
      <c r="GB73" s="285"/>
      <c r="GC73" s="285"/>
      <c r="GD73" s="285"/>
      <c r="GE73" s="285"/>
      <c r="GF73" s="285"/>
      <c r="GG73" s="285"/>
      <c r="GH73" s="285"/>
      <c r="GI73" s="285"/>
      <c r="GJ73" s="285"/>
      <c r="GK73" s="285"/>
      <c r="GL73" s="285"/>
      <c r="GM73" s="285"/>
      <c r="GN73" s="285"/>
      <c r="GO73" s="285"/>
      <c r="GP73" s="307">
        <f t="shared" si="11"/>
        <v>1</v>
      </c>
      <c r="GQ73" s="277"/>
    </row>
    <row r="74" spans="1:199" ht="15.75" customHeight="1">
      <c r="A74" s="1018"/>
      <c r="B74" s="285" t="s">
        <v>198</v>
      </c>
      <c r="C74" s="285">
        <v>14</v>
      </c>
      <c r="D74" s="285">
        <v>26</v>
      </c>
      <c r="E74" s="285">
        <v>50</v>
      </c>
      <c r="F74" s="285">
        <v>24</v>
      </c>
      <c r="G74" s="285">
        <v>56</v>
      </c>
      <c r="H74" s="285">
        <v>42</v>
      </c>
      <c r="I74" s="285">
        <v>19</v>
      </c>
      <c r="J74" s="285">
        <v>28</v>
      </c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6">
        <f t="shared" si="6"/>
        <v>32.375</v>
      </c>
      <c r="AH74" s="277"/>
      <c r="AI74" s="285" t="s">
        <v>198</v>
      </c>
      <c r="AJ74" s="285">
        <v>31</v>
      </c>
      <c r="AK74" s="285">
        <v>52</v>
      </c>
      <c r="AL74" s="285">
        <v>15</v>
      </c>
      <c r="AM74" s="285">
        <v>86</v>
      </c>
      <c r="AN74" s="285">
        <v>43</v>
      </c>
      <c r="AO74" s="285">
        <v>12</v>
      </c>
      <c r="AP74" s="285">
        <v>17</v>
      </c>
      <c r="AQ74" s="285">
        <v>91</v>
      </c>
      <c r="AR74" s="285">
        <v>32</v>
      </c>
      <c r="AS74" s="285">
        <v>22</v>
      </c>
      <c r="AT74" s="285">
        <v>30</v>
      </c>
      <c r="AU74" s="285">
        <v>24</v>
      </c>
      <c r="AV74" s="285">
        <v>24</v>
      </c>
      <c r="AW74" s="296">
        <v>24</v>
      </c>
      <c r="AX74" s="296"/>
      <c r="AY74" s="296"/>
      <c r="AZ74" s="285"/>
      <c r="BA74" s="285"/>
      <c r="BB74" s="285"/>
      <c r="BC74" s="285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93">
        <f t="shared" si="7"/>
        <v>35.928571428571431</v>
      </c>
      <c r="BO74" s="277"/>
      <c r="BP74" s="294" t="s">
        <v>198</v>
      </c>
      <c r="BQ74" s="285">
        <v>39</v>
      </c>
      <c r="BR74" s="285">
        <v>36</v>
      </c>
      <c r="BS74" s="285">
        <v>62</v>
      </c>
      <c r="BT74" s="285">
        <v>54</v>
      </c>
      <c r="BU74" s="285">
        <v>35</v>
      </c>
      <c r="BV74" s="285">
        <v>40</v>
      </c>
      <c r="BW74" s="285">
        <v>40</v>
      </c>
      <c r="BX74" s="285">
        <v>22</v>
      </c>
      <c r="BY74" s="285">
        <v>32</v>
      </c>
      <c r="BZ74" s="285">
        <v>60</v>
      </c>
      <c r="CA74" s="285">
        <v>30</v>
      </c>
      <c r="CB74" s="285">
        <v>86</v>
      </c>
      <c r="CC74" s="285">
        <v>56</v>
      </c>
      <c r="CD74" s="285">
        <v>32</v>
      </c>
      <c r="CE74" s="285">
        <v>60</v>
      </c>
      <c r="CF74" s="285">
        <v>16</v>
      </c>
      <c r="CG74" s="285">
        <v>20</v>
      </c>
      <c r="CH74" s="285">
        <v>40</v>
      </c>
      <c r="CI74" s="285">
        <v>14</v>
      </c>
      <c r="CJ74" s="285">
        <v>16</v>
      </c>
      <c r="CK74" s="285">
        <v>31</v>
      </c>
      <c r="CL74" s="285">
        <v>55</v>
      </c>
      <c r="CM74" s="285"/>
      <c r="CN74" s="285"/>
      <c r="CO74" s="285"/>
      <c r="CP74" s="285"/>
      <c r="CQ74" s="285"/>
      <c r="CR74" s="285"/>
      <c r="CS74" s="285"/>
      <c r="CT74" s="285"/>
      <c r="CU74" s="286">
        <f t="shared" si="8"/>
        <v>39.81818181818182</v>
      </c>
      <c r="CV74" s="277"/>
      <c r="CW74" s="285" t="s">
        <v>198</v>
      </c>
      <c r="CX74" s="285">
        <v>14</v>
      </c>
      <c r="CY74" s="285">
        <v>16</v>
      </c>
      <c r="CZ74" s="285">
        <v>196</v>
      </c>
      <c r="DA74" s="285">
        <v>60</v>
      </c>
      <c r="DB74" s="285">
        <v>68</v>
      </c>
      <c r="DC74" s="285">
        <v>60</v>
      </c>
      <c r="DD74" s="285">
        <v>64</v>
      </c>
      <c r="DE74" s="285">
        <v>28</v>
      </c>
      <c r="DF74" s="332">
        <v>12</v>
      </c>
      <c r="DG74" s="332">
        <v>14</v>
      </c>
      <c r="DH74" s="332">
        <v>7</v>
      </c>
      <c r="DI74" s="332">
        <v>12</v>
      </c>
      <c r="DJ74" s="332">
        <v>58</v>
      </c>
      <c r="DK74" s="332">
        <v>8</v>
      </c>
      <c r="DL74" s="332">
        <v>13</v>
      </c>
      <c r="DM74" s="332">
        <v>14</v>
      </c>
      <c r="DN74" s="332">
        <v>20</v>
      </c>
      <c r="DO74" s="332">
        <v>8</v>
      </c>
      <c r="DP74" s="332"/>
      <c r="DQ74" s="332"/>
      <c r="DR74" s="332"/>
      <c r="DS74" s="332"/>
      <c r="DT74" s="332"/>
      <c r="DU74" s="332"/>
      <c r="DV74" s="332"/>
      <c r="DW74" s="332"/>
      <c r="DX74" s="332"/>
      <c r="DY74" s="332"/>
      <c r="DZ74" s="285"/>
      <c r="EA74" s="285"/>
      <c r="EB74" s="286">
        <f t="shared" si="9"/>
        <v>37.333333333333336</v>
      </c>
      <c r="EC74" s="277"/>
      <c r="ED74" s="285" t="s">
        <v>198</v>
      </c>
      <c r="EE74" s="285">
        <v>62</v>
      </c>
      <c r="EF74" s="285">
        <v>118</v>
      </c>
      <c r="EG74" s="285"/>
      <c r="EH74" s="285"/>
      <c r="EI74" s="285"/>
      <c r="EJ74" s="285"/>
      <c r="EK74" s="285"/>
      <c r="EL74" s="285"/>
      <c r="EM74" s="332"/>
      <c r="EN74" s="332"/>
      <c r="EO74" s="332"/>
      <c r="EP74" s="332"/>
      <c r="EQ74" s="332"/>
      <c r="ER74" s="332"/>
      <c r="ES74" s="332"/>
      <c r="ET74" s="332"/>
      <c r="EU74" s="332"/>
      <c r="EV74" s="332"/>
      <c r="EW74" s="332"/>
      <c r="EX74" s="332"/>
      <c r="EY74" s="332"/>
      <c r="EZ74" s="332"/>
      <c r="FA74" s="332"/>
      <c r="FB74" s="332"/>
      <c r="FC74" s="332"/>
      <c r="FD74" s="332"/>
      <c r="FE74" s="332"/>
      <c r="FF74" s="332"/>
      <c r="FG74" s="285"/>
      <c r="FH74" s="285"/>
      <c r="FI74" s="286">
        <f t="shared" si="10"/>
        <v>90</v>
      </c>
      <c r="FJ74" s="277"/>
      <c r="FK74" s="285" t="s">
        <v>198</v>
      </c>
      <c r="FL74" s="285">
        <v>10</v>
      </c>
      <c r="FM74" s="285"/>
      <c r="FN74" s="285"/>
      <c r="FO74" s="285"/>
      <c r="FP74" s="285"/>
      <c r="FQ74" s="285"/>
      <c r="FR74" s="285"/>
      <c r="FS74" s="285"/>
      <c r="FT74" s="332"/>
      <c r="FU74" s="332"/>
      <c r="FV74" s="332"/>
      <c r="FW74" s="332"/>
      <c r="FX74" s="332"/>
      <c r="FY74" s="332"/>
      <c r="FZ74" s="332"/>
      <c r="GA74" s="332"/>
      <c r="GB74" s="332"/>
      <c r="GC74" s="332"/>
      <c r="GD74" s="332"/>
      <c r="GE74" s="332"/>
      <c r="GF74" s="332"/>
      <c r="GG74" s="332"/>
      <c r="GH74" s="332"/>
      <c r="GI74" s="332"/>
      <c r="GJ74" s="332"/>
      <c r="GK74" s="332"/>
      <c r="GL74" s="332"/>
      <c r="GM74" s="332"/>
      <c r="GN74" s="285"/>
      <c r="GO74" s="285"/>
      <c r="GP74" s="286">
        <f t="shared" si="11"/>
        <v>10</v>
      </c>
      <c r="GQ74" s="277"/>
    </row>
    <row r="75" spans="1:199" ht="15.75" customHeight="1">
      <c r="A75" s="1018"/>
      <c r="B75" s="298" t="s">
        <v>201</v>
      </c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6" t="e">
        <f t="shared" si="6"/>
        <v>#DIV/0!</v>
      </c>
      <c r="AH75" s="277"/>
      <c r="AI75" s="285" t="s">
        <v>201</v>
      </c>
      <c r="AJ75" s="285">
        <v>23</v>
      </c>
      <c r="AK75" s="285">
        <v>36</v>
      </c>
      <c r="AL75" s="285">
        <v>16</v>
      </c>
      <c r="AM75" s="285">
        <v>11</v>
      </c>
      <c r="AN75" s="285">
        <v>10</v>
      </c>
      <c r="AO75" s="285">
        <v>10</v>
      </c>
      <c r="AP75" s="285">
        <v>12</v>
      </c>
      <c r="AQ75" s="285">
        <v>9</v>
      </c>
      <c r="AR75" s="285">
        <v>16</v>
      </c>
      <c r="AS75" s="285">
        <v>11</v>
      </c>
      <c r="AT75" s="285">
        <v>22</v>
      </c>
      <c r="AU75" s="285">
        <v>10</v>
      </c>
      <c r="AV75" s="285">
        <v>15</v>
      </c>
      <c r="AW75" s="285">
        <v>9</v>
      </c>
      <c r="AX75" s="285">
        <v>5</v>
      </c>
      <c r="AY75" s="285"/>
      <c r="AZ75" s="285"/>
      <c r="BA75" s="285"/>
      <c r="BB75" s="285"/>
      <c r="BC75" s="285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93">
        <f t="shared" si="7"/>
        <v>14.333333333333334</v>
      </c>
      <c r="BO75" s="277"/>
      <c r="BP75" s="294" t="s">
        <v>201</v>
      </c>
      <c r="BQ75" s="285">
        <v>9</v>
      </c>
      <c r="BR75" s="285">
        <v>30</v>
      </c>
      <c r="BS75" s="285">
        <v>36</v>
      </c>
      <c r="BT75" s="285">
        <v>22</v>
      </c>
      <c r="BU75" s="285">
        <v>204</v>
      </c>
      <c r="BV75" s="285">
        <v>64</v>
      </c>
      <c r="BW75" s="285">
        <v>379</v>
      </c>
      <c r="BX75" s="285">
        <v>171</v>
      </c>
      <c r="BY75" s="285">
        <v>43</v>
      </c>
      <c r="BZ75" s="285">
        <v>38</v>
      </c>
      <c r="CA75" s="285">
        <v>282</v>
      </c>
      <c r="CB75" s="285">
        <v>25</v>
      </c>
      <c r="CC75" s="285">
        <v>55</v>
      </c>
      <c r="CD75" s="285">
        <v>154</v>
      </c>
      <c r="CE75" s="285">
        <v>175</v>
      </c>
      <c r="CF75" s="285">
        <v>58</v>
      </c>
      <c r="CG75" s="285">
        <v>20</v>
      </c>
      <c r="CH75" s="285">
        <v>15</v>
      </c>
      <c r="CI75" s="285">
        <v>13</v>
      </c>
      <c r="CJ75" s="285">
        <v>25</v>
      </c>
      <c r="CK75" s="285">
        <v>29</v>
      </c>
      <c r="CL75" s="285">
        <v>54</v>
      </c>
      <c r="CM75" s="285">
        <v>71</v>
      </c>
      <c r="CN75" s="285">
        <v>27</v>
      </c>
      <c r="CO75" s="285">
        <v>32</v>
      </c>
      <c r="CP75" s="285">
        <v>30</v>
      </c>
      <c r="CQ75" s="285">
        <v>38</v>
      </c>
      <c r="CR75" s="285">
        <v>25</v>
      </c>
      <c r="CS75" s="285">
        <v>25</v>
      </c>
      <c r="CT75" s="285">
        <v>57</v>
      </c>
      <c r="CU75" s="286">
        <f t="shared" si="8"/>
        <v>73.533333333333331</v>
      </c>
      <c r="CV75" s="277"/>
      <c r="CW75" s="285" t="s">
        <v>201</v>
      </c>
      <c r="CX75" s="285">
        <v>17</v>
      </c>
      <c r="CY75" s="285">
        <v>166</v>
      </c>
      <c r="CZ75" s="285">
        <v>22</v>
      </c>
      <c r="DA75" s="285">
        <v>41</v>
      </c>
      <c r="DB75" s="285">
        <v>141</v>
      </c>
      <c r="DC75" s="285">
        <v>35</v>
      </c>
      <c r="DD75" s="299">
        <v>40</v>
      </c>
      <c r="DE75" s="332">
        <v>71</v>
      </c>
      <c r="DF75" s="332">
        <v>31</v>
      </c>
      <c r="DG75" s="332">
        <v>7</v>
      </c>
      <c r="DH75" s="332"/>
      <c r="DI75" s="332"/>
      <c r="DJ75" s="332"/>
      <c r="DK75" s="332"/>
      <c r="DL75" s="332"/>
      <c r="DM75" s="332"/>
      <c r="DN75" s="332"/>
      <c r="DO75" s="332"/>
      <c r="DP75" s="332"/>
      <c r="DQ75" s="285"/>
      <c r="DR75" s="285"/>
      <c r="DS75" s="285"/>
      <c r="DT75" s="285"/>
      <c r="DU75" s="285"/>
      <c r="DV75" s="285"/>
      <c r="DW75" s="285"/>
      <c r="DX75" s="285"/>
      <c r="DY75" s="285"/>
      <c r="DZ75" s="285"/>
      <c r="EA75" s="285"/>
      <c r="EB75" s="286">
        <f t="shared" si="9"/>
        <v>57.1</v>
      </c>
      <c r="EC75" s="277"/>
      <c r="ED75" s="285" t="s">
        <v>201</v>
      </c>
      <c r="EE75" s="285"/>
      <c r="EF75" s="285"/>
      <c r="EG75" s="285"/>
      <c r="EH75" s="285"/>
      <c r="EI75" s="285"/>
      <c r="EJ75" s="285"/>
      <c r="EK75" s="299"/>
      <c r="EL75" s="332"/>
      <c r="EM75" s="332"/>
      <c r="EN75" s="332"/>
      <c r="EO75" s="332"/>
      <c r="EP75" s="332"/>
      <c r="EQ75" s="332"/>
      <c r="ER75" s="332"/>
      <c r="ES75" s="332"/>
      <c r="ET75" s="332"/>
      <c r="EU75" s="332"/>
      <c r="EV75" s="332"/>
      <c r="EW75" s="332"/>
      <c r="EX75" s="285"/>
      <c r="EY75" s="285"/>
      <c r="EZ75" s="285"/>
      <c r="FA75" s="285"/>
      <c r="FB75" s="285"/>
      <c r="FC75" s="285"/>
      <c r="FD75" s="285"/>
      <c r="FE75" s="285"/>
      <c r="FF75" s="285"/>
      <c r="FG75" s="285"/>
      <c r="FH75" s="285"/>
      <c r="FI75" s="286" t="e">
        <f t="shared" si="10"/>
        <v>#DIV/0!</v>
      </c>
      <c r="FJ75" s="277"/>
      <c r="FK75" s="285" t="s">
        <v>201</v>
      </c>
      <c r="FL75" s="285"/>
      <c r="FM75" s="285"/>
      <c r="FN75" s="285"/>
      <c r="FO75" s="285"/>
      <c r="FP75" s="285"/>
      <c r="FQ75" s="285"/>
      <c r="FR75" s="299"/>
      <c r="FS75" s="332"/>
      <c r="FT75" s="332"/>
      <c r="FU75" s="332"/>
      <c r="FV75" s="332"/>
      <c r="FW75" s="332"/>
      <c r="FX75" s="332"/>
      <c r="FY75" s="332"/>
      <c r="FZ75" s="332"/>
      <c r="GA75" s="332"/>
      <c r="GB75" s="332"/>
      <c r="GC75" s="332"/>
      <c r="GD75" s="332"/>
      <c r="GE75" s="285"/>
      <c r="GF75" s="285"/>
      <c r="GG75" s="285"/>
      <c r="GH75" s="285"/>
      <c r="GI75" s="285"/>
      <c r="GJ75" s="285"/>
      <c r="GK75" s="285"/>
      <c r="GL75" s="285"/>
      <c r="GM75" s="285"/>
      <c r="GN75" s="285"/>
      <c r="GO75" s="285"/>
      <c r="GP75" s="286" t="e">
        <f t="shared" si="11"/>
        <v>#DIV/0!</v>
      </c>
      <c r="GQ75" s="277"/>
    </row>
    <row r="76" spans="1:199" ht="15.75" customHeight="1">
      <c r="A76" s="1018"/>
      <c r="B76" s="304" t="s">
        <v>103</v>
      </c>
      <c r="C76" s="285">
        <v>1</v>
      </c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301">
        <f t="shared" si="6"/>
        <v>1</v>
      </c>
      <c r="AH76" s="277"/>
      <c r="AI76" s="304" t="s">
        <v>103</v>
      </c>
      <c r="AJ76" s="285">
        <v>1</v>
      </c>
      <c r="AK76" s="285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285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305">
        <f t="shared" si="7"/>
        <v>1</v>
      </c>
      <c r="BO76" s="277"/>
      <c r="BP76" s="306" t="s">
        <v>103</v>
      </c>
      <c r="BQ76" s="285">
        <v>1</v>
      </c>
      <c r="BR76" s="285"/>
      <c r="BS76" s="285"/>
      <c r="BT76" s="285"/>
      <c r="BU76" s="285"/>
      <c r="BV76" s="285"/>
      <c r="BW76" s="285"/>
      <c r="BX76" s="285"/>
      <c r="BY76" s="285"/>
      <c r="BZ76" s="285"/>
      <c r="CA76" s="285"/>
      <c r="CB76" s="285"/>
      <c r="CC76" s="285"/>
      <c r="CD76" s="285"/>
      <c r="CE76" s="285"/>
      <c r="CF76" s="285"/>
      <c r="CG76" s="285"/>
      <c r="CH76" s="285"/>
      <c r="CI76" s="285"/>
      <c r="CJ76" s="285"/>
      <c r="CK76" s="285"/>
      <c r="CL76" s="285"/>
      <c r="CM76" s="285"/>
      <c r="CN76" s="285"/>
      <c r="CO76" s="285"/>
      <c r="CP76" s="285"/>
      <c r="CQ76" s="285"/>
      <c r="CR76" s="285"/>
      <c r="CS76" s="285"/>
      <c r="CT76" s="285"/>
      <c r="CU76" s="307">
        <f t="shared" si="8"/>
        <v>1</v>
      </c>
      <c r="CV76" s="277"/>
      <c r="CW76" s="304" t="s">
        <v>103</v>
      </c>
      <c r="CX76" s="285">
        <v>1</v>
      </c>
      <c r="CY76" s="285"/>
      <c r="CZ76" s="285"/>
      <c r="DA76" s="285"/>
      <c r="DB76" s="285"/>
      <c r="DC76" s="285"/>
      <c r="DD76" s="285"/>
      <c r="DE76" s="285"/>
      <c r="DF76" s="285"/>
      <c r="DG76" s="285"/>
      <c r="DH76" s="285"/>
      <c r="DI76" s="285"/>
      <c r="DJ76" s="285"/>
      <c r="DK76" s="285"/>
      <c r="DL76" s="285"/>
      <c r="DM76" s="285"/>
      <c r="DN76" s="285"/>
      <c r="DO76" s="285"/>
      <c r="DP76" s="285"/>
      <c r="DQ76" s="285"/>
      <c r="DR76" s="285"/>
      <c r="DS76" s="285"/>
      <c r="DT76" s="285"/>
      <c r="DU76" s="285"/>
      <c r="DV76" s="285"/>
      <c r="DW76" s="285"/>
      <c r="DX76" s="285"/>
      <c r="DY76" s="285"/>
      <c r="DZ76" s="285"/>
      <c r="EA76" s="285"/>
      <c r="EB76" s="307">
        <f t="shared" si="9"/>
        <v>1</v>
      </c>
      <c r="EC76" s="277"/>
      <c r="ED76" s="304" t="s">
        <v>103</v>
      </c>
      <c r="EE76" s="285">
        <v>1</v>
      </c>
      <c r="EF76" s="285"/>
      <c r="EG76" s="285"/>
      <c r="EH76" s="285"/>
      <c r="EI76" s="285"/>
      <c r="EJ76" s="285"/>
      <c r="EK76" s="285"/>
      <c r="EL76" s="285"/>
      <c r="EM76" s="285"/>
      <c r="EN76" s="285"/>
      <c r="EO76" s="285"/>
      <c r="EP76" s="285"/>
      <c r="EQ76" s="285"/>
      <c r="ER76" s="285"/>
      <c r="ES76" s="285"/>
      <c r="ET76" s="285"/>
      <c r="EU76" s="285"/>
      <c r="EV76" s="285"/>
      <c r="EW76" s="285"/>
      <c r="EX76" s="285"/>
      <c r="EY76" s="285"/>
      <c r="EZ76" s="285"/>
      <c r="FA76" s="285"/>
      <c r="FB76" s="285"/>
      <c r="FC76" s="285"/>
      <c r="FD76" s="285"/>
      <c r="FE76" s="285"/>
      <c r="FF76" s="285"/>
      <c r="FG76" s="285"/>
      <c r="FH76" s="285"/>
      <c r="FI76" s="307">
        <f t="shared" si="10"/>
        <v>1</v>
      </c>
      <c r="FJ76" s="277"/>
      <c r="FK76" s="304" t="s">
        <v>103</v>
      </c>
      <c r="FL76" s="285">
        <v>1</v>
      </c>
      <c r="FM76" s="285"/>
      <c r="FN76" s="285"/>
      <c r="FO76" s="285"/>
      <c r="FP76" s="285"/>
      <c r="FQ76" s="285"/>
      <c r="FR76" s="285"/>
      <c r="FS76" s="285"/>
      <c r="FT76" s="285"/>
      <c r="FU76" s="285"/>
      <c r="FV76" s="285"/>
      <c r="FW76" s="285"/>
      <c r="FX76" s="285"/>
      <c r="FY76" s="285"/>
      <c r="FZ76" s="285"/>
      <c r="GA76" s="285"/>
      <c r="GB76" s="285"/>
      <c r="GC76" s="285"/>
      <c r="GD76" s="285"/>
      <c r="GE76" s="285"/>
      <c r="GF76" s="285"/>
      <c r="GG76" s="285"/>
      <c r="GH76" s="285"/>
      <c r="GI76" s="285"/>
      <c r="GJ76" s="285"/>
      <c r="GK76" s="285"/>
      <c r="GL76" s="285"/>
      <c r="GM76" s="285"/>
      <c r="GN76" s="285"/>
      <c r="GO76" s="285"/>
      <c r="GP76" s="307">
        <f t="shared" si="11"/>
        <v>1</v>
      </c>
      <c r="GQ76" s="277"/>
    </row>
    <row r="77" spans="1:199" ht="15.75" customHeight="1">
      <c r="A77" s="1018"/>
      <c r="B77" s="304" t="s">
        <v>107</v>
      </c>
      <c r="C77" s="285">
        <v>1</v>
      </c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301">
        <f t="shared" si="6"/>
        <v>1</v>
      </c>
      <c r="AH77" s="277"/>
      <c r="AI77" s="304" t="s">
        <v>107</v>
      </c>
      <c r="AJ77" s="285">
        <v>1</v>
      </c>
      <c r="AK77" s="285"/>
      <c r="AL77" s="285"/>
      <c r="AM77" s="285"/>
      <c r="AN77" s="285"/>
      <c r="AO77" s="285"/>
      <c r="AP77" s="285"/>
      <c r="AQ77" s="285"/>
      <c r="AR77" s="285"/>
      <c r="AS77" s="285"/>
      <c r="AT77" s="285"/>
      <c r="AU77" s="285"/>
      <c r="AV77" s="285"/>
      <c r="AW77" s="285"/>
      <c r="AX77" s="285"/>
      <c r="AY77" s="285"/>
      <c r="AZ77" s="285"/>
      <c r="BA77" s="285"/>
      <c r="BB77" s="285"/>
      <c r="BC77" s="285"/>
      <c r="BD77" s="285"/>
      <c r="BE77" s="285"/>
      <c r="BF77" s="285"/>
      <c r="BG77" s="285"/>
      <c r="BH77" s="285"/>
      <c r="BI77" s="285"/>
      <c r="BJ77" s="285"/>
      <c r="BK77" s="285"/>
      <c r="BL77" s="285"/>
      <c r="BM77" s="285"/>
      <c r="BN77" s="305">
        <f t="shared" si="7"/>
        <v>1</v>
      </c>
      <c r="BO77" s="277"/>
      <c r="BP77" s="306" t="s">
        <v>107</v>
      </c>
      <c r="BQ77" s="285">
        <v>1</v>
      </c>
      <c r="BR77" s="285"/>
      <c r="BS77" s="285"/>
      <c r="BT77" s="285"/>
      <c r="BU77" s="285"/>
      <c r="BV77" s="285"/>
      <c r="BW77" s="285"/>
      <c r="BX77" s="285"/>
      <c r="BY77" s="285"/>
      <c r="BZ77" s="285"/>
      <c r="CA77" s="285"/>
      <c r="CB77" s="285"/>
      <c r="CC77" s="285"/>
      <c r="CD77" s="285"/>
      <c r="CE77" s="285"/>
      <c r="CF77" s="285"/>
      <c r="CG77" s="285"/>
      <c r="CH77" s="285"/>
      <c r="CI77" s="285"/>
      <c r="CJ77" s="285"/>
      <c r="CK77" s="285"/>
      <c r="CL77" s="285"/>
      <c r="CM77" s="285"/>
      <c r="CN77" s="285"/>
      <c r="CO77" s="285"/>
      <c r="CP77" s="285"/>
      <c r="CQ77" s="285"/>
      <c r="CR77" s="285"/>
      <c r="CS77" s="285"/>
      <c r="CT77" s="285"/>
      <c r="CU77" s="307">
        <f t="shared" si="8"/>
        <v>1</v>
      </c>
      <c r="CV77" s="277"/>
      <c r="CW77" s="304" t="s">
        <v>107</v>
      </c>
      <c r="CX77" s="285">
        <v>1</v>
      </c>
      <c r="CY77" s="285"/>
      <c r="CZ77" s="285"/>
      <c r="DA77" s="285"/>
      <c r="DB77" s="285"/>
      <c r="DC77" s="285"/>
      <c r="DD77" s="285"/>
      <c r="DE77" s="285"/>
      <c r="DF77" s="285"/>
      <c r="DG77" s="285"/>
      <c r="DH77" s="285"/>
      <c r="DI77" s="285"/>
      <c r="DJ77" s="285"/>
      <c r="DK77" s="285"/>
      <c r="DL77" s="285"/>
      <c r="DM77" s="285"/>
      <c r="DN77" s="285"/>
      <c r="DO77" s="285"/>
      <c r="DP77" s="285"/>
      <c r="DQ77" s="285"/>
      <c r="DR77" s="285"/>
      <c r="DS77" s="285"/>
      <c r="DT77" s="285"/>
      <c r="DU77" s="285"/>
      <c r="DV77" s="285"/>
      <c r="DW77" s="285"/>
      <c r="DX77" s="285"/>
      <c r="DY77" s="285"/>
      <c r="DZ77" s="285"/>
      <c r="EA77" s="285"/>
      <c r="EB77" s="307">
        <f t="shared" si="9"/>
        <v>1</v>
      </c>
      <c r="EC77" s="277"/>
      <c r="ED77" s="304" t="s">
        <v>107</v>
      </c>
      <c r="EE77" s="285">
        <v>1</v>
      </c>
      <c r="EF77" s="285"/>
      <c r="EG77" s="285"/>
      <c r="EH77" s="285"/>
      <c r="EI77" s="285"/>
      <c r="EJ77" s="285"/>
      <c r="EK77" s="285"/>
      <c r="EL77" s="285"/>
      <c r="EM77" s="285"/>
      <c r="EN77" s="285"/>
      <c r="EO77" s="285"/>
      <c r="EP77" s="285"/>
      <c r="EQ77" s="285"/>
      <c r="ER77" s="285"/>
      <c r="ES77" s="285"/>
      <c r="ET77" s="285"/>
      <c r="EU77" s="285"/>
      <c r="EV77" s="285"/>
      <c r="EW77" s="285"/>
      <c r="EX77" s="285"/>
      <c r="EY77" s="285"/>
      <c r="EZ77" s="285"/>
      <c r="FA77" s="285"/>
      <c r="FB77" s="285"/>
      <c r="FC77" s="285"/>
      <c r="FD77" s="285"/>
      <c r="FE77" s="285"/>
      <c r="FF77" s="285"/>
      <c r="FG77" s="285"/>
      <c r="FH77" s="285"/>
      <c r="FI77" s="307">
        <f t="shared" si="10"/>
        <v>1</v>
      </c>
      <c r="FJ77" s="277"/>
      <c r="FK77" s="304" t="s">
        <v>107</v>
      </c>
      <c r="FL77" s="285">
        <v>1</v>
      </c>
      <c r="FM77" s="285"/>
      <c r="FN77" s="285"/>
      <c r="FO77" s="285"/>
      <c r="FP77" s="285"/>
      <c r="FQ77" s="285"/>
      <c r="FR77" s="285"/>
      <c r="FS77" s="285"/>
      <c r="FT77" s="285"/>
      <c r="FU77" s="285"/>
      <c r="FV77" s="285"/>
      <c r="FW77" s="285"/>
      <c r="FX77" s="285"/>
      <c r="FY77" s="285"/>
      <c r="FZ77" s="285"/>
      <c r="GA77" s="285"/>
      <c r="GB77" s="285"/>
      <c r="GC77" s="285"/>
      <c r="GD77" s="285"/>
      <c r="GE77" s="285"/>
      <c r="GF77" s="285"/>
      <c r="GG77" s="285"/>
      <c r="GH77" s="285"/>
      <c r="GI77" s="285"/>
      <c r="GJ77" s="285"/>
      <c r="GK77" s="285"/>
      <c r="GL77" s="285"/>
      <c r="GM77" s="285"/>
      <c r="GN77" s="285"/>
      <c r="GO77" s="285"/>
      <c r="GP77" s="307">
        <f t="shared" si="11"/>
        <v>1</v>
      </c>
      <c r="GQ77" s="277"/>
    </row>
    <row r="78" spans="1:199" ht="15.75" customHeight="1">
      <c r="A78" s="1018"/>
      <c r="B78" s="304" t="s">
        <v>108</v>
      </c>
      <c r="C78" s="285">
        <v>1</v>
      </c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301">
        <f t="shared" si="6"/>
        <v>1</v>
      </c>
      <c r="AH78" s="277"/>
      <c r="AI78" s="304" t="s">
        <v>108</v>
      </c>
      <c r="AJ78" s="285">
        <v>1</v>
      </c>
      <c r="AK78" s="285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285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305">
        <f t="shared" si="7"/>
        <v>1</v>
      </c>
      <c r="BO78" s="277"/>
      <c r="BP78" s="306" t="s">
        <v>108</v>
      </c>
      <c r="BQ78" s="285">
        <v>1</v>
      </c>
      <c r="BR78" s="285"/>
      <c r="BS78" s="285"/>
      <c r="BT78" s="285"/>
      <c r="BU78" s="285"/>
      <c r="BV78" s="285"/>
      <c r="BW78" s="285"/>
      <c r="BX78" s="285"/>
      <c r="BY78" s="285"/>
      <c r="BZ78" s="285"/>
      <c r="CA78" s="285"/>
      <c r="CB78" s="285"/>
      <c r="CC78" s="285"/>
      <c r="CD78" s="285"/>
      <c r="CE78" s="285"/>
      <c r="CF78" s="285"/>
      <c r="CG78" s="285"/>
      <c r="CH78" s="285"/>
      <c r="CI78" s="285"/>
      <c r="CJ78" s="285"/>
      <c r="CK78" s="285"/>
      <c r="CL78" s="285"/>
      <c r="CM78" s="285"/>
      <c r="CN78" s="285"/>
      <c r="CO78" s="285"/>
      <c r="CP78" s="285"/>
      <c r="CQ78" s="285"/>
      <c r="CR78" s="285"/>
      <c r="CS78" s="285"/>
      <c r="CT78" s="285"/>
      <c r="CU78" s="307">
        <f t="shared" si="8"/>
        <v>1</v>
      </c>
      <c r="CV78" s="277"/>
      <c r="CW78" s="304" t="s">
        <v>108</v>
      </c>
      <c r="CX78" s="285">
        <v>1</v>
      </c>
      <c r="CY78" s="285"/>
      <c r="CZ78" s="285"/>
      <c r="DA78" s="285"/>
      <c r="DB78" s="285"/>
      <c r="DC78" s="285"/>
      <c r="DD78" s="285"/>
      <c r="DE78" s="285"/>
      <c r="DF78" s="285"/>
      <c r="DG78" s="285"/>
      <c r="DH78" s="285"/>
      <c r="DI78" s="285"/>
      <c r="DJ78" s="285"/>
      <c r="DK78" s="285"/>
      <c r="DL78" s="285"/>
      <c r="DM78" s="285"/>
      <c r="DN78" s="285"/>
      <c r="DO78" s="285"/>
      <c r="DP78" s="285"/>
      <c r="DQ78" s="285"/>
      <c r="DR78" s="285"/>
      <c r="DS78" s="285"/>
      <c r="DT78" s="285"/>
      <c r="DU78" s="285"/>
      <c r="DV78" s="285"/>
      <c r="DW78" s="285"/>
      <c r="DX78" s="285"/>
      <c r="DY78" s="285"/>
      <c r="DZ78" s="285"/>
      <c r="EA78" s="285"/>
      <c r="EB78" s="307">
        <f t="shared" si="9"/>
        <v>1</v>
      </c>
      <c r="EC78" s="277"/>
      <c r="ED78" s="304" t="s">
        <v>108</v>
      </c>
      <c r="EE78" s="285">
        <v>1</v>
      </c>
      <c r="EF78" s="285"/>
      <c r="EG78" s="285"/>
      <c r="EH78" s="285"/>
      <c r="EI78" s="285"/>
      <c r="EJ78" s="285"/>
      <c r="EK78" s="285"/>
      <c r="EL78" s="285"/>
      <c r="EM78" s="285"/>
      <c r="EN78" s="285"/>
      <c r="EO78" s="285"/>
      <c r="EP78" s="285"/>
      <c r="EQ78" s="285"/>
      <c r="ER78" s="285"/>
      <c r="ES78" s="285"/>
      <c r="ET78" s="285"/>
      <c r="EU78" s="285"/>
      <c r="EV78" s="285"/>
      <c r="EW78" s="285"/>
      <c r="EX78" s="285"/>
      <c r="EY78" s="285"/>
      <c r="EZ78" s="285"/>
      <c r="FA78" s="285"/>
      <c r="FB78" s="285"/>
      <c r="FC78" s="285"/>
      <c r="FD78" s="285"/>
      <c r="FE78" s="285"/>
      <c r="FF78" s="285"/>
      <c r="FG78" s="285"/>
      <c r="FH78" s="285"/>
      <c r="FI78" s="307">
        <f t="shared" si="10"/>
        <v>1</v>
      </c>
      <c r="FJ78" s="277"/>
      <c r="FK78" s="304" t="s">
        <v>108</v>
      </c>
      <c r="FL78" s="285">
        <v>1</v>
      </c>
      <c r="FM78" s="285"/>
      <c r="FN78" s="285"/>
      <c r="FO78" s="285"/>
      <c r="FP78" s="285"/>
      <c r="FQ78" s="285"/>
      <c r="FR78" s="285"/>
      <c r="FS78" s="285"/>
      <c r="FT78" s="285"/>
      <c r="FU78" s="285"/>
      <c r="FV78" s="285"/>
      <c r="FW78" s="285"/>
      <c r="FX78" s="285"/>
      <c r="FY78" s="285"/>
      <c r="FZ78" s="285"/>
      <c r="GA78" s="285"/>
      <c r="GB78" s="285"/>
      <c r="GC78" s="285"/>
      <c r="GD78" s="285"/>
      <c r="GE78" s="285"/>
      <c r="GF78" s="285"/>
      <c r="GG78" s="285"/>
      <c r="GH78" s="285"/>
      <c r="GI78" s="285"/>
      <c r="GJ78" s="285"/>
      <c r="GK78" s="285"/>
      <c r="GL78" s="285"/>
      <c r="GM78" s="285"/>
      <c r="GN78" s="285"/>
      <c r="GO78" s="285"/>
      <c r="GP78" s="307">
        <f t="shared" si="11"/>
        <v>1</v>
      </c>
      <c r="GQ78" s="277"/>
    </row>
    <row r="79" spans="1:199" ht="15.75" customHeight="1">
      <c r="A79" s="1018"/>
      <c r="B79" s="298" t="s">
        <v>203</v>
      </c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6" t="e">
        <f t="shared" si="6"/>
        <v>#DIV/0!</v>
      </c>
      <c r="AH79" s="277"/>
      <c r="AI79" s="298" t="s">
        <v>203</v>
      </c>
      <c r="AJ79" s="285"/>
      <c r="AK79" s="285"/>
      <c r="AL79" s="285"/>
      <c r="AM79" s="285"/>
      <c r="AN79" s="285"/>
      <c r="AO79" s="285"/>
      <c r="AP79" s="285"/>
      <c r="AQ79" s="285"/>
      <c r="AR79" s="285"/>
      <c r="AS79" s="285"/>
      <c r="AT79" s="285"/>
      <c r="AU79" s="285"/>
      <c r="AV79" s="285"/>
      <c r="AW79" s="285"/>
      <c r="AX79" s="285"/>
      <c r="AY79" s="285"/>
      <c r="AZ79" s="285"/>
      <c r="BA79" s="285"/>
      <c r="BB79" s="285"/>
      <c r="BC79" s="285"/>
      <c r="BD79" s="285"/>
      <c r="BE79" s="285"/>
      <c r="BF79" s="285"/>
      <c r="BG79" s="285"/>
      <c r="BH79" s="285"/>
      <c r="BI79" s="285"/>
      <c r="BJ79" s="285"/>
      <c r="BK79" s="285"/>
      <c r="BL79" s="285"/>
      <c r="BM79" s="285"/>
      <c r="BN79" s="293" t="e">
        <f t="shared" si="7"/>
        <v>#DIV/0!</v>
      </c>
      <c r="BO79" s="277"/>
      <c r="BP79" s="297" t="s">
        <v>203</v>
      </c>
      <c r="BQ79" s="285"/>
      <c r="BR79" s="285"/>
      <c r="BS79" s="285"/>
      <c r="BT79" s="285"/>
      <c r="BU79" s="285"/>
      <c r="BV79" s="285"/>
      <c r="BW79" s="285"/>
      <c r="BX79" s="285"/>
      <c r="BY79" s="285"/>
      <c r="BZ79" s="285"/>
      <c r="CA79" s="285"/>
      <c r="CB79" s="285"/>
      <c r="CC79" s="285"/>
      <c r="CD79" s="285"/>
      <c r="CE79" s="285"/>
      <c r="CF79" s="285"/>
      <c r="CG79" s="285"/>
      <c r="CH79" s="285"/>
      <c r="CI79" s="285"/>
      <c r="CJ79" s="285"/>
      <c r="CK79" s="285"/>
      <c r="CL79" s="285"/>
      <c r="CM79" s="285"/>
      <c r="CN79" s="285"/>
      <c r="CO79" s="285"/>
      <c r="CP79" s="285"/>
      <c r="CQ79" s="285"/>
      <c r="CR79" s="285"/>
      <c r="CS79" s="285"/>
      <c r="CT79" s="285"/>
      <c r="CU79" s="286" t="e">
        <f t="shared" si="8"/>
        <v>#DIV/0!</v>
      </c>
      <c r="CV79" s="277"/>
      <c r="CW79" s="298" t="s">
        <v>203</v>
      </c>
      <c r="CX79" s="318">
        <v>10</v>
      </c>
      <c r="CY79" s="285"/>
      <c r="CZ79" s="285"/>
      <c r="DA79" s="285"/>
      <c r="DB79" s="285"/>
      <c r="DC79" s="285"/>
      <c r="DD79" s="285"/>
      <c r="DE79" s="285"/>
      <c r="DF79" s="285"/>
      <c r="DG79" s="285"/>
      <c r="DH79" s="285"/>
      <c r="DI79" s="285"/>
      <c r="DJ79" s="285"/>
      <c r="DK79" s="285"/>
      <c r="DL79" s="285"/>
      <c r="DM79" s="285"/>
      <c r="DN79" s="285"/>
      <c r="DO79" s="285"/>
      <c r="DP79" s="285"/>
      <c r="DQ79" s="285"/>
      <c r="DR79" s="285"/>
      <c r="DS79" s="285"/>
      <c r="DT79" s="285"/>
      <c r="DU79" s="285"/>
      <c r="DV79" s="285"/>
      <c r="DW79" s="285"/>
      <c r="DX79" s="285"/>
      <c r="DY79" s="285"/>
      <c r="DZ79" s="285"/>
      <c r="EA79" s="285"/>
      <c r="EB79" s="286">
        <f t="shared" si="9"/>
        <v>10</v>
      </c>
      <c r="EC79" s="277"/>
      <c r="ED79" s="298" t="s">
        <v>203</v>
      </c>
      <c r="EE79" s="318"/>
      <c r="EF79" s="285"/>
      <c r="EG79" s="285"/>
      <c r="EH79" s="285"/>
      <c r="EI79" s="285"/>
      <c r="EJ79" s="285"/>
      <c r="EK79" s="285"/>
      <c r="EL79" s="285"/>
      <c r="EM79" s="285"/>
      <c r="EN79" s="285"/>
      <c r="EO79" s="285"/>
      <c r="EP79" s="285"/>
      <c r="EQ79" s="285"/>
      <c r="ER79" s="285"/>
      <c r="ES79" s="285"/>
      <c r="ET79" s="285"/>
      <c r="EU79" s="285"/>
      <c r="EV79" s="285"/>
      <c r="EW79" s="285"/>
      <c r="EX79" s="285"/>
      <c r="EY79" s="285"/>
      <c r="EZ79" s="285"/>
      <c r="FA79" s="285"/>
      <c r="FB79" s="285"/>
      <c r="FC79" s="285"/>
      <c r="FD79" s="285"/>
      <c r="FE79" s="285"/>
      <c r="FF79" s="285"/>
      <c r="FG79" s="285"/>
      <c r="FH79" s="285"/>
      <c r="FI79" s="286" t="e">
        <f t="shared" si="10"/>
        <v>#DIV/0!</v>
      </c>
      <c r="FJ79" s="277"/>
      <c r="FK79" s="298" t="s">
        <v>203</v>
      </c>
      <c r="FL79" s="318"/>
      <c r="FM79" s="285"/>
      <c r="FN79" s="285"/>
      <c r="FO79" s="285"/>
      <c r="FP79" s="285"/>
      <c r="FQ79" s="285"/>
      <c r="FR79" s="285"/>
      <c r="FS79" s="285"/>
      <c r="FT79" s="285"/>
      <c r="FU79" s="285"/>
      <c r="FV79" s="285"/>
      <c r="FW79" s="285"/>
      <c r="FX79" s="285"/>
      <c r="FY79" s="285"/>
      <c r="FZ79" s="285"/>
      <c r="GA79" s="285"/>
      <c r="GB79" s="285"/>
      <c r="GC79" s="285"/>
      <c r="GD79" s="285"/>
      <c r="GE79" s="285"/>
      <c r="GF79" s="285"/>
      <c r="GG79" s="285"/>
      <c r="GH79" s="285"/>
      <c r="GI79" s="285"/>
      <c r="GJ79" s="285"/>
      <c r="GK79" s="285"/>
      <c r="GL79" s="285"/>
      <c r="GM79" s="285"/>
      <c r="GN79" s="285"/>
      <c r="GO79" s="285"/>
      <c r="GP79" s="286" t="e">
        <f t="shared" si="11"/>
        <v>#DIV/0!</v>
      </c>
      <c r="GQ79" s="277"/>
    </row>
    <row r="80" spans="1:199" ht="15.75" customHeight="1">
      <c r="A80" s="1018"/>
      <c r="B80" s="285" t="s">
        <v>204</v>
      </c>
      <c r="C80" s="285">
        <v>10</v>
      </c>
      <c r="D80" s="285">
        <v>21</v>
      </c>
      <c r="E80" s="285">
        <v>28</v>
      </c>
      <c r="F80" s="285">
        <v>46</v>
      </c>
      <c r="G80" s="285">
        <v>74</v>
      </c>
      <c r="H80" s="285">
        <v>13</v>
      </c>
      <c r="I80" s="285">
        <v>45</v>
      </c>
      <c r="J80" s="285">
        <v>63</v>
      </c>
      <c r="K80" s="285">
        <v>64</v>
      </c>
      <c r="L80" s="285">
        <v>15</v>
      </c>
      <c r="M80" s="285">
        <v>40</v>
      </c>
      <c r="N80" s="285">
        <v>78</v>
      </c>
      <c r="O80" s="285">
        <v>113</v>
      </c>
      <c r="P80" s="285">
        <v>48</v>
      </c>
      <c r="Q80" s="285">
        <v>56</v>
      </c>
      <c r="R80" s="285">
        <v>99</v>
      </c>
      <c r="S80" s="285">
        <v>131</v>
      </c>
      <c r="T80" s="285">
        <v>111</v>
      </c>
      <c r="U80" s="285">
        <v>40</v>
      </c>
      <c r="V80" s="285">
        <v>123</v>
      </c>
      <c r="W80" s="285">
        <v>86</v>
      </c>
      <c r="X80" s="285">
        <v>67</v>
      </c>
      <c r="Y80" s="285">
        <v>88</v>
      </c>
      <c r="Z80" s="285">
        <v>137</v>
      </c>
      <c r="AA80" s="285">
        <v>89</v>
      </c>
      <c r="AB80" s="285">
        <v>111</v>
      </c>
      <c r="AC80" s="285">
        <v>96</v>
      </c>
      <c r="AD80" s="285">
        <v>113</v>
      </c>
      <c r="AE80" s="285">
        <v>94</v>
      </c>
      <c r="AF80" s="285">
        <v>67</v>
      </c>
      <c r="AG80" s="286">
        <f t="shared" si="6"/>
        <v>72.2</v>
      </c>
      <c r="AH80" s="277"/>
      <c r="AI80" s="285" t="s">
        <v>204</v>
      </c>
      <c r="AJ80" s="285">
        <v>19</v>
      </c>
      <c r="AK80" s="285">
        <v>6</v>
      </c>
      <c r="AL80" s="285">
        <v>6</v>
      </c>
      <c r="AM80" s="285">
        <v>47</v>
      </c>
      <c r="AN80" s="285">
        <v>65</v>
      </c>
      <c r="AO80" s="285">
        <v>17</v>
      </c>
      <c r="AP80" s="285">
        <v>31</v>
      </c>
      <c r="AQ80" s="285">
        <v>20</v>
      </c>
      <c r="AR80" s="285">
        <v>70</v>
      </c>
      <c r="AS80" s="285">
        <v>36</v>
      </c>
      <c r="AT80" s="285">
        <v>23</v>
      </c>
      <c r="AU80" s="285">
        <v>21</v>
      </c>
      <c r="AV80" s="285">
        <v>64</v>
      </c>
      <c r="AW80" s="285">
        <v>67</v>
      </c>
      <c r="AX80" s="285">
        <v>48</v>
      </c>
      <c r="AY80" s="285">
        <v>13</v>
      </c>
      <c r="AZ80" s="285">
        <v>25</v>
      </c>
      <c r="BA80" s="285">
        <v>49</v>
      </c>
      <c r="BB80" s="285">
        <v>97</v>
      </c>
      <c r="BC80" s="285">
        <v>106</v>
      </c>
      <c r="BD80" s="285">
        <v>40</v>
      </c>
      <c r="BE80" s="285">
        <v>53</v>
      </c>
      <c r="BF80" s="285">
        <v>13</v>
      </c>
      <c r="BG80" s="285">
        <v>43</v>
      </c>
      <c r="BH80" s="285">
        <v>20</v>
      </c>
      <c r="BI80" s="285">
        <v>28</v>
      </c>
      <c r="BJ80" s="285">
        <v>24</v>
      </c>
      <c r="BK80" s="285">
        <v>17</v>
      </c>
      <c r="BL80" s="285">
        <v>16</v>
      </c>
      <c r="BM80" s="285">
        <v>72</v>
      </c>
      <c r="BN80" s="293">
        <f t="shared" si="7"/>
        <v>38.533333333333331</v>
      </c>
      <c r="BO80" s="277"/>
      <c r="BP80" s="294" t="s">
        <v>204</v>
      </c>
      <c r="BQ80" s="285">
        <v>75</v>
      </c>
      <c r="BR80" s="285">
        <v>46</v>
      </c>
      <c r="BS80" s="285">
        <v>40</v>
      </c>
      <c r="BT80" s="285">
        <v>108</v>
      </c>
      <c r="BU80" s="285">
        <v>18</v>
      </c>
      <c r="BV80" s="285">
        <v>148</v>
      </c>
      <c r="BW80" s="285">
        <v>81</v>
      </c>
      <c r="BX80" s="285">
        <v>16</v>
      </c>
      <c r="BY80" s="285">
        <v>36</v>
      </c>
      <c r="BZ80" s="285">
        <v>99</v>
      </c>
      <c r="CA80" s="285">
        <v>39</v>
      </c>
      <c r="CB80" s="285">
        <v>24</v>
      </c>
      <c r="CC80" s="285">
        <v>104</v>
      </c>
      <c r="CD80" s="285">
        <v>34</v>
      </c>
      <c r="CE80" s="285">
        <v>8</v>
      </c>
      <c r="CF80" s="285">
        <v>99</v>
      </c>
      <c r="CG80" s="285">
        <v>56</v>
      </c>
      <c r="CH80" s="285">
        <v>136</v>
      </c>
      <c r="CI80" s="285">
        <v>46</v>
      </c>
      <c r="CJ80" s="285">
        <v>10</v>
      </c>
      <c r="CK80" s="285">
        <v>21</v>
      </c>
      <c r="CL80" s="285">
        <v>71</v>
      </c>
      <c r="CM80" s="285">
        <v>125</v>
      </c>
      <c r="CN80" s="285">
        <v>80</v>
      </c>
      <c r="CO80" s="285">
        <v>51</v>
      </c>
      <c r="CP80" s="285">
        <v>103</v>
      </c>
      <c r="CQ80" s="285">
        <v>164</v>
      </c>
      <c r="CR80" s="285">
        <v>82</v>
      </c>
      <c r="CS80" s="285">
        <v>63</v>
      </c>
      <c r="CT80" s="285">
        <v>31</v>
      </c>
      <c r="CU80" s="286">
        <f t="shared" si="8"/>
        <v>67.13333333333334</v>
      </c>
      <c r="CV80" s="277"/>
      <c r="CW80" s="285" t="s">
        <v>204</v>
      </c>
      <c r="CX80" s="285">
        <v>24</v>
      </c>
      <c r="CY80" s="285">
        <v>38</v>
      </c>
      <c r="CZ80" s="285">
        <v>80</v>
      </c>
      <c r="DA80" s="285">
        <v>15</v>
      </c>
      <c r="DB80" s="285">
        <v>123</v>
      </c>
      <c r="DC80" s="285">
        <v>105</v>
      </c>
      <c r="DD80" s="285">
        <v>160</v>
      </c>
      <c r="DE80" s="285">
        <v>43</v>
      </c>
      <c r="DF80" s="285">
        <v>25</v>
      </c>
      <c r="DG80" s="285">
        <v>38</v>
      </c>
      <c r="DH80" s="285">
        <v>162</v>
      </c>
      <c r="DI80" s="285">
        <v>35</v>
      </c>
      <c r="DJ80" s="285">
        <v>116</v>
      </c>
      <c r="DK80" s="285">
        <v>9</v>
      </c>
      <c r="DL80" s="285">
        <v>28</v>
      </c>
      <c r="DM80" s="285">
        <v>73</v>
      </c>
      <c r="DN80" s="285">
        <v>92</v>
      </c>
      <c r="DO80" s="285">
        <v>110</v>
      </c>
      <c r="DP80" s="285">
        <v>64</v>
      </c>
      <c r="DQ80" s="285">
        <v>30</v>
      </c>
      <c r="DR80" s="285">
        <v>6</v>
      </c>
      <c r="DS80" s="285">
        <v>18</v>
      </c>
      <c r="DT80" s="285">
        <v>112</v>
      </c>
      <c r="DU80" s="285">
        <v>144</v>
      </c>
      <c r="DV80" s="285">
        <v>81</v>
      </c>
      <c r="DW80" s="285">
        <v>88</v>
      </c>
      <c r="DX80" s="285">
        <v>111</v>
      </c>
      <c r="DY80" s="285">
        <v>22</v>
      </c>
      <c r="DZ80" s="285">
        <v>25</v>
      </c>
      <c r="EA80" s="285">
        <v>32</v>
      </c>
      <c r="EB80" s="286">
        <f t="shared" si="9"/>
        <v>66.966666666666669</v>
      </c>
      <c r="EC80" s="277"/>
      <c r="ED80" s="285" t="s">
        <v>204</v>
      </c>
      <c r="EE80" s="285">
        <v>18</v>
      </c>
      <c r="EF80" s="285">
        <v>9</v>
      </c>
      <c r="EG80" s="285">
        <v>34</v>
      </c>
      <c r="EH80" s="285">
        <v>53</v>
      </c>
      <c r="EI80" s="285">
        <v>137</v>
      </c>
      <c r="EJ80" s="285">
        <v>42</v>
      </c>
      <c r="EK80" s="285">
        <v>61</v>
      </c>
      <c r="EL80" s="285">
        <v>141</v>
      </c>
      <c r="EM80" s="285">
        <v>96</v>
      </c>
      <c r="EN80" s="285">
        <v>86</v>
      </c>
      <c r="EO80" s="285">
        <v>31</v>
      </c>
      <c r="EP80" s="285">
        <v>49</v>
      </c>
      <c r="EQ80" s="285">
        <v>45</v>
      </c>
      <c r="ER80" s="285">
        <v>11</v>
      </c>
      <c r="ES80" s="285">
        <v>66</v>
      </c>
      <c r="ET80" s="285">
        <v>79</v>
      </c>
      <c r="EU80" s="285">
        <v>15</v>
      </c>
      <c r="EV80" s="285">
        <v>48</v>
      </c>
      <c r="EW80" s="285">
        <v>43</v>
      </c>
      <c r="EX80" s="285">
        <v>51</v>
      </c>
      <c r="EY80" s="285">
        <v>9</v>
      </c>
      <c r="EZ80" s="285">
        <v>60</v>
      </c>
      <c r="FA80" s="285">
        <v>162</v>
      </c>
      <c r="FB80" s="285">
        <v>90</v>
      </c>
      <c r="FC80" s="285">
        <v>75</v>
      </c>
      <c r="FD80" s="285">
        <v>23</v>
      </c>
      <c r="FE80" s="285">
        <v>39</v>
      </c>
      <c r="FF80" s="285">
        <v>26</v>
      </c>
      <c r="FG80" s="285">
        <v>59</v>
      </c>
      <c r="FH80" s="285">
        <v>86</v>
      </c>
      <c r="FI80" s="286">
        <f t="shared" si="10"/>
        <v>58.133333333333333</v>
      </c>
      <c r="FJ80" s="277"/>
      <c r="FK80" s="285" t="s">
        <v>204</v>
      </c>
      <c r="FL80" s="285">
        <v>114</v>
      </c>
      <c r="FM80" s="285">
        <v>68</v>
      </c>
      <c r="FN80" s="285">
        <v>28</v>
      </c>
      <c r="FO80" s="285">
        <v>21</v>
      </c>
      <c r="FP80" s="285">
        <v>36</v>
      </c>
      <c r="FQ80" s="285">
        <v>6</v>
      </c>
      <c r="FR80" s="285">
        <v>9</v>
      </c>
      <c r="FS80" s="285">
        <v>55</v>
      </c>
      <c r="FT80" s="285">
        <v>14</v>
      </c>
      <c r="FU80" s="285">
        <v>79</v>
      </c>
      <c r="FV80" s="285">
        <v>32</v>
      </c>
      <c r="FW80" s="285">
        <v>69</v>
      </c>
      <c r="FX80" s="285">
        <v>6</v>
      </c>
      <c r="FY80" s="285">
        <v>29</v>
      </c>
      <c r="FZ80" s="285">
        <v>37</v>
      </c>
      <c r="GA80" s="285">
        <v>151</v>
      </c>
      <c r="GB80" s="285">
        <v>128</v>
      </c>
      <c r="GC80" s="285">
        <v>31</v>
      </c>
      <c r="GD80" s="285">
        <v>5</v>
      </c>
      <c r="GE80" s="285">
        <v>90</v>
      </c>
      <c r="GF80" s="285">
        <v>99</v>
      </c>
      <c r="GG80" s="285">
        <v>48</v>
      </c>
      <c r="GH80" s="285">
        <v>73</v>
      </c>
      <c r="GI80" s="285">
        <v>52</v>
      </c>
      <c r="GJ80" s="285">
        <v>8</v>
      </c>
      <c r="GK80" s="285">
        <v>82</v>
      </c>
      <c r="GL80" s="285">
        <v>136</v>
      </c>
      <c r="GM80" s="285">
        <v>21</v>
      </c>
      <c r="GN80" s="285">
        <v>14</v>
      </c>
      <c r="GO80" s="285">
        <v>20</v>
      </c>
      <c r="GP80" s="286">
        <f t="shared" si="11"/>
        <v>52.033333333333331</v>
      </c>
      <c r="GQ80" s="277"/>
    </row>
    <row r="81" spans="1:199" ht="15.75" customHeight="1">
      <c r="A81" s="1018"/>
      <c r="B81" s="285" t="s">
        <v>262</v>
      </c>
      <c r="C81" s="285">
        <v>11</v>
      </c>
      <c r="D81" s="285">
        <v>24</v>
      </c>
      <c r="E81" s="285">
        <v>17</v>
      </c>
      <c r="F81" s="285">
        <v>7</v>
      </c>
      <c r="G81" s="285">
        <v>19</v>
      </c>
      <c r="H81" s="285">
        <v>7</v>
      </c>
      <c r="I81" s="285">
        <v>15</v>
      </c>
      <c r="J81" s="285">
        <v>6</v>
      </c>
      <c r="K81" s="285">
        <v>10</v>
      </c>
      <c r="L81" s="285">
        <v>12</v>
      </c>
      <c r="M81" s="285">
        <v>8</v>
      </c>
      <c r="N81" s="285">
        <v>15</v>
      </c>
      <c r="O81" s="285">
        <v>16</v>
      </c>
      <c r="P81" s="285">
        <v>15</v>
      </c>
      <c r="Q81" s="285">
        <v>7</v>
      </c>
      <c r="R81" s="285">
        <v>10</v>
      </c>
      <c r="S81" s="285">
        <v>14</v>
      </c>
      <c r="T81" s="285">
        <v>19</v>
      </c>
      <c r="U81" s="285">
        <v>19</v>
      </c>
      <c r="V81" s="285">
        <v>9</v>
      </c>
      <c r="W81" s="285">
        <v>24</v>
      </c>
      <c r="X81" s="285">
        <v>15</v>
      </c>
      <c r="Y81" s="285">
        <v>7</v>
      </c>
      <c r="Z81" s="285">
        <v>13</v>
      </c>
      <c r="AA81" s="285">
        <v>8</v>
      </c>
      <c r="AB81" s="285">
        <v>20</v>
      </c>
      <c r="AC81" s="285">
        <v>23</v>
      </c>
      <c r="AD81" s="285">
        <v>49</v>
      </c>
      <c r="AE81" s="285">
        <v>13</v>
      </c>
      <c r="AF81" s="285">
        <v>8</v>
      </c>
      <c r="AG81" s="286">
        <f t="shared" si="6"/>
        <v>14.666666666666666</v>
      </c>
      <c r="AH81" s="277"/>
      <c r="AI81" s="285" t="s">
        <v>262</v>
      </c>
      <c r="AJ81" s="285">
        <v>8</v>
      </c>
      <c r="AK81" s="285">
        <v>7</v>
      </c>
      <c r="AL81" s="285">
        <v>6</v>
      </c>
      <c r="AM81" s="285">
        <v>6</v>
      </c>
      <c r="AN81" s="285">
        <v>5</v>
      </c>
      <c r="AO81" s="285">
        <v>4</v>
      </c>
      <c r="AP81" s="285">
        <v>6</v>
      </c>
      <c r="AQ81" s="285">
        <v>13</v>
      </c>
      <c r="AR81" s="285">
        <v>10</v>
      </c>
      <c r="AS81" s="285">
        <v>4</v>
      </c>
      <c r="AT81" s="285">
        <v>5</v>
      </c>
      <c r="AU81" s="285">
        <v>14</v>
      </c>
      <c r="AV81" s="285">
        <v>6</v>
      </c>
      <c r="AW81" s="285">
        <v>8</v>
      </c>
      <c r="AX81" s="285">
        <v>3</v>
      </c>
      <c r="AY81" s="285">
        <v>4</v>
      </c>
      <c r="AZ81" s="285">
        <v>2</v>
      </c>
      <c r="BA81" s="285">
        <v>13</v>
      </c>
      <c r="BB81" s="285">
        <v>45</v>
      </c>
      <c r="BC81" s="285">
        <v>9</v>
      </c>
      <c r="BD81" s="285">
        <v>5</v>
      </c>
      <c r="BE81" s="285">
        <v>3</v>
      </c>
      <c r="BF81" s="285">
        <v>5</v>
      </c>
      <c r="BG81" s="285">
        <v>12</v>
      </c>
      <c r="BH81" s="285">
        <v>6</v>
      </c>
      <c r="BI81" s="285">
        <v>8</v>
      </c>
      <c r="BJ81" s="285">
        <v>15</v>
      </c>
      <c r="BK81" s="285">
        <v>6</v>
      </c>
      <c r="BL81" s="285">
        <v>9</v>
      </c>
      <c r="BM81" s="285">
        <v>8</v>
      </c>
      <c r="BN81" s="293">
        <f t="shared" si="7"/>
        <v>8.5</v>
      </c>
      <c r="BO81" s="277"/>
      <c r="BP81" s="294" t="s">
        <v>262</v>
      </c>
      <c r="BQ81" s="285">
        <v>8</v>
      </c>
      <c r="BR81" s="285">
        <v>8</v>
      </c>
      <c r="BS81" s="285">
        <v>9</v>
      </c>
      <c r="BT81" s="285">
        <v>21</v>
      </c>
      <c r="BU81" s="285">
        <v>8</v>
      </c>
      <c r="BV81" s="285">
        <v>13</v>
      </c>
      <c r="BW81" s="285">
        <v>14</v>
      </c>
      <c r="BX81" s="285">
        <v>30</v>
      </c>
      <c r="BY81" s="285">
        <v>8</v>
      </c>
      <c r="BZ81" s="285">
        <v>4</v>
      </c>
      <c r="CA81" s="285">
        <v>13</v>
      </c>
      <c r="CB81" s="285">
        <v>10</v>
      </c>
      <c r="CC81" s="285">
        <v>12</v>
      </c>
      <c r="CD81" s="285">
        <v>6</v>
      </c>
      <c r="CE81" s="285">
        <v>5</v>
      </c>
      <c r="CF81" s="285">
        <v>14</v>
      </c>
      <c r="CG81" s="285">
        <v>30</v>
      </c>
      <c r="CH81" s="285">
        <v>8</v>
      </c>
      <c r="CI81" s="285">
        <v>15</v>
      </c>
      <c r="CJ81" s="285">
        <v>7</v>
      </c>
      <c r="CK81" s="285">
        <v>13</v>
      </c>
      <c r="CL81" s="285">
        <v>13</v>
      </c>
      <c r="CM81" s="285">
        <v>14</v>
      </c>
      <c r="CN81" s="285">
        <v>9</v>
      </c>
      <c r="CO81" s="285">
        <v>7</v>
      </c>
      <c r="CP81" s="285">
        <v>7</v>
      </c>
      <c r="CQ81" s="285">
        <v>8</v>
      </c>
      <c r="CR81" s="285">
        <v>15</v>
      </c>
      <c r="CS81" s="285">
        <v>4</v>
      </c>
      <c r="CT81" s="285">
        <v>16</v>
      </c>
      <c r="CU81" s="286">
        <f t="shared" si="8"/>
        <v>11.633333333333333</v>
      </c>
      <c r="CV81" s="277"/>
      <c r="CW81" s="285" t="s">
        <v>262</v>
      </c>
      <c r="CX81" s="285">
        <v>11</v>
      </c>
      <c r="CY81" s="285">
        <v>8</v>
      </c>
      <c r="CZ81" s="285">
        <v>18</v>
      </c>
      <c r="DA81" s="285">
        <v>18</v>
      </c>
      <c r="DB81" s="285">
        <v>21</v>
      </c>
      <c r="DC81" s="285">
        <v>16</v>
      </c>
      <c r="DD81" s="285">
        <v>8</v>
      </c>
      <c r="DE81" s="285">
        <v>6</v>
      </c>
      <c r="DF81" s="285">
        <v>12</v>
      </c>
      <c r="DG81" s="285">
        <v>6</v>
      </c>
      <c r="DH81" s="285">
        <v>9</v>
      </c>
      <c r="DI81" s="285">
        <v>4</v>
      </c>
      <c r="DJ81" s="285">
        <v>14</v>
      </c>
      <c r="DK81" s="285">
        <v>33</v>
      </c>
      <c r="DL81" s="285">
        <v>8</v>
      </c>
      <c r="DM81" s="285">
        <v>8</v>
      </c>
      <c r="DN81" s="285">
        <v>20</v>
      </c>
      <c r="DO81" s="285">
        <v>12</v>
      </c>
      <c r="DP81" s="285">
        <v>13</v>
      </c>
      <c r="DQ81" s="285">
        <v>11</v>
      </c>
      <c r="DR81" s="285">
        <v>8</v>
      </c>
      <c r="DS81" s="285">
        <v>12</v>
      </c>
      <c r="DT81" s="285">
        <v>4</v>
      </c>
      <c r="DU81" s="285">
        <v>17</v>
      </c>
      <c r="DV81" s="285">
        <v>11</v>
      </c>
      <c r="DW81" s="285">
        <v>8</v>
      </c>
      <c r="DX81" s="285">
        <v>13</v>
      </c>
      <c r="DY81" s="285">
        <v>6</v>
      </c>
      <c r="DZ81" s="285">
        <v>8</v>
      </c>
      <c r="EA81" s="285">
        <v>19</v>
      </c>
      <c r="EB81" s="286">
        <f t="shared" si="9"/>
        <v>12.066666666666666</v>
      </c>
      <c r="EC81" s="277"/>
      <c r="ED81" s="285" t="s">
        <v>262</v>
      </c>
      <c r="EE81" s="285">
        <v>6</v>
      </c>
      <c r="EF81" s="285">
        <v>4</v>
      </c>
      <c r="EG81" s="285">
        <v>21</v>
      </c>
      <c r="EH81" s="285">
        <v>14</v>
      </c>
      <c r="EI81" s="285">
        <v>9</v>
      </c>
      <c r="EJ81" s="285">
        <v>17</v>
      </c>
      <c r="EK81" s="285">
        <v>12</v>
      </c>
      <c r="EL81" s="285">
        <v>31</v>
      </c>
      <c r="EM81" s="285">
        <v>30</v>
      </c>
      <c r="EN81" s="285">
        <v>11</v>
      </c>
      <c r="EO81" s="285">
        <v>35</v>
      </c>
      <c r="EP81" s="285">
        <v>10</v>
      </c>
      <c r="EQ81" s="285">
        <v>20</v>
      </c>
      <c r="ER81" s="285">
        <v>8</v>
      </c>
      <c r="ES81" s="285">
        <v>12</v>
      </c>
      <c r="ET81" s="285">
        <v>10</v>
      </c>
      <c r="EU81" s="285">
        <v>12</v>
      </c>
      <c r="EV81" s="285">
        <v>29</v>
      </c>
      <c r="EW81" s="285">
        <v>10</v>
      </c>
      <c r="EX81" s="285">
        <v>8</v>
      </c>
      <c r="EY81" s="285">
        <v>15</v>
      </c>
      <c r="EZ81" s="285">
        <v>12</v>
      </c>
      <c r="FA81" s="285">
        <v>29</v>
      </c>
      <c r="FB81" s="285">
        <v>12</v>
      </c>
      <c r="FC81" s="285">
        <v>33</v>
      </c>
      <c r="FD81" s="285">
        <v>22</v>
      </c>
      <c r="FE81" s="285">
        <v>10</v>
      </c>
      <c r="FF81" s="285">
        <v>5</v>
      </c>
      <c r="FG81" s="285">
        <v>13</v>
      </c>
      <c r="FH81" s="285">
        <v>11</v>
      </c>
      <c r="FI81" s="286">
        <f t="shared" si="10"/>
        <v>15.7</v>
      </c>
      <c r="FJ81" s="277"/>
      <c r="FK81" s="285" t="s">
        <v>262</v>
      </c>
      <c r="FL81" s="285">
        <v>5</v>
      </c>
      <c r="FM81" s="285">
        <v>31</v>
      </c>
      <c r="FN81" s="285">
        <v>8</v>
      </c>
      <c r="FO81" s="285">
        <v>19</v>
      </c>
      <c r="FP81" s="285">
        <v>13</v>
      </c>
      <c r="FQ81" s="285">
        <v>15</v>
      </c>
      <c r="FR81" s="285">
        <v>24</v>
      </c>
      <c r="FS81" s="285">
        <v>12</v>
      </c>
      <c r="FT81" s="285">
        <v>10</v>
      </c>
      <c r="FU81" s="285">
        <v>9</v>
      </c>
      <c r="FV81" s="285">
        <v>15</v>
      </c>
      <c r="FW81" s="285">
        <v>21</v>
      </c>
      <c r="FX81" s="285">
        <v>12</v>
      </c>
      <c r="FY81" s="285">
        <v>9</v>
      </c>
      <c r="FZ81" s="285">
        <v>13</v>
      </c>
      <c r="GA81" s="285">
        <v>18</v>
      </c>
      <c r="GB81" s="285">
        <v>19</v>
      </c>
      <c r="GC81" s="285">
        <v>11</v>
      </c>
      <c r="GD81" s="285">
        <v>18</v>
      </c>
      <c r="GE81" s="285">
        <v>11</v>
      </c>
      <c r="GF81" s="285">
        <v>8</v>
      </c>
      <c r="GG81" s="285">
        <v>11</v>
      </c>
      <c r="GH81" s="285">
        <v>22</v>
      </c>
      <c r="GI81" s="285">
        <v>22</v>
      </c>
      <c r="GJ81" s="285">
        <v>8</v>
      </c>
      <c r="GK81" s="285">
        <v>9</v>
      </c>
      <c r="GL81" s="285">
        <v>13</v>
      </c>
      <c r="GM81" s="285">
        <v>9</v>
      </c>
      <c r="GN81" s="285">
        <v>13</v>
      </c>
      <c r="GO81" s="285">
        <v>9</v>
      </c>
      <c r="GP81" s="286">
        <f t="shared" si="11"/>
        <v>13.9</v>
      </c>
      <c r="GQ81" s="277"/>
    </row>
    <row r="82" spans="1:199" ht="15.75" customHeight="1">
      <c r="A82" s="1018"/>
      <c r="B82" s="285" t="s">
        <v>368</v>
      </c>
      <c r="C82" s="285">
        <v>4</v>
      </c>
      <c r="D82" s="285">
        <v>4</v>
      </c>
      <c r="E82" s="285">
        <v>2</v>
      </c>
      <c r="F82" s="285">
        <v>1</v>
      </c>
      <c r="G82" s="285">
        <v>2</v>
      </c>
      <c r="H82" s="285">
        <v>4</v>
      </c>
      <c r="I82" s="285">
        <v>4</v>
      </c>
      <c r="J82" s="285">
        <v>2</v>
      </c>
      <c r="K82" s="285">
        <v>4</v>
      </c>
      <c r="L82" s="285">
        <v>2</v>
      </c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6">
        <f t="shared" si="6"/>
        <v>2.9</v>
      </c>
      <c r="AH82" s="277"/>
      <c r="AI82" s="285" t="s">
        <v>368</v>
      </c>
      <c r="AJ82" s="285">
        <v>2</v>
      </c>
      <c r="AK82" s="285">
        <v>4</v>
      </c>
      <c r="AL82" s="285">
        <v>2</v>
      </c>
      <c r="AM82" s="285">
        <v>4</v>
      </c>
      <c r="AN82" s="285">
        <v>2</v>
      </c>
      <c r="AO82" s="285">
        <v>2</v>
      </c>
      <c r="AP82" s="285">
        <v>4</v>
      </c>
      <c r="AQ82" s="285">
        <v>3</v>
      </c>
      <c r="AR82" s="285">
        <v>4</v>
      </c>
      <c r="AS82" s="285">
        <v>2</v>
      </c>
      <c r="AT82" s="285">
        <v>4</v>
      </c>
      <c r="AU82" s="285">
        <v>2</v>
      </c>
      <c r="AV82" s="285">
        <v>4</v>
      </c>
      <c r="AW82" s="285">
        <v>4</v>
      </c>
      <c r="AX82" s="285">
        <v>4</v>
      </c>
      <c r="AY82" s="285">
        <v>8</v>
      </c>
      <c r="AZ82" s="285">
        <v>2</v>
      </c>
      <c r="BA82" s="285">
        <v>4</v>
      </c>
      <c r="BB82" s="285">
        <v>2</v>
      </c>
      <c r="BC82" s="285">
        <v>4</v>
      </c>
      <c r="BD82" s="285">
        <v>4</v>
      </c>
      <c r="BE82" s="285">
        <v>2</v>
      </c>
      <c r="BF82" s="285">
        <v>4</v>
      </c>
      <c r="BG82" s="285">
        <v>2</v>
      </c>
      <c r="BH82" s="285">
        <v>2</v>
      </c>
      <c r="BI82" s="285"/>
      <c r="BJ82" s="285"/>
      <c r="BK82" s="285"/>
      <c r="BL82" s="285"/>
      <c r="BM82" s="285"/>
      <c r="BN82" s="293">
        <f t="shared" si="7"/>
        <v>3.24</v>
      </c>
      <c r="BO82" s="277"/>
      <c r="BP82" s="294" t="s">
        <v>368</v>
      </c>
      <c r="BQ82" s="285">
        <v>4</v>
      </c>
      <c r="BR82" s="285">
        <v>4</v>
      </c>
      <c r="BS82" s="285">
        <v>4</v>
      </c>
      <c r="BT82" s="285">
        <v>2</v>
      </c>
      <c r="BU82" s="285">
        <v>2</v>
      </c>
      <c r="BV82" s="285">
        <v>2</v>
      </c>
      <c r="BW82" s="285">
        <v>2</v>
      </c>
      <c r="BX82" s="285">
        <v>2</v>
      </c>
      <c r="BY82" s="285">
        <v>2</v>
      </c>
      <c r="BZ82" s="285">
        <v>4</v>
      </c>
      <c r="CA82" s="285">
        <v>2</v>
      </c>
      <c r="CB82" s="285">
        <v>4</v>
      </c>
      <c r="CC82" s="285">
        <v>2</v>
      </c>
      <c r="CD82" s="285">
        <v>2</v>
      </c>
      <c r="CE82" s="285">
        <v>4</v>
      </c>
      <c r="CF82" s="285">
        <v>4</v>
      </c>
      <c r="CG82" s="285">
        <v>4</v>
      </c>
      <c r="CH82" s="285">
        <v>4</v>
      </c>
      <c r="CI82" s="285">
        <v>2</v>
      </c>
      <c r="CJ82" s="285">
        <v>3</v>
      </c>
      <c r="CK82" s="285">
        <v>4</v>
      </c>
      <c r="CL82" s="285">
        <v>2</v>
      </c>
      <c r="CM82" s="285">
        <v>4</v>
      </c>
      <c r="CN82" s="285">
        <v>3</v>
      </c>
      <c r="CO82" s="285">
        <v>4</v>
      </c>
      <c r="CP82" s="285">
        <v>4</v>
      </c>
      <c r="CQ82" s="285">
        <v>4</v>
      </c>
      <c r="CR82" s="285">
        <v>4</v>
      </c>
      <c r="CS82" s="285">
        <v>4</v>
      </c>
      <c r="CT82" s="313">
        <v>4</v>
      </c>
      <c r="CU82" s="286">
        <f t="shared" si="8"/>
        <v>3.2</v>
      </c>
      <c r="CV82" s="277"/>
      <c r="CW82" s="285" t="s">
        <v>368</v>
      </c>
      <c r="CX82" s="285">
        <v>4</v>
      </c>
      <c r="CY82" s="285">
        <v>2</v>
      </c>
      <c r="CZ82" s="285">
        <v>2</v>
      </c>
      <c r="DA82" s="285">
        <v>2</v>
      </c>
      <c r="DB82" s="285">
        <v>2</v>
      </c>
      <c r="DC82" s="285">
        <v>4</v>
      </c>
      <c r="DD82" s="285">
        <v>4</v>
      </c>
      <c r="DE82" s="285">
        <v>2</v>
      </c>
      <c r="DF82" s="285">
        <v>2</v>
      </c>
      <c r="DG82" s="285">
        <v>4</v>
      </c>
      <c r="DH82" s="285">
        <v>4</v>
      </c>
      <c r="DI82" s="285">
        <v>2</v>
      </c>
      <c r="DJ82" s="285">
        <v>4</v>
      </c>
      <c r="DK82" s="285">
        <v>2</v>
      </c>
      <c r="DL82" s="285">
        <v>4</v>
      </c>
      <c r="DM82" s="332">
        <v>4</v>
      </c>
      <c r="DN82" s="332">
        <v>4</v>
      </c>
      <c r="DO82" s="332">
        <v>4</v>
      </c>
      <c r="DP82" s="332">
        <v>4</v>
      </c>
      <c r="DQ82" s="332">
        <v>3</v>
      </c>
      <c r="DR82" s="332">
        <v>4</v>
      </c>
      <c r="DS82" s="332">
        <v>4</v>
      </c>
      <c r="DT82" s="332"/>
      <c r="DU82" s="332"/>
      <c r="DV82" s="332"/>
      <c r="DW82" s="332"/>
      <c r="DX82" s="332"/>
      <c r="DY82" s="332"/>
      <c r="DZ82" s="332"/>
      <c r="EA82" s="332"/>
      <c r="EB82" s="286">
        <f t="shared" si="9"/>
        <v>3.2272727272727271</v>
      </c>
      <c r="EC82" s="277"/>
      <c r="ED82" s="285" t="s">
        <v>368</v>
      </c>
      <c r="EE82" s="285">
        <v>4</v>
      </c>
      <c r="EF82" s="285">
        <v>4</v>
      </c>
      <c r="EG82" s="285">
        <v>2</v>
      </c>
      <c r="EH82" s="285">
        <v>2</v>
      </c>
      <c r="EI82" s="285">
        <v>2</v>
      </c>
      <c r="EJ82" s="285">
        <v>4</v>
      </c>
      <c r="EK82" s="285">
        <v>4</v>
      </c>
      <c r="EL82" s="285">
        <v>4</v>
      </c>
      <c r="EM82" s="285">
        <v>4</v>
      </c>
      <c r="EN82" s="285">
        <v>2</v>
      </c>
      <c r="EO82" s="285">
        <v>4</v>
      </c>
      <c r="EP82" s="285">
        <v>4</v>
      </c>
      <c r="EQ82" s="285">
        <v>2</v>
      </c>
      <c r="ER82" s="285">
        <v>4</v>
      </c>
      <c r="ES82" s="285">
        <v>4</v>
      </c>
      <c r="ET82" s="335">
        <v>4</v>
      </c>
      <c r="EU82" s="335">
        <v>2</v>
      </c>
      <c r="EV82" s="332"/>
      <c r="EW82" s="332"/>
      <c r="EX82" s="332"/>
      <c r="EY82" s="332"/>
      <c r="EZ82" s="332"/>
      <c r="FA82" s="332"/>
      <c r="FB82" s="332"/>
      <c r="FC82" s="332"/>
      <c r="FD82" s="332"/>
      <c r="FE82" s="332"/>
      <c r="FF82" s="332"/>
      <c r="FG82" s="332"/>
      <c r="FH82" s="332"/>
      <c r="FI82" s="286">
        <f t="shared" si="10"/>
        <v>3.2941176470588234</v>
      </c>
      <c r="FJ82" s="277"/>
      <c r="FK82" s="285" t="s">
        <v>368</v>
      </c>
      <c r="FL82" s="285">
        <v>2</v>
      </c>
      <c r="FM82" s="285">
        <v>2</v>
      </c>
      <c r="FN82" s="285">
        <v>4</v>
      </c>
      <c r="FO82" s="285">
        <v>1</v>
      </c>
      <c r="FP82" s="285">
        <v>3</v>
      </c>
      <c r="FQ82" s="285">
        <v>2</v>
      </c>
      <c r="FR82" s="285">
        <v>2</v>
      </c>
      <c r="FS82" s="285">
        <v>4</v>
      </c>
      <c r="FT82" s="285">
        <v>2</v>
      </c>
      <c r="FU82" s="285"/>
      <c r="FV82" s="285"/>
      <c r="FW82" s="285"/>
      <c r="FX82" s="285"/>
      <c r="FY82" s="285"/>
      <c r="FZ82" s="285"/>
      <c r="GA82" s="332"/>
      <c r="GB82" s="332"/>
      <c r="GC82" s="332"/>
      <c r="GD82" s="332"/>
      <c r="GE82" s="332"/>
      <c r="GF82" s="332"/>
      <c r="GG82" s="332"/>
      <c r="GH82" s="332"/>
      <c r="GI82" s="332"/>
      <c r="GJ82" s="332"/>
      <c r="GK82" s="332"/>
      <c r="GL82" s="332"/>
      <c r="GM82" s="332"/>
      <c r="GN82" s="332"/>
      <c r="GO82" s="332"/>
      <c r="GP82" s="286">
        <f t="shared" si="11"/>
        <v>2.4444444444444446</v>
      </c>
      <c r="GQ82" s="277"/>
    </row>
    <row r="83" spans="1:199" ht="15.75" customHeight="1">
      <c r="A83" s="1018"/>
      <c r="B83" s="300" t="s">
        <v>122</v>
      </c>
      <c r="C83" s="285">
        <v>1</v>
      </c>
      <c r="D83" s="285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301">
        <f t="shared" si="6"/>
        <v>1</v>
      </c>
      <c r="AH83" s="277"/>
      <c r="AI83" s="300" t="s">
        <v>122</v>
      </c>
      <c r="AJ83" s="285">
        <v>1</v>
      </c>
      <c r="AK83" s="285"/>
      <c r="AL83" s="285"/>
      <c r="AM83" s="285"/>
      <c r="AN83" s="285"/>
      <c r="AO83" s="285"/>
      <c r="AP83" s="285"/>
      <c r="AQ83" s="285"/>
      <c r="AR83" s="285"/>
      <c r="AS83" s="285"/>
      <c r="AT83" s="285"/>
      <c r="AU83" s="285"/>
      <c r="AV83" s="285"/>
      <c r="AW83" s="285"/>
      <c r="AX83" s="285"/>
      <c r="AY83" s="285"/>
      <c r="AZ83" s="285"/>
      <c r="BA83" s="285"/>
      <c r="BB83" s="285"/>
      <c r="BC83" s="285"/>
      <c r="BD83" s="285"/>
      <c r="BE83" s="285"/>
      <c r="BF83" s="285"/>
      <c r="BG83" s="285"/>
      <c r="BH83" s="285"/>
      <c r="BI83" s="285"/>
      <c r="BJ83" s="285"/>
      <c r="BK83" s="285"/>
      <c r="BL83" s="285"/>
      <c r="BM83" s="285"/>
      <c r="BN83" s="305">
        <f t="shared" si="7"/>
        <v>1</v>
      </c>
      <c r="BO83" s="277"/>
      <c r="BP83" s="302" t="s">
        <v>122</v>
      </c>
      <c r="BQ83" s="285">
        <v>1</v>
      </c>
      <c r="BR83" s="285"/>
      <c r="BS83" s="285"/>
      <c r="BT83" s="285"/>
      <c r="BU83" s="285"/>
      <c r="BV83" s="285"/>
      <c r="BW83" s="285"/>
      <c r="BX83" s="285"/>
      <c r="BY83" s="285"/>
      <c r="BZ83" s="285"/>
      <c r="CA83" s="285"/>
      <c r="CB83" s="285"/>
      <c r="CC83" s="285"/>
      <c r="CD83" s="285"/>
      <c r="CE83" s="285"/>
      <c r="CF83" s="285"/>
      <c r="CG83" s="285"/>
      <c r="CH83" s="285"/>
      <c r="CI83" s="285"/>
      <c r="CJ83" s="285"/>
      <c r="CK83" s="285"/>
      <c r="CL83" s="285"/>
      <c r="CM83" s="285"/>
      <c r="CN83" s="285"/>
      <c r="CO83" s="285"/>
      <c r="CP83" s="285"/>
      <c r="CQ83" s="285"/>
      <c r="CR83" s="285"/>
      <c r="CS83" s="285"/>
      <c r="CT83" s="285"/>
      <c r="CU83" s="307">
        <f t="shared" si="8"/>
        <v>1</v>
      </c>
      <c r="CV83" s="277"/>
      <c r="CW83" s="300" t="s">
        <v>122</v>
      </c>
      <c r="CX83" s="285">
        <v>1</v>
      </c>
      <c r="CY83" s="285"/>
      <c r="CZ83" s="285"/>
      <c r="DA83" s="285"/>
      <c r="DB83" s="285"/>
      <c r="DC83" s="285"/>
      <c r="DD83" s="285"/>
      <c r="DE83" s="285"/>
      <c r="DF83" s="285"/>
      <c r="DG83" s="285"/>
      <c r="DH83" s="285"/>
      <c r="DI83" s="285"/>
      <c r="DJ83" s="285"/>
      <c r="DK83" s="285"/>
      <c r="DL83" s="285"/>
      <c r="DM83" s="285"/>
      <c r="DN83" s="285"/>
      <c r="DO83" s="285"/>
      <c r="DP83" s="285"/>
      <c r="DQ83" s="285"/>
      <c r="DR83" s="285"/>
      <c r="DS83" s="285"/>
      <c r="DT83" s="285"/>
      <c r="DU83" s="285"/>
      <c r="DV83" s="285"/>
      <c r="DW83" s="285"/>
      <c r="DX83" s="285"/>
      <c r="DY83" s="285"/>
      <c r="DZ83" s="285"/>
      <c r="EA83" s="285"/>
      <c r="EB83" s="307">
        <f t="shared" si="9"/>
        <v>1</v>
      </c>
      <c r="EC83" s="277"/>
      <c r="ED83" s="300" t="s">
        <v>122</v>
      </c>
      <c r="EE83" s="285">
        <v>1</v>
      </c>
      <c r="EF83" s="285"/>
      <c r="EG83" s="285"/>
      <c r="EH83" s="285"/>
      <c r="EI83" s="285"/>
      <c r="EJ83" s="285"/>
      <c r="EK83" s="285"/>
      <c r="EL83" s="285"/>
      <c r="EM83" s="285"/>
      <c r="EN83" s="285"/>
      <c r="EO83" s="285"/>
      <c r="EP83" s="285"/>
      <c r="EQ83" s="285"/>
      <c r="ER83" s="285"/>
      <c r="ES83" s="285"/>
      <c r="ET83" s="285"/>
      <c r="EU83" s="285"/>
      <c r="EV83" s="285"/>
      <c r="EW83" s="285"/>
      <c r="EX83" s="285"/>
      <c r="EY83" s="285"/>
      <c r="EZ83" s="285"/>
      <c r="FA83" s="285"/>
      <c r="FB83" s="285"/>
      <c r="FC83" s="285"/>
      <c r="FD83" s="285"/>
      <c r="FE83" s="285"/>
      <c r="FF83" s="285"/>
      <c r="FG83" s="285"/>
      <c r="FH83" s="285"/>
      <c r="FI83" s="307">
        <f t="shared" si="10"/>
        <v>1</v>
      </c>
      <c r="FJ83" s="277"/>
      <c r="FK83" s="300" t="s">
        <v>122</v>
      </c>
      <c r="FL83" s="285">
        <v>1</v>
      </c>
      <c r="FM83" s="285"/>
      <c r="FN83" s="285"/>
      <c r="FO83" s="285"/>
      <c r="FP83" s="285"/>
      <c r="FQ83" s="285"/>
      <c r="FR83" s="285"/>
      <c r="FS83" s="285"/>
      <c r="FT83" s="285"/>
      <c r="FU83" s="285"/>
      <c r="FV83" s="285"/>
      <c r="FW83" s="285"/>
      <c r="FX83" s="285"/>
      <c r="FY83" s="285"/>
      <c r="FZ83" s="285"/>
      <c r="GA83" s="285"/>
      <c r="GB83" s="285"/>
      <c r="GC83" s="285"/>
      <c r="GD83" s="285"/>
      <c r="GE83" s="285"/>
      <c r="GF83" s="285"/>
      <c r="GG83" s="285"/>
      <c r="GH83" s="285"/>
      <c r="GI83" s="285"/>
      <c r="GJ83" s="285"/>
      <c r="GK83" s="285"/>
      <c r="GL83" s="285"/>
      <c r="GM83" s="285"/>
      <c r="GN83" s="285"/>
      <c r="GO83" s="285"/>
      <c r="GP83" s="307">
        <f t="shared" si="11"/>
        <v>1</v>
      </c>
      <c r="GQ83" s="277"/>
    </row>
    <row r="84" spans="1:199" ht="15.75" customHeight="1">
      <c r="A84" s="1018"/>
      <c r="B84" s="300" t="s">
        <v>120</v>
      </c>
      <c r="C84" s="285">
        <v>1</v>
      </c>
      <c r="D84" s="285"/>
      <c r="E84" s="285"/>
      <c r="F84" s="285"/>
      <c r="G84" s="285"/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85"/>
      <c r="AE84" s="285"/>
      <c r="AF84" s="285"/>
      <c r="AG84" s="301">
        <f t="shared" si="6"/>
        <v>1</v>
      </c>
      <c r="AH84" s="277"/>
      <c r="AI84" s="300" t="s">
        <v>120</v>
      </c>
      <c r="AJ84" s="285">
        <v>1</v>
      </c>
      <c r="AK84" s="285"/>
      <c r="AL84" s="285"/>
      <c r="AM84" s="285"/>
      <c r="AN84" s="285"/>
      <c r="AO84" s="285"/>
      <c r="AP84" s="285"/>
      <c r="AQ84" s="285"/>
      <c r="AR84" s="285"/>
      <c r="AS84" s="285"/>
      <c r="AT84" s="285"/>
      <c r="AU84" s="285"/>
      <c r="AV84" s="285"/>
      <c r="AW84" s="285"/>
      <c r="AX84" s="285"/>
      <c r="AY84" s="285"/>
      <c r="AZ84" s="285"/>
      <c r="BA84" s="285"/>
      <c r="BB84" s="285"/>
      <c r="BC84" s="285"/>
      <c r="BD84" s="285"/>
      <c r="BE84" s="285"/>
      <c r="BF84" s="285"/>
      <c r="BG84" s="285"/>
      <c r="BH84" s="285"/>
      <c r="BI84" s="285"/>
      <c r="BJ84" s="285"/>
      <c r="BK84" s="285"/>
      <c r="BL84" s="285"/>
      <c r="BM84" s="285"/>
      <c r="BN84" s="305">
        <f t="shared" si="7"/>
        <v>1</v>
      </c>
      <c r="BO84" s="277"/>
      <c r="BP84" s="302" t="s">
        <v>120</v>
      </c>
      <c r="BQ84" s="285">
        <v>1</v>
      </c>
      <c r="BR84" s="285"/>
      <c r="BS84" s="285"/>
      <c r="BT84" s="285"/>
      <c r="BU84" s="285"/>
      <c r="BV84" s="285"/>
      <c r="BW84" s="285"/>
      <c r="BX84" s="285"/>
      <c r="BY84" s="285"/>
      <c r="BZ84" s="285"/>
      <c r="CA84" s="285"/>
      <c r="CB84" s="285"/>
      <c r="CC84" s="285"/>
      <c r="CD84" s="285"/>
      <c r="CE84" s="285"/>
      <c r="CF84" s="285"/>
      <c r="CG84" s="285"/>
      <c r="CH84" s="285"/>
      <c r="CI84" s="285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307">
        <f t="shared" si="8"/>
        <v>1</v>
      </c>
      <c r="CV84" s="277"/>
      <c r="CW84" s="300" t="s">
        <v>120</v>
      </c>
      <c r="CX84" s="285">
        <v>1</v>
      </c>
      <c r="CY84" s="285"/>
      <c r="CZ84" s="285"/>
      <c r="DA84" s="285"/>
      <c r="DB84" s="285"/>
      <c r="DC84" s="285"/>
      <c r="DD84" s="285"/>
      <c r="DE84" s="285"/>
      <c r="DF84" s="285"/>
      <c r="DG84" s="285"/>
      <c r="DH84" s="285"/>
      <c r="DI84" s="285"/>
      <c r="DJ84" s="285"/>
      <c r="DK84" s="285"/>
      <c r="DL84" s="285"/>
      <c r="DM84" s="285"/>
      <c r="DN84" s="285"/>
      <c r="DO84" s="285"/>
      <c r="DP84" s="285"/>
      <c r="DQ84" s="285"/>
      <c r="DR84" s="285"/>
      <c r="DS84" s="285"/>
      <c r="DT84" s="285"/>
      <c r="DU84" s="285"/>
      <c r="DV84" s="285"/>
      <c r="DW84" s="285"/>
      <c r="DX84" s="285"/>
      <c r="DY84" s="285"/>
      <c r="DZ84" s="285"/>
      <c r="EA84" s="285"/>
      <c r="EB84" s="307">
        <f t="shared" si="9"/>
        <v>1</v>
      </c>
      <c r="EC84" s="277"/>
      <c r="ED84" s="300" t="s">
        <v>120</v>
      </c>
      <c r="EE84" s="285">
        <v>1</v>
      </c>
      <c r="EF84" s="285"/>
      <c r="EG84" s="285"/>
      <c r="EH84" s="285"/>
      <c r="EI84" s="285"/>
      <c r="EJ84" s="285"/>
      <c r="EK84" s="285"/>
      <c r="EL84" s="285"/>
      <c r="EM84" s="285"/>
      <c r="EN84" s="285"/>
      <c r="EO84" s="285"/>
      <c r="EP84" s="285"/>
      <c r="EQ84" s="285"/>
      <c r="ER84" s="285"/>
      <c r="ES84" s="285"/>
      <c r="ET84" s="285"/>
      <c r="EU84" s="285"/>
      <c r="EV84" s="285"/>
      <c r="EW84" s="285"/>
      <c r="EX84" s="285"/>
      <c r="EY84" s="285"/>
      <c r="EZ84" s="285"/>
      <c r="FA84" s="285"/>
      <c r="FB84" s="285"/>
      <c r="FC84" s="285"/>
      <c r="FD84" s="285"/>
      <c r="FE84" s="285"/>
      <c r="FF84" s="285"/>
      <c r="FG84" s="285"/>
      <c r="FH84" s="285"/>
      <c r="FI84" s="307">
        <f t="shared" si="10"/>
        <v>1</v>
      </c>
      <c r="FJ84" s="277"/>
      <c r="FK84" s="300" t="s">
        <v>120</v>
      </c>
      <c r="FL84" s="285">
        <v>1</v>
      </c>
      <c r="FM84" s="285"/>
      <c r="FN84" s="285"/>
      <c r="FO84" s="285"/>
      <c r="FP84" s="285"/>
      <c r="FQ84" s="285"/>
      <c r="FR84" s="285"/>
      <c r="FS84" s="285"/>
      <c r="FT84" s="285"/>
      <c r="FU84" s="285"/>
      <c r="FV84" s="285"/>
      <c r="FW84" s="285"/>
      <c r="FX84" s="285"/>
      <c r="FY84" s="285"/>
      <c r="FZ84" s="285"/>
      <c r="GA84" s="285"/>
      <c r="GB84" s="285"/>
      <c r="GC84" s="285"/>
      <c r="GD84" s="285"/>
      <c r="GE84" s="285"/>
      <c r="GF84" s="285"/>
      <c r="GG84" s="285"/>
      <c r="GH84" s="285"/>
      <c r="GI84" s="285"/>
      <c r="GJ84" s="285"/>
      <c r="GK84" s="285"/>
      <c r="GL84" s="285"/>
      <c r="GM84" s="285"/>
      <c r="GN84" s="285"/>
      <c r="GO84" s="285"/>
      <c r="GP84" s="307">
        <f t="shared" si="11"/>
        <v>1</v>
      </c>
      <c r="GQ84" s="277"/>
    </row>
    <row r="85" spans="1:199" ht="15.75" customHeight="1">
      <c r="A85" s="1018"/>
      <c r="B85" s="300" t="s">
        <v>123</v>
      </c>
      <c r="C85" s="285">
        <v>1</v>
      </c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301">
        <f t="shared" si="6"/>
        <v>1</v>
      </c>
      <c r="AH85" s="277"/>
      <c r="AI85" s="300" t="s">
        <v>123</v>
      </c>
      <c r="AJ85" s="285">
        <v>1</v>
      </c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305">
        <f t="shared" si="7"/>
        <v>1</v>
      </c>
      <c r="BO85" s="277"/>
      <c r="BP85" s="302" t="s">
        <v>123</v>
      </c>
      <c r="BQ85" s="285">
        <v>1</v>
      </c>
      <c r="BR85" s="285"/>
      <c r="BS85" s="285"/>
      <c r="BT85" s="285"/>
      <c r="BU85" s="285"/>
      <c r="BV85" s="285"/>
      <c r="BW85" s="285"/>
      <c r="BX85" s="285"/>
      <c r="BY85" s="285"/>
      <c r="BZ85" s="285"/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307">
        <f t="shared" si="8"/>
        <v>1</v>
      </c>
      <c r="CV85" s="277"/>
      <c r="CW85" s="300" t="s">
        <v>123</v>
      </c>
      <c r="CX85" s="285">
        <v>1</v>
      </c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X85" s="285"/>
      <c r="DY85" s="285"/>
      <c r="DZ85" s="285"/>
      <c r="EA85" s="285"/>
      <c r="EB85" s="307">
        <f t="shared" si="9"/>
        <v>1</v>
      </c>
      <c r="EC85" s="277"/>
      <c r="ED85" s="300" t="s">
        <v>123</v>
      </c>
      <c r="EE85" s="285">
        <v>1</v>
      </c>
      <c r="EF85" s="285"/>
      <c r="EG85" s="285"/>
      <c r="EH85" s="285"/>
      <c r="EI85" s="285"/>
      <c r="EJ85" s="285"/>
      <c r="EK85" s="285"/>
      <c r="EL85" s="285"/>
      <c r="EM85" s="285"/>
      <c r="EN85" s="285"/>
      <c r="EO85" s="285"/>
      <c r="EP85" s="285"/>
      <c r="EQ85" s="285"/>
      <c r="ER85" s="285"/>
      <c r="ES85" s="285"/>
      <c r="ET85" s="285"/>
      <c r="EU85" s="285"/>
      <c r="EV85" s="285"/>
      <c r="EW85" s="285"/>
      <c r="EX85" s="285"/>
      <c r="EY85" s="285"/>
      <c r="EZ85" s="285"/>
      <c r="FA85" s="285"/>
      <c r="FB85" s="285"/>
      <c r="FC85" s="285"/>
      <c r="FD85" s="285"/>
      <c r="FE85" s="285"/>
      <c r="FF85" s="285"/>
      <c r="FG85" s="285"/>
      <c r="FH85" s="285"/>
      <c r="FI85" s="307">
        <f t="shared" si="10"/>
        <v>1</v>
      </c>
      <c r="FJ85" s="277"/>
      <c r="FK85" s="300" t="s">
        <v>123</v>
      </c>
      <c r="FL85" s="285">
        <v>1</v>
      </c>
      <c r="FM85" s="285"/>
      <c r="FN85" s="285"/>
      <c r="FO85" s="285"/>
      <c r="FP85" s="285"/>
      <c r="FQ85" s="285"/>
      <c r="FR85" s="285"/>
      <c r="FS85" s="285"/>
      <c r="FT85" s="285"/>
      <c r="FU85" s="285"/>
      <c r="FV85" s="285"/>
      <c r="FW85" s="285"/>
      <c r="FX85" s="285"/>
      <c r="FY85" s="285"/>
      <c r="FZ85" s="285"/>
      <c r="GA85" s="285"/>
      <c r="GB85" s="285"/>
      <c r="GC85" s="285"/>
      <c r="GD85" s="285"/>
      <c r="GE85" s="285"/>
      <c r="GF85" s="285"/>
      <c r="GG85" s="285"/>
      <c r="GH85" s="285"/>
      <c r="GI85" s="285"/>
      <c r="GJ85" s="285"/>
      <c r="GK85" s="285"/>
      <c r="GL85" s="285"/>
      <c r="GM85" s="285"/>
      <c r="GN85" s="285"/>
      <c r="GO85" s="285"/>
      <c r="GP85" s="307">
        <f t="shared" si="11"/>
        <v>1</v>
      </c>
      <c r="GQ85" s="277"/>
    </row>
    <row r="86" spans="1:199" ht="15.75" customHeight="1">
      <c r="A86" s="1018"/>
      <c r="B86" s="337" t="s">
        <v>214</v>
      </c>
      <c r="C86" s="296">
        <v>5</v>
      </c>
      <c r="D86" s="296">
        <v>4</v>
      </c>
      <c r="E86" s="296">
        <v>5</v>
      </c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6">
        <f t="shared" si="6"/>
        <v>4.666666666666667</v>
      </c>
      <c r="AH86" s="277"/>
      <c r="AI86" s="337" t="s">
        <v>214</v>
      </c>
      <c r="AJ86" s="285">
        <v>5</v>
      </c>
      <c r="AK86" s="296">
        <v>5</v>
      </c>
      <c r="AL86" s="285">
        <v>8</v>
      </c>
      <c r="AM86" s="285">
        <v>4</v>
      </c>
      <c r="AN86" s="285">
        <v>8</v>
      </c>
      <c r="AO86" s="285">
        <v>4</v>
      </c>
      <c r="AP86" s="285">
        <v>8</v>
      </c>
      <c r="AQ86" s="285">
        <v>8</v>
      </c>
      <c r="AR86" s="285">
        <v>7</v>
      </c>
      <c r="AS86" s="285">
        <v>6</v>
      </c>
      <c r="AT86" s="285">
        <v>8</v>
      </c>
      <c r="AU86" s="285">
        <v>5</v>
      </c>
      <c r="AV86" s="285">
        <v>8</v>
      </c>
      <c r="AW86" s="285"/>
      <c r="AX86" s="285"/>
      <c r="AY86" s="285"/>
      <c r="AZ86" s="285"/>
      <c r="BA86" s="285"/>
      <c r="BB86" s="285"/>
      <c r="BC86" s="285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/>
      <c r="BN86" s="293">
        <f t="shared" si="7"/>
        <v>6.4615384615384617</v>
      </c>
      <c r="BO86" s="277"/>
      <c r="BP86" s="338" t="s">
        <v>214</v>
      </c>
      <c r="BQ86" s="313">
        <v>6</v>
      </c>
      <c r="BR86" s="313">
        <v>8</v>
      </c>
      <c r="BS86" s="313">
        <v>4</v>
      </c>
      <c r="BT86" s="285"/>
      <c r="BU86" s="285"/>
      <c r="BV86" s="285"/>
      <c r="BW86" s="285"/>
      <c r="BX86" s="285"/>
      <c r="BY86" s="285"/>
      <c r="BZ86" s="285"/>
      <c r="CA86" s="285"/>
      <c r="CB86" s="285"/>
      <c r="CC86" s="285"/>
      <c r="CD86" s="285"/>
      <c r="CE86" s="285"/>
      <c r="CF86" s="285"/>
      <c r="CG86" s="285"/>
      <c r="CH86" s="285"/>
      <c r="CI86" s="285"/>
      <c r="CJ86" s="285"/>
      <c r="CK86" s="285"/>
      <c r="CL86" s="285"/>
      <c r="CM86" s="285"/>
      <c r="CN86" s="285"/>
      <c r="CO86" s="285"/>
      <c r="CP86" s="285"/>
      <c r="CQ86" s="285"/>
      <c r="CR86" s="285"/>
      <c r="CS86" s="285"/>
      <c r="CT86" s="285"/>
      <c r="CU86" s="286">
        <f t="shared" si="8"/>
        <v>6</v>
      </c>
      <c r="CV86" s="277"/>
      <c r="CW86" s="285" t="s">
        <v>214</v>
      </c>
      <c r="CX86" s="332">
        <v>6</v>
      </c>
      <c r="CY86" s="332">
        <v>7</v>
      </c>
      <c r="CZ86" s="332">
        <v>8</v>
      </c>
      <c r="DA86" s="332">
        <v>7</v>
      </c>
      <c r="DB86" s="332"/>
      <c r="DC86" s="332"/>
      <c r="DD86" s="332"/>
      <c r="DE86" s="285"/>
      <c r="DF86" s="285"/>
      <c r="DG86" s="285"/>
      <c r="DH86" s="285"/>
      <c r="DI86" s="285"/>
      <c r="DJ86" s="285"/>
      <c r="DK86" s="285"/>
      <c r="DL86" s="285"/>
      <c r="DM86" s="285"/>
      <c r="DN86" s="285"/>
      <c r="DO86" s="285"/>
      <c r="DP86" s="285"/>
      <c r="DQ86" s="285"/>
      <c r="DR86" s="285"/>
      <c r="DS86" s="285"/>
      <c r="DT86" s="285"/>
      <c r="DU86" s="285"/>
      <c r="DV86" s="285"/>
      <c r="DW86" s="285"/>
      <c r="DX86" s="285"/>
      <c r="DY86" s="285"/>
      <c r="DZ86" s="285"/>
      <c r="EA86" s="285"/>
      <c r="EB86" s="286">
        <f t="shared" si="9"/>
        <v>7</v>
      </c>
      <c r="EC86" s="277"/>
      <c r="ED86" s="285" t="s">
        <v>214</v>
      </c>
      <c r="EE86" s="335">
        <v>8</v>
      </c>
      <c r="EF86" s="335">
        <v>4</v>
      </c>
      <c r="EG86" s="335">
        <v>6</v>
      </c>
      <c r="EH86" s="332"/>
      <c r="EI86" s="332"/>
      <c r="EJ86" s="332"/>
      <c r="EK86" s="332"/>
      <c r="EL86" s="285"/>
      <c r="EM86" s="285"/>
      <c r="EN86" s="285"/>
      <c r="EO86" s="285"/>
      <c r="EP86" s="285"/>
      <c r="EQ86" s="285"/>
      <c r="ER86" s="285"/>
      <c r="ES86" s="285"/>
      <c r="ET86" s="285"/>
      <c r="EU86" s="285"/>
      <c r="EV86" s="285"/>
      <c r="EW86" s="285"/>
      <c r="EX86" s="285"/>
      <c r="EY86" s="285"/>
      <c r="EZ86" s="285"/>
      <c r="FA86" s="285"/>
      <c r="FB86" s="285"/>
      <c r="FC86" s="285"/>
      <c r="FD86" s="285"/>
      <c r="FE86" s="285"/>
      <c r="FF86" s="285"/>
      <c r="FG86" s="285"/>
      <c r="FH86" s="285"/>
      <c r="FI86" s="286">
        <f t="shared" si="10"/>
        <v>6</v>
      </c>
      <c r="FJ86" s="277"/>
      <c r="FK86" s="285" t="s">
        <v>214</v>
      </c>
      <c r="FL86" s="335">
        <v>5</v>
      </c>
      <c r="FM86" s="335">
        <v>4</v>
      </c>
      <c r="FN86" s="335">
        <v>3</v>
      </c>
      <c r="FO86" s="335">
        <v>5</v>
      </c>
      <c r="FP86" s="335">
        <v>6</v>
      </c>
      <c r="FQ86" s="335">
        <v>6</v>
      </c>
      <c r="FR86" s="332"/>
      <c r="FS86" s="285"/>
      <c r="FT86" s="285"/>
      <c r="FU86" s="285"/>
      <c r="FV86" s="285"/>
      <c r="FW86" s="285"/>
      <c r="FX86" s="285"/>
      <c r="FY86" s="285"/>
      <c r="FZ86" s="285"/>
      <c r="GA86" s="285"/>
      <c r="GB86" s="285"/>
      <c r="GC86" s="285"/>
      <c r="GD86" s="285"/>
      <c r="GE86" s="285"/>
      <c r="GF86" s="285"/>
      <c r="GG86" s="285"/>
      <c r="GH86" s="285"/>
      <c r="GI86" s="285"/>
      <c r="GJ86" s="285"/>
      <c r="GK86" s="285"/>
      <c r="GL86" s="285"/>
      <c r="GM86" s="285"/>
      <c r="GN86" s="285"/>
      <c r="GO86" s="285"/>
      <c r="GP86" s="286">
        <f t="shared" si="11"/>
        <v>4.833333333333333</v>
      </c>
      <c r="GQ86" s="277"/>
    </row>
    <row r="87" spans="1:199" ht="15.75" customHeight="1">
      <c r="A87" s="1018"/>
      <c r="B87" s="320" t="s">
        <v>218</v>
      </c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308" t="e">
        <f t="shared" si="6"/>
        <v>#DIV/0!</v>
      </c>
      <c r="AH87" s="277"/>
      <c r="AI87" s="320" t="s">
        <v>218</v>
      </c>
      <c r="AJ87" s="285">
        <v>1</v>
      </c>
      <c r="AK87" s="285">
        <v>1</v>
      </c>
      <c r="AL87" s="285">
        <v>2</v>
      </c>
      <c r="AM87" s="285">
        <v>2</v>
      </c>
      <c r="AN87" s="285">
        <v>2</v>
      </c>
      <c r="AO87" s="285">
        <v>2</v>
      </c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285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/>
      <c r="BN87" s="293">
        <f t="shared" si="7"/>
        <v>1.6666666666666667</v>
      </c>
      <c r="BO87" s="277"/>
      <c r="BP87" s="321" t="s">
        <v>218</v>
      </c>
      <c r="BQ87" s="313">
        <v>2</v>
      </c>
      <c r="BR87" s="313">
        <v>2</v>
      </c>
      <c r="BS87" s="285"/>
      <c r="BT87" s="285"/>
      <c r="BU87" s="285"/>
      <c r="BV87" s="285"/>
      <c r="BW87" s="285"/>
      <c r="BX87" s="285"/>
      <c r="BY87" s="285"/>
      <c r="BZ87" s="285"/>
      <c r="CA87" s="285"/>
      <c r="CB87" s="285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5"/>
      <c r="CU87" s="303">
        <f t="shared" si="8"/>
        <v>2</v>
      </c>
      <c r="CV87" s="277"/>
      <c r="CW87" s="299" t="s">
        <v>369</v>
      </c>
      <c r="CX87" s="299">
        <v>2</v>
      </c>
      <c r="CY87" s="299">
        <v>2</v>
      </c>
      <c r="CZ87" s="299"/>
      <c r="DA87" s="299"/>
      <c r="DB87" s="299"/>
      <c r="DC87" s="299"/>
      <c r="DD87" s="299"/>
      <c r="DE87" s="299"/>
      <c r="DF87" s="299"/>
      <c r="DG87" s="299"/>
      <c r="DH87" s="299"/>
      <c r="DI87" s="299"/>
      <c r="DJ87" s="299"/>
      <c r="DK87" s="299"/>
      <c r="DL87" s="299"/>
      <c r="DM87" s="299"/>
      <c r="DN87" s="299"/>
      <c r="DO87" s="299"/>
      <c r="DP87" s="299"/>
      <c r="DQ87" s="299"/>
      <c r="DR87" s="299"/>
      <c r="DS87" s="299"/>
      <c r="DT87" s="299"/>
      <c r="DU87" s="299"/>
      <c r="DV87" s="299"/>
      <c r="DW87" s="299"/>
      <c r="DX87" s="299"/>
      <c r="DY87" s="299"/>
      <c r="DZ87" s="299"/>
      <c r="EA87" s="299"/>
      <c r="EB87" s="286">
        <f t="shared" si="9"/>
        <v>2</v>
      </c>
      <c r="EC87" s="277"/>
      <c r="ED87" s="320" t="s">
        <v>218</v>
      </c>
      <c r="EE87" s="285">
        <v>2</v>
      </c>
      <c r="EF87" s="285">
        <v>2</v>
      </c>
      <c r="EG87" s="285">
        <v>2</v>
      </c>
      <c r="EH87" s="285">
        <v>2</v>
      </c>
      <c r="EI87" s="285">
        <v>2</v>
      </c>
      <c r="EJ87" s="285">
        <v>2</v>
      </c>
      <c r="EK87" s="285">
        <v>2</v>
      </c>
      <c r="EL87" s="285">
        <v>2</v>
      </c>
      <c r="EM87" s="285">
        <v>2</v>
      </c>
      <c r="EN87" s="285">
        <v>2</v>
      </c>
      <c r="EO87" s="285">
        <v>2</v>
      </c>
      <c r="EP87" s="285">
        <v>1</v>
      </c>
      <c r="EQ87" s="285">
        <v>1</v>
      </c>
      <c r="ER87" s="285">
        <v>2</v>
      </c>
      <c r="ES87" s="285"/>
      <c r="ET87" s="285"/>
      <c r="EU87" s="285"/>
      <c r="EV87" s="285"/>
      <c r="EW87" s="285"/>
      <c r="EX87" s="285"/>
      <c r="EY87" s="285"/>
      <c r="EZ87" s="285"/>
      <c r="FA87" s="285"/>
      <c r="FB87" s="285"/>
      <c r="FC87" s="285"/>
      <c r="FD87" s="285"/>
      <c r="FE87" s="285"/>
      <c r="FF87" s="285"/>
      <c r="FG87" s="285"/>
      <c r="FH87" s="285"/>
      <c r="FI87" s="303">
        <f t="shared" si="10"/>
        <v>1.8571428571428572</v>
      </c>
      <c r="FJ87" s="277"/>
      <c r="FK87" s="320" t="s">
        <v>218</v>
      </c>
      <c r="FL87" s="285">
        <v>2</v>
      </c>
      <c r="FM87" s="285">
        <v>2</v>
      </c>
      <c r="FN87" s="285">
        <v>2</v>
      </c>
      <c r="FO87" s="285">
        <v>2</v>
      </c>
      <c r="FP87" s="285">
        <v>2</v>
      </c>
      <c r="FQ87" s="285">
        <v>2</v>
      </c>
      <c r="FR87" s="285">
        <v>2</v>
      </c>
      <c r="FS87" s="285">
        <v>2</v>
      </c>
      <c r="FT87" s="285">
        <v>2</v>
      </c>
      <c r="FU87" s="285">
        <v>2</v>
      </c>
      <c r="FV87" s="285">
        <v>2</v>
      </c>
      <c r="FW87" s="285">
        <v>2</v>
      </c>
      <c r="FX87" s="285">
        <v>2</v>
      </c>
      <c r="FY87" s="285">
        <v>2</v>
      </c>
      <c r="FZ87" s="285">
        <v>2</v>
      </c>
      <c r="GA87" s="285">
        <v>2</v>
      </c>
      <c r="GB87" s="285">
        <v>2</v>
      </c>
      <c r="GC87" s="285"/>
      <c r="GD87" s="285"/>
      <c r="GE87" s="285"/>
      <c r="GF87" s="285"/>
      <c r="GG87" s="285"/>
      <c r="GH87" s="285"/>
      <c r="GI87" s="285"/>
      <c r="GJ87" s="285"/>
      <c r="GK87" s="285"/>
      <c r="GL87" s="285"/>
      <c r="GM87" s="285"/>
      <c r="GN87" s="285"/>
      <c r="GO87" s="285"/>
      <c r="GP87" s="303">
        <f t="shared" si="11"/>
        <v>2</v>
      </c>
      <c r="GQ87" s="277"/>
    </row>
    <row r="88" spans="1:199" ht="15.75" customHeight="1">
      <c r="A88" s="1018"/>
      <c r="B88" s="300" t="s">
        <v>126</v>
      </c>
      <c r="C88" s="285">
        <v>1</v>
      </c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301">
        <f t="shared" si="6"/>
        <v>1</v>
      </c>
      <c r="AH88" s="277"/>
      <c r="AI88" s="300" t="s">
        <v>126</v>
      </c>
      <c r="AJ88" s="285">
        <v>1</v>
      </c>
      <c r="AK88" s="285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285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/>
      <c r="BN88" s="305">
        <f t="shared" si="7"/>
        <v>1</v>
      </c>
      <c r="BO88" s="277"/>
      <c r="BP88" s="302" t="s">
        <v>126</v>
      </c>
      <c r="BQ88" s="285">
        <v>1</v>
      </c>
      <c r="BR88" s="285"/>
      <c r="BS88" s="285"/>
      <c r="BT88" s="285"/>
      <c r="BU88" s="285"/>
      <c r="BV88" s="285"/>
      <c r="BW88" s="285"/>
      <c r="BX88" s="285"/>
      <c r="BY88" s="285"/>
      <c r="BZ88" s="285"/>
      <c r="CA88" s="285"/>
      <c r="CB88" s="285"/>
      <c r="CC88" s="285"/>
      <c r="CD88" s="285"/>
      <c r="CE88" s="285"/>
      <c r="CF88" s="285"/>
      <c r="CG88" s="285"/>
      <c r="CH88" s="285"/>
      <c r="CI88" s="285"/>
      <c r="CJ88" s="285"/>
      <c r="CK88" s="285"/>
      <c r="CL88" s="285"/>
      <c r="CM88" s="285"/>
      <c r="CN88" s="285"/>
      <c r="CO88" s="285"/>
      <c r="CP88" s="285"/>
      <c r="CQ88" s="285"/>
      <c r="CR88" s="285"/>
      <c r="CS88" s="285"/>
      <c r="CT88" s="285"/>
      <c r="CU88" s="307">
        <f t="shared" si="8"/>
        <v>1</v>
      </c>
      <c r="CV88" s="277"/>
      <c r="CW88" s="300" t="s">
        <v>126</v>
      </c>
      <c r="CX88" s="285">
        <v>1</v>
      </c>
      <c r="CY88" s="285"/>
      <c r="CZ88" s="285"/>
      <c r="DA88" s="285"/>
      <c r="DB88" s="285"/>
      <c r="DC88" s="285"/>
      <c r="DD88" s="285"/>
      <c r="DE88" s="285"/>
      <c r="DF88" s="285"/>
      <c r="DG88" s="285"/>
      <c r="DH88" s="285"/>
      <c r="DI88" s="285"/>
      <c r="DJ88" s="285"/>
      <c r="DK88" s="285"/>
      <c r="DL88" s="285"/>
      <c r="DM88" s="285"/>
      <c r="DN88" s="285"/>
      <c r="DO88" s="285"/>
      <c r="DP88" s="285"/>
      <c r="DQ88" s="285"/>
      <c r="DR88" s="285"/>
      <c r="DS88" s="285"/>
      <c r="DT88" s="285"/>
      <c r="DU88" s="285"/>
      <c r="DV88" s="285"/>
      <c r="DW88" s="285"/>
      <c r="DX88" s="285"/>
      <c r="DY88" s="285"/>
      <c r="DZ88" s="285"/>
      <c r="EA88" s="285"/>
      <c r="EB88" s="307">
        <f t="shared" si="9"/>
        <v>1</v>
      </c>
      <c r="EC88" s="277"/>
      <c r="ED88" s="300" t="s">
        <v>126</v>
      </c>
      <c r="EE88" s="285">
        <v>1</v>
      </c>
      <c r="EF88" s="285"/>
      <c r="EG88" s="285"/>
      <c r="EH88" s="285"/>
      <c r="EI88" s="285"/>
      <c r="EJ88" s="285"/>
      <c r="EK88" s="285"/>
      <c r="EL88" s="285"/>
      <c r="EM88" s="285"/>
      <c r="EN88" s="285"/>
      <c r="EO88" s="285"/>
      <c r="EP88" s="285"/>
      <c r="EQ88" s="285"/>
      <c r="ER88" s="285"/>
      <c r="ES88" s="285"/>
      <c r="ET88" s="285"/>
      <c r="EU88" s="285"/>
      <c r="EV88" s="285"/>
      <c r="EW88" s="285"/>
      <c r="EX88" s="285"/>
      <c r="EY88" s="285"/>
      <c r="EZ88" s="285"/>
      <c r="FA88" s="285"/>
      <c r="FB88" s="285"/>
      <c r="FC88" s="285"/>
      <c r="FD88" s="285"/>
      <c r="FE88" s="285"/>
      <c r="FF88" s="285"/>
      <c r="FG88" s="285"/>
      <c r="FH88" s="285"/>
      <c r="FI88" s="307">
        <f t="shared" si="10"/>
        <v>1</v>
      </c>
      <c r="FJ88" s="277"/>
      <c r="FK88" s="300" t="s">
        <v>126</v>
      </c>
      <c r="FL88" s="285">
        <v>1</v>
      </c>
      <c r="FM88" s="285"/>
      <c r="FN88" s="285"/>
      <c r="FO88" s="285"/>
      <c r="FP88" s="285"/>
      <c r="FQ88" s="285"/>
      <c r="FR88" s="285"/>
      <c r="FS88" s="285"/>
      <c r="FT88" s="285"/>
      <c r="FU88" s="285"/>
      <c r="FV88" s="285"/>
      <c r="FW88" s="285"/>
      <c r="FX88" s="285"/>
      <c r="FY88" s="285"/>
      <c r="FZ88" s="285"/>
      <c r="GA88" s="285"/>
      <c r="GB88" s="285"/>
      <c r="GC88" s="285"/>
      <c r="GD88" s="285"/>
      <c r="GE88" s="285"/>
      <c r="GF88" s="285"/>
      <c r="GG88" s="285"/>
      <c r="GH88" s="285"/>
      <c r="GI88" s="285"/>
      <c r="GJ88" s="285"/>
      <c r="GK88" s="285"/>
      <c r="GL88" s="285"/>
      <c r="GM88" s="285"/>
      <c r="GN88" s="285"/>
      <c r="GO88" s="285"/>
      <c r="GP88" s="307">
        <f t="shared" si="11"/>
        <v>1</v>
      </c>
      <c r="GQ88" s="277"/>
    </row>
    <row r="89" spans="1:199" ht="15.75" customHeight="1">
      <c r="A89" s="1018"/>
      <c r="B89" s="304" t="s">
        <v>129</v>
      </c>
      <c r="C89" s="285">
        <v>1</v>
      </c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301">
        <f t="shared" si="6"/>
        <v>1</v>
      </c>
      <c r="AH89" s="277"/>
      <c r="AI89" s="304" t="s">
        <v>129</v>
      </c>
      <c r="AJ89" s="285">
        <v>1</v>
      </c>
      <c r="AK89" s="285"/>
      <c r="AL89" s="285"/>
      <c r="AM89" s="285"/>
      <c r="AN89" s="285"/>
      <c r="AO89" s="285"/>
      <c r="AP89" s="285"/>
      <c r="AQ89" s="285"/>
      <c r="AR89" s="285"/>
      <c r="AS89" s="285"/>
      <c r="AT89" s="285"/>
      <c r="AU89" s="285"/>
      <c r="AV89" s="285"/>
      <c r="AW89" s="285"/>
      <c r="AX89" s="285"/>
      <c r="AY89" s="285"/>
      <c r="AZ89" s="285"/>
      <c r="BA89" s="285"/>
      <c r="BB89" s="285"/>
      <c r="BC89" s="285"/>
      <c r="BD89" s="285"/>
      <c r="BE89" s="285"/>
      <c r="BF89" s="285"/>
      <c r="BG89" s="285"/>
      <c r="BH89" s="285"/>
      <c r="BI89" s="285"/>
      <c r="BJ89" s="285"/>
      <c r="BK89" s="285"/>
      <c r="BL89" s="285"/>
      <c r="BM89" s="285"/>
      <c r="BN89" s="305">
        <f t="shared" si="7"/>
        <v>1</v>
      </c>
      <c r="BO89" s="277"/>
      <c r="BP89" s="306" t="s">
        <v>129</v>
      </c>
      <c r="BQ89" s="285">
        <v>1</v>
      </c>
      <c r="BR89" s="285"/>
      <c r="BS89" s="285"/>
      <c r="BT89" s="285"/>
      <c r="BU89" s="285"/>
      <c r="BV89" s="285"/>
      <c r="BW89" s="285"/>
      <c r="BX89" s="285"/>
      <c r="BY89" s="285"/>
      <c r="BZ89" s="285"/>
      <c r="CA89" s="285"/>
      <c r="CB89" s="285"/>
      <c r="CC89" s="285"/>
      <c r="CD89" s="285"/>
      <c r="CE89" s="285"/>
      <c r="CF89" s="285"/>
      <c r="CG89" s="285"/>
      <c r="CH89" s="285"/>
      <c r="CI89" s="285"/>
      <c r="CJ89" s="285"/>
      <c r="CK89" s="285"/>
      <c r="CL89" s="285"/>
      <c r="CM89" s="285"/>
      <c r="CN89" s="285"/>
      <c r="CO89" s="285"/>
      <c r="CP89" s="285"/>
      <c r="CQ89" s="285"/>
      <c r="CR89" s="285"/>
      <c r="CS89" s="285"/>
      <c r="CT89" s="285"/>
      <c r="CU89" s="307">
        <f t="shared" si="8"/>
        <v>1</v>
      </c>
      <c r="CV89" s="277"/>
      <c r="CW89" s="304" t="s">
        <v>129</v>
      </c>
      <c r="CX89" s="285">
        <v>1</v>
      </c>
      <c r="CY89" s="285"/>
      <c r="CZ89" s="285"/>
      <c r="DA89" s="285"/>
      <c r="DB89" s="285"/>
      <c r="DC89" s="285"/>
      <c r="DD89" s="285"/>
      <c r="DE89" s="285"/>
      <c r="DF89" s="285"/>
      <c r="DG89" s="285"/>
      <c r="DH89" s="285"/>
      <c r="DI89" s="285"/>
      <c r="DJ89" s="285"/>
      <c r="DK89" s="285"/>
      <c r="DL89" s="285"/>
      <c r="DM89" s="285"/>
      <c r="DN89" s="285"/>
      <c r="DO89" s="285"/>
      <c r="DP89" s="285"/>
      <c r="DQ89" s="285"/>
      <c r="DR89" s="285"/>
      <c r="DS89" s="285"/>
      <c r="DT89" s="285"/>
      <c r="DU89" s="285"/>
      <c r="DV89" s="285"/>
      <c r="DW89" s="285"/>
      <c r="DX89" s="285"/>
      <c r="DY89" s="285"/>
      <c r="DZ89" s="285"/>
      <c r="EA89" s="285"/>
      <c r="EB89" s="307">
        <f t="shared" si="9"/>
        <v>1</v>
      </c>
      <c r="EC89" s="277"/>
      <c r="ED89" s="304" t="s">
        <v>129</v>
      </c>
      <c r="EE89" s="285">
        <v>1</v>
      </c>
      <c r="EF89" s="285"/>
      <c r="EG89" s="285"/>
      <c r="EH89" s="285"/>
      <c r="EI89" s="285"/>
      <c r="EJ89" s="285"/>
      <c r="EK89" s="285"/>
      <c r="EL89" s="285"/>
      <c r="EM89" s="285"/>
      <c r="EN89" s="285"/>
      <c r="EO89" s="285"/>
      <c r="EP89" s="285"/>
      <c r="EQ89" s="285"/>
      <c r="ER89" s="285"/>
      <c r="ES89" s="285"/>
      <c r="ET89" s="285"/>
      <c r="EU89" s="285"/>
      <c r="EV89" s="285"/>
      <c r="EW89" s="285"/>
      <c r="EX89" s="285"/>
      <c r="EY89" s="285"/>
      <c r="EZ89" s="285"/>
      <c r="FA89" s="285"/>
      <c r="FB89" s="285"/>
      <c r="FC89" s="285"/>
      <c r="FD89" s="285"/>
      <c r="FE89" s="285"/>
      <c r="FF89" s="285"/>
      <c r="FG89" s="285"/>
      <c r="FH89" s="285"/>
      <c r="FI89" s="307">
        <f t="shared" si="10"/>
        <v>1</v>
      </c>
      <c r="FJ89" s="277"/>
      <c r="FK89" s="304" t="s">
        <v>129</v>
      </c>
      <c r="FL89" s="285">
        <v>1</v>
      </c>
      <c r="FM89" s="285"/>
      <c r="FN89" s="285"/>
      <c r="FO89" s="285"/>
      <c r="FP89" s="285"/>
      <c r="FQ89" s="285"/>
      <c r="FR89" s="285"/>
      <c r="FS89" s="285"/>
      <c r="FT89" s="285"/>
      <c r="FU89" s="285"/>
      <c r="FV89" s="285"/>
      <c r="FW89" s="285"/>
      <c r="FX89" s="285"/>
      <c r="FY89" s="285"/>
      <c r="FZ89" s="285"/>
      <c r="GA89" s="285"/>
      <c r="GB89" s="285"/>
      <c r="GC89" s="285"/>
      <c r="GD89" s="285"/>
      <c r="GE89" s="285"/>
      <c r="GF89" s="285"/>
      <c r="GG89" s="285"/>
      <c r="GH89" s="285"/>
      <c r="GI89" s="285"/>
      <c r="GJ89" s="285"/>
      <c r="GK89" s="285"/>
      <c r="GL89" s="285"/>
      <c r="GM89" s="285"/>
      <c r="GN89" s="285"/>
      <c r="GO89" s="285"/>
      <c r="GP89" s="307">
        <f t="shared" si="11"/>
        <v>1</v>
      </c>
      <c r="GQ89" s="277"/>
    </row>
    <row r="90" spans="1:199" ht="15.75" customHeight="1">
      <c r="A90" s="1018"/>
      <c r="B90" s="304" t="s">
        <v>264</v>
      </c>
      <c r="C90" s="285">
        <v>1</v>
      </c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301">
        <f t="shared" si="6"/>
        <v>1</v>
      </c>
      <c r="AH90" s="277"/>
      <c r="AI90" s="304" t="s">
        <v>264</v>
      </c>
      <c r="AJ90" s="285">
        <v>1</v>
      </c>
      <c r="AK90" s="285"/>
      <c r="AL90" s="285"/>
      <c r="AM90" s="285"/>
      <c r="AN90" s="285"/>
      <c r="AO90" s="285"/>
      <c r="AP90" s="285"/>
      <c r="AQ90" s="285"/>
      <c r="AR90" s="285"/>
      <c r="AS90" s="285"/>
      <c r="AT90" s="285"/>
      <c r="AU90" s="285"/>
      <c r="AV90" s="285"/>
      <c r="AW90" s="285"/>
      <c r="AX90" s="285"/>
      <c r="AY90" s="285"/>
      <c r="AZ90" s="285"/>
      <c r="BA90" s="285"/>
      <c r="BB90" s="285"/>
      <c r="BC90" s="285"/>
      <c r="BD90" s="285"/>
      <c r="BE90" s="285"/>
      <c r="BF90" s="285"/>
      <c r="BG90" s="285"/>
      <c r="BH90" s="285"/>
      <c r="BI90" s="285"/>
      <c r="BJ90" s="285"/>
      <c r="BK90" s="285"/>
      <c r="BL90" s="285"/>
      <c r="BM90" s="285"/>
      <c r="BN90" s="305">
        <f t="shared" si="7"/>
        <v>1</v>
      </c>
      <c r="BO90" s="277"/>
      <c r="BP90" s="306" t="s">
        <v>264</v>
      </c>
      <c r="BQ90" s="285">
        <v>1</v>
      </c>
      <c r="BR90" s="285"/>
      <c r="BS90" s="285"/>
      <c r="BT90" s="285"/>
      <c r="BU90" s="285"/>
      <c r="BV90" s="285"/>
      <c r="BW90" s="285"/>
      <c r="BX90" s="285"/>
      <c r="BY90" s="285"/>
      <c r="BZ90" s="285"/>
      <c r="CA90" s="285"/>
      <c r="CB90" s="285"/>
      <c r="CC90" s="285"/>
      <c r="CD90" s="285"/>
      <c r="CE90" s="285"/>
      <c r="CF90" s="285"/>
      <c r="CG90" s="285"/>
      <c r="CH90" s="285"/>
      <c r="CI90" s="285"/>
      <c r="CJ90" s="285"/>
      <c r="CK90" s="285"/>
      <c r="CL90" s="285"/>
      <c r="CM90" s="285"/>
      <c r="CN90" s="285"/>
      <c r="CO90" s="285"/>
      <c r="CP90" s="285"/>
      <c r="CQ90" s="285"/>
      <c r="CR90" s="285"/>
      <c r="CS90" s="285"/>
      <c r="CT90" s="285"/>
      <c r="CU90" s="307">
        <f t="shared" si="8"/>
        <v>1</v>
      </c>
      <c r="CV90" s="277"/>
      <c r="CW90" s="304" t="s">
        <v>264</v>
      </c>
      <c r="CX90" s="285">
        <v>1</v>
      </c>
      <c r="CY90" s="285"/>
      <c r="CZ90" s="285"/>
      <c r="DA90" s="285"/>
      <c r="DB90" s="285"/>
      <c r="DC90" s="285"/>
      <c r="DD90" s="285"/>
      <c r="DE90" s="285"/>
      <c r="DF90" s="285"/>
      <c r="DG90" s="285"/>
      <c r="DH90" s="285"/>
      <c r="DI90" s="285"/>
      <c r="DJ90" s="285"/>
      <c r="DK90" s="285"/>
      <c r="DL90" s="285"/>
      <c r="DM90" s="285"/>
      <c r="DN90" s="285"/>
      <c r="DO90" s="285"/>
      <c r="DP90" s="285"/>
      <c r="DQ90" s="285"/>
      <c r="DR90" s="285"/>
      <c r="DS90" s="285"/>
      <c r="DT90" s="285"/>
      <c r="DU90" s="285"/>
      <c r="DV90" s="285"/>
      <c r="DW90" s="285"/>
      <c r="DX90" s="285"/>
      <c r="DY90" s="285"/>
      <c r="DZ90" s="285"/>
      <c r="EA90" s="285"/>
      <c r="EB90" s="307">
        <f t="shared" si="9"/>
        <v>1</v>
      </c>
      <c r="EC90" s="277"/>
      <c r="ED90" s="304" t="s">
        <v>264</v>
      </c>
      <c r="EE90" s="285">
        <v>1</v>
      </c>
      <c r="EF90" s="285"/>
      <c r="EG90" s="285"/>
      <c r="EH90" s="285"/>
      <c r="EI90" s="285"/>
      <c r="EJ90" s="285"/>
      <c r="EK90" s="285"/>
      <c r="EL90" s="285"/>
      <c r="EM90" s="285"/>
      <c r="EN90" s="285"/>
      <c r="EO90" s="285"/>
      <c r="EP90" s="285"/>
      <c r="EQ90" s="285"/>
      <c r="ER90" s="285"/>
      <c r="ES90" s="285"/>
      <c r="ET90" s="285"/>
      <c r="EU90" s="285"/>
      <c r="EV90" s="285"/>
      <c r="EW90" s="285"/>
      <c r="EX90" s="285"/>
      <c r="EY90" s="285"/>
      <c r="EZ90" s="285"/>
      <c r="FA90" s="285"/>
      <c r="FB90" s="285"/>
      <c r="FC90" s="285"/>
      <c r="FD90" s="285"/>
      <c r="FE90" s="285"/>
      <c r="FF90" s="285"/>
      <c r="FG90" s="285"/>
      <c r="FH90" s="285"/>
      <c r="FI90" s="307">
        <f t="shared" si="10"/>
        <v>1</v>
      </c>
      <c r="FJ90" s="277"/>
      <c r="FK90" s="304" t="s">
        <v>264</v>
      </c>
      <c r="FL90" s="285">
        <v>1</v>
      </c>
      <c r="FM90" s="285"/>
      <c r="FN90" s="285"/>
      <c r="FO90" s="285"/>
      <c r="FP90" s="285"/>
      <c r="FQ90" s="285"/>
      <c r="FR90" s="285"/>
      <c r="FS90" s="285"/>
      <c r="FT90" s="285"/>
      <c r="FU90" s="285"/>
      <c r="FV90" s="285"/>
      <c r="FW90" s="285"/>
      <c r="FX90" s="285"/>
      <c r="FY90" s="285"/>
      <c r="FZ90" s="285"/>
      <c r="GA90" s="285"/>
      <c r="GB90" s="285"/>
      <c r="GC90" s="285"/>
      <c r="GD90" s="285"/>
      <c r="GE90" s="285"/>
      <c r="GF90" s="285"/>
      <c r="GG90" s="285"/>
      <c r="GH90" s="285"/>
      <c r="GI90" s="285"/>
      <c r="GJ90" s="285"/>
      <c r="GK90" s="285"/>
      <c r="GL90" s="285"/>
      <c r="GM90" s="285"/>
      <c r="GN90" s="285"/>
      <c r="GO90" s="285"/>
      <c r="GP90" s="307">
        <f t="shared" si="11"/>
        <v>1</v>
      </c>
      <c r="GQ90" s="277"/>
    </row>
    <row r="91" spans="1:199" ht="15.75" customHeight="1">
      <c r="A91" s="1018"/>
      <c r="B91" s="304" t="s">
        <v>138</v>
      </c>
      <c r="C91" s="285">
        <v>1</v>
      </c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301">
        <f t="shared" si="6"/>
        <v>1</v>
      </c>
      <c r="AH91" s="277"/>
      <c r="AI91" s="304" t="s">
        <v>138</v>
      </c>
      <c r="AJ91" s="285">
        <v>1</v>
      </c>
      <c r="AK91" s="285"/>
      <c r="AL91" s="285"/>
      <c r="AM91" s="285"/>
      <c r="AN91" s="285"/>
      <c r="AO91" s="285"/>
      <c r="AP91" s="285"/>
      <c r="AQ91" s="285"/>
      <c r="AR91" s="285"/>
      <c r="AS91" s="285"/>
      <c r="AT91" s="285"/>
      <c r="AU91" s="285"/>
      <c r="AV91" s="285"/>
      <c r="AW91" s="285"/>
      <c r="AX91" s="285"/>
      <c r="AY91" s="285"/>
      <c r="AZ91" s="285"/>
      <c r="BA91" s="285"/>
      <c r="BB91" s="285"/>
      <c r="BC91" s="285"/>
      <c r="BD91" s="285"/>
      <c r="BE91" s="285"/>
      <c r="BF91" s="285"/>
      <c r="BG91" s="285"/>
      <c r="BH91" s="285"/>
      <c r="BI91" s="285"/>
      <c r="BJ91" s="285"/>
      <c r="BK91" s="285"/>
      <c r="BL91" s="285"/>
      <c r="BM91" s="285"/>
      <c r="BN91" s="305">
        <f t="shared" si="7"/>
        <v>1</v>
      </c>
      <c r="BO91" s="277"/>
      <c r="BP91" s="306" t="s">
        <v>138</v>
      </c>
      <c r="BQ91" s="285">
        <v>1</v>
      </c>
      <c r="BR91" s="285"/>
      <c r="BS91" s="285"/>
      <c r="BT91" s="285"/>
      <c r="BU91" s="285"/>
      <c r="BV91" s="285"/>
      <c r="BW91" s="285"/>
      <c r="BX91" s="285"/>
      <c r="BY91" s="285"/>
      <c r="BZ91" s="285"/>
      <c r="CA91" s="285"/>
      <c r="CB91" s="285"/>
      <c r="CC91" s="285"/>
      <c r="CD91" s="285"/>
      <c r="CE91" s="285"/>
      <c r="CF91" s="285"/>
      <c r="CG91" s="285"/>
      <c r="CH91" s="285"/>
      <c r="CI91" s="285"/>
      <c r="CJ91" s="285"/>
      <c r="CK91" s="285"/>
      <c r="CL91" s="285"/>
      <c r="CM91" s="285"/>
      <c r="CN91" s="285"/>
      <c r="CO91" s="285"/>
      <c r="CP91" s="285"/>
      <c r="CQ91" s="285"/>
      <c r="CR91" s="285"/>
      <c r="CS91" s="285"/>
      <c r="CT91" s="285"/>
      <c r="CU91" s="307">
        <f t="shared" si="8"/>
        <v>1</v>
      </c>
      <c r="CV91" s="277"/>
      <c r="CW91" s="304" t="s">
        <v>138</v>
      </c>
      <c r="CX91" s="285">
        <v>1</v>
      </c>
      <c r="CY91" s="285"/>
      <c r="CZ91" s="285"/>
      <c r="DA91" s="285"/>
      <c r="DB91" s="285"/>
      <c r="DC91" s="285"/>
      <c r="DD91" s="285"/>
      <c r="DE91" s="285"/>
      <c r="DF91" s="285"/>
      <c r="DG91" s="285"/>
      <c r="DH91" s="285"/>
      <c r="DI91" s="285"/>
      <c r="DJ91" s="285"/>
      <c r="DK91" s="285"/>
      <c r="DL91" s="285"/>
      <c r="DM91" s="285"/>
      <c r="DN91" s="285"/>
      <c r="DO91" s="285"/>
      <c r="DP91" s="285"/>
      <c r="DQ91" s="285"/>
      <c r="DR91" s="285"/>
      <c r="DS91" s="285"/>
      <c r="DT91" s="285"/>
      <c r="DU91" s="285"/>
      <c r="DV91" s="285"/>
      <c r="DW91" s="285"/>
      <c r="DX91" s="285"/>
      <c r="DY91" s="285"/>
      <c r="DZ91" s="285"/>
      <c r="EA91" s="285"/>
      <c r="EB91" s="307">
        <f t="shared" si="9"/>
        <v>1</v>
      </c>
      <c r="EC91" s="277"/>
      <c r="ED91" s="304" t="s">
        <v>138</v>
      </c>
      <c r="EE91" s="285">
        <v>1</v>
      </c>
      <c r="EF91" s="285"/>
      <c r="EG91" s="285"/>
      <c r="EH91" s="285"/>
      <c r="EI91" s="285"/>
      <c r="EJ91" s="285"/>
      <c r="EK91" s="285"/>
      <c r="EL91" s="285"/>
      <c r="EM91" s="285"/>
      <c r="EN91" s="285"/>
      <c r="EO91" s="285"/>
      <c r="EP91" s="285"/>
      <c r="EQ91" s="285"/>
      <c r="ER91" s="285"/>
      <c r="ES91" s="285"/>
      <c r="ET91" s="285"/>
      <c r="EU91" s="285"/>
      <c r="EV91" s="285"/>
      <c r="EW91" s="285"/>
      <c r="EX91" s="285"/>
      <c r="EY91" s="285"/>
      <c r="EZ91" s="285"/>
      <c r="FA91" s="285"/>
      <c r="FB91" s="285"/>
      <c r="FC91" s="285"/>
      <c r="FD91" s="285"/>
      <c r="FE91" s="285"/>
      <c r="FF91" s="285"/>
      <c r="FG91" s="285"/>
      <c r="FH91" s="285"/>
      <c r="FI91" s="307">
        <f t="shared" si="10"/>
        <v>1</v>
      </c>
      <c r="FJ91" s="277"/>
      <c r="FK91" s="304" t="s">
        <v>138</v>
      </c>
      <c r="FL91" s="285">
        <v>1</v>
      </c>
      <c r="FM91" s="285"/>
      <c r="FN91" s="285"/>
      <c r="FO91" s="285"/>
      <c r="FP91" s="285"/>
      <c r="FQ91" s="285"/>
      <c r="FR91" s="285"/>
      <c r="FS91" s="285"/>
      <c r="FT91" s="285"/>
      <c r="FU91" s="285"/>
      <c r="FV91" s="285"/>
      <c r="FW91" s="285"/>
      <c r="FX91" s="285"/>
      <c r="FY91" s="285"/>
      <c r="FZ91" s="285"/>
      <c r="GA91" s="285"/>
      <c r="GB91" s="285"/>
      <c r="GC91" s="285"/>
      <c r="GD91" s="285"/>
      <c r="GE91" s="285"/>
      <c r="GF91" s="285"/>
      <c r="GG91" s="285"/>
      <c r="GH91" s="285"/>
      <c r="GI91" s="285"/>
      <c r="GJ91" s="285"/>
      <c r="GK91" s="285"/>
      <c r="GL91" s="285"/>
      <c r="GM91" s="285"/>
      <c r="GN91" s="285"/>
      <c r="GO91" s="285"/>
      <c r="GP91" s="307">
        <f t="shared" si="11"/>
        <v>1</v>
      </c>
      <c r="GQ91" s="277"/>
    </row>
    <row r="92" spans="1:199" ht="15.75" customHeight="1">
      <c r="A92" s="1019"/>
      <c r="B92" s="322" t="s">
        <v>212</v>
      </c>
      <c r="C92" s="323"/>
      <c r="D92" s="323"/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323"/>
      <c r="Q92" s="323"/>
      <c r="R92" s="323"/>
      <c r="S92" s="323"/>
      <c r="T92" s="323"/>
      <c r="U92" s="323"/>
      <c r="V92" s="323"/>
      <c r="W92" s="323"/>
      <c r="X92" s="323"/>
      <c r="Y92" s="323"/>
      <c r="Z92" s="323"/>
      <c r="AA92" s="323"/>
      <c r="AB92" s="323"/>
      <c r="AC92" s="323"/>
      <c r="AD92" s="323"/>
      <c r="AE92" s="323"/>
      <c r="AF92" s="323"/>
      <c r="AG92" s="324" t="e">
        <f t="shared" si="6"/>
        <v>#DIV/0!</v>
      </c>
      <c r="AH92" s="277"/>
      <c r="AI92" s="322" t="s">
        <v>212</v>
      </c>
      <c r="AJ92" s="323">
        <v>3</v>
      </c>
      <c r="AK92" s="323"/>
      <c r="AL92" s="323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3"/>
      <c r="AY92" s="323"/>
      <c r="AZ92" s="323"/>
      <c r="BA92" s="323"/>
      <c r="BB92" s="323"/>
      <c r="BC92" s="323"/>
      <c r="BD92" s="323"/>
      <c r="BE92" s="323"/>
      <c r="BF92" s="323"/>
      <c r="BG92" s="323"/>
      <c r="BH92" s="323"/>
      <c r="BI92" s="323"/>
      <c r="BJ92" s="323"/>
      <c r="BK92" s="323"/>
      <c r="BL92" s="323"/>
      <c r="BM92" s="323"/>
      <c r="BN92" s="325">
        <f t="shared" si="7"/>
        <v>3</v>
      </c>
      <c r="BO92" s="277"/>
      <c r="BP92" s="326" t="s">
        <v>212</v>
      </c>
      <c r="BQ92" s="323"/>
      <c r="BR92" s="323"/>
      <c r="BS92" s="323"/>
      <c r="BT92" s="323"/>
      <c r="BU92" s="323"/>
      <c r="BV92" s="323"/>
      <c r="BW92" s="323"/>
      <c r="BX92" s="323"/>
      <c r="BY92" s="323"/>
      <c r="BZ92" s="323"/>
      <c r="CA92" s="323"/>
      <c r="CB92" s="323"/>
      <c r="CC92" s="323"/>
      <c r="CD92" s="323"/>
      <c r="CE92" s="323"/>
      <c r="CF92" s="323"/>
      <c r="CG92" s="323"/>
      <c r="CH92" s="323"/>
      <c r="CI92" s="323"/>
      <c r="CJ92" s="323"/>
      <c r="CK92" s="323"/>
      <c r="CL92" s="323"/>
      <c r="CM92" s="323"/>
      <c r="CN92" s="323"/>
      <c r="CO92" s="323"/>
      <c r="CP92" s="323"/>
      <c r="CQ92" s="323"/>
      <c r="CR92" s="323"/>
      <c r="CS92" s="323"/>
      <c r="CT92" s="323"/>
      <c r="CU92" s="328" t="e">
        <f t="shared" si="8"/>
        <v>#DIV/0!</v>
      </c>
      <c r="CV92" s="277"/>
      <c r="CW92" s="299" t="s">
        <v>213</v>
      </c>
      <c r="CX92" s="299">
        <v>4</v>
      </c>
      <c r="CY92" s="299"/>
      <c r="CZ92" s="299"/>
      <c r="DA92" s="299"/>
      <c r="DB92" s="299"/>
      <c r="DC92" s="299"/>
      <c r="DD92" s="299"/>
      <c r="DE92" s="299"/>
      <c r="DF92" s="299"/>
      <c r="DG92" s="299"/>
      <c r="DH92" s="299"/>
      <c r="DI92" s="299"/>
      <c r="DJ92" s="299"/>
      <c r="DK92" s="299"/>
      <c r="DL92" s="299"/>
      <c r="DM92" s="299"/>
      <c r="DN92" s="299"/>
      <c r="DO92" s="299"/>
      <c r="DP92" s="299"/>
      <c r="DQ92" s="299"/>
      <c r="DR92" s="299"/>
      <c r="DS92" s="299"/>
      <c r="DT92" s="299"/>
      <c r="DU92" s="299"/>
      <c r="DV92" s="299"/>
      <c r="DW92" s="299"/>
      <c r="DX92" s="299"/>
      <c r="DY92" s="299"/>
      <c r="DZ92" s="299"/>
      <c r="EA92" s="299"/>
      <c r="EB92" s="286">
        <f t="shared" si="9"/>
        <v>4</v>
      </c>
      <c r="EC92" s="277"/>
      <c r="ED92" s="322" t="s">
        <v>212</v>
      </c>
      <c r="EE92" s="323"/>
      <c r="EF92" s="323"/>
      <c r="EG92" s="323"/>
      <c r="EH92" s="323"/>
      <c r="EI92" s="323"/>
      <c r="EJ92" s="323"/>
      <c r="EK92" s="323"/>
      <c r="EL92" s="323"/>
      <c r="EM92" s="323"/>
      <c r="EN92" s="323"/>
      <c r="EO92" s="323"/>
      <c r="EP92" s="323"/>
      <c r="EQ92" s="323"/>
      <c r="ER92" s="323"/>
      <c r="ES92" s="323"/>
      <c r="ET92" s="323"/>
      <c r="EU92" s="323"/>
      <c r="EV92" s="323"/>
      <c r="EW92" s="323"/>
      <c r="EX92" s="323"/>
      <c r="EY92" s="323"/>
      <c r="EZ92" s="323"/>
      <c r="FA92" s="323"/>
      <c r="FB92" s="323"/>
      <c r="FC92" s="323"/>
      <c r="FD92" s="323"/>
      <c r="FE92" s="323"/>
      <c r="FF92" s="323"/>
      <c r="FG92" s="323"/>
      <c r="FH92" s="323"/>
      <c r="FI92" s="328" t="e">
        <f t="shared" si="10"/>
        <v>#DIV/0!</v>
      </c>
      <c r="FJ92" s="277"/>
      <c r="FK92" s="322" t="s">
        <v>212</v>
      </c>
      <c r="FL92" s="323"/>
      <c r="FM92" s="323"/>
      <c r="FN92" s="323"/>
      <c r="FO92" s="323"/>
      <c r="FP92" s="323"/>
      <c r="FQ92" s="323"/>
      <c r="FR92" s="323"/>
      <c r="FS92" s="323"/>
      <c r="FT92" s="323"/>
      <c r="FU92" s="323"/>
      <c r="FV92" s="323"/>
      <c r="FW92" s="323"/>
      <c r="FX92" s="323"/>
      <c r="FY92" s="323"/>
      <c r="FZ92" s="323"/>
      <c r="GA92" s="323"/>
      <c r="GB92" s="323"/>
      <c r="GC92" s="323"/>
      <c r="GD92" s="323"/>
      <c r="GE92" s="323"/>
      <c r="GF92" s="323"/>
      <c r="GG92" s="323"/>
      <c r="GH92" s="323"/>
      <c r="GI92" s="323"/>
      <c r="GJ92" s="323"/>
      <c r="GK92" s="323"/>
      <c r="GL92" s="323"/>
      <c r="GM92" s="323"/>
      <c r="GN92" s="323"/>
      <c r="GO92" s="323"/>
      <c r="GP92" s="328" t="e">
        <f t="shared" si="11"/>
        <v>#DIV/0!</v>
      </c>
      <c r="GQ92" s="277"/>
    </row>
    <row r="93" spans="1:199" ht="15.75" customHeight="1">
      <c r="A93" s="139"/>
      <c r="B93" s="277"/>
      <c r="C93" s="277"/>
      <c r="D93" s="277"/>
      <c r="E93" s="277"/>
      <c r="F93" s="277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  <c r="Z93" s="277"/>
      <c r="AA93" s="277"/>
      <c r="AB93" s="277"/>
      <c r="AC93" s="277"/>
      <c r="AD93" s="277"/>
      <c r="AE93" s="277"/>
      <c r="AF93" s="277"/>
      <c r="AG93" s="329"/>
      <c r="AH93" s="277"/>
      <c r="AI93" s="277"/>
      <c r="AJ93" s="277"/>
      <c r="AK93" s="277"/>
      <c r="AL93" s="277"/>
      <c r="AM93" s="277"/>
      <c r="AN93" s="277"/>
      <c r="AO93" s="277"/>
      <c r="AP93" s="277"/>
      <c r="AQ93" s="277"/>
      <c r="AR93" s="277"/>
      <c r="AS93" s="277"/>
      <c r="AT93" s="277"/>
      <c r="AU93" s="277"/>
      <c r="AV93" s="277"/>
      <c r="AW93" s="277"/>
      <c r="AX93" s="277"/>
      <c r="AY93" s="277"/>
      <c r="AZ93" s="277"/>
      <c r="BA93" s="277"/>
      <c r="BB93" s="277"/>
      <c r="BC93" s="277"/>
      <c r="BD93" s="277"/>
      <c r="BE93" s="277"/>
      <c r="BF93" s="277"/>
      <c r="BG93" s="277"/>
      <c r="BH93" s="277"/>
      <c r="BI93" s="277"/>
      <c r="BJ93" s="277"/>
      <c r="BK93" s="277"/>
      <c r="BL93" s="277"/>
      <c r="BM93" s="277"/>
      <c r="BN93" s="329"/>
      <c r="BO93" s="277"/>
      <c r="BP93" s="277"/>
      <c r="BQ93" s="277"/>
      <c r="BR93" s="277"/>
      <c r="BS93" s="277"/>
      <c r="BT93" s="277"/>
      <c r="BU93" s="277"/>
      <c r="BV93" s="277"/>
      <c r="BW93" s="277"/>
      <c r="BX93" s="277"/>
      <c r="BY93" s="277"/>
      <c r="BZ93" s="277"/>
      <c r="CA93" s="277"/>
      <c r="CB93" s="277"/>
      <c r="CC93" s="277"/>
      <c r="CD93" s="277"/>
      <c r="CE93" s="277"/>
      <c r="CF93" s="277"/>
      <c r="CG93" s="277"/>
      <c r="CH93" s="277"/>
      <c r="CI93" s="277"/>
      <c r="CJ93" s="277"/>
      <c r="CK93" s="277"/>
      <c r="CL93" s="277"/>
      <c r="CM93" s="277"/>
      <c r="CN93" s="277"/>
      <c r="CO93" s="277"/>
      <c r="CP93" s="277"/>
      <c r="CQ93" s="277"/>
      <c r="CR93" s="277"/>
      <c r="CS93" s="277"/>
      <c r="CT93" s="277"/>
      <c r="CU93" s="277"/>
      <c r="CV93" s="277"/>
      <c r="CW93" s="277"/>
      <c r="CX93" s="277"/>
      <c r="CY93" s="277"/>
      <c r="CZ93" s="277"/>
      <c r="DA93" s="277"/>
      <c r="DB93" s="277"/>
      <c r="DC93" s="277"/>
      <c r="DD93" s="277"/>
      <c r="DE93" s="277"/>
      <c r="DF93" s="277"/>
      <c r="DG93" s="277"/>
      <c r="DH93" s="277"/>
      <c r="DI93" s="277"/>
      <c r="DJ93" s="277"/>
      <c r="DK93" s="277"/>
      <c r="DL93" s="277"/>
      <c r="DM93" s="277"/>
      <c r="DN93" s="277"/>
      <c r="DO93" s="277"/>
      <c r="DP93" s="277"/>
      <c r="DQ93" s="277"/>
      <c r="DR93" s="277"/>
      <c r="DS93" s="277"/>
      <c r="DT93" s="277"/>
      <c r="DU93" s="277"/>
      <c r="DV93" s="277"/>
      <c r="DW93" s="277"/>
      <c r="DX93" s="277"/>
      <c r="DY93" s="277"/>
      <c r="DZ93" s="277"/>
      <c r="EA93" s="277"/>
      <c r="EB93" s="277"/>
      <c r="EC93" s="277"/>
      <c r="ED93" s="277"/>
      <c r="EE93" s="277"/>
      <c r="EF93" s="277"/>
      <c r="EG93" s="277"/>
      <c r="EH93" s="277"/>
      <c r="EI93" s="277"/>
      <c r="EJ93" s="277"/>
      <c r="EK93" s="277"/>
      <c r="EL93" s="277"/>
      <c r="EM93" s="277"/>
      <c r="EN93" s="277"/>
      <c r="EO93" s="277"/>
      <c r="EP93" s="277"/>
      <c r="EQ93" s="277"/>
      <c r="ER93" s="277"/>
      <c r="ES93" s="277"/>
      <c r="ET93" s="277"/>
      <c r="EU93" s="277"/>
      <c r="EV93" s="277"/>
      <c r="EW93" s="277"/>
      <c r="EX93" s="277"/>
      <c r="EY93" s="277"/>
      <c r="EZ93" s="277"/>
      <c r="FA93" s="277"/>
      <c r="FB93" s="277"/>
      <c r="FC93" s="277"/>
      <c r="FD93" s="277"/>
      <c r="FE93" s="277"/>
      <c r="FF93" s="277"/>
      <c r="FG93" s="277"/>
      <c r="FH93" s="277"/>
      <c r="FI93" s="277"/>
      <c r="FJ93" s="277"/>
      <c r="FK93" s="277"/>
      <c r="FL93" s="277"/>
      <c r="FM93" s="277"/>
      <c r="FN93" s="277"/>
      <c r="FO93" s="277"/>
      <c r="FP93" s="277"/>
      <c r="FQ93" s="277"/>
      <c r="FR93" s="277"/>
      <c r="FS93" s="277"/>
      <c r="FT93" s="277"/>
      <c r="FU93" s="277"/>
      <c r="FV93" s="277"/>
      <c r="FW93" s="277"/>
      <c r="FX93" s="277"/>
      <c r="FY93" s="277"/>
      <c r="FZ93" s="277"/>
      <c r="GA93" s="277"/>
      <c r="GB93" s="277"/>
      <c r="GC93" s="277"/>
      <c r="GD93" s="277"/>
      <c r="GE93" s="277"/>
      <c r="GF93" s="277"/>
      <c r="GG93" s="277"/>
      <c r="GH93" s="277"/>
      <c r="GI93" s="277"/>
      <c r="GJ93" s="277"/>
      <c r="GK93" s="277"/>
      <c r="GL93" s="277"/>
      <c r="GM93" s="277"/>
      <c r="GN93" s="277"/>
      <c r="GO93" s="277"/>
      <c r="GP93" s="277"/>
      <c r="GQ93" s="277"/>
    </row>
    <row r="94" spans="1:199" ht="15.75" customHeight="1">
      <c r="A94" s="139"/>
      <c r="B94" s="330"/>
      <c r="C94" s="330"/>
      <c r="D94" s="330"/>
      <c r="E94" s="330"/>
      <c r="F94" s="330"/>
      <c r="G94" s="330"/>
      <c r="H94" s="330"/>
      <c r="I94" s="330"/>
      <c r="J94" s="330"/>
      <c r="K94" s="330"/>
      <c r="L94" s="330"/>
      <c r="M94" s="330"/>
      <c r="N94" s="330"/>
      <c r="O94" s="330"/>
      <c r="P94" s="330"/>
      <c r="Q94" s="330"/>
      <c r="R94" s="330"/>
      <c r="S94" s="330"/>
      <c r="T94" s="330"/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  <c r="AE94" s="330"/>
      <c r="AF94" s="330"/>
      <c r="AG94" s="331"/>
      <c r="AH94" s="330"/>
      <c r="AI94" s="330"/>
      <c r="AJ94" s="330"/>
      <c r="AK94" s="330"/>
      <c r="AL94" s="330"/>
      <c r="AM94" s="330"/>
      <c r="AN94" s="330"/>
      <c r="AO94" s="330"/>
      <c r="AP94" s="330"/>
      <c r="AQ94" s="330"/>
      <c r="AR94" s="330"/>
      <c r="AS94" s="330"/>
      <c r="AT94" s="330"/>
      <c r="AU94" s="330"/>
      <c r="AV94" s="330"/>
      <c r="AW94" s="330"/>
      <c r="AX94" s="330"/>
      <c r="AY94" s="330"/>
      <c r="AZ94" s="330"/>
      <c r="BA94" s="330"/>
      <c r="BB94" s="330"/>
      <c r="BC94" s="330"/>
      <c r="BD94" s="330"/>
      <c r="BE94" s="330"/>
      <c r="BF94" s="330"/>
      <c r="BG94" s="330"/>
      <c r="BH94" s="330"/>
      <c r="BI94" s="330"/>
      <c r="BJ94" s="330"/>
      <c r="BK94" s="330"/>
      <c r="BL94" s="330"/>
      <c r="BM94" s="330"/>
      <c r="BN94" s="331"/>
      <c r="BO94" s="330"/>
      <c r="BP94" s="330"/>
      <c r="BQ94" s="330"/>
      <c r="BR94" s="330"/>
      <c r="BS94" s="330"/>
      <c r="BT94" s="330"/>
      <c r="BU94" s="330"/>
      <c r="BV94" s="330"/>
      <c r="BW94" s="330"/>
      <c r="BX94" s="330"/>
      <c r="BY94" s="330"/>
      <c r="BZ94" s="330"/>
      <c r="CA94" s="330"/>
      <c r="CB94" s="330"/>
      <c r="CC94" s="330"/>
      <c r="CD94" s="330"/>
      <c r="CE94" s="330"/>
      <c r="CF94" s="330"/>
      <c r="CG94" s="330"/>
      <c r="CH94" s="330"/>
      <c r="CI94" s="330"/>
      <c r="CJ94" s="330"/>
      <c r="CK94" s="330"/>
      <c r="CL94" s="330"/>
      <c r="CM94" s="330"/>
      <c r="CN94" s="330"/>
      <c r="CO94" s="330"/>
      <c r="CP94" s="330"/>
      <c r="CQ94" s="330"/>
      <c r="CR94" s="330"/>
      <c r="CS94" s="330"/>
      <c r="CT94" s="330"/>
      <c r="CU94" s="330"/>
      <c r="CV94" s="330"/>
      <c r="CW94" s="330"/>
      <c r="CX94" s="330"/>
      <c r="CY94" s="330"/>
      <c r="CZ94" s="330"/>
      <c r="DA94" s="330"/>
      <c r="DB94" s="330"/>
      <c r="DC94" s="330"/>
      <c r="DD94" s="330"/>
      <c r="DE94" s="330"/>
      <c r="DF94" s="330"/>
      <c r="DG94" s="330"/>
      <c r="DH94" s="330"/>
      <c r="DI94" s="330"/>
      <c r="DJ94" s="330"/>
      <c r="DK94" s="330"/>
      <c r="DL94" s="330"/>
      <c r="DM94" s="330"/>
      <c r="DN94" s="330"/>
      <c r="DO94" s="330"/>
      <c r="DP94" s="330"/>
      <c r="DQ94" s="330"/>
      <c r="DR94" s="330"/>
      <c r="DS94" s="330"/>
      <c r="DT94" s="330"/>
      <c r="DU94" s="330"/>
      <c r="DV94" s="330"/>
      <c r="DW94" s="330"/>
      <c r="DX94" s="330"/>
      <c r="DY94" s="330"/>
      <c r="DZ94" s="330"/>
      <c r="EA94" s="330"/>
      <c r="EB94" s="330"/>
      <c r="EC94" s="330"/>
      <c r="ED94" s="330"/>
      <c r="EE94" s="330"/>
      <c r="EF94" s="330"/>
      <c r="EG94" s="330"/>
      <c r="EH94" s="330"/>
      <c r="EI94" s="330"/>
      <c r="EJ94" s="330"/>
      <c r="EK94" s="330"/>
      <c r="EL94" s="330"/>
      <c r="EM94" s="330"/>
      <c r="EN94" s="330"/>
      <c r="EO94" s="330"/>
      <c r="EP94" s="330"/>
      <c r="EQ94" s="330"/>
      <c r="ER94" s="330"/>
      <c r="ES94" s="330"/>
      <c r="ET94" s="330"/>
      <c r="EU94" s="330"/>
      <c r="EV94" s="330"/>
      <c r="EW94" s="330"/>
      <c r="EX94" s="330"/>
      <c r="EY94" s="330"/>
      <c r="EZ94" s="330"/>
      <c r="FA94" s="330"/>
      <c r="FB94" s="330"/>
      <c r="FC94" s="330"/>
      <c r="FD94" s="330"/>
      <c r="FE94" s="330"/>
      <c r="FF94" s="330"/>
      <c r="FG94" s="330"/>
      <c r="FH94" s="330"/>
      <c r="FI94" s="330"/>
      <c r="FJ94" s="330"/>
      <c r="FK94" s="330"/>
      <c r="FL94" s="330"/>
      <c r="FM94" s="330"/>
      <c r="FN94" s="330"/>
      <c r="FO94" s="330"/>
      <c r="FP94" s="330"/>
      <c r="FQ94" s="330"/>
      <c r="FR94" s="330"/>
      <c r="FS94" s="330"/>
      <c r="FT94" s="330"/>
      <c r="FU94" s="330"/>
      <c r="FV94" s="330"/>
      <c r="FW94" s="330"/>
      <c r="FX94" s="330"/>
      <c r="FY94" s="330"/>
      <c r="FZ94" s="330"/>
      <c r="GA94" s="330"/>
      <c r="GB94" s="330"/>
      <c r="GC94" s="330"/>
      <c r="GD94" s="330"/>
      <c r="GE94" s="330"/>
      <c r="GF94" s="330"/>
      <c r="GG94" s="330"/>
      <c r="GH94" s="330"/>
      <c r="GI94" s="330"/>
      <c r="GJ94" s="330"/>
      <c r="GK94" s="330"/>
      <c r="GL94" s="330"/>
      <c r="GM94" s="330"/>
      <c r="GN94" s="330"/>
      <c r="GO94" s="330"/>
      <c r="GP94" s="330"/>
      <c r="GQ94" s="330"/>
    </row>
    <row r="95" spans="1:199" ht="15.75" customHeight="1">
      <c r="A95" s="139"/>
      <c r="B95" s="1180" t="s">
        <v>378</v>
      </c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10"/>
      <c r="AH95" s="277"/>
      <c r="AI95" s="1180" t="s">
        <v>379</v>
      </c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  <c r="BC95" s="1009"/>
      <c r="BD95" s="1009"/>
      <c r="BE95" s="1009"/>
      <c r="BF95" s="1009"/>
      <c r="BG95" s="1009"/>
      <c r="BH95" s="1009"/>
      <c r="BI95" s="1009"/>
      <c r="BJ95" s="1009"/>
      <c r="BK95" s="1009"/>
      <c r="BL95" s="1009"/>
      <c r="BM95" s="1009"/>
      <c r="BN95" s="1010"/>
      <c r="BO95" s="282"/>
      <c r="BP95" s="1180" t="s">
        <v>380</v>
      </c>
      <c r="BQ95" s="1009"/>
      <c r="BR95" s="1009"/>
      <c r="BS95" s="1009"/>
      <c r="BT95" s="1009"/>
      <c r="BU95" s="1009"/>
      <c r="BV95" s="1009"/>
      <c r="BW95" s="1009"/>
      <c r="BX95" s="1009"/>
      <c r="BY95" s="1009"/>
      <c r="BZ95" s="1009"/>
      <c r="CA95" s="1009"/>
      <c r="CB95" s="1009"/>
      <c r="CC95" s="1009"/>
      <c r="CD95" s="1009"/>
      <c r="CE95" s="1009"/>
      <c r="CF95" s="1009"/>
      <c r="CG95" s="1009"/>
      <c r="CH95" s="1009"/>
      <c r="CI95" s="1009"/>
      <c r="CJ95" s="1009"/>
      <c r="CK95" s="1009"/>
      <c r="CL95" s="1009"/>
      <c r="CM95" s="1009"/>
      <c r="CN95" s="1009"/>
      <c r="CO95" s="1009"/>
      <c r="CP95" s="1009"/>
      <c r="CQ95" s="1009"/>
      <c r="CR95" s="1009"/>
      <c r="CS95" s="1009"/>
      <c r="CT95" s="1009"/>
      <c r="CU95" s="1010"/>
      <c r="CV95" s="277"/>
      <c r="CW95" s="1180" t="s">
        <v>381</v>
      </c>
      <c r="CX95" s="1009"/>
      <c r="CY95" s="1009"/>
      <c r="CZ95" s="1009"/>
      <c r="DA95" s="1009"/>
      <c r="DB95" s="1009"/>
      <c r="DC95" s="1009"/>
      <c r="DD95" s="1009"/>
      <c r="DE95" s="1009"/>
      <c r="DF95" s="1009"/>
      <c r="DG95" s="1009"/>
      <c r="DH95" s="1009"/>
      <c r="DI95" s="1009"/>
      <c r="DJ95" s="1009"/>
      <c r="DK95" s="1009"/>
      <c r="DL95" s="1009"/>
      <c r="DM95" s="1009"/>
      <c r="DN95" s="1009"/>
      <c r="DO95" s="1009"/>
      <c r="DP95" s="1009"/>
      <c r="DQ95" s="1009"/>
      <c r="DR95" s="1009"/>
      <c r="DS95" s="1009"/>
      <c r="DT95" s="1009"/>
      <c r="DU95" s="1009"/>
      <c r="DV95" s="1009"/>
      <c r="DW95" s="1009"/>
      <c r="DX95" s="1009"/>
      <c r="DY95" s="1009"/>
      <c r="DZ95" s="1009"/>
      <c r="EA95" s="1009"/>
      <c r="EB95" s="1010"/>
      <c r="EC95" s="277"/>
      <c r="ED95" s="1180" t="s">
        <v>382</v>
      </c>
      <c r="EE95" s="1009"/>
      <c r="EF95" s="1009"/>
      <c r="EG95" s="1009"/>
      <c r="EH95" s="1009"/>
      <c r="EI95" s="1009"/>
      <c r="EJ95" s="1009"/>
      <c r="EK95" s="1009"/>
      <c r="EL95" s="1009"/>
      <c r="EM95" s="1009"/>
      <c r="EN95" s="1009"/>
      <c r="EO95" s="1009"/>
      <c r="EP95" s="1009"/>
      <c r="EQ95" s="1009"/>
      <c r="ER95" s="1009"/>
      <c r="ES95" s="1009"/>
      <c r="ET95" s="1009"/>
      <c r="EU95" s="1009"/>
      <c r="EV95" s="1009"/>
      <c r="EW95" s="1009"/>
      <c r="EX95" s="1009"/>
      <c r="EY95" s="1009"/>
      <c r="EZ95" s="1009"/>
      <c r="FA95" s="1009"/>
      <c r="FB95" s="1009"/>
      <c r="FC95" s="1009"/>
      <c r="FD95" s="1009"/>
      <c r="FE95" s="1009"/>
      <c r="FF95" s="1009"/>
      <c r="FG95" s="1009"/>
      <c r="FH95" s="1009"/>
      <c r="FI95" s="1010"/>
      <c r="FJ95" s="277"/>
      <c r="FK95" s="1180" t="s">
        <v>383</v>
      </c>
      <c r="FL95" s="1009"/>
      <c r="FM95" s="1009"/>
      <c r="FN95" s="1009"/>
      <c r="FO95" s="1009"/>
      <c r="FP95" s="1009"/>
      <c r="FQ95" s="1009"/>
      <c r="FR95" s="1009"/>
      <c r="FS95" s="1009"/>
      <c r="FT95" s="1009"/>
      <c r="FU95" s="1009"/>
      <c r="FV95" s="1009"/>
      <c r="FW95" s="1009"/>
      <c r="FX95" s="1009"/>
      <c r="FY95" s="1009"/>
      <c r="FZ95" s="1009"/>
      <c r="GA95" s="1009"/>
      <c r="GB95" s="1009"/>
      <c r="GC95" s="1009"/>
      <c r="GD95" s="1009"/>
      <c r="GE95" s="1009"/>
      <c r="GF95" s="1009"/>
      <c r="GG95" s="1009"/>
      <c r="GH95" s="1009"/>
      <c r="GI95" s="1009"/>
      <c r="GJ95" s="1009"/>
      <c r="GK95" s="1009"/>
      <c r="GL95" s="1009"/>
      <c r="GM95" s="1009"/>
      <c r="GN95" s="1009"/>
      <c r="GO95" s="1009"/>
      <c r="GP95" s="1010"/>
      <c r="GQ95" s="277"/>
    </row>
    <row r="96" spans="1:199" ht="15" customHeight="1">
      <c r="A96" s="1141" t="s">
        <v>384</v>
      </c>
      <c r="B96" s="1142" t="s">
        <v>360</v>
      </c>
      <c r="C96" s="1144" t="s">
        <v>361</v>
      </c>
      <c r="D96" s="1009"/>
      <c r="E96" s="1009"/>
      <c r="F96" s="1009"/>
      <c r="G96" s="1009"/>
      <c r="H96" s="1009"/>
      <c r="I96" s="1009"/>
      <c r="J96" s="1009"/>
      <c r="K96" s="1009"/>
      <c r="L96" s="1009"/>
      <c r="M96" s="1009"/>
      <c r="N96" s="1009"/>
      <c r="O96" s="1009"/>
      <c r="P96" s="1009"/>
      <c r="Q96" s="1009"/>
      <c r="R96" s="1009"/>
      <c r="S96" s="1009"/>
      <c r="T96" s="1009"/>
      <c r="U96" s="1009"/>
      <c r="V96" s="1009"/>
      <c r="W96" s="1009"/>
      <c r="X96" s="1009"/>
      <c r="Y96" s="1009"/>
      <c r="Z96" s="1009"/>
      <c r="AA96" s="1009"/>
      <c r="AB96" s="1009"/>
      <c r="AC96" s="1009"/>
      <c r="AD96" s="1009"/>
      <c r="AE96" s="1009"/>
      <c r="AF96" s="1010"/>
      <c r="AG96" s="1145" t="s">
        <v>362</v>
      </c>
      <c r="AH96" s="277"/>
      <c r="AI96" s="1142" t="s">
        <v>360</v>
      </c>
      <c r="AJ96" s="1144" t="s">
        <v>361</v>
      </c>
      <c r="AK96" s="1009"/>
      <c r="AL96" s="1009"/>
      <c r="AM96" s="1009"/>
      <c r="AN96" s="1009"/>
      <c r="AO96" s="1009"/>
      <c r="AP96" s="1009"/>
      <c r="AQ96" s="1009"/>
      <c r="AR96" s="1009"/>
      <c r="AS96" s="1009"/>
      <c r="AT96" s="1009"/>
      <c r="AU96" s="1009"/>
      <c r="AV96" s="1009"/>
      <c r="AW96" s="1009"/>
      <c r="AX96" s="1009"/>
      <c r="AY96" s="1009"/>
      <c r="AZ96" s="1009"/>
      <c r="BA96" s="1009"/>
      <c r="BB96" s="1009"/>
      <c r="BC96" s="1009"/>
      <c r="BD96" s="1009"/>
      <c r="BE96" s="1009"/>
      <c r="BF96" s="1009"/>
      <c r="BG96" s="1009"/>
      <c r="BH96" s="1009"/>
      <c r="BI96" s="1009"/>
      <c r="BJ96" s="1009"/>
      <c r="BK96" s="1009"/>
      <c r="BL96" s="1009"/>
      <c r="BM96" s="1010"/>
      <c r="BN96" s="1148" t="s">
        <v>362</v>
      </c>
      <c r="BO96" s="1185"/>
      <c r="BP96" s="1186" t="s">
        <v>360</v>
      </c>
      <c r="BQ96" s="1144" t="s">
        <v>361</v>
      </c>
      <c r="BR96" s="1009"/>
      <c r="BS96" s="1009"/>
      <c r="BT96" s="1009"/>
      <c r="BU96" s="1009"/>
      <c r="BV96" s="1009"/>
      <c r="BW96" s="1009"/>
      <c r="BX96" s="1009"/>
      <c r="BY96" s="1009"/>
      <c r="BZ96" s="1009"/>
      <c r="CA96" s="1009"/>
      <c r="CB96" s="1009"/>
      <c r="CC96" s="1009"/>
      <c r="CD96" s="1009"/>
      <c r="CE96" s="1009"/>
      <c r="CF96" s="1009"/>
      <c r="CG96" s="1009"/>
      <c r="CH96" s="1009"/>
      <c r="CI96" s="1009"/>
      <c r="CJ96" s="1009"/>
      <c r="CK96" s="1009"/>
      <c r="CL96" s="1009"/>
      <c r="CM96" s="1009"/>
      <c r="CN96" s="1009"/>
      <c r="CO96" s="1009"/>
      <c r="CP96" s="1009"/>
      <c r="CQ96" s="1009"/>
      <c r="CR96" s="1009"/>
      <c r="CS96" s="1009"/>
      <c r="CT96" s="1010"/>
      <c r="CU96" s="1145" t="s">
        <v>362</v>
      </c>
      <c r="CV96" s="277"/>
      <c r="CW96" s="1142" t="s">
        <v>360</v>
      </c>
      <c r="CX96" s="1144" t="s">
        <v>361</v>
      </c>
      <c r="CY96" s="1009"/>
      <c r="CZ96" s="1009"/>
      <c r="DA96" s="1009"/>
      <c r="DB96" s="1009"/>
      <c r="DC96" s="1009"/>
      <c r="DD96" s="1009"/>
      <c r="DE96" s="1009"/>
      <c r="DF96" s="1009"/>
      <c r="DG96" s="1009"/>
      <c r="DH96" s="1009"/>
      <c r="DI96" s="1009"/>
      <c r="DJ96" s="1009"/>
      <c r="DK96" s="1009"/>
      <c r="DL96" s="1009"/>
      <c r="DM96" s="1009"/>
      <c r="DN96" s="1009"/>
      <c r="DO96" s="1009"/>
      <c r="DP96" s="1009"/>
      <c r="DQ96" s="1009"/>
      <c r="DR96" s="1009"/>
      <c r="DS96" s="1009"/>
      <c r="DT96" s="1009"/>
      <c r="DU96" s="1009"/>
      <c r="DV96" s="1009"/>
      <c r="DW96" s="1009"/>
      <c r="DX96" s="1009"/>
      <c r="DY96" s="1009"/>
      <c r="DZ96" s="1009"/>
      <c r="EA96" s="1010"/>
      <c r="EB96" s="1145" t="s">
        <v>362</v>
      </c>
      <c r="EC96" s="277"/>
      <c r="ED96" s="1142" t="s">
        <v>360</v>
      </c>
      <c r="EE96" s="1144" t="s">
        <v>361</v>
      </c>
      <c r="EF96" s="1009"/>
      <c r="EG96" s="1009"/>
      <c r="EH96" s="1009"/>
      <c r="EI96" s="1009"/>
      <c r="EJ96" s="1009"/>
      <c r="EK96" s="1009"/>
      <c r="EL96" s="1009"/>
      <c r="EM96" s="1009"/>
      <c r="EN96" s="1009"/>
      <c r="EO96" s="1009"/>
      <c r="EP96" s="1009"/>
      <c r="EQ96" s="1009"/>
      <c r="ER96" s="1009"/>
      <c r="ES96" s="1009"/>
      <c r="ET96" s="1009"/>
      <c r="EU96" s="1009"/>
      <c r="EV96" s="1009"/>
      <c r="EW96" s="1009"/>
      <c r="EX96" s="1009"/>
      <c r="EY96" s="1009"/>
      <c r="EZ96" s="1009"/>
      <c r="FA96" s="1009"/>
      <c r="FB96" s="1009"/>
      <c r="FC96" s="1009"/>
      <c r="FD96" s="1009"/>
      <c r="FE96" s="1009"/>
      <c r="FF96" s="1009"/>
      <c r="FG96" s="1009"/>
      <c r="FH96" s="1010"/>
      <c r="FI96" s="1145" t="s">
        <v>362</v>
      </c>
      <c r="FJ96" s="277"/>
      <c r="FK96" s="1142" t="s">
        <v>360</v>
      </c>
      <c r="FL96" s="1144" t="s">
        <v>361</v>
      </c>
      <c r="FM96" s="1009"/>
      <c r="FN96" s="1009"/>
      <c r="FO96" s="1009"/>
      <c r="FP96" s="1009"/>
      <c r="FQ96" s="1009"/>
      <c r="FR96" s="1009"/>
      <c r="FS96" s="1009"/>
      <c r="FT96" s="1009"/>
      <c r="FU96" s="1009"/>
      <c r="FV96" s="1009"/>
      <c r="FW96" s="1009"/>
      <c r="FX96" s="1009"/>
      <c r="FY96" s="1009"/>
      <c r="FZ96" s="1009"/>
      <c r="GA96" s="1009"/>
      <c r="GB96" s="1009"/>
      <c r="GC96" s="1009"/>
      <c r="GD96" s="1009"/>
      <c r="GE96" s="1009"/>
      <c r="GF96" s="1009"/>
      <c r="GG96" s="1009"/>
      <c r="GH96" s="1009"/>
      <c r="GI96" s="1009"/>
      <c r="GJ96" s="1009"/>
      <c r="GK96" s="1009"/>
      <c r="GL96" s="1009"/>
      <c r="GM96" s="1009"/>
      <c r="GN96" s="1009"/>
      <c r="GO96" s="1010"/>
      <c r="GP96" s="1145" t="s">
        <v>362</v>
      </c>
      <c r="GQ96" s="277"/>
    </row>
    <row r="97" spans="1:199" ht="15.75" customHeight="1">
      <c r="A97" s="1018"/>
      <c r="B97" s="1143"/>
      <c r="C97" s="283">
        <v>1</v>
      </c>
      <c r="D97" s="283">
        <v>2</v>
      </c>
      <c r="E97" s="283">
        <v>3</v>
      </c>
      <c r="F97" s="283">
        <v>4</v>
      </c>
      <c r="G97" s="283">
        <v>5</v>
      </c>
      <c r="H97" s="283">
        <v>6</v>
      </c>
      <c r="I97" s="283">
        <v>7</v>
      </c>
      <c r="J97" s="283">
        <v>8</v>
      </c>
      <c r="K97" s="283">
        <v>9</v>
      </c>
      <c r="L97" s="283">
        <v>10</v>
      </c>
      <c r="M97" s="283">
        <v>11</v>
      </c>
      <c r="N97" s="283">
        <v>12</v>
      </c>
      <c r="O97" s="283">
        <v>13</v>
      </c>
      <c r="P97" s="283">
        <v>14</v>
      </c>
      <c r="Q97" s="283">
        <v>15</v>
      </c>
      <c r="R97" s="283">
        <v>16</v>
      </c>
      <c r="S97" s="283">
        <v>17</v>
      </c>
      <c r="T97" s="283">
        <v>18</v>
      </c>
      <c r="U97" s="283">
        <v>19</v>
      </c>
      <c r="V97" s="283">
        <v>20</v>
      </c>
      <c r="W97" s="283">
        <v>21</v>
      </c>
      <c r="X97" s="283">
        <v>22</v>
      </c>
      <c r="Y97" s="283">
        <v>23</v>
      </c>
      <c r="Z97" s="283">
        <v>24</v>
      </c>
      <c r="AA97" s="283">
        <v>25</v>
      </c>
      <c r="AB97" s="283">
        <v>26</v>
      </c>
      <c r="AC97" s="283">
        <v>27</v>
      </c>
      <c r="AD97" s="283">
        <v>28</v>
      </c>
      <c r="AE97" s="283">
        <v>29</v>
      </c>
      <c r="AF97" s="283">
        <v>30</v>
      </c>
      <c r="AG97" s="1146"/>
      <c r="AH97" s="277"/>
      <c r="AI97" s="1147"/>
      <c r="AJ97" s="283">
        <v>1</v>
      </c>
      <c r="AK97" s="283">
        <v>2</v>
      </c>
      <c r="AL97" s="283">
        <v>3</v>
      </c>
      <c r="AM97" s="283">
        <v>4</v>
      </c>
      <c r="AN97" s="283">
        <v>5</v>
      </c>
      <c r="AO97" s="283">
        <v>6</v>
      </c>
      <c r="AP97" s="283">
        <v>7</v>
      </c>
      <c r="AQ97" s="283">
        <v>8</v>
      </c>
      <c r="AR97" s="283">
        <v>9</v>
      </c>
      <c r="AS97" s="283">
        <v>10</v>
      </c>
      <c r="AT97" s="283">
        <v>11</v>
      </c>
      <c r="AU97" s="283">
        <v>12</v>
      </c>
      <c r="AV97" s="283">
        <v>13</v>
      </c>
      <c r="AW97" s="283">
        <v>14</v>
      </c>
      <c r="AX97" s="283">
        <v>15</v>
      </c>
      <c r="AY97" s="283">
        <v>16</v>
      </c>
      <c r="AZ97" s="283">
        <v>17</v>
      </c>
      <c r="BA97" s="283">
        <v>18</v>
      </c>
      <c r="BB97" s="283">
        <v>19</v>
      </c>
      <c r="BC97" s="283">
        <v>20</v>
      </c>
      <c r="BD97" s="283">
        <v>21</v>
      </c>
      <c r="BE97" s="283">
        <v>22</v>
      </c>
      <c r="BF97" s="283">
        <v>23</v>
      </c>
      <c r="BG97" s="283">
        <v>24</v>
      </c>
      <c r="BH97" s="283">
        <v>25</v>
      </c>
      <c r="BI97" s="283">
        <v>26</v>
      </c>
      <c r="BJ97" s="283">
        <v>27</v>
      </c>
      <c r="BK97" s="283">
        <v>28</v>
      </c>
      <c r="BL97" s="283">
        <v>29</v>
      </c>
      <c r="BM97" s="283">
        <v>30</v>
      </c>
      <c r="BN97" s="1149"/>
      <c r="BO97" s="1019"/>
      <c r="BP97" s="1187"/>
      <c r="BQ97" s="283">
        <v>1</v>
      </c>
      <c r="BR97" s="283">
        <v>2</v>
      </c>
      <c r="BS97" s="283">
        <v>3</v>
      </c>
      <c r="BT97" s="283">
        <v>4</v>
      </c>
      <c r="BU97" s="283">
        <v>5</v>
      </c>
      <c r="BV97" s="283">
        <v>6</v>
      </c>
      <c r="BW97" s="283">
        <v>7</v>
      </c>
      <c r="BX97" s="283">
        <v>8</v>
      </c>
      <c r="BY97" s="283">
        <v>9</v>
      </c>
      <c r="BZ97" s="283">
        <v>10</v>
      </c>
      <c r="CA97" s="283">
        <v>11</v>
      </c>
      <c r="CB97" s="283">
        <v>12</v>
      </c>
      <c r="CC97" s="283">
        <v>13</v>
      </c>
      <c r="CD97" s="283">
        <v>14</v>
      </c>
      <c r="CE97" s="283">
        <v>15</v>
      </c>
      <c r="CF97" s="283">
        <v>16</v>
      </c>
      <c r="CG97" s="283">
        <v>17</v>
      </c>
      <c r="CH97" s="283">
        <v>18</v>
      </c>
      <c r="CI97" s="283">
        <v>19</v>
      </c>
      <c r="CJ97" s="283">
        <v>20</v>
      </c>
      <c r="CK97" s="283">
        <v>21</v>
      </c>
      <c r="CL97" s="283">
        <v>22</v>
      </c>
      <c r="CM97" s="283">
        <v>23</v>
      </c>
      <c r="CN97" s="283">
        <v>24</v>
      </c>
      <c r="CO97" s="283">
        <v>25</v>
      </c>
      <c r="CP97" s="283">
        <v>26</v>
      </c>
      <c r="CQ97" s="283">
        <v>27</v>
      </c>
      <c r="CR97" s="283">
        <v>28</v>
      </c>
      <c r="CS97" s="283">
        <v>29</v>
      </c>
      <c r="CT97" s="283">
        <v>30</v>
      </c>
      <c r="CU97" s="1147"/>
      <c r="CV97" s="277"/>
      <c r="CW97" s="1147"/>
      <c r="CX97" s="283">
        <v>1</v>
      </c>
      <c r="CY97" s="283">
        <v>2</v>
      </c>
      <c r="CZ97" s="283">
        <v>3</v>
      </c>
      <c r="DA97" s="283">
        <v>4</v>
      </c>
      <c r="DB97" s="283">
        <v>5</v>
      </c>
      <c r="DC97" s="283">
        <v>6</v>
      </c>
      <c r="DD97" s="283">
        <v>7</v>
      </c>
      <c r="DE97" s="283">
        <v>8</v>
      </c>
      <c r="DF97" s="283">
        <v>9</v>
      </c>
      <c r="DG97" s="283">
        <v>10</v>
      </c>
      <c r="DH97" s="283">
        <v>11</v>
      </c>
      <c r="DI97" s="283">
        <v>12</v>
      </c>
      <c r="DJ97" s="283">
        <v>13</v>
      </c>
      <c r="DK97" s="283">
        <v>14</v>
      </c>
      <c r="DL97" s="283">
        <v>15</v>
      </c>
      <c r="DM97" s="283">
        <v>16</v>
      </c>
      <c r="DN97" s="283">
        <v>17</v>
      </c>
      <c r="DO97" s="283">
        <v>18</v>
      </c>
      <c r="DP97" s="283">
        <v>19</v>
      </c>
      <c r="DQ97" s="283">
        <v>20</v>
      </c>
      <c r="DR97" s="283">
        <v>21</v>
      </c>
      <c r="DS97" s="283">
        <v>22</v>
      </c>
      <c r="DT97" s="283">
        <v>23</v>
      </c>
      <c r="DU97" s="283">
        <v>24</v>
      </c>
      <c r="DV97" s="283">
        <v>25</v>
      </c>
      <c r="DW97" s="283">
        <v>26</v>
      </c>
      <c r="DX97" s="283">
        <v>27</v>
      </c>
      <c r="DY97" s="283">
        <v>28</v>
      </c>
      <c r="DZ97" s="283">
        <v>29</v>
      </c>
      <c r="EA97" s="283">
        <v>30</v>
      </c>
      <c r="EB97" s="1147"/>
      <c r="EC97" s="277"/>
      <c r="ED97" s="1147"/>
      <c r="EE97" s="283">
        <v>1</v>
      </c>
      <c r="EF97" s="283">
        <v>2</v>
      </c>
      <c r="EG97" s="283">
        <v>3</v>
      </c>
      <c r="EH97" s="283">
        <v>4</v>
      </c>
      <c r="EI97" s="283">
        <v>5</v>
      </c>
      <c r="EJ97" s="283">
        <v>6</v>
      </c>
      <c r="EK97" s="283">
        <v>7</v>
      </c>
      <c r="EL97" s="283">
        <v>8</v>
      </c>
      <c r="EM97" s="283">
        <v>9</v>
      </c>
      <c r="EN97" s="283">
        <v>10</v>
      </c>
      <c r="EO97" s="283">
        <v>11</v>
      </c>
      <c r="EP97" s="283">
        <v>12</v>
      </c>
      <c r="EQ97" s="283">
        <v>13</v>
      </c>
      <c r="ER97" s="283">
        <v>14</v>
      </c>
      <c r="ES97" s="283">
        <v>15</v>
      </c>
      <c r="ET97" s="283">
        <v>16</v>
      </c>
      <c r="EU97" s="283">
        <v>17</v>
      </c>
      <c r="EV97" s="283">
        <v>18</v>
      </c>
      <c r="EW97" s="283">
        <v>19</v>
      </c>
      <c r="EX97" s="283">
        <v>20</v>
      </c>
      <c r="EY97" s="283">
        <v>21</v>
      </c>
      <c r="EZ97" s="283">
        <v>22</v>
      </c>
      <c r="FA97" s="283">
        <v>23</v>
      </c>
      <c r="FB97" s="283">
        <v>24</v>
      </c>
      <c r="FC97" s="283">
        <v>25</v>
      </c>
      <c r="FD97" s="283">
        <v>26</v>
      </c>
      <c r="FE97" s="283">
        <v>27</v>
      </c>
      <c r="FF97" s="283">
        <v>28</v>
      </c>
      <c r="FG97" s="283">
        <v>29</v>
      </c>
      <c r="FH97" s="283">
        <v>30</v>
      </c>
      <c r="FI97" s="1147"/>
      <c r="FJ97" s="277"/>
      <c r="FK97" s="1147"/>
      <c r="FL97" s="283">
        <v>1</v>
      </c>
      <c r="FM97" s="283">
        <v>2</v>
      </c>
      <c r="FN97" s="283">
        <v>3</v>
      </c>
      <c r="FO97" s="283">
        <v>4</v>
      </c>
      <c r="FP97" s="283">
        <v>5</v>
      </c>
      <c r="FQ97" s="283">
        <v>6</v>
      </c>
      <c r="FR97" s="283">
        <v>7</v>
      </c>
      <c r="FS97" s="283">
        <v>8</v>
      </c>
      <c r="FT97" s="283">
        <v>9</v>
      </c>
      <c r="FU97" s="283">
        <v>10</v>
      </c>
      <c r="FV97" s="283">
        <v>11</v>
      </c>
      <c r="FW97" s="283">
        <v>12</v>
      </c>
      <c r="FX97" s="283">
        <v>13</v>
      </c>
      <c r="FY97" s="283">
        <v>14</v>
      </c>
      <c r="FZ97" s="283">
        <v>15</v>
      </c>
      <c r="GA97" s="283">
        <v>16</v>
      </c>
      <c r="GB97" s="283">
        <v>17</v>
      </c>
      <c r="GC97" s="283">
        <v>18</v>
      </c>
      <c r="GD97" s="283">
        <v>19</v>
      </c>
      <c r="GE97" s="283">
        <v>20</v>
      </c>
      <c r="GF97" s="283">
        <v>21</v>
      </c>
      <c r="GG97" s="283">
        <v>22</v>
      </c>
      <c r="GH97" s="283">
        <v>23</v>
      </c>
      <c r="GI97" s="283">
        <v>24</v>
      </c>
      <c r="GJ97" s="283">
        <v>25</v>
      </c>
      <c r="GK97" s="283">
        <v>26</v>
      </c>
      <c r="GL97" s="283">
        <v>27</v>
      </c>
      <c r="GM97" s="283">
        <v>28</v>
      </c>
      <c r="GN97" s="283">
        <v>29</v>
      </c>
      <c r="GO97" s="283">
        <v>30</v>
      </c>
      <c r="GP97" s="1147"/>
      <c r="GQ97" s="277"/>
    </row>
    <row r="98" spans="1:199" ht="15.75" customHeight="1">
      <c r="A98" s="1018"/>
      <c r="B98" s="314" t="s">
        <v>377</v>
      </c>
      <c r="C98" s="285">
        <v>3</v>
      </c>
      <c r="D98" s="285">
        <v>3</v>
      </c>
      <c r="E98" s="285">
        <v>4</v>
      </c>
      <c r="F98" s="285">
        <v>4</v>
      </c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6">
        <f t="shared" ref="AG98:AG138" si="12">AVERAGE(C98:AF98)</f>
        <v>3.5</v>
      </c>
      <c r="AH98" s="277"/>
      <c r="AI98" s="290" t="s">
        <v>377</v>
      </c>
      <c r="AJ98" s="285">
        <v>4</v>
      </c>
      <c r="AK98" s="285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285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93">
        <f t="shared" ref="BN98:BN138" si="13">AVERAGE(AJ98:BM98)</f>
        <v>4</v>
      </c>
      <c r="BO98" s="277"/>
      <c r="BP98" s="289" t="s">
        <v>377</v>
      </c>
      <c r="BQ98" s="285">
        <v>3</v>
      </c>
      <c r="BR98" s="285">
        <v>6</v>
      </c>
      <c r="BS98" s="285">
        <v>4</v>
      </c>
      <c r="BT98" s="285">
        <v>8</v>
      </c>
      <c r="BU98" s="285">
        <v>2</v>
      </c>
      <c r="BV98" s="285">
        <v>2</v>
      </c>
      <c r="BW98" s="285">
        <v>2</v>
      </c>
      <c r="BX98" s="285">
        <v>4</v>
      </c>
      <c r="BY98" s="285">
        <v>7</v>
      </c>
      <c r="BZ98" s="285">
        <v>3</v>
      </c>
      <c r="CA98" s="285">
        <v>4</v>
      </c>
      <c r="CB98" s="313">
        <v>2</v>
      </c>
      <c r="CC98" s="285"/>
      <c r="CD98" s="285"/>
      <c r="CE98" s="285"/>
      <c r="CF98" s="285"/>
      <c r="CG98" s="285"/>
      <c r="CH98" s="285"/>
      <c r="CI98" s="285"/>
      <c r="CJ98" s="285"/>
      <c r="CK98" s="285"/>
      <c r="CL98" s="285"/>
      <c r="CM98" s="285"/>
      <c r="CN98" s="285"/>
      <c r="CO98" s="285"/>
      <c r="CP98" s="285"/>
      <c r="CQ98" s="285"/>
      <c r="CR98" s="285"/>
      <c r="CS98" s="285"/>
      <c r="CT98" s="285"/>
      <c r="CU98" s="286">
        <f t="shared" ref="CU98:CU138" si="14">AVERAGE(BQ98:CT98)</f>
        <v>3.9166666666666665</v>
      </c>
      <c r="CV98" s="277"/>
      <c r="CW98" s="290" t="s">
        <v>377</v>
      </c>
      <c r="CX98" s="285">
        <v>8</v>
      </c>
      <c r="CY98" s="285">
        <v>4</v>
      </c>
      <c r="CZ98" s="285">
        <v>8</v>
      </c>
      <c r="DA98" s="285">
        <v>3</v>
      </c>
      <c r="DB98" s="285">
        <v>6</v>
      </c>
      <c r="DC98" s="285">
        <v>5</v>
      </c>
      <c r="DD98" s="285">
        <v>4</v>
      </c>
      <c r="DE98" s="285">
        <v>8</v>
      </c>
      <c r="DF98" s="285">
        <v>8</v>
      </c>
      <c r="DG98" s="332">
        <v>3</v>
      </c>
      <c r="DH98" s="332"/>
      <c r="DI98" s="332"/>
      <c r="DJ98" s="332"/>
      <c r="DK98" s="332"/>
      <c r="DL98" s="332"/>
      <c r="DM98" s="332"/>
      <c r="DN98" s="332"/>
      <c r="DO98" s="332"/>
      <c r="DP98" s="332"/>
      <c r="DQ98" s="332"/>
      <c r="DR98" s="332"/>
      <c r="DS98" s="332"/>
      <c r="DT98" s="332"/>
      <c r="DU98" s="332"/>
      <c r="DV98" s="332"/>
      <c r="DW98" s="332"/>
      <c r="DX98" s="332"/>
      <c r="DY98" s="332"/>
      <c r="DZ98" s="332"/>
      <c r="EA98" s="332"/>
      <c r="EB98" s="286">
        <f t="shared" ref="EB98:EB138" si="15">AVERAGE(CX98:EA98)</f>
        <v>5.7</v>
      </c>
      <c r="EC98" s="277"/>
      <c r="ED98" s="290" t="s">
        <v>377</v>
      </c>
      <c r="EE98" s="285">
        <v>3</v>
      </c>
      <c r="EF98" s="285">
        <v>5</v>
      </c>
      <c r="EG98" s="285">
        <v>4</v>
      </c>
      <c r="EH98" s="285">
        <v>6</v>
      </c>
      <c r="EI98" s="285">
        <v>4</v>
      </c>
      <c r="EJ98" s="285">
        <v>2</v>
      </c>
      <c r="EK98" s="285">
        <v>4</v>
      </c>
      <c r="EL98" s="285"/>
      <c r="EM98" s="285"/>
      <c r="EN98" s="332"/>
      <c r="EO98" s="332"/>
      <c r="EP98" s="332"/>
      <c r="EQ98" s="332"/>
      <c r="ER98" s="332"/>
      <c r="ES98" s="332"/>
      <c r="ET98" s="332"/>
      <c r="EU98" s="332"/>
      <c r="EV98" s="332"/>
      <c r="EW98" s="332"/>
      <c r="EX98" s="332"/>
      <c r="EY98" s="332"/>
      <c r="EZ98" s="332"/>
      <c r="FA98" s="332"/>
      <c r="FB98" s="332"/>
      <c r="FC98" s="332"/>
      <c r="FD98" s="332"/>
      <c r="FE98" s="332"/>
      <c r="FF98" s="332"/>
      <c r="FG98" s="332"/>
      <c r="FH98" s="332"/>
      <c r="FI98" s="286">
        <f t="shared" ref="FI98:FI138" si="16">AVERAGE(EE98:FH98)</f>
        <v>4</v>
      </c>
      <c r="FJ98" s="277"/>
      <c r="FK98" s="290" t="s">
        <v>377</v>
      </c>
      <c r="FL98" s="285">
        <v>2</v>
      </c>
      <c r="FM98" s="285">
        <v>3</v>
      </c>
      <c r="FN98" s="285">
        <v>2</v>
      </c>
      <c r="FO98" s="285">
        <v>5</v>
      </c>
      <c r="FP98" s="285"/>
      <c r="FQ98" s="285"/>
      <c r="FR98" s="285"/>
      <c r="FS98" s="285"/>
      <c r="FT98" s="285"/>
      <c r="FU98" s="332"/>
      <c r="FV98" s="332"/>
      <c r="FW98" s="332"/>
      <c r="FX98" s="332"/>
      <c r="FY98" s="332"/>
      <c r="FZ98" s="332"/>
      <c r="GA98" s="332"/>
      <c r="GB98" s="332"/>
      <c r="GC98" s="332"/>
      <c r="GD98" s="332"/>
      <c r="GE98" s="332"/>
      <c r="GF98" s="332"/>
      <c r="GG98" s="332"/>
      <c r="GH98" s="332"/>
      <c r="GI98" s="332"/>
      <c r="GJ98" s="332"/>
      <c r="GK98" s="332"/>
      <c r="GL98" s="332"/>
      <c r="GM98" s="332"/>
      <c r="GN98" s="332"/>
      <c r="GO98" s="332"/>
      <c r="GP98" s="286">
        <f t="shared" ref="GP98:GP138" si="17">AVERAGE(FL98:GO98)</f>
        <v>3</v>
      </c>
      <c r="GQ98" s="277"/>
    </row>
    <row r="99" spans="1:199" ht="15.75" customHeight="1">
      <c r="A99" s="1018"/>
      <c r="B99" s="285" t="s">
        <v>143</v>
      </c>
      <c r="C99" s="285">
        <v>9</v>
      </c>
      <c r="D99" s="285">
        <v>11</v>
      </c>
      <c r="E99" s="285">
        <v>14</v>
      </c>
      <c r="F99" s="285">
        <v>13</v>
      </c>
      <c r="G99" s="285">
        <v>7</v>
      </c>
      <c r="H99" s="285">
        <v>6</v>
      </c>
      <c r="I99" s="285">
        <v>9</v>
      </c>
      <c r="J99" s="285">
        <v>19</v>
      </c>
      <c r="K99" s="285">
        <v>7</v>
      </c>
      <c r="L99" s="285">
        <v>5</v>
      </c>
      <c r="M99" s="285">
        <v>7</v>
      </c>
      <c r="N99" s="285">
        <v>7</v>
      </c>
      <c r="O99" s="285">
        <v>10</v>
      </c>
      <c r="P99" s="285">
        <v>13</v>
      </c>
      <c r="Q99" s="285">
        <v>21</v>
      </c>
      <c r="R99" s="285">
        <v>9</v>
      </c>
      <c r="S99" s="285">
        <v>18</v>
      </c>
      <c r="T99" s="285">
        <v>5</v>
      </c>
      <c r="U99" s="285">
        <v>7</v>
      </c>
      <c r="V99" s="285">
        <v>6</v>
      </c>
      <c r="W99" s="285">
        <v>11</v>
      </c>
      <c r="X99" s="285"/>
      <c r="Y99" s="285"/>
      <c r="Z99" s="285"/>
      <c r="AA99" s="285"/>
      <c r="AB99" s="285"/>
      <c r="AC99" s="285"/>
      <c r="AD99" s="285"/>
      <c r="AE99" s="285"/>
      <c r="AF99" s="285"/>
      <c r="AG99" s="286">
        <f t="shared" si="12"/>
        <v>10.19047619047619</v>
      </c>
      <c r="AH99" s="277"/>
      <c r="AI99" s="285" t="s">
        <v>143</v>
      </c>
      <c r="AJ99" s="285">
        <v>4</v>
      </c>
      <c r="AK99" s="285">
        <v>6</v>
      </c>
      <c r="AL99" s="285">
        <v>4</v>
      </c>
      <c r="AM99" s="285">
        <v>4</v>
      </c>
      <c r="AN99" s="285">
        <v>5</v>
      </c>
      <c r="AO99" s="285">
        <v>4</v>
      </c>
      <c r="AP99" s="285">
        <v>7</v>
      </c>
      <c r="AQ99" s="285">
        <v>5</v>
      </c>
      <c r="AR99" s="285">
        <v>6</v>
      </c>
      <c r="AS99" s="285">
        <v>9</v>
      </c>
      <c r="AT99" s="285">
        <v>9</v>
      </c>
      <c r="AU99" s="285">
        <v>10</v>
      </c>
      <c r="AV99" s="285"/>
      <c r="AW99" s="285"/>
      <c r="AX99" s="285"/>
      <c r="AY99" s="285"/>
      <c r="AZ99" s="285"/>
      <c r="BA99" s="285"/>
      <c r="BB99" s="285"/>
      <c r="BC99" s="285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93">
        <f t="shared" si="13"/>
        <v>6.083333333333333</v>
      </c>
      <c r="BO99" s="277"/>
      <c r="BP99" s="294" t="s">
        <v>143</v>
      </c>
      <c r="BQ99" s="285">
        <v>13</v>
      </c>
      <c r="BR99" s="285">
        <v>12</v>
      </c>
      <c r="BS99" s="285">
        <v>13</v>
      </c>
      <c r="BT99" s="285">
        <v>8</v>
      </c>
      <c r="BU99" s="285">
        <v>15</v>
      </c>
      <c r="BV99" s="285">
        <v>11</v>
      </c>
      <c r="BW99" s="285">
        <v>6</v>
      </c>
      <c r="BX99" s="285">
        <v>7</v>
      </c>
      <c r="BY99" s="285"/>
      <c r="BZ99" s="285"/>
      <c r="CA99" s="285"/>
      <c r="CB99" s="285"/>
      <c r="CC99" s="285"/>
      <c r="CD99" s="285"/>
      <c r="CE99" s="285"/>
      <c r="CF99" s="285"/>
      <c r="CG99" s="285"/>
      <c r="CH99" s="285"/>
      <c r="CI99" s="285"/>
      <c r="CJ99" s="285"/>
      <c r="CK99" s="285"/>
      <c r="CL99" s="285"/>
      <c r="CM99" s="285"/>
      <c r="CN99" s="285"/>
      <c r="CO99" s="285"/>
      <c r="CP99" s="285"/>
      <c r="CQ99" s="285"/>
      <c r="CR99" s="285"/>
      <c r="CS99" s="285"/>
      <c r="CT99" s="285"/>
      <c r="CU99" s="286">
        <f t="shared" si="14"/>
        <v>10.625</v>
      </c>
      <c r="CV99" s="277"/>
      <c r="CW99" s="285" t="s">
        <v>143</v>
      </c>
      <c r="CX99" s="285">
        <v>10</v>
      </c>
      <c r="CY99" s="285">
        <v>23</v>
      </c>
      <c r="CZ99" s="285">
        <v>11</v>
      </c>
      <c r="DA99" s="285">
        <v>15</v>
      </c>
      <c r="DB99" s="285">
        <v>21</v>
      </c>
      <c r="DC99" s="285">
        <v>8</v>
      </c>
      <c r="DD99" s="285">
        <v>9</v>
      </c>
      <c r="DE99" s="285">
        <v>17</v>
      </c>
      <c r="DF99" s="285"/>
      <c r="DG99" s="285"/>
      <c r="DH99" s="285"/>
      <c r="DI99" s="285"/>
      <c r="DJ99" s="285"/>
      <c r="DK99" s="285"/>
      <c r="DL99" s="285"/>
      <c r="DM99" s="285"/>
      <c r="DN99" s="285"/>
      <c r="DO99" s="285"/>
      <c r="DP99" s="285"/>
      <c r="DQ99" s="285"/>
      <c r="DR99" s="285"/>
      <c r="DS99" s="285"/>
      <c r="DT99" s="285"/>
      <c r="DU99" s="285"/>
      <c r="DV99" s="285"/>
      <c r="DW99" s="285"/>
      <c r="DX99" s="285"/>
      <c r="DY99" s="285"/>
      <c r="DZ99" s="285"/>
      <c r="EA99" s="285"/>
      <c r="EB99" s="286">
        <f t="shared" si="15"/>
        <v>14.25</v>
      </c>
      <c r="EC99" s="277"/>
      <c r="ED99" s="285" t="s">
        <v>143</v>
      </c>
      <c r="EE99" s="285">
        <v>2</v>
      </c>
      <c r="EF99" s="285">
        <v>2</v>
      </c>
      <c r="EG99" s="285"/>
      <c r="EH99" s="285"/>
      <c r="EI99" s="285"/>
      <c r="EJ99" s="285"/>
      <c r="EK99" s="285"/>
      <c r="EL99" s="285"/>
      <c r="EM99" s="285"/>
      <c r="EN99" s="285"/>
      <c r="EO99" s="285"/>
      <c r="EP99" s="285"/>
      <c r="EQ99" s="285"/>
      <c r="ER99" s="285"/>
      <c r="ES99" s="285"/>
      <c r="ET99" s="285"/>
      <c r="EU99" s="285"/>
      <c r="EV99" s="285"/>
      <c r="EW99" s="285"/>
      <c r="EX99" s="285"/>
      <c r="EY99" s="285"/>
      <c r="EZ99" s="285"/>
      <c r="FA99" s="285"/>
      <c r="FB99" s="285"/>
      <c r="FC99" s="285"/>
      <c r="FD99" s="285"/>
      <c r="FE99" s="285"/>
      <c r="FF99" s="285"/>
      <c r="FG99" s="285"/>
      <c r="FH99" s="285"/>
      <c r="FI99" s="286">
        <f t="shared" si="16"/>
        <v>2</v>
      </c>
      <c r="FJ99" s="277"/>
      <c r="FK99" s="285" t="s">
        <v>143</v>
      </c>
      <c r="FL99" s="285">
        <v>18</v>
      </c>
      <c r="FM99" s="285">
        <v>12</v>
      </c>
      <c r="FN99" s="285">
        <v>10</v>
      </c>
      <c r="FO99" s="285">
        <v>29</v>
      </c>
      <c r="FP99" s="285"/>
      <c r="FQ99" s="285"/>
      <c r="FR99" s="285"/>
      <c r="FS99" s="285"/>
      <c r="FT99" s="285"/>
      <c r="FU99" s="285"/>
      <c r="FV99" s="285"/>
      <c r="FW99" s="285"/>
      <c r="FX99" s="285"/>
      <c r="FY99" s="285"/>
      <c r="FZ99" s="285"/>
      <c r="GA99" s="285"/>
      <c r="GB99" s="285"/>
      <c r="GC99" s="285"/>
      <c r="GD99" s="285"/>
      <c r="GE99" s="285"/>
      <c r="GF99" s="285"/>
      <c r="GG99" s="285"/>
      <c r="GH99" s="285"/>
      <c r="GI99" s="285"/>
      <c r="GJ99" s="285"/>
      <c r="GK99" s="285"/>
      <c r="GL99" s="285"/>
      <c r="GM99" s="285"/>
      <c r="GN99" s="285"/>
      <c r="GO99" s="285"/>
      <c r="GP99" s="286">
        <f t="shared" si="17"/>
        <v>17.25</v>
      </c>
      <c r="GQ99" s="277"/>
    </row>
    <row r="100" spans="1:199" ht="15.75" customHeight="1">
      <c r="A100" s="1018"/>
      <c r="B100" s="285" t="s">
        <v>152</v>
      </c>
      <c r="C100" s="285">
        <v>23</v>
      </c>
      <c r="D100" s="285">
        <v>24</v>
      </c>
      <c r="E100" s="285">
        <v>21</v>
      </c>
      <c r="F100" s="285">
        <v>14</v>
      </c>
      <c r="G100" s="285">
        <v>43</v>
      </c>
      <c r="H100" s="285">
        <v>7</v>
      </c>
      <c r="I100" s="285">
        <v>36</v>
      </c>
      <c r="J100" s="285">
        <v>26</v>
      </c>
      <c r="K100" s="285">
        <v>23</v>
      </c>
      <c r="L100" s="285">
        <v>19</v>
      </c>
      <c r="M100" s="285">
        <v>29</v>
      </c>
      <c r="N100" s="285">
        <v>24</v>
      </c>
      <c r="O100" s="285">
        <v>50</v>
      </c>
      <c r="P100" s="285">
        <v>11</v>
      </c>
      <c r="Q100" s="285">
        <v>48</v>
      </c>
      <c r="R100" s="285">
        <v>26</v>
      </c>
      <c r="S100" s="285">
        <v>26</v>
      </c>
      <c r="T100" s="285">
        <v>10</v>
      </c>
      <c r="U100" s="285">
        <v>16</v>
      </c>
      <c r="V100" s="285">
        <v>23</v>
      </c>
      <c r="W100" s="285">
        <v>56</v>
      </c>
      <c r="X100" s="285">
        <v>47</v>
      </c>
      <c r="Y100" s="285">
        <v>13</v>
      </c>
      <c r="Z100" s="285">
        <v>9</v>
      </c>
      <c r="AA100" s="285">
        <v>66</v>
      </c>
      <c r="AB100" s="285">
        <v>38</v>
      </c>
      <c r="AC100" s="285">
        <v>22</v>
      </c>
      <c r="AD100" s="285">
        <v>17</v>
      </c>
      <c r="AE100" s="285"/>
      <c r="AF100" s="285"/>
      <c r="AG100" s="286">
        <f t="shared" si="12"/>
        <v>27.392857142857142</v>
      </c>
      <c r="AH100" s="277"/>
      <c r="AI100" s="285" t="s">
        <v>152</v>
      </c>
      <c r="AJ100" s="285">
        <v>7</v>
      </c>
      <c r="AK100" s="285">
        <v>13</v>
      </c>
      <c r="AL100" s="285">
        <v>7</v>
      </c>
      <c r="AM100" s="285">
        <v>7</v>
      </c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285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93">
        <f t="shared" si="13"/>
        <v>8.5</v>
      </c>
      <c r="BO100" s="277"/>
      <c r="BP100" s="294" t="s">
        <v>152</v>
      </c>
      <c r="BQ100" s="285">
        <v>20</v>
      </c>
      <c r="BR100" s="285">
        <v>9</v>
      </c>
      <c r="BS100" s="285">
        <v>8</v>
      </c>
      <c r="BT100" s="285">
        <v>35</v>
      </c>
      <c r="BU100" s="285">
        <v>14</v>
      </c>
      <c r="BV100" s="285">
        <v>35</v>
      </c>
      <c r="BW100" s="285">
        <v>9</v>
      </c>
      <c r="BX100" s="285">
        <v>37</v>
      </c>
      <c r="BY100" s="285">
        <v>63</v>
      </c>
      <c r="BZ100" s="285">
        <v>25</v>
      </c>
      <c r="CA100" s="285">
        <v>55</v>
      </c>
      <c r="CB100" s="285">
        <v>25</v>
      </c>
      <c r="CC100" s="285">
        <v>84</v>
      </c>
      <c r="CD100" s="285">
        <v>59</v>
      </c>
      <c r="CE100" s="285">
        <v>23</v>
      </c>
      <c r="CF100" s="285">
        <v>19</v>
      </c>
      <c r="CG100" s="285">
        <v>31</v>
      </c>
      <c r="CH100" s="285">
        <v>66</v>
      </c>
      <c r="CI100" s="285">
        <v>24</v>
      </c>
      <c r="CJ100" s="285">
        <v>16</v>
      </c>
      <c r="CK100" s="285">
        <v>46</v>
      </c>
      <c r="CL100" s="313">
        <v>16</v>
      </c>
      <c r="CM100" s="285"/>
      <c r="CN100" s="285"/>
      <c r="CO100" s="285"/>
      <c r="CP100" s="285"/>
      <c r="CQ100" s="285"/>
      <c r="CR100" s="285"/>
      <c r="CS100" s="285"/>
      <c r="CT100" s="285"/>
      <c r="CU100" s="286">
        <f t="shared" si="14"/>
        <v>32.68181818181818</v>
      </c>
      <c r="CV100" s="277"/>
      <c r="CW100" s="285" t="s">
        <v>152</v>
      </c>
      <c r="CX100" s="285">
        <v>10</v>
      </c>
      <c r="CY100" s="285">
        <v>19</v>
      </c>
      <c r="CZ100" s="285">
        <v>23</v>
      </c>
      <c r="DA100" s="285">
        <v>47</v>
      </c>
      <c r="DB100" s="285">
        <v>19</v>
      </c>
      <c r="DC100" s="285">
        <v>14</v>
      </c>
      <c r="DD100" s="285">
        <v>42</v>
      </c>
      <c r="DE100" s="285">
        <v>19</v>
      </c>
      <c r="DF100" s="285">
        <v>16</v>
      </c>
      <c r="DG100" s="285">
        <v>63</v>
      </c>
      <c r="DH100" s="285">
        <v>26</v>
      </c>
      <c r="DI100" s="285">
        <v>18</v>
      </c>
      <c r="DJ100" s="285">
        <v>15</v>
      </c>
      <c r="DK100" s="285">
        <v>20</v>
      </c>
      <c r="DL100" s="285">
        <v>33</v>
      </c>
      <c r="DM100" s="285">
        <v>31</v>
      </c>
      <c r="DN100" s="285">
        <v>29</v>
      </c>
      <c r="DO100" s="285">
        <v>44</v>
      </c>
      <c r="DP100" s="285">
        <v>23</v>
      </c>
      <c r="DQ100" s="285">
        <v>15</v>
      </c>
      <c r="DR100" s="285">
        <v>39</v>
      </c>
      <c r="DS100" s="285">
        <v>19</v>
      </c>
      <c r="DT100" s="285"/>
      <c r="DU100" s="285"/>
      <c r="DV100" s="285"/>
      <c r="DW100" s="285"/>
      <c r="DX100" s="285"/>
      <c r="DY100" s="285"/>
      <c r="DZ100" s="285"/>
      <c r="EA100" s="285"/>
      <c r="EB100" s="286">
        <f t="shared" si="15"/>
        <v>26.545454545454547</v>
      </c>
      <c r="EC100" s="277"/>
      <c r="ED100" s="285" t="s">
        <v>152</v>
      </c>
      <c r="EE100" s="285">
        <v>20</v>
      </c>
      <c r="EF100" s="285">
        <v>9</v>
      </c>
      <c r="EG100" s="285">
        <v>10</v>
      </c>
      <c r="EH100" s="285">
        <v>13</v>
      </c>
      <c r="EI100" s="285">
        <v>45</v>
      </c>
      <c r="EJ100" s="285">
        <v>10</v>
      </c>
      <c r="EK100" s="285">
        <v>34</v>
      </c>
      <c r="EL100" s="285">
        <v>29</v>
      </c>
      <c r="EM100" s="285">
        <v>40</v>
      </c>
      <c r="EN100" s="285">
        <v>27</v>
      </c>
      <c r="EO100" s="285">
        <v>37</v>
      </c>
      <c r="EP100" s="285">
        <v>37</v>
      </c>
      <c r="EQ100" s="285">
        <v>56</v>
      </c>
      <c r="ER100" s="285">
        <v>7</v>
      </c>
      <c r="ES100" s="285">
        <v>8</v>
      </c>
      <c r="ET100" s="285">
        <v>50</v>
      </c>
      <c r="EU100" s="285">
        <v>16</v>
      </c>
      <c r="EV100" s="285">
        <v>33</v>
      </c>
      <c r="EW100" s="285">
        <v>43</v>
      </c>
      <c r="EX100" s="285">
        <v>33</v>
      </c>
      <c r="EY100" s="285">
        <v>42</v>
      </c>
      <c r="EZ100" s="285">
        <v>20</v>
      </c>
      <c r="FA100" s="285">
        <v>32</v>
      </c>
      <c r="FB100" s="285"/>
      <c r="FC100" s="285"/>
      <c r="FD100" s="285"/>
      <c r="FE100" s="285"/>
      <c r="FF100" s="285"/>
      <c r="FG100" s="285"/>
      <c r="FH100" s="285"/>
      <c r="FI100" s="286">
        <f t="shared" si="16"/>
        <v>28.304347826086957</v>
      </c>
      <c r="FJ100" s="277"/>
      <c r="FK100" s="285" t="s">
        <v>152</v>
      </c>
      <c r="FL100" s="285">
        <v>20</v>
      </c>
      <c r="FM100" s="285">
        <v>33</v>
      </c>
      <c r="FN100" s="285"/>
      <c r="FO100" s="285"/>
      <c r="FP100" s="285"/>
      <c r="FQ100" s="285"/>
      <c r="FR100" s="285"/>
      <c r="FS100" s="285"/>
      <c r="FT100" s="285"/>
      <c r="FU100" s="285"/>
      <c r="FV100" s="285"/>
      <c r="FW100" s="285"/>
      <c r="FX100" s="285"/>
      <c r="FY100" s="285"/>
      <c r="FZ100" s="285"/>
      <c r="GA100" s="285"/>
      <c r="GB100" s="285"/>
      <c r="GC100" s="285"/>
      <c r="GD100" s="285"/>
      <c r="GE100" s="285"/>
      <c r="GF100" s="285"/>
      <c r="GG100" s="285"/>
      <c r="GH100" s="285"/>
      <c r="GI100" s="285"/>
      <c r="GJ100" s="285"/>
      <c r="GK100" s="285"/>
      <c r="GL100" s="285"/>
      <c r="GM100" s="285"/>
      <c r="GN100" s="285"/>
      <c r="GO100" s="285"/>
      <c r="GP100" s="286">
        <f t="shared" si="17"/>
        <v>26.5</v>
      </c>
      <c r="GQ100" s="277"/>
    </row>
    <row r="101" spans="1:199" ht="15.75" customHeight="1">
      <c r="A101" s="1018"/>
      <c r="B101" s="298" t="s">
        <v>158</v>
      </c>
      <c r="C101" s="285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6" t="e">
        <f t="shared" si="12"/>
        <v>#DIV/0!</v>
      </c>
      <c r="AH101" s="277"/>
      <c r="AI101" s="285" t="s">
        <v>158</v>
      </c>
      <c r="AJ101" s="285">
        <v>15</v>
      </c>
      <c r="AK101" s="285">
        <v>40</v>
      </c>
      <c r="AL101" s="296">
        <v>15</v>
      </c>
      <c r="AM101" s="296">
        <v>40</v>
      </c>
      <c r="AN101" s="285"/>
      <c r="AO101" s="285"/>
      <c r="AP101" s="285"/>
      <c r="AQ101" s="285"/>
      <c r="AR101" s="285"/>
      <c r="AS101" s="285"/>
      <c r="AT101" s="285"/>
      <c r="AU101" s="285"/>
      <c r="AV101" s="285"/>
      <c r="AW101" s="285"/>
      <c r="AX101" s="285"/>
      <c r="AY101" s="285"/>
      <c r="AZ101" s="285"/>
      <c r="BA101" s="285"/>
      <c r="BB101" s="285"/>
      <c r="BC101" s="285"/>
      <c r="BD101" s="285"/>
      <c r="BE101" s="285"/>
      <c r="BF101" s="285"/>
      <c r="BG101" s="285"/>
      <c r="BH101" s="285"/>
      <c r="BI101" s="285"/>
      <c r="BJ101" s="285"/>
      <c r="BK101" s="285"/>
      <c r="BL101" s="285"/>
      <c r="BM101" s="285"/>
      <c r="BN101" s="293">
        <f t="shared" si="13"/>
        <v>27.5</v>
      </c>
      <c r="BO101" s="277"/>
      <c r="BP101" s="297" t="s">
        <v>158</v>
      </c>
      <c r="BQ101" s="313">
        <v>4</v>
      </c>
      <c r="BR101" s="285"/>
      <c r="BS101" s="285"/>
      <c r="BT101" s="285"/>
      <c r="BU101" s="285"/>
      <c r="BV101" s="285"/>
      <c r="BW101" s="285"/>
      <c r="BX101" s="285"/>
      <c r="BY101" s="285"/>
      <c r="BZ101" s="285"/>
      <c r="CA101" s="285"/>
      <c r="CB101" s="285"/>
      <c r="CC101" s="285"/>
      <c r="CD101" s="285"/>
      <c r="CE101" s="285"/>
      <c r="CF101" s="285"/>
      <c r="CG101" s="285"/>
      <c r="CH101" s="285"/>
      <c r="CI101" s="285"/>
      <c r="CJ101" s="285"/>
      <c r="CK101" s="285"/>
      <c r="CL101" s="285"/>
      <c r="CM101" s="285"/>
      <c r="CN101" s="285"/>
      <c r="CO101" s="285"/>
      <c r="CP101" s="285"/>
      <c r="CQ101" s="285"/>
      <c r="CR101" s="285"/>
      <c r="CS101" s="285"/>
      <c r="CT101" s="285"/>
      <c r="CU101" s="286">
        <f t="shared" si="14"/>
        <v>4</v>
      </c>
      <c r="CV101" s="277"/>
      <c r="CW101" s="285" t="s">
        <v>158</v>
      </c>
      <c r="CX101" s="332">
        <v>12</v>
      </c>
      <c r="CY101" s="332">
        <v>5</v>
      </c>
      <c r="CZ101" s="332">
        <v>5</v>
      </c>
      <c r="DA101" s="332">
        <v>8</v>
      </c>
      <c r="DB101" s="332">
        <v>28</v>
      </c>
      <c r="DC101" s="332">
        <v>8</v>
      </c>
      <c r="DD101" s="332">
        <v>6</v>
      </c>
      <c r="DE101" s="332">
        <v>28</v>
      </c>
      <c r="DF101" s="332">
        <v>18</v>
      </c>
      <c r="DG101" s="332">
        <v>8</v>
      </c>
      <c r="DH101" s="332">
        <v>9</v>
      </c>
      <c r="DI101" s="332">
        <v>9</v>
      </c>
      <c r="DJ101" s="332"/>
      <c r="DK101" s="332"/>
      <c r="DL101" s="332"/>
      <c r="DM101" s="332"/>
      <c r="DN101" s="332"/>
      <c r="DO101" s="332"/>
      <c r="DP101" s="332"/>
      <c r="DQ101" s="332"/>
      <c r="DR101" s="332"/>
      <c r="DS101" s="332"/>
      <c r="DT101" s="332"/>
      <c r="DU101" s="332"/>
      <c r="DV101" s="332"/>
      <c r="DW101" s="332"/>
      <c r="DX101" s="332"/>
      <c r="DY101" s="332"/>
      <c r="DZ101" s="332"/>
      <c r="EA101" s="332"/>
      <c r="EB101" s="286">
        <f t="shared" si="15"/>
        <v>12</v>
      </c>
      <c r="EC101" s="277"/>
      <c r="ED101" s="285" t="s">
        <v>158</v>
      </c>
      <c r="EE101" s="335">
        <v>32</v>
      </c>
      <c r="EF101" s="335">
        <v>16</v>
      </c>
      <c r="EG101" s="335">
        <v>11</v>
      </c>
      <c r="EH101" s="335">
        <v>13</v>
      </c>
      <c r="EI101" s="332"/>
      <c r="EJ101" s="332"/>
      <c r="EK101" s="332"/>
      <c r="EL101" s="332"/>
      <c r="EM101" s="332"/>
      <c r="EN101" s="332"/>
      <c r="EO101" s="332"/>
      <c r="EP101" s="332"/>
      <c r="EQ101" s="332"/>
      <c r="ER101" s="332"/>
      <c r="ES101" s="332"/>
      <c r="ET101" s="332"/>
      <c r="EU101" s="332"/>
      <c r="EV101" s="332"/>
      <c r="EW101" s="332"/>
      <c r="EX101" s="332"/>
      <c r="EY101" s="332"/>
      <c r="EZ101" s="332"/>
      <c r="FA101" s="332"/>
      <c r="FB101" s="332"/>
      <c r="FC101" s="332"/>
      <c r="FD101" s="332"/>
      <c r="FE101" s="332"/>
      <c r="FF101" s="332"/>
      <c r="FG101" s="332"/>
      <c r="FH101" s="332"/>
      <c r="FI101" s="286">
        <f t="shared" si="16"/>
        <v>18</v>
      </c>
      <c r="FJ101" s="277"/>
      <c r="FK101" s="285" t="s">
        <v>158</v>
      </c>
      <c r="FL101" s="335">
        <v>12</v>
      </c>
      <c r="FM101" s="335">
        <v>7</v>
      </c>
      <c r="FN101" s="332"/>
      <c r="FO101" s="332"/>
      <c r="FP101" s="332"/>
      <c r="FQ101" s="332"/>
      <c r="FR101" s="332"/>
      <c r="FS101" s="332"/>
      <c r="FT101" s="332"/>
      <c r="FU101" s="332"/>
      <c r="FV101" s="332"/>
      <c r="FW101" s="332"/>
      <c r="FX101" s="332"/>
      <c r="FY101" s="332"/>
      <c r="FZ101" s="332"/>
      <c r="GA101" s="332"/>
      <c r="GB101" s="332"/>
      <c r="GC101" s="332"/>
      <c r="GD101" s="332"/>
      <c r="GE101" s="332"/>
      <c r="GF101" s="332"/>
      <c r="GG101" s="332"/>
      <c r="GH101" s="332"/>
      <c r="GI101" s="332"/>
      <c r="GJ101" s="332"/>
      <c r="GK101" s="332"/>
      <c r="GL101" s="332"/>
      <c r="GM101" s="332"/>
      <c r="GN101" s="332"/>
      <c r="GO101" s="332"/>
      <c r="GP101" s="286">
        <f t="shared" si="17"/>
        <v>9.5</v>
      </c>
      <c r="GQ101" s="277"/>
    </row>
    <row r="102" spans="1:199" ht="15.75" customHeight="1">
      <c r="A102" s="1018"/>
      <c r="B102" s="285" t="s">
        <v>364</v>
      </c>
      <c r="C102" s="285">
        <v>3</v>
      </c>
      <c r="D102" s="285">
        <v>2</v>
      </c>
      <c r="E102" s="285">
        <v>2</v>
      </c>
      <c r="F102" s="285">
        <v>2</v>
      </c>
      <c r="G102" s="285">
        <v>2</v>
      </c>
      <c r="H102" s="285">
        <v>3</v>
      </c>
      <c r="I102" s="285">
        <v>4</v>
      </c>
      <c r="J102" s="285">
        <v>2</v>
      </c>
      <c r="K102" s="285">
        <v>2</v>
      </c>
      <c r="L102" s="285">
        <v>2</v>
      </c>
      <c r="M102" s="285">
        <v>2</v>
      </c>
      <c r="N102" s="285">
        <v>2</v>
      </c>
      <c r="O102" s="285">
        <v>2</v>
      </c>
      <c r="P102" s="285">
        <v>2</v>
      </c>
      <c r="Q102" s="285">
        <v>2</v>
      </c>
      <c r="R102" s="285">
        <v>2</v>
      </c>
      <c r="S102" s="285">
        <v>2</v>
      </c>
      <c r="T102" s="285">
        <v>3</v>
      </c>
      <c r="U102" s="285">
        <v>2</v>
      </c>
      <c r="V102" s="285">
        <v>1</v>
      </c>
      <c r="W102" s="285">
        <v>3</v>
      </c>
      <c r="X102" s="285">
        <v>2</v>
      </c>
      <c r="Y102" s="285">
        <v>3</v>
      </c>
      <c r="Z102" s="285">
        <v>3</v>
      </c>
      <c r="AA102" s="285">
        <v>2</v>
      </c>
      <c r="AB102" s="285">
        <v>4</v>
      </c>
      <c r="AC102" s="285">
        <v>2</v>
      </c>
      <c r="AD102" s="285">
        <v>2</v>
      </c>
      <c r="AE102" s="285">
        <v>2</v>
      </c>
      <c r="AF102" s="285">
        <v>2</v>
      </c>
      <c r="AG102" s="286">
        <f t="shared" si="12"/>
        <v>2.2999999999999998</v>
      </c>
      <c r="AH102" s="277"/>
      <c r="AI102" s="285" t="s">
        <v>364</v>
      </c>
      <c r="AJ102" s="285">
        <v>2</v>
      </c>
      <c r="AK102" s="285">
        <v>2</v>
      </c>
      <c r="AL102" s="285">
        <v>3</v>
      </c>
      <c r="AM102" s="285">
        <v>2</v>
      </c>
      <c r="AN102" s="285">
        <v>1</v>
      </c>
      <c r="AO102" s="285">
        <v>2</v>
      </c>
      <c r="AP102" s="285">
        <v>2</v>
      </c>
      <c r="AQ102" s="285">
        <v>2</v>
      </c>
      <c r="AR102" s="285">
        <v>2</v>
      </c>
      <c r="AS102" s="285">
        <v>2</v>
      </c>
      <c r="AT102" s="285">
        <v>6</v>
      </c>
      <c r="AU102" s="285">
        <v>2</v>
      </c>
      <c r="AV102" s="285">
        <v>2</v>
      </c>
      <c r="AW102" s="285">
        <v>2</v>
      </c>
      <c r="AX102" s="285">
        <v>2</v>
      </c>
      <c r="AY102" s="285">
        <v>2</v>
      </c>
      <c r="AZ102" s="285">
        <v>2</v>
      </c>
      <c r="BA102" s="285">
        <v>1</v>
      </c>
      <c r="BB102" s="285">
        <v>1</v>
      </c>
      <c r="BC102" s="285">
        <v>2</v>
      </c>
      <c r="BD102" s="285">
        <v>2</v>
      </c>
      <c r="BE102" s="285">
        <v>2</v>
      </c>
      <c r="BF102" s="285">
        <v>2</v>
      </c>
      <c r="BG102" s="285">
        <v>8</v>
      </c>
      <c r="BH102" s="285">
        <v>2</v>
      </c>
      <c r="BI102" s="285">
        <v>2</v>
      </c>
      <c r="BJ102" s="285">
        <v>7</v>
      </c>
      <c r="BK102" s="285">
        <v>2</v>
      </c>
      <c r="BL102" s="285">
        <v>4</v>
      </c>
      <c r="BM102" s="285">
        <v>1</v>
      </c>
      <c r="BN102" s="293">
        <f t="shared" si="13"/>
        <v>2.4666666666666668</v>
      </c>
      <c r="BO102" s="277"/>
      <c r="BP102" s="294" t="s">
        <v>364</v>
      </c>
      <c r="BQ102" s="285">
        <v>2</v>
      </c>
      <c r="BR102" s="285">
        <v>2</v>
      </c>
      <c r="BS102" s="285">
        <v>2</v>
      </c>
      <c r="BT102" s="285">
        <v>2</v>
      </c>
      <c r="BU102" s="285">
        <v>2</v>
      </c>
      <c r="BV102" s="285">
        <v>2</v>
      </c>
      <c r="BW102" s="285">
        <v>2</v>
      </c>
      <c r="BX102" s="285">
        <v>1</v>
      </c>
      <c r="BY102" s="285">
        <v>1</v>
      </c>
      <c r="BZ102" s="285">
        <v>2</v>
      </c>
      <c r="CA102" s="285">
        <v>2</v>
      </c>
      <c r="CB102" s="285">
        <v>2</v>
      </c>
      <c r="CC102" s="285">
        <v>2</v>
      </c>
      <c r="CD102" s="285">
        <v>2</v>
      </c>
      <c r="CE102" s="285">
        <v>2</v>
      </c>
      <c r="CF102" s="285">
        <v>2</v>
      </c>
      <c r="CG102" s="285">
        <v>4</v>
      </c>
      <c r="CH102" s="285">
        <v>2</v>
      </c>
      <c r="CI102" s="285">
        <v>2</v>
      </c>
      <c r="CJ102" s="285">
        <v>2</v>
      </c>
      <c r="CK102" s="285">
        <v>2</v>
      </c>
      <c r="CL102" s="285">
        <v>1</v>
      </c>
      <c r="CM102" s="285">
        <v>2</v>
      </c>
      <c r="CN102" s="285">
        <v>2</v>
      </c>
      <c r="CO102" s="285">
        <v>2</v>
      </c>
      <c r="CP102" s="285">
        <v>2</v>
      </c>
      <c r="CQ102" s="285">
        <v>2</v>
      </c>
      <c r="CR102" s="285">
        <v>6</v>
      </c>
      <c r="CS102" s="285">
        <v>2</v>
      </c>
      <c r="CT102" s="285">
        <v>2</v>
      </c>
      <c r="CU102" s="286">
        <f t="shared" si="14"/>
        <v>2.1</v>
      </c>
      <c r="CV102" s="277"/>
      <c r="CW102" s="285" t="s">
        <v>364</v>
      </c>
      <c r="CX102" s="285">
        <v>2</v>
      </c>
      <c r="CY102" s="285">
        <v>1</v>
      </c>
      <c r="CZ102" s="285">
        <v>2</v>
      </c>
      <c r="DA102" s="285">
        <v>2</v>
      </c>
      <c r="DB102" s="285">
        <v>2</v>
      </c>
      <c r="DC102" s="285">
        <v>2</v>
      </c>
      <c r="DD102" s="285">
        <v>2</v>
      </c>
      <c r="DE102" s="285">
        <v>2</v>
      </c>
      <c r="DF102" s="285">
        <v>2</v>
      </c>
      <c r="DG102" s="285">
        <v>2</v>
      </c>
      <c r="DH102" s="285">
        <v>2</v>
      </c>
      <c r="DI102" s="285">
        <v>2</v>
      </c>
      <c r="DJ102" s="285">
        <v>2</v>
      </c>
      <c r="DK102" s="285">
        <v>2</v>
      </c>
      <c r="DL102" s="285">
        <v>2</v>
      </c>
      <c r="DM102" s="285">
        <v>2</v>
      </c>
      <c r="DN102" s="285">
        <v>2</v>
      </c>
      <c r="DO102" s="285">
        <v>4</v>
      </c>
      <c r="DP102" s="285">
        <v>2</v>
      </c>
      <c r="DQ102" s="285">
        <v>1</v>
      </c>
      <c r="DR102" s="285">
        <v>2</v>
      </c>
      <c r="DS102" s="285">
        <v>2</v>
      </c>
      <c r="DT102" s="285">
        <v>2</v>
      </c>
      <c r="DU102" s="285">
        <v>6</v>
      </c>
      <c r="DV102" s="285">
        <v>2</v>
      </c>
      <c r="DW102" s="285">
        <v>6</v>
      </c>
      <c r="DX102" s="285">
        <v>6</v>
      </c>
      <c r="DY102" s="285">
        <v>5</v>
      </c>
      <c r="DZ102" s="285">
        <v>2</v>
      </c>
      <c r="EA102" s="285">
        <v>12</v>
      </c>
      <c r="EB102" s="286">
        <f t="shared" si="15"/>
        <v>2.8333333333333335</v>
      </c>
      <c r="EC102" s="277"/>
      <c r="ED102" s="285" t="s">
        <v>364</v>
      </c>
      <c r="EE102" s="285">
        <v>2</v>
      </c>
      <c r="EF102" s="285">
        <v>2</v>
      </c>
      <c r="EG102" s="285">
        <v>2</v>
      </c>
      <c r="EH102" s="285">
        <v>2</v>
      </c>
      <c r="EI102" s="285">
        <v>2</v>
      </c>
      <c r="EJ102" s="285">
        <v>2</v>
      </c>
      <c r="EK102" s="285">
        <v>2</v>
      </c>
      <c r="EL102" s="285">
        <v>2</v>
      </c>
      <c r="EM102" s="285">
        <v>6</v>
      </c>
      <c r="EN102" s="285">
        <v>2</v>
      </c>
      <c r="EO102" s="285">
        <v>4</v>
      </c>
      <c r="EP102" s="285">
        <v>1</v>
      </c>
      <c r="EQ102" s="285">
        <v>2</v>
      </c>
      <c r="ER102" s="285">
        <v>1</v>
      </c>
      <c r="ES102" s="285">
        <v>2</v>
      </c>
      <c r="ET102" s="285">
        <v>2</v>
      </c>
      <c r="EU102" s="285">
        <v>2</v>
      </c>
      <c r="EV102" s="285">
        <v>2</v>
      </c>
      <c r="EW102" s="285">
        <v>2</v>
      </c>
      <c r="EX102" s="285">
        <v>1</v>
      </c>
      <c r="EY102" s="285">
        <v>2</v>
      </c>
      <c r="EZ102" s="285">
        <v>3</v>
      </c>
      <c r="FA102" s="285">
        <v>2</v>
      </c>
      <c r="FB102" s="285">
        <v>2</v>
      </c>
      <c r="FC102" s="285">
        <v>8</v>
      </c>
      <c r="FD102" s="285"/>
      <c r="FE102" s="285"/>
      <c r="FF102" s="285"/>
      <c r="FG102" s="285"/>
      <c r="FH102" s="285"/>
      <c r="FI102" s="286">
        <f t="shared" si="16"/>
        <v>2.4</v>
      </c>
      <c r="FJ102" s="277"/>
      <c r="FK102" s="285" t="s">
        <v>364</v>
      </c>
      <c r="FL102" s="285">
        <v>2</v>
      </c>
      <c r="FM102" s="285">
        <v>6</v>
      </c>
      <c r="FN102" s="285">
        <v>2</v>
      </c>
      <c r="FO102" s="285">
        <v>4</v>
      </c>
      <c r="FP102" s="285">
        <v>3</v>
      </c>
      <c r="FQ102" s="285">
        <v>16</v>
      </c>
      <c r="FR102" s="285">
        <v>6</v>
      </c>
      <c r="FS102" s="285">
        <v>11</v>
      </c>
      <c r="FT102" s="285">
        <v>6</v>
      </c>
      <c r="FU102" s="285">
        <v>5</v>
      </c>
      <c r="FV102" s="285">
        <v>4</v>
      </c>
      <c r="FW102" s="285">
        <v>2</v>
      </c>
      <c r="FX102" s="285">
        <v>6</v>
      </c>
      <c r="FY102" s="285">
        <v>3</v>
      </c>
      <c r="FZ102" s="285">
        <v>1</v>
      </c>
      <c r="GA102" s="285">
        <v>3</v>
      </c>
      <c r="GB102" s="285">
        <v>6</v>
      </c>
      <c r="GC102" s="285">
        <v>4</v>
      </c>
      <c r="GD102" s="285">
        <v>10</v>
      </c>
      <c r="GE102" s="285">
        <v>4</v>
      </c>
      <c r="GF102" s="285">
        <v>2</v>
      </c>
      <c r="GG102" s="285">
        <v>10</v>
      </c>
      <c r="GH102" s="285">
        <v>3</v>
      </c>
      <c r="GI102" s="285">
        <v>2</v>
      </c>
      <c r="GJ102" s="285">
        <v>2</v>
      </c>
      <c r="GK102" s="285">
        <v>6</v>
      </c>
      <c r="GL102" s="285">
        <v>12</v>
      </c>
      <c r="GM102" s="285">
        <v>4</v>
      </c>
      <c r="GN102" s="285">
        <v>2</v>
      </c>
      <c r="GO102" s="285">
        <v>4</v>
      </c>
      <c r="GP102" s="286">
        <f t="shared" si="17"/>
        <v>5.0333333333333332</v>
      </c>
      <c r="GQ102" s="277"/>
    </row>
    <row r="103" spans="1:199" ht="15.75" customHeight="1">
      <c r="A103" s="1018"/>
      <c r="B103" s="300" t="s">
        <v>39</v>
      </c>
      <c r="C103" s="285">
        <v>1</v>
      </c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308">
        <f t="shared" si="12"/>
        <v>1</v>
      </c>
      <c r="AH103" s="277"/>
      <c r="AI103" s="300" t="s">
        <v>39</v>
      </c>
      <c r="AJ103" s="285">
        <v>1</v>
      </c>
      <c r="AK103" s="285"/>
      <c r="AL103" s="285"/>
      <c r="AM103" s="285"/>
      <c r="AN103" s="285"/>
      <c r="AO103" s="285"/>
      <c r="AP103" s="285"/>
      <c r="AQ103" s="285"/>
      <c r="AR103" s="285"/>
      <c r="AS103" s="285"/>
      <c r="AT103" s="285"/>
      <c r="AU103" s="285"/>
      <c r="AV103" s="285"/>
      <c r="AW103" s="285"/>
      <c r="AX103" s="285"/>
      <c r="AY103" s="285"/>
      <c r="AZ103" s="285"/>
      <c r="BA103" s="285"/>
      <c r="BB103" s="285"/>
      <c r="BC103" s="285"/>
      <c r="BD103" s="285"/>
      <c r="BE103" s="285"/>
      <c r="BF103" s="285"/>
      <c r="BG103" s="285"/>
      <c r="BH103" s="285"/>
      <c r="BI103" s="285"/>
      <c r="BJ103" s="285"/>
      <c r="BK103" s="285"/>
      <c r="BL103" s="285"/>
      <c r="BM103" s="285"/>
      <c r="BN103" s="293">
        <f t="shared" si="13"/>
        <v>1</v>
      </c>
      <c r="BO103" s="277"/>
      <c r="BP103" s="302" t="s">
        <v>39</v>
      </c>
      <c r="BQ103" s="285">
        <v>1</v>
      </c>
      <c r="BR103" s="285"/>
      <c r="BS103" s="285"/>
      <c r="BT103" s="285"/>
      <c r="BU103" s="285"/>
      <c r="BV103" s="285"/>
      <c r="BW103" s="285"/>
      <c r="BX103" s="285"/>
      <c r="BY103" s="285"/>
      <c r="BZ103" s="285"/>
      <c r="CA103" s="285"/>
      <c r="CB103" s="285"/>
      <c r="CC103" s="285"/>
      <c r="CD103" s="285"/>
      <c r="CE103" s="285"/>
      <c r="CF103" s="285"/>
      <c r="CG103" s="285"/>
      <c r="CH103" s="285"/>
      <c r="CI103" s="285"/>
      <c r="CJ103" s="285"/>
      <c r="CK103" s="285"/>
      <c r="CL103" s="285"/>
      <c r="CM103" s="285"/>
      <c r="CN103" s="285"/>
      <c r="CO103" s="285"/>
      <c r="CP103" s="285"/>
      <c r="CQ103" s="285"/>
      <c r="CR103" s="285"/>
      <c r="CS103" s="285"/>
      <c r="CT103" s="285"/>
      <c r="CU103" s="303">
        <f t="shared" si="14"/>
        <v>1</v>
      </c>
      <c r="CV103" s="277"/>
      <c r="CW103" s="300" t="s">
        <v>39</v>
      </c>
      <c r="CX103" s="285">
        <v>1</v>
      </c>
      <c r="CY103" s="285"/>
      <c r="CZ103" s="285"/>
      <c r="DA103" s="285"/>
      <c r="DB103" s="285"/>
      <c r="DC103" s="285"/>
      <c r="DD103" s="285"/>
      <c r="DE103" s="285"/>
      <c r="DF103" s="285"/>
      <c r="DG103" s="285"/>
      <c r="DH103" s="285"/>
      <c r="DI103" s="285"/>
      <c r="DJ103" s="285"/>
      <c r="DK103" s="285"/>
      <c r="DL103" s="285"/>
      <c r="DM103" s="285"/>
      <c r="DN103" s="285"/>
      <c r="DO103" s="285"/>
      <c r="DP103" s="285"/>
      <c r="DQ103" s="285"/>
      <c r="DR103" s="285"/>
      <c r="DS103" s="285"/>
      <c r="DT103" s="285"/>
      <c r="DU103" s="285"/>
      <c r="DV103" s="285"/>
      <c r="DW103" s="285"/>
      <c r="DX103" s="285"/>
      <c r="DY103" s="285"/>
      <c r="DZ103" s="285"/>
      <c r="EA103" s="285"/>
      <c r="EB103" s="303">
        <f t="shared" si="15"/>
        <v>1</v>
      </c>
      <c r="EC103" s="277"/>
      <c r="ED103" s="300" t="s">
        <v>39</v>
      </c>
      <c r="EE103" s="285">
        <v>1</v>
      </c>
      <c r="EF103" s="285"/>
      <c r="EG103" s="285"/>
      <c r="EH103" s="285"/>
      <c r="EI103" s="285"/>
      <c r="EJ103" s="285"/>
      <c r="EK103" s="285"/>
      <c r="EL103" s="285"/>
      <c r="EM103" s="285"/>
      <c r="EN103" s="285"/>
      <c r="EO103" s="285"/>
      <c r="EP103" s="285"/>
      <c r="EQ103" s="285"/>
      <c r="ER103" s="285"/>
      <c r="ES103" s="285"/>
      <c r="ET103" s="285"/>
      <c r="EU103" s="285"/>
      <c r="EV103" s="285"/>
      <c r="EW103" s="285"/>
      <c r="EX103" s="285"/>
      <c r="EY103" s="285"/>
      <c r="EZ103" s="285"/>
      <c r="FA103" s="285"/>
      <c r="FB103" s="285"/>
      <c r="FC103" s="285"/>
      <c r="FD103" s="285"/>
      <c r="FE103" s="285"/>
      <c r="FF103" s="285"/>
      <c r="FG103" s="285"/>
      <c r="FH103" s="285"/>
      <c r="FI103" s="303">
        <f t="shared" si="16"/>
        <v>1</v>
      </c>
      <c r="FJ103" s="277"/>
      <c r="FK103" s="300" t="s">
        <v>39</v>
      </c>
      <c r="FL103" s="285">
        <v>1</v>
      </c>
      <c r="FM103" s="285"/>
      <c r="FN103" s="285"/>
      <c r="FO103" s="285"/>
      <c r="FP103" s="285"/>
      <c r="FQ103" s="285"/>
      <c r="FR103" s="285"/>
      <c r="FS103" s="285"/>
      <c r="FT103" s="285"/>
      <c r="FU103" s="285"/>
      <c r="FV103" s="285"/>
      <c r="FW103" s="285"/>
      <c r="FX103" s="285"/>
      <c r="FY103" s="285"/>
      <c r="FZ103" s="285"/>
      <c r="GA103" s="285"/>
      <c r="GB103" s="285"/>
      <c r="GC103" s="285"/>
      <c r="GD103" s="285"/>
      <c r="GE103" s="285"/>
      <c r="GF103" s="285"/>
      <c r="GG103" s="285"/>
      <c r="GH103" s="285"/>
      <c r="GI103" s="285"/>
      <c r="GJ103" s="285"/>
      <c r="GK103" s="285"/>
      <c r="GL103" s="285"/>
      <c r="GM103" s="285"/>
      <c r="GN103" s="285"/>
      <c r="GO103" s="285"/>
      <c r="GP103" s="303">
        <f t="shared" si="17"/>
        <v>1</v>
      </c>
      <c r="GQ103" s="277"/>
    </row>
    <row r="104" spans="1:199" ht="15.75" customHeight="1">
      <c r="A104" s="1018"/>
      <c r="B104" s="304" t="s">
        <v>259</v>
      </c>
      <c r="C104" s="285">
        <v>1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301">
        <f t="shared" si="12"/>
        <v>1</v>
      </c>
      <c r="AH104" s="277"/>
      <c r="AI104" s="304" t="s">
        <v>259</v>
      </c>
      <c r="AJ104" s="285">
        <v>1</v>
      </c>
      <c r="AK104" s="285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285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305">
        <f t="shared" si="13"/>
        <v>1</v>
      </c>
      <c r="BO104" s="277"/>
      <c r="BP104" s="306" t="s">
        <v>259</v>
      </c>
      <c r="BQ104" s="285">
        <v>1</v>
      </c>
      <c r="BR104" s="285"/>
      <c r="BS104" s="285"/>
      <c r="BT104" s="285"/>
      <c r="BU104" s="285"/>
      <c r="BV104" s="285"/>
      <c r="BW104" s="285"/>
      <c r="BX104" s="285"/>
      <c r="BY104" s="285"/>
      <c r="BZ104" s="285"/>
      <c r="CA104" s="285"/>
      <c r="CB104" s="285"/>
      <c r="CC104" s="285"/>
      <c r="CD104" s="285"/>
      <c r="CE104" s="285"/>
      <c r="CF104" s="285"/>
      <c r="CG104" s="285"/>
      <c r="CH104" s="285"/>
      <c r="CI104" s="285"/>
      <c r="CJ104" s="285"/>
      <c r="CK104" s="285"/>
      <c r="CL104" s="285"/>
      <c r="CM104" s="285"/>
      <c r="CN104" s="285"/>
      <c r="CO104" s="285"/>
      <c r="CP104" s="285"/>
      <c r="CQ104" s="285"/>
      <c r="CR104" s="285"/>
      <c r="CS104" s="285"/>
      <c r="CT104" s="285"/>
      <c r="CU104" s="307">
        <f t="shared" si="14"/>
        <v>1</v>
      </c>
      <c r="CV104" s="277"/>
      <c r="CW104" s="304" t="s">
        <v>259</v>
      </c>
      <c r="CX104" s="285">
        <v>1</v>
      </c>
      <c r="CY104" s="285"/>
      <c r="CZ104" s="285"/>
      <c r="DA104" s="285"/>
      <c r="DB104" s="285"/>
      <c r="DC104" s="285"/>
      <c r="DD104" s="285"/>
      <c r="DE104" s="285"/>
      <c r="DF104" s="285"/>
      <c r="DG104" s="285"/>
      <c r="DH104" s="285"/>
      <c r="DI104" s="285"/>
      <c r="DJ104" s="285"/>
      <c r="DK104" s="285"/>
      <c r="DL104" s="285"/>
      <c r="DM104" s="285"/>
      <c r="DN104" s="285"/>
      <c r="DO104" s="285"/>
      <c r="DP104" s="285"/>
      <c r="DQ104" s="285"/>
      <c r="DR104" s="285"/>
      <c r="DS104" s="285"/>
      <c r="DT104" s="285"/>
      <c r="DU104" s="285"/>
      <c r="DV104" s="285"/>
      <c r="DW104" s="285"/>
      <c r="DX104" s="285"/>
      <c r="DY104" s="285"/>
      <c r="DZ104" s="285"/>
      <c r="EA104" s="285"/>
      <c r="EB104" s="307">
        <f t="shared" si="15"/>
        <v>1</v>
      </c>
      <c r="EC104" s="277"/>
      <c r="ED104" s="304" t="s">
        <v>259</v>
      </c>
      <c r="EE104" s="285">
        <v>1</v>
      </c>
      <c r="EF104" s="285"/>
      <c r="EG104" s="285"/>
      <c r="EH104" s="285"/>
      <c r="EI104" s="285"/>
      <c r="EJ104" s="285"/>
      <c r="EK104" s="285"/>
      <c r="EL104" s="285"/>
      <c r="EM104" s="285"/>
      <c r="EN104" s="285"/>
      <c r="EO104" s="285"/>
      <c r="EP104" s="285"/>
      <c r="EQ104" s="285"/>
      <c r="ER104" s="285"/>
      <c r="ES104" s="285"/>
      <c r="ET104" s="285"/>
      <c r="EU104" s="285"/>
      <c r="EV104" s="285"/>
      <c r="EW104" s="285"/>
      <c r="EX104" s="285"/>
      <c r="EY104" s="285"/>
      <c r="EZ104" s="285"/>
      <c r="FA104" s="285"/>
      <c r="FB104" s="285"/>
      <c r="FC104" s="285"/>
      <c r="FD104" s="285"/>
      <c r="FE104" s="285"/>
      <c r="FF104" s="285"/>
      <c r="FG104" s="285"/>
      <c r="FH104" s="285"/>
      <c r="FI104" s="307">
        <f t="shared" si="16"/>
        <v>1</v>
      </c>
      <c r="FJ104" s="277"/>
      <c r="FK104" s="304" t="s">
        <v>259</v>
      </c>
      <c r="FL104" s="285">
        <v>1</v>
      </c>
      <c r="FM104" s="285"/>
      <c r="FN104" s="285"/>
      <c r="FO104" s="285"/>
      <c r="FP104" s="285"/>
      <c r="FQ104" s="285"/>
      <c r="FR104" s="285"/>
      <c r="FS104" s="285"/>
      <c r="FT104" s="285"/>
      <c r="FU104" s="285"/>
      <c r="FV104" s="285"/>
      <c r="FW104" s="285"/>
      <c r="FX104" s="285"/>
      <c r="FY104" s="285"/>
      <c r="FZ104" s="285"/>
      <c r="GA104" s="285"/>
      <c r="GB104" s="285"/>
      <c r="GC104" s="285"/>
      <c r="GD104" s="285"/>
      <c r="GE104" s="285"/>
      <c r="GF104" s="285"/>
      <c r="GG104" s="285"/>
      <c r="GH104" s="285"/>
      <c r="GI104" s="285"/>
      <c r="GJ104" s="285"/>
      <c r="GK104" s="285"/>
      <c r="GL104" s="285"/>
      <c r="GM104" s="285"/>
      <c r="GN104" s="285"/>
      <c r="GO104" s="285"/>
      <c r="GP104" s="307">
        <f t="shared" si="17"/>
        <v>1</v>
      </c>
      <c r="GQ104" s="277"/>
    </row>
    <row r="105" spans="1:199" ht="15.75" customHeight="1">
      <c r="A105" s="1018"/>
      <c r="B105" s="304" t="s">
        <v>43</v>
      </c>
      <c r="C105" s="285">
        <v>1</v>
      </c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301">
        <f t="shared" si="12"/>
        <v>1</v>
      </c>
      <c r="AH105" s="277"/>
      <c r="AI105" s="304" t="s">
        <v>43</v>
      </c>
      <c r="AJ105" s="285">
        <v>1</v>
      </c>
      <c r="AK105" s="285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285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305">
        <f t="shared" si="13"/>
        <v>1</v>
      </c>
      <c r="BO105" s="277"/>
      <c r="BP105" s="306" t="s">
        <v>43</v>
      </c>
      <c r="BQ105" s="285">
        <v>1</v>
      </c>
      <c r="BR105" s="285"/>
      <c r="BS105" s="285"/>
      <c r="BT105" s="285"/>
      <c r="BU105" s="285"/>
      <c r="BV105" s="285"/>
      <c r="BW105" s="285"/>
      <c r="BX105" s="285"/>
      <c r="BY105" s="285"/>
      <c r="BZ105" s="285"/>
      <c r="CA105" s="285"/>
      <c r="CB105" s="285"/>
      <c r="CC105" s="285"/>
      <c r="CD105" s="285"/>
      <c r="CE105" s="285"/>
      <c r="CF105" s="285"/>
      <c r="CG105" s="285"/>
      <c r="CH105" s="285"/>
      <c r="CI105" s="285"/>
      <c r="CJ105" s="285"/>
      <c r="CK105" s="285"/>
      <c r="CL105" s="285"/>
      <c r="CM105" s="285"/>
      <c r="CN105" s="285"/>
      <c r="CO105" s="285"/>
      <c r="CP105" s="285"/>
      <c r="CQ105" s="285"/>
      <c r="CR105" s="285"/>
      <c r="CS105" s="285"/>
      <c r="CT105" s="285"/>
      <c r="CU105" s="307">
        <f t="shared" si="14"/>
        <v>1</v>
      </c>
      <c r="CV105" s="277"/>
      <c r="CW105" s="304" t="s">
        <v>43</v>
      </c>
      <c r="CX105" s="285">
        <v>1</v>
      </c>
      <c r="CY105" s="285"/>
      <c r="CZ105" s="285"/>
      <c r="DA105" s="285"/>
      <c r="DB105" s="285"/>
      <c r="DC105" s="285"/>
      <c r="DD105" s="285"/>
      <c r="DE105" s="285"/>
      <c r="DF105" s="285"/>
      <c r="DG105" s="285"/>
      <c r="DH105" s="285"/>
      <c r="DI105" s="285"/>
      <c r="DJ105" s="285"/>
      <c r="DK105" s="285"/>
      <c r="DL105" s="285"/>
      <c r="DM105" s="285"/>
      <c r="DN105" s="285"/>
      <c r="DO105" s="285"/>
      <c r="DP105" s="285"/>
      <c r="DQ105" s="285"/>
      <c r="DR105" s="285"/>
      <c r="DS105" s="285"/>
      <c r="DT105" s="285"/>
      <c r="DU105" s="285"/>
      <c r="DV105" s="285"/>
      <c r="DW105" s="285"/>
      <c r="DX105" s="285"/>
      <c r="DY105" s="285"/>
      <c r="DZ105" s="285"/>
      <c r="EA105" s="285"/>
      <c r="EB105" s="307">
        <f t="shared" si="15"/>
        <v>1</v>
      </c>
      <c r="EC105" s="277"/>
      <c r="ED105" s="304" t="s">
        <v>43</v>
      </c>
      <c r="EE105" s="285">
        <v>1</v>
      </c>
      <c r="EF105" s="285"/>
      <c r="EG105" s="285"/>
      <c r="EH105" s="285"/>
      <c r="EI105" s="285"/>
      <c r="EJ105" s="285"/>
      <c r="EK105" s="285"/>
      <c r="EL105" s="285"/>
      <c r="EM105" s="285"/>
      <c r="EN105" s="285"/>
      <c r="EO105" s="285"/>
      <c r="EP105" s="285"/>
      <c r="EQ105" s="285"/>
      <c r="ER105" s="285"/>
      <c r="ES105" s="285"/>
      <c r="ET105" s="285"/>
      <c r="EU105" s="285"/>
      <c r="EV105" s="285"/>
      <c r="EW105" s="285"/>
      <c r="EX105" s="285"/>
      <c r="EY105" s="285"/>
      <c r="EZ105" s="285"/>
      <c r="FA105" s="285"/>
      <c r="FB105" s="285"/>
      <c r="FC105" s="285"/>
      <c r="FD105" s="285"/>
      <c r="FE105" s="285"/>
      <c r="FF105" s="285"/>
      <c r="FG105" s="285"/>
      <c r="FH105" s="285"/>
      <c r="FI105" s="307">
        <f t="shared" si="16"/>
        <v>1</v>
      </c>
      <c r="FJ105" s="277"/>
      <c r="FK105" s="304" t="s">
        <v>43</v>
      </c>
      <c r="FL105" s="285">
        <v>1</v>
      </c>
      <c r="FM105" s="285"/>
      <c r="FN105" s="285"/>
      <c r="FO105" s="285"/>
      <c r="FP105" s="285"/>
      <c r="FQ105" s="285"/>
      <c r="FR105" s="285"/>
      <c r="FS105" s="285"/>
      <c r="FT105" s="285"/>
      <c r="FU105" s="285"/>
      <c r="FV105" s="285"/>
      <c r="FW105" s="285"/>
      <c r="FX105" s="285"/>
      <c r="FY105" s="285"/>
      <c r="FZ105" s="285"/>
      <c r="GA105" s="285"/>
      <c r="GB105" s="285"/>
      <c r="GC105" s="285"/>
      <c r="GD105" s="285"/>
      <c r="GE105" s="285"/>
      <c r="GF105" s="285"/>
      <c r="GG105" s="285"/>
      <c r="GH105" s="285"/>
      <c r="GI105" s="285"/>
      <c r="GJ105" s="285"/>
      <c r="GK105" s="285"/>
      <c r="GL105" s="285"/>
      <c r="GM105" s="285"/>
      <c r="GN105" s="285"/>
      <c r="GO105" s="285"/>
      <c r="GP105" s="307">
        <f t="shared" si="17"/>
        <v>1</v>
      </c>
      <c r="GQ105" s="277"/>
    </row>
    <row r="106" spans="1:199" ht="15.75" customHeight="1">
      <c r="A106" s="1018"/>
      <c r="B106" s="304" t="s">
        <v>63</v>
      </c>
      <c r="C106" s="285">
        <v>1</v>
      </c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301">
        <f t="shared" si="12"/>
        <v>1</v>
      </c>
      <c r="AH106" s="277"/>
      <c r="AI106" s="304" t="s">
        <v>63</v>
      </c>
      <c r="AJ106" s="285">
        <v>1</v>
      </c>
      <c r="AK106" s="285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285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305">
        <f t="shared" si="13"/>
        <v>1</v>
      </c>
      <c r="BO106" s="277"/>
      <c r="BP106" s="306" t="s">
        <v>63</v>
      </c>
      <c r="BQ106" s="285">
        <v>1</v>
      </c>
      <c r="BR106" s="285"/>
      <c r="BS106" s="285"/>
      <c r="BT106" s="285"/>
      <c r="BU106" s="285"/>
      <c r="BV106" s="285"/>
      <c r="BW106" s="285"/>
      <c r="BX106" s="285"/>
      <c r="BY106" s="285"/>
      <c r="BZ106" s="285"/>
      <c r="CA106" s="285"/>
      <c r="CB106" s="285"/>
      <c r="CC106" s="285"/>
      <c r="CD106" s="285"/>
      <c r="CE106" s="285"/>
      <c r="CF106" s="285"/>
      <c r="CG106" s="285"/>
      <c r="CH106" s="285"/>
      <c r="CI106" s="285"/>
      <c r="CJ106" s="285"/>
      <c r="CK106" s="285"/>
      <c r="CL106" s="285"/>
      <c r="CM106" s="285"/>
      <c r="CN106" s="285"/>
      <c r="CO106" s="285"/>
      <c r="CP106" s="285"/>
      <c r="CQ106" s="285"/>
      <c r="CR106" s="285"/>
      <c r="CS106" s="285"/>
      <c r="CT106" s="285"/>
      <c r="CU106" s="307">
        <f t="shared" si="14"/>
        <v>1</v>
      </c>
      <c r="CV106" s="277"/>
      <c r="CW106" s="304" t="s">
        <v>63</v>
      </c>
      <c r="CX106" s="285">
        <v>1</v>
      </c>
      <c r="CY106" s="285"/>
      <c r="CZ106" s="285"/>
      <c r="DA106" s="285"/>
      <c r="DB106" s="285"/>
      <c r="DC106" s="285"/>
      <c r="DD106" s="285"/>
      <c r="DE106" s="285"/>
      <c r="DF106" s="285"/>
      <c r="DG106" s="285"/>
      <c r="DH106" s="285"/>
      <c r="DI106" s="285"/>
      <c r="DJ106" s="285"/>
      <c r="DK106" s="285"/>
      <c r="DL106" s="285"/>
      <c r="DM106" s="285"/>
      <c r="DN106" s="285"/>
      <c r="DO106" s="285"/>
      <c r="DP106" s="285"/>
      <c r="DQ106" s="285"/>
      <c r="DR106" s="285"/>
      <c r="DS106" s="285"/>
      <c r="DT106" s="285"/>
      <c r="DU106" s="285"/>
      <c r="DV106" s="285"/>
      <c r="DW106" s="285"/>
      <c r="DX106" s="285"/>
      <c r="DY106" s="285"/>
      <c r="DZ106" s="285"/>
      <c r="EA106" s="285"/>
      <c r="EB106" s="307">
        <f t="shared" si="15"/>
        <v>1</v>
      </c>
      <c r="EC106" s="277"/>
      <c r="ED106" s="304" t="s">
        <v>63</v>
      </c>
      <c r="EE106" s="285">
        <v>1</v>
      </c>
      <c r="EF106" s="285"/>
      <c r="EG106" s="285"/>
      <c r="EH106" s="285"/>
      <c r="EI106" s="285"/>
      <c r="EJ106" s="285"/>
      <c r="EK106" s="285"/>
      <c r="EL106" s="285"/>
      <c r="EM106" s="285"/>
      <c r="EN106" s="285"/>
      <c r="EO106" s="285"/>
      <c r="EP106" s="285"/>
      <c r="EQ106" s="285"/>
      <c r="ER106" s="285"/>
      <c r="ES106" s="285"/>
      <c r="ET106" s="285"/>
      <c r="EU106" s="285"/>
      <c r="EV106" s="285"/>
      <c r="EW106" s="285"/>
      <c r="EX106" s="285"/>
      <c r="EY106" s="285"/>
      <c r="EZ106" s="285"/>
      <c r="FA106" s="285"/>
      <c r="FB106" s="285"/>
      <c r="FC106" s="285"/>
      <c r="FD106" s="285"/>
      <c r="FE106" s="285"/>
      <c r="FF106" s="285"/>
      <c r="FG106" s="285"/>
      <c r="FH106" s="285"/>
      <c r="FI106" s="307">
        <f t="shared" si="16"/>
        <v>1</v>
      </c>
      <c r="FJ106" s="277"/>
      <c r="FK106" s="304" t="s">
        <v>63</v>
      </c>
      <c r="FL106" s="285">
        <v>1</v>
      </c>
      <c r="FM106" s="285"/>
      <c r="FN106" s="285"/>
      <c r="FO106" s="285"/>
      <c r="FP106" s="285"/>
      <c r="FQ106" s="285"/>
      <c r="FR106" s="285"/>
      <c r="FS106" s="285"/>
      <c r="FT106" s="285"/>
      <c r="FU106" s="285"/>
      <c r="FV106" s="285"/>
      <c r="FW106" s="285"/>
      <c r="FX106" s="285"/>
      <c r="FY106" s="285"/>
      <c r="FZ106" s="285"/>
      <c r="GA106" s="285"/>
      <c r="GB106" s="285"/>
      <c r="GC106" s="285"/>
      <c r="GD106" s="285"/>
      <c r="GE106" s="285"/>
      <c r="GF106" s="285"/>
      <c r="GG106" s="285"/>
      <c r="GH106" s="285"/>
      <c r="GI106" s="285"/>
      <c r="GJ106" s="285"/>
      <c r="GK106" s="285"/>
      <c r="GL106" s="285"/>
      <c r="GM106" s="285"/>
      <c r="GN106" s="285"/>
      <c r="GO106" s="285"/>
      <c r="GP106" s="307">
        <f t="shared" si="17"/>
        <v>1</v>
      </c>
      <c r="GQ106" s="277"/>
    </row>
    <row r="107" spans="1:199" ht="15.75" customHeight="1">
      <c r="A107" s="1018"/>
      <c r="B107" s="285" t="s">
        <v>166</v>
      </c>
      <c r="C107" s="285">
        <v>6</v>
      </c>
      <c r="D107" s="285">
        <v>12</v>
      </c>
      <c r="E107" s="285">
        <v>26</v>
      </c>
      <c r="F107" s="285">
        <v>13</v>
      </c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6">
        <f t="shared" si="12"/>
        <v>14.25</v>
      </c>
      <c r="AH107" s="277"/>
      <c r="AI107" s="285" t="s">
        <v>166</v>
      </c>
      <c r="AJ107" s="285">
        <v>32</v>
      </c>
      <c r="AK107" s="285">
        <v>14</v>
      </c>
      <c r="AL107" s="285">
        <v>17</v>
      </c>
      <c r="AM107" s="285">
        <v>13</v>
      </c>
      <c r="AN107" s="285">
        <v>23</v>
      </c>
      <c r="AO107" s="285">
        <v>16</v>
      </c>
      <c r="AP107" s="285">
        <v>16</v>
      </c>
      <c r="AQ107" s="285">
        <v>9</v>
      </c>
      <c r="AR107" s="285">
        <v>11</v>
      </c>
      <c r="AS107" s="285">
        <v>17</v>
      </c>
      <c r="AT107" s="285">
        <v>9</v>
      </c>
      <c r="AU107" s="285">
        <v>13</v>
      </c>
      <c r="AV107" s="285">
        <v>9</v>
      </c>
      <c r="AW107" s="285">
        <v>16</v>
      </c>
      <c r="AX107" s="285">
        <v>12</v>
      </c>
      <c r="AY107" s="285">
        <v>17</v>
      </c>
      <c r="AZ107" s="285">
        <v>13</v>
      </c>
      <c r="BA107" s="285">
        <v>14</v>
      </c>
      <c r="BB107" s="285">
        <v>19</v>
      </c>
      <c r="BC107" s="285">
        <v>16</v>
      </c>
      <c r="BD107" s="285">
        <v>13</v>
      </c>
      <c r="BE107" s="285">
        <v>20</v>
      </c>
      <c r="BF107" s="285">
        <v>15</v>
      </c>
      <c r="BG107" s="285">
        <v>12</v>
      </c>
      <c r="BH107" s="296">
        <v>16</v>
      </c>
      <c r="BI107" s="296">
        <v>10</v>
      </c>
      <c r="BJ107" s="285"/>
      <c r="BK107" s="285"/>
      <c r="BL107" s="285"/>
      <c r="BM107" s="285"/>
      <c r="BN107" s="293">
        <f t="shared" si="13"/>
        <v>15.076923076923077</v>
      </c>
      <c r="BO107" s="277"/>
      <c r="BP107" s="294" t="s">
        <v>166</v>
      </c>
      <c r="BQ107" s="285">
        <v>6</v>
      </c>
      <c r="BR107" s="285">
        <v>22</v>
      </c>
      <c r="BS107" s="285">
        <v>10</v>
      </c>
      <c r="BT107" s="285">
        <v>14</v>
      </c>
      <c r="BU107" s="285">
        <v>10</v>
      </c>
      <c r="BV107" s="285">
        <v>8</v>
      </c>
      <c r="BW107" s="285">
        <v>12</v>
      </c>
      <c r="BX107" s="285">
        <v>11</v>
      </c>
      <c r="BY107" s="285">
        <v>17</v>
      </c>
      <c r="BZ107" s="285">
        <v>14</v>
      </c>
      <c r="CA107" s="285">
        <v>11</v>
      </c>
      <c r="CB107" s="313">
        <v>17</v>
      </c>
      <c r="CC107" s="313">
        <v>7</v>
      </c>
      <c r="CD107" s="313">
        <v>4</v>
      </c>
      <c r="CE107" s="313">
        <v>8</v>
      </c>
      <c r="CF107" s="285"/>
      <c r="CG107" s="285"/>
      <c r="CH107" s="285"/>
      <c r="CI107" s="285"/>
      <c r="CJ107" s="285"/>
      <c r="CK107" s="285"/>
      <c r="CL107" s="285"/>
      <c r="CM107" s="285"/>
      <c r="CN107" s="285"/>
      <c r="CO107" s="285"/>
      <c r="CP107" s="285"/>
      <c r="CQ107" s="285"/>
      <c r="CR107" s="285"/>
      <c r="CS107" s="285"/>
      <c r="CT107" s="285"/>
      <c r="CU107" s="286">
        <f t="shared" si="14"/>
        <v>11.4</v>
      </c>
      <c r="CV107" s="277"/>
      <c r="CW107" s="285" t="s">
        <v>166</v>
      </c>
      <c r="CX107" s="285">
        <v>10</v>
      </c>
      <c r="CY107" s="285">
        <v>17</v>
      </c>
      <c r="CZ107" s="332">
        <v>4</v>
      </c>
      <c r="DA107" s="332">
        <v>5</v>
      </c>
      <c r="DB107" s="332">
        <v>9</v>
      </c>
      <c r="DC107" s="332">
        <v>23</v>
      </c>
      <c r="DD107" s="332">
        <v>14</v>
      </c>
      <c r="DE107" s="332">
        <v>16</v>
      </c>
      <c r="DF107" s="332">
        <v>16</v>
      </c>
      <c r="DG107" s="332">
        <v>15</v>
      </c>
      <c r="DH107" s="332">
        <v>22</v>
      </c>
      <c r="DI107" s="332"/>
      <c r="DJ107" s="332"/>
      <c r="DK107" s="332"/>
      <c r="DL107" s="332"/>
      <c r="DM107" s="332"/>
      <c r="DN107" s="332"/>
      <c r="DO107" s="332"/>
      <c r="DP107" s="332"/>
      <c r="DQ107" s="332"/>
      <c r="DR107" s="285"/>
      <c r="DS107" s="285"/>
      <c r="DT107" s="285"/>
      <c r="DU107" s="285"/>
      <c r="DV107" s="285"/>
      <c r="DW107" s="285"/>
      <c r="DX107" s="285"/>
      <c r="DY107" s="285"/>
      <c r="DZ107" s="285"/>
      <c r="EA107" s="285"/>
      <c r="EB107" s="286">
        <f t="shared" si="15"/>
        <v>13.727272727272727</v>
      </c>
      <c r="EC107" s="277"/>
      <c r="ED107" s="298" t="s">
        <v>166</v>
      </c>
      <c r="EE107" s="285"/>
      <c r="EF107" s="285"/>
      <c r="EG107" s="332"/>
      <c r="EH107" s="332"/>
      <c r="EI107" s="332"/>
      <c r="EJ107" s="332"/>
      <c r="EK107" s="332"/>
      <c r="EL107" s="332"/>
      <c r="EM107" s="332"/>
      <c r="EN107" s="332"/>
      <c r="EO107" s="332"/>
      <c r="EP107" s="332"/>
      <c r="EQ107" s="332"/>
      <c r="ER107" s="332"/>
      <c r="ES107" s="332"/>
      <c r="ET107" s="332"/>
      <c r="EU107" s="332"/>
      <c r="EV107" s="332"/>
      <c r="EW107" s="332"/>
      <c r="EX107" s="332"/>
      <c r="EY107" s="285"/>
      <c r="EZ107" s="285"/>
      <c r="FA107" s="285"/>
      <c r="FB107" s="285"/>
      <c r="FC107" s="285"/>
      <c r="FD107" s="285"/>
      <c r="FE107" s="285"/>
      <c r="FF107" s="285"/>
      <c r="FG107" s="285"/>
      <c r="FH107" s="285"/>
      <c r="FI107" s="286" t="e">
        <f t="shared" si="16"/>
        <v>#DIV/0!</v>
      </c>
      <c r="FJ107" s="277"/>
      <c r="FK107" s="285" t="s">
        <v>166</v>
      </c>
      <c r="FL107" s="285">
        <v>7</v>
      </c>
      <c r="FM107" s="285"/>
      <c r="FN107" s="332"/>
      <c r="FO107" s="332"/>
      <c r="FP107" s="332"/>
      <c r="FQ107" s="332"/>
      <c r="FR107" s="332"/>
      <c r="FS107" s="332"/>
      <c r="FT107" s="332"/>
      <c r="FU107" s="332"/>
      <c r="FV107" s="332"/>
      <c r="FW107" s="332"/>
      <c r="FX107" s="332"/>
      <c r="FY107" s="332"/>
      <c r="FZ107" s="332"/>
      <c r="GA107" s="332"/>
      <c r="GB107" s="332"/>
      <c r="GC107" s="332"/>
      <c r="GD107" s="332"/>
      <c r="GE107" s="332"/>
      <c r="GF107" s="285"/>
      <c r="GG107" s="285"/>
      <c r="GH107" s="285"/>
      <c r="GI107" s="285"/>
      <c r="GJ107" s="285"/>
      <c r="GK107" s="285"/>
      <c r="GL107" s="285"/>
      <c r="GM107" s="285"/>
      <c r="GN107" s="285"/>
      <c r="GO107" s="285"/>
      <c r="GP107" s="286">
        <f t="shared" si="17"/>
        <v>7</v>
      </c>
      <c r="GQ107" s="277"/>
    </row>
    <row r="108" spans="1:199" ht="15.75" customHeight="1">
      <c r="A108" s="1018"/>
      <c r="B108" s="295" t="s">
        <v>260</v>
      </c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308" t="e">
        <f t="shared" si="12"/>
        <v>#DIV/0!</v>
      </c>
      <c r="AH108" s="277"/>
      <c r="AI108" s="295" t="s">
        <v>260</v>
      </c>
      <c r="AJ108" s="285"/>
      <c r="AK108" s="285"/>
      <c r="AL108" s="285"/>
      <c r="AM108" s="285"/>
      <c r="AN108" s="285"/>
      <c r="AO108" s="285"/>
      <c r="AP108" s="285"/>
      <c r="AQ108" s="285"/>
      <c r="AR108" s="285"/>
      <c r="AS108" s="285"/>
      <c r="AT108" s="285"/>
      <c r="AU108" s="285"/>
      <c r="AV108" s="285"/>
      <c r="AW108" s="285"/>
      <c r="AX108" s="285"/>
      <c r="AY108" s="285"/>
      <c r="AZ108" s="285"/>
      <c r="BA108" s="285"/>
      <c r="BB108" s="285"/>
      <c r="BC108" s="285"/>
      <c r="BD108" s="285"/>
      <c r="BE108" s="285"/>
      <c r="BF108" s="285"/>
      <c r="BG108" s="285"/>
      <c r="BH108" s="285"/>
      <c r="BI108" s="285"/>
      <c r="BJ108" s="285"/>
      <c r="BK108" s="285"/>
      <c r="BL108" s="285"/>
      <c r="BM108" s="285"/>
      <c r="BN108" s="293" t="e">
        <f t="shared" si="13"/>
        <v>#DIV/0!</v>
      </c>
      <c r="BO108" s="277"/>
      <c r="BP108" s="309" t="s">
        <v>260</v>
      </c>
      <c r="BQ108" s="285"/>
      <c r="BR108" s="285"/>
      <c r="BS108" s="285"/>
      <c r="BT108" s="285"/>
      <c r="BU108" s="285"/>
      <c r="BV108" s="285"/>
      <c r="BW108" s="285"/>
      <c r="BX108" s="285"/>
      <c r="BY108" s="285"/>
      <c r="BZ108" s="285"/>
      <c r="CA108" s="285"/>
      <c r="CB108" s="285"/>
      <c r="CC108" s="285"/>
      <c r="CD108" s="285"/>
      <c r="CE108" s="285"/>
      <c r="CF108" s="285"/>
      <c r="CG108" s="285"/>
      <c r="CH108" s="285"/>
      <c r="CI108" s="285"/>
      <c r="CJ108" s="285"/>
      <c r="CK108" s="285"/>
      <c r="CL108" s="285"/>
      <c r="CM108" s="285"/>
      <c r="CN108" s="285"/>
      <c r="CO108" s="285"/>
      <c r="CP108" s="285"/>
      <c r="CQ108" s="285"/>
      <c r="CR108" s="285"/>
      <c r="CS108" s="285"/>
      <c r="CT108" s="285"/>
      <c r="CU108" s="303" t="e">
        <f t="shared" si="14"/>
        <v>#DIV/0!</v>
      </c>
      <c r="CV108" s="277"/>
      <c r="CW108" s="299" t="s">
        <v>365</v>
      </c>
      <c r="CX108" s="332">
        <v>36</v>
      </c>
      <c r="CY108" s="332">
        <v>30</v>
      </c>
      <c r="CZ108" s="332"/>
      <c r="DA108" s="332"/>
      <c r="DB108" s="332"/>
      <c r="DC108" s="332"/>
      <c r="DD108" s="332"/>
      <c r="DE108" s="332"/>
      <c r="DF108" s="332"/>
      <c r="DG108" s="332"/>
      <c r="DH108" s="332"/>
      <c r="DI108" s="332"/>
      <c r="DJ108" s="332"/>
      <c r="DK108" s="332"/>
      <c r="DL108" s="332"/>
      <c r="DM108" s="332"/>
      <c r="DN108" s="332"/>
      <c r="DO108" s="332"/>
      <c r="DP108" s="332"/>
      <c r="DQ108" s="332"/>
      <c r="DR108" s="332"/>
      <c r="DS108" s="332"/>
      <c r="DT108" s="332"/>
      <c r="DU108" s="332"/>
      <c r="DV108" s="332"/>
      <c r="DW108" s="332"/>
      <c r="DX108" s="332"/>
      <c r="DY108" s="332"/>
      <c r="DZ108" s="332"/>
      <c r="EA108" s="332"/>
      <c r="EB108" s="286">
        <f t="shared" si="15"/>
        <v>33</v>
      </c>
      <c r="EC108" s="277"/>
      <c r="ED108" s="310" t="s">
        <v>260</v>
      </c>
      <c r="EE108" s="285"/>
      <c r="EF108" s="285"/>
      <c r="EG108" s="285"/>
      <c r="EH108" s="285"/>
      <c r="EI108" s="285"/>
      <c r="EJ108" s="285"/>
      <c r="EK108" s="285"/>
      <c r="EL108" s="285"/>
      <c r="EM108" s="285"/>
      <c r="EN108" s="285"/>
      <c r="EO108" s="285"/>
      <c r="EP108" s="285"/>
      <c r="EQ108" s="285"/>
      <c r="ER108" s="285"/>
      <c r="ES108" s="285"/>
      <c r="ET108" s="285"/>
      <c r="EU108" s="285"/>
      <c r="EV108" s="285"/>
      <c r="EW108" s="285"/>
      <c r="EX108" s="285"/>
      <c r="EY108" s="285"/>
      <c r="EZ108" s="285"/>
      <c r="FA108" s="285"/>
      <c r="FB108" s="285"/>
      <c r="FC108" s="285"/>
      <c r="FD108" s="285"/>
      <c r="FE108" s="285"/>
      <c r="FF108" s="285"/>
      <c r="FG108" s="285"/>
      <c r="FH108" s="285"/>
      <c r="FI108" s="303" t="e">
        <f t="shared" si="16"/>
        <v>#DIV/0!</v>
      </c>
      <c r="FJ108" s="277"/>
      <c r="FK108" s="295" t="s">
        <v>260</v>
      </c>
      <c r="FL108" s="285"/>
      <c r="FM108" s="285"/>
      <c r="FN108" s="285"/>
      <c r="FO108" s="285"/>
      <c r="FP108" s="285"/>
      <c r="FQ108" s="285"/>
      <c r="FR108" s="285"/>
      <c r="FS108" s="285"/>
      <c r="FT108" s="285"/>
      <c r="FU108" s="285"/>
      <c r="FV108" s="285"/>
      <c r="FW108" s="285"/>
      <c r="FX108" s="285"/>
      <c r="FY108" s="285"/>
      <c r="FZ108" s="285"/>
      <c r="GA108" s="285"/>
      <c r="GB108" s="285"/>
      <c r="GC108" s="285"/>
      <c r="GD108" s="285"/>
      <c r="GE108" s="285"/>
      <c r="GF108" s="285"/>
      <c r="GG108" s="285"/>
      <c r="GH108" s="285"/>
      <c r="GI108" s="285"/>
      <c r="GJ108" s="285"/>
      <c r="GK108" s="285"/>
      <c r="GL108" s="285"/>
      <c r="GM108" s="285"/>
      <c r="GN108" s="285"/>
      <c r="GO108" s="285"/>
      <c r="GP108" s="303" t="e">
        <f t="shared" si="17"/>
        <v>#DIV/0!</v>
      </c>
      <c r="GQ108" s="277"/>
    </row>
    <row r="109" spans="1:199" ht="15.75" customHeight="1">
      <c r="A109" s="1018"/>
      <c r="B109" s="300" t="s">
        <v>52</v>
      </c>
      <c r="C109" s="285">
        <v>2</v>
      </c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301">
        <f t="shared" si="12"/>
        <v>2</v>
      </c>
      <c r="AH109" s="277"/>
      <c r="AI109" s="300" t="s">
        <v>52</v>
      </c>
      <c r="AJ109" s="285">
        <v>2</v>
      </c>
      <c r="AK109" s="285"/>
      <c r="AL109" s="285"/>
      <c r="AM109" s="285"/>
      <c r="AN109" s="285"/>
      <c r="AO109" s="285"/>
      <c r="AP109" s="285"/>
      <c r="AQ109" s="285"/>
      <c r="AR109" s="285"/>
      <c r="AS109" s="285"/>
      <c r="AT109" s="285"/>
      <c r="AU109" s="285"/>
      <c r="AV109" s="285"/>
      <c r="AW109" s="285"/>
      <c r="AX109" s="285"/>
      <c r="AY109" s="285"/>
      <c r="AZ109" s="285"/>
      <c r="BA109" s="285"/>
      <c r="BB109" s="285"/>
      <c r="BC109" s="285"/>
      <c r="BD109" s="285"/>
      <c r="BE109" s="285"/>
      <c r="BF109" s="285"/>
      <c r="BG109" s="285"/>
      <c r="BH109" s="285"/>
      <c r="BI109" s="285"/>
      <c r="BJ109" s="285"/>
      <c r="BK109" s="285"/>
      <c r="BL109" s="285"/>
      <c r="BM109" s="285"/>
      <c r="BN109" s="305">
        <f t="shared" si="13"/>
        <v>2</v>
      </c>
      <c r="BO109" s="277"/>
      <c r="BP109" s="302" t="s">
        <v>52</v>
      </c>
      <c r="BQ109" s="285">
        <v>2</v>
      </c>
      <c r="BR109" s="285"/>
      <c r="BS109" s="285"/>
      <c r="BT109" s="285"/>
      <c r="BU109" s="285"/>
      <c r="BV109" s="285"/>
      <c r="BW109" s="285"/>
      <c r="BX109" s="285"/>
      <c r="BY109" s="285"/>
      <c r="BZ109" s="285"/>
      <c r="CA109" s="285"/>
      <c r="CB109" s="285"/>
      <c r="CC109" s="285"/>
      <c r="CD109" s="285"/>
      <c r="CE109" s="285"/>
      <c r="CF109" s="285"/>
      <c r="CG109" s="285"/>
      <c r="CH109" s="285"/>
      <c r="CI109" s="285"/>
      <c r="CJ109" s="285"/>
      <c r="CK109" s="285"/>
      <c r="CL109" s="285"/>
      <c r="CM109" s="285"/>
      <c r="CN109" s="285"/>
      <c r="CO109" s="285"/>
      <c r="CP109" s="285"/>
      <c r="CQ109" s="285"/>
      <c r="CR109" s="285"/>
      <c r="CS109" s="285"/>
      <c r="CT109" s="285"/>
      <c r="CU109" s="307">
        <f t="shared" si="14"/>
        <v>2</v>
      </c>
      <c r="CV109" s="277"/>
      <c r="CW109" s="300" t="s">
        <v>52</v>
      </c>
      <c r="CX109" s="285">
        <v>2</v>
      </c>
      <c r="CY109" s="285"/>
      <c r="CZ109" s="285"/>
      <c r="DA109" s="285"/>
      <c r="DB109" s="285"/>
      <c r="DC109" s="285"/>
      <c r="DD109" s="285"/>
      <c r="DE109" s="285"/>
      <c r="DF109" s="285"/>
      <c r="DG109" s="285"/>
      <c r="DH109" s="285"/>
      <c r="DI109" s="285"/>
      <c r="DJ109" s="285"/>
      <c r="DK109" s="285"/>
      <c r="DL109" s="285"/>
      <c r="DM109" s="285"/>
      <c r="DN109" s="285"/>
      <c r="DO109" s="285"/>
      <c r="DP109" s="285"/>
      <c r="DQ109" s="285"/>
      <c r="DR109" s="285"/>
      <c r="DS109" s="285"/>
      <c r="DT109" s="285"/>
      <c r="DU109" s="285"/>
      <c r="DV109" s="285"/>
      <c r="DW109" s="285"/>
      <c r="DX109" s="285"/>
      <c r="DY109" s="285"/>
      <c r="DZ109" s="285"/>
      <c r="EA109" s="285"/>
      <c r="EB109" s="307">
        <f t="shared" si="15"/>
        <v>2</v>
      </c>
      <c r="EC109" s="277"/>
      <c r="ED109" s="300" t="s">
        <v>52</v>
      </c>
      <c r="EE109" s="285">
        <v>2</v>
      </c>
      <c r="EF109" s="285"/>
      <c r="EG109" s="285"/>
      <c r="EH109" s="285"/>
      <c r="EI109" s="285"/>
      <c r="EJ109" s="285"/>
      <c r="EK109" s="285"/>
      <c r="EL109" s="285"/>
      <c r="EM109" s="285"/>
      <c r="EN109" s="285"/>
      <c r="EO109" s="285"/>
      <c r="EP109" s="285"/>
      <c r="EQ109" s="285"/>
      <c r="ER109" s="285"/>
      <c r="ES109" s="285"/>
      <c r="ET109" s="285"/>
      <c r="EU109" s="285"/>
      <c r="EV109" s="285"/>
      <c r="EW109" s="285"/>
      <c r="EX109" s="285"/>
      <c r="EY109" s="285"/>
      <c r="EZ109" s="285"/>
      <c r="FA109" s="285"/>
      <c r="FB109" s="285"/>
      <c r="FC109" s="285"/>
      <c r="FD109" s="285"/>
      <c r="FE109" s="285"/>
      <c r="FF109" s="285"/>
      <c r="FG109" s="285"/>
      <c r="FH109" s="285"/>
      <c r="FI109" s="307">
        <f t="shared" si="16"/>
        <v>2</v>
      </c>
      <c r="FJ109" s="277"/>
      <c r="FK109" s="300" t="s">
        <v>52</v>
      </c>
      <c r="FL109" s="285">
        <v>2</v>
      </c>
      <c r="FM109" s="285"/>
      <c r="FN109" s="285"/>
      <c r="FO109" s="285"/>
      <c r="FP109" s="285"/>
      <c r="FQ109" s="285"/>
      <c r="FR109" s="285"/>
      <c r="FS109" s="285"/>
      <c r="FT109" s="285"/>
      <c r="FU109" s="285"/>
      <c r="FV109" s="285"/>
      <c r="FW109" s="285"/>
      <c r="FX109" s="285"/>
      <c r="FY109" s="285"/>
      <c r="FZ109" s="285"/>
      <c r="GA109" s="285"/>
      <c r="GB109" s="285"/>
      <c r="GC109" s="285"/>
      <c r="GD109" s="285"/>
      <c r="GE109" s="285"/>
      <c r="GF109" s="285"/>
      <c r="GG109" s="285"/>
      <c r="GH109" s="285"/>
      <c r="GI109" s="285"/>
      <c r="GJ109" s="285"/>
      <c r="GK109" s="285"/>
      <c r="GL109" s="285"/>
      <c r="GM109" s="285"/>
      <c r="GN109" s="285"/>
      <c r="GO109" s="285"/>
      <c r="GP109" s="307">
        <f t="shared" si="17"/>
        <v>2</v>
      </c>
      <c r="GQ109" s="277"/>
    </row>
    <row r="110" spans="1:199" ht="15.75" customHeight="1">
      <c r="A110" s="1018"/>
      <c r="B110" s="285" t="s">
        <v>185</v>
      </c>
      <c r="C110" s="285">
        <v>9</v>
      </c>
      <c r="D110" s="285">
        <v>14</v>
      </c>
      <c r="E110" s="285">
        <v>7</v>
      </c>
      <c r="F110" s="285">
        <v>18</v>
      </c>
      <c r="G110" s="285">
        <v>11</v>
      </c>
      <c r="H110" s="285">
        <v>12</v>
      </c>
      <c r="I110" s="285">
        <v>16</v>
      </c>
      <c r="J110" s="285">
        <v>10</v>
      </c>
      <c r="K110" s="285">
        <v>12</v>
      </c>
      <c r="L110" s="285">
        <v>13</v>
      </c>
      <c r="M110" s="285">
        <v>20</v>
      </c>
      <c r="N110" s="285">
        <v>15</v>
      </c>
      <c r="O110" s="285">
        <v>16</v>
      </c>
      <c r="P110" s="285">
        <v>17</v>
      </c>
      <c r="Q110" s="285">
        <v>18</v>
      </c>
      <c r="R110" s="285">
        <v>16</v>
      </c>
      <c r="S110" s="285">
        <v>17</v>
      </c>
      <c r="T110" s="285">
        <v>14</v>
      </c>
      <c r="U110" s="285">
        <v>15</v>
      </c>
      <c r="V110" s="285">
        <v>8</v>
      </c>
      <c r="W110" s="285">
        <v>17</v>
      </c>
      <c r="X110" s="285">
        <v>11</v>
      </c>
      <c r="Y110" s="285">
        <v>7</v>
      </c>
      <c r="Z110" s="285">
        <v>13</v>
      </c>
      <c r="AA110" s="285">
        <v>13</v>
      </c>
      <c r="AB110" s="285">
        <v>15</v>
      </c>
      <c r="AC110" s="285">
        <v>15</v>
      </c>
      <c r="AD110" s="285">
        <v>13</v>
      </c>
      <c r="AE110" s="285">
        <v>10</v>
      </c>
      <c r="AF110" s="285">
        <v>20</v>
      </c>
      <c r="AG110" s="286">
        <f t="shared" si="12"/>
        <v>13.733333333333333</v>
      </c>
      <c r="AH110" s="277"/>
      <c r="AI110" s="285" t="s">
        <v>185</v>
      </c>
      <c r="AJ110" s="285">
        <v>8</v>
      </c>
      <c r="AK110" s="285">
        <v>8</v>
      </c>
      <c r="AL110" s="285">
        <v>11</v>
      </c>
      <c r="AM110" s="285">
        <v>6</v>
      </c>
      <c r="AN110" s="285">
        <v>10</v>
      </c>
      <c r="AO110" s="285">
        <v>9</v>
      </c>
      <c r="AP110" s="285">
        <v>5</v>
      </c>
      <c r="AQ110" s="285">
        <v>7</v>
      </c>
      <c r="AR110" s="285">
        <v>12</v>
      </c>
      <c r="AS110" s="285">
        <v>8</v>
      </c>
      <c r="AT110" s="285">
        <v>17</v>
      </c>
      <c r="AU110" s="285">
        <v>6</v>
      </c>
      <c r="AV110" s="285">
        <v>6</v>
      </c>
      <c r="AW110" s="285">
        <v>15</v>
      </c>
      <c r="AX110" s="285">
        <v>15</v>
      </c>
      <c r="AY110" s="285">
        <v>7</v>
      </c>
      <c r="AZ110" s="285">
        <v>13</v>
      </c>
      <c r="BA110" s="285">
        <v>9</v>
      </c>
      <c r="BB110" s="285"/>
      <c r="BC110" s="285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93">
        <f t="shared" si="13"/>
        <v>9.5555555555555554</v>
      </c>
      <c r="BO110" s="277"/>
      <c r="BP110" s="294" t="s">
        <v>185</v>
      </c>
      <c r="BQ110" s="285">
        <v>17</v>
      </c>
      <c r="BR110" s="285">
        <v>16</v>
      </c>
      <c r="BS110" s="285">
        <v>13</v>
      </c>
      <c r="BT110" s="285">
        <v>6</v>
      </c>
      <c r="BU110" s="285">
        <v>8</v>
      </c>
      <c r="BV110" s="285">
        <v>14</v>
      </c>
      <c r="BW110" s="285">
        <v>4</v>
      </c>
      <c r="BX110" s="285">
        <v>5</v>
      </c>
      <c r="BY110" s="285">
        <v>12</v>
      </c>
      <c r="BZ110" s="285">
        <v>8</v>
      </c>
      <c r="CA110" s="285">
        <v>12</v>
      </c>
      <c r="CB110" s="285">
        <v>8</v>
      </c>
      <c r="CC110" s="285">
        <v>6</v>
      </c>
      <c r="CD110" s="285">
        <v>14</v>
      </c>
      <c r="CE110" s="285">
        <v>7</v>
      </c>
      <c r="CF110" s="285">
        <v>11</v>
      </c>
      <c r="CG110" s="285">
        <v>21</v>
      </c>
      <c r="CH110" s="285">
        <v>10</v>
      </c>
      <c r="CI110" s="285">
        <v>7</v>
      </c>
      <c r="CJ110" s="285">
        <v>12</v>
      </c>
      <c r="CK110" s="285">
        <v>10</v>
      </c>
      <c r="CL110" s="285">
        <v>6</v>
      </c>
      <c r="CM110" s="285">
        <v>9</v>
      </c>
      <c r="CN110" s="285">
        <v>8</v>
      </c>
      <c r="CO110" s="285">
        <v>8</v>
      </c>
      <c r="CP110" s="285">
        <v>11</v>
      </c>
      <c r="CQ110" s="285">
        <v>8</v>
      </c>
      <c r="CR110" s="285">
        <v>12</v>
      </c>
      <c r="CS110" s="285">
        <v>17</v>
      </c>
      <c r="CT110" s="285">
        <v>12</v>
      </c>
      <c r="CU110" s="286">
        <f t="shared" si="14"/>
        <v>10.4</v>
      </c>
      <c r="CV110" s="277"/>
      <c r="CW110" s="285" t="s">
        <v>185</v>
      </c>
      <c r="CX110" s="285">
        <v>18</v>
      </c>
      <c r="CY110" s="285">
        <v>15</v>
      </c>
      <c r="CZ110" s="285">
        <v>18</v>
      </c>
      <c r="DA110" s="285">
        <v>24</v>
      </c>
      <c r="DB110" s="285">
        <v>12</v>
      </c>
      <c r="DC110" s="285">
        <v>11</v>
      </c>
      <c r="DD110" s="285">
        <v>16</v>
      </c>
      <c r="DE110" s="285">
        <v>11</v>
      </c>
      <c r="DF110" s="285">
        <v>10</v>
      </c>
      <c r="DG110" s="285">
        <v>14</v>
      </c>
      <c r="DH110" s="285">
        <v>10</v>
      </c>
      <c r="DI110" s="285">
        <v>17</v>
      </c>
      <c r="DJ110" s="285">
        <v>21</v>
      </c>
      <c r="DK110" s="285">
        <v>10</v>
      </c>
      <c r="DL110" s="285">
        <v>13</v>
      </c>
      <c r="DM110" s="285">
        <v>11</v>
      </c>
      <c r="DN110" s="285">
        <v>19</v>
      </c>
      <c r="DO110" s="285">
        <v>18</v>
      </c>
      <c r="DP110" s="285">
        <v>20</v>
      </c>
      <c r="DQ110" s="285">
        <v>17</v>
      </c>
      <c r="DR110" s="285">
        <v>14</v>
      </c>
      <c r="DS110" s="285">
        <v>27</v>
      </c>
      <c r="DT110" s="285">
        <v>23</v>
      </c>
      <c r="DU110" s="285">
        <v>24</v>
      </c>
      <c r="DV110" s="285">
        <v>12</v>
      </c>
      <c r="DW110" s="285">
        <v>13</v>
      </c>
      <c r="DX110" s="285">
        <v>17</v>
      </c>
      <c r="DY110" s="285">
        <v>8</v>
      </c>
      <c r="DZ110" s="285">
        <v>16</v>
      </c>
      <c r="EA110" s="285">
        <v>36</v>
      </c>
      <c r="EB110" s="286">
        <f t="shared" si="15"/>
        <v>16.5</v>
      </c>
      <c r="EC110" s="277"/>
      <c r="ED110" s="285" t="s">
        <v>185</v>
      </c>
      <c r="EE110" s="285">
        <v>9</v>
      </c>
      <c r="EF110" s="285">
        <v>29</v>
      </c>
      <c r="EG110" s="285">
        <v>14</v>
      </c>
      <c r="EH110" s="285">
        <v>16</v>
      </c>
      <c r="EI110" s="285">
        <v>11</v>
      </c>
      <c r="EJ110" s="285">
        <v>13</v>
      </c>
      <c r="EK110" s="285">
        <v>27</v>
      </c>
      <c r="EL110" s="285">
        <v>18</v>
      </c>
      <c r="EM110" s="285">
        <v>12</v>
      </c>
      <c r="EN110" s="285">
        <v>4</v>
      </c>
      <c r="EO110" s="285">
        <v>9</v>
      </c>
      <c r="EP110" s="285">
        <v>18</v>
      </c>
      <c r="EQ110" s="285">
        <v>23</v>
      </c>
      <c r="ER110" s="285">
        <v>24</v>
      </c>
      <c r="ES110" s="285">
        <v>11</v>
      </c>
      <c r="ET110" s="285">
        <v>14</v>
      </c>
      <c r="EU110" s="285">
        <v>18</v>
      </c>
      <c r="EV110" s="285">
        <v>10</v>
      </c>
      <c r="EW110" s="285">
        <v>10</v>
      </c>
      <c r="EX110" s="285">
        <v>11</v>
      </c>
      <c r="EY110" s="285">
        <v>12</v>
      </c>
      <c r="EZ110" s="285">
        <v>19</v>
      </c>
      <c r="FA110" s="285">
        <v>18</v>
      </c>
      <c r="FB110" s="285">
        <v>12</v>
      </c>
      <c r="FC110" s="285">
        <v>18</v>
      </c>
      <c r="FD110" s="285">
        <v>16</v>
      </c>
      <c r="FE110" s="285">
        <v>20</v>
      </c>
      <c r="FF110" s="285">
        <v>15</v>
      </c>
      <c r="FG110" s="285">
        <v>18</v>
      </c>
      <c r="FH110" s="285">
        <v>28</v>
      </c>
      <c r="FI110" s="286">
        <f t="shared" si="16"/>
        <v>15.9</v>
      </c>
      <c r="FJ110" s="277"/>
      <c r="FK110" s="285" t="s">
        <v>185</v>
      </c>
      <c r="FL110" s="285">
        <v>9</v>
      </c>
      <c r="FM110" s="285">
        <v>17</v>
      </c>
      <c r="FN110" s="285">
        <v>15</v>
      </c>
      <c r="FO110" s="285">
        <v>19</v>
      </c>
      <c r="FP110" s="285">
        <v>15</v>
      </c>
      <c r="FQ110" s="285">
        <v>13</v>
      </c>
      <c r="FR110" s="285">
        <v>19</v>
      </c>
      <c r="FS110" s="285">
        <v>15</v>
      </c>
      <c r="FT110" s="285">
        <v>17</v>
      </c>
      <c r="FU110" s="285">
        <v>19</v>
      </c>
      <c r="FV110" s="285">
        <v>15</v>
      </c>
      <c r="FW110" s="285">
        <v>9</v>
      </c>
      <c r="FX110" s="285">
        <v>10</v>
      </c>
      <c r="FY110" s="285">
        <v>10</v>
      </c>
      <c r="FZ110" s="285">
        <v>15</v>
      </c>
      <c r="GA110" s="285">
        <v>8</v>
      </c>
      <c r="GB110" s="285">
        <v>7</v>
      </c>
      <c r="GC110" s="285">
        <v>25</v>
      </c>
      <c r="GD110" s="285">
        <v>21</v>
      </c>
      <c r="GE110" s="285">
        <v>17</v>
      </c>
      <c r="GF110" s="285">
        <v>16</v>
      </c>
      <c r="GG110" s="285">
        <v>10</v>
      </c>
      <c r="GH110" s="285">
        <v>25</v>
      </c>
      <c r="GI110" s="285">
        <v>9</v>
      </c>
      <c r="GJ110" s="285">
        <v>41</v>
      </c>
      <c r="GK110" s="285">
        <v>12</v>
      </c>
      <c r="GL110" s="285">
        <v>16</v>
      </c>
      <c r="GM110" s="285">
        <v>26</v>
      </c>
      <c r="GN110" s="285">
        <v>14</v>
      </c>
      <c r="GO110" s="285">
        <v>16</v>
      </c>
      <c r="GP110" s="286">
        <f t="shared" si="17"/>
        <v>16</v>
      </c>
      <c r="GQ110" s="277"/>
    </row>
    <row r="111" spans="1:199" ht="15.75" customHeight="1">
      <c r="A111" s="1018"/>
      <c r="B111" s="304" t="s">
        <v>56</v>
      </c>
      <c r="C111" s="285">
        <v>4</v>
      </c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301">
        <f t="shared" si="12"/>
        <v>4</v>
      </c>
      <c r="AH111" s="277"/>
      <c r="AI111" s="304" t="s">
        <v>56</v>
      </c>
      <c r="AJ111" s="285">
        <v>4</v>
      </c>
      <c r="AK111" s="285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285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305">
        <f t="shared" si="13"/>
        <v>4</v>
      </c>
      <c r="BO111" s="277"/>
      <c r="BP111" s="306" t="s">
        <v>56</v>
      </c>
      <c r="BQ111" s="285">
        <v>4</v>
      </c>
      <c r="BR111" s="285"/>
      <c r="BS111" s="285"/>
      <c r="BT111" s="285"/>
      <c r="BU111" s="285"/>
      <c r="BV111" s="285"/>
      <c r="BW111" s="285"/>
      <c r="BX111" s="285"/>
      <c r="BY111" s="285"/>
      <c r="BZ111" s="285"/>
      <c r="CA111" s="285"/>
      <c r="CB111" s="285"/>
      <c r="CC111" s="285"/>
      <c r="CD111" s="285"/>
      <c r="CE111" s="285"/>
      <c r="CF111" s="285"/>
      <c r="CG111" s="285"/>
      <c r="CH111" s="285"/>
      <c r="CI111" s="285"/>
      <c r="CJ111" s="285"/>
      <c r="CK111" s="285"/>
      <c r="CL111" s="285"/>
      <c r="CM111" s="285"/>
      <c r="CN111" s="285"/>
      <c r="CO111" s="285"/>
      <c r="CP111" s="285"/>
      <c r="CQ111" s="285"/>
      <c r="CR111" s="285"/>
      <c r="CS111" s="285"/>
      <c r="CT111" s="285"/>
      <c r="CU111" s="307">
        <f t="shared" si="14"/>
        <v>4</v>
      </c>
      <c r="CV111" s="277"/>
      <c r="CW111" s="304" t="s">
        <v>56</v>
      </c>
      <c r="CX111" s="285">
        <v>4</v>
      </c>
      <c r="CY111" s="285"/>
      <c r="CZ111" s="285"/>
      <c r="DA111" s="285"/>
      <c r="DB111" s="285"/>
      <c r="DC111" s="285"/>
      <c r="DD111" s="285"/>
      <c r="DE111" s="285"/>
      <c r="DF111" s="285"/>
      <c r="DG111" s="285"/>
      <c r="DH111" s="285"/>
      <c r="DI111" s="285"/>
      <c r="DJ111" s="285"/>
      <c r="DK111" s="285"/>
      <c r="DL111" s="285"/>
      <c r="DM111" s="285"/>
      <c r="DN111" s="285"/>
      <c r="DO111" s="285"/>
      <c r="DP111" s="285"/>
      <c r="DQ111" s="285"/>
      <c r="DR111" s="285"/>
      <c r="DS111" s="285"/>
      <c r="DT111" s="285"/>
      <c r="DU111" s="285"/>
      <c r="DV111" s="285"/>
      <c r="DW111" s="285"/>
      <c r="DX111" s="285"/>
      <c r="DY111" s="285"/>
      <c r="DZ111" s="285"/>
      <c r="EA111" s="285"/>
      <c r="EB111" s="307">
        <f t="shared" si="15"/>
        <v>4</v>
      </c>
      <c r="EC111" s="277"/>
      <c r="ED111" s="304" t="s">
        <v>56</v>
      </c>
      <c r="EE111" s="285">
        <v>4</v>
      </c>
      <c r="EF111" s="285"/>
      <c r="EG111" s="285"/>
      <c r="EH111" s="285"/>
      <c r="EI111" s="285"/>
      <c r="EJ111" s="285"/>
      <c r="EK111" s="285"/>
      <c r="EL111" s="285"/>
      <c r="EM111" s="285"/>
      <c r="EN111" s="285"/>
      <c r="EO111" s="285"/>
      <c r="EP111" s="285"/>
      <c r="EQ111" s="285"/>
      <c r="ER111" s="285"/>
      <c r="ES111" s="285"/>
      <c r="ET111" s="285"/>
      <c r="EU111" s="285"/>
      <c r="EV111" s="285"/>
      <c r="EW111" s="285"/>
      <c r="EX111" s="285"/>
      <c r="EY111" s="285"/>
      <c r="EZ111" s="285"/>
      <c r="FA111" s="285"/>
      <c r="FB111" s="285"/>
      <c r="FC111" s="285"/>
      <c r="FD111" s="285"/>
      <c r="FE111" s="285"/>
      <c r="FF111" s="285"/>
      <c r="FG111" s="285"/>
      <c r="FH111" s="285"/>
      <c r="FI111" s="307">
        <f t="shared" si="16"/>
        <v>4</v>
      </c>
      <c r="FJ111" s="277"/>
      <c r="FK111" s="304" t="s">
        <v>56</v>
      </c>
      <c r="FL111" s="285">
        <v>4</v>
      </c>
      <c r="FM111" s="285"/>
      <c r="FN111" s="285"/>
      <c r="FO111" s="285"/>
      <c r="FP111" s="285"/>
      <c r="FQ111" s="285"/>
      <c r="FR111" s="285"/>
      <c r="FS111" s="285"/>
      <c r="FT111" s="285"/>
      <c r="FU111" s="285"/>
      <c r="FV111" s="285"/>
      <c r="FW111" s="285"/>
      <c r="FX111" s="285"/>
      <c r="FY111" s="285"/>
      <c r="FZ111" s="285"/>
      <c r="GA111" s="285"/>
      <c r="GB111" s="285"/>
      <c r="GC111" s="285"/>
      <c r="GD111" s="285"/>
      <c r="GE111" s="285"/>
      <c r="GF111" s="285"/>
      <c r="GG111" s="285"/>
      <c r="GH111" s="285"/>
      <c r="GI111" s="285"/>
      <c r="GJ111" s="285"/>
      <c r="GK111" s="285"/>
      <c r="GL111" s="285"/>
      <c r="GM111" s="285"/>
      <c r="GN111" s="285"/>
      <c r="GO111" s="285"/>
      <c r="GP111" s="307">
        <f t="shared" si="17"/>
        <v>4</v>
      </c>
      <c r="GQ111" s="277"/>
    </row>
    <row r="112" spans="1:199" ht="15.75" customHeight="1">
      <c r="A112" s="1018"/>
      <c r="B112" s="298" t="s">
        <v>181</v>
      </c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6" t="e">
        <f t="shared" si="12"/>
        <v>#DIV/0!</v>
      </c>
      <c r="AH112" s="277"/>
      <c r="AI112" s="298" t="s">
        <v>181</v>
      </c>
      <c r="AJ112" s="285"/>
      <c r="AK112" s="285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285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93" t="e">
        <f t="shared" si="13"/>
        <v>#DIV/0!</v>
      </c>
      <c r="BO112" s="277"/>
      <c r="BP112" s="297" t="s">
        <v>181</v>
      </c>
      <c r="BQ112" s="285"/>
      <c r="BR112" s="285"/>
      <c r="BS112" s="285"/>
      <c r="BT112" s="285"/>
      <c r="BU112" s="285"/>
      <c r="BV112" s="285"/>
      <c r="BW112" s="285"/>
      <c r="BX112" s="285"/>
      <c r="BY112" s="285"/>
      <c r="BZ112" s="285"/>
      <c r="CA112" s="285"/>
      <c r="CB112" s="285"/>
      <c r="CC112" s="285"/>
      <c r="CD112" s="285"/>
      <c r="CE112" s="285"/>
      <c r="CF112" s="285"/>
      <c r="CG112" s="285"/>
      <c r="CH112" s="285"/>
      <c r="CI112" s="285"/>
      <c r="CJ112" s="285"/>
      <c r="CK112" s="285"/>
      <c r="CL112" s="285"/>
      <c r="CM112" s="285"/>
      <c r="CN112" s="285"/>
      <c r="CO112" s="285"/>
      <c r="CP112" s="285"/>
      <c r="CQ112" s="285"/>
      <c r="CR112" s="285"/>
      <c r="CS112" s="285"/>
      <c r="CT112" s="285"/>
      <c r="CU112" s="286" t="e">
        <f t="shared" si="14"/>
        <v>#DIV/0!</v>
      </c>
      <c r="CV112" s="277"/>
      <c r="CW112" s="285" t="s">
        <v>181</v>
      </c>
      <c r="CX112" s="285">
        <v>20</v>
      </c>
      <c r="CY112" s="285">
        <v>10</v>
      </c>
      <c r="CZ112" s="285">
        <v>13</v>
      </c>
      <c r="DA112" s="285">
        <v>7</v>
      </c>
      <c r="DB112" s="332">
        <v>42</v>
      </c>
      <c r="DC112" s="332">
        <v>7</v>
      </c>
      <c r="DD112" s="332">
        <v>63</v>
      </c>
      <c r="DE112" s="332">
        <v>19</v>
      </c>
      <c r="DF112" s="332">
        <v>12</v>
      </c>
      <c r="DG112" s="332"/>
      <c r="DH112" s="332"/>
      <c r="DI112" s="332"/>
      <c r="DJ112" s="332"/>
      <c r="DK112" s="332"/>
      <c r="DL112" s="332"/>
      <c r="DM112" s="332"/>
      <c r="DN112" s="332"/>
      <c r="DO112" s="332"/>
      <c r="DP112" s="332"/>
      <c r="DQ112" s="332"/>
      <c r="DR112" s="285"/>
      <c r="DS112" s="285"/>
      <c r="DT112" s="285"/>
      <c r="DU112" s="285"/>
      <c r="DV112" s="285"/>
      <c r="DW112" s="285"/>
      <c r="DX112" s="285"/>
      <c r="DY112" s="285"/>
      <c r="DZ112" s="285"/>
      <c r="EA112" s="285"/>
      <c r="EB112" s="286">
        <f t="shared" si="15"/>
        <v>21.444444444444443</v>
      </c>
      <c r="EC112" s="277"/>
      <c r="ED112" s="285" t="s">
        <v>181</v>
      </c>
      <c r="EE112" s="285">
        <v>24</v>
      </c>
      <c r="EF112" s="285">
        <v>41</v>
      </c>
      <c r="EG112" s="285">
        <v>18</v>
      </c>
      <c r="EH112" s="285">
        <v>14</v>
      </c>
      <c r="EI112" s="335">
        <v>6</v>
      </c>
      <c r="EJ112" s="332"/>
      <c r="EK112" s="332"/>
      <c r="EL112" s="332"/>
      <c r="EM112" s="332"/>
      <c r="EN112" s="332"/>
      <c r="EO112" s="332"/>
      <c r="EP112" s="332"/>
      <c r="EQ112" s="332"/>
      <c r="ER112" s="332"/>
      <c r="ES112" s="332"/>
      <c r="ET112" s="332"/>
      <c r="EU112" s="332"/>
      <c r="EV112" s="332"/>
      <c r="EW112" s="332"/>
      <c r="EX112" s="332"/>
      <c r="EY112" s="285"/>
      <c r="EZ112" s="285"/>
      <c r="FA112" s="285"/>
      <c r="FB112" s="285"/>
      <c r="FC112" s="285"/>
      <c r="FD112" s="285"/>
      <c r="FE112" s="285"/>
      <c r="FF112" s="285"/>
      <c r="FG112" s="285"/>
      <c r="FH112" s="285"/>
      <c r="FI112" s="286">
        <f t="shared" si="16"/>
        <v>20.6</v>
      </c>
      <c r="FJ112" s="277"/>
      <c r="FK112" s="285" t="s">
        <v>181</v>
      </c>
      <c r="FL112" s="285">
        <v>32</v>
      </c>
      <c r="FM112" s="285">
        <v>14</v>
      </c>
      <c r="FN112" s="285">
        <v>25</v>
      </c>
      <c r="FO112" s="285">
        <v>14</v>
      </c>
      <c r="FP112" s="332">
        <v>13</v>
      </c>
      <c r="FQ112" s="332">
        <v>12</v>
      </c>
      <c r="FR112" s="332"/>
      <c r="FS112" s="332"/>
      <c r="FT112" s="332"/>
      <c r="FU112" s="332"/>
      <c r="FV112" s="332"/>
      <c r="FW112" s="332"/>
      <c r="FX112" s="332"/>
      <c r="FY112" s="332"/>
      <c r="FZ112" s="332"/>
      <c r="GA112" s="332"/>
      <c r="GB112" s="332"/>
      <c r="GC112" s="332"/>
      <c r="GD112" s="332"/>
      <c r="GE112" s="332"/>
      <c r="GF112" s="285"/>
      <c r="GG112" s="285"/>
      <c r="GH112" s="285"/>
      <c r="GI112" s="285"/>
      <c r="GJ112" s="285"/>
      <c r="GK112" s="285"/>
      <c r="GL112" s="285"/>
      <c r="GM112" s="285"/>
      <c r="GN112" s="285"/>
      <c r="GO112" s="285"/>
      <c r="GP112" s="286">
        <f t="shared" si="17"/>
        <v>18.333333333333332</v>
      </c>
      <c r="GQ112" s="277"/>
    </row>
    <row r="113" spans="1:199" ht="15.75" customHeight="1">
      <c r="A113" s="1018"/>
      <c r="B113" s="290" t="s">
        <v>366</v>
      </c>
      <c r="C113" s="285">
        <v>8</v>
      </c>
      <c r="D113" s="285">
        <v>8</v>
      </c>
      <c r="E113" s="285">
        <v>6</v>
      </c>
      <c r="F113" s="285">
        <v>9</v>
      </c>
      <c r="G113" s="285">
        <v>3</v>
      </c>
      <c r="H113" s="285">
        <v>12</v>
      </c>
      <c r="I113" s="285">
        <v>9</v>
      </c>
      <c r="J113" s="285">
        <v>12</v>
      </c>
      <c r="K113" s="285">
        <v>14</v>
      </c>
      <c r="L113" s="285">
        <v>9</v>
      </c>
      <c r="M113" s="285">
        <v>7</v>
      </c>
      <c r="N113" s="285">
        <v>8</v>
      </c>
      <c r="O113" s="285">
        <v>8</v>
      </c>
      <c r="P113" s="285">
        <v>5</v>
      </c>
      <c r="Q113" s="285">
        <v>6</v>
      </c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6">
        <f t="shared" si="12"/>
        <v>8.2666666666666675</v>
      </c>
      <c r="AH113" s="277"/>
      <c r="AI113" s="290" t="s">
        <v>366</v>
      </c>
      <c r="AJ113" s="285">
        <v>3</v>
      </c>
      <c r="AK113" s="285">
        <v>13</v>
      </c>
      <c r="AL113" s="285">
        <v>7</v>
      </c>
      <c r="AM113" s="285">
        <v>6</v>
      </c>
      <c r="AN113" s="285">
        <v>13</v>
      </c>
      <c r="AO113" s="285">
        <v>6</v>
      </c>
      <c r="AP113" s="285">
        <v>5</v>
      </c>
      <c r="AQ113" s="285">
        <v>5</v>
      </c>
      <c r="AR113" s="285">
        <v>15</v>
      </c>
      <c r="AS113" s="285">
        <v>5</v>
      </c>
      <c r="AT113" s="285">
        <v>3</v>
      </c>
      <c r="AU113" s="285">
        <v>4</v>
      </c>
      <c r="AV113" s="285">
        <v>6</v>
      </c>
      <c r="AW113" s="285">
        <v>3</v>
      </c>
      <c r="AX113" s="285">
        <v>6</v>
      </c>
      <c r="AY113" s="285">
        <v>10</v>
      </c>
      <c r="AZ113" s="285">
        <v>12</v>
      </c>
      <c r="BA113" s="285">
        <v>7</v>
      </c>
      <c r="BB113" s="285">
        <v>3</v>
      </c>
      <c r="BC113" s="285">
        <v>5</v>
      </c>
      <c r="BD113" s="285">
        <v>5</v>
      </c>
      <c r="BE113" s="285">
        <v>2</v>
      </c>
      <c r="BF113" s="285">
        <v>8</v>
      </c>
      <c r="BG113" s="285">
        <v>4</v>
      </c>
      <c r="BH113" s="285">
        <v>8</v>
      </c>
      <c r="BI113" s="285">
        <v>4</v>
      </c>
      <c r="BJ113" s="285">
        <v>4</v>
      </c>
      <c r="BK113" s="285">
        <v>7</v>
      </c>
      <c r="BL113" s="285">
        <v>5</v>
      </c>
      <c r="BM113" s="285">
        <v>2</v>
      </c>
      <c r="BN113" s="293">
        <f t="shared" si="13"/>
        <v>6.2</v>
      </c>
      <c r="BO113" s="277"/>
      <c r="BP113" s="289" t="s">
        <v>366</v>
      </c>
      <c r="BQ113" s="285">
        <v>3</v>
      </c>
      <c r="BR113" s="285">
        <v>8</v>
      </c>
      <c r="BS113" s="285">
        <v>3</v>
      </c>
      <c r="BT113" s="285">
        <v>2</v>
      </c>
      <c r="BU113" s="285">
        <v>7</v>
      </c>
      <c r="BV113" s="285">
        <v>5</v>
      </c>
      <c r="BW113" s="285">
        <v>7</v>
      </c>
      <c r="BX113" s="285">
        <v>2</v>
      </c>
      <c r="BY113" s="285">
        <v>6</v>
      </c>
      <c r="BZ113" s="285">
        <v>3</v>
      </c>
      <c r="CA113" s="285">
        <v>3</v>
      </c>
      <c r="CB113" s="285">
        <v>4</v>
      </c>
      <c r="CC113" s="285">
        <v>4</v>
      </c>
      <c r="CD113" s="285">
        <v>4</v>
      </c>
      <c r="CE113" s="285">
        <v>4</v>
      </c>
      <c r="CF113" s="285">
        <v>2</v>
      </c>
      <c r="CG113" s="285">
        <v>8</v>
      </c>
      <c r="CH113" s="285">
        <v>2</v>
      </c>
      <c r="CI113" s="285">
        <v>2</v>
      </c>
      <c r="CJ113" s="285">
        <v>5</v>
      </c>
      <c r="CK113" s="285">
        <v>2</v>
      </c>
      <c r="CL113" s="285">
        <v>3</v>
      </c>
      <c r="CM113" s="285">
        <v>7</v>
      </c>
      <c r="CN113" s="285">
        <v>4</v>
      </c>
      <c r="CO113" s="285">
        <v>2</v>
      </c>
      <c r="CP113" s="285">
        <v>4</v>
      </c>
      <c r="CQ113" s="285">
        <v>4</v>
      </c>
      <c r="CR113" s="285">
        <v>3</v>
      </c>
      <c r="CS113" s="285">
        <v>2</v>
      </c>
      <c r="CT113" s="285">
        <v>2</v>
      </c>
      <c r="CU113" s="286">
        <f t="shared" si="14"/>
        <v>3.9</v>
      </c>
      <c r="CV113" s="277"/>
      <c r="CW113" s="290" t="s">
        <v>366</v>
      </c>
      <c r="CX113" s="285">
        <v>4</v>
      </c>
      <c r="CY113" s="285">
        <v>7</v>
      </c>
      <c r="CZ113" s="285">
        <v>19</v>
      </c>
      <c r="DA113" s="285">
        <v>8</v>
      </c>
      <c r="DB113" s="285">
        <v>18</v>
      </c>
      <c r="DC113" s="285">
        <v>11</v>
      </c>
      <c r="DD113" s="285">
        <v>6</v>
      </c>
      <c r="DE113" s="285">
        <v>8</v>
      </c>
      <c r="DF113" s="285">
        <v>8</v>
      </c>
      <c r="DG113" s="285">
        <v>14</v>
      </c>
      <c r="DH113" s="285">
        <v>2</v>
      </c>
      <c r="DI113" s="285">
        <v>17</v>
      </c>
      <c r="DJ113" s="285">
        <v>8</v>
      </c>
      <c r="DK113" s="285">
        <v>4</v>
      </c>
      <c r="DL113" s="285">
        <v>6</v>
      </c>
      <c r="DM113" s="285">
        <v>6</v>
      </c>
      <c r="DN113" s="285">
        <v>8</v>
      </c>
      <c r="DO113" s="285">
        <v>11</v>
      </c>
      <c r="DP113" s="285">
        <v>4</v>
      </c>
      <c r="DQ113" s="285">
        <v>4</v>
      </c>
      <c r="DR113" s="285">
        <v>3</v>
      </c>
      <c r="DS113" s="285">
        <v>1</v>
      </c>
      <c r="DT113" s="285">
        <v>15</v>
      </c>
      <c r="DU113" s="285">
        <v>4</v>
      </c>
      <c r="DV113" s="285">
        <v>2</v>
      </c>
      <c r="DW113" s="285">
        <v>2</v>
      </c>
      <c r="DX113" s="285">
        <v>7</v>
      </c>
      <c r="DY113" s="285">
        <v>16</v>
      </c>
      <c r="DZ113" s="285">
        <v>15</v>
      </c>
      <c r="EA113" s="285">
        <v>4</v>
      </c>
      <c r="EB113" s="286">
        <f t="shared" si="15"/>
        <v>8.0666666666666664</v>
      </c>
      <c r="EC113" s="277"/>
      <c r="ED113" s="290" t="s">
        <v>366</v>
      </c>
      <c r="EE113" s="285">
        <v>5</v>
      </c>
      <c r="EF113" s="285">
        <v>11</v>
      </c>
      <c r="EG113" s="285">
        <v>14</v>
      </c>
      <c r="EH113" s="285">
        <v>8</v>
      </c>
      <c r="EI113" s="285">
        <v>7</v>
      </c>
      <c r="EJ113" s="285">
        <v>6</v>
      </c>
      <c r="EK113" s="285">
        <v>4</v>
      </c>
      <c r="EL113" s="285">
        <v>5</v>
      </c>
      <c r="EM113" s="285">
        <v>9</v>
      </c>
      <c r="EN113" s="285">
        <v>8</v>
      </c>
      <c r="EO113" s="285"/>
      <c r="EP113" s="285"/>
      <c r="EQ113" s="285"/>
      <c r="ER113" s="285"/>
      <c r="ES113" s="285"/>
      <c r="ET113" s="285"/>
      <c r="EU113" s="285"/>
      <c r="EV113" s="285"/>
      <c r="EW113" s="285"/>
      <c r="EX113" s="285"/>
      <c r="EY113" s="285"/>
      <c r="EZ113" s="285"/>
      <c r="FA113" s="285"/>
      <c r="FB113" s="285"/>
      <c r="FC113" s="285"/>
      <c r="FD113" s="285"/>
      <c r="FE113" s="285"/>
      <c r="FF113" s="285"/>
      <c r="FG113" s="285"/>
      <c r="FH113" s="285"/>
      <c r="FI113" s="286">
        <f t="shared" si="16"/>
        <v>7.7</v>
      </c>
      <c r="FJ113" s="277"/>
      <c r="FK113" s="290" t="s">
        <v>366</v>
      </c>
      <c r="FL113" s="285"/>
      <c r="FM113" s="285"/>
      <c r="FN113" s="285"/>
      <c r="FO113" s="285"/>
      <c r="FP113" s="285"/>
      <c r="FQ113" s="285"/>
      <c r="FR113" s="285"/>
      <c r="FS113" s="285"/>
      <c r="FT113" s="285"/>
      <c r="FU113" s="285"/>
      <c r="FV113" s="285"/>
      <c r="FW113" s="285"/>
      <c r="FX113" s="285"/>
      <c r="FY113" s="285"/>
      <c r="FZ113" s="285"/>
      <c r="GA113" s="285"/>
      <c r="GB113" s="285"/>
      <c r="GC113" s="285"/>
      <c r="GD113" s="285"/>
      <c r="GE113" s="285"/>
      <c r="GF113" s="285"/>
      <c r="GG113" s="285"/>
      <c r="GH113" s="285"/>
      <c r="GI113" s="285"/>
      <c r="GJ113" s="285"/>
      <c r="GK113" s="285"/>
      <c r="GL113" s="285"/>
      <c r="GM113" s="285"/>
      <c r="GN113" s="285"/>
      <c r="GO113" s="285"/>
      <c r="GP113" s="286" t="e">
        <f t="shared" si="17"/>
        <v>#DIV/0!</v>
      </c>
      <c r="GQ113" s="277"/>
    </row>
    <row r="114" spans="1:199" ht="15.75" customHeight="1">
      <c r="A114" s="1018"/>
      <c r="B114" s="285" t="s">
        <v>190</v>
      </c>
      <c r="C114" s="285">
        <v>40</v>
      </c>
      <c r="D114" s="285">
        <v>21</v>
      </c>
      <c r="E114" s="285">
        <v>12</v>
      </c>
      <c r="F114" s="285">
        <v>18</v>
      </c>
      <c r="G114" s="285">
        <v>56</v>
      </c>
      <c r="H114" s="285">
        <v>51</v>
      </c>
      <c r="I114" s="285">
        <v>11</v>
      </c>
      <c r="J114" s="285">
        <v>18</v>
      </c>
      <c r="K114" s="285">
        <v>5</v>
      </c>
      <c r="L114" s="285">
        <v>16</v>
      </c>
      <c r="M114" s="285">
        <v>12</v>
      </c>
      <c r="N114" s="285">
        <v>21</v>
      </c>
      <c r="O114" s="285">
        <v>64</v>
      </c>
      <c r="P114" s="285">
        <v>52</v>
      </c>
      <c r="Q114" s="285">
        <v>19</v>
      </c>
      <c r="R114" s="285">
        <v>33</v>
      </c>
      <c r="S114" s="285">
        <v>47</v>
      </c>
      <c r="T114" s="285">
        <v>25</v>
      </c>
      <c r="U114" s="285">
        <v>41</v>
      </c>
      <c r="V114" s="285">
        <v>37</v>
      </c>
      <c r="W114" s="285">
        <v>95</v>
      </c>
      <c r="X114" s="285">
        <v>5</v>
      </c>
      <c r="Y114" s="285">
        <v>20</v>
      </c>
      <c r="Z114" s="285">
        <v>60</v>
      </c>
      <c r="AA114" s="285">
        <v>24</v>
      </c>
      <c r="AB114" s="285">
        <v>24</v>
      </c>
      <c r="AC114" s="285">
        <v>18</v>
      </c>
      <c r="AD114" s="285">
        <v>39</v>
      </c>
      <c r="AE114" s="285">
        <v>20</v>
      </c>
      <c r="AF114" s="285">
        <v>23</v>
      </c>
      <c r="AG114" s="286">
        <f t="shared" si="12"/>
        <v>30.9</v>
      </c>
      <c r="AH114" s="277"/>
      <c r="AI114" s="285" t="s">
        <v>190</v>
      </c>
      <c r="AJ114" s="285">
        <v>4</v>
      </c>
      <c r="AK114" s="285">
        <v>13</v>
      </c>
      <c r="AL114" s="285">
        <v>3</v>
      </c>
      <c r="AM114" s="285">
        <v>10</v>
      </c>
      <c r="AN114" s="285">
        <v>4</v>
      </c>
      <c r="AO114" s="285">
        <v>22</v>
      </c>
      <c r="AP114" s="285">
        <v>6</v>
      </c>
      <c r="AQ114" s="285">
        <v>8</v>
      </c>
      <c r="AR114" s="285">
        <v>5</v>
      </c>
      <c r="AS114" s="285">
        <v>7</v>
      </c>
      <c r="AT114" s="285">
        <v>6</v>
      </c>
      <c r="AU114" s="285">
        <v>5</v>
      </c>
      <c r="AV114" s="285">
        <v>4</v>
      </c>
      <c r="AW114" s="285">
        <v>9</v>
      </c>
      <c r="AX114" s="285">
        <v>3</v>
      </c>
      <c r="AY114" s="285">
        <v>9</v>
      </c>
      <c r="AZ114" s="285">
        <v>6</v>
      </c>
      <c r="BA114" s="285">
        <v>10</v>
      </c>
      <c r="BB114" s="285">
        <v>2</v>
      </c>
      <c r="BC114" s="285">
        <v>3</v>
      </c>
      <c r="BD114" s="285">
        <v>7</v>
      </c>
      <c r="BE114" s="285">
        <v>10</v>
      </c>
      <c r="BF114" s="285">
        <v>3</v>
      </c>
      <c r="BG114" s="285">
        <v>4</v>
      </c>
      <c r="BH114" s="285">
        <v>4</v>
      </c>
      <c r="BI114" s="285">
        <v>7</v>
      </c>
      <c r="BJ114" s="285">
        <v>4</v>
      </c>
      <c r="BK114" s="285">
        <v>10</v>
      </c>
      <c r="BL114" s="285">
        <v>6</v>
      </c>
      <c r="BM114" s="285">
        <v>10</v>
      </c>
      <c r="BN114" s="293">
        <f t="shared" si="13"/>
        <v>6.8</v>
      </c>
      <c r="BO114" s="277"/>
      <c r="BP114" s="294" t="s">
        <v>190</v>
      </c>
      <c r="BQ114" s="285">
        <v>5</v>
      </c>
      <c r="BR114" s="285">
        <v>13</v>
      </c>
      <c r="BS114" s="285">
        <v>6</v>
      </c>
      <c r="BT114" s="285">
        <v>7</v>
      </c>
      <c r="BU114" s="285">
        <v>22</v>
      </c>
      <c r="BV114" s="285">
        <v>4</v>
      </c>
      <c r="BW114" s="285">
        <v>5</v>
      </c>
      <c r="BX114" s="285">
        <v>4</v>
      </c>
      <c r="BY114" s="285">
        <v>17</v>
      </c>
      <c r="BZ114" s="285">
        <v>4</v>
      </c>
      <c r="CA114" s="285">
        <v>5</v>
      </c>
      <c r="CB114" s="285">
        <v>64</v>
      </c>
      <c r="CC114" s="285">
        <v>4</v>
      </c>
      <c r="CD114" s="285">
        <v>5</v>
      </c>
      <c r="CE114" s="285">
        <v>40</v>
      </c>
      <c r="CF114" s="285">
        <v>76</v>
      </c>
      <c r="CG114" s="285">
        <v>7</v>
      </c>
      <c r="CH114" s="285">
        <v>18</v>
      </c>
      <c r="CI114" s="285">
        <v>101</v>
      </c>
      <c r="CJ114" s="285">
        <v>9</v>
      </c>
      <c r="CK114" s="285">
        <v>47</v>
      </c>
      <c r="CL114" s="285">
        <v>11</v>
      </c>
      <c r="CM114" s="285">
        <v>75</v>
      </c>
      <c r="CN114" s="285">
        <v>15</v>
      </c>
      <c r="CO114" s="285">
        <v>9</v>
      </c>
      <c r="CP114" s="285">
        <v>19</v>
      </c>
      <c r="CQ114" s="285">
        <v>6</v>
      </c>
      <c r="CR114" s="285">
        <v>37</v>
      </c>
      <c r="CS114" s="285">
        <v>28</v>
      </c>
      <c r="CT114" s="285">
        <v>21</v>
      </c>
      <c r="CU114" s="286">
        <f t="shared" si="14"/>
        <v>22.8</v>
      </c>
      <c r="CV114" s="277"/>
      <c r="CW114" s="285" t="s">
        <v>190</v>
      </c>
      <c r="CX114" s="285">
        <v>35</v>
      </c>
      <c r="CY114" s="285">
        <v>7</v>
      </c>
      <c r="CZ114" s="285">
        <v>37</v>
      </c>
      <c r="DA114" s="285">
        <v>4</v>
      </c>
      <c r="DB114" s="285">
        <v>42</v>
      </c>
      <c r="DC114" s="285">
        <v>4</v>
      </c>
      <c r="DD114" s="285">
        <v>42</v>
      </c>
      <c r="DE114" s="285">
        <v>31</v>
      </c>
      <c r="DF114" s="285">
        <v>16</v>
      </c>
      <c r="DG114" s="285">
        <v>18</v>
      </c>
      <c r="DH114" s="285">
        <v>16</v>
      </c>
      <c r="DI114" s="285">
        <v>8</v>
      </c>
      <c r="DJ114" s="285">
        <v>8</v>
      </c>
      <c r="DK114" s="285">
        <v>81</v>
      </c>
      <c r="DL114" s="285">
        <v>12</v>
      </c>
      <c r="DM114" s="285">
        <v>21</v>
      </c>
      <c r="DN114" s="285">
        <v>23</v>
      </c>
      <c r="DO114" s="285">
        <v>17</v>
      </c>
      <c r="DP114" s="285">
        <v>20</v>
      </c>
      <c r="DQ114" s="285">
        <v>15</v>
      </c>
      <c r="DR114" s="285">
        <v>20</v>
      </c>
      <c r="DS114" s="285">
        <v>37</v>
      </c>
      <c r="DT114" s="285">
        <v>15</v>
      </c>
      <c r="DU114" s="285">
        <v>16</v>
      </c>
      <c r="DV114" s="285">
        <v>9</v>
      </c>
      <c r="DW114" s="285">
        <v>36</v>
      </c>
      <c r="DX114" s="285">
        <v>43</v>
      </c>
      <c r="DY114" s="285">
        <v>14</v>
      </c>
      <c r="DZ114" s="285">
        <v>28</v>
      </c>
      <c r="EA114" s="285">
        <v>30</v>
      </c>
      <c r="EB114" s="286">
        <f t="shared" si="15"/>
        <v>23.5</v>
      </c>
      <c r="EC114" s="277"/>
      <c r="ED114" s="285" t="s">
        <v>190</v>
      </c>
      <c r="EE114" s="285">
        <v>11</v>
      </c>
      <c r="EF114" s="285">
        <v>7</v>
      </c>
      <c r="EG114" s="285">
        <v>26</v>
      </c>
      <c r="EH114" s="285">
        <v>11</v>
      </c>
      <c r="EI114" s="285">
        <v>19</v>
      </c>
      <c r="EJ114" s="285">
        <v>23</v>
      </c>
      <c r="EK114" s="285">
        <v>8</v>
      </c>
      <c r="EL114" s="285">
        <v>16</v>
      </c>
      <c r="EM114" s="285">
        <v>4</v>
      </c>
      <c r="EN114" s="285">
        <v>56</v>
      </c>
      <c r="EO114" s="285">
        <v>11</v>
      </c>
      <c r="EP114" s="285">
        <v>46</v>
      </c>
      <c r="EQ114" s="285">
        <v>13</v>
      </c>
      <c r="ER114" s="285">
        <v>23</v>
      </c>
      <c r="ES114" s="285">
        <v>6</v>
      </c>
      <c r="ET114" s="285">
        <v>62</v>
      </c>
      <c r="EU114" s="285">
        <v>25</v>
      </c>
      <c r="EV114" s="285">
        <v>7</v>
      </c>
      <c r="EW114" s="285">
        <v>27</v>
      </c>
      <c r="EX114" s="285">
        <v>9</v>
      </c>
      <c r="EY114" s="285">
        <v>23</v>
      </c>
      <c r="EZ114" s="285">
        <v>45</v>
      </c>
      <c r="FA114" s="285">
        <v>11</v>
      </c>
      <c r="FB114" s="285">
        <v>25</v>
      </c>
      <c r="FC114" s="285">
        <v>25</v>
      </c>
      <c r="FD114" s="285">
        <v>11</v>
      </c>
      <c r="FE114" s="285">
        <v>4</v>
      </c>
      <c r="FF114" s="285">
        <v>7</v>
      </c>
      <c r="FG114" s="285">
        <v>7</v>
      </c>
      <c r="FH114" s="285">
        <v>14</v>
      </c>
      <c r="FI114" s="286">
        <f t="shared" si="16"/>
        <v>19.399999999999999</v>
      </c>
      <c r="FJ114" s="277"/>
      <c r="FK114" s="285" t="s">
        <v>190</v>
      </c>
      <c r="FL114" s="285">
        <v>29</v>
      </c>
      <c r="FM114" s="285">
        <v>40</v>
      </c>
      <c r="FN114" s="285">
        <v>12</v>
      </c>
      <c r="FO114" s="285">
        <v>15</v>
      </c>
      <c r="FP114" s="285">
        <v>6</v>
      </c>
      <c r="FQ114" s="285">
        <v>9</v>
      </c>
      <c r="FR114" s="285">
        <v>10</v>
      </c>
      <c r="FS114" s="285">
        <v>5</v>
      </c>
      <c r="FT114" s="285">
        <v>6</v>
      </c>
      <c r="FU114" s="285">
        <v>3</v>
      </c>
      <c r="FV114" s="285">
        <v>13</v>
      </c>
      <c r="FW114" s="285">
        <v>28</v>
      </c>
      <c r="FX114" s="285">
        <v>37</v>
      </c>
      <c r="FY114" s="285">
        <v>8</v>
      </c>
      <c r="FZ114" s="285">
        <v>16</v>
      </c>
      <c r="GA114" s="285">
        <v>74</v>
      </c>
      <c r="GB114" s="285">
        <v>15</v>
      </c>
      <c r="GC114" s="285">
        <v>16</v>
      </c>
      <c r="GD114" s="285">
        <v>5</v>
      </c>
      <c r="GE114" s="285">
        <v>12</v>
      </c>
      <c r="GF114" s="285">
        <v>37</v>
      </c>
      <c r="GG114" s="285">
        <v>16</v>
      </c>
      <c r="GH114" s="285">
        <v>6</v>
      </c>
      <c r="GI114" s="285">
        <v>62</v>
      </c>
      <c r="GJ114" s="285">
        <v>37</v>
      </c>
      <c r="GK114" s="285">
        <v>26</v>
      </c>
      <c r="GL114" s="285">
        <v>9</v>
      </c>
      <c r="GM114" s="285">
        <v>5</v>
      </c>
      <c r="GN114" s="285">
        <v>8</v>
      </c>
      <c r="GO114" s="285">
        <v>59</v>
      </c>
      <c r="GP114" s="286">
        <f t="shared" si="17"/>
        <v>20.8</v>
      </c>
      <c r="GQ114" s="277"/>
    </row>
    <row r="115" spans="1:199" ht="15.75" customHeight="1">
      <c r="A115" s="1018"/>
      <c r="B115" s="304" t="s">
        <v>83</v>
      </c>
      <c r="C115" s="285">
        <v>1</v>
      </c>
      <c r="D115" s="285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301">
        <f t="shared" si="12"/>
        <v>1</v>
      </c>
      <c r="AH115" s="277"/>
      <c r="AI115" s="304" t="s">
        <v>83</v>
      </c>
      <c r="AJ115" s="285">
        <v>1</v>
      </c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285"/>
      <c r="AX115" s="285"/>
      <c r="AY115" s="285"/>
      <c r="AZ115" s="285"/>
      <c r="BA115" s="285"/>
      <c r="BB115" s="285"/>
      <c r="BC115" s="285"/>
      <c r="BD115" s="285"/>
      <c r="BE115" s="285"/>
      <c r="BF115" s="285"/>
      <c r="BG115" s="285"/>
      <c r="BH115" s="285"/>
      <c r="BI115" s="285"/>
      <c r="BJ115" s="285"/>
      <c r="BK115" s="285"/>
      <c r="BL115" s="285"/>
      <c r="BM115" s="285"/>
      <c r="BN115" s="305">
        <f t="shared" si="13"/>
        <v>1</v>
      </c>
      <c r="BO115" s="277"/>
      <c r="BP115" s="306" t="s">
        <v>83</v>
      </c>
      <c r="BQ115" s="285">
        <v>1</v>
      </c>
      <c r="BR115" s="285"/>
      <c r="BS115" s="285"/>
      <c r="BT115" s="285"/>
      <c r="BU115" s="285"/>
      <c r="BV115" s="285"/>
      <c r="BW115" s="285"/>
      <c r="BX115" s="285"/>
      <c r="BY115" s="285"/>
      <c r="BZ115" s="285"/>
      <c r="CA115" s="285"/>
      <c r="CB115" s="285"/>
      <c r="CC115" s="285"/>
      <c r="CD115" s="285"/>
      <c r="CE115" s="285"/>
      <c r="CF115" s="285"/>
      <c r="CG115" s="285"/>
      <c r="CH115" s="285"/>
      <c r="CI115" s="285"/>
      <c r="CJ115" s="285"/>
      <c r="CK115" s="285"/>
      <c r="CL115" s="285"/>
      <c r="CM115" s="285"/>
      <c r="CN115" s="285"/>
      <c r="CO115" s="285"/>
      <c r="CP115" s="285"/>
      <c r="CQ115" s="285"/>
      <c r="CR115" s="285"/>
      <c r="CS115" s="285"/>
      <c r="CT115" s="285"/>
      <c r="CU115" s="307">
        <f t="shared" si="14"/>
        <v>1</v>
      </c>
      <c r="CV115" s="277"/>
      <c r="CW115" s="304" t="s">
        <v>83</v>
      </c>
      <c r="CX115" s="285">
        <v>1</v>
      </c>
      <c r="CY115" s="285"/>
      <c r="CZ115" s="285"/>
      <c r="DA115" s="285"/>
      <c r="DB115" s="285"/>
      <c r="DC115" s="285"/>
      <c r="DD115" s="285"/>
      <c r="DE115" s="285"/>
      <c r="DF115" s="285"/>
      <c r="DG115" s="285"/>
      <c r="DH115" s="285"/>
      <c r="DI115" s="285"/>
      <c r="DJ115" s="285"/>
      <c r="DK115" s="285"/>
      <c r="DL115" s="285"/>
      <c r="DM115" s="285"/>
      <c r="DN115" s="285"/>
      <c r="DO115" s="285"/>
      <c r="DP115" s="285"/>
      <c r="DQ115" s="285"/>
      <c r="DR115" s="285"/>
      <c r="DS115" s="285"/>
      <c r="DT115" s="285"/>
      <c r="DU115" s="285"/>
      <c r="DV115" s="285"/>
      <c r="DW115" s="285"/>
      <c r="DX115" s="285"/>
      <c r="DY115" s="285"/>
      <c r="DZ115" s="285"/>
      <c r="EA115" s="285"/>
      <c r="EB115" s="307">
        <f t="shared" si="15"/>
        <v>1</v>
      </c>
      <c r="EC115" s="277"/>
      <c r="ED115" s="304" t="s">
        <v>83</v>
      </c>
      <c r="EE115" s="285">
        <v>1</v>
      </c>
      <c r="EF115" s="285"/>
      <c r="EG115" s="285"/>
      <c r="EH115" s="285"/>
      <c r="EI115" s="285"/>
      <c r="EJ115" s="285"/>
      <c r="EK115" s="285"/>
      <c r="EL115" s="285"/>
      <c r="EM115" s="285"/>
      <c r="EN115" s="285"/>
      <c r="EO115" s="285"/>
      <c r="EP115" s="285"/>
      <c r="EQ115" s="285"/>
      <c r="ER115" s="285"/>
      <c r="ES115" s="285"/>
      <c r="ET115" s="285"/>
      <c r="EU115" s="285"/>
      <c r="EV115" s="285"/>
      <c r="EW115" s="285"/>
      <c r="EX115" s="285"/>
      <c r="EY115" s="285"/>
      <c r="EZ115" s="285"/>
      <c r="FA115" s="285"/>
      <c r="FB115" s="285"/>
      <c r="FC115" s="285"/>
      <c r="FD115" s="285"/>
      <c r="FE115" s="285"/>
      <c r="FF115" s="285"/>
      <c r="FG115" s="285"/>
      <c r="FH115" s="285"/>
      <c r="FI115" s="307">
        <f t="shared" si="16"/>
        <v>1</v>
      </c>
      <c r="FJ115" s="277"/>
      <c r="FK115" s="304" t="s">
        <v>83</v>
      </c>
      <c r="FL115" s="285">
        <v>1</v>
      </c>
      <c r="FM115" s="285"/>
      <c r="FN115" s="285"/>
      <c r="FO115" s="285"/>
      <c r="FP115" s="285"/>
      <c r="FQ115" s="285"/>
      <c r="FR115" s="285"/>
      <c r="FS115" s="285"/>
      <c r="FT115" s="285"/>
      <c r="FU115" s="285"/>
      <c r="FV115" s="285"/>
      <c r="FW115" s="285"/>
      <c r="FX115" s="285"/>
      <c r="FY115" s="285"/>
      <c r="FZ115" s="285"/>
      <c r="GA115" s="285"/>
      <c r="GB115" s="285"/>
      <c r="GC115" s="285"/>
      <c r="GD115" s="285"/>
      <c r="GE115" s="285"/>
      <c r="GF115" s="285"/>
      <c r="GG115" s="285"/>
      <c r="GH115" s="285"/>
      <c r="GI115" s="285"/>
      <c r="GJ115" s="285"/>
      <c r="GK115" s="285"/>
      <c r="GL115" s="285"/>
      <c r="GM115" s="285"/>
      <c r="GN115" s="285"/>
      <c r="GO115" s="285"/>
      <c r="GP115" s="307">
        <f t="shared" si="17"/>
        <v>1</v>
      </c>
      <c r="GQ115" s="277"/>
    </row>
    <row r="116" spans="1:199" ht="15.75" customHeight="1">
      <c r="A116" s="1018"/>
      <c r="B116" s="314" t="s">
        <v>367</v>
      </c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6" t="e">
        <f t="shared" si="12"/>
        <v>#DIV/0!</v>
      </c>
      <c r="AH116" s="277"/>
      <c r="AI116" s="314" t="s">
        <v>367</v>
      </c>
      <c r="AJ116" s="285"/>
      <c r="AK116" s="285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285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93" t="e">
        <f t="shared" si="13"/>
        <v>#DIV/0!</v>
      </c>
      <c r="BO116" s="277"/>
      <c r="BP116" s="312" t="s">
        <v>367</v>
      </c>
      <c r="BQ116" s="313">
        <v>3</v>
      </c>
      <c r="BR116" s="313">
        <v>4</v>
      </c>
      <c r="BS116" s="285"/>
      <c r="BT116" s="285"/>
      <c r="BU116" s="285"/>
      <c r="BV116" s="285"/>
      <c r="BW116" s="285"/>
      <c r="BX116" s="285"/>
      <c r="BY116" s="285"/>
      <c r="BZ116" s="285"/>
      <c r="CA116" s="285"/>
      <c r="CB116" s="285"/>
      <c r="CC116" s="285"/>
      <c r="CD116" s="285"/>
      <c r="CE116" s="285"/>
      <c r="CF116" s="285"/>
      <c r="CG116" s="285"/>
      <c r="CH116" s="285"/>
      <c r="CI116" s="285"/>
      <c r="CJ116" s="285"/>
      <c r="CK116" s="285"/>
      <c r="CL116" s="285"/>
      <c r="CM116" s="285"/>
      <c r="CN116" s="285"/>
      <c r="CO116" s="285"/>
      <c r="CP116" s="285"/>
      <c r="CQ116" s="285"/>
      <c r="CR116" s="285"/>
      <c r="CS116" s="285"/>
      <c r="CT116" s="285"/>
      <c r="CU116" s="286">
        <f t="shared" si="14"/>
        <v>3.5</v>
      </c>
      <c r="CV116" s="277"/>
      <c r="CW116" s="290" t="s">
        <v>367</v>
      </c>
      <c r="CX116" s="332">
        <v>5</v>
      </c>
      <c r="CY116" s="332">
        <v>4</v>
      </c>
      <c r="CZ116" s="332">
        <v>4</v>
      </c>
      <c r="DA116" s="332">
        <v>8</v>
      </c>
      <c r="DB116" s="332">
        <v>5</v>
      </c>
      <c r="DC116" s="332">
        <v>8</v>
      </c>
      <c r="DD116" s="332">
        <v>5</v>
      </c>
      <c r="DE116" s="332"/>
      <c r="DF116" s="332"/>
      <c r="DG116" s="332"/>
      <c r="DH116" s="332"/>
      <c r="DI116" s="332"/>
      <c r="DJ116" s="332"/>
      <c r="DK116" s="332"/>
      <c r="DL116" s="332"/>
      <c r="DM116" s="332"/>
      <c r="DN116" s="332"/>
      <c r="DO116" s="332"/>
      <c r="DP116" s="332"/>
      <c r="DQ116" s="332"/>
      <c r="DR116" s="332"/>
      <c r="DS116" s="285"/>
      <c r="DT116" s="285"/>
      <c r="DU116" s="285"/>
      <c r="DV116" s="285"/>
      <c r="DW116" s="285"/>
      <c r="DX116" s="285"/>
      <c r="DY116" s="285"/>
      <c r="DZ116" s="285"/>
      <c r="EA116" s="285"/>
      <c r="EB116" s="286">
        <f t="shared" si="15"/>
        <v>5.5714285714285712</v>
      </c>
      <c r="EC116" s="277"/>
      <c r="ED116" s="290" t="s">
        <v>367</v>
      </c>
      <c r="EE116" s="335">
        <v>4</v>
      </c>
      <c r="EF116" s="335">
        <v>4</v>
      </c>
      <c r="EG116" s="335">
        <v>2</v>
      </c>
      <c r="EH116" s="332"/>
      <c r="EI116" s="332"/>
      <c r="EJ116" s="332"/>
      <c r="EK116" s="332"/>
      <c r="EL116" s="332"/>
      <c r="EM116" s="332"/>
      <c r="EN116" s="332"/>
      <c r="EO116" s="332"/>
      <c r="EP116" s="332"/>
      <c r="EQ116" s="332"/>
      <c r="ER116" s="332"/>
      <c r="ES116" s="332"/>
      <c r="ET116" s="332"/>
      <c r="EU116" s="332"/>
      <c r="EV116" s="332"/>
      <c r="EW116" s="332"/>
      <c r="EX116" s="332"/>
      <c r="EY116" s="332"/>
      <c r="EZ116" s="285"/>
      <c r="FA116" s="285"/>
      <c r="FB116" s="285"/>
      <c r="FC116" s="285"/>
      <c r="FD116" s="285"/>
      <c r="FE116" s="285"/>
      <c r="FF116" s="285"/>
      <c r="FG116" s="285"/>
      <c r="FH116" s="285"/>
      <c r="FI116" s="286">
        <f t="shared" si="16"/>
        <v>3.3333333333333335</v>
      </c>
      <c r="FJ116" s="277"/>
      <c r="FK116" s="290" t="s">
        <v>367</v>
      </c>
      <c r="FL116" s="335">
        <v>4</v>
      </c>
      <c r="FM116" s="335">
        <v>4</v>
      </c>
      <c r="FN116" s="332"/>
      <c r="FO116" s="332"/>
      <c r="FP116" s="332"/>
      <c r="FQ116" s="332"/>
      <c r="FR116" s="332"/>
      <c r="FS116" s="332"/>
      <c r="FT116" s="332"/>
      <c r="FU116" s="332"/>
      <c r="FV116" s="332"/>
      <c r="FW116" s="332"/>
      <c r="FX116" s="332"/>
      <c r="FY116" s="332"/>
      <c r="FZ116" s="332"/>
      <c r="GA116" s="332"/>
      <c r="GB116" s="332"/>
      <c r="GC116" s="332"/>
      <c r="GD116" s="332"/>
      <c r="GE116" s="332"/>
      <c r="GF116" s="332"/>
      <c r="GG116" s="285"/>
      <c r="GH116" s="285"/>
      <c r="GI116" s="285"/>
      <c r="GJ116" s="285"/>
      <c r="GK116" s="285"/>
      <c r="GL116" s="285"/>
      <c r="GM116" s="285"/>
      <c r="GN116" s="285"/>
      <c r="GO116" s="285"/>
      <c r="GP116" s="286">
        <f t="shared" si="17"/>
        <v>4</v>
      </c>
      <c r="GQ116" s="277"/>
    </row>
    <row r="117" spans="1:199" ht="15.75" customHeight="1">
      <c r="A117" s="1018"/>
      <c r="B117" s="295" t="s">
        <v>94</v>
      </c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308" t="e">
        <f t="shared" si="12"/>
        <v>#DIV/0!</v>
      </c>
      <c r="AH117" s="277"/>
      <c r="AI117" s="295" t="s">
        <v>94</v>
      </c>
      <c r="AJ117" s="285"/>
      <c r="AK117" s="285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285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93" t="e">
        <f t="shared" si="13"/>
        <v>#DIV/0!</v>
      </c>
      <c r="BO117" s="277"/>
      <c r="BP117" s="309" t="s">
        <v>94</v>
      </c>
      <c r="BQ117" s="313">
        <v>1</v>
      </c>
      <c r="BR117" s="285"/>
      <c r="BS117" s="285"/>
      <c r="BT117" s="285"/>
      <c r="BU117" s="285"/>
      <c r="BV117" s="285"/>
      <c r="BW117" s="285"/>
      <c r="BX117" s="285"/>
      <c r="BY117" s="285"/>
      <c r="BZ117" s="285"/>
      <c r="CA117" s="285"/>
      <c r="CB117" s="285"/>
      <c r="CC117" s="285"/>
      <c r="CD117" s="285"/>
      <c r="CE117" s="285"/>
      <c r="CF117" s="285"/>
      <c r="CG117" s="285"/>
      <c r="CH117" s="285"/>
      <c r="CI117" s="285"/>
      <c r="CJ117" s="285"/>
      <c r="CK117" s="285"/>
      <c r="CL117" s="285"/>
      <c r="CM117" s="285"/>
      <c r="CN117" s="285"/>
      <c r="CO117" s="285"/>
      <c r="CP117" s="285"/>
      <c r="CQ117" s="285"/>
      <c r="CR117" s="285"/>
      <c r="CS117" s="285"/>
      <c r="CT117" s="285"/>
      <c r="CU117" s="303">
        <f t="shared" si="14"/>
        <v>1</v>
      </c>
      <c r="CV117" s="277"/>
      <c r="CW117" s="295" t="s">
        <v>94</v>
      </c>
      <c r="CX117" s="285"/>
      <c r="CY117" s="285"/>
      <c r="CZ117" s="285"/>
      <c r="DA117" s="285"/>
      <c r="DB117" s="285"/>
      <c r="DC117" s="285"/>
      <c r="DD117" s="285"/>
      <c r="DE117" s="285"/>
      <c r="DF117" s="285"/>
      <c r="DG117" s="285"/>
      <c r="DH117" s="285"/>
      <c r="DI117" s="285"/>
      <c r="DJ117" s="285"/>
      <c r="DK117" s="285"/>
      <c r="DL117" s="285"/>
      <c r="DM117" s="285"/>
      <c r="DN117" s="285"/>
      <c r="DO117" s="285"/>
      <c r="DP117" s="285"/>
      <c r="DQ117" s="285"/>
      <c r="DR117" s="285"/>
      <c r="DS117" s="285"/>
      <c r="DT117" s="285"/>
      <c r="DU117" s="285"/>
      <c r="DV117" s="285"/>
      <c r="DW117" s="285"/>
      <c r="DX117" s="285"/>
      <c r="DY117" s="285"/>
      <c r="DZ117" s="285"/>
      <c r="EA117" s="285"/>
      <c r="EB117" s="303" t="e">
        <f t="shared" si="15"/>
        <v>#DIV/0!</v>
      </c>
      <c r="EC117" s="277"/>
      <c r="ED117" s="295" t="s">
        <v>94</v>
      </c>
      <c r="EE117" s="285">
        <v>1</v>
      </c>
      <c r="EF117" s="285"/>
      <c r="EG117" s="285"/>
      <c r="EH117" s="285"/>
      <c r="EI117" s="285"/>
      <c r="EJ117" s="285"/>
      <c r="EK117" s="285"/>
      <c r="EL117" s="285"/>
      <c r="EM117" s="285"/>
      <c r="EN117" s="285"/>
      <c r="EO117" s="285"/>
      <c r="EP117" s="285"/>
      <c r="EQ117" s="285"/>
      <c r="ER117" s="285"/>
      <c r="ES117" s="285"/>
      <c r="ET117" s="285"/>
      <c r="EU117" s="285"/>
      <c r="EV117" s="285"/>
      <c r="EW117" s="285"/>
      <c r="EX117" s="285"/>
      <c r="EY117" s="285"/>
      <c r="EZ117" s="285"/>
      <c r="FA117" s="285"/>
      <c r="FB117" s="285"/>
      <c r="FC117" s="285"/>
      <c r="FD117" s="285"/>
      <c r="FE117" s="285"/>
      <c r="FF117" s="285"/>
      <c r="FG117" s="285"/>
      <c r="FH117" s="285"/>
      <c r="FI117" s="303">
        <f t="shared" si="16"/>
        <v>1</v>
      </c>
      <c r="FJ117" s="277"/>
      <c r="FK117" s="295" t="s">
        <v>94</v>
      </c>
      <c r="FL117" s="285">
        <v>1</v>
      </c>
      <c r="FM117" s="285"/>
      <c r="FN117" s="285"/>
      <c r="FO117" s="285"/>
      <c r="FP117" s="285"/>
      <c r="FQ117" s="285"/>
      <c r="FR117" s="285"/>
      <c r="FS117" s="285"/>
      <c r="FT117" s="285"/>
      <c r="FU117" s="285"/>
      <c r="FV117" s="285"/>
      <c r="FW117" s="285"/>
      <c r="FX117" s="285"/>
      <c r="FY117" s="285"/>
      <c r="FZ117" s="285"/>
      <c r="GA117" s="285"/>
      <c r="GB117" s="285"/>
      <c r="GC117" s="285"/>
      <c r="GD117" s="285"/>
      <c r="GE117" s="285"/>
      <c r="GF117" s="285"/>
      <c r="GG117" s="285"/>
      <c r="GH117" s="285"/>
      <c r="GI117" s="285"/>
      <c r="GJ117" s="285"/>
      <c r="GK117" s="285"/>
      <c r="GL117" s="285"/>
      <c r="GM117" s="285"/>
      <c r="GN117" s="285"/>
      <c r="GO117" s="285"/>
      <c r="GP117" s="303">
        <f t="shared" si="17"/>
        <v>1</v>
      </c>
      <c r="GQ117" s="277"/>
    </row>
    <row r="118" spans="1:199" ht="15.75" customHeight="1">
      <c r="A118" s="1018"/>
      <c r="B118" s="298" t="s">
        <v>196</v>
      </c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6" t="e">
        <f t="shared" si="12"/>
        <v>#DIV/0!</v>
      </c>
      <c r="AH118" s="277"/>
      <c r="AI118" s="298" t="s">
        <v>196</v>
      </c>
      <c r="AJ118" s="285"/>
      <c r="AK118" s="285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285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93" t="e">
        <f t="shared" si="13"/>
        <v>#DIV/0!</v>
      </c>
      <c r="BO118" s="277"/>
      <c r="BP118" s="294" t="s">
        <v>196</v>
      </c>
      <c r="BQ118" s="285">
        <v>5</v>
      </c>
      <c r="BR118" s="285">
        <v>8</v>
      </c>
      <c r="BS118" s="285">
        <v>43</v>
      </c>
      <c r="BT118" s="285">
        <v>18</v>
      </c>
      <c r="BU118" s="285">
        <v>64</v>
      </c>
      <c r="BV118" s="285">
        <v>55</v>
      </c>
      <c r="BW118" s="285">
        <v>10</v>
      </c>
      <c r="BX118" s="285">
        <v>40</v>
      </c>
      <c r="BY118" s="285">
        <v>26</v>
      </c>
      <c r="BZ118" s="285">
        <v>36</v>
      </c>
      <c r="CA118" s="285">
        <v>14</v>
      </c>
      <c r="CB118" s="285">
        <v>20</v>
      </c>
      <c r="CC118" s="285">
        <v>13</v>
      </c>
      <c r="CD118" s="285">
        <v>5</v>
      </c>
      <c r="CE118" s="285">
        <v>39</v>
      </c>
      <c r="CF118" s="285">
        <v>21</v>
      </c>
      <c r="CG118" s="285">
        <v>12</v>
      </c>
      <c r="CH118" s="285">
        <v>34</v>
      </c>
      <c r="CI118" s="285">
        <v>13</v>
      </c>
      <c r="CJ118" s="285"/>
      <c r="CK118" s="285"/>
      <c r="CL118" s="285"/>
      <c r="CM118" s="285"/>
      <c r="CN118" s="285"/>
      <c r="CO118" s="285"/>
      <c r="CP118" s="285"/>
      <c r="CQ118" s="285"/>
      <c r="CR118" s="285"/>
      <c r="CS118" s="285"/>
      <c r="CT118" s="285"/>
      <c r="CU118" s="286">
        <f t="shared" si="14"/>
        <v>25.05263157894737</v>
      </c>
      <c r="CV118" s="277"/>
      <c r="CW118" s="285" t="s">
        <v>196</v>
      </c>
      <c r="CX118" s="285">
        <v>6</v>
      </c>
      <c r="CY118" s="285">
        <v>14</v>
      </c>
      <c r="CZ118" s="285">
        <v>37</v>
      </c>
      <c r="DA118" s="285">
        <v>4</v>
      </c>
      <c r="DB118" s="285">
        <v>5</v>
      </c>
      <c r="DC118" s="285">
        <v>16</v>
      </c>
      <c r="DD118" s="285">
        <v>11</v>
      </c>
      <c r="DE118" s="285">
        <v>6</v>
      </c>
      <c r="DF118" s="285">
        <v>10</v>
      </c>
      <c r="DG118" s="285">
        <v>7</v>
      </c>
      <c r="DH118" s="285">
        <v>10</v>
      </c>
      <c r="DI118" s="285">
        <v>8</v>
      </c>
      <c r="DJ118" s="285">
        <v>9</v>
      </c>
      <c r="DK118" s="285">
        <v>13</v>
      </c>
      <c r="DL118" s="285">
        <v>7</v>
      </c>
      <c r="DM118" s="285">
        <v>70</v>
      </c>
      <c r="DN118" s="285">
        <v>9</v>
      </c>
      <c r="DO118" s="285">
        <v>13</v>
      </c>
      <c r="DP118" s="285">
        <v>8</v>
      </c>
      <c r="DQ118" s="285">
        <v>12</v>
      </c>
      <c r="DR118" s="285">
        <v>9</v>
      </c>
      <c r="DS118" s="285">
        <v>22</v>
      </c>
      <c r="DT118" s="285">
        <v>44</v>
      </c>
      <c r="DU118" s="285">
        <v>40</v>
      </c>
      <c r="DV118" s="285">
        <v>14</v>
      </c>
      <c r="DW118" s="285">
        <v>8</v>
      </c>
      <c r="DX118" s="285">
        <v>9</v>
      </c>
      <c r="DY118" s="285">
        <v>13</v>
      </c>
      <c r="DZ118" s="285">
        <v>18</v>
      </c>
      <c r="EA118" s="285">
        <v>6</v>
      </c>
      <c r="EB118" s="286">
        <f t="shared" si="15"/>
        <v>15.266666666666667</v>
      </c>
      <c r="EC118" s="277"/>
      <c r="ED118" s="298" t="s">
        <v>196</v>
      </c>
      <c r="EE118" s="285">
        <v>35</v>
      </c>
      <c r="EF118" s="285"/>
      <c r="EG118" s="285"/>
      <c r="EH118" s="285"/>
      <c r="EI118" s="285"/>
      <c r="EJ118" s="285"/>
      <c r="EK118" s="285"/>
      <c r="EL118" s="285"/>
      <c r="EM118" s="285"/>
      <c r="EN118" s="285"/>
      <c r="EO118" s="285"/>
      <c r="EP118" s="285"/>
      <c r="EQ118" s="285"/>
      <c r="ER118" s="285"/>
      <c r="ES118" s="285"/>
      <c r="ET118" s="285"/>
      <c r="EU118" s="285"/>
      <c r="EV118" s="285"/>
      <c r="EW118" s="285"/>
      <c r="EX118" s="285"/>
      <c r="EY118" s="285"/>
      <c r="EZ118" s="285"/>
      <c r="FA118" s="285"/>
      <c r="FB118" s="285"/>
      <c r="FC118" s="285"/>
      <c r="FD118" s="285"/>
      <c r="FE118" s="285"/>
      <c r="FF118" s="285"/>
      <c r="FG118" s="285"/>
      <c r="FH118" s="285"/>
      <c r="FI118" s="286">
        <f t="shared" si="16"/>
        <v>35</v>
      </c>
      <c r="FJ118" s="277"/>
      <c r="FK118" s="285" t="s">
        <v>196</v>
      </c>
      <c r="FL118" s="285">
        <v>9</v>
      </c>
      <c r="FM118" s="285"/>
      <c r="FN118" s="285"/>
      <c r="FO118" s="285"/>
      <c r="FP118" s="285"/>
      <c r="FQ118" s="285"/>
      <c r="FR118" s="285"/>
      <c r="FS118" s="285"/>
      <c r="FT118" s="285"/>
      <c r="FU118" s="285"/>
      <c r="FV118" s="285"/>
      <c r="FW118" s="285"/>
      <c r="FX118" s="285"/>
      <c r="FY118" s="285"/>
      <c r="FZ118" s="285"/>
      <c r="GA118" s="285"/>
      <c r="GB118" s="285"/>
      <c r="GC118" s="285"/>
      <c r="GD118" s="285"/>
      <c r="GE118" s="285"/>
      <c r="GF118" s="285"/>
      <c r="GG118" s="285"/>
      <c r="GH118" s="285"/>
      <c r="GI118" s="285"/>
      <c r="GJ118" s="285"/>
      <c r="GK118" s="285"/>
      <c r="GL118" s="285"/>
      <c r="GM118" s="285"/>
      <c r="GN118" s="285"/>
      <c r="GO118" s="285"/>
      <c r="GP118" s="286">
        <f t="shared" si="17"/>
        <v>9</v>
      </c>
      <c r="GQ118" s="277"/>
    </row>
    <row r="119" spans="1:199" ht="15.75" customHeight="1">
      <c r="A119" s="1018"/>
      <c r="B119" s="304" t="s">
        <v>100</v>
      </c>
      <c r="C119" s="285">
        <v>1</v>
      </c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301">
        <f t="shared" si="12"/>
        <v>1</v>
      </c>
      <c r="AH119" s="277"/>
      <c r="AI119" s="304" t="s">
        <v>100</v>
      </c>
      <c r="AJ119" s="285">
        <v>1</v>
      </c>
      <c r="AK119" s="285"/>
      <c r="AL119" s="285"/>
      <c r="AM119" s="285"/>
      <c r="AN119" s="285"/>
      <c r="AO119" s="285"/>
      <c r="AP119" s="285"/>
      <c r="AQ119" s="285"/>
      <c r="AR119" s="285"/>
      <c r="AS119" s="285"/>
      <c r="AT119" s="285"/>
      <c r="AU119" s="285"/>
      <c r="AV119" s="285"/>
      <c r="AW119" s="285"/>
      <c r="AX119" s="285"/>
      <c r="AY119" s="285"/>
      <c r="AZ119" s="285"/>
      <c r="BA119" s="285"/>
      <c r="BB119" s="285"/>
      <c r="BC119" s="285"/>
      <c r="BD119" s="285"/>
      <c r="BE119" s="285"/>
      <c r="BF119" s="285"/>
      <c r="BG119" s="285"/>
      <c r="BH119" s="285"/>
      <c r="BI119" s="285"/>
      <c r="BJ119" s="285"/>
      <c r="BK119" s="285"/>
      <c r="BL119" s="285"/>
      <c r="BM119" s="285"/>
      <c r="BN119" s="305">
        <f t="shared" si="13"/>
        <v>1</v>
      </c>
      <c r="BO119" s="277"/>
      <c r="BP119" s="306" t="s">
        <v>100</v>
      </c>
      <c r="BQ119" s="285">
        <v>1</v>
      </c>
      <c r="BR119" s="285"/>
      <c r="BS119" s="285"/>
      <c r="BT119" s="285"/>
      <c r="BU119" s="285"/>
      <c r="BV119" s="285"/>
      <c r="BW119" s="285"/>
      <c r="BX119" s="285"/>
      <c r="BY119" s="285"/>
      <c r="BZ119" s="285"/>
      <c r="CA119" s="285"/>
      <c r="CB119" s="285"/>
      <c r="CC119" s="285"/>
      <c r="CD119" s="285"/>
      <c r="CE119" s="285"/>
      <c r="CF119" s="285"/>
      <c r="CG119" s="285"/>
      <c r="CH119" s="285"/>
      <c r="CI119" s="285"/>
      <c r="CJ119" s="285"/>
      <c r="CK119" s="285"/>
      <c r="CL119" s="285"/>
      <c r="CM119" s="285"/>
      <c r="CN119" s="285"/>
      <c r="CO119" s="285"/>
      <c r="CP119" s="285"/>
      <c r="CQ119" s="285"/>
      <c r="CR119" s="285"/>
      <c r="CS119" s="285"/>
      <c r="CT119" s="285"/>
      <c r="CU119" s="307">
        <f t="shared" si="14"/>
        <v>1</v>
      </c>
      <c r="CV119" s="277"/>
      <c r="CW119" s="304" t="s">
        <v>100</v>
      </c>
      <c r="CX119" s="285">
        <v>1</v>
      </c>
      <c r="CY119" s="285"/>
      <c r="CZ119" s="285"/>
      <c r="DA119" s="285"/>
      <c r="DB119" s="285"/>
      <c r="DC119" s="285"/>
      <c r="DD119" s="285"/>
      <c r="DE119" s="285"/>
      <c r="DF119" s="285"/>
      <c r="DG119" s="285"/>
      <c r="DH119" s="285"/>
      <c r="DI119" s="285"/>
      <c r="DJ119" s="285"/>
      <c r="DK119" s="285"/>
      <c r="DL119" s="285"/>
      <c r="DM119" s="285"/>
      <c r="DN119" s="285"/>
      <c r="DO119" s="285"/>
      <c r="DP119" s="285"/>
      <c r="DQ119" s="285"/>
      <c r="DR119" s="285"/>
      <c r="DS119" s="285"/>
      <c r="DT119" s="285"/>
      <c r="DU119" s="285"/>
      <c r="DV119" s="285"/>
      <c r="DW119" s="285"/>
      <c r="DX119" s="285"/>
      <c r="DY119" s="285"/>
      <c r="DZ119" s="285"/>
      <c r="EA119" s="285"/>
      <c r="EB119" s="307">
        <f t="shared" si="15"/>
        <v>1</v>
      </c>
      <c r="EC119" s="277"/>
      <c r="ED119" s="304" t="s">
        <v>100</v>
      </c>
      <c r="EE119" s="285">
        <v>1</v>
      </c>
      <c r="EF119" s="285"/>
      <c r="EG119" s="285"/>
      <c r="EH119" s="285"/>
      <c r="EI119" s="285"/>
      <c r="EJ119" s="285"/>
      <c r="EK119" s="285"/>
      <c r="EL119" s="285"/>
      <c r="EM119" s="285"/>
      <c r="EN119" s="285"/>
      <c r="EO119" s="285"/>
      <c r="EP119" s="285"/>
      <c r="EQ119" s="285"/>
      <c r="ER119" s="285"/>
      <c r="ES119" s="285"/>
      <c r="ET119" s="285"/>
      <c r="EU119" s="285"/>
      <c r="EV119" s="285"/>
      <c r="EW119" s="285"/>
      <c r="EX119" s="285"/>
      <c r="EY119" s="285"/>
      <c r="EZ119" s="285"/>
      <c r="FA119" s="285"/>
      <c r="FB119" s="285"/>
      <c r="FC119" s="285"/>
      <c r="FD119" s="285"/>
      <c r="FE119" s="285"/>
      <c r="FF119" s="285"/>
      <c r="FG119" s="285"/>
      <c r="FH119" s="285"/>
      <c r="FI119" s="307">
        <f t="shared" si="16"/>
        <v>1</v>
      </c>
      <c r="FJ119" s="277"/>
      <c r="FK119" s="304" t="s">
        <v>100</v>
      </c>
      <c r="FL119" s="285">
        <v>1</v>
      </c>
      <c r="FM119" s="285"/>
      <c r="FN119" s="285"/>
      <c r="FO119" s="285"/>
      <c r="FP119" s="285"/>
      <c r="FQ119" s="285"/>
      <c r="FR119" s="285"/>
      <c r="FS119" s="285"/>
      <c r="FT119" s="285"/>
      <c r="FU119" s="285"/>
      <c r="FV119" s="285"/>
      <c r="FW119" s="285"/>
      <c r="FX119" s="285"/>
      <c r="FY119" s="285"/>
      <c r="FZ119" s="285"/>
      <c r="GA119" s="285"/>
      <c r="GB119" s="285"/>
      <c r="GC119" s="285"/>
      <c r="GD119" s="285"/>
      <c r="GE119" s="285"/>
      <c r="GF119" s="285"/>
      <c r="GG119" s="285"/>
      <c r="GH119" s="285"/>
      <c r="GI119" s="285"/>
      <c r="GJ119" s="285"/>
      <c r="GK119" s="285"/>
      <c r="GL119" s="285"/>
      <c r="GM119" s="285"/>
      <c r="GN119" s="285"/>
      <c r="GO119" s="285"/>
      <c r="GP119" s="307">
        <f t="shared" si="17"/>
        <v>1</v>
      </c>
      <c r="GQ119" s="277"/>
    </row>
    <row r="120" spans="1:199" ht="15.75" customHeight="1">
      <c r="A120" s="1018"/>
      <c r="B120" s="285" t="s">
        <v>198</v>
      </c>
      <c r="C120" s="285">
        <v>11</v>
      </c>
      <c r="D120" s="285">
        <v>62</v>
      </c>
      <c r="E120" s="285">
        <v>30</v>
      </c>
      <c r="F120" s="285">
        <v>28</v>
      </c>
      <c r="G120" s="285">
        <v>36</v>
      </c>
      <c r="H120" s="285">
        <v>60</v>
      </c>
      <c r="I120" s="285">
        <v>16</v>
      </c>
      <c r="J120" s="285">
        <v>13</v>
      </c>
      <c r="K120" s="285">
        <v>52</v>
      </c>
      <c r="L120" s="285">
        <v>114</v>
      </c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6">
        <f t="shared" si="12"/>
        <v>42.2</v>
      </c>
      <c r="AH120" s="277"/>
      <c r="AI120" s="285" t="s">
        <v>198</v>
      </c>
      <c r="AJ120" s="285">
        <v>32</v>
      </c>
      <c r="AK120" s="285">
        <v>29</v>
      </c>
      <c r="AL120" s="285">
        <v>22</v>
      </c>
      <c r="AM120" s="285">
        <v>24</v>
      </c>
      <c r="AN120" s="285">
        <v>50</v>
      </c>
      <c r="AO120" s="285">
        <v>30</v>
      </c>
      <c r="AP120" s="285">
        <v>12</v>
      </c>
      <c r="AQ120" s="285">
        <v>42</v>
      </c>
      <c r="AR120" s="296">
        <v>16</v>
      </c>
      <c r="AS120" s="296">
        <v>24</v>
      </c>
      <c r="AT120" s="296">
        <v>16</v>
      </c>
      <c r="AU120" s="296"/>
      <c r="AV120" s="285"/>
      <c r="AW120" s="285"/>
      <c r="AX120" s="285"/>
      <c r="AY120" s="285"/>
      <c r="AZ120" s="285"/>
      <c r="BA120" s="285"/>
      <c r="BB120" s="285"/>
      <c r="BC120" s="285"/>
      <c r="BD120" s="285"/>
      <c r="BE120" s="285"/>
      <c r="BF120" s="285"/>
      <c r="BG120" s="285"/>
      <c r="BH120" s="285"/>
      <c r="BI120" s="285"/>
      <c r="BJ120" s="285"/>
      <c r="BK120" s="285"/>
      <c r="BL120" s="285"/>
      <c r="BM120" s="285"/>
      <c r="BN120" s="293">
        <f t="shared" si="13"/>
        <v>27</v>
      </c>
      <c r="BO120" s="277"/>
      <c r="BP120" s="294" t="s">
        <v>198</v>
      </c>
      <c r="BQ120" s="285">
        <v>48</v>
      </c>
      <c r="BR120" s="285">
        <v>12</v>
      </c>
      <c r="BS120" s="285">
        <v>96</v>
      </c>
      <c r="BT120" s="285">
        <v>56</v>
      </c>
      <c r="BU120" s="285">
        <v>42</v>
      </c>
      <c r="BV120" s="285">
        <v>32</v>
      </c>
      <c r="BW120" s="285">
        <v>30</v>
      </c>
      <c r="BX120" s="285">
        <v>64</v>
      </c>
      <c r="BY120" s="285">
        <v>30</v>
      </c>
      <c r="BZ120" s="285"/>
      <c r="CA120" s="285"/>
      <c r="CB120" s="285"/>
      <c r="CC120" s="285"/>
      <c r="CD120" s="285"/>
      <c r="CE120" s="285"/>
      <c r="CF120" s="285"/>
      <c r="CG120" s="285"/>
      <c r="CH120" s="285"/>
      <c r="CI120" s="285"/>
      <c r="CJ120" s="285"/>
      <c r="CK120" s="285"/>
      <c r="CL120" s="285"/>
      <c r="CM120" s="285"/>
      <c r="CN120" s="285"/>
      <c r="CO120" s="285"/>
      <c r="CP120" s="285"/>
      <c r="CQ120" s="285"/>
      <c r="CR120" s="285"/>
      <c r="CS120" s="285"/>
      <c r="CT120" s="285"/>
      <c r="CU120" s="286">
        <f t="shared" si="14"/>
        <v>45.555555555555557</v>
      </c>
      <c r="CV120" s="277"/>
      <c r="CW120" s="285" t="s">
        <v>198</v>
      </c>
      <c r="CX120" s="285">
        <v>148</v>
      </c>
      <c r="CY120" s="285">
        <v>118</v>
      </c>
      <c r="CZ120" s="285">
        <v>28</v>
      </c>
      <c r="DA120" s="285">
        <v>28</v>
      </c>
      <c r="DB120" s="285">
        <v>82</v>
      </c>
      <c r="DC120" s="285">
        <v>48</v>
      </c>
      <c r="DD120" s="332">
        <v>6</v>
      </c>
      <c r="DE120" s="332">
        <v>15</v>
      </c>
      <c r="DF120" s="332">
        <v>6</v>
      </c>
      <c r="DG120" s="332">
        <v>20</v>
      </c>
      <c r="DH120" s="332">
        <v>21</v>
      </c>
      <c r="DI120" s="332">
        <v>17</v>
      </c>
      <c r="DJ120" s="332">
        <v>16</v>
      </c>
      <c r="DK120" s="285"/>
      <c r="DL120" s="285"/>
      <c r="DM120" s="285"/>
      <c r="DN120" s="285"/>
      <c r="DO120" s="285"/>
      <c r="DP120" s="285"/>
      <c r="DQ120" s="285"/>
      <c r="DR120" s="285"/>
      <c r="DS120" s="285"/>
      <c r="DT120" s="285"/>
      <c r="DU120" s="285"/>
      <c r="DV120" s="285"/>
      <c r="DW120" s="285"/>
      <c r="DX120" s="285"/>
      <c r="DY120" s="285"/>
      <c r="DZ120" s="285"/>
      <c r="EA120" s="285"/>
      <c r="EB120" s="286">
        <f t="shared" si="15"/>
        <v>42.53846153846154</v>
      </c>
      <c r="EC120" s="277"/>
      <c r="ED120" s="298" t="s">
        <v>198</v>
      </c>
      <c r="EE120" s="285"/>
      <c r="EF120" s="285"/>
      <c r="EG120" s="285"/>
      <c r="EH120" s="285"/>
      <c r="EI120" s="285"/>
      <c r="EJ120" s="285"/>
      <c r="EK120" s="332"/>
      <c r="EL120" s="332"/>
      <c r="EM120" s="332"/>
      <c r="EN120" s="332"/>
      <c r="EO120" s="332"/>
      <c r="EP120" s="332"/>
      <c r="EQ120" s="332"/>
      <c r="ER120" s="285"/>
      <c r="ES120" s="285"/>
      <c r="ET120" s="285"/>
      <c r="EU120" s="285"/>
      <c r="EV120" s="285"/>
      <c r="EW120" s="285"/>
      <c r="EX120" s="285"/>
      <c r="EY120" s="285"/>
      <c r="EZ120" s="285"/>
      <c r="FA120" s="285"/>
      <c r="FB120" s="285"/>
      <c r="FC120" s="285"/>
      <c r="FD120" s="285"/>
      <c r="FE120" s="285"/>
      <c r="FF120" s="285"/>
      <c r="FG120" s="285"/>
      <c r="FH120" s="285"/>
      <c r="FI120" s="286" t="e">
        <f t="shared" si="16"/>
        <v>#DIV/0!</v>
      </c>
      <c r="FJ120" s="277"/>
      <c r="FK120" s="285" t="s">
        <v>198</v>
      </c>
      <c r="FL120" s="285"/>
      <c r="FM120" s="285"/>
      <c r="FN120" s="285"/>
      <c r="FO120" s="285"/>
      <c r="FP120" s="285"/>
      <c r="FQ120" s="285"/>
      <c r="FR120" s="332"/>
      <c r="FS120" s="332"/>
      <c r="FT120" s="332"/>
      <c r="FU120" s="332"/>
      <c r="FV120" s="332"/>
      <c r="FW120" s="332"/>
      <c r="FX120" s="332"/>
      <c r="FY120" s="285"/>
      <c r="FZ120" s="285"/>
      <c r="GA120" s="285"/>
      <c r="GB120" s="285"/>
      <c r="GC120" s="285"/>
      <c r="GD120" s="285"/>
      <c r="GE120" s="285"/>
      <c r="GF120" s="285"/>
      <c r="GG120" s="285"/>
      <c r="GH120" s="285"/>
      <c r="GI120" s="285"/>
      <c r="GJ120" s="285"/>
      <c r="GK120" s="285"/>
      <c r="GL120" s="285"/>
      <c r="GM120" s="285"/>
      <c r="GN120" s="285"/>
      <c r="GO120" s="285"/>
      <c r="GP120" s="286" t="e">
        <f t="shared" si="17"/>
        <v>#DIV/0!</v>
      </c>
      <c r="GQ120" s="277"/>
    </row>
    <row r="121" spans="1:199" ht="15.75" customHeight="1">
      <c r="A121" s="1018"/>
      <c r="B121" s="298" t="s">
        <v>201</v>
      </c>
      <c r="C121" s="285"/>
      <c r="D121" s="285"/>
      <c r="E121" s="285"/>
      <c r="F121" s="285"/>
      <c r="G121" s="285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6" t="e">
        <f t="shared" si="12"/>
        <v>#DIV/0!</v>
      </c>
      <c r="AH121" s="277"/>
      <c r="AI121" s="285" t="s">
        <v>201</v>
      </c>
      <c r="AJ121" s="285">
        <v>70</v>
      </c>
      <c r="AK121" s="285">
        <v>22</v>
      </c>
      <c r="AL121" s="285">
        <v>20</v>
      </c>
      <c r="AM121" s="285">
        <v>19</v>
      </c>
      <c r="AN121" s="285">
        <v>14</v>
      </c>
      <c r="AO121" s="285">
        <v>6</v>
      </c>
      <c r="AP121" s="285">
        <v>9</v>
      </c>
      <c r="AQ121" s="285">
        <v>21</v>
      </c>
      <c r="AR121" s="285">
        <v>11</v>
      </c>
      <c r="AS121" s="285">
        <v>13</v>
      </c>
      <c r="AT121" s="285">
        <v>28</v>
      </c>
      <c r="AU121" s="285">
        <v>15</v>
      </c>
      <c r="AV121" s="285">
        <v>11</v>
      </c>
      <c r="AW121" s="285">
        <v>13</v>
      </c>
      <c r="AX121" s="285">
        <v>14</v>
      </c>
      <c r="AY121" s="285">
        <v>17</v>
      </c>
      <c r="AZ121" s="285"/>
      <c r="BA121" s="285"/>
      <c r="BB121" s="285"/>
      <c r="BC121" s="285"/>
      <c r="BD121" s="285"/>
      <c r="BE121" s="285"/>
      <c r="BF121" s="285"/>
      <c r="BG121" s="285"/>
      <c r="BH121" s="285"/>
      <c r="BI121" s="285"/>
      <c r="BJ121" s="285"/>
      <c r="BK121" s="285"/>
      <c r="BL121" s="285"/>
      <c r="BM121" s="285"/>
      <c r="BN121" s="293">
        <f t="shared" si="13"/>
        <v>18.9375</v>
      </c>
      <c r="BO121" s="277"/>
      <c r="BP121" s="294" t="s">
        <v>201</v>
      </c>
      <c r="BQ121" s="285">
        <v>40</v>
      </c>
      <c r="BR121" s="285">
        <v>230</v>
      </c>
      <c r="BS121" s="285">
        <v>58</v>
      </c>
      <c r="BT121" s="285">
        <v>23</v>
      </c>
      <c r="BU121" s="285">
        <v>68</v>
      </c>
      <c r="BV121" s="285">
        <v>49</v>
      </c>
      <c r="BW121" s="285">
        <v>23</v>
      </c>
      <c r="BX121" s="285">
        <v>14</v>
      </c>
      <c r="BY121" s="285">
        <v>12</v>
      </c>
      <c r="BZ121" s="285">
        <v>47</v>
      </c>
      <c r="CA121" s="285">
        <v>14</v>
      </c>
      <c r="CB121" s="285">
        <v>115</v>
      </c>
      <c r="CC121" s="285">
        <v>20</v>
      </c>
      <c r="CD121" s="285">
        <v>8</v>
      </c>
      <c r="CE121" s="285">
        <v>10</v>
      </c>
      <c r="CF121" s="285">
        <v>58</v>
      </c>
      <c r="CG121" s="285">
        <v>29</v>
      </c>
      <c r="CH121" s="285"/>
      <c r="CI121" s="285"/>
      <c r="CJ121" s="285"/>
      <c r="CK121" s="285"/>
      <c r="CL121" s="285"/>
      <c r="CM121" s="285"/>
      <c r="CN121" s="285"/>
      <c r="CO121" s="285"/>
      <c r="CP121" s="285"/>
      <c r="CQ121" s="285"/>
      <c r="CR121" s="285"/>
      <c r="CS121" s="285"/>
      <c r="CT121" s="285"/>
      <c r="CU121" s="286">
        <f t="shared" si="14"/>
        <v>48.117647058823529</v>
      </c>
      <c r="CV121" s="277"/>
      <c r="CW121" s="285" t="s">
        <v>201</v>
      </c>
      <c r="CX121" s="285">
        <v>9</v>
      </c>
      <c r="CY121" s="285">
        <v>67</v>
      </c>
      <c r="CZ121" s="285">
        <v>25</v>
      </c>
      <c r="DA121" s="285">
        <v>88</v>
      </c>
      <c r="DB121" s="285">
        <v>21</v>
      </c>
      <c r="DC121" s="285">
        <v>42</v>
      </c>
      <c r="DD121" s="285">
        <v>39</v>
      </c>
      <c r="DE121" s="285">
        <v>40</v>
      </c>
      <c r="DF121" s="285">
        <v>17</v>
      </c>
      <c r="DG121" s="285">
        <v>32</v>
      </c>
      <c r="DH121" s="332">
        <v>8</v>
      </c>
      <c r="DI121" s="285"/>
      <c r="DJ121" s="285"/>
      <c r="DK121" s="285"/>
      <c r="DL121" s="285"/>
      <c r="DM121" s="285"/>
      <c r="DN121" s="285"/>
      <c r="DO121" s="285"/>
      <c r="DP121" s="285"/>
      <c r="DQ121" s="285"/>
      <c r="DR121" s="285"/>
      <c r="DS121" s="285"/>
      <c r="DT121" s="285"/>
      <c r="DU121" s="285"/>
      <c r="DV121" s="285"/>
      <c r="DW121" s="285"/>
      <c r="DX121" s="285"/>
      <c r="DY121" s="285"/>
      <c r="DZ121" s="285"/>
      <c r="EA121" s="285"/>
      <c r="EB121" s="286">
        <f t="shared" si="15"/>
        <v>35.272727272727273</v>
      </c>
      <c r="EC121" s="277"/>
      <c r="ED121" s="298" t="s">
        <v>201</v>
      </c>
      <c r="EE121" s="285">
        <v>54</v>
      </c>
      <c r="EF121" s="285">
        <v>26</v>
      </c>
      <c r="EG121" s="285"/>
      <c r="EH121" s="285"/>
      <c r="EI121" s="285"/>
      <c r="EJ121" s="285"/>
      <c r="EK121" s="285"/>
      <c r="EL121" s="285"/>
      <c r="EM121" s="285"/>
      <c r="EN121" s="285"/>
      <c r="EO121" s="332"/>
      <c r="EP121" s="285"/>
      <c r="EQ121" s="285"/>
      <c r="ER121" s="285"/>
      <c r="ES121" s="285"/>
      <c r="ET121" s="285"/>
      <c r="EU121" s="285"/>
      <c r="EV121" s="285"/>
      <c r="EW121" s="285"/>
      <c r="EX121" s="285"/>
      <c r="EY121" s="285"/>
      <c r="EZ121" s="285"/>
      <c r="FA121" s="285"/>
      <c r="FB121" s="285"/>
      <c r="FC121" s="285"/>
      <c r="FD121" s="285"/>
      <c r="FE121" s="285"/>
      <c r="FF121" s="285"/>
      <c r="FG121" s="285"/>
      <c r="FH121" s="285"/>
      <c r="FI121" s="286">
        <f t="shared" si="16"/>
        <v>40</v>
      </c>
      <c r="FJ121" s="277"/>
      <c r="FK121" s="285" t="s">
        <v>201</v>
      </c>
      <c r="FL121" s="285"/>
      <c r="FM121" s="285"/>
      <c r="FN121" s="285"/>
      <c r="FO121" s="285"/>
      <c r="FP121" s="285"/>
      <c r="FQ121" s="285"/>
      <c r="FR121" s="285"/>
      <c r="FS121" s="285"/>
      <c r="FT121" s="285"/>
      <c r="FU121" s="285"/>
      <c r="FV121" s="332"/>
      <c r="FW121" s="285"/>
      <c r="FX121" s="285"/>
      <c r="FY121" s="285"/>
      <c r="FZ121" s="285"/>
      <c r="GA121" s="285"/>
      <c r="GB121" s="285"/>
      <c r="GC121" s="285"/>
      <c r="GD121" s="285"/>
      <c r="GE121" s="285"/>
      <c r="GF121" s="285"/>
      <c r="GG121" s="285"/>
      <c r="GH121" s="285"/>
      <c r="GI121" s="285"/>
      <c r="GJ121" s="285"/>
      <c r="GK121" s="285"/>
      <c r="GL121" s="285"/>
      <c r="GM121" s="285"/>
      <c r="GN121" s="285"/>
      <c r="GO121" s="285"/>
      <c r="GP121" s="286" t="e">
        <f t="shared" si="17"/>
        <v>#DIV/0!</v>
      </c>
      <c r="GQ121" s="277"/>
    </row>
    <row r="122" spans="1:199" ht="15.75" customHeight="1">
      <c r="A122" s="1018"/>
      <c r="B122" s="304" t="s">
        <v>103</v>
      </c>
      <c r="C122" s="285">
        <v>1</v>
      </c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301">
        <f t="shared" si="12"/>
        <v>1</v>
      </c>
      <c r="AH122" s="277"/>
      <c r="AI122" s="304" t="s">
        <v>103</v>
      </c>
      <c r="AJ122" s="285">
        <v>1</v>
      </c>
      <c r="AK122" s="285"/>
      <c r="AL122" s="285"/>
      <c r="AM122" s="285"/>
      <c r="AN122" s="285"/>
      <c r="AO122" s="285"/>
      <c r="AP122" s="285"/>
      <c r="AQ122" s="285"/>
      <c r="AR122" s="285"/>
      <c r="AS122" s="285"/>
      <c r="AT122" s="285"/>
      <c r="AU122" s="285"/>
      <c r="AV122" s="285"/>
      <c r="AW122" s="285"/>
      <c r="AX122" s="285"/>
      <c r="AY122" s="285"/>
      <c r="AZ122" s="285"/>
      <c r="BA122" s="285"/>
      <c r="BB122" s="285"/>
      <c r="BC122" s="285"/>
      <c r="BD122" s="285"/>
      <c r="BE122" s="285"/>
      <c r="BF122" s="285"/>
      <c r="BG122" s="285"/>
      <c r="BH122" s="285"/>
      <c r="BI122" s="285"/>
      <c r="BJ122" s="285"/>
      <c r="BK122" s="285"/>
      <c r="BL122" s="285"/>
      <c r="BM122" s="285"/>
      <c r="BN122" s="305">
        <f t="shared" si="13"/>
        <v>1</v>
      </c>
      <c r="BO122" s="277"/>
      <c r="BP122" s="306" t="s">
        <v>103</v>
      </c>
      <c r="BQ122" s="285">
        <v>1</v>
      </c>
      <c r="BR122" s="285"/>
      <c r="BS122" s="285"/>
      <c r="BT122" s="285"/>
      <c r="BU122" s="285"/>
      <c r="BV122" s="285"/>
      <c r="BW122" s="285"/>
      <c r="BX122" s="285"/>
      <c r="BY122" s="285"/>
      <c r="BZ122" s="285"/>
      <c r="CA122" s="285"/>
      <c r="CB122" s="285"/>
      <c r="CC122" s="285"/>
      <c r="CD122" s="285"/>
      <c r="CE122" s="285"/>
      <c r="CF122" s="285"/>
      <c r="CG122" s="285"/>
      <c r="CH122" s="285"/>
      <c r="CI122" s="285"/>
      <c r="CJ122" s="285"/>
      <c r="CK122" s="285"/>
      <c r="CL122" s="285"/>
      <c r="CM122" s="285"/>
      <c r="CN122" s="285"/>
      <c r="CO122" s="285"/>
      <c r="CP122" s="285"/>
      <c r="CQ122" s="285"/>
      <c r="CR122" s="285"/>
      <c r="CS122" s="285"/>
      <c r="CT122" s="285"/>
      <c r="CU122" s="307">
        <f t="shared" si="14"/>
        <v>1</v>
      </c>
      <c r="CV122" s="277"/>
      <c r="CW122" s="304" t="s">
        <v>103</v>
      </c>
      <c r="CX122" s="285">
        <v>1</v>
      </c>
      <c r="CY122" s="285"/>
      <c r="CZ122" s="285"/>
      <c r="DA122" s="285"/>
      <c r="DB122" s="285"/>
      <c r="DC122" s="285"/>
      <c r="DD122" s="285"/>
      <c r="DE122" s="285"/>
      <c r="DF122" s="285"/>
      <c r="DG122" s="285"/>
      <c r="DH122" s="285"/>
      <c r="DI122" s="285"/>
      <c r="DJ122" s="285"/>
      <c r="DK122" s="285"/>
      <c r="DL122" s="285"/>
      <c r="DM122" s="285"/>
      <c r="DN122" s="285"/>
      <c r="DO122" s="285"/>
      <c r="DP122" s="285"/>
      <c r="DQ122" s="285"/>
      <c r="DR122" s="285"/>
      <c r="DS122" s="285"/>
      <c r="DT122" s="285"/>
      <c r="DU122" s="285"/>
      <c r="DV122" s="285"/>
      <c r="DW122" s="285"/>
      <c r="DX122" s="285"/>
      <c r="DY122" s="285"/>
      <c r="DZ122" s="285"/>
      <c r="EA122" s="285"/>
      <c r="EB122" s="307">
        <f t="shared" si="15"/>
        <v>1</v>
      </c>
      <c r="EC122" s="277"/>
      <c r="ED122" s="304" t="s">
        <v>103</v>
      </c>
      <c r="EE122" s="285">
        <v>1</v>
      </c>
      <c r="EF122" s="285"/>
      <c r="EG122" s="285"/>
      <c r="EH122" s="285"/>
      <c r="EI122" s="285"/>
      <c r="EJ122" s="285"/>
      <c r="EK122" s="285"/>
      <c r="EL122" s="285"/>
      <c r="EM122" s="285"/>
      <c r="EN122" s="285"/>
      <c r="EO122" s="285"/>
      <c r="EP122" s="285"/>
      <c r="EQ122" s="285"/>
      <c r="ER122" s="285"/>
      <c r="ES122" s="285"/>
      <c r="ET122" s="285"/>
      <c r="EU122" s="285"/>
      <c r="EV122" s="285"/>
      <c r="EW122" s="285"/>
      <c r="EX122" s="285"/>
      <c r="EY122" s="285"/>
      <c r="EZ122" s="285"/>
      <c r="FA122" s="285"/>
      <c r="FB122" s="285"/>
      <c r="FC122" s="285"/>
      <c r="FD122" s="285"/>
      <c r="FE122" s="285"/>
      <c r="FF122" s="285"/>
      <c r="FG122" s="285"/>
      <c r="FH122" s="285"/>
      <c r="FI122" s="307">
        <f t="shared" si="16"/>
        <v>1</v>
      </c>
      <c r="FJ122" s="277"/>
      <c r="FK122" s="304" t="s">
        <v>103</v>
      </c>
      <c r="FL122" s="285">
        <v>1</v>
      </c>
      <c r="FM122" s="285"/>
      <c r="FN122" s="285"/>
      <c r="FO122" s="285"/>
      <c r="FP122" s="285"/>
      <c r="FQ122" s="285"/>
      <c r="FR122" s="285"/>
      <c r="FS122" s="285"/>
      <c r="FT122" s="285"/>
      <c r="FU122" s="285"/>
      <c r="FV122" s="285"/>
      <c r="FW122" s="285"/>
      <c r="FX122" s="285"/>
      <c r="FY122" s="285"/>
      <c r="FZ122" s="285"/>
      <c r="GA122" s="285"/>
      <c r="GB122" s="285"/>
      <c r="GC122" s="285"/>
      <c r="GD122" s="285"/>
      <c r="GE122" s="285"/>
      <c r="GF122" s="285"/>
      <c r="GG122" s="285"/>
      <c r="GH122" s="285"/>
      <c r="GI122" s="285"/>
      <c r="GJ122" s="285"/>
      <c r="GK122" s="285"/>
      <c r="GL122" s="285"/>
      <c r="GM122" s="285"/>
      <c r="GN122" s="285"/>
      <c r="GO122" s="285"/>
      <c r="GP122" s="307">
        <f t="shared" si="17"/>
        <v>1</v>
      </c>
      <c r="GQ122" s="277"/>
    </row>
    <row r="123" spans="1:199" ht="15.75" customHeight="1">
      <c r="A123" s="1018"/>
      <c r="B123" s="304" t="s">
        <v>107</v>
      </c>
      <c r="C123" s="285">
        <v>1</v>
      </c>
      <c r="D123" s="285"/>
      <c r="E123" s="285"/>
      <c r="F123" s="285"/>
      <c r="G123" s="285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301">
        <f t="shared" si="12"/>
        <v>1</v>
      </c>
      <c r="AH123" s="277"/>
      <c r="AI123" s="304" t="s">
        <v>107</v>
      </c>
      <c r="AJ123" s="285">
        <v>1</v>
      </c>
      <c r="AK123" s="285"/>
      <c r="AL123" s="285"/>
      <c r="AM123" s="285"/>
      <c r="AN123" s="285"/>
      <c r="AO123" s="285"/>
      <c r="AP123" s="285"/>
      <c r="AQ123" s="285"/>
      <c r="AR123" s="285"/>
      <c r="AS123" s="285"/>
      <c r="AT123" s="285"/>
      <c r="AU123" s="285"/>
      <c r="AV123" s="285"/>
      <c r="AW123" s="285"/>
      <c r="AX123" s="285"/>
      <c r="AY123" s="285"/>
      <c r="AZ123" s="285"/>
      <c r="BA123" s="285"/>
      <c r="BB123" s="285"/>
      <c r="BC123" s="285"/>
      <c r="BD123" s="285"/>
      <c r="BE123" s="285"/>
      <c r="BF123" s="285"/>
      <c r="BG123" s="285"/>
      <c r="BH123" s="285"/>
      <c r="BI123" s="285"/>
      <c r="BJ123" s="285"/>
      <c r="BK123" s="285"/>
      <c r="BL123" s="285"/>
      <c r="BM123" s="285"/>
      <c r="BN123" s="305">
        <f t="shared" si="13"/>
        <v>1</v>
      </c>
      <c r="BO123" s="277"/>
      <c r="BP123" s="306" t="s">
        <v>107</v>
      </c>
      <c r="BQ123" s="285">
        <v>1</v>
      </c>
      <c r="BR123" s="285"/>
      <c r="BS123" s="285"/>
      <c r="BT123" s="285"/>
      <c r="BU123" s="285"/>
      <c r="BV123" s="285"/>
      <c r="BW123" s="285"/>
      <c r="BX123" s="285"/>
      <c r="BY123" s="285"/>
      <c r="BZ123" s="285"/>
      <c r="CA123" s="285"/>
      <c r="CB123" s="285"/>
      <c r="CC123" s="285"/>
      <c r="CD123" s="285"/>
      <c r="CE123" s="285"/>
      <c r="CF123" s="285"/>
      <c r="CG123" s="285"/>
      <c r="CH123" s="285"/>
      <c r="CI123" s="285"/>
      <c r="CJ123" s="285"/>
      <c r="CK123" s="285"/>
      <c r="CL123" s="285"/>
      <c r="CM123" s="285"/>
      <c r="CN123" s="285"/>
      <c r="CO123" s="285"/>
      <c r="CP123" s="285"/>
      <c r="CQ123" s="285"/>
      <c r="CR123" s="285"/>
      <c r="CS123" s="285"/>
      <c r="CT123" s="285"/>
      <c r="CU123" s="307">
        <f t="shared" si="14"/>
        <v>1</v>
      </c>
      <c r="CV123" s="277"/>
      <c r="CW123" s="304" t="s">
        <v>107</v>
      </c>
      <c r="CX123" s="285">
        <v>1</v>
      </c>
      <c r="CY123" s="285"/>
      <c r="CZ123" s="285"/>
      <c r="DA123" s="285"/>
      <c r="DB123" s="285"/>
      <c r="DC123" s="285"/>
      <c r="DD123" s="285"/>
      <c r="DE123" s="285"/>
      <c r="DF123" s="285"/>
      <c r="DG123" s="285"/>
      <c r="DH123" s="285"/>
      <c r="DI123" s="285"/>
      <c r="DJ123" s="285"/>
      <c r="DK123" s="285"/>
      <c r="DL123" s="285"/>
      <c r="DM123" s="285"/>
      <c r="DN123" s="285"/>
      <c r="DO123" s="285"/>
      <c r="DP123" s="285"/>
      <c r="DQ123" s="285"/>
      <c r="DR123" s="285"/>
      <c r="DS123" s="285"/>
      <c r="DT123" s="285"/>
      <c r="DU123" s="285"/>
      <c r="DV123" s="285"/>
      <c r="DW123" s="285"/>
      <c r="DX123" s="285"/>
      <c r="DY123" s="285"/>
      <c r="DZ123" s="285"/>
      <c r="EA123" s="285"/>
      <c r="EB123" s="307">
        <f t="shared" si="15"/>
        <v>1</v>
      </c>
      <c r="EC123" s="277"/>
      <c r="ED123" s="304" t="s">
        <v>107</v>
      </c>
      <c r="EE123" s="285">
        <v>1</v>
      </c>
      <c r="EF123" s="285"/>
      <c r="EG123" s="285"/>
      <c r="EH123" s="285"/>
      <c r="EI123" s="285"/>
      <c r="EJ123" s="285"/>
      <c r="EK123" s="285"/>
      <c r="EL123" s="285"/>
      <c r="EM123" s="285"/>
      <c r="EN123" s="285"/>
      <c r="EO123" s="285"/>
      <c r="EP123" s="285"/>
      <c r="EQ123" s="285"/>
      <c r="ER123" s="285"/>
      <c r="ES123" s="285"/>
      <c r="ET123" s="285"/>
      <c r="EU123" s="285"/>
      <c r="EV123" s="285"/>
      <c r="EW123" s="285"/>
      <c r="EX123" s="285"/>
      <c r="EY123" s="285"/>
      <c r="EZ123" s="285"/>
      <c r="FA123" s="285"/>
      <c r="FB123" s="285"/>
      <c r="FC123" s="285"/>
      <c r="FD123" s="285"/>
      <c r="FE123" s="285"/>
      <c r="FF123" s="285"/>
      <c r="FG123" s="285"/>
      <c r="FH123" s="285"/>
      <c r="FI123" s="307">
        <f t="shared" si="16"/>
        <v>1</v>
      </c>
      <c r="FJ123" s="277"/>
      <c r="FK123" s="304" t="s">
        <v>107</v>
      </c>
      <c r="FL123" s="285">
        <v>1</v>
      </c>
      <c r="FM123" s="285"/>
      <c r="FN123" s="285"/>
      <c r="FO123" s="285"/>
      <c r="FP123" s="285"/>
      <c r="FQ123" s="285"/>
      <c r="FR123" s="285"/>
      <c r="FS123" s="285"/>
      <c r="FT123" s="285"/>
      <c r="FU123" s="285"/>
      <c r="FV123" s="285"/>
      <c r="FW123" s="285"/>
      <c r="FX123" s="285"/>
      <c r="FY123" s="285"/>
      <c r="FZ123" s="285"/>
      <c r="GA123" s="285"/>
      <c r="GB123" s="285"/>
      <c r="GC123" s="285"/>
      <c r="GD123" s="285"/>
      <c r="GE123" s="285"/>
      <c r="GF123" s="285"/>
      <c r="GG123" s="285"/>
      <c r="GH123" s="285"/>
      <c r="GI123" s="285"/>
      <c r="GJ123" s="285"/>
      <c r="GK123" s="285"/>
      <c r="GL123" s="285"/>
      <c r="GM123" s="285"/>
      <c r="GN123" s="285"/>
      <c r="GO123" s="285"/>
      <c r="GP123" s="307">
        <f t="shared" si="17"/>
        <v>1</v>
      </c>
      <c r="GQ123" s="277"/>
    </row>
    <row r="124" spans="1:199" ht="15.75" customHeight="1">
      <c r="A124" s="1018"/>
      <c r="B124" s="304" t="s">
        <v>108</v>
      </c>
      <c r="C124" s="285">
        <v>1</v>
      </c>
      <c r="D124" s="285"/>
      <c r="E124" s="285"/>
      <c r="F124" s="285"/>
      <c r="G124" s="285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301">
        <f t="shared" si="12"/>
        <v>1</v>
      </c>
      <c r="AH124" s="277"/>
      <c r="AI124" s="304" t="s">
        <v>108</v>
      </c>
      <c r="AJ124" s="285">
        <v>1</v>
      </c>
      <c r="AK124" s="285"/>
      <c r="AL124" s="285"/>
      <c r="AM124" s="285"/>
      <c r="AN124" s="285"/>
      <c r="AO124" s="285"/>
      <c r="AP124" s="285"/>
      <c r="AQ124" s="285"/>
      <c r="AR124" s="285"/>
      <c r="AS124" s="285"/>
      <c r="AT124" s="285"/>
      <c r="AU124" s="285"/>
      <c r="AV124" s="285"/>
      <c r="AW124" s="285"/>
      <c r="AX124" s="285"/>
      <c r="AY124" s="285"/>
      <c r="AZ124" s="285"/>
      <c r="BA124" s="285"/>
      <c r="BB124" s="285"/>
      <c r="BC124" s="285"/>
      <c r="BD124" s="285"/>
      <c r="BE124" s="285"/>
      <c r="BF124" s="285"/>
      <c r="BG124" s="285"/>
      <c r="BH124" s="285"/>
      <c r="BI124" s="285"/>
      <c r="BJ124" s="285"/>
      <c r="BK124" s="285"/>
      <c r="BL124" s="285"/>
      <c r="BM124" s="285"/>
      <c r="BN124" s="305">
        <f t="shared" si="13"/>
        <v>1</v>
      </c>
      <c r="BO124" s="277"/>
      <c r="BP124" s="306" t="s">
        <v>108</v>
      </c>
      <c r="BQ124" s="285">
        <v>1</v>
      </c>
      <c r="BR124" s="285"/>
      <c r="BS124" s="285"/>
      <c r="BT124" s="285"/>
      <c r="BU124" s="285"/>
      <c r="BV124" s="285"/>
      <c r="BW124" s="285"/>
      <c r="BX124" s="285"/>
      <c r="BY124" s="285"/>
      <c r="BZ124" s="285"/>
      <c r="CA124" s="285"/>
      <c r="CB124" s="285"/>
      <c r="CC124" s="285"/>
      <c r="CD124" s="285"/>
      <c r="CE124" s="285"/>
      <c r="CF124" s="285"/>
      <c r="CG124" s="285"/>
      <c r="CH124" s="285"/>
      <c r="CI124" s="285"/>
      <c r="CJ124" s="285"/>
      <c r="CK124" s="285"/>
      <c r="CL124" s="285"/>
      <c r="CM124" s="285"/>
      <c r="CN124" s="285"/>
      <c r="CO124" s="285"/>
      <c r="CP124" s="285"/>
      <c r="CQ124" s="285"/>
      <c r="CR124" s="285"/>
      <c r="CS124" s="285"/>
      <c r="CT124" s="285"/>
      <c r="CU124" s="307">
        <f t="shared" si="14"/>
        <v>1</v>
      </c>
      <c r="CV124" s="277"/>
      <c r="CW124" s="304" t="s">
        <v>108</v>
      </c>
      <c r="CX124" s="285">
        <v>1</v>
      </c>
      <c r="CY124" s="285"/>
      <c r="CZ124" s="285"/>
      <c r="DA124" s="285"/>
      <c r="DB124" s="285"/>
      <c r="DC124" s="285"/>
      <c r="DD124" s="285"/>
      <c r="DE124" s="285"/>
      <c r="DF124" s="285"/>
      <c r="DG124" s="285"/>
      <c r="DH124" s="285"/>
      <c r="DI124" s="285"/>
      <c r="DJ124" s="285"/>
      <c r="DK124" s="285"/>
      <c r="DL124" s="285"/>
      <c r="DM124" s="285"/>
      <c r="DN124" s="285"/>
      <c r="DO124" s="285"/>
      <c r="DP124" s="285"/>
      <c r="DQ124" s="285"/>
      <c r="DR124" s="285"/>
      <c r="DS124" s="285"/>
      <c r="DT124" s="285"/>
      <c r="DU124" s="285"/>
      <c r="DV124" s="285"/>
      <c r="DW124" s="285"/>
      <c r="DX124" s="285"/>
      <c r="DY124" s="285"/>
      <c r="DZ124" s="285"/>
      <c r="EA124" s="285"/>
      <c r="EB124" s="307">
        <f t="shared" si="15"/>
        <v>1</v>
      </c>
      <c r="EC124" s="277"/>
      <c r="ED124" s="304" t="s">
        <v>108</v>
      </c>
      <c r="EE124" s="285">
        <v>1</v>
      </c>
      <c r="EF124" s="285"/>
      <c r="EG124" s="285"/>
      <c r="EH124" s="285"/>
      <c r="EI124" s="285"/>
      <c r="EJ124" s="285"/>
      <c r="EK124" s="285"/>
      <c r="EL124" s="285"/>
      <c r="EM124" s="285"/>
      <c r="EN124" s="285"/>
      <c r="EO124" s="285"/>
      <c r="EP124" s="285"/>
      <c r="EQ124" s="285"/>
      <c r="ER124" s="285"/>
      <c r="ES124" s="285"/>
      <c r="ET124" s="285"/>
      <c r="EU124" s="285"/>
      <c r="EV124" s="285"/>
      <c r="EW124" s="285"/>
      <c r="EX124" s="285"/>
      <c r="EY124" s="285"/>
      <c r="EZ124" s="285"/>
      <c r="FA124" s="285"/>
      <c r="FB124" s="285"/>
      <c r="FC124" s="285"/>
      <c r="FD124" s="285"/>
      <c r="FE124" s="285"/>
      <c r="FF124" s="285"/>
      <c r="FG124" s="285"/>
      <c r="FH124" s="285"/>
      <c r="FI124" s="307">
        <f t="shared" si="16"/>
        <v>1</v>
      </c>
      <c r="FJ124" s="277"/>
      <c r="FK124" s="304" t="s">
        <v>108</v>
      </c>
      <c r="FL124" s="285">
        <v>1</v>
      </c>
      <c r="FM124" s="285"/>
      <c r="FN124" s="285"/>
      <c r="FO124" s="285"/>
      <c r="FP124" s="285"/>
      <c r="FQ124" s="285"/>
      <c r="FR124" s="285"/>
      <c r="FS124" s="285"/>
      <c r="FT124" s="285"/>
      <c r="FU124" s="285"/>
      <c r="FV124" s="285"/>
      <c r="FW124" s="285"/>
      <c r="FX124" s="285"/>
      <c r="FY124" s="285"/>
      <c r="FZ124" s="285"/>
      <c r="GA124" s="285"/>
      <c r="GB124" s="285"/>
      <c r="GC124" s="285"/>
      <c r="GD124" s="285"/>
      <c r="GE124" s="285"/>
      <c r="GF124" s="285"/>
      <c r="GG124" s="285"/>
      <c r="GH124" s="285"/>
      <c r="GI124" s="285"/>
      <c r="GJ124" s="285"/>
      <c r="GK124" s="285"/>
      <c r="GL124" s="285"/>
      <c r="GM124" s="285"/>
      <c r="GN124" s="285"/>
      <c r="GO124" s="285"/>
      <c r="GP124" s="307">
        <f t="shared" si="17"/>
        <v>1</v>
      </c>
      <c r="GQ124" s="277"/>
    </row>
    <row r="125" spans="1:199" ht="15.75" customHeight="1">
      <c r="A125" s="1018"/>
      <c r="B125" s="298" t="s">
        <v>203</v>
      </c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6" t="e">
        <f t="shared" si="12"/>
        <v>#DIV/0!</v>
      </c>
      <c r="AH125" s="277"/>
      <c r="AI125" s="298" t="s">
        <v>203</v>
      </c>
      <c r="AJ125" s="285"/>
      <c r="AK125" s="285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285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/>
      <c r="BN125" s="293" t="e">
        <f t="shared" si="13"/>
        <v>#DIV/0!</v>
      </c>
      <c r="BO125" s="277"/>
      <c r="BP125" s="297" t="s">
        <v>203</v>
      </c>
      <c r="BQ125" s="285"/>
      <c r="BR125" s="285"/>
      <c r="BS125" s="285"/>
      <c r="BT125" s="285"/>
      <c r="BU125" s="285"/>
      <c r="BV125" s="285"/>
      <c r="BW125" s="285"/>
      <c r="BX125" s="285"/>
      <c r="BY125" s="285"/>
      <c r="BZ125" s="285"/>
      <c r="CA125" s="285"/>
      <c r="CB125" s="285"/>
      <c r="CC125" s="285"/>
      <c r="CD125" s="285"/>
      <c r="CE125" s="285"/>
      <c r="CF125" s="285"/>
      <c r="CG125" s="285"/>
      <c r="CH125" s="285"/>
      <c r="CI125" s="285"/>
      <c r="CJ125" s="285"/>
      <c r="CK125" s="285"/>
      <c r="CL125" s="285"/>
      <c r="CM125" s="285"/>
      <c r="CN125" s="285"/>
      <c r="CO125" s="285"/>
      <c r="CP125" s="285"/>
      <c r="CQ125" s="285"/>
      <c r="CR125" s="285"/>
      <c r="CS125" s="285"/>
      <c r="CT125" s="285"/>
      <c r="CU125" s="286" t="e">
        <f t="shared" si="14"/>
        <v>#DIV/0!</v>
      </c>
      <c r="CV125" s="277"/>
      <c r="CW125" s="285" t="s">
        <v>203</v>
      </c>
      <c r="CX125" s="332">
        <v>8</v>
      </c>
      <c r="CY125" s="332">
        <v>12</v>
      </c>
      <c r="CZ125" s="332">
        <v>11</v>
      </c>
      <c r="DA125" s="332">
        <v>11</v>
      </c>
      <c r="DB125" s="332">
        <v>8</v>
      </c>
      <c r="DC125" s="332"/>
      <c r="DD125" s="332"/>
      <c r="DE125" s="332"/>
      <c r="DF125" s="332"/>
      <c r="DG125" s="332"/>
      <c r="DH125" s="332"/>
      <c r="DI125" s="332"/>
      <c r="DJ125" s="332"/>
      <c r="DK125" s="285"/>
      <c r="DL125" s="285"/>
      <c r="DM125" s="285"/>
      <c r="DN125" s="285"/>
      <c r="DO125" s="285"/>
      <c r="DP125" s="285"/>
      <c r="DQ125" s="285"/>
      <c r="DR125" s="285"/>
      <c r="DS125" s="285"/>
      <c r="DT125" s="285"/>
      <c r="DU125" s="285"/>
      <c r="DV125" s="285"/>
      <c r="DW125" s="285"/>
      <c r="DX125" s="285"/>
      <c r="DY125" s="285"/>
      <c r="DZ125" s="285"/>
      <c r="EA125" s="285"/>
      <c r="EB125" s="286">
        <f t="shared" si="15"/>
        <v>10</v>
      </c>
      <c r="EC125" s="277"/>
      <c r="ED125" s="298" t="s">
        <v>203</v>
      </c>
      <c r="EE125" s="332"/>
      <c r="EF125" s="332"/>
      <c r="EG125" s="332"/>
      <c r="EH125" s="332"/>
      <c r="EI125" s="332"/>
      <c r="EJ125" s="332"/>
      <c r="EK125" s="332"/>
      <c r="EL125" s="332"/>
      <c r="EM125" s="332"/>
      <c r="EN125" s="332"/>
      <c r="EO125" s="332"/>
      <c r="EP125" s="332"/>
      <c r="EQ125" s="332"/>
      <c r="ER125" s="285"/>
      <c r="ES125" s="285"/>
      <c r="ET125" s="285"/>
      <c r="EU125" s="285"/>
      <c r="EV125" s="285"/>
      <c r="EW125" s="285"/>
      <c r="EX125" s="285"/>
      <c r="EY125" s="285"/>
      <c r="EZ125" s="285"/>
      <c r="FA125" s="285"/>
      <c r="FB125" s="285"/>
      <c r="FC125" s="285"/>
      <c r="FD125" s="285"/>
      <c r="FE125" s="285"/>
      <c r="FF125" s="285"/>
      <c r="FG125" s="285"/>
      <c r="FH125" s="285"/>
      <c r="FI125" s="286" t="e">
        <f t="shared" si="16"/>
        <v>#DIV/0!</v>
      </c>
      <c r="FJ125" s="277"/>
      <c r="FK125" s="285" t="s">
        <v>203</v>
      </c>
      <c r="FL125" s="332"/>
      <c r="FM125" s="332"/>
      <c r="FN125" s="332"/>
      <c r="FO125" s="332"/>
      <c r="FP125" s="332"/>
      <c r="FQ125" s="332"/>
      <c r="FR125" s="332"/>
      <c r="FS125" s="332"/>
      <c r="FT125" s="332"/>
      <c r="FU125" s="332"/>
      <c r="FV125" s="332"/>
      <c r="FW125" s="332"/>
      <c r="FX125" s="332"/>
      <c r="FY125" s="285"/>
      <c r="FZ125" s="285"/>
      <c r="GA125" s="285"/>
      <c r="GB125" s="285"/>
      <c r="GC125" s="285"/>
      <c r="GD125" s="285"/>
      <c r="GE125" s="285"/>
      <c r="GF125" s="285"/>
      <c r="GG125" s="285"/>
      <c r="GH125" s="285"/>
      <c r="GI125" s="285"/>
      <c r="GJ125" s="285"/>
      <c r="GK125" s="285"/>
      <c r="GL125" s="285"/>
      <c r="GM125" s="285"/>
      <c r="GN125" s="285"/>
      <c r="GO125" s="285"/>
      <c r="GP125" s="286" t="e">
        <f t="shared" si="17"/>
        <v>#DIV/0!</v>
      </c>
      <c r="GQ125" s="277"/>
    </row>
    <row r="126" spans="1:199" ht="15.75" customHeight="1">
      <c r="A126" s="1018"/>
      <c r="B126" s="285" t="s">
        <v>204</v>
      </c>
      <c r="C126" s="285">
        <v>78</v>
      </c>
      <c r="D126" s="285">
        <v>63</v>
      </c>
      <c r="E126" s="285">
        <v>86</v>
      </c>
      <c r="F126" s="285">
        <v>107</v>
      </c>
      <c r="G126" s="285">
        <v>79</v>
      </c>
      <c r="H126" s="285">
        <v>124</v>
      </c>
      <c r="I126" s="285">
        <v>62</v>
      </c>
      <c r="J126" s="285">
        <v>85</v>
      </c>
      <c r="K126" s="285">
        <v>52</v>
      </c>
      <c r="L126" s="285">
        <v>95</v>
      </c>
      <c r="M126" s="285">
        <v>51</v>
      </c>
      <c r="N126" s="285">
        <v>56</v>
      </c>
      <c r="O126" s="285">
        <v>101</v>
      </c>
      <c r="P126" s="285">
        <v>74</v>
      </c>
      <c r="Q126" s="285">
        <v>103</v>
      </c>
      <c r="R126" s="285">
        <v>46</v>
      </c>
      <c r="S126" s="285">
        <v>76</v>
      </c>
      <c r="T126" s="285">
        <v>63</v>
      </c>
      <c r="U126" s="285">
        <v>106</v>
      </c>
      <c r="V126" s="285">
        <v>89</v>
      </c>
      <c r="W126" s="285">
        <v>81</v>
      </c>
      <c r="X126" s="285">
        <v>76</v>
      </c>
      <c r="Y126" s="285">
        <v>78</v>
      </c>
      <c r="Z126" s="285">
        <v>122</v>
      </c>
      <c r="AA126" s="285">
        <v>82</v>
      </c>
      <c r="AB126" s="285">
        <v>59</v>
      </c>
      <c r="AC126" s="285">
        <v>98</v>
      </c>
      <c r="AD126" s="285">
        <v>63</v>
      </c>
      <c r="AE126" s="285">
        <v>74</v>
      </c>
      <c r="AF126" s="285">
        <v>86</v>
      </c>
      <c r="AG126" s="286">
        <f t="shared" si="12"/>
        <v>80.5</v>
      </c>
      <c r="AH126" s="277"/>
      <c r="AI126" s="285" t="s">
        <v>204</v>
      </c>
      <c r="AJ126" s="285">
        <v>20</v>
      </c>
      <c r="AK126" s="285">
        <v>10</v>
      </c>
      <c r="AL126" s="285">
        <v>8</v>
      </c>
      <c r="AM126" s="285">
        <v>8</v>
      </c>
      <c r="AN126" s="285">
        <v>94</v>
      </c>
      <c r="AO126" s="285">
        <v>85</v>
      </c>
      <c r="AP126" s="285">
        <v>81</v>
      </c>
      <c r="AQ126" s="285">
        <v>25</v>
      </c>
      <c r="AR126" s="285">
        <v>29</v>
      </c>
      <c r="AS126" s="285">
        <v>23</v>
      </c>
      <c r="AT126" s="285">
        <v>78</v>
      </c>
      <c r="AU126" s="285">
        <v>38</v>
      </c>
      <c r="AV126" s="285">
        <v>29</v>
      </c>
      <c r="AW126" s="285">
        <v>9</v>
      </c>
      <c r="AX126" s="285">
        <v>12</v>
      </c>
      <c r="AY126" s="285">
        <v>58</v>
      </c>
      <c r="AZ126" s="285">
        <v>16</v>
      </c>
      <c r="BA126" s="285">
        <v>62</v>
      </c>
      <c r="BB126" s="285">
        <v>57</v>
      </c>
      <c r="BC126" s="285">
        <v>33</v>
      </c>
      <c r="BD126" s="285">
        <v>27</v>
      </c>
      <c r="BE126" s="285">
        <v>8</v>
      </c>
      <c r="BF126" s="285">
        <v>39</v>
      </c>
      <c r="BG126" s="285">
        <v>68</v>
      </c>
      <c r="BH126" s="285">
        <v>29</v>
      </c>
      <c r="BI126" s="285">
        <v>20</v>
      </c>
      <c r="BJ126" s="285">
        <v>85</v>
      </c>
      <c r="BK126" s="285">
        <v>44</v>
      </c>
      <c r="BL126" s="285">
        <v>27</v>
      </c>
      <c r="BM126" s="285">
        <v>19</v>
      </c>
      <c r="BN126" s="293">
        <f t="shared" si="13"/>
        <v>38.033333333333331</v>
      </c>
      <c r="BO126" s="277"/>
      <c r="BP126" s="294" t="s">
        <v>204</v>
      </c>
      <c r="BQ126" s="285">
        <v>16</v>
      </c>
      <c r="BR126" s="285">
        <v>13</v>
      </c>
      <c r="BS126" s="285">
        <v>15</v>
      </c>
      <c r="BT126" s="285">
        <v>10</v>
      </c>
      <c r="BU126" s="285">
        <v>32</v>
      </c>
      <c r="BV126" s="285">
        <v>13</v>
      </c>
      <c r="BW126" s="285">
        <v>15</v>
      </c>
      <c r="BX126" s="285">
        <v>14</v>
      </c>
      <c r="BY126" s="285">
        <v>35</v>
      </c>
      <c r="BZ126" s="285">
        <v>97</v>
      </c>
      <c r="CA126" s="285">
        <v>33</v>
      </c>
      <c r="CB126" s="285">
        <v>91</v>
      </c>
      <c r="CC126" s="285">
        <v>41</v>
      </c>
      <c r="CD126" s="285">
        <v>61</v>
      </c>
      <c r="CE126" s="285">
        <v>85</v>
      </c>
      <c r="CF126" s="285">
        <v>6</v>
      </c>
      <c r="CG126" s="285">
        <v>7</v>
      </c>
      <c r="CH126" s="285">
        <v>5</v>
      </c>
      <c r="CI126" s="285">
        <v>7</v>
      </c>
      <c r="CJ126" s="285">
        <v>33</v>
      </c>
      <c r="CK126" s="285">
        <v>26</v>
      </c>
      <c r="CL126" s="285">
        <v>25</v>
      </c>
      <c r="CM126" s="285">
        <v>94</v>
      </c>
      <c r="CN126" s="285">
        <v>8</v>
      </c>
      <c r="CO126" s="285">
        <v>29</v>
      </c>
      <c r="CP126" s="285">
        <v>44</v>
      </c>
      <c r="CQ126" s="285">
        <v>85</v>
      </c>
      <c r="CR126" s="285">
        <v>67</v>
      </c>
      <c r="CS126" s="285">
        <v>17</v>
      </c>
      <c r="CT126" s="285">
        <v>8</v>
      </c>
      <c r="CU126" s="286">
        <f t="shared" si="14"/>
        <v>34.4</v>
      </c>
      <c r="CV126" s="277"/>
      <c r="CW126" s="285" t="s">
        <v>204</v>
      </c>
      <c r="CX126" s="285">
        <v>24</v>
      </c>
      <c r="CY126" s="285">
        <v>74</v>
      </c>
      <c r="CZ126" s="285">
        <v>15</v>
      </c>
      <c r="DA126" s="285">
        <v>35</v>
      </c>
      <c r="DB126" s="285">
        <v>21</v>
      </c>
      <c r="DC126" s="285">
        <v>64</v>
      </c>
      <c r="DD126" s="285">
        <v>163</v>
      </c>
      <c r="DE126" s="285">
        <v>7</v>
      </c>
      <c r="DF126" s="285">
        <v>8</v>
      </c>
      <c r="DG126" s="285">
        <v>157</v>
      </c>
      <c r="DH126" s="285">
        <v>8</v>
      </c>
      <c r="DI126" s="285">
        <v>50</v>
      </c>
      <c r="DJ126" s="285">
        <v>21</v>
      </c>
      <c r="DK126" s="285">
        <v>73</v>
      </c>
      <c r="DL126" s="285">
        <v>63</v>
      </c>
      <c r="DM126" s="285">
        <v>94</v>
      </c>
      <c r="DN126" s="285">
        <v>71</v>
      </c>
      <c r="DO126" s="285">
        <v>106</v>
      </c>
      <c r="DP126" s="285">
        <v>39</v>
      </c>
      <c r="DQ126" s="285">
        <v>85</v>
      </c>
      <c r="DR126" s="285">
        <v>96</v>
      </c>
      <c r="DS126" s="285">
        <v>12</v>
      </c>
      <c r="DT126" s="285">
        <v>120</v>
      </c>
      <c r="DU126" s="285">
        <v>28</v>
      </c>
      <c r="DV126" s="285">
        <v>38</v>
      </c>
      <c r="DW126" s="285">
        <v>91</v>
      </c>
      <c r="DX126" s="285">
        <v>14</v>
      </c>
      <c r="DY126" s="285">
        <v>14</v>
      </c>
      <c r="DZ126" s="285">
        <v>38</v>
      </c>
      <c r="EA126" s="285">
        <v>60</v>
      </c>
      <c r="EB126" s="286">
        <f t="shared" si="15"/>
        <v>56.3</v>
      </c>
      <c r="EC126" s="277"/>
      <c r="ED126" s="285" t="s">
        <v>204</v>
      </c>
      <c r="EE126" s="285">
        <v>4</v>
      </c>
      <c r="EF126" s="285">
        <v>33</v>
      </c>
      <c r="EG126" s="285">
        <v>41</v>
      </c>
      <c r="EH126" s="285">
        <v>86</v>
      </c>
      <c r="EI126" s="285">
        <v>62</v>
      </c>
      <c r="EJ126" s="285">
        <v>64</v>
      </c>
      <c r="EK126" s="285">
        <v>22</v>
      </c>
      <c r="EL126" s="285">
        <v>42</v>
      </c>
      <c r="EM126" s="285">
        <v>61</v>
      </c>
      <c r="EN126" s="285">
        <v>101</v>
      </c>
      <c r="EO126" s="285">
        <v>88</v>
      </c>
      <c r="EP126" s="285">
        <v>112</v>
      </c>
      <c r="EQ126" s="285">
        <v>86</v>
      </c>
      <c r="ER126" s="285">
        <v>53</v>
      </c>
      <c r="ES126" s="285">
        <v>12</v>
      </c>
      <c r="ET126" s="285">
        <v>60</v>
      </c>
      <c r="EU126" s="285">
        <v>95</v>
      </c>
      <c r="EV126" s="285">
        <v>37</v>
      </c>
      <c r="EW126" s="285">
        <v>107</v>
      </c>
      <c r="EX126" s="285">
        <v>31</v>
      </c>
      <c r="EY126" s="285">
        <v>65</v>
      </c>
      <c r="EZ126" s="285">
        <v>34</v>
      </c>
      <c r="FA126" s="285">
        <v>97</v>
      </c>
      <c r="FB126" s="285">
        <v>49</v>
      </c>
      <c r="FC126" s="285">
        <v>63</v>
      </c>
      <c r="FD126" s="285">
        <v>99</v>
      </c>
      <c r="FE126" s="285">
        <v>157</v>
      </c>
      <c r="FF126" s="285">
        <v>74</v>
      </c>
      <c r="FG126" s="285">
        <v>106</v>
      </c>
      <c r="FH126" s="285">
        <v>27</v>
      </c>
      <c r="FI126" s="286">
        <f t="shared" si="16"/>
        <v>65.599999999999994</v>
      </c>
      <c r="FJ126" s="277"/>
      <c r="FK126" s="285" t="s">
        <v>204</v>
      </c>
      <c r="FL126" s="285">
        <v>80</v>
      </c>
      <c r="FM126" s="285">
        <v>58</v>
      </c>
      <c r="FN126" s="285">
        <v>14</v>
      </c>
      <c r="FO126" s="285">
        <v>96</v>
      </c>
      <c r="FP126" s="285">
        <v>103</v>
      </c>
      <c r="FQ126" s="285">
        <v>44</v>
      </c>
      <c r="FR126" s="285">
        <v>20</v>
      </c>
      <c r="FS126" s="285">
        <v>52</v>
      </c>
      <c r="FT126" s="285">
        <v>103</v>
      </c>
      <c r="FU126" s="285">
        <v>27</v>
      </c>
      <c r="FV126" s="285">
        <v>38</v>
      </c>
      <c r="FW126" s="285">
        <v>20</v>
      </c>
      <c r="FX126" s="285">
        <v>18</v>
      </c>
      <c r="FY126" s="285">
        <v>116</v>
      </c>
      <c r="FZ126" s="285">
        <v>30</v>
      </c>
      <c r="GA126" s="285">
        <v>15</v>
      </c>
      <c r="GB126" s="285">
        <v>141</v>
      </c>
      <c r="GC126" s="285">
        <v>45</v>
      </c>
      <c r="GD126" s="285">
        <v>85</v>
      </c>
      <c r="GE126" s="285">
        <v>53</v>
      </c>
      <c r="GF126" s="285">
        <v>12</v>
      </c>
      <c r="GG126" s="285">
        <v>23</v>
      </c>
      <c r="GH126" s="285">
        <v>54</v>
      </c>
      <c r="GI126" s="285">
        <v>15</v>
      </c>
      <c r="GJ126" s="285">
        <v>53</v>
      </c>
      <c r="GK126" s="285">
        <v>89</v>
      </c>
      <c r="GL126" s="285">
        <v>44</v>
      </c>
      <c r="GM126" s="285">
        <v>13</v>
      </c>
      <c r="GN126" s="285">
        <v>174</v>
      </c>
      <c r="GO126" s="285">
        <v>55</v>
      </c>
      <c r="GP126" s="286">
        <f t="shared" si="17"/>
        <v>56.333333333333336</v>
      </c>
      <c r="GQ126" s="277"/>
    </row>
    <row r="127" spans="1:199" ht="15.75" customHeight="1">
      <c r="A127" s="1018"/>
      <c r="B127" s="285" t="s">
        <v>262</v>
      </c>
      <c r="C127" s="285">
        <v>7</v>
      </c>
      <c r="D127" s="285">
        <v>27</v>
      </c>
      <c r="E127" s="285">
        <v>21</v>
      </c>
      <c r="F127" s="285">
        <v>8</v>
      </c>
      <c r="G127" s="285">
        <v>14</v>
      </c>
      <c r="H127" s="285">
        <v>7</v>
      </c>
      <c r="I127" s="285">
        <v>7</v>
      </c>
      <c r="J127" s="285">
        <v>8</v>
      </c>
      <c r="K127" s="285">
        <v>11</v>
      </c>
      <c r="L127" s="285">
        <v>12</v>
      </c>
      <c r="M127" s="285">
        <v>25</v>
      </c>
      <c r="N127" s="285">
        <v>12</v>
      </c>
      <c r="O127" s="285">
        <v>7</v>
      </c>
      <c r="P127" s="285">
        <v>10</v>
      </c>
      <c r="Q127" s="285">
        <v>7</v>
      </c>
      <c r="R127" s="285">
        <v>15</v>
      </c>
      <c r="S127" s="285">
        <v>10</v>
      </c>
      <c r="T127" s="285">
        <v>9</v>
      </c>
      <c r="U127" s="285">
        <v>8</v>
      </c>
      <c r="V127" s="285">
        <v>16</v>
      </c>
      <c r="W127" s="285">
        <v>10</v>
      </c>
      <c r="X127" s="285">
        <v>20</v>
      </c>
      <c r="Y127" s="285">
        <v>8</v>
      </c>
      <c r="Z127" s="285">
        <v>4</v>
      </c>
      <c r="AA127" s="285">
        <v>6</v>
      </c>
      <c r="AB127" s="285">
        <v>10</v>
      </c>
      <c r="AC127" s="285">
        <v>4</v>
      </c>
      <c r="AD127" s="285">
        <v>13</v>
      </c>
      <c r="AE127" s="285">
        <v>27</v>
      </c>
      <c r="AF127" s="285">
        <v>8</v>
      </c>
      <c r="AG127" s="286">
        <f t="shared" si="12"/>
        <v>11.7</v>
      </c>
      <c r="AH127" s="277"/>
      <c r="AI127" s="285" t="s">
        <v>262</v>
      </c>
      <c r="AJ127" s="285">
        <v>6</v>
      </c>
      <c r="AK127" s="285">
        <v>15</v>
      </c>
      <c r="AL127" s="285">
        <v>4</v>
      </c>
      <c r="AM127" s="285">
        <v>12</v>
      </c>
      <c r="AN127" s="285">
        <v>4</v>
      </c>
      <c r="AO127" s="285">
        <v>15</v>
      </c>
      <c r="AP127" s="285">
        <v>5</v>
      </c>
      <c r="AQ127" s="285">
        <v>7</v>
      </c>
      <c r="AR127" s="285">
        <v>10</v>
      </c>
      <c r="AS127" s="285">
        <v>7</v>
      </c>
      <c r="AT127" s="285">
        <v>7</v>
      </c>
      <c r="AU127" s="285">
        <v>8</v>
      </c>
      <c r="AV127" s="285">
        <v>5</v>
      </c>
      <c r="AW127" s="285">
        <v>5</v>
      </c>
      <c r="AX127" s="285">
        <v>13</v>
      </c>
      <c r="AY127" s="285">
        <v>6</v>
      </c>
      <c r="AZ127" s="285">
        <v>9</v>
      </c>
      <c r="BA127" s="285">
        <v>11</v>
      </c>
      <c r="BB127" s="285">
        <v>3</v>
      </c>
      <c r="BC127" s="285">
        <v>7</v>
      </c>
      <c r="BD127" s="285">
        <v>15</v>
      </c>
      <c r="BE127" s="285">
        <v>3</v>
      </c>
      <c r="BF127" s="285">
        <v>19</v>
      </c>
      <c r="BG127" s="285"/>
      <c r="BH127" s="285"/>
      <c r="BI127" s="285"/>
      <c r="BJ127" s="285"/>
      <c r="BK127" s="285"/>
      <c r="BL127" s="285"/>
      <c r="BM127" s="285"/>
      <c r="BN127" s="293">
        <f t="shared" si="13"/>
        <v>8.5217391304347831</v>
      </c>
      <c r="BO127" s="277"/>
      <c r="BP127" s="294" t="s">
        <v>262</v>
      </c>
      <c r="BQ127" s="285">
        <v>7</v>
      </c>
      <c r="BR127" s="285">
        <v>26</v>
      </c>
      <c r="BS127" s="285">
        <v>5</v>
      </c>
      <c r="BT127" s="285">
        <v>5</v>
      </c>
      <c r="BU127" s="285">
        <v>5</v>
      </c>
      <c r="BV127" s="285">
        <v>9</v>
      </c>
      <c r="BW127" s="285">
        <v>8</v>
      </c>
      <c r="BX127" s="285">
        <v>5</v>
      </c>
      <c r="BY127" s="285">
        <v>3</v>
      </c>
      <c r="BZ127" s="285">
        <v>6</v>
      </c>
      <c r="CA127" s="285">
        <v>10</v>
      </c>
      <c r="CB127" s="285">
        <v>7</v>
      </c>
      <c r="CC127" s="285">
        <v>10</v>
      </c>
      <c r="CD127" s="285">
        <v>5</v>
      </c>
      <c r="CE127" s="285">
        <v>5</v>
      </c>
      <c r="CF127" s="285">
        <v>12</v>
      </c>
      <c r="CG127" s="285">
        <v>14</v>
      </c>
      <c r="CH127" s="285">
        <v>20</v>
      </c>
      <c r="CI127" s="285">
        <v>20</v>
      </c>
      <c r="CJ127" s="285">
        <v>8</v>
      </c>
      <c r="CK127" s="285">
        <v>5</v>
      </c>
      <c r="CL127" s="285">
        <v>26</v>
      </c>
      <c r="CM127" s="285">
        <v>8</v>
      </c>
      <c r="CN127" s="285">
        <v>15</v>
      </c>
      <c r="CO127" s="285">
        <v>4</v>
      </c>
      <c r="CP127" s="285">
        <v>11</v>
      </c>
      <c r="CQ127" s="285">
        <v>7</v>
      </c>
      <c r="CR127" s="285">
        <v>17</v>
      </c>
      <c r="CS127" s="285">
        <v>19</v>
      </c>
      <c r="CT127" s="285">
        <v>9</v>
      </c>
      <c r="CU127" s="286">
        <f t="shared" si="14"/>
        <v>10.366666666666667</v>
      </c>
      <c r="CV127" s="277"/>
      <c r="CW127" s="285" t="s">
        <v>262</v>
      </c>
      <c r="CX127" s="285">
        <v>21</v>
      </c>
      <c r="CY127" s="285">
        <v>4</v>
      </c>
      <c r="CZ127" s="285">
        <v>8</v>
      </c>
      <c r="DA127" s="285">
        <v>8</v>
      </c>
      <c r="DB127" s="285">
        <v>7</v>
      </c>
      <c r="DC127" s="285">
        <v>7</v>
      </c>
      <c r="DD127" s="285">
        <v>6</v>
      </c>
      <c r="DE127" s="285">
        <v>8</v>
      </c>
      <c r="DF127" s="285">
        <v>8</v>
      </c>
      <c r="DG127" s="285">
        <v>19</v>
      </c>
      <c r="DH127" s="285">
        <v>7</v>
      </c>
      <c r="DI127" s="285">
        <v>14</v>
      </c>
      <c r="DJ127" s="285">
        <v>8</v>
      </c>
      <c r="DK127" s="285">
        <v>14</v>
      </c>
      <c r="DL127" s="285">
        <v>9</v>
      </c>
      <c r="DM127" s="285">
        <v>14</v>
      </c>
      <c r="DN127" s="285">
        <v>9</v>
      </c>
      <c r="DO127" s="285">
        <v>6</v>
      </c>
      <c r="DP127" s="285">
        <v>13</v>
      </c>
      <c r="DQ127" s="285">
        <v>11</v>
      </c>
      <c r="DR127" s="285">
        <v>24</v>
      </c>
      <c r="DS127" s="285">
        <v>9</v>
      </c>
      <c r="DT127" s="285">
        <v>11</v>
      </c>
      <c r="DU127" s="285">
        <v>11</v>
      </c>
      <c r="DV127" s="285">
        <v>13</v>
      </c>
      <c r="DW127" s="285">
        <v>9</v>
      </c>
      <c r="DX127" s="285">
        <v>10</v>
      </c>
      <c r="DY127" s="285">
        <v>11</v>
      </c>
      <c r="DZ127" s="285">
        <v>10</v>
      </c>
      <c r="EA127" s="285">
        <v>6</v>
      </c>
      <c r="EB127" s="286">
        <f t="shared" si="15"/>
        <v>10.5</v>
      </c>
      <c r="EC127" s="277"/>
      <c r="ED127" s="285" t="s">
        <v>262</v>
      </c>
      <c r="EE127" s="285">
        <v>4</v>
      </c>
      <c r="EF127" s="285">
        <v>14</v>
      </c>
      <c r="EG127" s="285">
        <v>24</v>
      </c>
      <c r="EH127" s="285">
        <v>9</v>
      </c>
      <c r="EI127" s="285">
        <v>21</v>
      </c>
      <c r="EJ127" s="285">
        <v>13</v>
      </c>
      <c r="EK127" s="285">
        <v>17</v>
      </c>
      <c r="EL127" s="285">
        <v>14</v>
      </c>
      <c r="EM127" s="285">
        <v>4</v>
      </c>
      <c r="EN127" s="285">
        <v>6</v>
      </c>
      <c r="EO127" s="285">
        <v>10</v>
      </c>
      <c r="EP127" s="285">
        <v>22</v>
      </c>
      <c r="EQ127" s="285">
        <v>15</v>
      </c>
      <c r="ER127" s="285">
        <v>38</v>
      </c>
      <c r="ES127" s="285">
        <v>30</v>
      </c>
      <c r="ET127" s="285">
        <v>9</v>
      </c>
      <c r="EU127" s="285">
        <v>16</v>
      </c>
      <c r="EV127" s="285">
        <v>6</v>
      </c>
      <c r="EW127" s="285">
        <v>23</v>
      </c>
      <c r="EX127" s="285">
        <v>7</v>
      </c>
      <c r="EY127" s="285">
        <v>4</v>
      </c>
      <c r="EZ127" s="285">
        <v>21</v>
      </c>
      <c r="FA127" s="285">
        <v>15</v>
      </c>
      <c r="FB127" s="285">
        <v>39</v>
      </c>
      <c r="FC127" s="285">
        <v>39</v>
      </c>
      <c r="FD127" s="285">
        <v>12</v>
      </c>
      <c r="FE127" s="285">
        <v>20</v>
      </c>
      <c r="FF127" s="285">
        <v>8</v>
      </c>
      <c r="FG127" s="285">
        <v>8</v>
      </c>
      <c r="FH127" s="285">
        <v>13</v>
      </c>
      <c r="FI127" s="286">
        <f t="shared" si="16"/>
        <v>16.033333333333335</v>
      </c>
      <c r="FJ127" s="277"/>
      <c r="FK127" s="285" t="s">
        <v>262</v>
      </c>
      <c r="FL127" s="285">
        <v>4</v>
      </c>
      <c r="FM127" s="285">
        <v>5</v>
      </c>
      <c r="FN127" s="285">
        <v>6</v>
      </c>
      <c r="FO127" s="285">
        <v>4</v>
      </c>
      <c r="FP127" s="285">
        <v>16</v>
      </c>
      <c r="FQ127" s="285">
        <v>33</v>
      </c>
      <c r="FR127" s="285">
        <v>28</v>
      </c>
      <c r="FS127" s="285">
        <v>15</v>
      </c>
      <c r="FT127" s="285">
        <v>11</v>
      </c>
      <c r="FU127" s="285">
        <v>7</v>
      </c>
      <c r="FV127" s="285">
        <v>10</v>
      </c>
      <c r="FW127" s="285">
        <v>4</v>
      </c>
      <c r="FX127" s="285">
        <v>10</v>
      </c>
      <c r="FY127" s="285">
        <v>16</v>
      </c>
      <c r="FZ127" s="285">
        <v>10</v>
      </c>
      <c r="GA127" s="285">
        <v>8</v>
      </c>
      <c r="GB127" s="285">
        <v>9</v>
      </c>
      <c r="GC127" s="285">
        <v>9</v>
      </c>
      <c r="GD127" s="285">
        <v>8</v>
      </c>
      <c r="GE127" s="285">
        <v>12</v>
      </c>
      <c r="GF127" s="285">
        <v>10</v>
      </c>
      <c r="GG127" s="285">
        <v>24</v>
      </c>
      <c r="GH127" s="285">
        <v>8</v>
      </c>
      <c r="GI127" s="285">
        <v>25</v>
      </c>
      <c r="GJ127" s="285">
        <v>4</v>
      </c>
      <c r="GK127" s="285">
        <v>10</v>
      </c>
      <c r="GL127" s="285">
        <v>12</v>
      </c>
      <c r="GM127" s="285">
        <v>20</v>
      </c>
      <c r="GN127" s="285">
        <v>20</v>
      </c>
      <c r="GO127" s="285">
        <v>6</v>
      </c>
      <c r="GP127" s="286">
        <f t="shared" si="17"/>
        <v>12.133333333333333</v>
      </c>
      <c r="GQ127" s="277"/>
    </row>
    <row r="128" spans="1:199" ht="15.75" customHeight="1">
      <c r="A128" s="1018"/>
      <c r="B128" s="285" t="s">
        <v>368</v>
      </c>
      <c r="C128" s="285">
        <v>4</v>
      </c>
      <c r="D128" s="285">
        <v>2</v>
      </c>
      <c r="E128" s="285">
        <v>4</v>
      </c>
      <c r="F128" s="285">
        <v>2</v>
      </c>
      <c r="G128" s="285">
        <v>4</v>
      </c>
      <c r="H128" s="285">
        <v>2</v>
      </c>
      <c r="I128" s="285">
        <v>1</v>
      </c>
      <c r="J128" s="285">
        <v>4</v>
      </c>
      <c r="K128" s="285">
        <v>4</v>
      </c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6">
        <f t="shared" si="12"/>
        <v>3</v>
      </c>
      <c r="AH128" s="277"/>
      <c r="AI128" s="285" t="s">
        <v>368</v>
      </c>
      <c r="AJ128" s="285">
        <v>2</v>
      </c>
      <c r="AK128" s="285">
        <v>2</v>
      </c>
      <c r="AL128" s="285">
        <v>4</v>
      </c>
      <c r="AM128" s="285">
        <v>4</v>
      </c>
      <c r="AN128" s="285">
        <v>3</v>
      </c>
      <c r="AO128" s="285">
        <v>4</v>
      </c>
      <c r="AP128" s="285">
        <v>4</v>
      </c>
      <c r="AQ128" s="285">
        <v>4</v>
      </c>
      <c r="AR128" s="285">
        <v>2</v>
      </c>
      <c r="AS128" s="285">
        <v>4</v>
      </c>
      <c r="AT128" s="285">
        <v>2</v>
      </c>
      <c r="AU128" s="285">
        <v>4</v>
      </c>
      <c r="AV128" s="285">
        <v>4</v>
      </c>
      <c r="AW128" s="285">
        <v>4</v>
      </c>
      <c r="AX128" s="285">
        <v>4</v>
      </c>
      <c r="AY128" s="285">
        <v>4</v>
      </c>
      <c r="AZ128" s="285">
        <v>2</v>
      </c>
      <c r="BA128" s="285">
        <v>2</v>
      </c>
      <c r="BB128" s="285">
        <v>2</v>
      </c>
      <c r="BC128" s="285">
        <v>4</v>
      </c>
      <c r="BD128" s="285">
        <v>4</v>
      </c>
      <c r="BE128" s="285">
        <v>4</v>
      </c>
      <c r="BF128" s="285">
        <v>3</v>
      </c>
      <c r="BG128" s="285">
        <v>4</v>
      </c>
      <c r="BH128" s="285">
        <v>4</v>
      </c>
      <c r="BI128" s="285">
        <v>2</v>
      </c>
      <c r="BJ128" s="285">
        <v>4</v>
      </c>
      <c r="BK128" s="285">
        <v>4</v>
      </c>
      <c r="BL128" s="285">
        <v>3</v>
      </c>
      <c r="BM128" s="285">
        <v>4</v>
      </c>
      <c r="BN128" s="293">
        <f t="shared" si="13"/>
        <v>3.3666666666666667</v>
      </c>
      <c r="BO128" s="277"/>
      <c r="BP128" s="294" t="s">
        <v>368</v>
      </c>
      <c r="BQ128" s="285">
        <v>2</v>
      </c>
      <c r="BR128" s="285">
        <v>2</v>
      </c>
      <c r="BS128" s="285">
        <v>4</v>
      </c>
      <c r="BT128" s="285">
        <v>2</v>
      </c>
      <c r="BU128" s="285">
        <v>2</v>
      </c>
      <c r="BV128" s="285">
        <v>4</v>
      </c>
      <c r="BW128" s="285">
        <v>2</v>
      </c>
      <c r="BX128" s="285">
        <v>2</v>
      </c>
      <c r="BY128" s="285">
        <v>4</v>
      </c>
      <c r="BZ128" s="285">
        <v>4</v>
      </c>
      <c r="CA128" s="285">
        <v>2</v>
      </c>
      <c r="CB128" s="285">
        <v>2</v>
      </c>
      <c r="CC128" s="285">
        <v>2</v>
      </c>
      <c r="CD128" s="285">
        <v>2</v>
      </c>
      <c r="CE128" s="285">
        <v>4</v>
      </c>
      <c r="CF128" s="285">
        <v>2</v>
      </c>
      <c r="CG128" s="285">
        <v>2</v>
      </c>
      <c r="CH128" s="285">
        <v>2</v>
      </c>
      <c r="CI128" s="285">
        <v>2</v>
      </c>
      <c r="CJ128" s="285">
        <v>2</v>
      </c>
      <c r="CK128" s="285">
        <v>2</v>
      </c>
      <c r="CL128" s="285">
        <v>4</v>
      </c>
      <c r="CM128" s="285">
        <v>2</v>
      </c>
      <c r="CN128" s="285">
        <v>2</v>
      </c>
      <c r="CO128" s="285">
        <v>2</v>
      </c>
      <c r="CP128" s="285">
        <v>4</v>
      </c>
      <c r="CQ128" s="313">
        <v>4</v>
      </c>
      <c r="CR128" s="313">
        <v>1</v>
      </c>
      <c r="CS128" s="313">
        <v>2</v>
      </c>
      <c r="CT128" s="285"/>
      <c r="CU128" s="286">
        <f t="shared" si="14"/>
        <v>2.5172413793103448</v>
      </c>
      <c r="CV128" s="277"/>
      <c r="CW128" s="285" t="s">
        <v>368</v>
      </c>
      <c r="CX128" s="285">
        <v>2</v>
      </c>
      <c r="CY128" s="285">
        <v>2</v>
      </c>
      <c r="CZ128" s="285">
        <v>2</v>
      </c>
      <c r="DA128" s="285">
        <v>4</v>
      </c>
      <c r="DB128" s="285">
        <v>2</v>
      </c>
      <c r="DC128" s="285">
        <v>2</v>
      </c>
      <c r="DD128" s="285">
        <v>2</v>
      </c>
      <c r="DE128" s="285">
        <v>2</v>
      </c>
      <c r="DF128" s="285">
        <v>4</v>
      </c>
      <c r="DG128" s="285">
        <v>4</v>
      </c>
      <c r="DH128" s="285">
        <v>4</v>
      </c>
      <c r="DI128" s="285">
        <v>4</v>
      </c>
      <c r="DJ128" s="285">
        <v>4</v>
      </c>
      <c r="DK128" s="285">
        <v>4</v>
      </c>
      <c r="DL128" s="285">
        <v>2</v>
      </c>
      <c r="DM128" s="285">
        <v>4</v>
      </c>
      <c r="DN128" s="285">
        <v>4</v>
      </c>
      <c r="DO128" s="285">
        <v>4</v>
      </c>
      <c r="DP128" s="285">
        <v>4</v>
      </c>
      <c r="DQ128" s="285">
        <v>2</v>
      </c>
      <c r="DR128" s="285">
        <v>4</v>
      </c>
      <c r="DS128" s="285">
        <v>4</v>
      </c>
      <c r="DT128" s="285">
        <v>2</v>
      </c>
      <c r="DU128" s="285">
        <v>2</v>
      </c>
      <c r="DV128" s="285">
        <v>2</v>
      </c>
      <c r="DW128" s="285">
        <v>2</v>
      </c>
      <c r="DX128" s="285">
        <v>2</v>
      </c>
      <c r="DY128" s="285">
        <v>2</v>
      </c>
      <c r="DZ128" s="285">
        <v>4</v>
      </c>
      <c r="EA128" s="285">
        <v>4</v>
      </c>
      <c r="EB128" s="286">
        <f t="shared" si="15"/>
        <v>3</v>
      </c>
      <c r="EC128" s="277"/>
      <c r="ED128" s="285" t="s">
        <v>368</v>
      </c>
      <c r="EE128" s="285">
        <v>2</v>
      </c>
      <c r="EF128" s="285">
        <v>4</v>
      </c>
      <c r="EG128" s="285">
        <v>2</v>
      </c>
      <c r="EH128" s="285">
        <v>2</v>
      </c>
      <c r="EI128" s="285">
        <v>2</v>
      </c>
      <c r="EJ128" s="285">
        <v>3</v>
      </c>
      <c r="EK128" s="285">
        <v>2</v>
      </c>
      <c r="EL128" s="285">
        <v>4</v>
      </c>
      <c r="EM128" s="285">
        <v>4</v>
      </c>
      <c r="EN128" s="285"/>
      <c r="EO128" s="285"/>
      <c r="EP128" s="285"/>
      <c r="EQ128" s="285"/>
      <c r="ER128" s="285"/>
      <c r="ES128" s="285"/>
      <c r="ET128" s="285"/>
      <c r="EU128" s="285"/>
      <c r="EV128" s="285"/>
      <c r="EW128" s="285"/>
      <c r="EX128" s="285"/>
      <c r="EY128" s="285"/>
      <c r="EZ128" s="285"/>
      <c r="FA128" s="285"/>
      <c r="FB128" s="285"/>
      <c r="FC128" s="285"/>
      <c r="FD128" s="285"/>
      <c r="FE128" s="285"/>
      <c r="FF128" s="285"/>
      <c r="FG128" s="285"/>
      <c r="FH128" s="285"/>
      <c r="FI128" s="286">
        <f t="shared" si="16"/>
        <v>2.7777777777777777</v>
      </c>
      <c r="FJ128" s="277"/>
      <c r="FK128" s="285" t="s">
        <v>368</v>
      </c>
      <c r="FL128" s="285">
        <v>2</v>
      </c>
      <c r="FM128" s="285">
        <v>2</v>
      </c>
      <c r="FN128" s="285">
        <v>2</v>
      </c>
      <c r="FO128" s="285">
        <v>4</v>
      </c>
      <c r="FP128" s="285">
        <v>2</v>
      </c>
      <c r="FQ128" s="285">
        <v>2</v>
      </c>
      <c r="FR128" s="285">
        <v>2</v>
      </c>
      <c r="FS128" s="285">
        <v>4</v>
      </c>
      <c r="FT128" s="285">
        <v>2</v>
      </c>
      <c r="FU128" s="285">
        <v>2</v>
      </c>
      <c r="FV128" s="285">
        <v>2</v>
      </c>
      <c r="FW128" s="285"/>
      <c r="FX128" s="285"/>
      <c r="FY128" s="285"/>
      <c r="FZ128" s="285"/>
      <c r="GA128" s="285"/>
      <c r="GB128" s="285"/>
      <c r="GC128" s="285"/>
      <c r="GD128" s="285"/>
      <c r="GE128" s="285"/>
      <c r="GF128" s="285"/>
      <c r="GG128" s="285"/>
      <c r="GH128" s="285"/>
      <c r="GI128" s="285"/>
      <c r="GJ128" s="285"/>
      <c r="GK128" s="285"/>
      <c r="GL128" s="285"/>
      <c r="GM128" s="285"/>
      <c r="GN128" s="285"/>
      <c r="GO128" s="285"/>
      <c r="GP128" s="286">
        <f t="shared" si="17"/>
        <v>2.3636363636363638</v>
      </c>
      <c r="GQ128" s="277"/>
    </row>
    <row r="129" spans="1:199" ht="15.75" customHeight="1">
      <c r="A129" s="1018"/>
      <c r="B129" s="300" t="s">
        <v>122</v>
      </c>
      <c r="C129" s="285">
        <v>1</v>
      </c>
      <c r="D129" s="285"/>
      <c r="E129" s="285"/>
      <c r="F129" s="285"/>
      <c r="G129" s="285"/>
      <c r="H129" s="285"/>
      <c r="I129" s="285"/>
      <c r="J129" s="285"/>
      <c r="K129" s="285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301">
        <f t="shared" si="12"/>
        <v>1</v>
      </c>
      <c r="AH129" s="277"/>
      <c r="AI129" s="300" t="s">
        <v>122</v>
      </c>
      <c r="AJ129" s="285">
        <v>1</v>
      </c>
      <c r="AK129" s="285"/>
      <c r="AL129" s="285"/>
      <c r="AM129" s="285"/>
      <c r="AN129" s="285"/>
      <c r="AO129" s="285"/>
      <c r="AP129" s="285"/>
      <c r="AQ129" s="285"/>
      <c r="AR129" s="285"/>
      <c r="AS129" s="285"/>
      <c r="AT129" s="285"/>
      <c r="AU129" s="285"/>
      <c r="AV129" s="285"/>
      <c r="AW129" s="285"/>
      <c r="AX129" s="285"/>
      <c r="AY129" s="285"/>
      <c r="AZ129" s="285"/>
      <c r="BA129" s="285"/>
      <c r="BB129" s="285"/>
      <c r="BC129" s="285"/>
      <c r="BD129" s="285"/>
      <c r="BE129" s="285"/>
      <c r="BF129" s="285"/>
      <c r="BG129" s="285"/>
      <c r="BH129" s="285"/>
      <c r="BI129" s="285"/>
      <c r="BJ129" s="285"/>
      <c r="BK129" s="285"/>
      <c r="BL129" s="285"/>
      <c r="BM129" s="285"/>
      <c r="BN129" s="305">
        <f t="shared" si="13"/>
        <v>1</v>
      </c>
      <c r="BO129" s="277"/>
      <c r="BP129" s="302" t="s">
        <v>122</v>
      </c>
      <c r="BQ129" s="285">
        <v>1</v>
      </c>
      <c r="BR129" s="285"/>
      <c r="BS129" s="285"/>
      <c r="BT129" s="285"/>
      <c r="BU129" s="285"/>
      <c r="BV129" s="285"/>
      <c r="BW129" s="285"/>
      <c r="BX129" s="285"/>
      <c r="BY129" s="285"/>
      <c r="BZ129" s="285"/>
      <c r="CA129" s="285"/>
      <c r="CB129" s="285"/>
      <c r="CC129" s="285"/>
      <c r="CD129" s="285"/>
      <c r="CE129" s="285"/>
      <c r="CF129" s="285"/>
      <c r="CG129" s="285"/>
      <c r="CH129" s="285"/>
      <c r="CI129" s="285"/>
      <c r="CJ129" s="285"/>
      <c r="CK129" s="285"/>
      <c r="CL129" s="285"/>
      <c r="CM129" s="285"/>
      <c r="CN129" s="285"/>
      <c r="CO129" s="285"/>
      <c r="CP129" s="285"/>
      <c r="CQ129" s="285"/>
      <c r="CR129" s="285"/>
      <c r="CS129" s="285"/>
      <c r="CT129" s="285"/>
      <c r="CU129" s="307">
        <f t="shared" si="14"/>
        <v>1</v>
      </c>
      <c r="CV129" s="277"/>
      <c r="CW129" s="300" t="s">
        <v>122</v>
      </c>
      <c r="CX129" s="285">
        <v>1</v>
      </c>
      <c r="CY129" s="285"/>
      <c r="CZ129" s="285"/>
      <c r="DA129" s="285"/>
      <c r="DB129" s="285"/>
      <c r="DC129" s="285"/>
      <c r="DD129" s="285"/>
      <c r="DE129" s="285"/>
      <c r="DF129" s="285"/>
      <c r="DG129" s="285"/>
      <c r="DH129" s="285"/>
      <c r="DI129" s="285"/>
      <c r="DJ129" s="285"/>
      <c r="DK129" s="285"/>
      <c r="DL129" s="285"/>
      <c r="DM129" s="285"/>
      <c r="DN129" s="285"/>
      <c r="DO129" s="285"/>
      <c r="DP129" s="285"/>
      <c r="DQ129" s="285"/>
      <c r="DR129" s="285"/>
      <c r="DS129" s="285"/>
      <c r="DT129" s="285"/>
      <c r="DU129" s="285"/>
      <c r="DV129" s="285"/>
      <c r="DW129" s="285"/>
      <c r="DX129" s="285"/>
      <c r="DY129" s="285"/>
      <c r="DZ129" s="285"/>
      <c r="EA129" s="285"/>
      <c r="EB129" s="307">
        <f t="shared" si="15"/>
        <v>1</v>
      </c>
      <c r="EC129" s="277"/>
      <c r="ED129" s="300" t="s">
        <v>122</v>
      </c>
      <c r="EE129" s="285">
        <v>1</v>
      </c>
      <c r="EF129" s="285"/>
      <c r="EG129" s="285"/>
      <c r="EH129" s="285"/>
      <c r="EI129" s="285"/>
      <c r="EJ129" s="285"/>
      <c r="EK129" s="285"/>
      <c r="EL129" s="285"/>
      <c r="EM129" s="285"/>
      <c r="EN129" s="285"/>
      <c r="EO129" s="285"/>
      <c r="EP129" s="285"/>
      <c r="EQ129" s="285"/>
      <c r="ER129" s="285"/>
      <c r="ES129" s="285"/>
      <c r="ET129" s="285"/>
      <c r="EU129" s="285"/>
      <c r="EV129" s="285"/>
      <c r="EW129" s="285"/>
      <c r="EX129" s="285"/>
      <c r="EY129" s="285"/>
      <c r="EZ129" s="285"/>
      <c r="FA129" s="285"/>
      <c r="FB129" s="285"/>
      <c r="FC129" s="285"/>
      <c r="FD129" s="285"/>
      <c r="FE129" s="285"/>
      <c r="FF129" s="285"/>
      <c r="FG129" s="285"/>
      <c r="FH129" s="285"/>
      <c r="FI129" s="307">
        <f t="shared" si="16"/>
        <v>1</v>
      </c>
      <c r="FJ129" s="277"/>
      <c r="FK129" s="300" t="s">
        <v>122</v>
      </c>
      <c r="FL129" s="285">
        <v>1</v>
      </c>
      <c r="FM129" s="285"/>
      <c r="FN129" s="285"/>
      <c r="FO129" s="285"/>
      <c r="FP129" s="285"/>
      <c r="FQ129" s="285"/>
      <c r="FR129" s="285"/>
      <c r="FS129" s="285"/>
      <c r="FT129" s="285"/>
      <c r="FU129" s="285"/>
      <c r="FV129" s="285"/>
      <c r="FW129" s="285"/>
      <c r="FX129" s="285"/>
      <c r="FY129" s="285"/>
      <c r="FZ129" s="285"/>
      <c r="GA129" s="285"/>
      <c r="GB129" s="285"/>
      <c r="GC129" s="285"/>
      <c r="GD129" s="285"/>
      <c r="GE129" s="285"/>
      <c r="GF129" s="285"/>
      <c r="GG129" s="285"/>
      <c r="GH129" s="285"/>
      <c r="GI129" s="285"/>
      <c r="GJ129" s="285"/>
      <c r="GK129" s="285"/>
      <c r="GL129" s="285"/>
      <c r="GM129" s="285"/>
      <c r="GN129" s="285"/>
      <c r="GO129" s="285"/>
      <c r="GP129" s="307">
        <f t="shared" si="17"/>
        <v>1</v>
      </c>
      <c r="GQ129" s="277"/>
    </row>
    <row r="130" spans="1:199" ht="15.75" customHeight="1">
      <c r="A130" s="1018"/>
      <c r="B130" s="300" t="s">
        <v>120</v>
      </c>
      <c r="C130" s="285">
        <v>1</v>
      </c>
      <c r="D130" s="285"/>
      <c r="E130" s="285"/>
      <c r="F130" s="285"/>
      <c r="G130" s="285"/>
      <c r="H130" s="285"/>
      <c r="I130" s="285"/>
      <c r="J130" s="285"/>
      <c r="K130" s="285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301">
        <f t="shared" si="12"/>
        <v>1</v>
      </c>
      <c r="AH130" s="277"/>
      <c r="AI130" s="300" t="s">
        <v>120</v>
      </c>
      <c r="AJ130" s="285">
        <v>1</v>
      </c>
      <c r="AK130" s="285"/>
      <c r="AL130" s="285"/>
      <c r="AM130" s="285"/>
      <c r="AN130" s="285"/>
      <c r="AO130" s="285"/>
      <c r="AP130" s="285"/>
      <c r="AQ130" s="285"/>
      <c r="AR130" s="285"/>
      <c r="AS130" s="285"/>
      <c r="AT130" s="285"/>
      <c r="AU130" s="285"/>
      <c r="AV130" s="285"/>
      <c r="AW130" s="285"/>
      <c r="AX130" s="285"/>
      <c r="AY130" s="285"/>
      <c r="AZ130" s="285"/>
      <c r="BA130" s="285"/>
      <c r="BB130" s="285"/>
      <c r="BC130" s="285"/>
      <c r="BD130" s="285"/>
      <c r="BE130" s="285"/>
      <c r="BF130" s="285"/>
      <c r="BG130" s="285"/>
      <c r="BH130" s="285"/>
      <c r="BI130" s="285"/>
      <c r="BJ130" s="285"/>
      <c r="BK130" s="285"/>
      <c r="BL130" s="285"/>
      <c r="BM130" s="285"/>
      <c r="BN130" s="305">
        <f t="shared" si="13"/>
        <v>1</v>
      </c>
      <c r="BO130" s="277"/>
      <c r="BP130" s="302" t="s">
        <v>120</v>
      </c>
      <c r="BQ130" s="285">
        <v>1</v>
      </c>
      <c r="BR130" s="285"/>
      <c r="BS130" s="285"/>
      <c r="BT130" s="285"/>
      <c r="BU130" s="285"/>
      <c r="BV130" s="285"/>
      <c r="BW130" s="285"/>
      <c r="BX130" s="285"/>
      <c r="BY130" s="285"/>
      <c r="BZ130" s="285"/>
      <c r="CA130" s="285"/>
      <c r="CB130" s="285"/>
      <c r="CC130" s="285"/>
      <c r="CD130" s="285"/>
      <c r="CE130" s="285"/>
      <c r="CF130" s="285"/>
      <c r="CG130" s="285"/>
      <c r="CH130" s="285"/>
      <c r="CI130" s="285"/>
      <c r="CJ130" s="285"/>
      <c r="CK130" s="285"/>
      <c r="CL130" s="285"/>
      <c r="CM130" s="285"/>
      <c r="CN130" s="285"/>
      <c r="CO130" s="285"/>
      <c r="CP130" s="285"/>
      <c r="CQ130" s="285"/>
      <c r="CR130" s="285"/>
      <c r="CS130" s="285"/>
      <c r="CT130" s="285"/>
      <c r="CU130" s="307">
        <f t="shared" si="14"/>
        <v>1</v>
      </c>
      <c r="CV130" s="277"/>
      <c r="CW130" s="300" t="s">
        <v>120</v>
      </c>
      <c r="CX130" s="285">
        <v>1</v>
      </c>
      <c r="CY130" s="285"/>
      <c r="CZ130" s="285"/>
      <c r="DA130" s="285"/>
      <c r="DB130" s="285"/>
      <c r="DC130" s="285"/>
      <c r="DD130" s="285"/>
      <c r="DE130" s="285"/>
      <c r="DF130" s="285"/>
      <c r="DG130" s="285"/>
      <c r="DH130" s="285"/>
      <c r="DI130" s="285"/>
      <c r="DJ130" s="285"/>
      <c r="DK130" s="285"/>
      <c r="DL130" s="285"/>
      <c r="DM130" s="285"/>
      <c r="DN130" s="285"/>
      <c r="DO130" s="285"/>
      <c r="DP130" s="285"/>
      <c r="DQ130" s="285"/>
      <c r="DR130" s="285"/>
      <c r="DS130" s="285"/>
      <c r="DT130" s="285"/>
      <c r="DU130" s="285"/>
      <c r="DV130" s="285"/>
      <c r="DW130" s="285"/>
      <c r="DX130" s="285"/>
      <c r="DY130" s="285"/>
      <c r="DZ130" s="285"/>
      <c r="EA130" s="285"/>
      <c r="EB130" s="307">
        <f t="shared" si="15"/>
        <v>1</v>
      </c>
      <c r="EC130" s="277"/>
      <c r="ED130" s="300" t="s">
        <v>120</v>
      </c>
      <c r="EE130" s="285">
        <v>1</v>
      </c>
      <c r="EF130" s="285"/>
      <c r="EG130" s="285"/>
      <c r="EH130" s="285"/>
      <c r="EI130" s="285"/>
      <c r="EJ130" s="285"/>
      <c r="EK130" s="285"/>
      <c r="EL130" s="285"/>
      <c r="EM130" s="285"/>
      <c r="EN130" s="285"/>
      <c r="EO130" s="285"/>
      <c r="EP130" s="285"/>
      <c r="EQ130" s="285"/>
      <c r="ER130" s="285"/>
      <c r="ES130" s="285"/>
      <c r="ET130" s="285"/>
      <c r="EU130" s="285"/>
      <c r="EV130" s="285"/>
      <c r="EW130" s="285"/>
      <c r="EX130" s="285"/>
      <c r="EY130" s="285"/>
      <c r="EZ130" s="285"/>
      <c r="FA130" s="285"/>
      <c r="FB130" s="285"/>
      <c r="FC130" s="285"/>
      <c r="FD130" s="285"/>
      <c r="FE130" s="285"/>
      <c r="FF130" s="285"/>
      <c r="FG130" s="285"/>
      <c r="FH130" s="285"/>
      <c r="FI130" s="307">
        <f t="shared" si="16"/>
        <v>1</v>
      </c>
      <c r="FJ130" s="277"/>
      <c r="FK130" s="300" t="s">
        <v>120</v>
      </c>
      <c r="FL130" s="285">
        <v>1</v>
      </c>
      <c r="FM130" s="285"/>
      <c r="FN130" s="285"/>
      <c r="FO130" s="285"/>
      <c r="FP130" s="285"/>
      <c r="FQ130" s="285"/>
      <c r="FR130" s="285"/>
      <c r="FS130" s="285"/>
      <c r="FT130" s="285"/>
      <c r="FU130" s="285"/>
      <c r="FV130" s="285"/>
      <c r="FW130" s="285"/>
      <c r="FX130" s="285"/>
      <c r="FY130" s="285"/>
      <c r="FZ130" s="285"/>
      <c r="GA130" s="285"/>
      <c r="GB130" s="285"/>
      <c r="GC130" s="285"/>
      <c r="GD130" s="285"/>
      <c r="GE130" s="285"/>
      <c r="GF130" s="285"/>
      <c r="GG130" s="285"/>
      <c r="GH130" s="285"/>
      <c r="GI130" s="285"/>
      <c r="GJ130" s="285"/>
      <c r="GK130" s="285"/>
      <c r="GL130" s="285"/>
      <c r="GM130" s="285"/>
      <c r="GN130" s="285"/>
      <c r="GO130" s="285"/>
      <c r="GP130" s="307">
        <f t="shared" si="17"/>
        <v>1</v>
      </c>
      <c r="GQ130" s="277"/>
    </row>
    <row r="131" spans="1:199" ht="15.75" customHeight="1">
      <c r="A131" s="1018"/>
      <c r="B131" s="300" t="s">
        <v>123</v>
      </c>
      <c r="C131" s="285">
        <v>1</v>
      </c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301">
        <f t="shared" si="12"/>
        <v>1</v>
      </c>
      <c r="AH131" s="277"/>
      <c r="AI131" s="300" t="s">
        <v>123</v>
      </c>
      <c r="AJ131" s="285">
        <v>1</v>
      </c>
      <c r="AK131" s="285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285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305">
        <f t="shared" si="13"/>
        <v>1</v>
      </c>
      <c r="BO131" s="277"/>
      <c r="BP131" s="302" t="s">
        <v>123</v>
      </c>
      <c r="BQ131" s="285">
        <v>1</v>
      </c>
      <c r="BR131" s="285"/>
      <c r="BS131" s="285"/>
      <c r="BT131" s="285"/>
      <c r="BU131" s="285"/>
      <c r="BV131" s="285"/>
      <c r="BW131" s="285"/>
      <c r="BX131" s="285"/>
      <c r="BY131" s="285"/>
      <c r="BZ131" s="285"/>
      <c r="CA131" s="285"/>
      <c r="CB131" s="285"/>
      <c r="CC131" s="285"/>
      <c r="CD131" s="285"/>
      <c r="CE131" s="285"/>
      <c r="CF131" s="285"/>
      <c r="CG131" s="285"/>
      <c r="CH131" s="285"/>
      <c r="CI131" s="285"/>
      <c r="CJ131" s="285"/>
      <c r="CK131" s="285"/>
      <c r="CL131" s="285"/>
      <c r="CM131" s="285"/>
      <c r="CN131" s="285"/>
      <c r="CO131" s="285"/>
      <c r="CP131" s="285"/>
      <c r="CQ131" s="285"/>
      <c r="CR131" s="285"/>
      <c r="CS131" s="285"/>
      <c r="CT131" s="285"/>
      <c r="CU131" s="307">
        <f t="shared" si="14"/>
        <v>1</v>
      </c>
      <c r="CV131" s="277"/>
      <c r="CW131" s="300" t="s">
        <v>123</v>
      </c>
      <c r="CX131" s="285">
        <v>1</v>
      </c>
      <c r="CY131" s="285"/>
      <c r="CZ131" s="285"/>
      <c r="DA131" s="285"/>
      <c r="DB131" s="285"/>
      <c r="DC131" s="285"/>
      <c r="DD131" s="285"/>
      <c r="DE131" s="285"/>
      <c r="DF131" s="285"/>
      <c r="DG131" s="285"/>
      <c r="DH131" s="285"/>
      <c r="DI131" s="285"/>
      <c r="DJ131" s="285"/>
      <c r="DK131" s="285"/>
      <c r="DL131" s="285"/>
      <c r="DM131" s="285"/>
      <c r="DN131" s="285"/>
      <c r="DO131" s="285"/>
      <c r="DP131" s="285"/>
      <c r="DQ131" s="285"/>
      <c r="DR131" s="285"/>
      <c r="DS131" s="285"/>
      <c r="DT131" s="285"/>
      <c r="DU131" s="285"/>
      <c r="DV131" s="285"/>
      <c r="DW131" s="285"/>
      <c r="DX131" s="285"/>
      <c r="DY131" s="285"/>
      <c r="DZ131" s="285"/>
      <c r="EA131" s="285"/>
      <c r="EB131" s="307">
        <f t="shared" si="15"/>
        <v>1</v>
      </c>
      <c r="EC131" s="277"/>
      <c r="ED131" s="300" t="s">
        <v>123</v>
      </c>
      <c r="EE131" s="285">
        <v>1</v>
      </c>
      <c r="EF131" s="285"/>
      <c r="EG131" s="285"/>
      <c r="EH131" s="285"/>
      <c r="EI131" s="285"/>
      <c r="EJ131" s="285"/>
      <c r="EK131" s="285"/>
      <c r="EL131" s="285"/>
      <c r="EM131" s="285"/>
      <c r="EN131" s="285"/>
      <c r="EO131" s="285"/>
      <c r="EP131" s="285"/>
      <c r="EQ131" s="285"/>
      <c r="ER131" s="285"/>
      <c r="ES131" s="285"/>
      <c r="ET131" s="285"/>
      <c r="EU131" s="285"/>
      <c r="EV131" s="285"/>
      <c r="EW131" s="285"/>
      <c r="EX131" s="285"/>
      <c r="EY131" s="285"/>
      <c r="EZ131" s="285"/>
      <c r="FA131" s="285"/>
      <c r="FB131" s="285"/>
      <c r="FC131" s="285"/>
      <c r="FD131" s="285"/>
      <c r="FE131" s="285"/>
      <c r="FF131" s="285"/>
      <c r="FG131" s="285"/>
      <c r="FH131" s="285"/>
      <c r="FI131" s="307">
        <f t="shared" si="16"/>
        <v>1</v>
      </c>
      <c r="FJ131" s="277"/>
      <c r="FK131" s="300" t="s">
        <v>123</v>
      </c>
      <c r="FL131" s="285">
        <v>1</v>
      </c>
      <c r="FM131" s="285"/>
      <c r="FN131" s="285"/>
      <c r="FO131" s="285"/>
      <c r="FP131" s="285"/>
      <c r="FQ131" s="285"/>
      <c r="FR131" s="285"/>
      <c r="FS131" s="285"/>
      <c r="FT131" s="285"/>
      <c r="FU131" s="285"/>
      <c r="FV131" s="285"/>
      <c r="FW131" s="285"/>
      <c r="FX131" s="285"/>
      <c r="FY131" s="285"/>
      <c r="FZ131" s="285"/>
      <c r="GA131" s="285"/>
      <c r="GB131" s="285"/>
      <c r="GC131" s="285"/>
      <c r="GD131" s="285"/>
      <c r="GE131" s="285"/>
      <c r="GF131" s="285"/>
      <c r="GG131" s="285"/>
      <c r="GH131" s="285"/>
      <c r="GI131" s="285"/>
      <c r="GJ131" s="285"/>
      <c r="GK131" s="285"/>
      <c r="GL131" s="285"/>
      <c r="GM131" s="285"/>
      <c r="GN131" s="285"/>
      <c r="GO131" s="285"/>
      <c r="GP131" s="307">
        <f t="shared" si="17"/>
        <v>1</v>
      </c>
      <c r="GQ131" s="277"/>
    </row>
    <row r="132" spans="1:199" ht="15.75" customHeight="1">
      <c r="A132" s="1018"/>
      <c r="B132" s="315" t="s">
        <v>214</v>
      </c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6" t="e">
        <f t="shared" si="12"/>
        <v>#DIV/0!</v>
      </c>
      <c r="AH132" s="277"/>
      <c r="AI132" s="315" t="s">
        <v>214</v>
      </c>
      <c r="AJ132" s="285">
        <v>5</v>
      </c>
      <c r="AK132" s="296">
        <v>5</v>
      </c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285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93">
        <f t="shared" si="13"/>
        <v>5</v>
      </c>
      <c r="BO132" s="277"/>
      <c r="BP132" s="338" t="s">
        <v>214</v>
      </c>
      <c r="BQ132" s="313">
        <v>4</v>
      </c>
      <c r="BR132" s="313">
        <v>6</v>
      </c>
      <c r="BS132" s="313">
        <v>7</v>
      </c>
      <c r="BT132" s="285"/>
      <c r="BU132" s="285"/>
      <c r="BV132" s="285"/>
      <c r="BW132" s="285"/>
      <c r="BX132" s="285"/>
      <c r="BY132" s="285"/>
      <c r="BZ132" s="285"/>
      <c r="CA132" s="285"/>
      <c r="CB132" s="285"/>
      <c r="CC132" s="285"/>
      <c r="CD132" s="285"/>
      <c r="CE132" s="285"/>
      <c r="CF132" s="285"/>
      <c r="CG132" s="285"/>
      <c r="CH132" s="285"/>
      <c r="CI132" s="285"/>
      <c r="CJ132" s="285"/>
      <c r="CK132" s="285"/>
      <c r="CL132" s="285"/>
      <c r="CM132" s="285"/>
      <c r="CN132" s="285"/>
      <c r="CO132" s="285"/>
      <c r="CP132" s="285"/>
      <c r="CQ132" s="285"/>
      <c r="CR132" s="285"/>
      <c r="CS132" s="285"/>
      <c r="CT132" s="285"/>
      <c r="CU132" s="286">
        <f t="shared" si="14"/>
        <v>5.666666666666667</v>
      </c>
      <c r="CV132" s="277"/>
      <c r="CW132" s="315" t="s">
        <v>214</v>
      </c>
      <c r="CX132" s="332">
        <v>33</v>
      </c>
      <c r="CY132" s="332">
        <v>12</v>
      </c>
      <c r="CZ132" s="332"/>
      <c r="DA132" s="332"/>
      <c r="DB132" s="332"/>
      <c r="DC132" s="332"/>
      <c r="DD132" s="332"/>
      <c r="DE132" s="332"/>
      <c r="DF132" s="332"/>
      <c r="DG132" s="332"/>
      <c r="DH132" s="332"/>
      <c r="DI132" s="332"/>
      <c r="DJ132" s="332"/>
      <c r="DK132" s="332"/>
      <c r="DL132" s="332"/>
      <c r="DM132" s="332"/>
      <c r="DN132" s="332"/>
      <c r="DO132" s="332"/>
      <c r="DP132" s="332"/>
      <c r="DQ132" s="332"/>
      <c r="DR132" s="332"/>
      <c r="DS132" s="332"/>
      <c r="DT132" s="332"/>
      <c r="DU132" s="332"/>
      <c r="DV132" s="332"/>
      <c r="DW132" s="332"/>
      <c r="DX132" s="332"/>
      <c r="DY132" s="332"/>
      <c r="DZ132" s="332"/>
      <c r="EA132" s="332"/>
      <c r="EB132" s="286">
        <f t="shared" si="15"/>
        <v>22.5</v>
      </c>
      <c r="EC132" s="277"/>
      <c r="ED132" s="315" t="s">
        <v>214</v>
      </c>
      <c r="EE132" s="335">
        <v>10</v>
      </c>
      <c r="EF132" s="335">
        <v>16</v>
      </c>
      <c r="EG132" s="335">
        <v>5</v>
      </c>
      <c r="EH132" s="335">
        <v>6</v>
      </c>
      <c r="EI132" s="335">
        <v>7</v>
      </c>
      <c r="EJ132" s="335">
        <v>6</v>
      </c>
      <c r="EK132" s="332"/>
      <c r="EL132" s="332"/>
      <c r="EM132" s="332"/>
      <c r="EN132" s="332"/>
      <c r="EO132" s="332"/>
      <c r="EP132" s="332"/>
      <c r="EQ132" s="332"/>
      <c r="ER132" s="332"/>
      <c r="ES132" s="332"/>
      <c r="ET132" s="332"/>
      <c r="EU132" s="332"/>
      <c r="EV132" s="332"/>
      <c r="EW132" s="332"/>
      <c r="EX132" s="332"/>
      <c r="EY132" s="332"/>
      <c r="EZ132" s="332"/>
      <c r="FA132" s="332"/>
      <c r="FB132" s="332"/>
      <c r="FC132" s="332"/>
      <c r="FD132" s="332"/>
      <c r="FE132" s="332"/>
      <c r="FF132" s="332"/>
      <c r="FG132" s="332"/>
      <c r="FH132" s="332"/>
      <c r="FI132" s="286">
        <f t="shared" si="16"/>
        <v>8.3333333333333339</v>
      </c>
      <c r="FJ132" s="277"/>
      <c r="FK132" s="315" t="s">
        <v>214</v>
      </c>
      <c r="FL132" s="335">
        <v>8</v>
      </c>
      <c r="FM132" s="335">
        <v>12</v>
      </c>
      <c r="FN132" s="335">
        <v>5</v>
      </c>
      <c r="FO132" s="335">
        <v>5</v>
      </c>
      <c r="FP132" s="335">
        <v>8</v>
      </c>
      <c r="FQ132" s="332"/>
      <c r="FR132" s="332"/>
      <c r="FS132" s="332"/>
      <c r="FT132" s="332"/>
      <c r="FU132" s="332"/>
      <c r="FV132" s="332"/>
      <c r="FW132" s="332"/>
      <c r="FX132" s="332"/>
      <c r="FY132" s="332"/>
      <c r="FZ132" s="332"/>
      <c r="GA132" s="332"/>
      <c r="GB132" s="332"/>
      <c r="GC132" s="332"/>
      <c r="GD132" s="332"/>
      <c r="GE132" s="332"/>
      <c r="GF132" s="332"/>
      <c r="GG132" s="332"/>
      <c r="GH132" s="332"/>
      <c r="GI132" s="332"/>
      <c r="GJ132" s="332"/>
      <c r="GK132" s="332"/>
      <c r="GL132" s="332"/>
      <c r="GM132" s="332"/>
      <c r="GN132" s="332"/>
      <c r="GO132" s="332"/>
      <c r="GP132" s="286">
        <f t="shared" si="17"/>
        <v>7.6</v>
      </c>
      <c r="GQ132" s="277"/>
    </row>
    <row r="133" spans="1:199" ht="15.75" customHeight="1">
      <c r="A133" s="1018"/>
      <c r="B133" s="320" t="s">
        <v>218</v>
      </c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308" t="e">
        <f t="shared" si="12"/>
        <v>#DIV/0!</v>
      </c>
      <c r="AH133" s="277"/>
      <c r="AI133" s="320" t="s">
        <v>218</v>
      </c>
      <c r="AJ133" s="285">
        <v>2</v>
      </c>
      <c r="AK133" s="285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285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93">
        <f t="shared" si="13"/>
        <v>2</v>
      </c>
      <c r="BO133" s="277"/>
      <c r="BP133" s="321" t="s">
        <v>218</v>
      </c>
      <c r="BQ133" s="313">
        <v>2</v>
      </c>
      <c r="BR133" s="313">
        <v>2</v>
      </c>
      <c r="BS133" s="313">
        <v>2</v>
      </c>
      <c r="BT133" s="313">
        <v>2</v>
      </c>
      <c r="BU133" s="313">
        <v>2</v>
      </c>
      <c r="BV133" s="313">
        <v>2</v>
      </c>
      <c r="BW133" s="313">
        <v>2</v>
      </c>
      <c r="BX133" s="285"/>
      <c r="BY133" s="285"/>
      <c r="BZ133" s="285"/>
      <c r="CA133" s="285"/>
      <c r="CB133" s="285"/>
      <c r="CC133" s="285"/>
      <c r="CD133" s="285"/>
      <c r="CE133" s="285"/>
      <c r="CF133" s="285"/>
      <c r="CG133" s="285"/>
      <c r="CH133" s="285"/>
      <c r="CI133" s="285"/>
      <c r="CJ133" s="285"/>
      <c r="CK133" s="285"/>
      <c r="CL133" s="285"/>
      <c r="CM133" s="285"/>
      <c r="CN133" s="285"/>
      <c r="CO133" s="285"/>
      <c r="CP133" s="285"/>
      <c r="CQ133" s="285"/>
      <c r="CR133" s="285"/>
      <c r="CS133" s="285"/>
      <c r="CT133" s="285"/>
      <c r="CU133" s="303">
        <f t="shared" si="14"/>
        <v>2</v>
      </c>
      <c r="CV133" s="277"/>
      <c r="CW133" s="299" t="s">
        <v>369</v>
      </c>
      <c r="CX133" s="332">
        <v>1</v>
      </c>
      <c r="CY133" s="332">
        <v>1</v>
      </c>
      <c r="CZ133" s="332">
        <v>1</v>
      </c>
      <c r="DA133" s="332">
        <v>1</v>
      </c>
      <c r="DB133" s="332">
        <v>1</v>
      </c>
      <c r="DC133" s="332">
        <v>1</v>
      </c>
      <c r="DD133" s="332">
        <v>1</v>
      </c>
      <c r="DE133" s="332">
        <v>1</v>
      </c>
      <c r="DF133" s="332">
        <v>2</v>
      </c>
      <c r="DG133" s="332">
        <v>1</v>
      </c>
      <c r="DH133" s="332">
        <v>1</v>
      </c>
      <c r="DI133" s="332">
        <v>1</v>
      </c>
      <c r="DJ133" s="332"/>
      <c r="DK133" s="332"/>
      <c r="DL133" s="332"/>
      <c r="DM133" s="332"/>
      <c r="DN133" s="332"/>
      <c r="DO133" s="332"/>
      <c r="DP133" s="332"/>
      <c r="DQ133" s="332"/>
      <c r="DR133" s="332"/>
      <c r="DS133" s="332"/>
      <c r="DT133" s="332"/>
      <c r="DU133" s="332"/>
      <c r="DV133" s="332"/>
      <c r="DW133" s="332"/>
      <c r="DX133" s="332"/>
      <c r="DY133" s="332"/>
      <c r="DZ133" s="332"/>
      <c r="EA133" s="332"/>
      <c r="EB133" s="286">
        <f t="shared" si="15"/>
        <v>1.0833333333333333</v>
      </c>
      <c r="EC133" s="277"/>
      <c r="ED133" s="320" t="s">
        <v>218</v>
      </c>
      <c r="EE133" s="285">
        <v>2</v>
      </c>
      <c r="EF133" s="285">
        <v>2</v>
      </c>
      <c r="EG133" s="285">
        <v>2</v>
      </c>
      <c r="EH133" s="285">
        <v>2</v>
      </c>
      <c r="EI133" s="285">
        <v>2</v>
      </c>
      <c r="EJ133" s="285">
        <v>2</v>
      </c>
      <c r="EK133" s="285">
        <v>2</v>
      </c>
      <c r="EL133" s="285">
        <v>2</v>
      </c>
      <c r="EM133" s="285">
        <v>2</v>
      </c>
      <c r="EN133" s="285">
        <v>2</v>
      </c>
      <c r="EO133" s="285"/>
      <c r="EP133" s="285"/>
      <c r="EQ133" s="285"/>
      <c r="ER133" s="285"/>
      <c r="ES133" s="285"/>
      <c r="ET133" s="285"/>
      <c r="EU133" s="285"/>
      <c r="EV133" s="285"/>
      <c r="EW133" s="285"/>
      <c r="EX133" s="285"/>
      <c r="EY133" s="285"/>
      <c r="EZ133" s="285"/>
      <c r="FA133" s="285"/>
      <c r="FB133" s="285"/>
      <c r="FC133" s="285"/>
      <c r="FD133" s="285"/>
      <c r="FE133" s="285"/>
      <c r="FF133" s="285"/>
      <c r="FG133" s="285"/>
      <c r="FH133" s="285"/>
      <c r="FI133" s="303">
        <f t="shared" si="16"/>
        <v>2</v>
      </c>
      <c r="FJ133" s="277"/>
      <c r="FK133" s="320" t="s">
        <v>218</v>
      </c>
      <c r="FL133" s="285">
        <v>2</v>
      </c>
      <c r="FM133" s="285"/>
      <c r="FN133" s="285"/>
      <c r="FO133" s="285"/>
      <c r="FP133" s="285"/>
      <c r="FQ133" s="285"/>
      <c r="FR133" s="285"/>
      <c r="FS133" s="285"/>
      <c r="FT133" s="285"/>
      <c r="FU133" s="285"/>
      <c r="FV133" s="285"/>
      <c r="FW133" s="285"/>
      <c r="FX133" s="285"/>
      <c r="FY133" s="285"/>
      <c r="FZ133" s="285"/>
      <c r="GA133" s="285"/>
      <c r="GB133" s="285"/>
      <c r="GC133" s="285"/>
      <c r="GD133" s="285"/>
      <c r="GE133" s="285"/>
      <c r="GF133" s="285"/>
      <c r="GG133" s="285"/>
      <c r="GH133" s="285"/>
      <c r="GI133" s="285"/>
      <c r="GJ133" s="285"/>
      <c r="GK133" s="285"/>
      <c r="GL133" s="285"/>
      <c r="GM133" s="285"/>
      <c r="GN133" s="285"/>
      <c r="GO133" s="285"/>
      <c r="GP133" s="303">
        <f t="shared" si="17"/>
        <v>2</v>
      </c>
      <c r="GQ133" s="277"/>
    </row>
    <row r="134" spans="1:199" ht="15.75" customHeight="1">
      <c r="A134" s="1018"/>
      <c r="B134" s="300" t="s">
        <v>126</v>
      </c>
      <c r="C134" s="285">
        <v>1</v>
      </c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301">
        <f t="shared" si="12"/>
        <v>1</v>
      </c>
      <c r="AH134" s="277"/>
      <c r="AI134" s="300" t="s">
        <v>126</v>
      </c>
      <c r="AJ134" s="285">
        <v>1</v>
      </c>
      <c r="AK134" s="285"/>
      <c r="AL134" s="285"/>
      <c r="AM134" s="285"/>
      <c r="AN134" s="285"/>
      <c r="AO134" s="285"/>
      <c r="AP134" s="285"/>
      <c r="AQ134" s="285"/>
      <c r="AR134" s="285"/>
      <c r="AS134" s="285"/>
      <c r="AT134" s="285"/>
      <c r="AU134" s="285"/>
      <c r="AV134" s="285"/>
      <c r="AW134" s="285"/>
      <c r="AX134" s="285"/>
      <c r="AY134" s="285"/>
      <c r="AZ134" s="285"/>
      <c r="BA134" s="285"/>
      <c r="BB134" s="285"/>
      <c r="BC134" s="285"/>
      <c r="BD134" s="285"/>
      <c r="BE134" s="285"/>
      <c r="BF134" s="285"/>
      <c r="BG134" s="285"/>
      <c r="BH134" s="285"/>
      <c r="BI134" s="285"/>
      <c r="BJ134" s="285"/>
      <c r="BK134" s="285"/>
      <c r="BL134" s="285"/>
      <c r="BM134" s="285"/>
      <c r="BN134" s="305">
        <f t="shared" si="13"/>
        <v>1</v>
      </c>
      <c r="BO134" s="277"/>
      <c r="BP134" s="302" t="s">
        <v>126</v>
      </c>
      <c r="BQ134" s="285">
        <v>1</v>
      </c>
      <c r="BR134" s="285"/>
      <c r="BS134" s="285"/>
      <c r="BT134" s="285"/>
      <c r="BU134" s="285"/>
      <c r="BV134" s="285"/>
      <c r="BW134" s="285"/>
      <c r="BX134" s="285"/>
      <c r="BY134" s="285"/>
      <c r="BZ134" s="285"/>
      <c r="CA134" s="285"/>
      <c r="CB134" s="285"/>
      <c r="CC134" s="285"/>
      <c r="CD134" s="285"/>
      <c r="CE134" s="285"/>
      <c r="CF134" s="285"/>
      <c r="CG134" s="285"/>
      <c r="CH134" s="285"/>
      <c r="CI134" s="285"/>
      <c r="CJ134" s="285"/>
      <c r="CK134" s="285"/>
      <c r="CL134" s="285"/>
      <c r="CM134" s="285"/>
      <c r="CN134" s="285"/>
      <c r="CO134" s="285"/>
      <c r="CP134" s="285"/>
      <c r="CQ134" s="285"/>
      <c r="CR134" s="285"/>
      <c r="CS134" s="285"/>
      <c r="CT134" s="285"/>
      <c r="CU134" s="307">
        <f t="shared" si="14"/>
        <v>1</v>
      </c>
      <c r="CV134" s="277"/>
      <c r="CW134" s="300" t="s">
        <v>126</v>
      </c>
      <c r="CX134" s="285">
        <v>1</v>
      </c>
      <c r="CY134" s="285"/>
      <c r="CZ134" s="285"/>
      <c r="DA134" s="285"/>
      <c r="DB134" s="285"/>
      <c r="DC134" s="285"/>
      <c r="DD134" s="285"/>
      <c r="DE134" s="285"/>
      <c r="DF134" s="285"/>
      <c r="DG134" s="285"/>
      <c r="DH134" s="285"/>
      <c r="DI134" s="285"/>
      <c r="DJ134" s="285"/>
      <c r="DK134" s="285"/>
      <c r="DL134" s="285"/>
      <c r="DM134" s="285"/>
      <c r="DN134" s="285"/>
      <c r="DO134" s="285"/>
      <c r="DP134" s="285"/>
      <c r="DQ134" s="285"/>
      <c r="DR134" s="285"/>
      <c r="DS134" s="285"/>
      <c r="DT134" s="285"/>
      <c r="DU134" s="285"/>
      <c r="DV134" s="285"/>
      <c r="DW134" s="285"/>
      <c r="DX134" s="285"/>
      <c r="DY134" s="285"/>
      <c r="DZ134" s="285"/>
      <c r="EA134" s="285"/>
      <c r="EB134" s="307">
        <f t="shared" si="15"/>
        <v>1</v>
      </c>
      <c r="EC134" s="277"/>
      <c r="ED134" s="300" t="s">
        <v>126</v>
      </c>
      <c r="EE134" s="285">
        <v>1</v>
      </c>
      <c r="EF134" s="285">
        <v>2</v>
      </c>
      <c r="EG134" s="285">
        <v>5</v>
      </c>
      <c r="EH134" s="285"/>
      <c r="EI134" s="285"/>
      <c r="EJ134" s="285"/>
      <c r="EK134" s="285"/>
      <c r="EL134" s="285"/>
      <c r="EM134" s="285"/>
      <c r="EN134" s="285"/>
      <c r="EO134" s="285"/>
      <c r="EP134" s="285"/>
      <c r="EQ134" s="285"/>
      <c r="ER134" s="285"/>
      <c r="ES134" s="285"/>
      <c r="ET134" s="285"/>
      <c r="EU134" s="285"/>
      <c r="EV134" s="285"/>
      <c r="EW134" s="285"/>
      <c r="EX134" s="285"/>
      <c r="EY134" s="285"/>
      <c r="EZ134" s="285"/>
      <c r="FA134" s="285"/>
      <c r="FB134" s="285"/>
      <c r="FC134" s="285"/>
      <c r="FD134" s="285"/>
      <c r="FE134" s="285"/>
      <c r="FF134" s="285"/>
      <c r="FG134" s="285"/>
      <c r="FH134" s="285"/>
      <c r="FI134" s="307">
        <f t="shared" si="16"/>
        <v>2.6666666666666665</v>
      </c>
      <c r="FJ134" s="277"/>
      <c r="FK134" s="300" t="s">
        <v>126</v>
      </c>
      <c r="FL134" s="285">
        <v>1</v>
      </c>
      <c r="FM134" s="285"/>
      <c r="FN134" s="285"/>
      <c r="FO134" s="285"/>
      <c r="FP134" s="285"/>
      <c r="FQ134" s="285"/>
      <c r="FR134" s="285"/>
      <c r="FS134" s="285"/>
      <c r="FT134" s="285"/>
      <c r="FU134" s="285"/>
      <c r="FV134" s="285"/>
      <c r="FW134" s="285"/>
      <c r="FX134" s="285"/>
      <c r="FY134" s="285"/>
      <c r="FZ134" s="285"/>
      <c r="GA134" s="285"/>
      <c r="GB134" s="285"/>
      <c r="GC134" s="285"/>
      <c r="GD134" s="285"/>
      <c r="GE134" s="285"/>
      <c r="GF134" s="285"/>
      <c r="GG134" s="285"/>
      <c r="GH134" s="285"/>
      <c r="GI134" s="285"/>
      <c r="GJ134" s="285"/>
      <c r="GK134" s="285"/>
      <c r="GL134" s="285"/>
      <c r="GM134" s="285"/>
      <c r="GN134" s="285"/>
      <c r="GO134" s="285"/>
      <c r="GP134" s="307">
        <f t="shared" si="17"/>
        <v>1</v>
      </c>
      <c r="GQ134" s="277"/>
    </row>
    <row r="135" spans="1:199" ht="15.75" customHeight="1">
      <c r="A135" s="1018"/>
      <c r="B135" s="304" t="s">
        <v>129</v>
      </c>
      <c r="C135" s="285">
        <v>1</v>
      </c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301">
        <f t="shared" si="12"/>
        <v>1</v>
      </c>
      <c r="AH135" s="277"/>
      <c r="AI135" s="304" t="s">
        <v>129</v>
      </c>
      <c r="AJ135" s="285">
        <v>1</v>
      </c>
      <c r="AK135" s="285"/>
      <c r="AL135" s="285"/>
      <c r="AM135" s="285"/>
      <c r="AN135" s="285"/>
      <c r="AO135" s="285"/>
      <c r="AP135" s="285"/>
      <c r="AQ135" s="285"/>
      <c r="AR135" s="285"/>
      <c r="AS135" s="285"/>
      <c r="AT135" s="285"/>
      <c r="AU135" s="285"/>
      <c r="AV135" s="285"/>
      <c r="AW135" s="285"/>
      <c r="AX135" s="285"/>
      <c r="AY135" s="285"/>
      <c r="AZ135" s="285"/>
      <c r="BA135" s="285"/>
      <c r="BB135" s="285"/>
      <c r="BC135" s="285"/>
      <c r="BD135" s="285"/>
      <c r="BE135" s="285"/>
      <c r="BF135" s="285"/>
      <c r="BG135" s="285"/>
      <c r="BH135" s="285"/>
      <c r="BI135" s="285"/>
      <c r="BJ135" s="285"/>
      <c r="BK135" s="285"/>
      <c r="BL135" s="285"/>
      <c r="BM135" s="285"/>
      <c r="BN135" s="305">
        <f t="shared" si="13"/>
        <v>1</v>
      </c>
      <c r="BO135" s="277"/>
      <c r="BP135" s="306" t="s">
        <v>129</v>
      </c>
      <c r="BQ135" s="285">
        <v>1</v>
      </c>
      <c r="BR135" s="285"/>
      <c r="BS135" s="285"/>
      <c r="BT135" s="285"/>
      <c r="BU135" s="285"/>
      <c r="BV135" s="285"/>
      <c r="BW135" s="285"/>
      <c r="BX135" s="285"/>
      <c r="BY135" s="285"/>
      <c r="BZ135" s="285"/>
      <c r="CA135" s="285"/>
      <c r="CB135" s="285"/>
      <c r="CC135" s="285"/>
      <c r="CD135" s="285"/>
      <c r="CE135" s="285"/>
      <c r="CF135" s="285"/>
      <c r="CG135" s="285"/>
      <c r="CH135" s="285"/>
      <c r="CI135" s="285"/>
      <c r="CJ135" s="285"/>
      <c r="CK135" s="285"/>
      <c r="CL135" s="285"/>
      <c r="CM135" s="285"/>
      <c r="CN135" s="285"/>
      <c r="CO135" s="285"/>
      <c r="CP135" s="285"/>
      <c r="CQ135" s="285"/>
      <c r="CR135" s="285"/>
      <c r="CS135" s="285"/>
      <c r="CT135" s="285"/>
      <c r="CU135" s="307">
        <f t="shared" si="14"/>
        <v>1</v>
      </c>
      <c r="CV135" s="277"/>
      <c r="CW135" s="304" t="s">
        <v>129</v>
      </c>
      <c r="CX135" s="285">
        <v>1</v>
      </c>
      <c r="CY135" s="285"/>
      <c r="CZ135" s="285"/>
      <c r="DA135" s="285"/>
      <c r="DB135" s="285"/>
      <c r="DC135" s="285"/>
      <c r="DD135" s="285"/>
      <c r="DE135" s="285"/>
      <c r="DF135" s="285"/>
      <c r="DG135" s="285"/>
      <c r="DH135" s="285"/>
      <c r="DI135" s="285"/>
      <c r="DJ135" s="285"/>
      <c r="DK135" s="285"/>
      <c r="DL135" s="285"/>
      <c r="DM135" s="285"/>
      <c r="DN135" s="285"/>
      <c r="DO135" s="285"/>
      <c r="DP135" s="285"/>
      <c r="DQ135" s="285"/>
      <c r="DR135" s="285"/>
      <c r="DS135" s="285"/>
      <c r="DT135" s="285"/>
      <c r="DU135" s="285"/>
      <c r="DV135" s="285"/>
      <c r="DW135" s="285"/>
      <c r="DX135" s="285"/>
      <c r="DY135" s="285"/>
      <c r="DZ135" s="285"/>
      <c r="EA135" s="285"/>
      <c r="EB135" s="307">
        <f t="shared" si="15"/>
        <v>1</v>
      </c>
      <c r="EC135" s="277"/>
      <c r="ED135" s="304" t="s">
        <v>129</v>
      </c>
      <c r="EE135" s="285">
        <v>1</v>
      </c>
      <c r="EF135" s="285"/>
      <c r="EG135" s="285"/>
      <c r="EH135" s="285"/>
      <c r="EI135" s="285"/>
      <c r="EJ135" s="285"/>
      <c r="EK135" s="285"/>
      <c r="EL135" s="285"/>
      <c r="EM135" s="285"/>
      <c r="EN135" s="285"/>
      <c r="EO135" s="285"/>
      <c r="EP135" s="285"/>
      <c r="EQ135" s="285"/>
      <c r="ER135" s="285"/>
      <c r="ES135" s="285"/>
      <c r="ET135" s="285"/>
      <c r="EU135" s="285"/>
      <c r="EV135" s="285"/>
      <c r="EW135" s="285"/>
      <c r="EX135" s="285"/>
      <c r="EY135" s="285"/>
      <c r="EZ135" s="285"/>
      <c r="FA135" s="285"/>
      <c r="FB135" s="285"/>
      <c r="FC135" s="285"/>
      <c r="FD135" s="285"/>
      <c r="FE135" s="285"/>
      <c r="FF135" s="285"/>
      <c r="FG135" s="285"/>
      <c r="FH135" s="285"/>
      <c r="FI135" s="307">
        <f t="shared" si="16"/>
        <v>1</v>
      </c>
      <c r="FJ135" s="277"/>
      <c r="FK135" s="304" t="s">
        <v>129</v>
      </c>
      <c r="FL135" s="285">
        <v>1</v>
      </c>
      <c r="FM135" s="285"/>
      <c r="FN135" s="285"/>
      <c r="FO135" s="285"/>
      <c r="FP135" s="285"/>
      <c r="FQ135" s="285"/>
      <c r="FR135" s="285"/>
      <c r="FS135" s="285"/>
      <c r="FT135" s="285"/>
      <c r="FU135" s="285"/>
      <c r="FV135" s="285"/>
      <c r="FW135" s="285"/>
      <c r="FX135" s="285"/>
      <c r="FY135" s="285"/>
      <c r="FZ135" s="285"/>
      <c r="GA135" s="285"/>
      <c r="GB135" s="285"/>
      <c r="GC135" s="285"/>
      <c r="GD135" s="285"/>
      <c r="GE135" s="285"/>
      <c r="GF135" s="285"/>
      <c r="GG135" s="285"/>
      <c r="GH135" s="285"/>
      <c r="GI135" s="285"/>
      <c r="GJ135" s="285"/>
      <c r="GK135" s="285"/>
      <c r="GL135" s="285"/>
      <c r="GM135" s="285"/>
      <c r="GN135" s="285"/>
      <c r="GO135" s="285"/>
      <c r="GP135" s="307">
        <f t="shared" si="17"/>
        <v>1</v>
      </c>
      <c r="GQ135" s="277"/>
    </row>
    <row r="136" spans="1:199" ht="15.75" customHeight="1">
      <c r="A136" s="1018"/>
      <c r="B136" s="304" t="s">
        <v>264</v>
      </c>
      <c r="C136" s="285">
        <v>1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  <c r="AA136" s="285"/>
      <c r="AB136" s="285"/>
      <c r="AC136" s="285"/>
      <c r="AD136" s="285"/>
      <c r="AE136" s="285"/>
      <c r="AF136" s="285"/>
      <c r="AG136" s="301">
        <f t="shared" si="12"/>
        <v>1</v>
      </c>
      <c r="AH136" s="277"/>
      <c r="AI136" s="304" t="s">
        <v>264</v>
      </c>
      <c r="AJ136" s="285">
        <v>1</v>
      </c>
      <c r="AK136" s="285"/>
      <c r="AL136" s="285"/>
      <c r="AM136" s="285"/>
      <c r="AN136" s="285"/>
      <c r="AO136" s="285"/>
      <c r="AP136" s="285"/>
      <c r="AQ136" s="285"/>
      <c r="AR136" s="285"/>
      <c r="AS136" s="285"/>
      <c r="AT136" s="285"/>
      <c r="AU136" s="285"/>
      <c r="AV136" s="285"/>
      <c r="AW136" s="285"/>
      <c r="AX136" s="285"/>
      <c r="AY136" s="285"/>
      <c r="AZ136" s="285"/>
      <c r="BA136" s="285"/>
      <c r="BB136" s="285"/>
      <c r="BC136" s="285"/>
      <c r="BD136" s="285"/>
      <c r="BE136" s="285"/>
      <c r="BF136" s="285"/>
      <c r="BG136" s="285"/>
      <c r="BH136" s="285"/>
      <c r="BI136" s="285"/>
      <c r="BJ136" s="285"/>
      <c r="BK136" s="285"/>
      <c r="BL136" s="285"/>
      <c r="BM136" s="285"/>
      <c r="BN136" s="305">
        <f t="shared" si="13"/>
        <v>1</v>
      </c>
      <c r="BO136" s="277"/>
      <c r="BP136" s="306" t="s">
        <v>264</v>
      </c>
      <c r="BQ136" s="285">
        <v>1</v>
      </c>
      <c r="BR136" s="285"/>
      <c r="BS136" s="285"/>
      <c r="BT136" s="285"/>
      <c r="BU136" s="285"/>
      <c r="BV136" s="285"/>
      <c r="BW136" s="285"/>
      <c r="BX136" s="285"/>
      <c r="BY136" s="285"/>
      <c r="BZ136" s="285"/>
      <c r="CA136" s="285"/>
      <c r="CB136" s="285"/>
      <c r="CC136" s="285"/>
      <c r="CD136" s="285"/>
      <c r="CE136" s="285"/>
      <c r="CF136" s="285"/>
      <c r="CG136" s="285"/>
      <c r="CH136" s="285"/>
      <c r="CI136" s="285"/>
      <c r="CJ136" s="285"/>
      <c r="CK136" s="285"/>
      <c r="CL136" s="285"/>
      <c r="CM136" s="285"/>
      <c r="CN136" s="285"/>
      <c r="CO136" s="285"/>
      <c r="CP136" s="285"/>
      <c r="CQ136" s="285"/>
      <c r="CR136" s="285"/>
      <c r="CS136" s="285"/>
      <c r="CT136" s="285"/>
      <c r="CU136" s="307">
        <f t="shared" si="14"/>
        <v>1</v>
      </c>
      <c r="CV136" s="277"/>
      <c r="CW136" s="304" t="s">
        <v>264</v>
      </c>
      <c r="CX136" s="285">
        <v>1</v>
      </c>
      <c r="CY136" s="285"/>
      <c r="CZ136" s="285"/>
      <c r="DA136" s="285"/>
      <c r="DB136" s="285"/>
      <c r="DC136" s="285"/>
      <c r="DD136" s="285"/>
      <c r="DE136" s="285"/>
      <c r="DF136" s="285"/>
      <c r="DG136" s="285"/>
      <c r="DH136" s="285"/>
      <c r="DI136" s="285"/>
      <c r="DJ136" s="285"/>
      <c r="DK136" s="285"/>
      <c r="DL136" s="285"/>
      <c r="DM136" s="285"/>
      <c r="DN136" s="285"/>
      <c r="DO136" s="285"/>
      <c r="DP136" s="285"/>
      <c r="DQ136" s="285"/>
      <c r="DR136" s="285"/>
      <c r="DS136" s="285"/>
      <c r="DT136" s="285"/>
      <c r="DU136" s="285"/>
      <c r="DV136" s="285"/>
      <c r="DW136" s="285"/>
      <c r="DX136" s="285"/>
      <c r="DY136" s="285"/>
      <c r="DZ136" s="285"/>
      <c r="EA136" s="285"/>
      <c r="EB136" s="307">
        <f t="shared" si="15"/>
        <v>1</v>
      </c>
      <c r="EC136" s="277"/>
      <c r="ED136" s="304" t="s">
        <v>264</v>
      </c>
      <c r="EE136" s="285">
        <v>1</v>
      </c>
      <c r="EF136" s="285"/>
      <c r="EG136" s="285"/>
      <c r="EH136" s="285"/>
      <c r="EI136" s="285"/>
      <c r="EJ136" s="285"/>
      <c r="EK136" s="285"/>
      <c r="EL136" s="285"/>
      <c r="EM136" s="285"/>
      <c r="EN136" s="285"/>
      <c r="EO136" s="285"/>
      <c r="EP136" s="285"/>
      <c r="EQ136" s="285"/>
      <c r="ER136" s="285"/>
      <c r="ES136" s="285"/>
      <c r="ET136" s="285"/>
      <c r="EU136" s="285"/>
      <c r="EV136" s="285"/>
      <c r="EW136" s="285"/>
      <c r="EX136" s="285"/>
      <c r="EY136" s="285"/>
      <c r="EZ136" s="285"/>
      <c r="FA136" s="285"/>
      <c r="FB136" s="285"/>
      <c r="FC136" s="285"/>
      <c r="FD136" s="285"/>
      <c r="FE136" s="285"/>
      <c r="FF136" s="285"/>
      <c r="FG136" s="285"/>
      <c r="FH136" s="285"/>
      <c r="FI136" s="307">
        <f t="shared" si="16"/>
        <v>1</v>
      </c>
      <c r="FJ136" s="277"/>
      <c r="FK136" s="304" t="s">
        <v>264</v>
      </c>
      <c r="FL136" s="285">
        <v>1</v>
      </c>
      <c r="FM136" s="285"/>
      <c r="FN136" s="285"/>
      <c r="FO136" s="285"/>
      <c r="FP136" s="285"/>
      <c r="FQ136" s="285"/>
      <c r="FR136" s="285"/>
      <c r="FS136" s="285"/>
      <c r="FT136" s="285"/>
      <c r="FU136" s="285"/>
      <c r="FV136" s="285"/>
      <c r="FW136" s="285"/>
      <c r="FX136" s="285"/>
      <c r="FY136" s="285"/>
      <c r="FZ136" s="285"/>
      <c r="GA136" s="285"/>
      <c r="GB136" s="285"/>
      <c r="GC136" s="285"/>
      <c r="GD136" s="285"/>
      <c r="GE136" s="285"/>
      <c r="GF136" s="285"/>
      <c r="GG136" s="285"/>
      <c r="GH136" s="285"/>
      <c r="GI136" s="285"/>
      <c r="GJ136" s="285"/>
      <c r="GK136" s="285"/>
      <c r="GL136" s="285"/>
      <c r="GM136" s="285"/>
      <c r="GN136" s="285"/>
      <c r="GO136" s="285"/>
      <c r="GP136" s="307">
        <f t="shared" si="17"/>
        <v>1</v>
      </c>
      <c r="GQ136" s="277"/>
    </row>
    <row r="137" spans="1:199" ht="15.75" customHeight="1">
      <c r="A137" s="1018"/>
      <c r="B137" s="304" t="s">
        <v>138</v>
      </c>
      <c r="C137" s="285">
        <v>1</v>
      </c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301">
        <f t="shared" si="12"/>
        <v>1</v>
      </c>
      <c r="AH137" s="277"/>
      <c r="AI137" s="304" t="s">
        <v>138</v>
      </c>
      <c r="AJ137" s="285">
        <v>1</v>
      </c>
      <c r="AK137" s="285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285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305">
        <f t="shared" si="13"/>
        <v>1</v>
      </c>
      <c r="BO137" s="277"/>
      <c r="BP137" s="306" t="s">
        <v>138</v>
      </c>
      <c r="BQ137" s="285">
        <v>1</v>
      </c>
      <c r="BR137" s="285"/>
      <c r="BS137" s="285"/>
      <c r="BT137" s="285"/>
      <c r="BU137" s="285"/>
      <c r="BV137" s="285"/>
      <c r="BW137" s="285"/>
      <c r="BX137" s="285"/>
      <c r="BY137" s="285"/>
      <c r="BZ137" s="285"/>
      <c r="CA137" s="285"/>
      <c r="CB137" s="285"/>
      <c r="CC137" s="285"/>
      <c r="CD137" s="285"/>
      <c r="CE137" s="285"/>
      <c r="CF137" s="285"/>
      <c r="CG137" s="285"/>
      <c r="CH137" s="285"/>
      <c r="CI137" s="285"/>
      <c r="CJ137" s="285"/>
      <c r="CK137" s="285"/>
      <c r="CL137" s="285"/>
      <c r="CM137" s="285"/>
      <c r="CN137" s="285"/>
      <c r="CO137" s="285"/>
      <c r="CP137" s="285"/>
      <c r="CQ137" s="285"/>
      <c r="CR137" s="285"/>
      <c r="CS137" s="285"/>
      <c r="CT137" s="285"/>
      <c r="CU137" s="307">
        <f t="shared" si="14"/>
        <v>1</v>
      </c>
      <c r="CV137" s="277"/>
      <c r="CW137" s="304" t="s">
        <v>138</v>
      </c>
      <c r="CX137" s="285">
        <v>1</v>
      </c>
      <c r="CY137" s="285"/>
      <c r="CZ137" s="285"/>
      <c r="DA137" s="285"/>
      <c r="DB137" s="285"/>
      <c r="DC137" s="285"/>
      <c r="DD137" s="285"/>
      <c r="DE137" s="285"/>
      <c r="DF137" s="285"/>
      <c r="DG137" s="285"/>
      <c r="DH137" s="285"/>
      <c r="DI137" s="285"/>
      <c r="DJ137" s="285"/>
      <c r="DK137" s="285"/>
      <c r="DL137" s="285"/>
      <c r="DM137" s="285"/>
      <c r="DN137" s="285"/>
      <c r="DO137" s="285"/>
      <c r="DP137" s="285"/>
      <c r="DQ137" s="285"/>
      <c r="DR137" s="285"/>
      <c r="DS137" s="285"/>
      <c r="DT137" s="285"/>
      <c r="DU137" s="285"/>
      <c r="DV137" s="285"/>
      <c r="DW137" s="285"/>
      <c r="DX137" s="285"/>
      <c r="DY137" s="285"/>
      <c r="DZ137" s="285"/>
      <c r="EA137" s="285"/>
      <c r="EB137" s="307">
        <f t="shared" si="15"/>
        <v>1</v>
      </c>
      <c r="EC137" s="277"/>
      <c r="ED137" s="304" t="s">
        <v>138</v>
      </c>
      <c r="EE137" s="285">
        <v>1</v>
      </c>
      <c r="EF137" s="285"/>
      <c r="EG137" s="285"/>
      <c r="EH137" s="285"/>
      <c r="EI137" s="285"/>
      <c r="EJ137" s="285"/>
      <c r="EK137" s="285"/>
      <c r="EL137" s="285"/>
      <c r="EM137" s="285"/>
      <c r="EN137" s="285"/>
      <c r="EO137" s="285"/>
      <c r="EP137" s="285"/>
      <c r="EQ137" s="285"/>
      <c r="ER137" s="285"/>
      <c r="ES137" s="285"/>
      <c r="ET137" s="285"/>
      <c r="EU137" s="285"/>
      <c r="EV137" s="285"/>
      <c r="EW137" s="285"/>
      <c r="EX137" s="285"/>
      <c r="EY137" s="285"/>
      <c r="EZ137" s="285"/>
      <c r="FA137" s="285"/>
      <c r="FB137" s="285"/>
      <c r="FC137" s="285"/>
      <c r="FD137" s="285"/>
      <c r="FE137" s="285"/>
      <c r="FF137" s="285"/>
      <c r="FG137" s="285"/>
      <c r="FH137" s="285"/>
      <c r="FI137" s="307">
        <f t="shared" si="16"/>
        <v>1</v>
      </c>
      <c r="FJ137" s="277"/>
      <c r="FK137" s="304" t="s">
        <v>138</v>
      </c>
      <c r="FL137" s="285">
        <v>1</v>
      </c>
      <c r="FM137" s="285"/>
      <c r="FN137" s="285"/>
      <c r="FO137" s="285"/>
      <c r="FP137" s="285"/>
      <c r="FQ137" s="285"/>
      <c r="FR137" s="285"/>
      <c r="FS137" s="285"/>
      <c r="FT137" s="285"/>
      <c r="FU137" s="285"/>
      <c r="FV137" s="285"/>
      <c r="FW137" s="285"/>
      <c r="FX137" s="285"/>
      <c r="FY137" s="285"/>
      <c r="FZ137" s="285"/>
      <c r="GA137" s="285"/>
      <c r="GB137" s="285"/>
      <c r="GC137" s="285"/>
      <c r="GD137" s="285"/>
      <c r="GE137" s="285"/>
      <c r="GF137" s="285"/>
      <c r="GG137" s="285"/>
      <c r="GH137" s="285"/>
      <c r="GI137" s="285"/>
      <c r="GJ137" s="285"/>
      <c r="GK137" s="285"/>
      <c r="GL137" s="285"/>
      <c r="GM137" s="285"/>
      <c r="GN137" s="285"/>
      <c r="GO137" s="285"/>
      <c r="GP137" s="307">
        <f t="shared" si="17"/>
        <v>1</v>
      </c>
      <c r="GQ137" s="277"/>
    </row>
    <row r="138" spans="1:199" ht="15.75" customHeight="1">
      <c r="A138" s="1019"/>
      <c r="B138" s="322" t="s">
        <v>212</v>
      </c>
      <c r="C138" s="323"/>
      <c r="D138" s="323"/>
      <c r="E138" s="323"/>
      <c r="F138" s="323"/>
      <c r="G138" s="323"/>
      <c r="H138" s="323"/>
      <c r="I138" s="323"/>
      <c r="J138" s="323"/>
      <c r="K138" s="323"/>
      <c r="L138" s="323"/>
      <c r="M138" s="323"/>
      <c r="N138" s="323"/>
      <c r="O138" s="323"/>
      <c r="P138" s="323"/>
      <c r="Q138" s="323"/>
      <c r="R138" s="323"/>
      <c r="S138" s="323"/>
      <c r="T138" s="323"/>
      <c r="U138" s="323"/>
      <c r="V138" s="323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24" t="e">
        <f t="shared" si="12"/>
        <v>#DIV/0!</v>
      </c>
      <c r="AH138" s="277"/>
      <c r="AI138" s="322" t="s">
        <v>212</v>
      </c>
      <c r="AJ138" s="323"/>
      <c r="AK138" s="323"/>
      <c r="AL138" s="323"/>
      <c r="AM138" s="323"/>
      <c r="AN138" s="323"/>
      <c r="AO138" s="323"/>
      <c r="AP138" s="323"/>
      <c r="AQ138" s="323"/>
      <c r="AR138" s="323"/>
      <c r="AS138" s="323"/>
      <c r="AT138" s="323"/>
      <c r="AU138" s="323"/>
      <c r="AV138" s="323"/>
      <c r="AW138" s="323"/>
      <c r="AX138" s="323"/>
      <c r="AY138" s="323"/>
      <c r="AZ138" s="323"/>
      <c r="BA138" s="323"/>
      <c r="BB138" s="323"/>
      <c r="BC138" s="323"/>
      <c r="BD138" s="323"/>
      <c r="BE138" s="323"/>
      <c r="BF138" s="323"/>
      <c r="BG138" s="323"/>
      <c r="BH138" s="323"/>
      <c r="BI138" s="323"/>
      <c r="BJ138" s="323"/>
      <c r="BK138" s="323"/>
      <c r="BL138" s="323"/>
      <c r="BM138" s="323"/>
      <c r="BN138" s="325" t="e">
        <f t="shared" si="13"/>
        <v>#DIV/0!</v>
      </c>
      <c r="BO138" s="277"/>
      <c r="BP138" s="326" t="s">
        <v>212</v>
      </c>
      <c r="BQ138" s="323"/>
      <c r="BR138" s="323"/>
      <c r="BS138" s="323"/>
      <c r="BT138" s="323"/>
      <c r="BU138" s="323"/>
      <c r="BV138" s="323"/>
      <c r="BW138" s="323"/>
      <c r="BX138" s="323"/>
      <c r="BY138" s="323"/>
      <c r="BZ138" s="323"/>
      <c r="CA138" s="323"/>
      <c r="CB138" s="323"/>
      <c r="CC138" s="323"/>
      <c r="CD138" s="323"/>
      <c r="CE138" s="323"/>
      <c r="CF138" s="323"/>
      <c r="CG138" s="323"/>
      <c r="CH138" s="323"/>
      <c r="CI138" s="323"/>
      <c r="CJ138" s="323"/>
      <c r="CK138" s="323"/>
      <c r="CL138" s="323"/>
      <c r="CM138" s="323"/>
      <c r="CN138" s="323"/>
      <c r="CO138" s="323"/>
      <c r="CP138" s="323"/>
      <c r="CQ138" s="323"/>
      <c r="CR138" s="323"/>
      <c r="CS138" s="323"/>
      <c r="CT138" s="323"/>
      <c r="CU138" s="328" t="e">
        <f t="shared" si="14"/>
        <v>#DIV/0!</v>
      </c>
      <c r="CV138" s="277"/>
      <c r="CW138" s="299" t="s">
        <v>213</v>
      </c>
      <c r="CX138" s="318">
        <v>4</v>
      </c>
      <c r="CY138" s="332"/>
      <c r="CZ138" s="332"/>
      <c r="DA138" s="332"/>
      <c r="DB138" s="332"/>
      <c r="DC138" s="332"/>
      <c r="DD138" s="332"/>
      <c r="DE138" s="332"/>
      <c r="DF138" s="332"/>
      <c r="DG138" s="332"/>
      <c r="DH138" s="332"/>
      <c r="DI138" s="332"/>
      <c r="DJ138" s="332"/>
      <c r="DK138" s="332"/>
      <c r="DL138" s="332"/>
      <c r="DM138" s="332"/>
      <c r="DN138" s="332"/>
      <c r="DO138" s="332"/>
      <c r="DP138" s="332"/>
      <c r="DQ138" s="332"/>
      <c r="DR138" s="332"/>
      <c r="DS138" s="332"/>
      <c r="DT138" s="332"/>
      <c r="DU138" s="332"/>
      <c r="DV138" s="332"/>
      <c r="DW138" s="332"/>
      <c r="DX138" s="332"/>
      <c r="DY138" s="332"/>
      <c r="DZ138" s="332"/>
      <c r="EA138" s="332"/>
      <c r="EB138" s="286">
        <f t="shared" si="15"/>
        <v>4</v>
      </c>
      <c r="EC138" s="277"/>
      <c r="ED138" s="322" t="s">
        <v>212</v>
      </c>
      <c r="EE138" s="323">
        <v>22</v>
      </c>
      <c r="EF138" s="323">
        <v>4</v>
      </c>
      <c r="EG138" s="323">
        <v>15</v>
      </c>
      <c r="EH138" s="323">
        <v>15</v>
      </c>
      <c r="EI138" s="323">
        <v>8</v>
      </c>
      <c r="EJ138" s="323"/>
      <c r="EK138" s="323"/>
      <c r="EL138" s="323"/>
      <c r="EM138" s="323"/>
      <c r="EN138" s="323"/>
      <c r="EO138" s="323"/>
      <c r="EP138" s="323"/>
      <c r="EQ138" s="323"/>
      <c r="ER138" s="323"/>
      <c r="ES138" s="323"/>
      <c r="ET138" s="323"/>
      <c r="EU138" s="323"/>
      <c r="EV138" s="323"/>
      <c r="EW138" s="323"/>
      <c r="EX138" s="323"/>
      <c r="EY138" s="323"/>
      <c r="EZ138" s="323"/>
      <c r="FA138" s="323"/>
      <c r="FB138" s="323"/>
      <c r="FC138" s="323"/>
      <c r="FD138" s="323"/>
      <c r="FE138" s="323"/>
      <c r="FF138" s="323"/>
      <c r="FG138" s="323"/>
      <c r="FH138" s="323"/>
      <c r="FI138" s="328">
        <f t="shared" si="16"/>
        <v>12.8</v>
      </c>
      <c r="FJ138" s="277"/>
      <c r="FK138" s="322" t="s">
        <v>212</v>
      </c>
      <c r="FL138" s="323"/>
      <c r="FM138" s="323"/>
      <c r="FN138" s="323"/>
      <c r="FO138" s="323"/>
      <c r="FP138" s="323"/>
      <c r="FQ138" s="323"/>
      <c r="FR138" s="323"/>
      <c r="FS138" s="323"/>
      <c r="FT138" s="323"/>
      <c r="FU138" s="323"/>
      <c r="FV138" s="323"/>
      <c r="FW138" s="323"/>
      <c r="FX138" s="323"/>
      <c r="FY138" s="323"/>
      <c r="FZ138" s="323"/>
      <c r="GA138" s="323"/>
      <c r="GB138" s="323"/>
      <c r="GC138" s="323"/>
      <c r="GD138" s="323"/>
      <c r="GE138" s="323"/>
      <c r="GF138" s="323"/>
      <c r="GG138" s="323"/>
      <c r="GH138" s="323"/>
      <c r="GI138" s="323"/>
      <c r="GJ138" s="323"/>
      <c r="GK138" s="323"/>
      <c r="GL138" s="323"/>
      <c r="GM138" s="323"/>
      <c r="GN138" s="323"/>
      <c r="GO138" s="323"/>
      <c r="GP138" s="328" t="e">
        <f t="shared" si="17"/>
        <v>#DIV/0!</v>
      </c>
      <c r="GQ138" s="277"/>
    </row>
    <row r="139" spans="1:199" ht="15.75" customHeight="1">
      <c r="A139" s="139"/>
      <c r="B139" s="277"/>
      <c r="C139" s="277"/>
      <c r="D139" s="277"/>
      <c r="E139" s="277"/>
      <c r="F139" s="277"/>
      <c r="G139" s="277"/>
      <c r="H139" s="277"/>
      <c r="I139" s="277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  <c r="T139" s="277"/>
      <c r="U139" s="277"/>
      <c r="V139" s="277"/>
      <c r="W139" s="277"/>
      <c r="X139" s="277"/>
      <c r="Y139" s="277"/>
      <c r="Z139" s="277"/>
      <c r="AA139" s="277"/>
      <c r="AB139" s="277"/>
      <c r="AC139" s="277"/>
      <c r="AD139" s="277"/>
      <c r="AE139" s="277"/>
      <c r="AF139" s="277"/>
      <c r="AG139" s="329"/>
      <c r="AH139" s="277"/>
      <c r="AI139" s="277"/>
      <c r="AJ139" s="277"/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77"/>
      <c r="AY139" s="277"/>
      <c r="AZ139" s="277"/>
      <c r="BA139" s="277"/>
      <c r="BB139" s="277"/>
      <c r="BC139" s="277"/>
      <c r="BD139" s="277"/>
      <c r="BE139" s="277"/>
      <c r="BF139" s="277"/>
      <c r="BG139" s="277"/>
      <c r="BH139" s="277"/>
      <c r="BI139" s="277"/>
      <c r="BJ139" s="277"/>
      <c r="BK139" s="277"/>
      <c r="BL139" s="277"/>
      <c r="BM139" s="277"/>
      <c r="BN139" s="329"/>
      <c r="BO139" s="277"/>
      <c r="BP139" s="277"/>
      <c r="BQ139" s="277"/>
      <c r="BR139" s="277"/>
      <c r="BS139" s="277"/>
      <c r="BT139" s="277"/>
      <c r="BU139" s="277"/>
      <c r="BV139" s="277"/>
      <c r="BW139" s="277"/>
      <c r="BX139" s="277"/>
      <c r="BY139" s="277"/>
      <c r="BZ139" s="277"/>
      <c r="CA139" s="277"/>
      <c r="CB139" s="277"/>
      <c r="CC139" s="277"/>
      <c r="CD139" s="277"/>
      <c r="CE139" s="277"/>
      <c r="CF139" s="277"/>
      <c r="CG139" s="277"/>
      <c r="CH139" s="277"/>
      <c r="CI139" s="277"/>
      <c r="CJ139" s="277"/>
      <c r="CK139" s="277"/>
      <c r="CL139" s="277"/>
      <c r="CM139" s="277"/>
      <c r="CN139" s="277"/>
      <c r="CO139" s="277"/>
      <c r="CP139" s="277"/>
      <c r="CQ139" s="277"/>
      <c r="CR139" s="277"/>
      <c r="CS139" s="277"/>
      <c r="CT139" s="277"/>
      <c r="CU139" s="277"/>
      <c r="CV139" s="277"/>
      <c r="CW139" s="277"/>
      <c r="CX139" s="277"/>
      <c r="CY139" s="277"/>
      <c r="CZ139" s="277"/>
      <c r="DA139" s="277"/>
      <c r="DB139" s="277"/>
      <c r="DC139" s="277"/>
      <c r="DD139" s="277"/>
      <c r="DE139" s="277"/>
      <c r="DF139" s="277"/>
      <c r="DG139" s="277"/>
      <c r="DH139" s="277"/>
      <c r="DI139" s="277"/>
      <c r="DJ139" s="277"/>
      <c r="DK139" s="277"/>
      <c r="DL139" s="277"/>
      <c r="DM139" s="277"/>
      <c r="DN139" s="277"/>
      <c r="DO139" s="277"/>
      <c r="DP139" s="277"/>
      <c r="DQ139" s="277"/>
      <c r="DR139" s="277"/>
      <c r="DS139" s="277"/>
      <c r="DT139" s="277"/>
      <c r="DU139" s="277"/>
      <c r="DV139" s="277"/>
      <c r="DW139" s="277"/>
      <c r="DX139" s="277"/>
      <c r="DY139" s="277"/>
      <c r="DZ139" s="277"/>
      <c r="EA139" s="277"/>
      <c r="EB139" s="277"/>
      <c r="EC139" s="277"/>
      <c r="ED139" s="277"/>
      <c r="EE139" s="277"/>
      <c r="EF139" s="277"/>
      <c r="EG139" s="277"/>
      <c r="EH139" s="277"/>
      <c r="EI139" s="277"/>
      <c r="EJ139" s="277"/>
      <c r="EK139" s="277"/>
      <c r="EL139" s="277"/>
      <c r="EM139" s="277"/>
      <c r="EN139" s="277"/>
      <c r="EO139" s="277"/>
      <c r="EP139" s="277"/>
      <c r="EQ139" s="277"/>
      <c r="ER139" s="277"/>
      <c r="ES139" s="277"/>
      <c r="ET139" s="277"/>
      <c r="EU139" s="277"/>
      <c r="EV139" s="277"/>
      <c r="EW139" s="277"/>
      <c r="EX139" s="277"/>
      <c r="EY139" s="277"/>
      <c r="EZ139" s="277"/>
      <c r="FA139" s="277"/>
      <c r="FB139" s="277"/>
      <c r="FC139" s="277"/>
      <c r="FD139" s="277"/>
      <c r="FE139" s="277"/>
      <c r="FF139" s="277"/>
      <c r="FG139" s="277"/>
      <c r="FH139" s="277"/>
      <c r="FI139" s="277"/>
      <c r="FJ139" s="277"/>
      <c r="FK139" s="277"/>
      <c r="FL139" s="277"/>
      <c r="FM139" s="277"/>
      <c r="FN139" s="277"/>
      <c r="FO139" s="277"/>
      <c r="FP139" s="277"/>
      <c r="FQ139" s="277"/>
      <c r="FR139" s="277"/>
      <c r="FS139" s="277"/>
      <c r="FT139" s="277"/>
      <c r="FU139" s="277"/>
      <c r="FV139" s="277"/>
      <c r="FW139" s="277"/>
      <c r="FX139" s="277"/>
      <c r="FY139" s="277"/>
      <c r="FZ139" s="277"/>
      <c r="GA139" s="277"/>
      <c r="GB139" s="277"/>
      <c r="GC139" s="277"/>
      <c r="GD139" s="277"/>
      <c r="GE139" s="277"/>
      <c r="GF139" s="277"/>
      <c r="GG139" s="277"/>
      <c r="GH139" s="277"/>
      <c r="GI139" s="277"/>
      <c r="GJ139" s="277"/>
      <c r="GK139" s="277"/>
      <c r="GL139" s="277"/>
      <c r="GM139" s="277"/>
      <c r="GN139" s="277"/>
      <c r="GO139" s="277"/>
      <c r="GP139" s="277"/>
      <c r="GQ139" s="277"/>
    </row>
    <row r="140" spans="1:199" ht="15.75" customHeight="1">
      <c r="A140" s="139"/>
      <c r="B140" s="330"/>
      <c r="C140" s="330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0"/>
      <c r="T140" s="330"/>
      <c r="U140" s="330"/>
      <c r="V140" s="330"/>
      <c r="W140" s="330"/>
      <c r="X140" s="330"/>
      <c r="Y140" s="330"/>
      <c r="Z140" s="330"/>
      <c r="AA140" s="330"/>
      <c r="AB140" s="330"/>
      <c r="AC140" s="330"/>
      <c r="AD140" s="330"/>
      <c r="AE140" s="330"/>
      <c r="AF140" s="330"/>
      <c r="AG140" s="331"/>
      <c r="AH140" s="330"/>
      <c r="AI140" s="330"/>
      <c r="AJ140" s="330"/>
      <c r="AK140" s="330"/>
      <c r="AL140" s="330"/>
      <c r="AM140" s="330"/>
      <c r="AN140" s="330"/>
      <c r="AO140" s="330"/>
      <c r="AP140" s="330"/>
      <c r="AQ140" s="330"/>
      <c r="AR140" s="330"/>
      <c r="AS140" s="330"/>
      <c r="AT140" s="330"/>
      <c r="AU140" s="330"/>
      <c r="AV140" s="330"/>
      <c r="AW140" s="330"/>
      <c r="AX140" s="330"/>
      <c r="AY140" s="330"/>
      <c r="AZ140" s="330"/>
      <c r="BA140" s="330"/>
      <c r="BB140" s="330"/>
      <c r="BC140" s="330"/>
      <c r="BD140" s="330"/>
      <c r="BE140" s="330"/>
      <c r="BF140" s="330"/>
      <c r="BG140" s="330"/>
      <c r="BH140" s="330"/>
      <c r="BI140" s="330"/>
      <c r="BJ140" s="330"/>
      <c r="BK140" s="330"/>
      <c r="BL140" s="330"/>
      <c r="BM140" s="330"/>
      <c r="BN140" s="331"/>
      <c r="BO140" s="330"/>
      <c r="BP140" s="330"/>
      <c r="BQ140" s="330"/>
      <c r="BR140" s="330"/>
      <c r="BS140" s="330"/>
      <c r="BT140" s="330"/>
      <c r="BU140" s="330"/>
      <c r="BV140" s="330"/>
      <c r="BW140" s="330"/>
      <c r="BX140" s="330"/>
      <c r="BY140" s="330"/>
      <c r="BZ140" s="330"/>
      <c r="CA140" s="330"/>
      <c r="CB140" s="330"/>
      <c r="CC140" s="330"/>
      <c r="CD140" s="330"/>
      <c r="CE140" s="330"/>
      <c r="CF140" s="330"/>
      <c r="CG140" s="330"/>
      <c r="CH140" s="330"/>
      <c r="CI140" s="330"/>
      <c r="CJ140" s="330"/>
      <c r="CK140" s="330"/>
      <c r="CL140" s="330"/>
      <c r="CM140" s="330"/>
      <c r="CN140" s="330"/>
      <c r="CO140" s="330"/>
      <c r="CP140" s="330"/>
      <c r="CQ140" s="330"/>
      <c r="CR140" s="330"/>
      <c r="CS140" s="330"/>
      <c r="CT140" s="330"/>
      <c r="CU140" s="330"/>
      <c r="CV140" s="330"/>
      <c r="CW140" s="330"/>
      <c r="CX140" s="330"/>
      <c r="CY140" s="330"/>
      <c r="CZ140" s="330"/>
      <c r="DA140" s="330"/>
      <c r="DB140" s="330"/>
      <c r="DC140" s="330"/>
      <c r="DD140" s="330"/>
      <c r="DE140" s="330"/>
      <c r="DF140" s="330"/>
      <c r="DG140" s="330"/>
      <c r="DH140" s="330"/>
      <c r="DI140" s="330"/>
      <c r="DJ140" s="330"/>
      <c r="DK140" s="330"/>
      <c r="DL140" s="330"/>
      <c r="DM140" s="330"/>
      <c r="DN140" s="330"/>
      <c r="DO140" s="330"/>
      <c r="DP140" s="330"/>
      <c r="DQ140" s="330"/>
      <c r="DR140" s="330"/>
      <c r="DS140" s="330"/>
      <c r="DT140" s="330"/>
      <c r="DU140" s="330"/>
      <c r="DV140" s="330"/>
      <c r="DW140" s="330"/>
      <c r="DX140" s="330"/>
      <c r="DY140" s="330"/>
      <c r="DZ140" s="330"/>
      <c r="EA140" s="330"/>
      <c r="EB140" s="330"/>
      <c r="EC140" s="330"/>
      <c r="ED140" s="330"/>
      <c r="EE140" s="330"/>
      <c r="EF140" s="330"/>
      <c r="EG140" s="330"/>
      <c r="EH140" s="330"/>
      <c r="EI140" s="330"/>
      <c r="EJ140" s="330"/>
      <c r="EK140" s="330"/>
      <c r="EL140" s="330"/>
      <c r="EM140" s="330"/>
      <c r="EN140" s="330"/>
      <c r="EO140" s="330"/>
      <c r="EP140" s="330"/>
      <c r="EQ140" s="330"/>
      <c r="ER140" s="330"/>
      <c r="ES140" s="330"/>
      <c r="ET140" s="330"/>
      <c r="EU140" s="330"/>
      <c r="EV140" s="330"/>
      <c r="EW140" s="330"/>
      <c r="EX140" s="330"/>
      <c r="EY140" s="330"/>
      <c r="EZ140" s="330"/>
      <c r="FA140" s="330"/>
      <c r="FB140" s="330"/>
      <c r="FC140" s="330"/>
      <c r="FD140" s="330"/>
      <c r="FE140" s="330"/>
      <c r="FF140" s="330"/>
      <c r="FG140" s="330"/>
      <c r="FH140" s="330"/>
      <c r="FI140" s="330"/>
      <c r="FJ140" s="330"/>
      <c r="FK140" s="330"/>
      <c r="FL140" s="330"/>
      <c r="FM140" s="330"/>
      <c r="FN140" s="330"/>
      <c r="FO140" s="330"/>
      <c r="FP140" s="330"/>
      <c r="FQ140" s="330"/>
      <c r="FR140" s="330"/>
      <c r="FS140" s="330"/>
      <c r="FT140" s="330"/>
      <c r="FU140" s="330"/>
      <c r="FV140" s="330"/>
      <c r="FW140" s="330"/>
      <c r="FX140" s="330"/>
      <c r="FY140" s="330"/>
      <c r="FZ140" s="330"/>
      <c r="GA140" s="330"/>
      <c r="GB140" s="330"/>
      <c r="GC140" s="330"/>
      <c r="GD140" s="330"/>
      <c r="GE140" s="330"/>
      <c r="GF140" s="330"/>
      <c r="GG140" s="330"/>
      <c r="GH140" s="330"/>
      <c r="GI140" s="330"/>
      <c r="GJ140" s="330"/>
      <c r="GK140" s="330"/>
      <c r="GL140" s="330"/>
      <c r="GM140" s="330"/>
      <c r="GN140" s="330"/>
      <c r="GO140" s="330"/>
      <c r="GP140" s="330"/>
      <c r="GQ140" s="330"/>
    </row>
    <row r="141" spans="1:199" ht="15.75" customHeight="1">
      <c r="A141" s="139"/>
      <c r="B141" s="1180" t="s">
        <v>385</v>
      </c>
      <c r="C141" s="1009"/>
      <c r="D141" s="1009"/>
      <c r="E141" s="1009"/>
      <c r="F141" s="1009"/>
      <c r="G141" s="1009"/>
      <c r="H141" s="1009"/>
      <c r="I141" s="1009"/>
      <c r="J141" s="1009"/>
      <c r="K141" s="1009"/>
      <c r="L141" s="1009"/>
      <c r="M141" s="1009"/>
      <c r="N141" s="1009"/>
      <c r="O141" s="1009"/>
      <c r="P141" s="1009"/>
      <c r="Q141" s="1009"/>
      <c r="R141" s="1009"/>
      <c r="S141" s="1009"/>
      <c r="T141" s="1009"/>
      <c r="U141" s="1009"/>
      <c r="V141" s="1009"/>
      <c r="W141" s="1009"/>
      <c r="X141" s="1009"/>
      <c r="Y141" s="1009"/>
      <c r="Z141" s="1009"/>
      <c r="AA141" s="1009"/>
      <c r="AB141" s="1009"/>
      <c r="AC141" s="1009"/>
      <c r="AD141" s="1009"/>
      <c r="AE141" s="1009"/>
      <c r="AF141" s="1009"/>
      <c r="AG141" s="1010"/>
      <c r="AH141" s="277"/>
      <c r="AI141" s="1180" t="s">
        <v>386</v>
      </c>
      <c r="AJ141" s="1009"/>
      <c r="AK141" s="1009"/>
      <c r="AL141" s="1009"/>
      <c r="AM141" s="1009"/>
      <c r="AN141" s="1009"/>
      <c r="AO141" s="1009"/>
      <c r="AP141" s="1009"/>
      <c r="AQ141" s="1009"/>
      <c r="AR141" s="1009"/>
      <c r="AS141" s="1009"/>
      <c r="AT141" s="1009"/>
      <c r="AU141" s="1009"/>
      <c r="AV141" s="1009"/>
      <c r="AW141" s="1009"/>
      <c r="AX141" s="1009"/>
      <c r="AY141" s="1009"/>
      <c r="AZ141" s="1009"/>
      <c r="BA141" s="1009"/>
      <c r="BB141" s="1009"/>
      <c r="BC141" s="1009"/>
      <c r="BD141" s="1009"/>
      <c r="BE141" s="1009"/>
      <c r="BF141" s="1009"/>
      <c r="BG141" s="1009"/>
      <c r="BH141" s="1009"/>
      <c r="BI141" s="1009"/>
      <c r="BJ141" s="1009"/>
      <c r="BK141" s="1009"/>
      <c r="BL141" s="1009"/>
      <c r="BM141" s="1009"/>
      <c r="BN141" s="1010"/>
      <c r="BO141" s="282"/>
      <c r="BP141" s="1180" t="s">
        <v>387</v>
      </c>
      <c r="BQ141" s="1009"/>
      <c r="BR141" s="1009"/>
      <c r="BS141" s="1009"/>
      <c r="BT141" s="1009"/>
      <c r="BU141" s="1009"/>
      <c r="BV141" s="1009"/>
      <c r="BW141" s="1009"/>
      <c r="BX141" s="1009"/>
      <c r="BY141" s="1009"/>
      <c r="BZ141" s="1009"/>
      <c r="CA141" s="1009"/>
      <c r="CB141" s="1009"/>
      <c r="CC141" s="1009"/>
      <c r="CD141" s="1009"/>
      <c r="CE141" s="1009"/>
      <c r="CF141" s="1009"/>
      <c r="CG141" s="1009"/>
      <c r="CH141" s="1009"/>
      <c r="CI141" s="1009"/>
      <c r="CJ141" s="1009"/>
      <c r="CK141" s="1009"/>
      <c r="CL141" s="1009"/>
      <c r="CM141" s="1009"/>
      <c r="CN141" s="1009"/>
      <c r="CO141" s="1009"/>
      <c r="CP141" s="1009"/>
      <c r="CQ141" s="1009"/>
      <c r="CR141" s="1009"/>
      <c r="CS141" s="1009"/>
      <c r="CT141" s="1009"/>
      <c r="CU141" s="1010"/>
      <c r="CV141" s="277"/>
      <c r="CW141" s="1180" t="s">
        <v>388</v>
      </c>
      <c r="CX141" s="1009"/>
      <c r="CY141" s="1009"/>
      <c r="CZ141" s="1009"/>
      <c r="DA141" s="1009"/>
      <c r="DB141" s="1009"/>
      <c r="DC141" s="1009"/>
      <c r="DD141" s="1009"/>
      <c r="DE141" s="1009"/>
      <c r="DF141" s="1009"/>
      <c r="DG141" s="1009"/>
      <c r="DH141" s="1009"/>
      <c r="DI141" s="1009"/>
      <c r="DJ141" s="1009"/>
      <c r="DK141" s="1009"/>
      <c r="DL141" s="1009"/>
      <c r="DM141" s="1009"/>
      <c r="DN141" s="1009"/>
      <c r="DO141" s="1009"/>
      <c r="DP141" s="1009"/>
      <c r="DQ141" s="1009"/>
      <c r="DR141" s="1009"/>
      <c r="DS141" s="1009"/>
      <c r="DT141" s="1009"/>
      <c r="DU141" s="1009"/>
      <c r="DV141" s="1009"/>
      <c r="DW141" s="1009"/>
      <c r="DX141" s="1009"/>
      <c r="DY141" s="1009"/>
      <c r="DZ141" s="1009"/>
      <c r="EA141" s="1009"/>
      <c r="EB141" s="1010"/>
      <c r="EC141" s="277"/>
      <c r="ED141" s="1180" t="s">
        <v>389</v>
      </c>
      <c r="EE141" s="1009"/>
      <c r="EF141" s="1009"/>
      <c r="EG141" s="1009"/>
      <c r="EH141" s="1009"/>
      <c r="EI141" s="1009"/>
      <c r="EJ141" s="1009"/>
      <c r="EK141" s="1009"/>
      <c r="EL141" s="1009"/>
      <c r="EM141" s="1009"/>
      <c r="EN141" s="1009"/>
      <c r="EO141" s="1009"/>
      <c r="EP141" s="1009"/>
      <c r="EQ141" s="1009"/>
      <c r="ER141" s="1009"/>
      <c r="ES141" s="1009"/>
      <c r="ET141" s="1009"/>
      <c r="EU141" s="1009"/>
      <c r="EV141" s="1009"/>
      <c r="EW141" s="1009"/>
      <c r="EX141" s="1009"/>
      <c r="EY141" s="1009"/>
      <c r="EZ141" s="1009"/>
      <c r="FA141" s="1009"/>
      <c r="FB141" s="1009"/>
      <c r="FC141" s="1009"/>
      <c r="FD141" s="1009"/>
      <c r="FE141" s="1009"/>
      <c r="FF141" s="1009"/>
      <c r="FG141" s="1009"/>
      <c r="FH141" s="1009"/>
      <c r="FI141" s="1010"/>
      <c r="FJ141" s="277"/>
      <c r="FK141" s="1180" t="s">
        <v>390</v>
      </c>
      <c r="FL141" s="1009"/>
      <c r="FM141" s="1009"/>
      <c r="FN141" s="1009"/>
      <c r="FO141" s="1009"/>
      <c r="FP141" s="1009"/>
      <c r="FQ141" s="1009"/>
      <c r="FR141" s="1009"/>
      <c r="FS141" s="1009"/>
      <c r="FT141" s="1009"/>
      <c r="FU141" s="1009"/>
      <c r="FV141" s="1009"/>
      <c r="FW141" s="1009"/>
      <c r="FX141" s="1009"/>
      <c r="FY141" s="1009"/>
      <c r="FZ141" s="1009"/>
      <c r="GA141" s="1009"/>
      <c r="GB141" s="1009"/>
      <c r="GC141" s="1009"/>
      <c r="GD141" s="1009"/>
      <c r="GE141" s="1009"/>
      <c r="GF141" s="1009"/>
      <c r="GG141" s="1009"/>
      <c r="GH141" s="1009"/>
      <c r="GI141" s="1009"/>
      <c r="GJ141" s="1009"/>
      <c r="GK141" s="1009"/>
      <c r="GL141" s="1009"/>
      <c r="GM141" s="1009"/>
      <c r="GN141" s="1009"/>
      <c r="GO141" s="1009"/>
      <c r="GP141" s="1010"/>
      <c r="GQ141" s="277"/>
    </row>
    <row r="142" spans="1:199" ht="15.75" customHeight="1">
      <c r="A142" s="1141" t="s">
        <v>391</v>
      </c>
      <c r="B142" s="1142" t="s">
        <v>360</v>
      </c>
      <c r="C142" s="1144" t="s">
        <v>361</v>
      </c>
      <c r="D142" s="1009"/>
      <c r="E142" s="1009"/>
      <c r="F142" s="1009"/>
      <c r="G142" s="1009"/>
      <c r="H142" s="1009"/>
      <c r="I142" s="1009"/>
      <c r="J142" s="1009"/>
      <c r="K142" s="1009"/>
      <c r="L142" s="1009"/>
      <c r="M142" s="1009"/>
      <c r="N142" s="1009"/>
      <c r="O142" s="1009"/>
      <c r="P142" s="1009"/>
      <c r="Q142" s="1009"/>
      <c r="R142" s="1009"/>
      <c r="S142" s="1009"/>
      <c r="T142" s="1009"/>
      <c r="U142" s="1009"/>
      <c r="V142" s="1009"/>
      <c r="W142" s="1009"/>
      <c r="X142" s="1009"/>
      <c r="Y142" s="1009"/>
      <c r="Z142" s="1009"/>
      <c r="AA142" s="1009"/>
      <c r="AB142" s="1009"/>
      <c r="AC142" s="1009"/>
      <c r="AD142" s="1009"/>
      <c r="AE142" s="1009"/>
      <c r="AF142" s="1010"/>
      <c r="AG142" s="1145" t="s">
        <v>362</v>
      </c>
      <c r="AH142" s="277"/>
      <c r="AI142" s="1142" t="s">
        <v>360</v>
      </c>
      <c r="AJ142" s="1144" t="s">
        <v>361</v>
      </c>
      <c r="AK142" s="1009"/>
      <c r="AL142" s="1009"/>
      <c r="AM142" s="1009"/>
      <c r="AN142" s="1009"/>
      <c r="AO142" s="1009"/>
      <c r="AP142" s="1009"/>
      <c r="AQ142" s="1009"/>
      <c r="AR142" s="1009"/>
      <c r="AS142" s="1009"/>
      <c r="AT142" s="1009"/>
      <c r="AU142" s="1009"/>
      <c r="AV142" s="1009"/>
      <c r="AW142" s="1009"/>
      <c r="AX142" s="1009"/>
      <c r="AY142" s="1009"/>
      <c r="AZ142" s="1009"/>
      <c r="BA142" s="1009"/>
      <c r="BB142" s="1009"/>
      <c r="BC142" s="1009"/>
      <c r="BD142" s="1009"/>
      <c r="BE142" s="1009"/>
      <c r="BF142" s="1009"/>
      <c r="BG142" s="1009"/>
      <c r="BH142" s="1009"/>
      <c r="BI142" s="1009"/>
      <c r="BJ142" s="1009"/>
      <c r="BK142" s="1009"/>
      <c r="BL142" s="1009"/>
      <c r="BM142" s="1010"/>
      <c r="BN142" s="1148" t="s">
        <v>362</v>
      </c>
      <c r="BO142" s="1185"/>
      <c r="BP142" s="1186" t="s">
        <v>360</v>
      </c>
      <c r="BQ142" s="1144" t="s">
        <v>361</v>
      </c>
      <c r="BR142" s="1009"/>
      <c r="BS142" s="1009"/>
      <c r="BT142" s="1009"/>
      <c r="BU142" s="1009"/>
      <c r="BV142" s="1009"/>
      <c r="BW142" s="1009"/>
      <c r="BX142" s="1009"/>
      <c r="BY142" s="1009"/>
      <c r="BZ142" s="1009"/>
      <c r="CA142" s="1009"/>
      <c r="CB142" s="1009"/>
      <c r="CC142" s="1009"/>
      <c r="CD142" s="1009"/>
      <c r="CE142" s="1009"/>
      <c r="CF142" s="1009"/>
      <c r="CG142" s="1009"/>
      <c r="CH142" s="1009"/>
      <c r="CI142" s="1009"/>
      <c r="CJ142" s="1009"/>
      <c r="CK142" s="1009"/>
      <c r="CL142" s="1009"/>
      <c r="CM142" s="1009"/>
      <c r="CN142" s="1009"/>
      <c r="CO142" s="1009"/>
      <c r="CP142" s="1009"/>
      <c r="CQ142" s="1009"/>
      <c r="CR142" s="1009"/>
      <c r="CS142" s="1009"/>
      <c r="CT142" s="1010"/>
      <c r="CU142" s="1145" t="s">
        <v>362</v>
      </c>
      <c r="CV142" s="277"/>
      <c r="CW142" s="1142" t="s">
        <v>360</v>
      </c>
      <c r="CX142" s="1144" t="s">
        <v>361</v>
      </c>
      <c r="CY142" s="1009"/>
      <c r="CZ142" s="1009"/>
      <c r="DA142" s="1009"/>
      <c r="DB142" s="1009"/>
      <c r="DC142" s="1009"/>
      <c r="DD142" s="1009"/>
      <c r="DE142" s="1009"/>
      <c r="DF142" s="1009"/>
      <c r="DG142" s="1009"/>
      <c r="DH142" s="1009"/>
      <c r="DI142" s="1009"/>
      <c r="DJ142" s="1009"/>
      <c r="DK142" s="1009"/>
      <c r="DL142" s="1009"/>
      <c r="DM142" s="1009"/>
      <c r="DN142" s="1009"/>
      <c r="DO142" s="1009"/>
      <c r="DP142" s="1009"/>
      <c r="DQ142" s="1009"/>
      <c r="DR142" s="1009"/>
      <c r="DS142" s="1009"/>
      <c r="DT142" s="1009"/>
      <c r="DU142" s="1009"/>
      <c r="DV142" s="1009"/>
      <c r="DW142" s="1009"/>
      <c r="DX142" s="1009"/>
      <c r="DY142" s="1009"/>
      <c r="DZ142" s="1009"/>
      <c r="EA142" s="1010"/>
      <c r="EB142" s="1145" t="s">
        <v>362</v>
      </c>
      <c r="EC142" s="277"/>
      <c r="ED142" s="1142" t="s">
        <v>360</v>
      </c>
      <c r="EE142" s="1144" t="s">
        <v>361</v>
      </c>
      <c r="EF142" s="1009"/>
      <c r="EG142" s="1009"/>
      <c r="EH142" s="1009"/>
      <c r="EI142" s="1009"/>
      <c r="EJ142" s="1009"/>
      <c r="EK142" s="1009"/>
      <c r="EL142" s="1009"/>
      <c r="EM142" s="1009"/>
      <c r="EN142" s="1009"/>
      <c r="EO142" s="1009"/>
      <c r="EP142" s="1009"/>
      <c r="EQ142" s="1009"/>
      <c r="ER142" s="1009"/>
      <c r="ES142" s="1009"/>
      <c r="ET142" s="1009"/>
      <c r="EU142" s="1009"/>
      <c r="EV142" s="1009"/>
      <c r="EW142" s="1009"/>
      <c r="EX142" s="1009"/>
      <c r="EY142" s="1009"/>
      <c r="EZ142" s="1009"/>
      <c r="FA142" s="1009"/>
      <c r="FB142" s="1009"/>
      <c r="FC142" s="1009"/>
      <c r="FD142" s="1009"/>
      <c r="FE142" s="1009"/>
      <c r="FF142" s="1009"/>
      <c r="FG142" s="1009"/>
      <c r="FH142" s="1010"/>
      <c r="FI142" s="1145" t="s">
        <v>362</v>
      </c>
      <c r="FJ142" s="277"/>
      <c r="FK142" s="1142" t="s">
        <v>360</v>
      </c>
      <c r="FL142" s="1144" t="s">
        <v>361</v>
      </c>
      <c r="FM142" s="1009"/>
      <c r="FN142" s="1009"/>
      <c r="FO142" s="1009"/>
      <c r="FP142" s="1009"/>
      <c r="FQ142" s="1009"/>
      <c r="FR142" s="1009"/>
      <c r="FS142" s="1009"/>
      <c r="FT142" s="1009"/>
      <c r="FU142" s="1009"/>
      <c r="FV142" s="1009"/>
      <c r="FW142" s="1009"/>
      <c r="FX142" s="1009"/>
      <c r="FY142" s="1009"/>
      <c r="FZ142" s="1009"/>
      <c r="GA142" s="1009"/>
      <c r="GB142" s="1009"/>
      <c r="GC142" s="1009"/>
      <c r="GD142" s="1009"/>
      <c r="GE142" s="1009"/>
      <c r="GF142" s="1009"/>
      <c r="GG142" s="1009"/>
      <c r="GH142" s="1009"/>
      <c r="GI142" s="1009"/>
      <c r="GJ142" s="1009"/>
      <c r="GK142" s="1009"/>
      <c r="GL142" s="1009"/>
      <c r="GM142" s="1009"/>
      <c r="GN142" s="1009"/>
      <c r="GO142" s="1010"/>
      <c r="GP142" s="1145" t="s">
        <v>362</v>
      </c>
      <c r="GQ142" s="277"/>
    </row>
    <row r="143" spans="1:199" ht="15.75" customHeight="1">
      <c r="A143" s="1018"/>
      <c r="B143" s="1143"/>
      <c r="C143" s="283">
        <v>1</v>
      </c>
      <c r="D143" s="283">
        <v>2</v>
      </c>
      <c r="E143" s="283">
        <v>3</v>
      </c>
      <c r="F143" s="283">
        <v>4</v>
      </c>
      <c r="G143" s="283">
        <v>5</v>
      </c>
      <c r="H143" s="283">
        <v>6</v>
      </c>
      <c r="I143" s="283">
        <v>7</v>
      </c>
      <c r="J143" s="283">
        <v>8</v>
      </c>
      <c r="K143" s="283">
        <v>9</v>
      </c>
      <c r="L143" s="283">
        <v>10</v>
      </c>
      <c r="M143" s="283">
        <v>11</v>
      </c>
      <c r="N143" s="283">
        <v>12</v>
      </c>
      <c r="O143" s="283">
        <v>13</v>
      </c>
      <c r="P143" s="283">
        <v>14</v>
      </c>
      <c r="Q143" s="283">
        <v>15</v>
      </c>
      <c r="R143" s="283">
        <v>16</v>
      </c>
      <c r="S143" s="283">
        <v>17</v>
      </c>
      <c r="T143" s="283">
        <v>18</v>
      </c>
      <c r="U143" s="283">
        <v>19</v>
      </c>
      <c r="V143" s="283">
        <v>20</v>
      </c>
      <c r="W143" s="283">
        <v>21</v>
      </c>
      <c r="X143" s="283">
        <v>22</v>
      </c>
      <c r="Y143" s="283">
        <v>23</v>
      </c>
      <c r="Z143" s="283">
        <v>24</v>
      </c>
      <c r="AA143" s="283">
        <v>25</v>
      </c>
      <c r="AB143" s="283">
        <v>26</v>
      </c>
      <c r="AC143" s="283">
        <v>27</v>
      </c>
      <c r="AD143" s="283">
        <v>28</v>
      </c>
      <c r="AE143" s="283">
        <v>29</v>
      </c>
      <c r="AF143" s="283">
        <v>30</v>
      </c>
      <c r="AG143" s="1146"/>
      <c r="AH143" s="277"/>
      <c r="AI143" s="1147"/>
      <c r="AJ143" s="283">
        <v>1</v>
      </c>
      <c r="AK143" s="283">
        <v>2</v>
      </c>
      <c r="AL143" s="283">
        <v>3</v>
      </c>
      <c r="AM143" s="283">
        <v>4</v>
      </c>
      <c r="AN143" s="283">
        <v>5</v>
      </c>
      <c r="AO143" s="283">
        <v>6</v>
      </c>
      <c r="AP143" s="283">
        <v>7</v>
      </c>
      <c r="AQ143" s="283">
        <v>8</v>
      </c>
      <c r="AR143" s="283">
        <v>9</v>
      </c>
      <c r="AS143" s="283">
        <v>10</v>
      </c>
      <c r="AT143" s="283">
        <v>11</v>
      </c>
      <c r="AU143" s="283">
        <v>12</v>
      </c>
      <c r="AV143" s="283">
        <v>13</v>
      </c>
      <c r="AW143" s="283">
        <v>14</v>
      </c>
      <c r="AX143" s="283">
        <v>15</v>
      </c>
      <c r="AY143" s="283">
        <v>16</v>
      </c>
      <c r="AZ143" s="283">
        <v>17</v>
      </c>
      <c r="BA143" s="283">
        <v>18</v>
      </c>
      <c r="BB143" s="283">
        <v>19</v>
      </c>
      <c r="BC143" s="283">
        <v>20</v>
      </c>
      <c r="BD143" s="283">
        <v>21</v>
      </c>
      <c r="BE143" s="283">
        <v>22</v>
      </c>
      <c r="BF143" s="283">
        <v>23</v>
      </c>
      <c r="BG143" s="283">
        <v>24</v>
      </c>
      <c r="BH143" s="283">
        <v>25</v>
      </c>
      <c r="BI143" s="283">
        <v>26</v>
      </c>
      <c r="BJ143" s="283">
        <v>27</v>
      </c>
      <c r="BK143" s="283">
        <v>28</v>
      </c>
      <c r="BL143" s="283">
        <v>29</v>
      </c>
      <c r="BM143" s="283">
        <v>30</v>
      </c>
      <c r="BN143" s="1149"/>
      <c r="BO143" s="1019"/>
      <c r="BP143" s="1187"/>
      <c r="BQ143" s="283">
        <v>1</v>
      </c>
      <c r="BR143" s="283">
        <v>2</v>
      </c>
      <c r="BS143" s="283">
        <v>3</v>
      </c>
      <c r="BT143" s="283">
        <v>4</v>
      </c>
      <c r="BU143" s="283">
        <v>5</v>
      </c>
      <c r="BV143" s="283">
        <v>6</v>
      </c>
      <c r="BW143" s="283">
        <v>7</v>
      </c>
      <c r="BX143" s="283">
        <v>8</v>
      </c>
      <c r="BY143" s="283">
        <v>9</v>
      </c>
      <c r="BZ143" s="283">
        <v>10</v>
      </c>
      <c r="CA143" s="283">
        <v>11</v>
      </c>
      <c r="CB143" s="283">
        <v>12</v>
      </c>
      <c r="CC143" s="283">
        <v>13</v>
      </c>
      <c r="CD143" s="283">
        <v>14</v>
      </c>
      <c r="CE143" s="283">
        <v>15</v>
      </c>
      <c r="CF143" s="283">
        <v>16</v>
      </c>
      <c r="CG143" s="283">
        <v>17</v>
      </c>
      <c r="CH143" s="283">
        <v>18</v>
      </c>
      <c r="CI143" s="283">
        <v>19</v>
      </c>
      <c r="CJ143" s="283">
        <v>20</v>
      </c>
      <c r="CK143" s="283">
        <v>21</v>
      </c>
      <c r="CL143" s="283">
        <v>22</v>
      </c>
      <c r="CM143" s="283">
        <v>23</v>
      </c>
      <c r="CN143" s="283">
        <v>24</v>
      </c>
      <c r="CO143" s="283">
        <v>25</v>
      </c>
      <c r="CP143" s="283">
        <v>26</v>
      </c>
      <c r="CQ143" s="283">
        <v>27</v>
      </c>
      <c r="CR143" s="283">
        <v>28</v>
      </c>
      <c r="CS143" s="283">
        <v>29</v>
      </c>
      <c r="CT143" s="283">
        <v>30</v>
      </c>
      <c r="CU143" s="1147"/>
      <c r="CV143" s="277"/>
      <c r="CW143" s="1147"/>
      <c r="CX143" s="283">
        <v>1</v>
      </c>
      <c r="CY143" s="283">
        <v>2</v>
      </c>
      <c r="CZ143" s="283">
        <v>3</v>
      </c>
      <c r="DA143" s="283">
        <v>4</v>
      </c>
      <c r="DB143" s="283">
        <v>5</v>
      </c>
      <c r="DC143" s="283">
        <v>6</v>
      </c>
      <c r="DD143" s="283">
        <v>7</v>
      </c>
      <c r="DE143" s="283">
        <v>8</v>
      </c>
      <c r="DF143" s="283">
        <v>9</v>
      </c>
      <c r="DG143" s="283">
        <v>10</v>
      </c>
      <c r="DH143" s="283">
        <v>11</v>
      </c>
      <c r="DI143" s="283">
        <v>12</v>
      </c>
      <c r="DJ143" s="283">
        <v>13</v>
      </c>
      <c r="DK143" s="283">
        <v>14</v>
      </c>
      <c r="DL143" s="283">
        <v>15</v>
      </c>
      <c r="DM143" s="283">
        <v>16</v>
      </c>
      <c r="DN143" s="283">
        <v>17</v>
      </c>
      <c r="DO143" s="283">
        <v>18</v>
      </c>
      <c r="DP143" s="283">
        <v>19</v>
      </c>
      <c r="DQ143" s="283">
        <v>20</v>
      </c>
      <c r="DR143" s="283">
        <v>21</v>
      </c>
      <c r="DS143" s="283">
        <v>22</v>
      </c>
      <c r="DT143" s="283">
        <v>23</v>
      </c>
      <c r="DU143" s="283">
        <v>24</v>
      </c>
      <c r="DV143" s="283">
        <v>25</v>
      </c>
      <c r="DW143" s="283">
        <v>26</v>
      </c>
      <c r="DX143" s="283">
        <v>27</v>
      </c>
      <c r="DY143" s="283">
        <v>28</v>
      </c>
      <c r="DZ143" s="283">
        <v>29</v>
      </c>
      <c r="EA143" s="283">
        <v>30</v>
      </c>
      <c r="EB143" s="1147"/>
      <c r="EC143" s="277"/>
      <c r="ED143" s="1147"/>
      <c r="EE143" s="283">
        <v>1</v>
      </c>
      <c r="EF143" s="283">
        <v>2</v>
      </c>
      <c r="EG143" s="283">
        <v>3</v>
      </c>
      <c r="EH143" s="283">
        <v>4</v>
      </c>
      <c r="EI143" s="283">
        <v>5</v>
      </c>
      <c r="EJ143" s="283">
        <v>6</v>
      </c>
      <c r="EK143" s="283">
        <v>7</v>
      </c>
      <c r="EL143" s="283">
        <v>8</v>
      </c>
      <c r="EM143" s="283">
        <v>9</v>
      </c>
      <c r="EN143" s="283">
        <v>10</v>
      </c>
      <c r="EO143" s="283">
        <v>11</v>
      </c>
      <c r="EP143" s="283">
        <v>12</v>
      </c>
      <c r="EQ143" s="283">
        <v>13</v>
      </c>
      <c r="ER143" s="283">
        <v>14</v>
      </c>
      <c r="ES143" s="283">
        <v>15</v>
      </c>
      <c r="ET143" s="283">
        <v>16</v>
      </c>
      <c r="EU143" s="283">
        <v>17</v>
      </c>
      <c r="EV143" s="283">
        <v>18</v>
      </c>
      <c r="EW143" s="283">
        <v>19</v>
      </c>
      <c r="EX143" s="283">
        <v>20</v>
      </c>
      <c r="EY143" s="283">
        <v>21</v>
      </c>
      <c r="EZ143" s="283">
        <v>22</v>
      </c>
      <c r="FA143" s="283">
        <v>23</v>
      </c>
      <c r="FB143" s="283">
        <v>24</v>
      </c>
      <c r="FC143" s="283">
        <v>25</v>
      </c>
      <c r="FD143" s="283">
        <v>26</v>
      </c>
      <c r="FE143" s="283">
        <v>27</v>
      </c>
      <c r="FF143" s="283">
        <v>28</v>
      </c>
      <c r="FG143" s="283">
        <v>29</v>
      </c>
      <c r="FH143" s="283">
        <v>30</v>
      </c>
      <c r="FI143" s="1147"/>
      <c r="FJ143" s="277"/>
      <c r="FK143" s="1147"/>
      <c r="FL143" s="283">
        <v>1</v>
      </c>
      <c r="FM143" s="283">
        <v>2</v>
      </c>
      <c r="FN143" s="283">
        <v>3</v>
      </c>
      <c r="FO143" s="283">
        <v>4</v>
      </c>
      <c r="FP143" s="283">
        <v>5</v>
      </c>
      <c r="FQ143" s="283">
        <v>6</v>
      </c>
      <c r="FR143" s="283">
        <v>7</v>
      </c>
      <c r="FS143" s="283">
        <v>8</v>
      </c>
      <c r="FT143" s="283">
        <v>9</v>
      </c>
      <c r="FU143" s="283">
        <v>10</v>
      </c>
      <c r="FV143" s="283">
        <v>11</v>
      </c>
      <c r="FW143" s="283">
        <v>12</v>
      </c>
      <c r="FX143" s="283">
        <v>13</v>
      </c>
      <c r="FY143" s="283">
        <v>14</v>
      </c>
      <c r="FZ143" s="283">
        <v>15</v>
      </c>
      <c r="GA143" s="283">
        <v>16</v>
      </c>
      <c r="GB143" s="283">
        <v>17</v>
      </c>
      <c r="GC143" s="283">
        <v>18</v>
      </c>
      <c r="GD143" s="283">
        <v>19</v>
      </c>
      <c r="GE143" s="283">
        <v>20</v>
      </c>
      <c r="GF143" s="283">
        <v>21</v>
      </c>
      <c r="GG143" s="283">
        <v>22</v>
      </c>
      <c r="GH143" s="283">
        <v>23</v>
      </c>
      <c r="GI143" s="283">
        <v>24</v>
      </c>
      <c r="GJ143" s="283">
        <v>25</v>
      </c>
      <c r="GK143" s="283">
        <v>26</v>
      </c>
      <c r="GL143" s="283">
        <v>27</v>
      </c>
      <c r="GM143" s="283">
        <v>28</v>
      </c>
      <c r="GN143" s="283">
        <v>29</v>
      </c>
      <c r="GO143" s="283">
        <v>30</v>
      </c>
      <c r="GP143" s="1147"/>
      <c r="GQ143" s="277"/>
    </row>
    <row r="144" spans="1:199" ht="15.75" customHeight="1">
      <c r="A144" s="1018"/>
      <c r="B144" s="290" t="s">
        <v>377</v>
      </c>
      <c r="C144" s="285">
        <v>3</v>
      </c>
      <c r="D144" s="285">
        <v>6</v>
      </c>
      <c r="E144" s="285">
        <v>3</v>
      </c>
      <c r="F144" s="285">
        <v>3</v>
      </c>
      <c r="G144" s="285">
        <v>3</v>
      </c>
      <c r="H144" s="285">
        <v>4</v>
      </c>
      <c r="I144" s="285">
        <v>2</v>
      </c>
      <c r="J144" s="285">
        <v>4</v>
      </c>
      <c r="K144" s="285">
        <v>3</v>
      </c>
      <c r="L144" s="285">
        <v>3</v>
      </c>
      <c r="M144" s="285">
        <v>3</v>
      </c>
      <c r="N144" s="285">
        <v>4</v>
      </c>
      <c r="O144" s="285">
        <v>4</v>
      </c>
      <c r="P144" s="285">
        <v>3</v>
      </c>
      <c r="Q144" s="285">
        <v>7</v>
      </c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6">
        <f t="shared" ref="AG144:AG184" si="18">AVERAGE(C144:AF144)</f>
        <v>3.6666666666666665</v>
      </c>
      <c r="AH144" s="277"/>
      <c r="AI144" s="290" t="s">
        <v>377</v>
      </c>
      <c r="AJ144" s="285">
        <v>3</v>
      </c>
      <c r="AK144" s="285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285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93">
        <f t="shared" ref="BN144:BN184" si="19">AVERAGE(AJ144:BM144)</f>
        <v>3</v>
      </c>
      <c r="BO144" s="277"/>
      <c r="BP144" s="289" t="s">
        <v>377</v>
      </c>
      <c r="BQ144" s="285">
        <v>3</v>
      </c>
      <c r="BR144" s="285">
        <v>2</v>
      </c>
      <c r="BS144" s="285">
        <v>4</v>
      </c>
      <c r="BT144" s="285">
        <v>7</v>
      </c>
      <c r="BU144" s="285">
        <v>3</v>
      </c>
      <c r="BV144" s="285">
        <v>6</v>
      </c>
      <c r="BW144" s="285">
        <v>3</v>
      </c>
      <c r="BX144" s="285"/>
      <c r="BY144" s="285"/>
      <c r="BZ144" s="285"/>
      <c r="CA144" s="285"/>
      <c r="CB144" s="285"/>
      <c r="CC144" s="285"/>
      <c r="CD144" s="285"/>
      <c r="CE144" s="285"/>
      <c r="CF144" s="285"/>
      <c r="CG144" s="285"/>
      <c r="CH144" s="285"/>
      <c r="CI144" s="285"/>
      <c r="CJ144" s="285"/>
      <c r="CK144" s="285"/>
      <c r="CL144" s="285"/>
      <c r="CM144" s="285"/>
      <c r="CN144" s="285"/>
      <c r="CO144" s="285"/>
      <c r="CP144" s="285"/>
      <c r="CQ144" s="285"/>
      <c r="CR144" s="285"/>
      <c r="CS144" s="285"/>
      <c r="CT144" s="285"/>
      <c r="CU144" s="286">
        <f t="shared" ref="CU144:CU184" si="20">AVERAGE(BQ144:CT144)</f>
        <v>4</v>
      </c>
      <c r="CV144" s="277"/>
      <c r="CW144" s="290" t="s">
        <v>377</v>
      </c>
      <c r="CX144" s="285">
        <v>6</v>
      </c>
      <c r="CY144" s="285">
        <v>7</v>
      </c>
      <c r="CZ144" s="285">
        <v>8</v>
      </c>
      <c r="DA144" s="285">
        <v>5</v>
      </c>
      <c r="DB144" s="285">
        <v>4</v>
      </c>
      <c r="DC144" s="285">
        <v>5</v>
      </c>
      <c r="DD144" s="285">
        <v>4</v>
      </c>
      <c r="DE144" s="285">
        <v>3</v>
      </c>
      <c r="DF144" s="285">
        <v>6</v>
      </c>
      <c r="DG144" s="285">
        <v>7</v>
      </c>
      <c r="DH144" s="285">
        <v>7</v>
      </c>
      <c r="DI144" s="285">
        <v>8</v>
      </c>
      <c r="DJ144" s="285">
        <v>3</v>
      </c>
      <c r="DK144" s="285">
        <v>4</v>
      </c>
      <c r="DL144" s="285"/>
      <c r="DM144" s="285"/>
      <c r="DN144" s="285"/>
      <c r="DO144" s="285"/>
      <c r="DP144" s="285"/>
      <c r="DQ144" s="285"/>
      <c r="DR144" s="285"/>
      <c r="DS144" s="285"/>
      <c r="DT144" s="285"/>
      <c r="DU144" s="285"/>
      <c r="DV144" s="285"/>
      <c r="DW144" s="285"/>
      <c r="DX144" s="285"/>
      <c r="DY144" s="285"/>
      <c r="DZ144" s="285"/>
      <c r="EA144" s="285"/>
      <c r="EB144" s="286">
        <f t="shared" ref="EB144:EB184" si="21">AVERAGE(CX144:EA144)</f>
        <v>5.5</v>
      </c>
      <c r="EC144" s="277"/>
      <c r="ED144" s="290" t="s">
        <v>377</v>
      </c>
      <c r="EE144" s="285">
        <v>8</v>
      </c>
      <c r="EF144" s="285">
        <v>3</v>
      </c>
      <c r="EG144" s="285">
        <v>3</v>
      </c>
      <c r="EH144" s="285">
        <v>6</v>
      </c>
      <c r="EI144" s="285">
        <v>4</v>
      </c>
      <c r="EJ144" s="285">
        <v>3</v>
      </c>
      <c r="EK144" s="285">
        <v>2</v>
      </c>
      <c r="EL144" s="285"/>
      <c r="EM144" s="285"/>
      <c r="EN144" s="285"/>
      <c r="EO144" s="285"/>
      <c r="EP144" s="285"/>
      <c r="EQ144" s="285"/>
      <c r="ER144" s="285"/>
      <c r="ES144" s="285"/>
      <c r="ET144" s="285"/>
      <c r="EU144" s="285"/>
      <c r="EV144" s="285"/>
      <c r="EW144" s="285"/>
      <c r="EX144" s="285"/>
      <c r="EY144" s="285"/>
      <c r="EZ144" s="285"/>
      <c r="FA144" s="285"/>
      <c r="FB144" s="285"/>
      <c r="FC144" s="285"/>
      <c r="FD144" s="285"/>
      <c r="FE144" s="285"/>
      <c r="FF144" s="285"/>
      <c r="FG144" s="285"/>
      <c r="FH144" s="285"/>
      <c r="FI144" s="286">
        <f t="shared" ref="FI144:FI184" si="22">AVERAGE(EE144:FH144)</f>
        <v>4.1428571428571432</v>
      </c>
      <c r="FJ144" s="277"/>
      <c r="FK144" s="290" t="s">
        <v>377</v>
      </c>
      <c r="FL144" s="285">
        <v>3</v>
      </c>
      <c r="FM144" s="285">
        <v>4</v>
      </c>
      <c r="FN144" s="285">
        <v>3</v>
      </c>
      <c r="FO144" s="285">
        <v>3</v>
      </c>
      <c r="FP144" s="285">
        <v>4</v>
      </c>
      <c r="FQ144" s="285">
        <v>5</v>
      </c>
      <c r="FR144" s="285">
        <v>4</v>
      </c>
      <c r="FS144" s="285">
        <v>4</v>
      </c>
      <c r="FT144" s="285">
        <v>3</v>
      </c>
      <c r="FU144" s="285">
        <v>5</v>
      </c>
      <c r="FV144" s="285">
        <v>4</v>
      </c>
      <c r="FW144" s="285"/>
      <c r="FX144" s="285"/>
      <c r="FY144" s="285"/>
      <c r="FZ144" s="285"/>
      <c r="GA144" s="285"/>
      <c r="GB144" s="285"/>
      <c r="GC144" s="285"/>
      <c r="GD144" s="285"/>
      <c r="GE144" s="285"/>
      <c r="GF144" s="285"/>
      <c r="GG144" s="285"/>
      <c r="GH144" s="285"/>
      <c r="GI144" s="285"/>
      <c r="GJ144" s="285"/>
      <c r="GK144" s="285"/>
      <c r="GL144" s="285"/>
      <c r="GM144" s="285"/>
      <c r="GN144" s="285"/>
      <c r="GO144" s="285"/>
      <c r="GP144" s="286">
        <f t="shared" ref="GP144:GP184" si="23">AVERAGE(FL144:GO144)</f>
        <v>3.8181818181818183</v>
      </c>
      <c r="GQ144" s="277"/>
    </row>
    <row r="145" spans="1:199" ht="15.75" customHeight="1">
      <c r="A145" s="1018"/>
      <c r="B145" s="285" t="s">
        <v>143</v>
      </c>
      <c r="C145" s="285">
        <v>26</v>
      </c>
      <c r="D145" s="285">
        <v>21</v>
      </c>
      <c r="E145" s="285">
        <v>22</v>
      </c>
      <c r="F145" s="285">
        <v>16</v>
      </c>
      <c r="G145" s="285">
        <v>9</v>
      </c>
      <c r="H145" s="285">
        <v>17</v>
      </c>
      <c r="I145" s="285">
        <v>20</v>
      </c>
      <c r="J145" s="285">
        <v>22</v>
      </c>
      <c r="K145" s="285">
        <v>19</v>
      </c>
      <c r="L145" s="285">
        <v>7</v>
      </c>
      <c r="M145" s="285">
        <v>6</v>
      </c>
      <c r="N145" s="285">
        <v>22</v>
      </c>
      <c r="O145" s="285">
        <v>6</v>
      </c>
      <c r="P145" s="285">
        <v>12</v>
      </c>
      <c r="Q145" s="285">
        <v>15</v>
      </c>
      <c r="R145" s="285">
        <v>9</v>
      </c>
      <c r="S145" s="285">
        <v>5</v>
      </c>
      <c r="T145" s="285">
        <v>7</v>
      </c>
      <c r="U145" s="285">
        <v>13</v>
      </c>
      <c r="V145" s="285">
        <v>12</v>
      </c>
      <c r="W145" s="285">
        <v>11</v>
      </c>
      <c r="X145" s="285">
        <v>7</v>
      </c>
      <c r="Y145" s="285">
        <v>28</v>
      </c>
      <c r="Z145" s="285">
        <v>20</v>
      </c>
      <c r="AA145" s="285">
        <v>32</v>
      </c>
      <c r="AB145" s="285">
        <v>12</v>
      </c>
      <c r="AC145" s="285">
        <v>15</v>
      </c>
      <c r="AD145" s="285">
        <v>29</v>
      </c>
      <c r="AE145" s="285">
        <v>13</v>
      </c>
      <c r="AF145" s="285">
        <v>26</v>
      </c>
      <c r="AG145" s="286">
        <f t="shared" si="18"/>
        <v>15.966666666666667</v>
      </c>
      <c r="AH145" s="277"/>
      <c r="AI145" s="285" t="s">
        <v>143</v>
      </c>
      <c r="AJ145" s="285">
        <v>7</v>
      </c>
      <c r="AK145" s="285">
        <v>5</v>
      </c>
      <c r="AL145" s="285">
        <v>5</v>
      </c>
      <c r="AM145" s="285">
        <v>12</v>
      </c>
      <c r="AN145" s="285">
        <v>7</v>
      </c>
      <c r="AO145" s="285">
        <v>5</v>
      </c>
      <c r="AP145" s="285">
        <v>10</v>
      </c>
      <c r="AQ145" s="285">
        <v>24</v>
      </c>
      <c r="AR145" s="285">
        <v>9</v>
      </c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285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93">
        <f t="shared" si="19"/>
        <v>9.3333333333333339</v>
      </c>
      <c r="BO145" s="277"/>
      <c r="BP145" s="294" t="s">
        <v>143</v>
      </c>
      <c r="BQ145" s="285">
        <v>12</v>
      </c>
      <c r="BR145" s="285">
        <v>6</v>
      </c>
      <c r="BS145" s="285">
        <v>6</v>
      </c>
      <c r="BT145" s="285">
        <v>10</v>
      </c>
      <c r="BU145" s="285">
        <v>13</v>
      </c>
      <c r="BV145" s="285">
        <v>10</v>
      </c>
      <c r="BW145" s="285">
        <v>4</v>
      </c>
      <c r="BX145" s="285">
        <v>15</v>
      </c>
      <c r="BY145" s="285">
        <v>47</v>
      </c>
      <c r="BZ145" s="285">
        <v>13</v>
      </c>
      <c r="CA145" s="285">
        <v>10</v>
      </c>
      <c r="CB145" s="285"/>
      <c r="CC145" s="285"/>
      <c r="CD145" s="285"/>
      <c r="CE145" s="285"/>
      <c r="CF145" s="285"/>
      <c r="CG145" s="285"/>
      <c r="CH145" s="285"/>
      <c r="CI145" s="285"/>
      <c r="CJ145" s="285"/>
      <c r="CK145" s="285"/>
      <c r="CL145" s="285"/>
      <c r="CM145" s="285"/>
      <c r="CN145" s="285"/>
      <c r="CO145" s="285"/>
      <c r="CP145" s="285"/>
      <c r="CQ145" s="285"/>
      <c r="CR145" s="285"/>
      <c r="CS145" s="285"/>
      <c r="CT145" s="285"/>
      <c r="CU145" s="286">
        <f t="shared" si="20"/>
        <v>13.272727272727273</v>
      </c>
      <c r="CV145" s="277"/>
      <c r="CW145" s="285" t="s">
        <v>143</v>
      </c>
      <c r="CX145" s="285">
        <v>5</v>
      </c>
      <c r="CY145" s="285">
        <v>29</v>
      </c>
      <c r="CZ145" s="285">
        <v>16</v>
      </c>
      <c r="DA145" s="285">
        <v>29</v>
      </c>
      <c r="DB145" s="285">
        <v>13</v>
      </c>
      <c r="DC145" s="285">
        <v>26</v>
      </c>
      <c r="DD145" s="299">
        <v>9</v>
      </c>
      <c r="DE145" s="299">
        <v>4</v>
      </c>
      <c r="DF145" s="299">
        <v>19</v>
      </c>
      <c r="DG145" s="299"/>
      <c r="DH145" s="339"/>
      <c r="DI145" s="285"/>
      <c r="DJ145" s="285"/>
      <c r="DK145" s="285"/>
      <c r="DL145" s="285"/>
      <c r="DM145" s="285"/>
      <c r="DN145" s="285"/>
      <c r="DO145" s="285"/>
      <c r="DP145" s="285"/>
      <c r="DQ145" s="285"/>
      <c r="DR145" s="285"/>
      <c r="DS145" s="285"/>
      <c r="DT145" s="285"/>
      <c r="DU145" s="285"/>
      <c r="DV145" s="285"/>
      <c r="DW145" s="285"/>
      <c r="DX145" s="285"/>
      <c r="DY145" s="285"/>
      <c r="DZ145" s="285"/>
      <c r="EA145" s="285"/>
      <c r="EB145" s="286">
        <f t="shared" si="21"/>
        <v>16.666666666666668</v>
      </c>
      <c r="EC145" s="277"/>
      <c r="ED145" s="285" t="s">
        <v>143</v>
      </c>
      <c r="EE145" s="285">
        <v>13</v>
      </c>
      <c r="EF145" s="285">
        <v>20</v>
      </c>
      <c r="EG145" s="285">
        <v>24</v>
      </c>
      <c r="EH145" s="285">
        <v>14</v>
      </c>
      <c r="EI145" s="285">
        <v>28</v>
      </c>
      <c r="EJ145" s="285">
        <v>8</v>
      </c>
      <c r="EK145" s="299">
        <v>2</v>
      </c>
      <c r="EL145" s="299"/>
      <c r="EM145" s="299"/>
      <c r="EN145" s="299"/>
      <c r="EO145" s="339"/>
      <c r="EP145" s="285"/>
      <c r="EQ145" s="285"/>
      <c r="ER145" s="285"/>
      <c r="ES145" s="285"/>
      <c r="ET145" s="285"/>
      <c r="EU145" s="285"/>
      <c r="EV145" s="285"/>
      <c r="EW145" s="285"/>
      <c r="EX145" s="285"/>
      <c r="EY145" s="285"/>
      <c r="EZ145" s="285"/>
      <c r="FA145" s="285"/>
      <c r="FB145" s="285"/>
      <c r="FC145" s="285"/>
      <c r="FD145" s="285"/>
      <c r="FE145" s="285"/>
      <c r="FF145" s="285"/>
      <c r="FG145" s="285"/>
      <c r="FH145" s="285"/>
      <c r="FI145" s="286">
        <f t="shared" si="22"/>
        <v>15.571428571428571</v>
      </c>
      <c r="FJ145" s="277"/>
      <c r="FK145" s="285" t="s">
        <v>143</v>
      </c>
      <c r="FL145" s="285">
        <v>19</v>
      </c>
      <c r="FM145" s="285">
        <v>32</v>
      </c>
      <c r="FN145" s="285">
        <v>41</v>
      </c>
      <c r="FO145" s="285">
        <v>7</v>
      </c>
      <c r="FP145" s="285">
        <v>9</v>
      </c>
      <c r="FQ145" s="285">
        <v>14</v>
      </c>
      <c r="FR145" s="299">
        <v>6</v>
      </c>
      <c r="FS145" s="299"/>
      <c r="FT145" s="299"/>
      <c r="FU145" s="299"/>
      <c r="FV145" s="339"/>
      <c r="FW145" s="285"/>
      <c r="FX145" s="285"/>
      <c r="FY145" s="285"/>
      <c r="FZ145" s="285"/>
      <c r="GA145" s="285"/>
      <c r="GB145" s="285"/>
      <c r="GC145" s="285"/>
      <c r="GD145" s="285"/>
      <c r="GE145" s="285"/>
      <c r="GF145" s="285"/>
      <c r="GG145" s="285"/>
      <c r="GH145" s="285"/>
      <c r="GI145" s="285"/>
      <c r="GJ145" s="285"/>
      <c r="GK145" s="285"/>
      <c r="GL145" s="285"/>
      <c r="GM145" s="285"/>
      <c r="GN145" s="285"/>
      <c r="GO145" s="285"/>
      <c r="GP145" s="286">
        <f t="shared" si="23"/>
        <v>18.285714285714285</v>
      </c>
      <c r="GQ145" s="277"/>
    </row>
    <row r="146" spans="1:199" ht="15.75" customHeight="1">
      <c r="A146" s="1018"/>
      <c r="B146" s="285" t="s">
        <v>152</v>
      </c>
      <c r="C146" s="285">
        <v>31</v>
      </c>
      <c r="D146" s="285">
        <v>19</v>
      </c>
      <c r="E146" s="285">
        <v>15</v>
      </c>
      <c r="F146" s="285">
        <v>21</v>
      </c>
      <c r="G146" s="285">
        <v>16</v>
      </c>
      <c r="H146" s="285">
        <v>33</v>
      </c>
      <c r="I146" s="285">
        <v>16</v>
      </c>
      <c r="J146" s="285">
        <v>32</v>
      </c>
      <c r="K146" s="285">
        <v>25</v>
      </c>
      <c r="L146" s="285">
        <v>44</v>
      </c>
      <c r="M146" s="285">
        <v>24</v>
      </c>
      <c r="N146" s="296">
        <v>22</v>
      </c>
      <c r="O146" s="296"/>
      <c r="P146" s="296"/>
      <c r="Q146" s="296"/>
      <c r="R146" s="285"/>
      <c r="S146" s="285"/>
      <c r="T146" s="285"/>
      <c r="U146" s="285"/>
      <c r="V146" s="285"/>
      <c r="W146" s="285"/>
      <c r="X146" s="285"/>
      <c r="Y146" s="285"/>
      <c r="Z146" s="285"/>
      <c r="AA146" s="285"/>
      <c r="AB146" s="285"/>
      <c r="AC146" s="285"/>
      <c r="AD146" s="285"/>
      <c r="AE146" s="285"/>
      <c r="AF146" s="285"/>
      <c r="AG146" s="286">
        <f t="shared" si="18"/>
        <v>24.833333333333332</v>
      </c>
      <c r="AH146" s="277"/>
      <c r="AI146" s="285" t="s">
        <v>152</v>
      </c>
      <c r="AJ146" s="285">
        <v>6</v>
      </c>
      <c r="AK146" s="285">
        <v>10</v>
      </c>
      <c r="AL146" s="285">
        <v>9</v>
      </c>
      <c r="AM146" s="285">
        <v>6</v>
      </c>
      <c r="AN146" s="285">
        <v>16</v>
      </c>
      <c r="AO146" s="285">
        <v>10</v>
      </c>
      <c r="AP146" s="285">
        <v>7</v>
      </c>
      <c r="AQ146" s="285">
        <v>7</v>
      </c>
      <c r="AR146" s="285"/>
      <c r="AS146" s="285"/>
      <c r="AT146" s="285"/>
      <c r="AU146" s="285"/>
      <c r="AV146" s="285"/>
      <c r="AW146" s="285"/>
      <c r="AX146" s="285"/>
      <c r="AY146" s="285"/>
      <c r="AZ146" s="285"/>
      <c r="BA146" s="285"/>
      <c r="BB146" s="285"/>
      <c r="BC146" s="285"/>
      <c r="BD146" s="285"/>
      <c r="BE146" s="285"/>
      <c r="BF146" s="285"/>
      <c r="BG146" s="285"/>
      <c r="BH146" s="285"/>
      <c r="BI146" s="285"/>
      <c r="BJ146" s="285"/>
      <c r="BK146" s="285"/>
      <c r="BL146" s="285"/>
      <c r="BM146" s="285"/>
      <c r="BN146" s="293">
        <f t="shared" si="19"/>
        <v>8.875</v>
      </c>
      <c r="BO146" s="277"/>
      <c r="BP146" s="294" t="s">
        <v>152</v>
      </c>
      <c r="BQ146" s="285">
        <v>20</v>
      </c>
      <c r="BR146" s="285">
        <v>23</v>
      </c>
      <c r="BS146" s="285">
        <v>39</v>
      </c>
      <c r="BT146" s="285">
        <v>17</v>
      </c>
      <c r="BU146" s="285">
        <v>17</v>
      </c>
      <c r="BV146" s="285">
        <v>15</v>
      </c>
      <c r="BW146" s="285">
        <v>65</v>
      </c>
      <c r="BX146" s="285">
        <v>19</v>
      </c>
      <c r="BY146" s="285">
        <v>10</v>
      </c>
      <c r="BZ146" s="285">
        <v>23</v>
      </c>
      <c r="CA146" s="285">
        <v>18</v>
      </c>
      <c r="CB146" s="285">
        <v>79</v>
      </c>
      <c r="CC146" s="285">
        <v>43</v>
      </c>
      <c r="CD146" s="285">
        <v>20</v>
      </c>
      <c r="CE146" s="285">
        <v>15</v>
      </c>
      <c r="CF146" s="285">
        <v>68</v>
      </c>
      <c r="CG146" s="285"/>
      <c r="CH146" s="285"/>
      <c r="CI146" s="285"/>
      <c r="CJ146" s="285"/>
      <c r="CK146" s="285"/>
      <c r="CL146" s="285"/>
      <c r="CM146" s="285"/>
      <c r="CN146" s="285"/>
      <c r="CO146" s="285"/>
      <c r="CP146" s="285"/>
      <c r="CQ146" s="285"/>
      <c r="CR146" s="285"/>
      <c r="CS146" s="285"/>
      <c r="CT146" s="285"/>
      <c r="CU146" s="286">
        <f t="shared" si="20"/>
        <v>30.6875</v>
      </c>
      <c r="CV146" s="277"/>
      <c r="CW146" s="285" t="s">
        <v>152</v>
      </c>
      <c r="CX146" s="285">
        <v>12</v>
      </c>
      <c r="CY146" s="285">
        <v>6</v>
      </c>
      <c r="CZ146" s="285">
        <v>16</v>
      </c>
      <c r="DA146" s="285">
        <v>24</v>
      </c>
      <c r="DB146" s="285">
        <v>17</v>
      </c>
      <c r="DC146" s="285">
        <v>48</v>
      </c>
      <c r="DD146" s="285">
        <v>37</v>
      </c>
      <c r="DE146" s="285">
        <v>17</v>
      </c>
      <c r="DF146" s="285">
        <v>28</v>
      </c>
      <c r="DG146" s="285">
        <v>16</v>
      </c>
      <c r="DH146" s="285">
        <v>25</v>
      </c>
      <c r="DI146" s="285">
        <v>14</v>
      </c>
      <c r="DJ146" s="285">
        <v>11</v>
      </c>
      <c r="DK146" s="285">
        <v>18</v>
      </c>
      <c r="DL146" s="285">
        <v>57</v>
      </c>
      <c r="DM146" s="285">
        <v>30</v>
      </c>
      <c r="DN146" s="285">
        <v>30</v>
      </c>
      <c r="DO146" s="285">
        <v>30</v>
      </c>
      <c r="DP146" s="285">
        <v>6</v>
      </c>
      <c r="DQ146" s="285">
        <v>62</v>
      </c>
      <c r="DR146" s="285">
        <v>24</v>
      </c>
      <c r="DS146" s="285">
        <v>48</v>
      </c>
      <c r="DT146" s="285">
        <v>17</v>
      </c>
      <c r="DU146" s="285">
        <v>10</v>
      </c>
      <c r="DV146" s="285">
        <v>59</v>
      </c>
      <c r="DW146" s="285">
        <v>53</v>
      </c>
      <c r="DX146" s="285">
        <v>24</v>
      </c>
      <c r="DY146" s="285">
        <v>39</v>
      </c>
      <c r="DZ146" s="285">
        <v>26</v>
      </c>
      <c r="EA146" s="285">
        <v>18</v>
      </c>
      <c r="EB146" s="286">
        <f t="shared" si="21"/>
        <v>27.4</v>
      </c>
      <c r="EC146" s="277"/>
      <c r="ED146" s="285" t="s">
        <v>152</v>
      </c>
      <c r="EE146" s="285">
        <v>9</v>
      </c>
      <c r="EF146" s="285">
        <v>9</v>
      </c>
      <c r="EG146" s="285">
        <v>43</v>
      </c>
      <c r="EH146" s="285">
        <v>28</v>
      </c>
      <c r="EI146" s="285">
        <v>12</v>
      </c>
      <c r="EJ146" s="285">
        <v>12</v>
      </c>
      <c r="EK146" s="285">
        <v>9</v>
      </c>
      <c r="EL146" s="285">
        <v>25</v>
      </c>
      <c r="EM146" s="285">
        <v>10</v>
      </c>
      <c r="EN146" s="285">
        <v>25</v>
      </c>
      <c r="EO146" s="285">
        <v>24</v>
      </c>
      <c r="EP146" s="285">
        <v>114</v>
      </c>
      <c r="EQ146" s="285">
        <v>24</v>
      </c>
      <c r="ER146" s="285">
        <v>25</v>
      </c>
      <c r="ES146" s="285">
        <v>30</v>
      </c>
      <c r="ET146" s="285">
        <v>11</v>
      </c>
      <c r="EU146" s="285">
        <v>32</v>
      </c>
      <c r="EV146" s="285">
        <v>23</v>
      </c>
      <c r="EW146" s="285">
        <v>39</v>
      </c>
      <c r="EX146" s="285">
        <v>22</v>
      </c>
      <c r="EY146" s="285">
        <v>34</v>
      </c>
      <c r="EZ146" s="285">
        <v>31</v>
      </c>
      <c r="FA146" s="285">
        <v>29</v>
      </c>
      <c r="FB146" s="285">
        <v>28</v>
      </c>
      <c r="FC146" s="285"/>
      <c r="FD146" s="285"/>
      <c r="FE146" s="285"/>
      <c r="FF146" s="285"/>
      <c r="FG146" s="285"/>
      <c r="FH146" s="285"/>
      <c r="FI146" s="286">
        <f t="shared" si="22"/>
        <v>27</v>
      </c>
      <c r="FJ146" s="277"/>
      <c r="FK146" s="285" t="s">
        <v>152</v>
      </c>
      <c r="FL146" s="285">
        <v>15</v>
      </c>
      <c r="FM146" s="285">
        <v>49</v>
      </c>
      <c r="FN146" s="285">
        <v>22</v>
      </c>
      <c r="FO146" s="285">
        <v>65</v>
      </c>
      <c r="FP146" s="285">
        <v>14</v>
      </c>
      <c r="FQ146" s="285"/>
      <c r="FR146" s="285"/>
      <c r="FS146" s="285"/>
      <c r="FT146" s="285"/>
      <c r="FU146" s="285"/>
      <c r="FV146" s="285"/>
      <c r="FW146" s="285"/>
      <c r="FX146" s="285"/>
      <c r="FY146" s="285"/>
      <c r="FZ146" s="285"/>
      <c r="GA146" s="285"/>
      <c r="GB146" s="285"/>
      <c r="GC146" s="285"/>
      <c r="GD146" s="285"/>
      <c r="GE146" s="285"/>
      <c r="GF146" s="285"/>
      <c r="GG146" s="285"/>
      <c r="GH146" s="285"/>
      <c r="GI146" s="285"/>
      <c r="GJ146" s="285"/>
      <c r="GK146" s="285"/>
      <c r="GL146" s="285"/>
      <c r="GM146" s="285"/>
      <c r="GN146" s="285"/>
      <c r="GO146" s="285"/>
      <c r="GP146" s="286">
        <f t="shared" si="23"/>
        <v>33</v>
      </c>
      <c r="GQ146" s="277"/>
    </row>
    <row r="147" spans="1:199" ht="15.75" customHeight="1">
      <c r="A147" s="1018"/>
      <c r="B147" s="285" t="s">
        <v>158</v>
      </c>
      <c r="C147" s="285">
        <v>26</v>
      </c>
      <c r="D147" s="285">
        <v>24</v>
      </c>
      <c r="E147" s="296">
        <v>26</v>
      </c>
      <c r="F147" s="296">
        <v>24</v>
      </c>
      <c r="G147" s="296"/>
      <c r="H147" s="296"/>
      <c r="I147" s="296"/>
      <c r="J147" s="296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  <c r="AA147" s="285"/>
      <c r="AB147" s="285"/>
      <c r="AC147" s="285"/>
      <c r="AD147" s="285"/>
      <c r="AE147" s="285"/>
      <c r="AF147" s="285"/>
      <c r="AG147" s="286">
        <f t="shared" si="18"/>
        <v>25</v>
      </c>
      <c r="AH147" s="277"/>
      <c r="AI147" s="298" t="s">
        <v>158</v>
      </c>
      <c r="AJ147" s="285"/>
      <c r="AK147" s="285"/>
      <c r="AL147" s="285"/>
      <c r="AM147" s="285"/>
      <c r="AN147" s="285"/>
      <c r="AO147" s="285"/>
      <c r="AP147" s="285"/>
      <c r="AQ147" s="285"/>
      <c r="AR147" s="285"/>
      <c r="AS147" s="285"/>
      <c r="AT147" s="285"/>
      <c r="AU147" s="285"/>
      <c r="AV147" s="285"/>
      <c r="AW147" s="285"/>
      <c r="AX147" s="285"/>
      <c r="AY147" s="285"/>
      <c r="AZ147" s="285"/>
      <c r="BA147" s="285"/>
      <c r="BB147" s="285"/>
      <c r="BC147" s="285"/>
      <c r="BD147" s="285"/>
      <c r="BE147" s="285"/>
      <c r="BF147" s="285"/>
      <c r="BG147" s="285"/>
      <c r="BH147" s="285"/>
      <c r="BI147" s="285"/>
      <c r="BJ147" s="285"/>
      <c r="BK147" s="285"/>
      <c r="BL147" s="285"/>
      <c r="BM147" s="285"/>
      <c r="BN147" s="293" t="e">
        <f t="shared" si="19"/>
        <v>#DIV/0!</v>
      </c>
      <c r="BO147" s="277"/>
      <c r="BP147" s="297" t="s">
        <v>158</v>
      </c>
      <c r="BQ147" s="313">
        <v>11</v>
      </c>
      <c r="BR147" s="313">
        <v>10</v>
      </c>
      <c r="BS147" s="285"/>
      <c r="BT147" s="285"/>
      <c r="BU147" s="285"/>
      <c r="BV147" s="285"/>
      <c r="BW147" s="285"/>
      <c r="BX147" s="285"/>
      <c r="BY147" s="285"/>
      <c r="BZ147" s="285"/>
      <c r="CA147" s="285"/>
      <c r="CB147" s="285"/>
      <c r="CC147" s="285"/>
      <c r="CD147" s="285"/>
      <c r="CE147" s="285"/>
      <c r="CF147" s="285"/>
      <c r="CG147" s="285"/>
      <c r="CH147" s="285"/>
      <c r="CI147" s="285"/>
      <c r="CJ147" s="285"/>
      <c r="CK147" s="285"/>
      <c r="CL147" s="285"/>
      <c r="CM147" s="285"/>
      <c r="CN147" s="285"/>
      <c r="CO147" s="285"/>
      <c r="CP147" s="285"/>
      <c r="CQ147" s="285"/>
      <c r="CR147" s="285"/>
      <c r="CS147" s="285"/>
      <c r="CT147" s="285"/>
      <c r="CU147" s="286">
        <f t="shared" si="20"/>
        <v>10.5</v>
      </c>
      <c r="CV147" s="277"/>
      <c r="CW147" s="285" t="s">
        <v>158</v>
      </c>
      <c r="CX147" s="299">
        <v>17</v>
      </c>
      <c r="CY147" s="299">
        <v>40</v>
      </c>
      <c r="CZ147" s="299">
        <v>19</v>
      </c>
      <c r="DA147" s="299">
        <v>11</v>
      </c>
      <c r="DB147" s="299">
        <v>27</v>
      </c>
      <c r="DC147" s="299">
        <v>8</v>
      </c>
      <c r="DD147" s="339"/>
      <c r="DE147" s="285"/>
      <c r="DF147" s="285"/>
      <c r="DG147" s="285"/>
      <c r="DH147" s="285"/>
      <c r="DI147" s="285"/>
      <c r="DJ147" s="285"/>
      <c r="DK147" s="285"/>
      <c r="DL147" s="285"/>
      <c r="DM147" s="285"/>
      <c r="DN147" s="285"/>
      <c r="DO147" s="285"/>
      <c r="DP147" s="285"/>
      <c r="DQ147" s="285"/>
      <c r="DR147" s="285"/>
      <c r="DS147" s="285"/>
      <c r="DT147" s="285"/>
      <c r="DU147" s="285"/>
      <c r="DV147" s="285"/>
      <c r="DW147" s="285"/>
      <c r="DX147" s="285"/>
      <c r="DY147" s="285"/>
      <c r="DZ147" s="285"/>
      <c r="EA147" s="285"/>
      <c r="EB147" s="286">
        <f t="shared" si="21"/>
        <v>20.333333333333332</v>
      </c>
      <c r="EC147" s="277"/>
      <c r="ED147" s="285" t="s">
        <v>158</v>
      </c>
      <c r="EE147" s="299">
        <v>35</v>
      </c>
      <c r="EF147" s="299">
        <v>15</v>
      </c>
      <c r="EG147" s="299">
        <v>8</v>
      </c>
      <c r="EH147" s="299"/>
      <c r="EI147" s="299"/>
      <c r="EJ147" s="299"/>
      <c r="EK147" s="339"/>
      <c r="EL147" s="285"/>
      <c r="EM147" s="285"/>
      <c r="EN147" s="285"/>
      <c r="EO147" s="285"/>
      <c r="EP147" s="285"/>
      <c r="EQ147" s="285"/>
      <c r="ER147" s="285"/>
      <c r="ES147" s="285"/>
      <c r="ET147" s="285"/>
      <c r="EU147" s="285"/>
      <c r="EV147" s="285"/>
      <c r="EW147" s="285"/>
      <c r="EX147" s="285"/>
      <c r="EY147" s="285"/>
      <c r="EZ147" s="285"/>
      <c r="FA147" s="285"/>
      <c r="FB147" s="285"/>
      <c r="FC147" s="285"/>
      <c r="FD147" s="285"/>
      <c r="FE147" s="285"/>
      <c r="FF147" s="285"/>
      <c r="FG147" s="285"/>
      <c r="FH147" s="285"/>
      <c r="FI147" s="286">
        <f t="shared" si="22"/>
        <v>19.333333333333332</v>
      </c>
      <c r="FJ147" s="277"/>
      <c r="FK147" s="285" t="s">
        <v>158</v>
      </c>
      <c r="FL147" s="299">
        <v>7</v>
      </c>
      <c r="FM147" s="299">
        <v>11</v>
      </c>
      <c r="FN147" s="299">
        <v>33</v>
      </c>
      <c r="FO147" s="299">
        <v>6</v>
      </c>
      <c r="FP147" s="299">
        <v>13</v>
      </c>
      <c r="FQ147" s="299"/>
      <c r="FR147" s="339"/>
      <c r="FS147" s="285"/>
      <c r="FT147" s="285"/>
      <c r="FU147" s="285"/>
      <c r="FV147" s="285"/>
      <c r="FW147" s="285"/>
      <c r="FX147" s="285"/>
      <c r="FY147" s="285"/>
      <c r="FZ147" s="285"/>
      <c r="GA147" s="285"/>
      <c r="GB147" s="285"/>
      <c r="GC147" s="285"/>
      <c r="GD147" s="285"/>
      <c r="GE147" s="285"/>
      <c r="GF147" s="285"/>
      <c r="GG147" s="285"/>
      <c r="GH147" s="285"/>
      <c r="GI147" s="285"/>
      <c r="GJ147" s="285"/>
      <c r="GK147" s="285"/>
      <c r="GL147" s="285"/>
      <c r="GM147" s="285"/>
      <c r="GN147" s="285"/>
      <c r="GO147" s="285"/>
      <c r="GP147" s="286">
        <f t="shared" si="23"/>
        <v>14</v>
      </c>
      <c r="GQ147" s="277"/>
    </row>
    <row r="148" spans="1:199" ht="15.75" customHeight="1">
      <c r="A148" s="1018"/>
      <c r="B148" s="285" t="s">
        <v>364</v>
      </c>
      <c r="C148" s="285">
        <v>2</v>
      </c>
      <c r="D148" s="285">
        <v>4</v>
      </c>
      <c r="E148" s="285">
        <v>2</v>
      </c>
      <c r="F148" s="285">
        <v>2</v>
      </c>
      <c r="G148" s="285">
        <v>2</v>
      </c>
      <c r="H148" s="285">
        <v>4</v>
      </c>
      <c r="I148" s="285">
        <v>2</v>
      </c>
      <c r="J148" s="285">
        <v>2</v>
      </c>
      <c r="K148" s="285">
        <v>1</v>
      </c>
      <c r="L148" s="285">
        <v>2</v>
      </c>
      <c r="M148" s="285">
        <v>2</v>
      </c>
      <c r="N148" s="285">
        <v>2</v>
      </c>
      <c r="O148" s="285">
        <v>2</v>
      </c>
      <c r="P148" s="285">
        <v>2</v>
      </c>
      <c r="Q148" s="285">
        <v>2</v>
      </c>
      <c r="R148" s="285">
        <v>2</v>
      </c>
      <c r="S148" s="285">
        <v>2</v>
      </c>
      <c r="T148" s="285">
        <v>2</v>
      </c>
      <c r="U148" s="285">
        <v>2</v>
      </c>
      <c r="V148" s="285">
        <v>2</v>
      </c>
      <c r="W148" s="285">
        <v>2</v>
      </c>
      <c r="X148" s="285">
        <v>6</v>
      </c>
      <c r="Y148" s="285">
        <v>3</v>
      </c>
      <c r="Z148" s="285">
        <v>3</v>
      </c>
      <c r="AA148" s="285">
        <v>4</v>
      </c>
      <c r="AB148" s="285">
        <v>2</v>
      </c>
      <c r="AC148" s="285">
        <v>2</v>
      </c>
      <c r="AD148" s="285">
        <v>8</v>
      </c>
      <c r="AE148" s="285">
        <v>2</v>
      </c>
      <c r="AF148" s="285">
        <v>3</v>
      </c>
      <c r="AG148" s="286">
        <f t="shared" si="18"/>
        <v>2.6</v>
      </c>
      <c r="AH148" s="277"/>
      <c r="AI148" s="285" t="s">
        <v>364</v>
      </c>
      <c r="AJ148" s="285">
        <v>2</v>
      </c>
      <c r="AK148" s="285">
        <v>2</v>
      </c>
      <c r="AL148" s="285">
        <v>2</v>
      </c>
      <c r="AM148" s="285">
        <v>2</v>
      </c>
      <c r="AN148" s="285">
        <v>3</v>
      </c>
      <c r="AO148" s="285">
        <v>4</v>
      </c>
      <c r="AP148" s="285">
        <v>2</v>
      </c>
      <c r="AQ148" s="285">
        <v>2</v>
      </c>
      <c r="AR148" s="285">
        <v>2</v>
      </c>
      <c r="AS148" s="285">
        <v>2</v>
      </c>
      <c r="AT148" s="285">
        <v>2</v>
      </c>
      <c r="AU148" s="285">
        <v>5</v>
      </c>
      <c r="AV148" s="285">
        <v>2</v>
      </c>
      <c r="AW148" s="285">
        <v>2</v>
      </c>
      <c r="AX148" s="285">
        <v>4</v>
      </c>
      <c r="AY148" s="285">
        <v>2</v>
      </c>
      <c r="AZ148" s="285">
        <v>2</v>
      </c>
      <c r="BA148" s="285">
        <v>1</v>
      </c>
      <c r="BB148" s="285">
        <v>2</v>
      </c>
      <c r="BC148" s="285">
        <v>2</v>
      </c>
      <c r="BD148" s="285">
        <v>2</v>
      </c>
      <c r="BE148" s="285">
        <v>2</v>
      </c>
      <c r="BF148" s="285"/>
      <c r="BG148" s="285"/>
      <c r="BH148" s="285"/>
      <c r="BI148" s="285"/>
      <c r="BJ148" s="285"/>
      <c r="BK148" s="285"/>
      <c r="BL148" s="285"/>
      <c r="BM148" s="285"/>
      <c r="BN148" s="293">
        <f t="shared" si="19"/>
        <v>2.3181818181818183</v>
      </c>
      <c r="BO148" s="277"/>
      <c r="BP148" s="294" t="s">
        <v>364</v>
      </c>
      <c r="BQ148" s="285">
        <v>2</v>
      </c>
      <c r="BR148" s="285">
        <v>2</v>
      </c>
      <c r="BS148" s="285">
        <v>2</v>
      </c>
      <c r="BT148" s="285">
        <v>2</v>
      </c>
      <c r="BU148" s="285">
        <v>2</v>
      </c>
      <c r="BV148" s="285">
        <v>2</v>
      </c>
      <c r="BW148" s="285">
        <v>2</v>
      </c>
      <c r="BX148" s="285">
        <v>2</v>
      </c>
      <c r="BY148" s="285">
        <v>2</v>
      </c>
      <c r="BZ148" s="285">
        <v>1</v>
      </c>
      <c r="CA148" s="285">
        <v>2</v>
      </c>
      <c r="CB148" s="285">
        <v>2</v>
      </c>
      <c r="CC148" s="285">
        <v>2</v>
      </c>
      <c r="CD148" s="285">
        <v>2</v>
      </c>
      <c r="CE148" s="285">
        <v>2</v>
      </c>
      <c r="CF148" s="285">
        <v>2</v>
      </c>
      <c r="CG148" s="285">
        <v>1</v>
      </c>
      <c r="CH148" s="285">
        <v>2</v>
      </c>
      <c r="CI148" s="285">
        <v>2</v>
      </c>
      <c r="CJ148" s="285">
        <v>1</v>
      </c>
      <c r="CK148" s="285">
        <v>2</v>
      </c>
      <c r="CL148" s="285">
        <v>2</v>
      </c>
      <c r="CM148" s="285">
        <v>2</v>
      </c>
      <c r="CN148" s="285">
        <v>2</v>
      </c>
      <c r="CO148" s="285">
        <v>2</v>
      </c>
      <c r="CP148" s="285">
        <v>2</v>
      </c>
      <c r="CQ148" s="285">
        <v>2</v>
      </c>
      <c r="CR148" s="285">
        <v>3</v>
      </c>
      <c r="CS148" s="285">
        <v>2</v>
      </c>
      <c r="CT148" s="285">
        <v>2</v>
      </c>
      <c r="CU148" s="286">
        <f t="shared" si="20"/>
        <v>1.9333333333333333</v>
      </c>
      <c r="CV148" s="277"/>
      <c r="CW148" s="285" t="s">
        <v>364</v>
      </c>
      <c r="CX148" s="285">
        <v>1</v>
      </c>
      <c r="CY148" s="285">
        <v>2</v>
      </c>
      <c r="CZ148" s="285">
        <v>2</v>
      </c>
      <c r="DA148" s="285">
        <v>2</v>
      </c>
      <c r="DB148" s="285">
        <v>1</v>
      </c>
      <c r="DC148" s="285">
        <v>2</v>
      </c>
      <c r="DD148" s="285">
        <v>1</v>
      </c>
      <c r="DE148" s="285">
        <v>2</v>
      </c>
      <c r="DF148" s="285">
        <v>4</v>
      </c>
      <c r="DG148" s="285">
        <v>1</v>
      </c>
      <c r="DH148" s="285">
        <v>2</v>
      </c>
      <c r="DI148" s="285">
        <v>5</v>
      </c>
      <c r="DJ148" s="285">
        <v>2</v>
      </c>
      <c r="DK148" s="285">
        <v>2</v>
      </c>
      <c r="DL148" s="285">
        <v>2</v>
      </c>
      <c r="DM148" s="285">
        <v>2</v>
      </c>
      <c r="DN148" s="285">
        <v>2</v>
      </c>
      <c r="DO148" s="285">
        <v>12</v>
      </c>
      <c r="DP148" s="285">
        <v>6</v>
      </c>
      <c r="DQ148" s="285">
        <v>2</v>
      </c>
      <c r="DR148" s="285">
        <v>2</v>
      </c>
      <c r="DS148" s="285">
        <v>2</v>
      </c>
      <c r="DT148" s="285">
        <v>7</v>
      </c>
      <c r="DU148" s="285">
        <v>2</v>
      </c>
      <c r="DV148" s="285">
        <v>2</v>
      </c>
      <c r="DW148" s="285">
        <v>2</v>
      </c>
      <c r="DX148" s="285">
        <v>2</v>
      </c>
      <c r="DY148" s="285">
        <v>1</v>
      </c>
      <c r="DZ148" s="285">
        <v>2</v>
      </c>
      <c r="EA148" s="285">
        <v>2</v>
      </c>
      <c r="EB148" s="286">
        <f t="shared" si="21"/>
        <v>2.6333333333333333</v>
      </c>
      <c r="EC148" s="277"/>
      <c r="ED148" s="285" t="s">
        <v>364</v>
      </c>
      <c r="EE148" s="285">
        <v>2</v>
      </c>
      <c r="EF148" s="285">
        <v>5</v>
      </c>
      <c r="EG148" s="285">
        <v>5</v>
      </c>
      <c r="EH148" s="285">
        <v>2</v>
      </c>
      <c r="EI148" s="285">
        <v>2</v>
      </c>
      <c r="EJ148" s="285">
        <v>2</v>
      </c>
      <c r="EK148" s="285">
        <v>6</v>
      </c>
      <c r="EL148" s="285">
        <v>4</v>
      </c>
      <c r="EM148" s="285">
        <v>2</v>
      </c>
      <c r="EN148" s="285">
        <v>1</v>
      </c>
      <c r="EO148" s="285">
        <v>2</v>
      </c>
      <c r="EP148" s="285">
        <v>2</v>
      </c>
      <c r="EQ148" s="285">
        <v>4</v>
      </c>
      <c r="ER148" s="285">
        <v>2</v>
      </c>
      <c r="ES148" s="285">
        <v>2</v>
      </c>
      <c r="ET148" s="285">
        <v>6</v>
      </c>
      <c r="EU148" s="285">
        <v>2</v>
      </c>
      <c r="EV148" s="285">
        <v>1</v>
      </c>
      <c r="EW148" s="285">
        <v>6</v>
      </c>
      <c r="EX148" s="285">
        <v>2</v>
      </c>
      <c r="EY148" s="285">
        <v>2</v>
      </c>
      <c r="EZ148" s="285">
        <v>12</v>
      </c>
      <c r="FA148" s="285">
        <v>2</v>
      </c>
      <c r="FB148" s="285">
        <v>1</v>
      </c>
      <c r="FC148" s="285">
        <v>2</v>
      </c>
      <c r="FD148" s="285">
        <v>2</v>
      </c>
      <c r="FE148" s="285">
        <v>2</v>
      </c>
      <c r="FF148" s="285">
        <v>2</v>
      </c>
      <c r="FG148" s="285">
        <v>2</v>
      </c>
      <c r="FH148" s="285">
        <v>2</v>
      </c>
      <c r="FI148" s="286">
        <f t="shared" si="22"/>
        <v>2.9666666666666668</v>
      </c>
      <c r="FJ148" s="277"/>
      <c r="FK148" s="285" t="s">
        <v>364</v>
      </c>
      <c r="FL148" s="285">
        <v>2</v>
      </c>
      <c r="FM148" s="285">
        <v>2</v>
      </c>
      <c r="FN148" s="285">
        <v>2</v>
      </c>
      <c r="FO148" s="285">
        <v>2</v>
      </c>
      <c r="FP148" s="285">
        <v>2</v>
      </c>
      <c r="FQ148" s="285">
        <v>6</v>
      </c>
      <c r="FR148" s="285">
        <v>2</v>
      </c>
      <c r="FS148" s="285">
        <v>6</v>
      </c>
      <c r="FT148" s="285">
        <v>2</v>
      </c>
      <c r="FU148" s="285">
        <v>2</v>
      </c>
      <c r="FV148" s="285">
        <v>1</v>
      </c>
      <c r="FW148" s="285">
        <v>4</v>
      </c>
      <c r="FX148" s="285">
        <v>2</v>
      </c>
      <c r="FY148" s="285">
        <v>4</v>
      </c>
      <c r="FZ148" s="285">
        <v>2</v>
      </c>
      <c r="GA148" s="285">
        <v>1</v>
      </c>
      <c r="GB148" s="285">
        <v>2</v>
      </c>
      <c r="GC148" s="285">
        <v>6</v>
      </c>
      <c r="GD148" s="285">
        <v>2</v>
      </c>
      <c r="GE148" s="285">
        <v>2</v>
      </c>
      <c r="GF148" s="285">
        <v>3</v>
      </c>
      <c r="GG148" s="285">
        <v>1</v>
      </c>
      <c r="GH148" s="285">
        <v>2</v>
      </c>
      <c r="GI148" s="285">
        <v>2</v>
      </c>
      <c r="GJ148" s="285">
        <v>2</v>
      </c>
      <c r="GK148" s="285">
        <v>15</v>
      </c>
      <c r="GL148" s="285">
        <v>2</v>
      </c>
      <c r="GM148" s="285">
        <v>2</v>
      </c>
      <c r="GN148" s="285">
        <v>4</v>
      </c>
      <c r="GO148" s="285">
        <v>2</v>
      </c>
      <c r="GP148" s="286">
        <f t="shared" si="23"/>
        <v>2.9666666666666668</v>
      </c>
      <c r="GQ148" s="277"/>
    </row>
    <row r="149" spans="1:199" ht="15.75" customHeight="1">
      <c r="A149" s="1018"/>
      <c r="B149" s="300" t="s">
        <v>39</v>
      </c>
      <c r="C149" s="285">
        <v>1</v>
      </c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308">
        <f t="shared" si="18"/>
        <v>1</v>
      </c>
      <c r="AH149" s="277"/>
      <c r="AI149" s="320" t="s">
        <v>39</v>
      </c>
      <c r="AJ149" s="285">
        <v>1</v>
      </c>
      <c r="AK149" s="285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285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93">
        <f t="shared" si="19"/>
        <v>1</v>
      </c>
      <c r="BO149" s="277"/>
      <c r="BP149" s="321" t="s">
        <v>39</v>
      </c>
      <c r="BQ149" s="285">
        <v>1</v>
      </c>
      <c r="BR149" s="285"/>
      <c r="BS149" s="285"/>
      <c r="BT149" s="285"/>
      <c r="BU149" s="285"/>
      <c r="BV149" s="285"/>
      <c r="BW149" s="285"/>
      <c r="BX149" s="285"/>
      <c r="BY149" s="285"/>
      <c r="BZ149" s="285"/>
      <c r="CA149" s="285"/>
      <c r="CB149" s="285"/>
      <c r="CC149" s="285"/>
      <c r="CD149" s="285"/>
      <c r="CE149" s="285"/>
      <c r="CF149" s="285"/>
      <c r="CG149" s="285"/>
      <c r="CH149" s="285"/>
      <c r="CI149" s="285"/>
      <c r="CJ149" s="285"/>
      <c r="CK149" s="285"/>
      <c r="CL149" s="285"/>
      <c r="CM149" s="285"/>
      <c r="CN149" s="285"/>
      <c r="CO149" s="285"/>
      <c r="CP149" s="285"/>
      <c r="CQ149" s="285"/>
      <c r="CR149" s="285"/>
      <c r="CS149" s="285"/>
      <c r="CT149" s="285"/>
      <c r="CU149" s="303">
        <f t="shared" si="20"/>
        <v>1</v>
      </c>
      <c r="CV149" s="277"/>
      <c r="CW149" s="300" t="s">
        <v>39</v>
      </c>
      <c r="CX149" s="285">
        <v>1</v>
      </c>
      <c r="CY149" s="285"/>
      <c r="CZ149" s="285"/>
      <c r="DA149" s="285"/>
      <c r="DB149" s="285"/>
      <c r="DC149" s="285"/>
      <c r="DD149" s="285"/>
      <c r="DE149" s="285"/>
      <c r="DF149" s="285"/>
      <c r="DG149" s="285"/>
      <c r="DH149" s="285"/>
      <c r="DI149" s="285"/>
      <c r="DJ149" s="285"/>
      <c r="DK149" s="285"/>
      <c r="DL149" s="285"/>
      <c r="DM149" s="285"/>
      <c r="DN149" s="285"/>
      <c r="DO149" s="285"/>
      <c r="DP149" s="285"/>
      <c r="DQ149" s="285"/>
      <c r="DR149" s="285"/>
      <c r="DS149" s="285"/>
      <c r="DT149" s="285"/>
      <c r="DU149" s="285"/>
      <c r="DV149" s="285"/>
      <c r="DW149" s="285"/>
      <c r="DX149" s="285"/>
      <c r="DY149" s="285"/>
      <c r="DZ149" s="285"/>
      <c r="EA149" s="285"/>
      <c r="EB149" s="303">
        <f t="shared" si="21"/>
        <v>1</v>
      </c>
      <c r="EC149" s="277"/>
      <c r="ED149" s="300" t="s">
        <v>39</v>
      </c>
      <c r="EE149" s="285">
        <v>1</v>
      </c>
      <c r="EF149" s="285"/>
      <c r="EG149" s="285"/>
      <c r="EH149" s="285"/>
      <c r="EI149" s="285"/>
      <c r="EJ149" s="285"/>
      <c r="EK149" s="285"/>
      <c r="EL149" s="285"/>
      <c r="EM149" s="285"/>
      <c r="EN149" s="285"/>
      <c r="EO149" s="285"/>
      <c r="EP149" s="285"/>
      <c r="EQ149" s="285"/>
      <c r="ER149" s="285"/>
      <c r="ES149" s="285"/>
      <c r="ET149" s="285"/>
      <c r="EU149" s="285"/>
      <c r="EV149" s="285"/>
      <c r="EW149" s="285"/>
      <c r="EX149" s="285"/>
      <c r="EY149" s="285"/>
      <c r="EZ149" s="285"/>
      <c r="FA149" s="285"/>
      <c r="FB149" s="285"/>
      <c r="FC149" s="285"/>
      <c r="FD149" s="285"/>
      <c r="FE149" s="285"/>
      <c r="FF149" s="285"/>
      <c r="FG149" s="285"/>
      <c r="FH149" s="285"/>
      <c r="FI149" s="303">
        <f t="shared" si="22"/>
        <v>1</v>
      </c>
      <c r="FJ149" s="277"/>
      <c r="FK149" s="300" t="s">
        <v>39</v>
      </c>
      <c r="FL149" s="285">
        <v>1</v>
      </c>
      <c r="FM149" s="285"/>
      <c r="FN149" s="285"/>
      <c r="FO149" s="285"/>
      <c r="FP149" s="285"/>
      <c r="FQ149" s="285"/>
      <c r="FR149" s="285"/>
      <c r="FS149" s="285"/>
      <c r="FT149" s="285"/>
      <c r="FU149" s="285"/>
      <c r="FV149" s="285"/>
      <c r="FW149" s="285"/>
      <c r="FX149" s="285"/>
      <c r="FY149" s="285"/>
      <c r="FZ149" s="285"/>
      <c r="GA149" s="285"/>
      <c r="GB149" s="285"/>
      <c r="GC149" s="285"/>
      <c r="GD149" s="285"/>
      <c r="GE149" s="285"/>
      <c r="GF149" s="285"/>
      <c r="GG149" s="285"/>
      <c r="GH149" s="285"/>
      <c r="GI149" s="285"/>
      <c r="GJ149" s="285"/>
      <c r="GK149" s="285"/>
      <c r="GL149" s="285"/>
      <c r="GM149" s="285"/>
      <c r="GN149" s="285"/>
      <c r="GO149" s="285"/>
      <c r="GP149" s="303">
        <f t="shared" si="23"/>
        <v>1</v>
      </c>
      <c r="GQ149" s="277"/>
    </row>
    <row r="150" spans="1:199" ht="15.75" customHeight="1">
      <c r="A150" s="1018"/>
      <c r="B150" s="304" t="s">
        <v>259</v>
      </c>
      <c r="C150" s="285">
        <v>1</v>
      </c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301">
        <f t="shared" si="18"/>
        <v>1</v>
      </c>
      <c r="AH150" s="277"/>
      <c r="AI150" s="304" t="s">
        <v>259</v>
      </c>
      <c r="AJ150" s="285">
        <v>1</v>
      </c>
      <c r="AK150" s="285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285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305">
        <f t="shared" si="19"/>
        <v>1</v>
      </c>
      <c r="BO150" s="277"/>
      <c r="BP150" s="306" t="s">
        <v>259</v>
      </c>
      <c r="BQ150" s="285">
        <v>1</v>
      </c>
      <c r="BR150" s="285"/>
      <c r="BS150" s="285"/>
      <c r="BT150" s="285"/>
      <c r="BU150" s="285"/>
      <c r="BV150" s="285"/>
      <c r="BW150" s="285"/>
      <c r="BX150" s="285"/>
      <c r="BY150" s="285"/>
      <c r="BZ150" s="285"/>
      <c r="CA150" s="285"/>
      <c r="CB150" s="285"/>
      <c r="CC150" s="285"/>
      <c r="CD150" s="285"/>
      <c r="CE150" s="285"/>
      <c r="CF150" s="285"/>
      <c r="CG150" s="285"/>
      <c r="CH150" s="285"/>
      <c r="CI150" s="285"/>
      <c r="CJ150" s="285"/>
      <c r="CK150" s="285"/>
      <c r="CL150" s="285"/>
      <c r="CM150" s="285"/>
      <c r="CN150" s="285"/>
      <c r="CO150" s="285"/>
      <c r="CP150" s="285"/>
      <c r="CQ150" s="285"/>
      <c r="CR150" s="285"/>
      <c r="CS150" s="285"/>
      <c r="CT150" s="285"/>
      <c r="CU150" s="307">
        <f t="shared" si="20"/>
        <v>1</v>
      </c>
      <c r="CV150" s="277"/>
      <c r="CW150" s="304" t="s">
        <v>259</v>
      </c>
      <c r="CX150" s="285">
        <v>1</v>
      </c>
      <c r="CY150" s="285"/>
      <c r="CZ150" s="285"/>
      <c r="DA150" s="285"/>
      <c r="DB150" s="285"/>
      <c r="DC150" s="285"/>
      <c r="DD150" s="285"/>
      <c r="DE150" s="285"/>
      <c r="DF150" s="285"/>
      <c r="DG150" s="285"/>
      <c r="DH150" s="285"/>
      <c r="DI150" s="285"/>
      <c r="DJ150" s="285"/>
      <c r="DK150" s="285"/>
      <c r="DL150" s="285"/>
      <c r="DM150" s="285"/>
      <c r="DN150" s="285"/>
      <c r="DO150" s="285"/>
      <c r="DP150" s="285"/>
      <c r="DQ150" s="285"/>
      <c r="DR150" s="285"/>
      <c r="DS150" s="285"/>
      <c r="DT150" s="285"/>
      <c r="DU150" s="285"/>
      <c r="DV150" s="285"/>
      <c r="DW150" s="285"/>
      <c r="DX150" s="285"/>
      <c r="DY150" s="285"/>
      <c r="DZ150" s="285"/>
      <c r="EA150" s="285"/>
      <c r="EB150" s="307">
        <f t="shared" si="21"/>
        <v>1</v>
      </c>
      <c r="EC150" s="277"/>
      <c r="ED150" s="304" t="s">
        <v>259</v>
      </c>
      <c r="EE150" s="285">
        <v>1</v>
      </c>
      <c r="EF150" s="285"/>
      <c r="EG150" s="285"/>
      <c r="EH150" s="285"/>
      <c r="EI150" s="285"/>
      <c r="EJ150" s="285"/>
      <c r="EK150" s="285"/>
      <c r="EL150" s="285"/>
      <c r="EM150" s="285"/>
      <c r="EN150" s="285"/>
      <c r="EO150" s="285"/>
      <c r="EP150" s="285"/>
      <c r="EQ150" s="285"/>
      <c r="ER150" s="285"/>
      <c r="ES150" s="285"/>
      <c r="ET150" s="285"/>
      <c r="EU150" s="285"/>
      <c r="EV150" s="285"/>
      <c r="EW150" s="285"/>
      <c r="EX150" s="285"/>
      <c r="EY150" s="285"/>
      <c r="EZ150" s="285"/>
      <c r="FA150" s="285"/>
      <c r="FB150" s="285"/>
      <c r="FC150" s="285"/>
      <c r="FD150" s="285"/>
      <c r="FE150" s="285"/>
      <c r="FF150" s="285"/>
      <c r="FG150" s="285"/>
      <c r="FH150" s="285"/>
      <c r="FI150" s="307">
        <f t="shared" si="22"/>
        <v>1</v>
      </c>
      <c r="FJ150" s="277"/>
      <c r="FK150" s="304" t="s">
        <v>259</v>
      </c>
      <c r="FL150" s="285">
        <v>1</v>
      </c>
      <c r="FM150" s="285"/>
      <c r="FN150" s="285"/>
      <c r="FO150" s="285"/>
      <c r="FP150" s="285"/>
      <c r="FQ150" s="285"/>
      <c r="FR150" s="285"/>
      <c r="FS150" s="285"/>
      <c r="FT150" s="285"/>
      <c r="FU150" s="285"/>
      <c r="FV150" s="285"/>
      <c r="FW150" s="285"/>
      <c r="FX150" s="285"/>
      <c r="FY150" s="285"/>
      <c r="FZ150" s="285"/>
      <c r="GA150" s="285"/>
      <c r="GB150" s="285"/>
      <c r="GC150" s="285"/>
      <c r="GD150" s="285"/>
      <c r="GE150" s="285"/>
      <c r="GF150" s="285"/>
      <c r="GG150" s="285"/>
      <c r="GH150" s="285"/>
      <c r="GI150" s="285"/>
      <c r="GJ150" s="285"/>
      <c r="GK150" s="285"/>
      <c r="GL150" s="285"/>
      <c r="GM150" s="285"/>
      <c r="GN150" s="285"/>
      <c r="GO150" s="285"/>
      <c r="GP150" s="307">
        <f t="shared" si="23"/>
        <v>1</v>
      </c>
      <c r="GQ150" s="277"/>
    </row>
    <row r="151" spans="1:199" ht="15.75" customHeight="1">
      <c r="A151" s="1018"/>
      <c r="B151" s="304" t="s">
        <v>43</v>
      </c>
      <c r="C151" s="285">
        <v>1</v>
      </c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301">
        <f t="shared" si="18"/>
        <v>1</v>
      </c>
      <c r="AH151" s="277"/>
      <c r="AI151" s="304" t="s">
        <v>43</v>
      </c>
      <c r="AJ151" s="285">
        <v>1</v>
      </c>
      <c r="AK151" s="285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285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305">
        <f t="shared" si="19"/>
        <v>1</v>
      </c>
      <c r="BO151" s="277"/>
      <c r="BP151" s="306" t="s">
        <v>43</v>
      </c>
      <c r="BQ151" s="285">
        <v>1</v>
      </c>
      <c r="BR151" s="285"/>
      <c r="BS151" s="285"/>
      <c r="BT151" s="285"/>
      <c r="BU151" s="285"/>
      <c r="BV151" s="285"/>
      <c r="BW151" s="285"/>
      <c r="BX151" s="285"/>
      <c r="BY151" s="285"/>
      <c r="BZ151" s="285"/>
      <c r="CA151" s="285"/>
      <c r="CB151" s="285"/>
      <c r="CC151" s="285"/>
      <c r="CD151" s="285"/>
      <c r="CE151" s="285"/>
      <c r="CF151" s="285"/>
      <c r="CG151" s="285"/>
      <c r="CH151" s="285"/>
      <c r="CI151" s="285"/>
      <c r="CJ151" s="285"/>
      <c r="CK151" s="285"/>
      <c r="CL151" s="285"/>
      <c r="CM151" s="285"/>
      <c r="CN151" s="285"/>
      <c r="CO151" s="285"/>
      <c r="CP151" s="285"/>
      <c r="CQ151" s="285"/>
      <c r="CR151" s="285"/>
      <c r="CS151" s="285"/>
      <c r="CT151" s="285"/>
      <c r="CU151" s="307">
        <f t="shared" si="20"/>
        <v>1</v>
      </c>
      <c r="CV151" s="277"/>
      <c r="CW151" s="304" t="s">
        <v>43</v>
      </c>
      <c r="CX151" s="285">
        <v>1</v>
      </c>
      <c r="CY151" s="285"/>
      <c r="CZ151" s="285"/>
      <c r="DA151" s="285"/>
      <c r="DB151" s="285"/>
      <c r="DC151" s="285"/>
      <c r="DD151" s="285"/>
      <c r="DE151" s="285"/>
      <c r="DF151" s="285"/>
      <c r="DG151" s="285"/>
      <c r="DH151" s="285"/>
      <c r="DI151" s="285"/>
      <c r="DJ151" s="285"/>
      <c r="DK151" s="285"/>
      <c r="DL151" s="285"/>
      <c r="DM151" s="285"/>
      <c r="DN151" s="285"/>
      <c r="DO151" s="285"/>
      <c r="DP151" s="285"/>
      <c r="DQ151" s="285"/>
      <c r="DR151" s="285"/>
      <c r="DS151" s="285"/>
      <c r="DT151" s="285"/>
      <c r="DU151" s="285"/>
      <c r="DV151" s="285"/>
      <c r="DW151" s="285"/>
      <c r="DX151" s="285"/>
      <c r="DY151" s="285"/>
      <c r="DZ151" s="285"/>
      <c r="EA151" s="285"/>
      <c r="EB151" s="307">
        <f t="shared" si="21"/>
        <v>1</v>
      </c>
      <c r="EC151" s="277"/>
      <c r="ED151" s="304" t="s">
        <v>43</v>
      </c>
      <c r="EE151" s="285">
        <v>1</v>
      </c>
      <c r="EF151" s="285"/>
      <c r="EG151" s="285"/>
      <c r="EH151" s="285"/>
      <c r="EI151" s="285"/>
      <c r="EJ151" s="285"/>
      <c r="EK151" s="285"/>
      <c r="EL151" s="285"/>
      <c r="EM151" s="285"/>
      <c r="EN151" s="285"/>
      <c r="EO151" s="285"/>
      <c r="EP151" s="285"/>
      <c r="EQ151" s="285"/>
      <c r="ER151" s="285"/>
      <c r="ES151" s="285"/>
      <c r="ET151" s="285"/>
      <c r="EU151" s="285"/>
      <c r="EV151" s="285"/>
      <c r="EW151" s="285"/>
      <c r="EX151" s="285"/>
      <c r="EY151" s="285"/>
      <c r="EZ151" s="285"/>
      <c r="FA151" s="285"/>
      <c r="FB151" s="285"/>
      <c r="FC151" s="285"/>
      <c r="FD151" s="285"/>
      <c r="FE151" s="285"/>
      <c r="FF151" s="285"/>
      <c r="FG151" s="285"/>
      <c r="FH151" s="285"/>
      <c r="FI151" s="307">
        <f t="shared" si="22"/>
        <v>1</v>
      </c>
      <c r="FJ151" s="277"/>
      <c r="FK151" s="304" t="s">
        <v>43</v>
      </c>
      <c r="FL151" s="285">
        <v>1</v>
      </c>
      <c r="FM151" s="285"/>
      <c r="FN151" s="285"/>
      <c r="FO151" s="285"/>
      <c r="FP151" s="285"/>
      <c r="FQ151" s="285"/>
      <c r="FR151" s="285"/>
      <c r="FS151" s="285"/>
      <c r="FT151" s="285"/>
      <c r="FU151" s="285"/>
      <c r="FV151" s="285"/>
      <c r="FW151" s="285"/>
      <c r="FX151" s="285"/>
      <c r="FY151" s="285"/>
      <c r="FZ151" s="285"/>
      <c r="GA151" s="285"/>
      <c r="GB151" s="285"/>
      <c r="GC151" s="285"/>
      <c r="GD151" s="285"/>
      <c r="GE151" s="285"/>
      <c r="GF151" s="285"/>
      <c r="GG151" s="285"/>
      <c r="GH151" s="285"/>
      <c r="GI151" s="285"/>
      <c r="GJ151" s="285"/>
      <c r="GK151" s="285"/>
      <c r="GL151" s="285"/>
      <c r="GM151" s="285"/>
      <c r="GN151" s="285"/>
      <c r="GO151" s="285"/>
      <c r="GP151" s="307">
        <f t="shared" si="23"/>
        <v>1</v>
      </c>
      <c r="GQ151" s="277"/>
    </row>
    <row r="152" spans="1:199" ht="15.75" customHeight="1">
      <c r="A152" s="1018"/>
      <c r="B152" s="304" t="s">
        <v>63</v>
      </c>
      <c r="C152" s="285">
        <v>1</v>
      </c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301">
        <f t="shared" si="18"/>
        <v>1</v>
      </c>
      <c r="AH152" s="277"/>
      <c r="AI152" s="304" t="s">
        <v>63</v>
      </c>
      <c r="AJ152" s="285">
        <v>1</v>
      </c>
      <c r="AK152" s="285"/>
      <c r="AL152" s="285"/>
      <c r="AM152" s="285"/>
      <c r="AN152" s="285"/>
      <c r="AO152" s="285"/>
      <c r="AP152" s="285"/>
      <c r="AQ152" s="285"/>
      <c r="AR152" s="285"/>
      <c r="AS152" s="285"/>
      <c r="AT152" s="285"/>
      <c r="AU152" s="285"/>
      <c r="AV152" s="285"/>
      <c r="AW152" s="285"/>
      <c r="AX152" s="285"/>
      <c r="AY152" s="285"/>
      <c r="AZ152" s="285"/>
      <c r="BA152" s="285"/>
      <c r="BB152" s="285"/>
      <c r="BC152" s="285"/>
      <c r="BD152" s="285"/>
      <c r="BE152" s="285"/>
      <c r="BF152" s="285"/>
      <c r="BG152" s="285"/>
      <c r="BH152" s="285"/>
      <c r="BI152" s="285"/>
      <c r="BJ152" s="285"/>
      <c r="BK152" s="285"/>
      <c r="BL152" s="285"/>
      <c r="BM152" s="285"/>
      <c r="BN152" s="305">
        <f t="shared" si="19"/>
        <v>1</v>
      </c>
      <c r="BO152" s="277"/>
      <c r="BP152" s="306" t="s">
        <v>63</v>
      </c>
      <c r="BQ152" s="285">
        <v>1</v>
      </c>
      <c r="BR152" s="285"/>
      <c r="BS152" s="285"/>
      <c r="BT152" s="285"/>
      <c r="BU152" s="285"/>
      <c r="BV152" s="285"/>
      <c r="BW152" s="285"/>
      <c r="BX152" s="285"/>
      <c r="BY152" s="285"/>
      <c r="BZ152" s="285"/>
      <c r="CA152" s="285"/>
      <c r="CB152" s="285"/>
      <c r="CC152" s="285"/>
      <c r="CD152" s="285"/>
      <c r="CE152" s="285"/>
      <c r="CF152" s="285"/>
      <c r="CG152" s="285"/>
      <c r="CH152" s="285"/>
      <c r="CI152" s="285"/>
      <c r="CJ152" s="285"/>
      <c r="CK152" s="285"/>
      <c r="CL152" s="285"/>
      <c r="CM152" s="285"/>
      <c r="CN152" s="285"/>
      <c r="CO152" s="285"/>
      <c r="CP152" s="285"/>
      <c r="CQ152" s="285"/>
      <c r="CR152" s="285"/>
      <c r="CS152" s="285"/>
      <c r="CT152" s="285"/>
      <c r="CU152" s="307">
        <f t="shared" si="20"/>
        <v>1</v>
      </c>
      <c r="CV152" s="277"/>
      <c r="CW152" s="304" t="s">
        <v>63</v>
      </c>
      <c r="CX152" s="285">
        <v>1</v>
      </c>
      <c r="CY152" s="285"/>
      <c r="CZ152" s="285"/>
      <c r="DA152" s="285"/>
      <c r="DB152" s="285"/>
      <c r="DC152" s="285"/>
      <c r="DD152" s="285"/>
      <c r="DE152" s="285"/>
      <c r="DF152" s="285"/>
      <c r="DG152" s="285"/>
      <c r="DH152" s="285"/>
      <c r="DI152" s="285"/>
      <c r="DJ152" s="285"/>
      <c r="DK152" s="285"/>
      <c r="DL152" s="285"/>
      <c r="DM152" s="285"/>
      <c r="DN152" s="285"/>
      <c r="DO152" s="285"/>
      <c r="DP152" s="285"/>
      <c r="DQ152" s="285"/>
      <c r="DR152" s="285"/>
      <c r="DS152" s="285"/>
      <c r="DT152" s="285"/>
      <c r="DU152" s="285"/>
      <c r="DV152" s="285"/>
      <c r="DW152" s="285"/>
      <c r="DX152" s="285"/>
      <c r="DY152" s="285"/>
      <c r="DZ152" s="285"/>
      <c r="EA152" s="285"/>
      <c r="EB152" s="307">
        <f t="shared" si="21"/>
        <v>1</v>
      </c>
      <c r="EC152" s="277"/>
      <c r="ED152" s="304" t="s">
        <v>63</v>
      </c>
      <c r="EE152" s="285">
        <v>1</v>
      </c>
      <c r="EF152" s="285"/>
      <c r="EG152" s="285"/>
      <c r="EH152" s="285"/>
      <c r="EI152" s="285"/>
      <c r="EJ152" s="285"/>
      <c r="EK152" s="285"/>
      <c r="EL152" s="285"/>
      <c r="EM152" s="285"/>
      <c r="EN152" s="285"/>
      <c r="EO152" s="285"/>
      <c r="EP152" s="285"/>
      <c r="EQ152" s="285"/>
      <c r="ER152" s="285"/>
      <c r="ES152" s="285"/>
      <c r="ET152" s="285"/>
      <c r="EU152" s="285"/>
      <c r="EV152" s="285"/>
      <c r="EW152" s="285"/>
      <c r="EX152" s="285"/>
      <c r="EY152" s="285"/>
      <c r="EZ152" s="285"/>
      <c r="FA152" s="285"/>
      <c r="FB152" s="285"/>
      <c r="FC152" s="285"/>
      <c r="FD152" s="285"/>
      <c r="FE152" s="285"/>
      <c r="FF152" s="285"/>
      <c r="FG152" s="285"/>
      <c r="FH152" s="285"/>
      <c r="FI152" s="307">
        <f t="shared" si="22"/>
        <v>1</v>
      </c>
      <c r="FJ152" s="277"/>
      <c r="FK152" s="304" t="s">
        <v>63</v>
      </c>
      <c r="FL152" s="285">
        <v>1</v>
      </c>
      <c r="FM152" s="285"/>
      <c r="FN152" s="285"/>
      <c r="FO152" s="285"/>
      <c r="FP152" s="285"/>
      <c r="FQ152" s="285"/>
      <c r="FR152" s="285"/>
      <c r="FS152" s="285"/>
      <c r="FT152" s="285"/>
      <c r="FU152" s="285"/>
      <c r="FV152" s="285"/>
      <c r="FW152" s="285"/>
      <c r="FX152" s="285"/>
      <c r="FY152" s="285"/>
      <c r="FZ152" s="285"/>
      <c r="GA152" s="285"/>
      <c r="GB152" s="285"/>
      <c r="GC152" s="285"/>
      <c r="GD152" s="285"/>
      <c r="GE152" s="285"/>
      <c r="GF152" s="285"/>
      <c r="GG152" s="285"/>
      <c r="GH152" s="285"/>
      <c r="GI152" s="285"/>
      <c r="GJ152" s="285"/>
      <c r="GK152" s="285"/>
      <c r="GL152" s="285"/>
      <c r="GM152" s="285"/>
      <c r="GN152" s="285"/>
      <c r="GO152" s="285"/>
      <c r="GP152" s="307">
        <f t="shared" si="23"/>
        <v>1</v>
      </c>
      <c r="GQ152" s="277"/>
    </row>
    <row r="153" spans="1:199" ht="15.75" customHeight="1">
      <c r="A153" s="1018"/>
      <c r="B153" s="285" t="s">
        <v>166</v>
      </c>
      <c r="C153" s="285">
        <v>20</v>
      </c>
      <c r="D153" s="285">
        <v>30</v>
      </c>
      <c r="E153" s="285">
        <v>10</v>
      </c>
      <c r="F153" s="285">
        <v>24</v>
      </c>
      <c r="G153" s="285">
        <v>8</v>
      </c>
      <c r="H153" s="285">
        <v>26</v>
      </c>
      <c r="I153" s="285">
        <v>14</v>
      </c>
      <c r="J153" s="285">
        <v>63</v>
      </c>
      <c r="K153" s="285">
        <v>31</v>
      </c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6">
        <f t="shared" si="18"/>
        <v>25.111111111111111</v>
      </c>
      <c r="AH153" s="277"/>
      <c r="AI153" s="285" t="s">
        <v>166</v>
      </c>
      <c r="AJ153" s="285">
        <v>6</v>
      </c>
      <c r="AK153" s="285">
        <v>14</v>
      </c>
      <c r="AL153" s="285">
        <v>10</v>
      </c>
      <c r="AM153" s="285">
        <v>16</v>
      </c>
      <c r="AN153" s="285">
        <v>6</v>
      </c>
      <c r="AO153" s="285">
        <v>6</v>
      </c>
      <c r="AP153" s="285">
        <v>6</v>
      </c>
      <c r="AQ153" s="285">
        <v>10</v>
      </c>
      <c r="AR153" s="285">
        <v>11</v>
      </c>
      <c r="AS153" s="285">
        <v>18</v>
      </c>
      <c r="AT153" s="285">
        <v>23</v>
      </c>
      <c r="AU153" s="285">
        <v>10</v>
      </c>
      <c r="AV153" s="285">
        <v>20</v>
      </c>
      <c r="AW153" s="285">
        <v>21</v>
      </c>
      <c r="AX153" s="285">
        <v>18</v>
      </c>
      <c r="AY153" s="285">
        <v>10</v>
      </c>
      <c r="AZ153" s="285">
        <v>8</v>
      </c>
      <c r="BA153" s="285">
        <v>31</v>
      </c>
      <c r="BB153" s="285">
        <v>19</v>
      </c>
      <c r="BC153" s="285">
        <v>5</v>
      </c>
      <c r="BD153" s="285">
        <v>20</v>
      </c>
      <c r="BE153" s="285">
        <v>18</v>
      </c>
      <c r="BF153" s="285">
        <v>8</v>
      </c>
      <c r="BG153" s="285">
        <v>15</v>
      </c>
      <c r="BH153" s="285">
        <v>6</v>
      </c>
      <c r="BI153" s="285">
        <v>13</v>
      </c>
      <c r="BJ153" s="285">
        <v>14</v>
      </c>
      <c r="BK153" s="285">
        <v>14</v>
      </c>
      <c r="BL153" s="285">
        <v>19</v>
      </c>
      <c r="BM153" s="285">
        <v>13</v>
      </c>
      <c r="BN153" s="293">
        <f t="shared" si="19"/>
        <v>13.6</v>
      </c>
      <c r="BO153" s="277"/>
      <c r="BP153" s="294" t="s">
        <v>166</v>
      </c>
      <c r="BQ153" s="285">
        <v>12</v>
      </c>
      <c r="BR153" s="285">
        <v>18</v>
      </c>
      <c r="BS153" s="285">
        <v>24</v>
      </c>
      <c r="BT153" s="285">
        <v>20</v>
      </c>
      <c r="BU153" s="285">
        <v>12</v>
      </c>
      <c r="BV153" s="285">
        <v>26</v>
      </c>
      <c r="BW153" s="285">
        <v>41</v>
      </c>
      <c r="BX153" s="285">
        <v>16</v>
      </c>
      <c r="BY153" s="285">
        <v>47</v>
      </c>
      <c r="BZ153" s="285">
        <v>18</v>
      </c>
      <c r="CA153" s="285">
        <v>12</v>
      </c>
      <c r="CB153" s="285">
        <v>12</v>
      </c>
      <c r="CC153" s="285">
        <v>20</v>
      </c>
      <c r="CD153" s="285">
        <v>43</v>
      </c>
      <c r="CE153" s="285">
        <v>39</v>
      </c>
      <c r="CF153" s="285">
        <v>101</v>
      </c>
      <c r="CG153" s="285">
        <v>16</v>
      </c>
      <c r="CH153" s="285">
        <v>12</v>
      </c>
      <c r="CI153" s="285"/>
      <c r="CJ153" s="285"/>
      <c r="CK153" s="285"/>
      <c r="CL153" s="285"/>
      <c r="CM153" s="285"/>
      <c r="CN153" s="285"/>
      <c r="CO153" s="285"/>
      <c r="CP153" s="285"/>
      <c r="CQ153" s="285"/>
      <c r="CR153" s="285"/>
      <c r="CS153" s="285"/>
      <c r="CT153" s="285"/>
      <c r="CU153" s="286">
        <f t="shared" si="20"/>
        <v>27.166666666666668</v>
      </c>
      <c r="CV153" s="277"/>
      <c r="CW153" s="285" t="s">
        <v>166</v>
      </c>
      <c r="CX153" s="285">
        <v>18</v>
      </c>
      <c r="CY153" s="285">
        <v>5</v>
      </c>
      <c r="CZ153" s="285">
        <v>29</v>
      </c>
      <c r="DA153" s="285">
        <v>8</v>
      </c>
      <c r="DB153" s="299">
        <v>6</v>
      </c>
      <c r="DC153" s="299">
        <v>16</v>
      </c>
      <c r="DD153" s="299">
        <v>5</v>
      </c>
      <c r="DE153" s="299">
        <v>16</v>
      </c>
      <c r="DF153" s="299">
        <v>6</v>
      </c>
      <c r="DG153" s="339"/>
      <c r="DH153" s="285"/>
      <c r="DI153" s="285"/>
      <c r="DJ153" s="285"/>
      <c r="DK153" s="285"/>
      <c r="DL153" s="285"/>
      <c r="DM153" s="285"/>
      <c r="DN153" s="285"/>
      <c r="DO153" s="285"/>
      <c r="DP153" s="285"/>
      <c r="DQ153" s="285"/>
      <c r="DR153" s="285"/>
      <c r="DS153" s="285"/>
      <c r="DT153" s="285"/>
      <c r="DU153" s="285"/>
      <c r="DV153" s="285"/>
      <c r="DW153" s="285"/>
      <c r="DX153" s="285"/>
      <c r="DY153" s="285"/>
      <c r="DZ153" s="285"/>
      <c r="EA153" s="285"/>
      <c r="EB153" s="286">
        <f t="shared" si="21"/>
        <v>12.111111111111111</v>
      </c>
      <c r="EC153" s="277"/>
      <c r="ED153" s="285" t="s">
        <v>166</v>
      </c>
      <c r="EE153" s="285"/>
      <c r="EF153" s="285"/>
      <c r="EG153" s="285"/>
      <c r="EH153" s="285"/>
      <c r="EI153" s="299"/>
      <c r="EJ153" s="299"/>
      <c r="EK153" s="299"/>
      <c r="EL153" s="299"/>
      <c r="EM153" s="299"/>
      <c r="EN153" s="339"/>
      <c r="EO153" s="285"/>
      <c r="EP153" s="285"/>
      <c r="EQ153" s="285"/>
      <c r="ER153" s="285"/>
      <c r="ES153" s="285"/>
      <c r="ET153" s="285"/>
      <c r="EU153" s="285"/>
      <c r="EV153" s="285"/>
      <c r="EW153" s="285"/>
      <c r="EX153" s="285"/>
      <c r="EY153" s="285"/>
      <c r="EZ153" s="285"/>
      <c r="FA153" s="285"/>
      <c r="FB153" s="285"/>
      <c r="FC153" s="285"/>
      <c r="FD153" s="285"/>
      <c r="FE153" s="285"/>
      <c r="FF153" s="285"/>
      <c r="FG153" s="285"/>
      <c r="FH153" s="285"/>
      <c r="FI153" s="286" t="e">
        <f t="shared" si="22"/>
        <v>#DIV/0!</v>
      </c>
      <c r="FJ153" s="277"/>
      <c r="FK153" s="285" t="s">
        <v>166</v>
      </c>
      <c r="FL153" s="285">
        <v>10</v>
      </c>
      <c r="FM153" s="285">
        <v>8</v>
      </c>
      <c r="FN153" s="285"/>
      <c r="FO153" s="285"/>
      <c r="FP153" s="299"/>
      <c r="FQ153" s="299"/>
      <c r="FR153" s="299"/>
      <c r="FS153" s="299"/>
      <c r="FT153" s="299"/>
      <c r="FU153" s="339"/>
      <c r="FV153" s="285"/>
      <c r="FW153" s="285"/>
      <c r="FX153" s="285"/>
      <c r="FY153" s="285"/>
      <c r="FZ153" s="285"/>
      <c r="GA153" s="285"/>
      <c r="GB153" s="285"/>
      <c r="GC153" s="285"/>
      <c r="GD153" s="285"/>
      <c r="GE153" s="285"/>
      <c r="GF153" s="285"/>
      <c r="GG153" s="285"/>
      <c r="GH153" s="285"/>
      <c r="GI153" s="285"/>
      <c r="GJ153" s="285"/>
      <c r="GK153" s="285"/>
      <c r="GL153" s="285"/>
      <c r="GM153" s="285"/>
      <c r="GN153" s="285"/>
      <c r="GO153" s="285"/>
      <c r="GP153" s="286">
        <f t="shared" si="23"/>
        <v>9</v>
      </c>
      <c r="GQ153" s="277"/>
    </row>
    <row r="154" spans="1:199" ht="15.75" customHeight="1">
      <c r="A154" s="1018"/>
      <c r="B154" s="295" t="s">
        <v>260</v>
      </c>
      <c r="C154" s="285"/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308" t="e">
        <f t="shared" si="18"/>
        <v>#DIV/0!</v>
      </c>
      <c r="AH154" s="277"/>
      <c r="AI154" s="295" t="s">
        <v>260</v>
      </c>
      <c r="AJ154" s="285"/>
      <c r="AK154" s="285"/>
      <c r="AL154" s="285"/>
      <c r="AM154" s="285"/>
      <c r="AN154" s="285"/>
      <c r="AO154" s="285"/>
      <c r="AP154" s="285"/>
      <c r="AQ154" s="285"/>
      <c r="AR154" s="285"/>
      <c r="AS154" s="285"/>
      <c r="AT154" s="285"/>
      <c r="AU154" s="285"/>
      <c r="AV154" s="285"/>
      <c r="AW154" s="285"/>
      <c r="AX154" s="285"/>
      <c r="AY154" s="285"/>
      <c r="AZ154" s="285"/>
      <c r="BA154" s="285"/>
      <c r="BB154" s="285"/>
      <c r="BC154" s="285"/>
      <c r="BD154" s="285"/>
      <c r="BE154" s="285"/>
      <c r="BF154" s="285"/>
      <c r="BG154" s="285"/>
      <c r="BH154" s="285"/>
      <c r="BI154" s="285"/>
      <c r="BJ154" s="285"/>
      <c r="BK154" s="285"/>
      <c r="BL154" s="285"/>
      <c r="BM154" s="285"/>
      <c r="BN154" s="293" t="e">
        <f t="shared" si="19"/>
        <v>#DIV/0!</v>
      </c>
      <c r="BO154" s="277"/>
      <c r="BP154" s="309" t="s">
        <v>260</v>
      </c>
      <c r="BQ154" s="285"/>
      <c r="BR154" s="285"/>
      <c r="BS154" s="285"/>
      <c r="BT154" s="285"/>
      <c r="BU154" s="285"/>
      <c r="BV154" s="285"/>
      <c r="BW154" s="285"/>
      <c r="BX154" s="285"/>
      <c r="BY154" s="285"/>
      <c r="BZ154" s="285"/>
      <c r="CA154" s="285"/>
      <c r="CB154" s="285"/>
      <c r="CC154" s="285"/>
      <c r="CD154" s="285"/>
      <c r="CE154" s="285"/>
      <c r="CF154" s="285"/>
      <c r="CG154" s="285"/>
      <c r="CH154" s="285"/>
      <c r="CI154" s="285"/>
      <c r="CJ154" s="285"/>
      <c r="CK154" s="285"/>
      <c r="CL154" s="285"/>
      <c r="CM154" s="285"/>
      <c r="CN154" s="285"/>
      <c r="CO154" s="285"/>
      <c r="CP154" s="285"/>
      <c r="CQ154" s="285"/>
      <c r="CR154" s="285"/>
      <c r="CS154" s="285"/>
      <c r="CT154" s="285"/>
      <c r="CU154" s="303" t="e">
        <f t="shared" si="20"/>
        <v>#DIV/0!</v>
      </c>
      <c r="CV154" s="277"/>
      <c r="CW154" s="299" t="s">
        <v>365</v>
      </c>
      <c r="CX154" s="340">
        <v>13</v>
      </c>
      <c r="CY154" s="299">
        <v>26</v>
      </c>
      <c r="CZ154" s="299"/>
      <c r="DA154" s="299"/>
      <c r="DB154" s="299"/>
      <c r="DC154" s="299"/>
      <c r="DD154" s="299"/>
      <c r="DE154" s="299"/>
      <c r="DF154" s="299"/>
      <c r="DG154" s="299"/>
      <c r="DH154" s="299"/>
      <c r="DI154" s="299"/>
      <c r="DJ154" s="299"/>
      <c r="DK154" s="299"/>
      <c r="DL154" s="299"/>
      <c r="DM154" s="299"/>
      <c r="DN154" s="299"/>
      <c r="DO154" s="299"/>
      <c r="DP154" s="299"/>
      <c r="DQ154" s="299"/>
      <c r="DR154" s="299"/>
      <c r="DS154" s="299"/>
      <c r="DT154" s="299"/>
      <c r="DU154" s="299"/>
      <c r="DV154" s="299"/>
      <c r="DW154" s="299"/>
      <c r="DX154" s="299"/>
      <c r="DY154" s="299"/>
      <c r="DZ154" s="299"/>
      <c r="EA154" s="299"/>
      <c r="EB154" s="286">
        <f t="shared" si="21"/>
        <v>19.5</v>
      </c>
      <c r="EC154" s="277"/>
      <c r="ED154" s="295" t="s">
        <v>260</v>
      </c>
      <c r="EE154" s="285"/>
      <c r="EF154" s="285"/>
      <c r="EG154" s="285"/>
      <c r="EH154" s="285"/>
      <c r="EI154" s="285"/>
      <c r="EJ154" s="285"/>
      <c r="EK154" s="285"/>
      <c r="EL154" s="285"/>
      <c r="EM154" s="285"/>
      <c r="EN154" s="285"/>
      <c r="EO154" s="285"/>
      <c r="EP154" s="285"/>
      <c r="EQ154" s="285"/>
      <c r="ER154" s="285"/>
      <c r="ES154" s="285"/>
      <c r="ET154" s="285"/>
      <c r="EU154" s="285"/>
      <c r="EV154" s="285"/>
      <c r="EW154" s="285"/>
      <c r="EX154" s="285"/>
      <c r="EY154" s="285"/>
      <c r="EZ154" s="285"/>
      <c r="FA154" s="285"/>
      <c r="FB154" s="285"/>
      <c r="FC154" s="285"/>
      <c r="FD154" s="285"/>
      <c r="FE154" s="285"/>
      <c r="FF154" s="285"/>
      <c r="FG154" s="285"/>
      <c r="FH154" s="285"/>
      <c r="FI154" s="303" t="e">
        <f t="shared" si="22"/>
        <v>#DIV/0!</v>
      </c>
      <c r="FJ154" s="277"/>
      <c r="FK154" s="295" t="s">
        <v>260</v>
      </c>
      <c r="FL154" s="285"/>
      <c r="FM154" s="285"/>
      <c r="FN154" s="285"/>
      <c r="FO154" s="285"/>
      <c r="FP154" s="285"/>
      <c r="FQ154" s="285"/>
      <c r="FR154" s="285"/>
      <c r="FS154" s="285"/>
      <c r="FT154" s="285"/>
      <c r="FU154" s="285"/>
      <c r="FV154" s="285"/>
      <c r="FW154" s="285"/>
      <c r="FX154" s="285"/>
      <c r="FY154" s="285"/>
      <c r="FZ154" s="285"/>
      <c r="GA154" s="285"/>
      <c r="GB154" s="285"/>
      <c r="GC154" s="285"/>
      <c r="GD154" s="285"/>
      <c r="GE154" s="285"/>
      <c r="GF154" s="285"/>
      <c r="GG154" s="285"/>
      <c r="GH154" s="285"/>
      <c r="GI154" s="285"/>
      <c r="GJ154" s="285"/>
      <c r="GK154" s="285"/>
      <c r="GL154" s="285"/>
      <c r="GM154" s="285"/>
      <c r="GN154" s="285"/>
      <c r="GO154" s="285"/>
      <c r="GP154" s="303" t="e">
        <f t="shared" si="23"/>
        <v>#DIV/0!</v>
      </c>
      <c r="GQ154" s="277"/>
    </row>
    <row r="155" spans="1:199" ht="15.75" customHeight="1">
      <c r="A155" s="1018"/>
      <c r="B155" s="300" t="s">
        <v>52</v>
      </c>
      <c r="C155" s="285">
        <v>2</v>
      </c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301">
        <f t="shared" si="18"/>
        <v>2</v>
      </c>
      <c r="AH155" s="277"/>
      <c r="AI155" s="300" t="s">
        <v>52</v>
      </c>
      <c r="AJ155" s="285">
        <v>2</v>
      </c>
      <c r="AK155" s="285"/>
      <c r="AL155" s="285"/>
      <c r="AM155" s="285"/>
      <c r="AN155" s="285"/>
      <c r="AO155" s="285"/>
      <c r="AP155" s="285"/>
      <c r="AQ155" s="285"/>
      <c r="AR155" s="285"/>
      <c r="AS155" s="285"/>
      <c r="AT155" s="285"/>
      <c r="AU155" s="285"/>
      <c r="AV155" s="285"/>
      <c r="AW155" s="285"/>
      <c r="AX155" s="285"/>
      <c r="AY155" s="285"/>
      <c r="AZ155" s="285"/>
      <c r="BA155" s="285"/>
      <c r="BB155" s="285"/>
      <c r="BC155" s="285"/>
      <c r="BD155" s="285"/>
      <c r="BE155" s="285"/>
      <c r="BF155" s="285"/>
      <c r="BG155" s="285"/>
      <c r="BH155" s="285"/>
      <c r="BI155" s="285"/>
      <c r="BJ155" s="285"/>
      <c r="BK155" s="285"/>
      <c r="BL155" s="285"/>
      <c r="BM155" s="285"/>
      <c r="BN155" s="305">
        <f t="shared" si="19"/>
        <v>2</v>
      </c>
      <c r="BO155" s="277"/>
      <c r="BP155" s="302" t="s">
        <v>52</v>
      </c>
      <c r="BQ155" s="285">
        <v>2</v>
      </c>
      <c r="BR155" s="285"/>
      <c r="BS155" s="285"/>
      <c r="BT155" s="285"/>
      <c r="BU155" s="285"/>
      <c r="BV155" s="285"/>
      <c r="BW155" s="285"/>
      <c r="BX155" s="285"/>
      <c r="BY155" s="285"/>
      <c r="BZ155" s="285"/>
      <c r="CA155" s="285"/>
      <c r="CB155" s="285"/>
      <c r="CC155" s="285"/>
      <c r="CD155" s="285"/>
      <c r="CE155" s="285"/>
      <c r="CF155" s="285"/>
      <c r="CG155" s="285"/>
      <c r="CH155" s="285"/>
      <c r="CI155" s="285"/>
      <c r="CJ155" s="285"/>
      <c r="CK155" s="285"/>
      <c r="CL155" s="285"/>
      <c r="CM155" s="285"/>
      <c r="CN155" s="285"/>
      <c r="CO155" s="285"/>
      <c r="CP155" s="285"/>
      <c r="CQ155" s="285"/>
      <c r="CR155" s="285"/>
      <c r="CS155" s="285"/>
      <c r="CT155" s="285"/>
      <c r="CU155" s="307">
        <f t="shared" si="20"/>
        <v>2</v>
      </c>
      <c r="CV155" s="277"/>
      <c r="CW155" s="300" t="s">
        <v>52</v>
      </c>
      <c r="CX155" s="285">
        <v>2</v>
      </c>
      <c r="CY155" s="285"/>
      <c r="CZ155" s="285"/>
      <c r="DA155" s="285"/>
      <c r="DB155" s="285"/>
      <c r="DC155" s="285"/>
      <c r="DD155" s="285"/>
      <c r="DE155" s="285"/>
      <c r="DF155" s="285"/>
      <c r="DG155" s="285"/>
      <c r="DH155" s="285"/>
      <c r="DI155" s="285"/>
      <c r="DJ155" s="285"/>
      <c r="DK155" s="285"/>
      <c r="DL155" s="285"/>
      <c r="DM155" s="285"/>
      <c r="DN155" s="285"/>
      <c r="DO155" s="285"/>
      <c r="DP155" s="285"/>
      <c r="DQ155" s="285"/>
      <c r="DR155" s="285"/>
      <c r="DS155" s="285"/>
      <c r="DT155" s="285"/>
      <c r="DU155" s="285"/>
      <c r="DV155" s="285"/>
      <c r="DW155" s="285"/>
      <c r="DX155" s="285"/>
      <c r="DY155" s="285"/>
      <c r="DZ155" s="285"/>
      <c r="EA155" s="285"/>
      <c r="EB155" s="307">
        <f t="shared" si="21"/>
        <v>2</v>
      </c>
      <c r="EC155" s="277"/>
      <c r="ED155" s="300" t="s">
        <v>52</v>
      </c>
      <c r="EE155" s="285">
        <v>2</v>
      </c>
      <c r="EF155" s="285"/>
      <c r="EG155" s="285"/>
      <c r="EH155" s="285"/>
      <c r="EI155" s="285"/>
      <c r="EJ155" s="285"/>
      <c r="EK155" s="285"/>
      <c r="EL155" s="285"/>
      <c r="EM155" s="285"/>
      <c r="EN155" s="285"/>
      <c r="EO155" s="285"/>
      <c r="EP155" s="285"/>
      <c r="EQ155" s="285"/>
      <c r="ER155" s="285"/>
      <c r="ES155" s="285"/>
      <c r="ET155" s="285"/>
      <c r="EU155" s="285"/>
      <c r="EV155" s="285"/>
      <c r="EW155" s="285"/>
      <c r="EX155" s="285"/>
      <c r="EY155" s="285"/>
      <c r="EZ155" s="285"/>
      <c r="FA155" s="285"/>
      <c r="FB155" s="285"/>
      <c r="FC155" s="285"/>
      <c r="FD155" s="285"/>
      <c r="FE155" s="285"/>
      <c r="FF155" s="285"/>
      <c r="FG155" s="285"/>
      <c r="FH155" s="285"/>
      <c r="FI155" s="307">
        <f t="shared" si="22"/>
        <v>2</v>
      </c>
      <c r="FJ155" s="277"/>
      <c r="FK155" s="300" t="s">
        <v>52</v>
      </c>
      <c r="FL155" s="285">
        <v>2</v>
      </c>
      <c r="FM155" s="285"/>
      <c r="FN155" s="285"/>
      <c r="FO155" s="285"/>
      <c r="FP155" s="285"/>
      <c r="FQ155" s="285"/>
      <c r="FR155" s="285"/>
      <c r="FS155" s="285"/>
      <c r="FT155" s="285"/>
      <c r="FU155" s="285"/>
      <c r="FV155" s="285"/>
      <c r="FW155" s="285"/>
      <c r="FX155" s="285"/>
      <c r="FY155" s="285"/>
      <c r="FZ155" s="285"/>
      <c r="GA155" s="285"/>
      <c r="GB155" s="285"/>
      <c r="GC155" s="285"/>
      <c r="GD155" s="285"/>
      <c r="GE155" s="285"/>
      <c r="GF155" s="285"/>
      <c r="GG155" s="285"/>
      <c r="GH155" s="285"/>
      <c r="GI155" s="285"/>
      <c r="GJ155" s="285"/>
      <c r="GK155" s="285"/>
      <c r="GL155" s="285"/>
      <c r="GM155" s="285"/>
      <c r="GN155" s="285"/>
      <c r="GO155" s="285"/>
      <c r="GP155" s="307">
        <f t="shared" si="23"/>
        <v>2</v>
      </c>
      <c r="GQ155" s="277"/>
    </row>
    <row r="156" spans="1:199" ht="15.75" customHeight="1">
      <c r="A156" s="1018"/>
      <c r="B156" s="285" t="s">
        <v>185</v>
      </c>
      <c r="C156" s="285">
        <v>12</v>
      </c>
      <c r="D156" s="285">
        <v>20</v>
      </c>
      <c r="E156" s="285">
        <v>11</v>
      </c>
      <c r="F156" s="285">
        <v>14</v>
      </c>
      <c r="G156" s="285">
        <v>12</v>
      </c>
      <c r="H156" s="285">
        <v>14</v>
      </c>
      <c r="I156" s="285">
        <v>13</v>
      </c>
      <c r="J156" s="285">
        <v>15</v>
      </c>
      <c r="K156" s="285">
        <v>15</v>
      </c>
      <c r="L156" s="285">
        <v>16</v>
      </c>
      <c r="M156" s="285">
        <v>5</v>
      </c>
      <c r="N156" s="285">
        <v>13</v>
      </c>
      <c r="O156" s="285">
        <v>10</v>
      </c>
      <c r="P156" s="285">
        <v>16</v>
      </c>
      <c r="Q156" s="285">
        <v>14</v>
      </c>
      <c r="R156" s="285">
        <v>27</v>
      </c>
      <c r="S156" s="285">
        <v>8</v>
      </c>
      <c r="T156" s="285">
        <v>14</v>
      </c>
      <c r="U156" s="285">
        <v>19</v>
      </c>
      <c r="V156" s="285">
        <v>13</v>
      </c>
      <c r="W156" s="285">
        <v>20</v>
      </c>
      <c r="X156" s="285">
        <v>12</v>
      </c>
      <c r="Y156" s="285">
        <v>19</v>
      </c>
      <c r="Z156" s="285">
        <v>11</v>
      </c>
      <c r="AA156" s="285">
        <v>8</v>
      </c>
      <c r="AB156" s="285">
        <v>16</v>
      </c>
      <c r="AC156" s="285">
        <v>10</v>
      </c>
      <c r="AD156" s="285">
        <v>14</v>
      </c>
      <c r="AE156" s="285">
        <v>10</v>
      </c>
      <c r="AF156" s="285">
        <v>15</v>
      </c>
      <c r="AG156" s="286">
        <f t="shared" si="18"/>
        <v>13.866666666666667</v>
      </c>
      <c r="AH156" s="277"/>
      <c r="AI156" s="285" t="s">
        <v>185</v>
      </c>
      <c r="AJ156" s="285">
        <v>11</v>
      </c>
      <c r="AK156" s="285">
        <v>9</v>
      </c>
      <c r="AL156" s="285">
        <v>8</v>
      </c>
      <c r="AM156" s="285">
        <v>5</v>
      </c>
      <c r="AN156" s="285">
        <v>14</v>
      </c>
      <c r="AO156" s="285">
        <v>20</v>
      </c>
      <c r="AP156" s="285">
        <v>5</v>
      </c>
      <c r="AQ156" s="285">
        <v>11</v>
      </c>
      <c r="AR156" s="285">
        <v>5</v>
      </c>
      <c r="AS156" s="285">
        <v>6</v>
      </c>
      <c r="AT156" s="285">
        <v>8</v>
      </c>
      <c r="AU156" s="285">
        <v>10</v>
      </c>
      <c r="AV156" s="285">
        <v>10</v>
      </c>
      <c r="AW156" s="285">
        <v>5</v>
      </c>
      <c r="AX156" s="285">
        <v>6</v>
      </c>
      <c r="AY156" s="285">
        <v>7</v>
      </c>
      <c r="AZ156" s="285">
        <v>5</v>
      </c>
      <c r="BA156" s="285">
        <v>11</v>
      </c>
      <c r="BB156" s="285">
        <v>7</v>
      </c>
      <c r="BC156" s="285">
        <v>19</v>
      </c>
      <c r="BD156" s="285">
        <v>10</v>
      </c>
      <c r="BE156" s="285">
        <v>17</v>
      </c>
      <c r="BF156" s="285">
        <v>6</v>
      </c>
      <c r="BG156" s="285">
        <v>15</v>
      </c>
      <c r="BH156" s="285">
        <v>9</v>
      </c>
      <c r="BI156" s="285">
        <v>18</v>
      </c>
      <c r="BJ156" s="285">
        <v>11</v>
      </c>
      <c r="BK156" s="285">
        <v>5</v>
      </c>
      <c r="BL156" s="285">
        <v>14</v>
      </c>
      <c r="BM156" s="285">
        <v>5</v>
      </c>
      <c r="BN156" s="293">
        <f t="shared" si="19"/>
        <v>9.7333333333333325</v>
      </c>
      <c r="BO156" s="277"/>
      <c r="BP156" s="294" t="s">
        <v>185</v>
      </c>
      <c r="BQ156" s="285">
        <v>10</v>
      </c>
      <c r="BR156" s="285">
        <v>12</v>
      </c>
      <c r="BS156" s="285">
        <v>14</v>
      </c>
      <c r="BT156" s="285">
        <v>12</v>
      </c>
      <c r="BU156" s="285">
        <v>17</v>
      </c>
      <c r="BV156" s="285">
        <v>7</v>
      </c>
      <c r="BW156" s="285">
        <v>8</v>
      </c>
      <c r="BX156" s="285">
        <v>12</v>
      </c>
      <c r="BY156" s="285">
        <v>11</v>
      </c>
      <c r="BZ156" s="285">
        <v>8</v>
      </c>
      <c r="CA156" s="285">
        <v>19</v>
      </c>
      <c r="CB156" s="285">
        <v>17</v>
      </c>
      <c r="CC156" s="285">
        <v>8</v>
      </c>
      <c r="CD156" s="285">
        <v>7</v>
      </c>
      <c r="CE156" s="285">
        <v>17</v>
      </c>
      <c r="CF156" s="285">
        <v>17</v>
      </c>
      <c r="CG156" s="285">
        <v>11</v>
      </c>
      <c r="CH156" s="285">
        <v>6</v>
      </c>
      <c r="CI156" s="285">
        <v>15</v>
      </c>
      <c r="CJ156" s="285">
        <v>8</v>
      </c>
      <c r="CK156" s="285">
        <v>8</v>
      </c>
      <c r="CL156" s="285">
        <v>24</v>
      </c>
      <c r="CM156" s="285">
        <v>11</v>
      </c>
      <c r="CN156" s="285">
        <v>7</v>
      </c>
      <c r="CO156" s="285">
        <v>6</v>
      </c>
      <c r="CP156" s="285">
        <v>10</v>
      </c>
      <c r="CQ156" s="285">
        <v>14</v>
      </c>
      <c r="CR156" s="285">
        <v>9</v>
      </c>
      <c r="CS156" s="285">
        <v>10</v>
      </c>
      <c r="CT156" s="285">
        <v>10</v>
      </c>
      <c r="CU156" s="286">
        <f t="shared" si="20"/>
        <v>11.5</v>
      </c>
      <c r="CV156" s="277"/>
      <c r="CW156" s="285" t="s">
        <v>185</v>
      </c>
      <c r="CX156" s="285">
        <v>9</v>
      </c>
      <c r="CY156" s="285">
        <v>12</v>
      </c>
      <c r="CZ156" s="285">
        <v>22</v>
      </c>
      <c r="DA156" s="285">
        <v>9</v>
      </c>
      <c r="DB156" s="285">
        <v>9</v>
      </c>
      <c r="DC156" s="285">
        <v>17</v>
      </c>
      <c r="DD156" s="285">
        <v>17</v>
      </c>
      <c r="DE156" s="285">
        <v>16</v>
      </c>
      <c r="DF156" s="285">
        <v>10</v>
      </c>
      <c r="DG156" s="285">
        <v>11</v>
      </c>
      <c r="DH156" s="285">
        <v>12</v>
      </c>
      <c r="DI156" s="285">
        <v>7</v>
      </c>
      <c r="DJ156" s="285">
        <v>28</v>
      </c>
      <c r="DK156" s="285">
        <v>12</v>
      </c>
      <c r="DL156" s="285">
        <v>14</v>
      </c>
      <c r="DM156" s="285">
        <v>19</v>
      </c>
      <c r="DN156" s="285">
        <v>19</v>
      </c>
      <c r="DO156" s="285">
        <v>9</v>
      </c>
      <c r="DP156" s="285">
        <v>6</v>
      </c>
      <c r="DQ156" s="285">
        <v>25</v>
      </c>
      <c r="DR156" s="285">
        <v>11</v>
      </c>
      <c r="DS156" s="285">
        <v>8</v>
      </c>
      <c r="DT156" s="285">
        <v>19</v>
      </c>
      <c r="DU156" s="285">
        <v>8</v>
      </c>
      <c r="DV156" s="285">
        <v>16</v>
      </c>
      <c r="DW156" s="285">
        <v>19</v>
      </c>
      <c r="DX156" s="285">
        <v>7</v>
      </c>
      <c r="DY156" s="285">
        <v>12</v>
      </c>
      <c r="DZ156" s="285">
        <v>9</v>
      </c>
      <c r="EA156" s="285">
        <v>26</v>
      </c>
      <c r="EB156" s="286">
        <f t="shared" si="21"/>
        <v>13.933333333333334</v>
      </c>
      <c r="EC156" s="277"/>
      <c r="ED156" s="285" t="s">
        <v>185</v>
      </c>
      <c r="EE156" s="285">
        <v>13</v>
      </c>
      <c r="EF156" s="285">
        <v>16</v>
      </c>
      <c r="EG156" s="285">
        <v>18</v>
      </c>
      <c r="EH156" s="285">
        <v>18</v>
      </c>
      <c r="EI156" s="285">
        <v>13</v>
      </c>
      <c r="EJ156" s="285">
        <v>13</v>
      </c>
      <c r="EK156" s="285">
        <v>16</v>
      </c>
      <c r="EL156" s="285">
        <v>11</v>
      </c>
      <c r="EM156" s="285">
        <v>21</v>
      </c>
      <c r="EN156" s="285">
        <v>16</v>
      </c>
      <c r="EO156" s="285">
        <v>12</v>
      </c>
      <c r="EP156" s="285">
        <v>16</v>
      </c>
      <c r="EQ156" s="285">
        <v>7</v>
      </c>
      <c r="ER156" s="285">
        <v>12</v>
      </c>
      <c r="ES156" s="285">
        <v>15</v>
      </c>
      <c r="ET156" s="285">
        <v>14</v>
      </c>
      <c r="EU156" s="285">
        <v>13</v>
      </c>
      <c r="EV156" s="285">
        <v>12</v>
      </c>
      <c r="EW156" s="285">
        <v>18</v>
      </c>
      <c r="EX156" s="285">
        <v>13</v>
      </c>
      <c r="EY156" s="285">
        <v>15</v>
      </c>
      <c r="EZ156" s="285">
        <v>13</v>
      </c>
      <c r="FA156" s="285">
        <v>17</v>
      </c>
      <c r="FB156" s="285">
        <v>15</v>
      </c>
      <c r="FC156" s="285">
        <v>27</v>
      </c>
      <c r="FD156" s="285">
        <v>18</v>
      </c>
      <c r="FE156" s="285">
        <v>18</v>
      </c>
      <c r="FF156" s="285">
        <v>11</v>
      </c>
      <c r="FG156" s="285">
        <v>9</v>
      </c>
      <c r="FH156" s="285">
        <v>19</v>
      </c>
      <c r="FI156" s="286">
        <f t="shared" si="22"/>
        <v>14.966666666666667</v>
      </c>
      <c r="FJ156" s="277"/>
      <c r="FK156" s="285" t="s">
        <v>185</v>
      </c>
      <c r="FL156" s="285">
        <v>17</v>
      </c>
      <c r="FM156" s="285">
        <v>21</v>
      </c>
      <c r="FN156" s="285">
        <v>20</v>
      </c>
      <c r="FO156" s="285">
        <v>6</v>
      </c>
      <c r="FP156" s="285">
        <v>13</v>
      </c>
      <c r="FQ156" s="285">
        <v>9</v>
      </c>
      <c r="FR156" s="285">
        <v>24</v>
      </c>
      <c r="FS156" s="285">
        <v>12</v>
      </c>
      <c r="FT156" s="285">
        <v>12</v>
      </c>
      <c r="FU156" s="285">
        <v>10</v>
      </c>
      <c r="FV156" s="285">
        <v>22</v>
      </c>
      <c r="FW156" s="285">
        <v>27</v>
      </c>
      <c r="FX156" s="285">
        <v>13</v>
      </c>
      <c r="FY156" s="285">
        <v>32</v>
      </c>
      <c r="FZ156" s="285">
        <v>11</v>
      </c>
      <c r="GA156" s="285">
        <v>11</v>
      </c>
      <c r="GB156" s="285">
        <v>14</v>
      </c>
      <c r="GC156" s="285">
        <v>10</v>
      </c>
      <c r="GD156" s="285">
        <v>10</v>
      </c>
      <c r="GE156" s="285">
        <v>14</v>
      </c>
      <c r="GF156" s="285">
        <v>9</v>
      </c>
      <c r="GG156" s="285">
        <v>18</v>
      </c>
      <c r="GH156" s="285">
        <v>14</v>
      </c>
      <c r="GI156" s="285">
        <v>6</v>
      </c>
      <c r="GJ156" s="285">
        <v>18</v>
      </c>
      <c r="GK156" s="285">
        <v>13</v>
      </c>
      <c r="GL156" s="285">
        <v>14</v>
      </c>
      <c r="GM156" s="285">
        <v>18</v>
      </c>
      <c r="GN156" s="285">
        <v>11</v>
      </c>
      <c r="GO156" s="285">
        <v>30</v>
      </c>
      <c r="GP156" s="286">
        <f t="shared" si="23"/>
        <v>15.3</v>
      </c>
      <c r="GQ156" s="277"/>
    </row>
    <row r="157" spans="1:199" ht="15.75" customHeight="1">
      <c r="A157" s="1018"/>
      <c r="B157" s="304" t="s">
        <v>56</v>
      </c>
      <c r="C157" s="285">
        <v>4</v>
      </c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301">
        <f t="shared" si="18"/>
        <v>4</v>
      </c>
      <c r="AH157" s="277"/>
      <c r="AI157" s="304" t="s">
        <v>56</v>
      </c>
      <c r="AJ157" s="285">
        <v>4</v>
      </c>
      <c r="AK157" s="285"/>
      <c r="AL157" s="285"/>
      <c r="AM157" s="285"/>
      <c r="AN157" s="285"/>
      <c r="AO157" s="285"/>
      <c r="AP157" s="285"/>
      <c r="AQ157" s="285"/>
      <c r="AR157" s="285"/>
      <c r="AS157" s="285"/>
      <c r="AT157" s="285"/>
      <c r="AU157" s="285"/>
      <c r="AV157" s="285"/>
      <c r="AW157" s="285"/>
      <c r="AX157" s="285"/>
      <c r="AY157" s="285"/>
      <c r="AZ157" s="285"/>
      <c r="BA157" s="285"/>
      <c r="BB157" s="285"/>
      <c r="BC157" s="285"/>
      <c r="BD157" s="285"/>
      <c r="BE157" s="285"/>
      <c r="BF157" s="285"/>
      <c r="BG157" s="285"/>
      <c r="BH157" s="285"/>
      <c r="BI157" s="285"/>
      <c r="BJ157" s="285"/>
      <c r="BK157" s="285"/>
      <c r="BL157" s="285"/>
      <c r="BM157" s="285"/>
      <c r="BN157" s="305">
        <f t="shared" si="19"/>
        <v>4</v>
      </c>
      <c r="BO157" s="277"/>
      <c r="BP157" s="306" t="s">
        <v>56</v>
      </c>
      <c r="BQ157" s="285">
        <v>4</v>
      </c>
      <c r="BR157" s="285"/>
      <c r="BS157" s="285"/>
      <c r="BT157" s="285"/>
      <c r="BU157" s="285"/>
      <c r="BV157" s="285"/>
      <c r="BW157" s="285"/>
      <c r="BX157" s="285"/>
      <c r="BY157" s="285"/>
      <c r="BZ157" s="285"/>
      <c r="CA157" s="285"/>
      <c r="CB157" s="285"/>
      <c r="CC157" s="285"/>
      <c r="CD157" s="285"/>
      <c r="CE157" s="285"/>
      <c r="CF157" s="285"/>
      <c r="CG157" s="285"/>
      <c r="CH157" s="285"/>
      <c r="CI157" s="285"/>
      <c r="CJ157" s="285"/>
      <c r="CK157" s="285"/>
      <c r="CL157" s="285"/>
      <c r="CM157" s="285"/>
      <c r="CN157" s="285"/>
      <c r="CO157" s="285"/>
      <c r="CP157" s="285"/>
      <c r="CQ157" s="285"/>
      <c r="CR157" s="285"/>
      <c r="CS157" s="285"/>
      <c r="CT157" s="285"/>
      <c r="CU157" s="307">
        <f t="shared" si="20"/>
        <v>4</v>
      </c>
      <c r="CV157" s="277"/>
      <c r="CW157" s="304" t="s">
        <v>56</v>
      </c>
      <c r="CX157" s="285">
        <v>4</v>
      </c>
      <c r="CY157" s="285"/>
      <c r="CZ157" s="285"/>
      <c r="DA157" s="285"/>
      <c r="DB157" s="285"/>
      <c r="DC157" s="285"/>
      <c r="DD157" s="285"/>
      <c r="DE157" s="285"/>
      <c r="DF157" s="285"/>
      <c r="DG157" s="285"/>
      <c r="DH157" s="285"/>
      <c r="DI157" s="285"/>
      <c r="DJ157" s="285"/>
      <c r="DK157" s="285"/>
      <c r="DL157" s="285"/>
      <c r="DM157" s="285"/>
      <c r="DN157" s="285"/>
      <c r="DO157" s="285"/>
      <c r="DP157" s="285"/>
      <c r="DQ157" s="285"/>
      <c r="DR157" s="285"/>
      <c r="DS157" s="285"/>
      <c r="DT157" s="285"/>
      <c r="DU157" s="285"/>
      <c r="DV157" s="285"/>
      <c r="DW157" s="285"/>
      <c r="DX157" s="285"/>
      <c r="DY157" s="285"/>
      <c r="DZ157" s="285"/>
      <c r="EA157" s="285"/>
      <c r="EB157" s="307">
        <f t="shared" si="21"/>
        <v>4</v>
      </c>
      <c r="EC157" s="277"/>
      <c r="ED157" s="304" t="s">
        <v>56</v>
      </c>
      <c r="EE157" s="285">
        <v>4</v>
      </c>
      <c r="EF157" s="285"/>
      <c r="EG157" s="285"/>
      <c r="EH157" s="285"/>
      <c r="EI157" s="285"/>
      <c r="EJ157" s="285"/>
      <c r="EK157" s="285"/>
      <c r="EL157" s="285"/>
      <c r="EM157" s="285"/>
      <c r="EN157" s="285"/>
      <c r="EO157" s="285"/>
      <c r="EP157" s="285"/>
      <c r="EQ157" s="285"/>
      <c r="ER157" s="285"/>
      <c r="ES157" s="285"/>
      <c r="ET157" s="285"/>
      <c r="EU157" s="285"/>
      <c r="EV157" s="285"/>
      <c r="EW157" s="285"/>
      <c r="EX157" s="285"/>
      <c r="EY157" s="285"/>
      <c r="EZ157" s="285"/>
      <c r="FA157" s="285"/>
      <c r="FB157" s="285"/>
      <c r="FC157" s="285"/>
      <c r="FD157" s="285"/>
      <c r="FE157" s="285"/>
      <c r="FF157" s="285"/>
      <c r="FG157" s="285"/>
      <c r="FH157" s="285"/>
      <c r="FI157" s="307">
        <f t="shared" si="22"/>
        <v>4</v>
      </c>
      <c r="FJ157" s="277"/>
      <c r="FK157" s="304" t="s">
        <v>56</v>
      </c>
      <c r="FL157" s="285">
        <v>4</v>
      </c>
      <c r="FM157" s="285"/>
      <c r="FN157" s="285"/>
      <c r="FO157" s="285"/>
      <c r="FP157" s="285"/>
      <c r="FQ157" s="285"/>
      <c r="FR157" s="285"/>
      <c r="FS157" s="285"/>
      <c r="FT157" s="285"/>
      <c r="FU157" s="285"/>
      <c r="FV157" s="285"/>
      <c r="FW157" s="285"/>
      <c r="FX157" s="285"/>
      <c r="FY157" s="285"/>
      <c r="FZ157" s="285"/>
      <c r="GA157" s="285"/>
      <c r="GB157" s="285"/>
      <c r="GC157" s="285"/>
      <c r="GD157" s="285"/>
      <c r="GE157" s="285"/>
      <c r="GF157" s="285"/>
      <c r="GG157" s="285"/>
      <c r="GH157" s="285"/>
      <c r="GI157" s="285"/>
      <c r="GJ157" s="285"/>
      <c r="GK157" s="285"/>
      <c r="GL157" s="285"/>
      <c r="GM157" s="285"/>
      <c r="GN157" s="285"/>
      <c r="GO157" s="285"/>
      <c r="GP157" s="307">
        <f t="shared" si="23"/>
        <v>4</v>
      </c>
      <c r="GQ157" s="277"/>
    </row>
    <row r="158" spans="1:199" ht="15.75" customHeight="1">
      <c r="A158" s="1018"/>
      <c r="B158" s="285" t="s">
        <v>181</v>
      </c>
      <c r="C158" s="285">
        <v>12</v>
      </c>
      <c r="D158" s="285">
        <v>48</v>
      </c>
      <c r="E158" s="285">
        <v>29</v>
      </c>
      <c r="F158" s="285">
        <v>23</v>
      </c>
      <c r="G158" s="285">
        <v>18</v>
      </c>
      <c r="H158" s="285">
        <v>15</v>
      </c>
      <c r="I158" s="285">
        <v>13</v>
      </c>
      <c r="J158" s="285">
        <v>14</v>
      </c>
      <c r="K158" s="285">
        <v>25</v>
      </c>
      <c r="L158" s="285">
        <v>7</v>
      </c>
      <c r="M158" s="285">
        <v>10</v>
      </c>
      <c r="N158" s="285">
        <v>10</v>
      </c>
      <c r="O158" s="285">
        <v>5</v>
      </c>
      <c r="P158" s="285">
        <v>48</v>
      </c>
      <c r="Q158" s="285">
        <v>43</v>
      </c>
      <c r="R158" s="285">
        <v>155</v>
      </c>
      <c r="S158" s="296">
        <v>43</v>
      </c>
      <c r="T158" s="296">
        <v>48</v>
      </c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6">
        <f t="shared" si="18"/>
        <v>31.444444444444443</v>
      </c>
      <c r="AH158" s="277"/>
      <c r="AI158" s="298" t="s">
        <v>181</v>
      </c>
      <c r="AJ158" s="285"/>
      <c r="AK158" s="285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285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93" t="e">
        <f t="shared" si="19"/>
        <v>#DIV/0!</v>
      </c>
      <c r="BO158" s="277"/>
      <c r="BP158" s="294" t="s">
        <v>181</v>
      </c>
      <c r="BQ158" s="285">
        <v>6</v>
      </c>
      <c r="BR158" s="285"/>
      <c r="BS158" s="285"/>
      <c r="BT158" s="285"/>
      <c r="BU158" s="285"/>
      <c r="BV158" s="285"/>
      <c r="BW158" s="285"/>
      <c r="BX158" s="285"/>
      <c r="BY158" s="285"/>
      <c r="BZ158" s="285"/>
      <c r="CA158" s="285"/>
      <c r="CB158" s="285"/>
      <c r="CC158" s="285"/>
      <c r="CD158" s="285"/>
      <c r="CE158" s="285"/>
      <c r="CF158" s="285"/>
      <c r="CG158" s="285"/>
      <c r="CH158" s="285"/>
      <c r="CI158" s="285"/>
      <c r="CJ158" s="285"/>
      <c r="CK158" s="285"/>
      <c r="CL158" s="285"/>
      <c r="CM158" s="285"/>
      <c r="CN158" s="285"/>
      <c r="CO158" s="285"/>
      <c r="CP158" s="285"/>
      <c r="CQ158" s="285"/>
      <c r="CR158" s="285"/>
      <c r="CS158" s="285"/>
      <c r="CT158" s="285"/>
      <c r="CU158" s="286">
        <f t="shared" si="20"/>
        <v>6</v>
      </c>
      <c r="CV158" s="277"/>
      <c r="CW158" s="285" t="s">
        <v>181</v>
      </c>
      <c r="CX158" s="285">
        <v>31</v>
      </c>
      <c r="CY158" s="285">
        <v>8</v>
      </c>
      <c r="CZ158" s="285">
        <v>18</v>
      </c>
      <c r="DA158" s="285">
        <v>8</v>
      </c>
      <c r="DB158" s="285">
        <v>14</v>
      </c>
      <c r="DC158" s="285">
        <v>23</v>
      </c>
      <c r="DD158" s="299">
        <v>14</v>
      </c>
      <c r="DE158" s="299">
        <v>34</v>
      </c>
      <c r="DF158" s="299"/>
      <c r="DG158" s="285"/>
      <c r="DH158" s="285"/>
      <c r="DI158" s="285"/>
      <c r="DJ158" s="285"/>
      <c r="DK158" s="285"/>
      <c r="DL158" s="285"/>
      <c r="DM158" s="285"/>
      <c r="DN158" s="285"/>
      <c r="DO158" s="285"/>
      <c r="DP158" s="285"/>
      <c r="DQ158" s="285"/>
      <c r="DR158" s="285"/>
      <c r="DS158" s="285"/>
      <c r="DT158" s="285"/>
      <c r="DU158" s="285"/>
      <c r="DV158" s="285"/>
      <c r="DW158" s="285"/>
      <c r="DX158" s="285"/>
      <c r="DY158" s="285"/>
      <c r="DZ158" s="285"/>
      <c r="EA158" s="285"/>
      <c r="EB158" s="286">
        <f t="shared" si="21"/>
        <v>18.75</v>
      </c>
      <c r="EC158" s="277"/>
      <c r="ED158" s="285" t="s">
        <v>181</v>
      </c>
      <c r="EE158" s="285">
        <v>8</v>
      </c>
      <c r="EF158" s="285">
        <v>3</v>
      </c>
      <c r="EG158" s="285">
        <v>43</v>
      </c>
      <c r="EH158" s="285">
        <v>21</v>
      </c>
      <c r="EI158" s="285">
        <v>8</v>
      </c>
      <c r="EJ158" s="285">
        <v>8</v>
      </c>
      <c r="EK158" s="299">
        <v>17</v>
      </c>
      <c r="EL158" s="299">
        <v>14</v>
      </c>
      <c r="EM158" s="299">
        <v>8</v>
      </c>
      <c r="EN158" s="285">
        <v>6</v>
      </c>
      <c r="EO158" s="285"/>
      <c r="EP158" s="285"/>
      <c r="EQ158" s="285"/>
      <c r="ER158" s="285"/>
      <c r="ES158" s="285"/>
      <c r="ET158" s="285"/>
      <c r="EU158" s="285"/>
      <c r="EV158" s="285"/>
      <c r="EW158" s="285"/>
      <c r="EX158" s="285"/>
      <c r="EY158" s="285"/>
      <c r="EZ158" s="285"/>
      <c r="FA158" s="285"/>
      <c r="FB158" s="285"/>
      <c r="FC158" s="285"/>
      <c r="FD158" s="285"/>
      <c r="FE158" s="285"/>
      <c r="FF158" s="285"/>
      <c r="FG158" s="285"/>
      <c r="FH158" s="285"/>
      <c r="FI158" s="286">
        <f t="shared" si="22"/>
        <v>13.6</v>
      </c>
      <c r="FJ158" s="277"/>
      <c r="FK158" s="285" t="s">
        <v>181</v>
      </c>
      <c r="FL158" s="285">
        <v>32</v>
      </c>
      <c r="FM158" s="285">
        <v>21</v>
      </c>
      <c r="FN158" s="285">
        <v>6</v>
      </c>
      <c r="FO158" s="285"/>
      <c r="FP158" s="285"/>
      <c r="FQ158" s="285"/>
      <c r="FR158" s="299"/>
      <c r="FS158" s="299"/>
      <c r="FT158" s="299"/>
      <c r="FU158" s="285"/>
      <c r="FV158" s="285"/>
      <c r="FW158" s="285"/>
      <c r="FX158" s="285"/>
      <c r="FY158" s="285"/>
      <c r="FZ158" s="285"/>
      <c r="GA158" s="285"/>
      <c r="GB158" s="285"/>
      <c r="GC158" s="285"/>
      <c r="GD158" s="285"/>
      <c r="GE158" s="285"/>
      <c r="GF158" s="285"/>
      <c r="GG158" s="285"/>
      <c r="GH158" s="285"/>
      <c r="GI158" s="285"/>
      <c r="GJ158" s="285"/>
      <c r="GK158" s="285"/>
      <c r="GL158" s="285"/>
      <c r="GM158" s="285"/>
      <c r="GN158" s="285"/>
      <c r="GO158" s="285"/>
      <c r="GP158" s="286">
        <f t="shared" si="23"/>
        <v>19.666666666666668</v>
      </c>
      <c r="GQ158" s="277"/>
    </row>
    <row r="159" spans="1:199" ht="15.75" customHeight="1">
      <c r="A159" s="1018"/>
      <c r="B159" s="290" t="s">
        <v>366</v>
      </c>
      <c r="C159" s="285">
        <v>4</v>
      </c>
      <c r="D159" s="285">
        <v>3</v>
      </c>
      <c r="E159" s="285">
        <v>11</v>
      </c>
      <c r="F159" s="285">
        <v>4</v>
      </c>
      <c r="G159" s="285">
        <v>10</v>
      </c>
      <c r="H159" s="285">
        <v>4</v>
      </c>
      <c r="I159" s="285">
        <v>4</v>
      </c>
      <c r="J159" s="285">
        <v>6</v>
      </c>
      <c r="K159" s="285">
        <v>5</v>
      </c>
      <c r="L159" s="285">
        <v>4</v>
      </c>
      <c r="M159" s="285">
        <v>3</v>
      </c>
      <c r="N159" s="285">
        <v>4</v>
      </c>
      <c r="O159" s="285">
        <v>6</v>
      </c>
      <c r="P159" s="285">
        <v>8</v>
      </c>
      <c r="Q159" s="285">
        <v>8</v>
      </c>
      <c r="R159" s="285">
        <v>4</v>
      </c>
      <c r="S159" s="285">
        <v>7</v>
      </c>
      <c r="T159" s="285">
        <v>12</v>
      </c>
      <c r="U159" s="285">
        <v>3</v>
      </c>
      <c r="V159" s="285">
        <v>6</v>
      </c>
      <c r="W159" s="285">
        <v>2</v>
      </c>
      <c r="X159" s="285">
        <v>6</v>
      </c>
      <c r="Y159" s="285">
        <v>10</v>
      </c>
      <c r="Z159" s="285">
        <v>4</v>
      </c>
      <c r="AA159" s="285">
        <v>16</v>
      </c>
      <c r="AB159" s="285">
        <v>4</v>
      </c>
      <c r="AC159" s="285">
        <v>4</v>
      </c>
      <c r="AD159" s="285">
        <v>8</v>
      </c>
      <c r="AE159" s="285">
        <v>4</v>
      </c>
      <c r="AF159" s="285">
        <v>8</v>
      </c>
      <c r="AG159" s="286">
        <f t="shared" si="18"/>
        <v>6.0666666666666664</v>
      </c>
      <c r="AH159" s="277"/>
      <c r="AI159" s="290" t="s">
        <v>366</v>
      </c>
      <c r="AJ159" s="285">
        <v>8</v>
      </c>
      <c r="AK159" s="285">
        <v>10</v>
      </c>
      <c r="AL159" s="285">
        <v>2</v>
      </c>
      <c r="AM159" s="285">
        <v>5</v>
      </c>
      <c r="AN159" s="285">
        <v>3</v>
      </c>
      <c r="AO159" s="285">
        <v>2</v>
      </c>
      <c r="AP159" s="285">
        <v>4</v>
      </c>
      <c r="AQ159" s="285">
        <v>11</v>
      </c>
      <c r="AR159" s="285">
        <v>8</v>
      </c>
      <c r="AS159" s="285">
        <v>2</v>
      </c>
      <c r="AT159" s="285">
        <v>7</v>
      </c>
      <c r="AU159" s="285">
        <v>6</v>
      </c>
      <c r="AV159" s="285">
        <v>4</v>
      </c>
      <c r="AW159" s="285">
        <v>3</v>
      </c>
      <c r="AX159" s="285">
        <v>12</v>
      </c>
      <c r="AY159" s="285">
        <v>5</v>
      </c>
      <c r="AZ159" s="285">
        <v>4</v>
      </c>
      <c r="BA159" s="285">
        <v>2</v>
      </c>
      <c r="BB159" s="285">
        <v>4</v>
      </c>
      <c r="BC159" s="285">
        <v>3</v>
      </c>
      <c r="BD159" s="285">
        <v>6</v>
      </c>
      <c r="BE159" s="285">
        <v>5</v>
      </c>
      <c r="BF159" s="285">
        <v>6</v>
      </c>
      <c r="BG159" s="285">
        <v>4</v>
      </c>
      <c r="BH159" s="285">
        <v>2</v>
      </c>
      <c r="BI159" s="285">
        <v>2</v>
      </c>
      <c r="BJ159" s="285">
        <v>6</v>
      </c>
      <c r="BK159" s="285">
        <v>2</v>
      </c>
      <c r="BL159" s="285"/>
      <c r="BM159" s="285"/>
      <c r="BN159" s="293">
        <f t="shared" si="19"/>
        <v>4.9285714285714288</v>
      </c>
      <c r="BO159" s="277"/>
      <c r="BP159" s="289" t="s">
        <v>366</v>
      </c>
      <c r="BQ159" s="285">
        <v>2</v>
      </c>
      <c r="BR159" s="285">
        <v>7</v>
      </c>
      <c r="BS159" s="285">
        <v>3</v>
      </c>
      <c r="BT159" s="285">
        <v>3</v>
      </c>
      <c r="BU159" s="285">
        <v>4</v>
      </c>
      <c r="BV159" s="285">
        <v>4</v>
      </c>
      <c r="BW159" s="285">
        <v>2</v>
      </c>
      <c r="BX159" s="285">
        <v>4</v>
      </c>
      <c r="BY159" s="285">
        <v>4</v>
      </c>
      <c r="BZ159" s="285">
        <v>4</v>
      </c>
      <c r="CA159" s="285">
        <v>3</v>
      </c>
      <c r="CB159" s="285">
        <v>2</v>
      </c>
      <c r="CC159" s="285">
        <v>2</v>
      </c>
      <c r="CD159" s="285">
        <v>4</v>
      </c>
      <c r="CE159" s="285">
        <v>7</v>
      </c>
      <c r="CF159" s="285">
        <v>4</v>
      </c>
      <c r="CG159" s="285">
        <v>4</v>
      </c>
      <c r="CH159" s="285">
        <v>4</v>
      </c>
      <c r="CI159" s="285">
        <v>4</v>
      </c>
      <c r="CJ159" s="285">
        <v>6</v>
      </c>
      <c r="CK159" s="285">
        <v>6</v>
      </c>
      <c r="CL159" s="285">
        <v>10</v>
      </c>
      <c r="CM159" s="285">
        <v>6</v>
      </c>
      <c r="CN159" s="285">
        <v>2</v>
      </c>
      <c r="CO159" s="285">
        <v>9</v>
      </c>
      <c r="CP159" s="285">
        <v>2</v>
      </c>
      <c r="CQ159" s="285">
        <v>8</v>
      </c>
      <c r="CR159" s="285">
        <v>8</v>
      </c>
      <c r="CS159" s="285">
        <v>5</v>
      </c>
      <c r="CT159" s="285">
        <v>8</v>
      </c>
      <c r="CU159" s="286">
        <f t="shared" si="20"/>
        <v>4.7</v>
      </c>
      <c r="CV159" s="277"/>
      <c r="CW159" s="290" t="s">
        <v>366</v>
      </c>
      <c r="CX159" s="285">
        <v>8</v>
      </c>
      <c r="CY159" s="285">
        <v>7</v>
      </c>
      <c r="CZ159" s="285">
        <v>2</v>
      </c>
      <c r="DA159" s="285">
        <v>4</v>
      </c>
      <c r="DB159" s="285">
        <v>5</v>
      </c>
      <c r="DC159" s="285">
        <v>13</v>
      </c>
      <c r="DD159" s="285">
        <v>12</v>
      </c>
      <c r="DE159" s="285">
        <v>12</v>
      </c>
      <c r="DF159" s="285">
        <v>6</v>
      </c>
      <c r="DG159" s="285">
        <v>8</v>
      </c>
      <c r="DH159" s="285">
        <v>15</v>
      </c>
      <c r="DI159" s="285">
        <v>5</v>
      </c>
      <c r="DJ159" s="285">
        <v>4</v>
      </c>
      <c r="DK159" s="285">
        <v>15</v>
      </c>
      <c r="DL159" s="285">
        <v>9</v>
      </c>
      <c r="DM159" s="285">
        <v>17</v>
      </c>
      <c r="DN159" s="285">
        <v>6</v>
      </c>
      <c r="DO159" s="285">
        <v>5</v>
      </c>
      <c r="DP159" s="285">
        <v>9</v>
      </c>
      <c r="DQ159" s="285">
        <v>2</v>
      </c>
      <c r="DR159" s="285">
        <v>2</v>
      </c>
      <c r="DS159" s="285">
        <v>7</v>
      </c>
      <c r="DT159" s="285">
        <v>2</v>
      </c>
      <c r="DU159" s="285">
        <v>4</v>
      </c>
      <c r="DV159" s="285">
        <v>4</v>
      </c>
      <c r="DW159" s="285">
        <v>7</v>
      </c>
      <c r="DX159" s="285">
        <v>4</v>
      </c>
      <c r="DY159" s="285">
        <v>7</v>
      </c>
      <c r="DZ159" s="285">
        <v>8</v>
      </c>
      <c r="EA159" s="285">
        <v>9</v>
      </c>
      <c r="EB159" s="286">
        <f t="shared" si="21"/>
        <v>7.2666666666666666</v>
      </c>
      <c r="EC159" s="277"/>
      <c r="ED159" s="290" t="s">
        <v>366</v>
      </c>
      <c r="EE159" s="285">
        <v>4</v>
      </c>
      <c r="EF159" s="285">
        <v>4</v>
      </c>
      <c r="EG159" s="285">
        <v>8</v>
      </c>
      <c r="EH159" s="285">
        <v>8</v>
      </c>
      <c r="EI159" s="285">
        <v>4</v>
      </c>
      <c r="EJ159" s="285">
        <v>2</v>
      </c>
      <c r="EK159" s="285">
        <v>3</v>
      </c>
      <c r="EL159" s="285">
        <v>6</v>
      </c>
      <c r="EM159" s="285">
        <v>6</v>
      </c>
      <c r="EN159" s="285">
        <v>4</v>
      </c>
      <c r="EO159" s="285"/>
      <c r="EP159" s="285"/>
      <c r="EQ159" s="285"/>
      <c r="ER159" s="285"/>
      <c r="ES159" s="285"/>
      <c r="ET159" s="285"/>
      <c r="EU159" s="285"/>
      <c r="EV159" s="285"/>
      <c r="EW159" s="285"/>
      <c r="EX159" s="285"/>
      <c r="EY159" s="285"/>
      <c r="EZ159" s="285"/>
      <c r="FA159" s="285"/>
      <c r="FB159" s="285"/>
      <c r="FC159" s="285"/>
      <c r="FD159" s="285"/>
      <c r="FE159" s="285"/>
      <c r="FF159" s="285"/>
      <c r="FG159" s="285"/>
      <c r="FH159" s="285"/>
      <c r="FI159" s="286">
        <f t="shared" si="22"/>
        <v>4.9000000000000004</v>
      </c>
      <c r="FJ159" s="277"/>
      <c r="FK159" s="290" t="s">
        <v>366</v>
      </c>
      <c r="FL159" s="285">
        <v>8</v>
      </c>
      <c r="FM159" s="285">
        <v>4</v>
      </c>
      <c r="FN159" s="285">
        <v>4</v>
      </c>
      <c r="FO159" s="285">
        <v>3</v>
      </c>
      <c r="FP159" s="285">
        <v>4</v>
      </c>
      <c r="FQ159" s="285">
        <v>4</v>
      </c>
      <c r="FR159" s="285">
        <v>5</v>
      </c>
      <c r="FS159" s="285">
        <v>4</v>
      </c>
      <c r="FT159" s="285">
        <v>5</v>
      </c>
      <c r="FU159" s="285"/>
      <c r="FV159" s="285"/>
      <c r="FW159" s="285"/>
      <c r="FX159" s="285"/>
      <c r="FY159" s="285"/>
      <c r="FZ159" s="285"/>
      <c r="GA159" s="285"/>
      <c r="GB159" s="285"/>
      <c r="GC159" s="285"/>
      <c r="GD159" s="285"/>
      <c r="GE159" s="285"/>
      <c r="GF159" s="285"/>
      <c r="GG159" s="285"/>
      <c r="GH159" s="285"/>
      <c r="GI159" s="285"/>
      <c r="GJ159" s="285"/>
      <c r="GK159" s="285"/>
      <c r="GL159" s="285"/>
      <c r="GM159" s="285"/>
      <c r="GN159" s="285"/>
      <c r="GO159" s="285"/>
      <c r="GP159" s="286">
        <f t="shared" si="23"/>
        <v>4.5555555555555554</v>
      </c>
      <c r="GQ159" s="277"/>
    </row>
    <row r="160" spans="1:199" ht="15.75" customHeight="1">
      <c r="A160" s="1018"/>
      <c r="B160" s="285" t="s">
        <v>190</v>
      </c>
      <c r="C160" s="285">
        <v>37</v>
      </c>
      <c r="D160" s="285">
        <v>31</v>
      </c>
      <c r="E160" s="285">
        <v>44</v>
      </c>
      <c r="F160" s="285">
        <v>50</v>
      </c>
      <c r="G160" s="285">
        <v>42</v>
      </c>
      <c r="H160" s="285">
        <v>15</v>
      </c>
      <c r="I160" s="285">
        <v>26</v>
      </c>
      <c r="J160" s="285">
        <v>22</v>
      </c>
      <c r="K160" s="285">
        <v>44</v>
      </c>
      <c r="L160" s="285">
        <v>5</v>
      </c>
      <c r="M160" s="285">
        <v>7</v>
      </c>
      <c r="N160" s="285">
        <v>11</v>
      </c>
      <c r="O160" s="285">
        <v>27</v>
      </c>
      <c r="P160" s="285">
        <v>40</v>
      </c>
      <c r="Q160" s="285">
        <v>22</v>
      </c>
      <c r="R160" s="285">
        <v>42</v>
      </c>
      <c r="S160" s="285">
        <v>12</v>
      </c>
      <c r="T160" s="285">
        <v>71</v>
      </c>
      <c r="U160" s="285">
        <v>43</v>
      </c>
      <c r="V160" s="285">
        <v>43</v>
      </c>
      <c r="W160" s="285">
        <v>39</v>
      </c>
      <c r="X160" s="285">
        <v>23</v>
      </c>
      <c r="Y160" s="285">
        <v>10</v>
      </c>
      <c r="Z160" s="285">
        <v>42</v>
      </c>
      <c r="AA160" s="285">
        <v>50</v>
      </c>
      <c r="AB160" s="285">
        <v>37</v>
      </c>
      <c r="AC160" s="285">
        <v>68</v>
      </c>
      <c r="AD160" s="285">
        <v>84</v>
      </c>
      <c r="AE160" s="285">
        <v>97</v>
      </c>
      <c r="AF160" s="285">
        <v>45</v>
      </c>
      <c r="AG160" s="286">
        <f t="shared" si="18"/>
        <v>37.633333333333333</v>
      </c>
      <c r="AH160" s="277"/>
      <c r="AI160" s="285" t="s">
        <v>190</v>
      </c>
      <c r="AJ160" s="285">
        <v>11</v>
      </c>
      <c r="AK160" s="285">
        <v>6</v>
      </c>
      <c r="AL160" s="285">
        <v>4</v>
      </c>
      <c r="AM160" s="285">
        <v>14</v>
      </c>
      <c r="AN160" s="285">
        <v>4</v>
      </c>
      <c r="AO160" s="285">
        <v>5</v>
      </c>
      <c r="AP160" s="285">
        <v>8</v>
      </c>
      <c r="AQ160" s="285">
        <v>4</v>
      </c>
      <c r="AR160" s="285">
        <v>4</v>
      </c>
      <c r="AS160" s="285">
        <v>3</v>
      </c>
      <c r="AT160" s="285">
        <v>7</v>
      </c>
      <c r="AU160" s="285">
        <v>8</v>
      </c>
      <c r="AV160" s="285">
        <v>24</v>
      </c>
      <c r="AW160" s="285">
        <v>9</v>
      </c>
      <c r="AX160" s="285">
        <v>6</v>
      </c>
      <c r="AY160" s="285">
        <v>4</v>
      </c>
      <c r="AZ160" s="285">
        <v>17</v>
      </c>
      <c r="BA160" s="285">
        <v>6</v>
      </c>
      <c r="BB160" s="285">
        <v>21</v>
      </c>
      <c r="BC160" s="285">
        <v>11</v>
      </c>
      <c r="BD160" s="285">
        <v>8</v>
      </c>
      <c r="BE160" s="285">
        <v>4</v>
      </c>
      <c r="BF160" s="285">
        <v>7</v>
      </c>
      <c r="BG160" s="285">
        <v>6</v>
      </c>
      <c r="BH160" s="285">
        <v>11</v>
      </c>
      <c r="BI160" s="285">
        <v>20</v>
      </c>
      <c r="BJ160" s="285">
        <v>5</v>
      </c>
      <c r="BK160" s="285">
        <v>6</v>
      </c>
      <c r="BL160" s="285">
        <v>10</v>
      </c>
      <c r="BM160" s="285">
        <v>22</v>
      </c>
      <c r="BN160" s="293">
        <f t="shared" si="19"/>
        <v>9.1666666666666661</v>
      </c>
      <c r="BO160" s="277"/>
      <c r="BP160" s="294" t="s">
        <v>190</v>
      </c>
      <c r="BQ160" s="285">
        <v>6</v>
      </c>
      <c r="BR160" s="285">
        <v>4</v>
      </c>
      <c r="BS160" s="285">
        <v>43</v>
      </c>
      <c r="BT160" s="285">
        <v>42</v>
      </c>
      <c r="BU160" s="285">
        <v>5</v>
      </c>
      <c r="BV160" s="285">
        <v>7</v>
      </c>
      <c r="BW160" s="285">
        <v>4</v>
      </c>
      <c r="BX160" s="285">
        <v>5</v>
      </c>
      <c r="BY160" s="285">
        <v>4</v>
      </c>
      <c r="BZ160" s="285">
        <v>11</v>
      </c>
      <c r="CA160" s="285">
        <v>79</v>
      </c>
      <c r="CB160" s="285">
        <v>8</v>
      </c>
      <c r="CC160" s="285">
        <v>22</v>
      </c>
      <c r="CD160" s="285">
        <v>34</v>
      </c>
      <c r="CE160" s="285">
        <v>10</v>
      </c>
      <c r="CF160" s="285">
        <v>15</v>
      </c>
      <c r="CG160" s="285">
        <v>45</v>
      </c>
      <c r="CH160" s="285">
        <v>14</v>
      </c>
      <c r="CI160" s="285">
        <v>4</v>
      </c>
      <c r="CJ160" s="285">
        <v>14</v>
      </c>
      <c r="CK160" s="285">
        <v>26</v>
      </c>
      <c r="CL160" s="285">
        <v>51</v>
      </c>
      <c r="CM160" s="285">
        <v>107</v>
      </c>
      <c r="CN160" s="285">
        <v>6</v>
      </c>
      <c r="CO160" s="285">
        <v>90</v>
      </c>
      <c r="CP160" s="285">
        <v>14</v>
      </c>
      <c r="CQ160" s="285">
        <v>31</v>
      </c>
      <c r="CR160" s="285">
        <v>23</v>
      </c>
      <c r="CS160" s="285">
        <v>32</v>
      </c>
      <c r="CT160" s="285">
        <v>8</v>
      </c>
      <c r="CU160" s="286">
        <f t="shared" si="20"/>
        <v>25.466666666666665</v>
      </c>
      <c r="CV160" s="277"/>
      <c r="CW160" s="285" t="s">
        <v>190</v>
      </c>
      <c r="CX160" s="285">
        <v>19</v>
      </c>
      <c r="CY160" s="285">
        <v>16</v>
      </c>
      <c r="CZ160" s="285">
        <v>5</v>
      </c>
      <c r="DA160" s="285">
        <v>7</v>
      </c>
      <c r="DB160" s="285">
        <v>8</v>
      </c>
      <c r="DC160" s="285">
        <v>9</v>
      </c>
      <c r="DD160" s="285">
        <v>41</v>
      </c>
      <c r="DE160" s="285">
        <v>17</v>
      </c>
      <c r="DF160" s="285">
        <v>9</v>
      </c>
      <c r="DG160" s="285">
        <v>10</v>
      </c>
      <c r="DH160" s="285">
        <v>5</v>
      </c>
      <c r="DI160" s="285">
        <v>45</v>
      </c>
      <c r="DJ160" s="285">
        <v>10</v>
      </c>
      <c r="DK160" s="285">
        <v>14</v>
      </c>
      <c r="DL160" s="285">
        <v>14</v>
      </c>
      <c r="DM160" s="285">
        <v>13</v>
      </c>
      <c r="DN160" s="285">
        <v>13</v>
      </c>
      <c r="DO160" s="285">
        <v>10</v>
      </c>
      <c r="DP160" s="285">
        <v>4</v>
      </c>
      <c r="DQ160" s="285">
        <v>27</v>
      </c>
      <c r="DR160" s="285">
        <v>5</v>
      </c>
      <c r="DS160" s="285">
        <v>4</v>
      </c>
      <c r="DT160" s="285">
        <v>9</v>
      </c>
      <c r="DU160" s="285">
        <v>2</v>
      </c>
      <c r="DV160" s="285">
        <v>1</v>
      </c>
      <c r="DW160" s="285">
        <v>13</v>
      </c>
      <c r="DX160" s="285">
        <v>6</v>
      </c>
      <c r="DY160" s="285">
        <v>18</v>
      </c>
      <c r="DZ160" s="285">
        <v>9</v>
      </c>
      <c r="EA160" s="285">
        <v>18</v>
      </c>
      <c r="EB160" s="286">
        <f t="shared" si="21"/>
        <v>12.7</v>
      </c>
      <c r="EC160" s="277"/>
      <c r="ED160" s="285" t="s">
        <v>190</v>
      </c>
      <c r="EE160" s="285">
        <v>67</v>
      </c>
      <c r="EF160" s="285">
        <v>36</v>
      </c>
      <c r="EG160" s="285">
        <v>24</v>
      </c>
      <c r="EH160" s="285">
        <v>41</v>
      </c>
      <c r="EI160" s="285">
        <v>3</v>
      </c>
      <c r="EJ160" s="285">
        <v>25</v>
      </c>
      <c r="EK160" s="285">
        <v>3</v>
      </c>
      <c r="EL160" s="285">
        <v>44</v>
      </c>
      <c r="EM160" s="285">
        <v>49</v>
      </c>
      <c r="EN160" s="285">
        <v>20</v>
      </c>
      <c r="EO160" s="285">
        <v>32</v>
      </c>
      <c r="EP160" s="285">
        <v>41</v>
      </c>
      <c r="EQ160" s="285">
        <v>37</v>
      </c>
      <c r="ER160" s="285">
        <v>8</v>
      </c>
      <c r="ES160" s="285">
        <v>39</v>
      </c>
      <c r="ET160" s="285">
        <v>5</v>
      </c>
      <c r="EU160" s="285">
        <v>7</v>
      </c>
      <c r="EV160" s="285">
        <v>77</v>
      </c>
      <c r="EW160" s="285">
        <v>25</v>
      </c>
      <c r="EX160" s="285">
        <v>14</v>
      </c>
      <c r="EY160" s="285">
        <v>6</v>
      </c>
      <c r="EZ160" s="285">
        <v>46</v>
      </c>
      <c r="FA160" s="285">
        <v>81</v>
      </c>
      <c r="FB160" s="285">
        <v>37</v>
      </c>
      <c r="FC160" s="285">
        <v>30</v>
      </c>
      <c r="FD160" s="285">
        <v>46</v>
      </c>
      <c r="FE160" s="285">
        <v>62</v>
      </c>
      <c r="FF160" s="285">
        <v>79</v>
      </c>
      <c r="FG160" s="285">
        <v>10</v>
      </c>
      <c r="FH160" s="285">
        <v>5</v>
      </c>
      <c r="FI160" s="286">
        <f t="shared" si="22"/>
        <v>33.299999999999997</v>
      </c>
      <c r="FJ160" s="277"/>
      <c r="FK160" s="285" t="s">
        <v>190</v>
      </c>
      <c r="FL160" s="285">
        <v>23</v>
      </c>
      <c r="FM160" s="285">
        <v>8</v>
      </c>
      <c r="FN160" s="285">
        <v>6</v>
      </c>
      <c r="FO160" s="285">
        <v>8</v>
      </c>
      <c r="FP160" s="285">
        <v>9</v>
      </c>
      <c r="FQ160" s="285">
        <v>18</v>
      </c>
      <c r="FR160" s="285">
        <v>10</v>
      </c>
      <c r="FS160" s="285">
        <v>23</v>
      </c>
      <c r="FT160" s="285">
        <v>26</v>
      </c>
      <c r="FU160" s="285">
        <v>10</v>
      </c>
      <c r="FV160" s="285">
        <v>16</v>
      </c>
      <c r="FW160" s="285">
        <v>12</v>
      </c>
      <c r="FX160" s="285">
        <v>40</v>
      </c>
      <c r="FY160" s="285">
        <v>39</v>
      </c>
      <c r="FZ160" s="285">
        <v>17</v>
      </c>
      <c r="GA160" s="285">
        <v>98</v>
      </c>
      <c r="GB160" s="285">
        <v>9</v>
      </c>
      <c r="GC160" s="285">
        <v>9</v>
      </c>
      <c r="GD160" s="285">
        <v>26</v>
      </c>
      <c r="GE160" s="285">
        <v>4</v>
      </c>
      <c r="GF160" s="285">
        <v>31</v>
      </c>
      <c r="GG160" s="285">
        <v>15</v>
      </c>
      <c r="GH160" s="285">
        <v>27</v>
      </c>
      <c r="GI160" s="285">
        <v>37</v>
      </c>
      <c r="GJ160" s="285">
        <v>53</v>
      </c>
      <c r="GK160" s="285">
        <v>9</v>
      </c>
      <c r="GL160" s="285">
        <v>19</v>
      </c>
      <c r="GM160" s="285">
        <v>16</v>
      </c>
      <c r="GN160" s="285">
        <v>23</v>
      </c>
      <c r="GO160" s="285">
        <v>22</v>
      </c>
      <c r="GP160" s="286">
        <f t="shared" si="23"/>
        <v>22.1</v>
      </c>
      <c r="GQ160" s="277"/>
    </row>
    <row r="161" spans="1:199" ht="15.75" customHeight="1">
      <c r="A161" s="1018"/>
      <c r="B161" s="304" t="s">
        <v>83</v>
      </c>
      <c r="C161" s="285">
        <v>1</v>
      </c>
      <c r="D161" s="285"/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301">
        <f t="shared" si="18"/>
        <v>1</v>
      </c>
      <c r="AH161" s="277"/>
      <c r="AI161" s="304" t="s">
        <v>83</v>
      </c>
      <c r="AJ161" s="285">
        <v>1</v>
      </c>
      <c r="AK161" s="285"/>
      <c r="AL161" s="285"/>
      <c r="AM161" s="285"/>
      <c r="AN161" s="285"/>
      <c r="AO161" s="285"/>
      <c r="AP161" s="285"/>
      <c r="AQ161" s="285"/>
      <c r="AR161" s="285"/>
      <c r="AS161" s="285"/>
      <c r="AT161" s="285"/>
      <c r="AU161" s="285"/>
      <c r="AV161" s="285"/>
      <c r="AW161" s="285"/>
      <c r="AX161" s="285"/>
      <c r="AY161" s="285"/>
      <c r="AZ161" s="285"/>
      <c r="BA161" s="285"/>
      <c r="BB161" s="285"/>
      <c r="BC161" s="285"/>
      <c r="BD161" s="285"/>
      <c r="BE161" s="285"/>
      <c r="BF161" s="285"/>
      <c r="BG161" s="285"/>
      <c r="BH161" s="285"/>
      <c r="BI161" s="285"/>
      <c r="BJ161" s="285"/>
      <c r="BK161" s="285"/>
      <c r="BL161" s="285"/>
      <c r="BM161" s="285"/>
      <c r="BN161" s="305">
        <f t="shared" si="19"/>
        <v>1</v>
      </c>
      <c r="BO161" s="277"/>
      <c r="BP161" s="306" t="s">
        <v>83</v>
      </c>
      <c r="BQ161" s="285">
        <v>1</v>
      </c>
      <c r="BR161" s="285"/>
      <c r="BS161" s="285"/>
      <c r="BT161" s="285"/>
      <c r="BU161" s="285"/>
      <c r="BV161" s="285"/>
      <c r="BW161" s="285"/>
      <c r="BX161" s="285"/>
      <c r="BY161" s="285"/>
      <c r="BZ161" s="285"/>
      <c r="CA161" s="285"/>
      <c r="CB161" s="285"/>
      <c r="CC161" s="285"/>
      <c r="CD161" s="285"/>
      <c r="CE161" s="285"/>
      <c r="CF161" s="285"/>
      <c r="CG161" s="285"/>
      <c r="CH161" s="285"/>
      <c r="CI161" s="285"/>
      <c r="CJ161" s="285"/>
      <c r="CK161" s="285"/>
      <c r="CL161" s="285"/>
      <c r="CM161" s="285"/>
      <c r="CN161" s="285"/>
      <c r="CO161" s="285"/>
      <c r="CP161" s="285"/>
      <c r="CQ161" s="285"/>
      <c r="CR161" s="285"/>
      <c r="CS161" s="285"/>
      <c r="CT161" s="285"/>
      <c r="CU161" s="307">
        <f t="shared" si="20"/>
        <v>1</v>
      </c>
      <c r="CV161" s="277"/>
      <c r="CW161" s="304" t="s">
        <v>83</v>
      </c>
      <c r="CX161" s="285">
        <v>1</v>
      </c>
      <c r="CY161" s="285"/>
      <c r="CZ161" s="285"/>
      <c r="DA161" s="285"/>
      <c r="DB161" s="285"/>
      <c r="DC161" s="285"/>
      <c r="DD161" s="285"/>
      <c r="DE161" s="285"/>
      <c r="DF161" s="285"/>
      <c r="DG161" s="285"/>
      <c r="DH161" s="285"/>
      <c r="DI161" s="285"/>
      <c r="DJ161" s="285"/>
      <c r="DK161" s="285"/>
      <c r="DL161" s="285"/>
      <c r="DM161" s="285"/>
      <c r="DN161" s="285"/>
      <c r="DO161" s="285"/>
      <c r="DP161" s="285"/>
      <c r="DQ161" s="285"/>
      <c r="DR161" s="285"/>
      <c r="DS161" s="285"/>
      <c r="DT161" s="285"/>
      <c r="DU161" s="285"/>
      <c r="DV161" s="285"/>
      <c r="DW161" s="285"/>
      <c r="DX161" s="285"/>
      <c r="DY161" s="285"/>
      <c r="DZ161" s="285"/>
      <c r="EA161" s="285"/>
      <c r="EB161" s="307">
        <f t="shared" si="21"/>
        <v>1</v>
      </c>
      <c r="EC161" s="277"/>
      <c r="ED161" s="304" t="s">
        <v>83</v>
      </c>
      <c r="EE161" s="285">
        <v>1</v>
      </c>
      <c r="EF161" s="285"/>
      <c r="EG161" s="285"/>
      <c r="EH161" s="285"/>
      <c r="EI161" s="285"/>
      <c r="EJ161" s="285"/>
      <c r="EK161" s="285"/>
      <c r="EL161" s="285"/>
      <c r="EM161" s="285"/>
      <c r="EN161" s="285"/>
      <c r="EO161" s="285"/>
      <c r="EP161" s="285"/>
      <c r="EQ161" s="285"/>
      <c r="ER161" s="285"/>
      <c r="ES161" s="285"/>
      <c r="ET161" s="285"/>
      <c r="EU161" s="285"/>
      <c r="EV161" s="285"/>
      <c r="EW161" s="285"/>
      <c r="EX161" s="285"/>
      <c r="EY161" s="285"/>
      <c r="EZ161" s="285"/>
      <c r="FA161" s="285"/>
      <c r="FB161" s="285"/>
      <c r="FC161" s="285"/>
      <c r="FD161" s="285"/>
      <c r="FE161" s="285"/>
      <c r="FF161" s="285"/>
      <c r="FG161" s="285"/>
      <c r="FH161" s="285"/>
      <c r="FI161" s="307">
        <f t="shared" si="22"/>
        <v>1</v>
      </c>
      <c r="FJ161" s="277"/>
      <c r="FK161" s="304" t="s">
        <v>83</v>
      </c>
      <c r="FL161" s="285">
        <v>1</v>
      </c>
      <c r="FM161" s="285"/>
      <c r="FN161" s="285"/>
      <c r="FO161" s="285"/>
      <c r="FP161" s="285"/>
      <c r="FQ161" s="285"/>
      <c r="FR161" s="285"/>
      <c r="FS161" s="285"/>
      <c r="FT161" s="285"/>
      <c r="FU161" s="285"/>
      <c r="FV161" s="285"/>
      <c r="FW161" s="285"/>
      <c r="FX161" s="285"/>
      <c r="FY161" s="285"/>
      <c r="FZ161" s="285"/>
      <c r="GA161" s="285"/>
      <c r="GB161" s="285"/>
      <c r="GC161" s="285"/>
      <c r="GD161" s="285"/>
      <c r="GE161" s="285"/>
      <c r="GF161" s="285"/>
      <c r="GG161" s="285"/>
      <c r="GH161" s="285"/>
      <c r="GI161" s="285"/>
      <c r="GJ161" s="285"/>
      <c r="GK161" s="285"/>
      <c r="GL161" s="285"/>
      <c r="GM161" s="285"/>
      <c r="GN161" s="285"/>
      <c r="GO161" s="285"/>
      <c r="GP161" s="307">
        <f t="shared" si="23"/>
        <v>1</v>
      </c>
      <c r="GQ161" s="277"/>
    </row>
    <row r="162" spans="1:199" ht="15.75" customHeight="1">
      <c r="A162" s="1018"/>
      <c r="B162" s="314" t="s">
        <v>367</v>
      </c>
      <c r="C162" s="285"/>
      <c r="D162" s="285"/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6" t="e">
        <f t="shared" si="18"/>
        <v>#DIV/0!</v>
      </c>
      <c r="AH162" s="277"/>
      <c r="AI162" s="314" t="s">
        <v>367</v>
      </c>
      <c r="AJ162" s="285"/>
      <c r="AK162" s="285"/>
      <c r="AL162" s="285"/>
      <c r="AM162" s="285"/>
      <c r="AN162" s="285"/>
      <c r="AO162" s="285"/>
      <c r="AP162" s="285"/>
      <c r="AQ162" s="285"/>
      <c r="AR162" s="285"/>
      <c r="AS162" s="285"/>
      <c r="AT162" s="285"/>
      <c r="AU162" s="285"/>
      <c r="AV162" s="285"/>
      <c r="AW162" s="285"/>
      <c r="AX162" s="285"/>
      <c r="AY162" s="285"/>
      <c r="AZ162" s="285"/>
      <c r="BA162" s="285"/>
      <c r="BB162" s="285"/>
      <c r="BC162" s="285"/>
      <c r="BD162" s="285"/>
      <c r="BE162" s="285"/>
      <c r="BF162" s="285"/>
      <c r="BG162" s="285"/>
      <c r="BH162" s="285"/>
      <c r="BI162" s="285"/>
      <c r="BJ162" s="285"/>
      <c r="BK162" s="285"/>
      <c r="BL162" s="285"/>
      <c r="BM162" s="285"/>
      <c r="BN162" s="293" t="e">
        <f t="shared" si="19"/>
        <v>#DIV/0!</v>
      </c>
      <c r="BO162" s="277"/>
      <c r="BP162" s="312" t="s">
        <v>367</v>
      </c>
      <c r="BQ162" s="313">
        <v>4</v>
      </c>
      <c r="BR162" s="313">
        <v>4</v>
      </c>
      <c r="BS162" s="313">
        <v>4</v>
      </c>
      <c r="BT162" s="285"/>
      <c r="BU162" s="285"/>
      <c r="BV162" s="285"/>
      <c r="BW162" s="285"/>
      <c r="BX162" s="285"/>
      <c r="BY162" s="285"/>
      <c r="BZ162" s="285"/>
      <c r="CA162" s="285"/>
      <c r="CB162" s="285"/>
      <c r="CC162" s="285"/>
      <c r="CD162" s="285"/>
      <c r="CE162" s="285"/>
      <c r="CF162" s="285"/>
      <c r="CG162" s="285"/>
      <c r="CH162" s="285"/>
      <c r="CI162" s="285"/>
      <c r="CJ162" s="285"/>
      <c r="CK162" s="285"/>
      <c r="CL162" s="285"/>
      <c r="CM162" s="285"/>
      <c r="CN162" s="285"/>
      <c r="CO162" s="285"/>
      <c r="CP162" s="285"/>
      <c r="CQ162" s="285"/>
      <c r="CR162" s="285"/>
      <c r="CS162" s="285"/>
      <c r="CT162" s="285"/>
      <c r="CU162" s="286">
        <f t="shared" si="20"/>
        <v>4</v>
      </c>
      <c r="CV162" s="277"/>
      <c r="CW162" s="290" t="s">
        <v>367</v>
      </c>
      <c r="CX162" s="299">
        <v>5</v>
      </c>
      <c r="CY162" s="299">
        <v>3</v>
      </c>
      <c r="CZ162" s="299">
        <v>4</v>
      </c>
      <c r="DA162" s="299">
        <v>5</v>
      </c>
      <c r="DB162" s="299">
        <v>6</v>
      </c>
      <c r="DC162" s="299">
        <v>5</v>
      </c>
      <c r="DD162" s="299">
        <v>6</v>
      </c>
      <c r="DE162" s="299">
        <v>3</v>
      </c>
      <c r="DF162" s="299">
        <v>4</v>
      </c>
      <c r="DG162" s="299">
        <v>4</v>
      </c>
      <c r="DH162" s="299">
        <v>4</v>
      </c>
      <c r="DI162" s="285"/>
      <c r="DJ162" s="285"/>
      <c r="DK162" s="285"/>
      <c r="DL162" s="285"/>
      <c r="DM162" s="285"/>
      <c r="DN162" s="285"/>
      <c r="DO162" s="285"/>
      <c r="DP162" s="285"/>
      <c r="DQ162" s="285"/>
      <c r="DR162" s="285"/>
      <c r="DS162" s="285"/>
      <c r="DT162" s="285"/>
      <c r="DU162" s="285"/>
      <c r="DV162" s="285"/>
      <c r="DW162" s="285"/>
      <c r="DX162" s="285"/>
      <c r="DY162" s="285"/>
      <c r="DZ162" s="285"/>
      <c r="EA162" s="285"/>
      <c r="EB162" s="286">
        <f t="shared" si="21"/>
        <v>4.4545454545454541</v>
      </c>
      <c r="EC162" s="277"/>
      <c r="ED162" s="290" t="s">
        <v>367</v>
      </c>
      <c r="EE162" s="299">
        <v>4</v>
      </c>
      <c r="EF162" s="299">
        <v>4</v>
      </c>
      <c r="EG162" s="299">
        <v>5</v>
      </c>
      <c r="EH162" s="299">
        <v>8</v>
      </c>
      <c r="EI162" s="299"/>
      <c r="EJ162" s="299"/>
      <c r="EK162" s="299"/>
      <c r="EL162" s="299"/>
      <c r="EM162" s="299"/>
      <c r="EN162" s="299"/>
      <c r="EO162" s="299"/>
      <c r="EP162" s="285"/>
      <c r="EQ162" s="285"/>
      <c r="ER162" s="285"/>
      <c r="ES162" s="285"/>
      <c r="ET162" s="285"/>
      <c r="EU162" s="285"/>
      <c r="EV162" s="285"/>
      <c r="EW162" s="285"/>
      <c r="EX162" s="285"/>
      <c r="EY162" s="285"/>
      <c r="EZ162" s="285"/>
      <c r="FA162" s="285"/>
      <c r="FB162" s="285"/>
      <c r="FC162" s="285"/>
      <c r="FD162" s="285"/>
      <c r="FE162" s="285"/>
      <c r="FF162" s="285"/>
      <c r="FG162" s="285"/>
      <c r="FH162" s="285"/>
      <c r="FI162" s="286">
        <f t="shared" si="22"/>
        <v>5.25</v>
      </c>
      <c r="FJ162" s="277"/>
      <c r="FK162" s="290" t="s">
        <v>367</v>
      </c>
      <c r="FL162" s="299">
        <v>3</v>
      </c>
      <c r="FM162" s="299"/>
      <c r="FN162" s="299"/>
      <c r="FO162" s="299"/>
      <c r="FP162" s="299"/>
      <c r="FQ162" s="299"/>
      <c r="FR162" s="299"/>
      <c r="FS162" s="299"/>
      <c r="FT162" s="299"/>
      <c r="FU162" s="299"/>
      <c r="FV162" s="299"/>
      <c r="FW162" s="285"/>
      <c r="FX162" s="285"/>
      <c r="FY162" s="285"/>
      <c r="FZ162" s="285"/>
      <c r="GA162" s="285"/>
      <c r="GB162" s="285"/>
      <c r="GC162" s="285"/>
      <c r="GD162" s="285"/>
      <c r="GE162" s="285"/>
      <c r="GF162" s="285"/>
      <c r="GG162" s="285"/>
      <c r="GH162" s="285"/>
      <c r="GI162" s="285"/>
      <c r="GJ162" s="285"/>
      <c r="GK162" s="285"/>
      <c r="GL162" s="285"/>
      <c r="GM162" s="285"/>
      <c r="GN162" s="285"/>
      <c r="GO162" s="285"/>
      <c r="GP162" s="286">
        <f t="shared" si="23"/>
        <v>3</v>
      </c>
      <c r="GQ162" s="277"/>
    </row>
    <row r="163" spans="1:199" ht="15.75" customHeight="1">
      <c r="A163" s="1018"/>
      <c r="B163" s="295" t="s">
        <v>94</v>
      </c>
      <c r="C163" s="285"/>
      <c r="D163" s="285"/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  <c r="AA163" s="285"/>
      <c r="AB163" s="285"/>
      <c r="AC163" s="285"/>
      <c r="AD163" s="285"/>
      <c r="AE163" s="285"/>
      <c r="AF163" s="285"/>
      <c r="AG163" s="308" t="e">
        <f t="shared" si="18"/>
        <v>#DIV/0!</v>
      </c>
      <c r="AH163" s="277"/>
      <c r="AI163" s="295" t="s">
        <v>94</v>
      </c>
      <c r="AJ163" s="285"/>
      <c r="AK163" s="285"/>
      <c r="AL163" s="285"/>
      <c r="AM163" s="285"/>
      <c r="AN163" s="285"/>
      <c r="AO163" s="285"/>
      <c r="AP163" s="285"/>
      <c r="AQ163" s="285"/>
      <c r="AR163" s="285"/>
      <c r="AS163" s="285"/>
      <c r="AT163" s="285"/>
      <c r="AU163" s="285"/>
      <c r="AV163" s="285"/>
      <c r="AW163" s="285"/>
      <c r="AX163" s="285"/>
      <c r="AY163" s="285"/>
      <c r="AZ163" s="285"/>
      <c r="BA163" s="285"/>
      <c r="BB163" s="285"/>
      <c r="BC163" s="285"/>
      <c r="BD163" s="285"/>
      <c r="BE163" s="285"/>
      <c r="BF163" s="285"/>
      <c r="BG163" s="285"/>
      <c r="BH163" s="285"/>
      <c r="BI163" s="285"/>
      <c r="BJ163" s="285"/>
      <c r="BK163" s="285"/>
      <c r="BL163" s="285"/>
      <c r="BM163" s="285"/>
      <c r="BN163" s="293" t="e">
        <f t="shared" si="19"/>
        <v>#DIV/0!</v>
      </c>
      <c r="BO163" s="277"/>
      <c r="BP163" s="309" t="s">
        <v>94</v>
      </c>
      <c r="BQ163" s="313">
        <v>1</v>
      </c>
      <c r="BR163" s="285"/>
      <c r="BS163" s="285"/>
      <c r="BT163" s="285"/>
      <c r="BU163" s="285"/>
      <c r="BV163" s="285"/>
      <c r="BW163" s="285"/>
      <c r="BX163" s="285"/>
      <c r="BY163" s="285"/>
      <c r="BZ163" s="285"/>
      <c r="CA163" s="285"/>
      <c r="CB163" s="285"/>
      <c r="CC163" s="285"/>
      <c r="CD163" s="285"/>
      <c r="CE163" s="285"/>
      <c r="CF163" s="285"/>
      <c r="CG163" s="285"/>
      <c r="CH163" s="285"/>
      <c r="CI163" s="285"/>
      <c r="CJ163" s="285"/>
      <c r="CK163" s="285"/>
      <c r="CL163" s="285"/>
      <c r="CM163" s="285"/>
      <c r="CN163" s="285"/>
      <c r="CO163" s="285"/>
      <c r="CP163" s="285"/>
      <c r="CQ163" s="285"/>
      <c r="CR163" s="285"/>
      <c r="CS163" s="285"/>
      <c r="CT163" s="285"/>
      <c r="CU163" s="303">
        <f t="shared" si="20"/>
        <v>1</v>
      </c>
      <c r="CV163" s="277"/>
      <c r="CW163" s="341" t="s">
        <v>94</v>
      </c>
      <c r="CX163" s="341">
        <v>4</v>
      </c>
      <c r="CY163" s="341">
        <v>3</v>
      </c>
      <c r="CZ163" s="341">
        <v>1</v>
      </c>
      <c r="DA163" s="341">
        <v>1</v>
      </c>
      <c r="DB163" s="341">
        <v>1</v>
      </c>
      <c r="DC163" s="341">
        <v>1</v>
      </c>
      <c r="DD163" s="341"/>
      <c r="DE163" s="341"/>
      <c r="DF163" s="341"/>
      <c r="DG163" s="341"/>
      <c r="DH163" s="341"/>
      <c r="DI163" s="341"/>
      <c r="DJ163" s="341"/>
      <c r="DK163" s="341"/>
      <c r="DL163" s="341"/>
      <c r="DM163" s="341"/>
      <c r="DN163" s="341"/>
      <c r="DO163" s="341"/>
      <c r="DP163" s="341"/>
      <c r="DQ163" s="341"/>
      <c r="DR163" s="341"/>
      <c r="DS163" s="341"/>
      <c r="DT163" s="341"/>
      <c r="DU163" s="341"/>
      <c r="DV163" s="341"/>
      <c r="DW163" s="341"/>
      <c r="DX163" s="341"/>
      <c r="DY163" s="341"/>
      <c r="DZ163" s="341"/>
      <c r="EA163" s="341"/>
      <c r="EB163" s="342">
        <f t="shared" si="21"/>
        <v>1.8333333333333333</v>
      </c>
      <c r="EC163" s="277"/>
      <c r="ED163" s="295" t="s">
        <v>94</v>
      </c>
      <c r="EE163" s="285">
        <v>1</v>
      </c>
      <c r="EF163" s="285"/>
      <c r="EG163" s="285"/>
      <c r="EH163" s="285"/>
      <c r="EI163" s="285"/>
      <c r="EJ163" s="285"/>
      <c r="EK163" s="285"/>
      <c r="EL163" s="285"/>
      <c r="EM163" s="285"/>
      <c r="EN163" s="285"/>
      <c r="EO163" s="285"/>
      <c r="EP163" s="285"/>
      <c r="EQ163" s="285"/>
      <c r="ER163" s="285"/>
      <c r="ES163" s="285"/>
      <c r="ET163" s="285"/>
      <c r="EU163" s="285"/>
      <c r="EV163" s="285"/>
      <c r="EW163" s="285"/>
      <c r="EX163" s="285"/>
      <c r="EY163" s="285"/>
      <c r="EZ163" s="285"/>
      <c r="FA163" s="285"/>
      <c r="FB163" s="285"/>
      <c r="FC163" s="285"/>
      <c r="FD163" s="285"/>
      <c r="FE163" s="285"/>
      <c r="FF163" s="285"/>
      <c r="FG163" s="285"/>
      <c r="FH163" s="285"/>
      <c r="FI163" s="303">
        <f t="shared" si="22"/>
        <v>1</v>
      </c>
      <c r="FJ163" s="277"/>
      <c r="FK163" s="295" t="s">
        <v>94</v>
      </c>
      <c r="FL163" s="285"/>
      <c r="FM163" s="285"/>
      <c r="FN163" s="285"/>
      <c r="FO163" s="285"/>
      <c r="FP163" s="285"/>
      <c r="FQ163" s="285"/>
      <c r="FR163" s="285"/>
      <c r="FS163" s="285"/>
      <c r="FT163" s="285"/>
      <c r="FU163" s="285"/>
      <c r="FV163" s="285"/>
      <c r="FW163" s="285"/>
      <c r="FX163" s="285"/>
      <c r="FY163" s="285"/>
      <c r="FZ163" s="285"/>
      <c r="GA163" s="285"/>
      <c r="GB163" s="285"/>
      <c r="GC163" s="285"/>
      <c r="GD163" s="285"/>
      <c r="GE163" s="285"/>
      <c r="GF163" s="285"/>
      <c r="GG163" s="285"/>
      <c r="GH163" s="285"/>
      <c r="GI163" s="285"/>
      <c r="GJ163" s="285"/>
      <c r="GK163" s="285"/>
      <c r="GL163" s="285"/>
      <c r="GM163" s="285"/>
      <c r="GN163" s="285"/>
      <c r="GO163" s="285"/>
      <c r="GP163" s="303" t="e">
        <f t="shared" si="23"/>
        <v>#DIV/0!</v>
      </c>
      <c r="GQ163" s="277"/>
    </row>
    <row r="164" spans="1:199" ht="15.75" customHeight="1">
      <c r="A164" s="1018"/>
      <c r="B164" s="285" t="s">
        <v>196</v>
      </c>
      <c r="C164" s="285">
        <v>19</v>
      </c>
      <c r="D164" s="285">
        <v>6</v>
      </c>
      <c r="E164" s="285">
        <v>8</v>
      </c>
      <c r="F164" s="285">
        <v>13</v>
      </c>
      <c r="G164" s="285">
        <v>23</v>
      </c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6">
        <f t="shared" si="18"/>
        <v>13.8</v>
      </c>
      <c r="AH164" s="277"/>
      <c r="AI164" s="285" t="s">
        <v>196</v>
      </c>
      <c r="AJ164" s="285">
        <v>7</v>
      </c>
      <c r="AK164" s="285">
        <v>5</v>
      </c>
      <c r="AL164" s="285">
        <v>16</v>
      </c>
      <c r="AM164" s="285">
        <v>19</v>
      </c>
      <c r="AN164" s="285">
        <v>20</v>
      </c>
      <c r="AO164" s="285">
        <v>10</v>
      </c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285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93">
        <f t="shared" si="19"/>
        <v>12.833333333333334</v>
      </c>
      <c r="BO164" s="277"/>
      <c r="BP164" s="294" t="s">
        <v>196</v>
      </c>
      <c r="BQ164" s="285">
        <v>12</v>
      </c>
      <c r="BR164" s="285">
        <v>20</v>
      </c>
      <c r="BS164" s="285">
        <v>41</v>
      </c>
      <c r="BT164" s="285">
        <v>23</v>
      </c>
      <c r="BU164" s="285">
        <v>8</v>
      </c>
      <c r="BV164" s="285">
        <v>45</v>
      </c>
      <c r="BW164" s="285">
        <v>16</v>
      </c>
      <c r="BX164" s="285">
        <v>22</v>
      </c>
      <c r="BY164" s="285">
        <v>17</v>
      </c>
      <c r="BZ164" s="285"/>
      <c r="CA164" s="285"/>
      <c r="CB164" s="285"/>
      <c r="CC164" s="285"/>
      <c r="CD164" s="285"/>
      <c r="CE164" s="285"/>
      <c r="CF164" s="285"/>
      <c r="CG164" s="285"/>
      <c r="CH164" s="285"/>
      <c r="CI164" s="285"/>
      <c r="CJ164" s="285"/>
      <c r="CK164" s="285"/>
      <c r="CL164" s="285"/>
      <c r="CM164" s="285"/>
      <c r="CN164" s="285"/>
      <c r="CO164" s="285"/>
      <c r="CP164" s="285"/>
      <c r="CQ164" s="285"/>
      <c r="CR164" s="285"/>
      <c r="CS164" s="285"/>
      <c r="CT164" s="285"/>
      <c r="CU164" s="286">
        <f t="shared" si="20"/>
        <v>22.666666666666668</v>
      </c>
      <c r="CV164" s="277"/>
      <c r="CW164" s="285" t="s">
        <v>196</v>
      </c>
      <c r="CX164" s="285">
        <v>9</v>
      </c>
      <c r="CY164" s="285">
        <v>7</v>
      </c>
      <c r="CZ164" s="285">
        <v>6</v>
      </c>
      <c r="DA164" s="285">
        <v>9</v>
      </c>
      <c r="DB164" s="285">
        <v>10</v>
      </c>
      <c r="DC164" s="285">
        <v>7</v>
      </c>
      <c r="DD164" s="285">
        <v>17</v>
      </c>
      <c r="DE164" s="285">
        <v>13</v>
      </c>
      <c r="DF164" s="285">
        <v>5</v>
      </c>
      <c r="DG164" s="285">
        <v>14</v>
      </c>
      <c r="DH164" s="285">
        <v>9</v>
      </c>
      <c r="DI164" s="285">
        <v>5</v>
      </c>
      <c r="DJ164" s="285">
        <v>16</v>
      </c>
      <c r="DK164" s="285">
        <v>6</v>
      </c>
      <c r="DL164" s="285">
        <v>21</v>
      </c>
      <c r="DM164" s="285">
        <v>6</v>
      </c>
      <c r="DN164" s="285">
        <v>13</v>
      </c>
      <c r="DO164" s="285">
        <v>7</v>
      </c>
      <c r="DP164" s="285">
        <v>5</v>
      </c>
      <c r="DQ164" s="285">
        <v>7</v>
      </c>
      <c r="DR164" s="285">
        <v>6</v>
      </c>
      <c r="DS164" s="285">
        <v>23</v>
      </c>
      <c r="DT164" s="285">
        <v>8</v>
      </c>
      <c r="DU164" s="285">
        <v>19</v>
      </c>
      <c r="DV164" s="285">
        <v>51</v>
      </c>
      <c r="DW164" s="285">
        <v>73</v>
      </c>
      <c r="DX164" s="285">
        <v>7</v>
      </c>
      <c r="DY164" s="285">
        <v>7</v>
      </c>
      <c r="DZ164" s="285">
        <v>6</v>
      </c>
      <c r="EA164" s="285">
        <v>11</v>
      </c>
      <c r="EB164" s="286">
        <f t="shared" si="21"/>
        <v>13.433333333333334</v>
      </c>
      <c r="EC164" s="277"/>
      <c r="ED164" s="285" t="s">
        <v>196</v>
      </c>
      <c r="EE164" s="285">
        <v>7</v>
      </c>
      <c r="EF164" s="285">
        <v>13</v>
      </c>
      <c r="EG164" s="285">
        <v>20</v>
      </c>
      <c r="EH164" s="285">
        <v>15</v>
      </c>
      <c r="EI164" s="285">
        <v>13</v>
      </c>
      <c r="EJ164" s="285">
        <v>58</v>
      </c>
      <c r="EK164" s="285">
        <v>39</v>
      </c>
      <c r="EL164" s="285"/>
      <c r="EM164" s="285"/>
      <c r="EN164" s="285"/>
      <c r="EO164" s="285"/>
      <c r="EP164" s="285"/>
      <c r="EQ164" s="285"/>
      <c r="ER164" s="285"/>
      <c r="ES164" s="285"/>
      <c r="ET164" s="285"/>
      <c r="EU164" s="285"/>
      <c r="EV164" s="285"/>
      <c r="EW164" s="285"/>
      <c r="EX164" s="285"/>
      <c r="EY164" s="285"/>
      <c r="EZ164" s="285"/>
      <c r="FA164" s="285"/>
      <c r="FB164" s="285"/>
      <c r="FC164" s="285"/>
      <c r="FD164" s="285"/>
      <c r="FE164" s="285"/>
      <c r="FF164" s="285"/>
      <c r="FG164" s="285"/>
      <c r="FH164" s="285"/>
      <c r="FI164" s="286">
        <f t="shared" si="22"/>
        <v>23.571428571428573</v>
      </c>
      <c r="FJ164" s="277"/>
      <c r="FK164" s="285" t="s">
        <v>196</v>
      </c>
      <c r="FL164" s="285"/>
      <c r="FM164" s="285"/>
      <c r="FN164" s="285"/>
      <c r="FO164" s="285"/>
      <c r="FP164" s="285"/>
      <c r="FQ164" s="285"/>
      <c r="FR164" s="285"/>
      <c r="FS164" s="285"/>
      <c r="FT164" s="285"/>
      <c r="FU164" s="285"/>
      <c r="FV164" s="285"/>
      <c r="FW164" s="285"/>
      <c r="FX164" s="285"/>
      <c r="FY164" s="285"/>
      <c r="FZ164" s="285"/>
      <c r="GA164" s="285"/>
      <c r="GB164" s="285"/>
      <c r="GC164" s="285"/>
      <c r="GD164" s="285"/>
      <c r="GE164" s="285"/>
      <c r="GF164" s="285"/>
      <c r="GG164" s="285"/>
      <c r="GH164" s="285"/>
      <c r="GI164" s="285"/>
      <c r="GJ164" s="285"/>
      <c r="GK164" s="285"/>
      <c r="GL164" s="285"/>
      <c r="GM164" s="285"/>
      <c r="GN164" s="285"/>
      <c r="GO164" s="285"/>
      <c r="GP164" s="286" t="e">
        <f t="shared" si="23"/>
        <v>#DIV/0!</v>
      </c>
      <c r="GQ164" s="277"/>
    </row>
    <row r="165" spans="1:199" ht="15.75" customHeight="1">
      <c r="A165" s="1018"/>
      <c r="B165" s="304" t="s">
        <v>100</v>
      </c>
      <c r="C165" s="285">
        <v>1</v>
      </c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301">
        <f t="shared" si="18"/>
        <v>1</v>
      </c>
      <c r="AH165" s="277"/>
      <c r="AI165" s="304" t="s">
        <v>100</v>
      </c>
      <c r="AJ165" s="285">
        <v>1</v>
      </c>
      <c r="AK165" s="285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285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305">
        <f t="shared" si="19"/>
        <v>1</v>
      </c>
      <c r="BO165" s="277"/>
      <c r="BP165" s="306" t="s">
        <v>100</v>
      </c>
      <c r="BQ165" s="285">
        <v>1</v>
      </c>
      <c r="BR165" s="285"/>
      <c r="BS165" s="285"/>
      <c r="BT165" s="285"/>
      <c r="BU165" s="285"/>
      <c r="BV165" s="285"/>
      <c r="BW165" s="285"/>
      <c r="BX165" s="285"/>
      <c r="BY165" s="285"/>
      <c r="BZ165" s="285"/>
      <c r="CA165" s="285"/>
      <c r="CB165" s="285"/>
      <c r="CC165" s="285"/>
      <c r="CD165" s="285"/>
      <c r="CE165" s="285"/>
      <c r="CF165" s="285"/>
      <c r="CG165" s="285"/>
      <c r="CH165" s="285"/>
      <c r="CI165" s="285"/>
      <c r="CJ165" s="285"/>
      <c r="CK165" s="285"/>
      <c r="CL165" s="285"/>
      <c r="CM165" s="285"/>
      <c r="CN165" s="285"/>
      <c r="CO165" s="285"/>
      <c r="CP165" s="285"/>
      <c r="CQ165" s="285"/>
      <c r="CR165" s="285"/>
      <c r="CS165" s="285"/>
      <c r="CT165" s="285"/>
      <c r="CU165" s="307">
        <f t="shared" si="20"/>
        <v>1</v>
      </c>
      <c r="CV165" s="277"/>
      <c r="CW165" s="304" t="s">
        <v>100</v>
      </c>
      <c r="CX165" s="285">
        <v>1</v>
      </c>
      <c r="CY165" s="285"/>
      <c r="CZ165" s="285"/>
      <c r="DA165" s="285"/>
      <c r="DB165" s="285"/>
      <c r="DC165" s="285"/>
      <c r="DD165" s="285"/>
      <c r="DE165" s="285"/>
      <c r="DF165" s="285"/>
      <c r="DG165" s="285"/>
      <c r="DH165" s="285"/>
      <c r="DI165" s="285"/>
      <c r="DJ165" s="285"/>
      <c r="DK165" s="285"/>
      <c r="DL165" s="285"/>
      <c r="DM165" s="285"/>
      <c r="DN165" s="285"/>
      <c r="DO165" s="285"/>
      <c r="DP165" s="285"/>
      <c r="DQ165" s="285"/>
      <c r="DR165" s="285"/>
      <c r="DS165" s="285"/>
      <c r="DT165" s="285"/>
      <c r="DU165" s="285"/>
      <c r="DV165" s="285"/>
      <c r="DW165" s="285"/>
      <c r="DX165" s="285"/>
      <c r="DY165" s="285"/>
      <c r="DZ165" s="285"/>
      <c r="EA165" s="285"/>
      <c r="EB165" s="307">
        <f t="shared" si="21"/>
        <v>1</v>
      </c>
      <c r="EC165" s="277"/>
      <c r="ED165" s="304" t="s">
        <v>100</v>
      </c>
      <c r="EE165" s="285">
        <v>1</v>
      </c>
      <c r="EF165" s="285"/>
      <c r="EG165" s="285"/>
      <c r="EH165" s="285"/>
      <c r="EI165" s="285"/>
      <c r="EJ165" s="285"/>
      <c r="EK165" s="285"/>
      <c r="EL165" s="285"/>
      <c r="EM165" s="285"/>
      <c r="EN165" s="285"/>
      <c r="EO165" s="285"/>
      <c r="EP165" s="285"/>
      <c r="EQ165" s="285"/>
      <c r="ER165" s="285"/>
      <c r="ES165" s="285"/>
      <c r="ET165" s="285"/>
      <c r="EU165" s="285"/>
      <c r="EV165" s="285"/>
      <c r="EW165" s="285"/>
      <c r="EX165" s="285"/>
      <c r="EY165" s="285"/>
      <c r="EZ165" s="285"/>
      <c r="FA165" s="285"/>
      <c r="FB165" s="285"/>
      <c r="FC165" s="285"/>
      <c r="FD165" s="285"/>
      <c r="FE165" s="285"/>
      <c r="FF165" s="285"/>
      <c r="FG165" s="285"/>
      <c r="FH165" s="285"/>
      <c r="FI165" s="307">
        <f t="shared" si="22"/>
        <v>1</v>
      </c>
      <c r="FJ165" s="277"/>
      <c r="FK165" s="304" t="s">
        <v>100</v>
      </c>
      <c r="FL165" s="285">
        <v>1</v>
      </c>
      <c r="FM165" s="285"/>
      <c r="FN165" s="285"/>
      <c r="FO165" s="285"/>
      <c r="FP165" s="285"/>
      <c r="FQ165" s="285"/>
      <c r="FR165" s="285"/>
      <c r="FS165" s="285"/>
      <c r="FT165" s="285"/>
      <c r="FU165" s="285"/>
      <c r="FV165" s="285"/>
      <c r="FW165" s="285"/>
      <c r="FX165" s="285"/>
      <c r="FY165" s="285"/>
      <c r="FZ165" s="285"/>
      <c r="GA165" s="285"/>
      <c r="GB165" s="285"/>
      <c r="GC165" s="285"/>
      <c r="GD165" s="285"/>
      <c r="GE165" s="285"/>
      <c r="GF165" s="285"/>
      <c r="GG165" s="285"/>
      <c r="GH165" s="285"/>
      <c r="GI165" s="285"/>
      <c r="GJ165" s="285"/>
      <c r="GK165" s="285"/>
      <c r="GL165" s="285"/>
      <c r="GM165" s="285"/>
      <c r="GN165" s="285"/>
      <c r="GO165" s="285"/>
      <c r="GP165" s="307">
        <f t="shared" si="23"/>
        <v>1</v>
      </c>
      <c r="GQ165" s="277"/>
    </row>
    <row r="166" spans="1:199" ht="15.75" customHeight="1">
      <c r="A166" s="1018"/>
      <c r="B166" s="285" t="s">
        <v>198</v>
      </c>
      <c r="C166" s="285">
        <v>102</v>
      </c>
      <c r="D166" s="285">
        <v>34</v>
      </c>
      <c r="E166" s="285">
        <v>10</v>
      </c>
      <c r="F166" s="285">
        <v>62</v>
      </c>
      <c r="G166" s="285">
        <v>30</v>
      </c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6">
        <f t="shared" si="18"/>
        <v>47.6</v>
      </c>
      <c r="AH166" s="277"/>
      <c r="AI166" s="285" t="s">
        <v>198</v>
      </c>
      <c r="AJ166" s="285">
        <v>54</v>
      </c>
      <c r="AK166" s="285">
        <v>60</v>
      </c>
      <c r="AL166" s="285">
        <v>48</v>
      </c>
      <c r="AM166" s="285">
        <v>11</v>
      </c>
      <c r="AN166" s="285">
        <v>10</v>
      </c>
      <c r="AO166" s="285">
        <v>22</v>
      </c>
      <c r="AP166" s="285">
        <v>5</v>
      </c>
      <c r="AQ166" s="285">
        <v>15</v>
      </c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285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93">
        <f t="shared" si="19"/>
        <v>28.125</v>
      </c>
      <c r="BO166" s="277"/>
      <c r="BP166" s="294" t="s">
        <v>198</v>
      </c>
      <c r="BQ166" s="285">
        <v>24</v>
      </c>
      <c r="BR166" s="285">
        <v>32</v>
      </c>
      <c r="BS166" s="285">
        <v>38</v>
      </c>
      <c r="BT166" s="285">
        <v>52</v>
      </c>
      <c r="BU166" s="285">
        <v>36</v>
      </c>
      <c r="BV166" s="285">
        <v>64</v>
      </c>
      <c r="BW166" s="285">
        <v>110</v>
      </c>
      <c r="BX166" s="285">
        <v>40</v>
      </c>
      <c r="BY166" s="285">
        <v>192</v>
      </c>
      <c r="BZ166" s="285">
        <v>64</v>
      </c>
      <c r="CA166" s="285">
        <v>64</v>
      </c>
      <c r="CB166" s="285">
        <v>40</v>
      </c>
      <c r="CC166" s="285">
        <v>58</v>
      </c>
      <c r="CD166" s="285">
        <v>144</v>
      </c>
      <c r="CE166" s="313">
        <v>27</v>
      </c>
      <c r="CF166" s="285"/>
      <c r="CG166" s="285"/>
      <c r="CH166" s="285"/>
      <c r="CI166" s="285"/>
      <c r="CJ166" s="285"/>
      <c r="CK166" s="285"/>
      <c r="CL166" s="285"/>
      <c r="CM166" s="285"/>
      <c r="CN166" s="285"/>
      <c r="CO166" s="285"/>
      <c r="CP166" s="285"/>
      <c r="CQ166" s="285"/>
      <c r="CR166" s="285"/>
      <c r="CS166" s="285"/>
      <c r="CT166" s="285"/>
      <c r="CU166" s="286">
        <f t="shared" si="20"/>
        <v>65.666666666666671</v>
      </c>
      <c r="CV166" s="277"/>
      <c r="CW166" s="285" t="s">
        <v>198</v>
      </c>
      <c r="CX166" s="285">
        <v>60</v>
      </c>
      <c r="CY166" s="285">
        <v>45</v>
      </c>
      <c r="CZ166" s="285">
        <v>96</v>
      </c>
      <c r="DA166" s="285">
        <v>96</v>
      </c>
      <c r="DB166" s="285">
        <v>80</v>
      </c>
      <c r="DC166" s="285">
        <v>64</v>
      </c>
      <c r="DD166" s="285">
        <v>48</v>
      </c>
      <c r="DE166" s="285">
        <v>146</v>
      </c>
      <c r="DF166" s="285">
        <v>174</v>
      </c>
      <c r="DG166" s="285">
        <v>46</v>
      </c>
      <c r="DH166" s="285">
        <v>28</v>
      </c>
      <c r="DI166" s="285">
        <v>86</v>
      </c>
      <c r="DJ166" s="285">
        <v>62</v>
      </c>
      <c r="DK166" s="299">
        <v>15</v>
      </c>
      <c r="DL166" s="299">
        <v>6</v>
      </c>
      <c r="DM166" s="299">
        <v>7</v>
      </c>
      <c r="DN166" s="299">
        <v>16</v>
      </c>
      <c r="DO166" s="299"/>
      <c r="DP166" s="339"/>
      <c r="DQ166" s="339"/>
      <c r="DR166" s="285"/>
      <c r="DS166" s="285"/>
      <c r="DT166" s="285"/>
      <c r="DU166" s="285"/>
      <c r="DV166" s="285"/>
      <c r="DW166" s="285"/>
      <c r="DX166" s="285"/>
      <c r="DY166" s="285"/>
      <c r="DZ166" s="285"/>
      <c r="EA166" s="285"/>
      <c r="EB166" s="286">
        <f t="shared" si="21"/>
        <v>63.235294117647058</v>
      </c>
      <c r="EC166" s="277"/>
      <c r="ED166" s="285" t="s">
        <v>198</v>
      </c>
      <c r="EE166" s="285"/>
      <c r="EF166" s="285"/>
      <c r="EG166" s="285"/>
      <c r="EH166" s="285"/>
      <c r="EI166" s="285"/>
      <c r="EJ166" s="285"/>
      <c r="EK166" s="285"/>
      <c r="EL166" s="285"/>
      <c r="EM166" s="285"/>
      <c r="EN166" s="285"/>
      <c r="EO166" s="285"/>
      <c r="EP166" s="285"/>
      <c r="EQ166" s="285"/>
      <c r="ER166" s="299"/>
      <c r="ES166" s="299"/>
      <c r="ET166" s="299"/>
      <c r="EU166" s="299"/>
      <c r="EV166" s="299"/>
      <c r="EW166" s="339"/>
      <c r="EX166" s="339"/>
      <c r="EY166" s="285"/>
      <c r="EZ166" s="285"/>
      <c r="FA166" s="285"/>
      <c r="FB166" s="285"/>
      <c r="FC166" s="285"/>
      <c r="FD166" s="285"/>
      <c r="FE166" s="285"/>
      <c r="FF166" s="285"/>
      <c r="FG166" s="285"/>
      <c r="FH166" s="285"/>
      <c r="FI166" s="286" t="e">
        <f t="shared" si="22"/>
        <v>#DIV/0!</v>
      </c>
      <c r="FJ166" s="277"/>
      <c r="FK166" s="285" t="s">
        <v>198</v>
      </c>
      <c r="FL166" s="285"/>
      <c r="FM166" s="285"/>
      <c r="FN166" s="285"/>
      <c r="FO166" s="285"/>
      <c r="FP166" s="285"/>
      <c r="FQ166" s="285"/>
      <c r="FR166" s="285"/>
      <c r="FS166" s="285"/>
      <c r="FT166" s="285"/>
      <c r="FU166" s="285"/>
      <c r="FV166" s="285"/>
      <c r="FW166" s="285"/>
      <c r="FX166" s="285"/>
      <c r="FY166" s="299"/>
      <c r="FZ166" s="299"/>
      <c r="GA166" s="299"/>
      <c r="GB166" s="299"/>
      <c r="GC166" s="299"/>
      <c r="GD166" s="339"/>
      <c r="GE166" s="339"/>
      <c r="GF166" s="285"/>
      <c r="GG166" s="285"/>
      <c r="GH166" s="285"/>
      <c r="GI166" s="285"/>
      <c r="GJ166" s="285"/>
      <c r="GK166" s="285"/>
      <c r="GL166" s="285"/>
      <c r="GM166" s="285"/>
      <c r="GN166" s="285"/>
      <c r="GO166" s="285"/>
      <c r="GP166" s="286" t="e">
        <f t="shared" si="23"/>
        <v>#DIV/0!</v>
      </c>
      <c r="GQ166" s="277"/>
    </row>
    <row r="167" spans="1:199" ht="15.75" customHeight="1">
      <c r="A167" s="1018"/>
      <c r="B167" s="285" t="s">
        <v>201</v>
      </c>
      <c r="C167" s="285">
        <v>40</v>
      </c>
      <c r="D167" s="285">
        <v>59</v>
      </c>
      <c r="E167" s="285">
        <v>24</v>
      </c>
      <c r="F167" s="285">
        <v>95</v>
      </c>
      <c r="G167" s="285">
        <v>38</v>
      </c>
      <c r="H167" s="285">
        <v>49</v>
      </c>
      <c r="I167" s="285">
        <v>43</v>
      </c>
      <c r="J167" s="285">
        <v>61</v>
      </c>
      <c r="K167" s="285">
        <v>39</v>
      </c>
      <c r="L167" s="285">
        <v>410</v>
      </c>
      <c r="M167" s="285">
        <v>22</v>
      </c>
      <c r="N167" s="285">
        <v>65</v>
      </c>
      <c r="O167" s="285">
        <v>92</v>
      </c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  <c r="AA167" s="285"/>
      <c r="AB167" s="285"/>
      <c r="AC167" s="285"/>
      <c r="AD167" s="285"/>
      <c r="AE167" s="285"/>
      <c r="AF167" s="285"/>
      <c r="AG167" s="286">
        <f t="shared" si="18"/>
        <v>79.769230769230774</v>
      </c>
      <c r="AH167" s="277"/>
      <c r="AI167" s="285" t="s">
        <v>201</v>
      </c>
      <c r="AJ167" s="285">
        <v>230</v>
      </c>
      <c r="AK167" s="285">
        <v>23</v>
      </c>
      <c r="AL167" s="285">
        <v>9</v>
      </c>
      <c r="AM167" s="285">
        <v>11</v>
      </c>
      <c r="AN167" s="285">
        <v>9</v>
      </c>
      <c r="AO167" s="285">
        <v>8</v>
      </c>
      <c r="AP167" s="285">
        <v>10</v>
      </c>
      <c r="AQ167" s="285">
        <v>33</v>
      </c>
      <c r="AR167" s="285"/>
      <c r="AS167" s="285"/>
      <c r="AT167" s="285"/>
      <c r="AU167" s="285"/>
      <c r="AV167" s="285"/>
      <c r="AW167" s="285"/>
      <c r="AX167" s="285"/>
      <c r="AY167" s="285"/>
      <c r="AZ167" s="285"/>
      <c r="BA167" s="285"/>
      <c r="BB167" s="285"/>
      <c r="BC167" s="285"/>
      <c r="BD167" s="285"/>
      <c r="BE167" s="285"/>
      <c r="BF167" s="285"/>
      <c r="BG167" s="285"/>
      <c r="BH167" s="285"/>
      <c r="BI167" s="285"/>
      <c r="BJ167" s="285"/>
      <c r="BK167" s="285"/>
      <c r="BL167" s="285"/>
      <c r="BM167" s="285"/>
      <c r="BN167" s="293">
        <f t="shared" si="19"/>
        <v>41.625</v>
      </c>
      <c r="BO167" s="277"/>
      <c r="BP167" s="294" t="s">
        <v>201</v>
      </c>
      <c r="BQ167" s="285">
        <v>25</v>
      </c>
      <c r="BR167" s="285">
        <v>31</v>
      </c>
      <c r="BS167" s="285">
        <v>79</v>
      </c>
      <c r="BT167" s="285">
        <v>50</v>
      </c>
      <c r="BU167" s="285">
        <v>268</v>
      </c>
      <c r="BV167" s="285">
        <v>59</v>
      </c>
      <c r="BW167" s="285">
        <v>53</v>
      </c>
      <c r="BX167" s="285">
        <v>19</v>
      </c>
      <c r="BY167" s="285">
        <v>5</v>
      </c>
      <c r="BZ167" s="285">
        <v>56</v>
      </c>
      <c r="CA167" s="285">
        <v>31</v>
      </c>
      <c r="CB167" s="285">
        <v>52</v>
      </c>
      <c r="CC167" s="285">
        <v>38</v>
      </c>
      <c r="CD167" s="285">
        <v>55</v>
      </c>
      <c r="CE167" s="285">
        <v>47</v>
      </c>
      <c r="CF167" s="285">
        <v>24</v>
      </c>
      <c r="CG167" s="285">
        <v>55</v>
      </c>
      <c r="CH167" s="285">
        <v>32</v>
      </c>
      <c r="CI167" s="313">
        <v>125</v>
      </c>
      <c r="CJ167" s="285"/>
      <c r="CK167" s="285"/>
      <c r="CL167" s="285"/>
      <c r="CM167" s="285"/>
      <c r="CN167" s="285"/>
      <c r="CO167" s="285"/>
      <c r="CP167" s="285"/>
      <c r="CQ167" s="285"/>
      <c r="CR167" s="285"/>
      <c r="CS167" s="285"/>
      <c r="CT167" s="285"/>
      <c r="CU167" s="286">
        <f t="shared" si="20"/>
        <v>58.10526315789474</v>
      </c>
      <c r="CV167" s="277"/>
      <c r="CW167" s="285" t="s">
        <v>201</v>
      </c>
      <c r="CX167" s="285">
        <v>24</v>
      </c>
      <c r="CY167" s="285">
        <v>49</v>
      </c>
      <c r="CZ167" s="285">
        <v>76</v>
      </c>
      <c r="DA167" s="285">
        <v>49</v>
      </c>
      <c r="DB167" s="285">
        <v>18</v>
      </c>
      <c r="DC167" s="285">
        <v>29</v>
      </c>
      <c r="DD167" s="285">
        <v>8</v>
      </c>
      <c r="DE167" s="285">
        <v>30</v>
      </c>
      <c r="DF167" s="299">
        <v>12</v>
      </c>
      <c r="DG167" s="339"/>
      <c r="DH167" s="339"/>
      <c r="DI167" s="339"/>
      <c r="DJ167" s="285"/>
      <c r="DK167" s="285"/>
      <c r="DL167" s="285"/>
      <c r="DM167" s="285"/>
      <c r="DN167" s="285"/>
      <c r="DO167" s="285"/>
      <c r="DP167" s="285"/>
      <c r="DQ167" s="285"/>
      <c r="DR167" s="285"/>
      <c r="DS167" s="285"/>
      <c r="DT167" s="285"/>
      <c r="DU167" s="285"/>
      <c r="DV167" s="285"/>
      <c r="DW167" s="285"/>
      <c r="DX167" s="285"/>
      <c r="DY167" s="285"/>
      <c r="DZ167" s="285"/>
      <c r="EA167" s="285"/>
      <c r="EB167" s="286">
        <f t="shared" si="21"/>
        <v>32.777777777777779</v>
      </c>
      <c r="EC167" s="277"/>
      <c r="ED167" s="285" t="s">
        <v>201</v>
      </c>
      <c r="EE167" s="285">
        <v>7</v>
      </c>
      <c r="EF167" s="285">
        <v>37</v>
      </c>
      <c r="EG167" s="285"/>
      <c r="EH167" s="285"/>
      <c r="EI167" s="285"/>
      <c r="EJ167" s="285"/>
      <c r="EK167" s="285"/>
      <c r="EL167" s="285"/>
      <c r="EM167" s="299"/>
      <c r="EN167" s="339"/>
      <c r="EO167" s="339"/>
      <c r="EP167" s="339"/>
      <c r="EQ167" s="285"/>
      <c r="ER167" s="285"/>
      <c r="ES167" s="285"/>
      <c r="ET167" s="285"/>
      <c r="EU167" s="285"/>
      <c r="EV167" s="285"/>
      <c r="EW167" s="285"/>
      <c r="EX167" s="285"/>
      <c r="EY167" s="285"/>
      <c r="EZ167" s="285"/>
      <c r="FA167" s="285"/>
      <c r="FB167" s="285"/>
      <c r="FC167" s="285"/>
      <c r="FD167" s="285"/>
      <c r="FE167" s="285"/>
      <c r="FF167" s="285"/>
      <c r="FG167" s="285"/>
      <c r="FH167" s="285"/>
      <c r="FI167" s="286">
        <f t="shared" si="22"/>
        <v>22</v>
      </c>
      <c r="FJ167" s="277"/>
      <c r="FK167" s="285" t="s">
        <v>201</v>
      </c>
      <c r="FL167" s="285"/>
      <c r="FM167" s="285"/>
      <c r="FN167" s="285"/>
      <c r="FO167" s="285"/>
      <c r="FP167" s="285"/>
      <c r="FQ167" s="285"/>
      <c r="FR167" s="285"/>
      <c r="FS167" s="285"/>
      <c r="FT167" s="299"/>
      <c r="FU167" s="339"/>
      <c r="FV167" s="339"/>
      <c r="FW167" s="339"/>
      <c r="FX167" s="285"/>
      <c r="FY167" s="285"/>
      <c r="FZ167" s="285"/>
      <c r="GA167" s="285"/>
      <c r="GB167" s="285"/>
      <c r="GC167" s="285"/>
      <c r="GD167" s="285"/>
      <c r="GE167" s="285"/>
      <c r="GF167" s="285"/>
      <c r="GG167" s="285"/>
      <c r="GH167" s="285"/>
      <c r="GI167" s="285"/>
      <c r="GJ167" s="285"/>
      <c r="GK167" s="285"/>
      <c r="GL167" s="285"/>
      <c r="GM167" s="285"/>
      <c r="GN167" s="285"/>
      <c r="GO167" s="285"/>
      <c r="GP167" s="286" t="e">
        <f t="shared" si="23"/>
        <v>#DIV/0!</v>
      </c>
      <c r="GQ167" s="277"/>
    </row>
    <row r="168" spans="1:199" ht="15.75" customHeight="1">
      <c r="A168" s="1018"/>
      <c r="B168" s="304" t="s">
        <v>103</v>
      </c>
      <c r="C168" s="285">
        <v>1</v>
      </c>
      <c r="D168" s="285"/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  <c r="AA168" s="285"/>
      <c r="AB168" s="285"/>
      <c r="AC168" s="285"/>
      <c r="AD168" s="285"/>
      <c r="AE168" s="285"/>
      <c r="AF168" s="285"/>
      <c r="AG168" s="301">
        <f t="shared" si="18"/>
        <v>1</v>
      </c>
      <c r="AH168" s="277"/>
      <c r="AI168" s="304" t="s">
        <v>103</v>
      </c>
      <c r="AJ168" s="285">
        <v>1</v>
      </c>
      <c r="AK168" s="285"/>
      <c r="AL168" s="285"/>
      <c r="AM168" s="285"/>
      <c r="AN168" s="285"/>
      <c r="AO168" s="285"/>
      <c r="AP168" s="285"/>
      <c r="AQ168" s="285"/>
      <c r="AR168" s="285"/>
      <c r="AS168" s="285"/>
      <c r="AT168" s="285"/>
      <c r="AU168" s="285"/>
      <c r="AV168" s="285"/>
      <c r="AW168" s="285"/>
      <c r="AX168" s="285"/>
      <c r="AY168" s="285"/>
      <c r="AZ168" s="285"/>
      <c r="BA168" s="285"/>
      <c r="BB168" s="285"/>
      <c r="BC168" s="285"/>
      <c r="BD168" s="285"/>
      <c r="BE168" s="285"/>
      <c r="BF168" s="285"/>
      <c r="BG168" s="285"/>
      <c r="BH168" s="285"/>
      <c r="BI168" s="285"/>
      <c r="BJ168" s="285"/>
      <c r="BK168" s="285"/>
      <c r="BL168" s="285"/>
      <c r="BM168" s="285"/>
      <c r="BN168" s="305">
        <f t="shared" si="19"/>
        <v>1</v>
      </c>
      <c r="BO168" s="277"/>
      <c r="BP168" s="306" t="s">
        <v>103</v>
      </c>
      <c r="BQ168" s="285">
        <v>1</v>
      </c>
      <c r="BR168" s="285"/>
      <c r="BS168" s="285"/>
      <c r="BT168" s="285"/>
      <c r="BU168" s="285"/>
      <c r="BV168" s="285"/>
      <c r="BW168" s="285"/>
      <c r="BX168" s="285"/>
      <c r="BY168" s="285"/>
      <c r="BZ168" s="285"/>
      <c r="CA168" s="285"/>
      <c r="CB168" s="285"/>
      <c r="CC168" s="285"/>
      <c r="CD168" s="285"/>
      <c r="CE168" s="285"/>
      <c r="CF168" s="285"/>
      <c r="CG168" s="285"/>
      <c r="CH168" s="285"/>
      <c r="CI168" s="285"/>
      <c r="CJ168" s="285"/>
      <c r="CK168" s="285"/>
      <c r="CL168" s="285"/>
      <c r="CM168" s="285"/>
      <c r="CN168" s="285"/>
      <c r="CO168" s="285"/>
      <c r="CP168" s="285"/>
      <c r="CQ168" s="285"/>
      <c r="CR168" s="285"/>
      <c r="CS168" s="285"/>
      <c r="CT168" s="285"/>
      <c r="CU168" s="307">
        <f t="shared" si="20"/>
        <v>1</v>
      </c>
      <c r="CV168" s="277"/>
      <c r="CW168" s="304" t="s">
        <v>103</v>
      </c>
      <c r="CX168" s="285">
        <v>1</v>
      </c>
      <c r="CY168" s="285"/>
      <c r="CZ168" s="285"/>
      <c r="DA168" s="285"/>
      <c r="DB168" s="285"/>
      <c r="DC168" s="285"/>
      <c r="DD168" s="285"/>
      <c r="DE168" s="285"/>
      <c r="DF168" s="285"/>
      <c r="DG168" s="285"/>
      <c r="DH168" s="285"/>
      <c r="DI168" s="285"/>
      <c r="DJ168" s="285"/>
      <c r="DK168" s="285"/>
      <c r="DL168" s="285"/>
      <c r="DM168" s="285"/>
      <c r="DN168" s="285"/>
      <c r="DO168" s="285"/>
      <c r="DP168" s="285"/>
      <c r="DQ168" s="285"/>
      <c r="DR168" s="285"/>
      <c r="DS168" s="285"/>
      <c r="DT168" s="285"/>
      <c r="DU168" s="285"/>
      <c r="DV168" s="285"/>
      <c r="DW168" s="285"/>
      <c r="DX168" s="285"/>
      <c r="DY168" s="285"/>
      <c r="DZ168" s="285"/>
      <c r="EA168" s="285"/>
      <c r="EB168" s="307">
        <f t="shared" si="21"/>
        <v>1</v>
      </c>
      <c r="EC168" s="277"/>
      <c r="ED168" s="304" t="s">
        <v>103</v>
      </c>
      <c r="EE168" s="285">
        <v>1</v>
      </c>
      <c r="EF168" s="285"/>
      <c r="EG168" s="285"/>
      <c r="EH168" s="285"/>
      <c r="EI168" s="285"/>
      <c r="EJ168" s="285"/>
      <c r="EK168" s="285"/>
      <c r="EL168" s="285"/>
      <c r="EM168" s="285"/>
      <c r="EN168" s="285"/>
      <c r="EO168" s="285"/>
      <c r="EP168" s="285"/>
      <c r="EQ168" s="285"/>
      <c r="ER168" s="285"/>
      <c r="ES168" s="285"/>
      <c r="ET168" s="285"/>
      <c r="EU168" s="285"/>
      <c r="EV168" s="285"/>
      <c r="EW168" s="285"/>
      <c r="EX168" s="285"/>
      <c r="EY168" s="285"/>
      <c r="EZ168" s="285"/>
      <c r="FA168" s="285"/>
      <c r="FB168" s="285"/>
      <c r="FC168" s="285"/>
      <c r="FD168" s="285"/>
      <c r="FE168" s="285"/>
      <c r="FF168" s="285"/>
      <c r="FG168" s="285"/>
      <c r="FH168" s="285"/>
      <c r="FI168" s="307">
        <f t="shared" si="22"/>
        <v>1</v>
      </c>
      <c r="FJ168" s="277"/>
      <c r="FK168" s="304" t="s">
        <v>103</v>
      </c>
      <c r="FL168" s="285">
        <v>1</v>
      </c>
      <c r="FM168" s="285"/>
      <c r="FN168" s="285"/>
      <c r="FO168" s="285"/>
      <c r="FP168" s="285"/>
      <c r="FQ168" s="285"/>
      <c r="FR168" s="285"/>
      <c r="FS168" s="285"/>
      <c r="FT168" s="285"/>
      <c r="FU168" s="285"/>
      <c r="FV168" s="285"/>
      <c r="FW168" s="285"/>
      <c r="FX168" s="285"/>
      <c r="FY168" s="285"/>
      <c r="FZ168" s="285"/>
      <c r="GA168" s="285"/>
      <c r="GB168" s="285"/>
      <c r="GC168" s="285"/>
      <c r="GD168" s="285"/>
      <c r="GE168" s="285"/>
      <c r="GF168" s="285"/>
      <c r="GG168" s="285"/>
      <c r="GH168" s="285"/>
      <c r="GI168" s="285"/>
      <c r="GJ168" s="285"/>
      <c r="GK168" s="285"/>
      <c r="GL168" s="285"/>
      <c r="GM168" s="285"/>
      <c r="GN168" s="285"/>
      <c r="GO168" s="285"/>
      <c r="GP168" s="307">
        <f t="shared" si="23"/>
        <v>1</v>
      </c>
      <c r="GQ168" s="277"/>
    </row>
    <row r="169" spans="1:199" ht="15.75" customHeight="1">
      <c r="A169" s="1018"/>
      <c r="B169" s="304" t="s">
        <v>107</v>
      </c>
      <c r="C169" s="285">
        <v>1</v>
      </c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301">
        <f t="shared" si="18"/>
        <v>1</v>
      </c>
      <c r="AH169" s="277"/>
      <c r="AI169" s="304" t="s">
        <v>107</v>
      </c>
      <c r="AJ169" s="285">
        <v>1</v>
      </c>
      <c r="AK169" s="285"/>
      <c r="AL169" s="285"/>
      <c r="AM169" s="285"/>
      <c r="AN169" s="285"/>
      <c r="AO169" s="285"/>
      <c r="AP169" s="285"/>
      <c r="AQ169" s="285"/>
      <c r="AR169" s="285"/>
      <c r="AS169" s="285"/>
      <c r="AT169" s="285"/>
      <c r="AU169" s="285"/>
      <c r="AV169" s="285"/>
      <c r="AW169" s="285"/>
      <c r="AX169" s="285"/>
      <c r="AY169" s="285"/>
      <c r="AZ169" s="285"/>
      <c r="BA169" s="285"/>
      <c r="BB169" s="285"/>
      <c r="BC169" s="285"/>
      <c r="BD169" s="285"/>
      <c r="BE169" s="285"/>
      <c r="BF169" s="285"/>
      <c r="BG169" s="285"/>
      <c r="BH169" s="285"/>
      <c r="BI169" s="285"/>
      <c r="BJ169" s="285"/>
      <c r="BK169" s="285"/>
      <c r="BL169" s="285"/>
      <c r="BM169" s="285"/>
      <c r="BN169" s="305">
        <f t="shared" si="19"/>
        <v>1</v>
      </c>
      <c r="BO169" s="277"/>
      <c r="BP169" s="306" t="s">
        <v>107</v>
      </c>
      <c r="BQ169" s="285">
        <v>1</v>
      </c>
      <c r="BR169" s="285"/>
      <c r="BS169" s="285"/>
      <c r="BT169" s="285"/>
      <c r="BU169" s="285"/>
      <c r="BV169" s="285"/>
      <c r="BW169" s="285"/>
      <c r="BX169" s="285"/>
      <c r="BY169" s="285"/>
      <c r="BZ169" s="285"/>
      <c r="CA169" s="285"/>
      <c r="CB169" s="285"/>
      <c r="CC169" s="285"/>
      <c r="CD169" s="285"/>
      <c r="CE169" s="285"/>
      <c r="CF169" s="285"/>
      <c r="CG169" s="285"/>
      <c r="CH169" s="285"/>
      <c r="CI169" s="285"/>
      <c r="CJ169" s="285"/>
      <c r="CK169" s="285"/>
      <c r="CL169" s="285"/>
      <c r="CM169" s="285"/>
      <c r="CN169" s="285"/>
      <c r="CO169" s="285"/>
      <c r="CP169" s="285"/>
      <c r="CQ169" s="285"/>
      <c r="CR169" s="285"/>
      <c r="CS169" s="285"/>
      <c r="CT169" s="285"/>
      <c r="CU169" s="307">
        <f t="shared" si="20"/>
        <v>1</v>
      </c>
      <c r="CV169" s="277"/>
      <c r="CW169" s="304" t="s">
        <v>107</v>
      </c>
      <c r="CX169" s="285">
        <v>1</v>
      </c>
      <c r="CY169" s="285"/>
      <c r="CZ169" s="285"/>
      <c r="DA169" s="285"/>
      <c r="DB169" s="285"/>
      <c r="DC169" s="285"/>
      <c r="DD169" s="285"/>
      <c r="DE169" s="285"/>
      <c r="DF169" s="285"/>
      <c r="DG169" s="285"/>
      <c r="DH169" s="285"/>
      <c r="DI169" s="285"/>
      <c r="DJ169" s="285"/>
      <c r="DK169" s="285"/>
      <c r="DL169" s="285"/>
      <c r="DM169" s="285"/>
      <c r="DN169" s="285"/>
      <c r="DO169" s="285"/>
      <c r="DP169" s="285"/>
      <c r="DQ169" s="285"/>
      <c r="DR169" s="285"/>
      <c r="DS169" s="285"/>
      <c r="DT169" s="285"/>
      <c r="DU169" s="285"/>
      <c r="DV169" s="285"/>
      <c r="DW169" s="285"/>
      <c r="DX169" s="285"/>
      <c r="DY169" s="285"/>
      <c r="DZ169" s="285"/>
      <c r="EA169" s="285"/>
      <c r="EB169" s="307">
        <f t="shared" si="21"/>
        <v>1</v>
      </c>
      <c r="EC169" s="277"/>
      <c r="ED169" s="304" t="s">
        <v>107</v>
      </c>
      <c r="EE169" s="285">
        <v>1</v>
      </c>
      <c r="EF169" s="285"/>
      <c r="EG169" s="285"/>
      <c r="EH169" s="285"/>
      <c r="EI169" s="285"/>
      <c r="EJ169" s="285"/>
      <c r="EK169" s="285"/>
      <c r="EL169" s="285"/>
      <c r="EM169" s="285"/>
      <c r="EN169" s="285"/>
      <c r="EO169" s="285"/>
      <c r="EP169" s="285"/>
      <c r="EQ169" s="285"/>
      <c r="ER169" s="285"/>
      <c r="ES169" s="285"/>
      <c r="ET169" s="285"/>
      <c r="EU169" s="285"/>
      <c r="EV169" s="285"/>
      <c r="EW169" s="285"/>
      <c r="EX169" s="285"/>
      <c r="EY169" s="285"/>
      <c r="EZ169" s="285"/>
      <c r="FA169" s="285"/>
      <c r="FB169" s="285"/>
      <c r="FC169" s="285"/>
      <c r="FD169" s="285"/>
      <c r="FE169" s="285"/>
      <c r="FF169" s="285"/>
      <c r="FG169" s="285"/>
      <c r="FH169" s="285"/>
      <c r="FI169" s="307">
        <f t="shared" si="22"/>
        <v>1</v>
      </c>
      <c r="FJ169" s="277"/>
      <c r="FK169" s="304" t="s">
        <v>107</v>
      </c>
      <c r="FL169" s="285">
        <v>1</v>
      </c>
      <c r="FM169" s="285"/>
      <c r="FN169" s="285"/>
      <c r="FO169" s="285"/>
      <c r="FP169" s="285"/>
      <c r="FQ169" s="285"/>
      <c r="FR169" s="285"/>
      <c r="FS169" s="285"/>
      <c r="FT169" s="285"/>
      <c r="FU169" s="285"/>
      <c r="FV169" s="285"/>
      <c r="FW169" s="285"/>
      <c r="FX169" s="285"/>
      <c r="FY169" s="285"/>
      <c r="FZ169" s="285"/>
      <c r="GA169" s="285"/>
      <c r="GB169" s="285"/>
      <c r="GC169" s="285"/>
      <c r="GD169" s="285"/>
      <c r="GE169" s="285"/>
      <c r="GF169" s="285"/>
      <c r="GG169" s="285"/>
      <c r="GH169" s="285"/>
      <c r="GI169" s="285"/>
      <c r="GJ169" s="285"/>
      <c r="GK169" s="285"/>
      <c r="GL169" s="285"/>
      <c r="GM169" s="285"/>
      <c r="GN169" s="285"/>
      <c r="GO169" s="285"/>
      <c r="GP169" s="307">
        <f t="shared" si="23"/>
        <v>1</v>
      </c>
      <c r="GQ169" s="277"/>
    </row>
    <row r="170" spans="1:199" ht="15.75" customHeight="1">
      <c r="A170" s="1018"/>
      <c r="B170" s="304" t="s">
        <v>108</v>
      </c>
      <c r="C170" s="285">
        <v>1</v>
      </c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301">
        <f t="shared" si="18"/>
        <v>1</v>
      </c>
      <c r="AH170" s="277"/>
      <c r="AI170" s="304" t="s">
        <v>108</v>
      </c>
      <c r="AJ170" s="285">
        <v>1</v>
      </c>
      <c r="AK170" s="285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285"/>
      <c r="BD170" s="285"/>
      <c r="BE170" s="285"/>
      <c r="BF170" s="285"/>
      <c r="BG170" s="285"/>
      <c r="BH170" s="285"/>
      <c r="BI170" s="285"/>
      <c r="BJ170" s="285"/>
      <c r="BK170" s="285"/>
      <c r="BL170" s="285"/>
      <c r="BM170" s="285"/>
      <c r="BN170" s="305">
        <f t="shared" si="19"/>
        <v>1</v>
      </c>
      <c r="BO170" s="277"/>
      <c r="BP170" s="306" t="s">
        <v>108</v>
      </c>
      <c r="BQ170" s="285">
        <v>1</v>
      </c>
      <c r="BR170" s="285"/>
      <c r="BS170" s="285"/>
      <c r="BT170" s="285"/>
      <c r="BU170" s="285"/>
      <c r="BV170" s="285"/>
      <c r="BW170" s="285"/>
      <c r="BX170" s="285"/>
      <c r="BY170" s="285"/>
      <c r="BZ170" s="285"/>
      <c r="CA170" s="285"/>
      <c r="CB170" s="285"/>
      <c r="CC170" s="285"/>
      <c r="CD170" s="285"/>
      <c r="CE170" s="285"/>
      <c r="CF170" s="285"/>
      <c r="CG170" s="285"/>
      <c r="CH170" s="285"/>
      <c r="CI170" s="285"/>
      <c r="CJ170" s="285"/>
      <c r="CK170" s="285"/>
      <c r="CL170" s="285"/>
      <c r="CM170" s="285"/>
      <c r="CN170" s="285"/>
      <c r="CO170" s="285"/>
      <c r="CP170" s="285"/>
      <c r="CQ170" s="285"/>
      <c r="CR170" s="285"/>
      <c r="CS170" s="285"/>
      <c r="CT170" s="285"/>
      <c r="CU170" s="307">
        <f t="shared" si="20"/>
        <v>1</v>
      </c>
      <c r="CV170" s="277"/>
      <c r="CW170" s="304" t="s">
        <v>108</v>
      </c>
      <c r="CX170" s="285">
        <v>1</v>
      </c>
      <c r="CY170" s="285"/>
      <c r="CZ170" s="285"/>
      <c r="DA170" s="285"/>
      <c r="DB170" s="285"/>
      <c r="DC170" s="285"/>
      <c r="DD170" s="285"/>
      <c r="DE170" s="285"/>
      <c r="DF170" s="285"/>
      <c r="DG170" s="285"/>
      <c r="DH170" s="285"/>
      <c r="DI170" s="285"/>
      <c r="DJ170" s="285"/>
      <c r="DK170" s="285"/>
      <c r="DL170" s="285"/>
      <c r="DM170" s="285"/>
      <c r="DN170" s="285"/>
      <c r="DO170" s="285"/>
      <c r="DP170" s="285"/>
      <c r="DQ170" s="285"/>
      <c r="DR170" s="285"/>
      <c r="DS170" s="285"/>
      <c r="DT170" s="285"/>
      <c r="DU170" s="285"/>
      <c r="DV170" s="285"/>
      <c r="DW170" s="285"/>
      <c r="DX170" s="285"/>
      <c r="DY170" s="285"/>
      <c r="DZ170" s="285"/>
      <c r="EA170" s="285"/>
      <c r="EB170" s="307">
        <f t="shared" si="21"/>
        <v>1</v>
      </c>
      <c r="EC170" s="277"/>
      <c r="ED170" s="304" t="s">
        <v>108</v>
      </c>
      <c r="EE170" s="285">
        <v>1</v>
      </c>
      <c r="EF170" s="285"/>
      <c r="EG170" s="285"/>
      <c r="EH170" s="285"/>
      <c r="EI170" s="285"/>
      <c r="EJ170" s="285"/>
      <c r="EK170" s="285"/>
      <c r="EL170" s="285"/>
      <c r="EM170" s="285"/>
      <c r="EN170" s="285"/>
      <c r="EO170" s="285"/>
      <c r="EP170" s="285"/>
      <c r="EQ170" s="285"/>
      <c r="ER170" s="285"/>
      <c r="ES170" s="285"/>
      <c r="ET170" s="285"/>
      <c r="EU170" s="285"/>
      <c r="EV170" s="285"/>
      <c r="EW170" s="285"/>
      <c r="EX170" s="285"/>
      <c r="EY170" s="285"/>
      <c r="EZ170" s="285"/>
      <c r="FA170" s="285"/>
      <c r="FB170" s="285"/>
      <c r="FC170" s="285"/>
      <c r="FD170" s="285"/>
      <c r="FE170" s="285"/>
      <c r="FF170" s="285"/>
      <c r="FG170" s="285"/>
      <c r="FH170" s="285"/>
      <c r="FI170" s="307">
        <f t="shared" si="22"/>
        <v>1</v>
      </c>
      <c r="FJ170" s="277"/>
      <c r="FK170" s="304" t="s">
        <v>108</v>
      </c>
      <c r="FL170" s="285">
        <v>1</v>
      </c>
      <c r="FM170" s="285"/>
      <c r="FN170" s="285"/>
      <c r="FO170" s="285"/>
      <c r="FP170" s="285"/>
      <c r="FQ170" s="285"/>
      <c r="FR170" s="285"/>
      <c r="FS170" s="285"/>
      <c r="FT170" s="285"/>
      <c r="FU170" s="285"/>
      <c r="FV170" s="285"/>
      <c r="FW170" s="285"/>
      <c r="FX170" s="285"/>
      <c r="FY170" s="285"/>
      <c r="FZ170" s="285"/>
      <c r="GA170" s="285"/>
      <c r="GB170" s="285"/>
      <c r="GC170" s="285"/>
      <c r="GD170" s="285"/>
      <c r="GE170" s="285"/>
      <c r="GF170" s="285"/>
      <c r="GG170" s="285"/>
      <c r="GH170" s="285"/>
      <c r="GI170" s="285"/>
      <c r="GJ170" s="285"/>
      <c r="GK170" s="285"/>
      <c r="GL170" s="285"/>
      <c r="GM170" s="285"/>
      <c r="GN170" s="285"/>
      <c r="GO170" s="285"/>
      <c r="GP170" s="307">
        <f t="shared" si="23"/>
        <v>1</v>
      </c>
      <c r="GQ170" s="277"/>
    </row>
    <row r="171" spans="1:199" ht="15.75" customHeight="1">
      <c r="A171" s="1018"/>
      <c r="B171" s="298" t="s">
        <v>203</v>
      </c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6" t="e">
        <f t="shared" si="18"/>
        <v>#DIV/0!</v>
      </c>
      <c r="AH171" s="277"/>
      <c r="AI171" s="298" t="s">
        <v>203</v>
      </c>
      <c r="AJ171" s="285"/>
      <c r="AK171" s="285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285"/>
      <c r="BD171" s="285"/>
      <c r="BE171" s="285"/>
      <c r="BF171" s="285"/>
      <c r="BG171" s="285"/>
      <c r="BH171" s="285"/>
      <c r="BI171" s="285"/>
      <c r="BJ171" s="285"/>
      <c r="BK171" s="285"/>
      <c r="BL171" s="285"/>
      <c r="BM171" s="285"/>
      <c r="BN171" s="293" t="e">
        <f t="shared" si="19"/>
        <v>#DIV/0!</v>
      </c>
      <c r="BO171" s="277"/>
      <c r="BP171" s="297" t="s">
        <v>203</v>
      </c>
      <c r="BQ171" s="285"/>
      <c r="BR171" s="285"/>
      <c r="BS171" s="285"/>
      <c r="BT171" s="285"/>
      <c r="BU171" s="285"/>
      <c r="BV171" s="285"/>
      <c r="BW171" s="285"/>
      <c r="BX171" s="285"/>
      <c r="BY171" s="285"/>
      <c r="BZ171" s="285"/>
      <c r="CA171" s="285"/>
      <c r="CB171" s="285"/>
      <c r="CC171" s="285"/>
      <c r="CD171" s="285"/>
      <c r="CE171" s="285"/>
      <c r="CF171" s="285"/>
      <c r="CG171" s="285"/>
      <c r="CH171" s="285"/>
      <c r="CI171" s="285"/>
      <c r="CJ171" s="285"/>
      <c r="CK171" s="285"/>
      <c r="CL171" s="285"/>
      <c r="CM171" s="285"/>
      <c r="CN171" s="285"/>
      <c r="CO171" s="285"/>
      <c r="CP171" s="285"/>
      <c r="CQ171" s="285"/>
      <c r="CR171" s="285"/>
      <c r="CS171" s="285"/>
      <c r="CT171" s="285"/>
      <c r="CU171" s="286" t="e">
        <f t="shared" si="20"/>
        <v>#DIV/0!</v>
      </c>
      <c r="CV171" s="277"/>
      <c r="CW171" s="285" t="s">
        <v>203</v>
      </c>
      <c r="CX171" s="318">
        <v>10</v>
      </c>
      <c r="CY171" s="285"/>
      <c r="CZ171" s="285"/>
      <c r="DA171" s="285"/>
      <c r="DB171" s="285"/>
      <c r="DC171" s="285"/>
      <c r="DD171" s="285"/>
      <c r="DE171" s="285"/>
      <c r="DF171" s="285"/>
      <c r="DG171" s="285"/>
      <c r="DH171" s="285"/>
      <c r="DI171" s="285"/>
      <c r="DJ171" s="285"/>
      <c r="DK171" s="285"/>
      <c r="DL171" s="285"/>
      <c r="DM171" s="285"/>
      <c r="DN171" s="285"/>
      <c r="DO171" s="285"/>
      <c r="DP171" s="285"/>
      <c r="DQ171" s="285"/>
      <c r="DR171" s="285"/>
      <c r="DS171" s="285"/>
      <c r="DT171" s="285"/>
      <c r="DU171" s="285"/>
      <c r="DV171" s="285"/>
      <c r="DW171" s="285"/>
      <c r="DX171" s="285"/>
      <c r="DY171" s="285"/>
      <c r="DZ171" s="285"/>
      <c r="EA171" s="285"/>
      <c r="EB171" s="286">
        <f t="shared" si="21"/>
        <v>10</v>
      </c>
      <c r="EC171" s="277"/>
      <c r="ED171" s="285" t="s">
        <v>203</v>
      </c>
      <c r="EE171" s="343">
        <v>19</v>
      </c>
      <c r="EF171" s="343">
        <v>25</v>
      </c>
      <c r="EG171" s="285"/>
      <c r="EH171" s="285"/>
      <c r="EI171" s="285"/>
      <c r="EJ171" s="285"/>
      <c r="EK171" s="285"/>
      <c r="EL171" s="285"/>
      <c r="EM171" s="285"/>
      <c r="EN171" s="285"/>
      <c r="EO171" s="285"/>
      <c r="EP171" s="285"/>
      <c r="EQ171" s="285"/>
      <c r="ER171" s="285"/>
      <c r="ES171" s="285"/>
      <c r="ET171" s="285"/>
      <c r="EU171" s="285"/>
      <c r="EV171" s="285"/>
      <c r="EW171" s="285"/>
      <c r="EX171" s="285"/>
      <c r="EY171" s="285"/>
      <c r="EZ171" s="285"/>
      <c r="FA171" s="285"/>
      <c r="FB171" s="285"/>
      <c r="FC171" s="285"/>
      <c r="FD171" s="285"/>
      <c r="FE171" s="285"/>
      <c r="FF171" s="285"/>
      <c r="FG171" s="285"/>
      <c r="FH171" s="285"/>
      <c r="FI171" s="286">
        <f t="shared" si="22"/>
        <v>22</v>
      </c>
      <c r="FJ171" s="277"/>
      <c r="FK171" s="285" t="s">
        <v>203</v>
      </c>
      <c r="FL171" s="319">
        <v>13</v>
      </c>
      <c r="FM171" s="285"/>
      <c r="FN171" s="285"/>
      <c r="FO171" s="285"/>
      <c r="FP171" s="285"/>
      <c r="FQ171" s="285"/>
      <c r="FR171" s="285"/>
      <c r="FS171" s="285"/>
      <c r="FT171" s="285"/>
      <c r="FU171" s="285"/>
      <c r="FV171" s="285"/>
      <c r="FW171" s="285"/>
      <c r="FX171" s="285"/>
      <c r="FY171" s="285"/>
      <c r="FZ171" s="285"/>
      <c r="GA171" s="285"/>
      <c r="GB171" s="285"/>
      <c r="GC171" s="285"/>
      <c r="GD171" s="285"/>
      <c r="GE171" s="285"/>
      <c r="GF171" s="285"/>
      <c r="GG171" s="285"/>
      <c r="GH171" s="285"/>
      <c r="GI171" s="285"/>
      <c r="GJ171" s="285"/>
      <c r="GK171" s="285"/>
      <c r="GL171" s="285"/>
      <c r="GM171" s="285"/>
      <c r="GN171" s="285"/>
      <c r="GO171" s="285"/>
      <c r="GP171" s="286">
        <f t="shared" si="23"/>
        <v>13</v>
      </c>
      <c r="GQ171" s="277"/>
    </row>
    <row r="172" spans="1:199" ht="15.75" customHeight="1">
      <c r="A172" s="1018"/>
      <c r="B172" s="285" t="s">
        <v>204</v>
      </c>
      <c r="C172" s="285">
        <v>38</v>
      </c>
      <c r="D172" s="285">
        <v>36</v>
      </c>
      <c r="E172" s="285">
        <v>56</v>
      </c>
      <c r="F172" s="285">
        <v>105</v>
      </c>
      <c r="G172" s="285">
        <v>29</v>
      </c>
      <c r="H172" s="285">
        <v>16</v>
      </c>
      <c r="I172" s="285">
        <v>76</v>
      </c>
      <c r="J172" s="285">
        <v>52</v>
      </c>
      <c r="K172" s="285">
        <v>51</v>
      </c>
      <c r="L172" s="285">
        <v>30</v>
      </c>
      <c r="M172" s="285">
        <v>14</v>
      </c>
      <c r="N172" s="285">
        <v>77</v>
      </c>
      <c r="O172" s="285">
        <v>99</v>
      </c>
      <c r="P172" s="285">
        <v>81</v>
      </c>
      <c r="Q172" s="285">
        <v>127</v>
      </c>
      <c r="R172" s="285">
        <v>45</v>
      </c>
      <c r="S172" s="285">
        <v>67</v>
      </c>
      <c r="T172" s="285">
        <v>135</v>
      </c>
      <c r="U172" s="285">
        <v>60</v>
      </c>
      <c r="V172" s="285">
        <v>92</v>
      </c>
      <c r="W172" s="285">
        <v>56</v>
      </c>
      <c r="X172" s="285">
        <v>24</v>
      </c>
      <c r="Y172" s="285">
        <v>173</v>
      </c>
      <c r="Z172" s="285">
        <v>77</v>
      </c>
      <c r="AA172" s="285">
        <v>44</v>
      </c>
      <c r="AB172" s="285">
        <v>98</v>
      </c>
      <c r="AC172" s="285">
        <v>13</v>
      </c>
      <c r="AD172" s="285">
        <v>18</v>
      </c>
      <c r="AE172" s="285">
        <v>27</v>
      </c>
      <c r="AF172" s="285">
        <v>68</v>
      </c>
      <c r="AG172" s="286">
        <f t="shared" si="18"/>
        <v>62.8</v>
      </c>
      <c r="AH172" s="277"/>
      <c r="AI172" s="285" t="s">
        <v>204</v>
      </c>
      <c r="AJ172" s="285">
        <v>28</v>
      </c>
      <c r="AK172" s="285">
        <v>6</v>
      </c>
      <c r="AL172" s="285">
        <v>12</v>
      </c>
      <c r="AM172" s="285">
        <v>39</v>
      </c>
      <c r="AN172" s="285">
        <v>94</v>
      </c>
      <c r="AO172" s="285">
        <v>96</v>
      </c>
      <c r="AP172" s="285">
        <v>38</v>
      </c>
      <c r="AQ172" s="285">
        <v>40</v>
      </c>
      <c r="AR172" s="285">
        <v>22</v>
      </c>
      <c r="AS172" s="285">
        <v>84</v>
      </c>
      <c r="AT172" s="285">
        <v>9</v>
      </c>
      <c r="AU172" s="285">
        <v>91</v>
      </c>
      <c r="AV172" s="285">
        <v>64</v>
      </c>
      <c r="AW172" s="285">
        <v>73</v>
      </c>
      <c r="AX172" s="285">
        <v>44</v>
      </c>
      <c r="AY172" s="285">
        <v>31</v>
      </c>
      <c r="AZ172" s="285">
        <v>33</v>
      </c>
      <c r="BA172" s="285">
        <v>41</v>
      </c>
      <c r="BB172" s="285">
        <v>29</v>
      </c>
      <c r="BC172" s="285">
        <v>91</v>
      </c>
      <c r="BD172" s="285">
        <v>48</v>
      </c>
      <c r="BE172" s="285">
        <v>78</v>
      </c>
      <c r="BF172" s="285">
        <v>78</v>
      </c>
      <c r="BG172" s="285">
        <v>161</v>
      </c>
      <c r="BH172" s="285">
        <v>45</v>
      </c>
      <c r="BI172" s="285">
        <v>54</v>
      </c>
      <c r="BJ172" s="285">
        <v>149</v>
      </c>
      <c r="BK172" s="285">
        <v>64</v>
      </c>
      <c r="BL172" s="285">
        <v>68</v>
      </c>
      <c r="BM172" s="285">
        <v>100</v>
      </c>
      <c r="BN172" s="293">
        <f t="shared" si="19"/>
        <v>60.333333333333336</v>
      </c>
      <c r="BO172" s="277"/>
      <c r="BP172" s="294" t="s">
        <v>204</v>
      </c>
      <c r="BQ172" s="285">
        <v>48</v>
      </c>
      <c r="BR172" s="285">
        <v>18</v>
      </c>
      <c r="BS172" s="285">
        <v>55</v>
      </c>
      <c r="BT172" s="285">
        <v>33</v>
      </c>
      <c r="BU172" s="285">
        <v>19</v>
      </c>
      <c r="BV172" s="285">
        <v>36</v>
      </c>
      <c r="BW172" s="285">
        <v>113</v>
      </c>
      <c r="BX172" s="285">
        <v>13</v>
      </c>
      <c r="BY172" s="285">
        <v>25</v>
      </c>
      <c r="BZ172" s="285">
        <v>96</v>
      </c>
      <c r="CA172" s="285">
        <v>99</v>
      </c>
      <c r="CB172" s="285">
        <v>59</v>
      </c>
      <c r="CC172" s="285">
        <v>121</v>
      </c>
      <c r="CD172" s="285">
        <v>26</v>
      </c>
      <c r="CE172" s="285">
        <v>83</v>
      </c>
      <c r="CF172" s="285">
        <v>88</v>
      </c>
      <c r="CG172" s="285">
        <v>42</v>
      </c>
      <c r="CH172" s="285">
        <v>56</v>
      </c>
      <c r="CI172" s="285">
        <v>159</v>
      </c>
      <c r="CJ172" s="285">
        <v>10</v>
      </c>
      <c r="CK172" s="285">
        <v>24</v>
      </c>
      <c r="CL172" s="285">
        <v>37</v>
      </c>
      <c r="CM172" s="285">
        <v>14</v>
      </c>
      <c r="CN172" s="285">
        <v>21</v>
      </c>
      <c r="CO172" s="285">
        <v>6</v>
      </c>
      <c r="CP172" s="285">
        <v>13</v>
      </c>
      <c r="CQ172" s="285">
        <v>77</v>
      </c>
      <c r="CR172" s="285">
        <v>18</v>
      </c>
      <c r="CS172" s="285">
        <v>16</v>
      </c>
      <c r="CT172" s="285">
        <v>23</v>
      </c>
      <c r="CU172" s="286">
        <f t="shared" si="20"/>
        <v>48.266666666666666</v>
      </c>
      <c r="CV172" s="277"/>
      <c r="CW172" s="285" t="s">
        <v>204</v>
      </c>
      <c r="CX172" s="285">
        <v>96</v>
      </c>
      <c r="CY172" s="285">
        <v>20</v>
      </c>
      <c r="CZ172" s="285">
        <v>17</v>
      </c>
      <c r="DA172" s="285">
        <v>76</v>
      </c>
      <c r="DB172" s="285">
        <v>84</v>
      </c>
      <c r="DC172" s="285">
        <v>67</v>
      </c>
      <c r="DD172" s="285">
        <v>96</v>
      </c>
      <c r="DE172" s="285">
        <v>74</v>
      </c>
      <c r="DF172" s="285">
        <v>14</v>
      </c>
      <c r="DG172" s="285">
        <v>95</v>
      </c>
      <c r="DH172" s="285">
        <v>89</v>
      </c>
      <c r="DI172" s="285">
        <v>47</v>
      </c>
      <c r="DJ172" s="285">
        <v>53</v>
      </c>
      <c r="DK172" s="285">
        <v>8</v>
      </c>
      <c r="DL172" s="285">
        <v>12</v>
      </c>
      <c r="DM172" s="285">
        <v>59</v>
      </c>
      <c r="DN172" s="285">
        <v>8</v>
      </c>
      <c r="DO172" s="285">
        <v>33</v>
      </c>
      <c r="DP172" s="285">
        <v>16</v>
      </c>
      <c r="DQ172" s="285">
        <v>104</v>
      </c>
      <c r="DR172" s="285">
        <v>29</v>
      </c>
      <c r="DS172" s="285">
        <v>15</v>
      </c>
      <c r="DT172" s="285">
        <v>71</v>
      </c>
      <c r="DU172" s="285">
        <v>25</v>
      </c>
      <c r="DV172" s="285">
        <v>116</v>
      </c>
      <c r="DW172" s="285">
        <v>34</v>
      </c>
      <c r="DX172" s="285">
        <v>61</v>
      </c>
      <c r="DY172" s="285">
        <v>70</v>
      </c>
      <c r="DZ172" s="285">
        <v>26</v>
      </c>
      <c r="EA172" s="285">
        <v>72</v>
      </c>
      <c r="EB172" s="286">
        <f t="shared" si="21"/>
        <v>52.9</v>
      </c>
      <c r="EC172" s="277"/>
      <c r="ED172" s="285" t="s">
        <v>204</v>
      </c>
      <c r="EE172" s="285">
        <v>109</v>
      </c>
      <c r="EF172" s="285">
        <v>14</v>
      </c>
      <c r="EG172" s="285">
        <v>9</v>
      </c>
      <c r="EH172" s="285">
        <v>44</v>
      </c>
      <c r="EI172" s="285">
        <v>86</v>
      </c>
      <c r="EJ172" s="285">
        <v>120</v>
      </c>
      <c r="EK172" s="285">
        <v>49</v>
      </c>
      <c r="EL172" s="285">
        <v>31</v>
      </c>
      <c r="EM172" s="285">
        <v>24</v>
      </c>
      <c r="EN172" s="285">
        <v>21</v>
      </c>
      <c r="EO172" s="285">
        <v>14</v>
      </c>
      <c r="EP172" s="285">
        <v>111</v>
      </c>
      <c r="EQ172" s="285">
        <v>75</v>
      </c>
      <c r="ER172" s="285">
        <v>7</v>
      </c>
      <c r="ES172" s="285">
        <v>37</v>
      </c>
      <c r="ET172" s="285">
        <v>81</v>
      </c>
      <c r="EU172" s="285">
        <v>38</v>
      </c>
      <c r="EV172" s="285">
        <v>8</v>
      </c>
      <c r="EW172" s="285">
        <v>64</v>
      </c>
      <c r="EX172" s="285">
        <v>112</v>
      </c>
      <c r="EY172" s="285">
        <v>87</v>
      </c>
      <c r="EZ172" s="285">
        <v>30</v>
      </c>
      <c r="FA172" s="285">
        <v>145</v>
      </c>
      <c r="FB172" s="285">
        <v>51</v>
      </c>
      <c r="FC172" s="285">
        <v>188</v>
      </c>
      <c r="FD172" s="285">
        <v>26</v>
      </c>
      <c r="FE172" s="285">
        <v>15</v>
      </c>
      <c r="FF172" s="285">
        <v>83</v>
      </c>
      <c r="FG172" s="285">
        <v>95</v>
      </c>
      <c r="FH172" s="285">
        <v>130</v>
      </c>
      <c r="FI172" s="286">
        <f t="shared" si="22"/>
        <v>63.466666666666669</v>
      </c>
      <c r="FJ172" s="277"/>
      <c r="FK172" s="285" t="s">
        <v>204</v>
      </c>
      <c r="FL172" s="285">
        <v>70</v>
      </c>
      <c r="FM172" s="285">
        <v>31</v>
      </c>
      <c r="FN172" s="285">
        <v>23</v>
      </c>
      <c r="FO172" s="285">
        <v>18</v>
      </c>
      <c r="FP172" s="285">
        <v>19</v>
      </c>
      <c r="FQ172" s="285">
        <v>8</v>
      </c>
      <c r="FR172" s="285">
        <v>11</v>
      </c>
      <c r="FS172" s="285">
        <v>4</v>
      </c>
      <c r="FT172" s="285">
        <v>22</v>
      </c>
      <c r="FU172" s="285">
        <v>7</v>
      </c>
      <c r="FV172" s="285">
        <v>93</v>
      </c>
      <c r="FW172" s="285">
        <v>98</v>
      </c>
      <c r="FX172" s="285">
        <v>50</v>
      </c>
      <c r="FY172" s="285">
        <v>9</v>
      </c>
      <c r="FZ172" s="285">
        <v>67</v>
      </c>
      <c r="GA172" s="285">
        <v>64</v>
      </c>
      <c r="GB172" s="285">
        <v>23</v>
      </c>
      <c r="GC172" s="285">
        <v>69</v>
      </c>
      <c r="GD172" s="285">
        <v>77</v>
      </c>
      <c r="GE172" s="285">
        <v>30</v>
      </c>
      <c r="GF172" s="285">
        <v>52</v>
      </c>
      <c r="GG172" s="285">
        <v>34</v>
      </c>
      <c r="GH172" s="285">
        <v>26</v>
      </c>
      <c r="GI172" s="285">
        <v>57</v>
      </c>
      <c r="GJ172" s="285">
        <v>42</v>
      </c>
      <c r="GK172" s="285">
        <v>54</v>
      </c>
      <c r="GL172" s="285">
        <v>15</v>
      </c>
      <c r="GM172" s="285">
        <v>29</v>
      </c>
      <c r="GN172" s="285">
        <v>51</v>
      </c>
      <c r="GO172" s="285">
        <v>78</v>
      </c>
      <c r="GP172" s="286">
        <f t="shared" si="23"/>
        <v>41.033333333333331</v>
      </c>
      <c r="GQ172" s="277"/>
    </row>
    <row r="173" spans="1:199" ht="15.75" customHeight="1">
      <c r="A173" s="1018"/>
      <c r="B173" s="285" t="s">
        <v>262</v>
      </c>
      <c r="C173" s="285">
        <v>8</v>
      </c>
      <c r="D173" s="285">
        <v>4</v>
      </c>
      <c r="E173" s="285">
        <v>4</v>
      </c>
      <c r="F173" s="285">
        <v>12</v>
      </c>
      <c r="G173" s="285">
        <v>4</v>
      </c>
      <c r="H173" s="285">
        <v>8</v>
      </c>
      <c r="I173" s="285">
        <v>6</v>
      </c>
      <c r="J173" s="285">
        <v>5</v>
      </c>
      <c r="K173" s="285">
        <v>11</v>
      </c>
      <c r="L173" s="285">
        <v>15</v>
      </c>
      <c r="M173" s="285">
        <v>17</v>
      </c>
      <c r="N173" s="285">
        <v>7</v>
      </c>
      <c r="O173" s="285">
        <v>5</v>
      </c>
      <c r="P173" s="285">
        <v>10</v>
      </c>
      <c r="Q173" s="285">
        <v>5</v>
      </c>
      <c r="R173" s="285">
        <v>6</v>
      </c>
      <c r="S173" s="285">
        <v>4</v>
      </c>
      <c r="T173" s="285">
        <v>2</v>
      </c>
      <c r="U173" s="285">
        <v>8</v>
      </c>
      <c r="V173" s="285">
        <v>18</v>
      </c>
      <c r="W173" s="285">
        <v>4</v>
      </c>
      <c r="X173" s="285">
        <v>9</v>
      </c>
      <c r="Y173" s="285">
        <v>10</v>
      </c>
      <c r="Z173" s="285">
        <v>6</v>
      </c>
      <c r="AA173" s="285">
        <v>20</v>
      </c>
      <c r="AB173" s="285">
        <v>11</v>
      </c>
      <c r="AC173" s="285">
        <v>10</v>
      </c>
      <c r="AD173" s="285">
        <v>7</v>
      </c>
      <c r="AE173" s="285">
        <v>8</v>
      </c>
      <c r="AF173" s="285">
        <v>5</v>
      </c>
      <c r="AG173" s="286">
        <f t="shared" si="18"/>
        <v>8.3000000000000007</v>
      </c>
      <c r="AH173" s="277"/>
      <c r="AI173" s="285" t="s">
        <v>262</v>
      </c>
      <c r="AJ173" s="285">
        <v>5</v>
      </c>
      <c r="AK173" s="285">
        <v>14</v>
      </c>
      <c r="AL173" s="285">
        <v>8</v>
      </c>
      <c r="AM173" s="285">
        <v>4</v>
      </c>
      <c r="AN173" s="285">
        <v>6</v>
      </c>
      <c r="AO173" s="285">
        <v>8</v>
      </c>
      <c r="AP173" s="285">
        <v>16</v>
      </c>
      <c r="AQ173" s="285">
        <v>9</v>
      </c>
      <c r="AR173" s="285">
        <v>2</v>
      </c>
      <c r="AS173" s="285">
        <v>4</v>
      </c>
      <c r="AT173" s="285">
        <v>3</v>
      </c>
      <c r="AU173" s="285">
        <v>9</v>
      </c>
      <c r="AV173" s="285">
        <v>10</v>
      </c>
      <c r="AW173" s="285">
        <v>3</v>
      </c>
      <c r="AX173" s="285">
        <v>4</v>
      </c>
      <c r="AY173" s="285">
        <v>15</v>
      </c>
      <c r="AZ173" s="285">
        <v>4</v>
      </c>
      <c r="BA173" s="285">
        <v>12</v>
      </c>
      <c r="BB173" s="285">
        <v>11</v>
      </c>
      <c r="BC173" s="285">
        <v>11</v>
      </c>
      <c r="BD173" s="285">
        <v>8</v>
      </c>
      <c r="BE173" s="285">
        <v>4</v>
      </c>
      <c r="BF173" s="285">
        <v>5</v>
      </c>
      <c r="BG173" s="285">
        <v>4</v>
      </c>
      <c r="BH173" s="285">
        <v>7</v>
      </c>
      <c r="BI173" s="285">
        <v>15</v>
      </c>
      <c r="BJ173" s="285">
        <v>4</v>
      </c>
      <c r="BK173" s="285">
        <v>5</v>
      </c>
      <c r="BL173" s="285">
        <v>6</v>
      </c>
      <c r="BM173" s="285">
        <v>7</v>
      </c>
      <c r="BN173" s="293">
        <f t="shared" si="19"/>
        <v>7.4333333333333336</v>
      </c>
      <c r="BO173" s="277"/>
      <c r="BP173" s="294" t="s">
        <v>262</v>
      </c>
      <c r="BQ173" s="285">
        <v>9</v>
      </c>
      <c r="BR173" s="285">
        <v>31</v>
      </c>
      <c r="BS173" s="285">
        <v>12</v>
      </c>
      <c r="BT173" s="285">
        <v>12</v>
      </c>
      <c r="BU173" s="285">
        <v>6</v>
      </c>
      <c r="BV173" s="285">
        <v>7</v>
      </c>
      <c r="BW173" s="285">
        <v>7</v>
      </c>
      <c r="BX173" s="285">
        <v>4</v>
      </c>
      <c r="BY173" s="285">
        <v>19</v>
      </c>
      <c r="BZ173" s="285">
        <v>12</v>
      </c>
      <c r="CA173" s="285">
        <v>18</v>
      </c>
      <c r="CB173" s="285">
        <v>6</v>
      </c>
      <c r="CC173" s="285">
        <v>19</v>
      </c>
      <c r="CD173" s="285">
        <v>4</v>
      </c>
      <c r="CE173" s="285">
        <v>7</v>
      </c>
      <c r="CF173" s="285">
        <v>15</v>
      </c>
      <c r="CG173" s="285">
        <v>5</v>
      </c>
      <c r="CH173" s="285">
        <v>5</v>
      </c>
      <c r="CI173" s="285">
        <v>12</v>
      </c>
      <c r="CJ173" s="285">
        <v>7</v>
      </c>
      <c r="CK173" s="285">
        <v>28</v>
      </c>
      <c r="CL173" s="285">
        <v>8</v>
      </c>
      <c r="CM173" s="285">
        <v>14</v>
      </c>
      <c r="CN173" s="285">
        <v>7</v>
      </c>
      <c r="CO173" s="285">
        <v>7</v>
      </c>
      <c r="CP173" s="285">
        <v>8</v>
      </c>
      <c r="CQ173" s="285">
        <v>21</v>
      </c>
      <c r="CR173" s="285">
        <v>3</v>
      </c>
      <c r="CS173" s="285">
        <v>31</v>
      </c>
      <c r="CT173" s="285">
        <v>9</v>
      </c>
      <c r="CU173" s="286">
        <f t="shared" si="20"/>
        <v>11.766666666666667</v>
      </c>
      <c r="CV173" s="277"/>
      <c r="CW173" s="285" t="s">
        <v>262</v>
      </c>
      <c r="CX173" s="285">
        <v>8</v>
      </c>
      <c r="CY173" s="285">
        <v>12</v>
      </c>
      <c r="CZ173" s="285">
        <v>4</v>
      </c>
      <c r="DA173" s="285">
        <v>7</v>
      </c>
      <c r="DB173" s="285">
        <v>4</v>
      </c>
      <c r="DC173" s="285">
        <v>4</v>
      </c>
      <c r="DD173" s="285">
        <v>6</v>
      </c>
      <c r="DE173" s="285">
        <v>6</v>
      </c>
      <c r="DF173" s="285">
        <v>16</v>
      </c>
      <c r="DG173" s="285">
        <v>5</v>
      </c>
      <c r="DH173" s="285">
        <v>5</v>
      </c>
      <c r="DI173" s="285">
        <v>28</v>
      </c>
      <c r="DJ173" s="285">
        <v>6</v>
      </c>
      <c r="DK173" s="285">
        <v>7</v>
      </c>
      <c r="DL173" s="285">
        <v>20</v>
      </c>
      <c r="DM173" s="285">
        <v>16</v>
      </c>
      <c r="DN173" s="285">
        <v>10</v>
      </c>
      <c r="DO173" s="285">
        <v>7</v>
      </c>
      <c r="DP173" s="285">
        <v>9</v>
      </c>
      <c r="DQ173" s="285">
        <v>8</v>
      </c>
      <c r="DR173" s="285">
        <v>10</v>
      </c>
      <c r="DS173" s="285">
        <v>4</v>
      </c>
      <c r="DT173" s="285">
        <v>4</v>
      </c>
      <c r="DU173" s="285">
        <v>6</v>
      </c>
      <c r="DV173" s="285">
        <v>8</v>
      </c>
      <c r="DW173" s="285">
        <v>6</v>
      </c>
      <c r="DX173" s="285">
        <v>9</v>
      </c>
      <c r="DY173" s="285">
        <v>8</v>
      </c>
      <c r="DZ173" s="285">
        <v>11</v>
      </c>
      <c r="EA173" s="285">
        <v>10</v>
      </c>
      <c r="EB173" s="286">
        <f t="shared" si="21"/>
        <v>8.8000000000000007</v>
      </c>
      <c r="EC173" s="277"/>
      <c r="ED173" s="285" t="s">
        <v>262</v>
      </c>
      <c r="EE173" s="285">
        <v>8</v>
      </c>
      <c r="EF173" s="285">
        <v>27</v>
      </c>
      <c r="EG173" s="285">
        <v>17</v>
      </c>
      <c r="EH173" s="285">
        <v>6</v>
      </c>
      <c r="EI173" s="285">
        <v>12</v>
      </c>
      <c r="EJ173" s="285">
        <v>25</v>
      </c>
      <c r="EK173" s="285">
        <v>21</v>
      </c>
      <c r="EL173" s="285">
        <v>25</v>
      </c>
      <c r="EM173" s="285">
        <v>27</v>
      </c>
      <c r="EN173" s="285">
        <v>28</v>
      </c>
      <c r="EO173" s="285">
        <v>30</v>
      </c>
      <c r="EP173" s="285">
        <v>23</v>
      </c>
      <c r="EQ173" s="285">
        <v>13</v>
      </c>
      <c r="ER173" s="285">
        <v>9</v>
      </c>
      <c r="ES173" s="285">
        <v>14</v>
      </c>
      <c r="ET173" s="285">
        <v>15</v>
      </c>
      <c r="EU173" s="285">
        <v>11</v>
      </c>
      <c r="EV173" s="285">
        <v>11</v>
      </c>
      <c r="EW173" s="285">
        <v>20</v>
      </c>
      <c r="EX173" s="285">
        <v>8</v>
      </c>
      <c r="EY173" s="285">
        <v>10</v>
      </c>
      <c r="EZ173" s="285">
        <v>10</v>
      </c>
      <c r="FA173" s="285">
        <v>18</v>
      </c>
      <c r="FB173" s="285">
        <v>8</v>
      </c>
      <c r="FC173" s="285">
        <v>9</v>
      </c>
      <c r="FD173" s="285">
        <v>22</v>
      </c>
      <c r="FE173" s="285">
        <v>42</v>
      </c>
      <c r="FF173" s="285">
        <v>32</v>
      </c>
      <c r="FG173" s="285">
        <v>18</v>
      </c>
      <c r="FH173" s="285">
        <v>13</v>
      </c>
      <c r="FI173" s="286">
        <f t="shared" si="22"/>
        <v>17.733333333333334</v>
      </c>
      <c r="FJ173" s="277"/>
      <c r="FK173" s="285" t="s">
        <v>262</v>
      </c>
      <c r="FL173" s="285">
        <v>7</v>
      </c>
      <c r="FM173" s="285">
        <v>11</v>
      </c>
      <c r="FN173" s="285">
        <v>4</v>
      </c>
      <c r="FO173" s="285">
        <v>15</v>
      </c>
      <c r="FP173" s="285">
        <v>8</v>
      </c>
      <c r="FQ173" s="285">
        <v>10</v>
      </c>
      <c r="FR173" s="285">
        <v>23</v>
      </c>
      <c r="FS173" s="285">
        <v>7</v>
      </c>
      <c r="FT173" s="285">
        <v>21</v>
      </c>
      <c r="FU173" s="285">
        <v>15</v>
      </c>
      <c r="FV173" s="285">
        <v>5</v>
      </c>
      <c r="FW173" s="285">
        <v>9</v>
      </c>
      <c r="FX173" s="285">
        <v>6</v>
      </c>
      <c r="FY173" s="285">
        <v>6</v>
      </c>
      <c r="FZ173" s="285">
        <v>19</v>
      </c>
      <c r="GA173" s="285">
        <v>35</v>
      </c>
      <c r="GB173" s="285">
        <v>36</v>
      </c>
      <c r="GC173" s="285">
        <v>8</v>
      </c>
      <c r="GD173" s="285">
        <v>17</v>
      </c>
      <c r="GE173" s="285">
        <v>32</v>
      </c>
      <c r="GF173" s="285">
        <v>6</v>
      </c>
      <c r="GG173" s="285">
        <v>10</v>
      </c>
      <c r="GH173" s="285">
        <v>13</v>
      </c>
      <c r="GI173" s="285">
        <v>12</v>
      </c>
      <c r="GJ173" s="285">
        <v>10</v>
      </c>
      <c r="GK173" s="285">
        <v>14</v>
      </c>
      <c r="GL173" s="285">
        <v>7</v>
      </c>
      <c r="GM173" s="285">
        <v>7</v>
      </c>
      <c r="GN173" s="285">
        <v>15</v>
      </c>
      <c r="GO173" s="285">
        <v>15</v>
      </c>
      <c r="GP173" s="286">
        <f t="shared" si="23"/>
        <v>13.433333333333334</v>
      </c>
      <c r="GQ173" s="277"/>
    </row>
    <row r="174" spans="1:199" ht="15.75" customHeight="1">
      <c r="A174" s="1018"/>
      <c r="B174" s="285" t="s">
        <v>368</v>
      </c>
      <c r="C174" s="285">
        <v>1</v>
      </c>
      <c r="D174" s="285">
        <v>8</v>
      </c>
      <c r="E174" s="285">
        <v>4</v>
      </c>
      <c r="F174" s="285">
        <v>4</v>
      </c>
      <c r="G174" s="285">
        <v>2</v>
      </c>
      <c r="H174" s="285">
        <v>4</v>
      </c>
      <c r="I174" s="285">
        <v>1</v>
      </c>
      <c r="J174" s="285">
        <v>4</v>
      </c>
      <c r="K174" s="285">
        <v>4</v>
      </c>
      <c r="L174" s="285">
        <v>3</v>
      </c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  <c r="AA174" s="285"/>
      <c r="AB174" s="285"/>
      <c r="AC174" s="285"/>
      <c r="AD174" s="285"/>
      <c r="AE174" s="285"/>
      <c r="AF174" s="285"/>
      <c r="AG174" s="286">
        <f t="shared" si="18"/>
        <v>3.5</v>
      </c>
      <c r="AH174" s="277"/>
      <c r="AI174" s="285" t="s">
        <v>368</v>
      </c>
      <c r="AJ174" s="285">
        <v>2</v>
      </c>
      <c r="AK174" s="285">
        <v>4</v>
      </c>
      <c r="AL174" s="285">
        <v>2</v>
      </c>
      <c r="AM174" s="285">
        <v>2</v>
      </c>
      <c r="AN174" s="285">
        <v>2</v>
      </c>
      <c r="AO174" s="285">
        <v>2</v>
      </c>
      <c r="AP174" s="285">
        <v>2</v>
      </c>
      <c r="AQ174" s="285">
        <v>4</v>
      </c>
      <c r="AR174" s="285">
        <v>4</v>
      </c>
      <c r="AS174" s="285">
        <v>2</v>
      </c>
      <c r="AT174" s="285">
        <v>2</v>
      </c>
      <c r="AU174" s="285">
        <v>2</v>
      </c>
      <c r="AV174" s="285">
        <v>2</v>
      </c>
      <c r="AW174" s="285">
        <v>4</v>
      </c>
      <c r="AX174" s="285">
        <v>2</v>
      </c>
      <c r="AY174" s="285">
        <v>4</v>
      </c>
      <c r="AZ174" s="285">
        <v>2</v>
      </c>
      <c r="BA174" s="285">
        <v>4</v>
      </c>
      <c r="BB174" s="285">
        <v>2</v>
      </c>
      <c r="BC174" s="285">
        <v>2</v>
      </c>
      <c r="BD174" s="285">
        <v>4</v>
      </c>
      <c r="BE174" s="285">
        <v>2</v>
      </c>
      <c r="BF174" s="285">
        <v>2</v>
      </c>
      <c r="BG174" s="285">
        <v>2</v>
      </c>
      <c r="BH174" s="285">
        <v>4</v>
      </c>
      <c r="BI174" s="285">
        <v>2</v>
      </c>
      <c r="BJ174" s="285">
        <v>2</v>
      </c>
      <c r="BK174" s="285">
        <v>4</v>
      </c>
      <c r="BL174" s="285"/>
      <c r="BM174" s="285"/>
      <c r="BN174" s="293">
        <f t="shared" si="19"/>
        <v>2.6428571428571428</v>
      </c>
      <c r="BO174" s="277"/>
      <c r="BP174" s="294" t="s">
        <v>368</v>
      </c>
      <c r="BQ174" s="285">
        <v>2</v>
      </c>
      <c r="BR174" s="285">
        <v>2</v>
      </c>
      <c r="BS174" s="285">
        <v>4</v>
      </c>
      <c r="BT174" s="285">
        <v>2</v>
      </c>
      <c r="BU174" s="285">
        <v>4</v>
      </c>
      <c r="BV174" s="285">
        <v>4</v>
      </c>
      <c r="BW174" s="285">
        <v>4</v>
      </c>
      <c r="BX174" s="285">
        <v>2</v>
      </c>
      <c r="BY174" s="285">
        <v>4</v>
      </c>
      <c r="BZ174" s="285">
        <v>2</v>
      </c>
      <c r="CA174" s="285">
        <v>2</v>
      </c>
      <c r="CB174" s="285">
        <v>2</v>
      </c>
      <c r="CC174" s="285">
        <v>1</v>
      </c>
      <c r="CD174" s="285">
        <v>2</v>
      </c>
      <c r="CE174" s="285">
        <v>4</v>
      </c>
      <c r="CF174" s="285">
        <v>8</v>
      </c>
      <c r="CG174" s="285">
        <v>4</v>
      </c>
      <c r="CH174" s="285">
        <v>4</v>
      </c>
      <c r="CI174" s="285">
        <v>4</v>
      </c>
      <c r="CJ174" s="285">
        <v>4</v>
      </c>
      <c r="CK174" s="285">
        <v>4</v>
      </c>
      <c r="CL174" s="285">
        <v>2</v>
      </c>
      <c r="CM174" s="285">
        <v>2</v>
      </c>
      <c r="CN174" s="285">
        <v>2</v>
      </c>
      <c r="CO174" s="285">
        <v>2</v>
      </c>
      <c r="CP174" s="285">
        <v>2</v>
      </c>
      <c r="CQ174" s="285">
        <v>4</v>
      </c>
      <c r="CR174" s="285">
        <v>4</v>
      </c>
      <c r="CS174" s="285">
        <v>4</v>
      </c>
      <c r="CT174" s="285">
        <v>4</v>
      </c>
      <c r="CU174" s="286">
        <f t="shared" si="20"/>
        <v>3.1666666666666665</v>
      </c>
      <c r="CV174" s="277"/>
      <c r="CW174" s="285" t="s">
        <v>368</v>
      </c>
      <c r="CX174" s="285">
        <v>4</v>
      </c>
      <c r="CY174" s="285">
        <v>4</v>
      </c>
      <c r="CZ174" s="285">
        <v>2</v>
      </c>
      <c r="DA174" s="285">
        <v>4</v>
      </c>
      <c r="DB174" s="285">
        <v>2</v>
      </c>
      <c r="DC174" s="285">
        <v>2</v>
      </c>
      <c r="DD174" s="285">
        <v>2</v>
      </c>
      <c r="DE174" s="285">
        <v>4</v>
      </c>
      <c r="DF174" s="285">
        <v>4</v>
      </c>
      <c r="DG174" s="285">
        <v>4</v>
      </c>
      <c r="DH174" s="285">
        <v>2</v>
      </c>
      <c r="DI174" s="285">
        <v>2</v>
      </c>
      <c r="DJ174" s="285">
        <v>2</v>
      </c>
      <c r="DK174" s="285">
        <v>4</v>
      </c>
      <c r="DL174" s="285">
        <v>4</v>
      </c>
      <c r="DM174" s="285">
        <v>2</v>
      </c>
      <c r="DN174" s="285">
        <v>4</v>
      </c>
      <c r="DO174" s="285">
        <v>2</v>
      </c>
      <c r="DP174" s="285">
        <v>4</v>
      </c>
      <c r="DQ174" s="285">
        <v>2</v>
      </c>
      <c r="DR174" s="285">
        <v>2</v>
      </c>
      <c r="DS174" s="285">
        <v>2</v>
      </c>
      <c r="DT174" s="285">
        <v>4</v>
      </c>
      <c r="DU174" s="285">
        <v>4</v>
      </c>
      <c r="DV174" s="285">
        <v>2</v>
      </c>
      <c r="DW174" s="285">
        <v>2</v>
      </c>
      <c r="DX174" s="285">
        <v>2</v>
      </c>
      <c r="DY174" s="285">
        <v>8</v>
      </c>
      <c r="DZ174" s="285">
        <v>2</v>
      </c>
      <c r="EA174" s="285">
        <v>2</v>
      </c>
      <c r="EB174" s="286">
        <f t="shared" si="21"/>
        <v>3</v>
      </c>
      <c r="EC174" s="277"/>
      <c r="ED174" s="285" t="s">
        <v>368</v>
      </c>
      <c r="EE174" s="285">
        <v>2</v>
      </c>
      <c r="EF174" s="285">
        <v>2</v>
      </c>
      <c r="EG174" s="285">
        <v>2</v>
      </c>
      <c r="EH174" s="285">
        <v>2</v>
      </c>
      <c r="EI174" s="285">
        <v>4</v>
      </c>
      <c r="EJ174" s="285">
        <v>2</v>
      </c>
      <c r="EK174" s="285">
        <v>2</v>
      </c>
      <c r="EL174" s="285">
        <v>2</v>
      </c>
      <c r="EM174" s="285">
        <v>2</v>
      </c>
      <c r="EN174" s="285">
        <v>2</v>
      </c>
      <c r="EO174" s="285">
        <v>2</v>
      </c>
      <c r="EP174" s="285">
        <v>2</v>
      </c>
      <c r="EQ174" s="285">
        <v>2</v>
      </c>
      <c r="ER174" s="285">
        <v>2</v>
      </c>
      <c r="ES174" s="285">
        <v>2</v>
      </c>
      <c r="ET174" s="285">
        <v>4</v>
      </c>
      <c r="EU174" s="285">
        <v>2</v>
      </c>
      <c r="EV174" s="285">
        <v>4</v>
      </c>
      <c r="EW174" s="285">
        <v>2</v>
      </c>
      <c r="EX174" s="285">
        <v>2</v>
      </c>
      <c r="EY174" s="285">
        <v>2</v>
      </c>
      <c r="EZ174" s="285">
        <v>3</v>
      </c>
      <c r="FA174" s="285">
        <v>2</v>
      </c>
      <c r="FB174" s="285"/>
      <c r="FC174" s="285"/>
      <c r="FD174" s="285"/>
      <c r="FE174" s="285"/>
      <c r="FF174" s="285"/>
      <c r="FG174" s="285"/>
      <c r="FH174" s="285"/>
      <c r="FI174" s="286">
        <f t="shared" si="22"/>
        <v>2.3043478260869565</v>
      </c>
      <c r="FJ174" s="277"/>
      <c r="FK174" s="285" t="s">
        <v>392</v>
      </c>
      <c r="FL174" s="285">
        <v>4</v>
      </c>
      <c r="FM174" s="285">
        <v>2</v>
      </c>
      <c r="FN174" s="285">
        <v>2</v>
      </c>
      <c r="FO174" s="285">
        <v>4</v>
      </c>
      <c r="FP174" s="285">
        <v>2</v>
      </c>
      <c r="FQ174" s="285">
        <v>2</v>
      </c>
      <c r="FR174" s="285">
        <v>3</v>
      </c>
      <c r="FS174" s="285">
        <v>2</v>
      </c>
      <c r="FT174" s="285">
        <v>4</v>
      </c>
      <c r="FU174" s="285">
        <v>2</v>
      </c>
      <c r="FV174" s="285">
        <v>2</v>
      </c>
      <c r="FW174" s="285">
        <v>2</v>
      </c>
      <c r="FX174" s="285">
        <v>4</v>
      </c>
      <c r="FY174" s="285">
        <v>4</v>
      </c>
      <c r="FZ174" s="285"/>
      <c r="GA174" s="285"/>
      <c r="GB174" s="285"/>
      <c r="GC174" s="285"/>
      <c r="GD174" s="285"/>
      <c r="GE174" s="285"/>
      <c r="GF174" s="285"/>
      <c r="GG174" s="285"/>
      <c r="GH174" s="285"/>
      <c r="GI174" s="285"/>
      <c r="GJ174" s="285"/>
      <c r="GK174" s="285"/>
      <c r="GL174" s="285"/>
      <c r="GM174" s="285"/>
      <c r="GN174" s="285"/>
      <c r="GO174" s="285"/>
      <c r="GP174" s="286">
        <f t="shared" si="23"/>
        <v>2.7857142857142856</v>
      </c>
      <c r="GQ174" s="277"/>
    </row>
    <row r="175" spans="1:199" ht="15.75" customHeight="1">
      <c r="A175" s="1018"/>
      <c r="B175" s="300" t="s">
        <v>122</v>
      </c>
      <c r="C175" s="285">
        <v>1</v>
      </c>
      <c r="D175" s="285"/>
      <c r="E175" s="285"/>
      <c r="F175" s="285"/>
      <c r="G175" s="285"/>
      <c r="H175" s="285"/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  <c r="AA175" s="285"/>
      <c r="AB175" s="285"/>
      <c r="AC175" s="285"/>
      <c r="AD175" s="285"/>
      <c r="AE175" s="285"/>
      <c r="AF175" s="285"/>
      <c r="AG175" s="301">
        <f t="shared" si="18"/>
        <v>1</v>
      </c>
      <c r="AH175" s="277"/>
      <c r="AI175" s="300" t="s">
        <v>122</v>
      </c>
      <c r="AJ175" s="285">
        <v>1</v>
      </c>
      <c r="AK175" s="285"/>
      <c r="AL175" s="285"/>
      <c r="AM175" s="285"/>
      <c r="AN175" s="285"/>
      <c r="AO175" s="285"/>
      <c r="AP175" s="285"/>
      <c r="AQ175" s="285"/>
      <c r="AR175" s="285"/>
      <c r="AS175" s="285"/>
      <c r="AT175" s="285"/>
      <c r="AU175" s="285"/>
      <c r="AV175" s="285"/>
      <c r="AW175" s="285"/>
      <c r="AX175" s="285"/>
      <c r="AY175" s="285"/>
      <c r="AZ175" s="285"/>
      <c r="BA175" s="285"/>
      <c r="BB175" s="285"/>
      <c r="BC175" s="285"/>
      <c r="BD175" s="285"/>
      <c r="BE175" s="285"/>
      <c r="BF175" s="285"/>
      <c r="BG175" s="285"/>
      <c r="BH175" s="285"/>
      <c r="BI175" s="285"/>
      <c r="BJ175" s="285"/>
      <c r="BK175" s="285"/>
      <c r="BL175" s="285"/>
      <c r="BM175" s="285"/>
      <c r="BN175" s="305">
        <f t="shared" si="19"/>
        <v>1</v>
      </c>
      <c r="BO175" s="277"/>
      <c r="BP175" s="302" t="s">
        <v>122</v>
      </c>
      <c r="BQ175" s="285">
        <v>1</v>
      </c>
      <c r="BR175" s="285"/>
      <c r="BS175" s="285"/>
      <c r="BT175" s="285"/>
      <c r="BU175" s="285"/>
      <c r="BV175" s="285"/>
      <c r="BW175" s="285"/>
      <c r="BX175" s="285"/>
      <c r="BY175" s="285"/>
      <c r="BZ175" s="285"/>
      <c r="CA175" s="285"/>
      <c r="CB175" s="285"/>
      <c r="CC175" s="285"/>
      <c r="CD175" s="285"/>
      <c r="CE175" s="285"/>
      <c r="CF175" s="285"/>
      <c r="CG175" s="285"/>
      <c r="CH175" s="285"/>
      <c r="CI175" s="285"/>
      <c r="CJ175" s="285"/>
      <c r="CK175" s="285"/>
      <c r="CL175" s="285"/>
      <c r="CM175" s="285"/>
      <c r="CN175" s="285"/>
      <c r="CO175" s="285"/>
      <c r="CP175" s="285"/>
      <c r="CQ175" s="285"/>
      <c r="CR175" s="285"/>
      <c r="CS175" s="285"/>
      <c r="CT175" s="285"/>
      <c r="CU175" s="307">
        <f t="shared" si="20"/>
        <v>1</v>
      </c>
      <c r="CV175" s="277"/>
      <c r="CW175" s="300" t="s">
        <v>122</v>
      </c>
      <c r="CX175" s="285">
        <v>1</v>
      </c>
      <c r="CY175" s="285"/>
      <c r="CZ175" s="285"/>
      <c r="DA175" s="285"/>
      <c r="DB175" s="285"/>
      <c r="DC175" s="285"/>
      <c r="DD175" s="285"/>
      <c r="DE175" s="285"/>
      <c r="DF175" s="285"/>
      <c r="DG175" s="285"/>
      <c r="DH175" s="285"/>
      <c r="DI175" s="285"/>
      <c r="DJ175" s="285"/>
      <c r="DK175" s="285"/>
      <c r="DL175" s="285"/>
      <c r="DM175" s="285"/>
      <c r="DN175" s="285"/>
      <c r="DO175" s="285"/>
      <c r="DP175" s="285"/>
      <c r="DQ175" s="285"/>
      <c r="DR175" s="285"/>
      <c r="DS175" s="285"/>
      <c r="DT175" s="285"/>
      <c r="DU175" s="285"/>
      <c r="DV175" s="285"/>
      <c r="DW175" s="285"/>
      <c r="DX175" s="285"/>
      <c r="DY175" s="285"/>
      <c r="DZ175" s="285"/>
      <c r="EA175" s="285"/>
      <c r="EB175" s="307">
        <f t="shared" si="21"/>
        <v>1</v>
      </c>
      <c r="EC175" s="277"/>
      <c r="ED175" s="300" t="s">
        <v>122</v>
      </c>
      <c r="EE175" s="285">
        <v>1</v>
      </c>
      <c r="EF175" s="285"/>
      <c r="EG175" s="285"/>
      <c r="EH175" s="285"/>
      <c r="EI175" s="285"/>
      <c r="EJ175" s="285"/>
      <c r="EK175" s="285"/>
      <c r="EL175" s="285"/>
      <c r="EM175" s="285"/>
      <c r="EN175" s="285"/>
      <c r="EO175" s="285"/>
      <c r="EP175" s="285"/>
      <c r="EQ175" s="285"/>
      <c r="ER175" s="285"/>
      <c r="ES175" s="285"/>
      <c r="ET175" s="285"/>
      <c r="EU175" s="285"/>
      <c r="EV175" s="285"/>
      <c r="EW175" s="285"/>
      <c r="EX175" s="285"/>
      <c r="EY175" s="285"/>
      <c r="EZ175" s="285"/>
      <c r="FA175" s="285"/>
      <c r="FB175" s="285"/>
      <c r="FC175" s="285"/>
      <c r="FD175" s="285"/>
      <c r="FE175" s="285"/>
      <c r="FF175" s="285"/>
      <c r="FG175" s="285"/>
      <c r="FH175" s="285"/>
      <c r="FI175" s="307">
        <f t="shared" si="22"/>
        <v>1</v>
      </c>
      <c r="FJ175" s="277"/>
      <c r="FK175" s="300" t="s">
        <v>122</v>
      </c>
      <c r="FL175" s="285">
        <v>1</v>
      </c>
      <c r="FM175" s="285"/>
      <c r="FN175" s="285"/>
      <c r="FO175" s="285"/>
      <c r="FP175" s="285"/>
      <c r="FQ175" s="285"/>
      <c r="FR175" s="285"/>
      <c r="FS175" s="285"/>
      <c r="FT175" s="285"/>
      <c r="FU175" s="285"/>
      <c r="FV175" s="285"/>
      <c r="FW175" s="285"/>
      <c r="FX175" s="285"/>
      <c r="FY175" s="285"/>
      <c r="FZ175" s="285"/>
      <c r="GA175" s="285"/>
      <c r="GB175" s="285"/>
      <c r="GC175" s="285"/>
      <c r="GD175" s="285"/>
      <c r="GE175" s="285"/>
      <c r="GF175" s="285"/>
      <c r="GG175" s="285"/>
      <c r="GH175" s="285"/>
      <c r="GI175" s="285"/>
      <c r="GJ175" s="285"/>
      <c r="GK175" s="285"/>
      <c r="GL175" s="285"/>
      <c r="GM175" s="285"/>
      <c r="GN175" s="285"/>
      <c r="GO175" s="285"/>
      <c r="GP175" s="307">
        <f t="shared" si="23"/>
        <v>1</v>
      </c>
      <c r="GQ175" s="277"/>
    </row>
    <row r="176" spans="1:199" ht="15.75" customHeight="1">
      <c r="A176" s="1018"/>
      <c r="B176" s="300" t="s">
        <v>120</v>
      </c>
      <c r="C176" s="285">
        <v>1</v>
      </c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301">
        <f t="shared" si="18"/>
        <v>1</v>
      </c>
      <c r="AH176" s="277"/>
      <c r="AI176" s="300" t="s">
        <v>120</v>
      </c>
      <c r="AJ176" s="285">
        <v>1</v>
      </c>
      <c r="AK176" s="285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/>
      <c r="AW176" s="285"/>
      <c r="AX176" s="285"/>
      <c r="AY176" s="285"/>
      <c r="AZ176" s="285"/>
      <c r="BA176" s="285"/>
      <c r="BB176" s="285"/>
      <c r="BC176" s="285"/>
      <c r="BD176" s="285"/>
      <c r="BE176" s="285"/>
      <c r="BF176" s="285"/>
      <c r="BG176" s="285"/>
      <c r="BH176" s="285"/>
      <c r="BI176" s="285"/>
      <c r="BJ176" s="285"/>
      <c r="BK176" s="285"/>
      <c r="BL176" s="285"/>
      <c r="BM176" s="285"/>
      <c r="BN176" s="305">
        <f t="shared" si="19"/>
        <v>1</v>
      </c>
      <c r="BO176" s="277"/>
      <c r="BP176" s="302" t="s">
        <v>120</v>
      </c>
      <c r="BQ176" s="285">
        <v>1</v>
      </c>
      <c r="BR176" s="285"/>
      <c r="BS176" s="285"/>
      <c r="BT176" s="285"/>
      <c r="BU176" s="285"/>
      <c r="BV176" s="285"/>
      <c r="BW176" s="285"/>
      <c r="BX176" s="285"/>
      <c r="BY176" s="285"/>
      <c r="BZ176" s="285"/>
      <c r="CA176" s="285"/>
      <c r="CB176" s="285"/>
      <c r="CC176" s="285"/>
      <c r="CD176" s="285"/>
      <c r="CE176" s="285"/>
      <c r="CF176" s="285"/>
      <c r="CG176" s="285"/>
      <c r="CH176" s="285"/>
      <c r="CI176" s="285"/>
      <c r="CJ176" s="285"/>
      <c r="CK176" s="285"/>
      <c r="CL176" s="285"/>
      <c r="CM176" s="285"/>
      <c r="CN176" s="285"/>
      <c r="CO176" s="285"/>
      <c r="CP176" s="285"/>
      <c r="CQ176" s="285"/>
      <c r="CR176" s="285"/>
      <c r="CS176" s="285"/>
      <c r="CT176" s="285"/>
      <c r="CU176" s="307">
        <f t="shared" si="20"/>
        <v>1</v>
      </c>
      <c r="CV176" s="277"/>
      <c r="CW176" s="300" t="s">
        <v>120</v>
      </c>
      <c r="CX176" s="285">
        <v>1</v>
      </c>
      <c r="CY176" s="285"/>
      <c r="CZ176" s="285"/>
      <c r="DA176" s="285"/>
      <c r="DB176" s="285"/>
      <c r="DC176" s="285"/>
      <c r="DD176" s="285"/>
      <c r="DE176" s="285"/>
      <c r="DF176" s="285"/>
      <c r="DG176" s="285"/>
      <c r="DH176" s="285"/>
      <c r="DI176" s="285"/>
      <c r="DJ176" s="285"/>
      <c r="DK176" s="285"/>
      <c r="DL176" s="285"/>
      <c r="DM176" s="285"/>
      <c r="DN176" s="285"/>
      <c r="DO176" s="285"/>
      <c r="DP176" s="285"/>
      <c r="DQ176" s="285"/>
      <c r="DR176" s="285"/>
      <c r="DS176" s="285"/>
      <c r="DT176" s="285"/>
      <c r="DU176" s="285"/>
      <c r="DV176" s="285"/>
      <c r="DW176" s="285"/>
      <c r="DX176" s="285"/>
      <c r="DY176" s="285"/>
      <c r="DZ176" s="285"/>
      <c r="EA176" s="285"/>
      <c r="EB176" s="307">
        <f t="shared" si="21"/>
        <v>1</v>
      </c>
      <c r="EC176" s="277"/>
      <c r="ED176" s="300" t="s">
        <v>120</v>
      </c>
      <c r="EE176" s="285">
        <v>1</v>
      </c>
      <c r="EF176" s="285"/>
      <c r="EG176" s="285"/>
      <c r="EH176" s="285"/>
      <c r="EI176" s="285"/>
      <c r="EJ176" s="285"/>
      <c r="EK176" s="285"/>
      <c r="EL176" s="285"/>
      <c r="EM176" s="285"/>
      <c r="EN176" s="285"/>
      <c r="EO176" s="285"/>
      <c r="EP176" s="285"/>
      <c r="EQ176" s="285"/>
      <c r="ER176" s="285"/>
      <c r="ES176" s="285"/>
      <c r="ET176" s="285"/>
      <c r="EU176" s="285"/>
      <c r="EV176" s="285"/>
      <c r="EW176" s="285"/>
      <c r="EX176" s="285"/>
      <c r="EY176" s="285"/>
      <c r="EZ176" s="285"/>
      <c r="FA176" s="285"/>
      <c r="FB176" s="285"/>
      <c r="FC176" s="285"/>
      <c r="FD176" s="285"/>
      <c r="FE176" s="285"/>
      <c r="FF176" s="285"/>
      <c r="FG176" s="285"/>
      <c r="FH176" s="285"/>
      <c r="FI176" s="307">
        <f t="shared" si="22"/>
        <v>1</v>
      </c>
      <c r="FJ176" s="277"/>
      <c r="FK176" s="300" t="s">
        <v>120</v>
      </c>
      <c r="FL176" s="285">
        <v>1</v>
      </c>
      <c r="FM176" s="285"/>
      <c r="FN176" s="285"/>
      <c r="FO176" s="285"/>
      <c r="FP176" s="285"/>
      <c r="FQ176" s="285"/>
      <c r="FR176" s="285"/>
      <c r="FS176" s="285"/>
      <c r="FT176" s="285"/>
      <c r="FU176" s="285"/>
      <c r="FV176" s="285"/>
      <c r="FW176" s="285"/>
      <c r="FX176" s="285"/>
      <c r="FY176" s="285"/>
      <c r="FZ176" s="285"/>
      <c r="GA176" s="285"/>
      <c r="GB176" s="285"/>
      <c r="GC176" s="285"/>
      <c r="GD176" s="285"/>
      <c r="GE176" s="285"/>
      <c r="GF176" s="285"/>
      <c r="GG176" s="285"/>
      <c r="GH176" s="285"/>
      <c r="GI176" s="285"/>
      <c r="GJ176" s="285"/>
      <c r="GK176" s="285"/>
      <c r="GL176" s="285"/>
      <c r="GM176" s="285"/>
      <c r="GN176" s="285"/>
      <c r="GO176" s="285"/>
      <c r="GP176" s="307">
        <f t="shared" si="23"/>
        <v>1</v>
      </c>
      <c r="GQ176" s="277"/>
    </row>
    <row r="177" spans="1:199" ht="15.75" customHeight="1">
      <c r="A177" s="1018"/>
      <c r="B177" s="300" t="s">
        <v>123</v>
      </c>
      <c r="C177" s="285">
        <v>1</v>
      </c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301">
        <f t="shared" si="18"/>
        <v>1</v>
      </c>
      <c r="AH177" s="277"/>
      <c r="AI177" s="300" t="s">
        <v>123</v>
      </c>
      <c r="AJ177" s="285">
        <v>1</v>
      </c>
      <c r="AK177" s="285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/>
      <c r="AW177" s="285"/>
      <c r="AX177" s="285"/>
      <c r="AY177" s="285"/>
      <c r="AZ177" s="285"/>
      <c r="BA177" s="285"/>
      <c r="BB177" s="285"/>
      <c r="BC177" s="285"/>
      <c r="BD177" s="285"/>
      <c r="BE177" s="285"/>
      <c r="BF177" s="285"/>
      <c r="BG177" s="285"/>
      <c r="BH177" s="285"/>
      <c r="BI177" s="285"/>
      <c r="BJ177" s="285"/>
      <c r="BK177" s="285"/>
      <c r="BL177" s="285"/>
      <c r="BM177" s="285"/>
      <c r="BN177" s="305">
        <f t="shared" si="19"/>
        <v>1</v>
      </c>
      <c r="BO177" s="277"/>
      <c r="BP177" s="302" t="s">
        <v>123</v>
      </c>
      <c r="BQ177" s="285">
        <v>1</v>
      </c>
      <c r="BR177" s="285"/>
      <c r="BS177" s="285"/>
      <c r="BT177" s="285"/>
      <c r="BU177" s="285"/>
      <c r="BV177" s="285"/>
      <c r="BW177" s="285"/>
      <c r="BX177" s="285"/>
      <c r="BY177" s="285"/>
      <c r="BZ177" s="285"/>
      <c r="CA177" s="285"/>
      <c r="CB177" s="285"/>
      <c r="CC177" s="285"/>
      <c r="CD177" s="285"/>
      <c r="CE177" s="285"/>
      <c r="CF177" s="285"/>
      <c r="CG177" s="285"/>
      <c r="CH177" s="285"/>
      <c r="CI177" s="285"/>
      <c r="CJ177" s="285"/>
      <c r="CK177" s="285"/>
      <c r="CL177" s="285"/>
      <c r="CM177" s="285"/>
      <c r="CN177" s="285"/>
      <c r="CO177" s="285"/>
      <c r="CP177" s="285"/>
      <c r="CQ177" s="285"/>
      <c r="CR177" s="285"/>
      <c r="CS177" s="285"/>
      <c r="CT177" s="285"/>
      <c r="CU177" s="307">
        <f t="shared" si="20"/>
        <v>1</v>
      </c>
      <c r="CV177" s="277"/>
      <c r="CW177" s="300" t="s">
        <v>123</v>
      </c>
      <c r="CX177" s="285">
        <v>1</v>
      </c>
      <c r="CY177" s="285"/>
      <c r="CZ177" s="285"/>
      <c r="DA177" s="285"/>
      <c r="DB177" s="285"/>
      <c r="DC177" s="285"/>
      <c r="DD177" s="285"/>
      <c r="DE177" s="285"/>
      <c r="DF177" s="285"/>
      <c r="DG177" s="285"/>
      <c r="DH177" s="285"/>
      <c r="DI177" s="285"/>
      <c r="DJ177" s="285"/>
      <c r="DK177" s="285"/>
      <c r="DL177" s="285"/>
      <c r="DM177" s="285"/>
      <c r="DN177" s="285"/>
      <c r="DO177" s="285"/>
      <c r="DP177" s="285"/>
      <c r="DQ177" s="285"/>
      <c r="DR177" s="285"/>
      <c r="DS177" s="285"/>
      <c r="DT177" s="285"/>
      <c r="DU177" s="285"/>
      <c r="DV177" s="285"/>
      <c r="DW177" s="285"/>
      <c r="DX177" s="285"/>
      <c r="DY177" s="285"/>
      <c r="DZ177" s="285"/>
      <c r="EA177" s="285"/>
      <c r="EB177" s="307">
        <f t="shared" si="21"/>
        <v>1</v>
      </c>
      <c r="EC177" s="277"/>
      <c r="ED177" s="300" t="s">
        <v>123</v>
      </c>
      <c r="EE177" s="285">
        <v>1</v>
      </c>
      <c r="EF177" s="285"/>
      <c r="EG177" s="285"/>
      <c r="EH177" s="285"/>
      <c r="EI177" s="285"/>
      <c r="EJ177" s="285"/>
      <c r="EK177" s="285"/>
      <c r="EL177" s="285"/>
      <c r="EM177" s="285"/>
      <c r="EN177" s="285"/>
      <c r="EO177" s="285"/>
      <c r="EP177" s="285"/>
      <c r="EQ177" s="285"/>
      <c r="ER177" s="285"/>
      <c r="ES177" s="285"/>
      <c r="ET177" s="285"/>
      <c r="EU177" s="285"/>
      <c r="EV177" s="285"/>
      <c r="EW177" s="285"/>
      <c r="EX177" s="285"/>
      <c r="EY177" s="285"/>
      <c r="EZ177" s="285"/>
      <c r="FA177" s="285"/>
      <c r="FB177" s="285"/>
      <c r="FC177" s="285"/>
      <c r="FD177" s="285"/>
      <c r="FE177" s="285"/>
      <c r="FF177" s="285"/>
      <c r="FG177" s="285"/>
      <c r="FH177" s="285"/>
      <c r="FI177" s="307">
        <f t="shared" si="22"/>
        <v>1</v>
      </c>
      <c r="FJ177" s="277"/>
      <c r="FK177" s="300" t="s">
        <v>123</v>
      </c>
      <c r="FL177" s="285">
        <v>1</v>
      </c>
      <c r="FM177" s="285"/>
      <c r="FN177" s="285"/>
      <c r="FO177" s="285"/>
      <c r="FP177" s="285"/>
      <c r="FQ177" s="285"/>
      <c r="FR177" s="285"/>
      <c r="FS177" s="285"/>
      <c r="FT177" s="285"/>
      <c r="FU177" s="285"/>
      <c r="FV177" s="285"/>
      <c r="FW177" s="285"/>
      <c r="FX177" s="285"/>
      <c r="FY177" s="285"/>
      <c r="FZ177" s="285"/>
      <c r="GA177" s="285"/>
      <c r="GB177" s="285"/>
      <c r="GC177" s="285"/>
      <c r="GD177" s="285"/>
      <c r="GE177" s="285"/>
      <c r="GF177" s="285"/>
      <c r="GG177" s="285"/>
      <c r="GH177" s="285"/>
      <c r="GI177" s="285"/>
      <c r="GJ177" s="285"/>
      <c r="GK177" s="285"/>
      <c r="GL177" s="285"/>
      <c r="GM177" s="285"/>
      <c r="GN177" s="285"/>
      <c r="GO177" s="285"/>
      <c r="GP177" s="307">
        <f t="shared" si="23"/>
        <v>1</v>
      </c>
      <c r="GQ177" s="277"/>
    </row>
    <row r="178" spans="1:199" ht="15.75" customHeight="1">
      <c r="A178" s="1018"/>
      <c r="B178" s="337" t="s">
        <v>214</v>
      </c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6" t="e">
        <f t="shared" si="18"/>
        <v>#DIV/0!</v>
      </c>
      <c r="AH178" s="277"/>
      <c r="AI178" s="315" t="s">
        <v>214</v>
      </c>
      <c r="AJ178" s="285">
        <v>5</v>
      </c>
      <c r="AK178" s="296">
        <v>5</v>
      </c>
      <c r="AL178" s="285">
        <v>7</v>
      </c>
      <c r="AM178" s="285">
        <v>5</v>
      </c>
      <c r="AN178" s="285"/>
      <c r="AO178" s="285"/>
      <c r="AP178" s="285"/>
      <c r="AQ178" s="285"/>
      <c r="AR178" s="285"/>
      <c r="AS178" s="285"/>
      <c r="AT178" s="285"/>
      <c r="AU178" s="285"/>
      <c r="AV178" s="285"/>
      <c r="AW178" s="285"/>
      <c r="AX178" s="285"/>
      <c r="AY178" s="285"/>
      <c r="AZ178" s="285"/>
      <c r="BA178" s="285"/>
      <c r="BB178" s="285"/>
      <c r="BC178" s="285"/>
      <c r="BD178" s="285"/>
      <c r="BE178" s="285"/>
      <c r="BF178" s="285"/>
      <c r="BG178" s="285"/>
      <c r="BH178" s="285"/>
      <c r="BI178" s="285"/>
      <c r="BJ178" s="285"/>
      <c r="BK178" s="285"/>
      <c r="BL178" s="285"/>
      <c r="BM178" s="285"/>
      <c r="BN178" s="293">
        <f t="shared" si="19"/>
        <v>5.5</v>
      </c>
      <c r="BO178" s="277"/>
      <c r="BP178" s="338" t="s">
        <v>214</v>
      </c>
      <c r="BQ178" s="313">
        <v>4</v>
      </c>
      <c r="BR178" s="313">
        <v>3</v>
      </c>
      <c r="BS178" s="285"/>
      <c r="BT178" s="285"/>
      <c r="BU178" s="285"/>
      <c r="BV178" s="285"/>
      <c r="BW178" s="285"/>
      <c r="BX178" s="285"/>
      <c r="BY178" s="285"/>
      <c r="BZ178" s="285"/>
      <c r="CA178" s="285"/>
      <c r="CB178" s="285"/>
      <c r="CC178" s="285"/>
      <c r="CD178" s="285"/>
      <c r="CE178" s="285"/>
      <c r="CF178" s="285"/>
      <c r="CG178" s="285"/>
      <c r="CH178" s="285"/>
      <c r="CI178" s="285"/>
      <c r="CJ178" s="285"/>
      <c r="CK178" s="285"/>
      <c r="CL178" s="285"/>
      <c r="CM178" s="285"/>
      <c r="CN178" s="285"/>
      <c r="CO178" s="285"/>
      <c r="CP178" s="285"/>
      <c r="CQ178" s="285"/>
      <c r="CR178" s="285"/>
      <c r="CS178" s="285"/>
      <c r="CT178" s="285"/>
      <c r="CU178" s="286">
        <f t="shared" si="20"/>
        <v>3.5</v>
      </c>
      <c r="CV178" s="277"/>
      <c r="CW178" s="344" t="s">
        <v>214</v>
      </c>
      <c r="CX178" s="299">
        <v>7</v>
      </c>
      <c r="CY178" s="299">
        <v>15</v>
      </c>
      <c r="CZ178" s="299">
        <v>8</v>
      </c>
      <c r="DA178" s="299">
        <v>25</v>
      </c>
      <c r="DB178" s="299">
        <v>17</v>
      </c>
      <c r="DC178" s="299"/>
      <c r="DD178" s="299"/>
      <c r="DE178" s="299"/>
      <c r="DF178" s="299"/>
      <c r="DG178" s="299"/>
      <c r="DH178" s="299"/>
      <c r="DI178" s="299"/>
      <c r="DJ178" s="285"/>
      <c r="DK178" s="285"/>
      <c r="DL178" s="285"/>
      <c r="DM178" s="285"/>
      <c r="DN178" s="285"/>
      <c r="DO178" s="285"/>
      <c r="DP178" s="285"/>
      <c r="DQ178" s="285"/>
      <c r="DR178" s="285"/>
      <c r="DS178" s="285"/>
      <c r="DT178" s="285"/>
      <c r="DU178" s="285"/>
      <c r="DV178" s="285"/>
      <c r="DW178" s="285"/>
      <c r="DX178" s="285"/>
      <c r="DY178" s="285"/>
      <c r="DZ178" s="285"/>
      <c r="EA178" s="285"/>
      <c r="EB178" s="286">
        <f t="shared" si="21"/>
        <v>14.4</v>
      </c>
      <c r="EC178" s="277"/>
      <c r="ED178" s="344" t="s">
        <v>214</v>
      </c>
      <c r="EE178" s="299">
        <v>8</v>
      </c>
      <c r="EF178" s="299">
        <v>6</v>
      </c>
      <c r="EG178" s="299"/>
      <c r="EH178" s="299"/>
      <c r="EI178" s="299"/>
      <c r="EJ178" s="299"/>
      <c r="EK178" s="299"/>
      <c r="EL178" s="299"/>
      <c r="EM178" s="299"/>
      <c r="EN178" s="299"/>
      <c r="EO178" s="299"/>
      <c r="EP178" s="299"/>
      <c r="EQ178" s="285"/>
      <c r="ER178" s="285"/>
      <c r="ES178" s="285"/>
      <c r="ET178" s="285"/>
      <c r="EU178" s="285"/>
      <c r="EV178" s="285"/>
      <c r="EW178" s="285"/>
      <c r="EX178" s="285"/>
      <c r="EY178" s="285"/>
      <c r="EZ178" s="285"/>
      <c r="FA178" s="285"/>
      <c r="FB178" s="285"/>
      <c r="FC178" s="285"/>
      <c r="FD178" s="285"/>
      <c r="FE178" s="285"/>
      <c r="FF178" s="285"/>
      <c r="FG178" s="285"/>
      <c r="FH178" s="285"/>
      <c r="FI178" s="286">
        <f t="shared" si="22"/>
        <v>7</v>
      </c>
      <c r="FJ178" s="277"/>
      <c r="FK178" s="344" t="s">
        <v>214</v>
      </c>
      <c r="FL178" s="299">
        <v>9</v>
      </c>
      <c r="FM178" s="299">
        <v>8</v>
      </c>
      <c r="FN178" s="299">
        <v>12</v>
      </c>
      <c r="FO178" s="299">
        <v>6</v>
      </c>
      <c r="FP178" s="299">
        <v>4</v>
      </c>
      <c r="FQ178" s="299">
        <v>6</v>
      </c>
      <c r="FR178" s="299">
        <v>8</v>
      </c>
      <c r="FS178" s="299"/>
      <c r="FT178" s="299"/>
      <c r="FU178" s="299"/>
      <c r="FV178" s="299"/>
      <c r="FW178" s="299"/>
      <c r="FX178" s="285"/>
      <c r="FY178" s="285"/>
      <c r="FZ178" s="285"/>
      <c r="GA178" s="285"/>
      <c r="GB178" s="285"/>
      <c r="GC178" s="285"/>
      <c r="GD178" s="285"/>
      <c r="GE178" s="285"/>
      <c r="GF178" s="285"/>
      <c r="GG178" s="285"/>
      <c r="GH178" s="285"/>
      <c r="GI178" s="285"/>
      <c r="GJ178" s="285"/>
      <c r="GK178" s="285"/>
      <c r="GL178" s="285"/>
      <c r="GM178" s="285"/>
      <c r="GN178" s="285"/>
      <c r="GO178" s="285"/>
      <c r="GP178" s="286">
        <f t="shared" si="23"/>
        <v>7.5714285714285712</v>
      </c>
      <c r="GQ178" s="277"/>
    </row>
    <row r="179" spans="1:199" ht="15.75" customHeight="1">
      <c r="A179" s="1018"/>
      <c r="B179" s="320" t="s">
        <v>218</v>
      </c>
      <c r="C179" s="285"/>
      <c r="D179" s="285"/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  <c r="AA179" s="285"/>
      <c r="AB179" s="285"/>
      <c r="AC179" s="285"/>
      <c r="AD179" s="285"/>
      <c r="AE179" s="285"/>
      <c r="AF179" s="285"/>
      <c r="AG179" s="308" t="e">
        <f t="shared" si="18"/>
        <v>#DIV/0!</v>
      </c>
      <c r="AH179" s="277"/>
      <c r="AI179" s="320" t="s">
        <v>218</v>
      </c>
      <c r="AJ179" s="285">
        <v>2</v>
      </c>
      <c r="AK179" s="285"/>
      <c r="AL179" s="285"/>
      <c r="AM179" s="285"/>
      <c r="AN179" s="285"/>
      <c r="AO179" s="285"/>
      <c r="AP179" s="285"/>
      <c r="AQ179" s="285"/>
      <c r="AR179" s="285"/>
      <c r="AS179" s="285"/>
      <c r="AT179" s="285"/>
      <c r="AU179" s="285"/>
      <c r="AV179" s="285"/>
      <c r="AW179" s="285"/>
      <c r="AX179" s="285"/>
      <c r="AY179" s="285"/>
      <c r="AZ179" s="285"/>
      <c r="BA179" s="285"/>
      <c r="BB179" s="285"/>
      <c r="BC179" s="285"/>
      <c r="BD179" s="285"/>
      <c r="BE179" s="285"/>
      <c r="BF179" s="285"/>
      <c r="BG179" s="285"/>
      <c r="BH179" s="285"/>
      <c r="BI179" s="285"/>
      <c r="BJ179" s="285"/>
      <c r="BK179" s="285"/>
      <c r="BL179" s="285"/>
      <c r="BM179" s="285"/>
      <c r="BN179" s="293">
        <f t="shared" si="19"/>
        <v>2</v>
      </c>
      <c r="BO179" s="277"/>
      <c r="BP179" s="321" t="s">
        <v>218</v>
      </c>
      <c r="BQ179" s="313">
        <v>2</v>
      </c>
      <c r="BR179" s="313">
        <v>2</v>
      </c>
      <c r="BS179" s="313">
        <v>2</v>
      </c>
      <c r="BT179" s="313">
        <v>2</v>
      </c>
      <c r="BU179" s="313">
        <v>2</v>
      </c>
      <c r="BV179" s="313">
        <v>2</v>
      </c>
      <c r="BW179" s="285"/>
      <c r="BX179" s="285"/>
      <c r="BY179" s="285"/>
      <c r="BZ179" s="285"/>
      <c r="CA179" s="285"/>
      <c r="CB179" s="285"/>
      <c r="CC179" s="285"/>
      <c r="CD179" s="285"/>
      <c r="CE179" s="285"/>
      <c r="CF179" s="285"/>
      <c r="CG179" s="285"/>
      <c r="CH179" s="285"/>
      <c r="CI179" s="285"/>
      <c r="CJ179" s="285"/>
      <c r="CK179" s="285"/>
      <c r="CL179" s="285"/>
      <c r="CM179" s="285"/>
      <c r="CN179" s="285"/>
      <c r="CO179" s="285"/>
      <c r="CP179" s="285"/>
      <c r="CQ179" s="285"/>
      <c r="CR179" s="285"/>
      <c r="CS179" s="285"/>
      <c r="CT179" s="285"/>
      <c r="CU179" s="303">
        <f t="shared" si="20"/>
        <v>2</v>
      </c>
      <c r="CV179" s="277"/>
      <c r="CW179" s="299" t="s">
        <v>369</v>
      </c>
      <c r="CX179" s="299">
        <v>1</v>
      </c>
      <c r="CY179" s="299">
        <v>1</v>
      </c>
      <c r="CZ179" s="299">
        <v>1</v>
      </c>
      <c r="DA179" s="299">
        <v>1</v>
      </c>
      <c r="DB179" s="299">
        <v>1</v>
      </c>
      <c r="DC179" s="299">
        <v>1</v>
      </c>
      <c r="DD179" s="299">
        <v>1</v>
      </c>
      <c r="DE179" s="299">
        <v>1</v>
      </c>
      <c r="DF179" s="299">
        <v>1</v>
      </c>
      <c r="DG179" s="299">
        <v>1</v>
      </c>
      <c r="DH179" s="299">
        <v>2</v>
      </c>
      <c r="DI179" s="299">
        <v>2</v>
      </c>
      <c r="DJ179" s="299">
        <v>2</v>
      </c>
      <c r="DK179" s="299">
        <v>1</v>
      </c>
      <c r="DL179" s="299">
        <v>1</v>
      </c>
      <c r="DM179" s="299">
        <v>1</v>
      </c>
      <c r="DN179" s="299">
        <v>1</v>
      </c>
      <c r="DO179" s="299">
        <v>2</v>
      </c>
      <c r="DP179" s="299">
        <v>2</v>
      </c>
      <c r="DQ179" s="299">
        <v>2</v>
      </c>
      <c r="DR179" s="299">
        <v>2</v>
      </c>
      <c r="DS179" s="299">
        <v>2</v>
      </c>
      <c r="DT179" s="299">
        <v>2</v>
      </c>
      <c r="DU179" s="299">
        <v>1</v>
      </c>
      <c r="DV179" s="299">
        <v>1</v>
      </c>
      <c r="DW179" s="299">
        <v>1</v>
      </c>
      <c r="DX179" s="299">
        <v>1</v>
      </c>
      <c r="DY179" s="299">
        <v>1</v>
      </c>
      <c r="DZ179" s="299"/>
      <c r="EA179" s="299"/>
      <c r="EB179" s="286">
        <f t="shared" si="21"/>
        <v>1.3214285714285714</v>
      </c>
      <c r="EC179" s="277"/>
      <c r="ED179" s="320" t="s">
        <v>218</v>
      </c>
      <c r="EE179" s="285">
        <v>2</v>
      </c>
      <c r="EF179" s="285">
        <v>2</v>
      </c>
      <c r="EG179" s="285">
        <v>1</v>
      </c>
      <c r="EH179" s="285">
        <v>1</v>
      </c>
      <c r="EI179" s="285">
        <v>1</v>
      </c>
      <c r="EJ179" s="285">
        <v>2</v>
      </c>
      <c r="EK179" s="285"/>
      <c r="EL179" s="285"/>
      <c r="EM179" s="285"/>
      <c r="EN179" s="285"/>
      <c r="EO179" s="285"/>
      <c r="EP179" s="285"/>
      <c r="EQ179" s="285"/>
      <c r="ER179" s="285"/>
      <c r="ES179" s="285"/>
      <c r="ET179" s="285"/>
      <c r="EU179" s="285"/>
      <c r="EV179" s="285"/>
      <c r="EW179" s="285"/>
      <c r="EX179" s="285"/>
      <c r="EY179" s="285"/>
      <c r="EZ179" s="285"/>
      <c r="FA179" s="285"/>
      <c r="FB179" s="285"/>
      <c r="FC179" s="285"/>
      <c r="FD179" s="285"/>
      <c r="FE179" s="285"/>
      <c r="FF179" s="285"/>
      <c r="FG179" s="285"/>
      <c r="FH179" s="285"/>
      <c r="FI179" s="303">
        <f t="shared" si="22"/>
        <v>1.5</v>
      </c>
      <c r="FJ179" s="277"/>
      <c r="FK179" s="320" t="s">
        <v>218</v>
      </c>
      <c r="FL179" s="285">
        <v>2</v>
      </c>
      <c r="FM179" s="285">
        <v>2</v>
      </c>
      <c r="FN179" s="285">
        <v>2</v>
      </c>
      <c r="FO179" s="285">
        <v>2</v>
      </c>
      <c r="FP179" s="285">
        <v>2</v>
      </c>
      <c r="FQ179" s="285"/>
      <c r="FR179" s="285"/>
      <c r="FS179" s="285"/>
      <c r="FT179" s="285"/>
      <c r="FU179" s="285"/>
      <c r="FV179" s="285"/>
      <c r="FW179" s="285"/>
      <c r="FX179" s="285"/>
      <c r="FY179" s="285"/>
      <c r="FZ179" s="285"/>
      <c r="GA179" s="285"/>
      <c r="GB179" s="285"/>
      <c r="GC179" s="285"/>
      <c r="GD179" s="285"/>
      <c r="GE179" s="285"/>
      <c r="GF179" s="285"/>
      <c r="GG179" s="285"/>
      <c r="GH179" s="285"/>
      <c r="GI179" s="285"/>
      <c r="GJ179" s="285"/>
      <c r="GK179" s="285"/>
      <c r="GL179" s="285"/>
      <c r="GM179" s="285"/>
      <c r="GN179" s="285"/>
      <c r="GO179" s="285"/>
      <c r="GP179" s="303">
        <f t="shared" si="23"/>
        <v>2</v>
      </c>
      <c r="GQ179" s="277"/>
    </row>
    <row r="180" spans="1:199" ht="15.75" customHeight="1">
      <c r="A180" s="1018"/>
      <c r="B180" s="300" t="s">
        <v>126</v>
      </c>
      <c r="C180" s="285">
        <v>1</v>
      </c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301">
        <f t="shared" si="18"/>
        <v>1</v>
      </c>
      <c r="AH180" s="277"/>
      <c r="AI180" s="300" t="s">
        <v>126</v>
      </c>
      <c r="AJ180" s="285">
        <v>1</v>
      </c>
      <c r="AK180" s="285"/>
      <c r="AL180" s="285"/>
      <c r="AM180" s="285"/>
      <c r="AN180" s="285"/>
      <c r="AO180" s="285"/>
      <c r="AP180" s="285"/>
      <c r="AQ180" s="285"/>
      <c r="AR180" s="285"/>
      <c r="AS180" s="285"/>
      <c r="AT180" s="285"/>
      <c r="AU180" s="285"/>
      <c r="AV180" s="285"/>
      <c r="AW180" s="285"/>
      <c r="AX180" s="285"/>
      <c r="AY180" s="285"/>
      <c r="AZ180" s="285"/>
      <c r="BA180" s="285"/>
      <c r="BB180" s="285"/>
      <c r="BC180" s="285"/>
      <c r="BD180" s="285"/>
      <c r="BE180" s="285"/>
      <c r="BF180" s="285"/>
      <c r="BG180" s="285"/>
      <c r="BH180" s="285"/>
      <c r="BI180" s="285"/>
      <c r="BJ180" s="285"/>
      <c r="BK180" s="285"/>
      <c r="BL180" s="285"/>
      <c r="BM180" s="285"/>
      <c r="BN180" s="305">
        <f t="shared" si="19"/>
        <v>1</v>
      </c>
      <c r="BO180" s="277"/>
      <c r="BP180" s="302" t="s">
        <v>126</v>
      </c>
      <c r="BQ180" s="285">
        <v>1</v>
      </c>
      <c r="BR180" s="285"/>
      <c r="BS180" s="285"/>
      <c r="BT180" s="285"/>
      <c r="BU180" s="285"/>
      <c r="BV180" s="285"/>
      <c r="BW180" s="285"/>
      <c r="BX180" s="285"/>
      <c r="BY180" s="285"/>
      <c r="BZ180" s="285"/>
      <c r="CA180" s="285"/>
      <c r="CB180" s="285"/>
      <c r="CC180" s="285"/>
      <c r="CD180" s="285"/>
      <c r="CE180" s="285"/>
      <c r="CF180" s="285"/>
      <c r="CG180" s="285"/>
      <c r="CH180" s="285"/>
      <c r="CI180" s="285"/>
      <c r="CJ180" s="285"/>
      <c r="CK180" s="285"/>
      <c r="CL180" s="285"/>
      <c r="CM180" s="285"/>
      <c r="CN180" s="285"/>
      <c r="CO180" s="285"/>
      <c r="CP180" s="285"/>
      <c r="CQ180" s="285"/>
      <c r="CR180" s="285"/>
      <c r="CS180" s="285"/>
      <c r="CT180" s="285"/>
      <c r="CU180" s="307">
        <f t="shared" si="20"/>
        <v>1</v>
      </c>
      <c r="CV180" s="277"/>
      <c r="CW180" s="300" t="s">
        <v>126</v>
      </c>
      <c r="CX180" s="285">
        <v>1</v>
      </c>
      <c r="CY180" s="285"/>
      <c r="CZ180" s="285"/>
      <c r="DA180" s="285"/>
      <c r="DB180" s="285"/>
      <c r="DC180" s="285"/>
      <c r="DD180" s="285"/>
      <c r="DE180" s="285"/>
      <c r="DF180" s="285"/>
      <c r="DG180" s="285"/>
      <c r="DH180" s="285"/>
      <c r="DI180" s="285"/>
      <c r="DJ180" s="285"/>
      <c r="DK180" s="285"/>
      <c r="DL180" s="285"/>
      <c r="DM180" s="285"/>
      <c r="DN180" s="285"/>
      <c r="DO180" s="285"/>
      <c r="DP180" s="285"/>
      <c r="DQ180" s="285"/>
      <c r="DR180" s="285"/>
      <c r="DS180" s="285"/>
      <c r="DT180" s="285"/>
      <c r="DU180" s="285"/>
      <c r="DV180" s="285"/>
      <c r="DW180" s="285"/>
      <c r="DX180" s="285"/>
      <c r="DY180" s="285"/>
      <c r="DZ180" s="285"/>
      <c r="EA180" s="285"/>
      <c r="EB180" s="307">
        <f t="shared" si="21"/>
        <v>1</v>
      </c>
      <c r="EC180" s="277"/>
      <c r="ED180" s="300" t="s">
        <v>126</v>
      </c>
      <c r="EE180" s="285">
        <v>1</v>
      </c>
      <c r="EF180" s="285"/>
      <c r="EG180" s="285"/>
      <c r="EH180" s="285"/>
      <c r="EI180" s="285"/>
      <c r="EJ180" s="285"/>
      <c r="EK180" s="285"/>
      <c r="EL180" s="285"/>
      <c r="EM180" s="285"/>
      <c r="EN180" s="285"/>
      <c r="EO180" s="285"/>
      <c r="EP180" s="285"/>
      <c r="EQ180" s="285"/>
      <c r="ER180" s="285"/>
      <c r="ES180" s="285"/>
      <c r="ET180" s="285"/>
      <c r="EU180" s="285"/>
      <c r="EV180" s="285"/>
      <c r="EW180" s="285"/>
      <c r="EX180" s="285"/>
      <c r="EY180" s="285"/>
      <c r="EZ180" s="285"/>
      <c r="FA180" s="285"/>
      <c r="FB180" s="285"/>
      <c r="FC180" s="285"/>
      <c r="FD180" s="285"/>
      <c r="FE180" s="285"/>
      <c r="FF180" s="285"/>
      <c r="FG180" s="285"/>
      <c r="FH180" s="285"/>
      <c r="FI180" s="307">
        <f t="shared" si="22"/>
        <v>1</v>
      </c>
      <c r="FJ180" s="277"/>
      <c r="FK180" s="300" t="s">
        <v>126</v>
      </c>
      <c r="FL180" s="285">
        <v>1</v>
      </c>
      <c r="FM180" s="285"/>
      <c r="FN180" s="285"/>
      <c r="FO180" s="285"/>
      <c r="FP180" s="285"/>
      <c r="FQ180" s="285"/>
      <c r="FR180" s="285"/>
      <c r="FS180" s="285"/>
      <c r="FT180" s="285"/>
      <c r="FU180" s="285"/>
      <c r="FV180" s="285"/>
      <c r="FW180" s="285"/>
      <c r="FX180" s="285"/>
      <c r="FY180" s="285"/>
      <c r="FZ180" s="285"/>
      <c r="GA180" s="285"/>
      <c r="GB180" s="285"/>
      <c r="GC180" s="285"/>
      <c r="GD180" s="285"/>
      <c r="GE180" s="285"/>
      <c r="GF180" s="285"/>
      <c r="GG180" s="285"/>
      <c r="GH180" s="285"/>
      <c r="GI180" s="285"/>
      <c r="GJ180" s="285"/>
      <c r="GK180" s="285"/>
      <c r="GL180" s="285"/>
      <c r="GM180" s="285"/>
      <c r="GN180" s="285"/>
      <c r="GO180" s="285"/>
      <c r="GP180" s="307">
        <f t="shared" si="23"/>
        <v>1</v>
      </c>
      <c r="GQ180" s="277"/>
    </row>
    <row r="181" spans="1:199" ht="15.75" customHeight="1">
      <c r="A181" s="1018"/>
      <c r="B181" s="304" t="s">
        <v>129</v>
      </c>
      <c r="C181" s="285">
        <v>1</v>
      </c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301">
        <f t="shared" si="18"/>
        <v>1</v>
      </c>
      <c r="AH181" s="277"/>
      <c r="AI181" s="304" t="s">
        <v>129</v>
      </c>
      <c r="AJ181" s="285">
        <v>1</v>
      </c>
      <c r="AK181" s="285"/>
      <c r="AL181" s="285"/>
      <c r="AM181" s="285"/>
      <c r="AN181" s="285"/>
      <c r="AO181" s="285"/>
      <c r="AP181" s="285"/>
      <c r="AQ181" s="285"/>
      <c r="AR181" s="285"/>
      <c r="AS181" s="285"/>
      <c r="AT181" s="285"/>
      <c r="AU181" s="285"/>
      <c r="AV181" s="285"/>
      <c r="AW181" s="285"/>
      <c r="AX181" s="285"/>
      <c r="AY181" s="285"/>
      <c r="AZ181" s="285"/>
      <c r="BA181" s="285"/>
      <c r="BB181" s="285"/>
      <c r="BC181" s="285"/>
      <c r="BD181" s="285"/>
      <c r="BE181" s="285"/>
      <c r="BF181" s="285"/>
      <c r="BG181" s="285"/>
      <c r="BH181" s="285"/>
      <c r="BI181" s="285"/>
      <c r="BJ181" s="285"/>
      <c r="BK181" s="285"/>
      <c r="BL181" s="285"/>
      <c r="BM181" s="285"/>
      <c r="BN181" s="305">
        <f t="shared" si="19"/>
        <v>1</v>
      </c>
      <c r="BO181" s="277"/>
      <c r="BP181" s="306" t="s">
        <v>129</v>
      </c>
      <c r="BQ181" s="285">
        <v>1</v>
      </c>
      <c r="BR181" s="285"/>
      <c r="BS181" s="285"/>
      <c r="BT181" s="285"/>
      <c r="BU181" s="285"/>
      <c r="BV181" s="285"/>
      <c r="BW181" s="285"/>
      <c r="BX181" s="285"/>
      <c r="BY181" s="285"/>
      <c r="BZ181" s="285"/>
      <c r="CA181" s="285"/>
      <c r="CB181" s="285"/>
      <c r="CC181" s="285"/>
      <c r="CD181" s="285"/>
      <c r="CE181" s="285"/>
      <c r="CF181" s="285"/>
      <c r="CG181" s="285"/>
      <c r="CH181" s="285"/>
      <c r="CI181" s="285"/>
      <c r="CJ181" s="285"/>
      <c r="CK181" s="285"/>
      <c r="CL181" s="285"/>
      <c r="CM181" s="285"/>
      <c r="CN181" s="285"/>
      <c r="CO181" s="285"/>
      <c r="CP181" s="285"/>
      <c r="CQ181" s="285"/>
      <c r="CR181" s="285"/>
      <c r="CS181" s="285"/>
      <c r="CT181" s="285"/>
      <c r="CU181" s="307">
        <f t="shared" si="20"/>
        <v>1</v>
      </c>
      <c r="CV181" s="277"/>
      <c r="CW181" s="304" t="s">
        <v>129</v>
      </c>
      <c r="CX181" s="285">
        <v>1</v>
      </c>
      <c r="CY181" s="285"/>
      <c r="CZ181" s="285"/>
      <c r="DA181" s="285"/>
      <c r="DB181" s="285"/>
      <c r="DC181" s="285"/>
      <c r="DD181" s="285"/>
      <c r="DE181" s="285"/>
      <c r="DF181" s="285"/>
      <c r="DG181" s="285"/>
      <c r="DH181" s="285"/>
      <c r="DI181" s="285"/>
      <c r="DJ181" s="285"/>
      <c r="DK181" s="285"/>
      <c r="DL181" s="285"/>
      <c r="DM181" s="285"/>
      <c r="DN181" s="285"/>
      <c r="DO181" s="285"/>
      <c r="DP181" s="285"/>
      <c r="DQ181" s="285"/>
      <c r="DR181" s="285"/>
      <c r="DS181" s="285"/>
      <c r="DT181" s="285"/>
      <c r="DU181" s="285"/>
      <c r="DV181" s="285"/>
      <c r="DW181" s="285"/>
      <c r="DX181" s="285"/>
      <c r="DY181" s="285"/>
      <c r="DZ181" s="285"/>
      <c r="EA181" s="285"/>
      <c r="EB181" s="307">
        <f t="shared" si="21"/>
        <v>1</v>
      </c>
      <c r="EC181" s="277"/>
      <c r="ED181" s="304" t="s">
        <v>129</v>
      </c>
      <c r="EE181" s="285">
        <v>1</v>
      </c>
      <c r="EF181" s="285"/>
      <c r="EG181" s="285"/>
      <c r="EH181" s="285"/>
      <c r="EI181" s="285"/>
      <c r="EJ181" s="285"/>
      <c r="EK181" s="285"/>
      <c r="EL181" s="285"/>
      <c r="EM181" s="285"/>
      <c r="EN181" s="285"/>
      <c r="EO181" s="285"/>
      <c r="EP181" s="285"/>
      <c r="EQ181" s="285"/>
      <c r="ER181" s="285"/>
      <c r="ES181" s="285"/>
      <c r="ET181" s="285"/>
      <c r="EU181" s="285"/>
      <c r="EV181" s="285"/>
      <c r="EW181" s="285"/>
      <c r="EX181" s="285"/>
      <c r="EY181" s="285"/>
      <c r="EZ181" s="285"/>
      <c r="FA181" s="285"/>
      <c r="FB181" s="285"/>
      <c r="FC181" s="285"/>
      <c r="FD181" s="285"/>
      <c r="FE181" s="285"/>
      <c r="FF181" s="285"/>
      <c r="FG181" s="285"/>
      <c r="FH181" s="285"/>
      <c r="FI181" s="307">
        <f t="shared" si="22"/>
        <v>1</v>
      </c>
      <c r="FJ181" s="277"/>
      <c r="FK181" s="304" t="s">
        <v>129</v>
      </c>
      <c r="FL181" s="285">
        <v>1</v>
      </c>
      <c r="FM181" s="285"/>
      <c r="FN181" s="285"/>
      <c r="FO181" s="285"/>
      <c r="FP181" s="285"/>
      <c r="FQ181" s="285"/>
      <c r="FR181" s="285"/>
      <c r="FS181" s="285"/>
      <c r="FT181" s="285"/>
      <c r="FU181" s="285"/>
      <c r="FV181" s="285"/>
      <c r="FW181" s="285"/>
      <c r="FX181" s="285"/>
      <c r="FY181" s="285"/>
      <c r="FZ181" s="285"/>
      <c r="GA181" s="285"/>
      <c r="GB181" s="285"/>
      <c r="GC181" s="285"/>
      <c r="GD181" s="285"/>
      <c r="GE181" s="285"/>
      <c r="GF181" s="285"/>
      <c r="GG181" s="285"/>
      <c r="GH181" s="285"/>
      <c r="GI181" s="285"/>
      <c r="GJ181" s="285"/>
      <c r="GK181" s="285"/>
      <c r="GL181" s="285"/>
      <c r="GM181" s="285"/>
      <c r="GN181" s="285"/>
      <c r="GO181" s="285"/>
      <c r="GP181" s="307">
        <f t="shared" si="23"/>
        <v>1</v>
      </c>
      <c r="GQ181" s="277"/>
    </row>
    <row r="182" spans="1:199" ht="15.75" customHeight="1">
      <c r="A182" s="1018"/>
      <c r="B182" s="304" t="s">
        <v>264</v>
      </c>
      <c r="C182" s="285">
        <v>1</v>
      </c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301">
        <f t="shared" si="18"/>
        <v>1</v>
      </c>
      <c r="AH182" s="277"/>
      <c r="AI182" s="304" t="s">
        <v>264</v>
      </c>
      <c r="AJ182" s="285">
        <v>1</v>
      </c>
      <c r="AK182" s="285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285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305">
        <f t="shared" si="19"/>
        <v>1</v>
      </c>
      <c r="BO182" s="277"/>
      <c r="BP182" s="306" t="s">
        <v>264</v>
      </c>
      <c r="BQ182" s="285">
        <v>1</v>
      </c>
      <c r="BR182" s="285"/>
      <c r="BS182" s="285"/>
      <c r="BT182" s="285"/>
      <c r="BU182" s="285"/>
      <c r="BV182" s="285"/>
      <c r="BW182" s="285"/>
      <c r="BX182" s="285"/>
      <c r="BY182" s="285"/>
      <c r="BZ182" s="285"/>
      <c r="CA182" s="285"/>
      <c r="CB182" s="285"/>
      <c r="CC182" s="285"/>
      <c r="CD182" s="285"/>
      <c r="CE182" s="285"/>
      <c r="CF182" s="285"/>
      <c r="CG182" s="285"/>
      <c r="CH182" s="285"/>
      <c r="CI182" s="285"/>
      <c r="CJ182" s="285"/>
      <c r="CK182" s="285"/>
      <c r="CL182" s="285"/>
      <c r="CM182" s="285"/>
      <c r="CN182" s="285"/>
      <c r="CO182" s="285"/>
      <c r="CP182" s="285"/>
      <c r="CQ182" s="285"/>
      <c r="CR182" s="285"/>
      <c r="CS182" s="285"/>
      <c r="CT182" s="285"/>
      <c r="CU182" s="307">
        <f t="shared" si="20"/>
        <v>1</v>
      </c>
      <c r="CV182" s="277"/>
      <c r="CW182" s="304" t="s">
        <v>264</v>
      </c>
      <c r="CX182" s="285">
        <v>1</v>
      </c>
      <c r="CY182" s="285"/>
      <c r="CZ182" s="285"/>
      <c r="DA182" s="285"/>
      <c r="DB182" s="285"/>
      <c r="DC182" s="285"/>
      <c r="DD182" s="285"/>
      <c r="DE182" s="285"/>
      <c r="DF182" s="285"/>
      <c r="DG182" s="285"/>
      <c r="DH182" s="285"/>
      <c r="DI182" s="285"/>
      <c r="DJ182" s="285"/>
      <c r="DK182" s="285"/>
      <c r="DL182" s="285"/>
      <c r="DM182" s="285"/>
      <c r="DN182" s="285"/>
      <c r="DO182" s="285"/>
      <c r="DP182" s="285"/>
      <c r="DQ182" s="285"/>
      <c r="DR182" s="285"/>
      <c r="DS182" s="285"/>
      <c r="DT182" s="285"/>
      <c r="DU182" s="285"/>
      <c r="DV182" s="285"/>
      <c r="DW182" s="285"/>
      <c r="DX182" s="285"/>
      <c r="DY182" s="285"/>
      <c r="DZ182" s="285"/>
      <c r="EA182" s="285"/>
      <c r="EB182" s="307">
        <f t="shared" si="21"/>
        <v>1</v>
      </c>
      <c r="EC182" s="277"/>
      <c r="ED182" s="304" t="s">
        <v>264</v>
      </c>
      <c r="EE182" s="285">
        <v>1</v>
      </c>
      <c r="EF182" s="285"/>
      <c r="EG182" s="285"/>
      <c r="EH182" s="285"/>
      <c r="EI182" s="285"/>
      <c r="EJ182" s="285"/>
      <c r="EK182" s="285"/>
      <c r="EL182" s="285"/>
      <c r="EM182" s="285"/>
      <c r="EN182" s="285"/>
      <c r="EO182" s="285"/>
      <c r="EP182" s="285"/>
      <c r="EQ182" s="285"/>
      <c r="ER182" s="285"/>
      <c r="ES182" s="285"/>
      <c r="ET182" s="285"/>
      <c r="EU182" s="285"/>
      <c r="EV182" s="285"/>
      <c r="EW182" s="285"/>
      <c r="EX182" s="285"/>
      <c r="EY182" s="285"/>
      <c r="EZ182" s="285"/>
      <c r="FA182" s="285"/>
      <c r="FB182" s="285"/>
      <c r="FC182" s="285"/>
      <c r="FD182" s="285"/>
      <c r="FE182" s="285"/>
      <c r="FF182" s="285"/>
      <c r="FG182" s="285"/>
      <c r="FH182" s="285"/>
      <c r="FI182" s="307">
        <f t="shared" si="22"/>
        <v>1</v>
      </c>
      <c r="FJ182" s="277"/>
      <c r="FK182" s="304" t="s">
        <v>264</v>
      </c>
      <c r="FL182" s="285">
        <v>1</v>
      </c>
      <c r="FM182" s="285"/>
      <c r="FN182" s="285"/>
      <c r="FO182" s="285"/>
      <c r="FP182" s="285"/>
      <c r="FQ182" s="285"/>
      <c r="FR182" s="285"/>
      <c r="FS182" s="285"/>
      <c r="FT182" s="285"/>
      <c r="FU182" s="285"/>
      <c r="FV182" s="285"/>
      <c r="FW182" s="285"/>
      <c r="FX182" s="285"/>
      <c r="FY182" s="285"/>
      <c r="FZ182" s="285"/>
      <c r="GA182" s="285"/>
      <c r="GB182" s="285"/>
      <c r="GC182" s="285"/>
      <c r="GD182" s="285"/>
      <c r="GE182" s="285"/>
      <c r="GF182" s="285"/>
      <c r="GG182" s="285"/>
      <c r="GH182" s="285"/>
      <c r="GI182" s="285"/>
      <c r="GJ182" s="285"/>
      <c r="GK182" s="285"/>
      <c r="GL182" s="285"/>
      <c r="GM182" s="285"/>
      <c r="GN182" s="285"/>
      <c r="GO182" s="285"/>
      <c r="GP182" s="307">
        <f t="shared" si="23"/>
        <v>1</v>
      </c>
      <c r="GQ182" s="277"/>
    </row>
    <row r="183" spans="1:199" ht="15.75" customHeight="1">
      <c r="A183" s="1018"/>
      <c r="B183" s="304" t="s">
        <v>138</v>
      </c>
      <c r="C183" s="285">
        <v>1</v>
      </c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301">
        <f t="shared" si="18"/>
        <v>1</v>
      </c>
      <c r="AH183" s="277"/>
      <c r="AI183" s="304" t="s">
        <v>138</v>
      </c>
      <c r="AJ183" s="285">
        <v>1</v>
      </c>
      <c r="AK183" s="285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285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305">
        <f t="shared" si="19"/>
        <v>1</v>
      </c>
      <c r="BO183" s="277"/>
      <c r="BP183" s="306" t="s">
        <v>138</v>
      </c>
      <c r="BQ183" s="285">
        <v>1</v>
      </c>
      <c r="BR183" s="285"/>
      <c r="BS183" s="285"/>
      <c r="BT183" s="285"/>
      <c r="BU183" s="285"/>
      <c r="BV183" s="285"/>
      <c r="BW183" s="285"/>
      <c r="BX183" s="285"/>
      <c r="BY183" s="285"/>
      <c r="BZ183" s="285"/>
      <c r="CA183" s="285"/>
      <c r="CB183" s="285"/>
      <c r="CC183" s="285"/>
      <c r="CD183" s="285"/>
      <c r="CE183" s="285"/>
      <c r="CF183" s="285"/>
      <c r="CG183" s="285"/>
      <c r="CH183" s="285"/>
      <c r="CI183" s="285"/>
      <c r="CJ183" s="285"/>
      <c r="CK183" s="285"/>
      <c r="CL183" s="285"/>
      <c r="CM183" s="285"/>
      <c r="CN183" s="285"/>
      <c r="CO183" s="285"/>
      <c r="CP183" s="285"/>
      <c r="CQ183" s="285"/>
      <c r="CR183" s="285"/>
      <c r="CS183" s="285"/>
      <c r="CT183" s="285"/>
      <c r="CU183" s="307">
        <f t="shared" si="20"/>
        <v>1</v>
      </c>
      <c r="CV183" s="277"/>
      <c r="CW183" s="304" t="s">
        <v>138</v>
      </c>
      <c r="CX183" s="285">
        <v>1</v>
      </c>
      <c r="CY183" s="285"/>
      <c r="CZ183" s="285"/>
      <c r="DA183" s="285"/>
      <c r="DB183" s="285"/>
      <c r="DC183" s="285"/>
      <c r="DD183" s="285"/>
      <c r="DE183" s="285"/>
      <c r="DF183" s="285"/>
      <c r="DG183" s="285"/>
      <c r="DH183" s="285"/>
      <c r="DI183" s="285"/>
      <c r="DJ183" s="285"/>
      <c r="DK183" s="285"/>
      <c r="DL183" s="285"/>
      <c r="DM183" s="285"/>
      <c r="DN183" s="285"/>
      <c r="DO183" s="285"/>
      <c r="DP183" s="285"/>
      <c r="DQ183" s="285"/>
      <c r="DR183" s="285"/>
      <c r="DS183" s="285"/>
      <c r="DT183" s="285"/>
      <c r="DU183" s="285"/>
      <c r="DV183" s="285"/>
      <c r="DW183" s="285"/>
      <c r="DX183" s="285"/>
      <c r="DY183" s="285"/>
      <c r="DZ183" s="285"/>
      <c r="EA183" s="285"/>
      <c r="EB183" s="307">
        <f t="shared" si="21"/>
        <v>1</v>
      </c>
      <c r="EC183" s="277"/>
      <c r="ED183" s="304" t="s">
        <v>138</v>
      </c>
      <c r="EE183" s="285">
        <v>1</v>
      </c>
      <c r="EF183" s="285"/>
      <c r="EG183" s="285"/>
      <c r="EH183" s="285"/>
      <c r="EI183" s="285"/>
      <c r="EJ183" s="285"/>
      <c r="EK183" s="285"/>
      <c r="EL183" s="285"/>
      <c r="EM183" s="285"/>
      <c r="EN183" s="285"/>
      <c r="EO183" s="285"/>
      <c r="EP183" s="285"/>
      <c r="EQ183" s="285"/>
      <c r="ER183" s="285"/>
      <c r="ES183" s="285"/>
      <c r="ET183" s="285"/>
      <c r="EU183" s="285"/>
      <c r="EV183" s="285"/>
      <c r="EW183" s="285"/>
      <c r="EX183" s="285"/>
      <c r="EY183" s="285"/>
      <c r="EZ183" s="285"/>
      <c r="FA183" s="285"/>
      <c r="FB183" s="285"/>
      <c r="FC183" s="285"/>
      <c r="FD183" s="285"/>
      <c r="FE183" s="285"/>
      <c r="FF183" s="285"/>
      <c r="FG183" s="285"/>
      <c r="FH183" s="285"/>
      <c r="FI183" s="307">
        <f t="shared" si="22"/>
        <v>1</v>
      </c>
      <c r="FJ183" s="277"/>
      <c r="FK183" s="304" t="s">
        <v>138</v>
      </c>
      <c r="FL183" s="285">
        <v>1</v>
      </c>
      <c r="FM183" s="285"/>
      <c r="FN183" s="285"/>
      <c r="FO183" s="285"/>
      <c r="FP183" s="285"/>
      <c r="FQ183" s="285"/>
      <c r="FR183" s="285"/>
      <c r="FS183" s="285"/>
      <c r="FT183" s="285"/>
      <c r="FU183" s="285"/>
      <c r="FV183" s="285"/>
      <c r="FW183" s="285"/>
      <c r="FX183" s="285"/>
      <c r="FY183" s="285"/>
      <c r="FZ183" s="285"/>
      <c r="GA183" s="285"/>
      <c r="GB183" s="285"/>
      <c r="GC183" s="285"/>
      <c r="GD183" s="285"/>
      <c r="GE183" s="285"/>
      <c r="GF183" s="285"/>
      <c r="GG183" s="285"/>
      <c r="GH183" s="285"/>
      <c r="GI183" s="285"/>
      <c r="GJ183" s="285"/>
      <c r="GK183" s="285"/>
      <c r="GL183" s="285"/>
      <c r="GM183" s="285"/>
      <c r="GN183" s="285"/>
      <c r="GO183" s="285"/>
      <c r="GP183" s="307">
        <f t="shared" si="23"/>
        <v>1</v>
      </c>
      <c r="GQ183" s="277"/>
    </row>
    <row r="184" spans="1:199" ht="15.75" customHeight="1">
      <c r="A184" s="1019"/>
      <c r="B184" s="322" t="s">
        <v>212</v>
      </c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323"/>
      <c r="Q184" s="323"/>
      <c r="R184" s="323"/>
      <c r="S184" s="323"/>
      <c r="T184" s="323"/>
      <c r="U184" s="323"/>
      <c r="V184" s="323"/>
      <c r="W184" s="323"/>
      <c r="X184" s="323"/>
      <c r="Y184" s="323"/>
      <c r="Z184" s="323"/>
      <c r="AA184" s="323"/>
      <c r="AB184" s="323"/>
      <c r="AC184" s="323"/>
      <c r="AD184" s="323"/>
      <c r="AE184" s="323"/>
      <c r="AF184" s="323"/>
      <c r="AG184" s="324" t="e">
        <f t="shared" si="18"/>
        <v>#DIV/0!</v>
      </c>
      <c r="AH184" s="277"/>
      <c r="AI184" s="322" t="s">
        <v>212</v>
      </c>
      <c r="AJ184" s="323"/>
      <c r="AK184" s="323"/>
      <c r="AL184" s="323"/>
      <c r="AM184" s="323"/>
      <c r="AN184" s="323"/>
      <c r="AO184" s="323"/>
      <c r="AP184" s="323"/>
      <c r="AQ184" s="323"/>
      <c r="AR184" s="323"/>
      <c r="AS184" s="323"/>
      <c r="AT184" s="323"/>
      <c r="AU184" s="323"/>
      <c r="AV184" s="323"/>
      <c r="AW184" s="323"/>
      <c r="AX184" s="323"/>
      <c r="AY184" s="323"/>
      <c r="AZ184" s="323"/>
      <c r="BA184" s="323"/>
      <c r="BB184" s="323"/>
      <c r="BC184" s="323"/>
      <c r="BD184" s="323"/>
      <c r="BE184" s="323"/>
      <c r="BF184" s="323"/>
      <c r="BG184" s="323"/>
      <c r="BH184" s="323"/>
      <c r="BI184" s="323"/>
      <c r="BJ184" s="323"/>
      <c r="BK184" s="323"/>
      <c r="BL184" s="323"/>
      <c r="BM184" s="323"/>
      <c r="BN184" s="325" t="e">
        <f t="shared" si="19"/>
        <v>#DIV/0!</v>
      </c>
      <c r="BO184" s="277"/>
      <c r="BP184" s="326" t="s">
        <v>212</v>
      </c>
      <c r="BQ184" s="323"/>
      <c r="BR184" s="323"/>
      <c r="BS184" s="323"/>
      <c r="BT184" s="323"/>
      <c r="BU184" s="323"/>
      <c r="BV184" s="323"/>
      <c r="BW184" s="323"/>
      <c r="BX184" s="323"/>
      <c r="BY184" s="323"/>
      <c r="BZ184" s="323"/>
      <c r="CA184" s="323"/>
      <c r="CB184" s="323"/>
      <c r="CC184" s="323"/>
      <c r="CD184" s="323"/>
      <c r="CE184" s="323"/>
      <c r="CF184" s="323"/>
      <c r="CG184" s="323"/>
      <c r="CH184" s="323"/>
      <c r="CI184" s="323"/>
      <c r="CJ184" s="323"/>
      <c r="CK184" s="323"/>
      <c r="CL184" s="323"/>
      <c r="CM184" s="323"/>
      <c r="CN184" s="323"/>
      <c r="CO184" s="323"/>
      <c r="CP184" s="323"/>
      <c r="CQ184" s="323"/>
      <c r="CR184" s="323"/>
      <c r="CS184" s="323"/>
      <c r="CT184" s="323"/>
      <c r="CU184" s="328" t="e">
        <f t="shared" si="20"/>
        <v>#DIV/0!</v>
      </c>
      <c r="CV184" s="277"/>
      <c r="CW184" s="299" t="s">
        <v>213</v>
      </c>
      <c r="CX184" s="340">
        <v>4</v>
      </c>
      <c r="CY184" s="299">
        <v>8</v>
      </c>
      <c r="CZ184" s="299">
        <v>11</v>
      </c>
      <c r="DA184" s="299">
        <v>3</v>
      </c>
      <c r="DB184" s="299">
        <v>3</v>
      </c>
      <c r="DC184" s="299"/>
      <c r="DD184" s="299"/>
      <c r="DE184" s="299"/>
      <c r="DF184" s="299"/>
      <c r="DG184" s="299"/>
      <c r="DH184" s="299"/>
      <c r="DI184" s="299"/>
      <c r="DJ184" s="299"/>
      <c r="DK184" s="299"/>
      <c r="DL184" s="299"/>
      <c r="DM184" s="299"/>
      <c r="DN184" s="299"/>
      <c r="DO184" s="299"/>
      <c r="DP184" s="299"/>
      <c r="DQ184" s="299"/>
      <c r="DR184" s="299"/>
      <c r="DS184" s="299"/>
      <c r="DT184" s="299"/>
      <c r="DU184" s="299"/>
      <c r="DV184" s="299"/>
      <c r="DW184" s="299"/>
      <c r="DX184" s="299"/>
      <c r="DY184" s="299"/>
      <c r="DZ184" s="299"/>
      <c r="EA184" s="299"/>
      <c r="EB184" s="286">
        <f t="shared" si="21"/>
        <v>5.8</v>
      </c>
      <c r="EC184" s="277"/>
      <c r="ED184" s="322" t="s">
        <v>212</v>
      </c>
      <c r="EE184" s="323">
        <v>2</v>
      </c>
      <c r="EF184" s="323">
        <v>11</v>
      </c>
      <c r="EG184" s="323">
        <v>25</v>
      </c>
      <c r="EH184" s="323">
        <v>5</v>
      </c>
      <c r="EI184" s="323">
        <v>11</v>
      </c>
      <c r="EJ184" s="323">
        <v>3</v>
      </c>
      <c r="EK184" s="323"/>
      <c r="EL184" s="323"/>
      <c r="EM184" s="323"/>
      <c r="EN184" s="323"/>
      <c r="EO184" s="323"/>
      <c r="EP184" s="323"/>
      <c r="EQ184" s="323"/>
      <c r="ER184" s="323"/>
      <c r="ES184" s="323"/>
      <c r="ET184" s="323"/>
      <c r="EU184" s="323"/>
      <c r="EV184" s="323"/>
      <c r="EW184" s="323"/>
      <c r="EX184" s="323"/>
      <c r="EY184" s="323"/>
      <c r="EZ184" s="323"/>
      <c r="FA184" s="323"/>
      <c r="FB184" s="323"/>
      <c r="FC184" s="323"/>
      <c r="FD184" s="323"/>
      <c r="FE184" s="323"/>
      <c r="FF184" s="323"/>
      <c r="FG184" s="323"/>
      <c r="FH184" s="323"/>
      <c r="FI184" s="328">
        <f t="shared" si="22"/>
        <v>9.5</v>
      </c>
      <c r="FJ184" s="277"/>
      <c r="FK184" s="322" t="s">
        <v>212</v>
      </c>
      <c r="FL184" s="323">
        <v>14</v>
      </c>
      <c r="FM184" s="323"/>
      <c r="FN184" s="323"/>
      <c r="FO184" s="323"/>
      <c r="FP184" s="323"/>
      <c r="FQ184" s="323"/>
      <c r="FR184" s="323"/>
      <c r="FS184" s="323"/>
      <c r="FT184" s="323"/>
      <c r="FU184" s="323"/>
      <c r="FV184" s="323"/>
      <c r="FW184" s="323"/>
      <c r="FX184" s="323"/>
      <c r="FY184" s="323"/>
      <c r="FZ184" s="323"/>
      <c r="GA184" s="323"/>
      <c r="GB184" s="323"/>
      <c r="GC184" s="323"/>
      <c r="GD184" s="323"/>
      <c r="GE184" s="323"/>
      <c r="GF184" s="323"/>
      <c r="GG184" s="323"/>
      <c r="GH184" s="323"/>
      <c r="GI184" s="323"/>
      <c r="GJ184" s="323"/>
      <c r="GK184" s="323"/>
      <c r="GL184" s="323"/>
      <c r="GM184" s="323"/>
      <c r="GN184" s="323"/>
      <c r="GO184" s="323"/>
      <c r="GP184" s="328">
        <f t="shared" si="23"/>
        <v>14</v>
      </c>
      <c r="GQ184" s="277"/>
    </row>
    <row r="185" spans="1:199" ht="15.75" customHeight="1">
      <c r="A185" s="139"/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329"/>
      <c r="AH185" s="277"/>
      <c r="AI185" s="277"/>
      <c r="AJ185" s="277"/>
      <c r="AK185" s="277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277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329"/>
      <c r="BO185" s="277"/>
      <c r="BP185" s="277"/>
      <c r="BQ185" s="277"/>
      <c r="BR185" s="277"/>
      <c r="BS185" s="277"/>
      <c r="BT185" s="277"/>
      <c r="BU185" s="277"/>
      <c r="BV185" s="277"/>
      <c r="BW185" s="277"/>
      <c r="BX185" s="277"/>
      <c r="BY185" s="277"/>
      <c r="BZ185" s="277"/>
      <c r="CA185" s="277"/>
      <c r="CB185" s="277"/>
      <c r="CC185" s="277"/>
      <c r="CD185" s="277"/>
      <c r="CE185" s="277"/>
      <c r="CF185" s="277"/>
      <c r="CG185" s="277"/>
      <c r="CH185" s="277"/>
      <c r="CI185" s="277"/>
      <c r="CJ185" s="277"/>
      <c r="CK185" s="277"/>
      <c r="CL185" s="277"/>
      <c r="CM185" s="277"/>
      <c r="CN185" s="277"/>
      <c r="CO185" s="277"/>
      <c r="CP185" s="277"/>
      <c r="CQ185" s="277"/>
      <c r="CR185" s="277"/>
      <c r="CS185" s="277"/>
      <c r="CT185" s="277"/>
      <c r="CU185" s="277"/>
      <c r="CV185" s="277"/>
      <c r="CW185" s="277"/>
      <c r="CX185" s="277"/>
      <c r="CY185" s="277"/>
      <c r="CZ185" s="277"/>
      <c r="DA185" s="277"/>
      <c r="DB185" s="277"/>
      <c r="DC185" s="277"/>
      <c r="DD185" s="277"/>
      <c r="DE185" s="277"/>
      <c r="DF185" s="277"/>
      <c r="DG185" s="277"/>
      <c r="DH185" s="277"/>
      <c r="DI185" s="277"/>
      <c r="DJ185" s="277"/>
      <c r="DK185" s="277"/>
      <c r="DL185" s="277"/>
      <c r="DM185" s="277"/>
      <c r="DN185" s="277"/>
      <c r="DO185" s="277"/>
      <c r="DP185" s="277"/>
      <c r="DQ185" s="277"/>
      <c r="DR185" s="277"/>
      <c r="DS185" s="277"/>
      <c r="DT185" s="277"/>
      <c r="DU185" s="277"/>
      <c r="DV185" s="277"/>
      <c r="DW185" s="277"/>
      <c r="DX185" s="277"/>
      <c r="DY185" s="277"/>
      <c r="DZ185" s="277"/>
      <c r="EA185" s="277"/>
      <c r="EB185" s="277"/>
      <c r="EC185" s="277"/>
      <c r="ED185" s="277"/>
      <c r="EE185" s="277"/>
      <c r="EF185" s="277"/>
      <c r="EG185" s="277"/>
      <c r="EH185" s="277"/>
      <c r="EI185" s="277"/>
      <c r="EJ185" s="277"/>
      <c r="EK185" s="277"/>
      <c r="EL185" s="277"/>
      <c r="EM185" s="277"/>
      <c r="EN185" s="277"/>
      <c r="EO185" s="277"/>
      <c r="EP185" s="277"/>
      <c r="EQ185" s="277"/>
      <c r="ER185" s="277"/>
      <c r="ES185" s="277"/>
      <c r="ET185" s="277"/>
      <c r="EU185" s="277"/>
      <c r="EV185" s="277"/>
      <c r="EW185" s="277"/>
      <c r="EX185" s="277"/>
      <c r="EY185" s="277"/>
      <c r="EZ185" s="277"/>
      <c r="FA185" s="277"/>
      <c r="FB185" s="277"/>
      <c r="FC185" s="277"/>
      <c r="FD185" s="277"/>
      <c r="FE185" s="277"/>
      <c r="FF185" s="277"/>
      <c r="FG185" s="277"/>
      <c r="FH185" s="277"/>
      <c r="FI185" s="277"/>
      <c r="FJ185" s="277"/>
      <c r="FK185" s="277"/>
      <c r="FL185" s="277"/>
      <c r="FM185" s="277"/>
      <c r="FN185" s="277"/>
      <c r="FO185" s="277"/>
      <c r="FP185" s="277"/>
      <c r="FQ185" s="277"/>
      <c r="FR185" s="277"/>
      <c r="FS185" s="277"/>
      <c r="FT185" s="277"/>
      <c r="FU185" s="277"/>
      <c r="FV185" s="277"/>
      <c r="FW185" s="277"/>
      <c r="FX185" s="277"/>
      <c r="FY185" s="277"/>
      <c r="FZ185" s="277"/>
      <c r="GA185" s="277"/>
      <c r="GB185" s="277"/>
      <c r="GC185" s="277"/>
      <c r="GD185" s="277"/>
      <c r="GE185" s="277"/>
      <c r="GF185" s="277"/>
      <c r="GG185" s="277"/>
      <c r="GH185" s="277"/>
      <c r="GI185" s="277"/>
      <c r="GJ185" s="277"/>
      <c r="GK185" s="277"/>
      <c r="GL185" s="277"/>
      <c r="GM185" s="277"/>
      <c r="GN185" s="277"/>
      <c r="GO185" s="277"/>
      <c r="GP185" s="277"/>
      <c r="GQ185" s="277"/>
    </row>
    <row r="186" spans="1:199" ht="15.75" customHeight="1">
      <c r="A186" s="139"/>
      <c r="B186" s="330"/>
      <c r="C186" s="330"/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/>
      <c r="O186" s="330"/>
      <c r="P186" s="330"/>
      <c r="Q186" s="330"/>
      <c r="R186" s="330"/>
      <c r="S186" s="330"/>
      <c r="T186" s="330"/>
      <c r="U186" s="330"/>
      <c r="V186" s="330"/>
      <c r="W186" s="330"/>
      <c r="X186" s="330"/>
      <c r="Y186" s="330"/>
      <c r="Z186" s="330"/>
      <c r="AA186" s="330"/>
      <c r="AB186" s="330"/>
      <c r="AC186" s="330"/>
      <c r="AD186" s="330"/>
      <c r="AE186" s="330"/>
      <c r="AF186" s="330"/>
      <c r="AG186" s="331"/>
      <c r="AH186" s="330"/>
      <c r="AI186" s="330"/>
      <c r="AJ186" s="330"/>
      <c r="AK186" s="330"/>
      <c r="AL186" s="330"/>
      <c r="AM186" s="330"/>
      <c r="AN186" s="330"/>
      <c r="AO186" s="330"/>
      <c r="AP186" s="330"/>
      <c r="AQ186" s="330"/>
      <c r="AR186" s="330"/>
      <c r="AS186" s="330"/>
      <c r="AT186" s="330"/>
      <c r="AU186" s="330"/>
      <c r="AV186" s="330"/>
      <c r="AW186" s="330"/>
      <c r="AX186" s="330"/>
      <c r="AY186" s="330"/>
      <c r="AZ186" s="330"/>
      <c r="BA186" s="330"/>
      <c r="BB186" s="330"/>
      <c r="BC186" s="330"/>
      <c r="BD186" s="330"/>
      <c r="BE186" s="330"/>
      <c r="BF186" s="330"/>
      <c r="BG186" s="330"/>
      <c r="BH186" s="330"/>
      <c r="BI186" s="330"/>
      <c r="BJ186" s="330"/>
      <c r="BK186" s="330"/>
      <c r="BL186" s="330"/>
      <c r="BM186" s="330"/>
      <c r="BN186" s="331"/>
      <c r="BO186" s="330"/>
      <c r="BP186" s="330"/>
      <c r="BQ186" s="330"/>
      <c r="BR186" s="330"/>
      <c r="BS186" s="330"/>
      <c r="BT186" s="330"/>
      <c r="BU186" s="330"/>
      <c r="BV186" s="330"/>
      <c r="BW186" s="330"/>
      <c r="BX186" s="330"/>
      <c r="BY186" s="330"/>
      <c r="BZ186" s="330"/>
      <c r="CA186" s="330"/>
      <c r="CB186" s="330"/>
      <c r="CC186" s="330"/>
      <c r="CD186" s="330"/>
      <c r="CE186" s="330"/>
      <c r="CF186" s="330"/>
      <c r="CG186" s="330"/>
      <c r="CH186" s="330"/>
      <c r="CI186" s="330"/>
      <c r="CJ186" s="330"/>
      <c r="CK186" s="330"/>
      <c r="CL186" s="330"/>
      <c r="CM186" s="330"/>
      <c r="CN186" s="330"/>
      <c r="CO186" s="330"/>
      <c r="CP186" s="330"/>
      <c r="CQ186" s="330"/>
      <c r="CR186" s="330"/>
      <c r="CS186" s="330"/>
      <c r="CT186" s="330"/>
      <c r="CU186" s="330"/>
      <c r="CV186" s="330"/>
      <c r="CW186" s="330"/>
      <c r="CX186" s="330"/>
      <c r="CY186" s="330"/>
      <c r="CZ186" s="330"/>
      <c r="DA186" s="330"/>
      <c r="DB186" s="330"/>
      <c r="DC186" s="330"/>
      <c r="DD186" s="330"/>
      <c r="DE186" s="330"/>
      <c r="DF186" s="330"/>
      <c r="DG186" s="330"/>
      <c r="DH186" s="330"/>
      <c r="DI186" s="330"/>
      <c r="DJ186" s="330"/>
      <c r="DK186" s="330"/>
      <c r="DL186" s="330"/>
      <c r="DM186" s="330"/>
      <c r="DN186" s="330"/>
      <c r="DO186" s="330"/>
      <c r="DP186" s="330"/>
      <c r="DQ186" s="330"/>
      <c r="DR186" s="330"/>
      <c r="DS186" s="330"/>
      <c r="DT186" s="330"/>
      <c r="DU186" s="330"/>
      <c r="DV186" s="330"/>
      <c r="DW186" s="330"/>
      <c r="DX186" s="330"/>
      <c r="DY186" s="330"/>
      <c r="DZ186" s="330"/>
      <c r="EA186" s="330"/>
      <c r="EB186" s="330"/>
      <c r="EC186" s="330"/>
      <c r="ED186" s="330"/>
      <c r="EE186" s="330"/>
      <c r="EF186" s="330"/>
      <c r="EG186" s="330"/>
      <c r="EH186" s="330"/>
      <c r="EI186" s="330"/>
      <c r="EJ186" s="330"/>
      <c r="EK186" s="330"/>
      <c r="EL186" s="330"/>
      <c r="EM186" s="330"/>
      <c r="EN186" s="330"/>
      <c r="EO186" s="330"/>
      <c r="EP186" s="330"/>
      <c r="EQ186" s="330"/>
      <c r="ER186" s="330"/>
      <c r="ES186" s="330"/>
      <c r="ET186" s="330"/>
      <c r="EU186" s="330"/>
      <c r="EV186" s="330"/>
      <c r="EW186" s="330"/>
      <c r="EX186" s="330"/>
      <c r="EY186" s="330"/>
      <c r="EZ186" s="330"/>
      <c r="FA186" s="330"/>
      <c r="FB186" s="330"/>
      <c r="FC186" s="330"/>
      <c r="FD186" s="330"/>
      <c r="FE186" s="330"/>
      <c r="FF186" s="330"/>
      <c r="FG186" s="330"/>
      <c r="FH186" s="330"/>
      <c r="FI186" s="330"/>
      <c r="FJ186" s="330"/>
      <c r="FK186" s="330"/>
      <c r="FL186" s="330"/>
      <c r="FM186" s="330"/>
      <c r="FN186" s="330"/>
      <c r="FO186" s="330"/>
      <c r="FP186" s="330"/>
      <c r="FQ186" s="330"/>
      <c r="FR186" s="330"/>
      <c r="FS186" s="330"/>
      <c r="FT186" s="330"/>
      <c r="FU186" s="330"/>
      <c r="FV186" s="330"/>
      <c r="FW186" s="330"/>
      <c r="FX186" s="330"/>
      <c r="FY186" s="330"/>
      <c r="FZ186" s="330"/>
      <c r="GA186" s="330"/>
      <c r="GB186" s="330"/>
      <c r="GC186" s="330"/>
      <c r="GD186" s="330"/>
      <c r="GE186" s="330"/>
      <c r="GF186" s="330"/>
      <c r="GG186" s="330"/>
      <c r="GH186" s="330"/>
      <c r="GI186" s="330"/>
      <c r="GJ186" s="330"/>
      <c r="GK186" s="330"/>
      <c r="GL186" s="330"/>
      <c r="GM186" s="330"/>
      <c r="GN186" s="330"/>
      <c r="GO186" s="330"/>
      <c r="GP186" s="330"/>
      <c r="GQ186" s="330"/>
    </row>
    <row r="187" spans="1:199" ht="15.75" customHeight="1">
      <c r="A187" s="139"/>
      <c r="B187" s="1180" t="s">
        <v>393</v>
      </c>
      <c r="C187" s="1009"/>
      <c r="D187" s="1009"/>
      <c r="E187" s="1009"/>
      <c r="F187" s="1009"/>
      <c r="G187" s="1009"/>
      <c r="H187" s="1009"/>
      <c r="I187" s="1009"/>
      <c r="J187" s="1009"/>
      <c r="K187" s="1009"/>
      <c r="L187" s="1009"/>
      <c r="M187" s="1009"/>
      <c r="N187" s="1009"/>
      <c r="O187" s="1009"/>
      <c r="P187" s="1009"/>
      <c r="Q187" s="1009"/>
      <c r="R187" s="1009"/>
      <c r="S187" s="1009"/>
      <c r="T187" s="1009"/>
      <c r="U187" s="1009"/>
      <c r="V187" s="1009"/>
      <c r="W187" s="1009"/>
      <c r="X187" s="1009"/>
      <c r="Y187" s="1009"/>
      <c r="Z187" s="1009"/>
      <c r="AA187" s="1009"/>
      <c r="AB187" s="1009"/>
      <c r="AC187" s="1009"/>
      <c r="AD187" s="1009"/>
      <c r="AE187" s="1009"/>
      <c r="AF187" s="1009"/>
      <c r="AG187" s="1010"/>
      <c r="AH187" s="277"/>
      <c r="AI187" s="1180" t="s">
        <v>394</v>
      </c>
      <c r="AJ187" s="1009"/>
      <c r="AK187" s="1009"/>
      <c r="AL187" s="1009"/>
      <c r="AM187" s="1009"/>
      <c r="AN187" s="1009"/>
      <c r="AO187" s="1009"/>
      <c r="AP187" s="1009"/>
      <c r="AQ187" s="1009"/>
      <c r="AR187" s="1009"/>
      <c r="AS187" s="1009"/>
      <c r="AT187" s="1009"/>
      <c r="AU187" s="1009"/>
      <c r="AV187" s="1009"/>
      <c r="AW187" s="1009"/>
      <c r="AX187" s="1009"/>
      <c r="AY187" s="1009"/>
      <c r="AZ187" s="1009"/>
      <c r="BA187" s="1009"/>
      <c r="BB187" s="1009"/>
      <c r="BC187" s="1009"/>
      <c r="BD187" s="1009"/>
      <c r="BE187" s="1009"/>
      <c r="BF187" s="1009"/>
      <c r="BG187" s="1009"/>
      <c r="BH187" s="1009"/>
      <c r="BI187" s="1009"/>
      <c r="BJ187" s="1009"/>
      <c r="BK187" s="1009"/>
      <c r="BL187" s="1009"/>
      <c r="BM187" s="1009"/>
      <c r="BN187" s="1010"/>
      <c r="BO187" s="282"/>
      <c r="BP187" s="1180" t="s">
        <v>395</v>
      </c>
      <c r="BQ187" s="1009"/>
      <c r="BR187" s="1009"/>
      <c r="BS187" s="1009"/>
      <c r="BT187" s="1009"/>
      <c r="BU187" s="1009"/>
      <c r="BV187" s="1009"/>
      <c r="BW187" s="1009"/>
      <c r="BX187" s="1009"/>
      <c r="BY187" s="1009"/>
      <c r="BZ187" s="1009"/>
      <c r="CA187" s="1009"/>
      <c r="CB187" s="1009"/>
      <c r="CC187" s="1009"/>
      <c r="CD187" s="1009"/>
      <c r="CE187" s="1009"/>
      <c r="CF187" s="1009"/>
      <c r="CG187" s="1009"/>
      <c r="CH187" s="1009"/>
      <c r="CI187" s="1009"/>
      <c r="CJ187" s="1009"/>
      <c r="CK187" s="1009"/>
      <c r="CL187" s="1009"/>
      <c r="CM187" s="1009"/>
      <c r="CN187" s="1009"/>
      <c r="CO187" s="1009"/>
      <c r="CP187" s="1009"/>
      <c r="CQ187" s="1009"/>
      <c r="CR187" s="1009"/>
      <c r="CS187" s="1009"/>
      <c r="CT187" s="1009"/>
      <c r="CU187" s="1010"/>
      <c r="CV187" s="277"/>
      <c r="CW187" s="1181" t="s">
        <v>396</v>
      </c>
      <c r="CX187" s="1159"/>
      <c r="CY187" s="1159"/>
      <c r="CZ187" s="1159"/>
      <c r="DA187" s="1159"/>
      <c r="DB187" s="1159"/>
      <c r="DC187" s="1159"/>
      <c r="DD187" s="1159"/>
      <c r="DE187" s="1159"/>
      <c r="DF187" s="1159"/>
      <c r="DG187" s="1159"/>
      <c r="DH187" s="1159"/>
      <c r="DI187" s="1159"/>
      <c r="DJ187" s="1159"/>
      <c r="DK187" s="1159"/>
      <c r="DL187" s="1159"/>
      <c r="DM187" s="1159"/>
      <c r="DN187" s="1159"/>
      <c r="DO187" s="1159"/>
      <c r="DP187" s="1159"/>
      <c r="DQ187" s="1159"/>
      <c r="DR187" s="1159"/>
      <c r="DS187" s="1159"/>
      <c r="DT187" s="1159"/>
      <c r="DU187" s="1159"/>
      <c r="DV187" s="1159"/>
      <c r="DW187" s="1159"/>
      <c r="DX187" s="1159"/>
      <c r="DY187" s="1159"/>
      <c r="DZ187" s="1159"/>
      <c r="EA187" s="1159"/>
      <c r="EB187" s="1160"/>
      <c r="EC187" s="277"/>
      <c r="ED187" s="1181" t="s">
        <v>397</v>
      </c>
      <c r="EE187" s="1159"/>
      <c r="EF187" s="1159"/>
      <c r="EG187" s="1159"/>
      <c r="EH187" s="1159"/>
      <c r="EI187" s="1159"/>
      <c r="EJ187" s="1159"/>
      <c r="EK187" s="1159"/>
      <c r="EL187" s="1159"/>
      <c r="EM187" s="1159"/>
      <c r="EN187" s="1159"/>
      <c r="EO187" s="1159"/>
      <c r="EP187" s="1159"/>
      <c r="EQ187" s="1159"/>
      <c r="ER187" s="1159"/>
      <c r="ES187" s="1159"/>
      <c r="ET187" s="1159"/>
      <c r="EU187" s="1159"/>
      <c r="EV187" s="1159"/>
      <c r="EW187" s="1159"/>
      <c r="EX187" s="1159"/>
      <c r="EY187" s="1159"/>
      <c r="EZ187" s="1159"/>
      <c r="FA187" s="1159"/>
      <c r="FB187" s="1159"/>
      <c r="FC187" s="1159"/>
      <c r="FD187" s="1159"/>
      <c r="FE187" s="1159"/>
      <c r="FF187" s="1159"/>
      <c r="FG187" s="1159"/>
      <c r="FH187" s="1159"/>
      <c r="FI187" s="1160"/>
      <c r="FJ187" s="277"/>
      <c r="FK187" s="1181" t="s">
        <v>398</v>
      </c>
      <c r="FL187" s="1159"/>
      <c r="FM187" s="1159"/>
      <c r="FN187" s="1159"/>
      <c r="FO187" s="1159"/>
      <c r="FP187" s="1159"/>
      <c r="FQ187" s="1159"/>
      <c r="FR187" s="1159"/>
      <c r="FS187" s="1159"/>
      <c r="FT187" s="1159"/>
      <c r="FU187" s="1159"/>
      <c r="FV187" s="1159"/>
      <c r="FW187" s="1159"/>
      <c r="FX187" s="1159"/>
      <c r="FY187" s="1159"/>
      <c r="FZ187" s="1159"/>
      <c r="GA187" s="1159"/>
      <c r="GB187" s="1159"/>
      <c r="GC187" s="1159"/>
      <c r="GD187" s="1159"/>
      <c r="GE187" s="1159"/>
      <c r="GF187" s="1159"/>
      <c r="GG187" s="1159"/>
      <c r="GH187" s="1159"/>
      <c r="GI187" s="1159"/>
      <c r="GJ187" s="1159"/>
      <c r="GK187" s="1159"/>
      <c r="GL187" s="1159"/>
      <c r="GM187" s="1159"/>
      <c r="GN187" s="1159"/>
      <c r="GO187" s="1159"/>
      <c r="GP187" s="1160"/>
      <c r="GQ187" s="277"/>
    </row>
    <row r="188" spans="1:199" ht="15.75" customHeight="1">
      <c r="A188" s="1141" t="s">
        <v>399</v>
      </c>
      <c r="B188" s="1142" t="s">
        <v>360</v>
      </c>
      <c r="C188" s="1144" t="s">
        <v>361</v>
      </c>
      <c r="D188" s="1009"/>
      <c r="E188" s="1009"/>
      <c r="F188" s="1009"/>
      <c r="G188" s="1009"/>
      <c r="H188" s="1009"/>
      <c r="I188" s="1009"/>
      <c r="J188" s="1009"/>
      <c r="K188" s="1009"/>
      <c r="L188" s="1009"/>
      <c r="M188" s="1009"/>
      <c r="N188" s="1009"/>
      <c r="O188" s="1009"/>
      <c r="P188" s="1009"/>
      <c r="Q188" s="1009"/>
      <c r="R188" s="1009"/>
      <c r="S188" s="1009"/>
      <c r="T188" s="1009"/>
      <c r="U188" s="1009"/>
      <c r="V188" s="1009"/>
      <c r="W188" s="1009"/>
      <c r="X188" s="1009"/>
      <c r="Y188" s="1009"/>
      <c r="Z188" s="1009"/>
      <c r="AA188" s="1009"/>
      <c r="AB188" s="1009"/>
      <c r="AC188" s="1009"/>
      <c r="AD188" s="1009"/>
      <c r="AE188" s="1009"/>
      <c r="AF188" s="1010"/>
      <c r="AG188" s="1145" t="s">
        <v>362</v>
      </c>
      <c r="AH188" s="277"/>
      <c r="AI188" s="1142" t="s">
        <v>360</v>
      </c>
      <c r="AJ188" s="1144" t="s">
        <v>361</v>
      </c>
      <c r="AK188" s="1009"/>
      <c r="AL188" s="1009"/>
      <c r="AM188" s="1009"/>
      <c r="AN188" s="1009"/>
      <c r="AO188" s="1009"/>
      <c r="AP188" s="1009"/>
      <c r="AQ188" s="1009"/>
      <c r="AR188" s="1009"/>
      <c r="AS188" s="1009"/>
      <c r="AT188" s="1009"/>
      <c r="AU188" s="1009"/>
      <c r="AV188" s="1009"/>
      <c r="AW188" s="1009"/>
      <c r="AX188" s="1009"/>
      <c r="AY188" s="1009"/>
      <c r="AZ188" s="1009"/>
      <c r="BA188" s="1009"/>
      <c r="BB188" s="1009"/>
      <c r="BC188" s="1009"/>
      <c r="BD188" s="1009"/>
      <c r="BE188" s="1009"/>
      <c r="BF188" s="1009"/>
      <c r="BG188" s="1009"/>
      <c r="BH188" s="1009"/>
      <c r="BI188" s="1009"/>
      <c r="BJ188" s="1009"/>
      <c r="BK188" s="1009"/>
      <c r="BL188" s="1009"/>
      <c r="BM188" s="1010"/>
      <c r="BN188" s="1148" t="s">
        <v>362</v>
      </c>
      <c r="BO188" s="1185"/>
      <c r="BP188" s="1186" t="s">
        <v>360</v>
      </c>
      <c r="BQ188" s="1144" t="s">
        <v>361</v>
      </c>
      <c r="BR188" s="1009"/>
      <c r="BS188" s="1009"/>
      <c r="BT188" s="1009"/>
      <c r="BU188" s="1009"/>
      <c r="BV188" s="1009"/>
      <c r="BW188" s="1009"/>
      <c r="BX188" s="1009"/>
      <c r="BY188" s="1009"/>
      <c r="BZ188" s="1009"/>
      <c r="CA188" s="1009"/>
      <c r="CB188" s="1009"/>
      <c r="CC188" s="1009"/>
      <c r="CD188" s="1009"/>
      <c r="CE188" s="1009"/>
      <c r="CF188" s="1009"/>
      <c r="CG188" s="1009"/>
      <c r="CH188" s="1009"/>
      <c r="CI188" s="1009"/>
      <c r="CJ188" s="1009"/>
      <c r="CK188" s="1009"/>
      <c r="CL188" s="1009"/>
      <c r="CM188" s="1009"/>
      <c r="CN188" s="1009"/>
      <c r="CO188" s="1009"/>
      <c r="CP188" s="1009"/>
      <c r="CQ188" s="1009"/>
      <c r="CR188" s="1009"/>
      <c r="CS188" s="1009"/>
      <c r="CT188" s="1010"/>
      <c r="CU188" s="1145" t="s">
        <v>362</v>
      </c>
      <c r="CV188" s="277"/>
      <c r="CW188" s="1191" t="s">
        <v>360</v>
      </c>
      <c r="CX188" s="1182" t="s">
        <v>361</v>
      </c>
      <c r="CY188" s="1025"/>
      <c r="CZ188" s="1025"/>
      <c r="DA188" s="1025"/>
      <c r="DB188" s="1025"/>
      <c r="DC188" s="1025"/>
      <c r="DD188" s="1025"/>
      <c r="DE188" s="1025"/>
      <c r="DF188" s="1025"/>
      <c r="DG188" s="1025"/>
      <c r="DH188" s="1025"/>
      <c r="DI188" s="1025"/>
      <c r="DJ188" s="1025"/>
      <c r="DK188" s="1025"/>
      <c r="DL188" s="1025"/>
      <c r="DM188" s="1025"/>
      <c r="DN188" s="1025"/>
      <c r="DO188" s="1025"/>
      <c r="DP188" s="1025"/>
      <c r="DQ188" s="1025"/>
      <c r="DR188" s="1025"/>
      <c r="DS188" s="1025"/>
      <c r="DT188" s="1025"/>
      <c r="DU188" s="1025"/>
      <c r="DV188" s="1025"/>
      <c r="DW188" s="1025"/>
      <c r="DX188" s="1025"/>
      <c r="DY188" s="1025"/>
      <c r="DZ188" s="1025"/>
      <c r="EA188" s="1021"/>
      <c r="EB188" s="1183" t="s">
        <v>362</v>
      </c>
      <c r="EC188" s="277"/>
      <c r="ED188" s="1191" t="s">
        <v>360</v>
      </c>
      <c r="EE188" s="1182" t="s">
        <v>361</v>
      </c>
      <c r="EF188" s="1025"/>
      <c r="EG188" s="1025"/>
      <c r="EH188" s="1025"/>
      <c r="EI188" s="1025"/>
      <c r="EJ188" s="1025"/>
      <c r="EK188" s="1025"/>
      <c r="EL188" s="1025"/>
      <c r="EM188" s="1025"/>
      <c r="EN188" s="1025"/>
      <c r="EO188" s="1025"/>
      <c r="EP188" s="1025"/>
      <c r="EQ188" s="1025"/>
      <c r="ER188" s="1025"/>
      <c r="ES188" s="1025"/>
      <c r="ET188" s="1025"/>
      <c r="EU188" s="1025"/>
      <c r="EV188" s="1025"/>
      <c r="EW188" s="1025"/>
      <c r="EX188" s="1025"/>
      <c r="EY188" s="1025"/>
      <c r="EZ188" s="1025"/>
      <c r="FA188" s="1025"/>
      <c r="FB188" s="1025"/>
      <c r="FC188" s="1025"/>
      <c r="FD188" s="1025"/>
      <c r="FE188" s="1025"/>
      <c r="FF188" s="1025"/>
      <c r="FG188" s="1025"/>
      <c r="FH188" s="1021"/>
      <c r="FI188" s="1183" t="s">
        <v>362</v>
      </c>
      <c r="FJ188" s="277"/>
      <c r="FK188" s="1191" t="s">
        <v>360</v>
      </c>
      <c r="FL188" s="1182" t="s">
        <v>361</v>
      </c>
      <c r="FM188" s="1025"/>
      <c r="FN188" s="1025"/>
      <c r="FO188" s="1025"/>
      <c r="FP188" s="1025"/>
      <c r="FQ188" s="1025"/>
      <c r="FR188" s="1025"/>
      <c r="FS188" s="1025"/>
      <c r="FT188" s="1025"/>
      <c r="FU188" s="1025"/>
      <c r="FV188" s="1025"/>
      <c r="FW188" s="1025"/>
      <c r="FX188" s="1025"/>
      <c r="FY188" s="1025"/>
      <c r="FZ188" s="1025"/>
      <c r="GA188" s="1025"/>
      <c r="GB188" s="1025"/>
      <c r="GC188" s="1025"/>
      <c r="GD188" s="1025"/>
      <c r="GE188" s="1025"/>
      <c r="GF188" s="1025"/>
      <c r="GG188" s="1025"/>
      <c r="GH188" s="1025"/>
      <c r="GI188" s="1025"/>
      <c r="GJ188" s="1025"/>
      <c r="GK188" s="1025"/>
      <c r="GL188" s="1025"/>
      <c r="GM188" s="1025"/>
      <c r="GN188" s="1025"/>
      <c r="GO188" s="1021"/>
      <c r="GP188" s="1183" t="s">
        <v>362</v>
      </c>
      <c r="GQ188" s="277"/>
    </row>
    <row r="189" spans="1:199" ht="15.75" customHeight="1">
      <c r="A189" s="1018"/>
      <c r="B189" s="1143"/>
      <c r="C189" s="283">
        <v>1</v>
      </c>
      <c r="D189" s="283">
        <v>2</v>
      </c>
      <c r="E189" s="283">
        <v>3</v>
      </c>
      <c r="F189" s="283">
        <v>4</v>
      </c>
      <c r="G189" s="283">
        <v>5</v>
      </c>
      <c r="H189" s="283">
        <v>6</v>
      </c>
      <c r="I189" s="283">
        <v>7</v>
      </c>
      <c r="J189" s="283">
        <v>8</v>
      </c>
      <c r="K189" s="283">
        <v>9</v>
      </c>
      <c r="L189" s="283">
        <v>10</v>
      </c>
      <c r="M189" s="283">
        <v>11</v>
      </c>
      <c r="N189" s="283">
        <v>12</v>
      </c>
      <c r="O189" s="283">
        <v>13</v>
      </c>
      <c r="P189" s="283">
        <v>14</v>
      </c>
      <c r="Q189" s="283">
        <v>15</v>
      </c>
      <c r="R189" s="283">
        <v>16</v>
      </c>
      <c r="S189" s="283">
        <v>17</v>
      </c>
      <c r="T189" s="283">
        <v>18</v>
      </c>
      <c r="U189" s="283">
        <v>19</v>
      </c>
      <c r="V189" s="283">
        <v>20</v>
      </c>
      <c r="W189" s="283">
        <v>21</v>
      </c>
      <c r="X189" s="283">
        <v>22</v>
      </c>
      <c r="Y189" s="283">
        <v>23</v>
      </c>
      <c r="Z189" s="283">
        <v>24</v>
      </c>
      <c r="AA189" s="283">
        <v>25</v>
      </c>
      <c r="AB189" s="283">
        <v>26</v>
      </c>
      <c r="AC189" s="283">
        <v>27</v>
      </c>
      <c r="AD189" s="283">
        <v>28</v>
      </c>
      <c r="AE189" s="283">
        <v>29</v>
      </c>
      <c r="AF189" s="283">
        <v>30</v>
      </c>
      <c r="AG189" s="1146"/>
      <c r="AH189" s="277"/>
      <c r="AI189" s="1147"/>
      <c r="AJ189" s="283">
        <v>1</v>
      </c>
      <c r="AK189" s="283">
        <v>2</v>
      </c>
      <c r="AL189" s="283">
        <v>3</v>
      </c>
      <c r="AM189" s="283">
        <v>4</v>
      </c>
      <c r="AN189" s="283">
        <v>5</v>
      </c>
      <c r="AO189" s="283">
        <v>6</v>
      </c>
      <c r="AP189" s="283">
        <v>7</v>
      </c>
      <c r="AQ189" s="283">
        <v>8</v>
      </c>
      <c r="AR189" s="283">
        <v>9</v>
      </c>
      <c r="AS189" s="283">
        <v>10</v>
      </c>
      <c r="AT189" s="283">
        <v>11</v>
      </c>
      <c r="AU189" s="283">
        <v>12</v>
      </c>
      <c r="AV189" s="283">
        <v>13</v>
      </c>
      <c r="AW189" s="283">
        <v>14</v>
      </c>
      <c r="AX189" s="283">
        <v>15</v>
      </c>
      <c r="AY189" s="283">
        <v>16</v>
      </c>
      <c r="AZ189" s="283">
        <v>17</v>
      </c>
      <c r="BA189" s="283">
        <v>18</v>
      </c>
      <c r="BB189" s="283">
        <v>19</v>
      </c>
      <c r="BC189" s="283">
        <v>20</v>
      </c>
      <c r="BD189" s="283">
        <v>21</v>
      </c>
      <c r="BE189" s="283">
        <v>22</v>
      </c>
      <c r="BF189" s="283">
        <v>23</v>
      </c>
      <c r="BG189" s="283">
        <v>24</v>
      </c>
      <c r="BH189" s="283">
        <v>25</v>
      </c>
      <c r="BI189" s="283">
        <v>26</v>
      </c>
      <c r="BJ189" s="283">
        <v>27</v>
      </c>
      <c r="BK189" s="283">
        <v>28</v>
      </c>
      <c r="BL189" s="283">
        <v>29</v>
      </c>
      <c r="BM189" s="283">
        <v>30</v>
      </c>
      <c r="BN189" s="1149"/>
      <c r="BO189" s="1019"/>
      <c r="BP189" s="1187"/>
      <c r="BQ189" s="283">
        <v>1</v>
      </c>
      <c r="BR189" s="283">
        <v>2</v>
      </c>
      <c r="BS189" s="283">
        <v>3</v>
      </c>
      <c r="BT189" s="283">
        <v>4</v>
      </c>
      <c r="BU189" s="283">
        <v>5</v>
      </c>
      <c r="BV189" s="283">
        <v>6</v>
      </c>
      <c r="BW189" s="283">
        <v>7</v>
      </c>
      <c r="BX189" s="283">
        <v>8</v>
      </c>
      <c r="BY189" s="283">
        <v>9</v>
      </c>
      <c r="BZ189" s="283">
        <v>10</v>
      </c>
      <c r="CA189" s="283">
        <v>11</v>
      </c>
      <c r="CB189" s="283">
        <v>12</v>
      </c>
      <c r="CC189" s="283">
        <v>13</v>
      </c>
      <c r="CD189" s="283">
        <v>14</v>
      </c>
      <c r="CE189" s="283">
        <v>15</v>
      </c>
      <c r="CF189" s="283">
        <v>16</v>
      </c>
      <c r="CG189" s="283">
        <v>17</v>
      </c>
      <c r="CH189" s="283">
        <v>18</v>
      </c>
      <c r="CI189" s="283">
        <v>19</v>
      </c>
      <c r="CJ189" s="283">
        <v>20</v>
      </c>
      <c r="CK189" s="283">
        <v>21</v>
      </c>
      <c r="CL189" s="283">
        <v>22</v>
      </c>
      <c r="CM189" s="283">
        <v>23</v>
      </c>
      <c r="CN189" s="283">
        <v>24</v>
      </c>
      <c r="CO189" s="283">
        <v>25</v>
      </c>
      <c r="CP189" s="283">
        <v>26</v>
      </c>
      <c r="CQ189" s="283">
        <v>27</v>
      </c>
      <c r="CR189" s="283">
        <v>28</v>
      </c>
      <c r="CS189" s="283">
        <v>29</v>
      </c>
      <c r="CT189" s="283">
        <v>30</v>
      </c>
      <c r="CU189" s="1147"/>
      <c r="CV189" s="277"/>
      <c r="CW189" s="1193"/>
      <c r="CX189" s="345">
        <v>1</v>
      </c>
      <c r="CY189" s="345">
        <v>2</v>
      </c>
      <c r="CZ189" s="345">
        <v>3</v>
      </c>
      <c r="DA189" s="345">
        <v>4</v>
      </c>
      <c r="DB189" s="345">
        <v>5</v>
      </c>
      <c r="DC189" s="345">
        <v>6</v>
      </c>
      <c r="DD189" s="345">
        <v>7</v>
      </c>
      <c r="DE189" s="345">
        <v>8</v>
      </c>
      <c r="DF189" s="345">
        <v>9</v>
      </c>
      <c r="DG189" s="345">
        <v>10</v>
      </c>
      <c r="DH189" s="345">
        <v>11</v>
      </c>
      <c r="DI189" s="345">
        <v>12</v>
      </c>
      <c r="DJ189" s="345">
        <v>13</v>
      </c>
      <c r="DK189" s="345">
        <v>14</v>
      </c>
      <c r="DL189" s="345">
        <v>15</v>
      </c>
      <c r="DM189" s="345">
        <v>16</v>
      </c>
      <c r="DN189" s="345">
        <v>17</v>
      </c>
      <c r="DO189" s="345">
        <v>18</v>
      </c>
      <c r="DP189" s="345">
        <v>19</v>
      </c>
      <c r="DQ189" s="345">
        <v>20</v>
      </c>
      <c r="DR189" s="345">
        <v>21</v>
      </c>
      <c r="DS189" s="345">
        <v>22</v>
      </c>
      <c r="DT189" s="345">
        <v>23</v>
      </c>
      <c r="DU189" s="345">
        <v>24</v>
      </c>
      <c r="DV189" s="345">
        <v>25</v>
      </c>
      <c r="DW189" s="345">
        <v>26</v>
      </c>
      <c r="DX189" s="345">
        <v>27</v>
      </c>
      <c r="DY189" s="345">
        <v>28</v>
      </c>
      <c r="DZ189" s="345">
        <v>29</v>
      </c>
      <c r="EA189" s="345">
        <v>30</v>
      </c>
      <c r="EB189" s="1194"/>
      <c r="EC189" s="277"/>
      <c r="ED189" s="1192"/>
      <c r="EE189" s="283">
        <v>1</v>
      </c>
      <c r="EF189" s="283">
        <v>2</v>
      </c>
      <c r="EG189" s="283">
        <v>3</v>
      </c>
      <c r="EH189" s="283">
        <v>4</v>
      </c>
      <c r="EI189" s="283">
        <v>5</v>
      </c>
      <c r="EJ189" s="283">
        <v>6</v>
      </c>
      <c r="EK189" s="283">
        <v>7</v>
      </c>
      <c r="EL189" s="283">
        <v>8</v>
      </c>
      <c r="EM189" s="283">
        <v>9</v>
      </c>
      <c r="EN189" s="283">
        <v>10</v>
      </c>
      <c r="EO189" s="283">
        <v>11</v>
      </c>
      <c r="EP189" s="283">
        <v>12</v>
      </c>
      <c r="EQ189" s="283">
        <v>13</v>
      </c>
      <c r="ER189" s="283">
        <v>14</v>
      </c>
      <c r="ES189" s="283">
        <v>15</v>
      </c>
      <c r="ET189" s="283">
        <v>16</v>
      </c>
      <c r="EU189" s="283">
        <v>17</v>
      </c>
      <c r="EV189" s="283">
        <v>18</v>
      </c>
      <c r="EW189" s="283">
        <v>19</v>
      </c>
      <c r="EX189" s="283">
        <v>20</v>
      </c>
      <c r="EY189" s="283">
        <v>21</v>
      </c>
      <c r="EZ189" s="283">
        <v>22</v>
      </c>
      <c r="FA189" s="283">
        <v>23</v>
      </c>
      <c r="FB189" s="283">
        <v>24</v>
      </c>
      <c r="FC189" s="283">
        <v>25</v>
      </c>
      <c r="FD189" s="283">
        <v>26</v>
      </c>
      <c r="FE189" s="283">
        <v>27</v>
      </c>
      <c r="FF189" s="283">
        <v>28</v>
      </c>
      <c r="FG189" s="283">
        <v>29</v>
      </c>
      <c r="FH189" s="283">
        <v>30</v>
      </c>
      <c r="FI189" s="1184"/>
      <c r="FJ189" s="277"/>
      <c r="FK189" s="1192"/>
      <c r="FL189" s="283">
        <v>1</v>
      </c>
      <c r="FM189" s="283">
        <v>2</v>
      </c>
      <c r="FN189" s="283">
        <v>3</v>
      </c>
      <c r="FO189" s="283">
        <v>4</v>
      </c>
      <c r="FP189" s="283">
        <v>5</v>
      </c>
      <c r="FQ189" s="283">
        <v>6</v>
      </c>
      <c r="FR189" s="283">
        <v>7</v>
      </c>
      <c r="FS189" s="283">
        <v>8</v>
      </c>
      <c r="FT189" s="283">
        <v>9</v>
      </c>
      <c r="FU189" s="283">
        <v>10</v>
      </c>
      <c r="FV189" s="283">
        <v>11</v>
      </c>
      <c r="FW189" s="283">
        <v>12</v>
      </c>
      <c r="FX189" s="283">
        <v>13</v>
      </c>
      <c r="FY189" s="283">
        <v>14</v>
      </c>
      <c r="FZ189" s="283">
        <v>15</v>
      </c>
      <c r="GA189" s="283">
        <v>16</v>
      </c>
      <c r="GB189" s="283">
        <v>17</v>
      </c>
      <c r="GC189" s="283">
        <v>18</v>
      </c>
      <c r="GD189" s="283">
        <v>19</v>
      </c>
      <c r="GE189" s="283">
        <v>20</v>
      </c>
      <c r="GF189" s="283">
        <v>21</v>
      </c>
      <c r="GG189" s="283">
        <v>22</v>
      </c>
      <c r="GH189" s="283">
        <v>23</v>
      </c>
      <c r="GI189" s="283">
        <v>24</v>
      </c>
      <c r="GJ189" s="283">
        <v>25</v>
      </c>
      <c r="GK189" s="283">
        <v>26</v>
      </c>
      <c r="GL189" s="283">
        <v>27</v>
      </c>
      <c r="GM189" s="283">
        <v>28</v>
      </c>
      <c r="GN189" s="283">
        <v>29</v>
      </c>
      <c r="GO189" s="283">
        <v>30</v>
      </c>
      <c r="GP189" s="1184"/>
      <c r="GQ189" s="277"/>
    </row>
    <row r="190" spans="1:199" ht="15.75" customHeight="1">
      <c r="A190" s="1018"/>
      <c r="B190" s="290" t="s">
        <v>377</v>
      </c>
      <c r="C190" s="285">
        <v>6</v>
      </c>
      <c r="D190" s="285">
        <v>4</v>
      </c>
      <c r="E190" s="285">
        <v>4</v>
      </c>
      <c r="F190" s="285">
        <v>4</v>
      </c>
      <c r="G190" s="285">
        <v>4</v>
      </c>
      <c r="H190" s="285">
        <v>4</v>
      </c>
      <c r="I190" s="285">
        <v>3</v>
      </c>
      <c r="J190" s="285">
        <v>3</v>
      </c>
      <c r="K190" s="285">
        <v>6</v>
      </c>
      <c r="L190" s="285">
        <v>4</v>
      </c>
      <c r="M190" s="285">
        <v>8</v>
      </c>
      <c r="N190" s="285">
        <v>8</v>
      </c>
      <c r="O190" s="285">
        <v>4</v>
      </c>
      <c r="P190" s="285">
        <v>4</v>
      </c>
      <c r="Q190" s="285">
        <v>4</v>
      </c>
      <c r="R190" s="285">
        <v>3</v>
      </c>
      <c r="S190" s="285">
        <v>4</v>
      </c>
      <c r="T190" s="296">
        <v>4</v>
      </c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6">
        <f t="shared" ref="AG190:AG230" si="24">AVERAGE(C190:AF190)</f>
        <v>4.5</v>
      </c>
      <c r="AH190" s="277"/>
      <c r="AI190" s="290" t="s">
        <v>377</v>
      </c>
      <c r="AJ190" s="285">
        <v>8</v>
      </c>
      <c r="AK190" s="285">
        <v>7</v>
      </c>
      <c r="AL190" s="285">
        <v>6</v>
      </c>
      <c r="AM190" s="285">
        <v>3</v>
      </c>
      <c r="AN190" s="285">
        <v>7</v>
      </c>
      <c r="AO190" s="285">
        <v>3</v>
      </c>
      <c r="AP190" s="285">
        <v>3</v>
      </c>
      <c r="AQ190" s="285">
        <v>3</v>
      </c>
      <c r="AR190" s="285">
        <v>3</v>
      </c>
      <c r="AS190" s="285">
        <v>3</v>
      </c>
      <c r="AT190" s="285">
        <v>3</v>
      </c>
      <c r="AU190" s="285">
        <v>4</v>
      </c>
      <c r="AV190" s="285">
        <v>4</v>
      </c>
      <c r="AW190" s="285"/>
      <c r="AX190" s="285"/>
      <c r="AY190" s="285"/>
      <c r="AZ190" s="285"/>
      <c r="BA190" s="285"/>
      <c r="BB190" s="285"/>
      <c r="BC190" s="285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93">
        <f t="shared" ref="BN190:BN230" si="25">AVERAGE(AJ190:BM190)</f>
        <v>4.384615384615385</v>
      </c>
      <c r="BO190" s="277"/>
      <c r="BP190" s="289" t="s">
        <v>377</v>
      </c>
      <c r="BQ190" s="285">
        <v>7</v>
      </c>
      <c r="BR190" s="285">
        <v>7</v>
      </c>
      <c r="BS190" s="285">
        <v>4</v>
      </c>
      <c r="BT190" s="285">
        <v>6</v>
      </c>
      <c r="BU190" s="285">
        <v>2</v>
      </c>
      <c r="BV190" s="285">
        <v>6</v>
      </c>
      <c r="BW190" s="285">
        <v>6</v>
      </c>
      <c r="BX190" s="285"/>
      <c r="BY190" s="285"/>
      <c r="BZ190" s="285"/>
      <c r="CA190" s="285"/>
      <c r="CB190" s="285"/>
      <c r="CC190" s="285"/>
      <c r="CD190" s="285"/>
      <c r="CE190" s="285"/>
      <c r="CF190" s="285"/>
      <c r="CG190" s="285"/>
      <c r="CH190" s="285"/>
      <c r="CI190" s="285"/>
      <c r="CJ190" s="285"/>
      <c r="CK190" s="285"/>
      <c r="CL190" s="285"/>
      <c r="CM190" s="285"/>
      <c r="CN190" s="285"/>
      <c r="CO190" s="285"/>
      <c r="CP190" s="285"/>
      <c r="CQ190" s="285"/>
      <c r="CR190" s="285"/>
      <c r="CS190" s="285"/>
      <c r="CT190" s="285"/>
      <c r="CU190" s="286">
        <f t="shared" ref="CU190:CU230" si="26">AVERAGE(BQ190:CT190)</f>
        <v>5.4285714285714288</v>
      </c>
      <c r="CV190" s="277"/>
      <c r="CW190" s="292" t="s">
        <v>377</v>
      </c>
      <c r="CX190" s="285">
        <v>6</v>
      </c>
      <c r="CY190" s="285">
        <v>4</v>
      </c>
      <c r="CZ190" s="285">
        <v>6</v>
      </c>
      <c r="DA190" s="285">
        <v>4</v>
      </c>
      <c r="DB190" s="285">
        <v>8</v>
      </c>
      <c r="DC190" s="285">
        <v>4</v>
      </c>
      <c r="DD190" s="285">
        <v>6</v>
      </c>
      <c r="DE190" s="285">
        <v>8</v>
      </c>
      <c r="DF190" s="285">
        <v>4</v>
      </c>
      <c r="DG190" s="285">
        <v>8</v>
      </c>
      <c r="DH190" s="285">
        <v>5</v>
      </c>
      <c r="DI190" s="285">
        <v>4</v>
      </c>
      <c r="DJ190" s="285">
        <v>5</v>
      </c>
      <c r="DK190" s="285">
        <v>4</v>
      </c>
      <c r="DL190" s="285">
        <v>7</v>
      </c>
      <c r="DM190" s="285">
        <v>7</v>
      </c>
      <c r="DN190" s="285">
        <v>3</v>
      </c>
      <c r="DO190" s="285">
        <v>4</v>
      </c>
      <c r="DP190" s="285">
        <v>8</v>
      </c>
      <c r="DQ190" s="285">
        <v>6</v>
      </c>
      <c r="DR190" s="285">
        <v>4</v>
      </c>
      <c r="DS190" s="285">
        <v>2</v>
      </c>
      <c r="DT190" s="285">
        <v>4</v>
      </c>
      <c r="DU190" s="285">
        <v>7</v>
      </c>
      <c r="DV190" s="285">
        <v>4</v>
      </c>
      <c r="DW190" s="285">
        <v>7</v>
      </c>
      <c r="DX190" s="285">
        <v>4</v>
      </c>
      <c r="DY190" s="285">
        <v>8</v>
      </c>
      <c r="DZ190" s="285">
        <v>3</v>
      </c>
      <c r="EA190" s="285">
        <v>3</v>
      </c>
      <c r="EB190" s="308">
        <f t="shared" ref="EB190:EB230" si="27">AVERAGE(CX190:EA190)</f>
        <v>5.2333333333333334</v>
      </c>
      <c r="EC190" s="277"/>
      <c r="ED190" s="291" t="s">
        <v>377</v>
      </c>
      <c r="EE190" s="285">
        <v>5</v>
      </c>
      <c r="EF190" s="285">
        <v>3</v>
      </c>
      <c r="EG190" s="285">
        <v>3</v>
      </c>
      <c r="EH190" s="285">
        <v>2</v>
      </c>
      <c r="EI190" s="285">
        <v>4</v>
      </c>
      <c r="EJ190" s="285"/>
      <c r="EK190" s="285"/>
      <c r="EL190" s="285"/>
      <c r="EM190" s="285"/>
      <c r="EN190" s="285"/>
      <c r="EO190" s="285"/>
      <c r="EP190" s="285"/>
      <c r="EQ190" s="285"/>
      <c r="ER190" s="285"/>
      <c r="ES190" s="285"/>
      <c r="ET190" s="285"/>
      <c r="EU190" s="285"/>
      <c r="EV190" s="285"/>
      <c r="EW190" s="285"/>
      <c r="EX190" s="285"/>
      <c r="EY190" s="285"/>
      <c r="EZ190" s="285"/>
      <c r="FA190" s="285"/>
      <c r="FB190" s="285"/>
      <c r="FC190" s="285"/>
      <c r="FD190" s="285"/>
      <c r="FE190" s="285"/>
      <c r="FF190" s="285"/>
      <c r="FG190" s="285"/>
      <c r="FH190" s="285"/>
      <c r="FI190" s="308">
        <f t="shared" ref="FI190:FI230" si="28">AVERAGE(EE190:FH190)</f>
        <v>3.4</v>
      </c>
      <c r="FJ190" s="277"/>
      <c r="FK190" s="291" t="s">
        <v>377</v>
      </c>
      <c r="FL190" s="285">
        <v>4</v>
      </c>
      <c r="FM190" s="285"/>
      <c r="FN190" s="285"/>
      <c r="FO190" s="285"/>
      <c r="FP190" s="285"/>
      <c r="FQ190" s="285"/>
      <c r="FR190" s="285"/>
      <c r="FS190" s="285"/>
      <c r="FT190" s="285"/>
      <c r="FU190" s="285"/>
      <c r="FV190" s="285"/>
      <c r="FW190" s="285"/>
      <c r="FX190" s="285"/>
      <c r="FY190" s="285"/>
      <c r="FZ190" s="285"/>
      <c r="GA190" s="285"/>
      <c r="GB190" s="285"/>
      <c r="GC190" s="285"/>
      <c r="GD190" s="285"/>
      <c r="GE190" s="285"/>
      <c r="GF190" s="285"/>
      <c r="GG190" s="285"/>
      <c r="GH190" s="285"/>
      <c r="GI190" s="285"/>
      <c r="GJ190" s="285"/>
      <c r="GK190" s="285"/>
      <c r="GL190" s="285"/>
      <c r="GM190" s="285"/>
      <c r="GN190" s="285"/>
      <c r="GO190" s="285"/>
      <c r="GP190" s="308">
        <f t="shared" ref="GP190:GP230" si="29">AVERAGE(FL190:GO190)</f>
        <v>4</v>
      </c>
      <c r="GQ190" s="277"/>
    </row>
    <row r="191" spans="1:199" ht="15.75" customHeight="1">
      <c r="A191" s="1018"/>
      <c r="B191" s="285" t="s">
        <v>143</v>
      </c>
      <c r="C191" s="285">
        <v>16</v>
      </c>
      <c r="D191" s="285">
        <v>7</v>
      </c>
      <c r="E191" s="285">
        <v>21</v>
      </c>
      <c r="F191" s="285">
        <v>20</v>
      </c>
      <c r="G191" s="285">
        <v>12</v>
      </c>
      <c r="H191" s="285">
        <v>5</v>
      </c>
      <c r="I191" s="285">
        <v>7</v>
      </c>
      <c r="J191" s="285">
        <v>10</v>
      </c>
      <c r="K191" s="285">
        <v>17</v>
      </c>
      <c r="L191" s="285">
        <v>15</v>
      </c>
      <c r="M191" s="285">
        <v>8</v>
      </c>
      <c r="N191" s="285">
        <v>11</v>
      </c>
      <c r="O191" s="285">
        <v>19</v>
      </c>
      <c r="P191" s="285">
        <v>8</v>
      </c>
      <c r="Q191" s="285">
        <v>21</v>
      </c>
      <c r="R191" s="285">
        <v>6</v>
      </c>
      <c r="S191" s="285">
        <v>8</v>
      </c>
      <c r="T191" s="285">
        <v>25</v>
      </c>
      <c r="U191" s="285">
        <v>8</v>
      </c>
      <c r="V191" s="285">
        <v>6</v>
      </c>
      <c r="W191" s="285">
        <v>23</v>
      </c>
      <c r="X191" s="285">
        <v>18</v>
      </c>
      <c r="Y191" s="285">
        <v>18</v>
      </c>
      <c r="Z191" s="285">
        <v>8</v>
      </c>
      <c r="AA191" s="285">
        <v>22</v>
      </c>
      <c r="AB191" s="285">
        <v>22</v>
      </c>
      <c r="AC191" s="285"/>
      <c r="AD191" s="285"/>
      <c r="AE191" s="285"/>
      <c r="AF191" s="285"/>
      <c r="AG191" s="286">
        <f t="shared" si="24"/>
        <v>13.884615384615385</v>
      </c>
      <c r="AH191" s="277"/>
      <c r="AI191" s="285" t="s">
        <v>143</v>
      </c>
      <c r="AJ191" s="285">
        <v>11</v>
      </c>
      <c r="AK191" s="285">
        <v>15</v>
      </c>
      <c r="AL191" s="285">
        <v>10</v>
      </c>
      <c r="AM191" s="285">
        <v>5</v>
      </c>
      <c r="AN191" s="285">
        <v>16</v>
      </c>
      <c r="AO191" s="285">
        <v>12</v>
      </c>
      <c r="AP191" s="285">
        <v>12</v>
      </c>
      <c r="AQ191" s="285">
        <v>16</v>
      </c>
      <c r="AR191" s="285">
        <v>12</v>
      </c>
      <c r="AS191" s="285">
        <v>16</v>
      </c>
      <c r="AT191" s="285">
        <v>21</v>
      </c>
      <c r="AU191" s="285">
        <v>12</v>
      </c>
      <c r="AV191" s="285">
        <v>7</v>
      </c>
      <c r="AW191" s="285">
        <v>7</v>
      </c>
      <c r="AX191" s="285">
        <v>22</v>
      </c>
      <c r="AY191" s="285">
        <v>9</v>
      </c>
      <c r="AZ191" s="285">
        <v>7</v>
      </c>
      <c r="BA191" s="285">
        <v>13</v>
      </c>
      <c r="BB191" s="285">
        <v>8</v>
      </c>
      <c r="BC191" s="285">
        <v>12</v>
      </c>
      <c r="BD191" s="285">
        <v>16</v>
      </c>
      <c r="BE191" s="285">
        <v>20</v>
      </c>
      <c r="BF191" s="285">
        <v>12</v>
      </c>
      <c r="BG191" s="285">
        <v>12</v>
      </c>
      <c r="BH191" s="285">
        <v>13</v>
      </c>
      <c r="BI191" s="285">
        <v>7</v>
      </c>
      <c r="BJ191" s="285">
        <v>11</v>
      </c>
      <c r="BK191" s="285">
        <v>9</v>
      </c>
      <c r="BL191" s="285">
        <v>13</v>
      </c>
      <c r="BM191" s="285">
        <v>10</v>
      </c>
      <c r="BN191" s="293">
        <f t="shared" si="25"/>
        <v>12.2</v>
      </c>
      <c r="BO191" s="277"/>
      <c r="BP191" s="294" t="s">
        <v>143</v>
      </c>
      <c r="BQ191" s="285">
        <v>5</v>
      </c>
      <c r="BR191" s="285">
        <v>12</v>
      </c>
      <c r="BS191" s="285">
        <v>10</v>
      </c>
      <c r="BT191" s="285">
        <v>12</v>
      </c>
      <c r="BU191" s="285">
        <v>7</v>
      </c>
      <c r="BV191" s="285">
        <v>17</v>
      </c>
      <c r="BW191" s="285">
        <v>11</v>
      </c>
      <c r="BX191" s="285">
        <v>12</v>
      </c>
      <c r="BY191" s="285">
        <v>7</v>
      </c>
      <c r="BZ191" s="285">
        <v>8</v>
      </c>
      <c r="CA191" s="285">
        <v>7</v>
      </c>
      <c r="CB191" s="285">
        <v>7</v>
      </c>
      <c r="CC191" s="285">
        <v>20</v>
      </c>
      <c r="CD191" s="285">
        <v>17</v>
      </c>
      <c r="CE191" s="285">
        <v>20</v>
      </c>
      <c r="CF191" s="285">
        <v>16</v>
      </c>
      <c r="CG191" s="285">
        <v>25</v>
      </c>
      <c r="CH191" s="285">
        <v>21</v>
      </c>
      <c r="CI191" s="285">
        <v>11</v>
      </c>
      <c r="CJ191" s="285">
        <v>12</v>
      </c>
      <c r="CK191" s="285">
        <v>16</v>
      </c>
      <c r="CL191" s="285">
        <v>15</v>
      </c>
      <c r="CM191" s="285">
        <v>14</v>
      </c>
      <c r="CN191" s="285">
        <v>18</v>
      </c>
      <c r="CO191" s="285">
        <v>25</v>
      </c>
      <c r="CP191" s="285">
        <v>23</v>
      </c>
      <c r="CQ191" s="285">
        <v>28</v>
      </c>
      <c r="CR191" s="285">
        <v>17</v>
      </c>
      <c r="CS191" s="285">
        <v>14</v>
      </c>
      <c r="CT191" s="285">
        <v>12</v>
      </c>
      <c r="CU191" s="286">
        <f t="shared" si="26"/>
        <v>14.633333333333333</v>
      </c>
      <c r="CV191" s="277"/>
      <c r="CW191" s="292" t="s">
        <v>143</v>
      </c>
      <c r="CX191" s="285">
        <v>17</v>
      </c>
      <c r="CY191" s="285">
        <v>13</v>
      </c>
      <c r="CZ191" s="285">
        <v>5</v>
      </c>
      <c r="DA191" s="285">
        <v>15</v>
      </c>
      <c r="DB191" s="285">
        <v>20</v>
      </c>
      <c r="DC191" s="285">
        <v>9</v>
      </c>
      <c r="DD191" s="285">
        <v>15</v>
      </c>
      <c r="DE191" s="285">
        <v>22</v>
      </c>
      <c r="DF191" s="285">
        <v>10</v>
      </c>
      <c r="DG191" s="285">
        <v>24</v>
      </c>
      <c r="DH191" s="285">
        <v>13</v>
      </c>
      <c r="DI191" s="285">
        <v>26</v>
      </c>
      <c r="DJ191" s="285">
        <v>11</v>
      </c>
      <c r="DK191" s="285">
        <v>5</v>
      </c>
      <c r="DL191" s="285">
        <v>16</v>
      </c>
      <c r="DM191" s="285">
        <v>28</v>
      </c>
      <c r="DN191" s="285">
        <v>18</v>
      </c>
      <c r="DO191" s="285">
        <v>14</v>
      </c>
      <c r="DP191" s="285">
        <v>26</v>
      </c>
      <c r="DQ191" s="285">
        <v>26</v>
      </c>
      <c r="DR191" s="285">
        <v>8</v>
      </c>
      <c r="DS191" s="285">
        <v>15</v>
      </c>
      <c r="DT191" s="285">
        <v>14</v>
      </c>
      <c r="DU191" s="285">
        <v>24</v>
      </c>
      <c r="DV191" s="285">
        <v>10</v>
      </c>
      <c r="DW191" s="285">
        <v>20</v>
      </c>
      <c r="DX191" s="285">
        <v>16</v>
      </c>
      <c r="DY191" s="285">
        <v>20</v>
      </c>
      <c r="DZ191" s="285">
        <v>21</v>
      </c>
      <c r="EA191" s="285">
        <v>8</v>
      </c>
      <c r="EB191" s="308">
        <f t="shared" si="27"/>
        <v>16.3</v>
      </c>
      <c r="EC191" s="277"/>
      <c r="ED191" s="292" t="s">
        <v>143</v>
      </c>
      <c r="EE191" s="285">
        <v>16</v>
      </c>
      <c r="EF191" s="285">
        <v>17</v>
      </c>
      <c r="EG191" s="285">
        <v>14</v>
      </c>
      <c r="EH191" s="285">
        <v>5</v>
      </c>
      <c r="EI191" s="285"/>
      <c r="EJ191" s="285"/>
      <c r="EK191" s="285"/>
      <c r="EL191" s="285"/>
      <c r="EM191" s="285"/>
      <c r="EN191" s="285"/>
      <c r="EO191" s="285"/>
      <c r="EP191" s="285"/>
      <c r="EQ191" s="285"/>
      <c r="ER191" s="285"/>
      <c r="ES191" s="285"/>
      <c r="ET191" s="285"/>
      <c r="EU191" s="285"/>
      <c r="EV191" s="285"/>
      <c r="EW191" s="285"/>
      <c r="EX191" s="285"/>
      <c r="EY191" s="285"/>
      <c r="EZ191" s="285"/>
      <c r="FA191" s="285"/>
      <c r="FB191" s="285"/>
      <c r="FC191" s="285"/>
      <c r="FD191" s="285"/>
      <c r="FE191" s="285"/>
      <c r="FF191" s="285"/>
      <c r="FG191" s="285"/>
      <c r="FH191" s="285"/>
      <c r="FI191" s="308">
        <f t="shared" si="28"/>
        <v>13</v>
      </c>
      <c r="FJ191" s="277"/>
      <c r="FK191" s="292" t="s">
        <v>143</v>
      </c>
      <c r="FL191" s="285">
        <v>17</v>
      </c>
      <c r="FM191" s="285">
        <v>10</v>
      </c>
      <c r="FN191" s="285">
        <v>31</v>
      </c>
      <c r="FO191" s="285">
        <v>12</v>
      </c>
      <c r="FP191" s="285"/>
      <c r="FQ191" s="285"/>
      <c r="FR191" s="285"/>
      <c r="FS191" s="285"/>
      <c r="FT191" s="285"/>
      <c r="FU191" s="285"/>
      <c r="FV191" s="285"/>
      <c r="FW191" s="285"/>
      <c r="FX191" s="285"/>
      <c r="FY191" s="285"/>
      <c r="FZ191" s="285"/>
      <c r="GA191" s="285"/>
      <c r="GB191" s="285"/>
      <c r="GC191" s="285"/>
      <c r="GD191" s="285"/>
      <c r="GE191" s="285"/>
      <c r="GF191" s="285"/>
      <c r="GG191" s="285"/>
      <c r="GH191" s="285"/>
      <c r="GI191" s="285"/>
      <c r="GJ191" s="285"/>
      <c r="GK191" s="285"/>
      <c r="GL191" s="285"/>
      <c r="GM191" s="285"/>
      <c r="GN191" s="285"/>
      <c r="GO191" s="285"/>
      <c r="GP191" s="308">
        <f t="shared" si="29"/>
        <v>17.5</v>
      </c>
      <c r="GQ191" s="277"/>
    </row>
    <row r="192" spans="1:199" ht="15.75" customHeight="1">
      <c r="A192" s="1018"/>
      <c r="B192" s="285" t="s">
        <v>152</v>
      </c>
      <c r="C192" s="285">
        <v>61</v>
      </c>
      <c r="D192" s="285">
        <v>30</v>
      </c>
      <c r="E192" s="285">
        <v>25</v>
      </c>
      <c r="F192" s="285">
        <v>15</v>
      </c>
      <c r="G192" s="285">
        <v>22</v>
      </c>
      <c r="H192" s="285">
        <v>18</v>
      </c>
      <c r="I192" s="285">
        <v>31</v>
      </c>
      <c r="J192" s="285">
        <v>24</v>
      </c>
      <c r="K192" s="285">
        <v>20</v>
      </c>
      <c r="L192" s="285">
        <v>17</v>
      </c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6">
        <f t="shared" si="24"/>
        <v>26.3</v>
      </c>
      <c r="AH192" s="277"/>
      <c r="AI192" s="285" t="s">
        <v>152</v>
      </c>
      <c r="AJ192" s="285">
        <v>20</v>
      </c>
      <c r="AK192" s="285">
        <v>41</v>
      </c>
      <c r="AL192" s="285">
        <v>23</v>
      </c>
      <c r="AM192" s="285">
        <v>21</v>
      </c>
      <c r="AN192" s="285">
        <v>43</v>
      </c>
      <c r="AO192" s="285">
        <v>11</v>
      </c>
      <c r="AP192" s="285">
        <v>18</v>
      </c>
      <c r="AQ192" s="285">
        <v>26</v>
      </c>
      <c r="AR192" s="285">
        <v>24</v>
      </c>
      <c r="AS192" s="285">
        <v>17</v>
      </c>
      <c r="AT192" s="285">
        <v>18</v>
      </c>
      <c r="AU192" s="285">
        <v>29</v>
      </c>
      <c r="AV192" s="285">
        <v>21</v>
      </c>
      <c r="AW192" s="285">
        <v>16</v>
      </c>
      <c r="AX192" s="285">
        <v>31</v>
      </c>
      <c r="AY192" s="285">
        <v>47</v>
      </c>
      <c r="AZ192" s="285">
        <v>31</v>
      </c>
      <c r="BA192" s="285">
        <v>36</v>
      </c>
      <c r="BB192" s="285">
        <v>6</v>
      </c>
      <c r="BC192" s="285">
        <v>115</v>
      </c>
      <c r="BD192" s="285">
        <v>20</v>
      </c>
      <c r="BE192" s="285">
        <v>42</v>
      </c>
      <c r="BF192" s="285">
        <v>48</v>
      </c>
      <c r="BG192" s="285">
        <v>28</v>
      </c>
      <c r="BH192" s="285">
        <v>26</v>
      </c>
      <c r="BI192" s="285">
        <v>10</v>
      </c>
      <c r="BJ192" s="285">
        <v>17</v>
      </c>
      <c r="BK192" s="285">
        <v>27</v>
      </c>
      <c r="BL192" s="285">
        <v>138</v>
      </c>
      <c r="BM192" s="285">
        <v>25</v>
      </c>
      <c r="BN192" s="293">
        <f t="shared" si="25"/>
        <v>32.5</v>
      </c>
      <c r="BO192" s="277"/>
      <c r="BP192" s="294" t="s">
        <v>152</v>
      </c>
      <c r="BQ192" s="285">
        <v>15</v>
      </c>
      <c r="BR192" s="285">
        <v>20</v>
      </c>
      <c r="BS192" s="285">
        <v>12</v>
      </c>
      <c r="BT192" s="285">
        <v>24</v>
      </c>
      <c r="BU192" s="285">
        <v>26</v>
      </c>
      <c r="BV192" s="285">
        <v>13</v>
      </c>
      <c r="BW192" s="285">
        <v>33</v>
      </c>
      <c r="BX192" s="285">
        <v>68</v>
      </c>
      <c r="BY192" s="285">
        <v>31</v>
      </c>
      <c r="BZ192" s="285">
        <v>21</v>
      </c>
      <c r="CA192" s="285">
        <v>18</v>
      </c>
      <c r="CB192" s="285">
        <v>81</v>
      </c>
      <c r="CC192" s="285">
        <v>22</v>
      </c>
      <c r="CD192" s="285">
        <v>47</v>
      </c>
      <c r="CE192" s="285">
        <v>68</v>
      </c>
      <c r="CF192" s="285">
        <v>20</v>
      </c>
      <c r="CG192" s="285">
        <v>16</v>
      </c>
      <c r="CH192" s="285">
        <v>21</v>
      </c>
      <c r="CI192" s="285">
        <v>61</v>
      </c>
      <c r="CJ192" s="285">
        <v>24</v>
      </c>
      <c r="CK192" s="285">
        <v>50</v>
      </c>
      <c r="CL192" s="285">
        <v>37</v>
      </c>
      <c r="CM192" s="285">
        <v>13</v>
      </c>
      <c r="CN192" s="285">
        <v>31</v>
      </c>
      <c r="CO192" s="285">
        <v>30</v>
      </c>
      <c r="CP192" s="285">
        <v>39</v>
      </c>
      <c r="CQ192" s="285">
        <v>27</v>
      </c>
      <c r="CR192" s="285">
        <v>24</v>
      </c>
      <c r="CS192" s="285">
        <v>55</v>
      </c>
      <c r="CT192" s="285">
        <v>13</v>
      </c>
      <c r="CU192" s="286">
        <f t="shared" si="26"/>
        <v>32</v>
      </c>
      <c r="CV192" s="277"/>
      <c r="CW192" s="292" t="s">
        <v>152</v>
      </c>
      <c r="CX192" s="285">
        <v>31</v>
      </c>
      <c r="CY192" s="285">
        <v>32</v>
      </c>
      <c r="CZ192" s="285">
        <v>30</v>
      </c>
      <c r="DA192" s="285">
        <v>46</v>
      </c>
      <c r="DB192" s="285">
        <v>32</v>
      </c>
      <c r="DC192" s="285">
        <v>14</v>
      </c>
      <c r="DD192" s="285">
        <v>15</v>
      </c>
      <c r="DE192" s="285">
        <v>31</v>
      </c>
      <c r="DF192" s="285">
        <v>30</v>
      </c>
      <c r="DG192" s="285">
        <v>33</v>
      </c>
      <c r="DH192" s="285">
        <v>33</v>
      </c>
      <c r="DI192" s="285">
        <v>11</v>
      </c>
      <c r="DJ192" s="285">
        <v>27</v>
      </c>
      <c r="DK192" s="285">
        <v>54</v>
      </c>
      <c r="DL192" s="285">
        <v>64</v>
      </c>
      <c r="DM192" s="285">
        <v>42</v>
      </c>
      <c r="DN192" s="285">
        <v>24</v>
      </c>
      <c r="DO192" s="285">
        <v>13</v>
      </c>
      <c r="DP192" s="285">
        <v>45</v>
      </c>
      <c r="DQ192" s="285">
        <v>22</v>
      </c>
      <c r="DR192" s="285">
        <v>25</v>
      </c>
      <c r="DS192" s="285">
        <v>78</v>
      </c>
      <c r="DT192" s="285">
        <v>17</v>
      </c>
      <c r="DU192" s="285">
        <v>34</v>
      </c>
      <c r="DV192" s="285">
        <v>63</v>
      </c>
      <c r="DW192" s="285">
        <v>25</v>
      </c>
      <c r="DX192" s="285">
        <v>42</v>
      </c>
      <c r="DY192" s="285">
        <v>32</v>
      </c>
      <c r="DZ192" s="285">
        <v>28</v>
      </c>
      <c r="EA192" s="285">
        <v>22</v>
      </c>
      <c r="EB192" s="308">
        <f t="shared" si="27"/>
        <v>33.166666666666664</v>
      </c>
      <c r="EC192" s="277"/>
      <c r="ED192" s="292" t="s">
        <v>152</v>
      </c>
      <c r="EE192" s="285">
        <v>36</v>
      </c>
      <c r="EF192" s="285">
        <v>30</v>
      </c>
      <c r="EG192" s="285">
        <v>21</v>
      </c>
      <c r="EH192" s="285">
        <v>54</v>
      </c>
      <c r="EI192" s="285">
        <v>18</v>
      </c>
      <c r="EJ192" s="285">
        <v>12</v>
      </c>
      <c r="EK192" s="285">
        <v>77</v>
      </c>
      <c r="EL192" s="285">
        <v>16</v>
      </c>
      <c r="EM192" s="285">
        <v>65</v>
      </c>
      <c r="EN192" s="285">
        <v>26</v>
      </c>
      <c r="EO192" s="285">
        <v>21</v>
      </c>
      <c r="EP192" s="285">
        <v>20</v>
      </c>
      <c r="EQ192" s="285">
        <v>37</v>
      </c>
      <c r="ER192" s="285">
        <v>14</v>
      </c>
      <c r="ES192" s="285">
        <v>21</v>
      </c>
      <c r="ET192" s="285">
        <v>16</v>
      </c>
      <c r="EU192" s="285">
        <v>44</v>
      </c>
      <c r="EV192" s="285">
        <v>18</v>
      </c>
      <c r="EW192" s="285">
        <v>69</v>
      </c>
      <c r="EX192" s="285">
        <v>32</v>
      </c>
      <c r="EY192" s="285">
        <v>34</v>
      </c>
      <c r="EZ192" s="285">
        <v>28</v>
      </c>
      <c r="FA192" s="285">
        <v>16</v>
      </c>
      <c r="FB192" s="285">
        <v>72</v>
      </c>
      <c r="FC192" s="285">
        <v>65</v>
      </c>
      <c r="FD192" s="285"/>
      <c r="FE192" s="285"/>
      <c r="FF192" s="285"/>
      <c r="FG192" s="285"/>
      <c r="FH192" s="285"/>
      <c r="FI192" s="308">
        <f t="shared" si="28"/>
        <v>34.479999999999997</v>
      </c>
      <c r="FJ192" s="277"/>
      <c r="FK192" s="292" t="s">
        <v>152</v>
      </c>
      <c r="FL192" s="285">
        <v>27</v>
      </c>
      <c r="FM192" s="285">
        <v>26</v>
      </c>
      <c r="FN192" s="285">
        <v>16</v>
      </c>
      <c r="FO192" s="285"/>
      <c r="FP192" s="285"/>
      <c r="FQ192" s="285"/>
      <c r="FR192" s="285"/>
      <c r="FS192" s="285"/>
      <c r="FT192" s="285"/>
      <c r="FU192" s="285"/>
      <c r="FV192" s="285"/>
      <c r="FW192" s="285"/>
      <c r="FX192" s="285"/>
      <c r="FY192" s="285"/>
      <c r="FZ192" s="285"/>
      <c r="GA192" s="285"/>
      <c r="GB192" s="285"/>
      <c r="GC192" s="285"/>
      <c r="GD192" s="285"/>
      <c r="GE192" s="285"/>
      <c r="GF192" s="285"/>
      <c r="GG192" s="285"/>
      <c r="GH192" s="285"/>
      <c r="GI192" s="285"/>
      <c r="GJ192" s="285"/>
      <c r="GK192" s="285"/>
      <c r="GL192" s="285"/>
      <c r="GM192" s="285"/>
      <c r="GN192" s="285"/>
      <c r="GO192" s="285"/>
      <c r="GP192" s="308">
        <f t="shared" si="29"/>
        <v>23</v>
      </c>
      <c r="GQ192" s="277"/>
    </row>
    <row r="193" spans="1:199" ht="15.75" customHeight="1">
      <c r="A193" s="1018"/>
      <c r="B193" s="285" t="s">
        <v>158</v>
      </c>
      <c r="C193" s="285">
        <v>68</v>
      </c>
      <c r="D193" s="285">
        <v>60</v>
      </c>
      <c r="E193" s="285">
        <v>48</v>
      </c>
      <c r="F193" s="285">
        <v>12</v>
      </c>
      <c r="G193" s="285"/>
      <c r="H193" s="285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6">
        <f t="shared" si="24"/>
        <v>47</v>
      </c>
      <c r="AH193" s="277"/>
      <c r="AI193" s="298" t="s">
        <v>158</v>
      </c>
      <c r="AJ193" s="285"/>
      <c r="AK193" s="285"/>
      <c r="AL193" s="285"/>
      <c r="AM193" s="285"/>
      <c r="AN193" s="285"/>
      <c r="AO193" s="285"/>
      <c r="AP193" s="285"/>
      <c r="AQ193" s="285"/>
      <c r="AR193" s="285"/>
      <c r="AS193" s="285"/>
      <c r="AT193" s="285"/>
      <c r="AU193" s="285"/>
      <c r="AV193" s="285"/>
      <c r="AW193" s="285"/>
      <c r="AX193" s="285"/>
      <c r="AY193" s="285"/>
      <c r="AZ193" s="285"/>
      <c r="BA193" s="285"/>
      <c r="BB193" s="285"/>
      <c r="BC193" s="285"/>
      <c r="BD193" s="285"/>
      <c r="BE193" s="285"/>
      <c r="BF193" s="285"/>
      <c r="BG193" s="285"/>
      <c r="BH193" s="285"/>
      <c r="BI193" s="285"/>
      <c r="BJ193" s="285"/>
      <c r="BK193" s="285"/>
      <c r="BL193" s="285"/>
      <c r="BM193" s="285"/>
      <c r="BN193" s="293" t="e">
        <f t="shared" si="25"/>
        <v>#DIV/0!</v>
      </c>
      <c r="BO193" s="277"/>
      <c r="BP193" s="297" t="s">
        <v>158</v>
      </c>
      <c r="BQ193" s="285"/>
      <c r="BR193" s="285"/>
      <c r="BS193" s="285"/>
      <c r="BT193" s="285"/>
      <c r="BU193" s="285"/>
      <c r="BV193" s="285"/>
      <c r="BW193" s="285"/>
      <c r="BX193" s="285"/>
      <c r="BY193" s="285"/>
      <c r="BZ193" s="285"/>
      <c r="CA193" s="285"/>
      <c r="CB193" s="285"/>
      <c r="CC193" s="285"/>
      <c r="CD193" s="285"/>
      <c r="CE193" s="285"/>
      <c r="CF193" s="285"/>
      <c r="CG193" s="285"/>
      <c r="CH193" s="285"/>
      <c r="CI193" s="285"/>
      <c r="CJ193" s="285"/>
      <c r="CK193" s="285"/>
      <c r="CL193" s="285"/>
      <c r="CM193" s="285"/>
      <c r="CN193" s="285"/>
      <c r="CO193" s="285"/>
      <c r="CP193" s="285"/>
      <c r="CQ193" s="285"/>
      <c r="CR193" s="285"/>
      <c r="CS193" s="285"/>
      <c r="CT193" s="285"/>
      <c r="CU193" s="286" t="e">
        <f t="shared" si="26"/>
        <v>#DIV/0!</v>
      </c>
      <c r="CV193" s="277"/>
      <c r="CW193" s="292" t="s">
        <v>158</v>
      </c>
      <c r="CX193" s="299">
        <v>7</v>
      </c>
      <c r="CY193" s="299">
        <v>17</v>
      </c>
      <c r="CZ193" s="299">
        <v>8</v>
      </c>
      <c r="DA193" s="299">
        <v>14</v>
      </c>
      <c r="DB193" s="299">
        <v>5</v>
      </c>
      <c r="DC193" s="332">
        <v>19</v>
      </c>
      <c r="DD193" s="332">
        <v>4</v>
      </c>
      <c r="DE193" s="332">
        <v>19</v>
      </c>
      <c r="DF193" s="332">
        <v>8</v>
      </c>
      <c r="DG193" s="332">
        <v>15</v>
      </c>
      <c r="DH193" s="332">
        <v>11</v>
      </c>
      <c r="DI193" s="332">
        <v>10</v>
      </c>
      <c r="DJ193" s="285"/>
      <c r="DK193" s="285"/>
      <c r="DL193" s="285"/>
      <c r="DM193" s="285"/>
      <c r="DN193" s="285"/>
      <c r="DO193" s="285"/>
      <c r="DP193" s="285"/>
      <c r="DQ193" s="285"/>
      <c r="DR193" s="285"/>
      <c r="DS193" s="285"/>
      <c r="DT193" s="285"/>
      <c r="DU193" s="285"/>
      <c r="DV193" s="285"/>
      <c r="DW193" s="285"/>
      <c r="DX193" s="285"/>
      <c r="DY193" s="285"/>
      <c r="DZ193" s="285"/>
      <c r="EA193" s="285"/>
      <c r="EB193" s="308">
        <f t="shared" si="27"/>
        <v>11.416666666666666</v>
      </c>
      <c r="EC193" s="277"/>
      <c r="ED193" s="292" t="s">
        <v>158</v>
      </c>
      <c r="EE193" s="285">
        <v>10</v>
      </c>
      <c r="EF193" s="285"/>
      <c r="EG193" s="285"/>
      <c r="EH193" s="285"/>
      <c r="EI193" s="285"/>
      <c r="EJ193" s="285"/>
      <c r="EK193" s="285"/>
      <c r="EL193" s="285"/>
      <c r="EM193" s="285"/>
      <c r="EN193" s="285"/>
      <c r="EO193" s="285"/>
      <c r="EP193" s="285"/>
      <c r="EQ193" s="285"/>
      <c r="ER193" s="285"/>
      <c r="ES193" s="285"/>
      <c r="ET193" s="285"/>
      <c r="EU193" s="285"/>
      <c r="EV193" s="285"/>
      <c r="EW193" s="285"/>
      <c r="EX193" s="285"/>
      <c r="EY193" s="285"/>
      <c r="EZ193" s="285"/>
      <c r="FA193" s="285"/>
      <c r="FB193" s="285"/>
      <c r="FC193" s="285"/>
      <c r="FD193" s="285"/>
      <c r="FE193" s="285"/>
      <c r="FF193" s="285"/>
      <c r="FG193" s="285"/>
      <c r="FH193" s="285"/>
      <c r="FI193" s="308">
        <f t="shared" si="28"/>
        <v>10</v>
      </c>
      <c r="FJ193" s="277"/>
      <c r="FK193" s="292" t="s">
        <v>158</v>
      </c>
      <c r="FL193" s="285">
        <v>8</v>
      </c>
      <c r="FM193" s="285"/>
      <c r="FN193" s="285"/>
      <c r="FO193" s="285"/>
      <c r="FP193" s="285"/>
      <c r="FQ193" s="285"/>
      <c r="FR193" s="285"/>
      <c r="FS193" s="285"/>
      <c r="FT193" s="285"/>
      <c r="FU193" s="285"/>
      <c r="FV193" s="285"/>
      <c r="FW193" s="285"/>
      <c r="FX193" s="285"/>
      <c r="FY193" s="285"/>
      <c r="FZ193" s="285"/>
      <c r="GA193" s="285"/>
      <c r="GB193" s="285"/>
      <c r="GC193" s="285"/>
      <c r="GD193" s="285"/>
      <c r="GE193" s="285"/>
      <c r="GF193" s="285"/>
      <c r="GG193" s="285"/>
      <c r="GH193" s="285"/>
      <c r="GI193" s="285"/>
      <c r="GJ193" s="285"/>
      <c r="GK193" s="285"/>
      <c r="GL193" s="285"/>
      <c r="GM193" s="285"/>
      <c r="GN193" s="285"/>
      <c r="GO193" s="285"/>
      <c r="GP193" s="308">
        <f t="shared" si="29"/>
        <v>8</v>
      </c>
      <c r="GQ193" s="277"/>
    </row>
    <row r="194" spans="1:199" ht="15.75" customHeight="1">
      <c r="A194" s="1018"/>
      <c r="B194" s="285" t="s">
        <v>364</v>
      </c>
      <c r="C194" s="285">
        <v>4</v>
      </c>
      <c r="D194" s="285">
        <v>2</v>
      </c>
      <c r="E194" s="285">
        <v>1</v>
      </c>
      <c r="F194" s="285">
        <v>2</v>
      </c>
      <c r="G194" s="285">
        <v>2</v>
      </c>
      <c r="H194" s="285">
        <v>2</v>
      </c>
      <c r="I194" s="285">
        <v>1</v>
      </c>
      <c r="J194" s="285">
        <v>2</v>
      </c>
      <c r="K194" s="285">
        <v>2</v>
      </c>
      <c r="L194" s="285">
        <v>7</v>
      </c>
      <c r="M194" s="285">
        <v>3</v>
      </c>
      <c r="N194" s="285">
        <v>2</v>
      </c>
      <c r="O194" s="285">
        <v>2</v>
      </c>
      <c r="P194" s="285">
        <v>3</v>
      </c>
      <c r="Q194" s="285">
        <v>2</v>
      </c>
      <c r="R194" s="285">
        <v>2</v>
      </c>
      <c r="S194" s="285">
        <v>2</v>
      </c>
      <c r="T194" s="285">
        <v>3</v>
      </c>
      <c r="U194" s="285">
        <v>2</v>
      </c>
      <c r="V194" s="285">
        <v>3</v>
      </c>
      <c r="W194" s="285">
        <v>2</v>
      </c>
      <c r="X194" s="285">
        <v>2</v>
      </c>
      <c r="Y194" s="285">
        <v>3</v>
      </c>
      <c r="Z194" s="285">
        <v>2</v>
      </c>
      <c r="AA194" s="285">
        <v>2</v>
      </c>
      <c r="AB194" s="285">
        <v>6</v>
      </c>
      <c r="AC194" s="285">
        <v>2</v>
      </c>
      <c r="AD194" s="285">
        <v>2</v>
      </c>
      <c r="AE194" s="285">
        <v>6</v>
      </c>
      <c r="AF194" s="285">
        <v>6</v>
      </c>
      <c r="AG194" s="286">
        <f t="shared" si="24"/>
        <v>2.7333333333333334</v>
      </c>
      <c r="AH194" s="277"/>
      <c r="AI194" s="285" t="s">
        <v>364</v>
      </c>
      <c r="AJ194" s="285">
        <v>2</v>
      </c>
      <c r="AK194" s="285">
        <v>2</v>
      </c>
      <c r="AL194" s="285">
        <v>2</v>
      </c>
      <c r="AM194" s="285">
        <v>1</v>
      </c>
      <c r="AN194" s="285">
        <v>2</v>
      </c>
      <c r="AO194" s="285">
        <v>2</v>
      </c>
      <c r="AP194" s="285">
        <v>1</v>
      </c>
      <c r="AQ194" s="285">
        <v>2</v>
      </c>
      <c r="AR194" s="285"/>
      <c r="AS194" s="285"/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285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93">
        <f t="shared" si="25"/>
        <v>1.75</v>
      </c>
      <c r="BO194" s="277"/>
      <c r="BP194" s="294" t="s">
        <v>364</v>
      </c>
      <c r="BQ194" s="285">
        <v>4</v>
      </c>
      <c r="BR194" s="285">
        <v>2</v>
      </c>
      <c r="BS194" s="285">
        <v>2</v>
      </c>
      <c r="BT194" s="285">
        <v>4</v>
      </c>
      <c r="BU194" s="285">
        <v>2</v>
      </c>
      <c r="BV194" s="285"/>
      <c r="BW194" s="285"/>
      <c r="BX194" s="285"/>
      <c r="BY194" s="285"/>
      <c r="BZ194" s="285"/>
      <c r="CA194" s="285"/>
      <c r="CB194" s="285"/>
      <c r="CC194" s="285"/>
      <c r="CD194" s="285"/>
      <c r="CE194" s="285"/>
      <c r="CF194" s="285"/>
      <c r="CG194" s="285"/>
      <c r="CH194" s="285"/>
      <c r="CI194" s="285"/>
      <c r="CJ194" s="285"/>
      <c r="CK194" s="285"/>
      <c r="CL194" s="285"/>
      <c r="CM194" s="285"/>
      <c r="CN194" s="285"/>
      <c r="CO194" s="285"/>
      <c r="CP194" s="285"/>
      <c r="CQ194" s="285"/>
      <c r="CR194" s="285"/>
      <c r="CS194" s="285"/>
      <c r="CT194" s="285"/>
      <c r="CU194" s="286">
        <f t="shared" si="26"/>
        <v>2.8</v>
      </c>
      <c r="CV194" s="277"/>
      <c r="CW194" s="292" t="s">
        <v>364</v>
      </c>
      <c r="CX194" s="285">
        <v>2</v>
      </c>
      <c r="CY194" s="285">
        <v>2</v>
      </c>
      <c r="CZ194" s="285">
        <v>2</v>
      </c>
      <c r="DA194" s="285">
        <v>2</v>
      </c>
      <c r="DB194" s="285">
        <v>2</v>
      </c>
      <c r="DC194" s="285">
        <v>3</v>
      </c>
      <c r="DD194" s="285">
        <v>3</v>
      </c>
      <c r="DE194" s="285">
        <v>2</v>
      </c>
      <c r="DF194" s="285">
        <v>2</v>
      </c>
      <c r="DG194" s="285">
        <v>2</v>
      </c>
      <c r="DH194" s="285">
        <v>4</v>
      </c>
      <c r="DI194" s="285">
        <v>6</v>
      </c>
      <c r="DJ194" s="285">
        <v>2</v>
      </c>
      <c r="DK194" s="285">
        <v>2</v>
      </c>
      <c r="DL194" s="285">
        <v>2</v>
      </c>
      <c r="DM194" s="285">
        <v>2</v>
      </c>
      <c r="DN194" s="285">
        <v>2</v>
      </c>
      <c r="DO194" s="285">
        <v>2</v>
      </c>
      <c r="DP194" s="285">
        <v>2</v>
      </c>
      <c r="DQ194" s="285">
        <v>2</v>
      </c>
      <c r="DR194" s="285">
        <v>2</v>
      </c>
      <c r="DS194" s="285">
        <v>2</v>
      </c>
      <c r="DT194" s="285">
        <v>2</v>
      </c>
      <c r="DU194" s="285">
        <v>2</v>
      </c>
      <c r="DV194" s="285">
        <v>2</v>
      </c>
      <c r="DW194" s="285">
        <v>2</v>
      </c>
      <c r="DX194" s="285">
        <v>2</v>
      </c>
      <c r="DY194" s="285">
        <v>6</v>
      </c>
      <c r="DZ194" s="285">
        <v>2</v>
      </c>
      <c r="EA194" s="285">
        <v>2</v>
      </c>
      <c r="EB194" s="308">
        <f t="shared" si="27"/>
        <v>2.4</v>
      </c>
      <c r="EC194" s="277"/>
      <c r="ED194" s="292" t="s">
        <v>364</v>
      </c>
      <c r="EE194" s="285">
        <v>2</v>
      </c>
      <c r="EF194" s="285">
        <v>3</v>
      </c>
      <c r="EG194" s="285"/>
      <c r="EH194" s="285"/>
      <c r="EI194" s="285"/>
      <c r="EJ194" s="285"/>
      <c r="EK194" s="285"/>
      <c r="EL194" s="285"/>
      <c r="EM194" s="285"/>
      <c r="EN194" s="285"/>
      <c r="EO194" s="285"/>
      <c r="EP194" s="285"/>
      <c r="EQ194" s="285"/>
      <c r="ER194" s="285"/>
      <c r="ES194" s="285"/>
      <c r="ET194" s="285"/>
      <c r="EU194" s="285"/>
      <c r="EV194" s="285"/>
      <c r="EW194" s="285"/>
      <c r="EX194" s="285"/>
      <c r="EY194" s="285"/>
      <c r="EZ194" s="285"/>
      <c r="FA194" s="285"/>
      <c r="FB194" s="285"/>
      <c r="FC194" s="285"/>
      <c r="FD194" s="285"/>
      <c r="FE194" s="285"/>
      <c r="FF194" s="285"/>
      <c r="FG194" s="285"/>
      <c r="FH194" s="285"/>
      <c r="FI194" s="308">
        <f t="shared" si="28"/>
        <v>2.5</v>
      </c>
      <c r="FJ194" s="277"/>
      <c r="FK194" s="292" t="s">
        <v>364</v>
      </c>
      <c r="FL194" s="285">
        <v>1</v>
      </c>
      <c r="FM194" s="285">
        <v>2</v>
      </c>
      <c r="FN194" s="285">
        <v>1</v>
      </c>
      <c r="FO194" s="285">
        <v>1</v>
      </c>
      <c r="FP194" s="285">
        <v>2</v>
      </c>
      <c r="FQ194" s="285">
        <v>1</v>
      </c>
      <c r="FR194" s="285">
        <v>2</v>
      </c>
      <c r="FS194" s="285">
        <v>1</v>
      </c>
      <c r="FT194" s="285">
        <v>1</v>
      </c>
      <c r="FU194" s="285">
        <v>2</v>
      </c>
      <c r="FV194" s="285">
        <v>2</v>
      </c>
      <c r="FW194" s="285">
        <v>1</v>
      </c>
      <c r="FX194" s="285">
        <v>2</v>
      </c>
      <c r="FY194" s="285">
        <v>2</v>
      </c>
      <c r="FZ194" s="285">
        <v>1</v>
      </c>
      <c r="GA194" s="285">
        <v>2</v>
      </c>
      <c r="GB194" s="285">
        <v>3</v>
      </c>
      <c r="GC194" s="285">
        <v>2</v>
      </c>
      <c r="GD194" s="285">
        <v>2</v>
      </c>
      <c r="GE194" s="285">
        <v>1</v>
      </c>
      <c r="GF194" s="285">
        <v>2</v>
      </c>
      <c r="GG194" s="285">
        <v>2</v>
      </c>
      <c r="GH194" s="285">
        <v>3</v>
      </c>
      <c r="GI194" s="285">
        <v>1</v>
      </c>
      <c r="GJ194" s="285">
        <v>1</v>
      </c>
      <c r="GK194" s="285">
        <v>2</v>
      </c>
      <c r="GL194" s="285">
        <v>2</v>
      </c>
      <c r="GM194" s="285">
        <v>1</v>
      </c>
      <c r="GN194" s="285">
        <v>2</v>
      </c>
      <c r="GO194" s="285">
        <v>1</v>
      </c>
      <c r="GP194" s="308">
        <f t="shared" si="29"/>
        <v>1.6333333333333333</v>
      </c>
      <c r="GQ194" s="277"/>
    </row>
    <row r="195" spans="1:199" ht="15.75" customHeight="1">
      <c r="A195" s="1018"/>
      <c r="B195" s="320" t="s">
        <v>39</v>
      </c>
      <c r="C195" s="296">
        <v>1</v>
      </c>
      <c r="D195" s="296">
        <v>1</v>
      </c>
      <c r="E195" s="296">
        <v>1</v>
      </c>
      <c r="F195" s="296">
        <v>1</v>
      </c>
      <c r="G195" s="296">
        <v>1</v>
      </c>
      <c r="H195" s="296">
        <v>1</v>
      </c>
      <c r="I195" s="296">
        <v>1</v>
      </c>
      <c r="J195" s="296">
        <v>1</v>
      </c>
      <c r="K195" s="296">
        <v>1</v>
      </c>
      <c r="L195" s="296">
        <v>1</v>
      </c>
      <c r="M195" s="296">
        <v>1</v>
      </c>
      <c r="N195" s="296">
        <v>1</v>
      </c>
      <c r="O195" s="296">
        <v>1</v>
      </c>
      <c r="P195" s="296">
        <v>1</v>
      </c>
      <c r="Q195" s="296">
        <v>1</v>
      </c>
      <c r="R195" s="296">
        <v>1</v>
      </c>
      <c r="S195" s="296">
        <v>1</v>
      </c>
      <c r="T195" s="296">
        <v>1</v>
      </c>
      <c r="U195" s="296">
        <v>1</v>
      </c>
      <c r="V195" s="296">
        <v>1</v>
      </c>
      <c r="W195" s="296">
        <v>1</v>
      </c>
      <c r="X195" s="296">
        <v>1</v>
      </c>
      <c r="Y195" s="296">
        <v>1</v>
      </c>
      <c r="Z195" s="296">
        <v>1</v>
      </c>
      <c r="AA195" s="296">
        <v>1</v>
      </c>
      <c r="AB195" s="296">
        <v>1</v>
      </c>
      <c r="AC195" s="296">
        <v>1</v>
      </c>
      <c r="AD195" s="296">
        <v>1</v>
      </c>
      <c r="AE195" s="296">
        <v>1</v>
      </c>
      <c r="AF195" s="296">
        <v>1</v>
      </c>
      <c r="AG195" s="308">
        <f t="shared" si="24"/>
        <v>1</v>
      </c>
      <c r="AH195" s="277"/>
      <c r="AI195" s="300" t="s">
        <v>39</v>
      </c>
      <c r="AJ195" s="285">
        <v>1</v>
      </c>
      <c r="AK195" s="285"/>
      <c r="AL195" s="285"/>
      <c r="AM195" s="285"/>
      <c r="AN195" s="285"/>
      <c r="AO195" s="285"/>
      <c r="AP195" s="285"/>
      <c r="AQ195" s="285"/>
      <c r="AR195" s="285"/>
      <c r="AS195" s="285"/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285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93">
        <f t="shared" si="25"/>
        <v>1</v>
      </c>
      <c r="BO195" s="277"/>
      <c r="BP195" s="302" t="s">
        <v>39</v>
      </c>
      <c r="BQ195" s="285">
        <v>1</v>
      </c>
      <c r="BR195" s="285"/>
      <c r="BS195" s="285"/>
      <c r="BT195" s="285"/>
      <c r="BU195" s="285"/>
      <c r="BV195" s="285"/>
      <c r="BW195" s="285"/>
      <c r="BX195" s="285"/>
      <c r="BY195" s="285"/>
      <c r="BZ195" s="285"/>
      <c r="CA195" s="285"/>
      <c r="CB195" s="285"/>
      <c r="CC195" s="285"/>
      <c r="CD195" s="285"/>
      <c r="CE195" s="285"/>
      <c r="CF195" s="285"/>
      <c r="CG195" s="285"/>
      <c r="CH195" s="285"/>
      <c r="CI195" s="285"/>
      <c r="CJ195" s="285"/>
      <c r="CK195" s="285"/>
      <c r="CL195" s="285"/>
      <c r="CM195" s="285"/>
      <c r="CN195" s="285"/>
      <c r="CO195" s="285"/>
      <c r="CP195" s="285"/>
      <c r="CQ195" s="285"/>
      <c r="CR195" s="285"/>
      <c r="CS195" s="285"/>
      <c r="CT195" s="285"/>
      <c r="CU195" s="303">
        <f t="shared" si="26"/>
        <v>1</v>
      </c>
      <c r="CV195" s="277"/>
      <c r="CW195" s="346" t="s">
        <v>39</v>
      </c>
      <c r="CX195" s="285">
        <v>1</v>
      </c>
      <c r="CY195" s="285"/>
      <c r="CZ195" s="285"/>
      <c r="DA195" s="285"/>
      <c r="DB195" s="285"/>
      <c r="DC195" s="285"/>
      <c r="DD195" s="285"/>
      <c r="DE195" s="285"/>
      <c r="DF195" s="285"/>
      <c r="DG195" s="285"/>
      <c r="DH195" s="285"/>
      <c r="DI195" s="285"/>
      <c r="DJ195" s="285"/>
      <c r="DK195" s="285"/>
      <c r="DL195" s="285"/>
      <c r="DM195" s="285"/>
      <c r="DN195" s="285"/>
      <c r="DO195" s="285"/>
      <c r="DP195" s="285"/>
      <c r="DQ195" s="285"/>
      <c r="DR195" s="285"/>
      <c r="DS195" s="285"/>
      <c r="DT195" s="285"/>
      <c r="DU195" s="285"/>
      <c r="DV195" s="285"/>
      <c r="DW195" s="285"/>
      <c r="DX195" s="285"/>
      <c r="DY195" s="285"/>
      <c r="DZ195" s="285"/>
      <c r="EA195" s="285"/>
      <c r="EB195" s="303">
        <f t="shared" si="27"/>
        <v>1</v>
      </c>
      <c r="EC195" s="277"/>
      <c r="ED195" s="300" t="s">
        <v>39</v>
      </c>
      <c r="EE195" s="285">
        <v>1</v>
      </c>
      <c r="EF195" s="285"/>
      <c r="EG195" s="285"/>
      <c r="EH195" s="285"/>
      <c r="EI195" s="285"/>
      <c r="EJ195" s="285"/>
      <c r="EK195" s="285"/>
      <c r="EL195" s="285"/>
      <c r="EM195" s="285"/>
      <c r="EN195" s="285"/>
      <c r="EO195" s="285"/>
      <c r="EP195" s="285"/>
      <c r="EQ195" s="285"/>
      <c r="ER195" s="285"/>
      <c r="ES195" s="285"/>
      <c r="ET195" s="285"/>
      <c r="EU195" s="285"/>
      <c r="EV195" s="285"/>
      <c r="EW195" s="285"/>
      <c r="EX195" s="285"/>
      <c r="EY195" s="285"/>
      <c r="EZ195" s="285"/>
      <c r="FA195" s="285"/>
      <c r="FB195" s="285"/>
      <c r="FC195" s="285"/>
      <c r="FD195" s="285"/>
      <c r="FE195" s="285"/>
      <c r="FF195" s="285"/>
      <c r="FG195" s="285"/>
      <c r="FH195" s="285"/>
      <c r="FI195" s="303">
        <f t="shared" si="28"/>
        <v>1</v>
      </c>
      <c r="FJ195" s="277"/>
      <c r="FK195" s="300" t="s">
        <v>39</v>
      </c>
      <c r="FL195" s="285">
        <v>1</v>
      </c>
      <c r="FM195" s="285"/>
      <c r="FN195" s="285"/>
      <c r="FO195" s="285"/>
      <c r="FP195" s="285"/>
      <c r="FQ195" s="285"/>
      <c r="FR195" s="285"/>
      <c r="FS195" s="285"/>
      <c r="FT195" s="285"/>
      <c r="FU195" s="285"/>
      <c r="FV195" s="285"/>
      <c r="FW195" s="285"/>
      <c r="FX195" s="285"/>
      <c r="FY195" s="285"/>
      <c r="FZ195" s="285"/>
      <c r="GA195" s="285"/>
      <c r="GB195" s="285"/>
      <c r="GC195" s="285"/>
      <c r="GD195" s="285"/>
      <c r="GE195" s="285"/>
      <c r="GF195" s="285"/>
      <c r="GG195" s="285"/>
      <c r="GH195" s="285"/>
      <c r="GI195" s="285"/>
      <c r="GJ195" s="285"/>
      <c r="GK195" s="285"/>
      <c r="GL195" s="285"/>
      <c r="GM195" s="285"/>
      <c r="GN195" s="285"/>
      <c r="GO195" s="285"/>
      <c r="GP195" s="303">
        <f t="shared" si="29"/>
        <v>1</v>
      </c>
      <c r="GQ195" s="277"/>
    </row>
    <row r="196" spans="1:199" ht="15.75" customHeight="1">
      <c r="A196" s="1018"/>
      <c r="B196" s="304" t="s">
        <v>259</v>
      </c>
      <c r="C196" s="296">
        <v>1</v>
      </c>
      <c r="D196" s="296">
        <v>1</v>
      </c>
      <c r="E196" s="296">
        <v>1</v>
      </c>
      <c r="F196" s="296">
        <v>1</v>
      </c>
      <c r="G196" s="296">
        <v>1</v>
      </c>
      <c r="H196" s="296">
        <v>1</v>
      </c>
      <c r="I196" s="296">
        <v>1</v>
      </c>
      <c r="J196" s="296">
        <v>1</v>
      </c>
      <c r="K196" s="296">
        <v>1</v>
      </c>
      <c r="L196" s="296">
        <v>1</v>
      </c>
      <c r="M196" s="296">
        <v>1</v>
      </c>
      <c r="N196" s="296">
        <v>1</v>
      </c>
      <c r="O196" s="296">
        <v>1</v>
      </c>
      <c r="P196" s="296">
        <v>1</v>
      </c>
      <c r="Q196" s="296">
        <v>1</v>
      </c>
      <c r="R196" s="296">
        <v>1</v>
      </c>
      <c r="S196" s="296">
        <v>1</v>
      </c>
      <c r="T196" s="296">
        <v>1</v>
      </c>
      <c r="U196" s="296">
        <v>1</v>
      </c>
      <c r="V196" s="296">
        <v>1</v>
      </c>
      <c r="W196" s="296">
        <v>1</v>
      </c>
      <c r="X196" s="296">
        <v>1</v>
      </c>
      <c r="Y196" s="296">
        <v>1</v>
      </c>
      <c r="Z196" s="296">
        <v>1</v>
      </c>
      <c r="AA196" s="296">
        <v>1</v>
      </c>
      <c r="AB196" s="296">
        <v>1</v>
      </c>
      <c r="AC196" s="296">
        <v>1</v>
      </c>
      <c r="AD196" s="296">
        <v>1</v>
      </c>
      <c r="AE196" s="296">
        <v>1</v>
      </c>
      <c r="AF196" s="296">
        <v>1</v>
      </c>
      <c r="AG196" s="301">
        <f t="shared" si="24"/>
        <v>1</v>
      </c>
      <c r="AH196" s="277"/>
      <c r="AI196" s="304" t="s">
        <v>259</v>
      </c>
      <c r="AJ196" s="285">
        <v>1</v>
      </c>
      <c r="AK196" s="285"/>
      <c r="AL196" s="285"/>
      <c r="AM196" s="285"/>
      <c r="AN196" s="285"/>
      <c r="AO196" s="285"/>
      <c r="AP196" s="285"/>
      <c r="AQ196" s="285"/>
      <c r="AR196" s="285"/>
      <c r="AS196" s="285"/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285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305">
        <f t="shared" si="25"/>
        <v>1</v>
      </c>
      <c r="BO196" s="277"/>
      <c r="BP196" s="306" t="s">
        <v>259</v>
      </c>
      <c r="BQ196" s="285">
        <v>1</v>
      </c>
      <c r="BR196" s="285"/>
      <c r="BS196" s="285"/>
      <c r="BT196" s="285"/>
      <c r="BU196" s="285"/>
      <c r="BV196" s="285"/>
      <c r="BW196" s="285"/>
      <c r="BX196" s="285"/>
      <c r="BY196" s="285"/>
      <c r="BZ196" s="285"/>
      <c r="CA196" s="285"/>
      <c r="CB196" s="285"/>
      <c r="CC196" s="285"/>
      <c r="CD196" s="285"/>
      <c r="CE196" s="285"/>
      <c r="CF196" s="285"/>
      <c r="CG196" s="285"/>
      <c r="CH196" s="285"/>
      <c r="CI196" s="285"/>
      <c r="CJ196" s="285"/>
      <c r="CK196" s="285"/>
      <c r="CL196" s="285"/>
      <c r="CM196" s="285"/>
      <c r="CN196" s="285"/>
      <c r="CO196" s="285"/>
      <c r="CP196" s="285"/>
      <c r="CQ196" s="285"/>
      <c r="CR196" s="285"/>
      <c r="CS196" s="285"/>
      <c r="CT196" s="285"/>
      <c r="CU196" s="307">
        <f t="shared" si="26"/>
        <v>1</v>
      </c>
      <c r="CV196" s="277"/>
      <c r="CW196" s="347" t="s">
        <v>259</v>
      </c>
      <c r="CX196" s="285">
        <v>1</v>
      </c>
      <c r="CY196" s="285"/>
      <c r="CZ196" s="285"/>
      <c r="DA196" s="285"/>
      <c r="DB196" s="285"/>
      <c r="DC196" s="285"/>
      <c r="DD196" s="285"/>
      <c r="DE196" s="285"/>
      <c r="DF196" s="285"/>
      <c r="DG196" s="285"/>
      <c r="DH196" s="285"/>
      <c r="DI196" s="285"/>
      <c r="DJ196" s="285"/>
      <c r="DK196" s="285"/>
      <c r="DL196" s="285"/>
      <c r="DM196" s="285"/>
      <c r="DN196" s="285"/>
      <c r="DO196" s="285"/>
      <c r="DP196" s="285"/>
      <c r="DQ196" s="285"/>
      <c r="DR196" s="285"/>
      <c r="DS196" s="285"/>
      <c r="DT196" s="285"/>
      <c r="DU196" s="285"/>
      <c r="DV196" s="285"/>
      <c r="DW196" s="285"/>
      <c r="DX196" s="285"/>
      <c r="DY196" s="285"/>
      <c r="DZ196" s="285"/>
      <c r="EA196" s="285"/>
      <c r="EB196" s="307">
        <f t="shared" si="27"/>
        <v>1</v>
      </c>
      <c r="EC196" s="277"/>
      <c r="ED196" s="304" t="s">
        <v>259</v>
      </c>
      <c r="EE196" s="285">
        <v>1</v>
      </c>
      <c r="EF196" s="285"/>
      <c r="EG196" s="285"/>
      <c r="EH196" s="285"/>
      <c r="EI196" s="285"/>
      <c r="EJ196" s="285"/>
      <c r="EK196" s="285"/>
      <c r="EL196" s="285"/>
      <c r="EM196" s="285"/>
      <c r="EN196" s="285"/>
      <c r="EO196" s="285"/>
      <c r="EP196" s="285"/>
      <c r="EQ196" s="285"/>
      <c r="ER196" s="285"/>
      <c r="ES196" s="285"/>
      <c r="ET196" s="285"/>
      <c r="EU196" s="285"/>
      <c r="EV196" s="285"/>
      <c r="EW196" s="285"/>
      <c r="EX196" s="285"/>
      <c r="EY196" s="285"/>
      <c r="EZ196" s="285"/>
      <c r="FA196" s="285"/>
      <c r="FB196" s="285"/>
      <c r="FC196" s="285"/>
      <c r="FD196" s="285"/>
      <c r="FE196" s="285"/>
      <c r="FF196" s="285"/>
      <c r="FG196" s="285"/>
      <c r="FH196" s="285"/>
      <c r="FI196" s="307">
        <f t="shared" si="28"/>
        <v>1</v>
      </c>
      <c r="FJ196" s="277"/>
      <c r="FK196" s="304" t="s">
        <v>259</v>
      </c>
      <c r="FL196" s="285">
        <v>1</v>
      </c>
      <c r="FM196" s="285"/>
      <c r="FN196" s="285"/>
      <c r="FO196" s="285"/>
      <c r="FP196" s="285"/>
      <c r="FQ196" s="285"/>
      <c r="FR196" s="285"/>
      <c r="FS196" s="285"/>
      <c r="FT196" s="285"/>
      <c r="FU196" s="285"/>
      <c r="FV196" s="285"/>
      <c r="FW196" s="285"/>
      <c r="FX196" s="285"/>
      <c r="FY196" s="285"/>
      <c r="FZ196" s="285"/>
      <c r="GA196" s="285"/>
      <c r="GB196" s="285"/>
      <c r="GC196" s="285"/>
      <c r="GD196" s="285"/>
      <c r="GE196" s="285"/>
      <c r="GF196" s="285"/>
      <c r="GG196" s="285"/>
      <c r="GH196" s="285"/>
      <c r="GI196" s="285"/>
      <c r="GJ196" s="285"/>
      <c r="GK196" s="285"/>
      <c r="GL196" s="285"/>
      <c r="GM196" s="285"/>
      <c r="GN196" s="285"/>
      <c r="GO196" s="285"/>
      <c r="GP196" s="307">
        <f t="shared" si="29"/>
        <v>1</v>
      </c>
      <c r="GQ196" s="277"/>
    </row>
    <row r="197" spans="1:199" ht="15.75" customHeight="1">
      <c r="A197" s="1018"/>
      <c r="B197" s="304" t="s">
        <v>43</v>
      </c>
      <c r="C197" s="296">
        <v>1</v>
      </c>
      <c r="D197" s="296">
        <v>1</v>
      </c>
      <c r="E197" s="296">
        <v>1</v>
      </c>
      <c r="F197" s="296">
        <v>1</v>
      </c>
      <c r="G197" s="296">
        <v>1</v>
      </c>
      <c r="H197" s="296">
        <v>1</v>
      </c>
      <c r="I197" s="296">
        <v>1</v>
      </c>
      <c r="J197" s="296">
        <v>1</v>
      </c>
      <c r="K197" s="296">
        <v>1</v>
      </c>
      <c r="L197" s="296">
        <v>1</v>
      </c>
      <c r="M197" s="296">
        <v>1</v>
      </c>
      <c r="N197" s="296">
        <v>1</v>
      </c>
      <c r="O197" s="296">
        <v>1</v>
      </c>
      <c r="P197" s="296">
        <v>1</v>
      </c>
      <c r="Q197" s="296">
        <v>1</v>
      </c>
      <c r="R197" s="296">
        <v>1</v>
      </c>
      <c r="S197" s="296">
        <v>1</v>
      </c>
      <c r="T197" s="296">
        <v>1</v>
      </c>
      <c r="U197" s="296">
        <v>1</v>
      </c>
      <c r="V197" s="296">
        <v>1</v>
      </c>
      <c r="W197" s="296">
        <v>1</v>
      </c>
      <c r="X197" s="296">
        <v>1</v>
      </c>
      <c r="Y197" s="296">
        <v>1</v>
      </c>
      <c r="Z197" s="296">
        <v>1</v>
      </c>
      <c r="AA197" s="296">
        <v>1</v>
      </c>
      <c r="AB197" s="296">
        <v>1</v>
      </c>
      <c r="AC197" s="296">
        <v>1</v>
      </c>
      <c r="AD197" s="296">
        <v>1</v>
      </c>
      <c r="AE197" s="296">
        <v>1</v>
      </c>
      <c r="AF197" s="296">
        <v>1</v>
      </c>
      <c r="AG197" s="301">
        <f t="shared" si="24"/>
        <v>1</v>
      </c>
      <c r="AH197" s="277"/>
      <c r="AI197" s="304" t="s">
        <v>43</v>
      </c>
      <c r="AJ197" s="285">
        <v>1</v>
      </c>
      <c r="AK197" s="285"/>
      <c r="AL197" s="285"/>
      <c r="AM197" s="285"/>
      <c r="AN197" s="285"/>
      <c r="AO197" s="285"/>
      <c r="AP197" s="285"/>
      <c r="AQ197" s="285"/>
      <c r="AR197" s="285"/>
      <c r="AS197" s="285"/>
      <c r="AT197" s="285"/>
      <c r="AU197" s="285"/>
      <c r="AV197" s="285"/>
      <c r="AW197" s="285"/>
      <c r="AX197" s="285"/>
      <c r="AY197" s="285"/>
      <c r="AZ197" s="285"/>
      <c r="BA197" s="285"/>
      <c r="BB197" s="285"/>
      <c r="BC197" s="285"/>
      <c r="BD197" s="285"/>
      <c r="BE197" s="285"/>
      <c r="BF197" s="285"/>
      <c r="BG197" s="285"/>
      <c r="BH197" s="285"/>
      <c r="BI197" s="285"/>
      <c r="BJ197" s="285"/>
      <c r="BK197" s="285"/>
      <c r="BL197" s="285"/>
      <c r="BM197" s="285"/>
      <c r="BN197" s="305">
        <f t="shared" si="25"/>
        <v>1</v>
      </c>
      <c r="BO197" s="277"/>
      <c r="BP197" s="306" t="s">
        <v>43</v>
      </c>
      <c r="BQ197" s="285">
        <v>1</v>
      </c>
      <c r="BR197" s="285"/>
      <c r="BS197" s="285"/>
      <c r="BT197" s="285"/>
      <c r="BU197" s="285"/>
      <c r="BV197" s="285"/>
      <c r="BW197" s="285"/>
      <c r="BX197" s="285"/>
      <c r="BY197" s="285"/>
      <c r="BZ197" s="285"/>
      <c r="CA197" s="285"/>
      <c r="CB197" s="285"/>
      <c r="CC197" s="285"/>
      <c r="CD197" s="285"/>
      <c r="CE197" s="285"/>
      <c r="CF197" s="285"/>
      <c r="CG197" s="285"/>
      <c r="CH197" s="285"/>
      <c r="CI197" s="285"/>
      <c r="CJ197" s="285"/>
      <c r="CK197" s="285"/>
      <c r="CL197" s="285"/>
      <c r="CM197" s="285"/>
      <c r="CN197" s="285"/>
      <c r="CO197" s="285"/>
      <c r="CP197" s="285"/>
      <c r="CQ197" s="285"/>
      <c r="CR197" s="285"/>
      <c r="CS197" s="285"/>
      <c r="CT197" s="285"/>
      <c r="CU197" s="307">
        <f t="shared" si="26"/>
        <v>1</v>
      </c>
      <c r="CV197" s="277"/>
      <c r="CW197" s="347" t="s">
        <v>43</v>
      </c>
      <c r="CX197" s="285">
        <v>1</v>
      </c>
      <c r="CY197" s="285"/>
      <c r="CZ197" s="285"/>
      <c r="DA197" s="285"/>
      <c r="DB197" s="285"/>
      <c r="DC197" s="285"/>
      <c r="DD197" s="285"/>
      <c r="DE197" s="285"/>
      <c r="DF197" s="285"/>
      <c r="DG197" s="285"/>
      <c r="DH197" s="285"/>
      <c r="DI197" s="285"/>
      <c r="DJ197" s="285"/>
      <c r="DK197" s="285"/>
      <c r="DL197" s="285"/>
      <c r="DM197" s="285"/>
      <c r="DN197" s="285"/>
      <c r="DO197" s="285"/>
      <c r="DP197" s="285"/>
      <c r="DQ197" s="285"/>
      <c r="DR197" s="285"/>
      <c r="DS197" s="285"/>
      <c r="DT197" s="285"/>
      <c r="DU197" s="285"/>
      <c r="DV197" s="285"/>
      <c r="DW197" s="285"/>
      <c r="DX197" s="285"/>
      <c r="DY197" s="285"/>
      <c r="DZ197" s="285"/>
      <c r="EA197" s="285"/>
      <c r="EB197" s="307">
        <f t="shared" si="27"/>
        <v>1</v>
      </c>
      <c r="EC197" s="277"/>
      <c r="ED197" s="304" t="s">
        <v>43</v>
      </c>
      <c r="EE197" s="285">
        <v>1</v>
      </c>
      <c r="EF197" s="285"/>
      <c r="EG197" s="285"/>
      <c r="EH197" s="285"/>
      <c r="EI197" s="285"/>
      <c r="EJ197" s="285"/>
      <c r="EK197" s="285"/>
      <c r="EL197" s="285"/>
      <c r="EM197" s="285"/>
      <c r="EN197" s="285"/>
      <c r="EO197" s="285"/>
      <c r="EP197" s="285"/>
      <c r="EQ197" s="285"/>
      <c r="ER197" s="285"/>
      <c r="ES197" s="285"/>
      <c r="ET197" s="285"/>
      <c r="EU197" s="285"/>
      <c r="EV197" s="285"/>
      <c r="EW197" s="285"/>
      <c r="EX197" s="285"/>
      <c r="EY197" s="285"/>
      <c r="EZ197" s="285"/>
      <c r="FA197" s="285"/>
      <c r="FB197" s="285"/>
      <c r="FC197" s="285"/>
      <c r="FD197" s="285"/>
      <c r="FE197" s="285"/>
      <c r="FF197" s="285"/>
      <c r="FG197" s="285"/>
      <c r="FH197" s="285"/>
      <c r="FI197" s="307">
        <f t="shared" si="28"/>
        <v>1</v>
      </c>
      <c r="FJ197" s="277"/>
      <c r="FK197" s="304" t="s">
        <v>43</v>
      </c>
      <c r="FL197" s="285">
        <v>1</v>
      </c>
      <c r="FM197" s="285"/>
      <c r="FN197" s="285"/>
      <c r="FO197" s="285"/>
      <c r="FP197" s="285"/>
      <c r="FQ197" s="285"/>
      <c r="FR197" s="285"/>
      <c r="FS197" s="285"/>
      <c r="FT197" s="285"/>
      <c r="FU197" s="285"/>
      <c r="FV197" s="285"/>
      <c r="FW197" s="285"/>
      <c r="FX197" s="285"/>
      <c r="FY197" s="285"/>
      <c r="FZ197" s="285"/>
      <c r="GA197" s="285"/>
      <c r="GB197" s="285"/>
      <c r="GC197" s="285"/>
      <c r="GD197" s="285"/>
      <c r="GE197" s="285"/>
      <c r="GF197" s="285"/>
      <c r="GG197" s="285"/>
      <c r="GH197" s="285"/>
      <c r="GI197" s="285"/>
      <c r="GJ197" s="285"/>
      <c r="GK197" s="285"/>
      <c r="GL197" s="285"/>
      <c r="GM197" s="285"/>
      <c r="GN197" s="285"/>
      <c r="GO197" s="285"/>
      <c r="GP197" s="307">
        <f t="shared" si="29"/>
        <v>1</v>
      </c>
      <c r="GQ197" s="277"/>
    </row>
    <row r="198" spans="1:199" ht="15.75" customHeight="1">
      <c r="A198" s="1018"/>
      <c r="B198" s="304" t="s">
        <v>63</v>
      </c>
      <c r="C198" s="296">
        <v>1</v>
      </c>
      <c r="D198" s="296">
        <v>1</v>
      </c>
      <c r="E198" s="296">
        <v>1</v>
      </c>
      <c r="F198" s="296">
        <v>1</v>
      </c>
      <c r="G198" s="296">
        <v>1</v>
      </c>
      <c r="H198" s="296">
        <v>1</v>
      </c>
      <c r="I198" s="296">
        <v>1</v>
      </c>
      <c r="J198" s="296">
        <v>1</v>
      </c>
      <c r="K198" s="296">
        <v>1</v>
      </c>
      <c r="L198" s="296">
        <v>1</v>
      </c>
      <c r="M198" s="296">
        <v>1</v>
      </c>
      <c r="N198" s="296">
        <v>1</v>
      </c>
      <c r="O198" s="296">
        <v>1</v>
      </c>
      <c r="P198" s="296">
        <v>1</v>
      </c>
      <c r="Q198" s="296">
        <v>1</v>
      </c>
      <c r="R198" s="296">
        <v>1</v>
      </c>
      <c r="S198" s="296">
        <v>1</v>
      </c>
      <c r="T198" s="296">
        <v>1</v>
      </c>
      <c r="U198" s="296">
        <v>1</v>
      </c>
      <c r="V198" s="296">
        <v>1</v>
      </c>
      <c r="W198" s="296">
        <v>1</v>
      </c>
      <c r="X198" s="296">
        <v>1</v>
      </c>
      <c r="Y198" s="296">
        <v>1</v>
      </c>
      <c r="Z198" s="296">
        <v>1</v>
      </c>
      <c r="AA198" s="296">
        <v>1</v>
      </c>
      <c r="AB198" s="296">
        <v>1</v>
      </c>
      <c r="AC198" s="296">
        <v>1</v>
      </c>
      <c r="AD198" s="296">
        <v>1</v>
      </c>
      <c r="AE198" s="296">
        <v>1</v>
      </c>
      <c r="AF198" s="296">
        <v>1</v>
      </c>
      <c r="AG198" s="301">
        <f t="shared" si="24"/>
        <v>1</v>
      </c>
      <c r="AH198" s="277"/>
      <c r="AI198" s="304" t="s">
        <v>63</v>
      </c>
      <c r="AJ198" s="285">
        <v>1</v>
      </c>
      <c r="AK198" s="285"/>
      <c r="AL198" s="285"/>
      <c r="AM198" s="285"/>
      <c r="AN198" s="285"/>
      <c r="AO198" s="285"/>
      <c r="AP198" s="285"/>
      <c r="AQ198" s="285"/>
      <c r="AR198" s="285"/>
      <c r="AS198" s="285"/>
      <c r="AT198" s="285"/>
      <c r="AU198" s="285"/>
      <c r="AV198" s="285"/>
      <c r="AW198" s="285"/>
      <c r="AX198" s="285"/>
      <c r="AY198" s="285"/>
      <c r="AZ198" s="285"/>
      <c r="BA198" s="285"/>
      <c r="BB198" s="285"/>
      <c r="BC198" s="285"/>
      <c r="BD198" s="285"/>
      <c r="BE198" s="285"/>
      <c r="BF198" s="285"/>
      <c r="BG198" s="285"/>
      <c r="BH198" s="285"/>
      <c r="BI198" s="285"/>
      <c r="BJ198" s="285"/>
      <c r="BK198" s="285"/>
      <c r="BL198" s="285"/>
      <c r="BM198" s="285"/>
      <c r="BN198" s="305">
        <f t="shared" si="25"/>
        <v>1</v>
      </c>
      <c r="BO198" s="277"/>
      <c r="BP198" s="306" t="s">
        <v>63</v>
      </c>
      <c r="BQ198" s="285">
        <v>1</v>
      </c>
      <c r="BR198" s="285"/>
      <c r="BS198" s="285"/>
      <c r="BT198" s="285"/>
      <c r="BU198" s="285"/>
      <c r="BV198" s="285"/>
      <c r="BW198" s="285"/>
      <c r="BX198" s="285"/>
      <c r="BY198" s="285"/>
      <c r="BZ198" s="285"/>
      <c r="CA198" s="285"/>
      <c r="CB198" s="285"/>
      <c r="CC198" s="285"/>
      <c r="CD198" s="285"/>
      <c r="CE198" s="285"/>
      <c r="CF198" s="285"/>
      <c r="CG198" s="285"/>
      <c r="CH198" s="285"/>
      <c r="CI198" s="285"/>
      <c r="CJ198" s="285"/>
      <c r="CK198" s="285"/>
      <c r="CL198" s="285"/>
      <c r="CM198" s="285"/>
      <c r="CN198" s="285"/>
      <c r="CO198" s="285"/>
      <c r="CP198" s="285"/>
      <c r="CQ198" s="285"/>
      <c r="CR198" s="285"/>
      <c r="CS198" s="285"/>
      <c r="CT198" s="285"/>
      <c r="CU198" s="307">
        <f t="shared" si="26"/>
        <v>1</v>
      </c>
      <c r="CV198" s="277"/>
      <c r="CW198" s="347" t="s">
        <v>63</v>
      </c>
      <c r="CX198" s="285">
        <v>1</v>
      </c>
      <c r="CY198" s="285"/>
      <c r="CZ198" s="285"/>
      <c r="DA198" s="285"/>
      <c r="DB198" s="285"/>
      <c r="DC198" s="285"/>
      <c r="DD198" s="285"/>
      <c r="DE198" s="285"/>
      <c r="DF198" s="285"/>
      <c r="DG198" s="285"/>
      <c r="DH198" s="285"/>
      <c r="DI198" s="285"/>
      <c r="DJ198" s="285"/>
      <c r="DK198" s="285"/>
      <c r="DL198" s="285"/>
      <c r="DM198" s="285"/>
      <c r="DN198" s="285"/>
      <c r="DO198" s="285"/>
      <c r="DP198" s="285"/>
      <c r="DQ198" s="285"/>
      <c r="DR198" s="285"/>
      <c r="DS198" s="285"/>
      <c r="DT198" s="285"/>
      <c r="DU198" s="285"/>
      <c r="DV198" s="285"/>
      <c r="DW198" s="285"/>
      <c r="DX198" s="285"/>
      <c r="DY198" s="285"/>
      <c r="DZ198" s="285"/>
      <c r="EA198" s="285"/>
      <c r="EB198" s="307">
        <f t="shared" si="27"/>
        <v>1</v>
      </c>
      <c r="EC198" s="277"/>
      <c r="ED198" s="304" t="s">
        <v>63</v>
      </c>
      <c r="EE198" s="285">
        <v>1</v>
      </c>
      <c r="EF198" s="285"/>
      <c r="EG198" s="285"/>
      <c r="EH198" s="285"/>
      <c r="EI198" s="285"/>
      <c r="EJ198" s="285"/>
      <c r="EK198" s="285"/>
      <c r="EL198" s="285"/>
      <c r="EM198" s="285"/>
      <c r="EN198" s="285"/>
      <c r="EO198" s="285"/>
      <c r="EP198" s="285"/>
      <c r="EQ198" s="285"/>
      <c r="ER198" s="285"/>
      <c r="ES198" s="285"/>
      <c r="ET198" s="285"/>
      <c r="EU198" s="285"/>
      <c r="EV198" s="285"/>
      <c r="EW198" s="285"/>
      <c r="EX198" s="285"/>
      <c r="EY198" s="285"/>
      <c r="EZ198" s="285"/>
      <c r="FA198" s="285"/>
      <c r="FB198" s="285"/>
      <c r="FC198" s="285"/>
      <c r="FD198" s="285"/>
      <c r="FE198" s="285"/>
      <c r="FF198" s="285"/>
      <c r="FG198" s="285"/>
      <c r="FH198" s="285"/>
      <c r="FI198" s="307">
        <f t="shared" si="28"/>
        <v>1</v>
      </c>
      <c r="FJ198" s="277"/>
      <c r="FK198" s="304" t="s">
        <v>63</v>
      </c>
      <c r="FL198" s="285">
        <v>1</v>
      </c>
      <c r="FM198" s="285"/>
      <c r="FN198" s="285"/>
      <c r="FO198" s="285"/>
      <c r="FP198" s="285"/>
      <c r="FQ198" s="285"/>
      <c r="FR198" s="285"/>
      <c r="FS198" s="285"/>
      <c r="FT198" s="285"/>
      <c r="FU198" s="285"/>
      <c r="FV198" s="285"/>
      <c r="FW198" s="285"/>
      <c r="FX198" s="285"/>
      <c r="FY198" s="285"/>
      <c r="FZ198" s="285"/>
      <c r="GA198" s="285"/>
      <c r="GB198" s="285"/>
      <c r="GC198" s="285"/>
      <c r="GD198" s="285"/>
      <c r="GE198" s="285"/>
      <c r="GF198" s="285"/>
      <c r="GG198" s="285"/>
      <c r="GH198" s="285"/>
      <c r="GI198" s="285"/>
      <c r="GJ198" s="285"/>
      <c r="GK198" s="285"/>
      <c r="GL198" s="285"/>
      <c r="GM198" s="285"/>
      <c r="GN198" s="285"/>
      <c r="GO198" s="285"/>
      <c r="GP198" s="307">
        <f t="shared" si="29"/>
        <v>1</v>
      </c>
      <c r="GQ198" s="277"/>
    </row>
    <row r="199" spans="1:199" ht="15.75" customHeight="1">
      <c r="A199" s="1018"/>
      <c r="B199" s="285" t="s">
        <v>166</v>
      </c>
      <c r="C199" s="285">
        <v>16</v>
      </c>
      <c r="D199" s="285">
        <v>11</v>
      </c>
      <c r="E199" s="285">
        <v>32</v>
      </c>
      <c r="F199" s="285">
        <v>28</v>
      </c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6">
        <f t="shared" si="24"/>
        <v>21.75</v>
      </c>
      <c r="AH199" s="277"/>
      <c r="AI199" s="285" t="s">
        <v>166</v>
      </c>
      <c r="AJ199" s="285">
        <v>8</v>
      </c>
      <c r="AK199" s="285">
        <v>41</v>
      </c>
      <c r="AL199" s="285">
        <v>3</v>
      </c>
      <c r="AM199" s="285">
        <v>13</v>
      </c>
      <c r="AN199" s="285">
        <v>16</v>
      </c>
      <c r="AO199" s="285">
        <v>17</v>
      </c>
      <c r="AP199" s="285"/>
      <c r="AQ199" s="285"/>
      <c r="AR199" s="285"/>
      <c r="AS199" s="285"/>
      <c r="AT199" s="285"/>
      <c r="AU199" s="285"/>
      <c r="AV199" s="285"/>
      <c r="AW199" s="285"/>
      <c r="AX199" s="285"/>
      <c r="AY199" s="285"/>
      <c r="AZ199" s="285"/>
      <c r="BA199" s="285"/>
      <c r="BB199" s="285"/>
      <c r="BC199" s="285"/>
      <c r="BD199" s="285"/>
      <c r="BE199" s="285"/>
      <c r="BF199" s="285"/>
      <c r="BG199" s="285"/>
      <c r="BH199" s="285"/>
      <c r="BI199" s="285"/>
      <c r="BJ199" s="285"/>
      <c r="BK199" s="285"/>
      <c r="BL199" s="285"/>
      <c r="BM199" s="285"/>
      <c r="BN199" s="293">
        <f t="shared" si="25"/>
        <v>16.333333333333332</v>
      </c>
      <c r="BO199" s="277"/>
      <c r="BP199" s="294" t="s">
        <v>166</v>
      </c>
      <c r="BQ199" s="285">
        <v>7</v>
      </c>
      <c r="BR199" s="285">
        <v>7</v>
      </c>
      <c r="BS199" s="285">
        <v>12</v>
      </c>
      <c r="BT199" s="285">
        <v>42</v>
      </c>
      <c r="BU199" s="285"/>
      <c r="BV199" s="285"/>
      <c r="BW199" s="285"/>
      <c r="BX199" s="285"/>
      <c r="BY199" s="285"/>
      <c r="BZ199" s="285"/>
      <c r="CA199" s="285"/>
      <c r="CB199" s="285"/>
      <c r="CC199" s="285"/>
      <c r="CD199" s="285"/>
      <c r="CE199" s="285"/>
      <c r="CF199" s="285"/>
      <c r="CG199" s="285"/>
      <c r="CH199" s="285"/>
      <c r="CI199" s="285"/>
      <c r="CJ199" s="285"/>
      <c r="CK199" s="285"/>
      <c r="CL199" s="285"/>
      <c r="CM199" s="285"/>
      <c r="CN199" s="285"/>
      <c r="CO199" s="285"/>
      <c r="CP199" s="285"/>
      <c r="CQ199" s="285"/>
      <c r="CR199" s="285"/>
      <c r="CS199" s="285"/>
      <c r="CT199" s="285"/>
      <c r="CU199" s="286">
        <f t="shared" si="26"/>
        <v>17</v>
      </c>
      <c r="CV199" s="277"/>
      <c r="CW199" s="292" t="s">
        <v>166</v>
      </c>
      <c r="CX199" s="299">
        <v>8</v>
      </c>
      <c r="CY199" s="332">
        <v>43</v>
      </c>
      <c r="CZ199" s="332">
        <v>45</v>
      </c>
      <c r="DA199" s="332">
        <v>6</v>
      </c>
      <c r="DB199" s="332"/>
      <c r="DC199" s="285"/>
      <c r="DD199" s="285"/>
      <c r="DE199" s="285"/>
      <c r="DF199" s="285"/>
      <c r="DG199" s="285"/>
      <c r="DH199" s="285"/>
      <c r="DI199" s="285"/>
      <c r="DJ199" s="285"/>
      <c r="DK199" s="285"/>
      <c r="DL199" s="285"/>
      <c r="DM199" s="285"/>
      <c r="DN199" s="285"/>
      <c r="DO199" s="285"/>
      <c r="DP199" s="285"/>
      <c r="DQ199" s="285"/>
      <c r="DR199" s="285"/>
      <c r="DS199" s="285"/>
      <c r="DT199" s="285"/>
      <c r="DU199" s="285"/>
      <c r="DV199" s="285"/>
      <c r="DW199" s="285"/>
      <c r="DX199" s="285"/>
      <c r="DY199" s="285"/>
      <c r="DZ199" s="285"/>
      <c r="EA199" s="285"/>
      <c r="EB199" s="308">
        <f t="shared" si="27"/>
        <v>25.5</v>
      </c>
      <c r="EC199" s="277"/>
      <c r="ED199" s="292" t="s">
        <v>166</v>
      </c>
      <c r="EE199" s="285"/>
      <c r="EF199" s="285"/>
      <c r="EG199" s="285"/>
      <c r="EH199" s="285"/>
      <c r="EI199" s="285"/>
      <c r="EJ199" s="285"/>
      <c r="EK199" s="285"/>
      <c r="EL199" s="285"/>
      <c r="EM199" s="285"/>
      <c r="EN199" s="285"/>
      <c r="EO199" s="285"/>
      <c r="EP199" s="285"/>
      <c r="EQ199" s="285"/>
      <c r="ER199" s="285"/>
      <c r="ES199" s="285"/>
      <c r="ET199" s="285"/>
      <c r="EU199" s="285"/>
      <c r="EV199" s="285"/>
      <c r="EW199" s="285"/>
      <c r="EX199" s="285"/>
      <c r="EY199" s="285"/>
      <c r="EZ199" s="285"/>
      <c r="FA199" s="285"/>
      <c r="FB199" s="285"/>
      <c r="FC199" s="285"/>
      <c r="FD199" s="285"/>
      <c r="FE199" s="285"/>
      <c r="FF199" s="285"/>
      <c r="FG199" s="285"/>
      <c r="FH199" s="285"/>
      <c r="FI199" s="308" t="e">
        <f t="shared" si="28"/>
        <v>#DIV/0!</v>
      </c>
      <c r="FJ199" s="277"/>
      <c r="FK199" s="292" t="s">
        <v>166</v>
      </c>
      <c r="FL199" s="285"/>
      <c r="FM199" s="285"/>
      <c r="FN199" s="285"/>
      <c r="FO199" s="285"/>
      <c r="FP199" s="285"/>
      <c r="FQ199" s="285"/>
      <c r="FR199" s="285"/>
      <c r="FS199" s="285"/>
      <c r="FT199" s="285"/>
      <c r="FU199" s="285"/>
      <c r="FV199" s="285"/>
      <c r="FW199" s="285"/>
      <c r="FX199" s="285"/>
      <c r="FY199" s="285"/>
      <c r="FZ199" s="285"/>
      <c r="GA199" s="285"/>
      <c r="GB199" s="285"/>
      <c r="GC199" s="285"/>
      <c r="GD199" s="285"/>
      <c r="GE199" s="285"/>
      <c r="GF199" s="285"/>
      <c r="GG199" s="285"/>
      <c r="GH199" s="285"/>
      <c r="GI199" s="285"/>
      <c r="GJ199" s="285"/>
      <c r="GK199" s="285"/>
      <c r="GL199" s="285"/>
      <c r="GM199" s="285"/>
      <c r="GN199" s="285"/>
      <c r="GO199" s="285"/>
      <c r="GP199" s="308" t="e">
        <f t="shared" si="29"/>
        <v>#DIV/0!</v>
      </c>
      <c r="GQ199" s="277"/>
    </row>
    <row r="200" spans="1:199" ht="15.75" customHeight="1">
      <c r="A200" s="1018"/>
      <c r="B200" s="348" t="s">
        <v>260</v>
      </c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308" t="e">
        <f t="shared" si="24"/>
        <v>#DIV/0!</v>
      </c>
      <c r="AH200" s="277"/>
      <c r="AI200" s="295" t="s">
        <v>260</v>
      </c>
      <c r="AJ200" s="285"/>
      <c r="AK200" s="285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285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93" t="e">
        <f t="shared" si="25"/>
        <v>#DIV/0!</v>
      </c>
      <c r="BO200" s="277"/>
      <c r="BP200" s="309" t="s">
        <v>260</v>
      </c>
      <c r="BQ200" s="285"/>
      <c r="BR200" s="285"/>
      <c r="BS200" s="285"/>
      <c r="BT200" s="285"/>
      <c r="BU200" s="285"/>
      <c r="BV200" s="285"/>
      <c r="BW200" s="285"/>
      <c r="BX200" s="285"/>
      <c r="BY200" s="285"/>
      <c r="BZ200" s="285"/>
      <c r="CA200" s="285"/>
      <c r="CB200" s="285"/>
      <c r="CC200" s="285"/>
      <c r="CD200" s="285"/>
      <c r="CE200" s="285"/>
      <c r="CF200" s="285"/>
      <c r="CG200" s="285"/>
      <c r="CH200" s="285"/>
      <c r="CI200" s="285"/>
      <c r="CJ200" s="285"/>
      <c r="CK200" s="285"/>
      <c r="CL200" s="285"/>
      <c r="CM200" s="285"/>
      <c r="CN200" s="285"/>
      <c r="CO200" s="285"/>
      <c r="CP200" s="285"/>
      <c r="CQ200" s="285"/>
      <c r="CR200" s="285"/>
      <c r="CS200" s="285"/>
      <c r="CT200" s="285"/>
      <c r="CU200" s="303" t="e">
        <f t="shared" si="26"/>
        <v>#DIV/0!</v>
      </c>
      <c r="CV200" s="277"/>
      <c r="CW200" s="349" t="s">
        <v>365</v>
      </c>
      <c r="CX200" s="299">
        <v>16</v>
      </c>
      <c r="CY200" s="299"/>
      <c r="CZ200" s="299"/>
      <c r="DA200" s="299"/>
      <c r="DB200" s="299"/>
      <c r="DC200" s="299"/>
      <c r="DD200" s="299"/>
      <c r="DE200" s="299"/>
      <c r="DF200" s="299"/>
      <c r="DG200" s="299"/>
      <c r="DH200" s="299"/>
      <c r="DI200" s="299"/>
      <c r="DJ200" s="299"/>
      <c r="DK200" s="299"/>
      <c r="DL200" s="299"/>
      <c r="DM200" s="299"/>
      <c r="DN200" s="299"/>
      <c r="DO200" s="299"/>
      <c r="DP200" s="299"/>
      <c r="DQ200" s="299"/>
      <c r="DR200" s="299"/>
      <c r="DS200" s="299"/>
      <c r="DT200" s="299"/>
      <c r="DU200" s="299"/>
      <c r="DV200" s="299"/>
      <c r="DW200" s="299"/>
      <c r="DX200" s="299"/>
      <c r="DY200" s="299"/>
      <c r="DZ200" s="299"/>
      <c r="EA200" s="299"/>
      <c r="EB200" s="308">
        <f t="shared" si="27"/>
        <v>16</v>
      </c>
      <c r="EC200" s="277"/>
      <c r="ED200" s="295" t="s">
        <v>260</v>
      </c>
      <c r="EE200" s="285"/>
      <c r="EF200" s="285"/>
      <c r="EG200" s="285"/>
      <c r="EH200" s="285"/>
      <c r="EI200" s="285"/>
      <c r="EJ200" s="285"/>
      <c r="EK200" s="285"/>
      <c r="EL200" s="285"/>
      <c r="EM200" s="285"/>
      <c r="EN200" s="285"/>
      <c r="EO200" s="285"/>
      <c r="EP200" s="285"/>
      <c r="EQ200" s="285"/>
      <c r="ER200" s="285"/>
      <c r="ES200" s="285"/>
      <c r="ET200" s="285"/>
      <c r="EU200" s="285"/>
      <c r="EV200" s="285"/>
      <c r="EW200" s="285"/>
      <c r="EX200" s="285"/>
      <c r="EY200" s="285"/>
      <c r="EZ200" s="285"/>
      <c r="FA200" s="285"/>
      <c r="FB200" s="285"/>
      <c r="FC200" s="285"/>
      <c r="FD200" s="285"/>
      <c r="FE200" s="285"/>
      <c r="FF200" s="285"/>
      <c r="FG200" s="285"/>
      <c r="FH200" s="285"/>
      <c r="FI200" s="303" t="e">
        <f t="shared" si="28"/>
        <v>#DIV/0!</v>
      </c>
      <c r="FJ200" s="277"/>
      <c r="FK200" s="295" t="s">
        <v>260</v>
      </c>
      <c r="FL200" s="285"/>
      <c r="FM200" s="285"/>
      <c r="FN200" s="285"/>
      <c r="FO200" s="285"/>
      <c r="FP200" s="285"/>
      <c r="FQ200" s="285"/>
      <c r="FR200" s="285"/>
      <c r="FS200" s="285"/>
      <c r="FT200" s="285"/>
      <c r="FU200" s="285"/>
      <c r="FV200" s="285"/>
      <c r="FW200" s="285"/>
      <c r="FX200" s="285"/>
      <c r="FY200" s="285"/>
      <c r="FZ200" s="285"/>
      <c r="GA200" s="285"/>
      <c r="GB200" s="285"/>
      <c r="GC200" s="285"/>
      <c r="GD200" s="285"/>
      <c r="GE200" s="285"/>
      <c r="GF200" s="285"/>
      <c r="GG200" s="285"/>
      <c r="GH200" s="285"/>
      <c r="GI200" s="285"/>
      <c r="GJ200" s="285"/>
      <c r="GK200" s="285"/>
      <c r="GL200" s="285"/>
      <c r="GM200" s="285"/>
      <c r="GN200" s="285"/>
      <c r="GO200" s="285"/>
      <c r="GP200" s="303" t="e">
        <f t="shared" si="29"/>
        <v>#DIV/0!</v>
      </c>
      <c r="GQ200" s="277"/>
    </row>
    <row r="201" spans="1:199" ht="15.75" customHeight="1">
      <c r="A201" s="1018"/>
      <c r="B201" s="300" t="s">
        <v>52</v>
      </c>
      <c r="C201" s="296">
        <v>2</v>
      </c>
      <c r="D201" s="296">
        <v>2</v>
      </c>
      <c r="E201" s="296">
        <v>2</v>
      </c>
      <c r="F201" s="296">
        <v>2</v>
      </c>
      <c r="G201" s="296">
        <v>2</v>
      </c>
      <c r="H201" s="296">
        <v>2</v>
      </c>
      <c r="I201" s="296">
        <v>2</v>
      </c>
      <c r="J201" s="296">
        <v>2</v>
      </c>
      <c r="K201" s="296">
        <v>2</v>
      </c>
      <c r="L201" s="296">
        <v>2</v>
      </c>
      <c r="M201" s="296">
        <v>2</v>
      </c>
      <c r="N201" s="296">
        <v>2</v>
      </c>
      <c r="O201" s="296">
        <v>2</v>
      </c>
      <c r="P201" s="296">
        <v>2</v>
      </c>
      <c r="Q201" s="296">
        <v>2</v>
      </c>
      <c r="R201" s="296">
        <v>2</v>
      </c>
      <c r="S201" s="296">
        <v>2</v>
      </c>
      <c r="T201" s="296">
        <v>2</v>
      </c>
      <c r="U201" s="296">
        <v>2</v>
      </c>
      <c r="V201" s="296">
        <v>2</v>
      </c>
      <c r="W201" s="296">
        <v>2</v>
      </c>
      <c r="X201" s="296">
        <v>2</v>
      </c>
      <c r="Y201" s="296">
        <v>2</v>
      </c>
      <c r="Z201" s="296">
        <v>2</v>
      </c>
      <c r="AA201" s="296">
        <v>2</v>
      </c>
      <c r="AB201" s="296">
        <v>2</v>
      </c>
      <c r="AC201" s="296">
        <v>2</v>
      </c>
      <c r="AD201" s="296">
        <v>2</v>
      </c>
      <c r="AE201" s="296">
        <v>2</v>
      </c>
      <c r="AF201" s="296">
        <v>2</v>
      </c>
      <c r="AG201" s="301">
        <f t="shared" si="24"/>
        <v>2</v>
      </c>
      <c r="AH201" s="277"/>
      <c r="AI201" s="300" t="s">
        <v>52</v>
      </c>
      <c r="AJ201" s="285">
        <v>2</v>
      </c>
      <c r="AK201" s="285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285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305">
        <f t="shared" si="25"/>
        <v>2</v>
      </c>
      <c r="BO201" s="277"/>
      <c r="BP201" s="302" t="s">
        <v>52</v>
      </c>
      <c r="BQ201" s="285">
        <v>2</v>
      </c>
      <c r="BR201" s="285"/>
      <c r="BS201" s="285"/>
      <c r="BT201" s="285"/>
      <c r="BU201" s="285"/>
      <c r="BV201" s="285"/>
      <c r="BW201" s="285"/>
      <c r="BX201" s="285"/>
      <c r="BY201" s="285"/>
      <c r="BZ201" s="285"/>
      <c r="CA201" s="285"/>
      <c r="CB201" s="285"/>
      <c r="CC201" s="285"/>
      <c r="CD201" s="285"/>
      <c r="CE201" s="285"/>
      <c r="CF201" s="285"/>
      <c r="CG201" s="285"/>
      <c r="CH201" s="285"/>
      <c r="CI201" s="285"/>
      <c r="CJ201" s="285"/>
      <c r="CK201" s="285"/>
      <c r="CL201" s="285"/>
      <c r="CM201" s="285"/>
      <c r="CN201" s="285"/>
      <c r="CO201" s="285"/>
      <c r="CP201" s="285"/>
      <c r="CQ201" s="285"/>
      <c r="CR201" s="285"/>
      <c r="CS201" s="285"/>
      <c r="CT201" s="285"/>
      <c r="CU201" s="307">
        <f t="shared" si="26"/>
        <v>2</v>
      </c>
      <c r="CV201" s="277"/>
      <c r="CW201" s="346" t="s">
        <v>52</v>
      </c>
      <c r="CX201" s="285">
        <v>2</v>
      </c>
      <c r="CY201" s="285"/>
      <c r="CZ201" s="285"/>
      <c r="DA201" s="285"/>
      <c r="DB201" s="285"/>
      <c r="DC201" s="285"/>
      <c r="DD201" s="285"/>
      <c r="DE201" s="285"/>
      <c r="DF201" s="285"/>
      <c r="DG201" s="285"/>
      <c r="DH201" s="285"/>
      <c r="DI201" s="285"/>
      <c r="DJ201" s="285"/>
      <c r="DK201" s="285"/>
      <c r="DL201" s="285"/>
      <c r="DM201" s="285"/>
      <c r="DN201" s="285"/>
      <c r="DO201" s="285"/>
      <c r="DP201" s="285"/>
      <c r="DQ201" s="285"/>
      <c r="DR201" s="285"/>
      <c r="DS201" s="285"/>
      <c r="DT201" s="285"/>
      <c r="DU201" s="285"/>
      <c r="DV201" s="285"/>
      <c r="DW201" s="285"/>
      <c r="DX201" s="285"/>
      <c r="DY201" s="285"/>
      <c r="DZ201" s="285"/>
      <c r="EA201" s="285"/>
      <c r="EB201" s="307">
        <f t="shared" si="27"/>
        <v>2</v>
      </c>
      <c r="EC201" s="277"/>
      <c r="ED201" s="300" t="s">
        <v>52</v>
      </c>
      <c r="EE201" s="285">
        <v>2</v>
      </c>
      <c r="EF201" s="285"/>
      <c r="EG201" s="285"/>
      <c r="EH201" s="285"/>
      <c r="EI201" s="285"/>
      <c r="EJ201" s="285"/>
      <c r="EK201" s="285"/>
      <c r="EL201" s="285"/>
      <c r="EM201" s="285"/>
      <c r="EN201" s="285"/>
      <c r="EO201" s="285"/>
      <c r="EP201" s="285"/>
      <c r="EQ201" s="285"/>
      <c r="ER201" s="285"/>
      <c r="ES201" s="285"/>
      <c r="ET201" s="285"/>
      <c r="EU201" s="285"/>
      <c r="EV201" s="285"/>
      <c r="EW201" s="285"/>
      <c r="EX201" s="285"/>
      <c r="EY201" s="285"/>
      <c r="EZ201" s="285"/>
      <c r="FA201" s="285"/>
      <c r="FB201" s="285"/>
      <c r="FC201" s="285"/>
      <c r="FD201" s="285"/>
      <c r="FE201" s="285"/>
      <c r="FF201" s="285"/>
      <c r="FG201" s="285"/>
      <c r="FH201" s="285"/>
      <c r="FI201" s="307">
        <f t="shared" si="28"/>
        <v>2</v>
      </c>
      <c r="FJ201" s="277"/>
      <c r="FK201" s="300" t="s">
        <v>52</v>
      </c>
      <c r="FL201" s="285">
        <v>2</v>
      </c>
      <c r="FM201" s="285"/>
      <c r="FN201" s="285"/>
      <c r="FO201" s="285"/>
      <c r="FP201" s="285"/>
      <c r="FQ201" s="285"/>
      <c r="FR201" s="285"/>
      <c r="FS201" s="285"/>
      <c r="FT201" s="285"/>
      <c r="FU201" s="285"/>
      <c r="FV201" s="285"/>
      <c r="FW201" s="285"/>
      <c r="FX201" s="285"/>
      <c r="FY201" s="285"/>
      <c r="FZ201" s="285"/>
      <c r="GA201" s="285"/>
      <c r="GB201" s="285"/>
      <c r="GC201" s="285"/>
      <c r="GD201" s="285"/>
      <c r="GE201" s="285"/>
      <c r="GF201" s="285"/>
      <c r="GG201" s="285"/>
      <c r="GH201" s="285"/>
      <c r="GI201" s="285"/>
      <c r="GJ201" s="285"/>
      <c r="GK201" s="285"/>
      <c r="GL201" s="285"/>
      <c r="GM201" s="285"/>
      <c r="GN201" s="285"/>
      <c r="GO201" s="285"/>
      <c r="GP201" s="307">
        <f t="shared" si="29"/>
        <v>2</v>
      </c>
      <c r="GQ201" s="277"/>
    </row>
    <row r="202" spans="1:199" ht="15.75" customHeight="1">
      <c r="A202" s="1018"/>
      <c r="B202" s="285" t="s">
        <v>185</v>
      </c>
      <c r="C202" s="285">
        <v>11</v>
      </c>
      <c r="D202" s="285">
        <v>11</v>
      </c>
      <c r="E202" s="285">
        <v>17</v>
      </c>
      <c r="F202" s="285">
        <v>6</v>
      </c>
      <c r="G202" s="285">
        <v>26</v>
      </c>
      <c r="H202" s="285">
        <v>21</v>
      </c>
      <c r="I202" s="285">
        <v>11</v>
      </c>
      <c r="J202" s="285">
        <v>11</v>
      </c>
      <c r="K202" s="285">
        <v>11</v>
      </c>
      <c r="L202" s="285">
        <v>18</v>
      </c>
      <c r="M202" s="285">
        <v>25</v>
      </c>
      <c r="N202" s="285">
        <v>11</v>
      </c>
      <c r="O202" s="285">
        <v>21</v>
      </c>
      <c r="P202" s="285">
        <v>5</v>
      </c>
      <c r="Q202" s="285">
        <v>18</v>
      </c>
      <c r="R202" s="285">
        <v>19</v>
      </c>
      <c r="S202" s="285">
        <v>8</v>
      </c>
      <c r="T202" s="285">
        <v>11</v>
      </c>
      <c r="U202" s="285">
        <v>9</v>
      </c>
      <c r="V202" s="285">
        <v>13</v>
      </c>
      <c r="W202" s="285">
        <v>16</v>
      </c>
      <c r="X202" s="285">
        <v>18</v>
      </c>
      <c r="Y202" s="285">
        <v>16</v>
      </c>
      <c r="Z202" s="285">
        <v>29</v>
      </c>
      <c r="AA202" s="285">
        <v>19</v>
      </c>
      <c r="AB202" s="285">
        <v>17</v>
      </c>
      <c r="AC202" s="285">
        <v>12</v>
      </c>
      <c r="AD202" s="285">
        <v>15</v>
      </c>
      <c r="AE202" s="285">
        <v>20</v>
      </c>
      <c r="AF202" s="285">
        <v>17</v>
      </c>
      <c r="AG202" s="286">
        <f t="shared" si="24"/>
        <v>15.4</v>
      </c>
      <c r="AH202" s="277"/>
      <c r="AI202" s="285" t="s">
        <v>185</v>
      </c>
      <c r="AJ202" s="285">
        <v>16</v>
      </c>
      <c r="AK202" s="285">
        <v>15</v>
      </c>
      <c r="AL202" s="285">
        <v>9</v>
      </c>
      <c r="AM202" s="285">
        <v>13</v>
      </c>
      <c r="AN202" s="285">
        <v>13</v>
      </c>
      <c r="AO202" s="285">
        <v>20</v>
      </c>
      <c r="AP202" s="285">
        <v>10</v>
      </c>
      <c r="AQ202" s="285">
        <v>15</v>
      </c>
      <c r="AR202" s="285">
        <v>18</v>
      </c>
      <c r="AS202" s="285">
        <v>13</v>
      </c>
      <c r="AT202" s="285">
        <v>12</v>
      </c>
      <c r="AU202" s="285">
        <v>14</v>
      </c>
      <c r="AV202" s="285">
        <v>12</v>
      </c>
      <c r="AW202" s="285">
        <v>9</v>
      </c>
      <c r="AX202" s="285">
        <v>9</v>
      </c>
      <c r="AY202" s="285">
        <v>22</v>
      </c>
      <c r="AZ202" s="285">
        <v>17</v>
      </c>
      <c r="BA202" s="285">
        <v>11</v>
      </c>
      <c r="BB202" s="285">
        <v>15</v>
      </c>
      <c r="BC202" s="285">
        <v>9</v>
      </c>
      <c r="BD202" s="285">
        <v>16</v>
      </c>
      <c r="BE202" s="285">
        <v>10</v>
      </c>
      <c r="BF202" s="285">
        <v>10</v>
      </c>
      <c r="BG202" s="285">
        <v>12</v>
      </c>
      <c r="BH202" s="285">
        <v>12</v>
      </c>
      <c r="BI202" s="285">
        <v>12</v>
      </c>
      <c r="BJ202" s="285">
        <v>12</v>
      </c>
      <c r="BK202" s="285">
        <v>19</v>
      </c>
      <c r="BL202" s="285">
        <v>20</v>
      </c>
      <c r="BM202" s="285">
        <v>7</v>
      </c>
      <c r="BN202" s="293">
        <f t="shared" si="25"/>
        <v>13.4</v>
      </c>
      <c r="BO202" s="277"/>
      <c r="BP202" s="294" t="s">
        <v>185</v>
      </c>
      <c r="BQ202" s="285">
        <v>9</v>
      </c>
      <c r="BR202" s="285">
        <v>10</v>
      </c>
      <c r="BS202" s="285">
        <v>12</v>
      </c>
      <c r="BT202" s="285">
        <v>18</v>
      </c>
      <c r="BU202" s="285">
        <v>10</v>
      </c>
      <c r="BV202" s="285">
        <v>9</v>
      </c>
      <c r="BW202" s="285">
        <v>15</v>
      </c>
      <c r="BX202" s="285">
        <v>16</v>
      </c>
      <c r="BY202" s="285">
        <v>12</v>
      </c>
      <c r="BZ202" s="285">
        <v>20</v>
      </c>
      <c r="CA202" s="285">
        <v>12</v>
      </c>
      <c r="CB202" s="285">
        <v>10</v>
      </c>
      <c r="CC202" s="285">
        <v>12</v>
      </c>
      <c r="CD202" s="285">
        <v>13</v>
      </c>
      <c r="CE202" s="285">
        <v>17</v>
      </c>
      <c r="CF202" s="285">
        <v>10</v>
      </c>
      <c r="CG202" s="285">
        <v>19</v>
      </c>
      <c r="CH202" s="285">
        <v>18</v>
      </c>
      <c r="CI202" s="285">
        <v>9</v>
      </c>
      <c r="CJ202" s="285">
        <v>8</v>
      </c>
      <c r="CK202" s="285">
        <v>17</v>
      </c>
      <c r="CL202" s="285">
        <v>11</v>
      </c>
      <c r="CM202" s="285">
        <v>7</v>
      </c>
      <c r="CN202" s="285">
        <v>16</v>
      </c>
      <c r="CO202" s="285">
        <v>13</v>
      </c>
      <c r="CP202" s="285">
        <v>7</v>
      </c>
      <c r="CQ202" s="285">
        <v>14</v>
      </c>
      <c r="CR202" s="285">
        <v>10</v>
      </c>
      <c r="CS202" s="285">
        <v>20</v>
      </c>
      <c r="CT202" s="285">
        <v>13</v>
      </c>
      <c r="CU202" s="286">
        <f t="shared" si="26"/>
        <v>12.9</v>
      </c>
      <c r="CV202" s="277"/>
      <c r="CW202" s="292" t="s">
        <v>185</v>
      </c>
      <c r="CX202" s="285">
        <v>22</v>
      </c>
      <c r="CY202" s="285">
        <v>8</v>
      </c>
      <c r="CZ202" s="285">
        <v>6</v>
      </c>
      <c r="DA202" s="285">
        <v>17</v>
      </c>
      <c r="DB202" s="285">
        <v>13</v>
      </c>
      <c r="DC202" s="285">
        <v>9</v>
      </c>
      <c r="DD202" s="285">
        <v>17</v>
      </c>
      <c r="DE202" s="285">
        <v>17</v>
      </c>
      <c r="DF202" s="285">
        <v>19</v>
      </c>
      <c r="DG202" s="285">
        <v>5</v>
      </c>
      <c r="DH202" s="285">
        <v>25</v>
      </c>
      <c r="DI202" s="285">
        <v>16</v>
      </c>
      <c r="DJ202" s="285">
        <v>14</v>
      </c>
      <c r="DK202" s="285">
        <v>34</v>
      </c>
      <c r="DL202" s="285">
        <v>15</v>
      </c>
      <c r="DM202" s="285">
        <v>19</v>
      </c>
      <c r="DN202" s="285">
        <v>13</v>
      </c>
      <c r="DO202" s="285">
        <v>14</v>
      </c>
      <c r="DP202" s="285">
        <v>10</v>
      </c>
      <c r="DQ202" s="285">
        <v>13</v>
      </c>
      <c r="DR202" s="285">
        <v>10</v>
      </c>
      <c r="DS202" s="285">
        <v>9</v>
      </c>
      <c r="DT202" s="285">
        <v>16</v>
      </c>
      <c r="DU202" s="285">
        <v>13</v>
      </c>
      <c r="DV202" s="285">
        <v>12</v>
      </c>
      <c r="DW202" s="285">
        <v>12</v>
      </c>
      <c r="DX202" s="285">
        <v>13</v>
      </c>
      <c r="DY202" s="285">
        <v>16</v>
      </c>
      <c r="DZ202" s="285">
        <v>11</v>
      </c>
      <c r="EA202" s="285">
        <v>12</v>
      </c>
      <c r="EB202" s="308">
        <f t="shared" si="27"/>
        <v>14.333333333333334</v>
      </c>
      <c r="EC202" s="277"/>
      <c r="ED202" s="292" t="s">
        <v>185</v>
      </c>
      <c r="EE202" s="285">
        <v>16</v>
      </c>
      <c r="EF202" s="285">
        <v>17</v>
      </c>
      <c r="EG202" s="285">
        <v>16</v>
      </c>
      <c r="EH202" s="285">
        <v>12</v>
      </c>
      <c r="EI202" s="285">
        <v>18</v>
      </c>
      <c r="EJ202" s="285">
        <v>10</v>
      </c>
      <c r="EK202" s="285">
        <v>10</v>
      </c>
      <c r="EL202" s="285">
        <v>12</v>
      </c>
      <c r="EM202" s="285">
        <v>15</v>
      </c>
      <c r="EN202" s="285">
        <v>13</v>
      </c>
      <c r="EO202" s="285">
        <v>14</v>
      </c>
      <c r="EP202" s="285">
        <v>13</v>
      </c>
      <c r="EQ202" s="285">
        <v>17</v>
      </c>
      <c r="ER202" s="285">
        <v>11</v>
      </c>
      <c r="ES202" s="285">
        <v>10</v>
      </c>
      <c r="ET202" s="285">
        <v>13</v>
      </c>
      <c r="EU202" s="285">
        <v>17</v>
      </c>
      <c r="EV202" s="285">
        <v>23</v>
      </c>
      <c r="EW202" s="285">
        <v>8</v>
      </c>
      <c r="EX202" s="285">
        <v>11</v>
      </c>
      <c r="EY202" s="285">
        <v>8</v>
      </c>
      <c r="EZ202" s="285">
        <v>9</v>
      </c>
      <c r="FA202" s="285">
        <v>11</v>
      </c>
      <c r="FB202" s="285">
        <v>14</v>
      </c>
      <c r="FC202" s="285">
        <v>9</v>
      </c>
      <c r="FD202" s="285">
        <v>13</v>
      </c>
      <c r="FE202" s="285">
        <v>15</v>
      </c>
      <c r="FF202" s="285">
        <v>15</v>
      </c>
      <c r="FG202" s="285">
        <v>12</v>
      </c>
      <c r="FH202" s="285">
        <v>9</v>
      </c>
      <c r="FI202" s="308">
        <f t="shared" si="28"/>
        <v>13.033333333333333</v>
      </c>
      <c r="FJ202" s="277"/>
      <c r="FK202" s="292" t="s">
        <v>185</v>
      </c>
      <c r="FL202" s="285">
        <v>8</v>
      </c>
      <c r="FM202" s="285">
        <v>13</v>
      </c>
      <c r="FN202" s="285">
        <v>19</v>
      </c>
      <c r="FO202" s="285">
        <v>8</v>
      </c>
      <c r="FP202" s="285">
        <v>15</v>
      </c>
      <c r="FQ202" s="285">
        <v>15</v>
      </c>
      <c r="FR202" s="285">
        <v>12</v>
      </c>
      <c r="FS202" s="285">
        <v>17</v>
      </c>
      <c r="FT202" s="285">
        <v>11</v>
      </c>
      <c r="FU202" s="285">
        <v>12</v>
      </c>
      <c r="FV202" s="285">
        <v>7</v>
      </c>
      <c r="FW202" s="285">
        <v>10</v>
      </c>
      <c r="FX202" s="285">
        <v>15</v>
      </c>
      <c r="FY202" s="285">
        <v>16</v>
      </c>
      <c r="FZ202" s="285">
        <v>8</v>
      </c>
      <c r="GA202" s="285">
        <v>14</v>
      </c>
      <c r="GB202" s="285">
        <v>17</v>
      </c>
      <c r="GC202" s="285">
        <v>9</v>
      </c>
      <c r="GD202" s="285">
        <v>13</v>
      </c>
      <c r="GE202" s="285">
        <v>10</v>
      </c>
      <c r="GF202" s="285">
        <v>10</v>
      </c>
      <c r="GG202" s="285">
        <v>6</v>
      </c>
      <c r="GH202" s="285">
        <v>10</v>
      </c>
      <c r="GI202" s="285">
        <v>17</v>
      </c>
      <c r="GJ202" s="285">
        <v>10</v>
      </c>
      <c r="GK202" s="285">
        <v>4</v>
      </c>
      <c r="GL202" s="285">
        <v>15</v>
      </c>
      <c r="GM202" s="285">
        <v>20</v>
      </c>
      <c r="GN202" s="285">
        <v>10</v>
      </c>
      <c r="GO202" s="285">
        <v>12</v>
      </c>
      <c r="GP202" s="308">
        <f t="shared" si="29"/>
        <v>12.1</v>
      </c>
      <c r="GQ202" s="277"/>
    </row>
    <row r="203" spans="1:199" ht="15.75" customHeight="1">
      <c r="A203" s="1018"/>
      <c r="B203" s="304" t="s">
        <v>56</v>
      </c>
      <c r="C203" s="296">
        <v>4</v>
      </c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  <c r="AA203" s="285"/>
      <c r="AB203" s="285"/>
      <c r="AC203" s="285"/>
      <c r="AD203" s="285"/>
      <c r="AE203" s="285"/>
      <c r="AF203" s="285"/>
      <c r="AG203" s="301">
        <f t="shared" si="24"/>
        <v>4</v>
      </c>
      <c r="AH203" s="277"/>
      <c r="AI203" s="304" t="s">
        <v>56</v>
      </c>
      <c r="AJ203" s="285">
        <v>4</v>
      </c>
      <c r="AK203" s="285"/>
      <c r="AL203" s="285"/>
      <c r="AM203" s="285"/>
      <c r="AN203" s="285"/>
      <c r="AO203" s="285"/>
      <c r="AP203" s="285"/>
      <c r="AQ203" s="285"/>
      <c r="AR203" s="285"/>
      <c r="AS203" s="285"/>
      <c r="AT203" s="285"/>
      <c r="AU203" s="285"/>
      <c r="AV203" s="285"/>
      <c r="AW203" s="285"/>
      <c r="AX203" s="285"/>
      <c r="AY203" s="285"/>
      <c r="AZ203" s="285"/>
      <c r="BA203" s="285"/>
      <c r="BB203" s="285"/>
      <c r="BC203" s="285"/>
      <c r="BD203" s="285"/>
      <c r="BE203" s="285"/>
      <c r="BF203" s="285"/>
      <c r="BG203" s="285"/>
      <c r="BH203" s="285"/>
      <c r="BI203" s="285"/>
      <c r="BJ203" s="285"/>
      <c r="BK203" s="285"/>
      <c r="BL203" s="285"/>
      <c r="BM203" s="285"/>
      <c r="BN203" s="305">
        <f t="shared" si="25"/>
        <v>4</v>
      </c>
      <c r="BO203" s="277"/>
      <c r="BP203" s="306" t="s">
        <v>56</v>
      </c>
      <c r="BQ203" s="285">
        <v>1</v>
      </c>
      <c r="BR203" s="285"/>
      <c r="BS203" s="285"/>
      <c r="BT203" s="285"/>
      <c r="BU203" s="285"/>
      <c r="BV203" s="285"/>
      <c r="BW203" s="285"/>
      <c r="BX203" s="285"/>
      <c r="BY203" s="285"/>
      <c r="BZ203" s="285"/>
      <c r="CA203" s="285"/>
      <c r="CB203" s="285"/>
      <c r="CC203" s="285"/>
      <c r="CD203" s="285"/>
      <c r="CE203" s="285"/>
      <c r="CF203" s="285"/>
      <c r="CG203" s="285"/>
      <c r="CH203" s="285"/>
      <c r="CI203" s="285"/>
      <c r="CJ203" s="285"/>
      <c r="CK203" s="285"/>
      <c r="CL203" s="285"/>
      <c r="CM203" s="285"/>
      <c r="CN203" s="285"/>
      <c r="CO203" s="285"/>
      <c r="CP203" s="285"/>
      <c r="CQ203" s="285"/>
      <c r="CR203" s="285"/>
      <c r="CS203" s="285"/>
      <c r="CT203" s="285"/>
      <c r="CU203" s="307">
        <f t="shared" si="26"/>
        <v>1</v>
      </c>
      <c r="CV203" s="277"/>
      <c r="CW203" s="347" t="s">
        <v>56</v>
      </c>
      <c r="CX203" s="285">
        <v>4</v>
      </c>
      <c r="CY203" s="285"/>
      <c r="CZ203" s="285"/>
      <c r="DA203" s="285"/>
      <c r="DB203" s="285"/>
      <c r="DC203" s="285"/>
      <c r="DD203" s="285"/>
      <c r="DE203" s="285"/>
      <c r="DF203" s="285"/>
      <c r="DG203" s="285"/>
      <c r="DH203" s="285"/>
      <c r="DI203" s="285"/>
      <c r="DJ203" s="285"/>
      <c r="DK203" s="285"/>
      <c r="DL203" s="285"/>
      <c r="DM203" s="285"/>
      <c r="DN203" s="285"/>
      <c r="DO203" s="285"/>
      <c r="DP203" s="285"/>
      <c r="DQ203" s="285"/>
      <c r="DR203" s="285"/>
      <c r="DS203" s="285"/>
      <c r="DT203" s="285"/>
      <c r="DU203" s="285"/>
      <c r="DV203" s="285"/>
      <c r="DW203" s="285"/>
      <c r="DX203" s="285"/>
      <c r="DY203" s="285"/>
      <c r="DZ203" s="285"/>
      <c r="EA203" s="285"/>
      <c r="EB203" s="307">
        <f t="shared" si="27"/>
        <v>4</v>
      </c>
      <c r="EC203" s="277"/>
      <c r="ED203" s="304" t="s">
        <v>56</v>
      </c>
      <c r="EE203" s="285">
        <v>4</v>
      </c>
      <c r="EF203" s="285"/>
      <c r="EG203" s="285"/>
      <c r="EH203" s="285"/>
      <c r="EI203" s="285"/>
      <c r="EJ203" s="285"/>
      <c r="EK203" s="285"/>
      <c r="EL203" s="285"/>
      <c r="EM203" s="285"/>
      <c r="EN203" s="285"/>
      <c r="EO203" s="285"/>
      <c r="EP203" s="285"/>
      <c r="EQ203" s="285"/>
      <c r="ER203" s="285"/>
      <c r="ES203" s="285"/>
      <c r="ET203" s="285"/>
      <c r="EU203" s="285"/>
      <c r="EV203" s="285"/>
      <c r="EW203" s="285"/>
      <c r="EX203" s="285"/>
      <c r="EY203" s="285"/>
      <c r="EZ203" s="285"/>
      <c r="FA203" s="285"/>
      <c r="FB203" s="285"/>
      <c r="FC203" s="285"/>
      <c r="FD203" s="285"/>
      <c r="FE203" s="285"/>
      <c r="FF203" s="285"/>
      <c r="FG203" s="285"/>
      <c r="FH203" s="285"/>
      <c r="FI203" s="307">
        <f t="shared" si="28"/>
        <v>4</v>
      </c>
      <c r="FJ203" s="277"/>
      <c r="FK203" s="304" t="s">
        <v>56</v>
      </c>
      <c r="FL203" s="285">
        <v>4</v>
      </c>
      <c r="FM203" s="285"/>
      <c r="FN203" s="285"/>
      <c r="FO203" s="285"/>
      <c r="FP203" s="285"/>
      <c r="FQ203" s="285"/>
      <c r="FR203" s="285"/>
      <c r="FS203" s="285"/>
      <c r="FT203" s="285"/>
      <c r="FU203" s="285"/>
      <c r="FV203" s="285"/>
      <c r="FW203" s="285"/>
      <c r="FX203" s="285"/>
      <c r="FY203" s="285"/>
      <c r="FZ203" s="285"/>
      <c r="GA203" s="285"/>
      <c r="GB203" s="285"/>
      <c r="GC203" s="285"/>
      <c r="GD203" s="285"/>
      <c r="GE203" s="285"/>
      <c r="GF203" s="285"/>
      <c r="GG203" s="285"/>
      <c r="GH203" s="285"/>
      <c r="GI203" s="285"/>
      <c r="GJ203" s="285"/>
      <c r="GK203" s="285"/>
      <c r="GL203" s="285"/>
      <c r="GM203" s="285"/>
      <c r="GN203" s="285"/>
      <c r="GO203" s="285"/>
      <c r="GP203" s="307">
        <f t="shared" si="29"/>
        <v>4</v>
      </c>
      <c r="GQ203" s="277"/>
    </row>
    <row r="204" spans="1:199" ht="15.75" customHeight="1">
      <c r="A204" s="1018"/>
      <c r="B204" s="285" t="s">
        <v>181</v>
      </c>
      <c r="C204" s="285">
        <v>33</v>
      </c>
      <c r="D204" s="285">
        <v>24</v>
      </c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6">
        <f t="shared" si="24"/>
        <v>28.5</v>
      </c>
      <c r="AH204" s="277"/>
      <c r="AI204" s="298" t="s">
        <v>181</v>
      </c>
      <c r="AJ204" s="285"/>
      <c r="AK204" s="285"/>
      <c r="AL204" s="285"/>
      <c r="AM204" s="285"/>
      <c r="AN204" s="285"/>
      <c r="AO204" s="285"/>
      <c r="AP204" s="285"/>
      <c r="AQ204" s="285"/>
      <c r="AR204" s="285"/>
      <c r="AS204" s="285"/>
      <c r="AT204" s="285"/>
      <c r="AU204" s="285"/>
      <c r="AV204" s="285"/>
      <c r="AW204" s="285"/>
      <c r="AX204" s="285"/>
      <c r="AY204" s="285"/>
      <c r="AZ204" s="285"/>
      <c r="BA204" s="285"/>
      <c r="BB204" s="285"/>
      <c r="BC204" s="285"/>
      <c r="BD204" s="285"/>
      <c r="BE204" s="285"/>
      <c r="BF204" s="285"/>
      <c r="BG204" s="285"/>
      <c r="BH204" s="285"/>
      <c r="BI204" s="285"/>
      <c r="BJ204" s="285"/>
      <c r="BK204" s="285"/>
      <c r="BL204" s="285"/>
      <c r="BM204" s="285"/>
      <c r="BN204" s="293" t="e">
        <f t="shared" si="25"/>
        <v>#DIV/0!</v>
      </c>
      <c r="BO204" s="277"/>
      <c r="BP204" s="294" t="s">
        <v>181</v>
      </c>
      <c r="BQ204" s="285">
        <v>61</v>
      </c>
      <c r="BR204" s="285">
        <v>14</v>
      </c>
      <c r="BS204" s="285">
        <v>19</v>
      </c>
      <c r="BT204" s="285">
        <v>14</v>
      </c>
      <c r="BU204" s="285">
        <v>18</v>
      </c>
      <c r="BV204" s="285">
        <v>100</v>
      </c>
      <c r="BW204" s="285">
        <v>17</v>
      </c>
      <c r="BX204" s="285">
        <v>18</v>
      </c>
      <c r="BY204" s="285">
        <v>18</v>
      </c>
      <c r="BZ204" s="285"/>
      <c r="CA204" s="285"/>
      <c r="CB204" s="285"/>
      <c r="CC204" s="285"/>
      <c r="CD204" s="285"/>
      <c r="CE204" s="285"/>
      <c r="CF204" s="285"/>
      <c r="CG204" s="285"/>
      <c r="CH204" s="285"/>
      <c r="CI204" s="285"/>
      <c r="CJ204" s="285"/>
      <c r="CK204" s="285"/>
      <c r="CL204" s="285"/>
      <c r="CM204" s="285"/>
      <c r="CN204" s="285"/>
      <c r="CO204" s="285"/>
      <c r="CP204" s="285"/>
      <c r="CQ204" s="285"/>
      <c r="CR204" s="285"/>
      <c r="CS204" s="285"/>
      <c r="CT204" s="285"/>
      <c r="CU204" s="286">
        <f t="shared" si="26"/>
        <v>31</v>
      </c>
      <c r="CV204" s="277"/>
      <c r="CW204" s="292" t="s">
        <v>181</v>
      </c>
      <c r="CX204" s="285">
        <v>20</v>
      </c>
      <c r="CY204" s="299">
        <v>20</v>
      </c>
      <c r="CZ204" s="299">
        <v>22</v>
      </c>
      <c r="DA204" s="332">
        <v>22</v>
      </c>
      <c r="DB204" s="332">
        <v>19</v>
      </c>
      <c r="DC204" s="332">
        <v>14</v>
      </c>
      <c r="DD204" s="332">
        <v>43</v>
      </c>
      <c r="DE204" s="332">
        <v>22</v>
      </c>
      <c r="DF204" s="285"/>
      <c r="DG204" s="285"/>
      <c r="DH204" s="285"/>
      <c r="DI204" s="285"/>
      <c r="DJ204" s="285"/>
      <c r="DK204" s="285"/>
      <c r="DL204" s="285"/>
      <c r="DM204" s="285"/>
      <c r="DN204" s="285"/>
      <c r="DO204" s="285"/>
      <c r="DP204" s="285"/>
      <c r="DQ204" s="285"/>
      <c r="DR204" s="285"/>
      <c r="DS204" s="285"/>
      <c r="DT204" s="285"/>
      <c r="DU204" s="285"/>
      <c r="DV204" s="285"/>
      <c r="DW204" s="285"/>
      <c r="DX204" s="285"/>
      <c r="DY204" s="285"/>
      <c r="DZ204" s="285"/>
      <c r="EA204" s="285"/>
      <c r="EB204" s="308">
        <f t="shared" si="27"/>
        <v>22.75</v>
      </c>
      <c r="EC204" s="277"/>
      <c r="ED204" s="292" t="s">
        <v>181</v>
      </c>
      <c r="EE204" s="285">
        <v>18</v>
      </c>
      <c r="EF204" s="285"/>
      <c r="EG204" s="285"/>
      <c r="EH204" s="285"/>
      <c r="EI204" s="285"/>
      <c r="EJ204" s="285"/>
      <c r="EK204" s="285"/>
      <c r="EL204" s="285"/>
      <c r="EM204" s="285"/>
      <c r="EN204" s="285"/>
      <c r="EO204" s="285"/>
      <c r="EP204" s="285"/>
      <c r="EQ204" s="285"/>
      <c r="ER204" s="285"/>
      <c r="ES204" s="285"/>
      <c r="ET204" s="285"/>
      <c r="EU204" s="285"/>
      <c r="EV204" s="285"/>
      <c r="EW204" s="285"/>
      <c r="EX204" s="285"/>
      <c r="EY204" s="285"/>
      <c r="EZ204" s="285"/>
      <c r="FA204" s="285"/>
      <c r="FB204" s="285"/>
      <c r="FC204" s="285"/>
      <c r="FD204" s="285"/>
      <c r="FE204" s="285"/>
      <c r="FF204" s="285"/>
      <c r="FG204" s="285"/>
      <c r="FH204" s="285"/>
      <c r="FI204" s="308">
        <f t="shared" si="28"/>
        <v>18</v>
      </c>
      <c r="FJ204" s="277"/>
      <c r="FK204" s="292" t="s">
        <v>181</v>
      </c>
      <c r="FL204" s="285">
        <v>8</v>
      </c>
      <c r="FM204" s="285">
        <v>19</v>
      </c>
      <c r="FN204" s="285">
        <v>21</v>
      </c>
      <c r="FO204" s="285"/>
      <c r="FP204" s="285"/>
      <c r="FQ204" s="285"/>
      <c r="FR204" s="285"/>
      <c r="FS204" s="285"/>
      <c r="FT204" s="285"/>
      <c r="FU204" s="285"/>
      <c r="FV204" s="285"/>
      <c r="FW204" s="285"/>
      <c r="FX204" s="285"/>
      <c r="FY204" s="285"/>
      <c r="FZ204" s="285"/>
      <c r="GA204" s="285"/>
      <c r="GB204" s="285"/>
      <c r="GC204" s="285"/>
      <c r="GD204" s="285"/>
      <c r="GE204" s="285"/>
      <c r="GF204" s="285"/>
      <c r="GG204" s="285"/>
      <c r="GH204" s="285"/>
      <c r="GI204" s="285"/>
      <c r="GJ204" s="285"/>
      <c r="GK204" s="285"/>
      <c r="GL204" s="285"/>
      <c r="GM204" s="285"/>
      <c r="GN204" s="285"/>
      <c r="GO204" s="285"/>
      <c r="GP204" s="308">
        <f t="shared" si="29"/>
        <v>16</v>
      </c>
      <c r="GQ204" s="277"/>
    </row>
    <row r="205" spans="1:199" ht="15.75" customHeight="1">
      <c r="A205" s="1018"/>
      <c r="B205" s="290" t="s">
        <v>366</v>
      </c>
      <c r="C205" s="285">
        <v>9</v>
      </c>
      <c r="D205" s="285">
        <v>5</v>
      </c>
      <c r="E205" s="285">
        <v>5</v>
      </c>
      <c r="F205" s="285">
        <v>10</v>
      </c>
      <c r="G205" s="285">
        <v>4</v>
      </c>
      <c r="H205" s="285">
        <v>4</v>
      </c>
      <c r="I205" s="285">
        <v>16</v>
      </c>
      <c r="J205" s="285">
        <v>7</v>
      </c>
      <c r="K205" s="285">
        <v>10</v>
      </c>
      <c r="L205" s="285">
        <v>8</v>
      </c>
      <c r="M205" s="285">
        <v>8</v>
      </c>
      <c r="N205" s="285">
        <v>6</v>
      </c>
      <c r="O205" s="285">
        <v>4</v>
      </c>
      <c r="P205" s="285">
        <v>4</v>
      </c>
      <c r="Q205" s="285">
        <v>8</v>
      </c>
      <c r="R205" s="285">
        <v>7</v>
      </c>
      <c r="S205" s="285">
        <v>4</v>
      </c>
      <c r="T205" s="285">
        <v>4</v>
      </c>
      <c r="U205" s="285">
        <v>4</v>
      </c>
      <c r="V205" s="285">
        <v>4</v>
      </c>
      <c r="W205" s="285">
        <v>6</v>
      </c>
      <c r="X205" s="285">
        <v>8</v>
      </c>
      <c r="Y205" s="285">
        <v>6</v>
      </c>
      <c r="Z205" s="285">
        <v>8</v>
      </c>
      <c r="AA205" s="285">
        <v>10</v>
      </c>
      <c r="AB205" s="285">
        <v>11</v>
      </c>
      <c r="AC205" s="285">
        <v>5</v>
      </c>
      <c r="AD205" s="285">
        <v>10</v>
      </c>
      <c r="AE205" s="285">
        <v>12</v>
      </c>
      <c r="AF205" s="285">
        <v>4</v>
      </c>
      <c r="AG205" s="286">
        <f t="shared" si="24"/>
        <v>7.0333333333333332</v>
      </c>
      <c r="AH205" s="277"/>
      <c r="AI205" s="290" t="s">
        <v>366</v>
      </c>
      <c r="AJ205" s="285">
        <v>2</v>
      </c>
      <c r="AK205" s="285">
        <v>11</v>
      </c>
      <c r="AL205" s="285">
        <v>10</v>
      </c>
      <c r="AM205" s="285">
        <v>14</v>
      </c>
      <c r="AN205" s="285">
        <v>2</v>
      </c>
      <c r="AO205" s="285">
        <v>14</v>
      </c>
      <c r="AP205" s="285">
        <v>8</v>
      </c>
      <c r="AQ205" s="285">
        <v>6</v>
      </c>
      <c r="AR205" s="285">
        <v>8</v>
      </c>
      <c r="AS205" s="285">
        <v>6</v>
      </c>
      <c r="AT205" s="285">
        <v>6</v>
      </c>
      <c r="AU205" s="285">
        <v>4</v>
      </c>
      <c r="AV205" s="285">
        <v>2</v>
      </c>
      <c r="AW205" s="285">
        <v>2</v>
      </c>
      <c r="AX205" s="285">
        <v>4</v>
      </c>
      <c r="AY205" s="285">
        <v>2</v>
      </c>
      <c r="AZ205" s="285">
        <v>4</v>
      </c>
      <c r="BA205" s="285">
        <v>3</v>
      </c>
      <c r="BB205" s="285">
        <v>4</v>
      </c>
      <c r="BC205" s="285"/>
      <c r="BD205" s="285"/>
      <c r="BE205" s="285"/>
      <c r="BF205" s="285"/>
      <c r="BG205" s="285"/>
      <c r="BH205" s="285"/>
      <c r="BI205" s="285"/>
      <c r="BJ205" s="285"/>
      <c r="BK205" s="285"/>
      <c r="BL205" s="285"/>
      <c r="BM205" s="285"/>
      <c r="BN205" s="293">
        <f t="shared" si="25"/>
        <v>5.8947368421052628</v>
      </c>
      <c r="BO205" s="277"/>
      <c r="BP205" s="289" t="s">
        <v>366</v>
      </c>
      <c r="BQ205" s="285">
        <v>4</v>
      </c>
      <c r="BR205" s="285">
        <v>2</v>
      </c>
      <c r="BS205" s="285">
        <v>7</v>
      </c>
      <c r="BT205" s="285">
        <v>3</v>
      </c>
      <c r="BU205" s="285">
        <v>4</v>
      </c>
      <c r="BV205" s="285">
        <v>8</v>
      </c>
      <c r="BW205" s="285">
        <v>2</v>
      </c>
      <c r="BX205" s="285">
        <v>4</v>
      </c>
      <c r="BY205" s="285">
        <v>4</v>
      </c>
      <c r="BZ205" s="285">
        <v>4</v>
      </c>
      <c r="CA205" s="285">
        <v>8</v>
      </c>
      <c r="CB205" s="285">
        <v>2</v>
      </c>
      <c r="CC205" s="285">
        <v>8</v>
      </c>
      <c r="CD205" s="285">
        <v>7</v>
      </c>
      <c r="CE205" s="285">
        <v>2</v>
      </c>
      <c r="CF205" s="285">
        <v>6</v>
      </c>
      <c r="CG205" s="285">
        <v>4</v>
      </c>
      <c r="CH205" s="285">
        <v>4</v>
      </c>
      <c r="CI205" s="285">
        <v>4</v>
      </c>
      <c r="CJ205" s="285">
        <v>2</v>
      </c>
      <c r="CK205" s="285">
        <v>4</v>
      </c>
      <c r="CL205" s="285">
        <v>8</v>
      </c>
      <c r="CM205" s="285">
        <v>3</v>
      </c>
      <c r="CN205" s="285">
        <v>7</v>
      </c>
      <c r="CO205" s="285">
        <v>4</v>
      </c>
      <c r="CP205" s="285">
        <v>8</v>
      </c>
      <c r="CQ205" s="285">
        <v>8</v>
      </c>
      <c r="CR205" s="285">
        <v>4</v>
      </c>
      <c r="CS205" s="285">
        <v>12</v>
      </c>
      <c r="CT205" s="285">
        <v>13</v>
      </c>
      <c r="CU205" s="286">
        <f t="shared" si="26"/>
        <v>5.333333333333333</v>
      </c>
      <c r="CV205" s="277"/>
      <c r="CW205" s="292" t="s">
        <v>366</v>
      </c>
      <c r="CX205" s="285">
        <v>4</v>
      </c>
      <c r="CY205" s="285">
        <v>7</v>
      </c>
      <c r="CZ205" s="285">
        <v>17</v>
      </c>
      <c r="DA205" s="285">
        <v>8</v>
      </c>
      <c r="DB205" s="285">
        <v>6</v>
      </c>
      <c r="DC205" s="285">
        <v>2</v>
      </c>
      <c r="DD205" s="285">
        <v>3</v>
      </c>
      <c r="DE205" s="285">
        <v>2</v>
      </c>
      <c r="DF205" s="285">
        <v>4</v>
      </c>
      <c r="DG205" s="285">
        <v>4</v>
      </c>
      <c r="DH205" s="285">
        <v>4</v>
      </c>
      <c r="DI205" s="285">
        <v>2</v>
      </c>
      <c r="DJ205" s="285">
        <v>4</v>
      </c>
      <c r="DK205" s="285">
        <v>6</v>
      </c>
      <c r="DL205" s="285">
        <v>11</v>
      </c>
      <c r="DM205" s="285">
        <v>6</v>
      </c>
      <c r="DN205" s="285">
        <v>13</v>
      </c>
      <c r="DO205" s="285">
        <v>7</v>
      </c>
      <c r="DP205" s="285">
        <v>4</v>
      </c>
      <c r="DQ205" s="285">
        <v>12</v>
      </c>
      <c r="DR205" s="285">
        <v>2</v>
      </c>
      <c r="DS205" s="285">
        <v>7</v>
      </c>
      <c r="DT205" s="285">
        <v>4</v>
      </c>
      <c r="DU205" s="285">
        <v>4</v>
      </c>
      <c r="DV205" s="285">
        <v>2</v>
      </c>
      <c r="DW205" s="285">
        <v>7</v>
      </c>
      <c r="DX205" s="285">
        <v>8</v>
      </c>
      <c r="DY205" s="285">
        <v>4</v>
      </c>
      <c r="DZ205" s="285">
        <v>6</v>
      </c>
      <c r="EA205" s="285">
        <v>6</v>
      </c>
      <c r="EB205" s="308">
        <f t="shared" si="27"/>
        <v>5.8666666666666663</v>
      </c>
      <c r="EC205" s="277"/>
      <c r="ED205" s="291" t="s">
        <v>366</v>
      </c>
      <c r="EE205" s="285">
        <v>24</v>
      </c>
      <c r="EF205" s="285">
        <v>3</v>
      </c>
      <c r="EG205" s="285">
        <v>16</v>
      </c>
      <c r="EH205" s="285">
        <v>20</v>
      </c>
      <c r="EI205" s="285">
        <v>12</v>
      </c>
      <c r="EJ205" s="285">
        <v>6</v>
      </c>
      <c r="EK205" s="285"/>
      <c r="EL205" s="285"/>
      <c r="EM205" s="285"/>
      <c r="EN205" s="285"/>
      <c r="EO205" s="285"/>
      <c r="EP205" s="285"/>
      <c r="EQ205" s="285"/>
      <c r="ER205" s="285"/>
      <c r="ES205" s="285"/>
      <c r="ET205" s="285"/>
      <c r="EU205" s="285"/>
      <c r="EV205" s="285"/>
      <c r="EW205" s="285"/>
      <c r="EX205" s="285"/>
      <c r="EY205" s="285"/>
      <c r="EZ205" s="285"/>
      <c r="FA205" s="285"/>
      <c r="FB205" s="285"/>
      <c r="FC205" s="285"/>
      <c r="FD205" s="285"/>
      <c r="FE205" s="285"/>
      <c r="FF205" s="285"/>
      <c r="FG205" s="285"/>
      <c r="FH205" s="285"/>
      <c r="FI205" s="308">
        <f t="shared" si="28"/>
        <v>13.5</v>
      </c>
      <c r="FJ205" s="277"/>
      <c r="FK205" s="291" t="s">
        <v>366</v>
      </c>
      <c r="FL205" s="285">
        <v>3</v>
      </c>
      <c r="FM205" s="285">
        <v>5</v>
      </c>
      <c r="FN205" s="285">
        <v>5</v>
      </c>
      <c r="FO205" s="285">
        <v>5</v>
      </c>
      <c r="FP205" s="285">
        <v>4</v>
      </c>
      <c r="FQ205" s="285"/>
      <c r="FR205" s="285"/>
      <c r="FS205" s="285"/>
      <c r="FT205" s="285"/>
      <c r="FU205" s="285"/>
      <c r="FV205" s="285"/>
      <c r="FW205" s="285"/>
      <c r="FX205" s="285"/>
      <c r="FY205" s="285"/>
      <c r="FZ205" s="285"/>
      <c r="GA205" s="285"/>
      <c r="GB205" s="285"/>
      <c r="GC205" s="285"/>
      <c r="GD205" s="285"/>
      <c r="GE205" s="285"/>
      <c r="GF205" s="285"/>
      <c r="GG205" s="285"/>
      <c r="GH205" s="285"/>
      <c r="GI205" s="285"/>
      <c r="GJ205" s="285"/>
      <c r="GK205" s="285"/>
      <c r="GL205" s="285"/>
      <c r="GM205" s="285"/>
      <c r="GN205" s="285"/>
      <c r="GO205" s="285"/>
      <c r="GP205" s="308">
        <f t="shared" si="29"/>
        <v>4.4000000000000004</v>
      </c>
      <c r="GQ205" s="277"/>
    </row>
    <row r="206" spans="1:199" ht="15.75" customHeight="1">
      <c r="A206" s="1018"/>
      <c r="B206" s="285" t="s">
        <v>190</v>
      </c>
      <c r="C206" s="285">
        <v>30</v>
      </c>
      <c r="D206" s="285">
        <v>32</v>
      </c>
      <c r="E206" s="285">
        <v>22</v>
      </c>
      <c r="F206" s="285">
        <v>20</v>
      </c>
      <c r="G206" s="285">
        <v>98</v>
      </c>
      <c r="H206" s="285">
        <v>19</v>
      </c>
      <c r="I206" s="285">
        <v>39</v>
      </c>
      <c r="J206" s="285">
        <v>32</v>
      </c>
      <c r="K206" s="285">
        <v>39</v>
      </c>
      <c r="L206" s="285">
        <v>45</v>
      </c>
      <c r="M206" s="285">
        <v>19</v>
      </c>
      <c r="N206" s="285">
        <v>21</v>
      </c>
      <c r="O206" s="285">
        <v>21</v>
      </c>
      <c r="P206" s="285">
        <v>38</v>
      </c>
      <c r="Q206" s="285">
        <v>11</v>
      </c>
      <c r="R206" s="285">
        <v>24</v>
      </c>
      <c r="S206" s="285">
        <v>91</v>
      </c>
      <c r="T206" s="285">
        <v>94</v>
      </c>
      <c r="U206" s="285">
        <v>13</v>
      </c>
      <c r="V206" s="285">
        <v>7</v>
      </c>
      <c r="W206" s="285">
        <v>15</v>
      </c>
      <c r="X206" s="285">
        <v>45</v>
      </c>
      <c r="Y206" s="285">
        <v>13</v>
      </c>
      <c r="Z206" s="285">
        <v>15</v>
      </c>
      <c r="AA206" s="285">
        <v>30</v>
      </c>
      <c r="AB206" s="285">
        <v>75</v>
      </c>
      <c r="AC206" s="285">
        <v>9</v>
      </c>
      <c r="AD206" s="285">
        <v>26</v>
      </c>
      <c r="AE206" s="285">
        <v>51</v>
      </c>
      <c r="AF206" s="285">
        <v>26</v>
      </c>
      <c r="AG206" s="286">
        <f t="shared" si="24"/>
        <v>34</v>
      </c>
      <c r="AH206" s="277"/>
      <c r="AI206" s="285" t="s">
        <v>190</v>
      </c>
      <c r="AJ206" s="285">
        <v>12</v>
      </c>
      <c r="AK206" s="285">
        <v>37</v>
      </c>
      <c r="AL206" s="285">
        <v>6</v>
      </c>
      <c r="AM206" s="285">
        <v>9</v>
      </c>
      <c r="AN206" s="285">
        <v>10</v>
      </c>
      <c r="AO206" s="285">
        <v>14</v>
      </c>
      <c r="AP206" s="285">
        <v>14</v>
      </c>
      <c r="AQ206" s="285">
        <v>45</v>
      </c>
      <c r="AR206" s="285">
        <v>20</v>
      </c>
      <c r="AS206" s="285">
        <v>14</v>
      </c>
      <c r="AT206" s="285">
        <v>37</v>
      </c>
      <c r="AU206" s="285">
        <v>33</v>
      </c>
      <c r="AV206" s="285">
        <v>61</v>
      </c>
      <c r="AW206" s="285">
        <v>33</v>
      </c>
      <c r="AX206" s="285">
        <v>29</v>
      </c>
      <c r="AY206" s="285">
        <v>16</v>
      </c>
      <c r="AZ206" s="285">
        <v>19</v>
      </c>
      <c r="BA206" s="285">
        <v>60</v>
      </c>
      <c r="BB206" s="285">
        <v>24</v>
      </c>
      <c r="BC206" s="285">
        <v>77</v>
      </c>
      <c r="BD206" s="285">
        <v>13</v>
      </c>
      <c r="BE206" s="285">
        <v>13</v>
      </c>
      <c r="BF206" s="285">
        <v>36</v>
      </c>
      <c r="BG206" s="285">
        <v>40</v>
      </c>
      <c r="BH206" s="285">
        <v>25</v>
      </c>
      <c r="BI206" s="285">
        <v>13</v>
      </c>
      <c r="BJ206" s="285">
        <v>37</v>
      </c>
      <c r="BK206" s="285">
        <v>21</v>
      </c>
      <c r="BL206" s="285">
        <v>26</v>
      </c>
      <c r="BM206" s="285">
        <v>61</v>
      </c>
      <c r="BN206" s="293">
        <f t="shared" si="25"/>
        <v>28.5</v>
      </c>
      <c r="BO206" s="277"/>
      <c r="BP206" s="294" t="s">
        <v>190</v>
      </c>
      <c r="BQ206" s="285">
        <v>22</v>
      </c>
      <c r="BR206" s="285">
        <v>13</v>
      </c>
      <c r="BS206" s="285">
        <v>15</v>
      </c>
      <c r="BT206" s="285">
        <v>22</v>
      </c>
      <c r="BU206" s="285">
        <v>11</v>
      </c>
      <c r="BV206" s="285">
        <v>8</v>
      </c>
      <c r="BW206" s="285">
        <v>20</v>
      </c>
      <c r="BX206" s="285">
        <v>18</v>
      </c>
      <c r="BY206" s="285">
        <v>10</v>
      </c>
      <c r="BZ206" s="285">
        <v>16</v>
      </c>
      <c r="CA206" s="285">
        <v>20</v>
      </c>
      <c r="CB206" s="285">
        <v>23</v>
      </c>
      <c r="CC206" s="285">
        <v>6</v>
      </c>
      <c r="CD206" s="285">
        <v>36</v>
      </c>
      <c r="CE206" s="285">
        <v>10</v>
      </c>
      <c r="CF206" s="285">
        <v>7</v>
      </c>
      <c r="CG206" s="285">
        <v>27</v>
      </c>
      <c r="CH206" s="285">
        <v>36</v>
      </c>
      <c r="CI206" s="285">
        <v>13</v>
      </c>
      <c r="CJ206" s="285">
        <v>11</v>
      </c>
      <c r="CK206" s="285">
        <v>31</v>
      </c>
      <c r="CL206" s="285">
        <v>7</v>
      </c>
      <c r="CM206" s="285">
        <v>14</v>
      </c>
      <c r="CN206" s="285">
        <v>13</v>
      </c>
      <c r="CO206" s="285">
        <v>23</v>
      </c>
      <c r="CP206" s="285">
        <v>10</v>
      </c>
      <c r="CQ206" s="285">
        <v>6</v>
      </c>
      <c r="CR206" s="285">
        <v>42</v>
      </c>
      <c r="CS206" s="285">
        <v>27</v>
      </c>
      <c r="CT206" s="285">
        <v>26</v>
      </c>
      <c r="CU206" s="286">
        <f t="shared" si="26"/>
        <v>18.100000000000001</v>
      </c>
      <c r="CV206" s="277"/>
      <c r="CW206" s="292" t="s">
        <v>190</v>
      </c>
      <c r="CX206" s="285">
        <v>47</v>
      </c>
      <c r="CY206" s="285">
        <v>6</v>
      </c>
      <c r="CZ206" s="285">
        <v>9</v>
      </c>
      <c r="DA206" s="285">
        <v>11</v>
      </c>
      <c r="DB206" s="285">
        <v>17</v>
      </c>
      <c r="DC206" s="285">
        <v>7</v>
      </c>
      <c r="DD206" s="285">
        <v>13</v>
      </c>
      <c r="DE206" s="285">
        <v>24</v>
      </c>
      <c r="DF206" s="285">
        <v>14</v>
      </c>
      <c r="DG206" s="285">
        <v>6</v>
      </c>
      <c r="DH206" s="285">
        <v>6</v>
      </c>
      <c r="DI206" s="285">
        <v>51</v>
      </c>
      <c r="DJ206" s="285">
        <v>13</v>
      </c>
      <c r="DK206" s="285">
        <v>12</v>
      </c>
      <c r="DL206" s="285">
        <v>12</v>
      </c>
      <c r="DM206" s="285">
        <v>16</v>
      </c>
      <c r="DN206" s="285">
        <v>9</v>
      </c>
      <c r="DO206" s="285">
        <v>11</v>
      </c>
      <c r="DP206" s="285">
        <v>27</v>
      </c>
      <c r="DQ206" s="285">
        <v>27</v>
      </c>
      <c r="DR206" s="285">
        <v>9</v>
      </c>
      <c r="DS206" s="285">
        <v>38</v>
      </c>
      <c r="DT206" s="285">
        <v>34</v>
      </c>
      <c r="DU206" s="285">
        <v>9</v>
      </c>
      <c r="DV206" s="285">
        <v>55</v>
      </c>
      <c r="DW206" s="285">
        <v>49</v>
      </c>
      <c r="DX206" s="285">
        <v>15</v>
      </c>
      <c r="DY206" s="285">
        <v>11</v>
      </c>
      <c r="DZ206" s="285">
        <v>9</v>
      </c>
      <c r="EA206" s="285">
        <v>30</v>
      </c>
      <c r="EB206" s="308">
        <f t="shared" si="27"/>
        <v>19.899999999999999</v>
      </c>
      <c r="EC206" s="277"/>
      <c r="ED206" s="292" t="s">
        <v>190</v>
      </c>
      <c r="EE206" s="285">
        <v>21</v>
      </c>
      <c r="EF206" s="285">
        <v>10</v>
      </c>
      <c r="EG206" s="285">
        <v>15</v>
      </c>
      <c r="EH206" s="285">
        <v>7</v>
      </c>
      <c r="EI206" s="285">
        <v>11</v>
      </c>
      <c r="EJ206" s="285">
        <v>7</v>
      </c>
      <c r="EK206" s="285">
        <v>29</v>
      </c>
      <c r="EL206" s="285">
        <v>23</v>
      </c>
      <c r="EM206" s="285">
        <v>4</v>
      </c>
      <c r="EN206" s="285">
        <v>56</v>
      </c>
      <c r="EO206" s="285">
        <v>13</v>
      </c>
      <c r="EP206" s="285">
        <v>15</v>
      </c>
      <c r="EQ206" s="285">
        <v>2</v>
      </c>
      <c r="ER206" s="285">
        <v>5</v>
      </c>
      <c r="ES206" s="285">
        <v>6</v>
      </c>
      <c r="ET206" s="285">
        <v>9</v>
      </c>
      <c r="EU206" s="285">
        <v>9</v>
      </c>
      <c r="EV206" s="285">
        <v>7</v>
      </c>
      <c r="EW206" s="285">
        <v>60</v>
      </c>
      <c r="EX206" s="285">
        <v>25</v>
      </c>
      <c r="EY206" s="285">
        <v>6</v>
      </c>
      <c r="EZ206" s="285">
        <v>49</v>
      </c>
      <c r="FA206" s="285">
        <v>9</v>
      </c>
      <c r="FB206" s="285">
        <v>23</v>
      </c>
      <c r="FC206" s="285">
        <v>35</v>
      </c>
      <c r="FD206" s="285">
        <v>25</v>
      </c>
      <c r="FE206" s="285">
        <v>27</v>
      </c>
      <c r="FF206" s="285">
        <v>6</v>
      </c>
      <c r="FG206" s="285">
        <v>3</v>
      </c>
      <c r="FH206" s="285">
        <v>15</v>
      </c>
      <c r="FI206" s="308">
        <f t="shared" si="28"/>
        <v>17.733333333333334</v>
      </c>
      <c r="FJ206" s="277"/>
      <c r="FK206" s="292" t="s">
        <v>190</v>
      </c>
      <c r="FL206" s="285">
        <v>3</v>
      </c>
      <c r="FM206" s="285">
        <v>78</v>
      </c>
      <c r="FN206" s="285">
        <v>25</v>
      </c>
      <c r="FO206" s="285">
        <v>7</v>
      </c>
      <c r="FP206" s="285">
        <v>6</v>
      </c>
      <c r="FQ206" s="285">
        <v>4</v>
      </c>
      <c r="FR206" s="285">
        <v>18</v>
      </c>
      <c r="FS206" s="285">
        <v>10</v>
      </c>
      <c r="FT206" s="285">
        <v>16</v>
      </c>
      <c r="FU206" s="285">
        <v>30</v>
      </c>
      <c r="FV206" s="285">
        <v>23</v>
      </c>
      <c r="FW206" s="285">
        <v>11</v>
      </c>
      <c r="FX206" s="285">
        <v>46</v>
      </c>
      <c r="FY206" s="285">
        <v>12</v>
      </c>
      <c r="FZ206" s="285">
        <v>29</v>
      </c>
      <c r="GA206" s="285">
        <v>22</v>
      </c>
      <c r="GB206" s="285">
        <v>7</v>
      </c>
      <c r="GC206" s="285">
        <v>6</v>
      </c>
      <c r="GD206" s="285">
        <v>27</v>
      </c>
      <c r="GE206" s="285">
        <v>19</v>
      </c>
      <c r="GF206" s="285">
        <v>6</v>
      </c>
      <c r="GG206" s="285">
        <v>10</v>
      </c>
      <c r="GH206" s="285">
        <v>5</v>
      </c>
      <c r="GI206" s="285">
        <v>9</v>
      </c>
      <c r="GJ206" s="285">
        <v>17</v>
      </c>
      <c r="GK206" s="285">
        <v>36</v>
      </c>
      <c r="GL206" s="285">
        <v>12</v>
      </c>
      <c r="GM206" s="285">
        <v>17</v>
      </c>
      <c r="GN206" s="285">
        <v>16</v>
      </c>
      <c r="GO206" s="285">
        <v>30</v>
      </c>
      <c r="GP206" s="308">
        <f t="shared" si="29"/>
        <v>18.566666666666666</v>
      </c>
      <c r="GQ206" s="277"/>
    </row>
    <row r="207" spans="1:199" ht="15.75" customHeight="1">
      <c r="A207" s="1018"/>
      <c r="B207" s="304" t="s">
        <v>83</v>
      </c>
      <c r="C207" s="296">
        <v>1</v>
      </c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301">
        <f t="shared" si="24"/>
        <v>1</v>
      </c>
      <c r="AH207" s="277"/>
      <c r="AI207" s="304" t="s">
        <v>83</v>
      </c>
      <c r="AJ207" s="285">
        <v>1</v>
      </c>
      <c r="AK207" s="285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285"/>
      <c r="BD207" s="285"/>
      <c r="BE207" s="285"/>
      <c r="BF207" s="285"/>
      <c r="BG207" s="285"/>
      <c r="BH207" s="285"/>
      <c r="BI207" s="285"/>
      <c r="BJ207" s="285"/>
      <c r="BK207" s="285"/>
      <c r="BL207" s="285"/>
      <c r="BM207" s="285"/>
      <c r="BN207" s="305">
        <f t="shared" si="25"/>
        <v>1</v>
      </c>
      <c r="BO207" s="277"/>
      <c r="BP207" s="306" t="s">
        <v>83</v>
      </c>
      <c r="BQ207" s="285">
        <v>1</v>
      </c>
      <c r="BR207" s="285"/>
      <c r="BS207" s="285"/>
      <c r="BT207" s="285"/>
      <c r="BU207" s="285"/>
      <c r="BV207" s="285"/>
      <c r="BW207" s="285"/>
      <c r="BX207" s="285"/>
      <c r="BY207" s="285"/>
      <c r="BZ207" s="285"/>
      <c r="CA207" s="285"/>
      <c r="CB207" s="285"/>
      <c r="CC207" s="285"/>
      <c r="CD207" s="285"/>
      <c r="CE207" s="285"/>
      <c r="CF207" s="285"/>
      <c r="CG207" s="285"/>
      <c r="CH207" s="285"/>
      <c r="CI207" s="285"/>
      <c r="CJ207" s="285"/>
      <c r="CK207" s="285"/>
      <c r="CL207" s="285"/>
      <c r="CM207" s="285"/>
      <c r="CN207" s="285"/>
      <c r="CO207" s="285"/>
      <c r="CP207" s="285"/>
      <c r="CQ207" s="285"/>
      <c r="CR207" s="285"/>
      <c r="CS207" s="285"/>
      <c r="CT207" s="285"/>
      <c r="CU207" s="307">
        <f t="shared" si="26"/>
        <v>1</v>
      </c>
      <c r="CV207" s="277"/>
      <c r="CW207" s="347" t="s">
        <v>83</v>
      </c>
      <c r="CX207" s="285">
        <v>1</v>
      </c>
      <c r="CY207" s="285"/>
      <c r="CZ207" s="285"/>
      <c r="DA207" s="285"/>
      <c r="DB207" s="285"/>
      <c r="DC207" s="285"/>
      <c r="DD207" s="285"/>
      <c r="DE207" s="285"/>
      <c r="DF207" s="285"/>
      <c r="DG207" s="285"/>
      <c r="DH207" s="285"/>
      <c r="DI207" s="285"/>
      <c r="DJ207" s="285"/>
      <c r="DK207" s="285"/>
      <c r="DL207" s="285"/>
      <c r="DM207" s="285"/>
      <c r="DN207" s="285"/>
      <c r="DO207" s="285"/>
      <c r="DP207" s="285"/>
      <c r="DQ207" s="285"/>
      <c r="DR207" s="285"/>
      <c r="DS207" s="285"/>
      <c r="DT207" s="285"/>
      <c r="DU207" s="285"/>
      <c r="DV207" s="285"/>
      <c r="DW207" s="285"/>
      <c r="DX207" s="285"/>
      <c r="DY207" s="285"/>
      <c r="DZ207" s="285"/>
      <c r="EA207" s="285"/>
      <c r="EB207" s="307">
        <f t="shared" si="27"/>
        <v>1</v>
      </c>
      <c r="EC207" s="277"/>
      <c r="ED207" s="304" t="s">
        <v>83</v>
      </c>
      <c r="EE207" s="285">
        <v>1</v>
      </c>
      <c r="EF207" s="285"/>
      <c r="EG207" s="285"/>
      <c r="EH207" s="285"/>
      <c r="EI207" s="285"/>
      <c r="EJ207" s="285"/>
      <c r="EK207" s="285"/>
      <c r="EL207" s="285"/>
      <c r="EM207" s="285"/>
      <c r="EN207" s="285"/>
      <c r="EO207" s="285"/>
      <c r="EP207" s="285"/>
      <c r="EQ207" s="285"/>
      <c r="ER207" s="285"/>
      <c r="ES207" s="285"/>
      <c r="ET207" s="285"/>
      <c r="EU207" s="285"/>
      <c r="EV207" s="285"/>
      <c r="EW207" s="285"/>
      <c r="EX207" s="285"/>
      <c r="EY207" s="285"/>
      <c r="EZ207" s="285"/>
      <c r="FA207" s="285"/>
      <c r="FB207" s="285"/>
      <c r="FC207" s="285"/>
      <c r="FD207" s="285"/>
      <c r="FE207" s="285"/>
      <c r="FF207" s="285"/>
      <c r="FG207" s="285"/>
      <c r="FH207" s="285"/>
      <c r="FI207" s="307">
        <f t="shared" si="28"/>
        <v>1</v>
      </c>
      <c r="FJ207" s="277"/>
      <c r="FK207" s="304" t="s">
        <v>83</v>
      </c>
      <c r="FL207" s="285">
        <v>1</v>
      </c>
      <c r="FM207" s="285"/>
      <c r="FN207" s="285"/>
      <c r="FO207" s="285"/>
      <c r="FP207" s="285"/>
      <c r="FQ207" s="285"/>
      <c r="FR207" s="285"/>
      <c r="FS207" s="285"/>
      <c r="FT207" s="285"/>
      <c r="FU207" s="285"/>
      <c r="FV207" s="285"/>
      <c r="FW207" s="285"/>
      <c r="FX207" s="285"/>
      <c r="FY207" s="285"/>
      <c r="FZ207" s="285"/>
      <c r="GA207" s="285"/>
      <c r="GB207" s="285"/>
      <c r="GC207" s="285"/>
      <c r="GD207" s="285"/>
      <c r="GE207" s="285"/>
      <c r="GF207" s="285"/>
      <c r="GG207" s="285"/>
      <c r="GH207" s="285"/>
      <c r="GI207" s="285"/>
      <c r="GJ207" s="285"/>
      <c r="GK207" s="285"/>
      <c r="GL207" s="285"/>
      <c r="GM207" s="285"/>
      <c r="GN207" s="285"/>
      <c r="GO207" s="285"/>
      <c r="GP207" s="307">
        <f t="shared" si="29"/>
        <v>1</v>
      </c>
      <c r="GQ207" s="277"/>
    </row>
    <row r="208" spans="1:199" ht="15.75" customHeight="1">
      <c r="A208" s="1018"/>
      <c r="B208" s="350" t="s">
        <v>367</v>
      </c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6" t="e">
        <f t="shared" si="24"/>
        <v>#DIV/0!</v>
      </c>
      <c r="AH208" s="277"/>
      <c r="AI208" s="314" t="s">
        <v>367</v>
      </c>
      <c r="AJ208" s="285"/>
      <c r="AK208" s="285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285"/>
      <c r="BD208" s="285"/>
      <c r="BE208" s="285"/>
      <c r="BF208" s="285"/>
      <c r="BG208" s="285"/>
      <c r="BH208" s="285"/>
      <c r="BI208" s="285"/>
      <c r="BJ208" s="285"/>
      <c r="BK208" s="285"/>
      <c r="BL208" s="285"/>
      <c r="BM208" s="285"/>
      <c r="BN208" s="293" t="e">
        <f t="shared" si="25"/>
        <v>#DIV/0!</v>
      </c>
      <c r="BO208" s="277"/>
      <c r="BP208" s="312" t="s">
        <v>367</v>
      </c>
      <c r="BQ208" s="313">
        <v>2</v>
      </c>
      <c r="BR208" s="285"/>
      <c r="BS208" s="285"/>
      <c r="BT208" s="285"/>
      <c r="BU208" s="285"/>
      <c r="BV208" s="285"/>
      <c r="BW208" s="285"/>
      <c r="BX208" s="285"/>
      <c r="BY208" s="285"/>
      <c r="BZ208" s="285"/>
      <c r="CA208" s="285"/>
      <c r="CB208" s="285"/>
      <c r="CC208" s="285"/>
      <c r="CD208" s="285"/>
      <c r="CE208" s="285"/>
      <c r="CF208" s="285"/>
      <c r="CG208" s="285"/>
      <c r="CH208" s="285"/>
      <c r="CI208" s="285"/>
      <c r="CJ208" s="285"/>
      <c r="CK208" s="285"/>
      <c r="CL208" s="285"/>
      <c r="CM208" s="285"/>
      <c r="CN208" s="285"/>
      <c r="CO208" s="285"/>
      <c r="CP208" s="285"/>
      <c r="CQ208" s="285"/>
      <c r="CR208" s="285"/>
      <c r="CS208" s="285"/>
      <c r="CT208" s="285"/>
      <c r="CU208" s="286">
        <f t="shared" si="26"/>
        <v>2</v>
      </c>
      <c r="CV208" s="277"/>
      <c r="CW208" s="292" t="s">
        <v>367</v>
      </c>
      <c r="CX208" s="285"/>
      <c r="CY208" s="285"/>
      <c r="CZ208" s="285"/>
      <c r="DA208" s="285"/>
      <c r="DB208" s="285"/>
      <c r="DC208" s="285"/>
      <c r="DD208" s="285"/>
      <c r="DE208" s="285"/>
      <c r="DF208" s="285"/>
      <c r="DG208" s="285"/>
      <c r="DH208" s="285"/>
      <c r="DI208" s="285"/>
      <c r="DJ208" s="285"/>
      <c r="DK208" s="285"/>
      <c r="DL208" s="285"/>
      <c r="DM208" s="285"/>
      <c r="DN208" s="285"/>
      <c r="DO208" s="285"/>
      <c r="DP208" s="285"/>
      <c r="DQ208" s="285"/>
      <c r="DR208" s="285"/>
      <c r="DS208" s="285"/>
      <c r="DT208" s="285"/>
      <c r="DU208" s="285"/>
      <c r="DV208" s="285"/>
      <c r="DW208" s="285"/>
      <c r="DX208" s="285"/>
      <c r="DY208" s="285"/>
      <c r="DZ208" s="285"/>
      <c r="EA208" s="285"/>
      <c r="EB208" s="308" t="e">
        <f t="shared" si="27"/>
        <v>#DIV/0!</v>
      </c>
      <c r="EC208" s="277"/>
      <c r="ED208" s="291" t="s">
        <v>367</v>
      </c>
      <c r="EE208" s="285"/>
      <c r="EF208" s="285"/>
      <c r="EG208" s="285"/>
      <c r="EH208" s="285"/>
      <c r="EI208" s="285"/>
      <c r="EJ208" s="285"/>
      <c r="EK208" s="285"/>
      <c r="EL208" s="285"/>
      <c r="EM208" s="285"/>
      <c r="EN208" s="285"/>
      <c r="EO208" s="285"/>
      <c r="EP208" s="285"/>
      <c r="EQ208" s="285"/>
      <c r="ER208" s="285"/>
      <c r="ES208" s="285"/>
      <c r="ET208" s="285"/>
      <c r="EU208" s="285"/>
      <c r="EV208" s="285"/>
      <c r="EW208" s="285"/>
      <c r="EX208" s="285"/>
      <c r="EY208" s="285"/>
      <c r="EZ208" s="285"/>
      <c r="FA208" s="285"/>
      <c r="FB208" s="285"/>
      <c r="FC208" s="285"/>
      <c r="FD208" s="285"/>
      <c r="FE208" s="285"/>
      <c r="FF208" s="285"/>
      <c r="FG208" s="285"/>
      <c r="FH208" s="285"/>
      <c r="FI208" s="308" t="e">
        <f t="shared" si="28"/>
        <v>#DIV/0!</v>
      </c>
      <c r="FJ208" s="277"/>
      <c r="FK208" s="291" t="s">
        <v>367</v>
      </c>
      <c r="FL208" s="285">
        <v>3</v>
      </c>
      <c r="FM208" s="285">
        <v>4</v>
      </c>
      <c r="FN208" s="285"/>
      <c r="FO208" s="285"/>
      <c r="FP208" s="285"/>
      <c r="FQ208" s="285"/>
      <c r="FR208" s="285"/>
      <c r="FS208" s="285"/>
      <c r="FT208" s="285"/>
      <c r="FU208" s="285"/>
      <c r="FV208" s="285"/>
      <c r="FW208" s="285"/>
      <c r="FX208" s="285"/>
      <c r="FY208" s="285"/>
      <c r="FZ208" s="285"/>
      <c r="GA208" s="285"/>
      <c r="GB208" s="285"/>
      <c r="GC208" s="285"/>
      <c r="GD208" s="285"/>
      <c r="GE208" s="285"/>
      <c r="GF208" s="285"/>
      <c r="GG208" s="285"/>
      <c r="GH208" s="285"/>
      <c r="GI208" s="285"/>
      <c r="GJ208" s="285"/>
      <c r="GK208" s="285"/>
      <c r="GL208" s="285"/>
      <c r="GM208" s="285"/>
      <c r="GN208" s="285"/>
      <c r="GO208" s="285"/>
      <c r="GP208" s="308">
        <f t="shared" si="29"/>
        <v>3.5</v>
      </c>
      <c r="GQ208" s="277"/>
    </row>
    <row r="209" spans="1:199" ht="15.75" customHeight="1">
      <c r="A209" s="1018"/>
      <c r="B209" s="348" t="s">
        <v>94</v>
      </c>
      <c r="C209" s="285"/>
      <c r="D209" s="285"/>
      <c r="E209" s="285"/>
      <c r="F209" s="285"/>
      <c r="G209" s="285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  <c r="AA209" s="285"/>
      <c r="AB209" s="285"/>
      <c r="AC209" s="285"/>
      <c r="AD209" s="285"/>
      <c r="AE209" s="285"/>
      <c r="AF209" s="285"/>
      <c r="AG209" s="308" t="e">
        <f t="shared" si="24"/>
        <v>#DIV/0!</v>
      </c>
      <c r="AH209" s="277"/>
      <c r="AI209" s="295" t="s">
        <v>94</v>
      </c>
      <c r="AJ209" s="285"/>
      <c r="AK209" s="285"/>
      <c r="AL209" s="285"/>
      <c r="AM209" s="285"/>
      <c r="AN209" s="285"/>
      <c r="AO209" s="285"/>
      <c r="AP209" s="285"/>
      <c r="AQ209" s="285"/>
      <c r="AR209" s="285"/>
      <c r="AS209" s="285"/>
      <c r="AT209" s="285"/>
      <c r="AU209" s="285"/>
      <c r="AV209" s="285"/>
      <c r="AW209" s="285"/>
      <c r="AX209" s="285"/>
      <c r="AY209" s="285"/>
      <c r="AZ209" s="285"/>
      <c r="BA209" s="285"/>
      <c r="BB209" s="285"/>
      <c r="BC209" s="285"/>
      <c r="BD209" s="285"/>
      <c r="BE209" s="285"/>
      <c r="BF209" s="285"/>
      <c r="BG209" s="285"/>
      <c r="BH209" s="285"/>
      <c r="BI209" s="285"/>
      <c r="BJ209" s="285"/>
      <c r="BK209" s="285"/>
      <c r="BL209" s="285"/>
      <c r="BM209" s="285"/>
      <c r="BN209" s="293" t="e">
        <f t="shared" si="25"/>
        <v>#DIV/0!</v>
      </c>
      <c r="BO209" s="277"/>
      <c r="BP209" s="309" t="s">
        <v>94</v>
      </c>
      <c r="BQ209" s="313">
        <v>1</v>
      </c>
      <c r="BR209" s="285"/>
      <c r="BS209" s="285"/>
      <c r="BT209" s="285"/>
      <c r="BU209" s="285"/>
      <c r="BV209" s="285"/>
      <c r="BW209" s="285"/>
      <c r="BX209" s="285"/>
      <c r="BY209" s="285"/>
      <c r="BZ209" s="285"/>
      <c r="CA209" s="285"/>
      <c r="CB209" s="285"/>
      <c r="CC209" s="285"/>
      <c r="CD209" s="285"/>
      <c r="CE209" s="285"/>
      <c r="CF209" s="285"/>
      <c r="CG209" s="285"/>
      <c r="CH209" s="285"/>
      <c r="CI209" s="285"/>
      <c r="CJ209" s="285"/>
      <c r="CK209" s="285"/>
      <c r="CL209" s="285"/>
      <c r="CM209" s="285"/>
      <c r="CN209" s="285"/>
      <c r="CO209" s="285"/>
      <c r="CP209" s="285"/>
      <c r="CQ209" s="285"/>
      <c r="CR209" s="285"/>
      <c r="CS209" s="285"/>
      <c r="CT209" s="285"/>
      <c r="CU209" s="303">
        <f t="shared" si="26"/>
        <v>1</v>
      </c>
      <c r="CV209" s="277"/>
      <c r="CW209" s="351" t="s">
        <v>94</v>
      </c>
      <c r="CX209" s="285"/>
      <c r="CY209" s="285"/>
      <c r="CZ209" s="285"/>
      <c r="DA209" s="285"/>
      <c r="DB209" s="285"/>
      <c r="DC209" s="285"/>
      <c r="DD209" s="285"/>
      <c r="DE209" s="285"/>
      <c r="DF209" s="285"/>
      <c r="DG209" s="285"/>
      <c r="DH209" s="285"/>
      <c r="DI209" s="285"/>
      <c r="DJ209" s="285"/>
      <c r="DK209" s="285"/>
      <c r="DL209" s="285"/>
      <c r="DM209" s="285"/>
      <c r="DN209" s="285"/>
      <c r="DO209" s="285"/>
      <c r="DP209" s="285"/>
      <c r="DQ209" s="285"/>
      <c r="DR209" s="285"/>
      <c r="DS209" s="285"/>
      <c r="DT209" s="285"/>
      <c r="DU209" s="285"/>
      <c r="DV209" s="285"/>
      <c r="DW209" s="285"/>
      <c r="DX209" s="285"/>
      <c r="DY209" s="285"/>
      <c r="DZ209" s="285"/>
      <c r="EA209" s="285"/>
      <c r="EB209" s="303" t="e">
        <f t="shared" si="27"/>
        <v>#DIV/0!</v>
      </c>
      <c r="EC209" s="277"/>
      <c r="ED209" s="295" t="s">
        <v>94</v>
      </c>
      <c r="EE209" s="285">
        <v>1</v>
      </c>
      <c r="EF209" s="285"/>
      <c r="EG209" s="285"/>
      <c r="EH209" s="285"/>
      <c r="EI209" s="285"/>
      <c r="EJ209" s="285"/>
      <c r="EK209" s="285"/>
      <c r="EL209" s="285"/>
      <c r="EM209" s="285"/>
      <c r="EN209" s="285"/>
      <c r="EO209" s="285"/>
      <c r="EP209" s="285"/>
      <c r="EQ209" s="285"/>
      <c r="ER209" s="285"/>
      <c r="ES209" s="285"/>
      <c r="ET209" s="285"/>
      <c r="EU209" s="285"/>
      <c r="EV209" s="285"/>
      <c r="EW209" s="285"/>
      <c r="EX209" s="285"/>
      <c r="EY209" s="285"/>
      <c r="EZ209" s="285"/>
      <c r="FA209" s="285"/>
      <c r="FB209" s="285"/>
      <c r="FC209" s="285"/>
      <c r="FD209" s="285"/>
      <c r="FE209" s="285"/>
      <c r="FF209" s="285"/>
      <c r="FG209" s="285"/>
      <c r="FH209" s="285"/>
      <c r="FI209" s="303">
        <f t="shared" si="28"/>
        <v>1</v>
      </c>
      <c r="FJ209" s="277"/>
      <c r="FK209" s="295" t="s">
        <v>94</v>
      </c>
      <c r="FL209" s="285">
        <v>1</v>
      </c>
      <c r="FM209" s="285"/>
      <c r="FN209" s="285"/>
      <c r="FO209" s="285"/>
      <c r="FP209" s="285"/>
      <c r="FQ209" s="285"/>
      <c r="FR209" s="285"/>
      <c r="FS209" s="285"/>
      <c r="FT209" s="285"/>
      <c r="FU209" s="285"/>
      <c r="FV209" s="285"/>
      <c r="FW209" s="285"/>
      <c r="FX209" s="285"/>
      <c r="FY209" s="285"/>
      <c r="FZ209" s="285"/>
      <c r="GA209" s="285"/>
      <c r="GB209" s="285"/>
      <c r="GC209" s="285"/>
      <c r="GD209" s="285"/>
      <c r="GE209" s="285"/>
      <c r="GF209" s="285"/>
      <c r="GG209" s="285"/>
      <c r="GH209" s="285"/>
      <c r="GI209" s="285"/>
      <c r="GJ209" s="285"/>
      <c r="GK209" s="285"/>
      <c r="GL209" s="285"/>
      <c r="GM209" s="285"/>
      <c r="GN209" s="285"/>
      <c r="GO209" s="285"/>
      <c r="GP209" s="303">
        <f t="shared" si="29"/>
        <v>1</v>
      </c>
      <c r="GQ209" s="277"/>
    </row>
    <row r="210" spans="1:199" ht="15.75" customHeight="1">
      <c r="A210" s="1018"/>
      <c r="B210" s="285" t="s">
        <v>196</v>
      </c>
      <c r="C210" s="285">
        <v>30</v>
      </c>
      <c r="D210" s="285">
        <v>6</v>
      </c>
      <c r="E210" s="285">
        <v>10</v>
      </c>
      <c r="F210" s="285">
        <v>13</v>
      </c>
      <c r="G210" s="285">
        <v>14</v>
      </c>
      <c r="H210" s="285">
        <v>5</v>
      </c>
      <c r="I210" s="285">
        <v>8</v>
      </c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6">
        <f t="shared" si="24"/>
        <v>12.285714285714286</v>
      </c>
      <c r="AH210" s="277"/>
      <c r="AI210" s="285" t="s">
        <v>196</v>
      </c>
      <c r="AJ210" s="285">
        <v>9</v>
      </c>
      <c r="AK210" s="285">
        <v>7</v>
      </c>
      <c r="AL210" s="285">
        <v>11</v>
      </c>
      <c r="AM210" s="285">
        <v>14</v>
      </c>
      <c r="AN210" s="285">
        <v>8</v>
      </c>
      <c r="AO210" s="285">
        <v>8</v>
      </c>
      <c r="AP210" s="285">
        <v>11</v>
      </c>
      <c r="AQ210" s="285">
        <v>9</v>
      </c>
      <c r="AR210" s="285">
        <v>19</v>
      </c>
      <c r="AS210" s="285"/>
      <c r="AT210" s="285"/>
      <c r="AU210" s="285"/>
      <c r="AV210" s="285"/>
      <c r="AW210" s="28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  <c r="BH210" s="285"/>
      <c r="BI210" s="285"/>
      <c r="BJ210" s="285"/>
      <c r="BK210" s="285"/>
      <c r="BL210" s="285"/>
      <c r="BM210" s="285"/>
      <c r="BN210" s="293">
        <f t="shared" si="25"/>
        <v>10.666666666666666</v>
      </c>
      <c r="BO210" s="277"/>
      <c r="BP210" s="294" t="s">
        <v>196</v>
      </c>
      <c r="BQ210" s="285">
        <v>23</v>
      </c>
      <c r="BR210" s="285">
        <v>6</v>
      </c>
      <c r="BS210" s="285">
        <v>12</v>
      </c>
      <c r="BT210" s="285">
        <v>11</v>
      </c>
      <c r="BU210" s="285">
        <v>40</v>
      </c>
      <c r="BV210" s="285">
        <v>22</v>
      </c>
      <c r="BW210" s="285">
        <v>13</v>
      </c>
      <c r="BX210" s="285">
        <v>19</v>
      </c>
      <c r="BY210" s="285">
        <v>23</v>
      </c>
      <c r="BZ210" s="285"/>
      <c r="CA210" s="285"/>
      <c r="CB210" s="285"/>
      <c r="CC210" s="285"/>
      <c r="CD210" s="285"/>
      <c r="CE210" s="285"/>
      <c r="CF210" s="285"/>
      <c r="CG210" s="285"/>
      <c r="CH210" s="285"/>
      <c r="CI210" s="285"/>
      <c r="CJ210" s="285"/>
      <c r="CK210" s="285"/>
      <c r="CL210" s="285"/>
      <c r="CM210" s="285"/>
      <c r="CN210" s="285"/>
      <c r="CO210" s="285"/>
      <c r="CP210" s="285"/>
      <c r="CQ210" s="285"/>
      <c r="CR210" s="285"/>
      <c r="CS210" s="285"/>
      <c r="CT210" s="285"/>
      <c r="CU210" s="286">
        <f t="shared" si="26"/>
        <v>18.777777777777779</v>
      </c>
      <c r="CV210" s="277"/>
      <c r="CW210" s="292" t="s">
        <v>196</v>
      </c>
      <c r="CX210" s="285">
        <v>19</v>
      </c>
      <c r="CY210" s="285">
        <v>33</v>
      </c>
      <c r="CZ210" s="285">
        <v>9</v>
      </c>
      <c r="DA210" s="285">
        <v>9</v>
      </c>
      <c r="DB210" s="285">
        <v>9</v>
      </c>
      <c r="DC210" s="285">
        <v>10</v>
      </c>
      <c r="DD210" s="285">
        <v>13</v>
      </c>
      <c r="DE210" s="285">
        <v>45</v>
      </c>
      <c r="DF210" s="285">
        <v>88</v>
      </c>
      <c r="DG210" s="285">
        <v>20</v>
      </c>
      <c r="DH210" s="285">
        <v>15</v>
      </c>
      <c r="DI210" s="285">
        <v>22</v>
      </c>
      <c r="DJ210" s="285">
        <v>56</v>
      </c>
      <c r="DK210" s="285">
        <v>21</v>
      </c>
      <c r="DL210" s="285">
        <v>6</v>
      </c>
      <c r="DM210" s="285">
        <v>17</v>
      </c>
      <c r="DN210" s="285">
        <v>9</v>
      </c>
      <c r="DO210" s="285">
        <v>22</v>
      </c>
      <c r="DP210" s="285">
        <v>28</v>
      </c>
      <c r="DQ210" s="285">
        <v>50</v>
      </c>
      <c r="DR210" s="285">
        <v>19</v>
      </c>
      <c r="DS210" s="285">
        <v>8</v>
      </c>
      <c r="DT210" s="285">
        <v>29</v>
      </c>
      <c r="DU210" s="285">
        <v>15</v>
      </c>
      <c r="DV210" s="285">
        <v>19</v>
      </c>
      <c r="DW210" s="285">
        <v>21</v>
      </c>
      <c r="DX210" s="285">
        <v>14</v>
      </c>
      <c r="DY210" s="285">
        <v>30</v>
      </c>
      <c r="DZ210" s="285">
        <v>20</v>
      </c>
      <c r="EA210" s="285">
        <v>13</v>
      </c>
      <c r="EB210" s="308">
        <f t="shared" si="27"/>
        <v>22.966666666666665</v>
      </c>
      <c r="EC210" s="277"/>
      <c r="ED210" s="292" t="s">
        <v>196</v>
      </c>
      <c r="EE210" s="285">
        <v>17</v>
      </c>
      <c r="EF210" s="285"/>
      <c r="EG210" s="285"/>
      <c r="EH210" s="285"/>
      <c r="EI210" s="285"/>
      <c r="EJ210" s="285"/>
      <c r="EK210" s="285"/>
      <c r="EL210" s="285"/>
      <c r="EM210" s="285"/>
      <c r="EN210" s="285"/>
      <c r="EO210" s="285"/>
      <c r="EP210" s="285"/>
      <c r="EQ210" s="285"/>
      <c r="ER210" s="285"/>
      <c r="ES210" s="285"/>
      <c r="ET210" s="285"/>
      <c r="EU210" s="285"/>
      <c r="EV210" s="285"/>
      <c r="EW210" s="285"/>
      <c r="EX210" s="285"/>
      <c r="EY210" s="285"/>
      <c r="EZ210" s="285"/>
      <c r="FA210" s="285"/>
      <c r="FB210" s="285"/>
      <c r="FC210" s="285"/>
      <c r="FD210" s="285"/>
      <c r="FE210" s="285"/>
      <c r="FF210" s="285"/>
      <c r="FG210" s="285"/>
      <c r="FH210" s="285"/>
      <c r="FI210" s="308">
        <f t="shared" si="28"/>
        <v>17</v>
      </c>
      <c r="FJ210" s="277"/>
      <c r="FK210" s="292" t="s">
        <v>196</v>
      </c>
      <c r="FL210" s="285"/>
      <c r="FM210" s="285"/>
      <c r="FN210" s="285"/>
      <c r="FO210" s="285"/>
      <c r="FP210" s="285"/>
      <c r="FQ210" s="285"/>
      <c r="FR210" s="285"/>
      <c r="FS210" s="285"/>
      <c r="FT210" s="285"/>
      <c r="FU210" s="285"/>
      <c r="FV210" s="285"/>
      <c r="FW210" s="285"/>
      <c r="FX210" s="285"/>
      <c r="FY210" s="285"/>
      <c r="FZ210" s="285"/>
      <c r="GA210" s="285"/>
      <c r="GB210" s="285"/>
      <c r="GC210" s="285"/>
      <c r="GD210" s="285"/>
      <c r="GE210" s="285"/>
      <c r="GF210" s="285"/>
      <c r="GG210" s="285"/>
      <c r="GH210" s="285"/>
      <c r="GI210" s="285"/>
      <c r="GJ210" s="285"/>
      <c r="GK210" s="285"/>
      <c r="GL210" s="285"/>
      <c r="GM210" s="285"/>
      <c r="GN210" s="285"/>
      <c r="GO210" s="285"/>
      <c r="GP210" s="308" t="e">
        <f t="shared" si="29"/>
        <v>#DIV/0!</v>
      </c>
      <c r="GQ210" s="277"/>
    </row>
    <row r="211" spans="1:199" ht="15.75" customHeight="1">
      <c r="A211" s="1018"/>
      <c r="B211" s="304" t="s">
        <v>100</v>
      </c>
      <c r="C211" s="296">
        <v>1</v>
      </c>
      <c r="D211" s="285"/>
      <c r="E211" s="285"/>
      <c r="F211" s="285"/>
      <c r="G211" s="285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  <c r="AA211" s="285"/>
      <c r="AB211" s="285"/>
      <c r="AC211" s="285"/>
      <c r="AD211" s="285"/>
      <c r="AE211" s="285"/>
      <c r="AF211" s="285"/>
      <c r="AG211" s="301">
        <f t="shared" si="24"/>
        <v>1</v>
      </c>
      <c r="AH211" s="277"/>
      <c r="AI211" s="304" t="s">
        <v>100</v>
      </c>
      <c r="AJ211" s="285">
        <v>1</v>
      </c>
      <c r="AK211" s="285"/>
      <c r="AL211" s="285"/>
      <c r="AM211" s="285"/>
      <c r="AN211" s="285"/>
      <c r="AO211" s="285"/>
      <c r="AP211" s="285"/>
      <c r="AQ211" s="285"/>
      <c r="AR211" s="285"/>
      <c r="AS211" s="285"/>
      <c r="AT211" s="285"/>
      <c r="AU211" s="285"/>
      <c r="AV211" s="285"/>
      <c r="AW211" s="285"/>
      <c r="AX211" s="285"/>
      <c r="AY211" s="285"/>
      <c r="AZ211" s="285"/>
      <c r="BA211" s="285"/>
      <c r="BB211" s="285"/>
      <c r="BC211" s="285"/>
      <c r="BD211" s="285"/>
      <c r="BE211" s="285"/>
      <c r="BF211" s="285"/>
      <c r="BG211" s="285"/>
      <c r="BH211" s="285"/>
      <c r="BI211" s="285"/>
      <c r="BJ211" s="285"/>
      <c r="BK211" s="285"/>
      <c r="BL211" s="285"/>
      <c r="BM211" s="285"/>
      <c r="BN211" s="305">
        <f t="shared" si="25"/>
        <v>1</v>
      </c>
      <c r="BO211" s="277"/>
      <c r="BP211" s="306" t="s">
        <v>100</v>
      </c>
      <c r="BQ211" s="285">
        <v>1</v>
      </c>
      <c r="BR211" s="285"/>
      <c r="BS211" s="285"/>
      <c r="BT211" s="285"/>
      <c r="BU211" s="285"/>
      <c r="BV211" s="285"/>
      <c r="BW211" s="285"/>
      <c r="BX211" s="285"/>
      <c r="BY211" s="285"/>
      <c r="BZ211" s="285"/>
      <c r="CA211" s="285"/>
      <c r="CB211" s="285"/>
      <c r="CC211" s="285"/>
      <c r="CD211" s="285"/>
      <c r="CE211" s="285"/>
      <c r="CF211" s="285"/>
      <c r="CG211" s="285"/>
      <c r="CH211" s="285"/>
      <c r="CI211" s="285"/>
      <c r="CJ211" s="285"/>
      <c r="CK211" s="285"/>
      <c r="CL211" s="285"/>
      <c r="CM211" s="285"/>
      <c r="CN211" s="285"/>
      <c r="CO211" s="285"/>
      <c r="CP211" s="285"/>
      <c r="CQ211" s="285"/>
      <c r="CR211" s="285"/>
      <c r="CS211" s="285"/>
      <c r="CT211" s="285"/>
      <c r="CU211" s="307">
        <f t="shared" si="26"/>
        <v>1</v>
      </c>
      <c r="CV211" s="277"/>
      <c r="CW211" s="347" t="s">
        <v>100</v>
      </c>
      <c r="CX211" s="285">
        <v>1</v>
      </c>
      <c r="CY211" s="285"/>
      <c r="CZ211" s="285"/>
      <c r="DA211" s="285"/>
      <c r="DB211" s="285"/>
      <c r="DC211" s="285"/>
      <c r="DD211" s="285"/>
      <c r="DE211" s="285"/>
      <c r="DF211" s="285"/>
      <c r="DG211" s="285"/>
      <c r="DH211" s="285"/>
      <c r="DI211" s="285"/>
      <c r="DJ211" s="285"/>
      <c r="DK211" s="285"/>
      <c r="DL211" s="285"/>
      <c r="DM211" s="285"/>
      <c r="DN211" s="285"/>
      <c r="DO211" s="285"/>
      <c r="DP211" s="285"/>
      <c r="DQ211" s="285"/>
      <c r="DR211" s="285"/>
      <c r="DS211" s="285"/>
      <c r="DT211" s="285"/>
      <c r="DU211" s="285"/>
      <c r="DV211" s="285"/>
      <c r="DW211" s="285"/>
      <c r="DX211" s="285"/>
      <c r="DY211" s="285"/>
      <c r="DZ211" s="285"/>
      <c r="EA211" s="285"/>
      <c r="EB211" s="307">
        <f t="shared" si="27"/>
        <v>1</v>
      </c>
      <c r="EC211" s="277"/>
      <c r="ED211" s="304" t="s">
        <v>100</v>
      </c>
      <c r="EE211" s="285">
        <v>1</v>
      </c>
      <c r="EF211" s="285"/>
      <c r="EG211" s="285"/>
      <c r="EH211" s="285"/>
      <c r="EI211" s="285"/>
      <c r="EJ211" s="285"/>
      <c r="EK211" s="285"/>
      <c r="EL211" s="285"/>
      <c r="EM211" s="285"/>
      <c r="EN211" s="285"/>
      <c r="EO211" s="285"/>
      <c r="EP211" s="285"/>
      <c r="EQ211" s="285"/>
      <c r="ER211" s="285"/>
      <c r="ES211" s="285"/>
      <c r="ET211" s="285"/>
      <c r="EU211" s="285"/>
      <c r="EV211" s="285"/>
      <c r="EW211" s="285"/>
      <c r="EX211" s="285"/>
      <c r="EY211" s="285"/>
      <c r="EZ211" s="285"/>
      <c r="FA211" s="285"/>
      <c r="FB211" s="285"/>
      <c r="FC211" s="285"/>
      <c r="FD211" s="285"/>
      <c r="FE211" s="285"/>
      <c r="FF211" s="285"/>
      <c r="FG211" s="285"/>
      <c r="FH211" s="285"/>
      <c r="FI211" s="307">
        <f t="shared" si="28"/>
        <v>1</v>
      </c>
      <c r="FJ211" s="277"/>
      <c r="FK211" s="304" t="s">
        <v>100</v>
      </c>
      <c r="FL211" s="285">
        <v>1</v>
      </c>
      <c r="FM211" s="285"/>
      <c r="FN211" s="285"/>
      <c r="FO211" s="285"/>
      <c r="FP211" s="285"/>
      <c r="FQ211" s="285"/>
      <c r="FR211" s="285"/>
      <c r="FS211" s="285"/>
      <c r="FT211" s="285"/>
      <c r="FU211" s="285"/>
      <c r="FV211" s="285"/>
      <c r="FW211" s="285"/>
      <c r="FX211" s="285"/>
      <c r="FY211" s="285"/>
      <c r="FZ211" s="285"/>
      <c r="GA211" s="285"/>
      <c r="GB211" s="285"/>
      <c r="GC211" s="285"/>
      <c r="GD211" s="285"/>
      <c r="GE211" s="285"/>
      <c r="GF211" s="285"/>
      <c r="GG211" s="285"/>
      <c r="GH211" s="285"/>
      <c r="GI211" s="285"/>
      <c r="GJ211" s="285"/>
      <c r="GK211" s="285"/>
      <c r="GL211" s="285"/>
      <c r="GM211" s="285"/>
      <c r="GN211" s="285"/>
      <c r="GO211" s="285"/>
      <c r="GP211" s="307">
        <f t="shared" si="29"/>
        <v>1</v>
      </c>
      <c r="GQ211" s="277"/>
    </row>
    <row r="212" spans="1:199" ht="15.75" customHeight="1">
      <c r="A212" s="1018"/>
      <c r="B212" s="285" t="s">
        <v>198</v>
      </c>
      <c r="C212" s="285">
        <v>17</v>
      </c>
      <c r="D212" s="285">
        <v>23</v>
      </c>
      <c r="E212" s="285">
        <v>22</v>
      </c>
      <c r="F212" s="285">
        <v>34</v>
      </c>
      <c r="G212" s="285">
        <v>140</v>
      </c>
      <c r="H212" s="285">
        <v>26</v>
      </c>
      <c r="I212" s="285">
        <v>44</v>
      </c>
      <c r="J212" s="285">
        <v>40</v>
      </c>
      <c r="K212" s="285">
        <v>44</v>
      </c>
      <c r="L212" s="285">
        <v>58</v>
      </c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  <c r="AA212" s="285"/>
      <c r="AB212" s="285"/>
      <c r="AC212" s="285"/>
      <c r="AD212" s="285"/>
      <c r="AE212" s="285"/>
      <c r="AF212" s="285"/>
      <c r="AG212" s="286">
        <f t="shared" si="24"/>
        <v>44.8</v>
      </c>
      <c r="AH212" s="277"/>
      <c r="AI212" s="285" t="s">
        <v>198</v>
      </c>
      <c r="AJ212" s="285">
        <v>33</v>
      </c>
      <c r="AK212" s="285"/>
      <c r="AL212" s="285"/>
      <c r="AM212" s="285"/>
      <c r="AN212" s="285"/>
      <c r="AO212" s="285"/>
      <c r="AP212" s="285"/>
      <c r="AQ212" s="285"/>
      <c r="AR212" s="285"/>
      <c r="AS212" s="285"/>
      <c r="AT212" s="285"/>
      <c r="AU212" s="285"/>
      <c r="AV212" s="285"/>
      <c r="AW212" s="285"/>
      <c r="AX212" s="285"/>
      <c r="AY212" s="285"/>
      <c r="AZ212" s="285"/>
      <c r="BA212" s="285"/>
      <c r="BB212" s="285"/>
      <c r="BC212" s="285"/>
      <c r="BD212" s="285"/>
      <c r="BE212" s="285"/>
      <c r="BF212" s="285"/>
      <c r="BG212" s="285"/>
      <c r="BH212" s="285"/>
      <c r="BI212" s="285"/>
      <c r="BJ212" s="285"/>
      <c r="BK212" s="285"/>
      <c r="BL212" s="285"/>
      <c r="BM212" s="285"/>
      <c r="BN212" s="293">
        <f t="shared" si="25"/>
        <v>33</v>
      </c>
      <c r="BO212" s="277"/>
      <c r="BP212" s="294" t="s">
        <v>198</v>
      </c>
      <c r="BQ212" s="296">
        <v>10</v>
      </c>
      <c r="BR212" s="296"/>
      <c r="BS212" s="296"/>
      <c r="BT212" s="296"/>
      <c r="BU212" s="296"/>
      <c r="BV212" s="285"/>
      <c r="BW212" s="285"/>
      <c r="BX212" s="285"/>
      <c r="BY212" s="285"/>
      <c r="BZ212" s="285"/>
      <c r="CA212" s="285"/>
      <c r="CB212" s="285"/>
      <c r="CC212" s="285"/>
      <c r="CD212" s="285"/>
      <c r="CE212" s="285"/>
      <c r="CF212" s="285"/>
      <c r="CG212" s="285"/>
      <c r="CH212" s="285"/>
      <c r="CI212" s="285"/>
      <c r="CJ212" s="285"/>
      <c r="CK212" s="285"/>
      <c r="CL212" s="285"/>
      <c r="CM212" s="285"/>
      <c r="CN212" s="285"/>
      <c r="CO212" s="285"/>
      <c r="CP212" s="285"/>
      <c r="CQ212" s="285"/>
      <c r="CR212" s="285"/>
      <c r="CS212" s="285"/>
      <c r="CT212" s="285"/>
      <c r="CU212" s="286">
        <f t="shared" si="26"/>
        <v>10</v>
      </c>
      <c r="CV212" s="277"/>
      <c r="CW212" s="292" t="s">
        <v>198</v>
      </c>
      <c r="CX212" s="285">
        <v>24</v>
      </c>
      <c r="CY212" s="285">
        <v>34</v>
      </c>
      <c r="CZ212" s="285">
        <v>46</v>
      </c>
      <c r="DA212" s="285">
        <v>32</v>
      </c>
      <c r="DB212" s="285">
        <v>8</v>
      </c>
      <c r="DC212" s="285">
        <v>26</v>
      </c>
      <c r="DD212" s="285">
        <v>27</v>
      </c>
      <c r="DE212" s="332">
        <v>8</v>
      </c>
      <c r="DF212" s="285"/>
      <c r="DG212" s="285"/>
      <c r="DH212" s="285"/>
      <c r="DI212" s="285"/>
      <c r="DJ212" s="285"/>
      <c r="DK212" s="285"/>
      <c r="DL212" s="285"/>
      <c r="DM212" s="285"/>
      <c r="DN212" s="285"/>
      <c r="DO212" s="285"/>
      <c r="DP212" s="285"/>
      <c r="DQ212" s="285"/>
      <c r="DR212" s="285"/>
      <c r="DS212" s="285"/>
      <c r="DT212" s="285"/>
      <c r="DU212" s="285"/>
      <c r="DV212" s="285"/>
      <c r="DW212" s="285"/>
      <c r="DX212" s="285"/>
      <c r="DY212" s="285"/>
      <c r="DZ212" s="285"/>
      <c r="EA212" s="285"/>
      <c r="EB212" s="308">
        <f t="shared" si="27"/>
        <v>25.625</v>
      </c>
      <c r="EC212" s="277"/>
      <c r="ED212" s="292" t="s">
        <v>198</v>
      </c>
      <c r="EE212" s="285"/>
      <c r="EF212" s="285"/>
      <c r="EG212" s="285"/>
      <c r="EH212" s="285"/>
      <c r="EI212" s="285"/>
      <c r="EJ212" s="285"/>
      <c r="EK212" s="285"/>
      <c r="EL212" s="285"/>
      <c r="EM212" s="285"/>
      <c r="EN212" s="285"/>
      <c r="EO212" s="285"/>
      <c r="EP212" s="285"/>
      <c r="EQ212" s="285"/>
      <c r="ER212" s="285"/>
      <c r="ES212" s="285"/>
      <c r="ET212" s="285"/>
      <c r="EU212" s="285"/>
      <c r="EV212" s="285"/>
      <c r="EW212" s="285"/>
      <c r="EX212" s="285"/>
      <c r="EY212" s="285"/>
      <c r="EZ212" s="285"/>
      <c r="FA212" s="285"/>
      <c r="FB212" s="285"/>
      <c r="FC212" s="285"/>
      <c r="FD212" s="285"/>
      <c r="FE212" s="285"/>
      <c r="FF212" s="285"/>
      <c r="FG212" s="285"/>
      <c r="FH212" s="285"/>
      <c r="FI212" s="308" t="e">
        <f t="shared" si="28"/>
        <v>#DIV/0!</v>
      </c>
      <c r="FJ212" s="277"/>
      <c r="FK212" s="292" t="s">
        <v>198</v>
      </c>
      <c r="FL212" s="285"/>
      <c r="FM212" s="285"/>
      <c r="FN212" s="285"/>
      <c r="FO212" s="285"/>
      <c r="FP212" s="285"/>
      <c r="FQ212" s="285"/>
      <c r="FR212" s="285"/>
      <c r="FS212" s="285"/>
      <c r="FT212" s="285"/>
      <c r="FU212" s="285"/>
      <c r="FV212" s="285"/>
      <c r="FW212" s="285"/>
      <c r="FX212" s="285"/>
      <c r="FY212" s="285"/>
      <c r="FZ212" s="285"/>
      <c r="GA212" s="285"/>
      <c r="GB212" s="285"/>
      <c r="GC212" s="285"/>
      <c r="GD212" s="285"/>
      <c r="GE212" s="285"/>
      <c r="GF212" s="285"/>
      <c r="GG212" s="285"/>
      <c r="GH212" s="285"/>
      <c r="GI212" s="285"/>
      <c r="GJ212" s="285"/>
      <c r="GK212" s="285"/>
      <c r="GL212" s="285"/>
      <c r="GM212" s="285"/>
      <c r="GN212" s="285"/>
      <c r="GO212" s="285"/>
      <c r="GP212" s="308" t="e">
        <f t="shared" si="29"/>
        <v>#DIV/0!</v>
      </c>
      <c r="GQ212" s="277"/>
    </row>
    <row r="213" spans="1:199" ht="15.75" customHeight="1">
      <c r="A213" s="1018"/>
      <c r="B213" s="285" t="s">
        <v>201</v>
      </c>
      <c r="C213" s="285">
        <v>27</v>
      </c>
      <c r="D213" s="285">
        <v>35</v>
      </c>
      <c r="E213" s="285">
        <v>31</v>
      </c>
      <c r="F213" s="285"/>
      <c r="G213" s="285"/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  <c r="AA213" s="285"/>
      <c r="AB213" s="285"/>
      <c r="AC213" s="285"/>
      <c r="AD213" s="285"/>
      <c r="AE213" s="285"/>
      <c r="AF213" s="285"/>
      <c r="AG213" s="286">
        <f t="shared" si="24"/>
        <v>31</v>
      </c>
      <c r="AH213" s="277"/>
      <c r="AI213" s="285" t="s">
        <v>201</v>
      </c>
      <c r="AJ213" s="285">
        <v>38</v>
      </c>
      <c r="AK213" s="285">
        <v>86</v>
      </c>
      <c r="AL213" s="285">
        <v>53</v>
      </c>
      <c r="AM213" s="285">
        <v>118</v>
      </c>
      <c r="AN213" s="285">
        <v>33</v>
      </c>
      <c r="AO213" s="285"/>
      <c r="AP213" s="285"/>
      <c r="AQ213" s="285"/>
      <c r="AR213" s="285"/>
      <c r="AS213" s="285"/>
      <c r="AT213" s="285"/>
      <c r="AU213" s="285"/>
      <c r="AV213" s="285"/>
      <c r="AW213" s="285"/>
      <c r="AX213" s="285"/>
      <c r="AY213" s="285"/>
      <c r="AZ213" s="285"/>
      <c r="BA213" s="285"/>
      <c r="BB213" s="285"/>
      <c r="BC213" s="285"/>
      <c r="BD213" s="285"/>
      <c r="BE213" s="285"/>
      <c r="BF213" s="285"/>
      <c r="BG213" s="285"/>
      <c r="BH213" s="285"/>
      <c r="BI213" s="285"/>
      <c r="BJ213" s="285"/>
      <c r="BK213" s="285"/>
      <c r="BL213" s="285"/>
      <c r="BM213" s="285"/>
      <c r="BN213" s="293">
        <f t="shared" si="25"/>
        <v>65.599999999999994</v>
      </c>
      <c r="BO213" s="277"/>
      <c r="BP213" s="294" t="s">
        <v>201</v>
      </c>
      <c r="BQ213" s="285">
        <v>58</v>
      </c>
      <c r="BR213" s="285">
        <v>26</v>
      </c>
      <c r="BS213" s="285">
        <v>25</v>
      </c>
      <c r="BT213" s="285">
        <v>17</v>
      </c>
      <c r="BU213" s="285">
        <v>43</v>
      </c>
      <c r="BV213" s="285">
        <v>16</v>
      </c>
      <c r="BW213" s="285">
        <v>164</v>
      </c>
      <c r="BX213" s="285">
        <v>45</v>
      </c>
      <c r="BY213" s="285">
        <v>24</v>
      </c>
      <c r="BZ213" s="285">
        <v>68</v>
      </c>
      <c r="CA213" s="285">
        <v>22</v>
      </c>
      <c r="CB213" s="285">
        <v>71</v>
      </c>
      <c r="CC213" s="285">
        <v>75</v>
      </c>
      <c r="CD213" s="285">
        <v>225</v>
      </c>
      <c r="CE213" s="285">
        <v>62</v>
      </c>
      <c r="CF213" s="285">
        <v>36</v>
      </c>
      <c r="CG213" s="285">
        <v>46</v>
      </c>
      <c r="CH213" s="285">
        <v>24</v>
      </c>
      <c r="CI213" s="285">
        <v>23</v>
      </c>
      <c r="CJ213" s="285">
        <v>84</v>
      </c>
      <c r="CK213" s="285">
        <v>23</v>
      </c>
      <c r="CL213" s="285"/>
      <c r="CM213" s="285"/>
      <c r="CN213" s="285"/>
      <c r="CO213" s="285"/>
      <c r="CP213" s="285"/>
      <c r="CQ213" s="285"/>
      <c r="CR213" s="285"/>
      <c r="CS213" s="285"/>
      <c r="CT213" s="285"/>
      <c r="CU213" s="286">
        <f t="shared" si="26"/>
        <v>56.047619047619051</v>
      </c>
      <c r="CV213" s="277"/>
      <c r="CW213" s="292" t="s">
        <v>201</v>
      </c>
      <c r="CX213" s="285">
        <v>11</v>
      </c>
      <c r="CY213" s="285">
        <v>7</v>
      </c>
      <c r="CZ213" s="285">
        <v>12</v>
      </c>
      <c r="DA213" s="285">
        <v>16</v>
      </c>
      <c r="DB213" s="285">
        <v>42</v>
      </c>
      <c r="DC213" s="285">
        <v>13</v>
      </c>
      <c r="DD213" s="285">
        <v>23</v>
      </c>
      <c r="DE213" s="285">
        <v>18</v>
      </c>
      <c r="DF213" s="285">
        <v>30</v>
      </c>
      <c r="DG213" s="285">
        <v>48</v>
      </c>
      <c r="DH213" s="285">
        <v>62</v>
      </c>
      <c r="DI213" s="285">
        <v>53</v>
      </c>
      <c r="DJ213" s="285">
        <v>30</v>
      </c>
      <c r="DK213" s="285">
        <v>37</v>
      </c>
      <c r="DL213" s="285">
        <v>25</v>
      </c>
      <c r="DM213" s="332">
        <v>21</v>
      </c>
      <c r="DN213" s="332">
        <v>29</v>
      </c>
      <c r="DO213" s="285"/>
      <c r="DP213" s="285"/>
      <c r="DQ213" s="285"/>
      <c r="DR213" s="285"/>
      <c r="DS213" s="285"/>
      <c r="DT213" s="285"/>
      <c r="DU213" s="285"/>
      <c r="DV213" s="285"/>
      <c r="DW213" s="285"/>
      <c r="DX213" s="285"/>
      <c r="DY213" s="285"/>
      <c r="DZ213" s="285"/>
      <c r="EA213" s="285"/>
      <c r="EB213" s="308">
        <f t="shared" si="27"/>
        <v>28.058823529411764</v>
      </c>
      <c r="EC213" s="277"/>
      <c r="ED213" s="292" t="s">
        <v>201</v>
      </c>
      <c r="EE213" s="285">
        <v>6</v>
      </c>
      <c r="EF213" s="285">
        <v>142</v>
      </c>
      <c r="EG213" s="285"/>
      <c r="EH213" s="285"/>
      <c r="EI213" s="285"/>
      <c r="EJ213" s="285"/>
      <c r="EK213" s="285"/>
      <c r="EL213" s="285"/>
      <c r="EM213" s="285"/>
      <c r="EN213" s="285"/>
      <c r="EO213" s="285"/>
      <c r="EP213" s="285"/>
      <c r="EQ213" s="285"/>
      <c r="ER213" s="285"/>
      <c r="ES213" s="285"/>
      <c r="ET213" s="285"/>
      <c r="EU213" s="285"/>
      <c r="EV213" s="285"/>
      <c r="EW213" s="285"/>
      <c r="EX213" s="285"/>
      <c r="EY213" s="285"/>
      <c r="EZ213" s="285"/>
      <c r="FA213" s="285"/>
      <c r="FB213" s="285"/>
      <c r="FC213" s="285"/>
      <c r="FD213" s="285"/>
      <c r="FE213" s="285"/>
      <c r="FF213" s="285"/>
      <c r="FG213" s="285"/>
      <c r="FH213" s="285"/>
      <c r="FI213" s="308">
        <f t="shared" si="28"/>
        <v>74</v>
      </c>
      <c r="FJ213" s="277"/>
      <c r="FK213" s="292" t="s">
        <v>201</v>
      </c>
      <c r="FL213" s="285">
        <v>4</v>
      </c>
      <c r="FM213" s="285">
        <v>2</v>
      </c>
      <c r="FN213" s="285"/>
      <c r="FO213" s="285"/>
      <c r="FP213" s="285"/>
      <c r="FQ213" s="285"/>
      <c r="FR213" s="285"/>
      <c r="FS213" s="285"/>
      <c r="FT213" s="285"/>
      <c r="FU213" s="285"/>
      <c r="FV213" s="285"/>
      <c r="FW213" s="285"/>
      <c r="FX213" s="285"/>
      <c r="FY213" s="285"/>
      <c r="FZ213" s="285"/>
      <c r="GA213" s="285"/>
      <c r="GB213" s="285"/>
      <c r="GC213" s="285"/>
      <c r="GD213" s="285"/>
      <c r="GE213" s="285"/>
      <c r="GF213" s="285"/>
      <c r="GG213" s="285"/>
      <c r="GH213" s="285"/>
      <c r="GI213" s="285"/>
      <c r="GJ213" s="285"/>
      <c r="GK213" s="285"/>
      <c r="GL213" s="285"/>
      <c r="GM213" s="285"/>
      <c r="GN213" s="285"/>
      <c r="GO213" s="285"/>
      <c r="GP213" s="308">
        <f t="shared" si="29"/>
        <v>3</v>
      </c>
      <c r="GQ213" s="277"/>
    </row>
    <row r="214" spans="1:199" ht="15.75" customHeight="1">
      <c r="A214" s="1018"/>
      <c r="B214" s="304" t="s">
        <v>103</v>
      </c>
      <c r="C214" s="296">
        <v>1</v>
      </c>
      <c r="D214" s="285"/>
      <c r="E214" s="285"/>
      <c r="F214" s="285"/>
      <c r="G214" s="285"/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  <c r="AA214" s="285"/>
      <c r="AB214" s="285"/>
      <c r="AC214" s="285"/>
      <c r="AD214" s="285"/>
      <c r="AE214" s="285"/>
      <c r="AF214" s="285"/>
      <c r="AG214" s="301">
        <f t="shared" si="24"/>
        <v>1</v>
      </c>
      <c r="AH214" s="277"/>
      <c r="AI214" s="304" t="s">
        <v>103</v>
      </c>
      <c r="AJ214" s="285">
        <v>1</v>
      </c>
      <c r="AK214" s="285"/>
      <c r="AL214" s="285"/>
      <c r="AM214" s="285"/>
      <c r="AN214" s="285"/>
      <c r="AO214" s="285"/>
      <c r="AP214" s="285"/>
      <c r="AQ214" s="285"/>
      <c r="AR214" s="285"/>
      <c r="AS214" s="285"/>
      <c r="AT214" s="285"/>
      <c r="AU214" s="285"/>
      <c r="AV214" s="285"/>
      <c r="AW214" s="285"/>
      <c r="AX214" s="285"/>
      <c r="AY214" s="285"/>
      <c r="AZ214" s="285"/>
      <c r="BA214" s="285"/>
      <c r="BB214" s="285"/>
      <c r="BC214" s="285"/>
      <c r="BD214" s="285"/>
      <c r="BE214" s="285"/>
      <c r="BF214" s="285"/>
      <c r="BG214" s="285"/>
      <c r="BH214" s="285"/>
      <c r="BI214" s="285"/>
      <c r="BJ214" s="285"/>
      <c r="BK214" s="285"/>
      <c r="BL214" s="285"/>
      <c r="BM214" s="285"/>
      <c r="BN214" s="305">
        <f t="shared" si="25"/>
        <v>1</v>
      </c>
      <c r="BO214" s="277"/>
      <c r="BP214" s="306" t="s">
        <v>103</v>
      </c>
      <c r="BQ214" s="285">
        <v>1</v>
      </c>
      <c r="BR214" s="285"/>
      <c r="BS214" s="285"/>
      <c r="BT214" s="285"/>
      <c r="BU214" s="285"/>
      <c r="BV214" s="285"/>
      <c r="BW214" s="285"/>
      <c r="BX214" s="285"/>
      <c r="BY214" s="285"/>
      <c r="BZ214" s="285"/>
      <c r="CA214" s="285"/>
      <c r="CB214" s="285"/>
      <c r="CC214" s="285"/>
      <c r="CD214" s="285"/>
      <c r="CE214" s="285"/>
      <c r="CF214" s="285"/>
      <c r="CG214" s="285"/>
      <c r="CH214" s="285"/>
      <c r="CI214" s="285"/>
      <c r="CJ214" s="285"/>
      <c r="CK214" s="285"/>
      <c r="CL214" s="285"/>
      <c r="CM214" s="285"/>
      <c r="CN214" s="285"/>
      <c r="CO214" s="285"/>
      <c r="CP214" s="285"/>
      <c r="CQ214" s="285"/>
      <c r="CR214" s="285"/>
      <c r="CS214" s="285"/>
      <c r="CT214" s="285"/>
      <c r="CU214" s="307">
        <f t="shared" si="26"/>
        <v>1</v>
      </c>
      <c r="CV214" s="277"/>
      <c r="CW214" s="347" t="s">
        <v>103</v>
      </c>
      <c r="CX214" s="285">
        <v>1</v>
      </c>
      <c r="CY214" s="285"/>
      <c r="CZ214" s="285"/>
      <c r="DA214" s="285"/>
      <c r="DB214" s="285"/>
      <c r="DC214" s="285"/>
      <c r="DD214" s="285"/>
      <c r="DE214" s="285"/>
      <c r="DF214" s="285"/>
      <c r="DG214" s="285"/>
      <c r="DH214" s="285"/>
      <c r="DI214" s="285"/>
      <c r="DJ214" s="285"/>
      <c r="DK214" s="285"/>
      <c r="DL214" s="285"/>
      <c r="DM214" s="285"/>
      <c r="DN214" s="285"/>
      <c r="DO214" s="285"/>
      <c r="DP214" s="285"/>
      <c r="DQ214" s="285"/>
      <c r="DR214" s="285"/>
      <c r="DS214" s="285"/>
      <c r="DT214" s="285"/>
      <c r="DU214" s="285"/>
      <c r="DV214" s="285"/>
      <c r="DW214" s="285"/>
      <c r="DX214" s="285"/>
      <c r="DY214" s="285"/>
      <c r="DZ214" s="285"/>
      <c r="EA214" s="285"/>
      <c r="EB214" s="307">
        <f t="shared" si="27"/>
        <v>1</v>
      </c>
      <c r="EC214" s="277"/>
      <c r="ED214" s="304" t="s">
        <v>103</v>
      </c>
      <c r="EE214" s="285">
        <v>1</v>
      </c>
      <c r="EF214" s="285"/>
      <c r="EG214" s="285"/>
      <c r="EH214" s="285"/>
      <c r="EI214" s="285"/>
      <c r="EJ214" s="285"/>
      <c r="EK214" s="285"/>
      <c r="EL214" s="285"/>
      <c r="EM214" s="285"/>
      <c r="EN214" s="285"/>
      <c r="EO214" s="285"/>
      <c r="EP214" s="285"/>
      <c r="EQ214" s="285"/>
      <c r="ER214" s="285"/>
      <c r="ES214" s="285"/>
      <c r="ET214" s="285"/>
      <c r="EU214" s="285"/>
      <c r="EV214" s="285"/>
      <c r="EW214" s="285"/>
      <c r="EX214" s="285"/>
      <c r="EY214" s="285"/>
      <c r="EZ214" s="285"/>
      <c r="FA214" s="285"/>
      <c r="FB214" s="285"/>
      <c r="FC214" s="285"/>
      <c r="FD214" s="285"/>
      <c r="FE214" s="285"/>
      <c r="FF214" s="285"/>
      <c r="FG214" s="285"/>
      <c r="FH214" s="285"/>
      <c r="FI214" s="307">
        <f t="shared" si="28"/>
        <v>1</v>
      </c>
      <c r="FJ214" s="277"/>
      <c r="FK214" s="304" t="s">
        <v>103</v>
      </c>
      <c r="FL214" s="285">
        <v>1</v>
      </c>
      <c r="FM214" s="285"/>
      <c r="FN214" s="285"/>
      <c r="FO214" s="285"/>
      <c r="FP214" s="285"/>
      <c r="FQ214" s="285"/>
      <c r="FR214" s="285"/>
      <c r="FS214" s="285"/>
      <c r="FT214" s="285"/>
      <c r="FU214" s="285"/>
      <c r="FV214" s="285"/>
      <c r="FW214" s="285"/>
      <c r="FX214" s="285"/>
      <c r="FY214" s="285"/>
      <c r="FZ214" s="285"/>
      <c r="GA214" s="285"/>
      <c r="GB214" s="285"/>
      <c r="GC214" s="285"/>
      <c r="GD214" s="285"/>
      <c r="GE214" s="285"/>
      <c r="GF214" s="285"/>
      <c r="GG214" s="285"/>
      <c r="GH214" s="285"/>
      <c r="GI214" s="285"/>
      <c r="GJ214" s="285"/>
      <c r="GK214" s="285"/>
      <c r="GL214" s="285"/>
      <c r="GM214" s="285"/>
      <c r="GN214" s="285"/>
      <c r="GO214" s="285"/>
      <c r="GP214" s="307">
        <f t="shared" si="29"/>
        <v>1</v>
      </c>
      <c r="GQ214" s="277"/>
    </row>
    <row r="215" spans="1:199" ht="15.75" customHeight="1">
      <c r="A215" s="1018"/>
      <c r="B215" s="304" t="s">
        <v>107</v>
      </c>
      <c r="C215" s="296">
        <v>1</v>
      </c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301">
        <f t="shared" si="24"/>
        <v>1</v>
      </c>
      <c r="AH215" s="277"/>
      <c r="AI215" s="304" t="s">
        <v>107</v>
      </c>
      <c r="AJ215" s="285">
        <v>1</v>
      </c>
      <c r="AK215" s="285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285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305">
        <f t="shared" si="25"/>
        <v>1</v>
      </c>
      <c r="BO215" s="277"/>
      <c r="BP215" s="306" t="s">
        <v>107</v>
      </c>
      <c r="BQ215" s="285">
        <v>1</v>
      </c>
      <c r="BR215" s="285"/>
      <c r="BS215" s="285"/>
      <c r="BT215" s="285"/>
      <c r="BU215" s="285"/>
      <c r="BV215" s="285"/>
      <c r="BW215" s="285"/>
      <c r="BX215" s="285"/>
      <c r="BY215" s="285"/>
      <c r="BZ215" s="285"/>
      <c r="CA215" s="285"/>
      <c r="CB215" s="285"/>
      <c r="CC215" s="285"/>
      <c r="CD215" s="285"/>
      <c r="CE215" s="285"/>
      <c r="CF215" s="285"/>
      <c r="CG215" s="285"/>
      <c r="CH215" s="285"/>
      <c r="CI215" s="285"/>
      <c r="CJ215" s="285"/>
      <c r="CK215" s="285"/>
      <c r="CL215" s="285"/>
      <c r="CM215" s="285"/>
      <c r="CN215" s="285"/>
      <c r="CO215" s="285"/>
      <c r="CP215" s="285"/>
      <c r="CQ215" s="285"/>
      <c r="CR215" s="285"/>
      <c r="CS215" s="285"/>
      <c r="CT215" s="285"/>
      <c r="CU215" s="307">
        <f t="shared" si="26"/>
        <v>1</v>
      </c>
      <c r="CV215" s="277"/>
      <c r="CW215" s="347" t="s">
        <v>107</v>
      </c>
      <c r="CX215" s="285">
        <v>1</v>
      </c>
      <c r="CY215" s="285"/>
      <c r="CZ215" s="285"/>
      <c r="DA215" s="285"/>
      <c r="DB215" s="285"/>
      <c r="DC215" s="285"/>
      <c r="DD215" s="285"/>
      <c r="DE215" s="285"/>
      <c r="DF215" s="285"/>
      <c r="DG215" s="285"/>
      <c r="DH215" s="285"/>
      <c r="DI215" s="285"/>
      <c r="DJ215" s="285"/>
      <c r="DK215" s="285"/>
      <c r="DL215" s="285"/>
      <c r="DM215" s="285"/>
      <c r="DN215" s="285"/>
      <c r="DO215" s="285"/>
      <c r="DP215" s="285"/>
      <c r="DQ215" s="285"/>
      <c r="DR215" s="285"/>
      <c r="DS215" s="285"/>
      <c r="DT215" s="285"/>
      <c r="DU215" s="285"/>
      <c r="DV215" s="285"/>
      <c r="DW215" s="285"/>
      <c r="DX215" s="285"/>
      <c r="DY215" s="285"/>
      <c r="DZ215" s="285"/>
      <c r="EA215" s="285"/>
      <c r="EB215" s="307">
        <f t="shared" si="27"/>
        <v>1</v>
      </c>
      <c r="EC215" s="277"/>
      <c r="ED215" s="304" t="s">
        <v>107</v>
      </c>
      <c r="EE215" s="285">
        <v>1</v>
      </c>
      <c r="EF215" s="285"/>
      <c r="EG215" s="285"/>
      <c r="EH215" s="285"/>
      <c r="EI215" s="285"/>
      <c r="EJ215" s="285"/>
      <c r="EK215" s="285"/>
      <c r="EL215" s="285"/>
      <c r="EM215" s="285"/>
      <c r="EN215" s="285"/>
      <c r="EO215" s="285"/>
      <c r="EP215" s="285"/>
      <c r="EQ215" s="285"/>
      <c r="ER215" s="285"/>
      <c r="ES215" s="285"/>
      <c r="ET215" s="285"/>
      <c r="EU215" s="285"/>
      <c r="EV215" s="285"/>
      <c r="EW215" s="285"/>
      <c r="EX215" s="285"/>
      <c r="EY215" s="285"/>
      <c r="EZ215" s="285"/>
      <c r="FA215" s="285"/>
      <c r="FB215" s="285"/>
      <c r="FC215" s="285"/>
      <c r="FD215" s="285"/>
      <c r="FE215" s="285"/>
      <c r="FF215" s="285"/>
      <c r="FG215" s="285"/>
      <c r="FH215" s="285"/>
      <c r="FI215" s="307">
        <f t="shared" si="28"/>
        <v>1</v>
      </c>
      <c r="FJ215" s="277"/>
      <c r="FK215" s="304" t="s">
        <v>107</v>
      </c>
      <c r="FL215" s="285">
        <v>1</v>
      </c>
      <c r="FM215" s="285"/>
      <c r="FN215" s="285"/>
      <c r="FO215" s="285"/>
      <c r="FP215" s="285"/>
      <c r="FQ215" s="285"/>
      <c r="FR215" s="285"/>
      <c r="FS215" s="285"/>
      <c r="FT215" s="285"/>
      <c r="FU215" s="285"/>
      <c r="FV215" s="285"/>
      <c r="FW215" s="285"/>
      <c r="FX215" s="285"/>
      <c r="FY215" s="285"/>
      <c r="FZ215" s="285"/>
      <c r="GA215" s="285"/>
      <c r="GB215" s="285"/>
      <c r="GC215" s="285"/>
      <c r="GD215" s="285"/>
      <c r="GE215" s="285"/>
      <c r="GF215" s="285"/>
      <c r="GG215" s="285"/>
      <c r="GH215" s="285"/>
      <c r="GI215" s="285"/>
      <c r="GJ215" s="285"/>
      <c r="GK215" s="285"/>
      <c r="GL215" s="285"/>
      <c r="GM215" s="285"/>
      <c r="GN215" s="285"/>
      <c r="GO215" s="285"/>
      <c r="GP215" s="307">
        <f t="shared" si="29"/>
        <v>1</v>
      </c>
      <c r="GQ215" s="277"/>
    </row>
    <row r="216" spans="1:199" ht="15.75" customHeight="1">
      <c r="A216" s="1018"/>
      <c r="B216" s="304" t="s">
        <v>108</v>
      </c>
      <c r="C216" s="296">
        <v>1</v>
      </c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301">
        <f t="shared" si="24"/>
        <v>1</v>
      </c>
      <c r="AH216" s="277"/>
      <c r="AI216" s="304" t="s">
        <v>108</v>
      </c>
      <c r="AJ216" s="285">
        <v>1</v>
      </c>
      <c r="AK216" s="285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285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305">
        <f t="shared" si="25"/>
        <v>1</v>
      </c>
      <c r="BO216" s="277"/>
      <c r="BP216" s="306" t="s">
        <v>108</v>
      </c>
      <c r="BQ216" s="285">
        <v>1</v>
      </c>
      <c r="BR216" s="285"/>
      <c r="BS216" s="285"/>
      <c r="BT216" s="285"/>
      <c r="BU216" s="285"/>
      <c r="BV216" s="285"/>
      <c r="BW216" s="285"/>
      <c r="BX216" s="285"/>
      <c r="BY216" s="285"/>
      <c r="BZ216" s="285"/>
      <c r="CA216" s="285"/>
      <c r="CB216" s="285"/>
      <c r="CC216" s="285"/>
      <c r="CD216" s="285"/>
      <c r="CE216" s="285"/>
      <c r="CF216" s="285"/>
      <c r="CG216" s="285"/>
      <c r="CH216" s="285"/>
      <c r="CI216" s="285"/>
      <c r="CJ216" s="285"/>
      <c r="CK216" s="285"/>
      <c r="CL216" s="285"/>
      <c r="CM216" s="285"/>
      <c r="CN216" s="285"/>
      <c r="CO216" s="285"/>
      <c r="CP216" s="285"/>
      <c r="CQ216" s="285"/>
      <c r="CR216" s="285"/>
      <c r="CS216" s="285"/>
      <c r="CT216" s="285"/>
      <c r="CU216" s="307">
        <f t="shared" si="26"/>
        <v>1</v>
      </c>
      <c r="CV216" s="277"/>
      <c r="CW216" s="347" t="s">
        <v>108</v>
      </c>
      <c r="CX216" s="285">
        <v>1</v>
      </c>
      <c r="CY216" s="285"/>
      <c r="CZ216" s="285"/>
      <c r="DA216" s="285"/>
      <c r="DB216" s="285"/>
      <c r="DC216" s="285"/>
      <c r="DD216" s="285"/>
      <c r="DE216" s="285"/>
      <c r="DF216" s="285"/>
      <c r="DG216" s="285"/>
      <c r="DH216" s="285"/>
      <c r="DI216" s="285"/>
      <c r="DJ216" s="285"/>
      <c r="DK216" s="285"/>
      <c r="DL216" s="285"/>
      <c r="DM216" s="285"/>
      <c r="DN216" s="285"/>
      <c r="DO216" s="285"/>
      <c r="DP216" s="285"/>
      <c r="DQ216" s="285"/>
      <c r="DR216" s="285"/>
      <c r="DS216" s="285"/>
      <c r="DT216" s="285"/>
      <c r="DU216" s="285"/>
      <c r="DV216" s="285"/>
      <c r="DW216" s="285"/>
      <c r="DX216" s="285"/>
      <c r="DY216" s="285"/>
      <c r="DZ216" s="285"/>
      <c r="EA216" s="285"/>
      <c r="EB216" s="307">
        <f t="shared" si="27"/>
        <v>1</v>
      </c>
      <c r="EC216" s="277"/>
      <c r="ED216" s="304" t="s">
        <v>108</v>
      </c>
      <c r="EE216" s="285">
        <v>1</v>
      </c>
      <c r="EF216" s="285"/>
      <c r="EG216" s="285"/>
      <c r="EH216" s="285"/>
      <c r="EI216" s="285"/>
      <c r="EJ216" s="285"/>
      <c r="EK216" s="285"/>
      <c r="EL216" s="285"/>
      <c r="EM216" s="285"/>
      <c r="EN216" s="285"/>
      <c r="EO216" s="285"/>
      <c r="EP216" s="285"/>
      <c r="EQ216" s="285"/>
      <c r="ER216" s="285"/>
      <c r="ES216" s="285"/>
      <c r="ET216" s="285"/>
      <c r="EU216" s="285"/>
      <c r="EV216" s="285"/>
      <c r="EW216" s="285"/>
      <c r="EX216" s="285"/>
      <c r="EY216" s="285"/>
      <c r="EZ216" s="285"/>
      <c r="FA216" s="285"/>
      <c r="FB216" s="285"/>
      <c r="FC216" s="285"/>
      <c r="FD216" s="285"/>
      <c r="FE216" s="285"/>
      <c r="FF216" s="285"/>
      <c r="FG216" s="285"/>
      <c r="FH216" s="285"/>
      <c r="FI216" s="307">
        <f t="shared" si="28"/>
        <v>1</v>
      </c>
      <c r="FJ216" s="277"/>
      <c r="FK216" s="304" t="s">
        <v>108</v>
      </c>
      <c r="FL216" s="285">
        <v>1</v>
      </c>
      <c r="FM216" s="285"/>
      <c r="FN216" s="285"/>
      <c r="FO216" s="285"/>
      <c r="FP216" s="285"/>
      <c r="FQ216" s="285"/>
      <c r="FR216" s="285"/>
      <c r="FS216" s="285"/>
      <c r="FT216" s="285"/>
      <c r="FU216" s="285"/>
      <c r="FV216" s="285"/>
      <c r="FW216" s="285"/>
      <c r="FX216" s="285"/>
      <c r="FY216" s="285"/>
      <c r="FZ216" s="285"/>
      <c r="GA216" s="285"/>
      <c r="GB216" s="285"/>
      <c r="GC216" s="285"/>
      <c r="GD216" s="285"/>
      <c r="GE216" s="285"/>
      <c r="GF216" s="285"/>
      <c r="GG216" s="285"/>
      <c r="GH216" s="285"/>
      <c r="GI216" s="285"/>
      <c r="GJ216" s="285"/>
      <c r="GK216" s="285"/>
      <c r="GL216" s="285"/>
      <c r="GM216" s="285"/>
      <c r="GN216" s="285"/>
      <c r="GO216" s="285"/>
      <c r="GP216" s="307">
        <f t="shared" si="29"/>
        <v>1</v>
      </c>
      <c r="GQ216" s="277"/>
    </row>
    <row r="217" spans="1:199" ht="15.75" customHeight="1">
      <c r="A217" s="1018"/>
      <c r="B217" s="352" t="s">
        <v>203</v>
      </c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6" t="e">
        <f t="shared" si="24"/>
        <v>#DIV/0!</v>
      </c>
      <c r="AH217" s="277"/>
      <c r="AI217" s="298" t="s">
        <v>203</v>
      </c>
      <c r="AJ217" s="285"/>
      <c r="AK217" s="285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285"/>
      <c r="BD217" s="285"/>
      <c r="BE217" s="285"/>
      <c r="BF217" s="285"/>
      <c r="BG217" s="285"/>
      <c r="BH217" s="285"/>
      <c r="BI217" s="285"/>
      <c r="BJ217" s="285"/>
      <c r="BK217" s="285"/>
      <c r="BL217" s="285"/>
      <c r="BM217" s="285"/>
      <c r="BN217" s="293" t="e">
        <f t="shared" si="25"/>
        <v>#DIV/0!</v>
      </c>
      <c r="BO217" s="277"/>
      <c r="BP217" s="297" t="s">
        <v>203</v>
      </c>
      <c r="BQ217" s="285"/>
      <c r="BR217" s="285"/>
      <c r="BS217" s="285"/>
      <c r="BT217" s="285"/>
      <c r="BU217" s="285"/>
      <c r="BV217" s="285"/>
      <c r="BW217" s="285"/>
      <c r="BX217" s="285"/>
      <c r="BY217" s="285"/>
      <c r="BZ217" s="285"/>
      <c r="CA217" s="285"/>
      <c r="CB217" s="285"/>
      <c r="CC217" s="285"/>
      <c r="CD217" s="285"/>
      <c r="CE217" s="285"/>
      <c r="CF217" s="285"/>
      <c r="CG217" s="285"/>
      <c r="CH217" s="285"/>
      <c r="CI217" s="285"/>
      <c r="CJ217" s="285"/>
      <c r="CK217" s="285"/>
      <c r="CL217" s="285"/>
      <c r="CM217" s="285"/>
      <c r="CN217" s="285"/>
      <c r="CO217" s="285"/>
      <c r="CP217" s="285"/>
      <c r="CQ217" s="285"/>
      <c r="CR217" s="285"/>
      <c r="CS217" s="285"/>
      <c r="CT217" s="285"/>
      <c r="CU217" s="286" t="e">
        <f t="shared" si="26"/>
        <v>#DIV/0!</v>
      </c>
      <c r="CV217" s="277"/>
      <c r="CW217" s="292" t="s">
        <v>203</v>
      </c>
      <c r="CX217" s="332">
        <v>10</v>
      </c>
      <c r="CY217" s="285"/>
      <c r="CZ217" s="285"/>
      <c r="DA217" s="285"/>
      <c r="DB217" s="285"/>
      <c r="DC217" s="285"/>
      <c r="DD217" s="285"/>
      <c r="DE217" s="285"/>
      <c r="DF217" s="285"/>
      <c r="DG217" s="285"/>
      <c r="DH217" s="285"/>
      <c r="DI217" s="285"/>
      <c r="DJ217" s="285"/>
      <c r="DK217" s="285"/>
      <c r="DL217" s="285"/>
      <c r="DM217" s="285"/>
      <c r="DN217" s="285"/>
      <c r="DO217" s="285"/>
      <c r="DP217" s="285"/>
      <c r="DQ217" s="285"/>
      <c r="DR217" s="285"/>
      <c r="DS217" s="285"/>
      <c r="DT217" s="285"/>
      <c r="DU217" s="285"/>
      <c r="DV217" s="285"/>
      <c r="DW217" s="285"/>
      <c r="DX217" s="285"/>
      <c r="DY217" s="285"/>
      <c r="DZ217" s="285"/>
      <c r="EA217" s="285"/>
      <c r="EB217" s="308">
        <f t="shared" si="27"/>
        <v>10</v>
      </c>
      <c r="EC217" s="277"/>
      <c r="ED217" s="292" t="s">
        <v>203</v>
      </c>
      <c r="EE217" s="285"/>
      <c r="EF217" s="285"/>
      <c r="EG217" s="285"/>
      <c r="EH217" s="285"/>
      <c r="EI217" s="285"/>
      <c r="EJ217" s="285"/>
      <c r="EK217" s="285"/>
      <c r="EL217" s="285"/>
      <c r="EM217" s="285"/>
      <c r="EN217" s="285"/>
      <c r="EO217" s="285"/>
      <c r="EP217" s="285"/>
      <c r="EQ217" s="285"/>
      <c r="ER217" s="285"/>
      <c r="ES217" s="285"/>
      <c r="ET217" s="285"/>
      <c r="EU217" s="285"/>
      <c r="EV217" s="285"/>
      <c r="EW217" s="285"/>
      <c r="EX217" s="285"/>
      <c r="EY217" s="285"/>
      <c r="EZ217" s="285"/>
      <c r="FA217" s="285"/>
      <c r="FB217" s="285"/>
      <c r="FC217" s="285"/>
      <c r="FD217" s="285"/>
      <c r="FE217" s="285"/>
      <c r="FF217" s="285"/>
      <c r="FG217" s="285"/>
      <c r="FH217" s="285"/>
      <c r="FI217" s="308" t="e">
        <f t="shared" si="28"/>
        <v>#DIV/0!</v>
      </c>
      <c r="FJ217" s="277"/>
      <c r="FK217" s="292" t="s">
        <v>203</v>
      </c>
      <c r="FL217" s="285"/>
      <c r="FM217" s="285"/>
      <c r="FN217" s="285"/>
      <c r="FO217" s="285"/>
      <c r="FP217" s="285"/>
      <c r="FQ217" s="285"/>
      <c r="FR217" s="285"/>
      <c r="FS217" s="285"/>
      <c r="FT217" s="285"/>
      <c r="FU217" s="285"/>
      <c r="FV217" s="285"/>
      <c r="FW217" s="285"/>
      <c r="FX217" s="285"/>
      <c r="FY217" s="285"/>
      <c r="FZ217" s="285"/>
      <c r="GA217" s="285"/>
      <c r="GB217" s="285"/>
      <c r="GC217" s="285"/>
      <c r="GD217" s="285"/>
      <c r="GE217" s="285"/>
      <c r="GF217" s="285"/>
      <c r="GG217" s="285"/>
      <c r="GH217" s="285"/>
      <c r="GI217" s="285"/>
      <c r="GJ217" s="285"/>
      <c r="GK217" s="285"/>
      <c r="GL217" s="285"/>
      <c r="GM217" s="285"/>
      <c r="GN217" s="285"/>
      <c r="GO217" s="285"/>
      <c r="GP217" s="308" t="e">
        <f t="shared" si="29"/>
        <v>#DIV/0!</v>
      </c>
      <c r="GQ217" s="277"/>
    </row>
    <row r="218" spans="1:199" ht="15.75" customHeight="1">
      <c r="A218" s="1018"/>
      <c r="B218" s="285" t="s">
        <v>204</v>
      </c>
      <c r="C218" s="285">
        <v>80</v>
      </c>
      <c r="D218" s="285">
        <v>25</v>
      </c>
      <c r="E218" s="285">
        <v>15</v>
      </c>
      <c r="F218" s="285">
        <v>74</v>
      </c>
      <c r="G218" s="285">
        <v>26</v>
      </c>
      <c r="H218" s="285">
        <v>108</v>
      </c>
      <c r="I218" s="285">
        <v>110</v>
      </c>
      <c r="J218" s="285">
        <v>76</v>
      </c>
      <c r="K218" s="285">
        <v>16</v>
      </c>
      <c r="L218" s="285">
        <v>52</v>
      </c>
      <c r="M218" s="285">
        <v>15</v>
      </c>
      <c r="N218" s="285">
        <v>24</v>
      </c>
      <c r="O218" s="285">
        <v>54</v>
      </c>
      <c r="P218" s="285">
        <v>20</v>
      </c>
      <c r="Q218" s="285">
        <v>46</v>
      </c>
      <c r="R218" s="285">
        <v>55</v>
      </c>
      <c r="S218" s="285">
        <v>89</v>
      </c>
      <c r="T218" s="285">
        <v>116</v>
      </c>
      <c r="U218" s="285">
        <v>68</v>
      </c>
      <c r="V218" s="285">
        <v>39</v>
      </c>
      <c r="W218" s="285">
        <v>35</v>
      </c>
      <c r="X218" s="285">
        <v>72</v>
      </c>
      <c r="Y218" s="285">
        <v>45</v>
      </c>
      <c r="Z218" s="285">
        <v>70</v>
      </c>
      <c r="AA218" s="285">
        <v>70</v>
      </c>
      <c r="AB218" s="285">
        <v>91</v>
      </c>
      <c r="AC218" s="285">
        <v>42</v>
      </c>
      <c r="AD218" s="285">
        <v>163</v>
      </c>
      <c r="AE218" s="285">
        <v>86</v>
      </c>
      <c r="AF218" s="285">
        <v>60</v>
      </c>
      <c r="AG218" s="286">
        <f t="shared" si="24"/>
        <v>61.4</v>
      </c>
      <c r="AH218" s="277"/>
      <c r="AI218" s="285" t="s">
        <v>204</v>
      </c>
      <c r="AJ218" s="285">
        <v>44</v>
      </c>
      <c r="AK218" s="285">
        <v>51</v>
      </c>
      <c r="AL218" s="285">
        <v>122</v>
      </c>
      <c r="AM218" s="285">
        <v>45</v>
      </c>
      <c r="AN218" s="285">
        <v>19</v>
      </c>
      <c r="AO218" s="285">
        <v>81</v>
      </c>
      <c r="AP218" s="285">
        <v>10</v>
      </c>
      <c r="AQ218" s="285">
        <v>29</v>
      </c>
      <c r="AR218" s="285">
        <v>60</v>
      </c>
      <c r="AS218" s="285">
        <v>34</v>
      </c>
      <c r="AT218" s="285">
        <v>67</v>
      </c>
      <c r="AU218" s="285">
        <v>51</v>
      </c>
      <c r="AV218" s="285">
        <v>6</v>
      </c>
      <c r="AW218" s="285">
        <v>73</v>
      </c>
      <c r="AX218" s="285">
        <v>43</v>
      </c>
      <c r="AY218" s="285">
        <v>47</v>
      </c>
      <c r="AZ218" s="285">
        <v>87</v>
      </c>
      <c r="BA218" s="285">
        <v>45</v>
      </c>
      <c r="BB218" s="285">
        <v>9</v>
      </c>
      <c r="BC218" s="285">
        <v>63</v>
      </c>
      <c r="BD218" s="285">
        <v>40</v>
      </c>
      <c r="BE218" s="285">
        <v>14</v>
      </c>
      <c r="BF218" s="285">
        <v>12</v>
      </c>
      <c r="BG218" s="285">
        <v>44</v>
      </c>
      <c r="BH218" s="285">
        <v>124</v>
      </c>
      <c r="BI218" s="285">
        <v>24</v>
      </c>
      <c r="BJ218" s="285">
        <v>64</v>
      </c>
      <c r="BK218" s="285">
        <v>23</v>
      </c>
      <c r="BL218" s="285">
        <v>12</v>
      </c>
      <c r="BM218" s="285">
        <v>47</v>
      </c>
      <c r="BN218" s="293">
        <f t="shared" si="25"/>
        <v>46.333333333333336</v>
      </c>
      <c r="BO218" s="277"/>
      <c r="BP218" s="294" t="s">
        <v>204</v>
      </c>
      <c r="BQ218" s="285">
        <v>35</v>
      </c>
      <c r="BR218" s="285">
        <v>104</v>
      </c>
      <c r="BS218" s="285">
        <v>39</v>
      </c>
      <c r="BT218" s="285">
        <v>15</v>
      </c>
      <c r="BU218" s="285">
        <v>6</v>
      </c>
      <c r="BV218" s="285">
        <v>37</v>
      </c>
      <c r="BW218" s="285">
        <v>22</v>
      </c>
      <c r="BX218" s="285">
        <v>82</v>
      </c>
      <c r="BY218" s="285">
        <v>148</v>
      </c>
      <c r="BZ218" s="285">
        <v>12</v>
      </c>
      <c r="CA218" s="285">
        <v>96</v>
      </c>
      <c r="CB218" s="285">
        <v>23</v>
      </c>
      <c r="CC218" s="285">
        <v>5</v>
      </c>
      <c r="CD218" s="285">
        <v>6</v>
      </c>
      <c r="CE218" s="285">
        <v>36</v>
      </c>
      <c r="CF218" s="285">
        <v>15</v>
      </c>
      <c r="CG218" s="285">
        <v>14</v>
      </c>
      <c r="CH218" s="285">
        <v>12</v>
      </c>
      <c r="CI218" s="285">
        <v>10</v>
      </c>
      <c r="CJ218" s="285">
        <v>35</v>
      </c>
      <c r="CK218" s="285">
        <v>19</v>
      </c>
      <c r="CL218" s="285">
        <v>18</v>
      </c>
      <c r="CM218" s="285">
        <v>38</v>
      </c>
      <c r="CN218" s="285">
        <v>63</v>
      </c>
      <c r="CO218" s="285">
        <v>23</v>
      </c>
      <c r="CP218" s="285">
        <v>5</v>
      </c>
      <c r="CQ218" s="285">
        <v>9</v>
      </c>
      <c r="CR218" s="285">
        <v>25</v>
      </c>
      <c r="CS218" s="285">
        <v>29</v>
      </c>
      <c r="CT218" s="285">
        <v>111</v>
      </c>
      <c r="CU218" s="286">
        <f t="shared" si="26"/>
        <v>36.4</v>
      </c>
      <c r="CV218" s="277"/>
      <c r="CW218" s="292" t="s">
        <v>204</v>
      </c>
      <c r="CX218" s="285">
        <v>26</v>
      </c>
      <c r="CY218" s="285">
        <v>20</v>
      </c>
      <c r="CZ218" s="285">
        <v>12</v>
      </c>
      <c r="DA218" s="285">
        <v>12</v>
      </c>
      <c r="DB218" s="285">
        <v>75</v>
      </c>
      <c r="DC218" s="285">
        <v>168</v>
      </c>
      <c r="DD218" s="285">
        <v>9</v>
      </c>
      <c r="DE218" s="285">
        <v>8</v>
      </c>
      <c r="DF218" s="285">
        <v>62</v>
      </c>
      <c r="DG218" s="285">
        <v>11</v>
      </c>
      <c r="DH218" s="285">
        <v>28</v>
      </c>
      <c r="DI218" s="285">
        <v>178</v>
      </c>
      <c r="DJ218" s="285">
        <v>31</v>
      </c>
      <c r="DK218" s="285">
        <v>30</v>
      </c>
      <c r="DL218" s="285">
        <v>62</v>
      </c>
      <c r="DM218" s="285">
        <v>24</v>
      </c>
      <c r="DN218" s="285">
        <v>21</v>
      </c>
      <c r="DO218" s="285">
        <v>49</v>
      </c>
      <c r="DP218" s="285">
        <v>48</v>
      </c>
      <c r="DQ218" s="285">
        <v>29</v>
      </c>
      <c r="DR218" s="285">
        <v>33</v>
      </c>
      <c r="DS218" s="285">
        <v>179</v>
      </c>
      <c r="DT218" s="285">
        <v>49</v>
      </c>
      <c r="DU218" s="285">
        <v>19</v>
      </c>
      <c r="DV218" s="285">
        <v>101</v>
      </c>
      <c r="DW218" s="285">
        <v>93</v>
      </c>
      <c r="DX218" s="285">
        <v>9</v>
      </c>
      <c r="DY218" s="285">
        <v>15</v>
      </c>
      <c r="DZ218" s="285">
        <v>39</v>
      </c>
      <c r="EA218" s="285">
        <v>137</v>
      </c>
      <c r="EB218" s="308">
        <f t="shared" si="27"/>
        <v>52.56666666666667</v>
      </c>
      <c r="EC218" s="277"/>
      <c r="ED218" s="292" t="s">
        <v>204</v>
      </c>
      <c r="EE218" s="285">
        <v>115</v>
      </c>
      <c r="EF218" s="285">
        <v>9</v>
      </c>
      <c r="EG218" s="285">
        <v>14</v>
      </c>
      <c r="EH218" s="285">
        <v>99</v>
      </c>
      <c r="EI218" s="285">
        <v>57</v>
      </c>
      <c r="EJ218" s="285">
        <v>174</v>
      </c>
      <c r="EK218" s="285">
        <v>59</v>
      </c>
      <c r="EL218" s="285">
        <v>94</v>
      </c>
      <c r="EM218" s="285">
        <v>104</v>
      </c>
      <c r="EN218" s="285">
        <v>33</v>
      </c>
      <c r="EO218" s="285">
        <v>8</v>
      </c>
      <c r="EP218" s="285">
        <v>27</v>
      </c>
      <c r="EQ218" s="285">
        <v>63</v>
      </c>
      <c r="ER218" s="285">
        <v>79</v>
      </c>
      <c r="ES218" s="285">
        <v>77</v>
      </c>
      <c r="ET218" s="285">
        <v>6</v>
      </c>
      <c r="EU218" s="285">
        <v>42</v>
      </c>
      <c r="EV218" s="285">
        <v>4</v>
      </c>
      <c r="EW218" s="285">
        <v>105</v>
      </c>
      <c r="EX218" s="285">
        <v>85</v>
      </c>
      <c r="EY218" s="285">
        <v>98</v>
      </c>
      <c r="EZ218" s="285">
        <v>33</v>
      </c>
      <c r="FA218" s="285">
        <v>26</v>
      </c>
      <c r="FB218" s="285">
        <v>18</v>
      </c>
      <c r="FC218" s="285">
        <v>53</v>
      </c>
      <c r="FD218" s="285">
        <v>40</v>
      </c>
      <c r="FE218" s="285">
        <v>16</v>
      </c>
      <c r="FF218" s="285">
        <v>68</v>
      </c>
      <c r="FG218" s="285">
        <v>69</v>
      </c>
      <c r="FH218" s="285">
        <v>74</v>
      </c>
      <c r="FI218" s="308">
        <f t="shared" si="28"/>
        <v>58.3</v>
      </c>
      <c r="FJ218" s="277"/>
      <c r="FK218" s="292" t="s">
        <v>204</v>
      </c>
      <c r="FL218" s="285">
        <v>49</v>
      </c>
      <c r="FM218" s="285">
        <v>72</v>
      </c>
      <c r="FN218" s="285">
        <v>203</v>
      </c>
      <c r="FO218" s="285">
        <v>79</v>
      </c>
      <c r="FP218" s="285">
        <v>69</v>
      </c>
      <c r="FQ218" s="285">
        <v>27</v>
      </c>
      <c r="FR218" s="285">
        <v>48</v>
      </c>
      <c r="FS218" s="285">
        <v>13</v>
      </c>
      <c r="FT218" s="285">
        <v>6</v>
      </c>
      <c r="FU218" s="285">
        <v>31</v>
      </c>
      <c r="FV218" s="285">
        <v>5</v>
      </c>
      <c r="FW218" s="285">
        <v>12</v>
      </c>
      <c r="FX218" s="285">
        <v>8</v>
      </c>
      <c r="FY218" s="285">
        <v>10</v>
      </c>
      <c r="FZ218" s="285">
        <v>68</v>
      </c>
      <c r="GA218" s="285">
        <v>14</v>
      </c>
      <c r="GB218" s="285">
        <v>105</v>
      </c>
      <c r="GC218" s="285">
        <v>64</v>
      </c>
      <c r="GD218" s="285">
        <v>21</v>
      </c>
      <c r="GE218" s="285">
        <v>73</v>
      </c>
      <c r="GF218" s="285">
        <v>30</v>
      </c>
      <c r="GG218" s="285">
        <v>90</v>
      </c>
      <c r="GH218" s="285">
        <v>49</v>
      </c>
      <c r="GI218" s="285">
        <v>13</v>
      </c>
      <c r="GJ218" s="285">
        <v>53</v>
      </c>
      <c r="GK218" s="285">
        <v>60</v>
      </c>
      <c r="GL218" s="285">
        <v>169</v>
      </c>
      <c r="GM218" s="285">
        <v>27</v>
      </c>
      <c r="GN218" s="285">
        <v>48</v>
      </c>
      <c r="GO218" s="285">
        <v>12</v>
      </c>
      <c r="GP218" s="308">
        <f t="shared" si="29"/>
        <v>50.93333333333333</v>
      </c>
      <c r="GQ218" s="277"/>
    </row>
    <row r="219" spans="1:199" ht="15.75" customHeight="1">
      <c r="A219" s="1018"/>
      <c r="B219" s="285" t="s">
        <v>262</v>
      </c>
      <c r="C219" s="285">
        <v>8</v>
      </c>
      <c r="D219" s="285">
        <v>35</v>
      </c>
      <c r="E219" s="285">
        <v>23</v>
      </c>
      <c r="F219" s="285">
        <v>11</v>
      </c>
      <c r="G219" s="285">
        <v>19</v>
      </c>
      <c r="H219" s="285">
        <v>7</v>
      </c>
      <c r="I219" s="285">
        <v>10</v>
      </c>
      <c r="J219" s="285">
        <v>6</v>
      </c>
      <c r="K219" s="285">
        <v>16</v>
      </c>
      <c r="L219" s="285">
        <v>10</v>
      </c>
      <c r="M219" s="285">
        <v>10</v>
      </c>
      <c r="N219" s="285">
        <v>18</v>
      </c>
      <c r="O219" s="285">
        <v>15</v>
      </c>
      <c r="P219" s="285">
        <v>8</v>
      </c>
      <c r="Q219" s="285">
        <v>14</v>
      </c>
      <c r="R219" s="285">
        <v>13</v>
      </c>
      <c r="S219" s="285">
        <v>6</v>
      </c>
      <c r="T219" s="285">
        <v>11</v>
      </c>
      <c r="U219" s="285">
        <v>17</v>
      </c>
      <c r="V219" s="285">
        <v>11</v>
      </c>
      <c r="W219" s="285">
        <v>22</v>
      </c>
      <c r="X219" s="285">
        <v>12</v>
      </c>
      <c r="Y219" s="285">
        <v>13</v>
      </c>
      <c r="Z219" s="285">
        <v>10</v>
      </c>
      <c r="AA219" s="285">
        <v>15</v>
      </c>
      <c r="AB219" s="285">
        <v>17</v>
      </c>
      <c r="AC219" s="285">
        <v>19</v>
      </c>
      <c r="AD219" s="285">
        <v>14</v>
      </c>
      <c r="AE219" s="285">
        <v>7</v>
      </c>
      <c r="AF219" s="285">
        <v>6</v>
      </c>
      <c r="AG219" s="286">
        <f t="shared" si="24"/>
        <v>13.433333333333334</v>
      </c>
      <c r="AH219" s="277"/>
      <c r="AI219" s="285" t="s">
        <v>262</v>
      </c>
      <c r="AJ219" s="285">
        <v>6</v>
      </c>
      <c r="AK219" s="285">
        <v>6</v>
      </c>
      <c r="AL219" s="285">
        <v>9</v>
      </c>
      <c r="AM219" s="285">
        <v>12</v>
      </c>
      <c r="AN219" s="285">
        <v>9</v>
      </c>
      <c r="AO219" s="285">
        <v>9</v>
      </c>
      <c r="AP219" s="285">
        <v>12</v>
      </c>
      <c r="AQ219" s="285">
        <v>26</v>
      </c>
      <c r="AR219" s="285">
        <v>9</v>
      </c>
      <c r="AS219" s="285">
        <v>12</v>
      </c>
      <c r="AT219" s="285">
        <v>10</v>
      </c>
      <c r="AU219" s="285">
        <v>6</v>
      </c>
      <c r="AV219" s="285">
        <v>9</v>
      </c>
      <c r="AW219" s="285">
        <v>11</v>
      </c>
      <c r="AX219" s="285">
        <v>28</v>
      </c>
      <c r="AY219" s="285">
        <v>11</v>
      </c>
      <c r="AZ219" s="285">
        <v>16</v>
      </c>
      <c r="BA219" s="285">
        <v>19</v>
      </c>
      <c r="BB219" s="285">
        <v>15</v>
      </c>
      <c r="BC219" s="285">
        <v>15</v>
      </c>
      <c r="BD219" s="285">
        <v>5</v>
      </c>
      <c r="BE219" s="285">
        <v>6</v>
      </c>
      <c r="BF219" s="285">
        <v>11</v>
      </c>
      <c r="BG219" s="285">
        <v>8</v>
      </c>
      <c r="BH219" s="285">
        <v>10</v>
      </c>
      <c r="BI219" s="285">
        <v>6</v>
      </c>
      <c r="BJ219" s="285">
        <v>10</v>
      </c>
      <c r="BK219" s="285">
        <v>9</v>
      </c>
      <c r="BL219" s="285">
        <v>9</v>
      </c>
      <c r="BM219" s="285">
        <v>5</v>
      </c>
      <c r="BN219" s="293">
        <f t="shared" si="25"/>
        <v>10.966666666666667</v>
      </c>
      <c r="BO219" s="277"/>
      <c r="BP219" s="294" t="s">
        <v>262</v>
      </c>
      <c r="BQ219" s="285">
        <v>9</v>
      </c>
      <c r="BR219" s="285">
        <v>10</v>
      </c>
      <c r="BS219" s="285">
        <v>17</v>
      </c>
      <c r="BT219" s="285">
        <v>22</v>
      </c>
      <c r="BU219" s="285">
        <v>9</v>
      </c>
      <c r="BV219" s="285">
        <v>8</v>
      </c>
      <c r="BW219" s="285">
        <v>11</v>
      </c>
      <c r="BX219" s="285">
        <v>6</v>
      </c>
      <c r="BY219" s="285">
        <v>6</v>
      </c>
      <c r="BZ219" s="285">
        <v>12</v>
      </c>
      <c r="CA219" s="285">
        <v>17</v>
      </c>
      <c r="CB219" s="285">
        <v>9</v>
      </c>
      <c r="CC219" s="285">
        <v>10</v>
      </c>
      <c r="CD219" s="285">
        <v>20</v>
      </c>
      <c r="CE219" s="285">
        <v>14</v>
      </c>
      <c r="CF219" s="285">
        <v>6</v>
      </c>
      <c r="CG219" s="285">
        <v>46</v>
      </c>
      <c r="CH219" s="285">
        <v>26</v>
      </c>
      <c r="CI219" s="285">
        <v>16</v>
      </c>
      <c r="CJ219" s="285">
        <v>14</v>
      </c>
      <c r="CK219" s="285">
        <v>7</v>
      </c>
      <c r="CL219" s="285">
        <v>24</v>
      </c>
      <c r="CM219" s="285">
        <v>8</v>
      </c>
      <c r="CN219" s="285">
        <v>14</v>
      </c>
      <c r="CO219" s="285">
        <v>10</v>
      </c>
      <c r="CP219" s="285">
        <v>9</v>
      </c>
      <c r="CQ219" s="285">
        <v>13</v>
      </c>
      <c r="CR219" s="285">
        <v>16</v>
      </c>
      <c r="CS219" s="285">
        <v>5</v>
      </c>
      <c r="CT219" s="285">
        <v>8</v>
      </c>
      <c r="CU219" s="286">
        <f t="shared" si="26"/>
        <v>13.4</v>
      </c>
      <c r="CV219" s="277"/>
      <c r="CW219" s="292" t="s">
        <v>262</v>
      </c>
      <c r="CX219" s="285">
        <v>9</v>
      </c>
      <c r="CY219" s="285">
        <v>8</v>
      </c>
      <c r="CZ219" s="285">
        <v>12</v>
      </c>
      <c r="DA219" s="285">
        <v>10</v>
      </c>
      <c r="DB219" s="285">
        <v>11</v>
      </c>
      <c r="DC219" s="285">
        <v>19</v>
      </c>
      <c r="DD219" s="285">
        <v>17</v>
      </c>
      <c r="DE219" s="285">
        <v>19</v>
      </c>
      <c r="DF219" s="285">
        <v>12</v>
      </c>
      <c r="DG219" s="285">
        <v>6</v>
      </c>
      <c r="DH219" s="285">
        <v>16</v>
      </c>
      <c r="DI219" s="285">
        <v>6</v>
      </c>
      <c r="DJ219" s="285">
        <v>9</v>
      </c>
      <c r="DK219" s="285">
        <v>13</v>
      </c>
      <c r="DL219" s="285">
        <v>10</v>
      </c>
      <c r="DM219" s="285">
        <v>12</v>
      </c>
      <c r="DN219" s="285">
        <v>21</v>
      </c>
      <c r="DO219" s="285">
        <v>7</v>
      </c>
      <c r="DP219" s="285">
        <v>17</v>
      </c>
      <c r="DQ219" s="285">
        <v>19</v>
      </c>
      <c r="DR219" s="285">
        <v>10</v>
      </c>
      <c r="DS219" s="285">
        <v>12</v>
      </c>
      <c r="DT219" s="285">
        <v>9</v>
      </c>
      <c r="DU219" s="285">
        <v>17</v>
      </c>
      <c r="DV219" s="285">
        <v>11</v>
      </c>
      <c r="DW219" s="285">
        <v>7</v>
      </c>
      <c r="DX219" s="285">
        <v>15</v>
      </c>
      <c r="DY219" s="285">
        <v>8</v>
      </c>
      <c r="DZ219" s="285">
        <v>9</v>
      </c>
      <c r="EA219" s="285">
        <v>21</v>
      </c>
      <c r="EB219" s="308">
        <f t="shared" si="27"/>
        <v>12.4</v>
      </c>
      <c r="EC219" s="277"/>
      <c r="ED219" s="292" t="s">
        <v>262</v>
      </c>
      <c r="EE219" s="285">
        <v>7</v>
      </c>
      <c r="EF219" s="285">
        <v>7</v>
      </c>
      <c r="EG219" s="285">
        <v>9</v>
      </c>
      <c r="EH219" s="285">
        <v>3</v>
      </c>
      <c r="EI219" s="285">
        <v>6</v>
      </c>
      <c r="EJ219" s="285">
        <v>13</v>
      </c>
      <c r="EK219" s="285">
        <v>31</v>
      </c>
      <c r="EL219" s="285">
        <v>13</v>
      </c>
      <c r="EM219" s="285">
        <v>8</v>
      </c>
      <c r="EN219" s="285">
        <v>12</v>
      </c>
      <c r="EO219" s="285">
        <v>12</v>
      </c>
      <c r="EP219" s="285">
        <v>9</v>
      </c>
      <c r="EQ219" s="285">
        <v>18</v>
      </c>
      <c r="ER219" s="285">
        <v>7</v>
      </c>
      <c r="ES219" s="285">
        <v>6</v>
      </c>
      <c r="ET219" s="285">
        <v>19</v>
      </c>
      <c r="EU219" s="285">
        <v>13</v>
      </c>
      <c r="EV219" s="285">
        <v>10</v>
      </c>
      <c r="EW219" s="285">
        <v>7</v>
      </c>
      <c r="EX219" s="285">
        <v>18</v>
      </c>
      <c r="EY219" s="285">
        <v>13</v>
      </c>
      <c r="EZ219" s="285">
        <v>9</v>
      </c>
      <c r="FA219" s="285">
        <v>23</v>
      </c>
      <c r="FB219" s="285">
        <v>12</v>
      </c>
      <c r="FC219" s="285">
        <v>5</v>
      </c>
      <c r="FD219" s="285">
        <v>8</v>
      </c>
      <c r="FE219" s="285">
        <v>4</v>
      </c>
      <c r="FF219" s="285">
        <v>15</v>
      </c>
      <c r="FG219" s="285">
        <v>34</v>
      </c>
      <c r="FH219" s="285">
        <v>13</v>
      </c>
      <c r="FI219" s="308">
        <f t="shared" si="28"/>
        <v>12.133333333333333</v>
      </c>
      <c r="FJ219" s="277"/>
      <c r="FK219" s="292" t="s">
        <v>262</v>
      </c>
      <c r="FL219" s="285">
        <v>7</v>
      </c>
      <c r="FM219" s="285">
        <v>26</v>
      </c>
      <c r="FN219" s="285">
        <v>17</v>
      </c>
      <c r="FO219" s="285">
        <v>3</v>
      </c>
      <c r="FP219" s="285">
        <v>7</v>
      </c>
      <c r="FQ219" s="285">
        <v>6</v>
      </c>
      <c r="FR219" s="285">
        <v>5</v>
      </c>
      <c r="FS219" s="285">
        <v>18</v>
      </c>
      <c r="FT219" s="285">
        <v>101</v>
      </c>
      <c r="FU219" s="285">
        <v>6</v>
      </c>
      <c r="FV219" s="285">
        <v>18</v>
      </c>
      <c r="FW219" s="285">
        <v>14</v>
      </c>
      <c r="FX219" s="285">
        <v>4</v>
      </c>
      <c r="FY219" s="285">
        <v>11</v>
      </c>
      <c r="FZ219" s="285">
        <v>11</v>
      </c>
      <c r="GA219" s="285">
        <v>7</v>
      </c>
      <c r="GB219" s="285">
        <v>14</v>
      </c>
      <c r="GC219" s="285">
        <v>13</v>
      </c>
      <c r="GD219" s="285">
        <v>10</v>
      </c>
      <c r="GE219" s="285">
        <v>9</v>
      </c>
      <c r="GF219" s="285">
        <v>7</v>
      </c>
      <c r="GG219" s="285">
        <v>12</v>
      </c>
      <c r="GH219" s="285">
        <v>4</v>
      </c>
      <c r="GI219" s="285">
        <v>12</v>
      </c>
      <c r="GJ219" s="285">
        <v>4</v>
      </c>
      <c r="GK219" s="285">
        <v>15</v>
      </c>
      <c r="GL219" s="285">
        <v>18</v>
      </c>
      <c r="GM219" s="285">
        <v>4</v>
      </c>
      <c r="GN219" s="285">
        <v>9</v>
      </c>
      <c r="GO219" s="285">
        <v>7</v>
      </c>
      <c r="GP219" s="308">
        <f t="shared" si="29"/>
        <v>13.3</v>
      </c>
      <c r="GQ219" s="277"/>
    </row>
    <row r="220" spans="1:199" ht="15.75" customHeight="1">
      <c r="A220" s="1018"/>
      <c r="B220" s="285" t="s">
        <v>368</v>
      </c>
      <c r="C220" s="285">
        <v>1</v>
      </c>
      <c r="D220" s="285">
        <v>4</v>
      </c>
      <c r="E220" s="285">
        <v>3</v>
      </c>
      <c r="F220" s="285">
        <v>2</v>
      </c>
      <c r="G220" s="285">
        <v>1</v>
      </c>
      <c r="H220" s="285">
        <v>4</v>
      </c>
      <c r="I220" s="285">
        <v>4</v>
      </c>
      <c r="J220" s="285">
        <v>2</v>
      </c>
      <c r="K220" s="285">
        <v>4</v>
      </c>
      <c r="L220" s="285">
        <v>4</v>
      </c>
      <c r="M220" s="285">
        <v>2</v>
      </c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  <c r="AA220" s="285"/>
      <c r="AB220" s="285"/>
      <c r="AC220" s="285"/>
      <c r="AD220" s="285"/>
      <c r="AE220" s="285"/>
      <c r="AF220" s="285"/>
      <c r="AG220" s="286">
        <f t="shared" si="24"/>
        <v>2.8181818181818183</v>
      </c>
      <c r="AH220" s="277"/>
      <c r="AI220" s="285" t="s">
        <v>368</v>
      </c>
      <c r="AJ220" s="285">
        <v>2</v>
      </c>
      <c r="AK220" s="285">
        <v>2</v>
      </c>
      <c r="AL220" s="285">
        <v>3</v>
      </c>
      <c r="AM220" s="285">
        <v>2</v>
      </c>
      <c r="AN220" s="285">
        <v>2</v>
      </c>
      <c r="AO220" s="285">
        <v>4</v>
      </c>
      <c r="AP220" s="285"/>
      <c r="AQ220" s="285"/>
      <c r="AR220" s="285"/>
      <c r="AS220" s="285"/>
      <c r="AT220" s="285"/>
      <c r="AU220" s="285"/>
      <c r="AV220" s="285"/>
      <c r="AW220" s="285"/>
      <c r="AX220" s="285"/>
      <c r="AY220" s="285"/>
      <c r="AZ220" s="285"/>
      <c r="BA220" s="285"/>
      <c r="BB220" s="285"/>
      <c r="BC220" s="285"/>
      <c r="BD220" s="285"/>
      <c r="BE220" s="285"/>
      <c r="BF220" s="285"/>
      <c r="BG220" s="285"/>
      <c r="BH220" s="285"/>
      <c r="BI220" s="285"/>
      <c r="BJ220" s="285"/>
      <c r="BK220" s="285"/>
      <c r="BL220" s="285"/>
      <c r="BM220" s="285"/>
      <c r="BN220" s="293">
        <f t="shared" si="25"/>
        <v>2.5</v>
      </c>
      <c r="BO220" s="277"/>
      <c r="BP220" s="294" t="s">
        <v>368</v>
      </c>
      <c r="BQ220" s="285">
        <v>2</v>
      </c>
      <c r="BR220" s="285">
        <v>4</v>
      </c>
      <c r="BS220" s="285">
        <v>2</v>
      </c>
      <c r="BT220" s="285">
        <v>4</v>
      </c>
      <c r="BU220" s="285">
        <v>4</v>
      </c>
      <c r="BV220" s="285">
        <v>2</v>
      </c>
      <c r="BW220" s="285">
        <v>2</v>
      </c>
      <c r="BX220" s="285">
        <v>2</v>
      </c>
      <c r="BY220" s="285">
        <v>2</v>
      </c>
      <c r="BZ220" s="285">
        <v>2</v>
      </c>
      <c r="CA220" s="285">
        <v>2</v>
      </c>
      <c r="CB220" s="285">
        <v>4</v>
      </c>
      <c r="CC220" s="285">
        <v>4</v>
      </c>
      <c r="CD220" s="285">
        <v>4</v>
      </c>
      <c r="CE220" s="285">
        <v>2</v>
      </c>
      <c r="CF220" s="285"/>
      <c r="CG220" s="285"/>
      <c r="CH220" s="285"/>
      <c r="CI220" s="285"/>
      <c r="CJ220" s="285"/>
      <c r="CK220" s="285"/>
      <c r="CL220" s="285"/>
      <c r="CM220" s="285"/>
      <c r="CN220" s="285"/>
      <c r="CO220" s="285"/>
      <c r="CP220" s="285"/>
      <c r="CQ220" s="285"/>
      <c r="CR220" s="285"/>
      <c r="CS220" s="285"/>
      <c r="CT220" s="285"/>
      <c r="CU220" s="286">
        <f t="shared" si="26"/>
        <v>2.8</v>
      </c>
      <c r="CV220" s="277"/>
      <c r="CW220" s="292" t="s">
        <v>368</v>
      </c>
      <c r="CX220" s="285">
        <v>4</v>
      </c>
      <c r="CY220" s="285">
        <v>2</v>
      </c>
      <c r="CZ220" s="285">
        <v>2</v>
      </c>
      <c r="DA220" s="285">
        <v>4</v>
      </c>
      <c r="DB220" s="285">
        <v>4</v>
      </c>
      <c r="DC220" s="285">
        <v>2</v>
      </c>
      <c r="DD220" s="285">
        <v>2</v>
      </c>
      <c r="DE220" s="285">
        <v>2</v>
      </c>
      <c r="DF220" s="285">
        <v>4</v>
      </c>
      <c r="DG220" s="285">
        <v>2</v>
      </c>
      <c r="DH220" s="285">
        <v>2</v>
      </c>
      <c r="DI220" s="285">
        <v>4</v>
      </c>
      <c r="DJ220" s="285">
        <v>4</v>
      </c>
      <c r="DK220" s="285">
        <v>4</v>
      </c>
      <c r="DL220" s="285">
        <v>4</v>
      </c>
      <c r="DM220" s="285">
        <v>4</v>
      </c>
      <c r="DN220" s="285">
        <v>4</v>
      </c>
      <c r="DO220" s="285">
        <v>2</v>
      </c>
      <c r="DP220" s="285">
        <v>2</v>
      </c>
      <c r="DQ220" s="285">
        <v>4</v>
      </c>
      <c r="DR220" s="285">
        <v>2</v>
      </c>
      <c r="DS220" s="285">
        <v>4</v>
      </c>
      <c r="DT220" s="285">
        <v>4</v>
      </c>
      <c r="DU220" s="285">
        <v>4</v>
      </c>
      <c r="DV220" s="285">
        <v>4</v>
      </c>
      <c r="DW220" s="285">
        <v>2</v>
      </c>
      <c r="DX220" s="285">
        <v>2</v>
      </c>
      <c r="DY220" s="285">
        <v>2</v>
      </c>
      <c r="DZ220" s="285">
        <v>4</v>
      </c>
      <c r="EA220" s="285">
        <v>2</v>
      </c>
      <c r="EB220" s="308">
        <f t="shared" si="27"/>
        <v>3.0666666666666669</v>
      </c>
      <c r="EC220" s="277"/>
      <c r="ED220" s="292" t="s">
        <v>368</v>
      </c>
      <c r="EE220" s="285">
        <v>2</v>
      </c>
      <c r="EF220" s="285">
        <v>2</v>
      </c>
      <c r="EG220" s="285">
        <v>2</v>
      </c>
      <c r="EH220" s="285">
        <v>4</v>
      </c>
      <c r="EI220" s="285">
        <v>4</v>
      </c>
      <c r="EJ220" s="285">
        <v>4</v>
      </c>
      <c r="EK220" s="285">
        <v>4</v>
      </c>
      <c r="EL220" s="285"/>
      <c r="EM220" s="285"/>
      <c r="EN220" s="285"/>
      <c r="EO220" s="285"/>
      <c r="EP220" s="285"/>
      <c r="EQ220" s="285"/>
      <c r="ER220" s="285"/>
      <c r="ES220" s="285"/>
      <c r="ET220" s="285"/>
      <c r="EU220" s="285"/>
      <c r="EV220" s="285"/>
      <c r="EW220" s="285"/>
      <c r="EX220" s="285"/>
      <c r="EY220" s="285"/>
      <c r="EZ220" s="285"/>
      <c r="FA220" s="285"/>
      <c r="FB220" s="285"/>
      <c r="FC220" s="285"/>
      <c r="FD220" s="285"/>
      <c r="FE220" s="285"/>
      <c r="FF220" s="285"/>
      <c r="FG220" s="285"/>
      <c r="FH220" s="285"/>
      <c r="FI220" s="308">
        <f t="shared" si="28"/>
        <v>3.1428571428571428</v>
      </c>
      <c r="FJ220" s="277"/>
      <c r="FK220" s="292" t="s">
        <v>368</v>
      </c>
      <c r="FL220" s="285">
        <v>2</v>
      </c>
      <c r="FM220" s="285">
        <v>2</v>
      </c>
      <c r="FN220" s="285">
        <v>2</v>
      </c>
      <c r="FO220" s="285">
        <v>1</v>
      </c>
      <c r="FP220" s="285">
        <v>2</v>
      </c>
      <c r="FQ220" s="285">
        <v>2</v>
      </c>
      <c r="FR220" s="285">
        <v>2</v>
      </c>
      <c r="FS220" s="285">
        <v>2</v>
      </c>
      <c r="FT220" s="285">
        <v>2</v>
      </c>
      <c r="FU220" s="285">
        <v>4</v>
      </c>
      <c r="FV220" s="285">
        <v>2</v>
      </c>
      <c r="FW220" s="285">
        <v>2</v>
      </c>
      <c r="FX220" s="285">
        <v>2</v>
      </c>
      <c r="FY220" s="285">
        <v>2</v>
      </c>
      <c r="FZ220" s="285">
        <v>2</v>
      </c>
      <c r="GA220" s="285">
        <v>2</v>
      </c>
      <c r="GB220" s="285">
        <v>2</v>
      </c>
      <c r="GC220" s="285">
        <v>2</v>
      </c>
      <c r="GD220" s="285">
        <v>2</v>
      </c>
      <c r="GE220" s="285">
        <v>2</v>
      </c>
      <c r="GF220" s="285">
        <v>4</v>
      </c>
      <c r="GG220" s="285">
        <v>4</v>
      </c>
      <c r="GH220" s="285">
        <v>2</v>
      </c>
      <c r="GI220" s="285">
        <v>2</v>
      </c>
      <c r="GJ220" s="285"/>
      <c r="GK220" s="285"/>
      <c r="GL220" s="285"/>
      <c r="GM220" s="285"/>
      <c r="GN220" s="285"/>
      <c r="GO220" s="285"/>
      <c r="GP220" s="308">
        <f t="shared" si="29"/>
        <v>2.2083333333333335</v>
      </c>
      <c r="GQ220" s="277"/>
    </row>
    <row r="221" spans="1:199" ht="15.75" customHeight="1">
      <c r="A221" s="1018"/>
      <c r="B221" s="300" t="s">
        <v>122</v>
      </c>
      <c r="C221" s="296">
        <v>1</v>
      </c>
      <c r="D221" s="285"/>
      <c r="E221" s="285"/>
      <c r="F221" s="285"/>
      <c r="G221" s="285"/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  <c r="AA221" s="285"/>
      <c r="AB221" s="285"/>
      <c r="AC221" s="285"/>
      <c r="AD221" s="285"/>
      <c r="AE221" s="285"/>
      <c r="AF221" s="285"/>
      <c r="AG221" s="301">
        <f t="shared" si="24"/>
        <v>1</v>
      </c>
      <c r="AH221" s="277"/>
      <c r="AI221" s="300" t="s">
        <v>122</v>
      </c>
      <c r="AJ221" s="285">
        <v>1</v>
      </c>
      <c r="AK221" s="285"/>
      <c r="AL221" s="285"/>
      <c r="AM221" s="285"/>
      <c r="AN221" s="285"/>
      <c r="AO221" s="285"/>
      <c r="AP221" s="285"/>
      <c r="AQ221" s="285"/>
      <c r="AR221" s="285"/>
      <c r="AS221" s="285"/>
      <c r="AT221" s="285"/>
      <c r="AU221" s="285"/>
      <c r="AV221" s="285"/>
      <c r="AW221" s="285"/>
      <c r="AX221" s="285"/>
      <c r="AY221" s="285"/>
      <c r="AZ221" s="285"/>
      <c r="BA221" s="285"/>
      <c r="BB221" s="285"/>
      <c r="BC221" s="285"/>
      <c r="BD221" s="285"/>
      <c r="BE221" s="285"/>
      <c r="BF221" s="285"/>
      <c r="BG221" s="285"/>
      <c r="BH221" s="285"/>
      <c r="BI221" s="285"/>
      <c r="BJ221" s="285"/>
      <c r="BK221" s="285"/>
      <c r="BL221" s="285"/>
      <c r="BM221" s="285"/>
      <c r="BN221" s="305">
        <f t="shared" si="25"/>
        <v>1</v>
      </c>
      <c r="BO221" s="277"/>
      <c r="BP221" s="302" t="s">
        <v>122</v>
      </c>
      <c r="BQ221" s="285">
        <v>1</v>
      </c>
      <c r="BR221" s="285"/>
      <c r="BS221" s="285"/>
      <c r="BT221" s="285"/>
      <c r="BU221" s="285"/>
      <c r="BV221" s="285"/>
      <c r="BW221" s="285"/>
      <c r="BX221" s="285"/>
      <c r="BY221" s="285"/>
      <c r="BZ221" s="285"/>
      <c r="CA221" s="285"/>
      <c r="CB221" s="285"/>
      <c r="CC221" s="285"/>
      <c r="CD221" s="285"/>
      <c r="CE221" s="285"/>
      <c r="CF221" s="285"/>
      <c r="CG221" s="285"/>
      <c r="CH221" s="285"/>
      <c r="CI221" s="285"/>
      <c r="CJ221" s="285"/>
      <c r="CK221" s="285"/>
      <c r="CL221" s="285"/>
      <c r="CM221" s="285"/>
      <c r="CN221" s="285"/>
      <c r="CO221" s="285"/>
      <c r="CP221" s="285"/>
      <c r="CQ221" s="285"/>
      <c r="CR221" s="285"/>
      <c r="CS221" s="285"/>
      <c r="CT221" s="285"/>
      <c r="CU221" s="307">
        <f t="shared" si="26"/>
        <v>1</v>
      </c>
      <c r="CV221" s="277"/>
      <c r="CW221" s="346" t="s">
        <v>122</v>
      </c>
      <c r="CX221" s="285">
        <v>1</v>
      </c>
      <c r="CY221" s="285"/>
      <c r="CZ221" s="285"/>
      <c r="DA221" s="285"/>
      <c r="DB221" s="285"/>
      <c r="DC221" s="285"/>
      <c r="DD221" s="285"/>
      <c r="DE221" s="285"/>
      <c r="DF221" s="285"/>
      <c r="DG221" s="285"/>
      <c r="DH221" s="285"/>
      <c r="DI221" s="285"/>
      <c r="DJ221" s="285"/>
      <c r="DK221" s="285"/>
      <c r="DL221" s="285"/>
      <c r="DM221" s="285"/>
      <c r="DN221" s="285"/>
      <c r="DO221" s="285"/>
      <c r="DP221" s="285"/>
      <c r="DQ221" s="285"/>
      <c r="DR221" s="285"/>
      <c r="DS221" s="285"/>
      <c r="DT221" s="285"/>
      <c r="DU221" s="285"/>
      <c r="DV221" s="285"/>
      <c r="DW221" s="285"/>
      <c r="DX221" s="285"/>
      <c r="DY221" s="285"/>
      <c r="DZ221" s="285"/>
      <c r="EA221" s="285"/>
      <c r="EB221" s="307">
        <f t="shared" si="27"/>
        <v>1</v>
      </c>
      <c r="EC221" s="277"/>
      <c r="ED221" s="300" t="s">
        <v>122</v>
      </c>
      <c r="EE221" s="285">
        <v>1</v>
      </c>
      <c r="EF221" s="285"/>
      <c r="EG221" s="285"/>
      <c r="EH221" s="285"/>
      <c r="EI221" s="285"/>
      <c r="EJ221" s="285"/>
      <c r="EK221" s="285"/>
      <c r="EL221" s="285"/>
      <c r="EM221" s="285"/>
      <c r="EN221" s="285"/>
      <c r="EO221" s="285"/>
      <c r="EP221" s="285"/>
      <c r="EQ221" s="285"/>
      <c r="ER221" s="285"/>
      <c r="ES221" s="285"/>
      <c r="ET221" s="285"/>
      <c r="EU221" s="285"/>
      <c r="EV221" s="285"/>
      <c r="EW221" s="285"/>
      <c r="EX221" s="285"/>
      <c r="EY221" s="285"/>
      <c r="EZ221" s="285"/>
      <c r="FA221" s="285"/>
      <c r="FB221" s="285"/>
      <c r="FC221" s="285"/>
      <c r="FD221" s="285"/>
      <c r="FE221" s="285"/>
      <c r="FF221" s="285"/>
      <c r="FG221" s="285"/>
      <c r="FH221" s="285"/>
      <c r="FI221" s="307">
        <f t="shared" si="28"/>
        <v>1</v>
      </c>
      <c r="FJ221" s="277"/>
      <c r="FK221" s="300" t="s">
        <v>122</v>
      </c>
      <c r="FL221" s="285">
        <v>1</v>
      </c>
      <c r="FM221" s="285"/>
      <c r="FN221" s="285"/>
      <c r="FO221" s="285"/>
      <c r="FP221" s="285"/>
      <c r="FQ221" s="285"/>
      <c r="FR221" s="285"/>
      <c r="FS221" s="285"/>
      <c r="FT221" s="285"/>
      <c r="FU221" s="285"/>
      <c r="FV221" s="285"/>
      <c r="FW221" s="285"/>
      <c r="FX221" s="285"/>
      <c r="FY221" s="285"/>
      <c r="FZ221" s="285"/>
      <c r="GA221" s="285"/>
      <c r="GB221" s="285"/>
      <c r="GC221" s="285"/>
      <c r="GD221" s="285"/>
      <c r="GE221" s="285"/>
      <c r="GF221" s="285"/>
      <c r="GG221" s="285"/>
      <c r="GH221" s="285"/>
      <c r="GI221" s="285"/>
      <c r="GJ221" s="285"/>
      <c r="GK221" s="285"/>
      <c r="GL221" s="285"/>
      <c r="GM221" s="285"/>
      <c r="GN221" s="285"/>
      <c r="GO221" s="285"/>
      <c r="GP221" s="307">
        <f t="shared" si="29"/>
        <v>1</v>
      </c>
      <c r="GQ221" s="277"/>
    </row>
    <row r="222" spans="1:199" ht="15.75" customHeight="1">
      <c r="A222" s="1018"/>
      <c r="B222" s="300" t="s">
        <v>120</v>
      </c>
      <c r="C222" s="296">
        <v>1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5"/>
      <c r="AE222" s="285"/>
      <c r="AF222" s="285"/>
      <c r="AG222" s="301">
        <f t="shared" si="24"/>
        <v>1</v>
      </c>
      <c r="AH222" s="277"/>
      <c r="AI222" s="300" t="s">
        <v>120</v>
      </c>
      <c r="AJ222" s="285">
        <v>1</v>
      </c>
      <c r="AK222" s="285"/>
      <c r="AL222" s="285"/>
      <c r="AM222" s="285"/>
      <c r="AN222" s="285"/>
      <c r="AO222" s="285"/>
      <c r="AP222" s="285"/>
      <c r="AQ222" s="285"/>
      <c r="AR222" s="285"/>
      <c r="AS222" s="285"/>
      <c r="AT222" s="285"/>
      <c r="AU222" s="285"/>
      <c r="AV222" s="285"/>
      <c r="AW222" s="285"/>
      <c r="AX222" s="285"/>
      <c r="AY222" s="285"/>
      <c r="AZ222" s="285"/>
      <c r="BA222" s="285"/>
      <c r="BB222" s="285"/>
      <c r="BC222" s="285"/>
      <c r="BD222" s="285"/>
      <c r="BE222" s="285"/>
      <c r="BF222" s="285"/>
      <c r="BG222" s="285"/>
      <c r="BH222" s="285"/>
      <c r="BI222" s="285"/>
      <c r="BJ222" s="285"/>
      <c r="BK222" s="285"/>
      <c r="BL222" s="285"/>
      <c r="BM222" s="285"/>
      <c r="BN222" s="305">
        <f t="shared" si="25"/>
        <v>1</v>
      </c>
      <c r="BO222" s="277"/>
      <c r="BP222" s="302" t="s">
        <v>120</v>
      </c>
      <c r="BQ222" s="285">
        <v>1</v>
      </c>
      <c r="BR222" s="285"/>
      <c r="BS222" s="285"/>
      <c r="BT222" s="285"/>
      <c r="BU222" s="285"/>
      <c r="BV222" s="285"/>
      <c r="BW222" s="285"/>
      <c r="BX222" s="285"/>
      <c r="BY222" s="285"/>
      <c r="BZ222" s="285"/>
      <c r="CA222" s="285"/>
      <c r="CB222" s="285"/>
      <c r="CC222" s="285"/>
      <c r="CD222" s="285"/>
      <c r="CE222" s="285"/>
      <c r="CF222" s="285"/>
      <c r="CG222" s="285"/>
      <c r="CH222" s="285"/>
      <c r="CI222" s="285"/>
      <c r="CJ222" s="285"/>
      <c r="CK222" s="285"/>
      <c r="CL222" s="285"/>
      <c r="CM222" s="285"/>
      <c r="CN222" s="285"/>
      <c r="CO222" s="285"/>
      <c r="CP222" s="285"/>
      <c r="CQ222" s="285"/>
      <c r="CR222" s="285"/>
      <c r="CS222" s="285"/>
      <c r="CT222" s="285"/>
      <c r="CU222" s="307">
        <f t="shared" si="26"/>
        <v>1</v>
      </c>
      <c r="CV222" s="277"/>
      <c r="CW222" s="346" t="s">
        <v>120</v>
      </c>
      <c r="CX222" s="285">
        <v>1</v>
      </c>
      <c r="CY222" s="285"/>
      <c r="CZ222" s="285"/>
      <c r="DA222" s="285"/>
      <c r="DB222" s="285"/>
      <c r="DC222" s="285"/>
      <c r="DD222" s="285"/>
      <c r="DE222" s="285"/>
      <c r="DF222" s="285"/>
      <c r="DG222" s="285"/>
      <c r="DH222" s="285"/>
      <c r="DI222" s="285"/>
      <c r="DJ222" s="285"/>
      <c r="DK222" s="285"/>
      <c r="DL222" s="285"/>
      <c r="DM222" s="285"/>
      <c r="DN222" s="285"/>
      <c r="DO222" s="285"/>
      <c r="DP222" s="285"/>
      <c r="DQ222" s="285"/>
      <c r="DR222" s="285"/>
      <c r="DS222" s="285"/>
      <c r="DT222" s="285"/>
      <c r="DU222" s="285"/>
      <c r="DV222" s="285"/>
      <c r="DW222" s="285"/>
      <c r="DX222" s="285"/>
      <c r="DY222" s="285"/>
      <c r="DZ222" s="285"/>
      <c r="EA222" s="285"/>
      <c r="EB222" s="307">
        <f t="shared" si="27"/>
        <v>1</v>
      </c>
      <c r="EC222" s="277"/>
      <c r="ED222" s="300" t="s">
        <v>120</v>
      </c>
      <c r="EE222" s="285">
        <v>1</v>
      </c>
      <c r="EF222" s="285"/>
      <c r="EG222" s="285"/>
      <c r="EH222" s="285"/>
      <c r="EI222" s="285"/>
      <c r="EJ222" s="285"/>
      <c r="EK222" s="285"/>
      <c r="EL222" s="285"/>
      <c r="EM222" s="285"/>
      <c r="EN222" s="285"/>
      <c r="EO222" s="285"/>
      <c r="EP222" s="285"/>
      <c r="EQ222" s="285"/>
      <c r="ER222" s="285"/>
      <c r="ES222" s="285"/>
      <c r="ET222" s="285"/>
      <c r="EU222" s="285"/>
      <c r="EV222" s="285"/>
      <c r="EW222" s="285"/>
      <c r="EX222" s="285"/>
      <c r="EY222" s="285"/>
      <c r="EZ222" s="285"/>
      <c r="FA222" s="285"/>
      <c r="FB222" s="285"/>
      <c r="FC222" s="285"/>
      <c r="FD222" s="285"/>
      <c r="FE222" s="285"/>
      <c r="FF222" s="285"/>
      <c r="FG222" s="285"/>
      <c r="FH222" s="285"/>
      <c r="FI222" s="307">
        <f t="shared" si="28"/>
        <v>1</v>
      </c>
      <c r="FJ222" s="277"/>
      <c r="FK222" s="300" t="s">
        <v>120</v>
      </c>
      <c r="FL222" s="285">
        <v>1</v>
      </c>
      <c r="FM222" s="285"/>
      <c r="FN222" s="285"/>
      <c r="FO222" s="285"/>
      <c r="FP222" s="285"/>
      <c r="FQ222" s="285"/>
      <c r="FR222" s="285"/>
      <c r="FS222" s="285"/>
      <c r="FT222" s="285"/>
      <c r="FU222" s="285"/>
      <c r="FV222" s="285"/>
      <c r="FW222" s="285"/>
      <c r="FX222" s="285"/>
      <c r="FY222" s="285"/>
      <c r="FZ222" s="285"/>
      <c r="GA222" s="285"/>
      <c r="GB222" s="285"/>
      <c r="GC222" s="285"/>
      <c r="GD222" s="285"/>
      <c r="GE222" s="285"/>
      <c r="GF222" s="285"/>
      <c r="GG222" s="285"/>
      <c r="GH222" s="285"/>
      <c r="GI222" s="285"/>
      <c r="GJ222" s="285"/>
      <c r="GK222" s="285"/>
      <c r="GL222" s="285"/>
      <c r="GM222" s="285"/>
      <c r="GN222" s="285"/>
      <c r="GO222" s="285"/>
      <c r="GP222" s="307">
        <f t="shared" si="29"/>
        <v>1</v>
      </c>
      <c r="GQ222" s="277"/>
    </row>
    <row r="223" spans="1:199" ht="15.75" customHeight="1">
      <c r="A223" s="1018"/>
      <c r="B223" s="300" t="s">
        <v>123</v>
      </c>
      <c r="C223" s="296">
        <v>1</v>
      </c>
      <c r="D223" s="285"/>
      <c r="E223" s="285"/>
      <c r="F223" s="285"/>
      <c r="G223" s="285"/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  <c r="AA223" s="285"/>
      <c r="AB223" s="285"/>
      <c r="AC223" s="285"/>
      <c r="AD223" s="285"/>
      <c r="AE223" s="285"/>
      <c r="AF223" s="285"/>
      <c r="AG223" s="301">
        <f t="shared" si="24"/>
        <v>1</v>
      </c>
      <c r="AH223" s="277"/>
      <c r="AI223" s="300" t="s">
        <v>123</v>
      </c>
      <c r="AJ223" s="285">
        <v>1</v>
      </c>
      <c r="AK223" s="285"/>
      <c r="AL223" s="285"/>
      <c r="AM223" s="285"/>
      <c r="AN223" s="285"/>
      <c r="AO223" s="285"/>
      <c r="AP223" s="285"/>
      <c r="AQ223" s="285"/>
      <c r="AR223" s="285"/>
      <c r="AS223" s="285"/>
      <c r="AT223" s="285"/>
      <c r="AU223" s="285"/>
      <c r="AV223" s="285"/>
      <c r="AW223" s="285"/>
      <c r="AX223" s="285"/>
      <c r="AY223" s="285"/>
      <c r="AZ223" s="285"/>
      <c r="BA223" s="285"/>
      <c r="BB223" s="285"/>
      <c r="BC223" s="285"/>
      <c r="BD223" s="285"/>
      <c r="BE223" s="285"/>
      <c r="BF223" s="285"/>
      <c r="BG223" s="285"/>
      <c r="BH223" s="285"/>
      <c r="BI223" s="285"/>
      <c r="BJ223" s="285"/>
      <c r="BK223" s="285"/>
      <c r="BL223" s="285"/>
      <c r="BM223" s="285"/>
      <c r="BN223" s="305">
        <f t="shared" si="25"/>
        <v>1</v>
      </c>
      <c r="BO223" s="277"/>
      <c r="BP223" s="302" t="s">
        <v>123</v>
      </c>
      <c r="BQ223" s="285">
        <v>1</v>
      </c>
      <c r="BR223" s="285"/>
      <c r="BS223" s="285"/>
      <c r="BT223" s="285"/>
      <c r="BU223" s="285"/>
      <c r="BV223" s="285"/>
      <c r="BW223" s="285"/>
      <c r="BX223" s="285"/>
      <c r="BY223" s="285"/>
      <c r="BZ223" s="285"/>
      <c r="CA223" s="285"/>
      <c r="CB223" s="285"/>
      <c r="CC223" s="285"/>
      <c r="CD223" s="285"/>
      <c r="CE223" s="285"/>
      <c r="CF223" s="285"/>
      <c r="CG223" s="285"/>
      <c r="CH223" s="285"/>
      <c r="CI223" s="285"/>
      <c r="CJ223" s="285"/>
      <c r="CK223" s="285"/>
      <c r="CL223" s="285"/>
      <c r="CM223" s="285"/>
      <c r="CN223" s="285"/>
      <c r="CO223" s="285"/>
      <c r="CP223" s="285"/>
      <c r="CQ223" s="285"/>
      <c r="CR223" s="285"/>
      <c r="CS223" s="285"/>
      <c r="CT223" s="285"/>
      <c r="CU223" s="307">
        <f t="shared" si="26"/>
        <v>1</v>
      </c>
      <c r="CV223" s="277"/>
      <c r="CW223" s="346" t="s">
        <v>123</v>
      </c>
      <c r="CX223" s="285">
        <v>1</v>
      </c>
      <c r="CY223" s="285"/>
      <c r="CZ223" s="285"/>
      <c r="DA223" s="285"/>
      <c r="DB223" s="285"/>
      <c r="DC223" s="285"/>
      <c r="DD223" s="285"/>
      <c r="DE223" s="285"/>
      <c r="DF223" s="285"/>
      <c r="DG223" s="285"/>
      <c r="DH223" s="285"/>
      <c r="DI223" s="285"/>
      <c r="DJ223" s="285"/>
      <c r="DK223" s="285"/>
      <c r="DL223" s="285"/>
      <c r="DM223" s="285"/>
      <c r="DN223" s="285"/>
      <c r="DO223" s="285"/>
      <c r="DP223" s="285"/>
      <c r="DQ223" s="285"/>
      <c r="DR223" s="285"/>
      <c r="DS223" s="285"/>
      <c r="DT223" s="285"/>
      <c r="DU223" s="285"/>
      <c r="DV223" s="285"/>
      <c r="DW223" s="285"/>
      <c r="DX223" s="285"/>
      <c r="DY223" s="285"/>
      <c r="DZ223" s="285"/>
      <c r="EA223" s="285"/>
      <c r="EB223" s="307">
        <f t="shared" si="27"/>
        <v>1</v>
      </c>
      <c r="EC223" s="277"/>
      <c r="ED223" s="300" t="s">
        <v>123</v>
      </c>
      <c r="EE223" s="285">
        <v>1</v>
      </c>
      <c r="EF223" s="285"/>
      <c r="EG223" s="285"/>
      <c r="EH223" s="285"/>
      <c r="EI223" s="285"/>
      <c r="EJ223" s="285"/>
      <c r="EK223" s="285"/>
      <c r="EL223" s="285"/>
      <c r="EM223" s="285"/>
      <c r="EN223" s="285"/>
      <c r="EO223" s="285"/>
      <c r="EP223" s="285"/>
      <c r="EQ223" s="285"/>
      <c r="ER223" s="285"/>
      <c r="ES223" s="285"/>
      <c r="ET223" s="285"/>
      <c r="EU223" s="285"/>
      <c r="EV223" s="285"/>
      <c r="EW223" s="285"/>
      <c r="EX223" s="285"/>
      <c r="EY223" s="285"/>
      <c r="EZ223" s="285"/>
      <c r="FA223" s="285"/>
      <c r="FB223" s="285"/>
      <c r="FC223" s="285"/>
      <c r="FD223" s="285"/>
      <c r="FE223" s="285"/>
      <c r="FF223" s="285"/>
      <c r="FG223" s="285"/>
      <c r="FH223" s="285"/>
      <c r="FI223" s="307">
        <f t="shared" si="28"/>
        <v>1</v>
      </c>
      <c r="FJ223" s="277"/>
      <c r="FK223" s="300" t="s">
        <v>123</v>
      </c>
      <c r="FL223" s="285">
        <v>1</v>
      </c>
      <c r="FM223" s="285"/>
      <c r="FN223" s="285"/>
      <c r="FO223" s="285"/>
      <c r="FP223" s="285"/>
      <c r="FQ223" s="285"/>
      <c r="FR223" s="285"/>
      <c r="FS223" s="285"/>
      <c r="FT223" s="285"/>
      <c r="FU223" s="285"/>
      <c r="FV223" s="285"/>
      <c r="FW223" s="285"/>
      <c r="FX223" s="285"/>
      <c r="FY223" s="285"/>
      <c r="FZ223" s="285"/>
      <c r="GA223" s="285"/>
      <c r="GB223" s="285"/>
      <c r="GC223" s="285"/>
      <c r="GD223" s="285"/>
      <c r="GE223" s="285"/>
      <c r="GF223" s="285"/>
      <c r="GG223" s="285"/>
      <c r="GH223" s="285"/>
      <c r="GI223" s="285"/>
      <c r="GJ223" s="285"/>
      <c r="GK223" s="285"/>
      <c r="GL223" s="285"/>
      <c r="GM223" s="285"/>
      <c r="GN223" s="285"/>
      <c r="GO223" s="285"/>
      <c r="GP223" s="307">
        <f t="shared" si="29"/>
        <v>1</v>
      </c>
      <c r="GQ223" s="277"/>
    </row>
    <row r="224" spans="1:199" ht="15.75" customHeight="1">
      <c r="A224" s="1018"/>
      <c r="B224" s="315" t="s">
        <v>214</v>
      </c>
      <c r="C224" s="285">
        <v>8</v>
      </c>
      <c r="D224" s="285"/>
      <c r="E224" s="285"/>
      <c r="F224" s="285"/>
      <c r="G224" s="285"/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  <c r="AA224" s="285"/>
      <c r="AB224" s="285"/>
      <c r="AC224" s="285"/>
      <c r="AD224" s="285"/>
      <c r="AE224" s="285"/>
      <c r="AF224" s="285"/>
      <c r="AG224" s="286">
        <f t="shared" si="24"/>
        <v>8</v>
      </c>
      <c r="AH224" s="277"/>
      <c r="AI224" s="337" t="s">
        <v>214</v>
      </c>
      <c r="AJ224" s="285"/>
      <c r="AK224" s="285"/>
      <c r="AL224" s="285"/>
      <c r="AM224" s="285"/>
      <c r="AN224" s="285"/>
      <c r="AO224" s="285"/>
      <c r="AP224" s="285"/>
      <c r="AQ224" s="285"/>
      <c r="AR224" s="285"/>
      <c r="AS224" s="285"/>
      <c r="AT224" s="285"/>
      <c r="AU224" s="285"/>
      <c r="AV224" s="285"/>
      <c r="AW224" s="285"/>
      <c r="AX224" s="285"/>
      <c r="AY224" s="285"/>
      <c r="AZ224" s="285"/>
      <c r="BA224" s="285"/>
      <c r="BB224" s="285"/>
      <c r="BC224" s="285"/>
      <c r="BD224" s="285"/>
      <c r="BE224" s="285"/>
      <c r="BF224" s="285"/>
      <c r="BG224" s="285"/>
      <c r="BH224" s="285"/>
      <c r="BI224" s="285"/>
      <c r="BJ224" s="285"/>
      <c r="BK224" s="285"/>
      <c r="BL224" s="285"/>
      <c r="BM224" s="285"/>
      <c r="BN224" s="293" t="e">
        <f t="shared" si="25"/>
        <v>#DIV/0!</v>
      </c>
      <c r="BO224" s="277"/>
      <c r="BP224" s="338" t="s">
        <v>214</v>
      </c>
      <c r="BQ224" s="313">
        <v>5</v>
      </c>
      <c r="BR224" s="313">
        <v>5</v>
      </c>
      <c r="BS224" s="313">
        <v>11</v>
      </c>
      <c r="BT224" s="313">
        <v>5</v>
      </c>
      <c r="BU224" s="285"/>
      <c r="BV224" s="285"/>
      <c r="BW224" s="285"/>
      <c r="BX224" s="285"/>
      <c r="BY224" s="285"/>
      <c r="BZ224" s="285"/>
      <c r="CA224" s="285"/>
      <c r="CB224" s="285"/>
      <c r="CC224" s="285"/>
      <c r="CD224" s="285"/>
      <c r="CE224" s="285"/>
      <c r="CF224" s="285"/>
      <c r="CG224" s="285"/>
      <c r="CH224" s="285"/>
      <c r="CI224" s="285"/>
      <c r="CJ224" s="285"/>
      <c r="CK224" s="285"/>
      <c r="CL224" s="285"/>
      <c r="CM224" s="285"/>
      <c r="CN224" s="285"/>
      <c r="CO224" s="285"/>
      <c r="CP224" s="285"/>
      <c r="CQ224" s="285"/>
      <c r="CR224" s="285"/>
      <c r="CS224" s="285"/>
      <c r="CT224" s="285"/>
      <c r="CU224" s="286">
        <f t="shared" si="26"/>
        <v>6.5</v>
      </c>
      <c r="CV224" s="277"/>
      <c r="CW224" s="316" t="s">
        <v>214</v>
      </c>
      <c r="CX224" s="299"/>
      <c r="CY224" s="299"/>
      <c r="CZ224" s="299"/>
      <c r="DA224" s="299"/>
      <c r="DB224" s="299"/>
      <c r="DC224" s="299"/>
      <c r="DD224" s="299"/>
      <c r="DE224" s="299"/>
      <c r="DF224" s="299"/>
      <c r="DG224" s="299"/>
      <c r="DH224" s="299"/>
      <c r="DI224" s="299"/>
      <c r="DJ224" s="299"/>
      <c r="DK224" s="299"/>
      <c r="DL224" s="285"/>
      <c r="DM224" s="285"/>
      <c r="DN224" s="285"/>
      <c r="DO224" s="285"/>
      <c r="DP224" s="285"/>
      <c r="DQ224" s="285"/>
      <c r="DR224" s="285"/>
      <c r="DS224" s="285"/>
      <c r="DT224" s="285"/>
      <c r="DU224" s="285"/>
      <c r="DV224" s="285"/>
      <c r="DW224" s="285"/>
      <c r="DX224" s="285"/>
      <c r="DY224" s="285"/>
      <c r="DZ224" s="285"/>
      <c r="EA224" s="285"/>
      <c r="EB224" s="308" t="e">
        <f t="shared" si="27"/>
        <v>#DIV/0!</v>
      </c>
      <c r="EC224" s="277"/>
      <c r="ED224" s="316" t="s">
        <v>214</v>
      </c>
      <c r="EE224" s="285"/>
      <c r="EF224" s="285"/>
      <c r="EG224" s="285"/>
      <c r="EH224" s="285"/>
      <c r="EI224" s="285"/>
      <c r="EJ224" s="285"/>
      <c r="EK224" s="285"/>
      <c r="EL224" s="285"/>
      <c r="EM224" s="285"/>
      <c r="EN224" s="285"/>
      <c r="EO224" s="285"/>
      <c r="EP224" s="285"/>
      <c r="EQ224" s="285"/>
      <c r="ER224" s="285"/>
      <c r="ES224" s="285"/>
      <c r="ET224" s="285"/>
      <c r="EU224" s="285"/>
      <c r="EV224" s="285"/>
      <c r="EW224" s="285"/>
      <c r="EX224" s="285"/>
      <c r="EY224" s="285"/>
      <c r="EZ224" s="285"/>
      <c r="FA224" s="285"/>
      <c r="FB224" s="285"/>
      <c r="FC224" s="285"/>
      <c r="FD224" s="285"/>
      <c r="FE224" s="285"/>
      <c r="FF224" s="285"/>
      <c r="FG224" s="285"/>
      <c r="FH224" s="285"/>
      <c r="FI224" s="308" t="e">
        <f t="shared" si="28"/>
        <v>#DIV/0!</v>
      </c>
      <c r="FJ224" s="277"/>
      <c r="FK224" s="316" t="s">
        <v>214</v>
      </c>
      <c r="FL224" s="285">
        <v>5</v>
      </c>
      <c r="FM224" s="285">
        <v>6</v>
      </c>
      <c r="FN224" s="285">
        <v>14</v>
      </c>
      <c r="FO224" s="285">
        <v>8</v>
      </c>
      <c r="FP224" s="285">
        <v>8</v>
      </c>
      <c r="FQ224" s="285">
        <v>11</v>
      </c>
      <c r="FR224" s="285"/>
      <c r="FS224" s="285"/>
      <c r="FT224" s="285"/>
      <c r="FU224" s="285"/>
      <c r="FV224" s="285"/>
      <c r="FW224" s="285"/>
      <c r="FX224" s="285"/>
      <c r="FY224" s="285"/>
      <c r="FZ224" s="285"/>
      <c r="GA224" s="285"/>
      <c r="GB224" s="285"/>
      <c r="GC224" s="285"/>
      <c r="GD224" s="285"/>
      <c r="GE224" s="285"/>
      <c r="GF224" s="285"/>
      <c r="GG224" s="285"/>
      <c r="GH224" s="285"/>
      <c r="GI224" s="285"/>
      <c r="GJ224" s="285"/>
      <c r="GK224" s="285"/>
      <c r="GL224" s="285"/>
      <c r="GM224" s="285"/>
      <c r="GN224" s="285"/>
      <c r="GO224" s="285"/>
      <c r="GP224" s="308">
        <f t="shared" si="29"/>
        <v>8.6666666666666661</v>
      </c>
      <c r="GQ224" s="277"/>
    </row>
    <row r="225" spans="1:199" ht="15.75" customHeight="1">
      <c r="A225" s="1018"/>
      <c r="B225" s="348" t="s">
        <v>218</v>
      </c>
      <c r="C225" s="296">
        <v>2</v>
      </c>
      <c r="D225" s="285"/>
      <c r="E225" s="285"/>
      <c r="F225" s="285"/>
      <c r="G225" s="285"/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  <c r="AA225" s="285"/>
      <c r="AB225" s="285"/>
      <c r="AC225" s="285"/>
      <c r="AD225" s="285"/>
      <c r="AE225" s="285"/>
      <c r="AF225" s="285"/>
      <c r="AG225" s="308">
        <f t="shared" si="24"/>
        <v>2</v>
      </c>
      <c r="AH225" s="277"/>
      <c r="AI225" s="320" t="s">
        <v>218</v>
      </c>
      <c r="AJ225" s="285"/>
      <c r="AK225" s="285"/>
      <c r="AL225" s="285"/>
      <c r="AM225" s="285"/>
      <c r="AN225" s="285"/>
      <c r="AO225" s="285"/>
      <c r="AP225" s="285"/>
      <c r="AQ225" s="285"/>
      <c r="AR225" s="285"/>
      <c r="AS225" s="285"/>
      <c r="AT225" s="285"/>
      <c r="AU225" s="285"/>
      <c r="AV225" s="285"/>
      <c r="AW225" s="285"/>
      <c r="AX225" s="285"/>
      <c r="AY225" s="285"/>
      <c r="AZ225" s="285"/>
      <c r="BA225" s="285"/>
      <c r="BB225" s="285"/>
      <c r="BC225" s="285"/>
      <c r="BD225" s="285"/>
      <c r="BE225" s="285"/>
      <c r="BF225" s="285"/>
      <c r="BG225" s="285"/>
      <c r="BH225" s="285"/>
      <c r="BI225" s="285"/>
      <c r="BJ225" s="285"/>
      <c r="BK225" s="285"/>
      <c r="BL225" s="285"/>
      <c r="BM225" s="285"/>
      <c r="BN225" s="293" t="e">
        <f t="shared" si="25"/>
        <v>#DIV/0!</v>
      </c>
      <c r="BO225" s="277"/>
      <c r="BP225" s="321" t="s">
        <v>218</v>
      </c>
      <c r="BQ225" s="313">
        <v>2</v>
      </c>
      <c r="BR225" s="313">
        <v>2</v>
      </c>
      <c r="BS225" s="285"/>
      <c r="BT225" s="285"/>
      <c r="BU225" s="285"/>
      <c r="BV225" s="285"/>
      <c r="BW225" s="285"/>
      <c r="BX225" s="285"/>
      <c r="BY225" s="285"/>
      <c r="BZ225" s="285"/>
      <c r="CA225" s="285"/>
      <c r="CB225" s="285"/>
      <c r="CC225" s="285"/>
      <c r="CD225" s="285"/>
      <c r="CE225" s="285"/>
      <c r="CF225" s="285"/>
      <c r="CG225" s="285"/>
      <c r="CH225" s="285"/>
      <c r="CI225" s="285"/>
      <c r="CJ225" s="285"/>
      <c r="CK225" s="285"/>
      <c r="CL225" s="285"/>
      <c r="CM225" s="285"/>
      <c r="CN225" s="285"/>
      <c r="CO225" s="285"/>
      <c r="CP225" s="285"/>
      <c r="CQ225" s="285"/>
      <c r="CR225" s="285"/>
      <c r="CS225" s="285"/>
      <c r="CT225" s="285"/>
      <c r="CU225" s="303">
        <f t="shared" si="26"/>
        <v>2</v>
      </c>
      <c r="CV225" s="277"/>
      <c r="CW225" s="349" t="s">
        <v>369</v>
      </c>
      <c r="CX225" s="299">
        <v>2</v>
      </c>
      <c r="CY225" s="299">
        <v>2</v>
      </c>
      <c r="CZ225" s="332">
        <v>2</v>
      </c>
      <c r="DA225" s="332">
        <v>2</v>
      </c>
      <c r="DB225" s="332">
        <v>2</v>
      </c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299"/>
      <c r="DY225" s="299"/>
      <c r="DZ225" s="299"/>
      <c r="EA225" s="299"/>
      <c r="EB225" s="308">
        <f t="shared" si="27"/>
        <v>2</v>
      </c>
      <c r="EC225" s="277"/>
      <c r="ED225" s="320" t="s">
        <v>218</v>
      </c>
      <c r="EE225" s="285">
        <v>2</v>
      </c>
      <c r="EF225" s="285"/>
      <c r="EG225" s="285"/>
      <c r="EH225" s="285"/>
      <c r="EI225" s="285"/>
      <c r="EJ225" s="285"/>
      <c r="EK225" s="285"/>
      <c r="EL225" s="285"/>
      <c r="EM225" s="285"/>
      <c r="EN225" s="285"/>
      <c r="EO225" s="285"/>
      <c r="EP225" s="285"/>
      <c r="EQ225" s="285"/>
      <c r="ER225" s="285"/>
      <c r="ES225" s="285"/>
      <c r="ET225" s="285"/>
      <c r="EU225" s="285"/>
      <c r="EV225" s="285"/>
      <c r="EW225" s="285"/>
      <c r="EX225" s="285"/>
      <c r="EY225" s="285"/>
      <c r="EZ225" s="285"/>
      <c r="FA225" s="285"/>
      <c r="FB225" s="285"/>
      <c r="FC225" s="285"/>
      <c r="FD225" s="285"/>
      <c r="FE225" s="285"/>
      <c r="FF225" s="285"/>
      <c r="FG225" s="285"/>
      <c r="FH225" s="285"/>
      <c r="FI225" s="303">
        <f t="shared" si="28"/>
        <v>2</v>
      </c>
      <c r="FJ225" s="277"/>
      <c r="FK225" s="320" t="s">
        <v>218</v>
      </c>
      <c r="FL225" s="285">
        <v>2</v>
      </c>
      <c r="FM225" s="285">
        <v>2</v>
      </c>
      <c r="FN225" s="285">
        <v>2</v>
      </c>
      <c r="FO225" s="285"/>
      <c r="FP225" s="285"/>
      <c r="FQ225" s="285"/>
      <c r="FR225" s="285"/>
      <c r="FS225" s="285"/>
      <c r="FT225" s="285"/>
      <c r="FU225" s="285"/>
      <c r="FV225" s="285"/>
      <c r="FW225" s="285"/>
      <c r="FX225" s="285"/>
      <c r="FY225" s="285"/>
      <c r="FZ225" s="285"/>
      <c r="GA225" s="285"/>
      <c r="GB225" s="285"/>
      <c r="GC225" s="285"/>
      <c r="GD225" s="285"/>
      <c r="GE225" s="285"/>
      <c r="GF225" s="285"/>
      <c r="GG225" s="285"/>
      <c r="GH225" s="285"/>
      <c r="GI225" s="285"/>
      <c r="GJ225" s="285"/>
      <c r="GK225" s="285"/>
      <c r="GL225" s="285"/>
      <c r="GM225" s="285"/>
      <c r="GN225" s="285"/>
      <c r="GO225" s="285"/>
      <c r="GP225" s="303">
        <f t="shared" si="29"/>
        <v>2</v>
      </c>
      <c r="GQ225" s="277"/>
    </row>
    <row r="226" spans="1:199" ht="15.75" customHeight="1">
      <c r="A226" s="1018"/>
      <c r="B226" s="300" t="s">
        <v>126</v>
      </c>
      <c r="C226" s="296">
        <v>1</v>
      </c>
      <c r="D226" s="285"/>
      <c r="E226" s="285"/>
      <c r="F226" s="285"/>
      <c r="G226" s="285"/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  <c r="AA226" s="285"/>
      <c r="AB226" s="285"/>
      <c r="AC226" s="285"/>
      <c r="AD226" s="285"/>
      <c r="AE226" s="285"/>
      <c r="AF226" s="285"/>
      <c r="AG226" s="301">
        <f t="shared" si="24"/>
        <v>1</v>
      </c>
      <c r="AH226" s="277"/>
      <c r="AI226" s="300" t="s">
        <v>126</v>
      </c>
      <c r="AJ226" s="285">
        <v>1</v>
      </c>
      <c r="AK226" s="285"/>
      <c r="AL226" s="285"/>
      <c r="AM226" s="285"/>
      <c r="AN226" s="285"/>
      <c r="AO226" s="285"/>
      <c r="AP226" s="285"/>
      <c r="AQ226" s="285"/>
      <c r="AR226" s="285"/>
      <c r="AS226" s="285"/>
      <c r="AT226" s="285"/>
      <c r="AU226" s="285"/>
      <c r="AV226" s="285"/>
      <c r="AW226" s="285"/>
      <c r="AX226" s="285"/>
      <c r="AY226" s="285"/>
      <c r="AZ226" s="285"/>
      <c r="BA226" s="285"/>
      <c r="BB226" s="285"/>
      <c r="BC226" s="285"/>
      <c r="BD226" s="285"/>
      <c r="BE226" s="285"/>
      <c r="BF226" s="285"/>
      <c r="BG226" s="285"/>
      <c r="BH226" s="285"/>
      <c r="BI226" s="285"/>
      <c r="BJ226" s="285"/>
      <c r="BK226" s="285"/>
      <c r="BL226" s="285"/>
      <c r="BM226" s="285"/>
      <c r="BN226" s="305">
        <f t="shared" si="25"/>
        <v>1</v>
      </c>
      <c r="BO226" s="277"/>
      <c r="BP226" s="302" t="s">
        <v>126</v>
      </c>
      <c r="BQ226" s="285">
        <v>1</v>
      </c>
      <c r="BR226" s="285"/>
      <c r="BS226" s="285"/>
      <c r="BT226" s="285"/>
      <c r="BU226" s="285"/>
      <c r="BV226" s="285"/>
      <c r="BW226" s="285"/>
      <c r="BX226" s="285"/>
      <c r="BY226" s="285"/>
      <c r="BZ226" s="285"/>
      <c r="CA226" s="285"/>
      <c r="CB226" s="285"/>
      <c r="CC226" s="285"/>
      <c r="CD226" s="285"/>
      <c r="CE226" s="285"/>
      <c r="CF226" s="285"/>
      <c r="CG226" s="285"/>
      <c r="CH226" s="285"/>
      <c r="CI226" s="285"/>
      <c r="CJ226" s="285"/>
      <c r="CK226" s="285"/>
      <c r="CL226" s="285"/>
      <c r="CM226" s="285"/>
      <c r="CN226" s="285"/>
      <c r="CO226" s="285"/>
      <c r="CP226" s="285"/>
      <c r="CQ226" s="285"/>
      <c r="CR226" s="285"/>
      <c r="CS226" s="285"/>
      <c r="CT226" s="285"/>
      <c r="CU226" s="307">
        <f t="shared" si="26"/>
        <v>1</v>
      </c>
      <c r="CV226" s="277"/>
      <c r="CW226" s="346" t="s">
        <v>126</v>
      </c>
      <c r="CX226" s="285">
        <v>1</v>
      </c>
      <c r="CY226" s="285"/>
      <c r="CZ226" s="285"/>
      <c r="DA226" s="285"/>
      <c r="DB226" s="285"/>
      <c r="DC226" s="285"/>
      <c r="DD226" s="285"/>
      <c r="DE226" s="285"/>
      <c r="DF226" s="285"/>
      <c r="DG226" s="285"/>
      <c r="DH226" s="285"/>
      <c r="DI226" s="285"/>
      <c r="DJ226" s="285"/>
      <c r="DK226" s="285"/>
      <c r="DL226" s="285"/>
      <c r="DM226" s="285"/>
      <c r="DN226" s="285"/>
      <c r="DO226" s="285"/>
      <c r="DP226" s="285"/>
      <c r="DQ226" s="285"/>
      <c r="DR226" s="285"/>
      <c r="DS226" s="285"/>
      <c r="DT226" s="285"/>
      <c r="DU226" s="285"/>
      <c r="DV226" s="285"/>
      <c r="DW226" s="285"/>
      <c r="DX226" s="285"/>
      <c r="DY226" s="285"/>
      <c r="DZ226" s="285"/>
      <c r="EA226" s="285"/>
      <c r="EB226" s="307">
        <f t="shared" si="27"/>
        <v>1</v>
      </c>
      <c r="EC226" s="277"/>
      <c r="ED226" s="300" t="s">
        <v>126</v>
      </c>
      <c r="EE226" s="285">
        <v>1</v>
      </c>
      <c r="EF226" s="285"/>
      <c r="EG226" s="285"/>
      <c r="EH226" s="285"/>
      <c r="EI226" s="285"/>
      <c r="EJ226" s="285"/>
      <c r="EK226" s="285"/>
      <c r="EL226" s="285"/>
      <c r="EM226" s="285"/>
      <c r="EN226" s="285"/>
      <c r="EO226" s="285"/>
      <c r="EP226" s="285"/>
      <c r="EQ226" s="285"/>
      <c r="ER226" s="285"/>
      <c r="ES226" s="285"/>
      <c r="ET226" s="285"/>
      <c r="EU226" s="285"/>
      <c r="EV226" s="285"/>
      <c r="EW226" s="285"/>
      <c r="EX226" s="285"/>
      <c r="EY226" s="285"/>
      <c r="EZ226" s="285"/>
      <c r="FA226" s="285"/>
      <c r="FB226" s="285"/>
      <c r="FC226" s="285"/>
      <c r="FD226" s="285"/>
      <c r="FE226" s="285"/>
      <c r="FF226" s="285"/>
      <c r="FG226" s="285"/>
      <c r="FH226" s="285"/>
      <c r="FI226" s="307">
        <f t="shared" si="28"/>
        <v>1</v>
      </c>
      <c r="FJ226" s="277"/>
      <c r="FK226" s="300" t="s">
        <v>126</v>
      </c>
      <c r="FL226" s="285">
        <v>1</v>
      </c>
      <c r="FM226" s="285"/>
      <c r="FN226" s="285"/>
      <c r="FO226" s="285"/>
      <c r="FP226" s="285"/>
      <c r="FQ226" s="285"/>
      <c r="FR226" s="285"/>
      <c r="FS226" s="285"/>
      <c r="FT226" s="285"/>
      <c r="FU226" s="285"/>
      <c r="FV226" s="285"/>
      <c r="FW226" s="285"/>
      <c r="FX226" s="285"/>
      <c r="FY226" s="285"/>
      <c r="FZ226" s="285"/>
      <c r="GA226" s="285"/>
      <c r="GB226" s="285"/>
      <c r="GC226" s="285"/>
      <c r="GD226" s="285"/>
      <c r="GE226" s="285"/>
      <c r="GF226" s="285"/>
      <c r="GG226" s="285"/>
      <c r="GH226" s="285"/>
      <c r="GI226" s="285"/>
      <c r="GJ226" s="285"/>
      <c r="GK226" s="285"/>
      <c r="GL226" s="285"/>
      <c r="GM226" s="285"/>
      <c r="GN226" s="285"/>
      <c r="GO226" s="285"/>
      <c r="GP226" s="307">
        <f t="shared" si="29"/>
        <v>1</v>
      </c>
      <c r="GQ226" s="277"/>
    </row>
    <row r="227" spans="1:199" ht="15.75" customHeight="1">
      <c r="A227" s="1018"/>
      <c r="B227" s="304" t="s">
        <v>129</v>
      </c>
      <c r="C227" s="296">
        <v>1</v>
      </c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301">
        <f t="shared" si="24"/>
        <v>1</v>
      </c>
      <c r="AH227" s="277"/>
      <c r="AI227" s="304" t="s">
        <v>129</v>
      </c>
      <c r="AJ227" s="285">
        <v>1</v>
      </c>
      <c r="AK227" s="285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285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305">
        <f t="shared" si="25"/>
        <v>1</v>
      </c>
      <c r="BO227" s="277"/>
      <c r="BP227" s="306" t="s">
        <v>129</v>
      </c>
      <c r="BQ227" s="285">
        <v>1</v>
      </c>
      <c r="BR227" s="285"/>
      <c r="BS227" s="285"/>
      <c r="BT227" s="285"/>
      <c r="BU227" s="285"/>
      <c r="BV227" s="285"/>
      <c r="BW227" s="285"/>
      <c r="BX227" s="285"/>
      <c r="BY227" s="285"/>
      <c r="BZ227" s="285"/>
      <c r="CA227" s="285"/>
      <c r="CB227" s="285"/>
      <c r="CC227" s="285"/>
      <c r="CD227" s="285"/>
      <c r="CE227" s="285"/>
      <c r="CF227" s="285"/>
      <c r="CG227" s="285"/>
      <c r="CH227" s="285"/>
      <c r="CI227" s="285"/>
      <c r="CJ227" s="285"/>
      <c r="CK227" s="285"/>
      <c r="CL227" s="285"/>
      <c r="CM227" s="285"/>
      <c r="CN227" s="285"/>
      <c r="CO227" s="285"/>
      <c r="CP227" s="285"/>
      <c r="CQ227" s="285"/>
      <c r="CR227" s="285"/>
      <c r="CS227" s="285"/>
      <c r="CT227" s="285"/>
      <c r="CU227" s="307">
        <f t="shared" si="26"/>
        <v>1</v>
      </c>
      <c r="CV227" s="277"/>
      <c r="CW227" s="347" t="s">
        <v>129</v>
      </c>
      <c r="CX227" s="285">
        <v>1</v>
      </c>
      <c r="CY227" s="285"/>
      <c r="CZ227" s="285"/>
      <c r="DA227" s="285"/>
      <c r="DB227" s="285"/>
      <c r="DC227" s="285"/>
      <c r="DD227" s="285"/>
      <c r="DE227" s="285"/>
      <c r="DF227" s="285"/>
      <c r="DG227" s="285"/>
      <c r="DH227" s="285"/>
      <c r="DI227" s="285"/>
      <c r="DJ227" s="285"/>
      <c r="DK227" s="285"/>
      <c r="DL227" s="285"/>
      <c r="DM227" s="285"/>
      <c r="DN227" s="285"/>
      <c r="DO227" s="285"/>
      <c r="DP227" s="285"/>
      <c r="DQ227" s="285"/>
      <c r="DR227" s="285"/>
      <c r="DS227" s="285"/>
      <c r="DT227" s="285"/>
      <c r="DU227" s="285"/>
      <c r="DV227" s="285"/>
      <c r="DW227" s="285"/>
      <c r="DX227" s="285"/>
      <c r="DY227" s="285"/>
      <c r="DZ227" s="285"/>
      <c r="EA227" s="285"/>
      <c r="EB227" s="307">
        <f t="shared" si="27"/>
        <v>1</v>
      </c>
      <c r="EC227" s="277"/>
      <c r="ED227" s="304" t="s">
        <v>129</v>
      </c>
      <c r="EE227" s="285">
        <v>1</v>
      </c>
      <c r="EF227" s="285"/>
      <c r="EG227" s="285"/>
      <c r="EH227" s="285"/>
      <c r="EI227" s="285"/>
      <c r="EJ227" s="285"/>
      <c r="EK227" s="285"/>
      <c r="EL227" s="285"/>
      <c r="EM227" s="285"/>
      <c r="EN227" s="285"/>
      <c r="EO227" s="285"/>
      <c r="EP227" s="285"/>
      <c r="EQ227" s="285"/>
      <c r="ER227" s="285"/>
      <c r="ES227" s="285"/>
      <c r="ET227" s="285"/>
      <c r="EU227" s="285"/>
      <c r="EV227" s="285"/>
      <c r="EW227" s="285"/>
      <c r="EX227" s="285"/>
      <c r="EY227" s="285"/>
      <c r="EZ227" s="285"/>
      <c r="FA227" s="285"/>
      <c r="FB227" s="285"/>
      <c r="FC227" s="285"/>
      <c r="FD227" s="285"/>
      <c r="FE227" s="285"/>
      <c r="FF227" s="285"/>
      <c r="FG227" s="285"/>
      <c r="FH227" s="285"/>
      <c r="FI227" s="307">
        <f t="shared" si="28"/>
        <v>1</v>
      </c>
      <c r="FJ227" s="277"/>
      <c r="FK227" s="304" t="s">
        <v>129</v>
      </c>
      <c r="FL227" s="285">
        <v>1</v>
      </c>
      <c r="FM227" s="285"/>
      <c r="FN227" s="285"/>
      <c r="FO227" s="285"/>
      <c r="FP227" s="285"/>
      <c r="FQ227" s="285"/>
      <c r="FR227" s="285"/>
      <c r="FS227" s="285"/>
      <c r="FT227" s="285"/>
      <c r="FU227" s="285"/>
      <c r="FV227" s="285"/>
      <c r="FW227" s="285"/>
      <c r="FX227" s="285"/>
      <c r="FY227" s="285"/>
      <c r="FZ227" s="285"/>
      <c r="GA227" s="285"/>
      <c r="GB227" s="285"/>
      <c r="GC227" s="285"/>
      <c r="GD227" s="285"/>
      <c r="GE227" s="285"/>
      <c r="GF227" s="285"/>
      <c r="GG227" s="285"/>
      <c r="GH227" s="285"/>
      <c r="GI227" s="285"/>
      <c r="GJ227" s="285"/>
      <c r="GK227" s="285"/>
      <c r="GL227" s="285"/>
      <c r="GM227" s="285"/>
      <c r="GN227" s="285"/>
      <c r="GO227" s="285"/>
      <c r="GP227" s="307">
        <f t="shared" si="29"/>
        <v>1</v>
      </c>
      <c r="GQ227" s="277"/>
    </row>
    <row r="228" spans="1:199" ht="15.75" customHeight="1">
      <c r="A228" s="1018"/>
      <c r="B228" s="304" t="s">
        <v>264</v>
      </c>
      <c r="C228" s="296">
        <v>1</v>
      </c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301">
        <f t="shared" si="24"/>
        <v>1</v>
      </c>
      <c r="AH228" s="277"/>
      <c r="AI228" s="304" t="s">
        <v>264</v>
      </c>
      <c r="AJ228" s="285">
        <v>1</v>
      </c>
      <c r="AK228" s="285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285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305">
        <f t="shared" si="25"/>
        <v>1</v>
      </c>
      <c r="BO228" s="277"/>
      <c r="BP228" s="306" t="s">
        <v>264</v>
      </c>
      <c r="BQ228" s="285">
        <v>1</v>
      </c>
      <c r="BR228" s="285"/>
      <c r="BS228" s="285"/>
      <c r="BT228" s="285"/>
      <c r="BU228" s="285"/>
      <c r="BV228" s="285"/>
      <c r="BW228" s="285"/>
      <c r="BX228" s="285"/>
      <c r="BY228" s="285"/>
      <c r="BZ228" s="285"/>
      <c r="CA228" s="285"/>
      <c r="CB228" s="285"/>
      <c r="CC228" s="285"/>
      <c r="CD228" s="285"/>
      <c r="CE228" s="285"/>
      <c r="CF228" s="285"/>
      <c r="CG228" s="285"/>
      <c r="CH228" s="285"/>
      <c r="CI228" s="285"/>
      <c r="CJ228" s="285"/>
      <c r="CK228" s="285"/>
      <c r="CL228" s="285"/>
      <c r="CM228" s="285"/>
      <c r="CN228" s="285"/>
      <c r="CO228" s="285"/>
      <c r="CP228" s="285"/>
      <c r="CQ228" s="285"/>
      <c r="CR228" s="285"/>
      <c r="CS228" s="285"/>
      <c r="CT228" s="285"/>
      <c r="CU228" s="307">
        <f t="shared" si="26"/>
        <v>1</v>
      </c>
      <c r="CV228" s="277"/>
      <c r="CW228" s="347" t="s">
        <v>264</v>
      </c>
      <c r="CX228" s="285">
        <v>1</v>
      </c>
      <c r="CY228" s="285"/>
      <c r="CZ228" s="285"/>
      <c r="DA228" s="285"/>
      <c r="DB228" s="285"/>
      <c r="DC228" s="285"/>
      <c r="DD228" s="285"/>
      <c r="DE228" s="285"/>
      <c r="DF228" s="285"/>
      <c r="DG228" s="285"/>
      <c r="DH228" s="285"/>
      <c r="DI228" s="285"/>
      <c r="DJ228" s="285"/>
      <c r="DK228" s="285"/>
      <c r="DL228" s="285"/>
      <c r="DM228" s="285"/>
      <c r="DN228" s="285"/>
      <c r="DO228" s="285"/>
      <c r="DP228" s="285"/>
      <c r="DQ228" s="285"/>
      <c r="DR228" s="285"/>
      <c r="DS228" s="285"/>
      <c r="DT228" s="285"/>
      <c r="DU228" s="285"/>
      <c r="DV228" s="285"/>
      <c r="DW228" s="285"/>
      <c r="DX228" s="285"/>
      <c r="DY228" s="285"/>
      <c r="DZ228" s="285"/>
      <c r="EA228" s="285"/>
      <c r="EB228" s="307">
        <f t="shared" si="27"/>
        <v>1</v>
      </c>
      <c r="EC228" s="277"/>
      <c r="ED228" s="304" t="s">
        <v>264</v>
      </c>
      <c r="EE228" s="285">
        <v>1</v>
      </c>
      <c r="EF228" s="285"/>
      <c r="EG228" s="285"/>
      <c r="EH228" s="285"/>
      <c r="EI228" s="285"/>
      <c r="EJ228" s="285"/>
      <c r="EK228" s="285"/>
      <c r="EL228" s="285"/>
      <c r="EM228" s="285"/>
      <c r="EN228" s="285"/>
      <c r="EO228" s="285"/>
      <c r="EP228" s="285"/>
      <c r="EQ228" s="285"/>
      <c r="ER228" s="285"/>
      <c r="ES228" s="285"/>
      <c r="ET228" s="285"/>
      <c r="EU228" s="285"/>
      <c r="EV228" s="285"/>
      <c r="EW228" s="285"/>
      <c r="EX228" s="285"/>
      <c r="EY228" s="285"/>
      <c r="EZ228" s="285"/>
      <c r="FA228" s="285"/>
      <c r="FB228" s="285"/>
      <c r="FC228" s="285"/>
      <c r="FD228" s="285"/>
      <c r="FE228" s="285"/>
      <c r="FF228" s="285"/>
      <c r="FG228" s="285"/>
      <c r="FH228" s="285"/>
      <c r="FI228" s="307">
        <f t="shared" si="28"/>
        <v>1</v>
      </c>
      <c r="FJ228" s="277"/>
      <c r="FK228" s="304" t="s">
        <v>264</v>
      </c>
      <c r="FL228" s="285">
        <v>1</v>
      </c>
      <c r="FM228" s="285"/>
      <c r="FN228" s="285"/>
      <c r="FO228" s="285"/>
      <c r="FP228" s="285"/>
      <c r="FQ228" s="285"/>
      <c r="FR228" s="285"/>
      <c r="FS228" s="285"/>
      <c r="FT228" s="285"/>
      <c r="FU228" s="285"/>
      <c r="FV228" s="285"/>
      <c r="FW228" s="285"/>
      <c r="FX228" s="285"/>
      <c r="FY228" s="285"/>
      <c r="FZ228" s="285"/>
      <c r="GA228" s="285"/>
      <c r="GB228" s="285"/>
      <c r="GC228" s="285"/>
      <c r="GD228" s="285"/>
      <c r="GE228" s="285"/>
      <c r="GF228" s="285"/>
      <c r="GG228" s="285"/>
      <c r="GH228" s="285"/>
      <c r="GI228" s="285"/>
      <c r="GJ228" s="285"/>
      <c r="GK228" s="285"/>
      <c r="GL228" s="285"/>
      <c r="GM228" s="285"/>
      <c r="GN228" s="285"/>
      <c r="GO228" s="285"/>
      <c r="GP228" s="307">
        <f t="shared" si="29"/>
        <v>1</v>
      </c>
      <c r="GQ228" s="277"/>
    </row>
    <row r="229" spans="1:199" ht="15.75" customHeight="1">
      <c r="A229" s="1018"/>
      <c r="B229" s="304" t="s">
        <v>138</v>
      </c>
      <c r="C229" s="296">
        <v>1</v>
      </c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301">
        <f t="shared" si="24"/>
        <v>1</v>
      </c>
      <c r="AH229" s="277"/>
      <c r="AI229" s="304" t="s">
        <v>138</v>
      </c>
      <c r="AJ229" s="285">
        <v>1</v>
      </c>
      <c r="AK229" s="285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285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305">
        <f t="shared" si="25"/>
        <v>1</v>
      </c>
      <c r="BO229" s="277"/>
      <c r="BP229" s="306" t="s">
        <v>138</v>
      </c>
      <c r="BQ229" s="285">
        <v>1</v>
      </c>
      <c r="BR229" s="285"/>
      <c r="BS229" s="285"/>
      <c r="BT229" s="285"/>
      <c r="BU229" s="285"/>
      <c r="BV229" s="285"/>
      <c r="BW229" s="285"/>
      <c r="BX229" s="285"/>
      <c r="BY229" s="285"/>
      <c r="BZ229" s="285"/>
      <c r="CA229" s="285"/>
      <c r="CB229" s="285"/>
      <c r="CC229" s="285"/>
      <c r="CD229" s="285"/>
      <c r="CE229" s="285"/>
      <c r="CF229" s="285"/>
      <c r="CG229" s="285"/>
      <c r="CH229" s="285"/>
      <c r="CI229" s="285"/>
      <c r="CJ229" s="285"/>
      <c r="CK229" s="285"/>
      <c r="CL229" s="285"/>
      <c r="CM229" s="285"/>
      <c r="CN229" s="285"/>
      <c r="CO229" s="285"/>
      <c r="CP229" s="285"/>
      <c r="CQ229" s="285"/>
      <c r="CR229" s="285"/>
      <c r="CS229" s="285"/>
      <c r="CT229" s="285"/>
      <c r="CU229" s="307">
        <f t="shared" si="26"/>
        <v>1</v>
      </c>
      <c r="CV229" s="277"/>
      <c r="CW229" s="347" t="s">
        <v>138</v>
      </c>
      <c r="CX229" s="285">
        <v>1</v>
      </c>
      <c r="CY229" s="285"/>
      <c r="CZ229" s="285"/>
      <c r="DA229" s="285"/>
      <c r="DB229" s="285"/>
      <c r="DC229" s="285"/>
      <c r="DD229" s="285"/>
      <c r="DE229" s="285"/>
      <c r="DF229" s="285"/>
      <c r="DG229" s="285"/>
      <c r="DH229" s="285"/>
      <c r="DI229" s="285"/>
      <c r="DJ229" s="285"/>
      <c r="DK229" s="285"/>
      <c r="DL229" s="285"/>
      <c r="DM229" s="285"/>
      <c r="DN229" s="285"/>
      <c r="DO229" s="285"/>
      <c r="DP229" s="285"/>
      <c r="DQ229" s="285"/>
      <c r="DR229" s="285"/>
      <c r="DS229" s="285"/>
      <c r="DT229" s="285"/>
      <c r="DU229" s="285"/>
      <c r="DV229" s="285"/>
      <c r="DW229" s="285"/>
      <c r="DX229" s="285"/>
      <c r="DY229" s="285"/>
      <c r="DZ229" s="285"/>
      <c r="EA229" s="285"/>
      <c r="EB229" s="307">
        <f t="shared" si="27"/>
        <v>1</v>
      </c>
      <c r="EC229" s="277"/>
      <c r="ED229" s="304" t="s">
        <v>138</v>
      </c>
      <c r="EE229" s="285">
        <v>1</v>
      </c>
      <c r="EF229" s="285"/>
      <c r="EG229" s="285"/>
      <c r="EH229" s="285"/>
      <c r="EI229" s="285"/>
      <c r="EJ229" s="285"/>
      <c r="EK229" s="285"/>
      <c r="EL229" s="285"/>
      <c r="EM229" s="285"/>
      <c r="EN229" s="285"/>
      <c r="EO229" s="285"/>
      <c r="EP229" s="285"/>
      <c r="EQ229" s="285"/>
      <c r="ER229" s="285"/>
      <c r="ES229" s="285"/>
      <c r="ET229" s="285"/>
      <c r="EU229" s="285"/>
      <c r="EV229" s="285"/>
      <c r="EW229" s="285"/>
      <c r="EX229" s="285"/>
      <c r="EY229" s="285"/>
      <c r="EZ229" s="285"/>
      <c r="FA229" s="285"/>
      <c r="FB229" s="285"/>
      <c r="FC229" s="285"/>
      <c r="FD229" s="285"/>
      <c r="FE229" s="285"/>
      <c r="FF229" s="285"/>
      <c r="FG229" s="285"/>
      <c r="FH229" s="285"/>
      <c r="FI229" s="307">
        <f t="shared" si="28"/>
        <v>1</v>
      </c>
      <c r="FJ229" s="277"/>
      <c r="FK229" s="304" t="s">
        <v>138</v>
      </c>
      <c r="FL229" s="285">
        <v>1</v>
      </c>
      <c r="FM229" s="285"/>
      <c r="FN229" s="285"/>
      <c r="FO229" s="285"/>
      <c r="FP229" s="285"/>
      <c r="FQ229" s="285"/>
      <c r="FR229" s="285"/>
      <c r="FS229" s="285"/>
      <c r="FT229" s="285"/>
      <c r="FU229" s="285"/>
      <c r="FV229" s="285"/>
      <c r="FW229" s="285"/>
      <c r="FX229" s="285"/>
      <c r="FY229" s="285"/>
      <c r="FZ229" s="285"/>
      <c r="GA229" s="285"/>
      <c r="GB229" s="285"/>
      <c r="GC229" s="285"/>
      <c r="GD229" s="285"/>
      <c r="GE229" s="285"/>
      <c r="GF229" s="285"/>
      <c r="GG229" s="285"/>
      <c r="GH229" s="285"/>
      <c r="GI229" s="285"/>
      <c r="GJ229" s="285"/>
      <c r="GK229" s="285"/>
      <c r="GL229" s="285"/>
      <c r="GM229" s="285"/>
      <c r="GN229" s="285"/>
      <c r="GO229" s="285"/>
      <c r="GP229" s="307">
        <f t="shared" si="29"/>
        <v>1</v>
      </c>
      <c r="GQ229" s="277"/>
    </row>
    <row r="230" spans="1:199" ht="15.75" customHeight="1">
      <c r="A230" s="1019"/>
      <c r="B230" s="353" t="s">
        <v>212</v>
      </c>
      <c r="C230" s="323"/>
      <c r="D230" s="323"/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323"/>
      <c r="Q230" s="323"/>
      <c r="R230" s="323"/>
      <c r="S230" s="323"/>
      <c r="T230" s="323"/>
      <c r="U230" s="323"/>
      <c r="V230" s="323"/>
      <c r="W230" s="323"/>
      <c r="X230" s="323"/>
      <c r="Y230" s="323"/>
      <c r="Z230" s="323"/>
      <c r="AA230" s="323"/>
      <c r="AB230" s="323"/>
      <c r="AC230" s="323"/>
      <c r="AD230" s="323"/>
      <c r="AE230" s="323"/>
      <c r="AF230" s="323"/>
      <c r="AG230" s="324" t="e">
        <f t="shared" si="24"/>
        <v>#DIV/0!</v>
      </c>
      <c r="AH230" s="277"/>
      <c r="AI230" s="322" t="s">
        <v>212</v>
      </c>
      <c r="AJ230" s="323"/>
      <c r="AK230" s="323"/>
      <c r="AL230" s="323"/>
      <c r="AM230" s="323"/>
      <c r="AN230" s="323"/>
      <c r="AO230" s="323"/>
      <c r="AP230" s="323"/>
      <c r="AQ230" s="323"/>
      <c r="AR230" s="323"/>
      <c r="AS230" s="323"/>
      <c r="AT230" s="323"/>
      <c r="AU230" s="323"/>
      <c r="AV230" s="323"/>
      <c r="AW230" s="323"/>
      <c r="AX230" s="323"/>
      <c r="AY230" s="323"/>
      <c r="AZ230" s="323"/>
      <c r="BA230" s="323"/>
      <c r="BB230" s="323"/>
      <c r="BC230" s="323"/>
      <c r="BD230" s="323"/>
      <c r="BE230" s="323"/>
      <c r="BF230" s="323"/>
      <c r="BG230" s="323"/>
      <c r="BH230" s="323"/>
      <c r="BI230" s="323"/>
      <c r="BJ230" s="323"/>
      <c r="BK230" s="323"/>
      <c r="BL230" s="323"/>
      <c r="BM230" s="323"/>
      <c r="BN230" s="325" t="e">
        <f t="shared" si="25"/>
        <v>#DIV/0!</v>
      </c>
      <c r="BO230" s="277"/>
      <c r="BP230" s="326" t="s">
        <v>212</v>
      </c>
      <c r="BQ230" s="327">
        <v>18</v>
      </c>
      <c r="BR230" s="327">
        <v>8</v>
      </c>
      <c r="BS230" s="327">
        <v>8</v>
      </c>
      <c r="BT230" s="323"/>
      <c r="BU230" s="323"/>
      <c r="BV230" s="323"/>
      <c r="BW230" s="323"/>
      <c r="BX230" s="323"/>
      <c r="BY230" s="323"/>
      <c r="BZ230" s="323"/>
      <c r="CA230" s="323"/>
      <c r="CB230" s="323"/>
      <c r="CC230" s="323"/>
      <c r="CD230" s="323"/>
      <c r="CE230" s="323"/>
      <c r="CF230" s="323"/>
      <c r="CG230" s="323"/>
      <c r="CH230" s="323"/>
      <c r="CI230" s="323"/>
      <c r="CJ230" s="323"/>
      <c r="CK230" s="323"/>
      <c r="CL230" s="323"/>
      <c r="CM230" s="323"/>
      <c r="CN230" s="323"/>
      <c r="CO230" s="323"/>
      <c r="CP230" s="323"/>
      <c r="CQ230" s="323"/>
      <c r="CR230" s="323"/>
      <c r="CS230" s="323"/>
      <c r="CT230" s="323"/>
      <c r="CU230" s="328">
        <f t="shared" si="26"/>
        <v>11.333333333333334</v>
      </c>
      <c r="CV230" s="277"/>
      <c r="CW230" s="354" t="s">
        <v>213</v>
      </c>
      <c r="CX230" s="355">
        <v>10</v>
      </c>
      <c r="CY230" s="355">
        <v>24</v>
      </c>
      <c r="CZ230" s="355">
        <v>6</v>
      </c>
      <c r="DA230" s="355"/>
      <c r="DB230" s="355"/>
      <c r="DC230" s="355"/>
      <c r="DD230" s="355"/>
      <c r="DE230" s="355"/>
      <c r="DF230" s="355"/>
      <c r="DG230" s="355"/>
      <c r="DH230" s="355"/>
      <c r="DI230" s="355"/>
      <c r="DJ230" s="355"/>
      <c r="DK230" s="355"/>
      <c r="DL230" s="355"/>
      <c r="DM230" s="355"/>
      <c r="DN230" s="355"/>
      <c r="DO230" s="355"/>
      <c r="DP230" s="355"/>
      <c r="DQ230" s="355"/>
      <c r="DR230" s="355"/>
      <c r="DS230" s="355"/>
      <c r="DT230" s="355"/>
      <c r="DU230" s="355"/>
      <c r="DV230" s="355"/>
      <c r="DW230" s="355"/>
      <c r="DX230" s="355"/>
      <c r="DY230" s="355"/>
      <c r="DZ230" s="355"/>
      <c r="EA230" s="355"/>
      <c r="EB230" s="324">
        <f t="shared" si="27"/>
        <v>13.333333333333334</v>
      </c>
      <c r="EC230" s="277"/>
      <c r="ED230" s="322" t="s">
        <v>212</v>
      </c>
      <c r="EE230" s="323"/>
      <c r="EF230" s="323"/>
      <c r="EG230" s="323"/>
      <c r="EH230" s="323"/>
      <c r="EI230" s="323"/>
      <c r="EJ230" s="323"/>
      <c r="EK230" s="323"/>
      <c r="EL230" s="323"/>
      <c r="EM230" s="323"/>
      <c r="EN230" s="323"/>
      <c r="EO230" s="323"/>
      <c r="EP230" s="323"/>
      <c r="EQ230" s="323"/>
      <c r="ER230" s="323"/>
      <c r="ES230" s="323"/>
      <c r="ET230" s="323"/>
      <c r="EU230" s="323"/>
      <c r="EV230" s="323"/>
      <c r="EW230" s="323"/>
      <c r="EX230" s="323"/>
      <c r="EY230" s="323"/>
      <c r="EZ230" s="323"/>
      <c r="FA230" s="323"/>
      <c r="FB230" s="323"/>
      <c r="FC230" s="323"/>
      <c r="FD230" s="323"/>
      <c r="FE230" s="323"/>
      <c r="FF230" s="323"/>
      <c r="FG230" s="323"/>
      <c r="FH230" s="323"/>
      <c r="FI230" s="328" t="e">
        <f t="shared" si="28"/>
        <v>#DIV/0!</v>
      </c>
      <c r="FJ230" s="277"/>
      <c r="FK230" s="322" t="s">
        <v>212</v>
      </c>
      <c r="FL230" s="323">
        <v>8</v>
      </c>
      <c r="FM230" s="323">
        <v>2</v>
      </c>
      <c r="FN230" s="323">
        <v>2</v>
      </c>
      <c r="FO230" s="323">
        <v>6</v>
      </c>
      <c r="FP230" s="323"/>
      <c r="FQ230" s="323"/>
      <c r="FR230" s="323"/>
      <c r="FS230" s="323"/>
      <c r="FT230" s="323"/>
      <c r="FU230" s="323"/>
      <c r="FV230" s="323"/>
      <c r="FW230" s="323"/>
      <c r="FX230" s="323"/>
      <c r="FY230" s="323"/>
      <c r="FZ230" s="323"/>
      <c r="GA230" s="323"/>
      <c r="GB230" s="323"/>
      <c r="GC230" s="323"/>
      <c r="GD230" s="323"/>
      <c r="GE230" s="323"/>
      <c r="GF230" s="323"/>
      <c r="GG230" s="323"/>
      <c r="GH230" s="323"/>
      <c r="GI230" s="323"/>
      <c r="GJ230" s="323"/>
      <c r="GK230" s="323"/>
      <c r="GL230" s="323"/>
      <c r="GM230" s="323"/>
      <c r="GN230" s="323"/>
      <c r="GO230" s="323"/>
      <c r="GP230" s="328">
        <f t="shared" si="29"/>
        <v>4.5</v>
      </c>
      <c r="GQ230" s="277"/>
    </row>
    <row r="231" spans="1:199" ht="15.75" customHeight="1">
      <c r="A231" s="139"/>
      <c r="B231" s="277"/>
      <c r="C231" s="277"/>
      <c r="D231" s="277"/>
      <c r="E231" s="277"/>
      <c r="F231" s="277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277"/>
      <c r="V231" s="277"/>
      <c r="W231" s="277"/>
      <c r="X231" s="277"/>
      <c r="Y231" s="277"/>
      <c r="Z231" s="277"/>
      <c r="AA231" s="277"/>
      <c r="AB231" s="277"/>
      <c r="AC231" s="277"/>
      <c r="AD231" s="277"/>
      <c r="AE231" s="277"/>
      <c r="AF231" s="277"/>
      <c r="AG231" s="329"/>
      <c r="AH231" s="277"/>
      <c r="AI231" s="277"/>
      <c r="AJ231" s="277"/>
      <c r="AK231" s="277"/>
      <c r="AL231" s="277"/>
      <c r="AM231" s="277"/>
      <c r="AN231" s="277"/>
      <c r="AO231" s="277"/>
      <c r="AP231" s="277"/>
      <c r="AQ231" s="277"/>
      <c r="AR231" s="277"/>
      <c r="AS231" s="277"/>
      <c r="AT231" s="277"/>
      <c r="AU231" s="277"/>
      <c r="AV231" s="277"/>
      <c r="AW231" s="277"/>
      <c r="AX231" s="277"/>
      <c r="AY231" s="277"/>
      <c r="AZ231" s="277"/>
      <c r="BA231" s="277"/>
      <c r="BB231" s="277"/>
      <c r="BC231" s="277"/>
      <c r="BD231" s="277"/>
      <c r="BE231" s="277"/>
      <c r="BF231" s="277"/>
      <c r="BG231" s="277"/>
      <c r="BH231" s="277"/>
      <c r="BI231" s="277"/>
      <c r="BJ231" s="277"/>
      <c r="BK231" s="277"/>
      <c r="BL231" s="277"/>
      <c r="BM231" s="277"/>
      <c r="BN231" s="329"/>
      <c r="BO231" s="277"/>
      <c r="BP231" s="277"/>
      <c r="BQ231" s="277"/>
      <c r="BR231" s="277"/>
      <c r="BS231" s="277"/>
      <c r="BT231" s="277"/>
      <c r="BU231" s="277"/>
      <c r="BV231" s="277"/>
      <c r="BW231" s="277"/>
      <c r="BX231" s="277"/>
      <c r="BY231" s="277"/>
      <c r="BZ231" s="277"/>
      <c r="CA231" s="277"/>
      <c r="CB231" s="277"/>
      <c r="CC231" s="277"/>
      <c r="CD231" s="277"/>
      <c r="CE231" s="277"/>
      <c r="CF231" s="277"/>
      <c r="CG231" s="277"/>
      <c r="CH231" s="277"/>
      <c r="CI231" s="277"/>
      <c r="CJ231" s="277"/>
      <c r="CK231" s="277"/>
      <c r="CL231" s="277"/>
      <c r="CM231" s="277"/>
      <c r="CN231" s="277"/>
      <c r="CO231" s="277"/>
      <c r="CP231" s="277"/>
      <c r="CQ231" s="277"/>
      <c r="CR231" s="277"/>
      <c r="CS231" s="277"/>
      <c r="CT231" s="277"/>
      <c r="CU231" s="277"/>
      <c r="CV231" s="277"/>
      <c r="CW231" s="277"/>
      <c r="CX231" s="277"/>
      <c r="CY231" s="277"/>
      <c r="CZ231" s="277"/>
      <c r="DA231" s="277"/>
      <c r="DB231" s="277"/>
      <c r="DC231" s="277"/>
      <c r="DD231" s="277"/>
      <c r="DE231" s="277"/>
      <c r="DF231" s="277"/>
      <c r="DG231" s="277"/>
      <c r="DH231" s="277"/>
      <c r="DI231" s="277"/>
      <c r="DJ231" s="277"/>
      <c r="DK231" s="277"/>
      <c r="DL231" s="277"/>
      <c r="DM231" s="277"/>
      <c r="DN231" s="277"/>
      <c r="DO231" s="277"/>
      <c r="DP231" s="277"/>
      <c r="DQ231" s="277"/>
      <c r="DR231" s="277"/>
      <c r="DS231" s="277"/>
      <c r="DT231" s="277"/>
      <c r="DU231" s="277"/>
      <c r="DV231" s="277"/>
      <c r="DW231" s="277"/>
      <c r="DX231" s="277"/>
      <c r="DY231" s="277"/>
      <c r="DZ231" s="277"/>
      <c r="EA231" s="277"/>
      <c r="EB231" s="277"/>
      <c r="EC231" s="277"/>
      <c r="ED231" s="277"/>
      <c r="EE231" s="277"/>
      <c r="EF231" s="277"/>
      <c r="EG231" s="277"/>
      <c r="EH231" s="277"/>
      <c r="EI231" s="277"/>
      <c r="EJ231" s="277"/>
      <c r="EK231" s="277"/>
      <c r="EL231" s="277"/>
      <c r="EM231" s="277"/>
      <c r="EN231" s="277"/>
      <c r="EO231" s="277"/>
      <c r="EP231" s="277"/>
      <c r="EQ231" s="277"/>
      <c r="ER231" s="277"/>
      <c r="ES231" s="277"/>
      <c r="ET231" s="277"/>
      <c r="EU231" s="277"/>
      <c r="EV231" s="277"/>
      <c r="EW231" s="277"/>
      <c r="EX231" s="277"/>
      <c r="EY231" s="277"/>
      <c r="EZ231" s="277"/>
      <c r="FA231" s="277"/>
      <c r="FB231" s="277"/>
      <c r="FC231" s="277"/>
      <c r="FD231" s="277"/>
      <c r="FE231" s="277"/>
      <c r="FF231" s="277"/>
      <c r="FG231" s="277"/>
      <c r="FH231" s="277"/>
      <c r="FI231" s="277"/>
      <c r="FJ231" s="277"/>
      <c r="FK231" s="277"/>
      <c r="FL231" s="277"/>
      <c r="FM231" s="277"/>
      <c r="FN231" s="277"/>
      <c r="FO231" s="277"/>
      <c r="FP231" s="277"/>
      <c r="FQ231" s="277"/>
      <c r="FR231" s="277"/>
      <c r="FS231" s="277"/>
      <c r="FT231" s="277"/>
      <c r="FU231" s="277"/>
      <c r="FV231" s="277"/>
      <c r="FW231" s="277"/>
      <c r="FX231" s="277"/>
      <c r="FY231" s="277"/>
      <c r="FZ231" s="277"/>
      <c r="GA231" s="277"/>
      <c r="GB231" s="277"/>
      <c r="GC231" s="277"/>
      <c r="GD231" s="277"/>
      <c r="GE231" s="277"/>
      <c r="GF231" s="277"/>
      <c r="GG231" s="277"/>
      <c r="GH231" s="277"/>
      <c r="GI231" s="277"/>
      <c r="GJ231" s="277"/>
      <c r="GK231" s="277"/>
      <c r="GL231" s="277"/>
      <c r="GM231" s="277"/>
      <c r="GN231" s="277"/>
      <c r="GO231" s="277"/>
      <c r="GP231" s="277"/>
      <c r="GQ231" s="277"/>
    </row>
    <row r="232" spans="1:199" ht="15.75" customHeight="1">
      <c r="A232" s="139"/>
      <c r="B232" s="330"/>
      <c r="C232" s="330"/>
      <c r="D232" s="330"/>
      <c r="E232" s="330"/>
      <c r="F232" s="330"/>
      <c r="G232" s="330"/>
      <c r="H232" s="330"/>
      <c r="I232" s="330"/>
      <c r="J232" s="330"/>
      <c r="K232" s="330"/>
      <c r="L232" s="330"/>
      <c r="M232" s="330"/>
      <c r="N232" s="330"/>
      <c r="O232" s="330"/>
      <c r="P232" s="330"/>
      <c r="Q232" s="330"/>
      <c r="R232" s="330"/>
      <c r="S232" s="330"/>
      <c r="T232" s="330"/>
      <c r="U232" s="330"/>
      <c r="V232" s="330"/>
      <c r="W232" s="330"/>
      <c r="X232" s="330"/>
      <c r="Y232" s="330"/>
      <c r="Z232" s="330"/>
      <c r="AA232" s="330"/>
      <c r="AB232" s="330"/>
      <c r="AC232" s="330"/>
      <c r="AD232" s="330"/>
      <c r="AE232" s="330"/>
      <c r="AF232" s="330"/>
      <c r="AG232" s="331"/>
      <c r="AH232" s="330"/>
      <c r="AI232" s="330"/>
      <c r="AJ232" s="330"/>
      <c r="AK232" s="330"/>
      <c r="AL232" s="330"/>
      <c r="AM232" s="330"/>
      <c r="AN232" s="330"/>
      <c r="AO232" s="330"/>
      <c r="AP232" s="330"/>
      <c r="AQ232" s="330"/>
      <c r="AR232" s="330"/>
      <c r="AS232" s="330"/>
      <c r="AT232" s="330"/>
      <c r="AU232" s="330"/>
      <c r="AV232" s="330"/>
      <c r="AW232" s="330"/>
      <c r="AX232" s="330"/>
      <c r="AY232" s="330"/>
      <c r="AZ232" s="330"/>
      <c r="BA232" s="330"/>
      <c r="BB232" s="330"/>
      <c r="BC232" s="330"/>
      <c r="BD232" s="330"/>
      <c r="BE232" s="330"/>
      <c r="BF232" s="330"/>
      <c r="BG232" s="330"/>
      <c r="BH232" s="330"/>
      <c r="BI232" s="330"/>
      <c r="BJ232" s="330"/>
      <c r="BK232" s="330"/>
      <c r="BL232" s="330"/>
      <c r="BM232" s="330"/>
      <c r="BN232" s="331"/>
      <c r="BO232" s="330"/>
      <c r="BP232" s="330"/>
      <c r="BQ232" s="330"/>
      <c r="BR232" s="330"/>
      <c r="BS232" s="330"/>
      <c r="BT232" s="330"/>
      <c r="BU232" s="330"/>
      <c r="BV232" s="330"/>
      <c r="BW232" s="330"/>
      <c r="BX232" s="330"/>
      <c r="BY232" s="330"/>
      <c r="BZ232" s="330"/>
      <c r="CA232" s="330"/>
      <c r="CB232" s="330"/>
      <c r="CC232" s="330"/>
      <c r="CD232" s="330"/>
      <c r="CE232" s="330"/>
      <c r="CF232" s="330"/>
      <c r="CG232" s="330"/>
      <c r="CH232" s="330"/>
      <c r="CI232" s="330"/>
      <c r="CJ232" s="330"/>
      <c r="CK232" s="330"/>
      <c r="CL232" s="330"/>
      <c r="CM232" s="330"/>
      <c r="CN232" s="330"/>
      <c r="CO232" s="330"/>
      <c r="CP232" s="330"/>
      <c r="CQ232" s="330"/>
      <c r="CR232" s="330"/>
      <c r="CS232" s="330"/>
      <c r="CT232" s="330"/>
      <c r="CU232" s="330"/>
      <c r="CV232" s="330"/>
      <c r="CW232" s="330"/>
      <c r="CX232" s="330"/>
      <c r="CY232" s="330"/>
      <c r="CZ232" s="330"/>
      <c r="DA232" s="330"/>
      <c r="DB232" s="330"/>
      <c r="DC232" s="330"/>
      <c r="DD232" s="330"/>
      <c r="DE232" s="330"/>
      <c r="DF232" s="330"/>
      <c r="DG232" s="330"/>
      <c r="DH232" s="330"/>
      <c r="DI232" s="330"/>
      <c r="DJ232" s="330"/>
      <c r="DK232" s="330"/>
      <c r="DL232" s="330"/>
      <c r="DM232" s="330"/>
      <c r="DN232" s="330"/>
      <c r="DO232" s="330"/>
      <c r="DP232" s="330"/>
      <c r="DQ232" s="330"/>
      <c r="DR232" s="330"/>
      <c r="DS232" s="330"/>
      <c r="DT232" s="330"/>
      <c r="DU232" s="330"/>
      <c r="DV232" s="330"/>
      <c r="DW232" s="330"/>
      <c r="DX232" s="330"/>
      <c r="DY232" s="330"/>
      <c r="DZ232" s="330"/>
      <c r="EA232" s="330"/>
      <c r="EB232" s="330"/>
      <c r="EC232" s="330"/>
      <c r="ED232" s="330"/>
      <c r="EE232" s="330"/>
      <c r="EF232" s="330"/>
      <c r="EG232" s="330"/>
      <c r="EH232" s="330"/>
      <c r="EI232" s="330"/>
      <c r="EJ232" s="330"/>
      <c r="EK232" s="330"/>
      <c r="EL232" s="330"/>
      <c r="EM232" s="330"/>
      <c r="EN232" s="330"/>
      <c r="EO232" s="330"/>
      <c r="EP232" s="330"/>
      <c r="EQ232" s="330"/>
      <c r="ER232" s="330"/>
      <c r="ES232" s="330"/>
      <c r="ET232" s="330"/>
      <c r="EU232" s="330"/>
      <c r="EV232" s="330"/>
      <c r="EW232" s="330"/>
      <c r="EX232" s="330"/>
      <c r="EY232" s="330"/>
      <c r="EZ232" s="330"/>
      <c r="FA232" s="330"/>
      <c r="FB232" s="330"/>
      <c r="FC232" s="330"/>
      <c r="FD232" s="330"/>
      <c r="FE232" s="330"/>
      <c r="FF232" s="330"/>
      <c r="FG232" s="330"/>
      <c r="FH232" s="330"/>
      <c r="FI232" s="330"/>
      <c r="FJ232" s="330"/>
      <c r="FK232" s="330"/>
      <c r="FL232" s="330"/>
      <c r="FM232" s="330"/>
      <c r="FN232" s="330"/>
      <c r="FO232" s="330"/>
      <c r="FP232" s="330"/>
      <c r="FQ232" s="330"/>
      <c r="FR232" s="330"/>
      <c r="FS232" s="330"/>
      <c r="FT232" s="330"/>
      <c r="FU232" s="330"/>
      <c r="FV232" s="330"/>
      <c r="FW232" s="330"/>
      <c r="FX232" s="330"/>
      <c r="FY232" s="330"/>
      <c r="FZ232" s="330"/>
      <c r="GA232" s="330"/>
      <c r="GB232" s="330"/>
      <c r="GC232" s="330"/>
      <c r="GD232" s="330"/>
      <c r="GE232" s="330"/>
      <c r="GF232" s="330"/>
      <c r="GG232" s="330"/>
      <c r="GH232" s="330"/>
      <c r="GI232" s="330"/>
      <c r="GJ232" s="330"/>
      <c r="GK232" s="330"/>
      <c r="GL232" s="330"/>
      <c r="GM232" s="330"/>
      <c r="GN232" s="330"/>
      <c r="GO232" s="330"/>
      <c r="GP232" s="330"/>
      <c r="GQ232" s="330"/>
    </row>
    <row r="233" spans="1:199" ht="28.5" customHeight="1">
      <c r="A233" s="356"/>
      <c r="B233" s="1190" t="s">
        <v>400</v>
      </c>
      <c r="C233" s="1009"/>
      <c r="D233" s="1009"/>
      <c r="E233" s="1009"/>
      <c r="F233" s="1009"/>
      <c r="G233" s="1009"/>
      <c r="H233" s="1009"/>
      <c r="I233" s="1009"/>
      <c r="J233" s="1009"/>
      <c r="K233" s="1009"/>
      <c r="L233" s="1009"/>
      <c r="M233" s="1009"/>
      <c r="N233" s="1009"/>
      <c r="O233" s="1009"/>
      <c r="P233" s="1009"/>
      <c r="Q233" s="1009"/>
      <c r="R233" s="1009"/>
      <c r="S233" s="1009"/>
      <c r="T233" s="1009"/>
      <c r="U233" s="1009"/>
      <c r="V233" s="1009"/>
      <c r="W233" s="1009"/>
      <c r="X233" s="1009"/>
      <c r="Y233" s="1009"/>
      <c r="Z233" s="1009"/>
      <c r="AA233" s="1009"/>
      <c r="AB233" s="1009"/>
      <c r="AC233" s="1009"/>
      <c r="AD233" s="1009"/>
      <c r="AE233" s="1009"/>
      <c r="AF233" s="1009"/>
      <c r="AG233" s="1010"/>
      <c r="AH233" s="357"/>
      <c r="AI233" s="1190" t="s">
        <v>401</v>
      </c>
      <c r="AJ233" s="1009"/>
      <c r="AK233" s="1009"/>
      <c r="AL233" s="1009"/>
      <c r="AM233" s="1009"/>
      <c r="AN233" s="1009"/>
      <c r="AO233" s="1009"/>
      <c r="AP233" s="1009"/>
      <c r="AQ233" s="1009"/>
      <c r="AR233" s="1009"/>
      <c r="AS233" s="1009"/>
      <c r="AT233" s="1009"/>
      <c r="AU233" s="1009"/>
      <c r="AV233" s="1009"/>
      <c r="AW233" s="1009"/>
      <c r="AX233" s="1009"/>
      <c r="AY233" s="1009"/>
      <c r="AZ233" s="1009"/>
      <c r="BA233" s="1009"/>
      <c r="BB233" s="1009"/>
      <c r="BC233" s="1009"/>
      <c r="BD233" s="1009"/>
      <c r="BE233" s="1009"/>
      <c r="BF233" s="1009"/>
      <c r="BG233" s="1009"/>
      <c r="BH233" s="1009"/>
      <c r="BI233" s="1009"/>
      <c r="BJ233" s="1009"/>
      <c r="BK233" s="1009"/>
      <c r="BL233" s="1009"/>
      <c r="BM233" s="1009"/>
      <c r="BN233" s="1010"/>
      <c r="BO233" s="358"/>
      <c r="BP233" s="1190" t="s">
        <v>402</v>
      </c>
      <c r="BQ233" s="1009"/>
      <c r="BR233" s="1009"/>
      <c r="BS233" s="1009"/>
      <c r="BT233" s="1009"/>
      <c r="BU233" s="1009"/>
      <c r="BV233" s="1009"/>
      <c r="BW233" s="1009"/>
      <c r="BX233" s="1009"/>
      <c r="BY233" s="1009"/>
      <c r="BZ233" s="1009"/>
      <c r="CA233" s="1009"/>
      <c r="CB233" s="1009"/>
      <c r="CC233" s="1009"/>
      <c r="CD233" s="1009"/>
      <c r="CE233" s="1009"/>
      <c r="CF233" s="1009"/>
      <c r="CG233" s="1009"/>
      <c r="CH233" s="1009"/>
      <c r="CI233" s="1009"/>
      <c r="CJ233" s="1009"/>
      <c r="CK233" s="1009"/>
      <c r="CL233" s="1009"/>
      <c r="CM233" s="1009"/>
      <c r="CN233" s="1009"/>
      <c r="CO233" s="1009"/>
      <c r="CP233" s="1009"/>
      <c r="CQ233" s="1009"/>
      <c r="CR233" s="1009"/>
      <c r="CS233" s="1009"/>
      <c r="CT233" s="1009"/>
      <c r="CU233" s="1010"/>
      <c r="CV233" s="357"/>
      <c r="CW233" s="1190" t="s">
        <v>403</v>
      </c>
      <c r="CX233" s="1009"/>
      <c r="CY233" s="1009"/>
      <c r="CZ233" s="1009"/>
      <c r="DA233" s="1009"/>
      <c r="DB233" s="1009"/>
      <c r="DC233" s="1009"/>
      <c r="DD233" s="1009"/>
      <c r="DE233" s="1009"/>
      <c r="DF233" s="1009"/>
      <c r="DG233" s="1009"/>
      <c r="DH233" s="1009"/>
      <c r="DI233" s="1009"/>
      <c r="DJ233" s="1009"/>
      <c r="DK233" s="1009"/>
      <c r="DL233" s="1009"/>
      <c r="DM233" s="1009"/>
      <c r="DN233" s="1009"/>
      <c r="DO233" s="1009"/>
      <c r="DP233" s="1009"/>
      <c r="DQ233" s="1009"/>
      <c r="DR233" s="1009"/>
      <c r="DS233" s="1009"/>
      <c r="DT233" s="1009"/>
      <c r="DU233" s="1009"/>
      <c r="DV233" s="1009"/>
      <c r="DW233" s="1009"/>
      <c r="DX233" s="1009"/>
      <c r="DY233" s="1009"/>
      <c r="DZ233" s="1009"/>
      <c r="EA233" s="1009"/>
      <c r="EB233" s="1010"/>
      <c r="EC233" s="357"/>
      <c r="ED233" s="1190" t="s">
        <v>404</v>
      </c>
      <c r="EE233" s="1009"/>
      <c r="EF233" s="1009"/>
      <c r="EG233" s="1009"/>
      <c r="EH233" s="1009"/>
      <c r="EI233" s="1009"/>
      <c r="EJ233" s="1009"/>
      <c r="EK233" s="1009"/>
      <c r="EL233" s="1009"/>
      <c r="EM233" s="1009"/>
      <c r="EN233" s="1009"/>
      <c r="EO233" s="1009"/>
      <c r="EP233" s="1009"/>
      <c r="EQ233" s="1009"/>
      <c r="ER233" s="1009"/>
      <c r="ES233" s="1009"/>
      <c r="ET233" s="1009"/>
      <c r="EU233" s="1009"/>
      <c r="EV233" s="1009"/>
      <c r="EW233" s="1009"/>
      <c r="EX233" s="1009"/>
      <c r="EY233" s="1009"/>
      <c r="EZ233" s="1009"/>
      <c r="FA233" s="1009"/>
      <c r="FB233" s="1009"/>
      <c r="FC233" s="1009"/>
      <c r="FD233" s="1009"/>
      <c r="FE233" s="1009"/>
      <c r="FF233" s="1009"/>
      <c r="FG233" s="1009"/>
      <c r="FH233" s="1009"/>
      <c r="FI233" s="1010"/>
      <c r="FJ233" s="357"/>
      <c r="FK233" s="1190" t="s">
        <v>405</v>
      </c>
      <c r="FL233" s="1009"/>
      <c r="FM233" s="1009"/>
      <c r="FN233" s="1009"/>
      <c r="FO233" s="1009"/>
      <c r="FP233" s="1009"/>
      <c r="FQ233" s="1009"/>
      <c r="FR233" s="1009"/>
      <c r="FS233" s="1009"/>
      <c r="FT233" s="1009"/>
      <c r="FU233" s="1009"/>
      <c r="FV233" s="1009"/>
      <c r="FW233" s="1009"/>
      <c r="FX233" s="1009"/>
      <c r="FY233" s="1009"/>
      <c r="FZ233" s="1009"/>
      <c r="GA233" s="1009"/>
      <c r="GB233" s="1009"/>
      <c r="GC233" s="1009"/>
      <c r="GD233" s="1009"/>
      <c r="GE233" s="1009"/>
      <c r="GF233" s="1009"/>
      <c r="GG233" s="1009"/>
      <c r="GH233" s="1009"/>
      <c r="GI233" s="1009"/>
      <c r="GJ233" s="1009"/>
      <c r="GK233" s="1009"/>
      <c r="GL233" s="1009"/>
      <c r="GM233" s="1009"/>
      <c r="GN233" s="1009"/>
      <c r="GO233" s="1009"/>
      <c r="GP233" s="1010"/>
      <c r="GQ233" s="357"/>
    </row>
    <row r="234" spans="1:199" ht="15.75" customHeight="1">
      <c r="A234" s="1141" t="s">
        <v>406</v>
      </c>
      <c r="B234" s="1142" t="s">
        <v>360</v>
      </c>
      <c r="C234" s="1144" t="s">
        <v>361</v>
      </c>
      <c r="D234" s="1009"/>
      <c r="E234" s="1009"/>
      <c r="F234" s="1009"/>
      <c r="G234" s="1009"/>
      <c r="H234" s="1009"/>
      <c r="I234" s="1009"/>
      <c r="J234" s="1009"/>
      <c r="K234" s="1009"/>
      <c r="L234" s="1009"/>
      <c r="M234" s="1009"/>
      <c r="N234" s="1009"/>
      <c r="O234" s="1009"/>
      <c r="P234" s="1009"/>
      <c r="Q234" s="1009"/>
      <c r="R234" s="1009"/>
      <c r="S234" s="1009"/>
      <c r="T234" s="1009"/>
      <c r="U234" s="1009"/>
      <c r="V234" s="1009"/>
      <c r="W234" s="1009"/>
      <c r="X234" s="1009"/>
      <c r="Y234" s="1009"/>
      <c r="Z234" s="1009"/>
      <c r="AA234" s="1009"/>
      <c r="AB234" s="1009"/>
      <c r="AC234" s="1009"/>
      <c r="AD234" s="1009"/>
      <c r="AE234" s="1009"/>
      <c r="AF234" s="1010"/>
      <c r="AG234" s="1145" t="s">
        <v>362</v>
      </c>
      <c r="AH234" s="277"/>
      <c r="AI234" s="1142" t="s">
        <v>360</v>
      </c>
      <c r="AJ234" s="1144" t="s">
        <v>361</v>
      </c>
      <c r="AK234" s="1009"/>
      <c r="AL234" s="1009"/>
      <c r="AM234" s="1009"/>
      <c r="AN234" s="1009"/>
      <c r="AO234" s="1009"/>
      <c r="AP234" s="1009"/>
      <c r="AQ234" s="1009"/>
      <c r="AR234" s="1009"/>
      <c r="AS234" s="1009"/>
      <c r="AT234" s="1009"/>
      <c r="AU234" s="1009"/>
      <c r="AV234" s="1009"/>
      <c r="AW234" s="1009"/>
      <c r="AX234" s="1009"/>
      <c r="AY234" s="1009"/>
      <c r="AZ234" s="1009"/>
      <c r="BA234" s="1009"/>
      <c r="BB234" s="1009"/>
      <c r="BC234" s="1009"/>
      <c r="BD234" s="1009"/>
      <c r="BE234" s="1009"/>
      <c r="BF234" s="1009"/>
      <c r="BG234" s="1009"/>
      <c r="BH234" s="1009"/>
      <c r="BI234" s="1009"/>
      <c r="BJ234" s="1009"/>
      <c r="BK234" s="1009"/>
      <c r="BL234" s="1009"/>
      <c r="BM234" s="1010"/>
      <c r="BN234" s="1148" t="s">
        <v>362</v>
      </c>
      <c r="BO234" s="1185"/>
      <c r="BP234" s="1186" t="s">
        <v>360</v>
      </c>
      <c r="BQ234" s="1144" t="s">
        <v>361</v>
      </c>
      <c r="BR234" s="1009"/>
      <c r="BS234" s="1009"/>
      <c r="BT234" s="1009"/>
      <c r="BU234" s="1009"/>
      <c r="BV234" s="1009"/>
      <c r="BW234" s="1009"/>
      <c r="BX234" s="1009"/>
      <c r="BY234" s="1009"/>
      <c r="BZ234" s="1009"/>
      <c r="CA234" s="1009"/>
      <c r="CB234" s="1009"/>
      <c r="CC234" s="1009"/>
      <c r="CD234" s="1009"/>
      <c r="CE234" s="1009"/>
      <c r="CF234" s="1009"/>
      <c r="CG234" s="1009"/>
      <c r="CH234" s="1009"/>
      <c r="CI234" s="1009"/>
      <c r="CJ234" s="1009"/>
      <c r="CK234" s="1009"/>
      <c r="CL234" s="1009"/>
      <c r="CM234" s="1009"/>
      <c r="CN234" s="1009"/>
      <c r="CO234" s="1009"/>
      <c r="CP234" s="1009"/>
      <c r="CQ234" s="1009"/>
      <c r="CR234" s="1009"/>
      <c r="CS234" s="1009"/>
      <c r="CT234" s="1010"/>
      <c r="CU234" s="1145" t="s">
        <v>362</v>
      </c>
      <c r="CV234" s="277"/>
      <c r="CW234" s="1142" t="s">
        <v>360</v>
      </c>
      <c r="CX234" s="1144" t="s">
        <v>361</v>
      </c>
      <c r="CY234" s="1009"/>
      <c r="CZ234" s="1009"/>
      <c r="DA234" s="1009"/>
      <c r="DB234" s="1009"/>
      <c r="DC234" s="1009"/>
      <c r="DD234" s="1009"/>
      <c r="DE234" s="1009"/>
      <c r="DF234" s="1009"/>
      <c r="DG234" s="1009"/>
      <c r="DH234" s="1009"/>
      <c r="DI234" s="1009"/>
      <c r="DJ234" s="1009"/>
      <c r="DK234" s="1009"/>
      <c r="DL234" s="1009"/>
      <c r="DM234" s="1009"/>
      <c r="DN234" s="1009"/>
      <c r="DO234" s="1009"/>
      <c r="DP234" s="1009"/>
      <c r="DQ234" s="1009"/>
      <c r="DR234" s="1009"/>
      <c r="DS234" s="1009"/>
      <c r="DT234" s="1009"/>
      <c r="DU234" s="1009"/>
      <c r="DV234" s="1009"/>
      <c r="DW234" s="1009"/>
      <c r="DX234" s="1009"/>
      <c r="DY234" s="1009"/>
      <c r="DZ234" s="1009"/>
      <c r="EA234" s="1010"/>
      <c r="EB234" s="1145" t="s">
        <v>362</v>
      </c>
      <c r="EC234" s="277"/>
      <c r="ED234" s="1142" t="s">
        <v>360</v>
      </c>
      <c r="EE234" s="1144" t="s">
        <v>361</v>
      </c>
      <c r="EF234" s="1009"/>
      <c r="EG234" s="1009"/>
      <c r="EH234" s="1009"/>
      <c r="EI234" s="1009"/>
      <c r="EJ234" s="1009"/>
      <c r="EK234" s="1009"/>
      <c r="EL234" s="1009"/>
      <c r="EM234" s="1009"/>
      <c r="EN234" s="1009"/>
      <c r="EO234" s="1009"/>
      <c r="EP234" s="1009"/>
      <c r="EQ234" s="1009"/>
      <c r="ER234" s="1009"/>
      <c r="ES234" s="1009"/>
      <c r="ET234" s="1009"/>
      <c r="EU234" s="1009"/>
      <c r="EV234" s="1009"/>
      <c r="EW234" s="1009"/>
      <c r="EX234" s="1009"/>
      <c r="EY234" s="1009"/>
      <c r="EZ234" s="1009"/>
      <c r="FA234" s="1009"/>
      <c r="FB234" s="1009"/>
      <c r="FC234" s="1009"/>
      <c r="FD234" s="1009"/>
      <c r="FE234" s="1009"/>
      <c r="FF234" s="1009"/>
      <c r="FG234" s="1009"/>
      <c r="FH234" s="1010"/>
      <c r="FI234" s="1145" t="s">
        <v>362</v>
      </c>
      <c r="FJ234" s="277"/>
      <c r="FK234" s="1142" t="s">
        <v>360</v>
      </c>
      <c r="FL234" s="1144" t="s">
        <v>361</v>
      </c>
      <c r="FM234" s="1009"/>
      <c r="FN234" s="1009"/>
      <c r="FO234" s="1009"/>
      <c r="FP234" s="1009"/>
      <c r="FQ234" s="1009"/>
      <c r="FR234" s="1009"/>
      <c r="FS234" s="1009"/>
      <c r="FT234" s="1009"/>
      <c r="FU234" s="1009"/>
      <c r="FV234" s="1009"/>
      <c r="FW234" s="1009"/>
      <c r="FX234" s="1009"/>
      <c r="FY234" s="1009"/>
      <c r="FZ234" s="1009"/>
      <c r="GA234" s="1009"/>
      <c r="GB234" s="1009"/>
      <c r="GC234" s="1009"/>
      <c r="GD234" s="1009"/>
      <c r="GE234" s="1009"/>
      <c r="GF234" s="1009"/>
      <c r="GG234" s="1009"/>
      <c r="GH234" s="1009"/>
      <c r="GI234" s="1009"/>
      <c r="GJ234" s="1009"/>
      <c r="GK234" s="1009"/>
      <c r="GL234" s="1009"/>
      <c r="GM234" s="1009"/>
      <c r="GN234" s="1009"/>
      <c r="GO234" s="1010"/>
      <c r="GP234" s="1145" t="s">
        <v>362</v>
      </c>
      <c r="GQ234" s="277"/>
    </row>
    <row r="235" spans="1:199" ht="15.75" customHeight="1">
      <c r="A235" s="1018"/>
      <c r="B235" s="1143"/>
      <c r="C235" s="283">
        <v>1</v>
      </c>
      <c r="D235" s="283">
        <v>2</v>
      </c>
      <c r="E235" s="283">
        <v>3</v>
      </c>
      <c r="F235" s="283">
        <v>4</v>
      </c>
      <c r="G235" s="283">
        <v>5</v>
      </c>
      <c r="H235" s="283">
        <v>6</v>
      </c>
      <c r="I235" s="283">
        <v>7</v>
      </c>
      <c r="J235" s="283">
        <v>8</v>
      </c>
      <c r="K235" s="283">
        <v>9</v>
      </c>
      <c r="L235" s="283">
        <v>10</v>
      </c>
      <c r="M235" s="283">
        <v>11</v>
      </c>
      <c r="N235" s="283">
        <v>12</v>
      </c>
      <c r="O235" s="283">
        <v>13</v>
      </c>
      <c r="P235" s="283">
        <v>14</v>
      </c>
      <c r="Q235" s="283">
        <v>15</v>
      </c>
      <c r="R235" s="283">
        <v>16</v>
      </c>
      <c r="S235" s="283">
        <v>17</v>
      </c>
      <c r="T235" s="283">
        <v>18</v>
      </c>
      <c r="U235" s="283">
        <v>19</v>
      </c>
      <c r="V235" s="283">
        <v>20</v>
      </c>
      <c r="W235" s="283">
        <v>21</v>
      </c>
      <c r="X235" s="283">
        <v>22</v>
      </c>
      <c r="Y235" s="283">
        <v>23</v>
      </c>
      <c r="Z235" s="283">
        <v>24</v>
      </c>
      <c r="AA235" s="283">
        <v>25</v>
      </c>
      <c r="AB235" s="283">
        <v>26</v>
      </c>
      <c r="AC235" s="283">
        <v>27</v>
      </c>
      <c r="AD235" s="283">
        <v>28</v>
      </c>
      <c r="AE235" s="283">
        <v>29</v>
      </c>
      <c r="AF235" s="283">
        <v>30</v>
      </c>
      <c r="AG235" s="1147"/>
      <c r="AH235" s="277"/>
      <c r="AI235" s="1147"/>
      <c r="AJ235" s="283">
        <v>1</v>
      </c>
      <c r="AK235" s="283">
        <v>2</v>
      </c>
      <c r="AL235" s="283">
        <v>3</v>
      </c>
      <c r="AM235" s="283">
        <v>4</v>
      </c>
      <c r="AN235" s="283">
        <v>5</v>
      </c>
      <c r="AO235" s="283">
        <v>6</v>
      </c>
      <c r="AP235" s="283">
        <v>7</v>
      </c>
      <c r="AQ235" s="283">
        <v>8</v>
      </c>
      <c r="AR235" s="283">
        <v>9</v>
      </c>
      <c r="AS235" s="283">
        <v>10</v>
      </c>
      <c r="AT235" s="283">
        <v>11</v>
      </c>
      <c r="AU235" s="283">
        <v>12</v>
      </c>
      <c r="AV235" s="283">
        <v>13</v>
      </c>
      <c r="AW235" s="283">
        <v>14</v>
      </c>
      <c r="AX235" s="283">
        <v>15</v>
      </c>
      <c r="AY235" s="283">
        <v>16</v>
      </c>
      <c r="AZ235" s="283">
        <v>17</v>
      </c>
      <c r="BA235" s="283">
        <v>18</v>
      </c>
      <c r="BB235" s="283">
        <v>19</v>
      </c>
      <c r="BC235" s="283">
        <v>20</v>
      </c>
      <c r="BD235" s="283">
        <v>21</v>
      </c>
      <c r="BE235" s="283">
        <v>22</v>
      </c>
      <c r="BF235" s="283">
        <v>23</v>
      </c>
      <c r="BG235" s="283">
        <v>24</v>
      </c>
      <c r="BH235" s="283">
        <v>25</v>
      </c>
      <c r="BI235" s="283">
        <v>26</v>
      </c>
      <c r="BJ235" s="283">
        <v>27</v>
      </c>
      <c r="BK235" s="283">
        <v>28</v>
      </c>
      <c r="BL235" s="283">
        <v>29</v>
      </c>
      <c r="BM235" s="283">
        <v>30</v>
      </c>
      <c r="BN235" s="1149"/>
      <c r="BO235" s="1019"/>
      <c r="BP235" s="1187"/>
      <c r="BQ235" s="283">
        <v>1</v>
      </c>
      <c r="BR235" s="283">
        <v>2</v>
      </c>
      <c r="BS235" s="283">
        <v>3</v>
      </c>
      <c r="BT235" s="283">
        <v>4</v>
      </c>
      <c r="BU235" s="283">
        <v>5</v>
      </c>
      <c r="BV235" s="283">
        <v>6</v>
      </c>
      <c r="BW235" s="283">
        <v>7</v>
      </c>
      <c r="BX235" s="283">
        <v>8</v>
      </c>
      <c r="BY235" s="283">
        <v>9</v>
      </c>
      <c r="BZ235" s="283">
        <v>10</v>
      </c>
      <c r="CA235" s="283">
        <v>11</v>
      </c>
      <c r="CB235" s="283">
        <v>12</v>
      </c>
      <c r="CC235" s="283">
        <v>13</v>
      </c>
      <c r="CD235" s="283">
        <v>14</v>
      </c>
      <c r="CE235" s="283">
        <v>15</v>
      </c>
      <c r="CF235" s="283">
        <v>16</v>
      </c>
      <c r="CG235" s="283">
        <v>17</v>
      </c>
      <c r="CH235" s="283">
        <v>18</v>
      </c>
      <c r="CI235" s="283">
        <v>19</v>
      </c>
      <c r="CJ235" s="283">
        <v>20</v>
      </c>
      <c r="CK235" s="283">
        <v>21</v>
      </c>
      <c r="CL235" s="283">
        <v>22</v>
      </c>
      <c r="CM235" s="283">
        <v>23</v>
      </c>
      <c r="CN235" s="283">
        <v>24</v>
      </c>
      <c r="CO235" s="283">
        <v>25</v>
      </c>
      <c r="CP235" s="283">
        <v>26</v>
      </c>
      <c r="CQ235" s="283">
        <v>27</v>
      </c>
      <c r="CR235" s="283">
        <v>28</v>
      </c>
      <c r="CS235" s="283">
        <v>29</v>
      </c>
      <c r="CT235" s="283">
        <v>30</v>
      </c>
      <c r="CU235" s="1147"/>
      <c r="CV235" s="277"/>
      <c r="CW235" s="1147"/>
      <c r="CX235" s="283">
        <v>1</v>
      </c>
      <c r="CY235" s="283">
        <v>2</v>
      </c>
      <c r="CZ235" s="283">
        <v>3</v>
      </c>
      <c r="DA235" s="283">
        <v>4</v>
      </c>
      <c r="DB235" s="283">
        <v>5</v>
      </c>
      <c r="DC235" s="283">
        <v>6</v>
      </c>
      <c r="DD235" s="283">
        <v>7</v>
      </c>
      <c r="DE235" s="283">
        <v>8</v>
      </c>
      <c r="DF235" s="283">
        <v>9</v>
      </c>
      <c r="DG235" s="283">
        <v>10</v>
      </c>
      <c r="DH235" s="283">
        <v>11</v>
      </c>
      <c r="DI235" s="283">
        <v>12</v>
      </c>
      <c r="DJ235" s="283">
        <v>13</v>
      </c>
      <c r="DK235" s="283">
        <v>14</v>
      </c>
      <c r="DL235" s="283">
        <v>15</v>
      </c>
      <c r="DM235" s="283">
        <v>16</v>
      </c>
      <c r="DN235" s="283">
        <v>17</v>
      </c>
      <c r="DO235" s="283">
        <v>18</v>
      </c>
      <c r="DP235" s="283">
        <v>19</v>
      </c>
      <c r="DQ235" s="283">
        <v>20</v>
      </c>
      <c r="DR235" s="283">
        <v>21</v>
      </c>
      <c r="DS235" s="283">
        <v>22</v>
      </c>
      <c r="DT235" s="283">
        <v>23</v>
      </c>
      <c r="DU235" s="283">
        <v>24</v>
      </c>
      <c r="DV235" s="283">
        <v>25</v>
      </c>
      <c r="DW235" s="283">
        <v>26</v>
      </c>
      <c r="DX235" s="283">
        <v>27</v>
      </c>
      <c r="DY235" s="283">
        <v>28</v>
      </c>
      <c r="DZ235" s="283">
        <v>29</v>
      </c>
      <c r="EA235" s="283">
        <v>30</v>
      </c>
      <c r="EB235" s="1147"/>
      <c r="EC235" s="277"/>
      <c r="ED235" s="1147"/>
      <c r="EE235" s="283">
        <v>1</v>
      </c>
      <c r="EF235" s="283">
        <v>2</v>
      </c>
      <c r="EG235" s="283">
        <v>3</v>
      </c>
      <c r="EH235" s="283">
        <v>4</v>
      </c>
      <c r="EI235" s="283">
        <v>5</v>
      </c>
      <c r="EJ235" s="283">
        <v>6</v>
      </c>
      <c r="EK235" s="283">
        <v>7</v>
      </c>
      <c r="EL235" s="283">
        <v>8</v>
      </c>
      <c r="EM235" s="283">
        <v>9</v>
      </c>
      <c r="EN235" s="283">
        <v>10</v>
      </c>
      <c r="EO235" s="283">
        <v>11</v>
      </c>
      <c r="EP235" s="283">
        <v>12</v>
      </c>
      <c r="EQ235" s="283">
        <v>13</v>
      </c>
      <c r="ER235" s="283">
        <v>14</v>
      </c>
      <c r="ES235" s="283">
        <v>15</v>
      </c>
      <c r="ET235" s="283">
        <v>16</v>
      </c>
      <c r="EU235" s="283">
        <v>17</v>
      </c>
      <c r="EV235" s="283">
        <v>18</v>
      </c>
      <c r="EW235" s="283">
        <v>19</v>
      </c>
      <c r="EX235" s="283">
        <v>20</v>
      </c>
      <c r="EY235" s="283">
        <v>21</v>
      </c>
      <c r="EZ235" s="283">
        <v>22</v>
      </c>
      <c r="FA235" s="283">
        <v>23</v>
      </c>
      <c r="FB235" s="283">
        <v>24</v>
      </c>
      <c r="FC235" s="283">
        <v>25</v>
      </c>
      <c r="FD235" s="283">
        <v>26</v>
      </c>
      <c r="FE235" s="283">
        <v>27</v>
      </c>
      <c r="FF235" s="283">
        <v>28</v>
      </c>
      <c r="FG235" s="283">
        <v>29</v>
      </c>
      <c r="FH235" s="283">
        <v>30</v>
      </c>
      <c r="FI235" s="1147"/>
      <c r="FJ235" s="277"/>
      <c r="FK235" s="1147"/>
      <c r="FL235" s="283">
        <v>1</v>
      </c>
      <c r="FM235" s="283">
        <v>2</v>
      </c>
      <c r="FN235" s="283">
        <v>3</v>
      </c>
      <c r="FO235" s="283">
        <v>4</v>
      </c>
      <c r="FP235" s="283">
        <v>5</v>
      </c>
      <c r="FQ235" s="283">
        <v>6</v>
      </c>
      <c r="FR235" s="283">
        <v>7</v>
      </c>
      <c r="FS235" s="283">
        <v>8</v>
      </c>
      <c r="FT235" s="283">
        <v>9</v>
      </c>
      <c r="FU235" s="283">
        <v>10</v>
      </c>
      <c r="FV235" s="283">
        <v>11</v>
      </c>
      <c r="FW235" s="283">
        <v>12</v>
      </c>
      <c r="FX235" s="283">
        <v>13</v>
      </c>
      <c r="FY235" s="283">
        <v>14</v>
      </c>
      <c r="FZ235" s="283">
        <v>15</v>
      </c>
      <c r="GA235" s="283">
        <v>16</v>
      </c>
      <c r="GB235" s="283">
        <v>17</v>
      </c>
      <c r="GC235" s="283">
        <v>18</v>
      </c>
      <c r="GD235" s="283">
        <v>19</v>
      </c>
      <c r="GE235" s="283">
        <v>20</v>
      </c>
      <c r="GF235" s="283">
        <v>21</v>
      </c>
      <c r="GG235" s="283">
        <v>22</v>
      </c>
      <c r="GH235" s="283">
        <v>23</v>
      </c>
      <c r="GI235" s="283">
        <v>24</v>
      </c>
      <c r="GJ235" s="283">
        <v>25</v>
      </c>
      <c r="GK235" s="283">
        <v>26</v>
      </c>
      <c r="GL235" s="283">
        <v>27</v>
      </c>
      <c r="GM235" s="283">
        <v>28</v>
      </c>
      <c r="GN235" s="283">
        <v>29</v>
      </c>
      <c r="GO235" s="283">
        <v>30</v>
      </c>
      <c r="GP235" s="1147"/>
      <c r="GQ235" s="277"/>
    </row>
    <row r="236" spans="1:199" ht="15.75" customHeight="1">
      <c r="A236" s="1018"/>
      <c r="B236" s="290" t="s">
        <v>377</v>
      </c>
      <c r="C236" s="285">
        <v>4</v>
      </c>
      <c r="D236" s="285">
        <v>5</v>
      </c>
      <c r="E236" s="285">
        <v>8</v>
      </c>
      <c r="F236" s="285">
        <v>10</v>
      </c>
      <c r="G236" s="285">
        <v>4</v>
      </c>
      <c r="H236" s="285">
        <v>4</v>
      </c>
      <c r="I236" s="285">
        <v>8</v>
      </c>
      <c r="J236" s="285">
        <v>8</v>
      </c>
      <c r="K236" s="285">
        <v>8</v>
      </c>
      <c r="L236" s="285">
        <v>4</v>
      </c>
      <c r="M236" s="285">
        <v>6</v>
      </c>
      <c r="N236" s="285">
        <v>5</v>
      </c>
      <c r="O236" s="285">
        <v>8</v>
      </c>
      <c r="P236" s="285">
        <v>3</v>
      </c>
      <c r="Q236" s="285">
        <v>4</v>
      </c>
      <c r="R236" s="285">
        <v>6</v>
      </c>
      <c r="S236" s="285">
        <v>4</v>
      </c>
      <c r="T236" s="285">
        <v>8</v>
      </c>
      <c r="U236" s="285">
        <v>4</v>
      </c>
      <c r="V236" s="285">
        <v>8</v>
      </c>
      <c r="W236" s="285">
        <v>5</v>
      </c>
      <c r="X236" s="285">
        <v>7</v>
      </c>
      <c r="Y236" s="285">
        <v>4</v>
      </c>
      <c r="Z236" s="296">
        <v>4</v>
      </c>
      <c r="AA236" s="296">
        <v>3</v>
      </c>
      <c r="AB236" s="296"/>
      <c r="AC236" s="296"/>
      <c r="AD236" s="296"/>
      <c r="AE236" s="296"/>
      <c r="AF236" s="285"/>
      <c r="AG236" s="286">
        <f t="shared" ref="AG236:AG276" si="30">AVERAGE(C236:AF236)</f>
        <v>5.68</v>
      </c>
      <c r="AH236" s="277"/>
      <c r="AI236" s="290" t="s">
        <v>377</v>
      </c>
      <c r="AJ236" s="285">
        <v>3</v>
      </c>
      <c r="AK236" s="285">
        <v>4</v>
      </c>
      <c r="AL236" s="285">
        <v>8</v>
      </c>
      <c r="AM236" s="285">
        <v>4</v>
      </c>
      <c r="AN236" s="285">
        <v>3</v>
      </c>
      <c r="AO236" s="285">
        <v>3</v>
      </c>
      <c r="AP236" s="285">
        <v>7</v>
      </c>
      <c r="AQ236" s="285">
        <v>4</v>
      </c>
      <c r="AR236" s="285">
        <v>4</v>
      </c>
      <c r="AS236" s="285">
        <v>2</v>
      </c>
      <c r="AT236" s="285">
        <v>3</v>
      </c>
      <c r="AU236" s="285">
        <v>3</v>
      </c>
      <c r="AV236" s="285">
        <v>4</v>
      </c>
      <c r="AW236" s="285">
        <v>5</v>
      </c>
      <c r="AX236" s="285">
        <v>3</v>
      </c>
      <c r="AY236" s="285">
        <v>3</v>
      </c>
      <c r="AZ236" s="285">
        <v>5</v>
      </c>
      <c r="BA236" s="285">
        <v>7</v>
      </c>
      <c r="BB236" s="285">
        <v>4</v>
      </c>
      <c r="BC236" s="285">
        <v>4</v>
      </c>
      <c r="BD236" s="285">
        <v>6</v>
      </c>
      <c r="BE236" s="285">
        <v>3</v>
      </c>
      <c r="BF236" s="285">
        <v>4</v>
      </c>
      <c r="BG236" s="285">
        <v>4</v>
      </c>
      <c r="BH236" s="285">
        <v>2</v>
      </c>
      <c r="BI236" s="285">
        <v>7</v>
      </c>
      <c r="BJ236" s="285">
        <v>4</v>
      </c>
      <c r="BK236" s="285"/>
      <c r="BL236" s="285"/>
      <c r="BM236" s="285"/>
      <c r="BN236" s="293">
        <f t="shared" ref="BN236:BN276" si="31">AVERAGE(AJ236:BM236)</f>
        <v>4.1851851851851851</v>
      </c>
      <c r="BO236" s="277"/>
      <c r="BP236" s="289" t="s">
        <v>377</v>
      </c>
      <c r="BQ236" s="285">
        <v>4</v>
      </c>
      <c r="BR236" s="285">
        <v>3</v>
      </c>
      <c r="BS236" s="285">
        <v>7</v>
      </c>
      <c r="BT236" s="285">
        <v>3</v>
      </c>
      <c r="BU236" s="285">
        <v>6</v>
      </c>
      <c r="BV236" s="285">
        <v>7</v>
      </c>
      <c r="BW236" s="285">
        <v>2</v>
      </c>
      <c r="BX236" s="285">
        <v>7</v>
      </c>
      <c r="BY236" s="285">
        <v>3</v>
      </c>
      <c r="BZ236" s="285"/>
      <c r="CA236" s="285"/>
      <c r="CB236" s="285"/>
      <c r="CC236" s="285"/>
      <c r="CD236" s="285"/>
      <c r="CE236" s="285"/>
      <c r="CF236" s="285"/>
      <c r="CG236" s="285"/>
      <c r="CH236" s="285"/>
      <c r="CI236" s="285"/>
      <c r="CJ236" s="285"/>
      <c r="CK236" s="285"/>
      <c r="CL236" s="285"/>
      <c r="CM236" s="285"/>
      <c r="CN236" s="285"/>
      <c r="CO236" s="285"/>
      <c r="CP236" s="285"/>
      <c r="CQ236" s="285"/>
      <c r="CR236" s="285"/>
      <c r="CS236" s="285"/>
      <c r="CT236" s="285"/>
      <c r="CU236" s="286">
        <f t="shared" ref="CU236:CU276" si="32">AVERAGE(BQ236:CT236)</f>
        <v>4.666666666666667</v>
      </c>
      <c r="CV236" s="277"/>
      <c r="CW236" s="285" t="s">
        <v>377</v>
      </c>
      <c r="CX236" s="285">
        <v>4</v>
      </c>
      <c r="CY236" s="285">
        <v>6</v>
      </c>
      <c r="CZ236" s="285">
        <v>4</v>
      </c>
      <c r="DA236" s="285">
        <v>7</v>
      </c>
      <c r="DB236" s="285">
        <v>4</v>
      </c>
      <c r="DC236" s="285">
        <v>8</v>
      </c>
      <c r="DD236" s="285">
        <v>6</v>
      </c>
      <c r="DE236" s="285">
        <v>6</v>
      </c>
      <c r="DF236" s="285">
        <v>3</v>
      </c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285"/>
      <c r="DU236" s="285"/>
      <c r="DV236" s="285"/>
      <c r="DW236" s="285"/>
      <c r="DX236" s="285"/>
      <c r="DY236" s="285"/>
      <c r="DZ236" s="285"/>
      <c r="EA236" s="285"/>
      <c r="EB236" s="286">
        <f t="shared" ref="EB236:EB276" si="33">AVERAGE(CX236:EA236)</f>
        <v>5.333333333333333</v>
      </c>
      <c r="EC236" s="277"/>
      <c r="ED236" s="290" t="s">
        <v>377</v>
      </c>
      <c r="EE236" s="285">
        <v>4</v>
      </c>
      <c r="EF236" s="285">
        <v>2</v>
      </c>
      <c r="EG236" s="285">
        <v>2</v>
      </c>
      <c r="EH236" s="285">
        <v>2</v>
      </c>
      <c r="EI236" s="285">
        <v>2</v>
      </c>
      <c r="EJ236" s="285">
        <v>3</v>
      </c>
      <c r="EK236" s="285"/>
      <c r="EL236" s="285"/>
      <c r="EM236" s="285"/>
      <c r="EN236" s="285"/>
      <c r="EO236" s="285"/>
      <c r="EP236" s="285"/>
      <c r="EQ236" s="285"/>
      <c r="ER236" s="285"/>
      <c r="ES236" s="285"/>
      <c r="ET236" s="285"/>
      <c r="EU236" s="285"/>
      <c r="EV236" s="285"/>
      <c r="EW236" s="285"/>
      <c r="EX236" s="285"/>
      <c r="EY236" s="285"/>
      <c r="EZ236" s="285"/>
      <c r="FA236" s="285"/>
      <c r="FB236" s="285"/>
      <c r="FC236" s="285"/>
      <c r="FD236" s="285"/>
      <c r="FE236" s="285"/>
      <c r="FF236" s="285"/>
      <c r="FG236" s="285"/>
      <c r="FH236" s="285"/>
      <c r="FI236" s="286">
        <f t="shared" ref="FI236:FI276" si="34">AVERAGE(EE236:FH236)</f>
        <v>2.5</v>
      </c>
      <c r="FJ236" s="277"/>
      <c r="FK236" s="290" t="s">
        <v>377</v>
      </c>
      <c r="FL236" s="285">
        <v>6</v>
      </c>
      <c r="FM236" s="285">
        <v>4</v>
      </c>
      <c r="FN236" s="285">
        <v>4</v>
      </c>
      <c r="FO236" s="285">
        <v>3</v>
      </c>
      <c r="FP236" s="285">
        <v>3</v>
      </c>
      <c r="FQ236" s="285">
        <v>3</v>
      </c>
      <c r="FR236" s="285">
        <v>2</v>
      </c>
      <c r="FS236" s="285">
        <v>3</v>
      </c>
      <c r="FT236" s="285">
        <v>2</v>
      </c>
      <c r="FU236" s="285"/>
      <c r="FV236" s="285"/>
      <c r="FW236" s="285"/>
      <c r="FX236" s="285"/>
      <c r="FY236" s="285"/>
      <c r="FZ236" s="285"/>
      <c r="GA236" s="285"/>
      <c r="GB236" s="285"/>
      <c r="GC236" s="285"/>
      <c r="GD236" s="285"/>
      <c r="GE236" s="285"/>
      <c r="GF236" s="285"/>
      <c r="GG236" s="285"/>
      <c r="GH236" s="285"/>
      <c r="GI236" s="285"/>
      <c r="GJ236" s="285"/>
      <c r="GK236" s="285"/>
      <c r="GL236" s="285"/>
      <c r="GM236" s="285"/>
      <c r="GN236" s="285"/>
      <c r="GO236" s="285"/>
      <c r="GP236" s="286">
        <f t="shared" ref="GP236:GP276" si="35">AVERAGE(FL236:GO236)</f>
        <v>3.3333333333333335</v>
      </c>
      <c r="GQ236" s="277"/>
    </row>
    <row r="237" spans="1:199" ht="15.75" customHeight="1">
      <c r="A237" s="1018"/>
      <c r="B237" s="285" t="s">
        <v>143</v>
      </c>
      <c r="C237" s="285">
        <v>11</v>
      </c>
      <c r="D237" s="285">
        <v>11</v>
      </c>
      <c r="E237" s="285">
        <v>26</v>
      </c>
      <c r="F237" s="285">
        <v>6</v>
      </c>
      <c r="G237" s="285">
        <v>12</v>
      </c>
      <c r="H237" s="285">
        <v>14</v>
      </c>
      <c r="I237" s="285">
        <v>18</v>
      </c>
      <c r="J237" s="285">
        <v>39</v>
      </c>
      <c r="K237" s="285">
        <v>11</v>
      </c>
      <c r="L237" s="285">
        <v>9</v>
      </c>
      <c r="M237" s="285">
        <v>6</v>
      </c>
      <c r="N237" s="285">
        <v>6</v>
      </c>
      <c r="O237" s="285">
        <v>5</v>
      </c>
      <c r="P237" s="285">
        <v>9</v>
      </c>
      <c r="Q237" s="285">
        <v>17</v>
      </c>
      <c r="R237" s="285">
        <v>10</v>
      </c>
      <c r="S237" s="285">
        <v>6</v>
      </c>
      <c r="T237" s="285">
        <v>16</v>
      </c>
      <c r="U237" s="285">
        <v>14</v>
      </c>
      <c r="V237" s="285">
        <v>6</v>
      </c>
      <c r="W237" s="285">
        <v>15</v>
      </c>
      <c r="X237" s="285">
        <v>10</v>
      </c>
      <c r="Y237" s="285">
        <v>9</v>
      </c>
      <c r="Z237" s="285">
        <v>9</v>
      </c>
      <c r="AA237" s="285"/>
      <c r="AB237" s="285"/>
      <c r="AC237" s="285"/>
      <c r="AD237" s="285"/>
      <c r="AE237" s="285"/>
      <c r="AF237" s="285"/>
      <c r="AG237" s="286">
        <f t="shared" si="30"/>
        <v>12.291666666666666</v>
      </c>
      <c r="AH237" s="277"/>
      <c r="AI237" s="285" t="s">
        <v>143</v>
      </c>
      <c r="AJ237" s="285">
        <v>7</v>
      </c>
      <c r="AK237" s="285">
        <v>10</v>
      </c>
      <c r="AL237" s="285">
        <v>20</v>
      </c>
      <c r="AM237" s="285">
        <v>19</v>
      </c>
      <c r="AN237" s="285">
        <v>5</v>
      </c>
      <c r="AO237" s="285">
        <v>21</v>
      </c>
      <c r="AP237" s="285">
        <v>14</v>
      </c>
      <c r="AQ237" s="285">
        <v>18</v>
      </c>
      <c r="AR237" s="285">
        <v>7</v>
      </c>
      <c r="AS237" s="285">
        <v>12</v>
      </c>
      <c r="AT237" s="285">
        <v>18</v>
      </c>
      <c r="AU237" s="285">
        <v>8</v>
      </c>
      <c r="AV237" s="285">
        <v>10</v>
      </c>
      <c r="AW237" s="285">
        <v>12</v>
      </c>
      <c r="AX237" s="285">
        <v>7</v>
      </c>
      <c r="AY237" s="285">
        <v>8</v>
      </c>
      <c r="AZ237" s="285">
        <v>17</v>
      </c>
      <c r="BA237" s="285">
        <v>21</v>
      </c>
      <c r="BB237" s="285">
        <v>12</v>
      </c>
      <c r="BC237" s="285">
        <v>14</v>
      </c>
      <c r="BD237" s="285">
        <v>8</v>
      </c>
      <c r="BE237" s="285">
        <v>20</v>
      </c>
      <c r="BF237" s="285">
        <v>19</v>
      </c>
      <c r="BG237" s="285">
        <v>15</v>
      </c>
      <c r="BH237" s="285">
        <v>12</v>
      </c>
      <c r="BI237" s="285">
        <v>7</v>
      </c>
      <c r="BJ237" s="285">
        <v>6</v>
      </c>
      <c r="BK237" s="285">
        <v>19</v>
      </c>
      <c r="BL237" s="285">
        <v>18</v>
      </c>
      <c r="BM237" s="285">
        <v>12</v>
      </c>
      <c r="BN237" s="293">
        <f t="shared" si="31"/>
        <v>13.2</v>
      </c>
      <c r="BO237" s="277"/>
      <c r="BP237" s="294" t="s">
        <v>143</v>
      </c>
      <c r="BQ237" s="285">
        <v>7</v>
      </c>
      <c r="BR237" s="285">
        <v>7</v>
      </c>
      <c r="BS237" s="285">
        <v>16</v>
      </c>
      <c r="BT237" s="285">
        <v>11</v>
      </c>
      <c r="BU237" s="285">
        <v>18</v>
      </c>
      <c r="BV237" s="285">
        <v>10</v>
      </c>
      <c r="BW237" s="285">
        <v>21</v>
      </c>
      <c r="BX237" s="285">
        <v>24</v>
      </c>
      <c r="BY237" s="285">
        <v>36</v>
      </c>
      <c r="BZ237" s="285">
        <v>13</v>
      </c>
      <c r="CA237" s="285">
        <v>16</v>
      </c>
      <c r="CB237" s="285">
        <v>12</v>
      </c>
      <c r="CC237" s="285">
        <v>11</v>
      </c>
      <c r="CD237" s="285">
        <v>22</v>
      </c>
      <c r="CE237" s="285">
        <v>23</v>
      </c>
      <c r="CF237" s="285">
        <v>18</v>
      </c>
      <c r="CG237" s="285">
        <v>16</v>
      </c>
      <c r="CH237" s="285">
        <v>23</v>
      </c>
      <c r="CI237" s="285">
        <v>14</v>
      </c>
      <c r="CJ237" s="285">
        <v>22</v>
      </c>
      <c r="CK237" s="285">
        <v>20</v>
      </c>
      <c r="CL237" s="285">
        <v>12</v>
      </c>
      <c r="CM237" s="285">
        <v>10</v>
      </c>
      <c r="CN237" s="285"/>
      <c r="CO237" s="285"/>
      <c r="CP237" s="285"/>
      <c r="CQ237" s="285"/>
      <c r="CR237" s="285"/>
      <c r="CS237" s="285"/>
      <c r="CT237" s="285"/>
      <c r="CU237" s="286">
        <f t="shared" si="32"/>
        <v>16.608695652173914</v>
      </c>
      <c r="CV237" s="277"/>
      <c r="CW237" s="285" t="s">
        <v>143</v>
      </c>
      <c r="CX237" s="285">
        <v>12</v>
      </c>
      <c r="CY237" s="285">
        <v>5</v>
      </c>
      <c r="CZ237" s="285">
        <v>8</v>
      </c>
      <c r="DA237" s="285">
        <v>11</v>
      </c>
      <c r="DB237" s="285">
        <v>17</v>
      </c>
      <c r="DC237" s="285">
        <v>7</v>
      </c>
      <c r="DD237" s="285">
        <v>6</v>
      </c>
      <c r="DE237" s="285">
        <v>10</v>
      </c>
      <c r="DF237" s="332">
        <v>36</v>
      </c>
      <c r="DG237" s="332">
        <v>24</v>
      </c>
      <c r="DH237" s="332">
        <v>15</v>
      </c>
      <c r="DI237" s="332">
        <v>22</v>
      </c>
      <c r="DJ237" s="332">
        <v>16</v>
      </c>
      <c r="DK237" s="332">
        <v>40</v>
      </c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286">
        <f t="shared" si="33"/>
        <v>16.357142857142858</v>
      </c>
      <c r="EC237" s="277"/>
      <c r="ED237" s="285" t="s">
        <v>143</v>
      </c>
      <c r="EE237" s="285">
        <v>17</v>
      </c>
      <c r="EF237" s="285">
        <v>14</v>
      </c>
      <c r="EG237" s="285"/>
      <c r="EH237" s="285"/>
      <c r="EI237" s="285"/>
      <c r="EJ237" s="285"/>
      <c r="EK237" s="285"/>
      <c r="EL237" s="285"/>
      <c r="EM237" s="285"/>
      <c r="EN237" s="285"/>
      <c r="EO237" s="285"/>
      <c r="EP237" s="285"/>
      <c r="EQ237" s="285"/>
      <c r="ER237" s="285"/>
      <c r="ES237" s="285"/>
      <c r="ET237" s="285"/>
      <c r="EU237" s="285"/>
      <c r="EV237" s="285"/>
      <c r="EW237" s="285"/>
      <c r="EX237" s="285"/>
      <c r="EY237" s="285"/>
      <c r="EZ237" s="285"/>
      <c r="FA237" s="285"/>
      <c r="FB237" s="285"/>
      <c r="FC237" s="285"/>
      <c r="FD237" s="285"/>
      <c r="FE237" s="285"/>
      <c r="FF237" s="285"/>
      <c r="FG237" s="285"/>
      <c r="FH237" s="285"/>
      <c r="FI237" s="286">
        <f t="shared" si="34"/>
        <v>15.5</v>
      </c>
      <c r="FJ237" s="277"/>
      <c r="FK237" s="285" t="s">
        <v>143</v>
      </c>
      <c r="FL237" s="285"/>
      <c r="FM237" s="285"/>
      <c r="FN237" s="285"/>
      <c r="FO237" s="285"/>
      <c r="FP237" s="285"/>
      <c r="FQ237" s="285"/>
      <c r="FR237" s="285"/>
      <c r="FS237" s="285"/>
      <c r="FT237" s="285"/>
      <c r="FU237" s="285"/>
      <c r="FV237" s="285"/>
      <c r="FW237" s="285"/>
      <c r="FX237" s="285"/>
      <c r="FY237" s="285"/>
      <c r="FZ237" s="285"/>
      <c r="GA237" s="285"/>
      <c r="GB237" s="285"/>
      <c r="GC237" s="285"/>
      <c r="GD237" s="285"/>
      <c r="GE237" s="285"/>
      <c r="GF237" s="285"/>
      <c r="GG237" s="285"/>
      <c r="GH237" s="285"/>
      <c r="GI237" s="285"/>
      <c r="GJ237" s="285"/>
      <c r="GK237" s="285"/>
      <c r="GL237" s="285"/>
      <c r="GM237" s="285"/>
      <c r="GN237" s="285"/>
      <c r="GO237" s="285"/>
      <c r="GP237" s="286" t="e">
        <f t="shared" si="35"/>
        <v>#DIV/0!</v>
      </c>
      <c r="GQ237" s="277"/>
    </row>
    <row r="238" spans="1:199" ht="15.75" customHeight="1">
      <c r="A238" s="1018"/>
      <c r="B238" s="285" t="s">
        <v>152</v>
      </c>
      <c r="C238" s="285">
        <v>17</v>
      </c>
      <c r="D238" s="285">
        <v>26</v>
      </c>
      <c r="E238" s="285">
        <v>14</v>
      </c>
      <c r="F238" s="285">
        <v>12</v>
      </c>
      <c r="G238" s="285">
        <v>18</v>
      </c>
      <c r="H238" s="285">
        <v>25</v>
      </c>
      <c r="I238" s="285">
        <v>21</v>
      </c>
      <c r="J238" s="285">
        <v>38</v>
      </c>
      <c r="K238" s="285">
        <v>39</v>
      </c>
      <c r="L238" s="285">
        <v>39</v>
      </c>
      <c r="M238" s="285">
        <v>55</v>
      </c>
      <c r="N238" s="285">
        <v>14</v>
      </c>
      <c r="O238" s="285">
        <v>26</v>
      </c>
      <c r="P238" s="285">
        <v>17</v>
      </c>
      <c r="Q238" s="285">
        <v>21</v>
      </c>
      <c r="R238" s="285">
        <v>51</v>
      </c>
      <c r="S238" s="285">
        <v>13</v>
      </c>
      <c r="T238" s="285">
        <v>12</v>
      </c>
      <c r="U238" s="285">
        <v>29</v>
      </c>
      <c r="V238" s="285">
        <v>24</v>
      </c>
      <c r="W238" s="285">
        <v>27</v>
      </c>
      <c r="X238" s="285">
        <v>12</v>
      </c>
      <c r="Y238" s="285">
        <v>21</v>
      </c>
      <c r="Z238" s="285">
        <v>17</v>
      </c>
      <c r="AA238" s="285">
        <v>12</v>
      </c>
      <c r="AB238" s="285">
        <v>19</v>
      </c>
      <c r="AC238" s="285">
        <v>22</v>
      </c>
      <c r="AD238" s="285">
        <v>25</v>
      </c>
      <c r="AE238" s="285">
        <v>14</v>
      </c>
      <c r="AF238" s="285">
        <v>16</v>
      </c>
      <c r="AG238" s="286">
        <f t="shared" si="30"/>
        <v>23.2</v>
      </c>
      <c r="AH238" s="277"/>
      <c r="AI238" s="285" t="s">
        <v>152</v>
      </c>
      <c r="AJ238" s="285">
        <v>25</v>
      </c>
      <c r="AK238" s="285">
        <v>24</v>
      </c>
      <c r="AL238" s="285">
        <v>27</v>
      </c>
      <c r="AM238" s="285">
        <v>16</v>
      </c>
      <c r="AN238" s="285">
        <v>14</v>
      </c>
      <c r="AO238" s="285">
        <v>17</v>
      </c>
      <c r="AP238" s="285">
        <v>18</v>
      </c>
      <c r="AQ238" s="285">
        <v>32</v>
      </c>
      <c r="AR238" s="285">
        <v>29</v>
      </c>
      <c r="AS238" s="285">
        <v>15</v>
      </c>
      <c r="AT238" s="285">
        <v>18</v>
      </c>
      <c r="AU238" s="285">
        <v>22</v>
      </c>
      <c r="AV238" s="285">
        <v>14</v>
      </c>
      <c r="AW238" s="285">
        <v>9</v>
      </c>
      <c r="AX238" s="285">
        <v>10</v>
      </c>
      <c r="AY238" s="285">
        <v>27</v>
      </c>
      <c r="AZ238" s="285">
        <v>34</v>
      </c>
      <c r="BA238" s="285">
        <v>9</v>
      </c>
      <c r="BB238" s="285">
        <v>51</v>
      </c>
      <c r="BC238" s="285">
        <v>42</v>
      </c>
      <c r="BD238" s="285"/>
      <c r="BE238" s="285"/>
      <c r="BF238" s="285"/>
      <c r="BG238" s="285"/>
      <c r="BH238" s="285"/>
      <c r="BI238" s="285"/>
      <c r="BJ238" s="285"/>
      <c r="BK238" s="285"/>
      <c r="BL238" s="285"/>
      <c r="BM238" s="285"/>
      <c r="BN238" s="293">
        <f t="shared" si="31"/>
        <v>22.65</v>
      </c>
      <c r="BO238" s="277"/>
      <c r="BP238" s="294" t="s">
        <v>152</v>
      </c>
      <c r="BQ238" s="285">
        <v>29</v>
      </c>
      <c r="BR238" s="285">
        <v>25</v>
      </c>
      <c r="BS238" s="285">
        <v>51</v>
      </c>
      <c r="BT238" s="285">
        <v>59</v>
      </c>
      <c r="BU238" s="285">
        <v>35</v>
      </c>
      <c r="BV238" s="285">
        <v>37</v>
      </c>
      <c r="BW238" s="285">
        <v>15</v>
      </c>
      <c r="BX238" s="285"/>
      <c r="BY238" s="285"/>
      <c r="BZ238" s="285"/>
      <c r="CA238" s="285"/>
      <c r="CB238" s="285"/>
      <c r="CC238" s="285"/>
      <c r="CD238" s="285"/>
      <c r="CE238" s="285"/>
      <c r="CF238" s="285"/>
      <c r="CG238" s="285"/>
      <c r="CH238" s="285"/>
      <c r="CI238" s="285"/>
      <c r="CJ238" s="285"/>
      <c r="CK238" s="285"/>
      <c r="CL238" s="285"/>
      <c r="CM238" s="285"/>
      <c r="CN238" s="285"/>
      <c r="CO238" s="285"/>
      <c r="CP238" s="285"/>
      <c r="CQ238" s="285"/>
      <c r="CR238" s="285"/>
      <c r="CS238" s="285"/>
      <c r="CT238" s="285"/>
      <c r="CU238" s="286">
        <f t="shared" si="32"/>
        <v>35.857142857142854</v>
      </c>
      <c r="CV238" s="277"/>
      <c r="CW238" s="285" t="s">
        <v>152</v>
      </c>
      <c r="CX238" s="285">
        <v>24</v>
      </c>
      <c r="CY238" s="285">
        <v>21</v>
      </c>
      <c r="CZ238" s="285">
        <v>64</v>
      </c>
      <c r="DA238" s="285">
        <v>23</v>
      </c>
      <c r="DB238" s="285">
        <v>14</v>
      </c>
      <c r="DC238" s="285">
        <v>29</v>
      </c>
      <c r="DD238" s="285">
        <v>37</v>
      </c>
      <c r="DE238" s="285">
        <v>10</v>
      </c>
      <c r="DF238" s="285">
        <v>95</v>
      </c>
      <c r="DG238" s="285">
        <v>12</v>
      </c>
      <c r="DH238" s="285">
        <v>19</v>
      </c>
      <c r="DI238" s="285">
        <v>22</v>
      </c>
      <c r="DJ238" s="285">
        <v>27</v>
      </c>
      <c r="DK238" s="285">
        <v>79</v>
      </c>
      <c r="DL238" s="285">
        <v>28</v>
      </c>
      <c r="DM238" s="285">
        <v>43</v>
      </c>
      <c r="DN238" s="285">
        <v>85</v>
      </c>
      <c r="DO238" s="285">
        <v>22</v>
      </c>
      <c r="DP238" s="285">
        <v>27</v>
      </c>
      <c r="DQ238" s="285">
        <v>27</v>
      </c>
      <c r="DR238" s="332">
        <v>9</v>
      </c>
      <c r="DS238" s="332">
        <v>16</v>
      </c>
      <c r="DT238" s="332">
        <v>9</v>
      </c>
      <c r="DU238" s="332">
        <v>14</v>
      </c>
      <c r="DV238" s="332"/>
      <c r="DW238" s="332"/>
      <c r="DX238" s="332"/>
      <c r="DY238" s="332"/>
      <c r="DZ238" s="332"/>
      <c r="EA238" s="332"/>
      <c r="EB238" s="286">
        <f t="shared" si="33"/>
        <v>31.5</v>
      </c>
      <c r="EC238" s="277"/>
      <c r="ED238" s="285" t="s">
        <v>152</v>
      </c>
      <c r="EE238" s="285">
        <v>12</v>
      </c>
      <c r="EF238" s="285">
        <v>33</v>
      </c>
      <c r="EG238" s="285">
        <v>34</v>
      </c>
      <c r="EH238" s="285">
        <v>22</v>
      </c>
      <c r="EI238" s="285">
        <v>61</v>
      </c>
      <c r="EJ238" s="285">
        <v>11</v>
      </c>
      <c r="EK238" s="285">
        <v>39</v>
      </c>
      <c r="EL238" s="285">
        <v>35</v>
      </c>
      <c r="EM238" s="285">
        <v>34</v>
      </c>
      <c r="EN238" s="285">
        <v>26</v>
      </c>
      <c r="EO238" s="285">
        <v>27</v>
      </c>
      <c r="EP238" s="285">
        <v>25</v>
      </c>
      <c r="EQ238" s="285">
        <v>52</v>
      </c>
      <c r="ER238" s="285">
        <v>12</v>
      </c>
      <c r="ES238" s="285">
        <v>45</v>
      </c>
      <c r="ET238" s="285">
        <v>48</v>
      </c>
      <c r="EU238" s="285">
        <v>10</v>
      </c>
      <c r="EV238" s="285">
        <v>35</v>
      </c>
      <c r="EW238" s="285"/>
      <c r="EX238" s="285"/>
      <c r="EY238" s="285"/>
      <c r="EZ238" s="285"/>
      <c r="FA238" s="285"/>
      <c r="FB238" s="285"/>
      <c r="FC238" s="285"/>
      <c r="FD238" s="285"/>
      <c r="FE238" s="285"/>
      <c r="FF238" s="285"/>
      <c r="FG238" s="285"/>
      <c r="FH238" s="285"/>
      <c r="FI238" s="286">
        <f t="shared" si="34"/>
        <v>31.166666666666668</v>
      </c>
      <c r="FJ238" s="277"/>
      <c r="FK238" s="285" t="s">
        <v>152</v>
      </c>
      <c r="FL238" s="285">
        <v>31</v>
      </c>
      <c r="FM238" s="285"/>
      <c r="FN238" s="285"/>
      <c r="FO238" s="285"/>
      <c r="FP238" s="285"/>
      <c r="FQ238" s="285"/>
      <c r="FR238" s="285"/>
      <c r="FS238" s="285"/>
      <c r="FT238" s="285"/>
      <c r="FU238" s="285"/>
      <c r="FV238" s="285"/>
      <c r="FW238" s="285"/>
      <c r="FX238" s="285"/>
      <c r="FY238" s="285"/>
      <c r="FZ238" s="285"/>
      <c r="GA238" s="285"/>
      <c r="GB238" s="285"/>
      <c r="GC238" s="285"/>
      <c r="GD238" s="285"/>
      <c r="GE238" s="285"/>
      <c r="GF238" s="285"/>
      <c r="GG238" s="285"/>
      <c r="GH238" s="285"/>
      <c r="GI238" s="285"/>
      <c r="GJ238" s="285"/>
      <c r="GK238" s="285"/>
      <c r="GL238" s="285"/>
      <c r="GM238" s="285"/>
      <c r="GN238" s="285"/>
      <c r="GO238" s="285"/>
      <c r="GP238" s="286">
        <f t="shared" si="35"/>
        <v>31</v>
      </c>
      <c r="GQ238" s="277"/>
    </row>
    <row r="239" spans="1:199" ht="15.75" customHeight="1">
      <c r="A239" s="1018"/>
      <c r="B239" s="285" t="s">
        <v>158</v>
      </c>
      <c r="C239" s="285">
        <v>40</v>
      </c>
      <c r="D239" s="285">
        <v>38</v>
      </c>
      <c r="E239" s="285">
        <v>32</v>
      </c>
      <c r="F239" s="285">
        <v>20</v>
      </c>
      <c r="G239" s="296">
        <v>40</v>
      </c>
      <c r="H239" s="296">
        <v>38</v>
      </c>
      <c r="I239" s="296">
        <v>32</v>
      </c>
      <c r="J239" s="296">
        <v>20</v>
      </c>
      <c r="K239" s="296"/>
      <c r="L239" s="296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6">
        <f t="shared" si="30"/>
        <v>32.5</v>
      </c>
      <c r="AH239" s="277"/>
      <c r="AI239" s="298" t="s">
        <v>158</v>
      </c>
      <c r="AJ239" s="285">
        <v>15</v>
      </c>
      <c r="AK239" s="285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285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93">
        <f t="shared" si="31"/>
        <v>15</v>
      </c>
      <c r="BO239" s="277"/>
      <c r="BP239" s="297" t="s">
        <v>158</v>
      </c>
      <c r="BQ239" s="285"/>
      <c r="BR239" s="285"/>
      <c r="BS239" s="285"/>
      <c r="BT239" s="285"/>
      <c r="BU239" s="285"/>
      <c r="BV239" s="285"/>
      <c r="BW239" s="285"/>
      <c r="BX239" s="285"/>
      <c r="BY239" s="285"/>
      <c r="BZ239" s="285"/>
      <c r="CA239" s="285"/>
      <c r="CB239" s="285"/>
      <c r="CC239" s="285"/>
      <c r="CD239" s="285"/>
      <c r="CE239" s="285"/>
      <c r="CF239" s="285"/>
      <c r="CG239" s="285"/>
      <c r="CH239" s="285"/>
      <c r="CI239" s="285"/>
      <c r="CJ239" s="285"/>
      <c r="CK239" s="285"/>
      <c r="CL239" s="285"/>
      <c r="CM239" s="285"/>
      <c r="CN239" s="285"/>
      <c r="CO239" s="285"/>
      <c r="CP239" s="285"/>
      <c r="CQ239" s="285"/>
      <c r="CR239" s="285"/>
      <c r="CS239" s="285"/>
      <c r="CT239" s="285"/>
      <c r="CU239" s="286" t="e">
        <f t="shared" si="32"/>
        <v>#DIV/0!</v>
      </c>
      <c r="CV239" s="277"/>
      <c r="CW239" s="285" t="s">
        <v>158</v>
      </c>
      <c r="CX239" s="332">
        <v>10</v>
      </c>
      <c r="CY239" s="332">
        <v>11</v>
      </c>
      <c r="CZ239" s="332">
        <v>24</v>
      </c>
      <c r="DA239" s="332">
        <v>26</v>
      </c>
      <c r="DB239" s="332">
        <v>18</v>
      </c>
      <c r="DC239" s="332">
        <v>11</v>
      </c>
      <c r="DD239" s="332">
        <v>15</v>
      </c>
      <c r="DE239" s="332">
        <v>9</v>
      </c>
      <c r="DF239" s="332">
        <v>33</v>
      </c>
      <c r="DG239" s="332">
        <v>12</v>
      </c>
      <c r="DH239" s="332">
        <v>35</v>
      </c>
      <c r="DI239" s="332">
        <v>7</v>
      </c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285"/>
      <c r="EB239" s="286">
        <f t="shared" si="33"/>
        <v>17.583333333333332</v>
      </c>
      <c r="EC239" s="277"/>
      <c r="ED239" s="285" t="s">
        <v>158</v>
      </c>
      <c r="EE239" s="285"/>
      <c r="EF239" s="285"/>
      <c r="EG239" s="285"/>
      <c r="EH239" s="285"/>
      <c r="EI239" s="285"/>
      <c r="EJ239" s="285"/>
      <c r="EK239" s="285"/>
      <c r="EL239" s="285"/>
      <c r="EM239" s="285"/>
      <c r="EN239" s="285"/>
      <c r="EO239" s="285"/>
      <c r="EP239" s="285"/>
      <c r="EQ239" s="285"/>
      <c r="ER239" s="285"/>
      <c r="ES239" s="285"/>
      <c r="ET239" s="285"/>
      <c r="EU239" s="285"/>
      <c r="EV239" s="285"/>
      <c r="EW239" s="285"/>
      <c r="EX239" s="285"/>
      <c r="EY239" s="285"/>
      <c r="EZ239" s="285"/>
      <c r="FA239" s="285"/>
      <c r="FB239" s="285"/>
      <c r="FC239" s="285"/>
      <c r="FD239" s="285"/>
      <c r="FE239" s="285"/>
      <c r="FF239" s="285"/>
      <c r="FG239" s="285"/>
      <c r="FH239" s="285"/>
      <c r="FI239" s="286" t="e">
        <f t="shared" si="34"/>
        <v>#DIV/0!</v>
      </c>
      <c r="FJ239" s="277"/>
      <c r="FK239" s="285" t="s">
        <v>158</v>
      </c>
      <c r="FL239" s="285"/>
      <c r="FM239" s="285"/>
      <c r="FN239" s="285"/>
      <c r="FO239" s="285"/>
      <c r="FP239" s="285"/>
      <c r="FQ239" s="285"/>
      <c r="FR239" s="285"/>
      <c r="FS239" s="285"/>
      <c r="FT239" s="285"/>
      <c r="FU239" s="285"/>
      <c r="FV239" s="285"/>
      <c r="FW239" s="285"/>
      <c r="FX239" s="285"/>
      <c r="FY239" s="285"/>
      <c r="FZ239" s="285"/>
      <c r="GA239" s="285"/>
      <c r="GB239" s="285"/>
      <c r="GC239" s="285"/>
      <c r="GD239" s="285"/>
      <c r="GE239" s="285"/>
      <c r="GF239" s="285"/>
      <c r="GG239" s="285"/>
      <c r="GH239" s="285"/>
      <c r="GI239" s="285"/>
      <c r="GJ239" s="285"/>
      <c r="GK239" s="285"/>
      <c r="GL239" s="285"/>
      <c r="GM239" s="285"/>
      <c r="GN239" s="285"/>
      <c r="GO239" s="285"/>
      <c r="GP239" s="286" t="e">
        <f t="shared" si="35"/>
        <v>#DIV/0!</v>
      </c>
      <c r="GQ239" s="277"/>
    </row>
    <row r="240" spans="1:199" ht="15.75" customHeight="1">
      <c r="A240" s="1018"/>
      <c r="B240" s="285" t="s">
        <v>364</v>
      </c>
      <c r="C240" s="285">
        <v>2</v>
      </c>
      <c r="D240" s="285">
        <v>2</v>
      </c>
      <c r="E240" s="285">
        <v>2</v>
      </c>
      <c r="F240" s="285">
        <v>2</v>
      </c>
      <c r="G240" s="285">
        <v>2</v>
      </c>
      <c r="H240" s="285">
        <v>2</v>
      </c>
      <c r="I240" s="285">
        <v>2</v>
      </c>
      <c r="J240" s="285">
        <v>2</v>
      </c>
      <c r="K240" s="285">
        <v>2</v>
      </c>
      <c r="L240" s="285">
        <v>2</v>
      </c>
      <c r="M240" s="285">
        <v>2</v>
      </c>
      <c r="N240" s="285">
        <v>2</v>
      </c>
      <c r="O240" s="285">
        <v>2</v>
      </c>
      <c r="P240" s="285">
        <v>2</v>
      </c>
      <c r="Q240" s="285">
        <v>2</v>
      </c>
      <c r="R240" s="285">
        <v>2</v>
      </c>
      <c r="S240" s="285">
        <v>2</v>
      </c>
      <c r="T240" s="285">
        <v>2</v>
      </c>
      <c r="U240" s="285">
        <v>2</v>
      </c>
      <c r="V240" s="285">
        <v>9</v>
      </c>
      <c r="W240" s="285">
        <v>3</v>
      </c>
      <c r="X240" s="285">
        <v>3</v>
      </c>
      <c r="Y240" s="285">
        <v>3</v>
      </c>
      <c r="Z240" s="285">
        <v>2</v>
      </c>
      <c r="AA240" s="285">
        <v>3</v>
      </c>
      <c r="AB240" s="285">
        <v>2</v>
      </c>
      <c r="AC240" s="285">
        <v>3</v>
      </c>
      <c r="AD240" s="285">
        <v>6</v>
      </c>
      <c r="AE240" s="285">
        <v>2</v>
      </c>
      <c r="AF240" s="285">
        <v>2</v>
      </c>
      <c r="AG240" s="286">
        <f t="shared" si="30"/>
        <v>2.5333333333333332</v>
      </c>
      <c r="AH240" s="277"/>
      <c r="AI240" s="285" t="s">
        <v>364</v>
      </c>
      <c r="AJ240" s="285">
        <v>2</v>
      </c>
      <c r="AK240" s="285">
        <v>2</v>
      </c>
      <c r="AL240" s="285">
        <v>3</v>
      </c>
      <c r="AM240" s="285">
        <v>2</v>
      </c>
      <c r="AN240" s="285">
        <v>2</v>
      </c>
      <c r="AO240" s="285">
        <v>2</v>
      </c>
      <c r="AP240" s="285">
        <v>2</v>
      </c>
      <c r="AQ240" s="285">
        <v>3</v>
      </c>
      <c r="AR240" s="285">
        <v>2</v>
      </c>
      <c r="AS240" s="285">
        <v>2</v>
      </c>
      <c r="AT240" s="285">
        <v>1</v>
      </c>
      <c r="AU240" s="285">
        <v>2</v>
      </c>
      <c r="AV240" s="285">
        <v>2</v>
      </c>
      <c r="AW240" s="285">
        <v>6</v>
      </c>
      <c r="AX240" s="285">
        <v>2</v>
      </c>
      <c r="AY240" s="285">
        <v>1</v>
      </c>
      <c r="AZ240" s="285">
        <v>2</v>
      </c>
      <c r="BA240" s="285">
        <v>2</v>
      </c>
      <c r="BB240" s="285">
        <v>1</v>
      </c>
      <c r="BC240" s="285">
        <v>2</v>
      </c>
      <c r="BD240" s="285">
        <v>2</v>
      </c>
      <c r="BE240" s="285">
        <v>2</v>
      </c>
      <c r="BF240" s="285">
        <v>2</v>
      </c>
      <c r="BG240" s="285">
        <v>2</v>
      </c>
      <c r="BH240" s="285">
        <v>2</v>
      </c>
      <c r="BI240" s="285">
        <v>1</v>
      </c>
      <c r="BJ240" s="285">
        <v>2</v>
      </c>
      <c r="BK240" s="285">
        <v>2</v>
      </c>
      <c r="BL240" s="285">
        <v>2</v>
      </c>
      <c r="BM240" s="285">
        <v>2</v>
      </c>
      <c r="BN240" s="293">
        <f t="shared" si="31"/>
        <v>2.0666666666666669</v>
      </c>
      <c r="BO240" s="277"/>
      <c r="BP240" s="294" t="s">
        <v>364</v>
      </c>
      <c r="BQ240" s="285">
        <v>6</v>
      </c>
      <c r="BR240" s="285">
        <v>2</v>
      </c>
      <c r="BS240" s="285">
        <v>2</v>
      </c>
      <c r="BT240" s="285"/>
      <c r="BU240" s="285"/>
      <c r="BV240" s="285"/>
      <c r="BW240" s="285"/>
      <c r="BX240" s="285"/>
      <c r="BY240" s="285"/>
      <c r="BZ240" s="285"/>
      <c r="CA240" s="285"/>
      <c r="CB240" s="285"/>
      <c r="CC240" s="285"/>
      <c r="CD240" s="285"/>
      <c r="CE240" s="285"/>
      <c r="CF240" s="285"/>
      <c r="CG240" s="285"/>
      <c r="CH240" s="285"/>
      <c r="CI240" s="285"/>
      <c r="CJ240" s="285"/>
      <c r="CK240" s="285"/>
      <c r="CL240" s="285"/>
      <c r="CM240" s="285"/>
      <c r="CN240" s="285"/>
      <c r="CO240" s="285"/>
      <c r="CP240" s="285"/>
      <c r="CQ240" s="285"/>
      <c r="CR240" s="285"/>
      <c r="CS240" s="285"/>
      <c r="CT240" s="285"/>
      <c r="CU240" s="286">
        <f t="shared" si="32"/>
        <v>3.3333333333333335</v>
      </c>
      <c r="CV240" s="277"/>
      <c r="CW240" s="285" t="s">
        <v>364</v>
      </c>
      <c r="CX240" s="285">
        <v>4</v>
      </c>
      <c r="CY240" s="285">
        <v>2</v>
      </c>
      <c r="CZ240" s="285">
        <v>3</v>
      </c>
      <c r="DA240" s="285">
        <v>2</v>
      </c>
      <c r="DB240" s="285">
        <v>2</v>
      </c>
      <c r="DC240" s="285">
        <v>2</v>
      </c>
      <c r="DD240" s="285">
        <v>2</v>
      </c>
      <c r="DE240" s="332">
        <v>3</v>
      </c>
      <c r="DF240" s="332">
        <v>2</v>
      </c>
      <c r="DG240" s="332">
        <v>2</v>
      </c>
      <c r="DH240" s="332">
        <v>2</v>
      </c>
      <c r="DI240" s="332"/>
      <c r="DJ240" s="332"/>
      <c r="DK240" s="332"/>
      <c r="DL240" s="332"/>
      <c r="DM240" s="332"/>
      <c r="DN240" s="332"/>
      <c r="DO240" s="332"/>
      <c r="DP240" s="285"/>
      <c r="DQ240" s="285"/>
      <c r="DR240" s="285"/>
      <c r="DS240" s="285"/>
      <c r="DT240" s="285"/>
      <c r="DU240" s="285"/>
      <c r="DV240" s="285"/>
      <c r="DW240" s="285"/>
      <c r="DX240" s="285"/>
      <c r="DY240" s="285"/>
      <c r="DZ240" s="285"/>
      <c r="EA240" s="285"/>
      <c r="EB240" s="286">
        <f t="shared" si="33"/>
        <v>2.3636363636363638</v>
      </c>
      <c r="EC240" s="277"/>
      <c r="ED240" s="285" t="s">
        <v>364</v>
      </c>
      <c r="EE240" s="285"/>
      <c r="EF240" s="285"/>
      <c r="EG240" s="285"/>
      <c r="EH240" s="285"/>
      <c r="EI240" s="285"/>
      <c r="EJ240" s="285"/>
      <c r="EK240" s="285"/>
      <c r="EL240" s="285"/>
      <c r="EM240" s="285"/>
      <c r="EN240" s="285"/>
      <c r="EO240" s="285"/>
      <c r="EP240" s="285"/>
      <c r="EQ240" s="285"/>
      <c r="ER240" s="285"/>
      <c r="ES240" s="285"/>
      <c r="ET240" s="285"/>
      <c r="EU240" s="285"/>
      <c r="EV240" s="285"/>
      <c r="EW240" s="285"/>
      <c r="EX240" s="285"/>
      <c r="EY240" s="285"/>
      <c r="EZ240" s="285"/>
      <c r="FA240" s="285"/>
      <c r="FB240" s="285"/>
      <c r="FC240" s="285"/>
      <c r="FD240" s="285"/>
      <c r="FE240" s="285"/>
      <c r="FF240" s="285"/>
      <c r="FG240" s="285"/>
      <c r="FH240" s="285"/>
      <c r="FI240" s="286" t="e">
        <f t="shared" si="34"/>
        <v>#DIV/0!</v>
      </c>
      <c r="FJ240" s="277"/>
      <c r="FK240" s="285" t="s">
        <v>364</v>
      </c>
      <c r="FL240" s="285">
        <v>2</v>
      </c>
      <c r="FM240" s="285">
        <v>2</v>
      </c>
      <c r="FN240" s="285">
        <v>2</v>
      </c>
      <c r="FO240" s="285">
        <v>2</v>
      </c>
      <c r="FP240" s="285">
        <v>5</v>
      </c>
      <c r="FQ240" s="285">
        <v>12</v>
      </c>
      <c r="FR240" s="285">
        <v>2</v>
      </c>
      <c r="FS240" s="285">
        <v>4</v>
      </c>
      <c r="FT240" s="285">
        <v>3</v>
      </c>
      <c r="FU240" s="285">
        <v>3</v>
      </c>
      <c r="FV240" s="285">
        <v>3</v>
      </c>
      <c r="FW240" s="285">
        <v>1</v>
      </c>
      <c r="FX240" s="285">
        <v>2</v>
      </c>
      <c r="FY240" s="285">
        <v>2</v>
      </c>
      <c r="FZ240" s="285">
        <v>2</v>
      </c>
      <c r="GA240" s="285">
        <v>3</v>
      </c>
      <c r="GB240" s="285">
        <v>2</v>
      </c>
      <c r="GC240" s="285">
        <v>2</v>
      </c>
      <c r="GD240" s="285">
        <v>1</v>
      </c>
      <c r="GE240" s="285">
        <v>3</v>
      </c>
      <c r="GF240" s="285">
        <v>1</v>
      </c>
      <c r="GG240" s="285">
        <v>6</v>
      </c>
      <c r="GH240" s="285">
        <v>2</v>
      </c>
      <c r="GI240" s="285">
        <v>3</v>
      </c>
      <c r="GJ240" s="285">
        <v>5</v>
      </c>
      <c r="GK240" s="285">
        <v>1</v>
      </c>
      <c r="GL240" s="285">
        <v>2</v>
      </c>
      <c r="GM240" s="285">
        <v>1</v>
      </c>
      <c r="GN240" s="285">
        <v>1</v>
      </c>
      <c r="GO240" s="285">
        <v>2</v>
      </c>
      <c r="GP240" s="286">
        <f t="shared" si="35"/>
        <v>2.7333333333333334</v>
      </c>
      <c r="GQ240" s="277"/>
    </row>
    <row r="241" spans="1:199" ht="15.75" customHeight="1">
      <c r="A241" s="1018"/>
      <c r="B241" s="320" t="s">
        <v>39</v>
      </c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359" t="e">
        <f t="shared" si="30"/>
        <v>#DIV/0!</v>
      </c>
      <c r="AH241" s="277"/>
      <c r="AI241" s="320" t="s">
        <v>39</v>
      </c>
      <c r="AJ241" s="296">
        <v>1</v>
      </c>
      <c r="AK241" s="296">
        <v>1</v>
      </c>
      <c r="AL241" s="296">
        <v>1</v>
      </c>
      <c r="AM241" s="296">
        <v>1</v>
      </c>
      <c r="AN241" s="296">
        <v>1</v>
      </c>
      <c r="AO241" s="296">
        <v>1</v>
      </c>
      <c r="AP241" s="296">
        <v>1</v>
      </c>
      <c r="AQ241" s="296">
        <v>1</v>
      </c>
      <c r="AR241" s="296">
        <v>1</v>
      </c>
      <c r="AS241" s="296">
        <v>1</v>
      </c>
      <c r="AT241" s="296">
        <v>1</v>
      </c>
      <c r="AU241" s="296">
        <v>1</v>
      </c>
      <c r="AV241" s="296">
        <v>1</v>
      </c>
      <c r="AW241" s="296">
        <v>1</v>
      </c>
      <c r="AX241" s="296">
        <v>1</v>
      </c>
      <c r="AY241" s="296">
        <v>1</v>
      </c>
      <c r="AZ241" s="296">
        <v>1</v>
      </c>
      <c r="BA241" s="296">
        <v>1</v>
      </c>
      <c r="BB241" s="296">
        <v>1</v>
      </c>
      <c r="BC241" s="296">
        <v>1</v>
      </c>
      <c r="BD241" s="296">
        <v>1</v>
      </c>
      <c r="BE241" s="296">
        <v>1</v>
      </c>
      <c r="BF241" s="296">
        <v>1</v>
      </c>
      <c r="BG241" s="296">
        <v>1</v>
      </c>
      <c r="BH241" s="296">
        <v>1</v>
      </c>
      <c r="BI241" s="296">
        <v>1</v>
      </c>
      <c r="BJ241" s="296">
        <v>1</v>
      </c>
      <c r="BK241" s="296">
        <v>1</v>
      </c>
      <c r="BL241" s="296">
        <v>1</v>
      </c>
      <c r="BM241" s="296">
        <v>1</v>
      </c>
      <c r="BN241" s="293">
        <f t="shared" si="31"/>
        <v>1</v>
      </c>
      <c r="BO241" s="277"/>
      <c r="BP241" s="321" t="s">
        <v>39</v>
      </c>
      <c r="BQ241" s="296">
        <v>1</v>
      </c>
      <c r="BR241" s="285"/>
      <c r="BS241" s="285"/>
      <c r="BT241" s="285"/>
      <c r="BU241" s="285"/>
      <c r="BV241" s="285"/>
      <c r="BW241" s="285"/>
      <c r="BX241" s="285"/>
      <c r="BY241" s="285"/>
      <c r="BZ241" s="285"/>
      <c r="CA241" s="285"/>
      <c r="CB241" s="285"/>
      <c r="CC241" s="285"/>
      <c r="CD241" s="285"/>
      <c r="CE241" s="285"/>
      <c r="CF241" s="285"/>
      <c r="CG241" s="285"/>
      <c r="CH241" s="285"/>
      <c r="CI241" s="285"/>
      <c r="CJ241" s="285"/>
      <c r="CK241" s="285"/>
      <c r="CL241" s="285"/>
      <c r="CM241" s="285"/>
      <c r="CN241" s="285"/>
      <c r="CO241" s="285"/>
      <c r="CP241" s="285"/>
      <c r="CQ241" s="285"/>
      <c r="CR241" s="285"/>
      <c r="CS241" s="285"/>
      <c r="CT241" s="285"/>
      <c r="CU241" s="359">
        <f t="shared" si="32"/>
        <v>1</v>
      </c>
      <c r="CV241" s="277"/>
      <c r="CW241" s="360" t="s">
        <v>39</v>
      </c>
      <c r="CX241" s="285">
        <v>1</v>
      </c>
      <c r="CY241" s="285"/>
      <c r="CZ241" s="285"/>
      <c r="DA241" s="285"/>
      <c r="DB241" s="285"/>
      <c r="DC241" s="285"/>
      <c r="DD241" s="285"/>
      <c r="DE241" s="285"/>
      <c r="DF241" s="285"/>
      <c r="DG241" s="285"/>
      <c r="DH241" s="285"/>
      <c r="DI241" s="285"/>
      <c r="DJ241" s="285"/>
      <c r="DK241" s="285"/>
      <c r="DL241" s="285"/>
      <c r="DM241" s="285"/>
      <c r="DN241" s="285"/>
      <c r="DO241" s="285"/>
      <c r="DP241" s="285"/>
      <c r="DQ241" s="285"/>
      <c r="DR241" s="285"/>
      <c r="DS241" s="285"/>
      <c r="DT241" s="285"/>
      <c r="DU241" s="285"/>
      <c r="DV241" s="285"/>
      <c r="DW241" s="285"/>
      <c r="DX241" s="285"/>
      <c r="DY241" s="285"/>
      <c r="DZ241" s="285"/>
      <c r="EA241" s="285"/>
      <c r="EB241" s="359">
        <f t="shared" si="33"/>
        <v>1</v>
      </c>
      <c r="EC241" s="277"/>
      <c r="ED241" s="320" t="s">
        <v>39</v>
      </c>
      <c r="EE241" s="285">
        <v>1</v>
      </c>
      <c r="EF241" s="285"/>
      <c r="EG241" s="285"/>
      <c r="EH241" s="285"/>
      <c r="EI241" s="285"/>
      <c r="EJ241" s="285"/>
      <c r="EK241" s="285"/>
      <c r="EL241" s="285"/>
      <c r="EM241" s="285"/>
      <c r="EN241" s="285"/>
      <c r="EO241" s="285"/>
      <c r="EP241" s="285"/>
      <c r="EQ241" s="285"/>
      <c r="ER241" s="285"/>
      <c r="ES241" s="285"/>
      <c r="ET241" s="285"/>
      <c r="EU241" s="285"/>
      <c r="EV241" s="285"/>
      <c r="EW241" s="285"/>
      <c r="EX241" s="285"/>
      <c r="EY241" s="285"/>
      <c r="EZ241" s="285"/>
      <c r="FA241" s="285"/>
      <c r="FB241" s="285"/>
      <c r="FC241" s="285"/>
      <c r="FD241" s="285"/>
      <c r="FE241" s="285"/>
      <c r="FF241" s="285"/>
      <c r="FG241" s="285"/>
      <c r="FH241" s="285"/>
      <c r="FI241" s="359">
        <f t="shared" si="34"/>
        <v>1</v>
      </c>
      <c r="FJ241" s="277"/>
      <c r="FK241" s="320" t="s">
        <v>39</v>
      </c>
      <c r="FL241" s="285">
        <v>1</v>
      </c>
      <c r="FM241" s="285"/>
      <c r="FN241" s="285"/>
      <c r="FO241" s="285"/>
      <c r="FP241" s="285"/>
      <c r="FQ241" s="285"/>
      <c r="FR241" s="285"/>
      <c r="FS241" s="285"/>
      <c r="FT241" s="285"/>
      <c r="FU241" s="285"/>
      <c r="FV241" s="285"/>
      <c r="FW241" s="285"/>
      <c r="FX241" s="285"/>
      <c r="FY241" s="285"/>
      <c r="FZ241" s="285"/>
      <c r="GA241" s="285"/>
      <c r="GB241" s="285"/>
      <c r="GC241" s="285"/>
      <c r="GD241" s="285"/>
      <c r="GE241" s="285"/>
      <c r="GF241" s="285"/>
      <c r="GG241" s="285"/>
      <c r="GH241" s="285"/>
      <c r="GI241" s="285"/>
      <c r="GJ241" s="285"/>
      <c r="GK241" s="285"/>
      <c r="GL241" s="285"/>
      <c r="GM241" s="285"/>
      <c r="GN241" s="285"/>
      <c r="GO241" s="285"/>
      <c r="GP241" s="359">
        <f t="shared" si="35"/>
        <v>1</v>
      </c>
      <c r="GQ241" s="277"/>
    </row>
    <row r="242" spans="1:199" ht="15.75" customHeight="1">
      <c r="A242" s="1018"/>
      <c r="B242" s="361" t="s">
        <v>259</v>
      </c>
      <c r="C242" s="296">
        <v>1</v>
      </c>
      <c r="D242" s="296">
        <v>1</v>
      </c>
      <c r="E242" s="296">
        <v>1</v>
      </c>
      <c r="F242" s="296">
        <v>1</v>
      </c>
      <c r="G242" s="296">
        <v>1</v>
      </c>
      <c r="H242" s="296">
        <v>1</v>
      </c>
      <c r="I242" s="296">
        <v>1</v>
      </c>
      <c r="J242" s="296">
        <v>1</v>
      </c>
      <c r="K242" s="296">
        <v>1</v>
      </c>
      <c r="L242" s="296">
        <v>1</v>
      </c>
      <c r="M242" s="296">
        <v>1</v>
      </c>
      <c r="N242" s="296">
        <v>1</v>
      </c>
      <c r="O242" s="296">
        <v>1</v>
      </c>
      <c r="P242" s="296">
        <v>1</v>
      </c>
      <c r="Q242" s="296">
        <v>1</v>
      </c>
      <c r="R242" s="296">
        <v>1</v>
      </c>
      <c r="S242" s="296">
        <v>1</v>
      </c>
      <c r="T242" s="296">
        <v>1</v>
      </c>
      <c r="U242" s="296">
        <v>1</v>
      </c>
      <c r="V242" s="296">
        <v>1</v>
      </c>
      <c r="W242" s="296">
        <v>1</v>
      </c>
      <c r="X242" s="296">
        <v>1</v>
      </c>
      <c r="Y242" s="296">
        <v>1</v>
      </c>
      <c r="Z242" s="296">
        <v>1</v>
      </c>
      <c r="AA242" s="296">
        <v>1</v>
      </c>
      <c r="AB242" s="296">
        <v>1</v>
      </c>
      <c r="AC242" s="296">
        <v>1</v>
      </c>
      <c r="AD242" s="296">
        <v>1</v>
      </c>
      <c r="AE242" s="296">
        <v>1</v>
      </c>
      <c r="AF242" s="296">
        <v>1</v>
      </c>
      <c r="AG242" s="359">
        <f t="shared" si="30"/>
        <v>1</v>
      </c>
      <c r="AH242" s="277"/>
      <c r="AI242" s="304" t="s">
        <v>259</v>
      </c>
      <c r="AJ242" s="296">
        <v>1</v>
      </c>
      <c r="AK242" s="296">
        <v>1</v>
      </c>
      <c r="AL242" s="296">
        <v>1</v>
      </c>
      <c r="AM242" s="296">
        <v>1</v>
      </c>
      <c r="AN242" s="296">
        <v>1</v>
      </c>
      <c r="AO242" s="296">
        <v>1</v>
      </c>
      <c r="AP242" s="296">
        <v>1</v>
      </c>
      <c r="AQ242" s="296">
        <v>1</v>
      </c>
      <c r="AR242" s="296">
        <v>1</v>
      </c>
      <c r="AS242" s="296">
        <v>1</v>
      </c>
      <c r="AT242" s="296">
        <v>1</v>
      </c>
      <c r="AU242" s="296">
        <v>1</v>
      </c>
      <c r="AV242" s="296">
        <v>1</v>
      </c>
      <c r="AW242" s="296">
        <v>1</v>
      </c>
      <c r="AX242" s="296">
        <v>1</v>
      </c>
      <c r="AY242" s="296">
        <v>1</v>
      </c>
      <c r="AZ242" s="296">
        <v>1</v>
      </c>
      <c r="BA242" s="296">
        <v>1</v>
      </c>
      <c r="BB242" s="296">
        <v>1</v>
      </c>
      <c r="BC242" s="296">
        <v>1</v>
      </c>
      <c r="BD242" s="296">
        <v>1</v>
      </c>
      <c r="BE242" s="296">
        <v>1</v>
      </c>
      <c r="BF242" s="296">
        <v>1</v>
      </c>
      <c r="BG242" s="296">
        <v>1</v>
      </c>
      <c r="BH242" s="296">
        <v>1</v>
      </c>
      <c r="BI242" s="296">
        <v>1</v>
      </c>
      <c r="BJ242" s="296">
        <v>1</v>
      </c>
      <c r="BK242" s="296">
        <v>1</v>
      </c>
      <c r="BL242" s="296">
        <v>1</v>
      </c>
      <c r="BM242" s="296">
        <v>1</v>
      </c>
      <c r="BN242" s="305">
        <f t="shared" si="31"/>
        <v>1</v>
      </c>
      <c r="BO242" s="277"/>
      <c r="BP242" s="306" t="s">
        <v>259</v>
      </c>
      <c r="BQ242" s="296">
        <v>1</v>
      </c>
      <c r="BR242" s="285"/>
      <c r="BS242" s="285"/>
      <c r="BT242" s="285"/>
      <c r="BU242" s="285"/>
      <c r="BV242" s="285"/>
      <c r="BW242" s="285"/>
      <c r="BX242" s="285"/>
      <c r="BY242" s="285"/>
      <c r="BZ242" s="285"/>
      <c r="CA242" s="285"/>
      <c r="CB242" s="285"/>
      <c r="CC242" s="285"/>
      <c r="CD242" s="285"/>
      <c r="CE242" s="285"/>
      <c r="CF242" s="285"/>
      <c r="CG242" s="285"/>
      <c r="CH242" s="285"/>
      <c r="CI242" s="285"/>
      <c r="CJ242" s="285"/>
      <c r="CK242" s="285"/>
      <c r="CL242" s="285"/>
      <c r="CM242" s="285"/>
      <c r="CN242" s="285"/>
      <c r="CO242" s="285"/>
      <c r="CP242" s="285"/>
      <c r="CQ242" s="285"/>
      <c r="CR242" s="285"/>
      <c r="CS242" s="285"/>
      <c r="CT242" s="285"/>
      <c r="CU242" s="359">
        <f t="shared" si="32"/>
        <v>1</v>
      </c>
      <c r="CV242" s="277"/>
      <c r="CW242" s="361" t="s">
        <v>259</v>
      </c>
      <c r="CX242" s="285">
        <v>1</v>
      </c>
      <c r="CY242" s="285"/>
      <c r="CZ242" s="285"/>
      <c r="DA242" s="285"/>
      <c r="DB242" s="285"/>
      <c r="DC242" s="285"/>
      <c r="DD242" s="285"/>
      <c r="DE242" s="285"/>
      <c r="DF242" s="285"/>
      <c r="DG242" s="285"/>
      <c r="DH242" s="285"/>
      <c r="DI242" s="285"/>
      <c r="DJ242" s="285"/>
      <c r="DK242" s="285"/>
      <c r="DL242" s="285"/>
      <c r="DM242" s="285"/>
      <c r="DN242" s="285"/>
      <c r="DO242" s="285"/>
      <c r="DP242" s="285"/>
      <c r="DQ242" s="285"/>
      <c r="DR242" s="285"/>
      <c r="DS242" s="285"/>
      <c r="DT242" s="285"/>
      <c r="DU242" s="285"/>
      <c r="DV242" s="285"/>
      <c r="DW242" s="285"/>
      <c r="DX242" s="285"/>
      <c r="DY242" s="285"/>
      <c r="DZ242" s="285"/>
      <c r="EA242" s="285"/>
      <c r="EB242" s="359">
        <f t="shared" si="33"/>
        <v>1</v>
      </c>
      <c r="EC242" s="277"/>
      <c r="ED242" s="304" t="s">
        <v>259</v>
      </c>
      <c r="EE242" s="285">
        <v>1</v>
      </c>
      <c r="EF242" s="285"/>
      <c r="EG242" s="285"/>
      <c r="EH242" s="285"/>
      <c r="EI242" s="285"/>
      <c r="EJ242" s="285"/>
      <c r="EK242" s="285"/>
      <c r="EL242" s="285"/>
      <c r="EM242" s="285"/>
      <c r="EN242" s="285"/>
      <c r="EO242" s="285"/>
      <c r="EP242" s="285"/>
      <c r="EQ242" s="285"/>
      <c r="ER242" s="285"/>
      <c r="ES242" s="285"/>
      <c r="ET242" s="285"/>
      <c r="EU242" s="285"/>
      <c r="EV242" s="285"/>
      <c r="EW242" s="285"/>
      <c r="EX242" s="285"/>
      <c r="EY242" s="285"/>
      <c r="EZ242" s="285"/>
      <c r="FA242" s="285"/>
      <c r="FB242" s="285"/>
      <c r="FC242" s="285"/>
      <c r="FD242" s="285"/>
      <c r="FE242" s="285"/>
      <c r="FF242" s="285"/>
      <c r="FG242" s="285"/>
      <c r="FH242" s="285"/>
      <c r="FI242" s="359">
        <f t="shared" si="34"/>
        <v>1</v>
      </c>
      <c r="FJ242" s="277"/>
      <c r="FK242" s="304" t="s">
        <v>259</v>
      </c>
      <c r="FL242" s="285">
        <v>1</v>
      </c>
      <c r="FM242" s="285"/>
      <c r="FN242" s="285"/>
      <c r="FO242" s="285"/>
      <c r="FP242" s="285"/>
      <c r="FQ242" s="285"/>
      <c r="FR242" s="285"/>
      <c r="FS242" s="285"/>
      <c r="FT242" s="285"/>
      <c r="FU242" s="285"/>
      <c r="FV242" s="285"/>
      <c r="FW242" s="285"/>
      <c r="FX242" s="285"/>
      <c r="FY242" s="285"/>
      <c r="FZ242" s="285"/>
      <c r="GA242" s="285"/>
      <c r="GB242" s="285"/>
      <c r="GC242" s="285"/>
      <c r="GD242" s="285"/>
      <c r="GE242" s="285"/>
      <c r="GF242" s="285"/>
      <c r="GG242" s="285"/>
      <c r="GH242" s="285"/>
      <c r="GI242" s="285"/>
      <c r="GJ242" s="285"/>
      <c r="GK242" s="285"/>
      <c r="GL242" s="285"/>
      <c r="GM242" s="285"/>
      <c r="GN242" s="285"/>
      <c r="GO242" s="285"/>
      <c r="GP242" s="359">
        <f t="shared" si="35"/>
        <v>1</v>
      </c>
      <c r="GQ242" s="277"/>
    </row>
    <row r="243" spans="1:199" ht="15.75" customHeight="1">
      <c r="A243" s="1018"/>
      <c r="B243" s="361" t="s">
        <v>43</v>
      </c>
      <c r="C243" s="296">
        <v>1</v>
      </c>
      <c r="D243" s="296">
        <v>1</v>
      </c>
      <c r="E243" s="296">
        <v>1</v>
      </c>
      <c r="F243" s="296">
        <v>1</v>
      </c>
      <c r="G243" s="296">
        <v>1</v>
      </c>
      <c r="H243" s="296">
        <v>1</v>
      </c>
      <c r="I243" s="296">
        <v>1</v>
      </c>
      <c r="J243" s="296">
        <v>1</v>
      </c>
      <c r="K243" s="296">
        <v>1</v>
      </c>
      <c r="L243" s="296">
        <v>1</v>
      </c>
      <c r="M243" s="296">
        <v>1</v>
      </c>
      <c r="N243" s="296">
        <v>1</v>
      </c>
      <c r="O243" s="296">
        <v>1</v>
      </c>
      <c r="P243" s="296">
        <v>1</v>
      </c>
      <c r="Q243" s="296">
        <v>1</v>
      </c>
      <c r="R243" s="296">
        <v>1</v>
      </c>
      <c r="S243" s="296">
        <v>1</v>
      </c>
      <c r="T243" s="296">
        <v>1</v>
      </c>
      <c r="U243" s="296">
        <v>1</v>
      </c>
      <c r="V243" s="296">
        <v>1</v>
      </c>
      <c r="W243" s="296">
        <v>1</v>
      </c>
      <c r="X243" s="296">
        <v>1</v>
      </c>
      <c r="Y243" s="296">
        <v>1</v>
      </c>
      <c r="Z243" s="296">
        <v>1</v>
      </c>
      <c r="AA243" s="296">
        <v>1</v>
      </c>
      <c r="AB243" s="296">
        <v>1</v>
      </c>
      <c r="AC243" s="296">
        <v>1</v>
      </c>
      <c r="AD243" s="296">
        <v>1</v>
      </c>
      <c r="AE243" s="296">
        <v>1</v>
      </c>
      <c r="AF243" s="296">
        <v>1</v>
      </c>
      <c r="AG243" s="359">
        <f t="shared" si="30"/>
        <v>1</v>
      </c>
      <c r="AH243" s="277"/>
      <c r="AI243" s="304" t="s">
        <v>43</v>
      </c>
      <c r="AJ243" s="296">
        <v>1</v>
      </c>
      <c r="AK243" s="296">
        <v>1</v>
      </c>
      <c r="AL243" s="296">
        <v>1</v>
      </c>
      <c r="AM243" s="296">
        <v>1</v>
      </c>
      <c r="AN243" s="296">
        <v>1</v>
      </c>
      <c r="AO243" s="296">
        <v>1</v>
      </c>
      <c r="AP243" s="296">
        <v>1</v>
      </c>
      <c r="AQ243" s="296">
        <v>1</v>
      </c>
      <c r="AR243" s="296">
        <v>1</v>
      </c>
      <c r="AS243" s="296">
        <v>1</v>
      </c>
      <c r="AT243" s="296">
        <v>1</v>
      </c>
      <c r="AU243" s="296">
        <v>1</v>
      </c>
      <c r="AV243" s="296">
        <v>1</v>
      </c>
      <c r="AW243" s="296">
        <v>1</v>
      </c>
      <c r="AX243" s="296">
        <v>1</v>
      </c>
      <c r="AY243" s="296">
        <v>1</v>
      </c>
      <c r="AZ243" s="296">
        <v>1</v>
      </c>
      <c r="BA243" s="296">
        <v>1</v>
      </c>
      <c r="BB243" s="296">
        <v>1</v>
      </c>
      <c r="BC243" s="296">
        <v>1</v>
      </c>
      <c r="BD243" s="296">
        <v>1</v>
      </c>
      <c r="BE243" s="296">
        <v>1</v>
      </c>
      <c r="BF243" s="296">
        <v>1</v>
      </c>
      <c r="BG243" s="296">
        <v>1</v>
      </c>
      <c r="BH243" s="296">
        <v>1</v>
      </c>
      <c r="BI243" s="296">
        <v>1</v>
      </c>
      <c r="BJ243" s="296">
        <v>1</v>
      </c>
      <c r="BK243" s="296">
        <v>1</v>
      </c>
      <c r="BL243" s="296">
        <v>1</v>
      </c>
      <c r="BM243" s="296">
        <v>1</v>
      </c>
      <c r="BN243" s="305">
        <f t="shared" si="31"/>
        <v>1</v>
      </c>
      <c r="BO243" s="277"/>
      <c r="BP243" s="306" t="s">
        <v>43</v>
      </c>
      <c r="BQ243" s="296">
        <v>1</v>
      </c>
      <c r="BR243" s="285"/>
      <c r="BS243" s="285"/>
      <c r="BT243" s="285"/>
      <c r="BU243" s="285"/>
      <c r="BV243" s="285"/>
      <c r="BW243" s="285"/>
      <c r="BX243" s="285"/>
      <c r="BY243" s="285"/>
      <c r="BZ243" s="285"/>
      <c r="CA243" s="285"/>
      <c r="CB243" s="285"/>
      <c r="CC243" s="285"/>
      <c r="CD243" s="285"/>
      <c r="CE243" s="285"/>
      <c r="CF243" s="285"/>
      <c r="CG243" s="285"/>
      <c r="CH243" s="285"/>
      <c r="CI243" s="285"/>
      <c r="CJ243" s="285"/>
      <c r="CK243" s="285"/>
      <c r="CL243" s="285"/>
      <c r="CM243" s="285"/>
      <c r="CN243" s="285"/>
      <c r="CO243" s="285"/>
      <c r="CP243" s="285"/>
      <c r="CQ243" s="285"/>
      <c r="CR243" s="285"/>
      <c r="CS243" s="285"/>
      <c r="CT243" s="285"/>
      <c r="CU243" s="359">
        <f t="shared" si="32"/>
        <v>1</v>
      </c>
      <c r="CV243" s="277"/>
      <c r="CW243" s="361" t="s">
        <v>43</v>
      </c>
      <c r="CX243" s="285">
        <v>1</v>
      </c>
      <c r="CY243" s="285"/>
      <c r="CZ243" s="285"/>
      <c r="DA243" s="285"/>
      <c r="DB243" s="285"/>
      <c r="DC243" s="285"/>
      <c r="DD243" s="285"/>
      <c r="DE243" s="285"/>
      <c r="DF243" s="285"/>
      <c r="DG243" s="285"/>
      <c r="DH243" s="285"/>
      <c r="DI243" s="285"/>
      <c r="DJ243" s="285"/>
      <c r="DK243" s="285"/>
      <c r="DL243" s="285"/>
      <c r="DM243" s="285"/>
      <c r="DN243" s="285"/>
      <c r="DO243" s="285"/>
      <c r="DP243" s="285"/>
      <c r="DQ243" s="285"/>
      <c r="DR243" s="285"/>
      <c r="DS243" s="285"/>
      <c r="DT243" s="285"/>
      <c r="DU243" s="285"/>
      <c r="DV243" s="285"/>
      <c r="DW243" s="285"/>
      <c r="DX243" s="285"/>
      <c r="DY243" s="285"/>
      <c r="DZ243" s="285"/>
      <c r="EA243" s="285"/>
      <c r="EB243" s="359">
        <f t="shared" si="33"/>
        <v>1</v>
      </c>
      <c r="EC243" s="277"/>
      <c r="ED243" s="304" t="s">
        <v>43</v>
      </c>
      <c r="EE243" s="285">
        <v>1</v>
      </c>
      <c r="EF243" s="285"/>
      <c r="EG243" s="285"/>
      <c r="EH243" s="285"/>
      <c r="EI243" s="285"/>
      <c r="EJ243" s="285"/>
      <c r="EK243" s="285"/>
      <c r="EL243" s="285"/>
      <c r="EM243" s="285"/>
      <c r="EN243" s="285"/>
      <c r="EO243" s="285"/>
      <c r="EP243" s="285"/>
      <c r="EQ243" s="285"/>
      <c r="ER243" s="285"/>
      <c r="ES243" s="285"/>
      <c r="ET243" s="285"/>
      <c r="EU243" s="285"/>
      <c r="EV243" s="285"/>
      <c r="EW243" s="285"/>
      <c r="EX243" s="285"/>
      <c r="EY243" s="285"/>
      <c r="EZ243" s="285"/>
      <c r="FA243" s="285"/>
      <c r="FB243" s="285"/>
      <c r="FC243" s="285"/>
      <c r="FD243" s="285"/>
      <c r="FE243" s="285"/>
      <c r="FF243" s="285"/>
      <c r="FG243" s="285"/>
      <c r="FH243" s="285"/>
      <c r="FI243" s="359">
        <f t="shared" si="34"/>
        <v>1</v>
      </c>
      <c r="FJ243" s="277"/>
      <c r="FK243" s="304" t="s">
        <v>43</v>
      </c>
      <c r="FL243" s="285">
        <v>1</v>
      </c>
      <c r="FM243" s="285"/>
      <c r="FN243" s="285"/>
      <c r="FO243" s="285"/>
      <c r="FP243" s="285"/>
      <c r="FQ243" s="285"/>
      <c r="FR243" s="285"/>
      <c r="FS243" s="285"/>
      <c r="FT243" s="285"/>
      <c r="FU243" s="285"/>
      <c r="FV243" s="285"/>
      <c r="FW243" s="285"/>
      <c r="FX243" s="285"/>
      <c r="FY243" s="285"/>
      <c r="FZ243" s="285"/>
      <c r="GA243" s="285"/>
      <c r="GB243" s="285"/>
      <c r="GC243" s="285"/>
      <c r="GD243" s="285"/>
      <c r="GE243" s="285"/>
      <c r="GF243" s="285"/>
      <c r="GG243" s="285"/>
      <c r="GH243" s="285"/>
      <c r="GI243" s="285"/>
      <c r="GJ243" s="285"/>
      <c r="GK243" s="285"/>
      <c r="GL243" s="285"/>
      <c r="GM243" s="285"/>
      <c r="GN243" s="285"/>
      <c r="GO243" s="285"/>
      <c r="GP243" s="359">
        <f t="shared" si="35"/>
        <v>1</v>
      </c>
      <c r="GQ243" s="277"/>
    </row>
    <row r="244" spans="1:199" ht="15.75" customHeight="1">
      <c r="A244" s="1018"/>
      <c r="B244" s="361" t="s">
        <v>63</v>
      </c>
      <c r="C244" s="296">
        <v>1</v>
      </c>
      <c r="D244" s="296">
        <v>1</v>
      </c>
      <c r="E244" s="296">
        <v>1</v>
      </c>
      <c r="F244" s="296">
        <v>1</v>
      </c>
      <c r="G244" s="296">
        <v>1</v>
      </c>
      <c r="H244" s="296">
        <v>1</v>
      </c>
      <c r="I244" s="296">
        <v>1</v>
      </c>
      <c r="J244" s="296">
        <v>1</v>
      </c>
      <c r="K244" s="296">
        <v>1</v>
      </c>
      <c r="L244" s="296">
        <v>1</v>
      </c>
      <c r="M244" s="296">
        <v>1</v>
      </c>
      <c r="N244" s="296">
        <v>1</v>
      </c>
      <c r="O244" s="296">
        <v>1</v>
      </c>
      <c r="P244" s="296">
        <v>1</v>
      </c>
      <c r="Q244" s="296">
        <v>1</v>
      </c>
      <c r="R244" s="296">
        <v>1</v>
      </c>
      <c r="S244" s="296">
        <v>1</v>
      </c>
      <c r="T244" s="296">
        <v>1</v>
      </c>
      <c r="U244" s="296">
        <v>1</v>
      </c>
      <c r="V244" s="296">
        <v>1</v>
      </c>
      <c r="W244" s="296">
        <v>1</v>
      </c>
      <c r="X244" s="296">
        <v>1</v>
      </c>
      <c r="Y244" s="296">
        <v>1</v>
      </c>
      <c r="Z244" s="296">
        <v>1</v>
      </c>
      <c r="AA244" s="296">
        <v>1</v>
      </c>
      <c r="AB244" s="296">
        <v>1</v>
      </c>
      <c r="AC244" s="296">
        <v>1</v>
      </c>
      <c r="AD244" s="296">
        <v>1</v>
      </c>
      <c r="AE244" s="296">
        <v>1</v>
      </c>
      <c r="AF244" s="296">
        <v>1</v>
      </c>
      <c r="AG244" s="359">
        <f t="shared" si="30"/>
        <v>1</v>
      </c>
      <c r="AH244" s="277"/>
      <c r="AI244" s="304" t="s">
        <v>63</v>
      </c>
      <c r="AJ244" s="296">
        <v>1</v>
      </c>
      <c r="AK244" s="296">
        <v>1</v>
      </c>
      <c r="AL244" s="296">
        <v>1</v>
      </c>
      <c r="AM244" s="296">
        <v>1</v>
      </c>
      <c r="AN244" s="296">
        <v>1</v>
      </c>
      <c r="AO244" s="296">
        <v>1</v>
      </c>
      <c r="AP244" s="296">
        <v>1</v>
      </c>
      <c r="AQ244" s="296">
        <v>1</v>
      </c>
      <c r="AR244" s="296">
        <v>1</v>
      </c>
      <c r="AS244" s="296">
        <v>1</v>
      </c>
      <c r="AT244" s="296">
        <v>1</v>
      </c>
      <c r="AU244" s="296">
        <v>1</v>
      </c>
      <c r="AV244" s="296">
        <v>1</v>
      </c>
      <c r="AW244" s="296">
        <v>1</v>
      </c>
      <c r="AX244" s="296">
        <v>1</v>
      </c>
      <c r="AY244" s="296">
        <v>1</v>
      </c>
      <c r="AZ244" s="296">
        <v>1</v>
      </c>
      <c r="BA244" s="296">
        <v>1</v>
      </c>
      <c r="BB244" s="296">
        <v>1</v>
      </c>
      <c r="BC244" s="296">
        <v>1</v>
      </c>
      <c r="BD244" s="296">
        <v>1</v>
      </c>
      <c r="BE244" s="296">
        <v>1</v>
      </c>
      <c r="BF244" s="296">
        <v>1</v>
      </c>
      <c r="BG244" s="296">
        <v>1</v>
      </c>
      <c r="BH244" s="296">
        <v>1</v>
      </c>
      <c r="BI244" s="296">
        <v>1</v>
      </c>
      <c r="BJ244" s="296">
        <v>1</v>
      </c>
      <c r="BK244" s="296">
        <v>1</v>
      </c>
      <c r="BL244" s="296">
        <v>1</v>
      </c>
      <c r="BM244" s="296">
        <v>1</v>
      </c>
      <c r="BN244" s="305">
        <f t="shared" si="31"/>
        <v>1</v>
      </c>
      <c r="BO244" s="277"/>
      <c r="BP244" s="306" t="s">
        <v>63</v>
      </c>
      <c r="BQ244" s="296">
        <v>1</v>
      </c>
      <c r="BR244" s="285"/>
      <c r="BS244" s="285"/>
      <c r="BT244" s="285"/>
      <c r="BU244" s="285"/>
      <c r="BV244" s="285"/>
      <c r="BW244" s="285"/>
      <c r="BX244" s="285"/>
      <c r="BY244" s="285"/>
      <c r="BZ244" s="285"/>
      <c r="CA244" s="285"/>
      <c r="CB244" s="285"/>
      <c r="CC244" s="285"/>
      <c r="CD244" s="285"/>
      <c r="CE244" s="285"/>
      <c r="CF244" s="285"/>
      <c r="CG244" s="285"/>
      <c r="CH244" s="285"/>
      <c r="CI244" s="285"/>
      <c r="CJ244" s="285"/>
      <c r="CK244" s="285"/>
      <c r="CL244" s="285"/>
      <c r="CM244" s="285"/>
      <c r="CN244" s="285"/>
      <c r="CO244" s="285"/>
      <c r="CP244" s="285"/>
      <c r="CQ244" s="285"/>
      <c r="CR244" s="285"/>
      <c r="CS244" s="285"/>
      <c r="CT244" s="285"/>
      <c r="CU244" s="359">
        <f t="shared" si="32"/>
        <v>1</v>
      </c>
      <c r="CV244" s="277"/>
      <c r="CW244" s="361" t="s">
        <v>63</v>
      </c>
      <c r="CX244" s="285">
        <v>1</v>
      </c>
      <c r="CY244" s="285"/>
      <c r="CZ244" s="285"/>
      <c r="DA244" s="285"/>
      <c r="DB244" s="285"/>
      <c r="DC244" s="285"/>
      <c r="DD244" s="285"/>
      <c r="DE244" s="285"/>
      <c r="DF244" s="285"/>
      <c r="DG244" s="285"/>
      <c r="DH244" s="285"/>
      <c r="DI244" s="285"/>
      <c r="DJ244" s="285"/>
      <c r="DK244" s="285"/>
      <c r="DL244" s="285"/>
      <c r="DM244" s="285"/>
      <c r="DN244" s="285"/>
      <c r="DO244" s="285"/>
      <c r="DP244" s="285"/>
      <c r="DQ244" s="285"/>
      <c r="DR244" s="285"/>
      <c r="DS244" s="285"/>
      <c r="DT244" s="285"/>
      <c r="DU244" s="285"/>
      <c r="DV244" s="285"/>
      <c r="DW244" s="285"/>
      <c r="DX244" s="285"/>
      <c r="DY244" s="285"/>
      <c r="DZ244" s="285"/>
      <c r="EA244" s="285"/>
      <c r="EB244" s="359">
        <f t="shared" si="33"/>
        <v>1</v>
      </c>
      <c r="EC244" s="277"/>
      <c r="ED244" s="304" t="s">
        <v>63</v>
      </c>
      <c r="EE244" s="285">
        <v>1</v>
      </c>
      <c r="EF244" s="285"/>
      <c r="EG244" s="285"/>
      <c r="EH244" s="285"/>
      <c r="EI244" s="285"/>
      <c r="EJ244" s="285"/>
      <c r="EK244" s="285"/>
      <c r="EL244" s="285"/>
      <c r="EM244" s="285"/>
      <c r="EN244" s="285"/>
      <c r="EO244" s="285"/>
      <c r="EP244" s="285"/>
      <c r="EQ244" s="285"/>
      <c r="ER244" s="285"/>
      <c r="ES244" s="285"/>
      <c r="ET244" s="285"/>
      <c r="EU244" s="285"/>
      <c r="EV244" s="285"/>
      <c r="EW244" s="285"/>
      <c r="EX244" s="285"/>
      <c r="EY244" s="285"/>
      <c r="EZ244" s="285"/>
      <c r="FA244" s="285"/>
      <c r="FB244" s="285"/>
      <c r="FC244" s="285"/>
      <c r="FD244" s="285"/>
      <c r="FE244" s="285"/>
      <c r="FF244" s="285"/>
      <c r="FG244" s="285"/>
      <c r="FH244" s="285"/>
      <c r="FI244" s="359">
        <f t="shared" si="34"/>
        <v>1</v>
      </c>
      <c r="FJ244" s="277"/>
      <c r="FK244" s="304" t="s">
        <v>63</v>
      </c>
      <c r="FL244" s="285">
        <v>1</v>
      </c>
      <c r="FM244" s="285"/>
      <c r="FN244" s="285"/>
      <c r="FO244" s="285"/>
      <c r="FP244" s="285"/>
      <c r="FQ244" s="285"/>
      <c r="FR244" s="285"/>
      <c r="FS244" s="285"/>
      <c r="FT244" s="285"/>
      <c r="FU244" s="285"/>
      <c r="FV244" s="285"/>
      <c r="FW244" s="285"/>
      <c r="FX244" s="285"/>
      <c r="FY244" s="285"/>
      <c r="FZ244" s="285"/>
      <c r="GA244" s="285"/>
      <c r="GB244" s="285"/>
      <c r="GC244" s="285"/>
      <c r="GD244" s="285"/>
      <c r="GE244" s="285"/>
      <c r="GF244" s="285"/>
      <c r="GG244" s="285"/>
      <c r="GH244" s="285"/>
      <c r="GI244" s="285"/>
      <c r="GJ244" s="285"/>
      <c r="GK244" s="285"/>
      <c r="GL244" s="285"/>
      <c r="GM244" s="285"/>
      <c r="GN244" s="285"/>
      <c r="GO244" s="285"/>
      <c r="GP244" s="359">
        <f t="shared" si="35"/>
        <v>1</v>
      </c>
      <c r="GQ244" s="277"/>
    </row>
    <row r="245" spans="1:199" ht="15.75" customHeight="1">
      <c r="A245" s="1018"/>
      <c r="B245" s="298" t="s">
        <v>166</v>
      </c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6" t="e">
        <f t="shared" si="30"/>
        <v>#DIV/0!</v>
      </c>
      <c r="AH245" s="277"/>
      <c r="AI245" s="285" t="s">
        <v>166</v>
      </c>
      <c r="AJ245" s="285">
        <v>13</v>
      </c>
      <c r="AK245" s="285">
        <v>18</v>
      </c>
      <c r="AL245" s="285">
        <v>16</v>
      </c>
      <c r="AM245" s="285">
        <v>16</v>
      </c>
      <c r="AN245" s="285">
        <v>12</v>
      </c>
      <c r="AO245" s="285">
        <v>31</v>
      </c>
      <c r="AP245" s="285">
        <v>26</v>
      </c>
      <c r="AQ245" s="285">
        <v>19</v>
      </c>
      <c r="AR245" s="285">
        <v>16</v>
      </c>
      <c r="AS245" s="285">
        <v>14</v>
      </c>
      <c r="AT245" s="285">
        <v>24</v>
      </c>
      <c r="AU245" s="285">
        <v>14</v>
      </c>
      <c r="AV245" s="285">
        <v>10</v>
      </c>
      <c r="AW245" s="285">
        <v>17</v>
      </c>
      <c r="AX245" s="285">
        <v>25</v>
      </c>
      <c r="AY245" s="285"/>
      <c r="AZ245" s="285"/>
      <c r="BA245" s="285"/>
      <c r="BB245" s="285"/>
      <c r="BC245" s="285"/>
      <c r="BD245" s="285"/>
      <c r="BE245" s="285"/>
      <c r="BF245" s="285"/>
      <c r="BG245" s="285"/>
      <c r="BH245" s="285"/>
      <c r="BI245" s="285"/>
      <c r="BJ245" s="285"/>
      <c r="BK245" s="285"/>
      <c r="BL245" s="285"/>
      <c r="BM245" s="285"/>
      <c r="BN245" s="293">
        <f t="shared" si="31"/>
        <v>18.066666666666666</v>
      </c>
      <c r="BO245" s="277"/>
      <c r="BP245" s="294" t="s">
        <v>166</v>
      </c>
      <c r="BQ245" s="285">
        <v>18</v>
      </c>
      <c r="BR245" s="285">
        <v>48</v>
      </c>
      <c r="BS245" s="285"/>
      <c r="BT245" s="285"/>
      <c r="BU245" s="285"/>
      <c r="BV245" s="285"/>
      <c r="BW245" s="285"/>
      <c r="BX245" s="285"/>
      <c r="BY245" s="285"/>
      <c r="BZ245" s="285"/>
      <c r="CA245" s="285"/>
      <c r="CB245" s="285"/>
      <c r="CC245" s="285"/>
      <c r="CD245" s="285"/>
      <c r="CE245" s="285"/>
      <c r="CF245" s="285"/>
      <c r="CG245" s="285"/>
      <c r="CH245" s="285"/>
      <c r="CI245" s="285"/>
      <c r="CJ245" s="285"/>
      <c r="CK245" s="285"/>
      <c r="CL245" s="285"/>
      <c r="CM245" s="285"/>
      <c r="CN245" s="285"/>
      <c r="CO245" s="285"/>
      <c r="CP245" s="285"/>
      <c r="CQ245" s="285"/>
      <c r="CR245" s="285"/>
      <c r="CS245" s="285"/>
      <c r="CT245" s="285"/>
      <c r="CU245" s="286">
        <f t="shared" si="32"/>
        <v>33</v>
      </c>
      <c r="CV245" s="277"/>
      <c r="CW245" s="285" t="s">
        <v>166</v>
      </c>
      <c r="CX245" s="285">
        <v>22</v>
      </c>
      <c r="CY245" s="285">
        <v>17</v>
      </c>
      <c r="CZ245" s="285">
        <v>34</v>
      </c>
      <c r="DA245" s="285">
        <v>20</v>
      </c>
      <c r="DB245" s="285">
        <v>38</v>
      </c>
      <c r="DC245" s="285">
        <v>32</v>
      </c>
      <c r="DD245" s="285">
        <v>34</v>
      </c>
      <c r="DE245" s="285">
        <v>18</v>
      </c>
      <c r="DF245" s="285">
        <v>34</v>
      </c>
      <c r="DG245" s="285">
        <v>18</v>
      </c>
      <c r="DH245" s="285">
        <v>27</v>
      </c>
      <c r="DI245" s="332">
        <v>13</v>
      </c>
      <c r="DJ245" s="332">
        <v>7</v>
      </c>
      <c r="DK245" s="332">
        <v>15</v>
      </c>
      <c r="DL245" s="332">
        <v>7</v>
      </c>
      <c r="DM245" s="332">
        <v>20</v>
      </c>
      <c r="DN245" s="332">
        <v>62</v>
      </c>
      <c r="DO245" s="332">
        <v>19</v>
      </c>
      <c r="DP245" s="332">
        <v>15</v>
      </c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286">
        <f t="shared" si="33"/>
        <v>23.789473684210527</v>
      </c>
      <c r="EC245" s="277"/>
      <c r="ED245" s="285" t="s">
        <v>166</v>
      </c>
      <c r="EE245" s="285"/>
      <c r="EF245" s="285"/>
      <c r="EG245" s="285"/>
      <c r="EH245" s="285"/>
      <c r="EI245" s="285"/>
      <c r="EJ245" s="285"/>
      <c r="EK245" s="285"/>
      <c r="EL245" s="285"/>
      <c r="EM245" s="285"/>
      <c r="EN245" s="285"/>
      <c r="EO245" s="285"/>
      <c r="EP245" s="285"/>
      <c r="EQ245" s="285"/>
      <c r="ER245" s="285"/>
      <c r="ES245" s="285"/>
      <c r="ET245" s="285"/>
      <c r="EU245" s="285"/>
      <c r="EV245" s="285"/>
      <c r="EW245" s="285"/>
      <c r="EX245" s="285"/>
      <c r="EY245" s="285"/>
      <c r="EZ245" s="285"/>
      <c r="FA245" s="285"/>
      <c r="FB245" s="285"/>
      <c r="FC245" s="285"/>
      <c r="FD245" s="285"/>
      <c r="FE245" s="285"/>
      <c r="FF245" s="285"/>
      <c r="FG245" s="285"/>
      <c r="FH245" s="285"/>
      <c r="FI245" s="286" t="e">
        <f t="shared" si="34"/>
        <v>#DIV/0!</v>
      </c>
      <c r="FJ245" s="277"/>
      <c r="FK245" s="285" t="s">
        <v>166</v>
      </c>
      <c r="FL245" s="285"/>
      <c r="FM245" s="285"/>
      <c r="FN245" s="285"/>
      <c r="FO245" s="285"/>
      <c r="FP245" s="285"/>
      <c r="FQ245" s="285"/>
      <c r="FR245" s="285"/>
      <c r="FS245" s="285"/>
      <c r="FT245" s="285"/>
      <c r="FU245" s="285"/>
      <c r="FV245" s="285"/>
      <c r="FW245" s="285"/>
      <c r="FX245" s="285"/>
      <c r="FY245" s="285"/>
      <c r="FZ245" s="285"/>
      <c r="GA245" s="285"/>
      <c r="GB245" s="285"/>
      <c r="GC245" s="285"/>
      <c r="GD245" s="285"/>
      <c r="GE245" s="285"/>
      <c r="GF245" s="285"/>
      <c r="GG245" s="285"/>
      <c r="GH245" s="285"/>
      <c r="GI245" s="285"/>
      <c r="GJ245" s="285"/>
      <c r="GK245" s="285"/>
      <c r="GL245" s="285"/>
      <c r="GM245" s="285"/>
      <c r="GN245" s="285"/>
      <c r="GO245" s="285"/>
      <c r="GP245" s="286" t="e">
        <f t="shared" si="35"/>
        <v>#DIV/0!</v>
      </c>
      <c r="GQ245" s="277"/>
    </row>
    <row r="246" spans="1:199" ht="15.75" customHeight="1">
      <c r="A246" s="1018"/>
      <c r="B246" s="362" t="s">
        <v>260</v>
      </c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6" t="e">
        <f t="shared" si="30"/>
        <v>#DIV/0!</v>
      </c>
      <c r="AH246" s="277"/>
      <c r="AI246" s="295" t="s">
        <v>260</v>
      </c>
      <c r="AJ246" s="285">
        <v>11</v>
      </c>
      <c r="AK246" s="285">
        <v>12</v>
      </c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285"/>
      <c r="BD246" s="285"/>
      <c r="BE246" s="285"/>
      <c r="BF246" s="285"/>
      <c r="BG246" s="285"/>
      <c r="BH246" s="285"/>
      <c r="BI246" s="285"/>
      <c r="BJ246" s="285"/>
      <c r="BK246" s="285"/>
      <c r="BL246" s="285"/>
      <c r="BM246" s="285"/>
      <c r="BN246" s="293">
        <f t="shared" si="31"/>
        <v>11.5</v>
      </c>
      <c r="BO246" s="277"/>
      <c r="BP246" s="309" t="s">
        <v>260</v>
      </c>
      <c r="BQ246" s="285"/>
      <c r="BR246" s="285"/>
      <c r="BS246" s="285"/>
      <c r="BT246" s="285"/>
      <c r="BU246" s="285"/>
      <c r="BV246" s="285"/>
      <c r="BW246" s="285"/>
      <c r="BX246" s="285"/>
      <c r="BY246" s="285"/>
      <c r="BZ246" s="285"/>
      <c r="CA246" s="285"/>
      <c r="CB246" s="285"/>
      <c r="CC246" s="285"/>
      <c r="CD246" s="285"/>
      <c r="CE246" s="285"/>
      <c r="CF246" s="285"/>
      <c r="CG246" s="285"/>
      <c r="CH246" s="285"/>
      <c r="CI246" s="285"/>
      <c r="CJ246" s="285"/>
      <c r="CK246" s="285"/>
      <c r="CL246" s="285"/>
      <c r="CM246" s="285"/>
      <c r="CN246" s="285"/>
      <c r="CO246" s="285"/>
      <c r="CP246" s="285"/>
      <c r="CQ246" s="285"/>
      <c r="CR246" s="285"/>
      <c r="CS246" s="285"/>
      <c r="CT246" s="285"/>
      <c r="CU246" s="286" t="e">
        <f t="shared" si="32"/>
        <v>#DIV/0!</v>
      </c>
      <c r="CV246" s="277"/>
      <c r="CW246" s="299" t="s">
        <v>365</v>
      </c>
      <c r="CX246" s="332">
        <v>14</v>
      </c>
      <c r="CY246" s="332">
        <v>13</v>
      </c>
      <c r="CZ246" s="332">
        <v>35</v>
      </c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286">
        <f t="shared" si="33"/>
        <v>20.666666666666668</v>
      </c>
      <c r="EC246" s="277"/>
      <c r="ED246" s="295" t="s">
        <v>260</v>
      </c>
      <c r="EE246" s="285"/>
      <c r="EF246" s="285"/>
      <c r="EG246" s="285"/>
      <c r="EH246" s="285"/>
      <c r="EI246" s="285"/>
      <c r="EJ246" s="285"/>
      <c r="EK246" s="285"/>
      <c r="EL246" s="285"/>
      <c r="EM246" s="285"/>
      <c r="EN246" s="285"/>
      <c r="EO246" s="285"/>
      <c r="EP246" s="285"/>
      <c r="EQ246" s="285"/>
      <c r="ER246" s="285"/>
      <c r="ES246" s="285"/>
      <c r="ET246" s="285"/>
      <c r="EU246" s="285"/>
      <c r="EV246" s="285"/>
      <c r="EW246" s="285"/>
      <c r="EX246" s="285"/>
      <c r="EY246" s="285"/>
      <c r="EZ246" s="285"/>
      <c r="FA246" s="285"/>
      <c r="FB246" s="285"/>
      <c r="FC246" s="285"/>
      <c r="FD246" s="285"/>
      <c r="FE246" s="285"/>
      <c r="FF246" s="285"/>
      <c r="FG246" s="285"/>
      <c r="FH246" s="285"/>
      <c r="FI246" s="286" t="e">
        <f t="shared" si="34"/>
        <v>#DIV/0!</v>
      </c>
      <c r="FJ246" s="277"/>
      <c r="FK246" s="295" t="s">
        <v>260</v>
      </c>
      <c r="FL246" s="285"/>
      <c r="FM246" s="285"/>
      <c r="FN246" s="285"/>
      <c r="FO246" s="285"/>
      <c r="FP246" s="285"/>
      <c r="FQ246" s="285"/>
      <c r="FR246" s="285"/>
      <c r="FS246" s="285"/>
      <c r="FT246" s="285"/>
      <c r="FU246" s="285"/>
      <c r="FV246" s="285"/>
      <c r="FW246" s="285"/>
      <c r="FX246" s="285"/>
      <c r="FY246" s="285"/>
      <c r="FZ246" s="285"/>
      <c r="GA246" s="285"/>
      <c r="GB246" s="285"/>
      <c r="GC246" s="285"/>
      <c r="GD246" s="285"/>
      <c r="GE246" s="285"/>
      <c r="GF246" s="285"/>
      <c r="GG246" s="285"/>
      <c r="GH246" s="285"/>
      <c r="GI246" s="285"/>
      <c r="GJ246" s="285"/>
      <c r="GK246" s="285"/>
      <c r="GL246" s="285"/>
      <c r="GM246" s="285"/>
      <c r="GN246" s="285"/>
      <c r="GO246" s="285"/>
      <c r="GP246" s="286" t="e">
        <f t="shared" si="35"/>
        <v>#DIV/0!</v>
      </c>
      <c r="GQ246" s="277"/>
    </row>
    <row r="247" spans="1:199" ht="15.75" customHeight="1">
      <c r="A247" s="1018"/>
      <c r="B247" s="363" t="s">
        <v>52</v>
      </c>
      <c r="C247" s="296">
        <v>2</v>
      </c>
      <c r="D247" s="296">
        <v>2</v>
      </c>
      <c r="E247" s="296">
        <v>2</v>
      </c>
      <c r="F247" s="296">
        <v>2</v>
      </c>
      <c r="G247" s="296">
        <v>2</v>
      </c>
      <c r="H247" s="296">
        <v>2</v>
      </c>
      <c r="I247" s="296">
        <v>2</v>
      </c>
      <c r="J247" s="296">
        <v>2</v>
      </c>
      <c r="K247" s="296">
        <v>2</v>
      </c>
      <c r="L247" s="296">
        <v>2</v>
      </c>
      <c r="M247" s="296">
        <v>2</v>
      </c>
      <c r="N247" s="296">
        <v>2</v>
      </c>
      <c r="O247" s="296">
        <v>2</v>
      </c>
      <c r="P247" s="296">
        <v>2</v>
      </c>
      <c r="Q247" s="296">
        <v>2</v>
      </c>
      <c r="R247" s="296">
        <v>2</v>
      </c>
      <c r="S247" s="296">
        <v>2</v>
      </c>
      <c r="T247" s="296">
        <v>2</v>
      </c>
      <c r="U247" s="296">
        <v>2</v>
      </c>
      <c r="V247" s="296">
        <v>2</v>
      </c>
      <c r="W247" s="296">
        <v>2</v>
      </c>
      <c r="X247" s="296">
        <v>2</v>
      </c>
      <c r="Y247" s="296">
        <v>2</v>
      </c>
      <c r="Z247" s="296">
        <v>2</v>
      </c>
      <c r="AA247" s="296">
        <v>2</v>
      </c>
      <c r="AB247" s="296">
        <v>2</v>
      </c>
      <c r="AC247" s="296">
        <v>2</v>
      </c>
      <c r="AD247" s="296">
        <v>2</v>
      </c>
      <c r="AE247" s="296">
        <v>2</v>
      </c>
      <c r="AF247" s="296">
        <v>2</v>
      </c>
      <c r="AG247" s="359">
        <f t="shared" si="30"/>
        <v>2</v>
      </c>
      <c r="AH247" s="277"/>
      <c r="AI247" s="300" t="s">
        <v>52</v>
      </c>
      <c r="AJ247" s="296">
        <v>2</v>
      </c>
      <c r="AK247" s="285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285"/>
      <c r="BD247" s="285"/>
      <c r="BE247" s="285"/>
      <c r="BF247" s="285"/>
      <c r="BG247" s="285"/>
      <c r="BH247" s="285"/>
      <c r="BI247" s="285"/>
      <c r="BJ247" s="285"/>
      <c r="BK247" s="285"/>
      <c r="BL247" s="285"/>
      <c r="BM247" s="285"/>
      <c r="BN247" s="305">
        <f t="shared" si="31"/>
        <v>2</v>
      </c>
      <c r="BO247" s="277"/>
      <c r="BP247" s="302" t="s">
        <v>52</v>
      </c>
      <c r="BQ247" s="296">
        <v>2</v>
      </c>
      <c r="BR247" s="285"/>
      <c r="BS247" s="285"/>
      <c r="BT247" s="285"/>
      <c r="BU247" s="285"/>
      <c r="BV247" s="285"/>
      <c r="BW247" s="285"/>
      <c r="BX247" s="285"/>
      <c r="BY247" s="285"/>
      <c r="BZ247" s="285"/>
      <c r="CA247" s="285"/>
      <c r="CB247" s="285"/>
      <c r="CC247" s="285"/>
      <c r="CD247" s="285"/>
      <c r="CE247" s="285"/>
      <c r="CF247" s="285"/>
      <c r="CG247" s="285"/>
      <c r="CH247" s="285"/>
      <c r="CI247" s="285"/>
      <c r="CJ247" s="285"/>
      <c r="CK247" s="285"/>
      <c r="CL247" s="285"/>
      <c r="CM247" s="285"/>
      <c r="CN247" s="285"/>
      <c r="CO247" s="285"/>
      <c r="CP247" s="285"/>
      <c r="CQ247" s="285"/>
      <c r="CR247" s="285"/>
      <c r="CS247" s="285"/>
      <c r="CT247" s="285"/>
      <c r="CU247" s="359">
        <f t="shared" si="32"/>
        <v>2</v>
      </c>
      <c r="CV247" s="277"/>
      <c r="CW247" s="363" t="s">
        <v>52</v>
      </c>
      <c r="CX247" s="285">
        <v>2</v>
      </c>
      <c r="CY247" s="285"/>
      <c r="CZ247" s="285"/>
      <c r="DA247" s="285"/>
      <c r="DB247" s="285"/>
      <c r="DC247" s="285"/>
      <c r="DD247" s="285"/>
      <c r="DE247" s="285"/>
      <c r="DF247" s="285"/>
      <c r="DG247" s="285"/>
      <c r="DH247" s="285"/>
      <c r="DI247" s="285"/>
      <c r="DJ247" s="285"/>
      <c r="DK247" s="285"/>
      <c r="DL247" s="285"/>
      <c r="DM247" s="285"/>
      <c r="DN247" s="285"/>
      <c r="DO247" s="285"/>
      <c r="DP247" s="285"/>
      <c r="DQ247" s="285"/>
      <c r="DR247" s="285"/>
      <c r="DS247" s="285"/>
      <c r="DT247" s="285"/>
      <c r="DU247" s="285"/>
      <c r="DV247" s="285"/>
      <c r="DW247" s="285"/>
      <c r="DX247" s="285"/>
      <c r="DY247" s="285"/>
      <c r="DZ247" s="285"/>
      <c r="EA247" s="285"/>
      <c r="EB247" s="359">
        <f t="shared" si="33"/>
        <v>2</v>
      </c>
      <c r="EC247" s="277"/>
      <c r="ED247" s="300" t="s">
        <v>52</v>
      </c>
      <c r="EE247" s="285">
        <v>2</v>
      </c>
      <c r="EF247" s="285"/>
      <c r="EG247" s="285"/>
      <c r="EH247" s="285"/>
      <c r="EI247" s="285"/>
      <c r="EJ247" s="285"/>
      <c r="EK247" s="285"/>
      <c r="EL247" s="285"/>
      <c r="EM247" s="285"/>
      <c r="EN247" s="285"/>
      <c r="EO247" s="285"/>
      <c r="EP247" s="285"/>
      <c r="EQ247" s="285"/>
      <c r="ER247" s="285"/>
      <c r="ES247" s="285"/>
      <c r="ET247" s="285"/>
      <c r="EU247" s="285"/>
      <c r="EV247" s="285"/>
      <c r="EW247" s="285"/>
      <c r="EX247" s="285"/>
      <c r="EY247" s="285"/>
      <c r="EZ247" s="285"/>
      <c r="FA247" s="285"/>
      <c r="FB247" s="285"/>
      <c r="FC247" s="285"/>
      <c r="FD247" s="285"/>
      <c r="FE247" s="285"/>
      <c r="FF247" s="285"/>
      <c r="FG247" s="285"/>
      <c r="FH247" s="285"/>
      <c r="FI247" s="359">
        <f t="shared" si="34"/>
        <v>2</v>
      </c>
      <c r="FJ247" s="277"/>
      <c r="FK247" s="300" t="s">
        <v>52</v>
      </c>
      <c r="FL247" s="285">
        <v>2</v>
      </c>
      <c r="FM247" s="285"/>
      <c r="FN247" s="285"/>
      <c r="FO247" s="285"/>
      <c r="FP247" s="285"/>
      <c r="FQ247" s="285"/>
      <c r="FR247" s="285"/>
      <c r="FS247" s="285"/>
      <c r="FT247" s="285"/>
      <c r="FU247" s="285"/>
      <c r="FV247" s="285"/>
      <c r="FW247" s="285"/>
      <c r="FX247" s="285"/>
      <c r="FY247" s="285"/>
      <c r="FZ247" s="285"/>
      <c r="GA247" s="285"/>
      <c r="GB247" s="285"/>
      <c r="GC247" s="285"/>
      <c r="GD247" s="285"/>
      <c r="GE247" s="285"/>
      <c r="GF247" s="285"/>
      <c r="GG247" s="285"/>
      <c r="GH247" s="285"/>
      <c r="GI247" s="285"/>
      <c r="GJ247" s="285"/>
      <c r="GK247" s="285"/>
      <c r="GL247" s="285"/>
      <c r="GM247" s="285"/>
      <c r="GN247" s="285"/>
      <c r="GO247" s="285"/>
      <c r="GP247" s="359">
        <f t="shared" si="35"/>
        <v>2</v>
      </c>
      <c r="GQ247" s="277"/>
    </row>
    <row r="248" spans="1:199" ht="15.75" customHeight="1">
      <c r="A248" s="1018"/>
      <c r="B248" s="285" t="s">
        <v>185</v>
      </c>
      <c r="C248" s="285">
        <v>15</v>
      </c>
      <c r="D248" s="285">
        <v>16</v>
      </c>
      <c r="E248" s="285">
        <v>16</v>
      </c>
      <c r="F248" s="285">
        <v>20</v>
      </c>
      <c r="G248" s="285">
        <v>14</v>
      </c>
      <c r="H248" s="285">
        <v>12</v>
      </c>
      <c r="I248" s="285">
        <v>14</v>
      </c>
      <c r="J248" s="285">
        <v>12</v>
      </c>
      <c r="K248" s="285">
        <v>12</v>
      </c>
      <c r="L248" s="285">
        <v>8</v>
      </c>
      <c r="M248" s="285">
        <v>14</v>
      </c>
      <c r="N248" s="285">
        <v>11</v>
      </c>
      <c r="O248" s="285">
        <v>15</v>
      </c>
      <c r="P248" s="285">
        <v>11</v>
      </c>
      <c r="Q248" s="285">
        <v>22</v>
      </c>
      <c r="R248" s="285">
        <v>20</v>
      </c>
      <c r="S248" s="285">
        <v>8</v>
      </c>
      <c r="T248" s="285">
        <v>17</v>
      </c>
      <c r="U248" s="285">
        <v>13</v>
      </c>
      <c r="V248" s="285">
        <v>17</v>
      </c>
      <c r="W248" s="285">
        <v>11</v>
      </c>
      <c r="X248" s="285">
        <v>20</v>
      </c>
      <c r="Y248" s="285">
        <v>15</v>
      </c>
      <c r="Z248" s="285">
        <v>13</v>
      </c>
      <c r="AA248" s="285">
        <v>16</v>
      </c>
      <c r="AB248" s="285">
        <v>12</v>
      </c>
      <c r="AC248" s="285">
        <v>10</v>
      </c>
      <c r="AD248" s="285">
        <v>13</v>
      </c>
      <c r="AE248" s="285">
        <v>9</v>
      </c>
      <c r="AF248" s="285">
        <v>15</v>
      </c>
      <c r="AG248" s="286">
        <f t="shared" si="30"/>
        <v>14.033333333333333</v>
      </c>
      <c r="AH248" s="277"/>
      <c r="AI248" s="285" t="s">
        <v>185</v>
      </c>
      <c r="AJ248" s="285">
        <v>9</v>
      </c>
      <c r="AK248" s="285">
        <v>17</v>
      </c>
      <c r="AL248" s="285">
        <v>16</v>
      </c>
      <c r="AM248" s="285">
        <v>19</v>
      </c>
      <c r="AN248" s="285">
        <v>13</v>
      </c>
      <c r="AO248" s="285">
        <v>8</v>
      </c>
      <c r="AP248" s="285">
        <v>15</v>
      </c>
      <c r="AQ248" s="285">
        <v>12</v>
      </c>
      <c r="AR248" s="285">
        <v>10</v>
      </c>
      <c r="AS248" s="285">
        <v>18</v>
      </c>
      <c r="AT248" s="285">
        <v>15</v>
      </c>
      <c r="AU248" s="285">
        <v>11</v>
      </c>
      <c r="AV248" s="285">
        <v>9</v>
      </c>
      <c r="AW248" s="285">
        <v>14</v>
      </c>
      <c r="AX248" s="285">
        <v>10</v>
      </c>
      <c r="AY248" s="285">
        <v>12</v>
      </c>
      <c r="AZ248" s="285">
        <v>12</v>
      </c>
      <c r="BA248" s="285">
        <v>19</v>
      </c>
      <c r="BB248" s="285">
        <v>15</v>
      </c>
      <c r="BC248" s="285">
        <v>14</v>
      </c>
      <c r="BD248" s="285">
        <v>12</v>
      </c>
      <c r="BE248" s="285">
        <v>10</v>
      </c>
      <c r="BF248" s="285">
        <v>20</v>
      </c>
      <c r="BG248" s="285">
        <v>14</v>
      </c>
      <c r="BH248" s="285">
        <v>14</v>
      </c>
      <c r="BI248" s="285">
        <v>15</v>
      </c>
      <c r="BJ248" s="285">
        <v>12</v>
      </c>
      <c r="BK248" s="285">
        <v>11</v>
      </c>
      <c r="BL248" s="285">
        <v>15</v>
      </c>
      <c r="BM248" s="285">
        <v>17</v>
      </c>
      <c r="BN248" s="293">
        <f t="shared" si="31"/>
        <v>13.6</v>
      </c>
      <c r="BO248" s="277"/>
      <c r="BP248" s="294" t="s">
        <v>185</v>
      </c>
      <c r="BQ248" s="285">
        <v>14</v>
      </c>
      <c r="BR248" s="285">
        <v>12</v>
      </c>
      <c r="BS248" s="285">
        <v>18</v>
      </c>
      <c r="BT248" s="285">
        <v>14</v>
      </c>
      <c r="BU248" s="285">
        <v>22</v>
      </c>
      <c r="BV248" s="285">
        <v>12</v>
      </c>
      <c r="BW248" s="285">
        <v>17</v>
      </c>
      <c r="BX248" s="285">
        <v>9</v>
      </c>
      <c r="BY248" s="285">
        <v>10</v>
      </c>
      <c r="BZ248" s="285">
        <v>10</v>
      </c>
      <c r="CA248" s="285">
        <v>16</v>
      </c>
      <c r="CB248" s="285">
        <v>13</v>
      </c>
      <c r="CC248" s="285">
        <v>13</v>
      </c>
      <c r="CD248" s="285">
        <v>12</v>
      </c>
      <c r="CE248" s="285">
        <v>12</v>
      </c>
      <c r="CF248" s="285">
        <v>16</v>
      </c>
      <c r="CG248" s="285">
        <v>12</v>
      </c>
      <c r="CH248" s="285">
        <v>12</v>
      </c>
      <c r="CI248" s="285">
        <v>15</v>
      </c>
      <c r="CJ248" s="285">
        <v>14</v>
      </c>
      <c r="CK248" s="285">
        <v>12</v>
      </c>
      <c r="CL248" s="285">
        <v>11</v>
      </c>
      <c r="CM248" s="285">
        <v>17</v>
      </c>
      <c r="CN248" s="285">
        <v>11</v>
      </c>
      <c r="CO248" s="285">
        <v>16</v>
      </c>
      <c r="CP248" s="285">
        <v>12</v>
      </c>
      <c r="CQ248" s="285">
        <v>11</v>
      </c>
      <c r="CR248" s="285">
        <v>12</v>
      </c>
      <c r="CS248" s="285">
        <v>13</v>
      </c>
      <c r="CT248" s="285">
        <v>10</v>
      </c>
      <c r="CU248" s="286">
        <f t="shared" si="32"/>
        <v>13.266666666666667</v>
      </c>
      <c r="CV248" s="277"/>
      <c r="CW248" s="285" t="s">
        <v>185</v>
      </c>
      <c r="CX248" s="285">
        <v>8</v>
      </c>
      <c r="CY248" s="285">
        <v>10</v>
      </c>
      <c r="CZ248" s="285">
        <v>9</v>
      </c>
      <c r="DA248" s="285">
        <v>17</v>
      </c>
      <c r="DB248" s="285">
        <v>7</v>
      </c>
      <c r="DC248" s="285">
        <v>14</v>
      </c>
      <c r="DD248" s="285">
        <v>10</v>
      </c>
      <c r="DE248" s="285">
        <v>23</v>
      </c>
      <c r="DF248" s="285">
        <v>9</v>
      </c>
      <c r="DG248" s="285">
        <v>13</v>
      </c>
      <c r="DH248" s="285">
        <v>23</v>
      </c>
      <c r="DI248" s="285">
        <v>8</v>
      </c>
      <c r="DJ248" s="285">
        <v>12</v>
      </c>
      <c r="DK248" s="285">
        <v>14</v>
      </c>
      <c r="DL248" s="285">
        <v>12</v>
      </c>
      <c r="DM248" s="285">
        <v>18</v>
      </c>
      <c r="DN248" s="285">
        <v>17</v>
      </c>
      <c r="DO248" s="285">
        <v>12</v>
      </c>
      <c r="DP248" s="285">
        <v>21</v>
      </c>
      <c r="DQ248" s="285">
        <v>12</v>
      </c>
      <c r="DR248" s="285">
        <v>14</v>
      </c>
      <c r="DS248" s="285">
        <v>17</v>
      </c>
      <c r="DT248" s="285">
        <v>15</v>
      </c>
      <c r="DU248" s="285">
        <v>9</v>
      </c>
      <c r="DV248" s="285">
        <v>8</v>
      </c>
      <c r="DW248" s="285">
        <v>25</v>
      </c>
      <c r="DX248" s="285">
        <v>11</v>
      </c>
      <c r="DY248" s="285">
        <v>14</v>
      </c>
      <c r="DZ248" s="285">
        <v>11</v>
      </c>
      <c r="EA248" s="285">
        <v>19</v>
      </c>
      <c r="EB248" s="286">
        <f t="shared" si="33"/>
        <v>13.733333333333333</v>
      </c>
      <c r="EC248" s="277"/>
      <c r="ED248" s="285" t="s">
        <v>185</v>
      </c>
      <c r="EE248" s="285">
        <v>15</v>
      </c>
      <c r="EF248" s="285">
        <v>17</v>
      </c>
      <c r="EG248" s="285">
        <v>18</v>
      </c>
      <c r="EH248" s="285">
        <v>16</v>
      </c>
      <c r="EI248" s="285">
        <v>7</v>
      </c>
      <c r="EJ248" s="285">
        <v>10</v>
      </c>
      <c r="EK248" s="285">
        <v>10</v>
      </c>
      <c r="EL248" s="285">
        <v>10</v>
      </c>
      <c r="EM248" s="285">
        <v>19</v>
      </c>
      <c r="EN248" s="285">
        <v>11</v>
      </c>
      <c r="EO248" s="285">
        <v>19</v>
      </c>
      <c r="EP248" s="285">
        <v>10</v>
      </c>
      <c r="EQ248" s="285">
        <v>8</v>
      </c>
      <c r="ER248" s="285">
        <v>19</v>
      </c>
      <c r="ES248" s="285">
        <v>9</v>
      </c>
      <c r="ET248" s="285">
        <v>11</v>
      </c>
      <c r="EU248" s="285">
        <v>12</v>
      </c>
      <c r="EV248" s="285">
        <v>12</v>
      </c>
      <c r="EW248" s="285">
        <v>10</v>
      </c>
      <c r="EX248" s="285">
        <v>20</v>
      </c>
      <c r="EY248" s="285">
        <v>17</v>
      </c>
      <c r="EZ248" s="285">
        <v>21</v>
      </c>
      <c r="FA248" s="285">
        <v>17</v>
      </c>
      <c r="FB248" s="285">
        <v>9</v>
      </c>
      <c r="FC248" s="285">
        <v>27</v>
      </c>
      <c r="FD248" s="285">
        <v>11</v>
      </c>
      <c r="FE248" s="285">
        <v>15</v>
      </c>
      <c r="FF248" s="285">
        <v>16</v>
      </c>
      <c r="FG248" s="285">
        <v>17</v>
      </c>
      <c r="FH248" s="285">
        <v>9</v>
      </c>
      <c r="FI248" s="286">
        <f t="shared" si="34"/>
        <v>14.066666666666666</v>
      </c>
      <c r="FJ248" s="277"/>
      <c r="FK248" s="285" t="s">
        <v>185</v>
      </c>
      <c r="FL248" s="285">
        <v>14</v>
      </c>
      <c r="FM248" s="285">
        <v>20</v>
      </c>
      <c r="FN248" s="285">
        <v>13</v>
      </c>
      <c r="FO248" s="285">
        <v>14</v>
      </c>
      <c r="FP248" s="285">
        <v>12</v>
      </c>
      <c r="FQ248" s="285">
        <v>11</v>
      </c>
      <c r="FR248" s="285">
        <v>14</v>
      </c>
      <c r="FS248" s="285">
        <v>7</v>
      </c>
      <c r="FT248" s="285">
        <v>5</v>
      </c>
      <c r="FU248" s="285">
        <v>22</v>
      </c>
      <c r="FV248" s="285">
        <v>24</v>
      </c>
      <c r="FW248" s="285">
        <v>13</v>
      </c>
      <c r="FX248" s="285">
        <v>14</v>
      </c>
      <c r="FY248" s="285">
        <v>18</v>
      </c>
      <c r="FZ248" s="285">
        <v>3</v>
      </c>
      <c r="GA248" s="285">
        <v>12</v>
      </c>
      <c r="GB248" s="285">
        <v>13</v>
      </c>
      <c r="GC248" s="285">
        <v>16</v>
      </c>
      <c r="GD248" s="285">
        <v>21</v>
      </c>
      <c r="GE248" s="285">
        <v>20</v>
      </c>
      <c r="GF248" s="285">
        <v>16</v>
      </c>
      <c r="GG248" s="285">
        <v>21</v>
      </c>
      <c r="GH248" s="285">
        <v>10</v>
      </c>
      <c r="GI248" s="285">
        <v>18</v>
      </c>
      <c r="GJ248" s="285">
        <v>21</v>
      </c>
      <c r="GK248" s="285">
        <v>12</v>
      </c>
      <c r="GL248" s="285">
        <v>22</v>
      </c>
      <c r="GM248" s="285">
        <v>34</v>
      </c>
      <c r="GN248" s="285">
        <v>14</v>
      </c>
      <c r="GO248" s="285">
        <v>21</v>
      </c>
      <c r="GP248" s="286">
        <f t="shared" si="35"/>
        <v>15.833333333333334</v>
      </c>
      <c r="GQ248" s="277"/>
    </row>
    <row r="249" spans="1:199" ht="15.75" customHeight="1">
      <c r="A249" s="1018"/>
      <c r="B249" s="361" t="s">
        <v>56</v>
      </c>
      <c r="C249" s="296">
        <v>4</v>
      </c>
      <c r="D249" s="296">
        <v>4</v>
      </c>
      <c r="E249" s="296">
        <v>4</v>
      </c>
      <c r="F249" s="296">
        <v>4</v>
      </c>
      <c r="G249" s="296">
        <v>4</v>
      </c>
      <c r="H249" s="296">
        <v>4</v>
      </c>
      <c r="I249" s="296">
        <v>4</v>
      </c>
      <c r="J249" s="296">
        <v>4</v>
      </c>
      <c r="K249" s="296">
        <v>4</v>
      </c>
      <c r="L249" s="296">
        <v>4</v>
      </c>
      <c r="M249" s="296">
        <v>4</v>
      </c>
      <c r="N249" s="296">
        <v>4</v>
      </c>
      <c r="O249" s="296">
        <v>4</v>
      </c>
      <c r="P249" s="296">
        <v>4</v>
      </c>
      <c r="Q249" s="296">
        <v>4</v>
      </c>
      <c r="R249" s="296">
        <v>4</v>
      </c>
      <c r="S249" s="296">
        <v>4</v>
      </c>
      <c r="T249" s="296">
        <v>4</v>
      </c>
      <c r="U249" s="296">
        <v>4</v>
      </c>
      <c r="V249" s="296">
        <v>4</v>
      </c>
      <c r="W249" s="296">
        <v>4</v>
      </c>
      <c r="X249" s="296">
        <v>4</v>
      </c>
      <c r="Y249" s="296">
        <v>4</v>
      </c>
      <c r="Z249" s="296">
        <v>4</v>
      </c>
      <c r="AA249" s="296">
        <v>4</v>
      </c>
      <c r="AB249" s="296">
        <v>4</v>
      </c>
      <c r="AC249" s="296">
        <v>4</v>
      </c>
      <c r="AD249" s="296">
        <v>4</v>
      </c>
      <c r="AE249" s="296">
        <v>4</v>
      </c>
      <c r="AF249" s="296">
        <v>4</v>
      </c>
      <c r="AG249" s="359">
        <f t="shared" si="30"/>
        <v>4</v>
      </c>
      <c r="AH249" s="277"/>
      <c r="AI249" s="304" t="s">
        <v>56</v>
      </c>
      <c r="AJ249" s="296">
        <v>4</v>
      </c>
      <c r="AK249" s="285"/>
      <c r="AL249" s="285"/>
      <c r="AM249" s="285"/>
      <c r="AN249" s="285"/>
      <c r="AO249" s="285"/>
      <c r="AP249" s="285"/>
      <c r="AQ249" s="285"/>
      <c r="AR249" s="285"/>
      <c r="AS249" s="285"/>
      <c r="AT249" s="285"/>
      <c r="AU249" s="285"/>
      <c r="AV249" s="285"/>
      <c r="AW249" s="285"/>
      <c r="AX249" s="285"/>
      <c r="AY249" s="285"/>
      <c r="AZ249" s="285"/>
      <c r="BA249" s="285"/>
      <c r="BB249" s="285"/>
      <c r="BC249" s="285"/>
      <c r="BD249" s="285"/>
      <c r="BE249" s="285"/>
      <c r="BF249" s="285"/>
      <c r="BG249" s="285"/>
      <c r="BH249" s="285"/>
      <c r="BI249" s="285"/>
      <c r="BJ249" s="285"/>
      <c r="BK249" s="285"/>
      <c r="BL249" s="285"/>
      <c r="BM249" s="285"/>
      <c r="BN249" s="305">
        <f t="shared" si="31"/>
        <v>4</v>
      </c>
      <c r="BO249" s="277"/>
      <c r="BP249" s="306" t="s">
        <v>56</v>
      </c>
      <c r="BQ249" s="296">
        <v>4</v>
      </c>
      <c r="BR249" s="285"/>
      <c r="BS249" s="285"/>
      <c r="BT249" s="285"/>
      <c r="BU249" s="285"/>
      <c r="BV249" s="285"/>
      <c r="BW249" s="285"/>
      <c r="BX249" s="285"/>
      <c r="BY249" s="285"/>
      <c r="BZ249" s="285"/>
      <c r="CA249" s="285"/>
      <c r="CB249" s="285"/>
      <c r="CC249" s="285"/>
      <c r="CD249" s="285"/>
      <c r="CE249" s="285"/>
      <c r="CF249" s="285"/>
      <c r="CG249" s="285"/>
      <c r="CH249" s="285"/>
      <c r="CI249" s="285"/>
      <c r="CJ249" s="285"/>
      <c r="CK249" s="285"/>
      <c r="CL249" s="285"/>
      <c r="CM249" s="285"/>
      <c r="CN249" s="285"/>
      <c r="CO249" s="285"/>
      <c r="CP249" s="285"/>
      <c r="CQ249" s="285"/>
      <c r="CR249" s="285"/>
      <c r="CS249" s="285"/>
      <c r="CT249" s="285"/>
      <c r="CU249" s="359">
        <f t="shared" si="32"/>
        <v>4</v>
      </c>
      <c r="CV249" s="277"/>
      <c r="CW249" s="361" t="s">
        <v>56</v>
      </c>
      <c r="CX249" s="285">
        <v>4</v>
      </c>
      <c r="CY249" s="285"/>
      <c r="CZ249" s="285"/>
      <c r="DA249" s="285"/>
      <c r="DB249" s="285"/>
      <c r="DC249" s="285"/>
      <c r="DD249" s="285"/>
      <c r="DE249" s="285"/>
      <c r="DF249" s="285"/>
      <c r="DG249" s="285"/>
      <c r="DH249" s="285"/>
      <c r="DI249" s="285"/>
      <c r="DJ249" s="285"/>
      <c r="DK249" s="285"/>
      <c r="DL249" s="285"/>
      <c r="DM249" s="285"/>
      <c r="DN249" s="285"/>
      <c r="DO249" s="285"/>
      <c r="DP249" s="285"/>
      <c r="DQ249" s="285"/>
      <c r="DR249" s="285"/>
      <c r="DS249" s="285"/>
      <c r="DT249" s="285"/>
      <c r="DU249" s="285"/>
      <c r="DV249" s="285"/>
      <c r="DW249" s="285"/>
      <c r="DX249" s="285"/>
      <c r="DY249" s="285"/>
      <c r="DZ249" s="285"/>
      <c r="EA249" s="285"/>
      <c r="EB249" s="359">
        <f t="shared" si="33"/>
        <v>4</v>
      </c>
      <c r="EC249" s="277"/>
      <c r="ED249" s="304" t="s">
        <v>56</v>
      </c>
      <c r="EE249" s="285">
        <v>4</v>
      </c>
      <c r="EF249" s="285"/>
      <c r="EG249" s="285"/>
      <c r="EH249" s="285"/>
      <c r="EI249" s="285"/>
      <c r="EJ249" s="285"/>
      <c r="EK249" s="285"/>
      <c r="EL249" s="285"/>
      <c r="EM249" s="285"/>
      <c r="EN249" s="285"/>
      <c r="EO249" s="285"/>
      <c r="EP249" s="285"/>
      <c r="EQ249" s="285"/>
      <c r="ER249" s="285"/>
      <c r="ES249" s="285"/>
      <c r="ET249" s="285"/>
      <c r="EU249" s="285"/>
      <c r="EV249" s="285"/>
      <c r="EW249" s="285"/>
      <c r="EX249" s="285"/>
      <c r="EY249" s="285"/>
      <c r="EZ249" s="285"/>
      <c r="FA249" s="285"/>
      <c r="FB249" s="285"/>
      <c r="FC249" s="285"/>
      <c r="FD249" s="285"/>
      <c r="FE249" s="285"/>
      <c r="FF249" s="285"/>
      <c r="FG249" s="285"/>
      <c r="FH249" s="285"/>
      <c r="FI249" s="359">
        <f t="shared" si="34"/>
        <v>4</v>
      </c>
      <c r="FJ249" s="277"/>
      <c r="FK249" s="304" t="s">
        <v>56</v>
      </c>
      <c r="FL249" s="285">
        <v>4</v>
      </c>
      <c r="FM249" s="285"/>
      <c r="FN249" s="285"/>
      <c r="FO249" s="285"/>
      <c r="FP249" s="285"/>
      <c r="FQ249" s="285"/>
      <c r="FR249" s="285"/>
      <c r="FS249" s="285"/>
      <c r="FT249" s="285"/>
      <c r="FU249" s="285"/>
      <c r="FV249" s="285"/>
      <c r="FW249" s="285"/>
      <c r="FX249" s="285"/>
      <c r="FY249" s="285"/>
      <c r="FZ249" s="285"/>
      <c r="GA249" s="285"/>
      <c r="GB249" s="285"/>
      <c r="GC249" s="285"/>
      <c r="GD249" s="285"/>
      <c r="GE249" s="285"/>
      <c r="GF249" s="285"/>
      <c r="GG249" s="285"/>
      <c r="GH249" s="285"/>
      <c r="GI249" s="285"/>
      <c r="GJ249" s="285"/>
      <c r="GK249" s="285"/>
      <c r="GL249" s="285"/>
      <c r="GM249" s="285"/>
      <c r="GN249" s="285"/>
      <c r="GO249" s="285"/>
      <c r="GP249" s="359">
        <f t="shared" si="35"/>
        <v>4</v>
      </c>
      <c r="GQ249" s="277"/>
    </row>
    <row r="250" spans="1:199" ht="15.75" customHeight="1">
      <c r="A250" s="1018"/>
      <c r="B250" s="285" t="s">
        <v>181</v>
      </c>
      <c r="C250" s="285">
        <v>30</v>
      </c>
      <c r="D250" s="285">
        <v>21</v>
      </c>
      <c r="E250" s="285">
        <v>22</v>
      </c>
      <c r="F250" s="296">
        <v>22</v>
      </c>
      <c r="G250" s="296"/>
      <c r="H250" s="296"/>
      <c r="I250" s="296"/>
      <c r="J250" s="296"/>
      <c r="K250" s="296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  <c r="AA250" s="285"/>
      <c r="AB250" s="285"/>
      <c r="AC250" s="285"/>
      <c r="AD250" s="285"/>
      <c r="AE250" s="285"/>
      <c r="AF250" s="285"/>
      <c r="AG250" s="286">
        <f t="shared" si="30"/>
        <v>23.75</v>
      </c>
      <c r="AH250" s="277"/>
      <c r="AI250" s="285" t="s">
        <v>181</v>
      </c>
      <c r="AJ250" s="285"/>
      <c r="AK250" s="285"/>
      <c r="AL250" s="285"/>
      <c r="AM250" s="285"/>
      <c r="AN250" s="285"/>
      <c r="AO250" s="285"/>
      <c r="AP250" s="285"/>
      <c r="AQ250" s="285"/>
      <c r="AR250" s="285"/>
      <c r="AS250" s="285"/>
      <c r="AT250" s="285"/>
      <c r="AU250" s="285"/>
      <c r="AV250" s="285"/>
      <c r="AW250" s="285"/>
      <c r="AX250" s="285"/>
      <c r="AY250" s="285"/>
      <c r="AZ250" s="285"/>
      <c r="BA250" s="285"/>
      <c r="BB250" s="285"/>
      <c r="BC250" s="285"/>
      <c r="BD250" s="285"/>
      <c r="BE250" s="285"/>
      <c r="BF250" s="285"/>
      <c r="BG250" s="285"/>
      <c r="BH250" s="285"/>
      <c r="BI250" s="285"/>
      <c r="BJ250" s="285"/>
      <c r="BK250" s="285"/>
      <c r="BL250" s="285"/>
      <c r="BM250" s="285"/>
      <c r="BN250" s="293" t="e">
        <f t="shared" si="31"/>
        <v>#DIV/0!</v>
      </c>
      <c r="BO250" s="277"/>
      <c r="BP250" s="297" t="s">
        <v>181</v>
      </c>
      <c r="BQ250" s="285"/>
      <c r="BR250" s="285"/>
      <c r="BS250" s="285"/>
      <c r="BT250" s="285"/>
      <c r="BU250" s="285"/>
      <c r="BV250" s="285"/>
      <c r="BW250" s="285"/>
      <c r="BX250" s="285"/>
      <c r="BY250" s="285"/>
      <c r="BZ250" s="285"/>
      <c r="CA250" s="285"/>
      <c r="CB250" s="285"/>
      <c r="CC250" s="285"/>
      <c r="CD250" s="285"/>
      <c r="CE250" s="285"/>
      <c r="CF250" s="285"/>
      <c r="CG250" s="285"/>
      <c r="CH250" s="285"/>
      <c r="CI250" s="285"/>
      <c r="CJ250" s="285"/>
      <c r="CK250" s="285"/>
      <c r="CL250" s="285"/>
      <c r="CM250" s="285"/>
      <c r="CN250" s="285"/>
      <c r="CO250" s="285"/>
      <c r="CP250" s="285"/>
      <c r="CQ250" s="285"/>
      <c r="CR250" s="285"/>
      <c r="CS250" s="285"/>
      <c r="CT250" s="285"/>
      <c r="CU250" s="286" t="e">
        <f t="shared" si="32"/>
        <v>#DIV/0!</v>
      </c>
      <c r="CV250" s="277"/>
      <c r="CW250" s="285" t="s">
        <v>181</v>
      </c>
      <c r="CX250" s="332">
        <v>6</v>
      </c>
      <c r="CY250" s="332">
        <v>5</v>
      </c>
      <c r="CZ250" s="332">
        <v>9</v>
      </c>
      <c r="DA250" s="332">
        <v>7</v>
      </c>
      <c r="DB250" s="332">
        <v>11</v>
      </c>
      <c r="DC250" s="332">
        <v>29</v>
      </c>
      <c r="DD250" s="332">
        <v>10</v>
      </c>
      <c r="DE250" s="332">
        <v>10</v>
      </c>
      <c r="DF250" s="332">
        <v>11</v>
      </c>
      <c r="DG250" s="332">
        <v>30</v>
      </c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286">
        <f t="shared" si="33"/>
        <v>12.8</v>
      </c>
      <c r="EC250" s="277"/>
      <c r="ED250" s="285" t="s">
        <v>181</v>
      </c>
      <c r="EE250" s="285">
        <v>18</v>
      </c>
      <c r="EF250" s="285">
        <v>22</v>
      </c>
      <c r="EG250" s="285">
        <v>14</v>
      </c>
      <c r="EH250" s="285">
        <v>36</v>
      </c>
      <c r="EI250" s="285"/>
      <c r="EJ250" s="285"/>
      <c r="EK250" s="285"/>
      <c r="EL250" s="285"/>
      <c r="EM250" s="285"/>
      <c r="EN250" s="285"/>
      <c r="EO250" s="285"/>
      <c r="EP250" s="285"/>
      <c r="EQ250" s="285"/>
      <c r="ER250" s="285"/>
      <c r="ES250" s="285"/>
      <c r="ET250" s="285"/>
      <c r="EU250" s="285"/>
      <c r="EV250" s="285"/>
      <c r="EW250" s="285"/>
      <c r="EX250" s="285"/>
      <c r="EY250" s="285"/>
      <c r="EZ250" s="285"/>
      <c r="FA250" s="285"/>
      <c r="FB250" s="285"/>
      <c r="FC250" s="285"/>
      <c r="FD250" s="285"/>
      <c r="FE250" s="285"/>
      <c r="FF250" s="285"/>
      <c r="FG250" s="285"/>
      <c r="FH250" s="285"/>
      <c r="FI250" s="286">
        <f t="shared" si="34"/>
        <v>22.5</v>
      </c>
      <c r="FJ250" s="277"/>
      <c r="FK250" s="285" t="s">
        <v>181</v>
      </c>
      <c r="FL250" s="285">
        <v>17</v>
      </c>
      <c r="FM250" s="285">
        <v>37</v>
      </c>
      <c r="FN250" s="285">
        <v>9</v>
      </c>
      <c r="FO250" s="285">
        <v>7</v>
      </c>
      <c r="FP250" s="285"/>
      <c r="FQ250" s="285"/>
      <c r="FR250" s="285"/>
      <c r="FS250" s="285"/>
      <c r="FT250" s="285"/>
      <c r="FU250" s="285"/>
      <c r="FV250" s="285"/>
      <c r="FW250" s="285"/>
      <c r="FX250" s="285"/>
      <c r="FY250" s="285"/>
      <c r="FZ250" s="285"/>
      <c r="GA250" s="285"/>
      <c r="GB250" s="285"/>
      <c r="GC250" s="285"/>
      <c r="GD250" s="285"/>
      <c r="GE250" s="285"/>
      <c r="GF250" s="285"/>
      <c r="GG250" s="285"/>
      <c r="GH250" s="285"/>
      <c r="GI250" s="285"/>
      <c r="GJ250" s="285"/>
      <c r="GK250" s="285"/>
      <c r="GL250" s="285"/>
      <c r="GM250" s="285"/>
      <c r="GN250" s="285"/>
      <c r="GO250" s="285"/>
      <c r="GP250" s="286">
        <f t="shared" si="35"/>
        <v>17.5</v>
      </c>
      <c r="GQ250" s="277"/>
    </row>
    <row r="251" spans="1:199" ht="15.75" customHeight="1">
      <c r="A251" s="1018"/>
      <c r="B251" s="290" t="s">
        <v>366</v>
      </c>
      <c r="C251" s="285">
        <v>8</v>
      </c>
      <c r="D251" s="285">
        <v>5</v>
      </c>
      <c r="E251" s="285">
        <v>9</v>
      </c>
      <c r="F251" s="285">
        <v>4</v>
      </c>
      <c r="G251" s="285">
        <v>10</v>
      </c>
      <c r="H251" s="285">
        <v>4</v>
      </c>
      <c r="I251" s="285">
        <v>11</v>
      </c>
      <c r="J251" s="285">
        <v>4</v>
      </c>
      <c r="K251" s="285">
        <v>6</v>
      </c>
      <c r="L251" s="285">
        <v>16</v>
      </c>
      <c r="M251" s="285">
        <v>8</v>
      </c>
      <c r="N251" s="285">
        <v>6</v>
      </c>
      <c r="O251" s="285">
        <v>7</v>
      </c>
      <c r="P251" s="285">
        <v>11</v>
      </c>
      <c r="Q251" s="285">
        <v>4</v>
      </c>
      <c r="R251" s="285">
        <v>10</v>
      </c>
      <c r="S251" s="285">
        <v>16</v>
      </c>
      <c r="T251" s="285">
        <v>16</v>
      </c>
      <c r="U251" s="285">
        <v>4</v>
      </c>
      <c r="V251" s="285">
        <v>6</v>
      </c>
      <c r="W251" s="285">
        <v>12</v>
      </c>
      <c r="X251" s="285">
        <v>4</v>
      </c>
      <c r="Y251" s="285">
        <v>12</v>
      </c>
      <c r="Z251" s="285">
        <v>4</v>
      </c>
      <c r="AA251" s="285">
        <v>4</v>
      </c>
      <c r="AB251" s="285">
        <v>10</v>
      </c>
      <c r="AC251" s="285">
        <v>6</v>
      </c>
      <c r="AD251" s="285">
        <v>10</v>
      </c>
      <c r="AE251" s="285">
        <v>11</v>
      </c>
      <c r="AF251" s="285">
        <v>5</v>
      </c>
      <c r="AG251" s="286">
        <f t="shared" si="30"/>
        <v>8.1</v>
      </c>
      <c r="AH251" s="277"/>
      <c r="AI251" s="290" t="s">
        <v>366</v>
      </c>
      <c r="AJ251" s="285">
        <v>4</v>
      </c>
      <c r="AK251" s="285">
        <v>4</v>
      </c>
      <c r="AL251" s="285">
        <v>5</v>
      </c>
      <c r="AM251" s="285">
        <v>7</v>
      </c>
      <c r="AN251" s="285">
        <v>4</v>
      </c>
      <c r="AO251" s="285">
        <v>8</v>
      </c>
      <c r="AP251" s="285">
        <v>7</v>
      </c>
      <c r="AQ251" s="285">
        <v>2</v>
      </c>
      <c r="AR251" s="285">
        <v>8</v>
      </c>
      <c r="AS251" s="285">
        <v>12</v>
      </c>
      <c r="AT251" s="285">
        <v>4</v>
      </c>
      <c r="AU251" s="285">
        <v>4</v>
      </c>
      <c r="AV251" s="285">
        <v>6</v>
      </c>
      <c r="AW251" s="285">
        <v>8</v>
      </c>
      <c r="AX251" s="285">
        <v>12</v>
      </c>
      <c r="AY251" s="285">
        <v>2</v>
      </c>
      <c r="AZ251" s="285">
        <v>14</v>
      </c>
      <c r="BA251" s="285">
        <v>8</v>
      </c>
      <c r="BB251" s="285">
        <v>2</v>
      </c>
      <c r="BC251" s="285">
        <v>8</v>
      </c>
      <c r="BD251" s="285">
        <v>4</v>
      </c>
      <c r="BE251" s="285">
        <v>4</v>
      </c>
      <c r="BF251" s="285">
        <v>4</v>
      </c>
      <c r="BG251" s="285">
        <v>2</v>
      </c>
      <c r="BH251" s="285">
        <v>4</v>
      </c>
      <c r="BI251" s="285">
        <v>4</v>
      </c>
      <c r="BJ251" s="285">
        <v>4</v>
      </c>
      <c r="BK251" s="285">
        <v>5</v>
      </c>
      <c r="BL251" s="285">
        <v>8</v>
      </c>
      <c r="BM251" s="285">
        <v>2</v>
      </c>
      <c r="BN251" s="293">
        <f t="shared" si="31"/>
        <v>5.666666666666667</v>
      </c>
      <c r="BO251" s="277"/>
      <c r="BP251" s="289" t="s">
        <v>366</v>
      </c>
      <c r="BQ251" s="285">
        <v>3</v>
      </c>
      <c r="BR251" s="285">
        <v>4</v>
      </c>
      <c r="BS251" s="285">
        <v>4</v>
      </c>
      <c r="BT251" s="285">
        <v>4</v>
      </c>
      <c r="BU251" s="285">
        <v>3</v>
      </c>
      <c r="BV251" s="285">
        <v>2</v>
      </c>
      <c r="BW251" s="285">
        <v>4</v>
      </c>
      <c r="BX251" s="285">
        <v>2</v>
      </c>
      <c r="BY251" s="285">
        <v>10</v>
      </c>
      <c r="BZ251" s="285">
        <v>2</v>
      </c>
      <c r="CA251" s="285">
        <v>2</v>
      </c>
      <c r="CB251" s="285">
        <v>4</v>
      </c>
      <c r="CC251" s="285">
        <v>4</v>
      </c>
      <c r="CD251" s="285">
        <v>9</v>
      </c>
      <c r="CE251" s="285">
        <v>4</v>
      </c>
      <c r="CF251" s="285"/>
      <c r="CG251" s="285"/>
      <c r="CH251" s="285"/>
      <c r="CI251" s="285"/>
      <c r="CJ251" s="285"/>
      <c r="CK251" s="285"/>
      <c r="CL251" s="285"/>
      <c r="CM251" s="285"/>
      <c r="CN251" s="285"/>
      <c r="CO251" s="285"/>
      <c r="CP251" s="285"/>
      <c r="CQ251" s="285"/>
      <c r="CR251" s="285"/>
      <c r="CS251" s="285"/>
      <c r="CT251" s="285"/>
      <c r="CU251" s="286">
        <f t="shared" si="32"/>
        <v>4.0666666666666664</v>
      </c>
      <c r="CV251" s="277"/>
      <c r="CW251" s="285" t="s">
        <v>366</v>
      </c>
      <c r="CX251" s="285">
        <v>6</v>
      </c>
      <c r="CY251" s="285">
        <v>8</v>
      </c>
      <c r="CZ251" s="285">
        <v>2</v>
      </c>
      <c r="DA251" s="285">
        <v>12</v>
      </c>
      <c r="DB251" s="285">
        <v>4</v>
      </c>
      <c r="DC251" s="285">
        <v>4</v>
      </c>
      <c r="DD251" s="285">
        <v>8</v>
      </c>
      <c r="DE251" s="285">
        <v>4</v>
      </c>
      <c r="DF251" s="285">
        <v>8</v>
      </c>
      <c r="DG251" s="285">
        <v>4</v>
      </c>
      <c r="DH251" s="285">
        <v>4</v>
      </c>
      <c r="DI251" s="285">
        <v>3</v>
      </c>
      <c r="DJ251" s="285">
        <v>4</v>
      </c>
      <c r="DK251" s="285">
        <v>8</v>
      </c>
      <c r="DL251" s="285">
        <v>8</v>
      </c>
      <c r="DM251" s="285">
        <v>4</v>
      </c>
      <c r="DN251" s="285">
        <v>6</v>
      </c>
      <c r="DO251" s="285">
        <v>10</v>
      </c>
      <c r="DP251" s="285">
        <v>3</v>
      </c>
      <c r="DQ251" s="332">
        <v>8</v>
      </c>
      <c r="DR251" s="332">
        <v>17</v>
      </c>
      <c r="DS251" s="332">
        <v>10</v>
      </c>
      <c r="DT251" s="332">
        <v>6</v>
      </c>
      <c r="DU251" s="332"/>
      <c r="DV251" s="332"/>
      <c r="DW251" s="332"/>
      <c r="DX251" s="332"/>
      <c r="DY251" s="332"/>
      <c r="DZ251" s="332"/>
      <c r="EA251" s="332"/>
      <c r="EB251" s="286">
        <f t="shared" si="33"/>
        <v>6.5652173913043477</v>
      </c>
      <c r="EC251" s="277"/>
      <c r="ED251" s="290" t="s">
        <v>366</v>
      </c>
      <c r="EE251" s="285">
        <v>8</v>
      </c>
      <c r="EF251" s="285">
        <v>6</v>
      </c>
      <c r="EG251" s="285">
        <v>4</v>
      </c>
      <c r="EH251" s="285"/>
      <c r="EI251" s="285"/>
      <c r="EJ251" s="285"/>
      <c r="EK251" s="285"/>
      <c r="EL251" s="285"/>
      <c r="EM251" s="285"/>
      <c r="EN251" s="285"/>
      <c r="EO251" s="285"/>
      <c r="EP251" s="285"/>
      <c r="EQ251" s="285"/>
      <c r="ER251" s="285"/>
      <c r="ES251" s="285"/>
      <c r="ET251" s="285"/>
      <c r="EU251" s="285"/>
      <c r="EV251" s="285"/>
      <c r="EW251" s="285"/>
      <c r="EX251" s="285"/>
      <c r="EY251" s="285"/>
      <c r="EZ251" s="285"/>
      <c r="FA251" s="285"/>
      <c r="FB251" s="285"/>
      <c r="FC251" s="285"/>
      <c r="FD251" s="285"/>
      <c r="FE251" s="285"/>
      <c r="FF251" s="285"/>
      <c r="FG251" s="285"/>
      <c r="FH251" s="285"/>
      <c r="FI251" s="286">
        <f t="shared" si="34"/>
        <v>6</v>
      </c>
      <c r="FJ251" s="277"/>
      <c r="FK251" s="290" t="s">
        <v>366</v>
      </c>
      <c r="FL251" s="285">
        <v>3</v>
      </c>
      <c r="FM251" s="285"/>
      <c r="FN251" s="285"/>
      <c r="FO251" s="285"/>
      <c r="FP251" s="285"/>
      <c r="FQ251" s="285"/>
      <c r="FR251" s="285"/>
      <c r="FS251" s="285"/>
      <c r="FT251" s="285"/>
      <c r="FU251" s="285"/>
      <c r="FV251" s="285"/>
      <c r="FW251" s="285"/>
      <c r="FX251" s="285"/>
      <c r="FY251" s="285"/>
      <c r="FZ251" s="285"/>
      <c r="GA251" s="285"/>
      <c r="GB251" s="285"/>
      <c r="GC251" s="285"/>
      <c r="GD251" s="285"/>
      <c r="GE251" s="285"/>
      <c r="GF251" s="285"/>
      <c r="GG251" s="285"/>
      <c r="GH251" s="285"/>
      <c r="GI251" s="285"/>
      <c r="GJ251" s="285"/>
      <c r="GK251" s="285"/>
      <c r="GL251" s="285"/>
      <c r="GM251" s="285"/>
      <c r="GN251" s="285"/>
      <c r="GO251" s="285"/>
      <c r="GP251" s="286">
        <f t="shared" si="35"/>
        <v>3</v>
      </c>
      <c r="GQ251" s="277"/>
    </row>
    <row r="252" spans="1:199" ht="15.75" customHeight="1">
      <c r="A252" s="1018"/>
      <c r="B252" s="285" t="s">
        <v>190</v>
      </c>
      <c r="C252" s="285">
        <v>11</v>
      </c>
      <c r="D252" s="285">
        <v>17</v>
      </c>
      <c r="E252" s="285">
        <v>29</v>
      </c>
      <c r="F252" s="285">
        <v>43</v>
      </c>
      <c r="G252" s="285">
        <v>49</v>
      </c>
      <c r="H252" s="285">
        <v>12</v>
      </c>
      <c r="I252" s="285">
        <v>29</v>
      </c>
      <c r="J252" s="285">
        <v>45</v>
      </c>
      <c r="K252" s="285">
        <v>61</v>
      </c>
      <c r="L252" s="285">
        <v>22</v>
      </c>
      <c r="M252" s="285">
        <v>97</v>
      </c>
      <c r="N252" s="285">
        <v>31</v>
      </c>
      <c r="O252" s="285">
        <v>28</v>
      </c>
      <c r="P252" s="285">
        <v>27</v>
      </c>
      <c r="Q252" s="285">
        <v>55</v>
      </c>
      <c r="R252" s="285">
        <v>26</v>
      </c>
      <c r="S252" s="285">
        <v>17</v>
      </c>
      <c r="T252" s="285">
        <v>23</v>
      </c>
      <c r="U252" s="285">
        <v>50</v>
      </c>
      <c r="V252" s="285">
        <v>42</v>
      </c>
      <c r="W252" s="285">
        <v>58</v>
      </c>
      <c r="X252" s="285">
        <v>42</v>
      </c>
      <c r="Y252" s="285">
        <v>18</v>
      </c>
      <c r="Z252" s="285">
        <v>7</v>
      </c>
      <c r="AA252" s="285">
        <v>25</v>
      </c>
      <c r="AB252" s="285">
        <v>18</v>
      </c>
      <c r="AC252" s="285">
        <v>28</v>
      </c>
      <c r="AD252" s="285">
        <v>16</v>
      </c>
      <c r="AE252" s="285">
        <v>40</v>
      </c>
      <c r="AF252" s="285">
        <v>8</v>
      </c>
      <c r="AG252" s="286">
        <f t="shared" si="30"/>
        <v>32.466666666666669</v>
      </c>
      <c r="AH252" s="277"/>
      <c r="AI252" s="285" t="s">
        <v>190</v>
      </c>
      <c r="AJ252" s="285">
        <v>46</v>
      </c>
      <c r="AK252" s="285">
        <v>12</v>
      </c>
      <c r="AL252" s="285">
        <v>16</v>
      </c>
      <c r="AM252" s="285">
        <v>11</v>
      </c>
      <c r="AN252" s="285">
        <v>16</v>
      </c>
      <c r="AO252" s="285">
        <v>31</v>
      </c>
      <c r="AP252" s="285">
        <v>18</v>
      </c>
      <c r="AQ252" s="285">
        <v>31</v>
      </c>
      <c r="AR252" s="285">
        <v>21</v>
      </c>
      <c r="AS252" s="285">
        <v>32</v>
      </c>
      <c r="AT252" s="285">
        <v>40</v>
      </c>
      <c r="AU252" s="285">
        <v>22</v>
      </c>
      <c r="AV252" s="285">
        <v>21</v>
      </c>
      <c r="AW252" s="285">
        <v>16</v>
      </c>
      <c r="AX252" s="285">
        <v>35</v>
      </c>
      <c r="AY252" s="285">
        <v>19</v>
      </c>
      <c r="AZ252" s="285">
        <v>23</v>
      </c>
      <c r="BA252" s="285">
        <v>18</v>
      </c>
      <c r="BB252" s="285">
        <v>15</v>
      </c>
      <c r="BC252" s="285">
        <v>27</v>
      </c>
      <c r="BD252" s="285">
        <v>75</v>
      </c>
      <c r="BE252" s="285">
        <v>21</v>
      </c>
      <c r="BF252" s="285">
        <v>31</v>
      </c>
      <c r="BG252" s="285">
        <v>32</v>
      </c>
      <c r="BH252" s="285">
        <v>52</v>
      </c>
      <c r="BI252" s="285">
        <v>36</v>
      </c>
      <c r="BJ252" s="285">
        <v>22</v>
      </c>
      <c r="BK252" s="285">
        <v>50</v>
      </c>
      <c r="BL252" s="285">
        <v>25</v>
      </c>
      <c r="BM252" s="285">
        <v>14</v>
      </c>
      <c r="BN252" s="293">
        <f t="shared" si="31"/>
        <v>27.6</v>
      </c>
      <c r="BO252" s="277"/>
      <c r="BP252" s="294" t="s">
        <v>190</v>
      </c>
      <c r="BQ252" s="285">
        <v>10</v>
      </c>
      <c r="BR252" s="285">
        <v>31</v>
      </c>
      <c r="BS252" s="285">
        <v>47</v>
      </c>
      <c r="BT252" s="285">
        <v>18</v>
      </c>
      <c r="BU252" s="285">
        <v>7</v>
      </c>
      <c r="BV252" s="285">
        <v>9</v>
      </c>
      <c r="BW252" s="285">
        <v>26</v>
      </c>
      <c r="BX252" s="285">
        <v>10</v>
      </c>
      <c r="BY252" s="285">
        <v>41</v>
      </c>
      <c r="BZ252" s="285">
        <v>15</v>
      </c>
      <c r="CA252" s="285">
        <v>31</v>
      </c>
      <c r="CB252" s="285">
        <v>46</v>
      </c>
      <c r="CC252" s="285">
        <v>30</v>
      </c>
      <c r="CD252" s="285">
        <v>63</v>
      </c>
      <c r="CE252" s="285">
        <v>12</v>
      </c>
      <c r="CF252" s="285">
        <v>43</v>
      </c>
      <c r="CG252" s="285">
        <v>28</v>
      </c>
      <c r="CH252" s="285">
        <v>32</v>
      </c>
      <c r="CI252" s="285">
        <v>12</v>
      </c>
      <c r="CJ252" s="285">
        <v>20</v>
      </c>
      <c r="CK252" s="285">
        <v>17</v>
      </c>
      <c r="CL252" s="285">
        <v>34</v>
      </c>
      <c r="CM252" s="285">
        <v>10</v>
      </c>
      <c r="CN252" s="285">
        <v>36</v>
      </c>
      <c r="CO252" s="285">
        <v>7</v>
      </c>
      <c r="CP252" s="285">
        <v>17</v>
      </c>
      <c r="CQ252" s="285">
        <v>42</v>
      </c>
      <c r="CR252" s="285">
        <v>13</v>
      </c>
      <c r="CS252" s="285">
        <v>61</v>
      </c>
      <c r="CT252" s="285"/>
      <c r="CU252" s="286">
        <f t="shared" si="32"/>
        <v>26.482758620689655</v>
      </c>
      <c r="CV252" s="277"/>
      <c r="CW252" s="285" t="s">
        <v>190</v>
      </c>
      <c r="CX252" s="285">
        <v>9</v>
      </c>
      <c r="CY252" s="285">
        <v>10</v>
      </c>
      <c r="CZ252" s="285">
        <v>9</v>
      </c>
      <c r="DA252" s="285">
        <v>14</v>
      </c>
      <c r="DB252" s="285">
        <v>11</v>
      </c>
      <c r="DC252" s="285">
        <v>8</v>
      </c>
      <c r="DD252" s="285">
        <v>8</v>
      </c>
      <c r="DE252" s="285">
        <v>10</v>
      </c>
      <c r="DF252" s="285">
        <v>19</v>
      </c>
      <c r="DG252" s="285">
        <v>29</v>
      </c>
      <c r="DH252" s="285">
        <v>19</v>
      </c>
      <c r="DI252" s="285">
        <v>34</v>
      </c>
      <c r="DJ252" s="285">
        <v>38</v>
      </c>
      <c r="DK252" s="285">
        <v>17</v>
      </c>
      <c r="DL252" s="285">
        <v>15</v>
      </c>
      <c r="DM252" s="285">
        <v>61</v>
      </c>
      <c r="DN252" s="285">
        <v>39</v>
      </c>
      <c r="DO252" s="285">
        <v>12</v>
      </c>
      <c r="DP252" s="285">
        <v>74</v>
      </c>
      <c r="DQ252" s="285">
        <v>22</v>
      </c>
      <c r="DR252" s="285">
        <v>36</v>
      </c>
      <c r="DS252" s="285">
        <v>27</v>
      </c>
      <c r="DT252" s="285">
        <v>28</v>
      </c>
      <c r="DU252" s="285">
        <v>90</v>
      </c>
      <c r="DV252" s="285">
        <v>91</v>
      </c>
      <c r="DW252" s="285">
        <v>18</v>
      </c>
      <c r="DX252" s="285">
        <v>13</v>
      </c>
      <c r="DY252" s="285">
        <v>7</v>
      </c>
      <c r="DZ252" s="285">
        <v>80</v>
      </c>
      <c r="EA252" s="285">
        <v>6</v>
      </c>
      <c r="EB252" s="286">
        <f t="shared" si="33"/>
        <v>28.466666666666665</v>
      </c>
      <c r="EC252" s="277"/>
      <c r="ED252" s="285" t="s">
        <v>190</v>
      </c>
      <c r="EE252" s="285">
        <v>25</v>
      </c>
      <c r="EF252" s="285">
        <v>9</v>
      </c>
      <c r="EG252" s="285">
        <v>22</v>
      </c>
      <c r="EH252" s="285">
        <v>16</v>
      </c>
      <c r="EI252" s="285">
        <v>40</v>
      </c>
      <c r="EJ252" s="285">
        <v>19</v>
      </c>
      <c r="EK252" s="285">
        <v>26</v>
      </c>
      <c r="EL252" s="285">
        <v>13</v>
      </c>
      <c r="EM252" s="285">
        <v>49</v>
      </c>
      <c r="EN252" s="285">
        <v>18</v>
      </c>
      <c r="EO252" s="285">
        <v>62</v>
      </c>
      <c r="EP252" s="285">
        <v>61</v>
      </c>
      <c r="EQ252" s="285">
        <v>17</v>
      </c>
      <c r="ER252" s="285">
        <v>45</v>
      </c>
      <c r="ES252" s="285">
        <v>5</v>
      </c>
      <c r="ET252" s="285">
        <v>4</v>
      </c>
      <c r="EU252" s="285">
        <v>10</v>
      </c>
      <c r="EV252" s="285">
        <v>93</v>
      </c>
      <c r="EW252" s="285">
        <v>37</v>
      </c>
      <c r="EX252" s="285">
        <v>14</v>
      </c>
      <c r="EY252" s="285">
        <v>41</v>
      </c>
      <c r="EZ252" s="285">
        <v>31</v>
      </c>
      <c r="FA252" s="285">
        <v>15</v>
      </c>
      <c r="FB252" s="285">
        <v>9</v>
      </c>
      <c r="FC252" s="285">
        <v>36</v>
      </c>
      <c r="FD252" s="285">
        <v>43</v>
      </c>
      <c r="FE252" s="285">
        <v>21</v>
      </c>
      <c r="FF252" s="285">
        <v>32</v>
      </c>
      <c r="FG252" s="285">
        <v>20</v>
      </c>
      <c r="FH252" s="285">
        <v>30</v>
      </c>
      <c r="FI252" s="286">
        <f t="shared" si="34"/>
        <v>28.766666666666666</v>
      </c>
      <c r="FJ252" s="277"/>
      <c r="FK252" s="285" t="s">
        <v>190</v>
      </c>
      <c r="FL252" s="285">
        <v>10</v>
      </c>
      <c r="FM252" s="285">
        <v>122</v>
      </c>
      <c r="FN252" s="285">
        <v>34</v>
      </c>
      <c r="FO252" s="285">
        <v>10</v>
      </c>
      <c r="FP252" s="285">
        <v>31</v>
      </c>
      <c r="FQ252" s="285">
        <v>11</v>
      </c>
      <c r="FR252" s="285">
        <v>34</v>
      </c>
      <c r="FS252" s="285">
        <v>25</v>
      </c>
      <c r="FT252" s="285">
        <v>13</v>
      </c>
      <c r="FU252" s="285">
        <v>6</v>
      </c>
      <c r="FV252" s="285">
        <v>23</v>
      </c>
      <c r="FW252" s="285">
        <v>20</v>
      </c>
      <c r="FX252" s="285">
        <v>11</v>
      </c>
      <c r="FY252" s="285">
        <v>8</v>
      </c>
      <c r="FZ252" s="285">
        <v>8</v>
      </c>
      <c r="GA252" s="285">
        <v>13</v>
      </c>
      <c r="GB252" s="285">
        <v>7</v>
      </c>
      <c r="GC252" s="285">
        <v>22</v>
      </c>
      <c r="GD252" s="285">
        <v>7</v>
      </c>
      <c r="GE252" s="285">
        <v>11</v>
      </c>
      <c r="GF252" s="285">
        <v>24</v>
      </c>
      <c r="GG252" s="285">
        <v>14</v>
      </c>
      <c r="GH252" s="285">
        <v>31</v>
      </c>
      <c r="GI252" s="285">
        <v>18</v>
      </c>
      <c r="GJ252" s="285">
        <v>9</v>
      </c>
      <c r="GK252" s="285">
        <v>18</v>
      </c>
      <c r="GL252" s="285">
        <v>36</v>
      </c>
      <c r="GM252" s="285">
        <v>29</v>
      </c>
      <c r="GN252" s="285">
        <v>5</v>
      </c>
      <c r="GO252" s="285">
        <v>38</v>
      </c>
      <c r="GP252" s="286">
        <f t="shared" si="35"/>
        <v>21.6</v>
      </c>
      <c r="GQ252" s="277"/>
    </row>
    <row r="253" spans="1:199" ht="15.75" customHeight="1">
      <c r="A253" s="1018"/>
      <c r="B253" s="361" t="s">
        <v>83</v>
      </c>
      <c r="C253" s="296">
        <v>1</v>
      </c>
      <c r="D253" s="296">
        <v>1</v>
      </c>
      <c r="E253" s="296">
        <v>1</v>
      </c>
      <c r="F253" s="296">
        <v>1</v>
      </c>
      <c r="G253" s="296">
        <v>1</v>
      </c>
      <c r="H253" s="296">
        <v>1</v>
      </c>
      <c r="I253" s="296">
        <v>1</v>
      </c>
      <c r="J253" s="296">
        <v>1</v>
      </c>
      <c r="K253" s="296">
        <v>1</v>
      </c>
      <c r="L253" s="296">
        <v>1</v>
      </c>
      <c r="M253" s="296">
        <v>1</v>
      </c>
      <c r="N253" s="296">
        <v>1</v>
      </c>
      <c r="O253" s="296">
        <v>1</v>
      </c>
      <c r="P253" s="296">
        <v>1</v>
      </c>
      <c r="Q253" s="296">
        <v>1</v>
      </c>
      <c r="R253" s="296">
        <v>1</v>
      </c>
      <c r="S253" s="296">
        <v>1</v>
      </c>
      <c r="T253" s="296">
        <v>1</v>
      </c>
      <c r="U253" s="296">
        <v>1</v>
      </c>
      <c r="V253" s="296">
        <v>1</v>
      </c>
      <c r="W253" s="296">
        <v>1</v>
      </c>
      <c r="X253" s="296">
        <v>1</v>
      </c>
      <c r="Y253" s="296">
        <v>1</v>
      </c>
      <c r="Z253" s="296">
        <v>1</v>
      </c>
      <c r="AA253" s="296">
        <v>1</v>
      </c>
      <c r="AB253" s="296">
        <v>1</v>
      </c>
      <c r="AC253" s="296">
        <v>1</v>
      </c>
      <c r="AD253" s="296">
        <v>1</v>
      </c>
      <c r="AE253" s="296">
        <v>1</v>
      </c>
      <c r="AF253" s="296">
        <v>1</v>
      </c>
      <c r="AG253" s="359">
        <f t="shared" si="30"/>
        <v>1</v>
      </c>
      <c r="AH253" s="277"/>
      <c r="AI253" s="304" t="s">
        <v>83</v>
      </c>
      <c r="AJ253" s="296">
        <v>1</v>
      </c>
      <c r="AK253" s="285"/>
      <c r="AL253" s="285"/>
      <c r="AM253" s="285"/>
      <c r="AN253" s="285"/>
      <c r="AO253" s="285"/>
      <c r="AP253" s="285"/>
      <c r="AQ253" s="285"/>
      <c r="AR253" s="285"/>
      <c r="AS253" s="285"/>
      <c r="AT253" s="285"/>
      <c r="AU253" s="285"/>
      <c r="AV253" s="285"/>
      <c r="AW253" s="285"/>
      <c r="AX253" s="285"/>
      <c r="AY253" s="285"/>
      <c r="AZ253" s="285"/>
      <c r="BA253" s="285"/>
      <c r="BB253" s="285"/>
      <c r="BC253" s="285"/>
      <c r="BD253" s="285"/>
      <c r="BE253" s="285"/>
      <c r="BF253" s="285"/>
      <c r="BG253" s="285"/>
      <c r="BH253" s="285"/>
      <c r="BI253" s="285"/>
      <c r="BJ253" s="285"/>
      <c r="BK253" s="285"/>
      <c r="BL253" s="285"/>
      <c r="BM253" s="285"/>
      <c r="BN253" s="305">
        <f t="shared" si="31"/>
        <v>1</v>
      </c>
      <c r="BO253" s="277"/>
      <c r="BP253" s="306" t="s">
        <v>83</v>
      </c>
      <c r="BQ253" s="296">
        <v>1</v>
      </c>
      <c r="BR253" s="285"/>
      <c r="BS253" s="285"/>
      <c r="BT253" s="285"/>
      <c r="BU253" s="285"/>
      <c r="BV253" s="285"/>
      <c r="BW253" s="285"/>
      <c r="BX253" s="285"/>
      <c r="BY253" s="285"/>
      <c r="BZ253" s="285"/>
      <c r="CA253" s="285"/>
      <c r="CB253" s="285"/>
      <c r="CC253" s="285"/>
      <c r="CD253" s="285"/>
      <c r="CE253" s="285"/>
      <c r="CF253" s="285"/>
      <c r="CG253" s="285"/>
      <c r="CH253" s="285"/>
      <c r="CI253" s="285"/>
      <c r="CJ253" s="285"/>
      <c r="CK253" s="285"/>
      <c r="CL253" s="285"/>
      <c r="CM253" s="285"/>
      <c r="CN253" s="285"/>
      <c r="CO253" s="285"/>
      <c r="CP253" s="285"/>
      <c r="CQ253" s="285"/>
      <c r="CR253" s="285"/>
      <c r="CS253" s="285"/>
      <c r="CT253" s="285"/>
      <c r="CU253" s="359">
        <f t="shared" si="32"/>
        <v>1</v>
      </c>
      <c r="CV253" s="277"/>
      <c r="CW253" s="361" t="s">
        <v>83</v>
      </c>
      <c r="CX253" s="285">
        <v>1</v>
      </c>
      <c r="CY253" s="285"/>
      <c r="CZ253" s="285"/>
      <c r="DA253" s="285"/>
      <c r="DB253" s="285"/>
      <c r="DC253" s="285"/>
      <c r="DD253" s="285"/>
      <c r="DE253" s="285"/>
      <c r="DF253" s="285"/>
      <c r="DG253" s="285"/>
      <c r="DH253" s="285"/>
      <c r="DI253" s="285"/>
      <c r="DJ253" s="285"/>
      <c r="DK253" s="285"/>
      <c r="DL253" s="285"/>
      <c r="DM253" s="285"/>
      <c r="DN253" s="285"/>
      <c r="DO253" s="285"/>
      <c r="DP253" s="285"/>
      <c r="DQ253" s="285"/>
      <c r="DR253" s="285"/>
      <c r="DS253" s="285"/>
      <c r="DT253" s="285"/>
      <c r="DU253" s="285"/>
      <c r="DV253" s="285"/>
      <c r="DW253" s="285"/>
      <c r="DX253" s="285"/>
      <c r="DY253" s="285"/>
      <c r="DZ253" s="285"/>
      <c r="EA253" s="285"/>
      <c r="EB253" s="359">
        <f t="shared" si="33"/>
        <v>1</v>
      </c>
      <c r="EC253" s="277"/>
      <c r="ED253" s="304" t="s">
        <v>83</v>
      </c>
      <c r="EE253" s="285">
        <v>1</v>
      </c>
      <c r="EF253" s="285"/>
      <c r="EG253" s="285"/>
      <c r="EH253" s="285"/>
      <c r="EI253" s="285"/>
      <c r="EJ253" s="285"/>
      <c r="EK253" s="285"/>
      <c r="EL253" s="285"/>
      <c r="EM253" s="285"/>
      <c r="EN253" s="285"/>
      <c r="EO253" s="285"/>
      <c r="EP253" s="285"/>
      <c r="EQ253" s="285"/>
      <c r="ER253" s="285"/>
      <c r="ES253" s="285"/>
      <c r="ET253" s="285"/>
      <c r="EU253" s="285"/>
      <c r="EV253" s="285"/>
      <c r="EW253" s="285"/>
      <c r="EX253" s="285"/>
      <c r="EY253" s="285"/>
      <c r="EZ253" s="285"/>
      <c r="FA253" s="285"/>
      <c r="FB253" s="285"/>
      <c r="FC253" s="285"/>
      <c r="FD253" s="285"/>
      <c r="FE253" s="285"/>
      <c r="FF253" s="285"/>
      <c r="FG253" s="285"/>
      <c r="FH253" s="285"/>
      <c r="FI253" s="359">
        <f t="shared" si="34"/>
        <v>1</v>
      </c>
      <c r="FJ253" s="277"/>
      <c r="FK253" s="304" t="s">
        <v>83</v>
      </c>
      <c r="FL253" s="285">
        <v>1</v>
      </c>
      <c r="FM253" s="285"/>
      <c r="FN253" s="285"/>
      <c r="FO253" s="285"/>
      <c r="FP253" s="285"/>
      <c r="FQ253" s="285"/>
      <c r="FR253" s="285"/>
      <c r="FS253" s="285"/>
      <c r="FT253" s="285"/>
      <c r="FU253" s="285"/>
      <c r="FV253" s="285"/>
      <c r="FW253" s="285"/>
      <c r="FX253" s="285"/>
      <c r="FY253" s="285"/>
      <c r="FZ253" s="285"/>
      <c r="GA253" s="285"/>
      <c r="GB253" s="285"/>
      <c r="GC253" s="285"/>
      <c r="GD253" s="285"/>
      <c r="GE253" s="285"/>
      <c r="GF253" s="285"/>
      <c r="GG253" s="285"/>
      <c r="GH253" s="285"/>
      <c r="GI253" s="285"/>
      <c r="GJ253" s="285"/>
      <c r="GK253" s="285"/>
      <c r="GL253" s="285"/>
      <c r="GM253" s="285"/>
      <c r="GN253" s="285"/>
      <c r="GO253" s="285"/>
      <c r="GP253" s="359">
        <f t="shared" si="35"/>
        <v>1</v>
      </c>
      <c r="GQ253" s="277"/>
    </row>
    <row r="254" spans="1:199" ht="15.75" customHeight="1">
      <c r="A254" s="1018"/>
      <c r="B254" s="314" t="s">
        <v>367</v>
      </c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  <c r="AA254" s="285"/>
      <c r="AB254" s="285"/>
      <c r="AC254" s="285"/>
      <c r="AD254" s="285"/>
      <c r="AE254" s="285"/>
      <c r="AF254" s="285"/>
      <c r="AG254" s="286" t="e">
        <f t="shared" si="30"/>
        <v>#DIV/0!</v>
      </c>
      <c r="AH254" s="277"/>
      <c r="AI254" s="314" t="s">
        <v>367</v>
      </c>
      <c r="AJ254" s="285">
        <v>4</v>
      </c>
      <c r="AK254" s="285"/>
      <c r="AL254" s="285"/>
      <c r="AM254" s="285"/>
      <c r="AN254" s="285"/>
      <c r="AO254" s="285"/>
      <c r="AP254" s="285"/>
      <c r="AQ254" s="285"/>
      <c r="AR254" s="285"/>
      <c r="AS254" s="285"/>
      <c r="AT254" s="285"/>
      <c r="AU254" s="285"/>
      <c r="AV254" s="285"/>
      <c r="AW254" s="285"/>
      <c r="AX254" s="285"/>
      <c r="AY254" s="285"/>
      <c r="AZ254" s="285"/>
      <c r="BA254" s="285"/>
      <c r="BB254" s="285"/>
      <c r="BC254" s="285"/>
      <c r="BD254" s="285"/>
      <c r="BE254" s="285"/>
      <c r="BF254" s="285"/>
      <c r="BG254" s="285"/>
      <c r="BH254" s="285"/>
      <c r="BI254" s="285"/>
      <c r="BJ254" s="285"/>
      <c r="BK254" s="285"/>
      <c r="BL254" s="285"/>
      <c r="BM254" s="285"/>
      <c r="BN254" s="293">
        <f t="shared" si="31"/>
        <v>4</v>
      </c>
      <c r="BO254" s="277"/>
      <c r="BP254" s="289" t="s">
        <v>367</v>
      </c>
      <c r="BQ254" s="285"/>
      <c r="BR254" s="285"/>
      <c r="BS254" s="285"/>
      <c r="BT254" s="285"/>
      <c r="BU254" s="285"/>
      <c r="BV254" s="285"/>
      <c r="BW254" s="285"/>
      <c r="BX254" s="285"/>
      <c r="BY254" s="285"/>
      <c r="BZ254" s="285"/>
      <c r="CA254" s="285"/>
      <c r="CB254" s="285"/>
      <c r="CC254" s="285"/>
      <c r="CD254" s="285"/>
      <c r="CE254" s="285"/>
      <c r="CF254" s="285"/>
      <c r="CG254" s="285"/>
      <c r="CH254" s="285"/>
      <c r="CI254" s="285"/>
      <c r="CJ254" s="285"/>
      <c r="CK254" s="285"/>
      <c r="CL254" s="285"/>
      <c r="CM254" s="285"/>
      <c r="CN254" s="285"/>
      <c r="CO254" s="285"/>
      <c r="CP254" s="285"/>
      <c r="CQ254" s="285"/>
      <c r="CR254" s="285"/>
      <c r="CS254" s="285"/>
      <c r="CT254" s="285"/>
      <c r="CU254" s="286" t="e">
        <f t="shared" si="32"/>
        <v>#DIV/0!</v>
      </c>
      <c r="CV254" s="277"/>
      <c r="CW254" s="285" t="s">
        <v>367</v>
      </c>
      <c r="CX254" s="332">
        <v>4</v>
      </c>
      <c r="CY254" s="332">
        <v>3</v>
      </c>
      <c r="CZ254" s="332">
        <v>4</v>
      </c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285"/>
      <c r="DU254" s="285"/>
      <c r="DV254" s="285"/>
      <c r="DW254" s="285"/>
      <c r="DX254" s="285"/>
      <c r="DY254" s="285"/>
      <c r="DZ254" s="285"/>
      <c r="EA254" s="285"/>
      <c r="EB254" s="286">
        <f t="shared" si="33"/>
        <v>3.6666666666666665</v>
      </c>
      <c r="EC254" s="277"/>
      <c r="ED254" s="290" t="s">
        <v>367</v>
      </c>
      <c r="EE254" s="285"/>
      <c r="EF254" s="285"/>
      <c r="EG254" s="285"/>
      <c r="EH254" s="285"/>
      <c r="EI254" s="285"/>
      <c r="EJ254" s="285"/>
      <c r="EK254" s="285"/>
      <c r="EL254" s="285"/>
      <c r="EM254" s="285"/>
      <c r="EN254" s="285"/>
      <c r="EO254" s="285"/>
      <c r="EP254" s="285"/>
      <c r="EQ254" s="285"/>
      <c r="ER254" s="285"/>
      <c r="ES254" s="285"/>
      <c r="ET254" s="285"/>
      <c r="EU254" s="285"/>
      <c r="EV254" s="285"/>
      <c r="EW254" s="285"/>
      <c r="EX254" s="285"/>
      <c r="EY254" s="285"/>
      <c r="EZ254" s="285"/>
      <c r="FA254" s="285"/>
      <c r="FB254" s="285"/>
      <c r="FC254" s="285"/>
      <c r="FD254" s="285"/>
      <c r="FE254" s="285"/>
      <c r="FF254" s="285"/>
      <c r="FG254" s="285"/>
      <c r="FH254" s="285"/>
      <c r="FI254" s="286" t="e">
        <f t="shared" si="34"/>
        <v>#DIV/0!</v>
      </c>
      <c r="FJ254" s="277"/>
      <c r="FK254" s="290" t="s">
        <v>367</v>
      </c>
      <c r="FL254" s="285"/>
      <c r="FM254" s="285"/>
      <c r="FN254" s="285"/>
      <c r="FO254" s="285"/>
      <c r="FP254" s="285"/>
      <c r="FQ254" s="285"/>
      <c r="FR254" s="285"/>
      <c r="FS254" s="285"/>
      <c r="FT254" s="285"/>
      <c r="FU254" s="285"/>
      <c r="FV254" s="285"/>
      <c r="FW254" s="285"/>
      <c r="FX254" s="285"/>
      <c r="FY254" s="285"/>
      <c r="FZ254" s="285"/>
      <c r="GA254" s="285"/>
      <c r="GB254" s="285"/>
      <c r="GC254" s="285"/>
      <c r="GD254" s="285"/>
      <c r="GE254" s="285"/>
      <c r="GF254" s="285"/>
      <c r="GG254" s="285"/>
      <c r="GH254" s="285"/>
      <c r="GI254" s="285"/>
      <c r="GJ254" s="285"/>
      <c r="GK254" s="285"/>
      <c r="GL254" s="285"/>
      <c r="GM254" s="285"/>
      <c r="GN254" s="285"/>
      <c r="GO254" s="285"/>
      <c r="GP254" s="286" t="e">
        <f t="shared" si="35"/>
        <v>#DIV/0!</v>
      </c>
      <c r="GQ254" s="277"/>
    </row>
    <row r="255" spans="1:199" ht="15.75" customHeight="1">
      <c r="A255" s="1018"/>
      <c r="B255" s="362" t="s">
        <v>94</v>
      </c>
      <c r="C255" s="285"/>
      <c r="D255" s="285"/>
      <c r="E255" s="285"/>
      <c r="F255" s="285"/>
      <c r="G255" s="285"/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  <c r="AA255" s="285"/>
      <c r="AB255" s="285"/>
      <c r="AC255" s="285"/>
      <c r="AD255" s="285"/>
      <c r="AE255" s="285"/>
      <c r="AF255" s="285"/>
      <c r="AG255" s="286" t="e">
        <f t="shared" si="30"/>
        <v>#DIV/0!</v>
      </c>
      <c r="AH255" s="277"/>
      <c r="AI255" s="295" t="s">
        <v>94</v>
      </c>
      <c r="AJ255" s="285">
        <v>1</v>
      </c>
      <c r="AK255" s="285"/>
      <c r="AL255" s="285"/>
      <c r="AM255" s="285"/>
      <c r="AN255" s="285"/>
      <c r="AO255" s="285"/>
      <c r="AP255" s="285"/>
      <c r="AQ255" s="285"/>
      <c r="AR255" s="285"/>
      <c r="AS255" s="285"/>
      <c r="AT255" s="285"/>
      <c r="AU255" s="285"/>
      <c r="AV255" s="285"/>
      <c r="AW255" s="285"/>
      <c r="AX255" s="285"/>
      <c r="AY255" s="285"/>
      <c r="AZ255" s="285"/>
      <c r="BA255" s="285"/>
      <c r="BB255" s="285"/>
      <c r="BC255" s="285"/>
      <c r="BD255" s="285"/>
      <c r="BE255" s="285"/>
      <c r="BF255" s="285"/>
      <c r="BG255" s="285"/>
      <c r="BH255" s="285"/>
      <c r="BI255" s="285"/>
      <c r="BJ255" s="285"/>
      <c r="BK255" s="285"/>
      <c r="BL255" s="285"/>
      <c r="BM255" s="285"/>
      <c r="BN255" s="293">
        <f t="shared" si="31"/>
        <v>1</v>
      </c>
      <c r="BO255" s="277"/>
      <c r="BP255" s="309" t="s">
        <v>94</v>
      </c>
      <c r="BQ255" s="313">
        <v>1</v>
      </c>
      <c r="BR255" s="285"/>
      <c r="BS255" s="285"/>
      <c r="BT255" s="285"/>
      <c r="BU255" s="285"/>
      <c r="BV255" s="285"/>
      <c r="BW255" s="285"/>
      <c r="BX255" s="285"/>
      <c r="BY255" s="285"/>
      <c r="BZ255" s="285"/>
      <c r="CA255" s="285"/>
      <c r="CB255" s="285"/>
      <c r="CC255" s="285"/>
      <c r="CD255" s="285"/>
      <c r="CE255" s="285"/>
      <c r="CF255" s="285"/>
      <c r="CG255" s="285"/>
      <c r="CH255" s="285"/>
      <c r="CI255" s="285"/>
      <c r="CJ255" s="285"/>
      <c r="CK255" s="285"/>
      <c r="CL255" s="285"/>
      <c r="CM255" s="285"/>
      <c r="CN255" s="285"/>
      <c r="CO255" s="285"/>
      <c r="CP255" s="285"/>
      <c r="CQ255" s="285"/>
      <c r="CR255" s="285"/>
      <c r="CS255" s="285"/>
      <c r="CT255" s="285"/>
      <c r="CU255" s="286">
        <f t="shared" si="32"/>
        <v>1</v>
      </c>
      <c r="CV255" s="277"/>
      <c r="CW255" s="362" t="s">
        <v>94</v>
      </c>
      <c r="CX255" s="285"/>
      <c r="CY255" s="285"/>
      <c r="CZ255" s="285"/>
      <c r="DA255" s="285"/>
      <c r="DB255" s="285"/>
      <c r="DC255" s="285"/>
      <c r="DD255" s="285"/>
      <c r="DE255" s="285"/>
      <c r="DF255" s="285"/>
      <c r="DG255" s="285"/>
      <c r="DH255" s="285"/>
      <c r="DI255" s="285"/>
      <c r="DJ255" s="285"/>
      <c r="DK255" s="285"/>
      <c r="DL255" s="285"/>
      <c r="DM255" s="285"/>
      <c r="DN255" s="285"/>
      <c r="DO255" s="285"/>
      <c r="DP255" s="285"/>
      <c r="DQ255" s="285"/>
      <c r="DR255" s="285"/>
      <c r="DS255" s="285"/>
      <c r="DT255" s="285"/>
      <c r="DU255" s="285"/>
      <c r="DV255" s="285"/>
      <c r="DW255" s="285"/>
      <c r="DX255" s="285"/>
      <c r="DY255" s="285"/>
      <c r="DZ255" s="285"/>
      <c r="EA255" s="285"/>
      <c r="EB255" s="286" t="e">
        <f t="shared" si="33"/>
        <v>#DIV/0!</v>
      </c>
      <c r="EC255" s="277"/>
      <c r="ED255" s="295" t="s">
        <v>94</v>
      </c>
      <c r="EE255" s="285">
        <v>1</v>
      </c>
      <c r="EF255" s="285"/>
      <c r="EG255" s="285"/>
      <c r="EH255" s="285"/>
      <c r="EI255" s="285"/>
      <c r="EJ255" s="285"/>
      <c r="EK255" s="285"/>
      <c r="EL255" s="285"/>
      <c r="EM255" s="285"/>
      <c r="EN255" s="285"/>
      <c r="EO255" s="285"/>
      <c r="EP255" s="285"/>
      <c r="EQ255" s="285"/>
      <c r="ER255" s="285"/>
      <c r="ES255" s="285"/>
      <c r="ET255" s="285"/>
      <c r="EU255" s="285"/>
      <c r="EV255" s="285"/>
      <c r="EW255" s="285"/>
      <c r="EX255" s="285"/>
      <c r="EY255" s="285"/>
      <c r="EZ255" s="285"/>
      <c r="FA255" s="285"/>
      <c r="FB255" s="285"/>
      <c r="FC255" s="285"/>
      <c r="FD255" s="285"/>
      <c r="FE255" s="285"/>
      <c r="FF255" s="285"/>
      <c r="FG255" s="285"/>
      <c r="FH255" s="285"/>
      <c r="FI255" s="286">
        <f t="shared" si="34"/>
        <v>1</v>
      </c>
      <c r="FJ255" s="277"/>
      <c r="FK255" s="295" t="s">
        <v>94</v>
      </c>
      <c r="FL255" s="285">
        <v>1</v>
      </c>
      <c r="FM255" s="285"/>
      <c r="FN255" s="285"/>
      <c r="FO255" s="285"/>
      <c r="FP255" s="285"/>
      <c r="FQ255" s="285"/>
      <c r="FR255" s="285"/>
      <c r="FS255" s="285"/>
      <c r="FT255" s="285"/>
      <c r="FU255" s="285"/>
      <c r="FV255" s="285"/>
      <c r="FW255" s="285"/>
      <c r="FX255" s="285"/>
      <c r="FY255" s="285"/>
      <c r="FZ255" s="285"/>
      <c r="GA255" s="285"/>
      <c r="GB255" s="285"/>
      <c r="GC255" s="285"/>
      <c r="GD255" s="285"/>
      <c r="GE255" s="285"/>
      <c r="GF255" s="285"/>
      <c r="GG255" s="285"/>
      <c r="GH255" s="285"/>
      <c r="GI255" s="285"/>
      <c r="GJ255" s="285"/>
      <c r="GK255" s="285"/>
      <c r="GL255" s="285"/>
      <c r="GM255" s="285"/>
      <c r="GN255" s="285"/>
      <c r="GO255" s="285"/>
      <c r="GP255" s="286">
        <f t="shared" si="35"/>
        <v>1</v>
      </c>
      <c r="GQ255" s="277"/>
    </row>
    <row r="256" spans="1:199" ht="15.75" customHeight="1">
      <c r="A256" s="1018"/>
      <c r="B256" s="298" t="s">
        <v>196</v>
      </c>
      <c r="C256" s="285"/>
      <c r="D256" s="285"/>
      <c r="E256" s="285"/>
      <c r="F256" s="285"/>
      <c r="G256" s="285"/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  <c r="AA256" s="285"/>
      <c r="AB256" s="285"/>
      <c r="AC256" s="285"/>
      <c r="AD256" s="285"/>
      <c r="AE256" s="285"/>
      <c r="AF256" s="285"/>
      <c r="AG256" s="286" t="e">
        <f t="shared" si="30"/>
        <v>#DIV/0!</v>
      </c>
      <c r="AH256" s="277"/>
      <c r="AI256" s="298" t="s">
        <v>196</v>
      </c>
      <c r="AJ256" s="285"/>
      <c r="AK256" s="285"/>
      <c r="AL256" s="285"/>
      <c r="AM256" s="285"/>
      <c r="AN256" s="285"/>
      <c r="AO256" s="285"/>
      <c r="AP256" s="285"/>
      <c r="AQ256" s="285"/>
      <c r="AR256" s="285"/>
      <c r="AS256" s="285"/>
      <c r="AT256" s="285"/>
      <c r="AU256" s="285"/>
      <c r="AV256" s="285"/>
      <c r="AW256" s="285"/>
      <c r="AX256" s="285"/>
      <c r="AY256" s="285"/>
      <c r="AZ256" s="285"/>
      <c r="BA256" s="285"/>
      <c r="BB256" s="285"/>
      <c r="BC256" s="285"/>
      <c r="BD256" s="285"/>
      <c r="BE256" s="285"/>
      <c r="BF256" s="285"/>
      <c r="BG256" s="285"/>
      <c r="BH256" s="285"/>
      <c r="BI256" s="285"/>
      <c r="BJ256" s="285"/>
      <c r="BK256" s="285"/>
      <c r="BL256" s="285"/>
      <c r="BM256" s="285"/>
      <c r="BN256" s="293" t="e">
        <f t="shared" si="31"/>
        <v>#DIV/0!</v>
      </c>
      <c r="BO256" s="277"/>
      <c r="BP256" s="294" t="s">
        <v>196</v>
      </c>
      <c r="BQ256" s="285">
        <v>39</v>
      </c>
      <c r="BR256" s="285">
        <v>13</v>
      </c>
      <c r="BS256" s="285"/>
      <c r="BT256" s="285"/>
      <c r="BU256" s="285"/>
      <c r="BV256" s="285"/>
      <c r="BW256" s="285"/>
      <c r="BX256" s="285"/>
      <c r="BY256" s="285"/>
      <c r="BZ256" s="285"/>
      <c r="CA256" s="285"/>
      <c r="CB256" s="285"/>
      <c r="CC256" s="285"/>
      <c r="CD256" s="285"/>
      <c r="CE256" s="285"/>
      <c r="CF256" s="285"/>
      <c r="CG256" s="285"/>
      <c r="CH256" s="285"/>
      <c r="CI256" s="285"/>
      <c r="CJ256" s="285"/>
      <c r="CK256" s="285"/>
      <c r="CL256" s="285"/>
      <c r="CM256" s="285"/>
      <c r="CN256" s="285"/>
      <c r="CO256" s="285"/>
      <c r="CP256" s="285"/>
      <c r="CQ256" s="285"/>
      <c r="CR256" s="285"/>
      <c r="CS256" s="285"/>
      <c r="CT256" s="285"/>
      <c r="CU256" s="286">
        <f t="shared" si="32"/>
        <v>26</v>
      </c>
      <c r="CV256" s="277"/>
      <c r="CW256" s="285" t="s">
        <v>196</v>
      </c>
      <c r="CX256" s="285">
        <v>5</v>
      </c>
      <c r="CY256" s="332">
        <v>11</v>
      </c>
      <c r="CZ256" s="332">
        <v>10</v>
      </c>
      <c r="DA256" s="332">
        <v>51</v>
      </c>
      <c r="DB256" s="332">
        <v>12</v>
      </c>
      <c r="DC256" s="332">
        <v>11</v>
      </c>
      <c r="DD256" s="332">
        <v>10</v>
      </c>
      <c r="DE256" s="332">
        <v>51</v>
      </c>
      <c r="DF256" s="332">
        <v>12</v>
      </c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285"/>
      <c r="DU256" s="285"/>
      <c r="DV256" s="285"/>
      <c r="DW256" s="285"/>
      <c r="DX256" s="285"/>
      <c r="DY256" s="285"/>
      <c r="DZ256" s="285"/>
      <c r="EA256" s="285"/>
      <c r="EB256" s="286">
        <f t="shared" si="33"/>
        <v>19.222222222222221</v>
      </c>
      <c r="EC256" s="277"/>
      <c r="ED256" s="285" t="s">
        <v>196</v>
      </c>
      <c r="EE256" s="285">
        <v>9</v>
      </c>
      <c r="EF256" s="285">
        <v>23</v>
      </c>
      <c r="EG256" s="285">
        <v>46</v>
      </c>
      <c r="EH256" s="285">
        <v>18</v>
      </c>
      <c r="EI256" s="285">
        <v>67</v>
      </c>
      <c r="EJ256" s="285">
        <v>19</v>
      </c>
      <c r="EK256" s="285"/>
      <c r="EL256" s="285"/>
      <c r="EM256" s="285"/>
      <c r="EN256" s="285"/>
      <c r="EO256" s="285"/>
      <c r="EP256" s="285"/>
      <c r="EQ256" s="285"/>
      <c r="ER256" s="285"/>
      <c r="ES256" s="285"/>
      <c r="ET256" s="285"/>
      <c r="EU256" s="285"/>
      <c r="EV256" s="285"/>
      <c r="EW256" s="285"/>
      <c r="EX256" s="285"/>
      <c r="EY256" s="285"/>
      <c r="EZ256" s="285"/>
      <c r="FA256" s="285"/>
      <c r="FB256" s="285"/>
      <c r="FC256" s="285"/>
      <c r="FD256" s="285"/>
      <c r="FE256" s="285"/>
      <c r="FF256" s="285"/>
      <c r="FG256" s="285"/>
      <c r="FH256" s="285"/>
      <c r="FI256" s="286">
        <f t="shared" si="34"/>
        <v>30.333333333333332</v>
      </c>
      <c r="FJ256" s="277"/>
      <c r="FK256" s="285" t="s">
        <v>196</v>
      </c>
      <c r="FL256" s="285">
        <v>17</v>
      </c>
      <c r="FM256" s="285"/>
      <c r="FN256" s="285"/>
      <c r="FO256" s="285"/>
      <c r="FP256" s="285"/>
      <c r="FQ256" s="285"/>
      <c r="FR256" s="285"/>
      <c r="FS256" s="285"/>
      <c r="FT256" s="285"/>
      <c r="FU256" s="285"/>
      <c r="FV256" s="285"/>
      <c r="FW256" s="285"/>
      <c r="FX256" s="285"/>
      <c r="FY256" s="285"/>
      <c r="FZ256" s="285"/>
      <c r="GA256" s="285"/>
      <c r="GB256" s="285"/>
      <c r="GC256" s="285"/>
      <c r="GD256" s="285"/>
      <c r="GE256" s="285"/>
      <c r="GF256" s="285"/>
      <c r="GG256" s="285"/>
      <c r="GH256" s="285"/>
      <c r="GI256" s="285"/>
      <c r="GJ256" s="285"/>
      <c r="GK256" s="285"/>
      <c r="GL256" s="285"/>
      <c r="GM256" s="285"/>
      <c r="GN256" s="285"/>
      <c r="GO256" s="285"/>
      <c r="GP256" s="286">
        <f t="shared" si="35"/>
        <v>17</v>
      </c>
      <c r="GQ256" s="277"/>
    </row>
    <row r="257" spans="1:199" ht="15.75" customHeight="1">
      <c r="A257" s="1018"/>
      <c r="B257" s="361" t="s">
        <v>100</v>
      </c>
      <c r="C257" s="296">
        <v>1</v>
      </c>
      <c r="D257" s="296">
        <v>1</v>
      </c>
      <c r="E257" s="296">
        <v>1</v>
      </c>
      <c r="F257" s="296">
        <v>1</v>
      </c>
      <c r="G257" s="296">
        <v>1</v>
      </c>
      <c r="H257" s="296">
        <v>1</v>
      </c>
      <c r="I257" s="296">
        <v>1</v>
      </c>
      <c r="J257" s="296">
        <v>1</v>
      </c>
      <c r="K257" s="296">
        <v>1</v>
      </c>
      <c r="L257" s="296">
        <v>1</v>
      </c>
      <c r="M257" s="296">
        <v>1</v>
      </c>
      <c r="N257" s="296">
        <v>1</v>
      </c>
      <c r="O257" s="296">
        <v>1</v>
      </c>
      <c r="P257" s="296">
        <v>1</v>
      </c>
      <c r="Q257" s="296">
        <v>1</v>
      </c>
      <c r="R257" s="296">
        <v>1</v>
      </c>
      <c r="S257" s="296">
        <v>1</v>
      </c>
      <c r="T257" s="296">
        <v>1</v>
      </c>
      <c r="U257" s="296">
        <v>1</v>
      </c>
      <c r="V257" s="296">
        <v>1</v>
      </c>
      <c r="W257" s="296">
        <v>1</v>
      </c>
      <c r="X257" s="296">
        <v>1</v>
      </c>
      <c r="Y257" s="296">
        <v>1</v>
      </c>
      <c r="Z257" s="296">
        <v>1</v>
      </c>
      <c r="AA257" s="296">
        <v>1</v>
      </c>
      <c r="AB257" s="296">
        <v>1</v>
      </c>
      <c r="AC257" s="296">
        <v>1</v>
      </c>
      <c r="AD257" s="296">
        <v>1</v>
      </c>
      <c r="AE257" s="296">
        <v>1</v>
      </c>
      <c r="AF257" s="296">
        <v>1</v>
      </c>
      <c r="AG257" s="359">
        <f t="shared" si="30"/>
        <v>1</v>
      </c>
      <c r="AH257" s="277"/>
      <c r="AI257" s="304" t="s">
        <v>100</v>
      </c>
      <c r="AJ257" s="296">
        <v>1</v>
      </c>
      <c r="AK257" s="285"/>
      <c r="AL257" s="285"/>
      <c r="AM257" s="285"/>
      <c r="AN257" s="285"/>
      <c r="AO257" s="285"/>
      <c r="AP257" s="285"/>
      <c r="AQ257" s="285"/>
      <c r="AR257" s="285"/>
      <c r="AS257" s="285"/>
      <c r="AT257" s="285"/>
      <c r="AU257" s="285"/>
      <c r="AV257" s="285"/>
      <c r="AW257" s="285"/>
      <c r="AX257" s="285"/>
      <c r="AY257" s="285"/>
      <c r="AZ257" s="285"/>
      <c r="BA257" s="285"/>
      <c r="BB257" s="285"/>
      <c r="BC257" s="285"/>
      <c r="BD257" s="285"/>
      <c r="BE257" s="285"/>
      <c r="BF257" s="285"/>
      <c r="BG257" s="285"/>
      <c r="BH257" s="285"/>
      <c r="BI257" s="285"/>
      <c r="BJ257" s="285"/>
      <c r="BK257" s="285"/>
      <c r="BL257" s="285"/>
      <c r="BM257" s="285"/>
      <c r="BN257" s="305">
        <f t="shared" si="31"/>
        <v>1</v>
      </c>
      <c r="BO257" s="277"/>
      <c r="BP257" s="306" t="s">
        <v>100</v>
      </c>
      <c r="BQ257" s="296">
        <v>1</v>
      </c>
      <c r="BR257" s="285"/>
      <c r="BS257" s="285"/>
      <c r="BT257" s="285"/>
      <c r="BU257" s="285"/>
      <c r="BV257" s="285"/>
      <c r="BW257" s="285"/>
      <c r="BX257" s="285"/>
      <c r="BY257" s="285"/>
      <c r="BZ257" s="285"/>
      <c r="CA257" s="285"/>
      <c r="CB257" s="285"/>
      <c r="CC257" s="285"/>
      <c r="CD257" s="285"/>
      <c r="CE257" s="285"/>
      <c r="CF257" s="285"/>
      <c r="CG257" s="285"/>
      <c r="CH257" s="285"/>
      <c r="CI257" s="285"/>
      <c r="CJ257" s="285"/>
      <c r="CK257" s="285"/>
      <c r="CL257" s="285"/>
      <c r="CM257" s="285"/>
      <c r="CN257" s="285"/>
      <c r="CO257" s="285"/>
      <c r="CP257" s="285"/>
      <c r="CQ257" s="285"/>
      <c r="CR257" s="285"/>
      <c r="CS257" s="285"/>
      <c r="CT257" s="285"/>
      <c r="CU257" s="359">
        <f t="shared" si="32"/>
        <v>1</v>
      </c>
      <c r="CV257" s="277"/>
      <c r="CW257" s="361" t="s">
        <v>100</v>
      </c>
      <c r="CX257" s="285">
        <v>1</v>
      </c>
      <c r="CY257" s="285"/>
      <c r="CZ257" s="285"/>
      <c r="DA257" s="285"/>
      <c r="DB257" s="285"/>
      <c r="DC257" s="285"/>
      <c r="DD257" s="285"/>
      <c r="DE257" s="285"/>
      <c r="DF257" s="285"/>
      <c r="DG257" s="285"/>
      <c r="DH257" s="285"/>
      <c r="DI257" s="285"/>
      <c r="DJ257" s="285"/>
      <c r="DK257" s="285"/>
      <c r="DL257" s="285"/>
      <c r="DM257" s="285"/>
      <c r="DN257" s="285"/>
      <c r="DO257" s="285"/>
      <c r="DP257" s="285"/>
      <c r="DQ257" s="285"/>
      <c r="DR257" s="285"/>
      <c r="DS257" s="285"/>
      <c r="DT257" s="285"/>
      <c r="DU257" s="285"/>
      <c r="DV257" s="285"/>
      <c r="DW257" s="285"/>
      <c r="DX257" s="285"/>
      <c r="DY257" s="285"/>
      <c r="DZ257" s="285"/>
      <c r="EA257" s="285"/>
      <c r="EB257" s="359">
        <f t="shared" si="33"/>
        <v>1</v>
      </c>
      <c r="EC257" s="277"/>
      <c r="ED257" s="304" t="s">
        <v>100</v>
      </c>
      <c r="EE257" s="285">
        <v>1</v>
      </c>
      <c r="EF257" s="285"/>
      <c r="EG257" s="285"/>
      <c r="EH257" s="285"/>
      <c r="EI257" s="285"/>
      <c r="EJ257" s="285"/>
      <c r="EK257" s="285"/>
      <c r="EL257" s="285"/>
      <c r="EM257" s="285"/>
      <c r="EN257" s="285"/>
      <c r="EO257" s="285"/>
      <c r="EP257" s="285"/>
      <c r="EQ257" s="285"/>
      <c r="ER257" s="285"/>
      <c r="ES257" s="285"/>
      <c r="ET257" s="285"/>
      <c r="EU257" s="285"/>
      <c r="EV257" s="285"/>
      <c r="EW257" s="285"/>
      <c r="EX257" s="285"/>
      <c r="EY257" s="285"/>
      <c r="EZ257" s="285"/>
      <c r="FA257" s="285"/>
      <c r="FB257" s="285"/>
      <c r="FC257" s="285"/>
      <c r="FD257" s="285"/>
      <c r="FE257" s="285"/>
      <c r="FF257" s="285"/>
      <c r="FG257" s="285"/>
      <c r="FH257" s="285"/>
      <c r="FI257" s="359">
        <f t="shared" si="34"/>
        <v>1</v>
      </c>
      <c r="FJ257" s="277"/>
      <c r="FK257" s="304" t="s">
        <v>100</v>
      </c>
      <c r="FL257" s="285">
        <v>1</v>
      </c>
      <c r="FM257" s="285"/>
      <c r="FN257" s="285"/>
      <c r="FO257" s="285"/>
      <c r="FP257" s="285"/>
      <c r="FQ257" s="285"/>
      <c r="FR257" s="285"/>
      <c r="FS257" s="285"/>
      <c r="FT257" s="285"/>
      <c r="FU257" s="285"/>
      <c r="FV257" s="285"/>
      <c r="FW257" s="285"/>
      <c r="FX257" s="285"/>
      <c r="FY257" s="285"/>
      <c r="FZ257" s="285"/>
      <c r="GA257" s="285"/>
      <c r="GB257" s="285"/>
      <c r="GC257" s="285"/>
      <c r="GD257" s="285"/>
      <c r="GE257" s="285"/>
      <c r="GF257" s="285"/>
      <c r="GG257" s="285"/>
      <c r="GH257" s="285"/>
      <c r="GI257" s="285"/>
      <c r="GJ257" s="285"/>
      <c r="GK257" s="285"/>
      <c r="GL257" s="285"/>
      <c r="GM257" s="285"/>
      <c r="GN257" s="285"/>
      <c r="GO257" s="285"/>
      <c r="GP257" s="359">
        <f t="shared" si="35"/>
        <v>1</v>
      </c>
      <c r="GQ257" s="277"/>
    </row>
    <row r="258" spans="1:199" ht="15.75" customHeight="1">
      <c r="A258" s="1018"/>
      <c r="B258" s="285" t="s">
        <v>198</v>
      </c>
      <c r="C258" s="285">
        <v>24</v>
      </c>
      <c r="D258" s="285">
        <v>56</v>
      </c>
      <c r="E258" s="285">
        <v>40</v>
      </c>
      <c r="F258" s="285">
        <v>46</v>
      </c>
      <c r="G258" s="285">
        <v>88</v>
      </c>
      <c r="H258" s="285">
        <v>44</v>
      </c>
      <c r="I258" s="285">
        <v>102</v>
      </c>
      <c r="J258" s="285">
        <v>56</v>
      </c>
      <c r="K258" s="285">
        <v>20</v>
      </c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  <c r="AA258" s="285"/>
      <c r="AB258" s="285"/>
      <c r="AC258" s="285"/>
      <c r="AD258" s="285"/>
      <c r="AE258" s="285"/>
      <c r="AF258" s="285"/>
      <c r="AG258" s="286">
        <f t="shared" si="30"/>
        <v>52.888888888888886</v>
      </c>
      <c r="AH258" s="277"/>
      <c r="AI258" s="285" t="s">
        <v>198</v>
      </c>
      <c r="AJ258" s="285">
        <v>18</v>
      </c>
      <c r="AK258" s="285">
        <v>68</v>
      </c>
      <c r="AL258" s="285">
        <v>26</v>
      </c>
      <c r="AM258" s="285">
        <v>18</v>
      </c>
      <c r="AN258" s="285">
        <v>13</v>
      </c>
      <c r="AO258" s="285">
        <v>12</v>
      </c>
      <c r="AP258" s="285">
        <v>28</v>
      </c>
      <c r="AQ258" s="285">
        <v>34</v>
      </c>
      <c r="AR258" s="285">
        <v>38</v>
      </c>
      <c r="AS258" s="285"/>
      <c r="AT258" s="285"/>
      <c r="AU258" s="285"/>
      <c r="AV258" s="285"/>
      <c r="AW258" s="285"/>
      <c r="AX258" s="285"/>
      <c r="AY258" s="285"/>
      <c r="AZ258" s="285"/>
      <c r="BA258" s="285"/>
      <c r="BB258" s="285"/>
      <c r="BC258" s="285"/>
      <c r="BD258" s="285"/>
      <c r="BE258" s="285"/>
      <c r="BF258" s="285"/>
      <c r="BG258" s="285"/>
      <c r="BH258" s="285"/>
      <c r="BI258" s="285"/>
      <c r="BJ258" s="285"/>
      <c r="BK258" s="285"/>
      <c r="BL258" s="285"/>
      <c r="BM258" s="285"/>
      <c r="BN258" s="293">
        <f t="shared" si="31"/>
        <v>28.333333333333332</v>
      </c>
      <c r="BO258" s="277"/>
      <c r="BP258" s="297" t="s">
        <v>198</v>
      </c>
      <c r="BQ258" s="285"/>
      <c r="BR258" s="285"/>
      <c r="BS258" s="285"/>
      <c r="BT258" s="285"/>
      <c r="BU258" s="285"/>
      <c r="BV258" s="285"/>
      <c r="BW258" s="285"/>
      <c r="BX258" s="285"/>
      <c r="BY258" s="285"/>
      <c r="BZ258" s="285"/>
      <c r="CA258" s="285"/>
      <c r="CB258" s="285"/>
      <c r="CC258" s="285"/>
      <c r="CD258" s="285"/>
      <c r="CE258" s="285"/>
      <c r="CF258" s="285"/>
      <c r="CG258" s="285"/>
      <c r="CH258" s="285"/>
      <c r="CI258" s="285"/>
      <c r="CJ258" s="285"/>
      <c r="CK258" s="285"/>
      <c r="CL258" s="285"/>
      <c r="CM258" s="285"/>
      <c r="CN258" s="285"/>
      <c r="CO258" s="285"/>
      <c r="CP258" s="285"/>
      <c r="CQ258" s="285"/>
      <c r="CR258" s="285"/>
      <c r="CS258" s="285"/>
      <c r="CT258" s="285"/>
      <c r="CU258" s="286" t="e">
        <f t="shared" si="32"/>
        <v>#DIV/0!</v>
      </c>
      <c r="CV258" s="277"/>
      <c r="CW258" s="285" t="s">
        <v>198</v>
      </c>
      <c r="CX258" s="285">
        <v>18</v>
      </c>
      <c r="CY258" s="285">
        <v>32</v>
      </c>
      <c r="CZ258" s="285">
        <v>106</v>
      </c>
      <c r="DA258" s="285">
        <v>56</v>
      </c>
      <c r="DB258" s="285">
        <v>34</v>
      </c>
      <c r="DC258" s="285">
        <v>16</v>
      </c>
      <c r="DD258" s="285">
        <v>69</v>
      </c>
      <c r="DE258" s="332">
        <v>15</v>
      </c>
      <c r="DF258" s="332">
        <v>46</v>
      </c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285"/>
      <c r="DZ258" s="285"/>
      <c r="EA258" s="285"/>
      <c r="EB258" s="286">
        <f t="shared" si="33"/>
        <v>43.555555555555557</v>
      </c>
      <c r="EC258" s="277"/>
      <c r="ED258" s="285" t="s">
        <v>198</v>
      </c>
      <c r="EE258" s="285"/>
      <c r="EF258" s="285"/>
      <c r="EG258" s="285"/>
      <c r="EH258" s="285"/>
      <c r="EI258" s="285"/>
      <c r="EJ258" s="285"/>
      <c r="EK258" s="285"/>
      <c r="EL258" s="285"/>
      <c r="EM258" s="285"/>
      <c r="EN258" s="285"/>
      <c r="EO258" s="285"/>
      <c r="EP258" s="285"/>
      <c r="EQ258" s="285"/>
      <c r="ER258" s="285"/>
      <c r="ES258" s="285"/>
      <c r="ET258" s="285"/>
      <c r="EU258" s="285"/>
      <c r="EV258" s="285"/>
      <c r="EW258" s="285"/>
      <c r="EX258" s="285"/>
      <c r="EY258" s="285"/>
      <c r="EZ258" s="285"/>
      <c r="FA258" s="285"/>
      <c r="FB258" s="285"/>
      <c r="FC258" s="285"/>
      <c r="FD258" s="285"/>
      <c r="FE258" s="285"/>
      <c r="FF258" s="285"/>
      <c r="FG258" s="285"/>
      <c r="FH258" s="285"/>
      <c r="FI258" s="286" t="e">
        <f t="shared" si="34"/>
        <v>#DIV/0!</v>
      </c>
      <c r="FJ258" s="277"/>
      <c r="FK258" s="285" t="s">
        <v>198</v>
      </c>
      <c r="FL258" s="285"/>
      <c r="FM258" s="285"/>
      <c r="FN258" s="285"/>
      <c r="FO258" s="285"/>
      <c r="FP258" s="285"/>
      <c r="FQ258" s="285"/>
      <c r="FR258" s="285"/>
      <c r="FS258" s="285"/>
      <c r="FT258" s="285"/>
      <c r="FU258" s="285"/>
      <c r="FV258" s="285"/>
      <c r="FW258" s="285"/>
      <c r="FX258" s="285"/>
      <c r="FY258" s="285"/>
      <c r="FZ258" s="285"/>
      <c r="GA258" s="285"/>
      <c r="GB258" s="285"/>
      <c r="GC258" s="285"/>
      <c r="GD258" s="285"/>
      <c r="GE258" s="285"/>
      <c r="GF258" s="285"/>
      <c r="GG258" s="285"/>
      <c r="GH258" s="285"/>
      <c r="GI258" s="285"/>
      <c r="GJ258" s="285"/>
      <c r="GK258" s="285"/>
      <c r="GL258" s="285"/>
      <c r="GM258" s="285"/>
      <c r="GN258" s="285"/>
      <c r="GO258" s="285"/>
      <c r="GP258" s="286" t="e">
        <f t="shared" si="35"/>
        <v>#DIV/0!</v>
      </c>
      <c r="GQ258" s="277"/>
    </row>
    <row r="259" spans="1:199" ht="15.75" customHeight="1">
      <c r="A259" s="1018"/>
      <c r="B259" s="285" t="s">
        <v>201</v>
      </c>
      <c r="C259" s="285"/>
      <c r="D259" s="285"/>
      <c r="E259" s="285"/>
      <c r="F259" s="285"/>
      <c r="G259" s="285"/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  <c r="AA259" s="285"/>
      <c r="AB259" s="285"/>
      <c r="AC259" s="285"/>
      <c r="AD259" s="285"/>
      <c r="AE259" s="285"/>
      <c r="AF259" s="285"/>
      <c r="AG259" s="286" t="e">
        <f t="shared" si="30"/>
        <v>#DIV/0!</v>
      </c>
      <c r="AH259" s="277"/>
      <c r="AI259" s="285" t="s">
        <v>201</v>
      </c>
      <c r="AJ259" s="285">
        <v>28</v>
      </c>
      <c r="AK259" s="285">
        <v>137</v>
      </c>
      <c r="AL259" s="285">
        <v>56</v>
      </c>
      <c r="AM259" s="285"/>
      <c r="AN259" s="285"/>
      <c r="AO259" s="285"/>
      <c r="AP259" s="285"/>
      <c r="AQ259" s="285"/>
      <c r="AR259" s="285"/>
      <c r="AS259" s="285"/>
      <c r="AT259" s="285"/>
      <c r="AU259" s="285"/>
      <c r="AV259" s="285"/>
      <c r="AW259" s="285"/>
      <c r="AX259" s="285"/>
      <c r="AY259" s="285"/>
      <c r="AZ259" s="285"/>
      <c r="BA259" s="285"/>
      <c r="BB259" s="285"/>
      <c r="BC259" s="285"/>
      <c r="BD259" s="285"/>
      <c r="BE259" s="285"/>
      <c r="BF259" s="285"/>
      <c r="BG259" s="285"/>
      <c r="BH259" s="285"/>
      <c r="BI259" s="285"/>
      <c r="BJ259" s="285"/>
      <c r="BK259" s="285"/>
      <c r="BL259" s="285"/>
      <c r="BM259" s="285"/>
      <c r="BN259" s="293">
        <f t="shared" si="31"/>
        <v>73.666666666666671</v>
      </c>
      <c r="BO259" s="277"/>
      <c r="BP259" s="297" t="s">
        <v>201</v>
      </c>
      <c r="BQ259" s="279"/>
      <c r="BR259" s="279"/>
      <c r="BS259" s="279"/>
      <c r="BT259" s="279"/>
      <c r="BU259" s="279"/>
      <c r="BV259" s="279"/>
      <c r="BW259" s="279"/>
      <c r="BX259" s="279"/>
      <c r="BY259" s="279"/>
      <c r="BZ259" s="279"/>
      <c r="CA259" s="279"/>
      <c r="CB259" s="279"/>
      <c r="CC259" s="279"/>
      <c r="CD259" s="279"/>
      <c r="CE259" s="279"/>
      <c r="CF259" s="279"/>
      <c r="CG259" s="279"/>
      <c r="CH259" s="279"/>
      <c r="CI259" s="279"/>
      <c r="CJ259" s="279"/>
      <c r="CK259" s="279"/>
      <c r="CL259" s="285"/>
      <c r="CM259" s="285"/>
      <c r="CN259" s="285"/>
      <c r="CO259" s="285"/>
      <c r="CP259" s="285"/>
      <c r="CQ259" s="285"/>
      <c r="CR259" s="285"/>
      <c r="CS259" s="285"/>
      <c r="CT259" s="285"/>
      <c r="CU259" s="286" t="e">
        <f t="shared" si="32"/>
        <v>#DIV/0!</v>
      </c>
      <c r="CV259" s="277"/>
      <c r="CW259" s="285" t="s">
        <v>201</v>
      </c>
      <c r="CX259" s="285">
        <v>187</v>
      </c>
      <c r="CY259" s="285">
        <v>26</v>
      </c>
      <c r="CZ259" s="285">
        <v>46</v>
      </c>
      <c r="DA259" s="285">
        <v>88</v>
      </c>
      <c r="DB259" s="285">
        <v>100</v>
      </c>
      <c r="DC259" s="285">
        <v>31</v>
      </c>
      <c r="DD259" s="285">
        <v>116</v>
      </c>
      <c r="DE259" s="285">
        <v>13</v>
      </c>
      <c r="DF259" s="285">
        <v>83</v>
      </c>
      <c r="DG259" s="332">
        <v>12</v>
      </c>
      <c r="DH259" s="332">
        <v>16</v>
      </c>
      <c r="DI259" s="332">
        <v>12</v>
      </c>
      <c r="DJ259" s="332">
        <v>12</v>
      </c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285"/>
      <c r="DZ259" s="285"/>
      <c r="EA259" s="285"/>
      <c r="EB259" s="286">
        <f t="shared" si="33"/>
        <v>57.07692307692308</v>
      </c>
      <c r="EC259" s="277"/>
      <c r="ED259" s="285" t="s">
        <v>201</v>
      </c>
      <c r="EE259" s="285"/>
      <c r="EF259" s="285"/>
      <c r="EG259" s="285"/>
      <c r="EH259" s="285"/>
      <c r="EI259" s="285"/>
      <c r="EJ259" s="285"/>
      <c r="EK259" s="285"/>
      <c r="EL259" s="285"/>
      <c r="EM259" s="285"/>
      <c r="EN259" s="285"/>
      <c r="EO259" s="285"/>
      <c r="EP259" s="285"/>
      <c r="EQ259" s="285"/>
      <c r="ER259" s="285"/>
      <c r="ES259" s="285"/>
      <c r="ET259" s="285"/>
      <c r="EU259" s="285"/>
      <c r="EV259" s="285"/>
      <c r="EW259" s="285"/>
      <c r="EX259" s="285"/>
      <c r="EY259" s="285"/>
      <c r="EZ259" s="285"/>
      <c r="FA259" s="285"/>
      <c r="FB259" s="285"/>
      <c r="FC259" s="285"/>
      <c r="FD259" s="285"/>
      <c r="FE259" s="285"/>
      <c r="FF259" s="285"/>
      <c r="FG259" s="285"/>
      <c r="FH259" s="285"/>
      <c r="FI259" s="286" t="e">
        <f t="shared" si="34"/>
        <v>#DIV/0!</v>
      </c>
      <c r="FJ259" s="277"/>
      <c r="FK259" s="285" t="s">
        <v>201</v>
      </c>
      <c r="FL259" s="285">
        <v>5</v>
      </c>
      <c r="FM259" s="285">
        <v>9</v>
      </c>
      <c r="FN259" s="285"/>
      <c r="FO259" s="285"/>
      <c r="FP259" s="285"/>
      <c r="FQ259" s="285"/>
      <c r="FR259" s="285"/>
      <c r="FS259" s="285"/>
      <c r="FT259" s="285"/>
      <c r="FU259" s="285"/>
      <c r="FV259" s="285"/>
      <c r="FW259" s="285"/>
      <c r="FX259" s="285"/>
      <c r="FY259" s="285"/>
      <c r="FZ259" s="285"/>
      <c r="GA259" s="285"/>
      <c r="GB259" s="285"/>
      <c r="GC259" s="285"/>
      <c r="GD259" s="285"/>
      <c r="GE259" s="285"/>
      <c r="GF259" s="285"/>
      <c r="GG259" s="285"/>
      <c r="GH259" s="285"/>
      <c r="GI259" s="285"/>
      <c r="GJ259" s="285"/>
      <c r="GK259" s="285"/>
      <c r="GL259" s="285"/>
      <c r="GM259" s="285"/>
      <c r="GN259" s="285"/>
      <c r="GO259" s="285"/>
      <c r="GP259" s="286">
        <f t="shared" si="35"/>
        <v>7</v>
      </c>
      <c r="GQ259" s="277"/>
    </row>
    <row r="260" spans="1:199" ht="15.75" customHeight="1">
      <c r="A260" s="1018"/>
      <c r="B260" s="361" t="s">
        <v>103</v>
      </c>
      <c r="C260" s="296">
        <v>1</v>
      </c>
      <c r="D260" s="296">
        <v>1</v>
      </c>
      <c r="E260" s="296">
        <v>1</v>
      </c>
      <c r="F260" s="296">
        <v>1</v>
      </c>
      <c r="G260" s="296">
        <v>1</v>
      </c>
      <c r="H260" s="296">
        <v>1</v>
      </c>
      <c r="I260" s="296">
        <v>1</v>
      </c>
      <c r="J260" s="296">
        <v>1</v>
      </c>
      <c r="K260" s="296">
        <v>1</v>
      </c>
      <c r="L260" s="296">
        <v>1</v>
      </c>
      <c r="M260" s="296">
        <v>1</v>
      </c>
      <c r="N260" s="296">
        <v>1</v>
      </c>
      <c r="O260" s="296">
        <v>1</v>
      </c>
      <c r="P260" s="296">
        <v>1</v>
      </c>
      <c r="Q260" s="296">
        <v>1</v>
      </c>
      <c r="R260" s="296">
        <v>1</v>
      </c>
      <c r="S260" s="296">
        <v>1</v>
      </c>
      <c r="T260" s="296">
        <v>1</v>
      </c>
      <c r="U260" s="296">
        <v>1</v>
      </c>
      <c r="V260" s="296">
        <v>1</v>
      </c>
      <c r="W260" s="296">
        <v>1</v>
      </c>
      <c r="X260" s="296">
        <v>1</v>
      </c>
      <c r="Y260" s="296">
        <v>1</v>
      </c>
      <c r="Z260" s="296">
        <v>1</v>
      </c>
      <c r="AA260" s="296">
        <v>1</v>
      </c>
      <c r="AB260" s="296">
        <v>1</v>
      </c>
      <c r="AC260" s="296">
        <v>1</v>
      </c>
      <c r="AD260" s="296">
        <v>1</v>
      </c>
      <c r="AE260" s="296">
        <v>1</v>
      </c>
      <c r="AF260" s="296">
        <v>1</v>
      </c>
      <c r="AG260" s="359">
        <f t="shared" si="30"/>
        <v>1</v>
      </c>
      <c r="AH260" s="277"/>
      <c r="AI260" s="304" t="s">
        <v>103</v>
      </c>
      <c r="AJ260" s="296">
        <v>1</v>
      </c>
      <c r="AK260" s="285"/>
      <c r="AL260" s="285"/>
      <c r="AM260" s="285"/>
      <c r="AN260" s="285"/>
      <c r="AO260" s="285"/>
      <c r="AP260" s="285"/>
      <c r="AQ260" s="285"/>
      <c r="AR260" s="285"/>
      <c r="AS260" s="285"/>
      <c r="AT260" s="285"/>
      <c r="AU260" s="285"/>
      <c r="AV260" s="285"/>
      <c r="AW260" s="285"/>
      <c r="AX260" s="285"/>
      <c r="AY260" s="285"/>
      <c r="AZ260" s="285"/>
      <c r="BA260" s="285"/>
      <c r="BB260" s="285"/>
      <c r="BC260" s="285"/>
      <c r="BD260" s="285"/>
      <c r="BE260" s="285"/>
      <c r="BF260" s="285"/>
      <c r="BG260" s="285"/>
      <c r="BH260" s="285"/>
      <c r="BI260" s="285"/>
      <c r="BJ260" s="285"/>
      <c r="BK260" s="285"/>
      <c r="BL260" s="285"/>
      <c r="BM260" s="285"/>
      <c r="BN260" s="305">
        <f t="shared" si="31"/>
        <v>1</v>
      </c>
      <c r="BO260" s="277"/>
      <c r="BP260" s="306" t="s">
        <v>103</v>
      </c>
      <c r="BQ260" s="296">
        <v>1</v>
      </c>
      <c r="BR260" s="285"/>
      <c r="BS260" s="285"/>
      <c r="BT260" s="285"/>
      <c r="BU260" s="285"/>
      <c r="BV260" s="285"/>
      <c r="BW260" s="285"/>
      <c r="BX260" s="285"/>
      <c r="BY260" s="285"/>
      <c r="BZ260" s="285"/>
      <c r="CA260" s="285"/>
      <c r="CB260" s="285"/>
      <c r="CC260" s="285"/>
      <c r="CD260" s="285"/>
      <c r="CE260" s="285"/>
      <c r="CF260" s="285"/>
      <c r="CG260" s="285"/>
      <c r="CH260" s="285"/>
      <c r="CI260" s="285"/>
      <c r="CJ260" s="285"/>
      <c r="CK260" s="285"/>
      <c r="CL260" s="285"/>
      <c r="CM260" s="285"/>
      <c r="CN260" s="285"/>
      <c r="CO260" s="285"/>
      <c r="CP260" s="285"/>
      <c r="CQ260" s="285"/>
      <c r="CR260" s="285"/>
      <c r="CS260" s="285"/>
      <c r="CT260" s="285"/>
      <c r="CU260" s="359">
        <f t="shared" si="32"/>
        <v>1</v>
      </c>
      <c r="CV260" s="277"/>
      <c r="CW260" s="361" t="s">
        <v>103</v>
      </c>
      <c r="CX260" s="285">
        <v>1</v>
      </c>
      <c r="CY260" s="285"/>
      <c r="CZ260" s="285"/>
      <c r="DA260" s="285"/>
      <c r="DB260" s="285"/>
      <c r="DC260" s="285"/>
      <c r="DD260" s="285"/>
      <c r="DE260" s="285"/>
      <c r="DF260" s="285"/>
      <c r="DG260" s="285"/>
      <c r="DH260" s="285"/>
      <c r="DI260" s="285"/>
      <c r="DJ260" s="285"/>
      <c r="DK260" s="285"/>
      <c r="DL260" s="285"/>
      <c r="DM260" s="285"/>
      <c r="DN260" s="285"/>
      <c r="DO260" s="285"/>
      <c r="DP260" s="285"/>
      <c r="DQ260" s="285"/>
      <c r="DR260" s="285"/>
      <c r="DS260" s="285"/>
      <c r="DT260" s="285"/>
      <c r="DU260" s="285"/>
      <c r="DV260" s="285"/>
      <c r="DW260" s="285"/>
      <c r="DX260" s="285"/>
      <c r="DY260" s="285"/>
      <c r="DZ260" s="285"/>
      <c r="EA260" s="285"/>
      <c r="EB260" s="359">
        <f t="shared" si="33"/>
        <v>1</v>
      </c>
      <c r="EC260" s="277"/>
      <c r="ED260" s="304" t="s">
        <v>103</v>
      </c>
      <c r="EE260" s="285">
        <v>1</v>
      </c>
      <c r="EF260" s="285"/>
      <c r="EG260" s="285"/>
      <c r="EH260" s="285"/>
      <c r="EI260" s="285"/>
      <c r="EJ260" s="285"/>
      <c r="EK260" s="285"/>
      <c r="EL260" s="285"/>
      <c r="EM260" s="285"/>
      <c r="EN260" s="285"/>
      <c r="EO260" s="285"/>
      <c r="EP260" s="285"/>
      <c r="EQ260" s="285"/>
      <c r="ER260" s="285"/>
      <c r="ES260" s="285"/>
      <c r="ET260" s="285"/>
      <c r="EU260" s="285"/>
      <c r="EV260" s="285"/>
      <c r="EW260" s="285"/>
      <c r="EX260" s="285"/>
      <c r="EY260" s="285"/>
      <c r="EZ260" s="285"/>
      <c r="FA260" s="285"/>
      <c r="FB260" s="285"/>
      <c r="FC260" s="285"/>
      <c r="FD260" s="285"/>
      <c r="FE260" s="285"/>
      <c r="FF260" s="285"/>
      <c r="FG260" s="285"/>
      <c r="FH260" s="285"/>
      <c r="FI260" s="359">
        <f t="shared" si="34"/>
        <v>1</v>
      </c>
      <c r="FJ260" s="277"/>
      <c r="FK260" s="304" t="s">
        <v>103</v>
      </c>
      <c r="FL260" s="285">
        <v>1</v>
      </c>
      <c r="FM260" s="285"/>
      <c r="FN260" s="285"/>
      <c r="FO260" s="285"/>
      <c r="FP260" s="285"/>
      <c r="FQ260" s="285"/>
      <c r="FR260" s="285"/>
      <c r="FS260" s="285"/>
      <c r="FT260" s="285"/>
      <c r="FU260" s="285"/>
      <c r="FV260" s="285"/>
      <c r="FW260" s="285"/>
      <c r="FX260" s="285"/>
      <c r="FY260" s="285"/>
      <c r="FZ260" s="285"/>
      <c r="GA260" s="285"/>
      <c r="GB260" s="285"/>
      <c r="GC260" s="285"/>
      <c r="GD260" s="285"/>
      <c r="GE260" s="285"/>
      <c r="GF260" s="285"/>
      <c r="GG260" s="285"/>
      <c r="GH260" s="285"/>
      <c r="GI260" s="285"/>
      <c r="GJ260" s="285"/>
      <c r="GK260" s="285"/>
      <c r="GL260" s="285"/>
      <c r="GM260" s="285"/>
      <c r="GN260" s="285"/>
      <c r="GO260" s="285"/>
      <c r="GP260" s="359">
        <f t="shared" si="35"/>
        <v>1</v>
      </c>
      <c r="GQ260" s="277"/>
    </row>
    <row r="261" spans="1:199" ht="15.75" customHeight="1">
      <c r="A261" s="1018"/>
      <c r="B261" s="361" t="s">
        <v>107</v>
      </c>
      <c r="C261" s="296">
        <v>1</v>
      </c>
      <c r="D261" s="296">
        <v>1</v>
      </c>
      <c r="E261" s="296">
        <v>1</v>
      </c>
      <c r="F261" s="296">
        <v>1</v>
      </c>
      <c r="G261" s="296">
        <v>1</v>
      </c>
      <c r="H261" s="296">
        <v>1</v>
      </c>
      <c r="I261" s="296">
        <v>1</v>
      </c>
      <c r="J261" s="296">
        <v>1</v>
      </c>
      <c r="K261" s="296">
        <v>1</v>
      </c>
      <c r="L261" s="296">
        <v>1</v>
      </c>
      <c r="M261" s="296">
        <v>1</v>
      </c>
      <c r="N261" s="296">
        <v>1</v>
      </c>
      <c r="O261" s="296">
        <v>1</v>
      </c>
      <c r="P261" s="296">
        <v>1</v>
      </c>
      <c r="Q261" s="296">
        <v>1</v>
      </c>
      <c r="R261" s="296">
        <v>1</v>
      </c>
      <c r="S261" s="296">
        <v>1</v>
      </c>
      <c r="T261" s="296">
        <v>1</v>
      </c>
      <c r="U261" s="296">
        <v>1</v>
      </c>
      <c r="V261" s="296">
        <v>1</v>
      </c>
      <c r="W261" s="296">
        <v>1</v>
      </c>
      <c r="X261" s="296">
        <v>1</v>
      </c>
      <c r="Y261" s="296">
        <v>1</v>
      </c>
      <c r="Z261" s="296">
        <v>1</v>
      </c>
      <c r="AA261" s="296">
        <v>1</v>
      </c>
      <c r="AB261" s="296">
        <v>1</v>
      </c>
      <c r="AC261" s="296">
        <v>1</v>
      </c>
      <c r="AD261" s="296">
        <v>1</v>
      </c>
      <c r="AE261" s="296">
        <v>1</v>
      </c>
      <c r="AF261" s="296">
        <v>1</v>
      </c>
      <c r="AG261" s="359">
        <f t="shared" si="30"/>
        <v>1</v>
      </c>
      <c r="AH261" s="277"/>
      <c r="AI261" s="304" t="s">
        <v>107</v>
      </c>
      <c r="AJ261" s="296">
        <v>1</v>
      </c>
      <c r="AK261" s="285"/>
      <c r="AL261" s="285"/>
      <c r="AM261" s="285"/>
      <c r="AN261" s="285"/>
      <c r="AO261" s="285"/>
      <c r="AP261" s="285"/>
      <c r="AQ261" s="285"/>
      <c r="AR261" s="285"/>
      <c r="AS261" s="285"/>
      <c r="AT261" s="285"/>
      <c r="AU261" s="285"/>
      <c r="AV261" s="285"/>
      <c r="AW261" s="285"/>
      <c r="AX261" s="285"/>
      <c r="AY261" s="285"/>
      <c r="AZ261" s="285"/>
      <c r="BA261" s="285"/>
      <c r="BB261" s="285"/>
      <c r="BC261" s="285"/>
      <c r="BD261" s="285"/>
      <c r="BE261" s="285"/>
      <c r="BF261" s="285"/>
      <c r="BG261" s="285"/>
      <c r="BH261" s="285"/>
      <c r="BI261" s="285"/>
      <c r="BJ261" s="285"/>
      <c r="BK261" s="285"/>
      <c r="BL261" s="285"/>
      <c r="BM261" s="285"/>
      <c r="BN261" s="305">
        <f t="shared" si="31"/>
        <v>1</v>
      </c>
      <c r="BO261" s="277"/>
      <c r="BP261" s="306" t="s">
        <v>107</v>
      </c>
      <c r="BQ261" s="296">
        <v>1</v>
      </c>
      <c r="BR261" s="285"/>
      <c r="BS261" s="285"/>
      <c r="BT261" s="285"/>
      <c r="BU261" s="285"/>
      <c r="BV261" s="285"/>
      <c r="BW261" s="285"/>
      <c r="BX261" s="285"/>
      <c r="BY261" s="285"/>
      <c r="BZ261" s="285"/>
      <c r="CA261" s="285"/>
      <c r="CB261" s="285"/>
      <c r="CC261" s="285"/>
      <c r="CD261" s="285"/>
      <c r="CE261" s="285"/>
      <c r="CF261" s="285"/>
      <c r="CG261" s="285"/>
      <c r="CH261" s="285"/>
      <c r="CI261" s="285"/>
      <c r="CJ261" s="285"/>
      <c r="CK261" s="285"/>
      <c r="CL261" s="285"/>
      <c r="CM261" s="285"/>
      <c r="CN261" s="285"/>
      <c r="CO261" s="285"/>
      <c r="CP261" s="285"/>
      <c r="CQ261" s="285"/>
      <c r="CR261" s="285"/>
      <c r="CS261" s="285"/>
      <c r="CT261" s="285"/>
      <c r="CU261" s="359">
        <f t="shared" si="32"/>
        <v>1</v>
      </c>
      <c r="CV261" s="277"/>
      <c r="CW261" s="361" t="s">
        <v>107</v>
      </c>
      <c r="CX261" s="285">
        <v>1</v>
      </c>
      <c r="CY261" s="285"/>
      <c r="CZ261" s="285"/>
      <c r="DA261" s="285"/>
      <c r="DB261" s="285"/>
      <c r="DC261" s="285"/>
      <c r="DD261" s="285"/>
      <c r="DE261" s="285"/>
      <c r="DF261" s="285"/>
      <c r="DG261" s="285"/>
      <c r="DH261" s="285"/>
      <c r="DI261" s="285"/>
      <c r="DJ261" s="285"/>
      <c r="DK261" s="285"/>
      <c r="DL261" s="285"/>
      <c r="DM261" s="285"/>
      <c r="DN261" s="285"/>
      <c r="DO261" s="285"/>
      <c r="DP261" s="285"/>
      <c r="DQ261" s="285"/>
      <c r="DR261" s="285"/>
      <c r="DS261" s="285"/>
      <c r="DT261" s="285"/>
      <c r="DU261" s="285"/>
      <c r="DV261" s="285"/>
      <c r="DW261" s="285"/>
      <c r="DX261" s="285"/>
      <c r="DY261" s="285"/>
      <c r="DZ261" s="285"/>
      <c r="EA261" s="285"/>
      <c r="EB261" s="359">
        <f t="shared" si="33"/>
        <v>1</v>
      </c>
      <c r="EC261" s="277"/>
      <c r="ED261" s="304" t="s">
        <v>107</v>
      </c>
      <c r="EE261" s="285">
        <v>1</v>
      </c>
      <c r="EF261" s="285"/>
      <c r="EG261" s="285"/>
      <c r="EH261" s="285"/>
      <c r="EI261" s="285"/>
      <c r="EJ261" s="285"/>
      <c r="EK261" s="285"/>
      <c r="EL261" s="285"/>
      <c r="EM261" s="285"/>
      <c r="EN261" s="285"/>
      <c r="EO261" s="285"/>
      <c r="EP261" s="285"/>
      <c r="EQ261" s="285"/>
      <c r="ER261" s="285"/>
      <c r="ES261" s="285"/>
      <c r="ET261" s="285"/>
      <c r="EU261" s="285"/>
      <c r="EV261" s="285"/>
      <c r="EW261" s="285"/>
      <c r="EX261" s="285"/>
      <c r="EY261" s="285"/>
      <c r="EZ261" s="285"/>
      <c r="FA261" s="285"/>
      <c r="FB261" s="285"/>
      <c r="FC261" s="285"/>
      <c r="FD261" s="285"/>
      <c r="FE261" s="285"/>
      <c r="FF261" s="285"/>
      <c r="FG261" s="285"/>
      <c r="FH261" s="285"/>
      <c r="FI261" s="359">
        <f t="shared" si="34"/>
        <v>1</v>
      </c>
      <c r="FJ261" s="277"/>
      <c r="FK261" s="304" t="s">
        <v>107</v>
      </c>
      <c r="FL261" s="285">
        <v>1</v>
      </c>
      <c r="FM261" s="285"/>
      <c r="FN261" s="285"/>
      <c r="FO261" s="285"/>
      <c r="FP261" s="285"/>
      <c r="FQ261" s="285"/>
      <c r="FR261" s="285"/>
      <c r="FS261" s="285"/>
      <c r="FT261" s="285"/>
      <c r="FU261" s="285"/>
      <c r="FV261" s="285"/>
      <c r="FW261" s="285"/>
      <c r="FX261" s="285"/>
      <c r="FY261" s="285"/>
      <c r="FZ261" s="285"/>
      <c r="GA261" s="285"/>
      <c r="GB261" s="285"/>
      <c r="GC261" s="285"/>
      <c r="GD261" s="285"/>
      <c r="GE261" s="285"/>
      <c r="GF261" s="285"/>
      <c r="GG261" s="285"/>
      <c r="GH261" s="285"/>
      <c r="GI261" s="285"/>
      <c r="GJ261" s="285"/>
      <c r="GK261" s="285"/>
      <c r="GL261" s="285"/>
      <c r="GM261" s="285"/>
      <c r="GN261" s="285"/>
      <c r="GO261" s="285"/>
      <c r="GP261" s="359">
        <f t="shared" si="35"/>
        <v>1</v>
      </c>
      <c r="GQ261" s="277"/>
    </row>
    <row r="262" spans="1:199" ht="15.75" customHeight="1">
      <c r="A262" s="1018"/>
      <c r="B262" s="361" t="s">
        <v>108</v>
      </c>
      <c r="C262" s="296">
        <v>1</v>
      </c>
      <c r="D262" s="296">
        <v>1</v>
      </c>
      <c r="E262" s="296">
        <v>1</v>
      </c>
      <c r="F262" s="296">
        <v>1</v>
      </c>
      <c r="G262" s="296">
        <v>1</v>
      </c>
      <c r="H262" s="296">
        <v>1</v>
      </c>
      <c r="I262" s="296">
        <v>1</v>
      </c>
      <c r="J262" s="296">
        <v>1</v>
      </c>
      <c r="K262" s="296">
        <v>1</v>
      </c>
      <c r="L262" s="296">
        <v>1</v>
      </c>
      <c r="M262" s="296">
        <v>1</v>
      </c>
      <c r="N262" s="296">
        <v>1</v>
      </c>
      <c r="O262" s="296">
        <v>1</v>
      </c>
      <c r="P262" s="296">
        <v>1</v>
      </c>
      <c r="Q262" s="296">
        <v>1</v>
      </c>
      <c r="R262" s="296">
        <v>1</v>
      </c>
      <c r="S262" s="296">
        <v>1</v>
      </c>
      <c r="T262" s="296">
        <v>1</v>
      </c>
      <c r="U262" s="296">
        <v>1</v>
      </c>
      <c r="V262" s="296">
        <v>1</v>
      </c>
      <c r="W262" s="296">
        <v>1</v>
      </c>
      <c r="X262" s="296">
        <v>1</v>
      </c>
      <c r="Y262" s="296">
        <v>1</v>
      </c>
      <c r="Z262" s="296">
        <v>1</v>
      </c>
      <c r="AA262" s="296">
        <v>1</v>
      </c>
      <c r="AB262" s="296">
        <v>1</v>
      </c>
      <c r="AC262" s="296">
        <v>1</v>
      </c>
      <c r="AD262" s="296">
        <v>1</v>
      </c>
      <c r="AE262" s="296">
        <v>1</v>
      </c>
      <c r="AF262" s="296">
        <v>1</v>
      </c>
      <c r="AG262" s="359">
        <f t="shared" si="30"/>
        <v>1</v>
      </c>
      <c r="AH262" s="277"/>
      <c r="AI262" s="304" t="s">
        <v>108</v>
      </c>
      <c r="AJ262" s="296">
        <v>1</v>
      </c>
      <c r="AK262" s="285"/>
      <c r="AL262" s="285"/>
      <c r="AM262" s="285"/>
      <c r="AN262" s="285"/>
      <c r="AO262" s="285"/>
      <c r="AP262" s="285"/>
      <c r="AQ262" s="285"/>
      <c r="AR262" s="285"/>
      <c r="AS262" s="285"/>
      <c r="AT262" s="285"/>
      <c r="AU262" s="285"/>
      <c r="AV262" s="285"/>
      <c r="AW262" s="285"/>
      <c r="AX262" s="285"/>
      <c r="AY262" s="285"/>
      <c r="AZ262" s="285"/>
      <c r="BA262" s="285"/>
      <c r="BB262" s="285"/>
      <c r="BC262" s="285"/>
      <c r="BD262" s="285"/>
      <c r="BE262" s="285"/>
      <c r="BF262" s="285"/>
      <c r="BG262" s="285"/>
      <c r="BH262" s="285"/>
      <c r="BI262" s="285"/>
      <c r="BJ262" s="285"/>
      <c r="BK262" s="285"/>
      <c r="BL262" s="285"/>
      <c r="BM262" s="285"/>
      <c r="BN262" s="305">
        <f t="shared" si="31"/>
        <v>1</v>
      </c>
      <c r="BO262" s="277"/>
      <c r="BP262" s="306" t="s">
        <v>108</v>
      </c>
      <c r="BQ262" s="296">
        <v>1</v>
      </c>
      <c r="BR262" s="285"/>
      <c r="BS262" s="285"/>
      <c r="BT262" s="285"/>
      <c r="BU262" s="285"/>
      <c r="BV262" s="285"/>
      <c r="BW262" s="285"/>
      <c r="BX262" s="285"/>
      <c r="BY262" s="285"/>
      <c r="BZ262" s="285"/>
      <c r="CA262" s="285"/>
      <c r="CB262" s="285"/>
      <c r="CC262" s="285"/>
      <c r="CD262" s="285"/>
      <c r="CE262" s="285"/>
      <c r="CF262" s="285"/>
      <c r="CG262" s="285"/>
      <c r="CH262" s="285"/>
      <c r="CI262" s="285"/>
      <c r="CJ262" s="285"/>
      <c r="CK262" s="285"/>
      <c r="CL262" s="285"/>
      <c r="CM262" s="285"/>
      <c r="CN262" s="285"/>
      <c r="CO262" s="285"/>
      <c r="CP262" s="285"/>
      <c r="CQ262" s="285"/>
      <c r="CR262" s="285"/>
      <c r="CS262" s="285"/>
      <c r="CT262" s="285"/>
      <c r="CU262" s="359">
        <f t="shared" si="32"/>
        <v>1</v>
      </c>
      <c r="CV262" s="277"/>
      <c r="CW262" s="361" t="s">
        <v>108</v>
      </c>
      <c r="CX262" s="285">
        <v>1</v>
      </c>
      <c r="CY262" s="285"/>
      <c r="CZ262" s="285"/>
      <c r="DA262" s="285"/>
      <c r="DB262" s="285"/>
      <c r="DC262" s="285"/>
      <c r="DD262" s="285"/>
      <c r="DE262" s="285"/>
      <c r="DF262" s="285"/>
      <c r="DG262" s="285"/>
      <c r="DH262" s="285"/>
      <c r="DI262" s="285"/>
      <c r="DJ262" s="285"/>
      <c r="DK262" s="285"/>
      <c r="DL262" s="285"/>
      <c r="DM262" s="285"/>
      <c r="DN262" s="285"/>
      <c r="DO262" s="285"/>
      <c r="DP262" s="285"/>
      <c r="DQ262" s="285"/>
      <c r="DR262" s="285"/>
      <c r="DS262" s="285"/>
      <c r="DT262" s="285"/>
      <c r="DU262" s="285"/>
      <c r="DV262" s="285"/>
      <c r="DW262" s="285"/>
      <c r="DX262" s="285"/>
      <c r="DY262" s="285"/>
      <c r="DZ262" s="285"/>
      <c r="EA262" s="285"/>
      <c r="EB262" s="359">
        <f t="shared" si="33"/>
        <v>1</v>
      </c>
      <c r="EC262" s="277"/>
      <c r="ED262" s="304" t="s">
        <v>108</v>
      </c>
      <c r="EE262" s="285">
        <v>1</v>
      </c>
      <c r="EF262" s="285"/>
      <c r="EG262" s="285"/>
      <c r="EH262" s="285"/>
      <c r="EI262" s="285"/>
      <c r="EJ262" s="285"/>
      <c r="EK262" s="285"/>
      <c r="EL262" s="285"/>
      <c r="EM262" s="285"/>
      <c r="EN262" s="285"/>
      <c r="EO262" s="285"/>
      <c r="EP262" s="285"/>
      <c r="EQ262" s="285"/>
      <c r="ER262" s="285"/>
      <c r="ES262" s="285"/>
      <c r="ET262" s="285"/>
      <c r="EU262" s="285"/>
      <c r="EV262" s="285"/>
      <c r="EW262" s="285"/>
      <c r="EX262" s="285"/>
      <c r="EY262" s="285"/>
      <c r="EZ262" s="285"/>
      <c r="FA262" s="285"/>
      <c r="FB262" s="285"/>
      <c r="FC262" s="285"/>
      <c r="FD262" s="285"/>
      <c r="FE262" s="285"/>
      <c r="FF262" s="285"/>
      <c r="FG262" s="285"/>
      <c r="FH262" s="285"/>
      <c r="FI262" s="359">
        <f t="shared" si="34"/>
        <v>1</v>
      </c>
      <c r="FJ262" s="277"/>
      <c r="FK262" s="304" t="s">
        <v>108</v>
      </c>
      <c r="FL262" s="285">
        <v>1</v>
      </c>
      <c r="FM262" s="285"/>
      <c r="FN262" s="285"/>
      <c r="FO262" s="285"/>
      <c r="FP262" s="285"/>
      <c r="FQ262" s="285"/>
      <c r="FR262" s="285"/>
      <c r="FS262" s="285"/>
      <c r="FT262" s="285"/>
      <c r="FU262" s="285"/>
      <c r="FV262" s="285"/>
      <c r="FW262" s="285"/>
      <c r="FX262" s="285"/>
      <c r="FY262" s="285"/>
      <c r="FZ262" s="285"/>
      <c r="GA262" s="285"/>
      <c r="GB262" s="285"/>
      <c r="GC262" s="285"/>
      <c r="GD262" s="285"/>
      <c r="GE262" s="285"/>
      <c r="GF262" s="285"/>
      <c r="GG262" s="285"/>
      <c r="GH262" s="285"/>
      <c r="GI262" s="285"/>
      <c r="GJ262" s="285"/>
      <c r="GK262" s="285"/>
      <c r="GL262" s="285"/>
      <c r="GM262" s="285"/>
      <c r="GN262" s="285"/>
      <c r="GO262" s="285"/>
      <c r="GP262" s="359">
        <f t="shared" si="35"/>
        <v>1</v>
      </c>
      <c r="GQ262" s="277"/>
    </row>
    <row r="263" spans="1:199" ht="15.75" customHeight="1">
      <c r="A263" s="1018"/>
      <c r="B263" s="298" t="s">
        <v>203</v>
      </c>
      <c r="C263" s="285"/>
      <c r="D263" s="285"/>
      <c r="E263" s="285"/>
      <c r="F263" s="285"/>
      <c r="G263" s="285"/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  <c r="AA263" s="285"/>
      <c r="AB263" s="285"/>
      <c r="AC263" s="285"/>
      <c r="AD263" s="285"/>
      <c r="AE263" s="285"/>
      <c r="AF263" s="285"/>
      <c r="AG263" s="286" t="e">
        <f t="shared" si="30"/>
        <v>#DIV/0!</v>
      </c>
      <c r="AH263" s="277"/>
      <c r="AI263" s="298" t="s">
        <v>203</v>
      </c>
      <c r="AJ263" s="285"/>
      <c r="AK263" s="285"/>
      <c r="AL263" s="285"/>
      <c r="AM263" s="285"/>
      <c r="AN263" s="285"/>
      <c r="AO263" s="285"/>
      <c r="AP263" s="285"/>
      <c r="AQ263" s="285"/>
      <c r="AR263" s="285"/>
      <c r="AS263" s="285"/>
      <c r="AT263" s="285"/>
      <c r="AU263" s="285"/>
      <c r="AV263" s="285"/>
      <c r="AW263" s="285"/>
      <c r="AX263" s="285"/>
      <c r="AY263" s="285"/>
      <c r="AZ263" s="285"/>
      <c r="BA263" s="285"/>
      <c r="BB263" s="285"/>
      <c r="BC263" s="285"/>
      <c r="BD263" s="285"/>
      <c r="BE263" s="285"/>
      <c r="BF263" s="285"/>
      <c r="BG263" s="285"/>
      <c r="BH263" s="285"/>
      <c r="BI263" s="285"/>
      <c r="BJ263" s="285"/>
      <c r="BK263" s="285"/>
      <c r="BL263" s="285"/>
      <c r="BM263" s="285"/>
      <c r="BN263" s="293" t="e">
        <f t="shared" si="31"/>
        <v>#DIV/0!</v>
      </c>
      <c r="BO263" s="277"/>
      <c r="BP263" s="297" t="s">
        <v>203</v>
      </c>
      <c r="BQ263" s="285"/>
      <c r="BR263" s="285"/>
      <c r="BS263" s="285"/>
      <c r="BT263" s="285"/>
      <c r="BU263" s="285"/>
      <c r="BV263" s="285"/>
      <c r="BW263" s="285"/>
      <c r="BX263" s="285"/>
      <c r="BY263" s="285"/>
      <c r="BZ263" s="285"/>
      <c r="CA263" s="285"/>
      <c r="CB263" s="285"/>
      <c r="CC263" s="285"/>
      <c r="CD263" s="285"/>
      <c r="CE263" s="285"/>
      <c r="CF263" s="285"/>
      <c r="CG263" s="285"/>
      <c r="CH263" s="285"/>
      <c r="CI263" s="285"/>
      <c r="CJ263" s="285"/>
      <c r="CK263" s="285"/>
      <c r="CL263" s="285"/>
      <c r="CM263" s="285"/>
      <c r="CN263" s="285"/>
      <c r="CO263" s="285"/>
      <c r="CP263" s="285"/>
      <c r="CQ263" s="285"/>
      <c r="CR263" s="285"/>
      <c r="CS263" s="285"/>
      <c r="CT263" s="285"/>
      <c r="CU263" s="286" t="e">
        <f t="shared" si="32"/>
        <v>#DIV/0!</v>
      </c>
      <c r="CV263" s="277"/>
      <c r="CW263" s="285" t="s">
        <v>203</v>
      </c>
      <c r="CX263" s="332">
        <v>12</v>
      </c>
      <c r="CY263" s="332">
        <v>10</v>
      </c>
      <c r="CZ263" s="332">
        <v>8</v>
      </c>
      <c r="DA263" s="332">
        <v>15</v>
      </c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285"/>
      <c r="EA263" s="285"/>
      <c r="EB263" s="286">
        <f t="shared" si="33"/>
        <v>11.25</v>
      </c>
      <c r="EC263" s="277"/>
      <c r="ED263" s="285" t="s">
        <v>203</v>
      </c>
      <c r="EE263" s="285">
        <v>11</v>
      </c>
      <c r="EF263" s="285">
        <v>10</v>
      </c>
      <c r="EG263" s="285"/>
      <c r="EH263" s="285"/>
      <c r="EI263" s="285"/>
      <c r="EJ263" s="285"/>
      <c r="EK263" s="285"/>
      <c r="EL263" s="285"/>
      <c r="EM263" s="285"/>
      <c r="EN263" s="285"/>
      <c r="EO263" s="285"/>
      <c r="EP263" s="285"/>
      <c r="EQ263" s="285"/>
      <c r="ER263" s="285"/>
      <c r="ES263" s="285"/>
      <c r="ET263" s="285"/>
      <c r="EU263" s="285"/>
      <c r="EV263" s="285"/>
      <c r="EW263" s="285"/>
      <c r="EX263" s="285"/>
      <c r="EY263" s="285"/>
      <c r="EZ263" s="285"/>
      <c r="FA263" s="285"/>
      <c r="FB263" s="285"/>
      <c r="FC263" s="285"/>
      <c r="FD263" s="285"/>
      <c r="FE263" s="285"/>
      <c r="FF263" s="285"/>
      <c r="FG263" s="285"/>
      <c r="FH263" s="285"/>
      <c r="FI263" s="286">
        <f t="shared" si="34"/>
        <v>10.5</v>
      </c>
      <c r="FJ263" s="277"/>
      <c r="FK263" s="285" t="s">
        <v>203</v>
      </c>
      <c r="FL263" s="285"/>
      <c r="FM263" s="285"/>
      <c r="FN263" s="285"/>
      <c r="FO263" s="285"/>
      <c r="FP263" s="285"/>
      <c r="FQ263" s="285"/>
      <c r="FR263" s="285"/>
      <c r="FS263" s="285"/>
      <c r="FT263" s="285"/>
      <c r="FU263" s="285"/>
      <c r="FV263" s="285"/>
      <c r="FW263" s="285"/>
      <c r="FX263" s="285"/>
      <c r="FY263" s="285"/>
      <c r="FZ263" s="285"/>
      <c r="GA263" s="285"/>
      <c r="GB263" s="285"/>
      <c r="GC263" s="285"/>
      <c r="GD263" s="285"/>
      <c r="GE263" s="285"/>
      <c r="GF263" s="285"/>
      <c r="GG263" s="285"/>
      <c r="GH263" s="285"/>
      <c r="GI263" s="285"/>
      <c r="GJ263" s="285"/>
      <c r="GK263" s="285"/>
      <c r="GL263" s="285"/>
      <c r="GM263" s="285"/>
      <c r="GN263" s="285"/>
      <c r="GO263" s="285"/>
      <c r="GP263" s="286" t="e">
        <f t="shared" si="35"/>
        <v>#DIV/0!</v>
      </c>
      <c r="GQ263" s="277"/>
    </row>
    <row r="264" spans="1:199" ht="15.75" customHeight="1">
      <c r="A264" s="1018"/>
      <c r="B264" s="285" t="s">
        <v>204</v>
      </c>
      <c r="C264" s="285">
        <v>9</v>
      </c>
      <c r="D264" s="285">
        <v>84</v>
      </c>
      <c r="E264" s="285">
        <v>24</v>
      </c>
      <c r="F264" s="285">
        <v>58</v>
      </c>
      <c r="G264" s="285">
        <v>126</v>
      </c>
      <c r="H264" s="285">
        <v>89</v>
      </c>
      <c r="I264" s="285">
        <v>14</v>
      </c>
      <c r="J264" s="285">
        <v>30</v>
      </c>
      <c r="K264" s="285">
        <v>65</v>
      </c>
      <c r="L264" s="285">
        <v>12</v>
      </c>
      <c r="M264" s="285">
        <v>198</v>
      </c>
      <c r="N264" s="285">
        <v>119</v>
      </c>
      <c r="O264" s="285">
        <v>67</v>
      </c>
      <c r="P264" s="285">
        <v>12</v>
      </c>
      <c r="Q264" s="285">
        <v>6</v>
      </c>
      <c r="R264" s="285">
        <v>15</v>
      </c>
      <c r="S264" s="285">
        <v>6</v>
      </c>
      <c r="T264" s="285">
        <v>20</v>
      </c>
      <c r="U264" s="285">
        <v>7</v>
      </c>
      <c r="V264" s="285">
        <v>162</v>
      </c>
      <c r="W264" s="285">
        <v>14</v>
      </c>
      <c r="X264" s="285">
        <v>35</v>
      </c>
      <c r="Y264" s="285">
        <v>52</v>
      </c>
      <c r="Z264" s="285">
        <v>8</v>
      </c>
      <c r="AA264" s="285">
        <v>14</v>
      </c>
      <c r="AB264" s="285">
        <v>33</v>
      </c>
      <c r="AC264" s="285">
        <v>53</v>
      </c>
      <c r="AD264" s="285">
        <v>65</v>
      </c>
      <c r="AE264" s="285">
        <v>27</v>
      </c>
      <c r="AF264" s="285">
        <v>139</v>
      </c>
      <c r="AG264" s="286">
        <f t="shared" si="30"/>
        <v>52.1</v>
      </c>
      <c r="AH264" s="277"/>
      <c r="AI264" s="285" t="s">
        <v>204</v>
      </c>
      <c r="AJ264" s="285">
        <v>25</v>
      </c>
      <c r="AK264" s="285">
        <v>74</v>
      </c>
      <c r="AL264" s="285">
        <v>82</v>
      </c>
      <c r="AM264" s="285">
        <v>14</v>
      </c>
      <c r="AN264" s="285">
        <v>22</v>
      </c>
      <c r="AO264" s="285">
        <v>48</v>
      </c>
      <c r="AP264" s="285">
        <v>62</v>
      </c>
      <c r="AQ264" s="285">
        <v>95</v>
      </c>
      <c r="AR264" s="285">
        <v>38</v>
      </c>
      <c r="AS264" s="285">
        <v>73</v>
      </c>
      <c r="AT264" s="285">
        <v>25</v>
      </c>
      <c r="AU264" s="285">
        <v>43</v>
      </c>
      <c r="AV264" s="285">
        <v>130</v>
      </c>
      <c r="AW264" s="285">
        <v>26</v>
      </c>
      <c r="AX264" s="285">
        <v>10</v>
      </c>
      <c r="AY264" s="285">
        <v>27</v>
      </c>
      <c r="AZ264" s="285">
        <v>97</v>
      </c>
      <c r="BA264" s="285">
        <v>29</v>
      </c>
      <c r="BB264" s="285">
        <v>11</v>
      </c>
      <c r="BC264" s="285">
        <v>42</v>
      </c>
      <c r="BD264" s="285">
        <v>66</v>
      </c>
      <c r="BE264" s="285">
        <v>103</v>
      </c>
      <c r="BF264" s="285">
        <v>30</v>
      </c>
      <c r="BG264" s="285">
        <v>43</v>
      </c>
      <c r="BH264" s="285">
        <v>8</v>
      </c>
      <c r="BI264" s="285">
        <v>5</v>
      </c>
      <c r="BJ264" s="285">
        <v>34</v>
      </c>
      <c r="BK264" s="285">
        <v>71</v>
      </c>
      <c r="BL264" s="285">
        <v>44</v>
      </c>
      <c r="BM264" s="285">
        <v>45</v>
      </c>
      <c r="BN264" s="293">
        <f t="shared" si="31"/>
        <v>47.4</v>
      </c>
      <c r="BO264" s="277"/>
      <c r="BP264" s="294" t="s">
        <v>204</v>
      </c>
      <c r="BQ264" s="285">
        <v>88</v>
      </c>
      <c r="BR264" s="285">
        <v>17</v>
      </c>
      <c r="BS264" s="285">
        <v>153</v>
      </c>
      <c r="BT264" s="285">
        <v>19</v>
      </c>
      <c r="BU264" s="285">
        <v>17</v>
      </c>
      <c r="BV264" s="285">
        <v>17</v>
      </c>
      <c r="BW264" s="285">
        <v>19</v>
      </c>
      <c r="BX264" s="285">
        <v>22</v>
      </c>
      <c r="BY264" s="285">
        <v>27</v>
      </c>
      <c r="BZ264" s="285">
        <v>38</v>
      </c>
      <c r="CA264" s="285">
        <v>35</v>
      </c>
      <c r="CB264" s="285">
        <v>24</v>
      </c>
      <c r="CC264" s="285">
        <v>17</v>
      </c>
      <c r="CD264" s="285">
        <v>57</v>
      </c>
      <c r="CE264" s="285">
        <v>23</v>
      </c>
      <c r="CF264" s="285">
        <v>75</v>
      </c>
      <c r="CG264" s="285">
        <v>19</v>
      </c>
      <c r="CH264" s="285">
        <v>48</v>
      </c>
      <c r="CI264" s="285">
        <v>29</v>
      </c>
      <c r="CJ264" s="285">
        <v>23</v>
      </c>
      <c r="CK264" s="285">
        <v>70</v>
      </c>
      <c r="CL264" s="285">
        <v>13</v>
      </c>
      <c r="CM264" s="285">
        <v>10</v>
      </c>
      <c r="CN264" s="285">
        <v>23</v>
      </c>
      <c r="CO264" s="285">
        <v>20</v>
      </c>
      <c r="CP264" s="285">
        <v>21</v>
      </c>
      <c r="CQ264" s="285">
        <v>18</v>
      </c>
      <c r="CR264" s="285">
        <v>22</v>
      </c>
      <c r="CS264" s="285">
        <v>37</v>
      </c>
      <c r="CT264" s="285">
        <v>260</v>
      </c>
      <c r="CU264" s="286">
        <f t="shared" si="32"/>
        <v>42.033333333333331</v>
      </c>
      <c r="CV264" s="277"/>
      <c r="CW264" s="285" t="s">
        <v>204</v>
      </c>
      <c r="CX264" s="285">
        <v>89</v>
      </c>
      <c r="CY264" s="285">
        <v>18</v>
      </c>
      <c r="CZ264" s="285">
        <v>13</v>
      </c>
      <c r="DA264" s="285">
        <v>103</v>
      </c>
      <c r="DB264" s="285">
        <v>19</v>
      </c>
      <c r="DC264" s="285">
        <v>34</v>
      </c>
      <c r="DD264" s="285">
        <v>19</v>
      </c>
      <c r="DE264" s="285">
        <v>14</v>
      </c>
      <c r="DF264" s="285">
        <v>94</v>
      </c>
      <c r="DG264" s="285">
        <v>21</v>
      </c>
      <c r="DH264" s="285">
        <v>80</v>
      </c>
      <c r="DI264" s="285">
        <v>20</v>
      </c>
      <c r="DJ264" s="285">
        <v>15</v>
      </c>
      <c r="DK264" s="285">
        <v>12</v>
      </c>
      <c r="DL264" s="285">
        <v>28</v>
      </c>
      <c r="DM264" s="285">
        <v>213</v>
      </c>
      <c r="DN264" s="285">
        <v>22</v>
      </c>
      <c r="DO264" s="285">
        <v>48</v>
      </c>
      <c r="DP264" s="285">
        <v>21</v>
      </c>
      <c r="DQ264" s="285">
        <v>23</v>
      </c>
      <c r="DR264" s="285">
        <v>15</v>
      </c>
      <c r="DS264" s="285">
        <v>17</v>
      </c>
      <c r="DT264" s="285">
        <v>46</v>
      </c>
      <c r="DU264" s="285">
        <v>175</v>
      </c>
      <c r="DV264" s="285">
        <v>12</v>
      </c>
      <c r="DW264" s="285">
        <v>21</v>
      </c>
      <c r="DX264" s="285">
        <v>47</v>
      </c>
      <c r="DY264" s="285">
        <v>18</v>
      </c>
      <c r="DZ264" s="285">
        <v>161</v>
      </c>
      <c r="EA264" s="285">
        <v>68</v>
      </c>
      <c r="EB264" s="286">
        <f t="shared" si="33"/>
        <v>49.533333333333331</v>
      </c>
      <c r="EC264" s="277"/>
      <c r="ED264" s="285" t="s">
        <v>204</v>
      </c>
      <c r="EE264" s="285">
        <v>18</v>
      </c>
      <c r="EF264" s="285">
        <v>42</v>
      </c>
      <c r="EG264" s="285">
        <v>28</v>
      </c>
      <c r="EH264" s="285">
        <v>75</v>
      </c>
      <c r="EI264" s="285">
        <v>30</v>
      </c>
      <c r="EJ264" s="285">
        <v>109</v>
      </c>
      <c r="EK264" s="285">
        <v>7</v>
      </c>
      <c r="EL264" s="285">
        <v>106</v>
      </c>
      <c r="EM264" s="285">
        <v>38</v>
      </c>
      <c r="EN264" s="285">
        <v>54</v>
      </c>
      <c r="EO264" s="285">
        <v>60</v>
      </c>
      <c r="EP264" s="285">
        <v>24</v>
      </c>
      <c r="EQ264" s="285">
        <v>20</v>
      </c>
      <c r="ER264" s="285">
        <v>70</v>
      </c>
      <c r="ES264" s="285">
        <v>47</v>
      </c>
      <c r="ET264" s="285">
        <v>93</v>
      </c>
      <c r="EU264" s="285">
        <v>30</v>
      </c>
      <c r="EV264" s="285">
        <v>12</v>
      </c>
      <c r="EW264" s="285">
        <v>19</v>
      </c>
      <c r="EX264" s="285">
        <v>45</v>
      </c>
      <c r="EY264" s="285">
        <v>7</v>
      </c>
      <c r="EZ264" s="285">
        <v>80</v>
      </c>
      <c r="FA264" s="285">
        <v>103</v>
      </c>
      <c r="FB264" s="285">
        <v>13</v>
      </c>
      <c r="FC264" s="285">
        <v>27</v>
      </c>
      <c r="FD264" s="285">
        <v>90</v>
      </c>
      <c r="FE264" s="285">
        <v>50</v>
      </c>
      <c r="FF264" s="285">
        <v>75</v>
      </c>
      <c r="FG264" s="285">
        <v>13</v>
      </c>
      <c r="FH264" s="285">
        <v>18</v>
      </c>
      <c r="FI264" s="286">
        <f t="shared" si="34"/>
        <v>46.766666666666666</v>
      </c>
      <c r="FJ264" s="277"/>
      <c r="FK264" s="285" t="s">
        <v>204</v>
      </c>
      <c r="FL264" s="285">
        <v>53</v>
      </c>
      <c r="FM264" s="285">
        <v>113</v>
      </c>
      <c r="FN264" s="285">
        <v>25</v>
      </c>
      <c r="FO264" s="285">
        <v>139</v>
      </c>
      <c r="FP264" s="285">
        <v>72</v>
      </c>
      <c r="FQ264" s="285">
        <v>56</v>
      </c>
      <c r="FR264" s="285">
        <v>66</v>
      </c>
      <c r="FS264" s="285">
        <v>38</v>
      </c>
      <c r="FT264" s="285">
        <v>64</v>
      </c>
      <c r="FU264" s="285">
        <v>97</v>
      </c>
      <c r="FV264" s="285">
        <v>35</v>
      </c>
      <c r="FW264" s="285">
        <v>88</v>
      </c>
      <c r="FX264" s="285">
        <v>40</v>
      </c>
      <c r="FY264" s="285">
        <v>13</v>
      </c>
      <c r="FZ264" s="285">
        <v>153</v>
      </c>
      <c r="GA264" s="285">
        <v>68</v>
      </c>
      <c r="GB264" s="285">
        <v>51</v>
      </c>
      <c r="GC264" s="285">
        <v>22</v>
      </c>
      <c r="GD264" s="285">
        <v>50</v>
      </c>
      <c r="GE264" s="285">
        <v>74</v>
      </c>
      <c r="GF264" s="285">
        <v>42</v>
      </c>
      <c r="GG264" s="285">
        <v>33</v>
      </c>
      <c r="GH264" s="285">
        <v>66</v>
      </c>
      <c r="GI264" s="285">
        <v>72</v>
      </c>
      <c r="GJ264" s="285">
        <v>44</v>
      </c>
      <c r="GK264" s="285">
        <v>8</v>
      </c>
      <c r="GL264" s="285">
        <v>39</v>
      </c>
      <c r="GM264" s="285">
        <v>117</v>
      </c>
      <c r="GN264" s="285">
        <v>81</v>
      </c>
      <c r="GO264" s="285">
        <v>61</v>
      </c>
      <c r="GP264" s="286">
        <f t="shared" si="35"/>
        <v>62.666666666666664</v>
      </c>
      <c r="GQ264" s="277"/>
    </row>
    <row r="265" spans="1:199" ht="15.75" customHeight="1">
      <c r="A265" s="1018"/>
      <c r="B265" s="285" t="s">
        <v>262</v>
      </c>
      <c r="C265" s="285">
        <v>9</v>
      </c>
      <c r="D265" s="285">
        <v>26</v>
      </c>
      <c r="E265" s="285">
        <v>10</v>
      </c>
      <c r="F265" s="285">
        <v>8</v>
      </c>
      <c r="G265" s="285">
        <v>14</v>
      </c>
      <c r="H265" s="285">
        <v>12</v>
      </c>
      <c r="I265" s="285">
        <v>16</v>
      </c>
      <c r="J265" s="285">
        <v>7</v>
      </c>
      <c r="K265" s="285">
        <v>10</v>
      </c>
      <c r="L265" s="285">
        <v>7</v>
      </c>
      <c r="M265" s="285">
        <v>17</v>
      </c>
      <c r="N265" s="285">
        <v>12</v>
      </c>
      <c r="O265" s="285">
        <v>8</v>
      </c>
      <c r="P265" s="285">
        <v>4</v>
      </c>
      <c r="Q265" s="285">
        <v>8</v>
      </c>
      <c r="R265" s="285">
        <v>10</v>
      </c>
      <c r="S265" s="285">
        <v>10</v>
      </c>
      <c r="T265" s="285">
        <v>22</v>
      </c>
      <c r="U265" s="285">
        <v>7</v>
      </c>
      <c r="V265" s="285">
        <v>10</v>
      </c>
      <c r="W265" s="285">
        <v>12</v>
      </c>
      <c r="X265" s="285">
        <v>8</v>
      </c>
      <c r="Y265" s="285">
        <v>15</v>
      </c>
      <c r="Z265" s="285">
        <v>5</v>
      </c>
      <c r="AA265" s="285">
        <v>6</v>
      </c>
      <c r="AB265" s="285">
        <v>11</v>
      </c>
      <c r="AC265" s="285">
        <v>23</v>
      </c>
      <c r="AD265" s="285">
        <v>42</v>
      </c>
      <c r="AE265" s="285">
        <v>8</v>
      </c>
      <c r="AF265" s="285">
        <v>14</v>
      </c>
      <c r="AG265" s="286">
        <f t="shared" si="30"/>
        <v>12.366666666666667</v>
      </c>
      <c r="AH265" s="277"/>
      <c r="AI265" s="285" t="s">
        <v>262</v>
      </c>
      <c r="AJ265" s="285">
        <v>18</v>
      </c>
      <c r="AK265" s="285">
        <v>9</v>
      </c>
      <c r="AL265" s="285">
        <v>11</v>
      </c>
      <c r="AM265" s="285">
        <v>14</v>
      </c>
      <c r="AN265" s="285">
        <v>7</v>
      </c>
      <c r="AO265" s="285">
        <v>12</v>
      </c>
      <c r="AP265" s="285">
        <v>8</v>
      </c>
      <c r="AQ265" s="285">
        <v>8</v>
      </c>
      <c r="AR265" s="285">
        <v>10</v>
      </c>
      <c r="AS265" s="285">
        <v>6</v>
      </c>
      <c r="AT265" s="285">
        <v>15</v>
      </c>
      <c r="AU265" s="285">
        <v>14</v>
      </c>
      <c r="AV265" s="285">
        <v>12</v>
      </c>
      <c r="AW265" s="285">
        <v>10</v>
      </c>
      <c r="AX265" s="285">
        <v>21</v>
      </c>
      <c r="AY265" s="285">
        <v>8</v>
      </c>
      <c r="AZ265" s="285">
        <v>5</v>
      </c>
      <c r="BA265" s="285">
        <v>6</v>
      </c>
      <c r="BB265" s="285">
        <v>6</v>
      </c>
      <c r="BC265" s="285">
        <v>20</v>
      </c>
      <c r="BD265" s="285">
        <v>12</v>
      </c>
      <c r="BE265" s="285">
        <v>9</v>
      </c>
      <c r="BF265" s="285">
        <v>9</v>
      </c>
      <c r="BG265" s="285">
        <v>8</v>
      </c>
      <c r="BH265" s="285">
        <v>19</v>
      </c>
      <c r="BI265" s="285">
        <v>11</v>
      </c>
      <c r="BJ265" s="285">
        <v>14</v>
      </c>
      <c r="BK265" s="285">
        <v>12</v>
      </c>
      <c r="BL265" s="285">
        <v>18</v>
      </c>
      <c r="BM265" s="285">
        <v>16</v>
      </c>
      <c r="BN265" s="293">
        <f t="shared" si="31"/>
        <v>11.6</v>
      </c>
      <c r="BO265" s="277"/>
      <c r="BP265" s="294" t="s">
        <v>262</v>
      </c>
      <c r="BQ265" s="285">
        <v>24</v>
      </c>
      <c r="BR265" s="285">
        <v>22</v>
      </c>
      <c r="BS265" s="285">
        <v>24</v>
      </c>
      <c r="BT265" s="285">
        <v>11</v>
      </c>
      <c r="BU265" s="285">
        <v>18</v>
      </c>
      <c r="BV265" s="285">
        <v>21</v>
      </c>
      <c r="BW265" s="285">
        <v>6</v>
      </c>
      <c r="BX265" s="285">
        <v>8</v>
      </c>
      <c r="BY265" s="285">
        <v>13</v>
      </c>
      <c r="BZ265" s="285">
        <v>23</v>
      </c>
      <c r="CA265" s="285">
        <v>21</v>
      </c>
      <c r="CB265" s="285">
        <v>10</v>
      </c>
      <c r="CC265" s="285">
        <v>15</v>
      </c>
      <c r="CD265" s="285">
        <v>7</v>
      </c>
      <c r="CE265" s="285">
        <v>10</v>
      </c>
      <c r="CF265" s="285">
        <v>12</v>
      </c>
      <c r="CG265" s="285">
        <v>13</v>
      </c>
      <c r="CH265" s="285">
        <v>8</v>
      </c>
      <c r="CI265" s="285">
        <v>20</v>
      </c>
      <c r="CJ265" s="285">
        <v>10</v>
      </c>
      <c r="CK265" s="285">
        <v>17</v>
      </c>
      <c r="CL265" s="285">
        <v>9</v>
      </c>
      <c r="CM265" s="285">
        <v>8</v>
      </c>
      <c r="CN265" s="285">
        <v>24</v>
      </c>
      <c r="CO265" s="285">
        <v>17</v>
      </c>
      <c r="CP265" s="285">
        <v>18</v>
      </c>
      <c r="CQ265" s="285">
        <v>10</v>
      </c>
      <c r="CR265" s="285">
        <v>15</v>
      </c>
      <c r="CS265" s="285">
        <v>5</v>
      </c>
      <c r="CT265" s="285">
        <v>28</v>
      </c>
      <c r="CU265" s="286">
        <f t="shared" si="32"/>
        <v>14.9</v>
      </c>
      <c r="CV265" s="277"/>
      <c r="CW265" s="285" t="s">
        <v>262</v>
      </c>
      <c r="CX265" s="285">
        <v>12</v>
      </c>
      <c r="CY265" s="285">
        <v>15</v>
      </c>
      <c r="CZ265" s="285">
        <v>17</v>
      </c>
      <c r="DA265" s="285">
        <v>19</v>
      </c>
      <c r="DB265" s="285">
        <v>11</v>
      </c>
      <c r="DC265" s="285">
        <v>14</v>
      </c>
      <c r="DD265" s="285">
        <v>15</v>
      </c>
      <c r="DE265" s="285">
        <v>10</v>
      </c>
      <c r="DF265" s="285">
        <v>7</v>
      </c>
      <c r="DG265" s="285">
        <v>11</v>
      </c>
      <c r="DH265" s="285">
        <v>13</v>
      </c>
      <c r="DI265" s="285">
        <v>7</v>
      </c>
      <c r="DJ265" s="285">
        <v>10</v>
      </c>
      <c r="DK265" s="285">
        <v>11</v>
      </c>
      <c r="DL265" s="285">
        <v>16</v>
      </c>
      <c r="DM265" s="285">
        <v>15</v>
      </c>
      <c r="DN265" s="285">
        <v>16</v>
      </c>
      <c r="DO265" s="285">
        <v>18</v>
      </c>
      <c r="DP265" s="285">
        <v>7</v>
      </c>
      <c r="DQ265" s="285">
        <v>10</v>
      </c>
      <c r="DR265" s="285">
        <v>22</v>
      </c>
      <c r="DS265" s="285">
        <v>20</v>
      </c>
      <c r="DT265" s="285">
        <v>19</v>
      </c>
      <c r="DU265" s="285">
        <v>16</v>
      </c>
      <c r="DV265" s="285">
        <v>20</v>
      </c>
      <c r="DW265" s="285">
        <v>20</v>
      </c>
      <c r="DX265" s="285">
        <v>12</v>
      </c>
      <c r="DY265" s="285">
        <v>13</v>
      </c>
      <c r="DZ265" s="285">
        <v>11</v>
      </c>
      <c r="EA265" s="285">
        <v>7</v>
      </c>
      <c r="EB265" s="286">
        <f t="shared" si="33"/>
        <v>13.8</v>
      </c>
      <c r="EC265" s="277"/>
      <c r="ED265" s="285" t="s">
        <v>262</v>
      </c>
      <c r="EE265" s="285">
        <v>9</v>
      </c>
      <c r="EF265" s="285">
        <v>11</v>
      </c>
      <c r="EG265" s="285">
        <v>16</v>
      </c>
      <c r="EH265" s="285">
        <v>7</v>
      </c>
      <c r="EI265" s="285">
        <v>10</v>
      </c>
      <c r="EJ265" s="285">
        <v>35</v>
      </c>
      <c r="EK265" s="285">
        <v>24</v>
      </c>
      <c r="EL265" s="285">
        <v>7</v>
      </c>
      <c r="EM265" s="285">
        <v>10</v>
      </c>
      <c r="EN265" s="285">
        <v>17</v>
      </c>
      <c r="EO265" s="285">
        <v>15</v>
      </c>
      <c r="EP265" s="285">
        <v>49</v>
      </c>
      <c r="EQ265" s="285">
        <v>30</v>
      </c>
      <c r="ER265" s="285">
        <v>9</v>
      </c>
      <c r="ES265" s="285">
        <v>12</v>
      </c>
      <c r="ET265" s="285">
        <v>9</v>
      </c>
      <c r="EU265" s="285">
        <v>8</v>
      </c>
      <c r="EV265" s="285">
        <v>8</v>
      </c>
      <c r="EW265" s="285">
        <v>14</v>
      </c>
      <c r="EX265" s="285">
        <v>9</v>
      </c>
      <c r="EY265" s="285">
        <v>12</v>
      </c>
      <c r="EZ265" s="285">
        <v>8</v>
      </c>
      <c r="FA265" s="285">
        <v>10</v>
      </c>
      <c r="FB265" s="285">
        <v>14</v>
      </c>
      <c r="FC265" s="285">
        <v>11</v>
      </c>
      <c r="FD265" s="285">
        <v>31</v>
      </c>
      <c r="FE265" s="285">
        <v>14</v>
      </c>
      <c r="FF265" s="285">
        <v>27</v>
      </c>
      <c r="FG265" s="285">
        <v>8</v>
      </c>
      <c r="FH265" s="285">
        <v>16</v>
      </c>
      <c r="FI265" s="286">
        <f t="shared" si="34"/>
        <v>15.333333333333334</v>
      </c>
      <c r="FJ265" s="277"/>
      <c r="FK265" s="285" t="s">
        <v>262</v>
      </c>
      <c r="FL265" s="285">
        <v>32</v>
      </c>
      <c r="FM265" s="285">
        <v>38</v>
      </c>
      <c r="FN265" s="285">
        <v>7</v>
      </c>
      <c r="FO265" s="285">
        <v>14</v>
      </c>
      <c r="FP265" s="285">
        <v>39</v>
      </c>
      <c r="FQ265" s="285">
        <v>18</v>
      </c>
      <c r="FR265" s="285">
        <v>12</v>
      </c>
      <c r="FS265" s="285">
        <v>18</v>
      </c>
      <c r="FT265" s="285">
        <v>5</v>
      </c>
      <c r="FU265" s="285">
        <v>13</v>
      </c>
      <c r="FV265" s="285">
        <v>16</v>
      </c>
      <c r="FW265" s="285">
        <v>4</v>
      </c>
      <c r="FX265" s="285">
        <v>2</v>
      </c>
      <c r="FY265" s="285">
        <v>19</v>
      </c>
      <c r="FZ265" s="285">
        <v>12</v>
      </c>
      <c r="GA265" s="285">
        <v>13</v>
      </c>
      <c r="GB265" s="285">
        <v>6</v>
      </c>
      <c r="GC265" s="285">
        <v>14</v>
      </c>
      <c r="GD265" s="285">
        <v>8</v>
      </c>
      <c r="GE265" s="285">
        <v>36</v>
      </c>
      <c r="GF265" s="285">
        <v>31</v>
      </c>
      <c r="GG265" s="285">
        <v>20</v>
      </c>
      <c r="GH265" s="285">
        <v>6</v>
      </c>
      <c r="GI265" s="285">
        <v>12</v>
      </c>
      <c r="GJ265" s="285">
        <v>11</v>
      </c>
      <c r="GK265" s="285">
        <v>16</v>
      </c>
      <c r="GL265" s="285">
        <v>18</v>
      </c>
      <c r="GM265" s="285">
        <v>18</v>
      </c>
      <c r="GN265" s="285">
        <v>30</v>
      </c>
      <c r="GO265" s="285">
        <v>29</v>
      </c>
      <c r="GP265" s="286">
        <f t="shared" si="35"/>
        <v>17.233333333333334</v>
      </c>
      <c r="GQ265" s="277"/>
    </row>
    <row r="266" spans="1:199" ht="15.75" customHeight="1">
      <c r="A266" s="1018"/>
      <c r="B266" s="285" t="s">
        <v>368</v>
      </c>
      <c r="C266" s="285">
        <v>4</v>
      </c>
      <c r="D266" s="285">
        <v>2</v>
      </c>
      <c r="E266" s="285">
        <v>2</v>
      </c>
      <c r="F266" s="285">
        <v>4</v>
      </c>
      <c r="G266" s="285">
        <v>4</v>
      </c>
      <c r="H266" s="285">
        <v>4</v>
      </c>
      <c r="I266" s="285">
        <v>4</v>
      </c>
      <c r="J266" s="285">
        <v>4</v>
      </c>
      <c r="K266" s="285">
        <v>2</v>
      </c>
      <c r="L266" s="285">
        <v>2</v>
      </c>
      <c r="M266" s="285">
        <v>2</v>
      </c>
      <c r="N266" s="285">
        <v>4</v>
      </c>
      <c r="O266" s="285">
        <v>4</v>
      </c>
      <c r="P266" s="285">
        <v>1</v>
      </c>
      <c r="Q266" s="285">
        <v>2</v>
      </c>
      <c r="R266" s="285">
        <v>4</v>
      </c>
      <c r="S266" s="285"/>
      <c r="T266" s="285"/>
      <c r="U266" s="285"/>
      <c r="V266" s="285"/>
      <c r="W266" s="285"/>
      <c r="X266" s="285"/>
      <c r="Y266" s="285"/>
      <c r="Z266" s="285"/>
      <c r="AA266" s="285"/>
      <c r="AB266" s="285"/>
      <c r="AC266" s="285"/>
      <c r="AD266" s="285"/>
      <c r="AE266" s="285"/>
      <c r="AF266" s="285"/>
      <c r="AG266" s="286">
        <f t="shared" si="30"/>
        <v>3.0625</v>
      </c>
      <c r="AH266" s="277"/>
      <c r="AI266" s="285" t="s">
        <v>368</v>
      </c>
      <c r="AJ266" s="285">
        <v>4</v>
      </c>
      <c r="AK266" s="285">
        <v>2</v>
      </c>
      <c r="AL266" s="285">
        <v>2</v>
      </c>
      <c r="AM266" s="285">
        <v>2</v>
      </c>
      <c r="AN266" s="285">
        <v>2</v>
      </c>
      <c r="AO266" s="285">
        <v>4</v>
      </c>
      <c r="AP266" s="285">
        <v>2</v>
      </c>
      <c r="AQ266" s="285">
        <v>4</v>
      </c>
      <c r="AR266" s="285">
        <v>4</v>
      </c>
      <c r="AS266" s="285">
        <v>2</v>
      </c>
      <c r="AT266" s="285">
        <v>2</v>
      </c>
      <c r="AU266" s="285">
        <v>6</v>
      </c>
      <c r="AV266" s="285">
        <v>2</v>
      </c>
      <c r="AW266" s="285">
        <v>4</v>
      </c>
      <c r="AX266" s="285">
        <v>2</v>
      </c>
      <c r="AY266" s="285">
        <v>2</v>
      </c>
      <c r="AZ266" s="285">
        <v>2</v>
      </c>
      <c r="BA266" s="285">
        <v>4</v>
      </c>
      <c r="BB266" s="285">
        <v>4</v>
      </c>
      <c r="BC266" s="285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93">
        <f t="shared" si="31"/>
        <v>2.9473684210526314</v>
      </c>
      <c r="BO266" s="277"/>
      <c r="BP266" s="294" t="s">
        <v>368</v>
      </c>
      <c r="BQ266" s="285">
        <v>2</v>
      </c>
      <c r="BR266" s="285">
        <v>2</v>
      </c>
      <c r="BS266" s="285">
        <v>2</v>
      </c>
      <c r="BT266" s="285">
        <v>2</v>
      </c>
      <c r="BU266" s="285">
        <v>2</v>
      </c>
      <c r="BV266" s="285">
        <v>2</v>
      </c>
      <c r="BW266" s="285">
        <v>4</v>
      </c>
      <c r="BX266" s="285">
        <v>2</v>
      </c>
      <c r="BY266" s="285">
        <v>2</v>
      </c>
      <c r="BZ266" s="285"/>
      <c r="CA266" s="285"/>
      <c r="CB266" s="285"/>
      <c r="CC266" s="285"/>
      <c r="CD266" s="285"/>
      <c r="CE266" s="285"/>
      <c r="CF266" s="285"/>
      <c r="CG266" s="285"/>
      <c r="CH266" s="285"/>
      <c r="CI266" s="285"/>
      <c r="CJ266" s="285"/>
      <c r="CK266" s="285"/>
      <c r="CL266" s="285"/>
      <c r="CM266" s="285"/>
      <c r="CN266" s="285"/>
      <c r="CO266" s="285"/>
      <c r="CP266" s="285"/>
      <c r="CQ266" s="285"/>
      <c r="CR266" s="285"/>
      <c r="CS266" s="285"/>
      <c r="CT266" s="285"/>
      <c r="CU266" s="286">
        <f t="shared" si="32"/>
        <v>2.2222222222222223</v>
      </c>
      <c r="CV266" s="277"/>
      <c r="CW266" s="285" t="s">
        <v>368</v>
      </c>
      <c r="CX266" s="285">
        <v>2</v>
      </c>
      <c r="CY266" s="285">
        <v>4</v>
      </c>
      <c r="CZ266" s="285">
        <v>2</v>
      </c>
      <c r="DA266" s="285">
        <v>2</v>
      </c>
      <c r="DB266" s="285">
        <v>2</v>
      </c>
      <c r="DC266" s="285">
        <v>2</v>
      </c>
      <c r="DD266" s="285">
        <v>2</v>
      </c>
      <c r="DE266" s="285">
        <v>4</v>
      </c>
      <c r="DF266" s="285">
        <v>4</v>
      </c>
      <c r="DG266" s="332">
        <v>4</v>
      </c>
      <c r="DH266" s="332">
        <v>4</v>
      </c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286">
        <f t="shared" si="33"/>
        <v>2.9090909090909092</v>
      </c>
      <c r="EC266" s="277"/>
      <c r="ED266" s="285" t="s">
        <v>368</v>
      </c>
      <c r="EE266" s="285">
        <v>2</v>
      </c>
      <c r="EF266" s="285">
        <v>2</v>
      </c>
      <c r="EG266" s="285">
        <v>2</v>
      </c>
      <c r="EH266" s="285">
        <v>2</v>
      </c>
      <c r="EI266" s="285">
        <v>1</v>
      </c>
      <c r="EJ266" s="285">
        <v>2</v>
      </c>
      <c r="EK266" s="285"/>
      <c r="EL266" s="285"/>
      <c r="EM266" s="285"/>
      <c r="EN266" s="285"/>
      <c r="EO266" s="285"/>
      <c r="EP266" s="285"/>
      <c r="EQ266" s="285"/>
      <c r="ER266" s="285"/>
      <c r="ES266" s="285"/>
      <c r="ET266" s="285"/>
      <c r="EU266" s="285"/>
      <c r="EV266" s="285"/>
      <c r="EW266" s="285"/>
      <c r="EX266" s="285"/>
      <c r="EY266" s="285"/>
      <c r="EZ266" s="285"/>
      <c r="FA266" s="285"/>
      <c r="FB266" s="285"/>
      <c r="FC266" s="285"/>
      <c r="FD266" s="285"/>
      <c r="FE266" s="285"/>
      <c r="FF266" s="285"/>
      <c r="FG266" s="285"/>
      <c r="FH266" s="285"/>
      <c r="FI266" s="286">
        <f t="shared" si="34"/>
        <v>1.8333333333333333</v>
      </c>
      <c r="FJ266" s="277"/>
      <c r="FK266" s="285" t="s">
        <v>368</v>
      </c>
      <c r="FL266" s="285">
        <v>2</v>
      </c>
      <c r="FM266" s="285">
        <v>2</v>
      </c>
      <c r="FN266" s="285">
        <v>2</v>
      </c>
      <c r="FO266" s="285">
        <v>2</v>
      </c>
      <c r="FP266" s="285">
        <v>4</v>
      </c>
      <c r="FQ266" s="285">
        <v>3</v>
      </c>
      <c r="FR266" s="285">
        <v>4</v>
      </c>
      <c r="FS266" s="285">
        <v>2</v>
      </c>
      <c r="FT266" s="285">
        <v>4</v>
      </c>
      <c r="FU266" s="285">
        <v>2</v>
      </c>
      <c r="FV266" s="285">
        <v>4</v>
      </c>
      <c r="FW266" s="285">
        <v>4</v>
      </c>
      <c r="FX266" s="285">
        <v>2</v>
      </c>
      <c r="FY266" s="285">
        <v>4</v>
      </c>
      <c r="FZ266" s="285">
        <v>4</v>
      </c>
      <c r="GA266" s="285">
        <v>4</v>
      </c>
      <c r="GB266" s="285">
        <v>2</v>
      </c>
      <c r="GC266" s="285">
        <v>4</v>
      </c>
      <c r="GD266" s="285">
        <v>2</v>
      </c>
      <c r="GE266" s="285">
        <v>4</v>
      </c>
      <c r="GF266" s="285">
        <v>2</v>
      </c>
      <c r="GG266" s="285">
        <v>2</v>
      </c>
      <c r="GH266" s="285">
        <v>3</v>
      </c>
      <c r="GI266" s="285">
        <v>2</v>
      </c>
      <c r="GJ266" s="285">
        <v>2</v>
      </c>
      <c r="GK266" s="285">
        <v>2</v>
      </c>
      <c r="GL266" s="285">
        <v>2</v>
      </c>
      <c r="GM266" s="285"/>
      <c r="GN266" s="285"/>
      <c r="GO266" s="285"/>
      <c r="GP266" s="286">
        <f t="shared" si="35"/>
        <v>2.8148148148148149</v>
      </c>
      <c r="GQ266" s="277"/>
    </row>
    <row r="267" spans="1:199" ht="15.75" customHeight="1">
      <c r="A267" s="1018"/>
      <c r="B267" s="363" t="s">
        <v>122</v>
      </c>
      <c r="C267" s="296">
        <v>1</v>
      </c>
      <c r="D267" s="296">
        <v>1</v>
      </c>
      <c r="E267" s="296">
        <v>1</v>
      </c>
      <c r="F267" s="296">
        <v>1</v>
      </c>
      <c r="G267" s="296">
        <v>1</v>
      </c>
      <c r="H267" s="296">
        <v>1</v>
      </c>
      <c r="I267" s="296">
        <v>1</v>
      </c>
      <c r="J267" s="296">
        <v>1</v>
      </c>
      <c r="K267" s="296">
        <v>1</v>
      </c>
      <c r="L267" s="296">
        <v>1</v>
      </c>
      <c r="M267" s="296">
        <v>1</v>
      </c>
      <c r="N267" s="296">
        <v>1</v>
      </c>
      <c r="O267" s="296">
        <v>1</v>
      </c>
      <c r="P267" s="296">
        <v>1</v>
      </c>
      <c r="Q267" s="296">
        <v>1</v>
      </c>
      <c r="R267" s="296">
        <v>1</v>
      </c>
      <c r="S267" s="296">
        <v>1</v>
      </c>
      <c r="T267" s="296">
        <v>1</v>
      </c>
      <c r="U267" s="296">
        <v>1</v>
      </c>
      <c r="V267" s="296">
        <v>1</v>
      </c>
      <c r="W267" s="296">
        <v>1</v>
      </c>
      <c r="X267" s="296">
        <v>1</v>
      </c>
      <c r="Y267" s="296">
        <v>1</v>
      </c>
      <c r="Z267" s="296">
        <v>1</v>
      </c>
      <c r="AA267" s="296">
        <v>1</v>
      </c>
      <c r="AB267" s="296">
        <v>1</v>
      </c>
      <c r="AC267" s="296">
        <v>1</v>
      </c>
      <c r="AD267" s="296">
        <v>1</v>
      </c>
      <c r="AE267" s="296">
        <v>1</v>
      </c>
      <c r="AF267" s="296">
        <v>1</v>
      </c>
      <c r="AG267" s="359">
        <f t="shared" si="30"/>
        <v>1</v>
      </c>
      <c r="AH267" s="277"/>
      <c r="AI267" s="300" t="s">
        <v>122</v>
      </c>
      <c r="AJ267" s="296">
        <v>1</v>
      </c>
      <c r="AK267" s="285"/>
      <c r="AL267" s="285"/>
      <c r="AM267" s="285"/>
      <c r="AN267" s="285"/>
      <c r="AO267" s="285"/>
      <c r="AP267" s="285"/>
      <c r="AQ267" s="285"/>
      <c r="AR267" s="285"/>
      <c r="AS267" s="285"/>
      <c r="AT267" s="285"/>
      <c r="AU267" s="285"/>
      <c r="AV267" s="285"/>
      <c r="AW267" s="285"/>
      <c r="AX267" s="285"/>
      <c r="AY267" s="285"/>
      <c r="AZ267" s="285"/>
      <c r="BA267" s="285"/>
      <c r="BB267" s="285"/>
      <c r="BC267" s="285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305">
        <f t="shared" si="31"/>
        <v>1</v>
      </c>
      <c r="BO267" s="277"/>
      <c r="BP267" s="302" t="s">
        <v>122</v>
      </c>
      <c r="BQ267" s="296">
        <v>1</v>
      </c>
      <c r="BR267" s="285"/>
      <c r="BS267" s="285"/>
      <c r="BT267" s="285"/>
      <c r="BU267" s="285"/>
      <c r="BV267" s="285"/>
      <c r="BW267" s="285"/>
      <c r="BX267" s="285"/>
      <c r="BY267" s="285"/>
      <c r="BZ267" s="285"/>
      <c r="CA267" s="285"/>
      <c r="CB267" s="285"/>
      <c r="CC267" s="285"/>
      <c r="CD267" s="285"/>
      <c r="CE267" s="285"/>
      <c r="CF267" s="285"/>
      <c r="CG267" s="285"/>
      <c r="CH267" s="285"/>
      <c r="CI267" s="285"/>
      <c r="CJ267" s="285"/>
      <c r="CK267" s="285"/>
      <c r="CL267" s="285"/>
      <c r="CM267" s="285"/>
      <c r="CN267" s="285"/>
      <c r="CO267" s="285"/>
      <c r="CP267" s="285"/>
      <c r="CQ267" s="285"/>
      <c r="CR267" s="285"/>
      <c r="CS267" s="285"/>
      <c r="CT267" s="285"/>
      <c r="CU267" s="359">
        <f t="shared" si="32"/>
        <v>1</v>
      </c>
      <c r="CV267" s="277"/>
      <c r="CW267" s="363" t="s">
        <v>122</v>
      </c>
      <c r="CX267" s="285">
        <v>1</v>
      </c>
      <c r="CY267" s="285"/>
      <c r="CZ267" s="285"/>
      <c r="DA267" s="285"/>
      <c r="DB267" s="285"/>
      <c r="DC267" s="285"/>
      <c r="DD267" s="285"/>
      <c r="DE267" s="285"/>
      <c r="DF267" s="285"/>
      <c r="DG267" s="285"/>
      <c r="DH267" s="285"/>
      <c r="DI267" s="285"/>
      <c r="DJ267" s="285"/>
      <c r="DK267" s="285"/>
      <c r="DL267" s="285"/>
      <c r="DM267" s="285"/>
      <c r="DN267" s="285"/>
      <c r="DO267" s="285"/>
      <c r="DP267" s="285"/>
      <c r="DQ267" s="285"/>
      <c r="DR267" s="285"/>
      <c r="DS267" s="285"/>
      <c r="DT267" s="285"/>
      <c r="DU267" s="285"/>
      <c r="DV267" s="285"/>
      <c r="DW267" s="285"/>
      <c r="DX267" s="285"/>
      <c r="DY267" s="285"/>
      <c r="DZ267" s="285"/>
      <c r="EA267" s="285"/>
      <c r="EB267" s="359">
        <f t="shared" si="33"/>
        <v>1</v>
      </c>
      <c r="EC267" s="277"/>
      <c r="ED267" s="300" t="s">
        <v>122</v>
      </c>
      <c r="EE267" s="285">
        <v>1</v>
      </c>
      <c r="EF267" s="285"/>
      <c r="EG267" s="285"/>
      <c r="EH267" s="285"/>
      <c r="EI267" s="285"/>
      <c r="EJ267" s="285"/>
      <c r="EK267" s="285"/>
      <c r="EL267" s="285"/>
      <c r="EM267" s="285"/>
      <c r="EN267" s="285"/>
      <c r="EO267" s="285"/>
      <c r="EP267" s="285"/>
      <c r="EQ267" s="285"/>
      <c r="ER267" s="285"/>
      <c r="ES267" s="285"/>
      <c r="ET267" s="285"/>
      <c r="EU267" s="285"/>
      <c r="EV267" s="285"/>
      <c r="EW267" s="285"/>
      <c r="EX267" s="285"/>
      <c r="EY267" s="285"/>
      <c r="EZ267" s="285"/>
      <c r="FA267" s="285"/>
      <c r="FB267" s="285"/>
      <c r="FC267" s="285"/>
      <c r="FD267" s="285"/>
      <c r="FE267" s="285"/>
      <c r="FF267" s="285"/>
      <c r="FG267" s="285"/>
      <c r="FH267" s="285"/>
      <c r="FI267" s="359">
        <f t="shared" si="34"/>
        <v>1</v>
      </c>
      <c r="FJ267" s="277"/>
      <c r="FK267" s="300" t="s">
        <v>122</v>
      </c>
      <c r="FL267" s="285">
        <v>1</v>
      </c>
      <c r="FM267" s="285"/>
      <c r="FN267" s="285"/>
      <c r="FO267" s="285"/>
      <c r="FP267" s="285"/>
      <c r="FQ267" s="285"/>
      <c r="FR267" s="285"/>
      <c r="FS267" s="285"/>
      <c r="FT267" s="285"/>
      <c r="FU267" s="285"/>
      <c r="FV267" s="285"/>
      <c r="FW267" s="285"/>
      <c r="FX267" s="285"/>
      <c r="FY267" s="285"/>
      <c r="FZ267" s="285"/>
      <c r="GA267" s="285"/>
      <c r="GB267" s="285"/>
      <c r="GC267" s="285"/>
      <c r="GD267" s="285"/>
      <c r="GE267" s="285"/>
      <c r="GF267" s="285"/>
      <c r="GG267" s="285"/>
      <c r="GH267" s="285"/>
      <c r="GI267" s="285"/>
      <c r="GJ267" s="285"/>
      <c r="GK267" s="285"/>
      <c r="GL267" s="285"/>
      <c r="GM267" s="285"/>
      <c r="GN267" s="285"/>
      <c r="GO267" s="285"/>
      <c r="GP267" s="359">
        <f t="shared" si="35"/>
        <v>1</v>
      </c>
      <c r="GQ267" s="277"/>
    </row>
    <row r="268" spans="1:199" ht="15.75" customHeight="1">
      <c r="A268" s="1018"/>
      <c r="B268" s="363" t="s">
        <v>120</v>
      </c>
      <c r="C268" s="296">
        <v>1</v>
      </c>
      <c r="D268" s="296">
        <v>1</v>
      </c>
      <c r="E268" s="296">
        <v>1</v>
      </c>
      <c r="F268" s="296">
        <v>1</v>
      </c>
      <c r="G268" s="296">
        <v>1</v>
      </c>
      <c r="H268" s="296">
        <v>1</v>
      </c>
      <c r="I268" s="296">
        <v>1</v>
      </c>
      <c r="J268" s="296">
        <v>1</v>
      </c>
      <c r="K268" s="296">
        <v>1</v>
      </c>
      <c r="L268" s="296">
        <v>1</v>
      </c>
      <c r="M268" s="296">
        <v>1</v>
      </c>
      <c r="N268" s="296">
        <v>1</v>
      </c>
      <c r="O268" s="296">
        <v>1</v>
      </c>
      <c r="P268" s="296">
        <v>1</v>
      </c>
      <c r="Q268" s="296">
        <v>1</v>
      </c>
      <c r="R268" s="296">
        <v>1</v>
      </c>
      <c r="S268" s="296">
        <v>1</v>
      </c>
      <c r="T268" s="296">
        <v>1</v>
      </c>
      <c r="U268" s="296">
        <v>1</v>
      </c>
      <c r="V268" s="296">
        <v>1</v>
      </c>
      <c r="W268" s="296">
        <v>1</v>
      </c>
      <c r="X268" s="296">
        <v>1</v>
      </c>
      <c r="Y268" s="296">
        <v>1</v>
      </c>
      <c r="Z268" s="296">
        <v>1</v>
      </c>
      <c r="AA268" s="296">
        <v>1</v>
      </c>
      <c r="AB268" s="296">
        <v>1</v>
      </c>
      <c r="AC268" s="296">
        <v>1</v>
      </c>
      <c r="AD268" s="296">
        <v>1</v>
      </c>
      <c r="AE268" s="296">
        <v>1</v>
      </c>
      <c r="AF268" s="296">
        <v>1</v>
      </c>
      <c r="AG268" s="359">
        <f t="shared" si="30"/>
        <v>1</v>
      </c>
      <c r="AH268" s="277"/>
      <c r="AI268" s="300" t="s">
        <v>120</v>
      </c>
      <c r="AJ268" s="296">
        <v>1</v>
      </c>
      <c r="AK268" s="285"/>
      <c r="AL268" s="285"/>
      <c r="AM268" s="285"/>
      <c r="AN268" s="285"/>
      <c r="AO268" s="285"/>
      <c r="AP268" s="285"/>
      <c r="AQ268" s="285"/>
      <c r="AR268" s="285"/>
      <c r="AS268" s="285"/>
      <c r="AT268" s="285"/>
      <c r="AU268" s="285"/>
      <c r="AV268" s="285"/>
      <c r="AW268" s="285"/>
      <c r="AX268" s="285"/>
      <c r="AY268" s="285"/>
      <c r="AZ268" s="285"/>
      <c r="BA268" s="285"/>
      <c r="BB268" s="285"/>
      <c r="BC268" s="285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305">
        <f t="shared" si="31"/>
        <v>1</v>
      </c>
      <c r="BO268" s="277"/>
      <c r="BP268" s="302" t="s">
        <v>120</v>
      </c>
      <c r="BQ268" s="296">
        <v>1</v>
      </c>
      <c r="BR268" s="285"/>
      <c r="BS268" s="285"/>
      <c r="BT268" s="285"/>
      <c r="BU268" s="285"/>
      <c r="BV268" s="285"/>
      <c r="BW268" s="285"/>
      <c r="BX268" s="285"/>
      <c r="BY268" s="285"/>
      <c r="BZ268" s="285"/>
      <c r="CA268" s="285"/>
      <c r="CB268" s="285"/>
      <c r="CC268" s="285"/>
      <c r="CD268" s="285"/>
      <c r="CE268" s="285"/>
      <c r="CF268" s="285"/>
      <c r="CG268" s="285"/>
      <c r="CH268" s="285"/>
      <c r="CI268" s="285"/>
      <c r="CJ268" s="285"/>
      <c r="CK268" s="285"/>
      <c r="CL268" s="285"/>
      <c r="CM268" s="285"/>
      <c r="CN268" s="285"/>
      <c r="CO268" s="285"/>
      <c r="CP268" s="285"/>
      <c r="CQ268" s="285"/>
      <c r="CR268" s="285"/>
      <c r="CS268" s="285"/>
      <c r="CT268" s="285"/>
      <c r="CU268" s="359">
        <f t="shared" si="32"/>
        <v>1</v>
      </c>
      <c r="CV268" s="277"/>
      <c r="CW268" s="363" t="s">
        <v>120</v>
      </c>
      <c r="CX268" s="285">
        <v>1</v>
      </c>
      <c r="CY268" s="285"/>
      <c r="CZ268" s="285"/>
      <c r="DA268" s="285"/>
      <c r="DB268" s="285"/>
      <c r="DC268" s="285"/>
      <c r="DD268" s="285"/>
      <c r="DE268" s="285"/>
      <c r="DF268" s="285"/>
      <c r="DG268" s="285"/>
      <c r="DH268" s="285"/>
      <c r="DI268" s="285"/>
      <c r="DJ268" s="285"/>
      <c r="DK268" s="285"/>
      <c r="DL268" s="285"/>
      <c r="DM268" s="285"/>
      <c r="DN268" s="285"/>
      <c r="DO268" s="285"/>
      <c r="DP268" s="285"/>
      <c r="DQ268" s="285"/>
      <c r="DR268" s="285"/>
      <c r="DS268" s="285"/>
      <c r="DT268" s="285"/>
      <c r="DU268" s="285"/>
      <c r="DV268" s="285"/>
      <c r="DW268" s="285"/>
      <c r="DX268" s="285"/>
      <c r="DY268" s="285"/>
      <c r="DZ268" s="285"/>
      <c r="EA268" s="285"/>
      <c r="EB268" s="359">
        <f t="shared" si="33"/>
        <v>1</v>
      </c>
      <c r="EC268" s="277"/>
      <c r="ED268" s="300" t="s">
        <v>120</v>
      </c>
      <c r="EE268" s="285">
        <v>1</v>
      </c>
      <c r="EF268" s="285"/>
      <c r="EG268" s="285"/>
      <c r="EH268" s="285"/>
      <c r="EI268" s="285"/>
      <c r="EJ268" s="285"/>
      <c r="EK268" s="285"/>
      <c r="EL268" s="285"/>
      <c r="EM268" s="285"/>
      <c r="EN268" s="285"/>
      <c r="EO268" s="285"/>
      <c r="EP268" s="285"/>
      <c r="EQ268" s="285"/>
      <c r="ER268" s="285"/>
      <c r="ES268" s="285"/>
      <c r="ET268" s="285"/>
      <c r="EU268" s="285"/>
      <c r="EV268" s="285"/>
      <c r="EW268" s="285"/>
      <c r="EX268" s="285"/>
      <c r="EY268" s="285"/>
      <c r="EZ268" s="285"/>
      <c r="FA268" s="285"/>
      <c r="FB268" s="285"/>
      <c r="FC268" s="285"/>
      <c r="FD268" s="285"/>
      <c r="FE268" s="285"/>
      <c r="FF268" s="285"/>
      <c r="FG268" s="285"/>
      <c r="FH268" s="285"/>
      <c r="FI268" s="359">
        <f t="shared" si="34"/>
        <v>1</v>
      </c>
      <c r="FJ268" s="277"/>
      <c r="FK268" s="300" t="s">
        <v>120</v>
      </c>
      <c r="FL268" s="285">
        <v>1</v>
      </c>
      <c r="FM268" s="285"/>
      <c r="FN268" s="285"/>
      <c r="FO268" s="285"/>
      <c r="FP268" s="285"/>
      <c r="FQ268" s="285"/>
      <c r="FR268" s="285"/>
      <c r="FS268" s="285"/>
      <c r="FT268" s="285"/>
      <c r="FU268" s="285"/>
      <c r="FV268" s="285"/>
      <c r="FW268" s="285"/>
      <c r="FX268" s="285"/>
      <c r="FY268" s="285"/>
      <c r="FZ268" s="285"/>
      <c r="GA268" s="285"/>
      <c r="GB268" s="285"/>
      <c r="GC268" s="285"/>
      <c r="GD268" s="285"/>
      <c r="GE268" s="285"/>
      <c r="GF268" s="285"/>
      <c r="GG268" s="285"/>
      <c r="GH268" s="285"/>
      <c r="GI268" s="285"/>
      <c r="GJ268" s="285"/>
      <c r="GK268" s="285"/>
      <c r="GL268" s="285"/>
      <c r="GM268" s="285"/>
      <c r="GN268" s="285"/>
      <c r="GO268" s="285"/>
      <c r="GP268" s="359">
        <f t="shared" si="35"/>
        <v>1</v>
      </c>
      <c r="GQ268" s="277"/>
    </row>
    <row r="269" spans="1:199" ht="15.75" customHeight="1">
      <c r="A269" s="1018"/>
      <c r="B269" s="363" t="s">
        <v>123</v>
      </c>
      <c r="C269" s="296">
        <v>1</v>
      </c>
      <c r="D269" s="296">
        <v>1</v>
      </c>
      <c r="E269" s="296">
        <v>1</v>
      </c>
      <c r="F269" s="296">
        <v>1</v>
      </c>
      <c r="G269" s="296">
        <v>1</v>
      </c>
      <c r="H269" s="296">
        <v>1</v>
      </c>
      <c r="I269" s="296">
        <v>1</v>
      </c>
      <c r="J269" s="296">
        <v>1</v>
      </c>
      <c r="K269" s="296">
        <v>1</v>
      </c>
      <c r="L269" s="296">
        <v>1</v>
      </c>
      <c r="M269" s="296">
        <v>1</v>
      </c>
      <c r="N269" s="296">
        <v>1</v>
      </c>
      <c r="O269" s="296">
        <v>1</v>
      </c>
      <c r="P269" s="296">
        <v>1</v>
      </c>
      <c r="Q269" s="296">
        <v>1</v>
      </c>
      <c r="R269" s="296">
        <v>1</v>
      </c>
      <c r="S269" s="296">
        <v>1</v>
      </c>
      <c r="T269" s="296">
        <v>1</v>
      </c>
      <c r="U269" s="296">
        <v>1</v>
      </c>
      <c r="V269" s="296">
        <v>1</v>
      </c>
      <c r="W269" s="296">
        <v>1</v>
      </c>
      <c r="X269" s="296">
        <v>1</v>
      </c>
      <c r="Y269" s="296">
        <v>1</v>
      </c>
      <c r="Z269" s="296">
        <v>1</v>
      </c>
      <c r="AA269" s="296">
        <v>1</v>
      </c>
      <c r="AB269" s="296">
        <v>1</v>
      </c>
      <c r="AC269" s="296">
        <v>1</v>
      </c>
      <c r="AD269" s="296">
        <v>1</v>
      </c>
      <c r="AE269" s="296">
        <v>1</v>
      </c>
      <c r="AF269" s="296">
        <v>1</v>
      </c>
      <c r="AG269" s="359">
        <f t="shared" si="30"/>
        <v>1</v>
      </c>
      <c r="AH269" s="277"/>
      <c r="AI269" s="300" t="s">
        <v>123</v>
      </c>
      <c r="AJ269" s="296">
        <v>1</v>
      </c>
      <c r="AK269" s="285"/>
      <c r="AL269" s="285"/>
      <c r="AM269" s="285"/>
      <c r="AN269" s="285"/>
      <c r="AO269" s="285"/>
      <c r="AP269" s="285"/>
      <c r="AQ269" s="285"/>
      <c r="AR269" s="285"/>
      <c r="AS269" s="285"/>
      <c r="AT269" s="285"/>
      <c r="AU269" s="285"/>
      <c r="AV269" s="285"/>
      <c r="AW269" s="285"/>
      <c r="AX269" s="285"/>
      <c r="AY269" s="285"/>
      <c r="AZ269" s="285"/>
      <c r="BA269" s="285"/>
      <c r="BB269" s="285"/>
      <c r="BC269" s="285"/>
      <c r="BD269" s="285"/>
      <c r="BE269" s="285"/>
      <c r="BF269" s="285"/>
      <c r="BG269" s="285"/>
      <c r="BH269" s="285"/>
      <c r="BI269" s="285"/>
      <c r="BJ269" s="285"/>
      <c r="BK269" s="285"/>
      <c r="BL269" s="285"/>
      <c r="BM269" s="285"/>
      <c r="BN269" s="305">
        <f t="shared" si="31"/>
        <v>1</v>
      </c>
      <c r="BO269" s="277"/>
      <c r="BP269" s="302" t="s">
        <v>123</v>
      </c>
      <c r="BQ269" s="296">
        <v>1</v>
      </c>
      <c r="BR269" s="285"/>
      <c r="BS269" s="285"/>
      <c r="BT269" s="285"/>
      <c r="BU269" s="285"/>
      <c r="BV269" s="285"/>
      <c r="BW269" s="285"/>
      <c r="BX269" s="285"/>
      <c r="BY269" s="285"/>
      <c r="BZ269" s="285"/>
      <c r="CA269" s="285"/>
      <c r="CB269" s="285"/>
      <c r="CC269" s="285"/>
      <c r="CD269" s="285"/>
      <c r="CE269" s="285"/>
      <c r="CF269" s="285"/>
      <c r="CG269" s="285"/>
      <c r="CH269" s="285"/>
      <c r="CI269" s="285"/>
      <c r="CJ269" s="285"/>
      <c r="CK269" s="285"/>
      <c r="CL269" s="285"/>
      <c r="CM269" s="285"/>
      <c r="CN269" s="285"/>
      <c r="CO269" s="285"/>
      <c r="CP269" s="285"/>
      <c r="CQ269" s="285"/>
      <c r="CR269" s="285"/>
      <c r="CS269" s="285"/>
      <c r="CT269" s="285"/>
      <c r="CU269" s="359">
        <f t="shared" si="32"/>
        <v>1</v>
      </c>
      <c r="CV269" s="277"/>
      <c r="CW269" s="363" t="s">
        <v>123</v>
      </c>
      <c r="CX269" s="285">
        <v>1</v>
      </c>
      <c r="CY269" s="285"/>
      <c r="CZ269" s="285"/>
      <c r="DA269" s="285"/>
      <c r="DB269" s="285"/>
      <c r="DC269" s="285"/>
      <c r="DD269" s="285"/>
      <c r="DE269" s="285"/>
      <c r="DF269" s="285"/>
      <c r="DG269" s="285"/>
      <c r="DH269" s="285"/>
      <c r="DI269" s="285"/>
      <c r="DJ269" s="285"/>
      <c r="DK269" s="285"/>
      <c r="DL269" s="285"/>
      <c r="DM269" s="285"/>
      <c r="DN269" s="285"/>
      <c r="DO269" s="285"/>
      <c r="DP269" s="285"/>
      <c r="DQ269" s="285"/>
      <c r="DR269" s="285"/>
      <c r="DS269" s="285"/>
      <c r="DT269" s="285"/>
      <c r="DU269" s="285"/>
      <c r="DV269" s="285"/>
      <c r="DW269" s="285"/>
      <c r="DX269" s="285"/>
      <c r="DY269" s="285"/>
      <c r="DZ269" s="285"/>
      <c r="EA269" s="285"/>
      <c r="EB269" s="359">
        <f t="shared" si="33"/>
        <v>1</v>
      </c>
      <c r="EC269" s="277"/>
      <c r="ED269" s="300" t="s">
        <v>123</v>
      </c>
      <c r="EE269" s="285">
        <v>1</v>
      </c>
      <c r="EF269" s="285"/>
      <c r="EG269" s="285"/>
      <c r="EH269" s="285"/>
      <c r="EI269" s="285"/>
      <c r="EJ269" s="285"/>
      <c r="EK269" s="285"/>
      <c r="EL269" s="285"/>
      <c r="EM269" s="285"/>
      <c r="EN269" s="285"/>
      <c r="EO269" s="285"/>
      <c r="EP269" s="285"/>
      <c r="EQ269" s="285"/>
      <c r="ER269" s="285"/>
      <c r="ES269" s="285"/>
      <c r="ET269" s="285"/>
      <c r="EU269" s="285"/>
      <c r="EV269" s="285"/>
      <c r="EW269" s="285"/>
      <c r="EX269" s="285"/>
      <c r="EY269" s="285"/>
      <c r="EZ269" s="285"/>
      <c r="FA269" s="285"/>
      <c r="FB269" s="285"/>
      <c r="FC269" s="285"/>
      <c r="FD269" s="285"/>
      <c r="FE269" s="285"/>
      <c r="FF269" s="285"/>
      <c r="FG269" s="285"/>
      <c r="FH269" s="285"/>
      <c r="FI269" s="359">
        <f t="shared" si="34"/>
        <v>1</v>
      </c>
      <c r="FJ269" s="277"/>
      <c r="FK269" s="300" t="s">
        <v>123</v>
      </c>
      <c r="FL269" s="285">
        <v>1</v>
      </c>
      <c r="FM269" s="285"/>
      <c r="FN269" s="285"/>
      <c r="FO269" s="285"/>
      <c r="FP269" s="285"/>
      <c r="FQ269" s="285"/>
      <c r="FR269" s="285"/>
      <c r="FS269" s="285"/>
      <c r="FT269" s="285"/>
      <c r="FU269" s="285"/>
      <c r="FV269" s="285"/>
      <c r="FW269" s="285"/>
      <c r="FX269" s="285"/>
      <c r="FY269" s="285"/>
      <c r="FZ269" s="285"/>
      <c r="GA269" s="285"/>
      <c r="GB269" s="285"/>
      <c r="GC269" s="285"/>
      <c r="GD269" s="285"/>
      <c r="GE269" s="285"/>
      <c r="GF269" s="285"/>
      <c r="GG269" s="285"/>
      <c r="GH269" s="285"/>
      <c r="GI269" s="285"/>
      <c r="GJ269" s="285"/>
      <c r="GK269" s="285"/>
      <c r="GL269" s="285"/>
      <c r="GM269" s="285"/>
      <c r="GN269" s="285"/>
      <c r="GO269" s="285"/>
      <c r="GP269" s="359">
        <f t="shared" si="35"/>
        <v>1</v>
      </c>
      <c r="GQ269" s="277"/>
    </row>
    <row r="270" spans="1:199" ht="15.75" customHeight="1">
      <c r="A270" s="1018"/>
      <c r="B270" s="337" t="s">
        <v>214</v>
      </c>
      <c r="C270" s="285"/>
      <c r="D270" s="285"/>
      <c r="E270" s="285"/>
      <c r="F270" s="285"/>
      <c r="G270" s="285"/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  <c r="AA270" s="285"/>
      <c r="AB270" s="285"/>
      <c r="AC270" s="285"/>
      <c r="AD270" s="285"/>
      <c r="AE270" s="285"/>
      <c r="AF270" s="285"/>
      <c r="AG270" s="286" t="e">
        <f t="shared" si="30"/>
        <v>#DIV/0!</v>
      </c>
      <c r="AH270" s="277"/>
      <c r="AI270" s="337" t="s">
        <v>214</v>
      </c>
      <c r="AJ270" s="285">
        <v>8</v>
      </c>
      <c r="AK270" s="285">
        <v>6</v>
      </c>
      <c r="AL270" s="285"/>
      <c r="AM270" s="285"/>
      <c r="AN270" s="285"/>
      <c r="AO270" s="285"/>
      <c r="AP270" s="285"/>
      <c r="AQ270" s="285"/>
      <c r="AR270" s="285"/>
      <c r="AS270" s="285"/>
      <c r="AT270" s="285"/>
      <c r="AU270" s="285"/>
      <c r="AV270" s="285"/>
      <c r="AW270" s="285"/>
      <c r="AX270" s="285"/>
      <c r="AY270" s="285"/>
      <c r="AZ270" s="285"/>
      <c r="BA270" s="285"/>
      <c r="BB270" s="285"/>
      <c r="BC270" s="285"/>
      <c r="BD270" s="285"/>
      <c r="BE270" s="285"/>
      <c r="BF270" s="285"/>
      <c r="BG270" s="285"/>
      <c r="BH270" s="285"/>
      <c r="BI270" s="285"/>
      <c r="BJ270" s="285"/>
      <c r="BK270" s="285"/>
      <c r="BL270" s="285"/>
      <c r="BM270" s="285"/>
      <c r="BN270" s="293">
        <f t="shared" si="31"/>
        <v>7</v>
      </c>
      <c r="BO270" s="277"/>
      <c r="BP270" s="338" t="s">
        <v>214</v>
      </c>
      <c r="BQ270" s="313">
        <v>5</v>
      </c>
      <c r="BR270" s="285"/>
      <c r="BS270" s="285"/>
      <c r="BT270" s="285"/>
      <c r="BU270" s="285"/>
      <c r="BV270" s="285"/>
      <c r="BW270" s="285"/>
      <c r="BX270" s="285"/>
      <c r="BY270" s="285"/>
      <c r="BZ270" s="285"/>
      <c r="CA270" s="285"/>
      <c r="CB270" s="285"/>
      <c r="CC270" s="285"/>
      <c r="CD270" s="285"/>
      <c r="CE270" s="285"/>
      <c r="CF270" s="285"/>
      <c r="CG270" s="285"/>
      <c r="CH270" s="285"/>
      <c r="CI270" s="285"/>
      <c r="CJ270" s="285"/>
      <c r="CK270" s="285"/>
      <c r="CL270" s="285"/>
      <c r="CM270" s="285"/>
      <c r="CN270" s="285"/>
      <c r="CO270" s="285"/>
      <c r="CP270" s="285"/>
      <c r="CQ270" s="285"/>
      <c r="CR270" s="285"/>
      <c r="CS270" s="285"/>
      <c r="CT270" s="285"/>
      <c r="CU270" s="286">
        <f t="shared" si="32"/>
        <v>5</v>
      </c>
      <c r="CV270" s="277"/>
      <c r="CW270" s="315" t="s">
        <v>214</v>
      </c>
      <c r="CX270" s="332">
        <v>16</v>
      </c>
      <c r="CY270" s="332">
        <v>8</v>
      </c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286">
        <f t="shared" si="33"/>
        <v>12</v>
      </c>
      <c r="EC270" s="277"/>
      <c r="ED270" s="315" t="s">
        <v>214</v>
      </c>
      <c r="EE270" s="285"/>
      <c r="EF270" s="285"/>
      <c r="EG270" s="285"/>
      <c r="EH270" s="285"/>
      <c r="EI270" s="285"/>
      <c r="EJ270" s="285"/>
      <c r="EK270" s="285"/>
      <c r="EL270" s="285"/>
      <c r="EM270" s="285"/>
      <c r="EN270" s="285"/>
      <c r="EO270" s="285"/>
      <c r="EP270" s="285"/>
      <c r="EQ270" s="285"/>
      <c r="ER270" s="285"/>
      <c r="ES270" s="285"/>
      <c r="ET270" s="285"/>
      <c r="EU270" s="285"/>
      <c r="EV270" s="285"/>
      <c r="EW270" s="285"/>
      <c r="EX270" s="285"/>
      <c r="EY270" s="285"/>
      <c r="EZ270" s="285"/>
      <c r="FA270" s="285"/>
      <c r="FB270" s="285"/>
      <c r="FC270" s="285"/>
      <c r="FD270" s="285"/>
      <c r="FE270" s="285"/>
      <c r="FF270" s="285"/>
      <c r="FG270" s="285"/>
      <c r="FH270" s="285"/>
      <c r="FI270" s="286" t="e">
        <f t="shared" si="34"/>
        <v>#DIV/0!</v>
      </c>
      <c r="FJ270" s="277"/>
      <c r="FK270" s="315" t="s">
        <v>214</v>
      </c>
      <c r="FL270" s="285">
        <v>4</v>
      </c>
      <c r="FM270" s="285">
        <v>8</v>
      </c>
      <c r="FN270" s="285">
        <v>3</v>
      </c>
      <c r="FO270" s="285"/>
      <c r="FP270" s="285"/>
      <c r="FQ270" s="285"/>
      <c r="FR270" s="285"/>
      <c r="FS270" s="285"/>
      <c r="FT270" s="285"/>
      <c r="FU270" s="285"/>
      <c r="FV270" s="285"/>
      <c r="FW270" s="285"/>
      <c r="FX270" s="285"/>
      <c r="FY270" s="285"/>
      <c r="FZ270" s="285"/>
      <c r="GA270" s="285"/>
      <c r="GB270" s="285"/>
      <c r="GC270" s="285"/>
      <c r="GD270" s="285"/>
      <c r="GE270" s="285"/>
      <c r="GF270" s="285"/>
      <c r="GG270" s="285"/>
      <c r="GH270" s="285"/>
      <c r="GI270" s="285"/>
      <c r="GJ270" s="285"/>
      <c r="GK270" s="285"/>
      <c r="GL270" s="285"/>
      <c r="GM270" s="285"/>
      <c r="GN270" s="285"/>
      <c r="GO270" s="285"/>
      <c r="GP270" s="286">
        <f t="shared" si="35"/>
        <v>5</v>
      </c>
      <c r="GQ270" s="277"/>
    </row>
    <row r="271" spans="1:199" ht="15.75" customHeight="1">
      <c r="A271" s="1018"/>
      <c r="B271" s="360" t="s">
        <v>218</v>
      </c>
      <c r="C271" s="285"/>
      <c r="D271" s="285"/>
      <c r="E271" s="285"/>
      <c r="F271" s="285"/>
      <c r="G271" s="285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  <c r="AA271" s="285"/>
      <c r="AB271" s="285"/>
      <c r="AC271" s="285"/>
      <c r="AD271" s="285"/>
      <c r="AE271" s="285"/>
      <c r="AF271" s="285"/>
      <c r="AG271" s="286" t="e">
        <f t="shared" si="30"/>
        <v>#DIV/0!</v>
      </c>
      <c r="AH271" s="277"/>
      <c r="AI271" s="320" t="s">
        <v>218</v>
      </c>
      <c r="AJ271" s="285">
        <v>2</v>
      </c>
      <c r="AK271" s="285">
        <v>2</v>
      </c>
      <c r="AL271" s="285">
        <v>2</v>
      </c>
      <c r="AM271" s="285">
        <v>2</v>
      </c>
      <c r="AN271" s="285"/>
      <c r="AO271" s="285"/>
      <c r="AP271" s="285"/>
      <c r="AQ271" s="285"/>
      <c r="AR271" s="285"/>
      <c r="AS271" s="285"/>
      <c r="AT271" s="285"/>
      <c r="AU271" s="285"/>
      <c r="AV271" s="285"/>
      <c r="AW271" s="285"/>
      <c r="AX271" s="285"/>
      <c r="AY271" s="285"/>
      <c r="AZ271" s="285"/>
      <c r="BA271" s="285"/>
      <c r="BB271" s="285"/>
      <c r="BC271" s="285"/>
      <c r="BD271" s="285"/>
      <c r="BE271" s="285"/>
      <c r="BF271" s="285"/>
      <c r="BG271" s="285"/>
      <c r="BH271" s="285"/>
      <c r="BI271" s="285"/>
      <c r="BJ271" s="285"/>
      <c r="BK271" s="285"/>
      <c r="BL271" s="285"/>
      <c r="BM271" s="285"/>
      <c r="BN271" s="293">
        <f t="shared" si="31"/>
        <v>2</v>
      </c>
      <c r="BO271" s="277"/>
      <c r="BP271" s="321" t="s">
        <v>218</v>
      </c>
      <c r="BQ271" s="313">
        <v>2</v>
      </c>
      <c r="BR271" s="313">
        <v>2</v>
      </c>
      <c r="BS271" s="313">
        <v>2</v>
      </c>
      <c r="BT271" s="313">
        <v>2</v>
      </c>
      <c r="BU271" s="313">
        <v>2</v>
      </c>
      <c r="BV271" s="285"/>
      <c r="BW271" s="285"/>
      <c r="BX271" s="285"/>
      <c r="BY271" s="285"/>
      <c r="BZ271" s="285"/>
      <c r="CA271" s="285"/>
      <c r="CB271" s="285"/>
      <c r="CC271" s="285"/>
      <c r="CD271" s="285"/>
      <c r="CE271" s="285"/>
      <c r="CF271" s="285"/>
      <c r="CG271" s="285"/>
      <c r="CH271" s="285"/>
      <c r="CI271" s="285"/>
      <c r="CJ271" s="285"/>
      <c r="CK271" s="285"/>
      <c r="CL271" s="285"/>
      <c r="CM271" s="285"/>
      <c r="CN271" s="285"/>
      <c r="CO271" s="285"/>
      <c r="CP271" s="285"/>
      <c r="CQ271" s="285"/>
      <c r="CR271" s="285"/>
      <c r="CS271" s="285"/>
      <c r="CT271" s="285"/>
      <c r="CU271" s="286">
        <f t="shared" si="32"/>
        <v>2</v>
      </c>
      <c r="CV271" s="277"/>
      <c r="CW271" s="299" t="s">
        <v>369</v>
      </c>
      <c r="CX271" s="332">
        <v>2</v>
      </c>
      <c r="CY271" s="332">
        <v>2</v>
      </c>
      <c r="CZ271" s="332">
        <v>2</v>
      </c>
      <c r="DA271" s="332">
        <v>2</v>
      </c>
      <c r="DB271" s="332">
        <v>1</v>
      </c>
      <c r="DC271" s="332">
        <v>1</v>
      </c>
      <c r="DD271" s="332">
        <v>1</v>
      </c>
      <c r="DE271" s="332">
        <v>2</v>
      </c>
      <c r="DF271" s="332">
        <v>2</v>
      </c>
      <c r="DG271" s="332">
        <v>1</v>
      </c>
      <c r="DH271" s="332">
        <v>1</v>
      </c>
      <c r="DI271" s="332">
        <v>2</v>
      </c>
      <c r="DJ271" s="332">
        <v>2</v>
      </c>
      <c r="DK271" s="332">
        <v>2</v>
      </c>
      <c r="DL271" s="332">
        <v>2</v>
      </c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286">
        <f t="shared" si="33"/>
        <v>1.6666666666666667</v>
      </c>
      <c r="EC271" s="277"/>
      <c r="ED271" s="320" t="s">
        <v>218</v>
      </c>
      <c r="EE271" s="285">
        <v>2</v>
      </c>
      <c r="EF271" s="285">
        <v>2</v>
      </c>
      <c r="EG271" s="285"/>
      <c r="EH271" s="285"/>
      <c r="EI271" s="285"/>
      <c r="EJ271" s="285"/>
      <c r="EK271" s="285"/>
      <c r="EL271" s="285"/>
      <c r="EM271" s="285"/>
      <c r="EN271" s="285"/>
      <c r="EO271" s="285"/>
      <c r="EP271" s="285"/>
      <c r="EQ271" s="285"/>
      <c r="ER271" s="285"/>
      <c r="ES271" s="285"/>
      <c r="ET271" s="285"/>
      <c r="EU271" s="285"/>
      <c r="EV271" s="285"/>
      <c r="EW271" s="285"/>
      <c r="EX271" s="285"/>
      <c r="EY271" s="285"/>
      <c r="EZ271" s="285"/>
      <c r="FA271" s="285"/>
      <c r="FB271" s="285"/>
      <c r="FC271" s="285"/>
      <c r="FD271" s="285"/>
      <c r="FE271" s="285"/>
      <c r="FF271" s="285"/>
      <c r="FG271" s="285"/>
      <c r="FH271" s="285"/>
      <c r="FI271" s="286">
        <f t="shared" si="34"/>
        <v>2</v>
      </c>
      <c r="FJ271" s="277"/>
      <c r="FK271" s="320" t="s">
        <v>218</v>
      </c>
      <c r="FL271" s="285">
        <v>2</v>
      </c>
      <c r="FM271" s="285">
        <v>2</v>
      </c>
      <c r="FN271" s="285">
        <v>2</v>
      </c>
      <c r="FO271" s="285">
        <v>2</v>
      </c>
      <c r="FP271" s="285"/>
      <c r="FQ271" s="285"/>
      <c r="FR271" s="285"/>
      <c r="FS271" s="285"/>
      <c r="FT271" s="285"/>
      <c r="FU271" s="285"/>
      <c r="FV271" s="285"/>
      <c r="FW271" s="285"/>
      <c r="FX271" s="285"/>
      <c r="FY271" s="285"/>
      <c r="FZ271" s="285"/>
      <c r="GA271" s="285"/>
      <c r="GB271" s="285"/>
      <c r="GC271" s="285"/>
      <c r="GD271" s="285"/>
      <c r="GE271" s="285"/>
      <c r="GF271" s="285"/>
      <c r="GG271" s="285"/>
      <c r="GH271" s="285"/>
      <c r="GI271" s="285"/>
      <c r="GJ271" s="285"/>
      <c r="GK271" s="285"/>
      <c r="GL271" s="285"/>
      <c r="GM271" s="285"/>
      <c r="GN271" s="285"/>
      <c r="GO271" s="285"/>
      <c r="GP271" s="286">
        <f t="shared" si="35"/>
        <v>2</v>
      </c>
      <c r="GQ271" s="277"/>
    </row>
    <row r="272" spans="1:199" ht="15.75" customHeight="1">
      <c r="A272" s="1018"/>
      <c r="B272" s="363" t="s">
        <v>126</v>
      </c>
      <c r="C272" s="296">
        <v>1</v>
      </c>
      <c r="D272" s="296">
        <v>1</v>
      </c>
      <c r="E272" s="296">
        <v>1</v>
      </c>
      <c r="F272" s="296">
        <v>1</v>
      </c>
      <c r="G272" s="296">
        <v>1</v>
      </c>
      <c r="H272" s="296">
        <v>1</v>
      </c>
      <c r="I272" s="296">
        <v>1</v>
      </c>
      <c r="J272" s="296">
        <v>1</v>
      </c>
      <c r="K272" s="296">
        <v>1</v>
      </c>
      <c r="L272" s="296">
        <v>1</v>
      </c>
      <c r="M272" s="296">
        <v>1</v>
      </c>
      <c r="N272" s="296">
        <v>1</v>
      </c>
      <c r="O272" s="296">
        <v>1</v>
      </c>
      <c r="P272" s="296">
        <v>1</v>
      </c>
      <c r="Q272" s="296">
        <v>1</v>
      </c>
      <c r="R272" s="296">
        <v>1</v>
      </c>
      <c r="S272" s="296">
        <v>1</v>
      </c>
      <c r="T272" s="296">
        <v>1</v>
      </c>
      <c r="U272" s="296">
        <v>1</v>
      </c>
      <c r="V272" s="296">
        <v>1</v>
      </c>
      <c r="W272" s="296">
        <v>1</v>
      </c>
      <c r="X272" s="296">
        <v>1</v>
      </c>
      <c r="Y272" s="296">
        <v>1</v>
      </c>
      <c r="Z272" s="296">
        <v>1</v>
      </c>
      <c r="AA272" s="296">
        <v>1</v>
      </c>
      <c r="AB272" s="296">
        <v>1</v>
      </c>
      <c r="AC272" s="296">
        <v>1</v>
      </c>
      <c r="AD272" s="296">
        <v>1</v>
      </c>
      <c r="AE272" s="296">
        <v>1</v>
      </c>
      <c r="AF272" s="296">
        <v>1</v>
      </c>
      <c r="AG272" s="359">
        <f t="shared" si="30"/>
        <v>1</v>
      </c>
      <c r="AH272" s="277"/>
      <c r="AI272" s="300" t="s">
        <v>126</v>
      </c>
      <c r="AJ272" s="296">
        <v>1</v>
      </c>
      <c r="AK272" s="285"/>
      <c r="AL272" s="285"/>
      <c r="AM272" s="285"/>
      <c r="AN272" s="285"/>
      <c r="AO272" s="285"/>
      <c r="AP272" s="285"/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285"/>
      <c r="BD272" s="285"/>
      <c r="BE272" s="285"/>
      <c r="BF272" s="285"/>
      <c r="BG272" s="285"/>
      <c r="BH272" s="285"/>
      <c r="BI272" s="285"/>
      <c r="BJ272" s="285"/>
      <c r="BK272" s="285"/>
      <c r="BL272" s="285"/>
      <c r="BM272" s="285"/>
      <c r="BN272" s="305">
        <f t="shared" si="31"/>
        <v>1</v>
      </c>
      <c r="BO272" s="277"/>
      <c r="BP272" s="302" t="s">
        <v>126</v>
      </c>
      <c r="BQ272" s="296">
        <v>1</v>
      </c>
      <c r="BR272" s="285"/>
      <c r="BS272" s="285"/>
      <c r="BT272" s="285"/>
      <c r="BU272" s="285"/>
      <c r="BV272" s="285"/>
      <c r="BW272" s="285"/>
      <c r="BX272" s="285"/>
      <c r="BY272" s="285"/>
      <c r="BZ272" s="285"/>
      <c r="CA272" s="285"/>
      <c r="CB272" s="285"/>
      <c r="CC272" s="285"/>
      <c r="CD272" s="285"/>
      <c r="CE272" s="285"/>
      <c r="CF272" s="285"/>
      <c r="CG272" s="285"/>
      <c r="CH272" s="285"/>
      <c r="CI272" s="285"/>
      <c r="CJ272" s="285"/>
      <c r="CK272" s="285"/>
      <c r="CL272" s="285"/>
      <c r="CM272" s="285"/>
      <c r="CN272" s="285"/>
      <c r="CO272" s="285"/>
      <c r="CP272" s="285"/>
      <c r="CQ272" s="285"/>
      <c r="CR272" s="285"/>
      <c r="CS272" s="285"/>
      <c r="CT272" s="285"/>
      <c r="CU272" s="359">
        <f t="shared" si="32"/>
        <v>1</v>
      </c>
      <c r="CV272" s="277"/>
      <c r="CW272" s="363" t="s">
        <v>126</v>
      </c>
      <c r="CX272" s="285">
        <v>1</v>
      </c>
      <c r="CY272" s="285"/>
      <c r="CZ272" s="285"/>
      <c r="DA272" s="285"/>
      <c r="DB272" s="285"/>
      <c r="DC272" s="285"/>
      <c r="DD272" s="285"/>
      <c r="DE272" s="285"/>
      <c r="DF272" s="285"/>
      <c r="DG272" s="285"/>
      <c r="DH272" s="285"/>
      <c r="DI272" s="285"/>
      <c r="DJ272" s="285"/>
      <c r="DK272" s="285"/>
      <c r="DL272" s="285"/>
      <c r="DM272" s="285"/>
      <c r="DN272" s="285"/>
      <c r="DO272" s="285"/>
      <c r="DP272" s="285"/>
      <c r="DQ272" s="285"/>
      <c r="DR272" s="285"/>
      <c r="DS272" s="285"/>
      <c r="DT272" s="285"/>
      <c r="DU272" s="285"/>
      <c r="DV272" s="285"/>
      <c r="DW272" s="285"/>
      <c r="DX272" s="285"/>
      <c r="DY272" s="285"/>
      <c r="DZ272" s="285"/>
      <c r="EA272" s="285"/>
      <c r="EB272" s="359">
        <f t="shared" si="33"/>
        <v>1</v>
      </c>
      <c r="EC272" s="277"/>
      <c r="ED272" s="300" t="s">
        <v>126</v>
      </c>
      <c r="EE272" s="285">
        <v>1</v>
      </c>
      <c r="EF272" s="285"/>
      <c r="EG272" s="285"/>
      <c r="EH272" s="285"/>
      <c r="EI272" s="285"/>
      <c r="EJ272" s="285"/>
      <c r="EK272" s="285"/>
      <c r="EL272" s="285"/>
      <c r="EM272" s="285"/>
      <c r="EN272" s="285"/>
      <c r="EO272" s="285"/>
      <c r="EP272" s="285"/>
      <c r="EQ272" s="285"/>
      <c r="ER272" s="285"/>
      <c r="ES272" s="285"/>
      <c r="ET272" s="285"/>
      <c r="EU272" s="285"/>
      <c r="EV272" s="285"/>
      <c r="EW272" s="285"/>
      <c r="EX272" s="285"/>
      <c r="EY272" s="285"/>
      <c r="EZ272" s="285"/>
      <c r="FA272" s="285"/>
      <c r="FB272" s="285"/>
      <c r="FC272" s="285"/>
      <c r="FD272" s="285"/>
      <c r="FE272" s="285"/>
      <c r="FF272" s="285"/>
      <c r="FG272" s="285"/>
      <c r="FH272" s="285"/>
      <c r="FI272" s="359">
        <f t="shared" si="34"/>
        <v>1</v>
      </c>
      <c r="FJ272" s="277"/>
      <c r="FK272" s="300" t="s">
        <v>126</v>
      </c>
      <c r="FL272" s="285">
        <v>1</v>
      </c>
      <c r="FM272" s="285"/>
      <c r="FN272" s="285"/>
      <c r="FO272" s="285"/>
      <c r="FP272" s="285"/>
      <c r="FQ272" s="285"/>
      <c r="FR272" s="285"/>
      <c r="FS272" s="285"/>
      <c r="FT272" s="285"/>
      <c r="FU272" s="285"/>
      <c r="FV272" s="285"/>
      <c r="FW272" s="285"/>
      <c r="FX272" s="285"/>
      <c r="FY272" s="285"/>
      <c r="FZ272" s="285"/>
      <c r="GA272" s="285"/>
      <c r="GB272" s="285"/>
      <c r="GC272" s="285"/>
      <c r="GD272" s="285"/>
      <c r="GE272" s="285"/>
      <c r="GF272" s="285"/>
      <c r="GG272" s="285"/>
      <c r="GH272" s="285"/>
      <c r="GI272" s="285"/>
      <c r="GJ272" s="285"/>
      <c r="GK272" s="285"/>
      <c r="GL272" s="285"/>
      <c r="GM272" s="285"/>
      <c r="GN272" s="285"/>
      <c r="GO272" s="285"/>
      <c r="GP272" s="359">
        <f t="shared" si="35"/>
        <v>1</v>
      </c>
      <c r="GQ272" s="277"/>
    </row>
    <row r="273" spans="1:199" ht="15.75" customHeight="1">
      <c r="A273" s="1018"/>
      <c r="B273" s="361" t="s">
        <v>129</v>
      </c>
      <c r="C273" s="296">
        <v>1</v>
      </c>
      <c r="D273" s="296">
        <v>1</v>
      </c>
      <c r="E273" s="296">
        <v>1</v>
      </c>
      <c r="F273" s="296">
        <v>1</v>
      </c>
      <c r="G273" s="296">
        <v>1</v>
      </c>
      <c r="H273" s="296">
        <v>1</v>
      </c>
      <c r="I273" s="296">
        <v>1</v>
      </c>
      <c r="J273" s="296">
        <v>1</v>
      </c>
      <c r="K273" s="296">
        <v>1</v>
      </c>
      <c r="L273" s="296">
        <v>1</v>
      </c>
      <c r="M273" s="296">
        <v>1</v>
      </c>
      <c r="N273" s="296">
        <v>1</v>
      </c>
      <c r="O273" s="296">
        <v>1</v>
      </c>
      <c r="P273" s="296">
        <v>1</v>
      </c>
      <c r="Q273" s="296">
        <v>1</v>
      </c>
      <c r="R273" s="296">
        <v>1</v>
      </c>
      <c r="S273" s="296">
        <v>1</v>
      </c>
      <c r="T273" s="296">
        <v>1</v>
      </c>
      <c r="U273" s="296">
        <v>1</v>
      </c>
      <c r="V273" s="296">
        <v>1</v>
      </c>
      <c r="W273" s="296">
        <v>1</v>
      </c>
      <c r="X273" s="296">
        <v>1</v>
      </c>
      <c r="Y273" s="296">
        <v>1</v>
      </c>
      <c r="Z273" s="296">
        <v>1</v>
      </c>
      <c r="AA273" s="296">
        <v>1</v>
      </c>
      <c r="AB273" s="296">
        <v>1</v>
      </c>
      <c r="AC273" s="296">
        <v>1</v>
      </c>
      <c r="AD273" s="296">
        <v>1</v>
      </c>
      <c r="AE273" s="296">
        <v>1</v>
      </c>
      <c r="AF273" s="296">
        <v>1</v>
      </c>
      <c r="AG273" s="359">
        <f t="shared" si="30"/>
        <v>1</v>
      </c>
      <c r="AH273" s="277"/>
      <c r="AI273" s="304" t="s">
        <v>129</v>
      </c>
      <c r="AJ273" s="296">
        <v>1</v>
      </c>
      <c r="AK273" s="285"/>
      <c r="AL273" s="285"/>
      <c r="AM273" s="285"/>
      <c r="AN273" s="285"/>
      <c r="AO273" s="285"/>
      <c r="AP273" s="285"/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285"/>
      <c r="BD273" s="285"/>
      <c r="BE273" s="285"/>
      <c r="BF273" s="285"/>
      <c r="BG273" s="285"/>
      <c r="BH273" s="285"/>
      <c r="BI273" s="285"/>
      <c r="BJ273" s="285"/>
      <c r="BK273" s="285"/>
      <c r="BL273" s="285"/>
      <c r="BM273" s="285"/>
      <c r="BN273" s="305">
        <f t="shared" si="31"/>
        <v>1</v>
      </c>
      <c r="BO273" s="277"/>
      <c r="BP273" s="306" t="s">
        <v>129</v>
      </c>
      <c r="BQ273" s="296">
        <v>1</v>
      </c>
      <c r="BR273" s="285"/>
      <c r="BS273" s="285"/>
      <c r="BT273" s="285"/>
      <c r="BU273" s="285"/>
      <c r="BV273" s="285"/>
      <c r="BW273" s="285"/>
      <c r="BX273" s="285"/>
      <c r="BY273" s="285"/>
      <c r="BZ273" s="285"/>
      <c r="CA273" s="285"/>
      <c r="CB273" s="285"/>
      <c r="CC273" s="285"/>
      <c r="CD273" s="285"/>
      <c r="CE273" s="285"/>
      <c r="CF273" s="285"/>
      <c r="CG273" s="285"/>
      <c r="CH273" s="285"/>
      <c r="CI273" s="285"/>
      <c r="CJ273" s="285"/>
      <c r="CK273" s="285"/>
      <c r="CL273" s="285"/>
      <c r="CM273" s="285"/>
      <c r="CN273" s="285"/>
      <c r="CO273" s="285"/>
      <c r="CP273" s="285"/>
      <c r="CQ273" s="285"/>
      <c r="CR273" s="285"/>
      <c r="CS273" s="285"/>
      <c r="CT273" s="285"/>
      <c r="CU273" s="359">
        <f t="shared" si="32"/>
        <v>1</v>
      </c>
      <c r="CV273" s="277"/>
      <c r="CW273" s="361" t="s">
        <v>129</v>
      </c>
      <c r="CX273" s="285">
        <v>1</v>
      </c>
      <c r="CY273" s="285"/>
      <c r="CZ273" s="285"/>
      <c r="DA273" s="285"/>
      <c r="DB273" s="285"/>
      <c r="DC273" s="285"/>
      <c r="DD273" s="285"/>
      <c r="DE273" s="285"/>
      <c r="DF273" s="285"/>
      <c r="DG273" s="285"/>
      <c r="DH273" s="285"/>
      <c r="DI273" s="285"/>
      <c r="DJ273" s="285"/>
      <c r="DK273" s="285"/>
      <c r="DL273" s="285"/>
      <c r="DM273" s="285"/>
      <c r="DN273" s="285"/>
      <c r="DO273" s="285"/>
      <c r="DP273" s="285"/>
      <c r="DQ273" s="285"/>
      <c r="DR273" s="285"/>
      <c r="DS273" s="285"/>
      <c r="DT273" s="285"/>
      <c r="DU273" s="285"/>
      <c r="DV273" s="285"/>
      <c r="DW273" s="285"/>
      <c r="DX273" s="285"/>
      <c r="DY273" s="285"/>
      <c r="DZ273" s="285"/>
      <c r="EA273" s="285"/>
      <c r="EB273" s="359">
        <f t="shared" si="33"/>
        <v>1</v>
      </c>
      <c r="EC273" s="277"/>
      <c r="ED273" s="304" t="s">
        <v>129</v>
      </c>
      <c r="EE273" s="285">
        <v>1</v>
      </c>
      <c r="EF273" s="285"/>
      <c r="EG273" s="285"/>
      <c r="EH273" s="285"/>
      <c r="EI273" s="285"/>
      <c r="EJ273" s="285"/>
      <c r="EK273" s="285"/>
      <c r="EL273" s="285"/>
      <c r="EM273" s="285"/>
      <c r="EN273" s="285"/>
      <c r="EO273" s="285"/>
      <c r="EP273" s="285"/>
      <c r="EQ273" s="285"/>
      <c r="ER273" s="285"/>
      <c r="ES273" s="285"/>
      <c r="ET273" s="285"/>
      <c r="EU273" s="285"/>
      <c r="EV273" s="285"/>
      <c r="EW273" s="285"/>
      <c r="EX273" s="285"/>
      <c r="EY273" s="285"/>
      <c r="EZ273" s="285"/>
      <c r="FA273" s="285"/>
      <c r="FB273" s="285"/>
      <c r="FC273" s="285"/>
      <c r="FD273" s="285"/>
      <c r="FE273" s="285"/>
      <c r="FF273" s="285"/>
      <c r="FG273" s="285"/>
      <c r="FH273" s="285"/>
      <c r="FI273" s="359">
        <f t="shared" si="34"/>
        <v>1</v>
      </c>
      <c r="FJ273" s="277"/>
      <c r="FK273" s="304" t="s">
        <v>129</v>
      </c>
      <c r="FL273" s="285">
        <v>1</v>
      </c>
      <c r="FM273" s="285"/>
      <c r="FN273" s="285"/>
      <c r="FO273" s="285"/>
      <c r="FP273" s="285"/>
      <c r="FQ273" s="285"/>
      <c r="FR273" s="285"/>
      <c r="FS273" s="285"/>
      <c r="FT273" s="285"/>
      <c r="FU273" s="285"/>
      <c r="FV273" s="285"/>
      <c r="FW273" s="285"/>
      <c r="FX273" s="285"/>
      <c r="FY273" s="285"/>
      <c r="FZ273" s="285"/>
      <c r="GA273" s="285"/>
      <c r="GB273" s="285"/>
      <c r="GC273" s="285"/>
      <c r="GD273" s="285"/>
      <c r="GE273" s="285"/>
      <c r="GF273" s="285"/>
      <c r="GG273" s="285"/>
      <c r="GH273" s="285"/>
      <c r="GI273" s="285"/>
      <c r="GJ273" s="285"/>
      <c r="GK273" s="285"/>
      <c r="GL273" s="285"/>
      <c r="GM273" s="285"/>
      <c r="GN273" s="285"/>
      <c r="GO273" s="285"/>
      <c r="GP273" s="359">
        <f t="shared" si="35"/>
        <v>1</v>
      </c>
      <c r="GQ273" s="277"/>
    </row>
    <row r="274" spans="1:199" ht="15.75" customHeight="1">
      <c r="A274" s="1018"/>
      <c r="B274" s="361" t="s">
        <v>264</v>
      </c>
      <c r="C274" s="296">
        <v>1</v>
      </c>
      <c r="D274" s="296">
        <v>1</v>
      </c>
      <c r="E274" s="296">
        <v>1</v>
      </c>
      <c r="F274" s="296">
        <v>1</v>
      </c>
      <c r="G274" s="296">
        <v>1</v>
      </c>
      <c r="H274" s="296">
        <v>1</v>
      </c>
      <c r="I274" s="296">
        <v>1</v>
      </c>
      <c r="J274" s="296">
        <v>1</v>
      </c>
      <c r="K274" s="296">
        <v>1</v>
      </c>
      <c r="L274" s="296">
        <v>1</v>
      </c>
      <c r="M274" s="296">
        <v>1</v>
      </c>
      <c r="N274" s="296">
        <v>1</v>
      </c>
      <c r="O274" s="296">
        <v>1</v>
      </c>
      <c r="P274" s="296">
        <v>1</v>
      </c>
      <c r="Q274" s="296">
        <v>1</v>
      </c>
      <c r="R274" s="296">
        <v>1</v>
      </c>
      <c r="S274" s="296">
        <v>1</v>
      </c>
      <c r="T274" s="296">
        <v>1</v>
      </c>
      <c r="U274" s="296">
        <v>1</v>
      </c>
      <c r="V274" s="296">
        <v>1</v>
      </c>
      <c r="W274" s="296">
        <v>1</v>
      </c>
      <c r="X274" s="296">
        <v>1</v>
      </c>
      <c r="Y274" s="296">
        <v>1</v>
      </c>
      <c r="Z274" s="296">
        <v>1</v>
      </c>
      <c r="AA274" s="296">
        <v>1</v>
      </c>
      <c r="AB274" s="296">
        <v>1</v>
      </c>
      <c r="AC274" s="296">
        <v>1</v>
      </c>
      <c r="AD274" s="296">
        <v>1</v>
      </c>
      <c r="AE274" s="296">
        <v>1</v>
      </c>
      <c r="AF274" s="296">
        <v>1</v>
      </c>
      <c r="AG274" s="359">
        <f t="shared" si="30"/>
        <v>1</v>
      </c>
      <c r="AH274" s="277"/>
      <c r="AI274" s="304" t="s">
        <v>264</v>
      </c>
      <c r="AJ274" s="296">
        <v>1</v>
      </c>
      <c r="AK274" s="285"/>
      <c r="AL274" s="285"/>
      <c r="AM274" s="285"/>
      <c r="AN274" s="285"/>
      <c r="AO274" s="285"/>
      <c r="AP274" s="285"/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285"/>
      <c r="BD274" s="285"/>
      <c r="BE274" s="285"/>
      <c r="BF274" s="285"/>
      <c r="BG274" s="285"/>
      <c r="BH274" s="285"/>
      <c r="BI274" s="285"/>
      <c r="BJ274" s="285"/>
      <c r="BK274" s="285"/>
      <c r="BL274" s="285"/>
      <c r="BM274" s="285"/>
      <c r="BN274" s="305">
        <f t="shared" si="31"/>
        <v>1</v>
      </c>
      <c r="BO274" s="277"/>
      <c r="BP274" s="306" t="s">
        <v>264</v>
      </c>
      <c r="BQ274" s="296">
        <v>1</v>
      </c>
      <c r="BR274" s="285"/>
      <c r="BS274" s="285"/>
      <c r="BT274" s="285"/>
      <c r="BU274" s="285"/>
      <c r="BV274" s="285"/>
      <c r="BW274" s="285"/>
      <c r="BX274" s="285"/>
      <c r="BY274" s="285"/>
      <c r="BZ274" s="285"/>
      <c r="CA274" s="285"/>
      <c r="CB274" s="285"/>
      <c r="CC274" s="285"/>
      <c r="CD274" s="285"/>
      <c r="CE274" s="285"/>
      <c r="CF274" s="285"/>
      <c r="CG274" s="285"/>
      <c r="CH274" s="285"/>
      <c r="CI274" s="285"/>
      <c r="CJ274" s="285"/>
      <c r="CK274" s="285"/>
      <c r="CL274" s="285"/>
      <c r="CM274" s="285"/>
      <c r="CN274" s="285"/>
      <c r="CO274" s="285"/>
      <c r="CP274" s="285"/>
      <c r="CQ274" s="285"/>
      <c r="CR274" s="285"/>
      <c r="CS274" s="285"/>
      <c r="CT274" s="285"/>
      <c r="CU274" s="359">
        <f t="shared" si="32"/>
        <v>1</v>
      </c>
      <c r="CV274" s="277"/>
      <c r="CW274" s="361" t="s">
        <v>264</v>
      </c>
      <c r="CX274" s="285">
        <v>1</v>
      </c>
      <c r="CY274" s="285"/>
      <c r="CZ274" s="285"/>
      <c r="DA274" s="285"/>
      <c r="DB274" s="285"/>
      <c r="DC274" s="285"/>
      <c r="DD274" s="285"/>
      <c r="DE274" s="285"/>
      <c r="DF274" s="285"/>
      <c r="DG274" s="285"/>
      <c r="DH274" s="285"/>
      <c r="DI274" s="285"/>
      <c r="DJ274" s="285"/>
      <c r="DK274" s="285"/>
      <c r="DL274" s="285"/>
      <c r="DM274" s="285"/>
      <c r="DN274" s="285"/>
      <c r="DO274" s="285"/>
      <c r="DP274" s="285"/>
      <c r="DQ274" s="285"/>
      <c r="DR274" s="285"/>
      <c r="DS274" s="285"/>
      <c r="DT274" s="285"/>
      <c r="DU274" s="285"/>
      <c r="DV274" s="285"/>
      <c r="DW274" s="285"/>
      <c r="DX274" s="285"/>
      <c r="DY274" s="285"/>
      <c r="DZ274" s="285"/>
      <c r="EA274" s="285"/>
      <c r="EB274" s="359">
        <f t="shared" si="33"/>
        <v>1</v>
      </c>
      <c r="EC274" s="277"/>
      <c r="ED274" s="304" t="s">
        <v>264</v>
      </c>
      <c r="EE274" s="285">
        <v>1</v>
      </c>
      <c r="EF274" s="285"/>
      <c r="EG274" s="285"/>
      <c r="EH274" s="285"/>
      <c r="EI274" s="285"/>
      <c r="EJ274" s="285"/>
      <c r="EK274" s="285"/>
      <c r="EL274" s="285"/>
      <c r="EM274" s="285"/>
      <c r="EN274" s="285"/>
      <c r="EO274" s="285"/>
      <c r="EP274" s="285"/>
      <c r="EQ274" s="285"/>
      <c r="ER274" s="285"/>
      <c r="ES274" s="285"/>
      <c r="ET274" s="285"/>
      <c r="EU274" s="285"/>
      <c r="EV274" s="285"/>
      <c r="EW274" s="285"/>
      <c r="EX274" s="285"/>
      <c r="EY274" s="285"/>
      <c r="EZ274" s="285"/>
      <c r="FA274" s="285"/>
      <c r="FB274" s="285"/>
      <c r="FC274" s="285"/>
      <c r="FD274" s="285"/>
      <c r="FE274" s="285"/>
      <c r="FF274" s="285"/>
      <c r="FG274" s="285"/>
      <c r="FH274" s="285"/>
      <c r="FI274" s="359">
        <f t="shared" si="34"/>
        <v>1</v>
      </c>
      <c r="FJ274" s="277"/>
      <c r="FK274" s="304" t="s">
        <v>264</v>
      </c>
      <c r="FL274" s="285">
        <v>1</v>
      </c>
      <c r="FM274" s="285"/>
      <c r="FN274" s="285"/>
      <c r="FO274" s="285"/>
      <c r="FP274" s="285"/>
      <c r="FQ274" s="285"/>
      <c r="FR274" s="285"/>
      <c r="FS274" s="285"/>
      <c r="FT274" s="285"/>
      <c r="FU274" s="285"/>
      <c r="FV274" s="285"/>
      <c r="FW274" s="285"/>
      <c r="FX274" s="285"/>
      <c r="FY274" s="285"/>
      <c r="FZ274" s="285"/>
      <c r="GA274" s="285"/>
      <c r="GB274" s="285"/>
      <c r="GC274" s="285"/>
      <c r="GD274" s="285"/>
      <c r="GE274" s="285"/>
      <c r="GF274" s="285"/>
      <c r="GG274" s="285"/>
      <c r="GH274" s="285"/>
      <c r="GI274" s="285"/>
      <c r="GJ274" s="285"/>
      <c r="GK274" s="285"/>
      <c r="GL274" s="285"/>
      <c r="GM274" s="285"/>
      <c r="GN274" s="285"/>
      <c r="GO274" s="285"/>
      <c r="GP274" s="359">
        <f t="shared" si="35"/>
        <v>1</v>
      </c>
      <c r="GQ274" s="277"/>
    </row>
    <row r="275" spans="1:199" ht="15.75" customHeight="1">
      <c r="A275" s="1018"/>
      <c r="B275" s="361" t="s">
        <v>138</v>
      </c>
      <c r="C275" s="296">
        <v>1</v>
      </c>
      <c r="D275" s="296">
        <v>1</v>
      </c>
      <c r="E275" s="296">
        <v>1</v>
      </c>
      <c r="F275" s="296">
        <v>1</v>
      </c>
      <c r="G275" s="296">
        <v>1</v>
      </c>
      <c r="H275" s="296">
        <v>1</v>
      </c>
      <c r="I275" s="296">
        <v>1</v>
      </c>
      <c r="J275" s="296">
        <v>1</v>
      </c>
      <c r="K275" s="296">
        <v>1</v>
      </c>
      <c r="L275" s="296">
        <v>1</v>
      </c>
      <c r="M275" s="296">
        <v>1</v>
      </c>
      <c r="N275" s="296">
        <v>1</v>
      </c>
      <c r="O275" s="296">
        <v>1</v>
      </c>
      <c r="P275" s="296">
        <v>1</v>
      </c>
      <c r="Q275" s="296">
        <v>1</v>
      </c>
      <c r="R275" s="296">
        <v>1</v>
      </c>
      <c r="S275" s="296">
        <v>1</v>
      </c>
      <c r="T275" s="296">
        <v>1</v>
      </c>
      <c r="U275" s="296">
        <v>1</v>
      </c>
      <c r="V275" s="296">
        <v>1</v>
      </c>
      <c r="W275" s="296">
        <v>1</v>
      </c>
      <c r="X275" s="296">
        <v>1</v>
      </c>
      <c r="Y275" s="296">
        <v>1</v>
      </c>
      <c r="Z275" s="296">
        <v>1</v>
      </c>
      <c r="AA275" s="296">
        <v>1</v>
      </c>
      <c r="AB275" s="296">
        <v>1</v>
      </c>
      <c r="AC275" s="296">
        <v>1</v>
      </c>
      <c r="AD275" s="296">
        <v>1</v>
      </c>
      <c r="AE275" s="296">
        <v>1</v>
      </c>
      <c r="AF275" s="296">
        <v>1</v>
      </c>
      <c r="AG275" s="359">
        <f t="shared" si="30"/>
        <v>1</v>
      </c>
      <c r="AH275" s="277"/>
      <c r="AI275" s="304" t="s">
        <v>138</v>
      </c>
      <c r="AJ275" s="296">
        <v>1</v>
      </c>
      <c r="AK275" s="285"/>
      <c r="AL275" s="285"/>
      <c r="AM275" s="285"/>
      <c r="AN275" s="285"/>
      <c r="AO275" s="285"/>
      <c r="AP275" s="285"/>
      <c r="AQ275" s="285"/>
      <c r="AR275" s="285"/>
      <c r="AS275" s="285"/>
      <c r="AT275" s="285"/>
      <c r="AU275" s="285"/>
      <c r="AV275" s="285"/>
      <c r="AW275" s="285"/>
      <c r="AX275" s="285"/>
      <c r="AY275" s="285"/>
      <c r="AZ275" s="285"/>
      <c r="BA275" s="285"/>
      <c r="BB275" s="285"/>
      <c r="BC275" s="285"/>
      <c r="BD275" s="285"/>
      <c r="BE275" s="285"/>
      <c r="BF275" s="285"/>
      <c r="BG275" s="285"/>
      <c r="BH275" s="285"/>
      <c r="BI275" s="285"/>
      <c r="BJ275" s="285"/>
      <c r="BK275" s="285"/>
      <c r="BL275" s="285"/>
      <c r="BM275" s="285"/>
      <c r="BN275" s="305">
        <f t="shared" si="31"/>
        <v>1</v>
      </c>
      <c r="BO275" s="277"/>
      <c r="BP275" s="306" t="s">
        <v>138</v>
      </c>
      <c r="BQ275" s="296">
        <v>1</v>
      </c>
      <c r="BR275" s="285"/>
      <c r="BS275" s="285"/>
      <c r="BT275" s="285"/>
      <c r="BU275" s="285"/>
      <c r="BV275" s="285"/>
      <c r="BW275" s="285"/>
      <c r="BX275" s="285"/>
      <c r="BY275" s="285"/>
      <c r="BZ275" s="285"/>
      <c r="CA275" s="285"/>
      <c r="CB275" s="285"/>
      <c r="CC275" s="285"/>
      <c r="CD275" s="285"/>
      <c r="CE275" s="285"/>
      <c r="CF275" s="285"/>
      <c r="CG275" s="285"/>
      <c r="CH275" s="285"/>
      <c r="CI275" s="285"/>
      <c r="CJ275" s="285"/>
      <c r="CK275" s="285"/>
      <c r="CL275" s="285"/>
      <c r="CM275" s="285"/>
      <c r="CN275" s="285"/>
      <c r="CO275" s="285"/>
      <c r="CP275" s="285"/>
      <c r="CQ275" s="285"/>
      <c r="CR275" s="285"/>
      <c r="CS275" s="285"/>
      <c r="CT275" s="285"/>
      <c r="CU275" s="359">
        <f t="shared" si="32"/>
        <v>1</v>
      </c>
      <c r="CV275" s="277"/>
      <c r="CW275" s="361" t="s">
        <v>138</v>
      </c>
      <c r="CX275" s="285">
        <v>1</v>
      </c>
      <c r="CY275" s="285"/>
      <c r="CZ275" s="285"/>
      <c r="DA275" s="285"/>
      <c r="DB275" s="285"/>
      <c r="DC275" s="285"/>
      <c r="DD275" s="285"/>
      <c r="DE275" s="285"/>
      <c r="DF275" s="285"/>
      <c r="DG275" s="285"/>
      <c r="DH275" s="285"/>
      <c r="DI275" s="285"/>
      <c r="DJ275" s="285"/>
      <c r="DK275" s="285"/>
      <c r="DL275" s="285"/>
      <c r="DM275" s="285"/>
      <c r="DN275" s="285"/>
      <c r="DO275" s="285"/>
      <c r="DP275" s="285"/>
      <c r="DQ275" s="285"/>
      <c r="DR275" s="285"/>
      <c r="DS275" s="285"/>
      <c r="DT275" s="285"/>
      <c r="DU275" s="285"/>
      <c r="DV275" s="285"/>
      <c r="DW275" s="285"/>
      <c r="DX275" s="285"/>
      <c r="DY275" s="285"/>
      <c r="DZ275" s="285"/>
      <c r="EA275" s="285"/>
      <c r="EB275" s="359">
        <f t="shared" si="33"/>
        <v>1</v>
      </c>
      <c r="EC275" s="277"/>
      <c r="ED275" s="304" t="s">
        <v>138</v>
      </c>
      <c r="EE275" s="285">
        <v>1</v>
      </c>
      <c r="EF275" s="285"/>
      <c r="EG275" s="285"/>
      <c r="EH275" s="285"/>
      <c r="EI275" s="285"/>
      <c r="EJ275" s="285"/>
      <c r="EK275" s="285"/>
      <c r="EL275" s="285"/>
      <c r="EM275" s="285"/>
      <c r="EN275" s="285"/>
      <c r="EO275" s="285"/>
      <c r="EP275" s="285"/>
      <c r="EQ275" s="285"/>
      <c r="ER275" s="285"/>
      <c r="ES275" s="285"/>
      <c r="ET275" s="285"/>
      <c r="EU275" s="285"/>
      <c r="EV275" s="285"/>
      <c r="EW275" s="285"/>
      <c r="EX275" s="285"/>
      <c r="EY275" s="285"/>
      <c r="EZ275" s="285"/>
      <c r="FA275" s="285"/>
      <c r="FB275" s="285"/>
      <c r="FC275" s="285"/>
      <c r="FD275" s="285"/>
      <c r="FE275" s="285"/>
      <c r="FF275" s="285"/>
      <c r="FG275" s="285"/>
      <c r="FH275" s="285"/>
      <c r="FI275" s="359">
        <f t="shared" si="34"/>
        <v>1</v>
      </c>
      <c r="FJ275" s="277"/>
      <c r="FK275" s="304" t="s">
        <v>138</v>
      </c>
      <c r="FL275" s="285">
        <v>1</v>
      </c>
      <c r="FM275" s="285"/>
      <c r="FN275" s="285"/>
      <c r="FO275" s="285"/>
      <c r="FP275" s="285"/>
      <c r="FQ275" s="285"/>
      <c r="FR275" s="285"/>
      <c r="FS275" s="285"/>
      <c r="FT275" s="285"/>
      <c r="FU275" s="285"/>
      <c r="FV275" s="285"/>
      <c r="FW275" s="285"/>
      <c r="FX275" s="285"/>
      <c r="FY275" s="285"/>
      <c r="FZ275" s="285"/>
      <c r="GA275" s="285"/>
      <c r="GB275" s="285"/>
      <c r="GC275" s="285"/>
      <c r="GD275" s="285"/>
      <c r="GE275" s="285"/>
      <c r="GF275" s="285"/>
      <c r="GG275" s="285"/>
      <c r="GH275" s="285"/>
      <c r="GI275" s="285"/>
      <c r="GJ275" s="285"/>
      <c r="GK275" s="285"/>
      <c r="GL275" s="285"/>
      <c r="GM275" s="285"/>
      <c r="GN275" s="285"/>
      <c r="GO275" s="285"/>
      <c r="GP275" s="359">
        <f t="shared" si="35"/>
        <v>1</v>
      </c>
      <c r="GQ275" s="277"/>
    </row>
    <row r="276" spans="1:199" ht="15.75" customHeight="1">
      <c r="A276" s="1019"/>
      <c r="B276" s="315" t="s">
        <v>407</v>
      </c>
      <c r="C276" s="296">
        <v>5</v>
      </c>
      <c r="D276" s="296"/>
      <c r="E276" s="296"/>
      <c r="F276" s="296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6">
        <f t="shared" si="30"/>
        <v>5</v>
      </c>
      <c r="AH276" s="277"/>
      <c r="AI276" s="322" t="s">
        <v>212</v>
      </c>
      <c r="AJ276" s="323">
        <v>6</v>
      </c>
      <c r="AK276" s="323">
        <v>15</v>
      </c>
      <c r="AL276" s="323">
        <v>5</v>
      </c>
      <c r="AM276" s="323">
        <v>14</v>
      </c>
      <c r="AN276" s="323"/>
      <c r="AO276" s="323"/>
      <c r="AP276" s="323"/>
      <c r="AQ276" s="323"/>
      <c r="AR276" s="323"/>
      <c r="AS276" s="323"/>
      <c r="AT276" s="323"/>
      <c r="AU276" s="323"/>
      <c r="AV276" s="323"/>
      <c r="AW276" s="323"/>
      <c r="AX276" s="323"/>
      <c r="AY276" s="323"/>
      <c r="AZ276" s="323"/>
      <c r="BA276" s="323"/>
      <c r="BB276" s="323"/>
      <c r="BC276" s="323"/>
      <c r="BD276" s="323"/>
      <c r="BE276" s="323"/>
      <c r="BF276" s="323"/>
      <c r="BG276" s="323"/>
      <c r="BH276" s="323"/>
      <c r="BI276" s="323"/>
      <c r="BJ276" s="323"/>
      <c r="BK276" s="323"/>
      <c r="BL276" s="323"/>
      <c r="BM276" s="323"/>
      <c r="BN276" s="325">
        <f t="shared" si="31"/>
        <v>10</v>
      </c>
      <c r="BO276" s="277"/>
      <c r="BP276" s="326" t="s">
        <v>212</v>
      </c>
      <c r="BQ276" s="327">
        <v>10</v>
      </c>
      <c r="BR276" s="327">
        <v>16</v>
      </c>
      <c r="BS276" s="323"/>
      <c r="BT276" s="323"/>
      <c r="BU276" s="323"/>
      <c r="BV276" s="323"/>
      <c r="BW276" s="323"/>
      <c r="BX276" s="323"/>
      <c r="BY276" s="323"/>
      <c r="BZ276" s="323"/>
      <c r="CA276" s="323"/>
      <c r="CB276" s="323"/>
      <c r="CC276" s="323"/>
      <c r="CD276" s="323"/>
      <c r="CE276" s="323"/>
      <c r="CF276" s="323"/>
      <c r="CG276" s="323"/>
      <c r="CH276" s="323"/>
      <c r="CI276" s="323"/>
      <c r="CJ276" s="323"/>
      <c r="CK276" s="323"/>
      <c r="CL276" s="323"/>
      <c r="CM276" s="323"/>
      <c r="CN276" s="323"/>
      <c r="CO276" s="323"/>
      <c r="CP276" s="323"/>
      <c r="CQ276" s="323"/>
      <c r="CR276" s="323"/>
      <c r="CS276" s="323"/>
      <c r="CT276" s="323"/>
      <c r="CU276" s="286">
        <f t="shared" si="32"/>
        <v>13</v>
      </c>
      <c r="CV276" s="277"/>
      <c r="CW276" s="362" t="s">
        <v>212</v>
      </c>
      <c r="CX276" s="285"/>
      <c r="CY276" s="285"/>
      <c r="CZ276" s="285"/>
      <c r="DA276" s="285"/>
      <c r="DB276" s="285"/>
      <c r="DC276" s="285"/>
      <c r="DD276" s="285"/>
      <c r="DE276" s="285"/>
      <c r="DF276" s="285"/>
      <c r="DG276" s="285"/>
      <c r="DH276" s="285"/>
      <c r="DI276" s="285"/>
      <c r="DJ276" s="285"/>
      <c r="DK276" s="285"/>
      <c r="DL276" s="285"/>
      <c r="DM276" s="285"/>
      <c r="DN276" s="285"/>
      <c r="DO276" s="285"/>
      <c r="DP276" s="285"/>
      <c r="DQ276" s="285"/>
      <c r="DR276" s="285"/>
      <c r="DS276" s="285"/>
      <c r="DT276" s="285"/>
      <c r="DU276" s="285"/>
      <c r="DV276" s="285"/>
      <c r="DW276" s="285"/>
      <c r="DX276" s="285"/>
      <c r="DY276" s="285"/>
      <c r="DZ276" s="285"/>
      <c r="EA276" s="285"/>
      <c r="EB276" s="286" t="e">
        <f t="shared" si="33"/>
        <v>#DIV/0!</v>
      </c>
      <c r="EC276" s="277"/>
      <c r="ED276" s="322" t="s">
        <v>212</v>
      </c>
      <c r="EE276" s="323">
        <v>4</v>
      </c>
      <c r="EF276" s="323"/>
      <c r="EG276" s="323"/>
      <c r="EH276" s="323"/>
      <c r="EI276" s="323"/>
      <c r="EJ276" s="323"/>
      <c r="EK276" s="323"/>
      <c r="EL276" s="323"/>
      <c r="EM276" s="323"/>
      <c r="EN276" s="323"/>
      <c r="EO276" s="323"/>
      <c r="EP276" s="323"/>
      <c r="EQ276" s="323"/>
      <c r="ER276" s="323"/>
      <c r="ES276" s="323"/>
      <c r="ET276" s="323"/>
      <c r="EU276" s="323"/>
      <c r="EV276" s="323"/>
      <c r="EW276" s="323"/>
      <c r="EX276" s="323"/>
      <c r="EY276" s="323"/>
      <c r="EZ276" s="323"/>
      <c r="FA276" s="323"/>
      <c r="FB276" s="323"/>
      <c r="FC276" s="323"/>
      <c r="FD276" s="323"/>
      <c r="FE276" s="323"/>
      <c r="FF276" s="323"/>
      <c r="FG276" s="323"/>
      <c r="FH276" s="323"/>
      <c r="FI276" s="286">
        <f t="shared" si="34"/>
        <v>4</v>
      </c>
      <c r="FJ276" s="277"/>
      <c r="FK276" s="322" t="s">
        <v>212</v>
      </c>
      <c r="FL276" s="323"/>
      <c r="FM276" s="323"/>
      <c r="FN276" s="323"/>
      <c r="FO276" s="323"/>
      <c r="FP276" s="323"/>
      <c r="FQ276" s="323"/>
      <c r="FR276" s="323"/>
      <c r="FS276" s="323"/>
      <c r="FT276" s="323"/>
      <c r="FU276" s="323"/>
      <c r="FV276" s="323"/>
      <c r="FW276" s="323"/>
      <c r="FX276" s="323"/>
      <c r="FY276" s="323"/>
      <c r="FZ276" s="323"/>
      <c r="GA276" s="323"/>
      <c r="GB276" s="323"/>
      <c r="GC276" s="323"/>
      <c r="GD276" s="323"/>
      <c r="GE276" s="323"/>
      <c r="GF276" s="323"/>
      <c r="GG276" s="323"/>
      <c r="GH276" s="323"/>
      <c r="GI276" s="323"/>
      <c r="GJ276" s="323"/>
      <c r="GK276" s="323"/>
      <c r="GL276" s="323"/>
      <c r="GM276" s="323"/>
      <c r="GN276" s="323"/>
      <c r="GO276" s="323"/>
      <c r="GP276" s="286" t="e">
        <f t="shared" si="35"/>
        <v>#DIV/0!</v>
      </c>
      <c r="GQ276" s="277"/>
    </row>
    <row r="277" spans="1:199" ht="15.75" customHeight="1">
      <c r="A277" s="139"/>
      <c r="B277" s="277"/>
      <c r="C277" s="277"/>
      <c r="D277" s="277"/>
      <c r="E277" s="277"/>
      <c r="F277" s="277"/>
      <c r="G277" s="277"/>
      <c r="H277" s="277"/>
      <c r="I277" s="277"/>
      <c r="J277" s="277"/>
      <c r="K277" s="277"/>
      <c r="L277" s="277"/>
      <c r="M277" s="277"/>
      <c r="N277" s="277"/>
      <c r="O277" s="277"/>
      <c r="P277" s="277"/>
      <c r="Q277" s="277"/>
      <c r="R277" s="277"/>
      <c r="S277" s="277"/>
      <c r="T277" s="277"/>
      <c r="U277" s="277"/>
      <c r="V277" s="277"/>
      <c r="W277" s="277"/>
      <c r="X277" s="277"/>
      <c r="Y277" s="277"/>
      <c r="Z277" s="277"/>
      <c r="AA277" s="277"/>
      <c r="AB277" s="277"/>
      <c r="AC277" s="277"/>
      <c r="AD277" s="277"/>
      <c r="AE277" s="277"/>
      <c r="AF277" s="277"/>
      <c r="AG277" s="329"/>
      <c r="AH277" s="277"/>
      <c r="AI277" s="277"/>
      <c r="AJ277" s="277"/>
      <c r="AK277" s="277"/>
      <c r="AL277" s="277"/>
      <c r="AM277" s="277"/>
      <c r="AN277" s="277"/>
      <c r="AO277" s="277"/>
      <c r="AP277" s="277"/>
      <c r="AQ277" s="277"/>
      <c r="AR277" s="277"/>
      <c r="AS277" s="277"/>
      <c r="AT277" s="277"/>
      <c r="AU277" s="277"/>
      <c r="AV277" s="277"/>
      <c r="AW277" s="277"/>
      <c r="AX277" s="277"/>
      <c r="AY277" s="277"/>
      <c r="AZ277" s="277"/>
      <c r="BA277" s="277"/>
      <c r="BB277" s="277"/>
      <c r="BC277" s="277"/>
      <c r="BD277" s="277"/>
      <c r="BE277" s="277"/>
      <c r="BF277" s="277"/>
      <c r="BG277" s="277"/>
      <c r="BH277" s="277"/>
      <c r="BI277" s="277"/>
      <c r="BJ277" s="277"/>
      <c r="BK277" s="277"/>
      <c r="BL277" s="277"/>
      <c r="BM277" s="277"/>
      <c r="BN277" s="329"/>
      <c r="BO277" s="277"/>
      <c r="BP277" s="277"/>
      <c r="BQ277" s="277"/>
      <c r="BR277" s="277"/>
      <c r="BS277" s="277"/>
      <c r="BT277" s="277"/>
      <c r="BU277" s="277"/>
      <c r="BV277" s="277"/>
      <c r="BW277" s="277"/>
      <c r="BX277" s="277"/>
      <c r="BY277" s="277"/>
      <c r="BZ277" s="277"/>
      <c r="CA277" s="277"/>
      <c r="CB277" s="277"/>
      <c r="CC277" s="277"/>
      <c r="CD277" s="277"/>
      <c r="CE277" s="277"/>
      <c r="CF277" s="277"/>
      <c r="CG277" s="277"/>
      <c r="CH277" s="277"/>
      <c r="CI277" s="277"/>
      <c r="CJ277" s="277"/>
      <c r="CK277" s="277"/>
      <c r="CL277" s="277"/>
      <c r="CM277" s="277"/>
      <c r="CN277" s="277"/>
      <c r="CO277" s="277"/>
      <c r="CP277" s="277"/>
      <c r="CQ277" s="277"/>
      <c r="CR277" s="277"/>
      <c r="CS277" s="277"/>
      <c r="CT277" s="277"/>
      <c r="CU277" s="277"/>
      <c r="CV277" s="277"/>
      <c r="CW277" s="277"/>
      <c r="CX277" s="277"/>
      <c r="CY277" s="277"/>
      <c r="CZ277" s="277"/>
      <c r="DA277" s="277"/>
      <c r="DB277" s="277"/>
      <c r="DC277" s="277"/>
      <c r="DD277" s="277"/>
      <c r="DE277" s="277"/>
      <c r="DF277" s="277"/>
      <c r="DG277" s="277"/>
      <c r="DH277" s="277"/>
      <c r="DI277" s="277"/>
      <c r="DJ277" s="277"/>
      <c r="DK277" s="277"/>
      <c r="DL277" s="277"/>
      <c r="DM277" s="277"/>
      <c r="DN277" s="277"/>
      <c r="DO277" s="277"/>
      <c r="DP277" s="277"/>
      <c r="DQ277" s="277"/>
      <c r="DR277" s="277"/>
      <c r="DS277" s="277"/>
      <c r="DT277" s="277"/>
      <c r="DU277" s="277"/>
      <c r="DV277" s="277"/>
      <c r="DW277" s="277"/>
      <c r="DX277" s="277"/>
      <c r="DY277" s="277"/>
      <c r="DZ277" s="277"/>
      <c r="EA277" s="277"/>
      <c r="EB277" s="277"/>
      <c r="EC277" s="277"/>
      <c r="ED277" s="277"/>
      <c r="EE277" s="277"/>
      <c r="EF277" s="277"/>
      <c r="EG277" s="277"/>
      <c r="EH277" s="277"/>
      <c r="EI277" s="277"/>
      <c r="EJ277" s="277"/>
      <c r="EK277" s="277"/>
      <c r="EL277" s="277"/>
      <c r="EM277" s="277"/>
      <c r="EN277" s="277"/>
      <c r="EO277" s="277"/>
      <c r="EP277" s="277"/>
      <c r="EQ277" s="277"/>
      <c r="ER277" s="277"/>
      <c r="ES277" s="277"/>
      <c r="ET277" s="277"/>
      <c r="EU277" s="277"/>
      <c r="EV277" s="277"/>
      <c r="EW277" s="277"/>
      <c r="EX277" s="277"/>
      <c r="EY277" s="277"/>
      <c r="EZ277" s="277"/>
      <c r="FA277" s="277"/>
      <c r="FB277" s="277"/>
      <c r="FC277" s="277"/>
      <c r="FD277" s="277"/>
      <c r="FE277" s="277"/>
      <c r="FF277" s="277"/>
      <c r="FG277" s="277"/>
      <c r="FH277" s="277"/>
      <c r="FI277" s="277"/>
      <c r="FJ277" s="277"/>
      <c r="FK277" s="277"/>
      <c r="FL277" s="277"/>
      <c r="FM277" s="277"/>
      <c r="FN277" s="277"/>
      <c r="FO277" s="277"/>
      <c r="FP277" s="277"/>
      <c r="FQ277" s="277"/>
      <c r="FR277" s="277"/>
      <c r="FS277" s="277"/>
      <c r="FT277" s="277"/>
      <c r="FU277" s="277"/>
      <c r="FV277" s="277"/>
      <c r="FW277" s="277"/>
      <c r="FX277" s="277"/>
      <c r="FY277" s="277"/>
      <c r="FZ277" s="277"/>
      <c r="GA277" s="277"/>
      <c r="GB277" s="277"/>
      <c r="GC277" s="277"/>
      <c r="GD277" s="277"/>
      <c r="GE277" s="277"/>
      <c r="GF277" s="277"/>
      <c r="GG277" s="277"/>
      <c r="GH277" s="277"/>
      <c r="GI277" s="277"/>
      <c r="GJ277" s="277"/>
      <c r="GK277" s="277"/>
      <c r="GL277" s="277"/>
      <c r="GM277" s="277"/>
      <c r="GN277" s="277"/>
      <c r="GO277" s="277"/>
      <c r="GP277" s="277"/>
      <c r="GQ277" s="277"/>
    </row>
    <row r="278" spans="1:199" ht="15.75" customHeight="1">
      <c r="A278" s="139"/>
      <c r="B278" s="330"/>
      <c r="C278" s="330"/>
      <c r="D278" s="330"/>
      <c r="E278" s="330"/>
      <c r="F278" s="330"/>
      <c r="G278" s="330"/>
      <c r="H278" s="330"/>
      <c r="I278" s="330"/>
      <c r="J278" s="330"/>
      <c r="K278" s="330"/>
      <c r="L278" s="330"/>
      <c r="M278" s="330"/>
      <c r="N278" s="330"/>
      <c r="O278" s="330"/>
      <c r="P278" s="330"/>
      <c r="Q278" s="330"/>
      <c r="R278" s="330"/>
      <c r="S278" s="330"/>
      <c r="T278" s="330"/>
      <c r="U278" s="330"/>
      <c r="V278" s="330"/>
      <c r="W278" s="330"/>
      <c r="X278" s="330"/>
      <c r="Y278" s="330"/>
      <c r="Z278" s="330"/>
      <c r="AA278" s="330"/>
      <c r="AB278" s="330"/>
      <c r="AC278" s="330"/>
      <c r="AD278" s="330"/>
      <c r="AE278" s="330"/>
      <c r="AF278" s="330"/>
      <c r="AG278" s="331"/>
      <c r="AH278" s="330"/>
      <c r="AI278" s="330"/>
      <c r="AJ278" s="330"/>
      <c r="AK278" s="330"/>
      <c r="AL278" s="330"/>
      <c r="AM278" s="330"/>
      <c r="AN278" s="330"/>
      <c r="AO278" s="330"/>
      <c r="AP278" s="330"/>
      <c r="AQ278" s="330"/>
      <c r="AR278" s="330"/>
      <c r="AS278" s="330"/>
      <c r="AT278" s="330"/>
      <c r="AU278" s="330"/>
      <c r="AV278" s="330"/>
      <c r="AW278" s="330"/>
      <c r="AX278" s="330"/>
      <c r="AY278" s="330"/>
      <c r="AZ278" s="330"/>
      <c r="BA278" s="330"/>
      <c r="BB278" s="330"/>
      <c r="BC278" s="330"/>
      <c r="BD278" s="330"/>
      <c r="BE278" s="330"/>
      <c r="BF278" s="330"/>
      <c r="BG278" s="330"/>
      <c r="BH278" s="330"/>
      <c r="BI278" s="330"/>
      <c r="BJ278" s="330"/>
      <c r="BK278" s="330"/>
      <c r="BL278" s="330"/>
      <c r="BM278" s="330"/>
      <c r="BN278" s="331"/>
      <c r="BO278" s="330"/>
      <c r="BP278" s="330"/>
      <c r="BQ278" s="330"/>
      <c r="BR278" s="330"/>
      <c r="BS278" s="330"/>
      <c r="BT278" s="330"/>
      <c r="BU278" s="330"/>
      <c r="BV278" s="330"/>
      <c r="BW278" s="330"/>
      <c r="BX278" s="330"/>
      <c r="BY278" s="330"/>
      <c r="BZ278" s="330"/>
      <c r="CA278" s="330"/>
      <c r="CB278" s="330"/>
      <c r="CC278" s="330"/>
      <c r="CD278" s="330"/>
      <c r="CE278" s="330"/>
      <c r="CF278" s="330"/>
      <c r="CG278" s="330"/>
      <c r="CH278" s="330"/>
      <c r="CI278" s="330"/>
      <c r="CJ278" s="330"/>
      <c r="CK278" s="330"/>
      <c r="CL278" s="330"/>
      <c r="CM278" s="330"/>
      <c r="CN278" s="330"/>
      <c r="CO278" s="330"/>
      <c r="CP278" s="330"/>
      <c r="CQ278" s="330"/>
      <c r="CR278" s="330"/>
      <c r="CS278" s="330"/>
      <c r="CT278" s="330"/>
      <c r="CU278" s="330"/>
      <c r="CV278" s="330"/>
      <c r="CW278" s="330"/>
      <c r="CX278" s="330"/>
      <c r="CY278" s="330"/>
      <c r="CZ278" s="330"/>
      <c r="DA278" s="330"/>
      <c r="DB278" s="330"/>
      <c r="DC278" s="330"/>
      <c r="DD278" s="330"/>
      <c r="DE278" s="330"/>
      <c r="DF278" s="330"/>
      <c r="DG278" s="330"/>
      <c r="DH278" s="330"/>
      <c r="DI278" s="330"/>
      <c r="DJ278" s="330"/>
      <c r="DK278" s="330"/>
      <c r="DL278" s="330"/>
      <c r="DM278" s="330"/>
      <c r="DN278" s="330"/>
      <c r="DO278" s="330"/>
      <c r="DP278" s="330"/>
      <c r="DQ278" s="330"/>
      <c r="DR278" s="330"/>
      <c r="DS278" s="330"/>
      <c r="DT278" s="330"/>
      <c r="DU278" s="330"/>
      <c r="DV278" s="330"/>
      <c r="DW278" s="330"/>
      <c r="DX278" s="330"/>
      <c r="DY278" s="330"/>
      <c r="DZ278" s="330"/>
      <c r="EA278" s="330"/>
      <c r="EB278" s="330"/>
      <c r="EC278" s="330"/>
      <c r="ED278" s="330"/>
      <c r="EE278" s="330"/>
      <c r="EF278" s="330"/>
      <c r="EG278" s="330"/>
      <c r="EH278" s="330"/>
      <c r="EI278" s="330"/>
      <c r="EJ278" s="330"/>
      <c r="EK278" s="330"/>
      <c r="EL278" s="330"/>
      <c r="EM278" s="330"/>
      <c r="EN278" s="330"/>
      <c r="EO278" s="330"/>
      <c r="EP278" s="330"/>
      <c r="EQ278" s="330"/>
      <c r="ER278" s="330"/>
      <c r="ES278" s="330"/>
      <c r="ET278" s="330"/>
      <c r="EU278" s="330"/>
      <c r="EV278" s="330"/>
      <c r="EW278" s="330"/>
      <c r="EX278" s="330"/>
      <c r="EY278" s="330"/>
      <c r="EZ278" s="330"/>
      <c r="FA278" s="330"/>
      <c r="FB278" s="330"/>
      <c r="FC278" s="330"/>
      <c r="FD278" s="330"/>
      <c r="FE278" s="330"/>
      <c r="FF278" s="330"/>
      <c r="FG278" s="330"/>
      <c r="FH278" s="330"/>
      <c r="FI278" s="330"/>
      <c r="FJ278" s="330"/>
      <c r="FK278" s="330"/>
      <c r="FL278" s="330"/>
      <c r="FM278" s="330"/>
      <c r="FN278" s="330"/>
      <c r="FO278" s="330"/>
      <c r="FP278" s="330"/>
      <c r="FQ278" s="330"/>
      <c r="FR278" s="330"/>
      <c r="FS278" s="330"/>
      <c r="FT278" s="330"/>
      <c r="FU278" s="330"/>
      <c r="FV278" s="330"/>
      <c r="FW278" s="330"/>
      <c r="FX278" s="330"/>
      <c r="FY278" s="330"/>
      <c r="FZ278" s="330"/>
      <c r="GA278" s="330"/>
      <c r="GB278" s="330"/>
      <c r="GC278" s="330"/>
      <c r="GD278" s="330"/>
      <c r="GE278" s="330"/>
      <c r="GF278" s="330"/>
      <c r="GG278" s="330"/>
      <c r="GH278" s="330"/>
      <c r="GI278" s="330"/>
      <c r="GJ278" s="330"/>
      <c r="GK278" s="330"/>
      <c r="GL278" s="330"/>
      <c r="GM278" s="330"/>
      <c r="GN278" s="330"/>
      <c r="GO278" s="330"/>
      <c r="GP278" s="330"/>
      <c r="GQ278" s="330"/>
    </row>
    <row r="279" spans="1:199" ht="15.75" customHeight="1">
      <c r="A279" s="139"/>
      <c r="B279" s="1180" t="s">
        <v>408</v>
      </c>
      <c r="C279" s="1009"/>
      <c r="D279" s="1009"/>
      <c r="E279" s="1009"/>
      <c r="F279" s="1009"/>
      <c r="G279" s="1009"/>
      <c r="H279" s="1009"/>
      <c r="I279" s="1009"/>
      <c r="J279" s="1009"/>
      <c r="K279" s="1009"/>
      <c r="L279" s="1009"/>
      <c r="M279" s="1009"/>
      <c r="N279" s="1009"/>
      <c r="O279" s="1009"/>
      <c r="P279" s="1009"/>
      <c r="Q279" s="1009"/>
      <c r="R279" s="1009"/>
      <c r="S279" s="1009"/>
      <c r="T279" s="1009"/>
      <c r="U279" s="1009"/>
      <c r="V279" s="1009"/>
      <c r="W279" s="1009"/>
      <c r="X279" s="1009"/>
      <c r="Y279" s="1009"/>
      <c r="Z279" s="1009"/>
      <c r="AA279" s="1009"/>
      <c r="AB279" s="1009"/>
      <c r="AC279" s="1009"/>
      <c r="AD279" s="1009"/>
      <c r="AE279" s="1009"/>
      <c r="AF279" s="1009"/>
      <c r="AG279" s="1010"/>
      <c r="AH279" s="277"/>
      <c r="AI279" s="1180" t="s">
        <v>409</v>
      </c>
      <c r="AJ279" s="1009"/>
      <c r="AK279" s="1009"/>
      <c r="AL279" s="1009"/>
      <c r="AM279" s="1009"/>
      <c r="AN279" s="1009"/>
      <c r="AO279" s="1009"/>
      <c r="AP279" s="1009"/>
      <c r="AQ279" s="1009"/>
      <c r="AR279" s="1009"/>
      <c r="AS279" s="1009"/>
      <c r="AT279" s="1009"/>
      <c r="AU279" s="1009"/>
      <c r="AV279" s="1009"/>
      <c r="AW279" s="1009"/>
      <c r="AX279" s="1009"/>
      <c r="AY279" s="1009"/>
      <c r="AZ279" s="1009"/>
      <c r="BA279" s="1009"/>
      <c r="BB279" s="1009"/>
      <c r="BC279" s="1009"/>
      <c r="BD279" s="1009"/>
      <c r="BE279" s="1009"/>
      <c r="BF279" s="1009"/>
      <c r="BG279" s="1009"/>
      <c r="BH279" s="1009"/>
      <c r="BI279" s="1009"/>
      <c r="BJ279" s="1009"/>
      <c r="BK279" s="1009"/>
      <c r="BL279" s="1009"/>
      <c r="BM279" s="1009"/>
      <c r="BN279" s="1010"/>
      <c r="BO279" s="282"/>
      <c r="BP279" s="1180" t="s">
        <v>410</v>
      </c>
      <c r="BQ279" s="1009"/>
      <c r="BR279" s="1009"/>
      <c r="BS279" s="1009"/>
      <c r="BT279" s="1009"/>
      <c r="BU279" s="1009"/>
      <c r="BV279" s="1009"/>
      <c r="BW279" s="1009"/>
      <c r="BX279" s="1009"/>
      <c r="BY279" s="1009"/>
      <c r="BZ279" s="1009"/>
      <c r="CA279" s="1009"/>
      <c r="CB279" s="1009"/>
      <c r="CC279" s="1009"/>
      <c r="CD279" s="1009"/>
      <c r="CE279" s="1009"/>
      <c r="CF279" s="1009"/>
      <c r="CG279" s="1009"/>
      <c r="CH279" s="1009"/>
      <c r="CI279" s="1009"/>
      <c r="CJ279" s="1009"/>
      <c r="CK279" s="1009"/>
      <c r="CL279" s="1009"/>
      <c r="CM279" s="1009"/>
      <c r="CN279" s="1009"/>
      <c r="CO279" s="1009"/>
      <c r="CP279" s="1009"/>
      <c r="CQ279" s="1009"/>
      <c r="CR279" s="1009"/>
      <c r="CS279" s="1009"/>
      <c r="CT279" s="1009"/>
      <c r="CU279" s="1010"/>
      <c r="CV279" s="277"/>
      <c r="CW279" s="1180" t="s">
        <v>411</v>
      </c>
      <c r="CX279" s="1009"/>
      <c r="CY279" s="1009"/>
      <c r="CZ279" s="1009"/>
      <c r="DA279" s="1009"/>
      <c r="DB279" s="1009"/>
      <c r="DC279" s="1009"/>
      <c r="DD279" s="1009"/>
      <c r="DE279" s="1009"/>
      <c r="DF279" s="1009"/>
      <c r="DG279" s="1009"/>
      <c r="DH279" s="1009"/>
      <c r="DI279" s="1009"/>
      <c r="DJ279" s="1009"/>
      <c r="DK279" s="1009"/>
      <c r="DL279" s="1009"/>
      <c r="DM279" s="1009"/>
      <c r="DN279" s="1009"/>
      <c r="DO279" s="1009"/>
      <c r="DP279" s="1009"/>
      <c r="DQ279" s="1009"/>
      <c r="DR279" s="1009"/>
      <c r="DS279" s="1009"/>
      <c r="DT279" s="1009"/>
      <c r="DU279" s="1009"/>
      <c r="DV279" s="1009"/>
      <c r="DW279" s="1009"/>
      <c r="DX279" s="1009"/>
      <c r="DY279" s="1009"/>
      <c r="DZ279" s="1009"/>
      <c r="EA279" s="1009"/>
      <c r="EB279" s="1010"/>
      <c r="EC279" s="277"/>
      <c r="ED279" s="1180" t="s">
        <v>412</v>
      </c>
      <c r="EE279" s="1009"/>
      <c r="EF279" s="1009"/>
      <c r="EG279" s="1009"/>
      <c r="EH279" s="1009"/>
      <c r="EI279" s="1009"/>
      <c r="EJ279" s="1009"/>
      <c r="EK279" s="1009"/>
      <c r="EL279" s="1009"/>
      <c r="EM279" s="1009"/>
      <c r="EN279" s="1009"/>
      <c r="EO279" s="1009"/>
      <c r="EP279" s="1009"/>
      <c r="EQ279" s="1009"/>
      <c r="ER279" s="1009"/>
      <c r="ES279" s="1009"/>
      <c r="ET279" s="1009"/>
      <c r="EU279" s="1009"/>
      <c r="EV279" s="1009"/>
      <c r="EW279" s="1009"/>
      <c r="EX279" s="1009"/>
      <c r="EY279" s="1009"/>
      <c r="EZ279" s="1009"/>
      <c r="FA279" s="1009"/>
      <c r="FB279" s="1009"/>
      <c r="FC279" s="1009"/>
      <c r="FD279" s="1009"/>
      <c r="FE279" s="1009"/>
      <c r="FF279" s="1009"/>
      <c r="FG279" s="1009"/>
      <c r="FH279" s="1009"/>
      <c r="FI279" s="1010"/>
      <c r="FJ279" s="277"/>
      <c r="FK279" s="1180" t="s">
        <v>413</v>
      </c>
      <c r="FL279" s="1009"/>
      <c r="FM279" s="1009"/>
      <c r="FN279" s="1009"/>
      <c r="FO279" s="1009"/>
      <c r="FP279" s="1009"/>
      <c r="FQ279" s="1009"/>
      <c r="FR279" s="1009"/>
      <c r="FS279" s="1009"/>
      <c r="FT279" s="1009"/>
      <c r="FU279" s="1009"/>
      <c r="FV279" s="1009"/>
      <c r="FW279" s="1009"/>
      <c r="FX279" s="1009"/>
      <c r="FY279" s="1009"/>
      <c r="FZ279" s="1009"/>
      <c r="GA279" s="1009"/>
      <c r="GB279" s="1009"/>
      <c r="GC279" s="1009"/>
      <c r="GD279" s="1009"/>
      <c r="GE279" s="1009"/>
      <c r="GF279" s="1009"/>
      <c r="GG279" s="1009"/>
      <c r="GH279" s="1009"/>
      <c r="GI279" s="1009"/>
      <c r="GJ279" s="1009"/>
      <c r="GK279" s="1009"/>
      <c r="GL279" s="1009"/>
      <c r="GM279" s="1009"/>
      <c r="GN279" s="1009"/>
      <c r="GO279" s="1009"/>
      <c r="GP279" s="1010"/>
      <c r="GQ279" s="277"/>
    </row>
    <row r="280" spans="1:199" ht="15.75" customHeight="1">
      <c r="A280" s="1141" t="s">
        <v>414</v>
      </c>
      <c r="B280" s="1142" t="s">
        <v>360</v>
      </c>
      <c r="C280" s="1144" t="s">
        <v>361</v>
      </c>
      <c r="D280" s="1009"/>
      <c r="E280" s="1009"/>
      <c r="F280" s="1009"/>
      <c r="G280" s="1009"/>
      <c r="H280" s="1009"/>
      <c r="I280" s="1009"/>
      <c r="J280" s="1009"/>
      <c r="K280" s="1009"/>
      <c r="L280" s="1009"/>
      <c r="M280" s="1009"/>
      <c r="N280" s="1009"/>
      <c r="O280" s="1009"/>
      <c r="P280" s="1009"/>
      <c r="Q280" s="1009"/>
      <c r="R280" s="1009"/>
      <c r="S280" s="1009"/>
      <c r="T280" s="1009"/>
      <c r="U280" s="1009"/>
      <c r="V280" s="1009"/>
      <c r="W280" s="1009"/>
      <c r="X280" s="1009"/>
      <c r="Y280" s="1009"/>
      <c r="Z280" s="1009"/>
      <c r="AA280" s="1009"/>
      <c r="AB280" s="1009"/>
      <c r="AC280" s="1009"/>
      <c r="AD280" s="1009"/>
      <c r="AE280" s="1009"/>
      <c r="AF280" s="1010"/>
      <c r="AG280" s="1145" t="s">
        <v>362</v>
      </c>
      <c r="AH280" s="277"/>
      <c r="AI280" s="1142" t="s">
        <v>360</v>
      </c>
      <c r="AJ280" s="1144" t="s">
        <v>361</v>
      </c>
      <c r="AK280" s="1009"/>
      <c r="AL280" s="1009"/>
      <c r="AM280" s="1009"/>
      <c r="AN280" s="1009"/>
      <c r="AO280" s="1009"/>
      <c r="AP280" s="1009"/>
      <c r="AQ280" s="1009"/>
      <c r="AR280" s="1009"/>
      <c r="AS280" s="1009"/>
      <c r="AT280" s="1009"/>
      <c r="AU280" s="1009"/>
      <c r="AV280" s="1009"/>
      <c r="AW280" s="1009"/>
      <c r="AX280" s="1009"/>
      <c r="AY280" s="1009"/>
      <c r="AZ280" s="1009"/>
      <c r="BA280" s="1009"/>
      <c r="BB280" s="1009"/>
      <c r="BC280" s="1009"/>
      <c r="BD280" s="1009"/>
      <c r="BE280" s="1009"/>
      <c r="BF280" s="1009"/>
      <c r="BG280" s="1009"/>
      <c r="BH280" s="1009"/>
      <c r="BI280" s="1009"/>
      <c r="BJ280" s="1009"/>
      <c r="BK280" s="1009"/>
      <c r="BL280" s="1009"/>
      <c r="BM280" s="1010"/>
      <c r="BN280" s="1148" t="s">
        <v>362</v>
      </c>
      <c r="BO280" s="1185"/>
      <c r="BP280" s="1186" t="s">
        <v>360</v>
      </c>
      <c r="BQ280" s="1144" t="s">
        <v>361</v>
      </c>
      <c r="BR280" s="1009"/>
      <c r="BS280" s="1009"/>
      <c r="BT280" s="1009"/>
      <c r="BU280" s="1009"/>
      <c r="BV280" s="1009"/>
      <c r="BW280" s="1009"/>
      <c r="BX280" s="1009"/>
      <c r="BY280" s="1009"/>
      <c r="BZ280" s="1009"/>
      <c r="CA280" s="1009"/>
      <c r="CB280" s="1009"/>
      <c r="CC280" s="1009"/>
      <c r="CD280" s="1009"/>
      <c r="CE280" s="1009"/>
      <c r="CF280" s="1009"/>
      <c r="CG280" s="1009"/>
      <c r="CH280" s="1009"/>
      <c r="CI280" s="1009"/>
      <c r="CJ280" s="1009"/>
      <c r="CK280" s="1009"/>
      <c r="CL280" s="1009"/>
      <c r="CM280" s="1009"/>
      <c r="CN280" s="1009"/>
      <c r="CO280" s="1009"/>
      <c r="CP280" s="1009"/>
      <c r="CQ280" s="1009"/>
      <c r="CR280" s="1009"/>
      <c r="CS280" s="1009"/>
      <c r="CT280" s="1010"/>
      <c r="CU280" s="1145" t="s">
        <v>362</v>
      </c>
      <c r="CV280" s="277"/>
      <c r="CW280" s="1142" t="s">
        <v>360</v>
      </c>
      <c r="CX280" s="1144" t="s">
        <v>361</v>
      </c>
      <c r="CY280" s="1009"/>
      <c r="CZ280" s="1009"/>
      <c r="DA280" s="1009"/>
      <c r="DB280" s="1009"/>
      <c r="DC280" s="1009"/>
      <c r="DD280" s="1009"/>
      <c r="DE280" s="1009"/>
      <c r="DF280" s="1009"/>
      <c r="DG280" s="1009"/>
      <c r="DH280" s="1009"/>
      <c r="DI280" s="1009"/>
      <c r="DJ280" s="1009"/>
      <c r="DK280" s="1009"/>
      <c r="DL280" s="1009"/>
      <c r="DM280" s="1009"/>
      <c r="DN280" s="1009"/>
      <c r="DO280" s="1009"/>
      <c r="DP280" s="1009"/>
      <c r="DQ280" s="1009"/>
      <c r="DR280" s="1009"/>
      <c r="DS280" s="1009"/>
      <c r="DT280" s="1009"/>
      <c r="DU280" s="1009"/>
      <c r="DV280" s="1009"/>
      <c r="DW280" s="1009"/>
      <c r="DX280" s="1009"/>
      <c r="DY280" s="1009"/>
      <c r="DZ280" s="1009"/>
      <c r="EA280" s="1010"/>
      <c r="EB280" s="1145" t="s">
        <v>362</v>
      </c>
      <c r="EC280" s="277"/>
      <c r="ED280" s="1142" t="s">
        <v>360</v>
      </c>
      <c r="EE280" s="1144" t="s">
        <v>361</v>
      </c>
      <c r="EF280" s="1009"/>
      <c r="EG280" s="1009"/>
      <c r="EH280" s="1009"/>
      <c r="EI280" s="1009"/>
      <c r="EJ280" s="1009"/>
      <c r="EK280" s="1009"/>
      <c r="EL280" s="1009"/>
      <c r="EM280" s="1009"/>
      <c r="EN280" s="1009"/>
      <c r="EO280" s="1009"/>
      <c r="EP280" s="1009"/>
      <c r="EQ280" s="1009"/>
      <c r="ER280" s="1009"/>
      <c r="ES280" s="1009"/>
      <c r="ET280" s="1009"/>
      <c r="EU280" s="1009"/>
      <c r="EV280" s="1009"/>
      <c r="EW280" s="1009"/>
      <c r="EX280" s="1009"/>
      <c r="EY280" s="1009"/>
      <c r="EZ280" s="1009"/>
      <c r="FA280" s="1009"/>
      <c r="FB280" s="1009"/>
      <c r="FC280" s="1009"/>
      <c r="FD280" s="1009"/>
      <c r="FE280" s="1009"/>
      <c r="FF280" s="1009"/>
      <c r="FG280" s="1009"/>
      <c r="FH280" s="1010"/>
      <c r="FI280" s="1145" t="s">
        <v>362</v>
      </c>
      <c r="FJ280" s="277"/>
      <c r="FK280" s="1142" t="s">
        <v>360</v>
      </c>
      <c r="FL280" s="1144" t="s">
        <v>361</v>
      </c>
      <c r="FM280" s="1009"/>
      <c r="FN280" s="1009"/>
      <c r="FO280" s="1009"/>
      <c r="FP280" s="1009"/>
      <c r="FQ280" s="1009"/>
      <c r="FR280" s="1009"/>
      <c r="FS280" s="1009"/>
      <c r="FT280" s="1009"/>
      <c r="FU280" s="1009"/>
      <c r="FV280" s="1009"/>
      <c r="FW280" s="1009"/>
      <c r="FX280" s="1009"/>
      <c r="FY280" s="1009"/>
      <c r="FZ280" s="1009"/>
      <c r="GA280" s="1009"/>
      <c r="GB280" s="1009"/>
      <c r="GC280" s="1009"/>
      <c r="GD280" s="1009"/>
      <c r="GE280" s="1009"/>
      <c r="GF280" s="1009"/>
      <c r="GG280" s="1009"/>
      <c r="GH280" s="1009"/>
      <c r="GI280" s="1009"/>
      <c r="GJ280" s="1009"/>
      <c r="GK280" s="1009"/>
      <c r="GL280" s="1009"/>
      <c r="GM280" s="1009"/>
      <c r="GN280" s="1009"/>
      <c r="GO280" s="1010"/>
      <c r="GP280" s="1145" t="s">
        <v>362</v>
      </c>
      <c r="GQ280" s="277"/>
    </row>
    <row r="281" spans="1:199" ht="15.75" customHeight="1">
      <c r="A281" s="1018"/>
      <c r="B281" s="1143"/>
      <c r="C281" s="283">
        <v>1</v>
      </c>
      <c r="D281" s="283">
        <v>2</v>
      </c>
      <c r="E281" s="283">
        <v>3</v>
      </c>
      <c r="F281" s="283">
        <v>4</v>
      </c>
      <c r="G281" s="283">
        <v>5</v>
      </c>
      <c r="H281" s="283">
        <v>6</v>
      </c>
      <c r="I281" s="283">
        <v>7</v>
      </c>
      <c r="J281" s="283">
        <v>8</v>
      </c>
      <c r="K281" s="283">
        <v>9</v>
      </c>
      <c r="L281" s="283">
        <v>10</v>
      </c>
      <c r="M281" s="283">
        <v>11</v>
      </c>
      <c r="N281" s="283">
        <v>12</v>
      </c>
      <c r="O281" s="283">
        <v>13</v>
      </c>
      <c r="P281" s="283">
        <v>14</v>
      </c>
      <c r="Q281" s="283">
        <v>15</v>
      </c>
      <c r="R281" s="283">
        <v>16</v>
      </c>
      <c r="S281" s="283">
        <v>17</v>
      </c>
      <c r="T281" s="283">
        <v>18</v>
      </c>
      <c r="U281" s="283">
        <v>19</v>
      </c>
      <c r="V281" s="283">
        <v>20</v>
      </c>
      <c r="W281" s="283">
        <v>21</v>
      </c>
      <c r="X281" s="283">
        <v>22</v>
      </c>
      <c r="Y281" s="283">
        <v>23</v>
      </c>
      <c r="Z281" s="283">
        <v>24</v>
      </c>
      <c r="AA281" s="283">
        <v>25</v>
      </c>
      <c r="AB281" s="283">
        <v>26</v>
      </c>
      <c r="AC281" s="283">
        <v>27</v>
      </c>
      <c r="AD281" s="283">
        <v>28</v>
      </c>
      <c r="AE281" s="283">
        <v>29</v>
      </c>
      <c r="AF281" s="283">
        <v>30</v>
      </c>
      <c r="AG281" s="1146"/>
      <c r="AH281" s="277"/>
      <c r="AI281" s="1147"/>
      <c r="AJ281" s="283">
        <v>1</v>
      </c>
      <c r="AK281" s="283">
        <v>2</v>
      </c>
      <c r="AL281" s="283">
        <v>3</v>
      </c>
      <c r="AM281" s="283">
        <v>4</v>
      </c>
      <c r="AN281" s="283">
        <v>5</v>
      </c>
      <c r="AO281" s="283">
        <v>6</v>
      </c>
      <c r="AP281" s="283">
        <v>7</v>
      </c>
      <c r="AQ281" s="283">
        <v>8</v>
      </c>
      <c r="AR281" s="283">
        <v>9</v>
      </c>
      <c r="AS281" s="283">
        <v>10</v>
      </c>
      <c r="AT281" s="283">
        <v>11</v>
      </c>
      <c r="AU281" s="283">
        <v>12</v>
      </c>
      <c r="AV281" s="283">
        <v>13</v>
      </c>
      <c r="AW281" s="283">
        <v>14</v>
      </c>
      <c r="AX281" s="283">
        <v>15</v>
      </c>
      <c r="AY281" s="283">
        <v>16</v>
      </c>
      <c r="AZ281" s="283">
        <v>17</v>
      </c>
      <c r="BA281" s="283">
        <v>18</v>
      </c>
      <c r="BB281" s="283">
        <v>19</v>
      </c>
      <c r="BC281" s="283">
        <v>20</v>
      </c>
      <c r="BD281" s="283">
        <v>21</v>
      </c>
      <c r="BE281" s="283">
        <v>22</v>
      </c>
      <c r="BF281" s="283">
        <v>23</v>
      </c>
      <c r="BG281" s="283">
        <v>24</v>
      </c>
      <c r="BH281" s="283">
        <v>25</v>
      </c>
      <c r="BI281" s="283">
        <v>26</v>
      </c>
      <c r="BJ281" s="283">
        <v>27</v>
      </c>
      <c r="BK281" s="283">
        <v>28</v>
      </c>
      <c r="BL281" s="283">
        <v>29</v>
      </c>
      <c r="BM281" s="283">
        <v>30</v>
      </c>
      <c r="BN281" s="1149"/>
      <c r="BO281" s="1019"/>
      <c r="BP281" s="1187"/>
      <c r="BQ281" s="283">
        <v>1</v>
      </c>
      <c r="BR281" s="283">
        <v>2</v>
      </c>
      <c r="BS281" s="283">
        <v>3</v>
      </c>
      <c r="BT281" s="283">
        <v>4</v>
      </c>
      <c r="BU281" s="283">
        <v>5</v>
      </c>
      <c r="BV281" s="283">
        <v>6</v>
      </c>
      <c r="BW281" s="283">
        <v>7</v>
      </c>
      <c r="BX281" s="283">
        <v>8</v>
      </c>
      <c r="BY281" s="283">
        <v>9</v>
      </c>
      <c r="BZ281" s="283">
        <v>10</v>
      </c>
      <c r="CA281" s="283">
        <v>11</v>
      </c>
      <c r="CB281" s="283">
        <v>12</v>
      </c>
      <c r="CC281" s="283">
        <v>13</v>
      </c>
      <c r="CD281" s="283">
        <v>14</v>
      </c>
      <c r="CE281" s="283">
        <v>15</v>
      </c>
      <c r="CF281" s="283">
        <v>16</v>
      </c>
      <c r="CG281" s="283">
        <v>17</v>
      </c>
      <c r="CH281" s="283">
        <v>18</v>
      </c>
      <c r="CI281" s="283">
        <v>19</v>
      </c>
      <c r="CJ281" s="283">
        <v>20</v>
      </c>
      <c r="CK281" s="283">
        <v>21</v>
      </c>
      <c r="CL281" s="283">
        <v>22</v>
      </c>
      <c r="CM281" s="283">
        <v>23</v>
      </c>
      <c r="CN281" s="283">
        <v>24</v>
      </c>
      <c r="CO281" s="283">
        <v>25</v>
      </c>
      <c r="CP281" s="283">
        <v>26</v>
      </c>
      <c r="CQ281" s="283">
        <v>27</v>
      </c>
      <c r="CR281" s="283">
        <v>28</v>
      </c>
      <c r="CS281" s="283">
        <v>29</v>
      </c>
      <c r="CT281" s="283">
        <v>30</v>
      </c>
      <c r="CU281" s="1147"/>
      <c r="CV281" s="277"/>
      <c r="CW281" s="1147"/>
      <c r="CX281" s="283">
        <v>1</v>
      </c>
      <c r="CY281" s="283">
        <v>2</v>
      </c>
      <c r="CZ281" s="283">
        <v>3</v>
      </c>
      <c r="DA281" s="283">
        <v>4</v>
      </c>
      <c r="DB281" s="283">
        <v>5</v>
      </c>
      <c r="DC281" s="283">
        <v>6</v>
      </c>
      <c r="DD281" s="283">
        <v>7</v>
      </c>
      <c r="DE281" s="283">
        <v>8</v>
      </c>
      <c r="DF281" s="283">
        <v>9</v>
      </c>
      <c r="DG281" s="283">
        <v>10</v>
      </c>
      <c r="DH281" s="283">
        <v>11</v>
      </c>
      <c r="DI281" s="283">
        <v>12</v>
      </c>
      <c r="DJ281" s="283">
        <v>13</v>
      </c>
      <c r="DK281" s="283">
        <v>14</v>
      </c>
      <c r="DL281" s="283">
        <v>15</v>
      </c>
      <c r="DM281" s="283">
        <v>16</v>
      </c>
      <c r="DN281" s="283">
        <v>17</v>
      </c>
      <c r="DO281" s="283">
        <v>18</v>
      </c>
      <c r="DP281" s="283">
        <v>19</v>
      </c>
      <c r="DQ281" s="283">
        <v>20</v>
      </c>
      <c r="DR281" s="283">
        <v>21</v>
      </c>
      <c r="DS281" s="283">
        <v>22</v>
      </c>
      <c r="DT281" s="283">
        <v>23</v>
      </c>
      <c r="DU281" s="283">
        <v>24</v>
      </c>
      <c r="DV281" s="283">
        <v>25</v>
      </c>
      <c r="DW281" s="283">
        <v>26</v>
      </c>
      <c r="DX281" s="283">
        <v>27</v>
      </c>
      <c r="DY281" s="283">
        <v>28</v>
      </c>
      <c r="DZ281" s="283">
        <v>29</v>
      </c>
      <c r="EA281" s="283">
        <v>30</v>
      </c>
      <c r="EB281" s="1147"/>
      <c r="EC281" s="277"/>
      <c r="ED281" s="1147"/>
      <c r="EE281" s="283">
        <v>1</v>
      </c>
      <c r="EF281" s="283">
        <v>2</v>
      </c>
      <c r="EG281" s="283">
        <v>3</v>
      </c>
      <c r="EH281" s="283">
        <v>4</v>
      </c>
      <c r="EI281" s="283">
        <v>5</v>
      </c>
      <c r="EJ281" s="283">
        <v>6</v>
      </c>
      <c r="EK281" s="283">
        <v>7</v>
      </c>
      <c r="EL281" s="283">
        <v>8</v>
      </c>
      <c r="EM281" s="283">
        <v>9</v>
      </c>
      <c r="EN281" s="283">
        <v>10</v>
      </c>
      <c r="EO281" s="283">
        <v>11</v>
      </c>
      <c r="EP281" s="283">
        <v>12</v>
      </c>
      <c r="EQ281" s="283">
        <v>13</v>
      </c>
      <c r="ER281" s="283">
        <v>14</v>
      </c>
      <c r="ES281" s="283">
        <v>15</v>
      </c>
      <c r="ET281" s="283">
        <v>16</v>
      </c>
      <c r="EU281" s="283">
        <v>17</v>
      </c>
      <c r="EV281" s="283">
        <v>18</v>
      </c>
      <c r="EW281" s="283">
        <v>19</v>
      </c>
      <c r="EX281" s="283">
        <v>20</v>
      </c>
      <c r="EY281" s="283">
        <v>21</v>
      </c>
      <c r="EZ281" s="283">
        <v>22</v>
      </c>
      <c r="FA281" s="283">
        <v>23</v>
      </c>
      <c r="FB281" s="283">
        <v>24</v>
      </c>
      <c r="FC281" s="283">
        <v>25</v>
      </c>
      <c r="FD281" s="283">
        <v>26</v>
      </c>
      <c r="FE281" s="283">
        <v>27</v>
      </c>
      <c r="FF281" s="283">
        <v>28</v>
      </c>
      <c r="FG281" s="283">
        <v>29</v>
      </c>
      <c r="FH281" s="283">
        <v>30</v>
      </c>
      <c r="FI281" s="1147"/>
      <c r="FJ281" s="277"/>
      <c r="FK281" s="1147"/>
      <c r="FL281" s="283">
        <v>1</v>
      </c>
      <c r="FM281" s="283">
        <v>2</v>
      </c>
      <c r="FN281" s="283">
        <v>3</v>
      </c>
      <c r="FO281" s="283">
        <v>4</v>
      </c>
      <c r="FP281" s="283">
        <v>5</v>
      </c>
      <c r="FQ281" s="283">
        <v>6</v>
      </c>
      <c r="FR281" s="283">
        <v>7</v>
      </c>
      <c r="FS281" s="283">
        <v>8</v>
      </c>
      <c r="FT281" s="283">
        <v>9</v>
      </c>
      <c r="FU281" s="283">
        <v>10</v>
      </c>
      <c r="FV281" s="283">
        <v>11</v>
      </c>
      <c r="FW281" s="283">
        <v>12</v>
      </c>
      <c r="FX281" s="283">
        <v>13</v>
      </c>
      <c r="FY281" s="283">
        <v>14</v>
      </c>
      <c r="FZ281" s="283">
        <v>15</v>
      </c>
      <c r="GA281" s="283">
        <v>16</v>
      </c>
      <c r="GB281" s="283">
        <v>17</v>
      </c>
      <c r="GC281" s="283">
        <v>18</v>
      </c>
      <c r="GD281" s="283">
        <v>19</v>
      </c>
      <c r="GE281" s="283">
        <v>20</v>
      </c>
      <c r="GF281" s="283">
        <v>21</v>
      </c>
      <c r="GG281" s="283">
        <v>22</v>
      </c>
      <c r="GH281" s="283">
        <v>23</v>
      </c>
      <c r="GI281" s="283">
        <v>24</v>
      </c>
      <c r="GJ281" s="283">
        <v>25</v>
      </c>
      <c r="GK281" s="283">
        <v>26</v>
      </c>
      <c r="GL281" s="283">
        <v>27</v>
      </c>
      <c r="GM281" s="283">
        <v>28</v>
      </c>
      <c r="GN281" s="283">
        <v>29</v>
      </c>
      <c r="GO281" s="283">
        <v>30</v>
      </c>
      <c r="GP281" s="1147"/>
      <c r="GQ281" s="277"/>
    </row>
    <row r="282" spans="1:199" ht="15.75" customHeight="1">
      <c r="A282" s="1018"/>
      <c r="B282" s="284" t="s">
        <v>20</v>
      </c>
      <c r="C282" s="285">
        <v>8</v>
      </c>
      <c r="D282" s="285">
        <v>3</v>
      </c>
      <c r="E282" s="285">
        <v>8</v>
      </c>
      <c r="F282" s="285">
        <v>8</v>
      </c>
      <c r="G282" s="285">
        <v>3</v>
      </c>
      <c r="H282" s="285">
        <v>9</v>
      </c>
      <c r="I282" s="285">
        <v>4</v>
      </c>
      <c r="J282" s="285">
        <v>4</v>
      </c>
      <c r="K282" s="285">
        <v>7</v>
      </c>
      <c r="L282" s="285">
        <v>3</v>
      </c>
      <c r="M282" s="285">
        <v>8</v>
      </c>
      <c r="N282" s="285">
        <v>4</v>
      </c>
      <c r="O282" s="285">
        <v>6</v>
      </c>
      <c r="P282" s="285">
        <v>3</v>
      </c>
      <c r="Q282" s="285">
        <v>3</v>
      </c>
      <c r="R282" s="285"/>
      <c r="S282" s="285"/>
      <c r="T282" s="285"/>
      <c r="U282" s="285"/>
      <c r="V282" s="285"/>
      <c r="W282" s="285"/>
      <c r="X282" s="285"/>
      <c r="Y282" s="285"/>
      <c r="Z282" s="285"/>
      <c r="AA282" s="285"/>
      <c r="AB282" s="285"/>
      <c r="AC282" s="285"/>
      <c r="AD282" s="285"/>
      <c r="AE282" s="285"/>
      <c r="AF282" s="285"/>
      <c r="AG282" s="286">
        <f t="shared" ref="AG282:AG322" si="36">AVERAGE(C282:AF282)</f>
        <v>5.4</v>
      </c>
      <c r="AH282" s="277"/>
      <c r="AI282" s="290" t="s">
        <v>377</v>
      </c>
      <c r="AJ282" s="285">
        <v>4</v>
      </c>
      <c r="AK282" s="285">
        <v>5</v>
      </c>
      <c r="AL282" s="285">
        <v>5</v>
      </c>
      <c r="AM282" s="285">
        <v>9</v>
      </c>
      <c r="AN282" s="285">
        <v>4</v>
      </c>
      <c r="AO282" s="285">
        <v>8</v>
      </c>
      <c r="AP282" s="285">
        <v>6</v>
      </c>
      <c r="AQ282" s="285">
        <v>4</v>
      </c>
      <c r="AR282" s="285">
        <v>8</v>
      </c>
      <c r="AS282" s="285">
        <v>7</v>
      </c>
      <c r="AT282" s="285">
        <v>3</v>
      </c>
      <c r="AU282" s="285">
        <v>3</v>
      </c>
      <c r="AV282" s="285">
        <v>2</v>
      </c>
      <c r="AW282" s="285">
        <v>3</v>
      </c>
      <c r="AX282" s="285">
        <v>4</v>
      </c>
      <c r="AY282" s="285">
        <v>6</v>
      </c>
      <c r="AZ282" s="285"/>
      <c r="BA282" s="285"/>
      <c r="BB282" s="285"/>
      <c r="BC282" s="285"/>
      <c r="BD282" s="285"/>
      <c r="BE282" s="285"/>
      <c r="BF282" s="285"/>
      <c r="BG282" s="285"/>
      <c r="BH282" s="285"/>
      <c r="BI282" s="285"/>
      <c r="BJ282" s="285"/>
      <c r="BK282" s="285"/>
      <c r="BL282" s="285"/>
      <c r="BM282" s="285"/>
      <c r="BN282" s="293">
        <f t="shared" ref="BN282:BN322" si="37">AVERAGE(AJ282:BM282)</f>
        <v>5.0625</v>
      </c>
      <c r="BO282" s="277"/>
      <c r="BP282" s="289" t="s">
        <v>377</v>
      </c>
      <c r="BQ282" s="285">
        <v>3</v>
      </c>
      <c r="BR282" s="285">
        <v>4</v>
      </c>
      <c r="BS282" s="285"/>
      <c r="BT282" s="285"/>
      <c r="BU282" s="285"/>
      <c r="BV282" s="285"/>
      <c r="BW282" s="285"/>
      <c r="BX282" s="285"/>
      <c r="BY282" s="285"/>
      <c r="BZ282" s="285"/>
      <c r="CA282" s="285"/>
      <c r="CB282" s="285"/>
      <c r="CC282" s="285"/>
      <c r="CD282" s="285"/>
      <c r="CE282" s="285"/>
      <c r="CF282" s="285"/>
      <c r="CG282" s="285"/>
      <c r="CH282" s="285"/>
      <c r="CI282" s="285"/>
      <c r="CJ282" s="285"/>
      <c r="CK282" s="285"/>
      <c r="CL282" s="285"/>
      <c r="CM282" s="285"/>
      <c r="CN282" s="285"/>
      <c r="CO282" s="285"/>
      <c r="CP282" s="285"/>
      <c r="CQ282" s="285"/>
      <c r="CR282" s="285"/>
      <c r="CS282" s="285"/>
      <c r="CT282" s="285"/>
      <c r="CU282" s="286">
        <f t="shared" ref="CU282:CU322" si="38">AVERAGE(BQ282:CT282)</f>
        <v>3.5</v>
      </c>
      <c r="CV282" s="277"/>
      <c r="CW282" s="290" t="s">
        <v>377</v>
      </c>
      <c r="CX282" s="285">
        <v>4</v>
      </c>
      <c r="CY282" s="285">
        <v>8</v>
      </c>
      <c r="CZ282" s="285">
        <v>6</v>
      </c>
      <c r="DA282" s="285">
        <v>6</v>
      </c>
      <c r="DB282" s="285">
        <v>6</v>
      </c>
      <c r="DC282" s="285">
        <v>6</v>
      </c>
      <c r="DD282" s="285">
        <v>8</v>
      </c>
      <c r="DE282" s="285">
        <v>3</v>
      </c>
      <c r="DF282" s="285">
        <v>7</v>
      </c>
      <c r="DG282" s="285">
        <v>8</v>
      </c>
      <c r="DH282" s="285">
        <v>4</v>
      </c>
      <c r="DI282" s="285">
        <v>3</v>
      </c>
      <c r="DJ282" s="285">
        <v>4</v>
      </c>
      <c r="DK282" s="285">
        <v>3</v>
      </c>
      <c r="DL282" s="285"/>
      <c r="DM282" s="285"/>
      <c r="DN282" s="285"/>
      <c r="DO282" s="285"/>
      <c r="DP282" s="285"/>
      <c r="DQ282" s="285"/>
      <c r="DR282" s="285"/>
      <c r="DS282" s="285"/>
      <c r="DT282" s="285"/>
      <c r="DU282" s="285"/>
      <c r="DV282" s="285"/>
      <c r="DW282" s="285"/>
      <c r="DX282" s="285"/>
      <c r="DY282" s="285"/>
      <c r="DZ282" s="285"/>
      <c r="EA282" s="285"/>
      <c r="EB282" s="286">
        <f t="shared" ref="EB282:EB322" si="39">AVERAGE(CX282:EA282)</f>
        <v>5.4285714285714288</v>
      </c>
      <c r="EC282" s="277"/>
      <c r="ED282" s="290" t="s">
        <v>377</v>
      </c>
      <c r="EE282" s="285"/>
      <c r="EF282" s="285"/>
      <c r="EG282" s="285"/>
      <c r="EH282" s="285"/>
      <c r="EI282" s="285"/>
      <c r="EJ282" s="285"/>
      <c r="EK282" s="285"/>
      <c r="EL282" s="285"/>
      <c r="EM282" s="285"/>
      <c r="EN282" s="285"/>
      <c r="EO282" s="285"/>
      <c r="EP282" s="285"/>
      <c r="EQ282" s="285"/>
      <c r="ER282" s="285"/>
      <c r="ES282" s="285"/>
      <c r="ET282" s="285"/>
      <c r="EU282" s="285"/>
      <c r="EV282" s="285"/>
      <c r="EW282" s="285"/>
      <c r="EX282" s="285"/>
      <c r="EY282" s="285"/>
      <c r="EZ282" s="285"/>
      <c r="FA282" s="285"/>
      <c r="FB282" s="285"/>
      <c r="FC282" s="285"/>
      <c r="FD282" s="285"/>
      <c r="FE282" s="285"/>
      <c r="FF282" s="285"/>
      <c r="FG282" s="285"/>
      <c r="FH282" s="285"/>
      <c r="FI282" s="286" t="e">
        <f t="shared" ref="FI282:FI322" si="40">AVERAGE(EE282:FH282)</f>
        <v>#DIV/0!</v>
      </c>
      <c r="FJ282" s="277"/>
      <c r="FK282" s="290" t="s">
        <v>377</v>
      </c>
      <c r="FL282" s="285">
        <v>4</v>
      </c>
      <c r="FM282" s="285">
        <v>2</v>
      </c>
      <c r="FN282" s="285">
        <v>4</v>
      </c>
      <c r="FO282" s="285">
        <v>2</v>
      </c>
      <c r="FP282" s="285">
        <v>8</v>
      </c>
      <c r="FQ282" s="285">
        <v>2</v>
      </c>
      <c r="FR282" s="285">
        <v>7</v>
      </c>
      <c r="FS282" s="285">
        <v>3</v>
      </c>
      <c r="FT282" s="285">
        <v>8</v>
      </c>
      <c r="FU282" s="285">
        <v>4</v>
      </c>
      <c r="FV282" s="285">
        <v>6</v>
      </c>
      <c r="FW282" s="285">
        <v>3</v>
      </c>
      <c r="FX282" s="285"/>
      <c r="FY282" s="285"/>
      <c r="FZ282" s="285"/>
      <c r="GA282" s="285"/>
      <c r="GB282" s="285"/>
      <c r="GC282" s="285"/>
      <c r="GD282" s="285"/>
      <c r="GE282" s="285"/>
      <c r="GF282" s="285"/>
      <c r="GG282" s="285"/>
      <c r="GH282" s="285"/>
      <c r="GI282" s="285"/>
      <c r="GJ282" s="285"/>
      <c r="GK282" s="285"/>
      <c r="GL282" s="285"/>
      <c r="GM282" s="285"/>
      <c r="GN282" s="285"/>
      <c r="GO282" s="285"/>
      <c r="GP282" s="286">
        <f t="shared" ref="GP282:GP322" si="41">AVERAGE(FL282:GO282)</f>
        <v>4.416666666666667</v>
      </c>
      <c r="GQ282" s="277"/>
    </row>
    <row r="283" spans="1:199" ht="15.75" customHeight="1">
      <c r="A283" s="1018"/>
      <c r="B283" s="291" t="s">
        <v>143</v>
      </c>
      <c r="C283" s="285">
        <v>20</v>
      </c>
      <c r="D283" s="285">
        <v>7</v>
      </c>
      <c r="E283" s="285">
        <v>10</v>
      </c>
      <c r="F283" s="285">
        <v>10</v>
      </c>
      <c r="G283" s="285">
        <v>32</v>
      </c>
      <c r="H283" s="285">
        <v>5</v>
      </c>
      <c r="I283" s="285">
        <v>6</v>
      </c>
      <c r="J283" s="285">
        <v>10</v>
      </c>
      <c r="K283" s="285">
        <v>20</v>
      </c>
      <c r="L283" s="285">
        <v>15</v>
      </c>
      <c r="M283" s="285">
        <v>6</v>
      </c>
      <c r="N283" s="285">
        <v>18</v>
      </c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  <c r="AA283" s="285"/>
      <c r="AB283" s="285"/>
      <c r="AC283" s="285"/>
      <c r="AD283" s="285"/>
      <c r="AE283" s="285"/>
      <c r="AF283" s="285"/>
      <c r="AG283" s="286">
        <f t="shared" si="36"/>
        <v>13.25</v>
      </c>
      <c r="AH283" s="277"/>
      <c r="AI283" s="285" t="s">
        <v>143</v>
      </c>
      <c r="AJ283" s="285">
        <v>8</v>
      </c>
      <c r="AK283" s="285">
        <v>9</v>
      </c>
      <c r="AL283" s="285">
        <v>11</v>
      </c>
      <c r="AM283" s="285">
        <v>10</v>
      </c>
      <c r="AN283" s="285">
        <v>13</v>
      </c>
      <c r="AO283" s="285">
        <v>10</v>
      </c>
      <c r="AP283" s="285">
        <v>20</v>
      </c>
      <c r="AQ283" s="285">
        <v>10</v>
      </c>
      <c r="AR283" s="285">
        <v>13</v>
      </c>
      <c r="AS283" s="285">
        <v>16</v>
      </c>
      <c r="AT283" s="285">
        <v>12</v>
      </c>
      <c r="AU283" s="285">
        <v>13</v>
      </c>
      <c r="AV283" s="285">
        <v>13</v>
      </c>
      <c r="AW283" s="285">
        <v>18</v>
      </c>
      <c r="AX283" s="285">
        <v>21</v>
      </c>
      <c r="AY283" s="285">
        <v>17</v>
      </c>
      <c r="AZ283" s="285">
        <v>13</v>
      </c>
      <c r="BA283" s="285">
        <v>22</v>
      </c>
      <c r="BB283" s="285">
        <v>9</v>
      </c>
      <c r="BC283" s="285">
        <v>12</v>
      </c>
      <c r="BD283" s="285">
        <v>10</v>
      </c>
      <c r="BE283" s="285">
        <v>18</v>
      </c>
      <c r="BF283" s="285">
        <v>11</v>
      </c>
      <c r="BG283" s="285">
        <v>22</v>
      </c>
      <c r="BH283" s="285">
        <v>21</v>
      </c>
      <c r="BI283" s="285">
        <v>13</v>
      </c>
      <c r="BJ283" s="285">
        <v>8</v>
      </c>
      <c r="BK283" s="285">
        <v>13</v>
      </c>
      <c r="BL283" s="285">
        <v>16</v>
      </c>
      <c r="BM283" s="285">
        <v>12</v>
      </c>
      <c r="BN283" s="293">
        <f t="shared" si="37"/>
        <v>13.8</v>
      </c>
      <c r="BO283" s="277"/>
      <c r="BP283" s="294" t="s">
        <v>143</v>
      </c>
      <c r="BQ283" s="285">
        <v>23</v>
      </c>
      <c r="BR283" s="285">
        <v>5</v>
      </c>
      <c r="BS283" s="285">
        <v>20</v>
      </c>
      <c r="BT283" s="285">
        <v>7</v>
      </c>
      <c r="BU283" s="285">
        <v>18</v>
      </c>
      <c r="BV283" s="285">
        <v>13</v>
      </c>
      <c r="BW283" s="285">
        <v>16</v>
      </c>
      <c r="BX283" s="285">
        <v>13</v>
      </c>
      <c r="BY283" s="285">
        <v>21</v>
      </c>
      <c r="BZ283" s="285">
        <v>29</v>
      </c>
      <c r="CA283" s="285">
        <v>25</v>
      </c>
      <c r="CB283" s="285">
        <v>22</v>
      </c>
      <c r="CC283" s="285">
        <v>10</v>
      </c>
      <c r="CD283" s="285">
        <v>15</v>
      </c>
      <c r="CE283" s="285">
        <v>19</v>
      </c>
      <c r="CF283" s="285">
        <v>25</v>
      </c>
      <c r="CG283" s="285">
        <v>10</v>
      </c>
      <c r="CH283" s="285">
        <v>16</v>
      </c>
      <c r="CI283" s="285">
        <v>22</v>
      </c>
      <c r="CJ283" s="285">
        <v>7</v>
      </c>
      <c r="CK283" s="285">
        <v>18</v>
      </c>
      <c r="CL283" s="285">
        <v>16</v>
      </c>
      <c r="CM283" s="285">
        <v>12</v>
      </c>
      <c r="CN283" s="285">
        <v>21</v>
      </c>
      <c r="CO283" s="285">
        <v>29</v>
      </c>
      <c r="CP283" s="285">
        <v>26</v>
      </c>
      <c r="CQ283" s="285">
        <v>19</v>
      </c>
      <c r="CR283" s="285">
        <v>31</v>
      </c>
      <c r="CS283" s="285">
        <v>19</v>
      </c>
      <c r="CT283" s="285">
        <v>23</v>
      </c>
      <c r="CU283" s="286">
        <f t="shared" si="38"/>
        <v>18.333333333333332</v>
      </c>
      <c r="CV283" s="277"/>
      <c r="CW283" s="285" t="s">
        <v>143</v>
      </c>
      <c r="CX283" s="285">
        <v>23</v>
      </c>
      <c r="CY283" s="285">
        <v>17</v>
      </c>
      <c r="CZ283" s="285">
        <v>12</v>
      </c>
      <c r="DA283" s="285">
        <v>29</v>
      </c>
      <c r="DB283" s="285">
        <v>19</v>
      </c>
      <c r="DC283" s="285">
        <v>24</v>
      </c>
      <c r="DD283" s="285">
        <v>14</v>
      </c>
      <c r="DE283" s="285">
        <v>25</v>
      </c>
      <c r="DF283" s="285">
        <v>15</v>
      </c>
      <c r="DG283" s="285">
        <v>16</v>
      </c>
      <c r="DH283" s="285">
        <v>24</v>
      </c>
      <c r="DI283" s="285">
        <v>22</v>
      </c>
      <c r="DJ283" s="285">
        <v>8</v>
      </c>
      <c r="DK283" s="285">
        <v>14</v>
      </c>
      <c r="DL283" s="285">
        <v>20</v>
      </c>
      <c r="DM283" s="285">
        <v>15</v>
      </c>
      <c r="DN283" s="285">
        <v>19</v>
      </c>
      <c r="DO283" s="285">
        <v>15</v>
      </c>
      <c r="DP283" s="285">
        <v>16</v>
      </c>
      <c r="DQ283" s="285">
        <v>16</v>
      </c>
      <c r="DR283" s="285">
        <v>21</v>
      </c>
      <c r="DS283" s="285">
        <v>19</v>
      </c>
      <c r="DT283" s="285">
        <v>20</v>
      </c>
      <c r="DU283" s="285">
        <v>23</v>
      </c>
      <c r="DV283" s="285">
        <v>29</v>
      </c>
      <c r="DW283" s="285">
        <v>17</v>
      </c>
      <c r="DX283" s="285">
        <v>6</v>
      </c>
      <c r="DY283" s="285">
        <v>24</v>
      </c>
      <c r="DZ283" s="285">
        <v>4</v>
      </c>
      <c r="EA283" s="285">
        <v>15</v>
      </c>
      <c r="EB283" s="286">
        <f t="shared" si="39"/>
        <v>18.033333333333335</v>
      </c>
      <c r="EC283" s="277"/>
      <c r="ED283" s="285" t="s">
        <v>143</v>
      </c>
      <c r="EE283" s="285">
        <v>14</v>
      </c>
      <c r="EF283" s="285">
        <v>17</v>
      </c>
      <c r="EG283" s="285">
        <v>9</v>
      </c>
      <c r="EH283" s="285">
        <v>5</v>
      </c>
      <c r="EI283" s="285">
        <v>14</v>
      </c>
      <c r="EJ283" s="285">
        <v>12</v>
      </c>
      <c r="EK283" s="285">
        <v>25</v>
      </c>
      <c r="EL283" s="285">
        <v>7</v>
      </c>
      <c r="EM283" s="285">
        <v>20</v>
      </c>
      <c r="EN283" s="285">
        <v>7</v>
      </c>
      <c r="EO283" s="285">
        <v>22</v>
      </c>
      <c r="EP283" s="285">
        <v>20</v>
      </c>
      <c r="EQ283" s="285">
        <v>12</v>
      </c>
      <c r="ER283" s="285">
        <v>15</v>
      </c>
      <c r="ES283" s="285">
        <v>9</v>
      </c>
      <c r="ET283" s="285">
        <v>20</v>
      </c>
      <c r="EU283" s="285">
        <v>17</v>
      </c>
      <c r="EV283" s="285">
        <v>25</v>
      </c>
      <c r="EW283" s="285">
        <v>10</v>
      </c>
      <c r="EX283" s="285">
        <v>23</v>
      </c>
      <c r="EY283" s="285">
        <v>12</v>
      </c>
      <c r="EZ283" s="285">
        <v>9</v>
      </c>
      <c r="FA283" s="285">
        <v>26</v>
      </c>
      <c r="FB283" s="285">
        <v>7</v>
      </c>
      <c r="FC283" s="285">
        <v>15</v>
      </c>
      <c r="FD283" s="285">
        <v>22</v>
      </c>
      <c r="FE283" s="285">
        <v>19</v>
      </c>
      <c r="FF283" s="285">
        <v>22</v>
      </c>
      <c r="FG283" s="285">
        <v>32</v>
      </c>
      <c r="FH283" s="285">
        <v>16</v>
      </c>
      <c r="FI283" s="286">
        <f t="shared" si="40"/>
        <v>16.100000000000001</v>
      </c>
      <c r="FJ283" s="277"/>
      <c r="FK283" s="285" t="s">
        <v>143</v>
      </c>
      <c r="FL283" s="285">
        <v>10</v>
      </c>
      <c r="FM283" s="285">
        <v>11</v>
      </c>
      <c r="FN283" s="285">
        <v>11</v>
      </c>
      <c r="FO283" s="285">
        <v>6</v>
      </c>
      <c r="FP283" s="285"/>
      <c r="FQ283" s="285"/>
      <c r="FR283" s="285"/>
      <c r="FS283" s="285"/>
      <c r="FT283" s="285"/>
      <c r="FU283" s="285"/>
      <c r="FV283" s="285"/>
      <c r="FW283" s="285"/>
      <c r="FX283" s="285"/>
      <c r="FY283" s="285"/>
      <c r="FZ283" s="285"/>
      <c r="GA283" s="285"/>
      <c r="GB283" s="285"/>
      <c r="GC283" s="285"/>
      <c r="GD283" s="285"/>
      <c r="GE283" s="285"/>
      <c r="GF283" s="285"/>
      <c r="GG283" s="285"/>
      <c r="GH283" s="285"/>
      <c r="GI283" s="285"/>
      <c r="GJ283" s="285"/>
      <c r="GK283" s="285"/>
      <c r="GL283" s="285"/>
      <c r="GM283" s="285"/>
      <c r="GN283" s="285"/>
      <c r="GO283" s="285"/>
      <c r="GP283" s="286">
        <f t="shared" si="41"/>
        <v>9.5</v>
      </c>
      <c r="GQ283" s="277"/>
    </row>
    <row r="284" spans="1:199" ht="15.75" customHeight="1">
      <c r="A284" s="1018"/>
      <c r="B284" s="295" t="s">
        <v>152</v>
      </c>
      <c r="C284" s="285">
        <v>26</v>
      </c>
      <c r="D284" s="285">
        <v>11</v>
      </c>
      <c r="E284" s="285">
        <v>18</v>
      </c>
      <c r="F284" s="285">
        <v>194</v>
      </c>
      <c r="G284" s="285">
        <v>22</v>
      </c>
      <c r="H284" s="285">
        <v>43</v>
      </c>
      <c r="I284" s="285">
        <v>19</v>
      </c>
      <c r="J284" s="285">
        <v>40</v>
      </c>
      <c r="K284" s="285">
        <v>15</v>
      </c>
      <c r="L284" s="285">
        <v>22</v>
      </c>
      <c r="M284" s="285">
        <v>90</v>
      </c>
      <c r="N284" s="285">
        <v>31</v>
      </c>
      <c r="O284" s="285">
        <v>32</v>
      </c>
      <c r="P284" s="285">
        <v>11</v>
      </c>
      <c r="Q284" s="285">
        <v>13</v>
      </c>
      <c r="R284" s="285">
        <v>36</v>
      </c>
      <c r="S284" s="285">
        <v>18</v>
      </c>
      <c r="T284" s="296">
        <v>36</v>
      </c>
      <c r="U284" s="296">
        <v>18</v>
      </c>
      <c r="V284" s="296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6">
        <f t="shared" si="36"/>
        <v>36.578947368421055</v>
      </c>
      <c r="AH284" s="277"/>
      <c r="AI284" s="285" t="s">
        <v>152</v>
      </c>
      <c r="AJ284" s="285">
        <v>22</v>
      </c>
      <c r="AK284" s="285">
        <v>33</v>
      </c>
      <c r="AL284" s="285">
        <v>32</v>
      </c>
      <c r="AM284" s="285">
        <v>22</v>
      </c>
      <c r="AN284" s="285">
        <v>23</v>
      </c>
      <c r="AO284" s="285">
        <v>11</v>
      </c>
      <c r="AP284" s="285">
        <v>15</v>
      </c>
      <c r="AQ284" s="285">
        <v>9</v>
      </c>
      <c r="AR284" s="285">
        <v>11</v>
      </c>
      <c r="AS284" s="285">
        <v>28</v>
      </c>
      <c r="AT284" s="285">
        <v>68</v>
      </c>
      <c r="AU284" s="285">
        <v>12</v>
      </c>
      <c r="AV284" s="285">
        <v>23</v>
      </c>
      <c r="AW284" s="285">
        <v>17</v>
      </c>
      <c r="AX284" s="285">
        <v>38</v>
      </c>
      <c r="AY284" s="285">
        <v>22</v>
      </c>
      <c r="AZ284" s="285">
        <v>54</v>
      </c>
      <c r="BA284" s="285">
        <v>27</v>
      </c>
      <c r="BB284" s="285"/>
      <c r="BC284" s="285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93">
        <f t="shared" si="37"/>
        <v>25.944444444444443</v>
      </c>
      <c r="BO284" s="277"/>
      <c r="BP284" s="294" t="s">
        <v>152</v>
      </c>
      <c r="BQ284" s="285">
        <v>16</v>
      </c>
      <c r="BR284" s="285">
        <v>16</v>
      </c>
      <c r="BS284" s="285">
        <v>65</v>
      </c>
      <c r="BT284" s="285">
        <v>27</v>
      </c>
      <c r="BU284" s="285">
        <v>28</v>
      </c>
      <c r="BV284" s="285">
        <v>19</v>
      </c>
      <c r="BW284" s="285">
        <v>14</v>
      </c>
      <c r="BX284" s="285">
        <v>24</v>
      </c>
      <c r="BY284" s="285">
        <v>28</v>
      </c>
      <c r="BZ284" s="285">
        <v>32</v>
      </c>
      <c r="CA284" s="285">
        <v>29</v>
      </c>
      <c r="CB284" s="285">
        <v>48</v>
      </c>
      <c r="CC284" s="285">
        <v>21</v>
      </c>
      <c r="CD284" s="285">
        <v>20</v>
      </c>
      <c r="CE284" s="285">
        <v>30</v>
      </c>
      <c r="CF284" s="285">
        <v>21</v>
      </c>
      <c r="CG284" s="285">
        <v>14</v>
      </c>
      <c r="CH284" s="285">
        <v>31</v>
      </c>
      <c r="CI284" s="285">
        <v>38</v>
      </c>
      <c r="CJ284" s="285">
        <v>26</v>
      </c>
      <c r="CK284" s="285">
        <v>10</v>
      </c>
      <c r="CL284" s="285">
        <v>33</v>
      </c>
      <c r="CM284" s="285">
        <v>21</v>
      </c>
      <c r="CN284" s="285">
        <v>37</v>
      </c>
      <c r="CO284" s="285">
        <v>57</v>
      </c>
      <c r="CP284" s="285">
        <v>37</v>
      </c>
      <c r="CQ284" s="285">
        <v>17</v>
      </c>
      <c r="CR284" s="285">
        <v>35</v>
      </c>
      <c r="CS284" s="285">
        <v>41</v>
      </c>
      <c r="CT284" s="285">
        <v>32</v>
      </c>
      <c r="CU284" s="286">
        <f t="shared" si="38"/>
        <v>28.9</v>
      </c>
      <c r="CV284" s="277"/>
      <c r="CW284" s="285" t="s">
        <v>152</v>
      </c>
      <c r="CX284" s="285">
        <v>88</v>
      </c>
      <c r="CY284" s="285">
        <v>21</v>
      </c>
      <c r="CZ284" s="285">
        <v>58</v>
      </c>
      <c r="DA284" s="285">
        <v>24</v>
      </c>
      <c r="DB284" s="285">
        <v>44</v>
      </c>
      <c r="DC284" s="285">
        <v>15</v>
      </c>
      <c r="DD284" s="285">
        <v>19</v>
      </c>
      <c r="DE284" s="285">
        <v>73</v>
      </c>
      <c r="DF284" s="285">
        <v>43</v>
      </c>
      <c r="DG284" s="285">
        <v>70</v>
      </c>
      <c r="DH284" s="285">
        <v>56</v>
      </c>
      <c r="DI284" s="285">
        <v>24</v>
      </c>
      <c r="DJ284" s="285">
        <v>25</v>
      </c>
      <c r="DK284" s="285">
        <v>22</v>
      </c>
      <c r="DL284" s="285">
        <v>27</v>
      </c>
      <c r="DM284" s="285">
        <v>50</v>
      </c>
      <c r="DN284" s="285">
        <v>14</v>
      </c>
      <c r="DO284" s="285">
        <v>42</v>
      </c>
      <c r="DP284" s="285">
        <v>78</v>
      </c>
      <c r="DQ284" s="285">
        <v>47</v>
      </c>
      <c r="DR284" s="285">
        <v>34</v>
      </c>
      <c r="DS284" s="285">
        <v>50</v>
      </c>
      <c r="DT284" s="285">
        <v>24</v>
      </c>
      <c r="DU284" s="285">
        <v>17</v>
      </c>
      <c r="DV284" s="285">
        <v>21</v>
      </c>
      <c r="DW284" s="285">
        <v>15</v>
      </c>
      <c r="DX284" s="285">
        <v>16</v>
      </c>
      <c r="DY284" s="285">
        <v>79</v>
      </c>
      <c r="DZ284" s="285">
        <v>73</v>
      </c>
      <c r="EA284" s="285">
        <v>68</v>
      </c>
      <c r="EB284" s="286">
        <f t="shared" si="39"/>
        <v>41.233333333333334</v>
      </c>
      <c r="EC284" s="277"/>
      <c r="ED284" s="285" t="s">
        <v>152</v>
      </c>
      <c r="EE284" s="285">
        <v>8</v>
      </c>
      <c r="EF284" s="285"/>
      <c r="EG284" s="285"/>
      <c r="EH284" s="285"/>
      <c r="EI284" s="285"/>
      <c r="EJ284" s="285"/>
      <c r="EK284" s="285"/>
      <c r="EL284" s="285"/>
      <c r="EM284" s="285"/>
      <c r="EN284" s="285"/>
      <c r="EO284" s="285"/>
      <c r="EP284" s="285"/>
      <c r="EQ284" s="285"/>
      <c r="ER284" s="285"/>
      <c r="ES284" s="285"/>
      <c r="ET284" s="285"/>
      <c r="EU284" s="285"/>
      <c r="EV284" s="285"/>
      <c r="EW284" s="285"/>
      <c r="EX284" s="285"/>
      <c r="EY284" s="285"/>
      <c r="EZ284" s="285"/>
      <c r="FA284" s="285"/>
      <c r="FB284" s="285"/>
      <c r="FC284" s="285"/>
      <c r="FD284" s="285"/>
      <c r="FE284" s="285"/>
      <c r="FF284" s="285"/>
      <c r="FG284" s="285"/>
      <c r="FH284" s="285"/>
      <c r="FI284" s="286">
        <f t="shared" si="40"/>
        <v>8</v>
      </c>
      <c r="FJ284" s="277"/>
      <c r="FK284" s="285" t="s">
        <v>152</v>
      </c>
      <c r="FL284" s="285">
        <v>41</v>
      </c>
      <c r="FM284" s="285">
        <v>15</v>
      </c>
      <c r="FN284" s="285"/>
      <c r="FO284" s="285"/>
      <c r="FP284" s="285"/>
      <c r="FQ284" s="285"/>
      <c r="FR284" s="285"/>
      <c r="FS284" s="285"/>
      <c r="FT284" s="285"/>
      <c r="FU284" s="285"/>
      <c r="FV284" s="285"/>
      <c r="FW284" s="285"/>
      <c r="FX284" s="285"/>
      <c r="FY284" s="285"/>
      <c r="FZ284" s="285"/>
      <c r="GA284" s="285"/>
      <c r="GB284" s="285"/>
      <c r="GC284" s="285"/>
      <c r="GD284" s="285"/>
      <c r="GE284" s="285"/>
      <c r="GF284" s="285"/>
      <c r="GG284" s="285"/>
      <c r="GH284" s="285"/>
      <c r="GI284" s="285"/>
      <c r="GJ284" s="285"/>
      <c r="GK284" s="285"/>
      <c r="GL284" s="285"/>
      <c r="GM284" s="285"/>
      <c r="GN284" s="285"/>
      <c r="GO284" s="285"/>
      <c r="GP284" s="286">
        <f t="shared" si="41"/>
        <v>28</v>
      </c>
      <c r="GQ284" s="277"/>
    </row>
    <row r="285" spans="1:199" ht="15.75" customHeight="1">
      <c r="A285" s="1018"/>
      <c r="B285" s="295" t="s">
        <v>158</v>
      </c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6" t="e">
        <f t="shared" si="36"/>
        <v>#DIV/0!</v>
      </c>
      <c r="AH285" s="277"/>
      <c r="AI285" s="298" t="s">
        <v>158</v>
      </c>
      <c r="AJ285" s="285">
        <v>8</v>
      </c>
      <c r="AK285" s="285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285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93">
        <f t="shared" si="37"/>
        <v>8</v>
      </c>
      <c r="BO285" s="277"/>
      <c r="BP285" s="297" t="s">
        <v>158</v>
      </c>
      <c r="BQ285" s="285"/>
      <c r="BR285" s="285"/>
      <c r="BS285" s="285"/>
      <c r="BT285" s="285"/>
      <c r="BU285" s="285"/>
      <c r="BV285" s="285"/>
      <c r="BW285" s="285"/>
      <c r="BX285" s="285"/>
      <c r="BY285" s="285"/>
      <c r="BZ285" s="285"/>
      <c r="CA285" s="285"/>
      <c r="CB285" s="285"/>
      <c r="CC285" s="285"/>
      <c r="CD285" s="285"/>
      <c r="CE285" s="285"/>
      <c r="CF285" s="285"/>
      <c r="CG285" s="285"/>
      <c r="CH285" s="285"/>
      <c r="CI285" s="285"/>
      <c r="CJ285" s="285"/>
      <c r="CK285" s="285"/>
      <c r="CL285" s="285"/>
      <c r="CM285" s="285"/>
      <c r="CN285" s="285"/>
      <c r="CO285" s="285"/>
      <c r="CP285" s="285"/>
      <c r="CQ285" s="285"/>
      <c r="CR285" s="285"/>
      <c r="CS285" s="285"/>
      <c r="CT285" s="285"/>
      <c r="CU285" s="286" t="e">
        <f t="shared" si="38"/>
        <v>#DIV/0!</v>
      </c>
      <c r="CV285" s="277"/>
      <c r="CW285" s="285" t="s">
        <v>158</v>
      </c>
      <c r="CX285" s="285">
        <v>14</v>
      </c>
      <c r="CY285" s="285">
        <v>10</v>
      </c>
      <c r="CZ285" s="285">
        <v>48</v>
      </c>
      <c r="DA285" s="285">
        <v>8</v>
      </c>
      <c r="DB285" s="285">
        <v>18</v>
      </c>
      <c r="DC285" s="285"/>
      <c r="DD285" s="285"/>
      <c r="DE285" s="285"/>
      <c r="DF285" s="285"/>
      <c r="DG285" s="285"/>
      <c r="DH285" s="285"/>
      <c r="DI285" s="285"/>
      <c r="DJ285" s="285"/>
      <c r="DK285" s="285"/>
      <c r="DL285" s="285"/>
      <c r="DM285" s="285"/>
      <c r="DN285" s="285"/>
      <c r="DO285" s="285"/>
      <c r="DP285" s="285"/>
      <c r="DQ285" s="285"/>
      <c r="DR285" s="285"/>
      <c r="DS285" s="285"/>
      <c r="DT285" s="285"/>
      <c r="DU285" s="285"/>
      <c r="DV285" s="285"/>
      <c r="DW285" s="285"/>
      <c r="DX285" s="285"/>
      <c r="DY285" s="285"/>
      <c r="DZ285" s="285"/>
      <c r="EA285" s="285"/>
      <c r="EB285" s="286">
        <f t="shared" si="39"/>
        <v>19.600000000000001</v>
      </c>
      <c r="EC285" s="277"/>
      <c r="ED285" s="285" t="s">
        <v>158</v>
      </c>
      <c r="EE285" s="285">
        <v>96</v>
      </c>
      <c r="EF285" s="285">
        <v>22</v>
      </c>
      <c r="EG285" s="285">
        <v>10</v>
      </c>
      <c r="EH285" s="285">
        <v>32</v>
      </c>
      <c r="EI285" s="285">
        <v>64</v>
      </c>
      <c r="EJ285" s="285">
        <v>16</v>
      </c>
      <c r="EK285" s="285">
        <v>39</v>
      </c>
      <c r="EL285" s="285">
        <v>49</v>
      </c>
      <c r="EM285" s="285">
        <v>54</v>
      </c>
      <c r="EN285" s="285">
        <v>41</v>
      </c>
      <c r="EO285" s="285">
        <v>20</v>
      </c>
      <c r="EP285" s="285">
        <v>22</v>
      </c>
      <c r="EQ285" s="285">
        <v>22</v>
      </c>
      <c r="ER285" s="285">
        <v>27</v>
      </c>
      <c r="ES285" s="285">
        <v>24</v>
      </c>
      <c r="ET285" s="285">
        <v>19</v>
      </c>
      <c r="EU285" s="285">
        <v>12</v>
      </c>
      <c r="EV285" s="285">
        <v>24</v>
      </c>
      <c r="EW285" s="285">
        <v>15</v>
      </c>
      <c r="EX285" s="285">
        <v>24</v>
      </c>
      <c r="EY285" s="285">
        <v>38</v>
      </c>
      <c r="EZ285" s="285">
        <v>12</v>
      </c>
      <c r="FA285" s="285">
        <v>9</v>
      </c>
      <c r="FB285" s="285">
        <v>47</v>
      </c>
      <c r="FC285" s="285">
        <v>33</v>
      </c>
      <c r="FD285" s="285">
        <v>45</v>
      </c>
      <c r="FE285" s="285">
        <v>35</v>
      </c>
      <c r="FF285" s="285">
        <v>13</v>
      </c>
      <c r="FG285" s="285">
        <v>73</v>
      </c>
      <c r="FH285" s="285">
        <v>7</v>
      </c>
      <c r="FI285" s="286">
        <f t="shared" si="40"/>
        <v>31.466666666666665</v>
      </c>
      <c r="FJ285" s="277"/>
      <c r="FK285" s="285" t="s">
        <v>158</v>
      </c>
      <c r="FL285" s="285"/>
      <c r="FM285" s="285"/>
      <c r="FN285" s="285"/>
      <c r="FO285" s="285"/>
      <c r="FP285" s="285"/>
      <c r="FQ285" s="285"/>
      <c r="FR285" s="285"/>
      <c r="FS285" s="285"/>
      <c r="FT285" s="285"/>
      <c r="FU285" s="285"/>
      <c r="FV285" s="285"/>
      <c r="FW285" s="285"/>
      <c r="FX285" s="285"/>
      <c r="FY285" s="285"/>
      <c r="FZ285" s="285"/>
      <c r="GA285" s="285"/>
      <c r="GB285" s="285"/>
      <c r="GC285" s="285"/>
      <c r="GD285" s="285"/>
      <c r="GE285" s="285"/>
      <c r="GF285" s="285"/>
      <c r="GG285" s="285"/>
      <c r="GH285" s="285"/>
      <c r="GI285" s="285"/>
      <c r="GJ285" s="285"/>
      <c r="GK285" s="285"/>
      <c r="GL285" s="285"/>
      <c r="GM285" s="285"/>
      <c r="GN285" s="285"/>
      <c r="GO285" s="285"/>
      <c r="GP285" s="286" t="e">
        <f t="shared" si="41"/>
        <v>#DIV/0!</v>
      </c>
      <c r="GQ285" s="277"/>
    </row>
    <row r="286" spans="1:199" ht="15.75" customHeight="1">
      <c r="A286" s="1018"/>
      <c r="B286" s="295" t="s">
        <v>30</v>
      </c>
      <c r="C286" s="285">
        <v>2</v>
      </c>
      <c r="D286" s="285">
        <v>6</v>
      </c>
      <c r="E286" s="285">
        <v>4</v>
      </c>
      <c r="F286" s="285">
        <v>4</v>
      </c>
      <c r="G286" s="285">
        <v>2</v>
      </c>
      <c r="H286" s="285">
        <v>2</v>
      </c>
      <c r="I286" s="285">
        <v>2</v>
      </c>
      <c r="J286" s="285">
        <v>2</v>
      </c>
      <c r="K286" s="285">
        <v>2</v>
      </c>
      <c r="L286" s="285">
        <v>2</v>
      </c>
      <c r="M286" s="285">
        <v>2</v>
      </c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6">
        <f t="shared" si="36"/>
        <v>2.7272727272727271</v>
      </c>
      <c r="AH286" s="277"/>
      <c r="AI286" s="285" t="s">
        <v>364</v>
      </c>
      <c r="AJ286" s="285">
        <v>2</v>
      </c>
      <c r="AK286" s="285">
        <v>2</v>
      </c>
      <c r="AL286" s="285">
        <v>2</v>
      </c>
      <c r="AM286" s="285">
        <v>2</v>
      </c>
      <c r="AN286" s="285">
        <v>2</v>
      </c>
      <c r="AO286" s="285">
        <v>2</v>
      </c>
      <c r="AP286" s="285">
        <v>2</v>
      </c>
      <c r="AQ286" s="285">
        <v>2</v>
      </c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285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93">
        <f t="shared" si="37"/>
        <v>2</v>
      </c>
      <c r="BO286" s="277"/>
      <c r="BP286" s="297" t="s">
        <v>364</v>
      </c>
      <c r="BQ286" s="285"/>
      <c r="BR286" s="285"/>
      <c r="BS286" s="285"/>
      <c r="BT286" s="285"/>
      <c r="BU286" s="285"/>
      <c r="BV286" s="285"/>
      <c r="BW286" s="285"/>
      <c r="BX286" s="285"/>
      <c r="BY286" s="285"/>
      <c r="BZ286" s="285"/>
      <c r="CA286" s="285"/>
      <c r="CB286" s="285"/>
      <c r="CC286" s="285"/>
      <c r="CD286" s="285"/>
      <c r="CE286" s="285"/>
      <c r="CF286" s="285"/>
      <c r="CG286" s="285"/>
      <c r="CH286" s="285"/>
      <c r="CI286" s="285"/>
      <c r="CJ286" s="285"/>
      <c r="CK286" s="285"/>
      <c r="CL286" s="285"/>
      <c r="CM286" s="285"/>
      <c r="CN286" s="285"/>
      <c r="CO286" s="285"/>
      <c r="CP286" s="285"/>
      <c r="CQ286" s="285"/>
      <c r="CR286" s="285"/>
      <c r="CS286" s="285"/>
      <c r="CT286" s="285"/>
      <c r="CU286" s="286" t="e">
        <f t="shared" si="38"/>
        <v>#DIV/0!</v>
      </c>
      <c r="CV286" s="277"/>
      <c r="CW286" s="285" t="s">
        <v>364</v>
      </c>
      <c r="CX286" s="285">
        <v>7</v>
      </c>
      <c r="CY286" s="285">
        <v>2</v>
      </c>
      <c r="CZ286" s="285">
        <v>2</v>
      </c>
      <c r="DA286" s="285">
        <v>2</v>
      </c>
      <c r="DB286" s="285">
        <v>8</v>
      </c>
      <c r="DC286" s="285">
        <v>2</v>
      </c>
      <c r="DD286" s="285">
        <v>1</v>
      </c>
      <c r="DE286" s="285">
        <v>2</v>
      </c>
      <c r="DF286" s="285">
        <v>2</v>
      </c>
      <c r="DG286" s="285">
        <v>2</v>
      </c>
      <c r="DH286" s="285">
        <v>4</v>
      </c>
      <c r="DI286" s="285">
        <v>4</v>
      </c>
      <c r="DJ286" s="285">
        <v>2</v>
      </c>
      <c r="DK286" s="285">
        <v>2</v>
      </c>
      <c r="DL286" s="285">
        <v>8</v>
      </c>
      <c r="DM286" s="285"/>
      <c r="DN286" s="285"/>
      <c r="DO286" s="285"/>
      <c r="DP286" s="285"/>
      <c r="DQ286" s="285"/>
      <c r="DR286" s="285"/>
      <c r="DS286" s="285"/>
      <c r="DT286" s="285"/>
      <c r="DU286" s="285"/>
      <c r="DV286" s="285"/>
      <c r="DW286" s="285"/>
      <c r="DX286" s="285"/>
      <c r="DY286" s="285"/>
      <c r="DZ286" s="285"/>
      <c r="EA286" s="285"/>
      <c r="EB286" s="286">
        <f t="shared" si="39"/>
        <v>3.3333333333333335</v>
      </c>
      <c r="EC286" s="277"/>
      <c r="ED286" s="285" t="s">
        <v>364</v>
      </c>
      <c r="EE286" s="285"/>
      <c r="EF286" s="285"/>
      <c r="EG286" s="285"/>
      <c r="EH286" s="285"/>
      <c r="EI286" s="285"/>
      <c r="EJ286" s="285"/>
      <c r="EK286" s="285"/>
      <c r="EL286" s="285"/>
      <c r="EM286" s="285"/>
      <c r="EN286" s="285"/>
      <c r="EO286" s="285"/>
      <c r="EP286" s="285"/>
      <c r="EQ286" s="285"/>
      <c r="ER286" s="285"/>
      <c r="ES286" s="285"/>
      <c r="ET286" s="285"/>
      <c r="EU286" s="285"/>
      <c r="EV286" s="285"/>
      <c r="EW286" s="285"/>
      <c r="EX286" s="285"/>
      <c r="EY286" s="285"/>
      <c r="EZ286" s="285"/>
      <c r="FA286" s="285"/>
      <c r="FB286" s="285"/>
      <c r="FC286" s="285"/>
      <c r="FD286" s="285"/>
      <c r="FE286" s="285"/>
      <c r="FF286" s="285"/>
      <c r="FG286" s="285"/>
      <c r="FH286" s="285"/>
      <c r="FI286" s="286" t="e">
        <f t="shared" si="40"/>
        <v>#DIV/0!</v>
      </c>
      <c r="FJ286" s="277"/>
      <c r="FK286" s="285" t="s">
        <v>364</v>
      </c>
      <c r="FL286" s="285">
        <v>2</v>
      </c>
      <c r="FM286" s="285">
        <v>1</v>
      </c>
      <c r="FN286" s="285">
        <v>3</v>
      </c>
      <c r="FO286" s="285">
        <v>2</v>
      </c>
      <c r="FP286" s="285">
        <v>8</v>
      </c>
      <c r="FQ286" s="285">
        <v>1</v>
      </c>
      <c r="FR286" s="285">
        <v>9</v>
      </c>
      <c r="FS286" s="285">
        <v>1</v>
      </c>
      <c r="FT286" s="285">
        <v>1</v>
      </c>
      <c r="FU286" s="285">
        <v>1</v>
      </c>
      <c r="FV286" s="285">
        <v>3</v>
      </c>
      <c r="FW286" s="285">
        <v>1</v>
      </c>
      <c r="FX286" s="285">
        <v>5</v>
      </c>
      <c r="FY286" s="285">
        <v>2</v>
      </c>
      <c r="FZ286" s="285">
        <v>1</v>
      </c>
      <c r="GA286" s="285">
        <v>2</v>
      </c>
      <c r="GB286" s="285">
        <v>1</v>
      </c>
      <c r="GC286" s="285">
        <v>1</v>
      </c>
      <c r="GD286" s="285">
        <v>3</v>
      </c>
      <c r="GE286" s="285">
        <v>2</v>
      </c>
      <c r="GF286" s="285">
        <v>2</v>
      </c>
      <c r="GG286" s="285">
        <v>3</v>
      </c>
      <c r="GH286" s="285">
        <v>1</v>
      </c>
      <c r="GI286" s="285">
        <v>1</v>
      </c>
      <c r="GJ286" s="285">
        <v>1</v>
      </c>
      <c r="GK286" s="285">
        <v>1</v>
      </c>
      <c r="GL286" s="285">
        <v>2</v>
      </c>
      <c r="GM286" s="285">
        <v>1</v>
      </c>
      <c r="GN286" s="285">
        <v>2</v>
      </c>
      <c r="GO286" s="285">
        <v>15</v>
      </c>
      <c r="GP286" s="286">
        <f t="shared" si="41"/>
        <v>2.6333333333333333</v>
      </c>
      <c r="GQ286" s="277"/>
    </row>
    <row r="287" spans="1:199" ht="15.75" customHeight="1">
      <c r="A287" s="1018"/>
      <c r="B287" s="300" t="s">
        <v>39</v>
      </c>
      <c r="C287" s="296">
        <v>1</v>
      </c>
      <c r="D287" s="296">
        <v>1</v>
      </c>
      <c r="E287" s="296">
        <v>1</v>
      </c>
      <c r="F287" s="296">
        <v>1</v>
      </c>
      <c r="G287" s="296">
        <v>1</v>
      </c>
      <c r="H287" s="296">
        <v>1</v>
      </c>
      <c r="I287" s="296">
        <v>1</v>
      </c>
      <c r="J287" s="296">
        <v>1</v>
      </c>
      <c r="K287" s="296">
        <v>1</v>
      </c>
      <c r="L287" s="296">
        <v>1</v>
      </c>
      <c r="M287" s="296">
        <v>1</v>
      </c>
      <c r="N287" s="296">
        <v>1</v>
      </c>
      <c r="O287" s="296">
        <v>1</v>
      </c>
      <c r="P287" s="296">
        <v>1</v>
      </c>
      <c r="Q287" s="296">
        <v>1</v>
      </c>
      <c r="R287" s="296">
        <v>1</v>
      </c>
      <c r="S287" s="296">
        <v>1</v>
      </c>
      <c r="T287" s="296">
        <v>1</v>
      </c>
      <c r="U287" s="296">
        <v>1</v>
      </c>
      <c r="V287" s="296">
        <v>1</v>
      </c>
      <c r="W287" s="296">
        <v>1</v>
      </c>
      <c r="X287" s="296">
        <v>1</v>
      </c>
      <c r="Y287" s="296">
        <v>1</v>
      </c>
      <c r="Z287" s="296">
        <v>1</v>
      </c>
      <c r="AA287" s="296">
        <v>1</v>
      </c>
      <c r="AB287" s="296">
        <v>1</v>
      </c>
      <c r="AC287" s="296">
        <v>1</v>
      </c>
      <c r="AD287" s="296">
        <v>1</v>
      </c>
      <c r="AE287" s="296">
        <v>1</v>
      </c>
      <c r="AF287" s="296">
        <v>1</v>
      </c>
      <c r="AG287" s="301">
        <f t="shared" si="36"/>
        <v>1</v>
      </c>
      <c r="AH287" s="277"/>
      <c r="AI287" s="320" t="s">
        <v>39</v>
      </c>
      <c r="AJ287" s="296">
        <v>1</v>
      </c>
      <c r="AK287" s="296">
        <v>1</v>
      </c>
      <c r="AL287" s="296">
        <v>1</v>
      </c>
      <c r="AM287" s="296">
        <v>1</v>
      </c>
      <c r="AN287" s="296">
        <v>1</v>
      </c>
      <c r="AO287" s="296">
        <v>1</v>
      </c>
      <c r="AP287" s="296">
        <v>1</v>
      </c>
      <c r="AQ287" s="296">
        <v>1</v>
      </c>
      <c r="AR287" s="296">
        <v>1</v>
      </c>
      <c r="AS287" s="296">
        <v>1</v>
      </c>
      <c r="AT287" s="296">
        <v>1</v>
      </c>
      <c r="AU287" s="296">
        <v>1</v>
      </c>
      <c r="AV287" s="296">
        <v>1</v>
      </c>
      <c r="AW287" s="296">
        <v>1</v>
      </c>
      <c r="AX287" s="296">
        <v>1</v>
      </c>
      <c r="AY287" s="296">
        <v>1</v>
      </c>
      <c r="AZ287" s="296">
        <v>1</v>
      </c>
      <c r="BA287" s="296">
        <v>1</v>
      </c>
      <c r="BB287" s="296">
        <v>1</v>
      </c>
      <c r="BC287" s="296">
        <v>1</v>
      </c>
      <c r="BD287" s="296">
        <v>1</v>
      </c>
      <c r="BE287" s="296">
        <v>1</v>
      </c>
      <c r="BF287" s="296">
        <v>1</v>
      </c>
      <c r="BG287" s="296">
        <v>1</v>
      </c>
      <c r="BH287" s="296">
        <v>1</v>
      </c>
      <c r="BI287" s="296">
        <v>1</v>
      </c>
      <c r="BJ287" s="296">
        <v>1</v>
      </c>
      <c r="BK287" s="296">
        <v>1</v>
      </c>
      <c r="BL287" s="296">
        <v>1</v>
      </c>
      <c r="BM287" s="296">
        <v>1</v>
      </c>
      <c r="BN287" s="305">
        <f t="shared" si="37"/>
        <v>1</v>
      </c>
      <c r="BO287" s="277"/>
      <c r="BP287" s="302" t="s">
        <v>39</v>
      </c>
      <c r="BQ287" s="296">
        <v>1</v>
      </c>
      <c r="BR287" s="296">
        <v>1</v>
      </c>
      <c r="BS287" s="296">
        <v>1</v>
      </c>
      <c r="BT287" s="296">
        <v>1</v>
      </c>
      <c r="BU287" s="296">
        <v>1</v>
      </c>
      <c r="BV287" s="296">
        <v>1</v>
      </c>
      <c r="BW287" s="296">
        <v>1</v>
      </c>
      <c r="BX287" s="296">
        <v>1</v>
      </c>
      <c r="BY287" s="296">
        <v>1</v>
      </c>
      <c r="BZ287" s="296">
        <v>1</v>
      </c>
      <c r="CA287" s="296">
        <v>1</v>
      </c>
      <c r="CB287" s="296">
        <v>1</v>
      </c>
      <c r="CC287" s="296">
        <v>1</v>
      </c>
      <c r="CD287" s="296">
        <v>1</v>
      </c>
      <c r="CE287" s="296">
        <v>1</v>
      </c>
      <c r="CF287" s="296">
        <v>1</v>
      </c>
      <c r="CG287" s="296">
        <v>1</v>
      </c>
      <c r="CH287" s="296">
        <v>1</v>
      </c>
      <c r="CI287" s="296">
        <v>1</v>
      </c>
      <c r="CJ287" s="296">
        <v>1</v>
      </c>
      <c r="CK287" s="296">
        <v>1</v>
      </c>
      <c r="CL287" s="296">
        <v>1</v>
      </c>
      <c r="CM287" s="296">
        <v>1</v>
      </c>
      <c r="CN287" s="296">
        <v>1</v>
      </c>
      <c r="CO287" s="296">
        <v>1</v>
      </c>
      <c r="CP287" s="296">
        <v>1</v>
      </c>
      <c r="CQ287" s="296">
        <v>1</v>
      </c>
      <c r="CR287" s="296">
        <v>1</v>
      </c>
      <c r="CS287" s="296">
        <v>1</v>
      </c>
      <c r="CT287" s="296">
        <v>1</v>
      </c>
      <c r="CU287" s="307">
        <f t="shared" si="38"/>
        <v>1</v>
      </c>
      <c r="CV287" s="277"/>
      <c r="CW287" s="320" t="s">
        <v>39</v>
      </c>
      <c r="CX287" s="296">
        <v>1</v>
      </c>
      <c r="CY287" s="296">
        <v>1</v>
      </c>
      <c r="CZ287" s="296">
        <v>1</v>
      </c>
      <c r="DA287" s="296">
        <v>1</v>
      </c>
      <c r="DB287" s="296">
        <v>1</v>
      </c>
      <c r="DC287" s="296">
        <v>1</v>
      </c>
      <c r="DD287" s="296">
        <v>1</v>
      </c>
      <c r="DE287" s="296">
        <v>1</v>
      </c>
      <c r="DF287" s="296">
        <v>1</v>
      </c>
      <c r="DG287" s="296">
        <v>1</v>
      </c>
      <c r="DH287" s="296">
        <v>1</v>
      </c>
      <c r="DI287" s="296">
        <v>1</v>
      </c>
      <c r="DJ287" s="296">
        <v>1</v>
      </c>
      <c r="DK287" s="296">
        <v>1</v>
      </c>
      <c r="DL287" s="296">
        <v>1</v>
      </c>
      <c r="DM287" s="296">
        <v>1</v>
      </c>
      <c r="DN287" s="296">
        <v>1</v>
      </c>
      <c r="DO287" s="296">
        <v>1</v>
      </c>
      <c r="DP287" s="296">
        <v>1</v>
      </c>
      <c r="DQ287" s="296">
        <v>1</v>
      </c>
      <c r="DR287" s="296">
        <v>1</v>
      </c>
      <c r="DS287" s="296">
        <v>1</v>
      </c>
      <c r="DT287" s="296">
        <v>1</v>
      </c>
      <c r="DU287" s="296">
        <v>1</v>
      </c>
      <c r="DV287" s="296">
        <v>1</v>
      </c>
      <c r="DW287" s="296">
        <v>1</v>
      </c>
      <c r="DX287" s="296">
        <v>1</v>
      </c>
      <c r="DY287" s="296">
        <v>1</v>
      </c>
      <c r="DZ287" s="296">
        <v>1</v>
      </c>
      <c r="EA287" s="296">
        <v>1</v>
      </c>
      <c r="EB287" s="307">
        <f t="shared" si="39"/>
        <v>1</v>
      </c>
      <c r="EC287" s="277"/>
      <c r="ED287" s="320" t="s">
        <v>39</v>
      </c>
      <c r="EE287" s="296">
        <v>1</v>
      </c>
      <c r="EF287" s="296">
        <v>1</v>
      </c>
      <c r="EG287" s="296">
        <v>1</v>
      </c>
      <c r="EH287" s="296">
        <v>1</v>
      </c>
      <c r="EI287" s="296">
        <v>1</v>
      </c>
      <c r="EJ287" s="296">
        <v>1</v>
      </c>
      <c r="EK287" s="296">
        <v>1</v>
      </c>
      <c r="EL287" s="296">
        <v>1</v>
      </c>
      <c r="EM287" s="296">
        <v>1</v>
      </c>
      <c r="EN287" s="296">
        <v>1</v>
      </c>
      <c r="EO287" s="296">
        <v>1</v>
      </c>
      <c r="EP287" s="296">
        <v>1</v>
      </c>
      <c r="EQ287" s="296">
        <v>1</v>
      </c>
      <c r="ER287" s="296">
        <v>1</v>
      </c>
      <c r="ES287" s="296">
        <v>1</v>
      </c>
      <c r="ET287" s="296">
        <v>1</v>
      </c>
      <c r="EU287" s="296">
        <v>1</v>
      </c>
      <c r="EV287" s="296">
        <v>1</v>
      </c>
      <c r="EW287" s="296">
        <v>1</v>
      </c>
      <c r="EX287" s="296">
        <v>1</v>
      </c>
      <c r="EY287" s="296">
        <v>1</v>
      </c>
      <c r="EZ287" s="296">
        <v>1</v>
      </c>
      <c r="FA287" s="296">
        <v>1</v>
      </c>
      <c r="FB287" s="296">
        <v>1</v>
      </c>
      <c r="FC287" s="296">
        <v>1</v>
      </c>
      <c r="FD287" s="296">
        <v>1</v>
      </c>
      <c r="FE287" s="296">
        <v>1</v>
      </c>
      <c r="FF287" s="296">
        <v>1</v>
      </c>
      <c r="FG287" s="296">
        <v>1</v>
      </c>
      <c r="FH287" s="296">
        <v>1</v>
      </c>
      <c r="FI287" s="307">
        <f t="shared" si="40"/>
        <v>1</v>
      </c>
      <c r="FJ287" s="277"/>
      <c r="FK287" s="300" t="s">
        <v>39</v>
      </c>
      <c r="FL287" s="285">
        <v>1</v>
      </c>
      <c r="FM287" s="285"/>
      <c r="FN287" s="285"/>
      <c r="FO287" s="285"/>
      <c r="FP287" s="285"/>
      <c r="FQ287" s="285"/>
      <c r="FR287" s="285"/>
      <c r="FS287" s="285"/>
      <c r="FT287" s="285"/>
      <c r="FU287" s="285"/>
      <c r="FV287" s="285"/>
      <c r="FW287" s="285"/>
      <c r="FX287" s="285"/>
      <c r="FY287" s="285"/>
      <c r="FZ287" s="285"/>
      <c r="GA287" s="285"/>
      <c r="GB287" s="285"/>
      <c r="GC287" s="285"/>
      <c r="GD287" s="285"/>
      <c r="GE287" s="285"/>
      <c r="GF287" s="285"/>
      <c r="GG287" s="285"/>
      <c r="GH287" s="285"/>
      <c r="GI287" s="285"/>
      <c r="GJ287" s="285"/>
      <c r="GK287" s="285"/>
      <c r="GL287" s="285"/>
      <c r="GM287" s="285"/>
      <c r="GN287" s="285"/>
      <c r="GO287" s="285"/>
      <c r="GP287" s="303">
        <f t="shared" si="41"/>
        <v>1</v>
      </c>
      <c r="GQ287" s="277"/>
    </row>
    <row r="288" spans="1:199" ht="15.75" customHeight="1">
      <c r="A288" s="1018"/>
      <c r="B288" s="304" t="s">
        <v>259</v>
      </c>
      <c r="C288" s="296">
        <v>1</v>
      </c>
      <c r="D288" s="296">
        <v>1</v>
      </c>
      <c r="E288" s="296">
        <v>1</v>
      </c>
      <c r="F288" s="296">
        <v>1</v>
      </c>
      <c r="G288" s="296">
        <v>1</v>
      </c>
      <c r="H288" s="296">
        <v>1</v>
      </c>
      <c r="I288" s="296">
        <v>1</v>
      </c>
      <c r="J288" s="296">
        <v>1</v>
      </c>
      <c r="K288" s="296">
        <v>1</v>
      </c>
      <c r="L288" s="296">
        <v>1</v>
      </c>
      <c r="M288" s="296">
        <v>1</v>
      </c>
      <c r="N288" s="296">
        <v>1</v>
      </c>
      <c r="O288" s="296">
        <v>1</v>
      </c>
      <c r="P288" s="296">
        <v>1</v>
      </c>
      <c r="Q288" s="296">
        <v>1</v>
      </c>
      <c r="R288" s="296">
        <v>1</v>
      </c>
      <c r="S288" s="296">
        <v>1</v>
      </c>
      <c r="T288" s="296">
        <v>1</v>
      </c>
      <c r="U288" s="296">
        <v>1</v>
      </c>
      <c r="V288" s="296">
        <v>1</v>
      </c>
      <c r="W288" s="296">
        <v>1</v>
      </c>
      <c r="X288" s="296">
        <v>1</v>
      </c>
      <c r="Y288" s="296">
        <v>1</v>
      </c>
      <c r="Z288" s="296">
        <v>1</v>
      </c>
      <c r="AA288" s="296">
        <v>1</v>
      </c>
      <c r="AB288" s="296">
        <v>1</v>
      </c>
      <c r="AC288" s="296">
        <v>1</v>
      </c>
      <c r="AD288" s="296">
        <v>1</v>
      </c>
      <c r="AE288" s="296">
        <v>1</v>
      </c>
      <c r="AF288" s="296">
        <v>1</v>
      </c>
      <c r="AG288" s="301">
        <f t="shared" si="36"/>
        <v>1</v>
      </c>
      <c r="AH288" s="277"/>
      <c r="AI288" s="304" t="s">
        <v>259</v>
      </c>
      <c r="AJ288" s="296">
        <v>1</v>
      </c>
      <c r="AK288" s="296">
        <v>1</v>
      </c>
      <c r="AL288" s="296">
        <v>1</v>
      </c>
      <c r="AM288" s="296">
        <v>1</v>
      </c>
      <c r="AN288" s="296">
        <v>1</v>
      </c>
      <c r="AO288" s="296">
        <v>1</v>
      </c>
      <c r="AP288" s="296">
        <v>1</v>
      </c>
      <c r="AQ288" s="296">
        <v>1</v>
      </c>
      <c r="AR288" s="296">
        <v>1</v>
      </c>
      <c r="AS288" s="296">
        <v>1</v>
      </c>
      <c r="AT288" s="296">
        <v>1</v>
      </c>
      <c r="AU288" s="296">
        <v>1</v>
      </c>
      <c r="AV288" s="296">
        <v>1</v>
      </c>
      <c r="AW288" s="296">
        <v>1</v>
      </c>
      <c r="AX288" s="296">
        <v>1</v>
      </c>
      <c r="AY288" s="296">
        <v>1</v>
      </c>
      <c r="AZ288" s="296">
        <v>1</v>
      </c>
      <c r="BA288" s="296">
        <v>1</v>
      </c>
      <c r="BB288" s="296">
        <v>1</v>
      </c>
      <c r="BC288" s="296">
        <v>1</v>
      </c>
      <c r="BD288" s="296">
        <v>1</v>
      </c>
      <c r="BE288" s="296">
        <v>1</v>
      </c>
      <c r="BF288" s="296">
        <v>1</v>
      </c>
      <c r="BG288" s="296">
        <v>1</v>
      </c>
      <c r="BH288" s="296">
        <v>1</v>
      </c>
      <c r="BI288" s="296">
        <v>1</v>
      </c>
      <c r="BJ288" s="296">
        <v>1</v>
      </c>
      <c r="BK288" s="296">
        <v>1</v>
      </c>
      <c r="BL288" s="296">
        <v>1</v>
      </c>
      <c r="BM288" s="296">
        <v>1</v>
      </c>
      <c r="BN288" s="305">
        <f t="shared" si="37"/>
        <v>1</v>
      </c>
      <c r="BO288" s="277"/>
      <c r="BP288" s="306" t="s">
        <v>259</v>
      </c>
      <c r="BQ288" s="296">
        <v>1</v>
      </c>
      <c r="BR288" s="296">
        <v>1</v>
      </c>
      <c r="BS288" s="296">
        <v>1</v>
      </c>
      <c r="BT288" s="296">
        <v>1</v>
      </c>
      <c r="BU288" s="296">
        <v>1</v>
      </c>
      <c r="BV288" s="296">
        <v>1</v>
      </c>
      <c r="BW288" s="296">
        <v>1</v>
      </c>
      <c r="BX288" s="296">
        <v>1</v>
      </c>
      <c r="BY288" s="296">
        <v>1</v>
      </c>
      <c r="BZ288" s="296">
        <v>1</v>
      </c>
      <c r="CA288" s="296">
        <v>1</v>
      </c>
      <c r="CB288" s="296">
        <v>1</v>
      </c>
      <c r="CC288" s="296">
        <v>1</v>
      </c>
      <c r="CD288" s="296">
        <v>1</v>
      </c>
      <c r="CE288" s="296">
        <v>1</v>
      </c>
      <c r="CF288" s="296">
        <v>1</v>
      </c>
      <c r="CG288" s="296">
        <v>1</v>
      </c>
      <c r="CH288" s="296">
        <v>1</v>
      </c>
      <c r="CI288" s="296">
        <v>1</v>
      </c>
      <c r="CJ288" s="296">
        <v>1</v>
      </c>
      <c r="CK288" s="296">
        <v>1</v>
      </c>
      <c r="CL288" s="296">
        <v>1</v>
      </c>
      <c r="CM288" s="296">
        <v>1</v>
      </c>
      <c r="CN288" s="296">
        <v>1</v>
      </c>
      <c r="CO288" s="296">
        <v>1</v>
      </c>
      <c r="CP288" s="296">
        <v>1</v>
      </c>
      <c r="CQ288" s="296">
        <v>1</v>
      </c>
      <c r="CR288" s="296">
        <v>1</v>
      </c>
      <c r="CS288" s="296">
        <v>1</v>
      </c>
      <c r="CT288" s="296">
        <v>1</v>
      </c>
      <c r="CU288" s="307">
        <f t="shared" si="38"/>
        <v>1</v>
      </c>
      <c r="CV288" s="277"/>
      <c r="CW288" s="304" t="s">
        <v>259</v>
      </c>
      <c r="CX288" s="296">
        <v>1</v>
      </c>
      <c r="CY288" s="296">
        <v>1</v>
      </c>
      <c r="CZ288" s="296">
        <v>1</v>
      </c>
      <c r="DA288" s="296">
        <v>1</v>
      </c>
      <c r="DB288" s="296">
        <v>1</v>
      </c>
      <c r="DC288" s="296">
        <v>1</v>
      </c>
      <c r="DD288" s="296">
        <v>1</v>
      </c>
      <c r="DE288" s="296">
        <v>1</v>
      </c>
      <c r="DF288" s="296">
        <v>1</v>
      </c>
      <c r="DG288" s="296">
        <v>1</v>
      </c>
      <c r="DH288" s="296">
        <v>1</v>
      </c>
      <c r="DI288" s="296">
        <v>1</v>
      </c>
      <c r="DJ288" s="296">
        <v>1</v>
      </c>
      <c r="DK288" s="296">
        <v>1</v>
      </c>
      <c r="DL288" s="296">
        <v>1</v>
      </c>
      <c r="DM288" s="296">
        <v>1</v>
      </c>
      <c r="DN288" s="296">
        <v>1</v>
      </c>
      <c r="DO288" s="296">
        <v>1</v>
      </c>
      <c r="DP288" s="296">
        <v>1</v>
      </c>
      <c r="DQ288" s="296">
        <v>1</v>
      </c>
      <c r="DR288" s="296">
        <v>1</v>
      </c>
      <c r="DS288" s="296">
        <v>1</v>
      </c>
      <c r="DT288" s="296">
        <v>1</v>
      </c>
      <c r="DU288" s="296">
        <v>1</v>
      </c>
      <c r="DV288" s="296">
        <v>1</v>
      </c>
      <c r="DW288" s="296">
        <v>1</v>
      </c>
      <c r="DX288" s="296">
        <v>1</v>
      </c>
      <c r="DY288" s="296">
        <v>1</v>
      </c>
      <c r="DZ288" s="296">
        <v>1</v>
      </c>
      <c r="EA288" s="296">
        <v>1</v>
      </c>
      <c r="EB288" s="307">
        <f t="shared" si="39"/>
        <v>1</v>
      </c>
      <c r="EC288" s="277"/>
      <c r="ED288" s="304" t="s">
        <v>259</v>
      </c>
      <c r="EE288" s="296">
        <v>1</v>
      </c>
      <c r="EF288" s="296">
        <v>1</v>
      </c>
      <c r="EG288" s="296">
        <v>1</v>
      </c>
      <c r="EH288" s="296">
        <v>1</v>
      </c>
      <c r="EI288" s="296">
        <v>1</v>
      </c>
      <c r="EJ288" s="296">
        <v>1</v>
      </c>
      <c r="EK288" s="296">
        <v>1</v>
      </c>
      <c r="EL288" s="296">
        <v>1</v>
      </c>
      <c r="EM288" s="296">
        <v>1</v>
      </c>
      <c r="EN288" s="296">
        <v>1</v>
      </c>
      <c r="EO288" s="296">
        <v>1</v>
      </c>
      <c r="EP288" s="296">
        <v>1</v>
      </c>
      <c r="EQ288" s="296">
        <v>1</v>
      </c>
      <c r="ER288" s="296">
        <v>1</v>
      </c>
      <c r="ES288" s="296">
        <v>1</v>
      </c>
      <c r="ET288" s="296">
        <v>1</v>
      </c>
      <c r="EU288" s="296">
        <v>1</v>
      </c>
      <c r="EV288" s="296">
        <v>1</v>
      </c>
      <c r="EW288" s="296">
        <v>1</v>
      </c>
      <c r="EX288" s="296">
        <v>1</v>
      </c>
      <c r="EY288" s="296">
        <v>1</v>
      </c>
      <c r="EZ288" s="296">
        <v>1</v>
      </c>
      <c r="FA288" s="296">
        <v>1</v>
      </c>
      <c r="FB288" s="296">
        <v>1</v>
      </c>
      <c r="FC288" s="296">
        <v>1</v>
      </c>
      <c r="FD288" s="296">
        <v>1</v>
      </c>
      <c r="FE288" s="296">
        <v>1</v>
      </c>
      <c r="FF288" s="296">
        <v>1</v>
      </c>
      <c r="FG288" s="296">
        <v>1</v>
      </c>
      <c r="FH288" s="296">
        <v>1</v>
      </c>
      <c r="FI288" s="307">
        <f t="shared" si="40"/>
        <v>1</v>
      </c>
      <c r="FJ288" s="277"/>
      <c r="FK288" s="304" t="s">
        <v>259</v>
      </c>
      <c r="FL288" s="285">
        <v>1</v>
      </c>
      <c r="FM288" s="285"/>
      <c r="FN288" s="285"/>
      <c r="FO288" s="285"/>
      <c r="FP288" s="285"/>
      <c r="FQ288" s="285"/>
      <c r="FR288" s="285"/>
      <c r="FS288" s="285"/>
      <c r="FT288" s="285"/>
      <c r="FU288" s="285"/>
      <c r="FV288" s="285"/>
      <c r="FW288" s="285"/>
      <c r="FX288" s="285"/>
      <c r="FY288" s="285"/>
      <c r="FZ288" s="285"/>
      <c r="GA288" s="285"/>
      <c r="GB288" s="285"/>
      <c r="GC288" s="285"/>
      <c r="GD288" s="285"/>
      <c r="GE288" s="285"/>
      <c r="GF288" s="285"/>
      <c r="GG288" s="285"/>
      <c r="GH288" s="285"/>
      <c r="GI288" s="285"/>
      <c r="GJ288" s="285"/>
      <c r="GK288" s="285"/>
      <c r="GL288" s="285"/>
      <c r="GM288" s="285"/>
      <c r="GN288" s="285"/>
      <c r="GO288" s="285"/>
      <c r="GP288" s="307">
        <f t="shared" si="41"/>
        <v>1</v>
      </c>
      <c r="GQ288" s="277"/>
    </row>
    <row r="289" spans="1:199" ht="15.75" customHeight="1">
      <c r="A289" s="1018"/>
      <c r="B289" s="304" t="s">
        <v>43</v>
      </c>
      <c r="C289" s="296">
        <v>1</v>
      </c>
      <c r="D289" s="296">
        <v>1</v>
      </c>
      <c r="E289" s="296">
        <v>1</v>
      </c>
      <c r="F289" s="296">
        <v>1</v>
      </c>
      <c r="G289" s="296">
        <v>1</v>
      </c>
      <c r="H289" s="296">
        <v>1</v>
      </c>
      <c r="I289" s="296">
        <v>1</v>
      </c>
      <c r="J289" s="296">
        <v>1</v>
      </c>
      <c r="K289" s="296">
        <v>1</v>
      </c>
      <c r="L289" s="296">
        <v>1</v>
      </c>
      <c r="M289" s="296">
        <v>1</v>
      </c>
      <c r="N289" s="296">
        <v>1</v>
      </c>
      <c r="O289" s="296">
        <v>1</v>
      </c>
      <c r="P289" s="296">
        <v>1</v>
      </c>
      <c r="Q289" s="296">
        <v>1</v>
      </c>
      <c r="R289" s="296">
        <v>1</v>
      </c>
      <c r="S289" s="296">
        <v>1</v>
      </c>
      <c r="T289" s="296">
        <v>1</v>
      </c>
      <c r="U289" s="296">
        <v>1</v>
      </c>
      <c r="V289" s="296">
        <v>1</v>
      </c>
      <c r="W289" s="296">
        <v>1</v>
      </c>
      <c r="X289" s="296">
        <v>1</v>
      </c>
      <c r="Y289" s="296">
        <v>1</v>
      </c>
      <c r="Z289" s="296">
        <v>1</v>
      </c>
      <c r="AA289" s="296">
        <v>1</v>
      </c>
      <c r="AB289" s="296">
        <v>1</v>
      </c>
      <c r="AC289" s="296">
        <v>1</v>
      </c>
      <c r="AD289" s="296">
        <v>1</v>
      </c>
      <c r="AE289" s="296">
        <v>1</v>
      </c>
      <c r="AF289" s="296">
        <v>1</v>
      </c>
      <c r="AG289" s="301">
        <f t="shared" si="36"/>
        <v>1</v>
      </c>
      <c r="AH289" s="277"/>
      <c r="AI289" s="304" t="s">
        <v>43</v>
      </c>
      <c r="AJ289" s="296">
        <v>1</v>
      </c>
      <c r="AK289" s="296">
        <v>1</v>
      </c>
      <c r="AL289" s="296">
        <v>1</v>
      </c>
      <c r="AM289" s="296">
        <v>1</v>
      </c>
      <c r="AN289" s="296">
        <v>1</v>
      </c>
      <c r="AO289" s="296">
        <v>1</v>
      </c>
      <c r="AP289" s="296">
        <v>1</v>
      </c>
      <c r="AQ289" s="296">
        <v>1</v>
      </c>
      <c r="AR289" s="296">
        <v>1</v>
      </c>
      <c r="AS289" s="296">
        <v>1</v>
      </c>
      <c r="AT289" s="296">
        <v>1</v>
      </c>
      <c r="AU289" s="296">
        <v>1</v>
      </c>
      <c r="AV289" s="296">
        <v>1</v>
      </c>
      <c r="AW289" s="296">
        <v>1</v>
      </c>
      <c r="AX289" s="296">
        <v>1</v>
      </c>
      <c r="AY289" s="296">
        <v>1</v>
      </c>
      <c r="AZ289" s="296">
        <v>1</v>
      </c>
      <c r="BA289" s="296">
        <v>1</v>
      </c>
      <c r="BB289" s="296">
        <v>1</v>
      </c>
      <c r="BC289" s="296">
        <v>1</v>
      </c>
      <c r="BD289" s="296">
        <v>1</v>
      </c>
      <c r="BE289" s="296">
        <v>1</v>
      </c>
      <c r="BF289" s="296">
        <v>1</v>
      </c>
      <c r="BG289" s="296">
        <v>1</v>
      </c>
      <c r="BH289" s="296">
        <v>1</v>
      </c>
      <c r="BI289" s="296">
        <v>1</v>
      </c>
      <c r="BJ289" s="296">
        <v>1</v>
      </c>
      <c r="BK289" s="296">
        <v>1</v>
      </c>
      <c r="BL289" s="296">
        <v>1</v>
      </c>
      <c r="BM289" s="296">
        <v>1</v>
      </c>
      <c r="BN289" s="305">
        <f t="shared" si="37"/>
        <v>1</v>
      </c>
      <c r="BO289" s="277"/>
      <c r="BP289" s="306" t="s">
        <v>43</v>
      </c>
      <c r="BQ289" s="296">
        <v>1</v>
      </c>
      <c r="BR289" s="296">
        <v>1</v>
      </c>
      <c r="BS289" s="296">
        <v>1</v>
      </c>
      <c r="BT289" s="296">
        <v>1</v>
      </c>
      <c r="BU289" s="296">
        <v>1</v>
      </c>
      <c r="BV289" s="296">
        <v>1</v>
      </c>
      <c r="BW289" s="296">
        <v>1</v>
      </c>
      <c r="BX289" s="296">
        <v>1</v>
      </c>
      <c r="BY289" s="296">
        <v>1</v>
      </c>
      <c r="BZ289" s="296">
        <v>1</v>
      </c>
      <c r="CA289" s="296">
        <v>1</v>
      </c>
      <c r="CB289" s="296">
        <v>1</v>
      </c>
      <c r="CC289" s="296">
        <v>1</v>
      </c>
      <c r="CD289" s="296">
        <v>1</v>
      </c>
      <c r="CE289" s="296">
        <v>1</v>
      </c>
      <c r="CF289" s="296">
        <v>1</v>
      </c>
      <c r="CG289" s="296">
        <v>1</v>
      </c>
      <c r="CH289" s="296">
        <v>1</v>
      </c>
      <c r="CI289" s="296">
        <v>1</v>
      </c>
      <c r="CJ289" s="296">
        <v>1</v>
      </c>
      <c r="CK289" s="296">
        <v>1</v>
      </c>
      <c r="CL289" s="296">
        <v>1</v>
      </c>
      <c r="CM289" s="296">
        <v>1</v>
      </c>
      <c r="CN289" s="296">
        <v>1</v>
      </c>
      <c r="CO289" s="296">
        <v>1</v>
      </c>
      <c r="CP289" s="296">
        <v>1</v>
      </c>
      <c r="CQ289" s="296">
        <v>1</v>
      </c>
      <c r="CR289" s="296">
        <v>1</v>
      </c>
      <c r="CS289" s="296">
        <v>1</v>
      </c>
      <c r="CT289" s="296">
        <v>1</v>
      </c>
      <c r="CU289" s="307">
        <f t="shared" si="38"/>
        <v>1</v>
      </c>
      <c r="CV289" s="277"/>
      <c r="CW289" s="304" t="s">
        <v>43</v>
      </c>
      <c r="CX289" s="296">
        <v>1</v>
      </c>
      <c r="CY289" s="296">
        <v>1</v>
      </c>
      <c r="CZ289" s="296">
        <v>1</v>
      </c>
      <c r="DA289" s="296">
        <v>1</v>
      </c>
      <c r="DB289" s="296">
        <v>1</v>
      </c>
      <c r="DC289" s="296">
        <v>1</v>
      </c>
      <c r="DD289" s="296">
        <v>1</v>
      </c>
      <c r="DE289" s="296">
        <v>1</v>
      </c>
      <c r="DF289" s="296">
        <v>1</v>
      </c>
      <c r="DG289" s="296">
        <v>1</v>
      </c>
      <c r="DH289" s="296">
        <v>1</v>
      </c>
      <c r="DI289" s="296">
        <v>1</v>
      </c>
      <c r="DJ289" s="296">
        <v>1</v>
      </c>
      <c r="DK289" s="296">
        <v>1</v>
      </c>
      <c r="DL289" s="296">
        <v>1</v>
      </c>
      <c r="DM289" s="296">
        <v>1</v>
      </c>
      <c r="DN289" s="296">
        <v>1</v>
      </c>
      <c r="DO289" s="296">
        <v>1</v>
      </c>
      <c r="DP289" s="296">
        <v>1</v>
      </c>
      <c r="DQ289" s="296">
        <v>1</v>
      </c>
      <c r="DR289" s="296">
        <v>1</v>
      </c>
      <c r="DS289" s="296">
        <v>1</v>
      </c>
      <c r="DT289" s="296">
        <v>1</v>
      </c>
      <c r="DU289" s="296">
        <v>1</v>
      </c>
      <c r="DV289" s="296">
        <v>1</v>
      </c>
      <c r="DW289" s="296">
        <v>1</v>
      </c>
      <c r="DX289" s="296">
        <v>1</v>
      </c>
      <c r="DY289" s="296">
        <v>1</v>
      </c>
      <c r="DZ289" s="296">
        <v>1</v>
      </c>
      <c r="EA289" s="296">
        <v>1</v>
      </c>
      <c r="EB289" s="307">
        <f t="shared" si="39"/>
        <v>1</v>
      </c>
      <c r="EC289" s="277"/>
      <c r="ED289" s="304" t="s">
        <v>43</v>
      </c>
      <c r="EE289" s="296">
        <v>1</v>
      </c>
      <c r="EF289" s="296">
        <v>1</v>
      </c>
      <c r="EG289" s="296">
        <v>1</v>
      </c>
      <c r="EH289" s="296">
        <v>1</v>
      </c>
      <c r="EI289" s="296">
        <v>1</v>
      </c>
      <c r="EJ289" s="296">
        <v>1</v>
      </c>
      <c r="EK289" s="296">
        <v>1</v>
      </c>
      <c r="EL289" s="296">
        <v>1</v>
      </c>
      <c r="EM289" s="296">
        <v>1</v>
      </c>
      <c r="EN289" s="296">
        <v>1</v>
      </c>
      <c r="EO289" s="296">
        <v>1</v>
      </c>
      <c r="EP289" s="296">
        <v>1</v>
      </c>
      <c r="EQ289" s="296">
        <v>1</v>
      </c>
      <c r="ER289" s="296">
        <v>1</v>
      </c>
      <c r="ES289" s="296">
        <v>1</v>
      </c>
      <c r="ET289" s="296">
        <v>1</v>
      </c>
      <c r="EU289" s="296">
        <v>1</v>
      </c>
      <c r="EV289" s="296">
        <v>1</v>
      </c>
      <c r="EW289" s="296">
        <v>1</v>
      </c>
      <c r="EX289" s="296">
        <v>1</v>
      </c>
      <c r="EY289" s="296">
        <v>1</v>
      </c>
      <c r="EZ289" s="296">
        <v>1</v>
      </c>
      <c r="FA289" s="296">
        <v>1</v>
      </c>
      <c r="FB289" s="296">
        <v>1</v>
      </c>
      <c r="FC289" s="296">
        <v>1</v>
      </c>
      <c r="FD289" s="296">
        <v>1</v>
      </c>
      <c r="FE289" s="296">
        <v>1</v>
      </c>
      <c r="FF289" s="296">
        <v>1</v>
      </c>
      <c r="FG289" s="296">
        <v>1</v>
      </c>
      <c r="FH289" s="296">
        <v>1</v>
      </c>
      <c r="FI289" s="307">
        <f t="shared" si="40"/>
        <v>1</v>
      </c>
      <c r="FJ289" s="277"/>
      <c r="FK289" s="304" t="s">
        <v>43</v>
      </c>
      <c r="FL289" s="285">
        <v>1</v>
      </c>
      <c r="FM289" s="285"/>
      <c r="FN289" s="285"/>
      <c r="FO289" s="285"/>
      <c r="FP289" s="285"/>
      <c r="FQ289" s="285"/>
      <c r="FR289" s="285"/>
      <c r="FS289" s="285"/>
      <c r="FT289" s="285"/>
      <c r="FU289" s="285"/>
      <c r="FV289" s="285"/>
      <c r="FW289" s="285"/>
      <c r="FX289" s="285"/>
      <c r="FY289" s="285"/>
      <c r="FZ289" s="285"/>
      <c r="GA289" s="285"/>
      <c r="GB289" s="285"/>
      <c r="GC289" s="285"/>
      <c r="GD289" s="285"/>
      <c r="GE289" s="285"/>
      <c r="GF289" s="285"/>
      <c r="GG289" s="285"/>
      <c r="GH289" s="285"/>
      <c r="GI289" s="285"/>
      <c r="GJ289" s="285"/>
      <c r="GK289" s="285"/>
      <c r="GL289" s="285"/>
      <c r="GM289" s="285"/>
      <c r="GN289" s="285"/>
      <c r="GO289" s="285"/>
      <c r="GP289" s="307">
        <f t="shared" si="41"/>
        <v>1</v>
      </c>
      <c r="GQ289" s="277"/>
    </row>
    <row r="290" spans="1:199" ht="15.75" customHeight="1">
      <c r="A290" s="1018"/>
      <c r="B290" s="304" t="s">
        <v>63</v>
      </c>
      <c r="C290" s="296">
        <v>1</v>
      </c>
      <c r="D290" s="296">
        <v>1</v>
      </c>
      <c r="E290" s="296">
        <v>1</v>
      </c>
      <c r="F290" s="296">
        <v>1</v>
      </c>
      <c r="G290" s="296">
        <v>1</v>
      </c>
      <c r="H290" s="296">
        <v>1</v>
      </c>
      <c r="I290" s="296">
        <v>1</v>
      </c>
      <c r="J290" s="296">
        <v>1</v>
      </c>
      <c r="K290" s="296">
        <v>1</v>
      </c>
      <c r="L290" s="296">
        <v>1</v>
      </c>
      <c r="M290" s="296">
        <v>1</v>
      </c>
      <c r="N290" s="296">
        <v>1</v>
      </c>
      <c r="O290" s="296">
        <v>1</v>
      </c>
      <c r="P290" s="296">
        <v>1</v>
      </c>
      <c r="Q290" s="296">
        <v>1</v>
      </c>
      <c r="R290" s="296">
        <v>1</v>
      </c>
      <c r="S290" s="296">
        <v>1</v>
      </c>
      <c r="T290" s="296">
        <v>1</v>
      </c>
      <c r="U290" s="296">
        <v>1</v>
      </c>
      <c r="V290" s="296">
        <v>1</v>
      </c>
      <c r="W290" s="296">
        <v>1</v>
      </c>
      <c r="X290" s="296">
        <v>1</v>
      </c>
      <c r="Y290" s="296">
        <v>1</v>
      </c>
      <c r="Z290" s="296">
        <v>1</v>
      </c>
      <c r="AA290" s="296">
        <v>1</v>
      </c>
      <c r="AB290" s="296">
        <v>1</v>
      </c>
      <c r="AC290" s="296">
        <v>1</v>
      </c>
      <c r="AD290" s="296">
        <v>1</v>
      </c>
      <c r="AE290" s="296">
        <v>1</v>
      </c>
      <c r="AF290" s="296">
        <v>1</v>
      </c>
      <c r="AG290" s="301">
        <f t="shared" si="36"/>
        <v>1</v>
      </c>
      <c r="AH290" s="277"/>
      <c r="AI290" s="304" t="s">
        <v>63</v>
      </c>
      <c r="AJ290" s="296">
        <v>1</v>
      </c>
      <c r="AK290" s="296">
        <v>1</v>
      </c>
      <c r="AL290" s="296">
        <v>1</v>
      </c>
      <c r="AM290" s="296">
        <v>1</v>
      </c>
      <c r="AN290" s="296">
        <v>1</v>
      </c>
      <c r="AO290" s="296">
        <v>1</v>
      </c>
      <c r="AP290" s="296">
        <v>1</v>
      </c>
      <c r="AQ290" s="296">
        <v>1</v>
      </c>
      <c r="AR290" s="296">
        <v>1</v>
      </c>
      <c r="AS290" s="296">
        <v>1</v>
      </c>
      <c r="AT290" s="296">
        <v>1</v>
      </c>
      <c r="AU290" s="296">
        <v>1</v>
      </c>
      <c r="AV290" s="296">
        <v>1</v>
      </c>
      <c r="AW290" s="296">
        <v>1</v>
      </c>
      <c r="AX290" s="296">
        <v>1</v>
      </c>
      <c r="AY290" s="296">
        <v>1</v>
      </c>
      <c r="AZ290" s="296">
        <v>1</v>
      </c>
      <c r="BA290" s="296">
        <v>1</v>
      </c>
      <c r="BB290" s="296">
        <v>1</v>
      </c>
      <c r="BC290" s="296">
        <v>1</v>
      </c>
      <c r="BD290" s="296">
        <v>1</v>
      </c>
      <c r="BE290" s="296">
        <v>1</v>
      </c>
      <c r="BF290" s="296">
        <v>1</v>
      </c>
      <c r="BG290" s="296">
        <v>1</v>
      </c>
      <c r="BH290" s="296">
        <v>1</v>
      </c>
      <c r="BI290" s="296">
        <v>1</v>
      </c>
      <c r="BJ290" s="296">
        <v>1</v>
      </c>
      <c r="BK290" s="296">
        <v>1</v>
      </c>
      <c r="BL290" s="296">
        <v>1</v>
      </c>
      <c r="BM290" s="296">
        <v>1</v>
      </c>
      <c r="BN290" s="305">
        <f t="shared" si="37"/>
        <v>1</v>
      </c>
      <c r="BO290" s="277"/>
      <c r="BP290" s="306" t="s">
        <v>63</v>
      </c>
      <c r="BQ290" s="296">
        <v>1</v>
      </c>
      <c r="BR290" s="296">
        <v>1</v>
      </c>
      <c r="BS290" s="296">
        <v>1</v>
      </c>
      <c r="BT290" s="296">
        <v>1</v>
      </c>
      <c r="BU290" s="296">
        <v>1</v>
      </c>
      <c r="BV290" s="296">
        <v>1</v>
      </c>
      <c r="BW290" s="296">
        <v>1</v>
      </c>
      <c r="BX290" s="296">
        <v>1</v>
      </c>
      <c r="BY290" s="296">
        <v>1</v>
      </c>
      <c r="BZ290" s="296">
        <v>1</v>
      </c>
      <c r="CA290" s="296">
        <v>1</v>
      </c>
      <c r="CB290" s="296">
        <v>1</v>
      </c>
      <c r="CC290" s="296">
        <v>1</v>
      </c>
      <c r="CD290" s="296">
        <v>1</v>
      </c>
      <c r="CE290" s="296">
        <v>1</v>
      </c>
      <c r="CF290" s="296">
        <v>1</v>
      </c>
      <c r="CG290" s="296">
        <v>1</v>
      </c>
      <c r="CH290" s="296">
        <v>1</v>
      </c>
      <c r="CI290" s="296">
        <v>1</v>
      </c>
      <c r="CJ290" s="296">
        <v>1</v>
      </c>
      <c r="CK290" s="296">
        <v>1</v>
      </c>
      <c r="CL290" s="296">
        <v>1</v>
      </c>
      <c r="CM290" s="296">
        <v>1</v>
      </c>
      <c r="CN290" s="296">
        <v>1</v>
      </c>
      <c r="CO290" s="296">
        <v>1</v>
      </c>
      <c r="CP290" s="296">
        <v>1</v>
      </c>
      <c r="CQ290" s="296">
        <v>1</v>
      </c>
      <c r="CR290" s="296">
        <v>1</v>
      </c>
      <c r="CS290" s="296">
        <v>1</v>
      </c>
      <c r="CT290" s="296">
        <v>1</v>
      </c>
      <c r="CU290" s="307">
        <f t="shared" si="38"/>
        <v>1</v>
      </c>
      <c r="CV290" s="277"/>
      <c r="CW290" s="304" t="s">
        <v>63</v>
      </c>
      <c r="CX290" s="296">
        <v>1</v>
      </c>
      <c r="CY290" s="296">
        <v>1</v>
      </c>
      <c r="CZ290" s="296">
        <v>1</v>
      </c>
      <c r="DA290" s="296">
        <v>1</v>
      </c>
      <c r="DB290" s="296">
        <v>1</v>
      </c>
      <c r="DC290" s="296">
        <v>1</v>
      </c>
      <c r="DD290" s="296">
        <v>1</v>
      </c>
      <c r="DE290" s="296">
        <v>1</v>
      </c>
      <c r="DF290" s="296">
        <v>1</v>
      </c>
      <c r="DG290" s="296">
        <v>1</v>
      </c>
      <c r="DH290" s="296">
        <v>1</v>
      </c>
      <c r="DI290" s="296">
        <v>1</v>
      </c>
      <c r="DJ290" s="296">
        <v>1</v>
      </c>
      <c r="DK290" s="296">
        <v>1</v>
      </c>
      <c r="DL290" s="296">
        <v>1</v>
      </c>
      <c r="DM290" s="296">
        <v>1</v>
      </c>
      <c r="DN290" s="296">
        <v>1</v>
      </c>
      <c r="DO290" s="296">
        <v>1</v>
      </c>
      <c r="DP290" s="296">
        <v>1</v>
      </c>
      <c r="DQ290" s="296">
        <v>1</v>
      </c>
      <c r="DR290" s="296">
        <v>1</v>
      </c>
      <c r="DS290" s="296">
        <v>1</v>
      </c>
      <c r="DT290" s="296">
        <v>1</v>
      </c>
      <c r="DU290" s="296">
        <v>1</v>
      </c>
      <c r="DV290" s="296">
        <v>1</v>
      </c>
      <c r="DW290" s="296">
        <v>1</v>
      </c>
      <c r="DX290" s="296">
        <v>1</v>
      </c>
      <c r="DY290" s="296">
        <v>1</v>
      </c>
      <c r="DZ290" s="296">
        <v>1</v>
      </c>
      <c r="EA290" s="296">
        <v>1</v>
      </c>
      <c r="EB290" s="307">
        <f t="shared" si="39"/>
        <v>1</v>
      </c>
      <c r="EC290" s="277"/>
      <c r="ED290" s="304" t="s">
        <v>63</v>
      </c>
      <c r="EE290" s="296">
        <v>1</v>
      </c>
      <c r="EF290" s="296">
        <v>1</v>
      </c>
      <c r="EG290" s="296">
        <v>1</v>
      </c>
      <c r="EH290" s="296">
        <v>1</v>
      </c>
      <c r="EI290" s="296">
        <v>1</v>
      </c>
      <c r="EJ290" s="296">
        <v>1</v>
      </c>
      <c r="EK290" s="296">
        <v>1</v>
      </c>
      <c r="EL290" s="296">
        <v>1</v>
      </c>
      <c r="EM290" s="296">
        <v>1</v>
      </c>
      <c r="EN290" s="296">
        <v>1</v>
      </c>
      <c r="EO290" s="296">
        <v>1</v>
      </c>
      <c r="EP290" s="296">
        <v>1</v>
      </c>
      <c r="EQ290" s="296">
        <v>1</v>
      </c>
      <c r="ER290" s="296">
        <v>1</v>
      </c>
      <c r="ES290" s="296">
        <v>1</v>
      </c>
      <c r="ET290" s="296">
        <v>1</v>
      </c>
      <c r="EU290" s="296">
        <v>1</v>
      </c>
      <c r="EV290" s="296">
        <v>1</v>
      </c>
      <c r="EW290" s="296">
        <v>1</v>
      </c>
      <c r="EX290" s="296">
        <v>1</v>
      </c>
      <c r="EY290" s="296">
        <v>1</v>
      </c>
      <c r="EZ290" s="296">
        <v>1</v>
      </c>
      <c r="FA290" s="296">
        <v>1</v>
      </c>
      <c r="FB290" s="296">
        <v>1</v>
      </c>
      <c r="FC290" s="296">
        <v>1</v>
      </c>
      <c r="FD290" s="296">
        <v>1</v>
      </c>
      <c r="FE290" s="296">
        <v>1</v>
      </c>
      <c r="FF290" s="296">
        <v>1</v>
      </c>
      <c r="FG290" s="296">
        <v>1</v>
      </c>
      <c r="FH290" s="296">
        <v>1</v>
      </c>
      <c r="FI290" s="307">
        <f t="shared" si="40"/>
        <v>1</v>
      </c>
      <c r="FJ290" s="277"/>
      <c r="FK290" s="304" t="s">
        <v>63</v>
      </c>
      <c r="FL290" s="285">
        <v>1</v>
      </c>
      <c r="FM290" s="285"/>
      <c r="FN290" s="285"/>
      <c r="FO290" s="285"/>
      <c r="FP290" s="285"/>
      <c r="FQ290" s="285"/>
      <c r="FR290" s="285"/>
      <c r="FS290" s="285"/>
      <c r="FT290" s="285"/>
      <c r="FU290" s="285"/>
      <c r="FV290" s="285"/>
      <c r="FW290" s="285"/>
      <c r="FX290" s="285"/>
      <c r="FY290" s="285"/>
      <c r="FZ290" s="285"/>
      <c r="GA290" s="285"/>
      <c r="GB290" s="285"/>
      <c r="GC290" s="285"/>
      <c r="GD290" s="285"/>
      <c r="GE290" s="285"/>
      <c r="GF290" s="285"/>
      <c r="GG290" s="285"/>
      <c r="GH290" s="285"/>
      <c r="GI290" s="285"/>
      <c r="GJ290" s="285"/>
      <c r="GK290" s="285"/>
      <c r="GL290" s="285"/>
      <c r="GM290" s="285"/>
      <c r="GN290" s="285"/>
      <c r="GO290" s="285"/>
      <c r="GP290" s="307">
        <f t="shared" si="41"/>
        <v>1</v>
      </c>
      <c r="GQ290" s="277"/>
    </row>
    <row r="291" spans="1:199" ht="15.75" customHeight="1">
      <c r="A291" s="1018"/>
      <c r="B291" s="295" t="s">
        <v>166</v>
      </c>
      <c r="C291" s="285">
        <v>27</v>
      </c>
      <c r="D291" s="285">
        <v>15</v>
      </c>
      <c r="E291" s="285">
        <v>6</v>
      </c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6">
        <f t="shared" si="36"/>
        <v>16</v>
      </c>
      <c r="AH291" s="277"/>
      <c r="AI291" s="285" t="s">
        <v>166</v>
      </c>
      <c r="AJ291" s="285">
        <v>12</v>
      </c>
      <c r="AK291" s="285">
        <v>21</v>
      </c>
      <c r="AL291" s="285">
        <v>22</v>
      </c>
      <c r="AM291" s="285">
        <v>34</v>
      </c>
      <c r="AN291" s="285">
        <v>8</v>
      </c>
      <c r="AO291" s="285">
        <v>39</v>
      </c>
      <c r="AP291" s="285">
        <v>41</v>
      </c>
      <c r="AQ291" s="285">
        <v>15</v>
      </c>
      <c r="AR291" s="285">
        <v>24</v>
      </c>
      <c r="AS291" s="285">
        <v>45</v>
      </c>
      <c r="AT291" s="285">
        <v>17</v>
      </c>
      <c r="AU291" s="285">
        <v>60</v>
      </c>
      <c r="AV291" s="285">
        <v>34</v>
      </c>
      <c r="AW291" s="285">
        <v>34</v>
      </c>
      <c r="AX291" s="285">
        <v>29</v>
      </c>
      <c r="AY291" s="285">
        <v>16</v>
      </c>
      <c r="AZ291" s="285"/>
      <c r="BA291" s="285"/>
      <c r="BB291" s="285"/>
      <c r="BC291" s="285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93">
        <f t="shared" si="37"/>
        <v>28.1875</v>
      </c>
      <c r="BO291" s="277"/>
      <c r="BP291" s="294" t="s">
        <v>166</v>
      </c>
      <c r="BQ291" s="285">
        <v>40</v>
      </c>
      <c r="BR291" s="285">
        <v>13</v>
      </c>
      <c r="BS291" s="285"/>
      <c r="BT291" s="285"/>
      <c r="BU291" s="285"/>
      <c r="BV291" s="285"/>
      <c r="BW291" s="285"/>
      <c r="BX291" s="285"/>
      <c r="BY291" s="285"/>
      <c r="BZ291" s="285"/>
      <c r="CA291" s="285"/>
      <c r="CB291" s="285"/>
      <c r="CC291" s="285"/>
      <c r="CD291" s="285"/>
      <c r="CE291" s="285"/>
      <c r="CF291" s="285"/>
      <c r="CG291" s="285"/>
      <c r="CH291" s="285"/>
      <c r="CI291" s="285"/>
      <c r="CJ291" s="285"/>
      <c r="CK291" s="285"/>
      <c r="CL291" s="285"/>
      <c r="CM291" s="285"/>
      <c r="CN291" s="285"/>
      <c r="CO291" s="285"/>
      <c r="CP291" s="285"/>
      <c r="CQ291" s="285"/>
      <c r="CR291" s="285"/>
      <c r="CS291" s="285"/>
      <c r="CT291" s="285"/>
      <c r="CU291" s="286">
        <f t="shared" si="38"/>
        <v>26.5</v>
      </c>
      <c r="CV291" s="277"/>
      <c r="CW291" s="285" t="s">
        <v>166</v>
      </c>
      <c r="CX291" s="285">
        <v>14</v>
      </c>
      <c r="CY291" s="285">
        <v>22</v>
      </c>
      <c r="CZ291" s="285">
        <v>41</v>
      </c>
      <c r="DA291" s="285">
        <v>11</v>
      </c>
      <c r="DB291" s="285">
        <v>23</v>
      </c>
      <c r="DC291" s="285"/>
      <c r="DD291" s="285"/>
      <c r="DE291" s="285"/>
      <c r="DF291" s="285"/>
      <c r="DG291" s="285"/>
      <c r="DH291" s="285"/>
      <c r="DI291" s="285"/>
      <c r="DJ291" s="285"/>
      <c r="DK291" s="285"/>
      <c r="DL291" s="285"/>
      <c r="DM291" s="285"/>
      <c r="DN291" s="285"/>
      <c r="DO291" s="285"/>
      <c r="DP291" s="285"/>
      <c r="DQ291" s="285"/>
      <c r="DR291" s="285"/>
      <c r="DS291" s="285"/>
      <c r="DT291" s="285"/>
      <c r="DU291" s="285"/>
      <c r="DV291" s="285"/>
      <c r="DW291" s="285"/>
      <c r="DX291" s="285"/>
      <c r="DY291" s="285"/>
      <c r="DZ291" s="285"/>
      <c r="EA291" s="285"/>
      <c r="EB291" s="286">
        <f t="shared" si="39"/>
        <v>22.2</v>
      </c>
      <c r="EC291" s="277"/>
      <c r="ED291" s="285" t="s">
        <v>166</v>
      </c>
      <c r="EE291" s="285"/>
      <c r="EF291" s="285"/>
      <c r="EG291" s="285"/>
      <c r="EH291" s="285"/>
      <c r="EI291" s="285"/>
      <c r="EJ291" s="285"/>
      <c r="EK291" s="285"/>
      <c r="EL291" s="285"/>
      <c r="EM291" s="285"/>
      <c r="EN291" s="285"/>
      <c r="EO291" s="285"/>
      <c r="EP291" s="285"/>
      <c r="EQ291" s="285"/>
      <c r="ER291" s="285"/>
      <c r="ES291" s="285"/>
      <c r="ET291" s="285"/>
      <c r="EU291" s="285"/>
      <c r="EV291" s="285"/>
      <c r="EW291" s="285"/>
      <c r="EX291" s="285"/>
      <c r="EY291" s="285"/>
      <c r="EZ291" s="285"/>
      <c r="FA291" s="285"/>
      <c r="FB291" s="285"/>
      <c r="FC291" s="285"/>
      <c r="FD291" s="285"/>
      <c r="FE291" s="285"/>
      <c r="FF291" s="285"/>
      <c r="FG291" s="285"/>
      <c r="FH291" s="285"/>
      <c r="FI291" s="286" t="e">
        <f t="shared" si="40"/>
        <v>#DIV/0!</v>
      </c>
      <c r="FJ291" s="277"/>
      <c r="FK291" s="285" t="s">
        <v>166</v>
      </c>
      <c r="FL291" s="285"/>
      <c r="FM291" s="285"/>
      <c r="FN291" s="285"/>
      <c r="FO291" s="285"/>
      <c r="FP291" s="285"/>
      <c r="FQ291" s="285"/>
      <c r="FR291" s="285"/>
      <c r="FS291" s="285"/>
      <c r="FT291" s="285"/>
      <c r="FU291" s="285"/>
      <c r="FV291" s="285"/>
      <c r="FW291" s="285"/>
      <c r="FX291" s="285"/>
      <c r="FY291" s="285"/>
      <c r="FZ291" s="285"/>
      <c r="GA291" s="285"/>
      <c r="GB291" s="285"/>
      <c r="GC291" s="285"/>
      <c r="GD291" s="285"/>
      <c r="GE291" s="285"/>
      <c r="GF291" s="285"/>
      <c r="GG291" s="285"/>
      <c r="GH291" s="285"/>
      <c r="GI291" s="285"/>
      <c r="GJ291" s="285"/>
      <c r="GK291" s="285"/>
      <c r="GL291" s="285"/>
      <c r="GM291" s="285"/>
      <c r="GN291" s="285"/>
      <c r="GO291" s="285"/>
      <c r="GP291" s="286" t="e">
        <f t="shared" si="41"/>
        <v>#DIV/0!</v>
      </c>
      <c r="GQ291" s="277"/>
    </row>
    <row r="292" spans="1:199" ht="15.75" customHeight="1">
      <c r="A292" s="1018"/>
      <c r="B292" s="295" t="s">
        <v>260</v>
      </c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308" t="e">
        <f t="shared" si="36"/>
        <v>#DIV/0!</v>
      </c>
      <c r="AH292" s="277"/>
      <c r="AI292" s="295" t="s">
        <v>260</v>
      </c>
      <c r="AJ292" s="285"/>
      <c r="AK292" s="285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285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93" t="e">
        <f t="shared" si="37"/>
        <v>#DIV/0!</v>
      </c>
      <c r="BO292" s="277"/>
      <c r="BP292" s="309" t="s">
        <v>260</v>
      </c>
      <c r="BQ292" s="285"/>
      <c r="BR292" s="285"/>
      <c r="BS292" s="285"/>
      <c r="BT292" s="285"/>
      <c r="BU292" s="285"/>
      <c r="BV292" s="285"/>
      <c r="BW292" s="285"/>
      <c r="BX292" s="285"/>
      <c r="BY292" s="285"/>
      <c r="BZ292" s="285"/>
      <c r="CA292" s="285"/>
      <c r="CB292" s="285"/>
      <c r="CC292" s="285"/>
      <c r="CD292" s="285"/>
      <c r="CE292" s="285"/>
      <c r="CF292" s="285"/>
      <c r="CG292" s="285"/>
      <c r="CH292" s="285"/>
      <c r="CI292" s="285"/>
      <c r="CJ292" s="285"/>
      <c r="CK292" s="285"/>
      <c r="CL292" s="285"/>
      <c r="CM292" s="285"/>
      <c r="CN292" s="285"/>
      <c r="CO292" s="285"/>
      <c r="CP292" s="285"/>
      <c r="CQ292" s="285"/>
      <c r="CR292" s="285"/>
      <c r="CS292" s="285"/>
      <c r="CT292" s="285"/>
      <c r="CU292" s="303" t="e">
        <f t="shared" si="38"/>
        <v>#DIV/0!</v>
      </c>
      <c r="CV292" s="277"/>
      <c r="CW292" s="295" t="s">
        <v>260</v>
      </c>
      <c r="CX292" s="285">
        <v>22</v>
      </c>
      <c r="CY292" s="285"/>
      <c r="CZ292" s="285"/>
      <c r="DA292" s="285"/>
      <c r="DB292" s="285"/>
      <c r="DC292" s="285"/>
      <c r="DD292" s="285"/>
      <c r="DE292" s="285"/>
      <c r="DF292" s="285"/>
      <c r="DG292" s="285"/>
      <c r="DH292" s="285"/>
      <c r="DI292" s="285"/>
      <c r="DJ292" s="285"/>
      <c r="DK292" s="285"/>
      <c r="DL292" s="285"/>
      <c r="DM292" s="285"/>
      <c r="DN292" s="285"/>
      <c r="DO292" s="285"/>
      <c r="DP292" s="285"/>
      <c r="DQ292" s="285"/>
      <c r="DR292" s="285"/>
      <c r="DS292" s="285"/>
      <c r="DT292" s="285"/>
      <c r="DU292" s="285"/>
      <c r="DV292" s="285"/>
      <c r="DW292" s="285"/>
      <c r="DX292" s="285"/>
      <c r="DY292" s="285"/>
      <c r="DZ292" s="285"/>
      <c r="EA292" s="285"/>
      <c r="EB292" s="303">
        <f t="shared" si="39"/>
        <v>22</v>
      </c>
      <c r="EC292" s="277"/>
      <c r="ED292" s="295" t="s">
        <v>260</v>
      </c>
      <c r="EE292" s="285"/>
      <c r="EF292" s="285"/>
      <c r="EG292" s="285"/>
      <c r="EH292" s="285"/>
      <c r="EI292" s="285"/>
      <c r="EJ292" s="285"/>
      <c r="EK292" s="285"/>
      <c r="EL292" s="285"/>
      <c r="EM292" s="285"/>
      <c r="EN292" s="285"/>
      <c r="EO292" s="285"/>
      <c r="EP292" s="285"/>
      <c r="EQ292" s="285"/>
      <c r="ER292" s="285"/>
      <c r="ES292" s="285"/>
      <c r="ET292" s="285"/>
      <c r="EU292" s="285"/>
      <c r="EV292" s="285"/>
      <c r="EW292" s="285"/>
      <c r="EX292" s="285"/>
      <c r="EY292" s="285"/>
      <c r="EZ292" s="285"/>
      <c r="FA292" s="285"/>
      <c r="FB292" s="285"/>
      <c r="FC292" s="285"/>
      <c r="FD292" s="285"/>
      <c r="FE292" s="285"/>
      <c r="FF292" s="285"/>
      <c r="FG292" s="285"/>
      <c r="FH292" s="285"/>
      <c r="FI292" s="303" t="e">
        <f t="shared" si="40"/>
        <v>#DIV/0!</v>
      </c>
      <c r="FJ292" s="277"/>
      <c r="FK292" s="295" t="s">
        <v>260</v>
      </c>
      <c r="FL292" s="285"/>
      <c r="FM292" s="285"/>
      <c r="FN292" s="285"/>
      <c r="FO292" s="285"/>
      <c r="FP292" s="285"/>
      <c r="FQ292" s="285"/>
      <c r="FR292" s="285"/>
      <c r="FS292" s="285"/>
      <c r="FT292" s="285"/>
      <c r="FU292" s="285"/>
      <c r="FV292" s="285"/>
      <c r="FW292" s="285"/>
      <c r="FX292" s="285"/>
      <c r="FY292" s="285"/>
      <c r="FZ292" s="285"/>
      <c r="GA292" s="285"/>
      <c r="GB292" s="285"/>
      <c r="GC292" s="285"/>
      <c r="GD292" s="285"/>
      <c r="GE292" s="285"/>
      <c r="GF292" s="285"/>
      <c r="GG292" s="285"/>
      <c r="GH292" s="285"/>
      <c r="GI292" s="285"/>
      <c r="GJ292" s="285"/>
      <c r="GK292" s="285"/>
      <c r="GL292" s="285"/>
      <c r="GM292" s="285"/>
      <c r="GN292" s="285"/>
      <c r="GO292" s="285"/>
      <c r="GP292" s="303" t="e">
        <f t="shared" si="41"/>
        <v>#DIV/0!</v>
      </c>
      <c r="GQ292" s="277"/>
    </row>
    <row r="293" spans="1:199" ht="15.75" customHeight="1">
      <c r="A293" s="1018"/>
      <c r="B293" s="300" t="s">
        <v>52</v>
      </c>
      <c r="C293" s="296">
        <v>2</v>
      </c>
      <c r="D293" s="296">
        <v>2</v>
      </c>
      <c r="E293" s="296">
        <v>2</v>
      </c>
      <c r="F293" s="296">
        <v>2</v>
      </c>
      <c r="G293" s="296">
        <v>2</v>
      </c>
      <c r="H293" s="296">
        <v>2</v>
      </c>
      <c r="I293" s="296">
        <v>2</v>
      </c>
      <c r="J293" s="296">
        <v>2</v>
      </c>
      <c r="K293" s="296">
        <v>2</v>
      </c>
      <c r="L293" s="296">
        <v>2</v>
      </c>
      <c r="M293" s="296">
        <v>2</v>
      </c>
      <c r="N293" s="296">
        <v>2</v>
      </c>
      <c r="O293" s="296">
        <v>2</v>
      </c>
      <c r="P293" s="296">
        <v>2</v>
      </c>
      <c r="Q293" s="296">
        <v>2</v>
      </c>
      <c r="R293" s="296">
        <v>2</v>
      </c>
      <c r="S293" s="296">
        <v>2</v>
      </c>
      <c r="T293" s="296">
        <v>2</v>
      </c>
      <c r="U293" s="296">
        <v>2</v>
      </c>
      <c r="V293" s="296">
        <v>2</v>
      </c>
      <c r="W293" s="296">
        <v>2</v>
      </c>
      <c r="X293" s="296">
        <v>2</v>
      </c>
      <c r="Y293" s="296">
        <v>2</v>
      </c>
      <c r="Z293" s="296">
        <v>2</v>
      </c>
      <c r="AA293" s="296">
        <v>2</v>
      </c>
      <c r="AB293" s="296">
        <v>2</v>
      </c>
      <c r="AC293" s="296">
        <v>2</v>
      </c>
      <c r="AD293" s="296">
        <v>2</v>
      </c>
      <c r="AE293" s="296">
        <v>2</v>
      </c>
      <c r="AF293" s="296">
        <v>2</v>
      </c>
      <c r="AG293" s="301">
        <f t="shared" si="36"/>
        <v>2</v>
      </c>
      <c r="AH293" s="277"/>
      <c r="AI293" s="300" t="s">
        <v>52</v>
      </c>
      <c r="AJ293" s="296">
        <v>2</v>
      </c>
      <c r="AK293" s="296">
        <v>2</v>
      </c>
      <c r="AL293" s="296">
        <v>2</v>
      </c>
      <c r="AM293" s="296">
        <v>2</v>
      </c>
      <c r="AN293" s="296">
        <v>2</v>
      </c>
      <c r="AO293" s="296">
        <v>2</v>
      </c>
      <c r="AP293" s="296">
        <v>2</v>
      </c>
      <c r="AQ293" s="296">
        <v>2</v>
      </c>
      <c r="AR293" s="296">
        <v>2</v>
      </c>
      <c r="AS293" s="296">
        <v>2</v>
      </c>
      <c r="AT293" s="296">
        <v>2</v>
      </c>
      <c r="AU293" s="296">
        <v>2</v>
      </c>
      <c r="AV293" s="296">
        <v>2</v>
      </c>
      <c r="AW293" s="296">
        <v>2</v>
      </c>
      <c r="AX293" s="296">
        <v>2</v>
      </c>
      <c r="AY293" s="296">
        <v>2</v>
      </c>
      <c r="AZ293" s="296">
        <v>2</v>
      </c>
      <c r="BA293" s="296">
        <v>2</v>
      </c>
      <c r="BB293" s="296">
        <v>2</v>
      </c>
      <c r="BC293" s="296">
        <v>2</v>
      </c>
      <c r="BD293" s="296">
        <v>2</v>
      </c>
      <c r="BE293" s="296">
        <v>2</v>
      </c>
      <c r="BF293" s="296">
        <v>2</v>
      </c>
      <c r="BG293" s="296">
        <v>2</v>
      </c>
      <c r="BH293" s="296">
        <v>2</v>
      </c>
      <c r="BI293" s="296">
        <v>2</v>
      </c>
      <c r="BJ293" s="296">
        <v>2</v>
      </c>
      <c r="BK293" s="296">
        <v>2</v>
      </c>
      <c r="BL293" s="296">
        <v>2</v>
      </c>
      <c r="BM293" s="296">
        <v>2</v>
      </c>
      <c r="BN293" s="305">
        <f t="shared" si="37"/>
        <v>2</v>
      </c>
      <c r="BO293" s="277"/>
      <c r="BP293" s="302" t="s">
        <v>52</v>
      </c>
      <c r="BQ293" s="296">
        <v>2</v>
      </c>
      <c r="BR293" s="296">
        <v>2</v>
      </c>
      <c r="BS293" s="296">
        <v>2</v>
      </c>
      <c r="BT293" s="296">
        <v>2</v>
      </c>
      <c r="BU293" s="296">
        <v>2</v>
      </c>
      <c r="BV293" s="296">
        <v>2</v>
      </c>
      <c r="BW293" s="296">
        <v>2</v>
      </c>
      <c r="BX293" s="296">
        <v>2</v>
      </c>
      <c r="BY293" s="296">
        <v>2</v>
      </c>
      <c r="BZ293" s="296">
        <v>2</v>
      </c>
      <c r="CA293" s="296">
        <v>2</v>
      </c>
      <c r="CB293" s="296">
        <v>2</v>
      </c>
      <c r="CC293" s="296">
        <v>2</v>
      </c>
      <c r="CD293" s="296">
        <v>2</v>
      </c>
      <c r="CE293" s="296">
        <v>2</v>
      </c>
      <c r="CF293" s="296">
        <v>2</v>
      </c>
      <c r="CG293" s="296">
        <v>2</v>
      </c>
      <c r="CH293" s="296">
        <v>2</v>
      </c>
      <c r="CI293" s="296">
        <v>2</v>
      </c>
      <c r="CJ293" s="296">
        <v>2</v>
      </c>
      <c r="CK293" s="296">
        <v>2</v>
      </c>
      <c r="CL293" s="296">
        <v>2</v>
      </c>
      <c r="CM293" s="296">
        <v>2</v>
      </c>
      <c r="CN293" s="296">
        <v>2</v>
      </c>
      <c r="CO293" s="296">
        <v>2</v>
      </c>
      <c r="CP293" s="296">
        <v>2</v>
      </c>
      <c r="CQ293" s="296">
        <v>2</v>
      </c>
      <c r="CR293" s="296">
        <v>2</v>
      </c>
      <c r="CS293" s="296">
        <v>2</v>
      </c>
      <c r="CT293" s="296">
        <v>2</v>
      </c>
      <c r="CU293" s="307">
        <f t="shared" si="38"/>
        <v>2</v>
      </c>
      <c r="CV293" s="277"/>
      <c r="CW293" s="300" t="s">
        <v>52</v>
      </c>
      <c r="CX293" s="296">
        <v>2</v>
      </c>
      <c r="CY293" s="296">
        <v>2</v>
      </c>
      <c r="CZ293" s="296">
        <v>2</v>
      </c>
      <c r="DA293" s="296">
        <v>2</v>
      </c>
      <c r="DB293" s="296">
        <v>2</v>
      </c>
      <c r="DC293" s="296">
        <v>2</v>
      </c>
      <c r="DD293" s="296">
        <v>2</v>
      </c>
      <c r="DE293" s="296">
        <v>2</v>
      </c>
      <c r="DF293" s="296">
        <v>2</v>
      </c>
      <c r="DG293" s="296">
        <v>2</v>
      </c>
      <c r="DH293" s="296">
        <v>2</v>
      </c>
      <c r="DI293" s="296">
        <v>2</v>
      </c>
      <c r="DJ293" s="296">
        <v>2</v>
      </c>
      <c r="DK293" s="296">
        <v>2</v>
      </c>
      <c r="DL293" s="296">
        <v>2</v>
      </c>
      <c r="DM293" s="296">
        <v>2</v>
      </c>
      <c r="DN293" s="296">
        <v>2</v>
      </c>
      <c r="DO293" s="296">
        <v>2</v>
      </c>
      <c r="DP293" s="296">
        <v>2</v>
      </c>
      <c r="DQ293" s="296">
        <v>2</v>
      </c>
      <c r="DR293" s="296">
        <v>2</v>
      </c>
      <c r="DS293" s="296">
        <v>2</v>
      </c>
      <c r="DT293" s="296">
        <v>2</v>
      </c>
      <c r="DU293" s="296">
        <v>2</v>
      </c>
      <c r="DV293" s="296">
        <v>2</v>
      </c>
      <c r="DW293" s="296">
        <v>2</v>
      </c>
      <c r="DX293" s="296">
        <v>2</v>
      </c>
      <c r="DY293" s="296">
        <v>2</v>
      </c>
      <c r="DZ293" s="296">
        <v>2</v>
      </c>
      <c r="EA293" s="296">
        <v>2</v>
      </c>
      <c r="EB293" s="307">
        <f t="shared" si="39"/>
        <v>2</v>
      </c>
      <c r="EC293" s="277"/>
      <c r="ED293" s="300" t="s">
        <v>52</v>
      </c>
      <c r="EE293" s="296">
        <v>2</v>
      </c>
      <c r="EF293" s="296">
        <v>2</v>
      </c>
      <c r="EG293" s="296">
        <v>2</v>
      </c>
      <c r="EH293" s="296">
        <v>2</v>
      </c>
      <c r="EI293" s="296">
        <v>2</v>
      </c>
      <c r="EJ293" s="296">
        <v>2</v>
      </c>
      <c r="EK293" s="296">
        <v>2</v>
      </c>
      <c r="EL293" s="296">
        <v>2</v>
      </c>
      <c r="EM293" s="296">
        <v>2</v>
      </c>
      <c r="EN293" s="296">
        <v>2</v>
      </c>
      <c r="EO293" s="296">
        <v>2</v>
      </c>
      <c r="EP293" s="296">
        <v>2</v>
      </c>
      <c r="EQ293" s="296">
        <v>2</v>
      </c>
      <c r="ER293" s="296">
        <v>2</v>
      </c>
      <c r="ES293" s="296">
        <v>2</v>
      </c>
      <c r="ET293" s="296">
        <v>2</v>
      </c>
      <c r="EU293" s="296">
        <v>2</v>
      </c>
      <c r="EV293" s="296">
        <v>2</v>
      </c>
      <c r="EW293" s="296">
        <v>2</v>
      </c>
      <c r="EX293" s="296">
        <v>2</v>
      </c>
      <c r="EY293" s="296">
        <v>2</v>
      </c>
      <c r="EZ293" s="296">
        <v>2</v>
      </c>
      <c r="FA293" s="296">
        <v>2</v>
      </c>
      <c r="FB293" s="296">
        <v>2</v>
      </c>
      <c r="FC293" s="296">
        <v>2</v>
      </c>
      <c r="FD293" s="296">
        <v>2</v>
      </c>
      <c r="FE293" s="296">
        <v>2</v>
      </c>
      <c r="FF293" s="296">
        <v>2</v>
      </c>
      <c r="FG293" s="296">
        <v>2</v>
      </c>
      <c r="FH293" s="296">
        <v>2</v>
      </c>
      <c r="FI293" s="307">
        <f t="shared" si="40"/>
        <v>2</v>
      </c>
      <c r="FJ293" s="277"/>
      <c r="FK293" s="300" t="s">
        <v>52</v>
      </c>
      <c r="FL293" s="285">
        <v>2</v>
      </c>
      <c r="FM293" s="285"/>
      <c r="FN293" s="285"/>
      <c r="FO293" s="285"/>
      <c r="FP293" s="285"/>
      <c r="FQ293" s="285"/>
      <c r="FR293" s="285"/>
      <c r="FS293" s="285"/>
      <c r="FT293" s="285"/>
      <c r="FU293" s="285"/>
      <c r="FV293" s="285"/>
      <c r="FW293" s="285"/>
      <c r="FX293" s="285"/>
      <c r="FY293" s="285"/>
      <c r="FZ293" s="285"/>
      <c r="GA293" s="285"/>
      <c r="GB293" s="285"/>
      <c r="GC293" s="285"/>
      <c r="GD293" s="285"/>
      <c r="GE293" s="285"/>
      <c r="GF293" s="285"/>
      <c r="GG293" s="285"/>
      <c r="GH293" s="285"/>
      <c r="GI293" s="285"/>
      <c r="GJ293" s="285"/>
      <c r="GK293" s="285"/>
      <c r="GL293" s="285"/>
      <c r="GM293" s="285"/>
      <c r="GN293" s="285"/>
      <c r="GO293" s="285"/>
      <c r="GP293" s="307">
        <f t="shared" si="41"/>
        <v>2</v>
      </c>
      <c r="GQ293" s="277"/>
    </row>
    <row r="294" spans="1:199" ht="15.75" customHeight="1">
      <c r="A294" s="1018"/>
      <c r="B294" s="295" t="s">
        <v>185</v>
      </c>
      <c r="C294" s="285">
        <v>10</v>
      </c>
      <c r="D294" s="285">
        <v>13</v>
      </c>
      <c r="E294" s="285">
        <v>8</v>
      </c>
      <c r="F294" s="285">
        <v>11</v>
      </c>
      <c r="G294" s="285">
        <v>11</v>
      </c>
      <c r="H294" s="285">
        <v>21</v>
      </c>
      <c r="I294" s="285">
        <v>14</v>
      </c>
      <c r="J294" s="285">
        <v>17</v>
      </c>
      <c r="K294" s="285">
        <v>15</v>
      </c>
      <c r="L294" s="285">
        <v>13</v>
      </c>
      <c r="M294" s="285">
        <v>26</v>
      </c>
      <c r="N294" s="285">
        <v>9</v>
      </c>
      <c r="O294" s="285">
        <v>15</v>
      </c>
      <c r="P294" s="285">
        <v>14</v>
      </c>
      <c r="Q294" s="285">
        <v>10</v>
      </c>
      <c r="R294" s="285">
        <v>13</v>
      </c>
      <c r="S294" s="285">
        <v>14</v>
      </c>
      <c r="T294" s="285">
        <v>17</v>
      </c>
      <c r="U294" s="285">
        <v>21</v>
      </c>
      <c r="V294" s="285">
        <v>14</v>
      </c>
      <c r="W294" s="285">
        <v>16</v>
      </c>
      <c r="X294" s="285">
        <v>18</v>
      </c>
      <c r="Y294" s="285">
        <v>20</v>
      </c>
      <c r="Z294" s="285">
        <v>15</v>
      </c>
      <c r="AA294" s="285">
        <v>11</v>
      </c>
      <c r="AB294" s="285">
        <v>12</v>
      </c>
      <c r="AC294" s="285">
        <v>14</v>
      </c>
      <c r="AD294" s="285">
        <v>9</v>
      </c>
      <c r="AE294" s="285">
        <v>17</v>
      </c>
      <c r="AF294" s="285">
        <v>13</v>
      </c>
      <c r="AG294" s="286">
        <f t="shared" si="36"/>
        <v>14.366666666666667</v>
      </c>
      <c r="AH294" s="277"/>
      <c r="AI294" s="285" t="s">
        <v>185</v>
      </c>
      <c r="AJ294" s="285">
        <v>18</v>
      </c>
      <c r="AK294" s="285">
        <v>14</v>
      </c>
      <c r="AL294" s="285">
        <v>15</v>
      </c>
      <c r="AM294" s="285">
        <v>15</v>
      </c>
      <c r="AN294" s="285">
        <v>13</v>
      </c>
      <c r="AO294" s="285">
        <v>12</v>
      </c>
      <c r="AP294" s="285">
        <v>10</v>
      </c>
      <c r="AQ294" s="285">
        <v>15</v>
      </c>
      <c r="AR294" s="285">
        <v>10</v>
      </c>
      <c r="AS294" s="285">
        <v>18</v>
      </c>
      <c r="AT294" s="285">
        <v>15</v>
      </c>
      <c r="AU294" s="285">
        <v>8</v>
      </c>
      <c r="AV294" s="285">
        <v>12</v>
      </c>
      <c r="AW294" s="285">
        <v>15</v>
      </c>
      <c r="AX294" s="285">
        <v>12</v>
      </c>
      <c r="AY294" s="285">
        <v>11</v>
      </c>
      <c r="AZ294" s="285">
        <v>8</v>
      </c>
      <c r="BA294" s="285">
        <v>15</v>
      </c>
      <c r="BB294" s="285">
        <v>20</v>
      </c>
      <c r="BC294" s="285">
        <v>14</v>
      </c>
      <c r="BD294" s="285">
        <v>11</v>
      </c>
      <c r="BE294" s="285">
        <v>15</v>
      </c>
      <c r="BF294" s="285">
        <v>16</v>
      </c>
      <c r="BG294" s="285">
        <v>13</v>
      </c>
      <c r="BH294" s="285">
        <v>12</v>
      </c>
      <c r="BI294" s="285">
        <v>17</v>
      </c>
      <c r="BJ294" s="285">
        <v>12</v>
      </c>
      <c r="BK294" s="285">
        <v>10</v>
      </c>
      <c r="BL294" s="285">
        <v>7</v>
      </c>
      <c r="BM294" s="285">
        <v>17</v>
      </c>
      <c r="BN294" s="293">
        <f t="shared" si="37"/>
        <v>13.333333333333334</v>
      </c>
      <c r="BO294" s="277"/>
      <c r="BP294" s="294" t="s">
        <v>185</v>
      </c>
      <c r="BQ294" s="285">
        <v>9</v>
      </c>
      <c r="BR294" s="285">
        <v>14</v>
      </c>
      <c r="BS294" s="285">
        <v>24</v>
      </c>
      <c r="BT294" s="285">
        <v>18</v>
      </c>
      <c r="BU294" s="285">
        <v>15</v>
      </c>
      <c r="BV294" s="285">
        <v>22</v>
      </c>
      <c r="BW294" s="285">
        <v>12</v>
      </c>
      <c r="BX294" s="285">
        <v>11</v>
      </c>
      <c r="BY294" s="285">
        <v>20</v>
      </c>
      <c r="BZ294" s="285">
        <v>18</v>
      </c>
      <c r="CA294" s="285">
        <v>7</v>
      </c>
      <c r="CB294" s="285">
        <v>8</v>
      </c>
      <c r="CC294" s="285">
        <v>9</v>
      </c>
      <c r="CD294" s="285">
        <v>16</v>
      </c>
      <c r="CE294" s="285">
        <v>24</v>
      </c>
      <c r="CF294" s="285">
        <v>16</v>
      </c>
      <c r="CG294" s="285">
        <v>11</v>
      </c>
      <c r="CH294" s="285">
        <v>12</v>
      </c>
      <c r="CI294" s="285">
        <v>15</v>
      </c>
      <c r="CJ294" s="285">
        <v>11</v>
      </c>
      <c r="CK294" s="285">
        <v>12</v>
      </c>
      <c r="CL294" s="285">
        <v>9</v>
      </c>
      <c r="CM294" s="285">
        <v>14</v>
      </c>
      <c r="CN294" s="285">
        <v>10</v>
      </c>
      <c r="CO294" s="285">
        <v>11</v>
      </c>
      <c r="CP294" s="285">
        <v>13</v>
      </c>
      <c r="CQ294" s="285">
        <v>10</v>
      </c>
      <c r="CR294" s="285">
        <v>6</v>
      </c>
      <c r="CS294" s="285">
        <v>10</v>
      </c>
      <c r="CT294" s="285">
        <v>11</v>
      </c>
      <c r="CU294" s="286">
        <f t="shared" si="38"/>
        <v>13.266666666666667</v>
      </c>
      <c r="CV294" s="277"/>
      <c r="CW294" s="285" t="s">
        <v>185</v>
      </c>
      <c r="CX294" s="285">
        <v>18</v>
      </c>
      <c r="CY294" s="285">
        <v>10</v>
      </c>
      <c r="CZ294" s="285">
        <v>15</v>
      </c>
      <c r="DA294" s="285">
        <v>17</v>
      </c>
      <c r="DB294" s="285">
        <v>9</v>
      </c>
      <c r="DC294" s="285">
        <v>18</v>
      </c>
      <c r="DD294" s="285">
        <v>18</v>
      </c>
      <c r="DE294" s="285">
        <v>13</v>
      </c>
      <c r="DF294" s="285">
        <v>19</v>
      </c>
      <c r="DG294" s="285">
        <v>7</v>
      </c>
      <c r="DH294" s="285">
        <v>10</v>
      </c>
      <c r="DI294" s="285">
        <v>10</v>
      </c>
      <c r="DJ294" s="285">
        <v>12</v>
      </c>
      <c r="DK294" s="285">
        <v>17</v>
      </c>
      <c r="DL294" s="285">
        <v>13</v>
      </c>
      <c r="DM294" s="285">
        <v>9</v>
      </c>
      <c r="DN294" s="285">
        <v>24</v>
      </c>
      <c r="DO294" s="285">
        <v>20</v>
      </c>
      <c r="DP294" s="285">
        <v>19</v>
      </c>
      <c r="DQ294" s="285">
        <v>15</v>
      </c>
      <c r="DR294" s="285">
        <v>18</v>
      </c>
      <c r="DS294" s="285">
        <v>13</v>
      </c>
      <c r="DT294" s="285">
        <v>15</v>
      </c>
      <c r="DU294" s="285">
        <v>15</v>
      </c>
      <c r="DV294" s="285">
        <v>12</v>
      </c>
      <c r="DW294" s="285">
        <v>10</v>
      </c>
      <c r="DX294" s="285">
        <v>7</v>
      </c>
      <c r="DY294" s="285">
        <v>15</v>
      </c>
      <c r="DZ294" s="285">
        <v>16</v>
      </c>
      <c r="EA294" s="285">
        <v>8</v>
      </c>
      <c r="EB294" s="286">
        <f t="shared" si="39"/>
        <v>14.066666666666666</v>
      </c>
      <c r="EC294" s="277"/>
      <c r="ED294" s="285" t="s">
        <v>185</v>
      </c>
      <c r="EE294" s="285">
        <v>12</v>
      </c>
      <c r="EF294" s="285">
        <v>18</v>
      </c>
      <c r="EG294" s="285">
        <v>8</v>
      </c>
      <c r="EH294" s="285">
        <v>17</v>
      </c>
      <c r="EI294" s="285">
        <v>14</v>
      </c>
      <c r="EJ294" s="285">
        <v>12</v>
      </c>
      <c r="EK294" s="285">
        <v>12</v>
      </c>
      <c r="EL294" s="285">
        <v>11</v>
      </c>
      <c r="EM294" s="285">
        <v>9</v>
      </c>
      <c r="EN294" s="285">
        <v>10</v>
      </c>
      <c r="EO294" s="285">
        <v>6</v>
      </c>
      <c r="EP294" s="285">
        <v>11</v>
      </c>
      <c r="EQ294" s="285">
        <v>5</v>
      </c>
      <c r="ER294" s="285">
        <v>18</v>
      </c>
      <c r="ES294" s="285">
        <v>14</v>
      </c>
      <c r="ET294" s="285">
        <v>13</v>
      </c>
      <c r="EU294" s="285">
        <v>12</v>
      </c>
      <c r="EV294" s="285">
        <v>15</v>
      </c>
      <c r="EW294" s="285">
        <v>16</v>
      </c>
      <c r="EX294" s="285">
        <v>17</v>
      </c>
      <c r="EY294" s="285">
        <v>10</v>
      </c>
      <c r="EZ294" s="285">
        <v>9</v>
      </c>
      <c r="FA294" s="285">
        <v>11</v>
      </c>
      <c r="FB294" s="285">
        <v>8</v>
      </c>
      <c r="FC294" s="285">
        <v>8</v>
      </c>
      <c r="FD294" s="285">
        <v>15</v>
      </c>
      <c r="FE294" s="285">
        <v>19</v>
      </c>
      <c r="FF294" s="285">
        <v>11</v>
      </c>
      <c r="FG294" s="285">
        <v>14</v>
      </c>
      <c r="FH294" s="285">
        <v>13</v>
      </c>
      <c r="FI294" s="286">
        <f t="shared" si="40"/>
        <v>12.266666666666667</v>
      </c>
      <c r="FJ294" s="277"/>
      <c r="FK294" s="285" t="s">
        <v>185</v>
      </c>
      <c r="FL294" s="285">
        <v>13</v>
      </c>
      <c r="FM294" s="285">
        <v>12</v>
      </c>
      <c r="FN294" s="285">
        <v>9</v>
      </c>
      <c r="FO294" s="285">
        <v>13</v>
      </c>
      <c r="FP294" s="285">
        <v>8</v>
      </c>
      <c r="FQ294" s="285">
        <v>9</v>
      </c>
      <c r="FR294" s="285">
        <v>10</v>
      </c>
      <c r="FS294" s="285">
        <v>10</v>
      </c>
      <c r="FT294" s="285">
        <v>18</v>
      </c>
      <c r="FU294" s="285">
        <v>7</v>
      </c>
      <c r="FV294" s="285">
        <v>12</v>
      </c>
      <c r="FW294" s="285">
        <v>11</v>
      </c>
      <c r="FX294" s="285">
        <v>10</v>
      </c>
      <c r="FY294" s="285">
        <v>9</v>
      </c>
      <c r="FZ294" s="285">
        <v>9</v>
      </c>
      <c r="GA294" s="285">
        <v>19</v>
      </c>
      <c r="GB294" s="285">
        <v>18</v>
      </c>
      <c r="GC294" s="285">
        <v>9</v>
      </c>
      <c r="GD294" s="285">
        <v>12</v>
      </c>
      <c r="GE294" s="285">
        <v>14</v>
      </c>
      <c r="GF294" s="285">
        <v>10</v>
      </c>
      <c r="GG294" s="285">
        <v>26</v>
      </c>
      <c r="GH294" s="285">
        <v>9</v>
      </c>
      <c r="GI294" s="285">
        <v>14</v>
      </c>
      <c r="GJ294" s="285">
        <v>9</v>
      </c>
      <c r="GK294" s="285">
        <v>8</v>
      </c>
      <c r="GL294" s="285">
        <v>13</v>
      </c>
      <c r="GM294" s="285">
        <v>8</v>
      </c>
      <c r="GN294" s="285">
        <v>11</v>
      </c>
      <c r="GO294" s="285">
        <v>16</v>
      </c>
      <c r="GP294" s="286">
        <f t="shared" si="41"/>
        <v>11.866666666666667</v>
      </c>
      <c r="GQ294" s="277"/>
    </row>
    <row r="295" spans="1:199" ht="15.75" customHeight="1">
      <c r="A295" s="1018"/>
      <c r="B295" s="304" t="s">
        <v>56</v>
      </c>
      <c r="C295" s="296">
        <v>4</v>
      </c>
      <c r="D295" s="296">
        <v>4</v>
      </c>
      <c r="E295" s="296">
        <v>4</v>
      </c>
      <c r="F295" s="296">
        <v>4</v>
      </c>
      <c r="G295" s="296">
        <v>4</v>
      </c>
      <c r="H295" s="296">
        <v>4</v>
      </c>
      <c r="I295" s="296">
        <v>4</v>
      </c>
      <c r="J295" s="296">
        <v>4</v>
      </c>
      <c r="K295" s="296">
        <v>4</v>
      </c>
      <c r="L295" s="296">
        <v>4</v>
      </c>
      <c r="M295" s="296">
        <v>4</v>
      </c>
      <c r="N295" s="296">
        <v>4</v>
      </c>
      <c r="O295" s="296">
        <v>4</v>
      </c>
      <c r="P295" s="296">
        <v>4</v>
      </c>
      <c r="Q295" s="296">
        <v>4</v>
      </c>
      <c r="R295" s="296">
        <v>4</v>
      </c>
      <c r="S295" s="296">
        <v>4</v>
      </c>
      <c r="T295" s="296">
        <v>4</v>
      </c>
      <c r="U295" s="296">
        <v>4</v>
      </c>
      <c r="V295" s="296">
        <v>4</v>
      </c>
      <c r="W295" s="296">
        <v>4</v>
      </c>
      <c r="X295" s="296">
        <v>4</v>
      </c>
      <c r="Y295" s="296">
        <v>4</v>
      </c>
      <c r="Z295" s="296">
        <v>4</v>
      </c>
      <c r="AA295" s="296">
        <v>4</v>
      </c>
      <c r="AB295" s="296">
        <v>4</v>
      </c>
      <c r="AC295" s="296">
        <v>4</v>
      </c>
      <c r="AD295" s="296">
        <v>4</v>
      </c>
      <c r="AE295" s="296">
        <v>4</v>
      </c>
      <c r="AF295" s="296">
        <v>4</v>
      </c>
      <c r="AG295" s="301">
        <f t="shared" si="36"/>
        <v>4</v>
      </c>
      <c r="AH295" s="277"/>
      <c r="AI295" s="304" t="s">
        <v>56</v>
      </c>
      <c r="AJ295" s="296">
        <v>4</v>
      </c>
      <c r="AK295" s="296">
        <v>4</v>
      </c>
      <c r="AL295" s="296">
        <v>4</v>
      </c>
      <c r="AM295" s="296">
        <v>4</v>
      </c>
      <c r="AN295" s="296">
        <v>4</v>
      </c>
      <c r="AO295" s="296">
        <v>4</v>
      </c>
      <c r="AP295" s="296">
        <v>4</v>
      </c>
      <c r="AQ295" s="296">
        <v>4</v>
      </c>
      <c r="AR295" s="296">
        <v>4</v>
      </c>
      <c r="AS295" s="296">
        <v>4</v>
      </c>
      <c r="AT295" s="296">
        <v>4</v>
      </c>
      <c r="AU295" s="296">
        <v>4</v>
      </c>
      <c r="AV295" s="296">
        <v>4</v>
      </c>
      <c r="AW295" s="296">
        <v>4</v>
      </c>
      <c r="AX295" s="296">
        <v>4</v>
      </c>
      <c r="AY295" s="296">
        <v>4</v>
      </c>
      <c r="AZ295" s="296">
        <v>4</v>
      </c>
      <c r="BA295" s="296">
        <v>4</v>
      </c>
      <c r="BB295" s="296">
        <v>4</v>
      </c>
      <c r="BC295" s="296">
        <v>4</v>
      </c>
      <c r="BD295" s="296">
        <v>4</v>
      </c>
      <c r="BE295" s="296">
        <v>4</v>
      </c>
      <c r="BF295" s="296">
        <v>4</v>
      </c>
      <c r="BG295" s="296">
        <v>4</v>
      </c>
      <c r="BH295" s="296">
        <v>4</v>
      </c>
      <c r="BI295" s="296">
        <v>4</v>
      </c>
      <c r="BJ295" s="296">
        <v>4</v>
      </c>
      <c r="BK295" s="296">
        <v>4</v>
      </c>
      <c r="BL295" s="296">
        <v>4</v>
      </c>
      <c r="BM295" s="296">
        <v>4</v>
      </c>
      <c r="BN295" s="305">
        <f t="shared" si="37"/>
        <v>4</v>
      </c>
      <c r="BO295" s="277"/>
      <c r="BP295" s="306" t="s">
        <v>56</v>
      </c>
      <c r="BQ295" s="296">
        <v>4</v>
      </c>
      <c r="BR295" s="296">
        <v>4</v>
      </c>
      <c r="BS295" s="296">
        <v>4</v>
      </c>
      <c r="BT295" s="296">
        <v>4</v>
      </c>
      <c r="BU295" s="296">
        <v>4</v>
      </c>
      <c r="BV295" s="296">
        <v>4</v>
      </c>
      <c r="BW295" s="296">
        <v>4</v>
      </c>
      <c r="BX295" s="296">
        <v>4</v>
      </c>
      <c r="BY295" s="296">
        <v>4</v>
      </c>
      <c r="BZ295" s="296">
        <v>4</v>
      </c>
      <c r="CA295" s="296">
        <v>4</v>
      </c>
      <c r="CB295" s="296">
        <v>4</v>
      </c>
      <c r="CC295" s="296">
        <v>4</v>
      </c>
      <c r="CD295" s="296">
        <v>4</v>
      </c>
      <c r="CE295" s="296">
        <v>4</v>
      </c>
      <c r="CF295" s="296">
        <v>4</v>
      </c>
      <c r="CG295" s="296">
        <v>4</v>
      </c>
      <c r="CH295" s="296">
        <v>4</v>
      </c>
      <c r="CI295" s="296">
        <v>4</v>
      </c>
      <c r="CJ295" s="296">
        <v>4</v>
      </c>
      <c r="CK295" s="296">
        <v>4</v>
      </c>
      <c r="CL295" s="296">
        <v>4</v>
      </c>
      <c r="CM295" s="296">
        <v>4</v>
      </c>
      <c r="CN295" s="296">
        <v>4</v>
      </c>
      <c r="CO295" s="296">
        <v>4</v>
      </c>
      <c r="CP295" s="296">
        <v>4</v>
      </c>
      <c r="CQ295" s="296">
        <v>4</v>
      </c>
      <c r="CR295" s="296">
        <v>4</v>
      </c>
      <c r="CS295" s="296">
        <v>4</v>
      </c>
      <c r="CT295" s="296">
        <v>4</v>
      </c>
      <c r="CU295" s="307">
        <f t="shared" si="38"/>
        <v>4</v>
      </c>
      <c r="CV295" s="277"/>
      <c r="CW295" s="304" t="s">
        <v>56</v>
      </c>
      <c r="CX295" s="296">
        <v>4</v>
      </c>
      <c r="CY295" s="296">
        <v>4</v>
      </c>
      <c r="CZ295" s="296">
        <v>4</v>
      </c>
      <c r="DA295" s="296">
        <v>4</v>
      </c>
      <c r="DB295" s="296">
        <v>4</v>
      </c>
      <c r="DC295" s="296">
        <v>4</v>
      </c>
      <c r="DD295" s="296">
        <v>4</v>
      </c>
      <c r="DE295" s="296">
        <v>4</v>
      </c>
      <c r="DF295" s="296">
        <v>4</v>
      </c>
      <c r="DG295" s="296">
        <v>4</v>
      </c>
      <c r="DH295" s="296">
        <v>4</v>
      </c>
      <c r="DI295" s="296">
        <v>4</v>
      </c>
      <c r="DJ295" s="296">
        <v>4</v>
      </c>
      <c r="DK295" s="296">
        <v>4</v>
      </c>
      <c r="DL295" s="296">
        <v>4</v>
      </c>
      <c r="DM295" s="296">
        <v>4</v>
      </c>
      <c r="DN295" s="296">
        <v>4</v>
      </c>
      <c r="DO295" s="296">
        <v>4</v>
      </c>
      <c r="DP295" s="296">
        <v>4</v>
      </c>
      <c r="DQ295" s="296">
        <v>4</v>
      </c>
      <c r="DR295" s="296">
        <v>4</v>
      </c>
      <c r="DS295" s="296">
        <v>4</v>
      </c>
      <c r="DT295" s="296">
        <v>4</v>
      </c>
      <c r="DU295" s="296">
        <v>4</v>
      </c>
      <c r="DV295" s="296">
        <v>4</v>
      </c>
      <c r="DW295" s="296">
        <v>4</v>
      </c>
      <c r="DX295" s="296">
        <v>4</v>
      </c>
      <c r="DY295" s="296">
        <v>4</v>
      </c>
      <c r="DZ295" s="296">
        <v>4</v>
      </c>
      <c r="EA295" s="296">
        <v>4</v>
      </c>
      <c r="EB295" s="307">
        <f t="shared" si="39"/>
        <v>4</v>
      </c>
      <c r="EC295" s="277"/>
      <c r="ED295" s="304" t="s">
        <v>56</v>
      </c>
      <c r="EE295" s="296">
        <v>4</v>
      </c>
      <c r="EF295" s="296">
        <v>4</v>
      </c>
      <c r="EG295" s="296">
        <v>4</v>
      </c>
      <c r="EH295" s="296">
        <v>4</v>
      </c>
      <c r="EI295" s="296">
        <v>4</v>
      </c>
      <c r="EJ295" s="296">
        <v>4</v>
      </c>
      <c r="EK295" s="296">
        <v>4</v>
      </c>
      <c r="EL295" s="296">
        <v>4</v>
      </c>
      <c r="EM295" s="296">
        <v>4</v>
      </c>
      <c r="EN295" s="296">
        <v>4</v>
      </c>
      <c r="EO295" s="296">
        <v>4</v>
      </c>
      <c r="EP295" s="296">
        <v>4</v>
      </c>
      <c r="EQ295" s="296">
        <v>4</v>
      </c>
      <c r="ER295" s="296">
        <v>4</v>
      </c>
      <c r="ES295" s="296">
        <v>4</v>
      </c>
      <c r="ET295" s="296">
        <v>4</v>
      </c>
      <c r="EU295" s="296">
        <v>4</v>
      </c>
      <c r="EV295" s="296">
        <v>4</v>
      </c>
      <c r="EW295" s="296">
        <v>4</v>
      </c>
      <c r="EX295" s="296">
        <v>4</v>
      </c>
      <c r="EY295" s="296">
        <v>4</v>
      </c>
      <c r="EZ295" s="296">
        <v>4</v>
      </c>
      <c r="FA295" s="296">
        <v>4</v>
      </c>
      <c r="FB295" s="296">
        <v>4</v>
      </c>
      <c r="FC295" s="296">
        <v>4</v>
      </c>
      <c r="FD295" s="296">
        <v>4</v>
      </c>
      <c r="FE295" s="296">
        <v>4</v>
      </c>
      <c r="FF295" s="296">
        <v>4</v>
      </c>
      <c r="FG295" s="296">
        <v>4</v>
      </c>
      <c r="FH295" s="296">
        <v>4</v>
      </c>
      <c r="FI295" s="307">
        <f t="shared" si="40"/>
        <v>4</v>
      </c>
      <c r="FJ295" s="277"/>
      <c r="FK295" s="304" t="s">
        <v>56</v>
      </c>
      <c r="FL295" s="285">
        <v>4</v>
      </c>
      <c r="FM295" s="285"/>
      <c r="FN295" s="285"/>
      <c r="FO295" s="285"/>
      <c r="FP295" s="285"/>
      <c r="FQ295" s="285"/>
      <c r="FR295" s="285"/>
      <c r="FS295" s="285"/>
      <c r="FT295" s="285"/>
      <c r="FU295" s="285"/>
      <c r="FV295" s="285"/>
      <c r="FW295" s="285"/>
      <c r="FX295" s="285"/>
      <c r="FY295" s="285"/>
      <c r="FZ295" s="285"/>
      <c r="GA295" s="285"/>
      <c r="GB295" s="285"/>
      <c r="GC295" s="285"/>
      <c r="GD295" s="285"/>
      <c r="GE295" s="285"/>
      <c r="GF295" s="285"/>
      <c r="GG295" s="285"/>
      <c r="GH295" s="285"/>
      <c r="GI295" s="285"/>
      <c r="GJ295" s="285"/>
      <c r="GK295" s="285"/>
      <c r="GL295" s="285"/>
      <c r="GM295" s="285"/>
      <c r="GN295" s="285"/>
      <c r="GO295" s="285"/>
      <c r="GP295" s="307">
        <f t="shared" si="41"/>
        <v>4</v>
      </c>
      <c r="GQ295" s="277"/>
    </row>
    <row r="296" spans="1:199" ht="15.75" customHeight="1">
      <c r="A296" s="1018"/>
      <c r="B296" s="295" t="s">
        <v>181</v>
      </c>
      <c r="C296" s="285">
        <v>30</v>
      </c>
      <c r="D296" s="285">
        <v>20</v>
      </c>
      <c r="E296" s="296">
        <v>30</v>
      </c>
      <c r="F296" s="296">
        <v>20</v>
      </c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6">
        <f t="shared" si="36"/>
        <v>25</v>
      </c>
      <c r="AH296" s="277"/>
      <c r="AI296" s="285" t="s">
        <v>181</v>
      </c>
      <c r="AJ296" s="285">
        <v>16</v>
      </c>
      <c r="AK296" s="285">
        <v>32</v>
      </c>
      <c r="AL296" s="285">
        <v>40</v>
      </c>
      <c r="AM296" s="285">
        <v>11</v>
      </c>
      <c r="AN296" s="285">
        <v>23</v>
      </c>
      <c r="AO296" s="285">
        <v>11</v>
      </c>
      <c r="AP296" s="285">
        <v>39</v>
      </c>
      <c r="AQ296" s="285">
        <v>9</v>
      </c>
      <c r="AR296" s="285">
        <v>24</v>
      </c>
      <c r="AS296" s="285">
        <v>39</v>
      </c>
      <c r="AT296" s="285">
        <v>35</v>
      </c>
      <c r="AU296" s="285"/>
      <c r="AV296" s="285"/>
      <c r="AW296" s="285"/>
      <c r="AX296" s="285"/>
      <c r="AY296" s="285"/>
      <c r="AZ296" s="285"/>
      <c r="BA296" s="285"/>
      <c r="BB296" s="285"/>
      <c r="BC296" s="285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93">
        <f t="shared" si="37"/>
        <v>25.363636363636363</v>
      </c>
      <c r="BO296" s="277"/>
      <c r="BP296" s="294" t="s">
        <v>181</v>
      </c>
      <c r="BQ296" s="285">
        <v>22</v>
      </c>
      <c r="BR296" s="285">
        <v>17</v>
      </c>
      <c r="BS296" s="285">
        <v>12</v>
      </c>
      <c r="BT296" s="285">
        <v>8</v>
      </c>
      <c r="BU296" s="285">
        <v>26</v>
      </c>
      <c r="BV296" s="285">
        <v>23</v>
      </c>
      <c r="BW296" s="285">
        <v>28</v>
      </c>
      <c r="BX296" s="285">
        <v>37</v>
      </c>
      <c r="BY296" s="285">
        <v>41</v>
      </c>
      <c r="BZ296" s="285">
        <v>47</v>
      </c>
      <c r="CA296" s="285">
        <v>38</v>
      </c>
      <c r="CB296" s="285">
        <v>48</v>
      </c>
      <c r="CC296" s="285">
        <v>16</v>
      </c>
      <c r="CD296" s="285">
        <v>22</v>
      </c>
      <c r="CE296" s="285">
        <v>20</v>
      </c>
      <c r="CF296" s="285">
        <v>66</v>
      </c>
      <c r="CG296" s="285">
        <v>19</v>
      </c>
      <c r="CH296" s="285">
        <v>22</v>
      </c>
      <c r="CI296" s="285">
        <v>37</v>
      </c>
      <c r="CJ296" s="285">
        <v>47</v>
      </c>
      <c r="CK296" s="285">
        <v>41</v>
      </c>
      <c r="CL296" s="285">
        <v>43</v>
      </c>
      <c r="CM296" s="285">
        <v>15</v>
      </c>
      <c r="CN296" s="285">
        <v>56</v>
      </c>
      <c r="CO296" s="285">
        <v>36</v>
      </c>
      <c r="CP296" s="285">
        <v>11</v>
      </c>
      <c r="CQ296" s="285">
        <v>48</v>
      </c>
      <c r="CR296" s="285">
        <v>38</v>
      </c>
      <c r="CS296" s="285">
        <v>21</v>
      </c>
      <c r="CT296" s="285">
        <v>36</v>
      </c>
      <c r="CU296" s="286">
        <f t="shared" si="38"/>
        <v>31.366666666666667</v>
      </c>
      <c r="CV296" s="277"/>
      <c r="CW296" s="285" t="s">
        <v>181</v>
      </c>
      <c r="CX296" s="285">
        <v>16</v>
      </c>
      <c r="CY296" s="285">
        <v>25</v>
      </c>
      <c r="CZ296" s="285">
        <v>36</v>
      </c>
      <c r="DA296" s="285">
        <v>38</v>
      </c>
      <c r="DB296" s="285">
        <v>38</v>
      </c>
      <c r="DC296" s="285">
        <v>5</v>
      </c>
      <c r="DD296" s="285">
        <v>9</v>
      </c>
      <c r="DE296" s="285"/>
      <c r="DF296" s="285"/>
      <c r="DG296" s="285"/>
      <c r="DH296" s="285"/>
      <c r="DI296" s="285"/>
      <c r="DJ296" s="285"/>
      <c r="DK296" s="285"/>
      <c r="DL296" s="285"/>
      <c r="DM296" s="285"/>
      <c r="DN296" s="285"/>
      <c r="DO296" s="285"/>
      <c r="DP296" s="285"/>
      <c r="DQ296" s="285"/>
      <c r="DR296" s="285"/>
      <c r="DS296" s="285"/>
      <c r="DT296" s="285"/>
      <c r="DU296" s="285"/>
      <c r="DV296" s="285"/>
      <c r="DW296" s="285"/>
      <c r="DX296" s="285"/>
      <c r="DY296" s="285"/>
      <c r="DZ296" s="285"/>
      <c r="EA296" s="285"/>
      <c r="EB296" s="286">
        <f t="shared" si="39"/>
        <v>23.857142857142858</v>
      </c>
      <c r="EC296" s="277"/>
      <c r="ED296" s="285" t="s">
        <v>181</v>
      </c>
      <c r="EE296" s="285">
        <v>11</v>
      </c>
      <c r="EF296" s="285">
        <v>12</v>
      </c>
      <c r="EG296" s="285">
        <v>36</v>
      </c>
      <c r="EH296" s="285">
        <v>7</v>
      </c>
      <c r="EI296" s="285">
        <v>20</v>
      </c>
      <c r="EJ296" s="285">
        <v>21</v>
      </c>
      <c r="EK296" s="285">
        <v>8</v>
      </c>
      <c r="EL296" s="285">
        <v>14</v>
      </c>
      <c r="EM296" s="285"/>
      <c r="EN296" s="285"/>
      <c r="EO296" s="285"/>
      <c r="EP296" s="285"/>
      <c r="EQ296" s="285"/>
      <c r="ER296" s="285"/>
      <c r="ES296" s="285"/>
      <c r="ET296" s="285"/>
      <c r="EU296" s="285"/>
      <c r="EV296" s="285"/>
      <c r="EW296" s="285"/>
      <c r="EX296" s="285"/>
      <c r="EY296" s="285"/>
      <c r="EZ296" s="285"/>
      <c r="FA296" s="285"/>
      <c r="FB296" s="285"/>
      <c r="FC296" s="285"/>
      <c r="FD296" s="285"/>
      <c r="FE296" s="285"/>
      <c r="FF296" s="285"/>
      <c r="FG296" s="285"/>
      <c r="FH296" s="285"/>
      <c r="FI296" s="286">
        <f t="shared" si="40"/>
        <v>16.125</v>
      </c>
      <c r="FJ296" s="277"/>
      <c r="FK296" s="285" t="s">
        <v>181</v>
      </c>
      <c r="FL296" s="285">
        <v>32</v>
      </c>
      <c r="FM296" s="285">
        <v>36</v>
      </c>
      <c r="FN296" s="285"/>
      <c r="FO296" s="285"/>
      <c r="FP296" s="285"/>
      <c r="FQ296" s="285"/>
      <c r="FR296" s="285"/>
      <c r="FS296" s="285"/>
      <c r="FT296" s="285"/>
      <c r="FU296" s="285"/>
      <c r="FV296" s="285"/>
      <c r="FW296" s="285"/>
      <c r="FX296" s="285"/>
      <c r="FY296" s="285"/>
      <c r="FZ296" s="285"/>
      <c r="GA296" s="285"/>
      <c r="GB296" s="285"/>
      <c r="GC296" s="285"/>
      <c r="GD296" s="285"/>
      <c r="GE296" s="285"/>
      <c r="GF296" s="285"/>
      <c r="GG296" s="285"/>
      <c r="GH296" s="285"/>
      <c r="GI296" s="285"/>
      <c r="GJ296" s="285"/>
      <c r="GK296" s="285"/>
      <c r="GL296" s="285"/>
      <c r="GM296" s="285"/>
      <c r="GN296" s="285"/>
      <c r="GO296" s="285"/>
      <c r="GP296" s="286">
        <f t="shared" si="41"/>
        <v>34</v>
      </c>
      <c r="GQ296" s="277"/>
    </row>
    <row r="297" spans="1:199" ht="15.75" customHeight="1">
      <c r="A297" s="1018"/>
      <c r="B297" s="320" t="s">
        <v>261</v>
      </c>
      <c r="C297" s="285">
        <v>8</v>
      </c>
      <c r="D297" s="285">
        <v>4</v>
      </c>
      <c r="E297" s="285">
        <v>6</v>
      </c>
      <c r="F297" s="285">
        <v>7</v>
      </c>
      <c r="G297" s="285">
        <v>12</v>
      </c>
      <c r="H297" s="285">
        <v>6</v>
      </c>
      <c r="I297" s="285">
        <v>8</v>
      </c>
      <c r="J297" s="285">
        <v>16</v>
      </c>
      <c r="K297" s="285">
        <v>3</v>
      </c>
      <c r="L297" s="285">
        <v>16</v>
      </c>
      <c r="M297" s="285">
        <v>6</v>
      </c>
      <c r="N297" s="285">
        <v>4</v>
      </c>
      <c r="O297" s="285">
        <v>4</v>
      </c>
      <c r="P297" s="285">
        <v>8</v>
      </c>
      <c r="Q297" s="285">
        <v>4</v>
      </c>
      <c r="R297" s="285">
        <v>5</v>
      </c>
      <c r="S297" s="285">
        <v>4</v>
      </c>
      <c r="T297" s="285">
        <v>6</v>
      </c>
      <c r="U297" s="285">
        <v>8</v>
      </c>
      <c r="V297" s="285">
        <v>8</v>
      </c>
      <c r="W297" s="285">
        <v>5</v>
      </c>
      <c r="X297" s="285">
        <v>8</v>
      </c>
      <c r="Y297" s="285">
        <v>6</v>
      </c>
      <c r="Z297" s="285"/>
      <c r="AA297" s="285"/>
      <c r="AB297" s="285"/>
      <c r="AC297" s="285"/>
      <c r="AD297" s="285"/>
      <c r="AE297" s="285"/>
      <c r="AF297" s="285"/>
      <c r="AG297" s="286">
        <f t="shared" si="36"/>
        <v>7.0434782608695654</v>
      </c>
      <c r="AH297" s="277"/>
      <c r="AI297" s="290" t="s">
        <v>366</v>
      </c>
      <c r="AJ297" s="285">
        <v>8</v>
      </c>
      <c r="AK297" s="285">
        <v>2</v>
      </c>
      <c r="AL297" s="285">
        <v>2</v>
      </c>
      <c r="AM297" s="285">
        <v>6</v>
      </c>
      <c r="AN297" s="285">
        <v>4</v>
      </c>
      <c r="AO297" s="285">
        <v>4</v>
      </c>
      <c r="AP297" s="285">
        <v>2</v>
      </c>
      <c r="AQ297" s="285">
        <v>4</v>
      </c>
      <c r="AR297" s="285">
        <v>5</v>
      </c>
      <c r="AS297" s="285">
        <v>3</v>
      </c>
      <c r="AT297" s="285">
        <v>4</v>
      </c>
      <c r="AU297" s="285">
        <v>4</v>
      </c>
      <c r="AV297" s="285">
        <v>3</v>
      </c>
      <c r="AW297" s="285">
        <v>8</v>
      </c>
      <c r="AX297" s="285">
        <v>4</v>
      </c>
      <c r="AY297" s="285">
        <v>8</v>
      </c>
      <c r="AZ297" s="285">
        <v>3</v>
      </c>
      <c r="BA297" s="285">
        <v>4</v>
      </c>
      <c r="BB297" s="285">
        <v>4</v>
      </c>
      <c r="BC297" s="285">
        <v>8</v>
      </c>
      <c r="BD297" s="285">
        <v>4</v>
      </c>
      <c r="BE297" s="285">
        <v>12</v>
      </c>
      <c r="BF297" s="285">
        <v>2</v>
      </c>
      <c r="BG297" s="285">
        <v>4</v>
      </c>
      <c r="BH297" s="285">
        <v>4</v>
      </c>
      <c r="BI297" s="285">
        <v>3</v>
      </c>
      <c r="BJ297" s="285">
        <v>6</v>
      </c>
      <c r="BK297" s="285">
        <v>4</v>
      </c>
      <c r="BL297" s="285">
        <v>8</v>
      </c>
      <c r="BM297" s="285">
        <v>8</v>
      </c>
      <c r="BN297" s="293">
        <f t="shared" si="37"/>
        <v>4.833333333333333</v>
      </c>
      <c r="BO297" s="277"/>
      <c r="BP297" s="289" t="s">
        <v>366</v>
      </c>
      <c r="BQ297" s="285">
        <v>7</v>
      </c>
      <c r="BR297" s="285">
        <v>2</v>
      </c>
      <c r="BS297" s="285">
        <v>3</v>
      </c>
      <c r="BT297" s="285">
        <v>2</v>
      </c>
      <c r="BU297" s="285">
        <v>3</v>
      </c>
      <c r="BV297" s="285">
        <v>3</v>
      </c>
      <c r="BW297" s="285">
        <v>7</v>
      </c>
      <c r="BX297" s="285">
        <v>4</v>
      </c>
      <c r="BY297" s="285">
        <v>4</v>
      </c>
      <c r="BZ297" s="285">
        <v>2</v>
      </c>
      <c r="CA297" s="285">
        <v>4</v>
      </c>
      <c r="CB297" s="285">
        <v>4</v>
      </c>
      <c r="CC297" s="285">
        <v>4</v>
      </c>
      <c r="CD297" s="285"/>
      <c r="CE297" s="285"/>
      <c r="CF297" s="285"/>
      <c r="CG297" s="285"/>
      <c r="CH297" s="285"/>
      <c r="CI297" s="285"/>
      <c r="CJ297" s="285"/>
      <c r="CK297" s="285"/>
      <c r="CL297" s="285"/>
      <c r="CM297" s="285"/>
      <c r="CN297" s="285"/>
      <c r="CO297" s="285"/>
      <c r="CP297" s="285"/>
      <c r="CQ297" s="285"/>
      <c r="CR297" s="285"/>
      <c r="CS297" s="285"/>
      <c r="CT297" s="285"/>
      <c r="CU297" s="286">
        <f t="shared" si="38"/>
        <v>3.7692307692307692</v>
      </c>
      <c r="CV297" s="277"/>
      <c r="CW297" s="290" t="s">
        <v>366</v>
      </c>
      <c r="CX297" s="285">
        <v>3</v>
      </c>
      <c r="CY297" s="285">
        <v>2</v>
      </c>
      <c r="CZ297" s="285">
        <v>3</v>
      </c>
      <c r="DA297" s="285">
        <v>2</v>
      </c>
      <c r="DB297" s="285">
        <v>3</v>
      </c>
      <c r="DC297" s="285">
        <v>8</v>
      </c>
      <c r="DD297" s="285">
        <v>8</v>
      </c>
      <c r="DE297" s="285">
        <v>8</v>
      </c>
      <c r="DF297" s="285">
        <v>6</v>
      </c>
      <c r="DG297" s="285">
        <v>2</v>
      </c>
      <c r="DH297" s="285">
        <v>4</v>
      </c>
      <c r="DI297" s="285">
        <v>3</v>
      </c>
      <c r="DJ297" s="285">
        <v>4</v>
      </c>
      <c r="DK297" s="285">
        <v>8</v>
      </c>
      <c r="DL297" s="285">
        <v>2</v>
      </c>
      <c r="DM297" s="285">
        <v>2</v>
      </c>
      <c r="DN297" s="285">
        <v>2</v>
      </c>
      <c r="DO297" s="285">
        <v>2</v>
      </c>
      <c r="DP297" s="285">
        <v>2</v>
      </c>
      <c r="DQ297" s="285">
        <v>12</v>
      </c>
      <c r="DR297" s="285">
        <v>16</v>
      </c>
      <c r="DS297" s="285">
        <v>5</v>
      </c>
      <c r="DT297" s="285">
        <v>2</v>
      </c>
      <c r="DU297" s="285">
        <v>2</v>
      </c>
      <c r="DV297" s="285">
        <v>2</v>
      </c>
      <c r="DW297" s="285">
        <v>9</v>
      </c>
      <c r="DX297" s="285">
        <v>4</v>
      </c>
      <c r="DY297" s="285">
        <v>8</v>
      </c>
      <c r="DZ297" s="285">
        <v>2</v>
      </c>
      <c r="EA297" s="285">
        <v>4</v>
      </c>
      <c r="EB297" s="286">
        <f t="shared" si="39"/>
        <v>4.666666666666667</v>
      </c>
      <c r="EC297" s="277"/>
      <c r="ED297" s="290" t="s">
        <v>366</v>
      </c>
      <c r="EE297" s="285">
        <v>4</v>
      </c>
      <c r="EF297" s="285">
        <v>4</v>
      </c>
      <c r="EG297" s="285">
        <v>4</v>
      </c>
      <c r="EH297" s="285">
        <v>8</v>
      </c>
      <c r="EI297" s="285">
        <v>2</v>
      </c>
      <c r="EJ297" s="285">
        <v>3</v>
      </c>
      <c r="EK297" s="285">
        <v>4</v>
      </c>
      <c r="EL297" s="285">
        <v>6</v>
      </c>
      <c r="EM297" s="285">
        <v>4</v>
      </c>
      <c r="EN297" s="285">
        <v>10</v>
      </c>
      <c r="EO297" s="285">
        <v>4</v>
      </c>
      <c r="EP297" s="285">
        <v>8</v>
      </c>
      <c r="EQ297" s="285">
        <v>4</v>
      </c>
      <c r="ER297" s="285">
        <v>8</v>
      </c>
      <c r="ES297" s="285">
        <v>6</v>
      </c>
      <c r="ET297" s="285">
        <v>5</v>
      </c>
      <c r="EU297" s="285"/>
      <c r="EV297" s="285"/>
      <c r="EW297" s="285"/>
      <c r="EX297" s="285"/>
      <c r="EY297" s="285"/>
      <c r="EZ297" s="285"/>
      <c r="FA297" s="285"/>
      <c r="FB297" s="285"/>
      <c r="FC297" s="285"/>
      <c r="FD297" s="285"/>
      <c r="FE297" s="285"/>
      <c r="FF297" s="285"/>
      <c r="FG297" s="285"/>
      <c r="FH297" s="285"/>
      <c r="FI297" s="286">
        <f t="shared" si="40"/>
        <v>5.25</v>
      </c>
      <c r="FJ297" s="277"/>
      <c r="FK297" s="290" t="s">
        <v>366</v>
      </c>
      <c r="FL297" s="285">
        <v>5</v>
      </c>
      <c r="FM297" s="285"/>
      <c r="FN297" s="285"/>
      <c r="FO297" s="285"/>
      <c r="FP297" s="285"/>
      <c r="FQ297" s="285"/>
      <c r="FR297" s="285"/>
      <c r="FS297" s="285"/>
      <c r="FT297" s="285"/>
      <c r="FU297" s="285"/>
      <c r="FV297" s="285"/>
      <c r="FW297" s="285"/>
      <c r="FX297" s="285"/>
      <c r="FY297" s="285"/>
      <c r="FZ297" s="285"/>
      <c r="GA297" s="285"/>
      <c r="GB297" s="285"/>
      <c r="GC297" s="285"/>
      <c r="GD297" s="285"/>
      <c r="GE297" s="285"/>
      <c r="GF297" s="285"/>
      <c r="GG297" s="285"/>
      <c r="GH297" s="285"/>
      <c r="GI297" s="285"/>
      <c r="GJ297" s="285"/>
      <c r="GK297" s="285"/>
      <c r="GL297" s="285"/>
      <c r="GM297" s="285"/>
      <c r="GN297" s="285"/>
      <c r="GO297" s="285"/>
      <c r="GP297" s="286">
        <f t="shared" si="41"/>
        <v>5</v>
      </c>
      <c r="GQ297" s="277"/>
    </row>
    <row r="298" spans="1:199" ht="15.75" customHeight="1">
      <c r="A298" s="1018"/>
      <c r="B298" s="295" t="s">
        <v>190</v>
      </c>
      <c r="C298" s="285">
        <v>40</v>
      </c>
      <c r="D298" s="285">
        <v>13</v>
      </c>
      <c r="E298" s="285">
        <v>34</v>
      </c>
      <c r="F298" s="285">
        <v>55</v>
      </c>
      <c r="G298" s="285">
        <v>6</v>
      </c>
      <c r="H298" s="285">
        <v>5</v>
      </c>
      <c r="I298" s="285">
        <v>44</v>
      </c>
      <c r="J298" s="285">
        <v>32</v>
      </c>
      <c r="K298" s="285">
        <v>9</v>
      </c>
      <c r="L298" s="285">
        <v>19</v>
      </c>
      <c r="M298" s="285">
        <v>56</v>
      </c>
      <c r="N298" s="285">
        <v>23</v>
      </c>
      <c r="O298" s="285">
        <v>27</v>
      </c>
      <c r="P298" s="285">
        <v>76</v>
      </c>
      <c r="Q298" s="285">
        <v>34</v>
      </c>
      <c r="R298" s="285">
        <v>38</v>
      </c>
      <c r="S298" s="285">
        <v>27</v>
      </c>
      <c r="T298" s="285">
        <v>93</v>
      </c>
      <c r="U298" s="285">
        <v>51</v>
      </c>
      <c r="V298" s="285">
        <v>20</v>
      </c>
      <c r="W298" s="285">
        <v>62</v>
      </c>
      <c r="X298" s="285">
        <v>33</v>
      </c>
      <c r="Y298" s="285">
        <v>45</v>
      </c>
      <c r="Z298" s="285">
        <v>24</v>
      </c>
      <c r="AA298" s="285">
        <v>27</v>
      </c>
      <c r="AB298" s="285">
        <v>36</v>
      </c>
      <c r="AC298" s="285">
        <v>70</v>
      </c>
      <c r="AD298" s="285">
        <v>98</v>
      </c>
      <c r="AE298" s="285">
        <v>56</v>
      </c>
      <c r="AF298" s="285">
        <v>34</v>
      </c>
      <c r="AG298" s="286">
        <f t="shared" si="36"/>
        <v>39.56666666666667</v>
      </c>
      <c r="AH298" s="277"/>
      <c r="AI298" s="285" t="s">
        <v>190</v>
      </c>
      <c r="AJ298" s="285">
        <v>33</v>
      </c>
      <c r="AK298" s="285">
        <v>40</v>
      </c>
      <c r="AL298" s="285">
        <v>22</v>
      </c>
      <c r="AM298" s="285">
        <v>29</v>
      </c>
      <c r="AN298" s="285">
        <v>16</v>
      </c>
      <c r="AO298" s="285">
        <v>15</v>
      </c>
      <c r="AP298" s="285">
        <v>17</v>
      </c>
      <c r="AQ298" s="285">
        <v>35</v>
      </c>
      <c r="AR298" s="285">
        <v>12</v>
      </c>
      <c r="AS298" s="285">
        <v>33</v>
      </c>
      <c r="AT298" s="285">
        <v>37</v>
      </c>
      <c r="AU298" s="285">
        <v>30</v>
      </c>
      <c r="AV298" s="285">
        <v>48</v>
      </c>
      <c r="AW298" s="285">
        <v>34</v>
      </c>
      <c r="AX298" s="285">
        <v>58</v>
      </c>
      <c r="AY298" s="285">
        <v>114</v>
      </c>
      <c r="AZ298" s="285">
        <v>148</v>
      </c>
      <c r="BA298" s="285">
        <v>14</v>
      </c>
      <c r="BB298" s="285">
        <v>7</v>
      </c>
      <c r="BC298" s="285">
        <v>15</v>
      </c>
      <c r="BD298" s="285">
        <v>35</v>
      </c>
      <c r="BE298" s="285">
        <v>20</v>
      </c>
      <c r="BF298" s="285">
        <v>14</v>
      </c>
      <c r="BG298" s="285">
        <v>28</v>
      </c>
      <c r="BH298" s="285">
        <v>20</v>
      </c>
      <c r="BI298" s="285">
        <v>39</v>
      </c>
      <c r="BJ298" s="285">
        <v>11</v>
      </c>
      <c r="BK298" s="285">
        <v>24</v>
      </c>
      <c r="BL298" s="285">
        <v>16</v>
      </c>
      <c r="BM298" s="285">
        <v>10</v>
      </c>
      <c r="BN298" s="293">
        <f t="shared" si="37"/>
        <v>32.466666666666669</v>
      </c>
      <c r="BO298" s="277"/>
      <c r="BP298" s="294" t="s">
        <v>190</v>
      </c>
      <c r="BQ298" s="285">
        <v>10</v>
      </c>
      <c r="BR298" s="285">
        <v>11</v>
      </c>
      <c r="BS298" s="285">
        <v>22</v>
      </c>
      <c r="BT298" s="285">
        <v>27</v>
      </c>
      <c r="BU298" s="285">
        <v>18</v>
      </c>
      <c r="BV298" s="285">
        <v>3</v>
      </c>
      <c r="BW298" s="285">
        <v>2</v>
      </c>
      <c r="BX298" s="285">
        <v>3</v>
      </c>
      <c r="BY298" s="285">
        <v>18</v>
      </c>
      <c r="BZ298" s="285">
        <v>20</v>
      </c>
      <c r="CA298" s="285">
        <v>13</v>
      </c>
      <c r="CB298" s="285">
        <v>40</v>
      </c>
      <c r="CC298" s="285">
        <v>11</v>
      </c>
      <c r="CD298" s="285">
        <v>8</v>
      </c>
      <c r="CE298" s="285">
        <v>4</v>
      </c>
      <c r="CF298" s="285">
        <v>15</v>
      </c>
      <c r="CG298" s="285">
        <v>17</v>
      </c>
      <c r="CH298" s="285">
        <v>6</v>
      </c>
      <c r="CI298" s="285">
        <v>14</v>
      </c>
      <c r="CJ298" s="285">
        <v>8</v>
      </c>
      <c r="CK298" s="285">
        <v>16</v>
      </c>
      <c r="CL298" s="285">
        <v>18</v>
      </c>
      <c r="CM298" s="285">
        <v>6</v>
      </c>
      <c r="CN298" s="285">
        <v>3</v>
      </c>
      <c r="CO298" s="285">
        <v>14</v>
      </c>
      <c r="CP298" s="285">
        <v>7</v>
      </c>
      <c r="CQ298" s="285">
        <v>52</v>
      </c>
      <c r="CR298" s="285">
        <v>7</v>
      </c>
      <c r="CS298" s="285">
        <v>8</v>
      </c>
      <c r="CT298" s="285">
        <v>11</v>
      </c>
      <c r="CU298" s="286">
        <f t="shared" si="38"/>
        <v>13.733333333333333</v>
      </c>
      <c r="CV298" s="277"/>
      <c r="CW298" s="285" t="s">
        <v>190</v>
      </c>
      <c r="CX298" s="285">
        <v>13</v>
      </c>
      <c r="CY298" s="285">
        <v>6</v>
      </c>
      <c r="CZ298" s="285">
        <v>44</v>
      </c>
      <c r="DA298" s="285">
        <v>53</v>
      </c>
      <c r="DB298" s="285">
        <v>2</v>
      </c>
      <c r="DC298" s="285">
        <v>17</v>
      </c>
      <c r="DD298" s="285">
        <v>7</v>
      </c>
      <c r="DE298" s="285">
        <v>4</v>
      </c>
      <c r="DF298" s="285">
        <v>5</v>
      </c>
      <c r="DG298" s="285">
        <v>12</v>
      </c>
      <c r="DH298" s="285">
        <v>46</v>
      </c>
      <c r="DI298" s="285">
        <v>14</v>
      </c>
      <c r="DJ298" s="285">
        <v>5</v>
      </c>
      <c r="DK298" s="285">
        <v>3</v>
      </c>
      <c r="DL298" s="285">
        <v>9</v>
      </c>
      <c r="DM298" s="285">
        <v>8</v>
      </c>
      <c r="DN298" s="285">
        <v>28</v>
      </c>
      <c r="DO298" s="285">
        <v>8</v>
      </c>
      <c r="DP298" s="285">
        <v>9</v>
      </c>
      <c r="DQ298" s="285">
        <v>5</v>
      </c>
      <c r="DR298" s="285">
        <v>8</v>
      </c>
      <c r="DS298" s="285">
        <v>5</v>
      </c>
      <c r="DT298" s="285">
        <v>8</v>
      </c>
      <c r="DU298" s="285">
        <v>45</v>
      </c>
      <c r="DV298" s="285">
        <v>29</v>
      </c>
      <c r="DW298" s="285">
        <v>5</v>
      </c>
      <c r="DX298" s="285">
        <v>2</v>
      </c>
      <c r="DY298" s="285">
        <v>6</v>
      </c>
      <c r="DZ298" s="285">
        <v>21</v>
      </c>
      <c r="EA298" s="285">
        <v>5</v>
      </c>
      <c r="EB298" s="286">
        <f t="shared" si="39"/>
        <v>14.4</v>
      </c>
      <c r="EC298" s="277"/>
      <c r="ED298" s="285" t="s">
        <v>190</v>
      </c>
      <c r="EE298" s="285">
        <v>45</v>
      </c>
      <c r="EF298" s="285">
        <v>17</v>
      </c>
      <c r="EG298" s="285">
        <v>5</v>
      </c>
      <c r="EH298" s="285">
        <v>18</v>
      </c>
      <c r="EI298" s="285">
        <v>8</v>
      </c>
      <c r="EJ298" s="285">
        <v>8</v>
      </c>
      <c r="EK298" s="285">
        <v>4</v>
      </c>
      <c r="EL298" s="285">
        <v>4</v>
      </c>
      <c r="EM298" s="285">
        <v>9</v>
      </c>
      <c r="EN298" s="285">
        <v>4</v>
      </c>
      <c r="EO298" s="285">
        <v>19</v>
      </c>
      <c r="EP298" s="285">
        <v>3</v>
      </c>
      <c r="EQ298" s="285">
        <v>10</v>
      </c>
      <c r="ER298" s="285">
        <v>6</v>
      </c>
      <c r="ES298" s="285">
        <v>11</v>
      </c>
      <c r="ET298" s="285">
        <v>5</v>
      </c>
      <c r="EU298" s="285">
        <v>10</v>
      </c>
      <c r="EV298" s="285">
        <v>45</v>
      </c>
      <c r="EW298" s="285">
        <v>38</v>
      </c>
      <c r="EX298" s="285">
        <v>9</v>
      </c>
      <c r="EY298" s="285">
        <v>5</v>
      </c>
      <c r="EZ298" s="285">
        <v>9</v>
      </c>
      <c r="FA298" s="285">
        <v>43</v>
      </c>
      <c r="FB298" s="285">
        <v>15</v>
      </c>
      <c r="FC298" s="285">
        <v>18</v>
      </c>
      <c r="FD298" s="285">
        <v>19</v>
      </c>
      <c r="FE298" s="285">
        <v>5</v>
      </c>
      <c r="FF298" s="285">
        <v>7</v>
      </c>
      <c r="FG298" s="285">
        <v>46</v>
      </c>
      <c r="FH298" s="285">
        <v>38</v>
      </c>
      <c r="FI298" s="286">
        <f t="shared" si="40"/>
        <v>16.100000000000001</v>
      </c>
      <c r="FJ298" s="277"/>
      <c r="FK298" s="285" t="s">
        <v>190</v>
      </c>
      <c r="FL298" s="285">
        <v>5</v>
      </c>
      <c r="FM298" s="285">
        <v>10</v>
      </c>
      <c r="FN298" s="285">
        <v>7</v>
      </c>
      <c r="FO298" s="285">
        <v>15</v>
      </c>
      <c r="FP298" s="285">
        <v>14</v>
      </c>
      <c r="FQ298" s="285">
        <v>49</v>
      </c>
      <c r="FR298" s="285">
        <v>21</v>
      </c>
      <c r="FS298" s="285">
        <v>4</v>
      </c>
      <c r="FT298" s="285">
        <v>14</v>
      </c>
      <c r="FU298" s="285">
        <v>7</v>
      </c>
      <c r="FV298" s="285">
        <v>14</v>
      </c>
      <c r="FW298" s="285">
        <v>4</v>
      </c>
      <c r="FX298" s="285">
        <v>44</v>
      </c>
      <c r="FY298" s="285">
        <v>11</v>
      </c>
      <c r="FZ298" s="285">
        <v>16</v>
      </c>
      <c r="GA298" s="285">
        <v>13</v>
      </c>
      <c r="GB298" s="285">
        <v>5</v>
      </c>
      <c r="GC298" s="285">
        <v>10</v>
      </c>
      <c r="GD298" s="285">
        <v>27</v>
      </c>
      <c r="GE298" s="285">
        <v>21</v>
      </c>
      <c r="GF298" s="285">
        <v>11</v>
      </c>
      <c r="GG298" s="285">
        <v>6</v>
      </c>
      <c r="GH298" s="285">
        <v>75</v>
      </c>
      <c r="GI298" s="285">
        <v>12</v>
      </c>
      <c r="GJ298" s="285">
        <v>12</v>
      </c>
      <c r="GK298" s="285">
        <v>14</v>
      </c>
      <c r="GL298" s="285">
        <v>32</v>
      </c>
      <c r="GM298" s="285">
        <v>49</v>
      </c>
      <c r="GN298" s="285">
        <v>32</v>
      </c>
      <c r="GO298" s="285">
        <v>31</v>
      </c>
      <c r="GP298" s="286">
        <f t="shared" si="41"/>
        <v>19.5</v>
      </c>
      <c r="GQ298" s="277"/>
    </row>
    <row r="299" spans="1:199" ht="15.75" customHeight="1">
      <c r="A299" s="1018"/>
      <c r="B299" s="304" t="s">
        <v>83</v>
      </c>
      <c r="C299" s="296">
        <v>1</v>
      </c>
      <c r="D299" s="296">
        <v>1</v>
      </c>
      <c r="E299" s="296">
        <v>1</v>
      </c>
      <c r="F299" s="296">
        <v>1</v>
      </c>
      <c r="G299" s="296">
        <v>1</v>
      </c>
      <c r="H299" s="296">
        <v>1</v>
      </c>
      <c r="I299" s="296">
        <v>1</v>
      </c>
      <c r="J299" s="296">
        <v>1</v>
      </c>
      <c r="K299" s="296">
        <v>1</v>
      </c>
      <c r="L299" s="296">
        <v>1</v>
      </c>
      <c r="M299" s="296">
        <v>1</v>
      </c>
      <c r="N299" s="296">
        <v>1</v>
      </c>
      <c r="O299" s="296">
        <v>1</v>
      </c>
      <c r="P299" s="296">
        <v>1</v>
      </c>
      <c r="Q299" s="296">
        <v>1</v>
      </c>
      <c r="R299" s="296">
        <v>1</v>
      </c>
      <c r="S299" s="296">
        <v>1</v>
      </c>
      <c r="T299" s="296">
        <v>1</v>
      </c>
      <c r="U299" s="296">
        <v>1</v>
      </c>
      <c r="V299" s="296">
        <v>1</v>
      </c>
      <c r="W299" s="296">
        <v>1</v>
      </c>
      <c r="X299" s="296">
        <v>1</v>
      </c>
      <c r="Y299" s="296">
        <v>1</v>
      </c>
      <c r="Z299" s="296">
        <v>1</v>
      </c>
      <c r="AA299" s="296">
        <v>1</v>
      </c>
      <c r="AB299" s="296">
        <v>1</v>
      </c>
      <c r="AC299" s="296">
        <v>1</v>
      </c>
      <c r="AD299" s="296">
        <v>1</v>
      </c>
      <c r="AE299" s="296">
        <v>1</v>
      </c>
      <c r="AF299" s="296">
        <v>1</v>
      </c>
      <c r="AG299" s="301">
        <f t="shared" si="36"/>
        <v>1</v>
      </c>
      <c r="AH299" s="277"/>
      <c r="AI299" s="304" t="s">
        <v>83</v>
      </c>
      <c r="AJ299" s="296">
        <v>1</v>
      </c>
      <c r="AK299" s="296">
        <v>1</v>
      </c>
      <c r="AL299" s="296">
        <v>1</v>
      </c>
      <c r="AM299" s="296">
        <v>1</v>
      </c>
      <c r="AN299" s="296">
        <v>1</v>
      </c>
      <c r="AO299" s="296">
        <v>1</v>
      </c>
      <c r="AP299" s="296">
        <v>1</v>
      </c>
      <c r="AQ299" s="296">
        <v>1</v>
      </c>
      <c r="AR299" s="296">
        <v>1</v>
      </c>
      <c r="AS299" s="296">
        <v>1</v>
      </c>
      <c r="AT299" s="296">
        <v>1</v>
      </c>
      <c r="AU299" s="296">
        <v>1</v>
      </c>
      <c r="AV299" s="296">
        <v>1</v>
      </c>
      <c r="AW299" s="296">
        <v>1</v>
      </c>
      <c r="AX299" s="296">
        <v>1</v>
      </c>
      <c r="AY299" s="296">
        <v>1</v>
      </c>
      <c r="AZ299" s="296">
        <v>1</v>
      </c>
      <c r="BA299" s="296">
        <v>1</v>
      </c>
      <c r="BB299" s="296">
        <v>1</v>
      </c>
      <c r="BC299" s="296">
        <v>1</v>
      </c>
      <c r="BD299" s="296">
        <v>1</v>
      </c>
      <c r="BE299" s="296">
        <v>1</v>
      </c>
      <c r="BF299" s="296">
        <v>1</v>
      </c>
      <c r="BG299" s="296">
        <v>1</v>
      </c>
      <c r="BH299" s="296">
        <v>1</v>
      </c>
      <c r="BI299" s="296">
        <v>1</v>
      </c>
      <c r="BJ299" s="296">
        <v>1</v>
      </c>
      <c r="BK299" s="296">
        <v>1</v>
      </c>
      <c r="BL299" s="296">
        <v>1</v>
      </c>
      <c r="BM299" s="296">
        <v>1</v>
      </c>
      <c r="BN299" s="305">
        <f t="shared" si="37"/>
        <v>1</v>
      </c>
      <c r="BO299" s="277"/>
      <c r="BP299" s="306" t="s">
        <v>83</v>
      </c>
      <c r="BQ299" s="296">
        <v>1</v>
      </c>
      <c r="BR299" s="296">
        <v>1</v>
      </c>
      <c r="BS299" s="296">
        <v>1</v>
      </c>
      <c r="BT299" s="296">
        <v>1</v>
      </c>
      <c r="BU299" s="296">
        <v>1</v>
      </c>
      <c r="BV299" s="296">
        <v>1</v>
      </c>
      <c r="BW299" s="296">
        <v>1</v>
      </c>
      <c r="BX299" s="296">
        <v>1</v>
      </c>
      <c r="BY299" s="296">
        <v>1</v>
      </c>
      <c r="BZ299" s="296">
        <v>1</v>
      </c>
      <c r="CA299" s="296">
        <v>1</v>
      </c>
      <c r="CB299" s="296">
        <v>1</v>
      </c>
      <c r="CC299" s="296">
        <v>1</v>
      </c>
      <c r="CD299" s="296">
        <v>1</v>
      </c>
      <c r="CE299" s="296">
        <v>1</v>
      </c>
      <c r="CF299" s="296">
        <v>1</v>
      </c>
      <c r="CG299" s="296">
        <v>1</v>
      </c>
      <c r="CH299" s="296">
        <v>1</v>
      </c>
      <c r="CI299" s="296">
        <v>1</v>
      </c>
      <c r="CJ299" s="296">
        <v>1</v>
      </c>
      <c r="CK299" s="296">
        <v>1</v>
      </c>
      <c r="CL299" s="296">
        <v>1</v>
      </c>
      <c r="CM299" s="296">
        <v>1</v>
      </c>
      <c r="CN299" s="296">
        <v>1</v>
      </c>
      <c r="CO299" s="296">
        <v>1</v>
      </c>
      <c r="CP299" s="296">
        <v>1</v>
      </c>
      <c r="CQ299" s="296">
        <v>1</v>
      </c>
      <c r="CR299" s="296">
        <v>1</v>
      </c>
      <c r="CS299" s="296">
        <v>1</v>
      </c>
      <c r="CT299" s="296">
        <v>1</v>
      </c>
      <c r="CU299" s="307">
        <f t="shared" si="38"/>
        <v>1</v>
      </c>
      <c r="CV299" s="277"/>
      <c r="CW299" s="304" t="s">
        <v>83</v>
      </c>
      <c r="CX299" s="296">
        <v>1</v>
      </c>
      <c r="CY299" s="296">
        <v>1</v>
      </c>
      <c r="CZ299" s="296">
        <v>1</v>
      </c>
      <c r="DA299" s="296">
        <v>1</v>
      </c>
      <c r="DB299" s="296">
        <v>1</v>
      </c>
      <c r="DC299" s="296">
        <v>1</v>
      </c>
      <c r="DD299" s="296">
        <v>1</v>
      </c>
      <c r="DE299" s="296">
        <v>1</v>
      </c>
      <c r="DF299" s="296">
        <v>1</v>
      </c>
      <c r="DG299" s="296">
        <v>1</v>
      </c>
      <c r="DH299" s="296">
        <v>1</v>
      </c>
      <c r="DI299" s="296">
        <v>1</v>
      </c>
      <c r="DJ299" s="296">
        <v>1</v>
      </c>
      <c r="DK299" s="296">
        <v>1</v>
      </c>
      <c r="DL299" s="296">
        <v>1</v>
      </c>
      <c r="DM299" s="296">
        <v>1</v>
      </c>
      <c r="DN299" s="296">
        <v>1</v>
      </c>
      <c r="DO299" s="296">
        <v>1</v>
      </c>
      <c r="DP299" s="296">
        <v>1</v>
      </c>
      <c r="DQ299" s="296">
        <v>1</v>
      </c>
      <c r="DR299" s="296">
        <v>1</v>
      </c>
      <c r="DS299" s="296">
        <v>1</v>
      </c>
      <c r="DT299" s="296">
        <v>1</v>
      </c>
      <c r="DU299" s="296">
        <v>1</v>
      </c>
      <c r="DV299" s="296">
        <v>1</v>
      </c>
      <c r="DW299" s="296">
        <v>1</v>
      </c>
      <c r="DX299" s="296">
        <v>1</v>
      </c>
      <c r="DY299" s="296">
        <v>1</v>
      </c>
      <c r="DZ299" s="296">
        <v>1</v>
      </c>
      <c r="EA299" s="296">
        <v>1</v>
      </c>
      <c r="EB299" s="307">
        <f t="shared" si="39"/>
        <v>1</v>
      </c>
      <c r="EC299" s="277"/>
      <c r="ED299" s="304" t="s">
        <v>83</v>
      </c>
      <c r="EE299" s="296">
        <v>1</v>
      </c>
      <c r="EF299" s="296">
        <v>1</v>
      </c>
      <c r="EG299" s="296">
        <v>1</v>
      </c>
      <c r="EH299" s="296">
        <v>1</v>
      </c>
      <c r="EI299" s="296">
        <v>1</v>
      </c>
      <c r="EJ299" s="296">
        <v>1</v>
      </c>
      <c r="EK299" s="296">
        <v>1</v>
      </c>
      <c r="EL299" s="296">
        <v>1</v>
      </c>
      <c r="EM299" s="296">
        <v>1</v>
      </c>
      <c r="EN299" s="296">
        <v>1</v>
      </c>
      <c r="EO299" s="296">
        <v>1</v>
      </c>
      <c r="EP299" s="296">
        <v>1</v>
      </c>
      <c r="EQ299" s="296">
        <v>1</v>
      </c>
      <c r="ER299" s="296">
        <v>1</v>
      </c>
      <c r="ES299" s="296">
        <v>1</v>
      </c>
      <c r="ET299" s="296">
        <v>1</v>
      </c>
      <c r="EU299" s="296">
        <v>1</v>
      </c>
      <c r="EV299" s="296">
        <v>1</v>
      </c>
      <c r="EW299" s="296">
        <v>1</v>
      </c>
      <c r="EX299" s="296">
        <v>1</v>
      </c>
      <c r="EY299" s="296">
        <v>1</v>
      </c>
      <c r="EZ299" s="296">
        <v>1</v>
      </c>
      <c r="FA299" s="296">
        <v>1</v>
      </c>
      <c r="FB299" s="296">
        <v>1</v>
      </c>
      <c r="FC299" s="296">
        <v>1</v>
      </c>
      <c r="FD299" s="296">
        <v>1</v>
      </c>
      <c r="FE299" s="296">
        <v>1</v>
      </c>
      <c r="FF299" s="296">
        <v>1</v>
      </c>
      <c r="FG299" s="296">
        <v>1</v>
      </c>
      <c r="FH299" s="296">
        <v>1</v>
      </c>
      <c r="FI299" s="307">
        <f t="shared" si="40"/>
        <v>1</v>
      </c>
      <c r="FJ299" s="277"/>
      <c r="FK299" s="304" t="s">
        <v>83</v>
      </c>
      <c r="FL299" s="285">
        <v>1</v>
      </c>
      <c r="FM299" s="285"/>
      <c r="FN299" s="285"/>
      <c r="FO299" s="285"/>
      <c r="FP299" s="285"/>
      <c r="FQ299" s="285"/>
      <c r="FR299" s="285"/>
      <c r="FS299" s="285"/>
      <c r="FT299" s="285"/>
      <c r="FU299" s="285"/>
      <c r="FV299" s="285"/>
      <c r="FW299" s="285"/>
      <c r="FX299" s="285"/>
      <c r="FY299" s="285"/>
      <c r="FZ299" s="285"/>
      <c r="GA299" s="285"/>
      <c r="GB299" s="285"/>
      <c r="GC299" s="285"/>
      <c r="GD299" s="285"/>
      <c r="GE299" s="285"/>
      <c r="GF299" s="285"/>
      <c r="GG299" s="285"/>
      <c r="GH299" s="285"/>
      <c r="GI299" s="285"/>
      <c r="GJ299" s="285"/>
      <c r="GK299" s="285"/>
      <c r="GL299" s="285"/>
      <c r="GM299" s="285"/>
      <c r="GN299" s="285"/>
      <c r="GO299" s="285"/>
      <c r="GP299" s="307">
        <f t="shared" si="41"/>
        <v>1</v>
      </c>
      <c r="GQ299" s="277"/>
    </row>
    <row r="300" spans="1:199" ht="15.75" customHeight="1">
      <c r="A300" s="1018"/>
      <c r="B300" s="295" t="s">
        <v>192</v>
      </c>
      <c r="C300" s="285"/>
      <c r="D300" s="285"/>
      <c r="E300" s="285"/>
      <c r="F300" s="285"/>
      <c r="G300" s="285"/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  <c r="AA300" s="285"/>
      <c r="AB300" s="285"/>
      <c r="AC300" s="285"/>
      <c r="AD300" s="285"/>
      <c r="AE300" s="285"/>
      <c r="AF300" s="285"/>
      <c r="AG300" s="286" t="e">
        <f t="shared" si="36"/>
        <v>#DIV/0!</v>
      </c>
      <c r="AH300" s="277"/>
      <c r="AI300" s="314" t="s">
        <v>367</v>
      </c>
      <c r="AJ300" s="285">
        <v>2</v>
      </c>
      <c r="AK300" s="285"/>
      <c r="AL300" s="285"/>
      <c r="AM300" s="285"/>
      <c r="AN300" s="285"/>
      <c r="AO300" s="285"/>
      <c r="AP300" s="285"/>
      <c r="AQ300" s="285"/>
      <c r="AR300" s="285"/>
      <c r="AS300" s="285"/>
      <c r="AT300" s="285"/>
      <c r="AU300" s="285"/>
      <c r="AV300" s="285"/>
      <c r="AW300" s="285"/>
      <c r="AX300" s="285"/>
      <c r="AY300" s="285"/>
      <c r="AZ300" s="285"/>
      <c r="BA300" s="285"/>
      <c r="BB300" s="285"/>
      <c r="BC300" s="285"/>
      <c r="BD300" s="285"/>
      <c r="BE300" s="285"/>
      <c r="BF300" s="285"/>
      <c r="BG300" s="285"/>
      <c r="BH300" s="285"/>
      <c r="BI300" s="285"/>
      <c r="BJ300" s="285"/>
      <c r="BK300" s="285"/>
      <c r="BL300" s="285"/>
      <c r="BM300" s="285"/>
      <c r="BN300" s="293">
        <f t="shared" si="37"/>
        <v>2</v>
      </c>
      <c r="BO300" s="277"/>
      <c r="BP300" s="312" t="s">
        <v>367</v>
      </c>
      <c r="BQ300" s="313">
        <v>4</v>
      </c>
      <c r="BR300" s="285"/>
      <c r="BS300" s="285"/>
      <c r="BT300" s="285"/>
      <c r="BU300" s="285"/>
      <c r="BV300" s="285"/>
      <c r="BW300" s="285"/>
      <c r="BX300" s="285"/>
      <c r="BY300" s="285"/>
      <c r="BZ300" s="285"/>
      <c r="CA300" s="285"/>
      <c r="CB300" s="285"/>
      <c r="CC300" s="285"/>
      <c r="CD300" s="285"/>
      <c r="CE300" s="285"/>
      <c r="CF300" s="285"/>
      <c r="CG300" s="285"/>
      <c r="CH300" s="285"/>
      <c r="CI300" s="285"/>
      <c r="CJ300" s="285"/>
      <c r="CK300" s="285"/>
      <c r="CL300" s="285"/>
      <c r="CM300" s="285"/>
      <c r="CN300" s="285"/>
      <c r="CO300" s="285"/>
      <c r="CP300" s="285"/>
      <c r="CQ300" s="285"/>
      <c r="CR300" s="285"/>
      <c r="CS300" s="285"/>
      <c r="CT300" s="285"/>
      <c r="CU300" s="286">
        <f t="shared" si="38"/>
        <v>4</v>
      </c>
      <c r="CV300" s="277"/>
      <c r="CW300" s="290" t="s">
        <v>367</v>
      </c>
      <c r="CX300" s="285">
        <v>6</v>
      </c>
      <c r="CY300" s="285">
        <v>4</v>
      </c>
      <c r="CZ300" s="285">
        <v>3</v>
      </c>
      <c r="DA300" s="285"/>
      <c r="DB300" s="285"/>
      <c r="DC300" s="285"/>
      <c r="DD300" s="285"/>
      <c r="DE300" s="285"/>
      <c r="DF300" s="285"/>
      <c r="DG300" s="285"/>
      <c r="DH300" s="285"/>
      <c r="DI300" s="285"/>
      <c r="DJ300" s="285"/>
      <c r="DK300" s="285"/>
      <c r="DL300" s="285"/>
      <c r="DM300" s="285"/>
      <c r="DN300" s="285"/>
      <c r="DO300" s="285"/>
      <c r="DP300" s="285"/>
      <c r="DQ300" s="285"/>
      <c r="DR300" s="285"/>
      <c r="DS300" s="285"/>
      <c r="DT300" s="285"/>
      <c r="DU300" s="285"/>
      <c r="DV300" s="285"/>
      <c r="DW300" s="285"/>
      <c r="DX300" s="285"/>
      <c r="DY300" s="285"/>
      <c r="DZ300" s="285"/>
      <c r="EA300" s="285"/>
      <c r="EB300" s="286">
        <f t="shared" si="39"/>
        <v>4.333333333333333</v>
      </c>
      <c r="EC300" s="277"/>
      <c r="ED300" s="290" t="s">
        <v>367</v>
      </c>
      <c r="EE300" s="285"/>
      <c r="EF300" s="285"/>
      <c r="EG300" s="285"/>
      <c r="EH300" s="285"/>
      <c r="EI300" s="285"/>
      <c r="EJ300" s="285"/>
      <c r="EK300" s="285"/>
      <c r="EL300" s="285"/>
      <c r="EM300" s="285"/>
      <c r="EN300" s="285"/>
      <c r="EO300" s="285"/>
      <c r="EP300" s="285"/>
      <c r="EQ300" s="285"/>
      <c r="ER300" s="285"/>
      <c r="ES300" s="285"/>
      <c r="ET300" s="285"/>
      <c r="EU300" s="285"/>
      <c r="EV300" s="285"/>
      <c r="EW300" s="285"/>
      <c r="EX300" s="285"/>
      <c r="EY300" s="285"/>
      <c r="EZ300" s="285"/>
      <c r="FA300" s="285"/>
      <c r="FB300" s="285"/>
      <c r="FC300" s="285"/>
      <c r="FD300" s="285"/>
      <c r="FE300" s="285"/>
      <c r="FF300" s="285"/>
      <c r="FG300" s="285"/>
      <c r="FH300" s="285"/>
      <c r="FI300" s="286" t="e">
        <f t="shared" si="40"/>
        <v>#DIV/0!</v>
      </c>
      <c r="FJ300" s="277"/>
      <c r="FK300" s="290" t="s">
        <v>367</v>
      </c>
      <c r="FL300" s="285">
        <v>4</v>
      </c>
      <c r="FM300" s="285"/>
      <c r="FN300" s="285"/>
      <c r="FO300" s="285"/>
      <c r="FP300" s="285"/>
      <c r="FQ300" s="285"/>
      <c r="FR300" s="285"/>
      <c r="FS300" s="285"/>
      <c r="FT300" s="285"/>
      <c r="FU300" s="285"/>
      <c r="FV300" s="285"/>
      <c r="FW300" s="285"/>
      <c r="FX300" s="285"/>
      <c r="FY300" s="285"/>
      <c r="FZ300" s="285"/>
      <c r="GA300" s="285"/>
      <c r="GB300" s="285"/>
      <c r="GC300" s="285"/>
      <c r="GD300" s="285"/>
      <c r="GE300" s="285"/>
      <c r="GF300" s="285"/>
      <c r="GG300" s="285"/>
      <c r="GH300" s="285"/>
      <c r="GI300" s="285"/>
      <c r="GJ300" s="285"/>
      <c r="GK300" s="285"/>
      <c r="GL300" s="285"/>
      <c r="GM300" s="285"/>
      <c r="GN300" s="285"/>
      <c r="GO300" s="285"/>
      <c r="GP300" s="286">
        <f t="shared" si="41"/>
        <v>4</v>
      </c>
      <c r="GQ300" s="277"/>
    </row>
    <row r="301" spans="1:199" ht="15.75" customHeight="1">
      <c r="A301" s="1018"/>
      <c r="B301" s="295" t="s">
        <v>94</v>
      </c>
      <c r="C301" s="285"/>
      <c r="D301" s="285"/>
      <c r="E301" s="285"/>
      <c r="F301" s="285"/>
      <c r="G301" s="285"/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  <c r="AA301" s="285"/>
      <c r="AB301" s="285"/>
      <c r="AC301" s="285"/>
      <c r="AD301" s="285"/>
      <c r="AE301" s="285"/>
      <c r="AF301" s="285"/>
      <c r="AG301" s="308" t="e">
        <f t="shared" si="36"/>
        <v>#DIV/0!</v>
      </c>
      <c r="AH301" s="277"/>
      <c r="AI301" s="295" t="s">
        <v>94</v>
      </c>
      <c r="AJ301" s="285">
        <v>1</v>
      </c>
      <c r="AK301" s="285"/>
      <c r="AL301" s="285"/>
      <c r="AM301" s="285"/>
      <c r="AN301" s="285"/>
      <c r="AO301" s="285"/>
      <c r="AP301" s="285"/>
      <c r="AQ301" s="285"/>
      <c r="AR301" s="285"/>
      <c r="AS301" s="285"/>
      <c r="AT301" s="285"/>
      <c r="AU301" s="285"/>
      <c r="AV301" s="285"/>
      <c r="AW301" s="285"/>
      <c r="AX301" s="285"/>
      <c r="AY301" s="285"/>
      <c r="AZ301" s="285"/>
      <c r="BA301" s="285"/>
      <c r="BB301" s="285"/>
      <c r="BC301" s="285"/>
      <c r="BD301" s="285"/>
      <c r="BE301" s="285"/>
      <c r="BF301" s="285"/>
      <c r="BG301" s="285"/>
      <c r="BH301" s="285"/>
      <c r="BI301" s="285"/>
      <c r="BJ301" s="285"/>
      <c r="BK301" s="285"/>
      <c r="BL301" s="285"/>
      <c r="BM301" s="285"/>
      <c r="BN301" s="293">
        <f t="shared" si="37"/>
        <v>1</v>
      </c>
      <c r="BO301" s="277"/>
      <c r="BP301" s="309" t="s">
        <v>94</v>
      </c>
      <c r="BQ301" s="313">
        <v>1</v>
      </c>
      <c r="BR301" s="285"/>
      <c r="BS301" s="285"/>
      <c r="BT301" s="285"/>
      <c r="BU301" s="285"/>
      <c r="BV301" s="285"/>
      <c r="BW301" s="285"/>
      <c r="BX301" s="285"/>
      <c r="BY301" s="285"/>
      <c r="BZ301" s="285"/>
      <c r="CA301" s="285"/>
      <c r="CB301" s="285"/>
      <c r="CC301" s="285"/>
      <c r="CD301" s="285"/>
      <c r="CE301" s="285"/>
      <c r="CF301" s="285"/>
      <c r="CG301" s="285"/>
      <c r="CH301" s="285"/>
      <c r="CI301" s="285"/>
      <c r="CJ301" s="285"/>
      <c r="CK301" s="285"/>
      <c r="CL301" s="285"/>
      <c r="CM301" s="285"/>
      <c r="CN301" s="285"/>
      <c r="CO301" s="285"/>
      <c r="CP301" s="285"/>
      <c r="CQ301" s="285"/>
      <c r="CR301" s="285"/>
      <c r="CS301" s="285"/>
      <c r="CT301" s="285"/>
      <c r="CU301" s="303">
        <f t="shared" si="38"/>
        <v>1</v>
      </c>
      <c r="CV301" s="277"/>
      <c r="CW301" s="348" t="s">
        <v>94</v>
      </c>
      <c r="CX301" s="285"/>
      <c r="CY301" s="285"/>
      <c r="CZ301" s="285"/>
      <c r="DA301" s="285"/>
      <c r="DB301" s="285"/>
      <c r="DC301" s="285"/>
      <c r="DD301" s="285"/>
      <c r="DE301" s="285"/>
      <c r="DF301" s="285"/>
      <c r="DG301" s="285"/>
      <c r="DH301" s="285"/>
      <c r="DI301" s="285"/>
      <c r="DJ301" s="285"/>
      <c r="DK301" s="285"/>
      <c r="DL301" s="285"/>
      <c r="DM301" s="285"/>
      <c r="DN301" s="285"/>
      <c r="DO301" s="285"/>
      <c r="DP301" s="285"/>
      <c r="DQ301" s="285"/>
      <c r="DR301" s="285"/>
      <c r="DS301" s="285"/>
      <c r="DT301" s="285"/>
      <c r="DU301" s="285"/>
      <c r="DV301" s="285"/>
      <c r="DW301" s="285"/>
      <c r="DX301" s="285"/>
      <c r="DY301" s="285"/>
      <c r="DZ301" s="285"/>
      <c r="EA301" s="285"/>
      <c r="EB301" s="303" t="e">
        <f t="shared" si="39"/>
        <v>#DIV/0!</v>
      </c>
      <c r="EC301" s="277"/>
      <c r="ED301" s="295" t="s">
        <v>94</v>
      </c>
      <c r="EE301" s="285">
        <v>1</v>
      </c>
      <c r="EF301" s="285"/>
      <c r="EG301" s="285"/>
      <c r="EH301" s="285"/>
      <c r="EI301" s="285"/>
      <c r="EJ301" s="285"/>
      <c r="EK301" s="285"/>
      <c r="EL301" s="285"/>
      <c r="EM301" s="285"/>
      <c r="EN301" s="285"/>
      <c r="EO301" s="285"/>
      <c r="EP301" s="285"/>
      <c r="EQ301" s="285"/>
      <c r="ER301" s="285"/>
      <c r="ES301" s="285"/>
      <c r="ET301" s="285"/>
      <c r="EU301" s="285"/>
      <c r="EV301" s="285"/>
      <c r="EW301" s="285"/>
      <c r="EX301" s="285"/>
      <c r="EY301" s="285"/>
      <c r="EZ301" s="285"/>
      <c r="FA301" s="285"/>
      <c r="FB301" s="285"/>
      <c r="FC301" s="285"/>
      <c r="FD301" s="285"/>
      <c r="FE301" s="285"/>
      <c r="FF301" s="285"/>
      <c r="FG301" s="285"/>
      <c r="FH301" s="285"/>
      <c r="FI301" s="303">
        <f t="shared" si="40"/>
        <v>1</v>
      </c>
      <c r="FJ301" s="277"/>
      <c r="FK301" s="295" t="s">
        <v>94</v>
      </c>
      <c r="FL301" s="285">
        <v>1</v>
      </c>
      <c r="FM301" s="285"/>
      <c r="FN301" s="285"/>
      <c r="FO301" s="285"/>
      <c r="FP301" s="285"/>
      <c r="FQ301" s="285"/>
      <c r="FR301" s="285"/>
      <c r="FS301" s="285"/>
      <c r="FT301" s="285"/>
      <c r="FU301" s="285"/>
      <c r="FV301" s="285"/>
      <c r="FW301" s="285"/>
      <c r="FX301" s="285"/>
      <c r="FY301" s="285"/>
      <c r="FZ301" s="285"/>
      <c r="GA301" s="285"/>
      <c r="GB301" s="285"/>
      <c r="GC301" s="285"/>
      <c r="GD301" s="285"/>
      <c r="GE301" s="285"/>
      <c r="GF301" s="285"/>
      <c r="GG301" s="285"/>
      <c r="GH301" s="285"/>
      <c r="GI301" s="285"/>
      <c r="GJ301" s="285"/>
      <c r="GK301" s="285"/>
      <c r="GL301" s="285"/>
      <c r="GM301" s="285"/>
      <c r="GN301" s="285"/>
      <c r="GO301" s="285"/>
      <c r="GP301" s="303">
        <f t="shared" si="41"/>
        <v>1</v>
      </c>
      <c r="GQ301" s="277"/>
    </row>
    <row r="302" spans="1:199" ht="15.75" customHeight="1">
      <c r="A302" s="1018"/>
      <c r="B302" s="295" t="s">
        <v>196</v>
      </c>
      <c r="C302" s="285">
        <v>12</v>
      </c>
      <c r="D302" s="285">
        <v>46</v>
      </c>
      <c r="E302" s="285">
        <v>20</v>
      </c>
      <c r="F302" s="285">
        <v>15</v>
      </c>
      <c r="G302" s="285"/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  <c r="AA302" s="285"/>
      <c r="AB302" s="285"/>
      <c r="AC302" s="285"/>
      <c r="AD302" s="285"/>
      <c r="AE302" s="285"/>
      <c r="AF302" s="285"/>
      <c r="AG302" s="286">
        <f t="shared" si="36"/>
        <v>23.25</v>
      </c>
      <c r="AH302" s="277"/>
      <c r="AI302" s="285" t="s">
        <v>196</v>
      </c>
      <c r="AJ302" s="285">
        <v>8</v>
      </c>
      <c r="AK302" s="285">
        <v>7</v>
      </c>
      <c r="AL302" s="285"/>
      <c r="AM302" s="285"/>
      <c r="AN302" s="285"/>
      <c r="AO302" s="285"/>
      <c r="AP302" s="285"/>
      <c r="AQ302" s="285"/>
      <c r="AR302" s="285"/>
      <c r="AS302" s="285"/>
      <c r="AT302" s="285"/>
      <c r="AU302" s="285"/>
      <c r="AV302" s="285"/>
      <c r="AW302" s="285"/>
      <c r="AX302" s="285"/>
      <c r="AY302" s="285"/>
      <c r="AZ302" s="285"/>
      <c r="BA302" s="285"/>
      <c r="BB302" s="285"/>
      <c r="BC302" s="285"/>
      <c r="BD302" s="285"/>
      <c r="BE302" s="285"/>
      <c r="BF302" s="285"/>
      <c r="BG302" s="285"/>
      <c r="BH302" s="285"/>
      <c r="BI302" s="285"/>
      <c r="BJ302" s="285"/>
      <c r="BK302" s="285"/>
      <c r="BL302" s="285"/>
      <c r="BM302" s="285"/>
      <c r="BN302" s="293">
        <f t="shared" si="37"/>
        <v>7.5</v>
      </c>
      <c r="BO302" s="277"/>
      <c r="BP302" s="294" t="s">
        <v>196</v>
      </c>
      <c r="BQ302" s="285">
        <v>14</v>
      </c>
      <c r="BR302" s="285">
        <v>10</v>
      </c>
      <c r="BS302" s="285">
        <v>16</v>
      </c>
      <c r="BT302" s="285">
        <v>15</v>
      </c>
      <c r="BU302" s="285">
        <v>21</v>
      </c>
      <c r="BV302" s="285">
        <v>9</v>
      </c>
      <c r="BW302" s="285">
        <v>13</v>
      </c>
      <c r="BX302" s="285">
        <v>11</v>
      </c>
      <c r="BY302" s="285">
        <v>24</v>
      </c>
      <c r="BZ302" s="285">
        <v>16</v>
      </c>
      <c r="CA302" s="285">
        <v>11</v>
      </c>
      <c r="CB302" s="285">
        <v>45</v>
      </c>
      <c r="CC302" s="285">
        <v>17</v>
      </c>
      <c r="CD302" s="285"/>
      <c r="CE302" s="285"/>
      <c r="CF302" s="285"/>
      <c r="CG302" s="285"/>
      <c r="CH302" s="285"/>
      <c r="CI302" s="285"/>
      <c r="CJ302" s="285"/>
      <c r="CK302" s="285"/>
      <c r="CL302" s="285"/>
      <c r="CM302" s="285"/>
      <c r="CN302" s="285"/>
      <c r="CO302" s="285"/>
      <c r="CP302" s="285"/>
      <c r="CQ302" s="285"/>
      <c r="CR302" s="285"/>
      <c r="CS302" s="285"/>
      <c r="CT302" s="285"/>
      <c r="CU302" s="286">
        <f t="shared" si="38"/>
        <v>17.076923076923077</v>
      </c>
      <c r="CV302" s="277"/>
      <c r="CW302" s="285" t="s">
        <v>196</v>
      </c>
      <c r="CX302" s="285">
        <v>10</v>
      </c>
      <c r="CY302" s="285">
        <v>7</v>
      </c>
      <c r="CZ302" s="285">
        <v>14</v>
      </c>
      <c r="DA302" s="285">
        <v>57</v>
      </c>
      <c r="DB302" s="285">
        <v>47</v>
      </c>
      <c r="DC302" s="285">
        <v>22</v>
      </c>
      <c r="DD302" s="285"/>
      <c r="DE302" s="285"/>
      <c r="DF302" s="285"/>
      <c r="DG302" s="285"/>
      <c r="DH302" s="285"/>
      <c r="DI302" s="285"/>
      <c r="DJ302" s="285"/>
      <c r="DK302" s="285"/>
      <c r="DL302" s="285"/>
      <c r="DM302" s="285"/>
      <c r="DN302" s="285"/>
      <c r="DO302" s="285"/>
      <c r="DP302" s="285"/>
      <c r="DQ302" s="285"/>
      <c r="DR302" s="285"/>
      <c r="DS302" s="285"/>
      <c r="DT302" s="285"/>
      <c r="DU302" s="285"/>
      <c r="DV302" s="285"/>
      <c r="DW302" s="285"/>
      <c r="DX302" s="285"/>
      <c r="DY302" s="285"/>
      <c r="DZ302" s="285"/>
      <c r="EA302" s="285"/>
      <c r="EB302" s="286">
        <f t="shared" si="39"/>
        <v>26.166666666666668</v>
      </c>
      <c r="EC302" s="277"/>
      <c r="ED302" s="285" t="s">
        <v>196</v>
      </c>
      <c r="EE302" s="285">
        <v>5</v>
      </c>
      <c r="EF302" s="285">
        <v>11</v>
      </c>
      <c r="EG302" s="285">
        <v>20</v>
      </c>
      <c r="EH302" s="285">
        <v>8</v>
      </c>
      <c r="EI302" s="285">
        <v>14</v>
      </c>
      <c r="EJ302" s="285"/>
      <c r="EK302" s="285"/>
      <c r="EL302" s="285"/>
      <c r="EM302" s="285"/>
      <c r="EN302" s="285"/>
      <c r="EO302" s="285"/>
      <c r="EP302" s="285"/>
      <c r="EQ302" s="285"/>
      <c r="ER302" s="285"/>
      <c r="ES302" s="285"/>
      <c r="ET302" s="285"/>
      <c r="EU302" s="285"/>
      <c r="EV302" s="285"/>
      <c r="EW302" s="285"/>
      <c r="EX302" s="285"/>
      <c r="EY302" s="285"/>
      <c r="EZ302" s="285"/>
      <c r="FA302" s="285"/>
      <c r="FB302" s="285"/>
      <c r="FC302" s="285"/>
      <c r="FD302" s="285"/>
      <c r="FE302" s="285"/>
      <c r="FF302" s="285"/>
      <c r="FG302" s="285"/>
      <c r="FH302" s="285"/>
      <c r="FI302" s="286">
        <f t="shared" si="40"/>
        <v>11.6</v>
      </c>
      <c r="FJ302" s="277"/>
      <c r="FK302" s="285" t="s">
        <v>196</v>
      </c>
      <c r="FL302" s="285"/>
      <c r="FM302" s="285"/>
      <c r="FN302" s="285"/>
      <c r="FO302" s="285"/>
      <c r="FP302" s="285"/>
      <c r="FQ302" s="285"/>
      <c r="FR302" s="285"/>
      <c r="FS302" s="285"/>
      <c r="FT302" s="285"/>
      <c r="FU302" s="285"/>
      <c r="FV302" s="285"/>
      <c r="FW302" s="285"/>
      <c r="FX302" s="285"/>
      <c r="FY302" s="285"/>
      <c r="FZ302" s="285"/>
      <c r="GA302" s="285"/>
      <c r="GB302" s="285"/>
      <c r="GC302" s="285"/>
      <c r="GD302" s="285"/>
      <c r="GE302" s="285"/>
      <c r="GF302" s="285"/>
      <c r="GG302" s="285"/>
      <c r="GH302" s="285"/>
      <c r="GI302" s="285"/>
      <c r="GJ302" s="285"/>
      <c r="GK302" s="285"/>
      <c r="GL302" s="285"/>
      <c r="GM302" s="285"/>
      <c r="GN302" s="285"/>
      <c r="GO302" s="285"/>
      <c r="GP302" s="286" t="e">
        <f t="shared" si="41"/>
        <v>#DIV/0!</v>
      </c>
      <c r="GQ302" s="277"/>
    </row>
    <row r="303" spans="1:199" ht="15.75" customHeight="1">
      <c r="A303" s="1018"/>
      <c r="B303" s="304" t="s">
        <v>100</v>
      </c>
      <c r="C303" s="296">
        <v>1</v>
      </c>
      <c r="D303" s="296">
        <v>1</v>
      </c>
      <c r="E303" s="296">
        <v>1</v>
      </c>
      <c r="F303" s="296">
        <v>1</v>
      </c>
      <c r="G303" s="296">
        <v>1</v>
      </c>
      <c r="H303" s="296">
        <v>1</v>
      </c>
      <c r="I303" s="296">
        <v>1</v>
      </c>
      <c r="J303" s="296">
        <v>1</v>
      </c>
      <c r="K303" s="296">
        <v>1</v>
      </c>
      <c r="L303" s="296">
        <v>1</v>
      </c>
      <c r="M303" s="296">
        <v>1</v>
      </c>
      <c r="N303" s="296">
        <v>1</v>
      </c>
      <c r="O303" s="296">
        <v>1</v>
      </c>
      <c r="P303" s="296">
        <v>1</v>
      </c>
      <c r="Q303" s="296">
        <v>1</v>
      </c>
      <c r="R303" s="296">
        <v>1</v>
      </c>
      <c r="S303" s="296">
        <v>1</v>
      </c>
      <c r="T303" s="296">
        <v>1</v>
      </c>
      <c r="U303" s="296">
        <v>1</v>
      </c>
      <c r="V303" s="296">
        <v>1</v>
      </c>
      <c r="W303" s="296">
        <v>1</v>
      </c>
      <c r="X303" s="296">
        <v>1</v>
      </c>
      <c r="Y303" s="296">
        <v>1</v>
      </c>
      <c r="Z303" s="296">
        <v>1</v>
      </c>
      <c r="AA303" s="296">
        <v>1</v>
      </c>
      <c r="AB303" s="296">
        <v>1</v>
      </c>
      <c r="AC303" s="296">
        <v>1</v>
      </c>
      <c r="AD303" s="296">
        <v>1</v>
      </c>
      <c r="AE303" s="296">
        <v>1</v>
      </c>
      <c r="AF303" s="296">
        <v>1</v>
      </c>
      <c r="AG303" s="301">
        <f t="shared" si="36"/>
        <v>1</v>
      </c>
      <c r="AH303" s="277"/>
      <c r="AI303" s="304" t="s">
        <v>100</v>
      </c>
      <c r="AJ303" s="296">
        <v>1</v>
      </c>
      <c r="AK303" s="296">
        <v>1</v>
      </c>
      <c r="AL303" s="296">
        <v>1</v>
      </c>
      <c r="AM303" s="296">
        <v>1</v>
      </c>
      <c r="AN303" s="296">
        <v>1</v>
      </c>
      <c r="AO303" s="296">
        <v>1</v>
      </c>
      <c r="AP303" s="296">
        <v>1</v>
      </c>
      <c r="AQ303" s="296">
        <v>1</v>
      </c>
      <c r="AR303" s="296">
        <v>1</v>
      </c>
      <c r="AS303" s="296">
        <v>1</v>
      </c>
      <c r="AT303" s="296">
        <v>1</v>
      </c>
      <c r="AU303" s="296">
        <v>1</v>
      </c>
      <c r="AV303" s="296">
        <v>1</v>
      </c>
      <c r="AW303" s="296">
        <v>1</v>
      </c>
      <c r="AX303" s="296">
        <v>1</v>
      </c>
      <c r="AY303" s="296">
        <v>1</v>
      </c>
      <c r="AZ303" s="296">
        <v>1</v>
      </c>
      <c r="BA303" s="296">
        <v>1</v>
      </c>
      <c r="BB303" s="296">
        <v>1</v>
      </c>
      <c r="BC303" s="296">
        <v>1</v>
      </c>
      <c r="BD303" s="296">
        <v>1</v>
      </c>
      <c r="BE303" s="296">
        <v>1</v>
      </c>
      <c r="BF303" s="296">
        <v>1</v>
      </c>
      <c r="BG303" s="296">
        <v>1</v>
      </c>
      <c r="BH303" s="296">
        <v>1</v>
      </c>
      <c r="BI303" s="296">
        <v>1</v>
      </c>
      <c r="BJ303" s="296">
        <v>1</v>
      </c>
      <c r="BK303" s="296">
        <v>1</v>
      </c>
      <c r="BL303" s="296">
        <v>1</v>
      </c>
      <c r="BM303" s="296">
        <v>1</v>
      </c>
      <c r="BN303" s="305">
        <f t="shared" si="37"/>
        <v>1</v>
      </c>
      <c r="BO303" s="277"/>
      <c r="BP303" s="306" t="s">
        <v>100</v>
      </c>
      <c r="BQ303" s="296">
        <v>1</v>
      </c>
      <c r="BR303" s="296">
        <v>1</v>
      </c>
      <c r="BS303" s="296">
        <v>1</v>
      </c>
      <c r="BT303" s="296">
        <v>1</v>
      </c>
      <c r="BU303" s="296">
        <v>1</v>
      </c>
      <c r="BV303" s="296">
        <v>1</v>
      </c>
      <c r="BW303" s="296">
        <v>1</v>
      </c>
      <c r="BX303" s="296">
        <v>1</v>
      </c>
      <c r="BY303" s="296">
        <v>1</v>
      </c>
      <c r="BZ303" s="296">
        <v>1</v>
      </c>
      <c r="CA303" s="296">
        <v>1</v>
      </c>
      <c r="CB303" s="296">
        <v>1</v>
      </c>
      <c r="CC303" s="296">
        <v>1</v>
      </c>
      <c r="CD303" s="296">
        <v>1</v>
      </c>
      <c r="CE303" s="296">
        <v>1</v>
      </c>
      <c r="CF303" s="296">
        <v>1</v>
      </c>
      <c r="CG303" s="296">
        <v>1</v>
      </c>
      <c r="CH303" s="296">
        <v>1</v>
      </c>
      <c r="CI303" s="296">
        <v>1</v>
      </c>
      <c r="CJ303" s="296">
        <v>1</v>
      </c>
      <c r="CK303" s="296">
        <v>1</v>
      </c>
      <c r="CL303" s="296">
        <v>1</v>
      </c>
      <c r="CM303" s="296">
        <v>1</v>
      </c>
      <c r="CN303" s="296">
        <v>1</v>
      </c>
      <c r="CO303" s="296">
        <v>1</v>
      </c>
      <c r="CP303" s="296">
        <v>1</v>
      </c>
      <c r="CQ303" s="296">
        <v>1</v>
      </c>
      <c r="CR303" s="296">
        <v>1</v>
      </c>
      <c r="CS303" s="296">
        <v>1</v>
      </c>
      <c r="CT303" s="296">
        <v>1</v>
      </c>
      <c r="CU303" s="307">
        <f t="shared" si="38"/>
        <v>1</v>
      </c>
      <c r="CV303" s="277"/>
      <c r="CW303" s="304" t="s">
        <v>100</v>
      </c>
      <c r="CX303" s="296">
        <v>1</v>
      </c>
      <c r="CY303" s="296">
        <v>1</v>
      </c>
      <c r="CZ303" s="296">
        <v>1</v>
      </c>
      <c r="DA303" s="296">
        <v>1</v>
      </c>
      <c r="DB303" s="296">
        <v>1</v>
      </c>
      <c r="DC303" s="296">
        <v>1</v>
      </c>
      <c r="DD303" s="296">
        <v>1</v>
      </c>
      <c r="DE303" s="296">
        <v>1</v>
      </c>
      <c r="DF303" s="296">
        <v>1</v>
      </c>
      <c r="DG303" s="296">
        <v>1</v>
      </c>
      <c r="DH303" s="296">
        <v>1</v>
      </c>
      <c r="DI303" s="296">
        <v>1</v>
      </c>
      <c r="DJ303" s="296">
        <v>1</v>
      </c>
      <c r="DK303" s="296">
        <v>1</v>
      </c>
      <c r="DL303" s="296">
        <v>1</v>
      </c>
      <c r="DM303" s="296">
        <v>1</v>
      </c>
      <c r="DN303" s="296">
        <v>1</v>
      </c>
      <c r="DO303" s="296">
        <v>1</v>
      </c>
      <c r="DP303" s="296">
        <v>1</v>
      </c>
      <c r="DQ303" s="296">
        <v>1</v>
      </c>
      <c r="DR303" s="296">
        <v>1</v>
      </c>
      <c r="DS303" s="296">
        <v>1</v>
      </c>
      <c r="DT303" s="296">
        <v>1</v>
      </c>
      <c r="DU303" s="296">
        <v>1</v>
      </c>
      <c r="DV303" s="296">
        <v>1</v>
      </c>
      <c r="DW303" s="296">
        <v>1</v>
      </c>
      <c r="DX303" s="296">
        <v>1</v>
      </c>
      <c r="DY303" s="296">
        <v>1</v>
      </c>
      <c r="DZ303" s="296">
        <v>1</v>
      </c>
      <c r="EA303" s="296">
        <v>1</v>
      </c>
      <c r="EB303" s="307">
        <f t="shared" si="39"/>
        <v>1</v>
      </c>
      <c r="EC303" s="277"/>
      <c r="ED303" s="304" t="s">
        <v>100</v>
      </c>
      <c r="EE303" s="296">
        <v>1</v>
      </c>
      <c r="EF303" s="296">
        <v>1</v>
      </c>
      <c r="EG303" s="296">
        <v>1</v>
      </c>
      <c r="EH303" s="296">
        <v>1</v>
      </c>
      <c r="EI303" s="296">
        <v>1</v>
      </c>
      <c r="EJ303" s="296">
        <v>1</v>
      </c>
      <c r="EK303" s="296">
        <v>1</v>
      </c>
      <c r="EL303" s="296">
        <v>1</v>
      </c>
      <c r="EM303" s="296">
        <v>1</v>
      </c>
      <c r="EN303" s="296">
        <v>1</v>
      </c>
      <c r="EO303" s="296">
        <v>1</v>
      </c>
      <c r="EP303" s="296">
        <v>1</v>
      </c>
      <c r="EQ303" s="296">
        <v>1</v>
      </c>
      <c r="ER303" s="296">
        <v>1</v>
      </c>
      <c r="ES303" s="296">
        <v>1</v>
      </c>
      <c r="ET303" s="296">
        <v>1</v>
      </c>
      <c r="EU303" s="296">
        <v>1</v>
      </c>
      <c r="EV303" s="296">
        <v>1</v>
      </c>
      <c r="EW303" s="296">
        <v>1</v>
      </c>
      <c r="EX303" s="296">
        <v>1</v>
      </c>
      <c r="EY303" s="296">
        <v>1</v>
      </c>
      <c r="EZ303" s="296">
        <v>1</v>
      </c>
      <c r="FA303" s="296">
        <v>1</v>
      </c>
      <c r="FB303" s="296">
        <v>1</v>
      </c>
      <c r="FC303" s="296">
        <v>1</v>
      </c>
      <c r="FD303" s="296">
        <v>1</v>
      </c>
      <c r="FE303" s="296">
        <v>1</v>
      </c>
      <c r="FF303" s="296">
        <v>1</v>
      </c>
      <c r="FG303" s="296">
        <v>1</v>
      </c>
      <c r="FH303" s="296">
        <v>1</v>
      </c>
      <c r="FI303" s="307">
        <f t="shared" si="40"/>
        <v>1</v>
      </c>
      <c r="FJ303" s="277"/>
      <c r="FK303" s="304" t="s">
        <v>100</v>
      </c>
      <c r="FL303" s="285">
        <v>1</v>
      </c>
      <c r="FM303" s="285"/>
      <c r="FN303" s="285"/>
      <c r="FO303" s="285"/>
      <c r="FP303" s="285"/>
      <c r="FQ303" s="285"/>
      <c r="FR303" s="285"/>
      <c r="FS303" s="285"/>
      <c r="FT303" s="285"/>
      <c r="FU303" s="285"/>
      <c r="FV303" s="285"/>
      <c r="FW303" s="285"/>
      <c r="FX303" s="285"/>
      <c r="FY303" s="285"/>
      <c r="FZ303" s="285"/>
      <c r="GA303" s="285"/>
      <c r="GB303" s="285"/>
      <c r="GC303" s="285"/>
      <c r="GD303" s="285"/>
      <c r="GE303" s="285"/>
      <c r="GF303" s="285"/>
      <c r="GG303" s="285"/>
      <c r="GH303" s="285"/>
      <c r="GI303" s="285"/>
      <c r="GJ303" s="285"/>
      <c r="GK303" s="285"/>
      <c r="GL303" s="285"/>
      <c r="GM303" s="285"/>
      <c r="GN303" s="285"/>
      <c r="GO303" s="285"/>
      <c r="GP303" s="307">
        <f t="shared" si="41"/>
        <v>1</v>
      </c>
      <c r="GQ303" s="277"/>
    </row>
    <row r="304" spans="1:199" ht="15.75" customHeight="1">
      <c r="A304" s="1018"/>
      <c r="B304" s="295" t="s">
        <v>198</v>
      </c>
      <c r="C304" s="285">
        <v>16</v>
      </c>
      <c r="D304" s="285">
        <v>104</v>
      </c>
      <c r="E304" s="285">
        <v>40</v>
      </c>
      <c r="F304" s="285">
        <v>88</v>
      </c>
      <c r="G304" s="285">
        <v>256</v>
      </c>
      <c r="H304" s="285">
        <v>9</v>
      </c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  <c r="AA304" s="285"/>
      <c r="AB304" s="285"/>
      <c r="AC304" s="285"/>
      <c r="AD304" s="285"/>
      <c r="AE304" s="285"/>
      <c r="AF304" s="285"/>
      <c r="AG304" s="286">
        <f t="shared" si="36"/>
        <v>85.5</v>
      </c>
      <c r="AH304" s="277"/>
      <c r="AI304" s="285" t="s">
        <v>198</v>
      </c>
      <c r="AJ304" s="285">
        <v>28</v>
      </c>
      <c r="AK304" s="285">
        <v>58</v>
      </c>
      <c r="AL304" s="285">
        <v>52</v>
      </c>
      <c r="AM304" s="285">
        <v>22</v>
      </c>
      <c r="AN304" s="285"/>
      <c r="AO304" s="285"/>
      <c r="AP304" s="285"/>
      <c r="AQ304" s="285"/>
      <c r="AR304" s="285"/>
      <c r="AS304" s="285"/>
      <c r="AT304" s="285"/>
      <c r="AU304" s="285"/>
      <c r="AV304" s="285"/>
      <c r="AW304" s="285"/>
      <c r="AX304" s="285"/>
      <c r="AY304" s="285"/>
      <c r="AZ304" s="285"/>
      <c r="BA304" s="285"/>
      <c r="BB304" s="285"/>
      <c r="BC304" s="285"/>
      <c r="BD304" s="285"/>
      <c r="BE304" s="285"/>
      <c r="BF304" s="285"/>
      <c r="BG304" s="285"/>
      <c r="BH304" s="285"/>
      <c r="BI304" s="285"/>
      <c r="BJ304" s="285"/>
      <c r="BK304" s="285"/>
      <c r="BL304" s="285"/>
      <c r="BM304" s="285"/>
      <c r="BN304" s="293">
        <f t="shared" si="37"/>
        <v>40</v>
      </c>
      <c r="BO304" s="277"/>
      <c r="BP304" s="294" t="s">
        <v>198</v>
      </c>
      <c r="BQ304" s="285"/>
      <c r="BR304" s="285"/>
      <c r="BS304" s="285"/>
      <c r="BT304" s="285"/>
      <c r="BU304" s="285"/>
      <c r="BV304" s="285"/>
      <c r="BW304" s="285"/>
      <c r="BX304" s="285"/>
      <c r="BY304" s="285"/>
      <c r="BZ304" s="285"/>
      <c r="CA304" s="285"/>
      <c r="CB304" s="285"/>
      <c r="CC304" s="285"/>
      <c r="CD304" s="285"/>
      <c r="CE304" s="285"/>
      <c r="CF304" s="285"/>
      <c r="CG304" s="285"/>
      <c r="CH304" s="285"/>
      <c r="CI304" s="285"/>
      <c r="CJ304" s="285"/>
      <c r="CK304" s="285"/>
      <c r="CL304" s="285"/>
      <c r="CM304" s="285"/>
      <c r="CN304" s="285"/>
      <c r="CO304" s="285"/>
      <c r="CP304" s="285"/>
      <c r="CQ304" s="285"/>
      <c r="CR304" s="285"/>
      <c r="CS304" s="285"/>
      <c r="CT304" s="285"/>
      <c r="CU304" s="286" t="e">
        <f t="shared" si="38"/>
        <v>#DIV/0!</v>
      </c>
      <c r="CV304" s="277"/>
      <c r="CW304" s="285" t="s">
        <v>198</v>
      </c>
      <c r="CX304" s="285">
        <v>31</v>
      </c>
      <c r="CY304" s="285">
        <v>14</v>
      </c>
      <c r="CZ304" s="285"/>
      <c r="DA304" s="285"/>
      <c r="DB304" s="285"/>
      <c r="DC304" s="285"/>
      <c r="DD304" s="285"/>
      <c r="DE304" s="285"/>
      <c r="DF304" s="285"/>
      <c r="DG304" s="285"/>
      <c r="DH304" s="285"/>
      <c r="DI304" s="285"/>
      <c r="DJ304" s="285"/>
      <c r="DK304" s="285"/>
      <c r="DL304" s="285"/>
      <c r="DM304" s="285"/>
      <c r="DN304" s="285"/>
      <c r="DO304" s="285"/>
      <c r="DP304" s="285"/>
      <c r="DQ304" s="285"/>
      <c r="DR304" s="285"/>
      <c r="DS304" s="285"/>
      <c r="DT304" s="285"/>
      <c r="DU304" s="285"/>
      <c r="DV304" s="285"/>
      <c r="DW304" s="285"/>
      <c r="DX304" s="285"/>
      <c r="DY304" s="285"/>
      <c r="DZ304" s="285"/>
      <c r="EA304" s="285"/>
      <c r="EB304" s="286">
        <f t="shared" si="39"/>
        <v>22.5</v>
      </c>
      <c r="EC304" s="277"/>
      <c r="ED304" s="285" t="s">
        <v>198</v>
      </c>
      <c r="EE304" s="285"/>
      <c r="EF304" s="285"/>
      <c r="EG304" s="285"/>
      <c r="EH304" s="285"/>
      <c r="EI304" s="285"/>
      <c r="EJ304" s="285"/>
      <c r="EK304" s="285"/>
      <c r="EL304" s="285"/>
      <c r="EM304" s="285"/>
      <c r="EN304" s="285"/>
      <c r="EO304" s="285"/>
      <c r="EP304" s="285"/>
      <c r="EQ304" s="285"/>
      <c r="ER304" s="285"/>
      <c r="ES304" s="285"/>
      <c r="ET304" s="285"/>
      <c r="EU304" s="285"/>
      <c r="EV304" s="285"/>
      <c r="EW304" s="285"/>
      <c r="EX304" s="285"/>
      <c r="EY304" s="285"/>
      <c r="EZ304" s="285"/>
      <c r="FA304" s="285"/>
      <c r="FB304" s="285"/>
      <c r="FC304" s="285"/>
      <c r="FD304" s="285"/>
      <c r="FE304" s="285"/>
      <c r="FF304" s="285"/>
      <c r="FG304" s="285"/>
      <c r="FH304" s="285"/>
      <c r="FI304" s="286" t="e">
        <f t="shared" si="40"/>
        <v>#DIV/0!</v>
      </c>
      <c r="FJ304" s="277"/>
      <c r="FK304" s="285" t="s">
        <v>198</v>
      </c>
      <c r="FL304" s="285"/>
      <c r="FM304" s="285"/>
      <c r="FN304" s="285"/>
      <c r="FO304" s="285"/>
      <c r="FP304" s="285"/>
      <c r="FQ304" s="285"/>
      <c r="FR304" s="285"/>
      <c r="FS304" s="285"/>
      <c r="FT304" s="285"/>
      <c r="FU304" s="285"/>
      <c r="FV304" s="285"/>
      <c r="FW304" s="285"/>
      <c r="FX304" s="285"/>
      <c r="FY304" s="285"/>
      <c r="FZ304" s="285"/>
      <c r="GA304" s="285"/>
      <c r="GB304" s="285"/>
      <c r="GC304" s="285"/>
      <c r="GD304" s="285"/>
      <c r="GE304" s="285"/>
      <c r="GF304" s="285"/>
      <c r="GG304" s="285"/>
      <c r="GH304" s="285"/>
      <c r="GI304" s="285"/>
      <c r="GJ304" s="285"/>
      <c r="GK304" s="285"/>
      <c r="GL304" s="285"/>
      <c r="GM304" s="285"/>
      <c r="GN304" s="285"/>
      <c r="GO304" s="285"/>
      <c r="GP304" s="286" t="e">
        <f t="shared" si="41"/>
        <v>#DIV/0!</v>
      </c>
      <c r="GQ304" s="277"/>
    </row>
    <row r="305" spans="1:199" ht="15.75" customHeight="1">
      <c r="A305" s="1018"/>
      <c r="B305" s="295" t="s">
        <v>201</v>
      </c>
      <c r="C305" s="285">
        <v>19</v>
      </c>
      <c r="D305" s="285">
        <v>19</v>
      </c>
      <c r="E305" s="285">
        <v>7</v>
      </c>
      <c r="F305" s="285">
        <v>8</v>
      </c>
      <c r="G305" s="285">
        <v>42</v>
      </c>
      <c r="H305" s="285">
        <v>53</v>
      </c>
      <c r="I305" s="285">
        <v>87</v>
      </c>
      <c r="J305" s="285">
        <v>33</v>
      </c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  <c r="AA305" s="285"/>
      <c r="AB305" s="285"/>
      <c r="AC305" s="285"/>
      <c r="AD305" s="285"/>
      <c r="AE305" s="285"/>
      <c r="AF305" s="285"/>
      <c r="AG305" s="286">
        <f t="shared" si="36"/>
        <v>33.5</v>
      </c>
      <c r="AH305" s="277"/>
      <c r="AI305" s="285" t="s">
        <v>201</v>
      </c>
      <c r="AJ305" s="285">
        <v>46</v>
      </c>
      <c r="AK305" s="285">
        <v>165</v>
      </c>
      <c r="AL305" s="285">
        <v>52</v>
      </c>
      <c r="AM305" s="285">
        <v>73</v>
      </c>
      <c r="AN305" s="285">
        <v>42</v>
      </c>
      <c r="AO305" s="285">
        <v>392</v>
      </c>
      <c r="AP305" s="285">
        <v>32</v>
      </c>
      <c r="AQ305" s="285">
        <v>104</v>
      </c>
      <c r="AR305" s="285">
        <v>5</v>
      </c>
      <c r="AS305" s="285">
        <v>92</v>
      </c>
      <c r="AT305" s="285">
        <v>6</v>
      </c>
      <c r="AU305" s="285">
        <v>13</v>
      </c>
      <c r="AV305" s="285">
        <v>27</v>
      </c>
      <c r="AW305" s="285">
        <v>73</v>
      </c>
      <c r="AX305" s="285">
        <v>13</v>
      </c>
      <c r="AY305" s="285">
        <v>12</v>
      </c>
      <c r="AZ305" s="285">
        <v>34</v>
      </c>
      <c r="BA305" s="285">
        <v>19</v>
      </c>
      <c r="BB305" s="285">
        <v>196</v>
      </c>
      <c r="BC305" s="285">
        <v>17</v>
      </c>
      <c r="BD305" s="285">
        <v>25</v>
      </c>
      <c r="BE305" s="285">
        <v>81</v>
      </c>
      <c r="BF305" s="285"/>
      <c r="BG305" s="285"/>
      <c r="BH305" s="285"/>
      <c r="BI305" s="285"/>
      <c r="BJ305" s="285"/>
      <c r="BK305" s="285"/>
      <c r="BL305" s="285"/>
      <c r="BM305" s="285"/>
      <c r="BN305" s="293">
        <f t="shared" si="37"/>
        <v>69.045454545454547</v>
      </c>
      <c r="BO305" s="277"/>
      <c r="BP305" s="294" t="s">
        <v>201</v>
      </c>
      <c r="BQ305" s="285">
        <v>28</v>
      </c>
      <c r="BR305" s="285">
        <v>15</v>
      </c>
      <c r="BS305" s="285">
        <v>108</v>
      </c>
      <c r="BT305" s="285">
        <v>21</v>
      </c>
      <c r="BU305" s="285">
        <v>32</v>
      </c>
      <c r="BV305" s="285">
        <v>25</v>
      </c>
      <c r="BW305" s="285">
        <v>10</v>
      </c>
      <c r="BX305" s="285">
        <v>67</v>
      </c>
      <c r="BY305" s="285">
        <v>393</v>
      </c>
      <c r="BZ305" s="285">
        <v>281</v>
      </c>
      <c r="CA305" s="285">
        <v>208</v>
      </c>
      <c r="CB305" s="285">
        <v>323</v>
      </c>
      <c r="CC305" s="285">
        <v>141</v>
      </c>
      <c r="CD305" s="285">
        <v>8</v>
      </c>
      <c r="CE305" s="285">
        <v>17</v>
      </c>
      <c r="CF305" s="285">
        <v>8</v>
      </c>
      <c r="CG305" s="285">
        <v>38</v>
      </c>
      <c r="CH305" s="285">
        <v>15</v>
      </c>
      <c r="CI305" s="285">
        <v>70</v>
      </c>
      <c r="CJ305" s="285">
        <v>19</v>
      </c>
      <c r="CK305" s="285">
        <v>58</v>
      </c>
      <c r="CL305" s="285">
        <v>93</v>
      </c>
      <c r="CM305" s="285"/>
      <c r="CN305" s="285"/>
      <c r="CO305" s="285"/>
      <c r="CP305" s="285"/>
      <c r="CQ305" s="285"/>
      <c r="CR305" s="285"/>
      <c r="CS305" s="285"/>
      <c r="CT305" s="285"/>
      <c r="CU305" s="286">
        <f t="shared" si="38"/>
        <v>89.909090909090907</v>
      </c>
      <c r="CV305" s="277"/>
      <c r="CW305" s="285" t="s">
        <v>201</v>
      </c>
      <c r="CX305" s="285">
        <v>53</v>
      </c>
      <c r="CY305" s="285">
        <v>28</v>
      </c>
      <c r="CZ305" s="285">
        <v>57</v>
      </c>
      <c r="DA305" s="285">
        <v>9</v>
      </c>
      <c r="DB305" s="285">
        <v>57</v>
      </c>
      <c r="DC305" s="285">
        <v>33</v>
      </c>
      <c r="DD305" s="285">
        <v>26</v>
      </c>
      <c r="DE305" s="285">
        <v>31</v>
      </c>
      <c r="DF305" s="285">
        <v>113</v>
      </c>
      <c r="DG305" s="285">
        <v>32</v>
      </c>
      <c r="DH305" s="285">
        <v>19</v>
      </c>
      <c r="DI305" s="285">
        <v>22</v>
      </c>
      <c r="DJ305" s="285">
        <v>162</v>
      </c>
      <c r="DK305" s="285">
        <v>11</v>
      </c>
      <c r="DL305" s="285">
        <v>26</v>
      </c>
      <c r="DM305" s="285">
        <v>63</v>
      </c>
      <c r="DN305" s="285">
        <v>16</v>
      </c>
      <c r="DO305" s="285">
        <v>28</v>
      </c>
      <c r="DP305" s="285">
        <v>177</v>
      </c>
      <c r="DQ305" s="285">
        <v>39</v>
      </c>
      <c r="DR305" s="285">
        <v>69</v>
      </c>
      <c r="DS305" s="285">
        <v>31</v>
      </c>
      <c r="DT305" s="285">
        <v>12</v>
      </c>
      <c r="DU305" s="285">
        <v>32</v>
      </c>
      <c r="DV305" s="285">
        <v>48</v>
      </c>
      <c r="DW305" s="285">
        <v>12</v>
      </c>
      <c r="DX305" s="285">
        <v>17</v>
      </c>
      <c r="DY305" s="285">
        <v>41</v>
      </c>
      <c r="DZ305" s="285">
        <v>39</v>
      </c>
      <c r="EA305" s="285">
        <v>138</v>
      </c>
      <c r="EB305" s="286">
        <f t="shared" si="39"/>
        <v>48.033333333333331</v>
      </c>
      <c r="EC305" s="277"/>
      <c r="ED305" s="285" t="s">
        <v>201</v>
      </c>
      <c r="EE305" s="285">
        <v>43</v>
      </c>
      <c r="EF305" s="285">
        <v>30</v>
      </c>
      <c r="EG305" s="285">
        <v>11</v>
      </c>
      <c r="EH305" s="285">
        <v>7</v>
      </c>
      <c r="EI305" s="285">
        <v>11</v>
      </c>
      <c r="EJ305" s="285">
        <v>11</v>
      </c>
      <c r="EK305" s="285"/>
      <c r="EL305" s="285"/>
      <c r="EM305" s="285"/>
      <c r="EN305" s="285"/>
      <c r="EO305" s="285"/>
      <c r="EP305" s="285"/>
      <c r="EQ305" s="285"/>
      <c r="ER305" s="285"/>
      <c r="ES305" s="285"/>
      <c r="ET305" s="285"/>
      <c r="EU305" s="285"/>
      <c r="EV305" s="285"/>
      <c r="EW305" s="285"/>
      <c r="EX305" s="285"/>
      <c r="EY305" s="285"/>
      <c r="EZ305" s="285"/>
      <c r="FA305" s="285"/>
      <c r="FB305" s="285"/>
      <c r="FC305" s="285"/>
      <c r="FD305" s="285"/>
      <c r="FE305" s="285"/>
      <c r="FF305" s="285"/>
      <c r="FG305" s="285"/>
      <c r="FH305" s="285"/>
      <c r="FI305" s="286">
        <f t="shared" si="40"/>
        <v>18.833333333333332</v>
      </c>
      <c r="FJ305" s="277"/>
      <c r="FK305" s="285" t="s">
        <v>201</v>
      </c>
      <c r="FL305" s="285"/>
      <c r="FM305" s="285"/>
      <c r="FN305" s="285"/>
      <c r="FO305" s="285"/>
      <c r="FP305" s="285"/>
      <c r="FQ305" s="285"/>
      <c r="FR305" s="285"/>
      <c r="FS305" s="285"/>
      <c r="FT305" s="285"/>
      <c r="FU305" s="285"/>
      <c r="FV305" s="285"/>
      <c r="FW305" s="285"/>
      <c r="FX305" s="285"/>
      <c r="FY305" s="285"/>
      <c r="FZ305" s="285"/>
      <c r="GA305" s="285"/>
      <c r="GB305" s="285"/>
      <c r="GC305" s="285"/>
      <c r="GD305" s="285"/>
      <c r="GE305" s="285"/>
      <c r="GF305" s="285"/>
      <c r="GG305" s="285"/>
      <c r="GH305" s="285"/>
      <c r="GI305" s="285"/>
      <c r="GJ305" s="285"/>
      <c r="GK305" s="285"/>
      <c r="GL305" s="285"/>
      <c r="GM305" s="285"/>
      <c r="GN305" s="285"/>
      <c r="GO305" s="285"/>
      <c r="GP305" s="286" t="e">
        <f t="shared" si="41"/>
        <v>#DIV/0!</v>
      </c>
      <c r="GQ305" s="277"/>
    </row>
    <row r="306" spans="1:199" ht="15.75" customHeight="1">
      <c r="A306" s="1018"/>
      <c r="B306" s="304" t="s">
        <v>103</v>
      </c>
      <c r="C306" s="296">
        <v>1</v>
      </c>
      <c r="D306" s="296">
        <v>1</v>
      </c>
      <c r="E306" s="296">
        <v>1</v>
      </c>
      <c r="F306" s="296">
        <v>1</v>
      </c>
      <c r="G306" s="296">
        <v>1</v>
      </c>
      <c r="H306" s="296">
        <v>1</v>
      </c>
      <c r="I306" s="296">
        <v>1</v>
      </c>
      <c r="J306" s="296">
        <v>1</v>
      </c>
      <c r="K306" s="296">
        <v>1</v>
      </c>
      <c r="L306" s="296">
        <v>1</v>
      </c>
      <c r="M306" s="296">
        <v>1</v>
      </c>
      <c r="N306" s="296">
        <v>1</v>
      </c>
      <c r="O306" s="296">
        <v>1</v>
      </c>
      <c r="P306" s="296">
        <v>1</v>
      </c>
      <c r="Q306" s="296">
        <v>1</v>
      </c>
      <c r="R306" s="296">
        <v>1</v>
      </c>
      <c r="S306" s="296">
        <v>1</v>
      </c>
      <c r="T306" s="296">
        <v>1</v>
      </c>
      <c r="U306" s="296">
        <v>1</v>
      </c>
      <c r="V306" s="296">
        <v>1</v>
      </c>
      <c r="W306" s="296">
        <v>1</v>
      </c>
      <c r="X306" s="296">
        <v>1</v>
      </c>
      <c r="Y306" s="296">
        <v>1</v>
      </c>
      <c r="Z306" s="296">
        <v>1</v>
      </c>
      <c r="AA306" s="296">
        <v>1</v>
      </c>
      <c r="AB306" s="296">
        <v>1</v>
      </c>
      <c r="AC306" s="296">
        <v>1</v>
      </c>
      <c r="AD306" s="296">
        <v>1</v>
      </c>
      <c r="AE306" s="296">
        <v>1</v>
      </c>
      <c r="AF306" s="296">
        <v>1</v>
      </c>
      <c r="AG306" s="301">
        <f t="shared" si="36"/>
        <v>1</v>
      </c>
      <c r="AH306" s="277"/>
      <c r="AI306" s="304" t="s">
        <v>103</v>
      </c>
      <c r="AJ306" s="296">
        <v>1</v>
      </c>
      <c r="AK306" s="296">
        <v>1</v>
      </c>
      <c r="AL306" s="296">
        <v>1</v>
      </c>
      <c r="AM306" s="296">
        <v>1</v>
      </c>
      <c r="AN306" s="296">
        <v>1</v>
      </c>
      <c r="AO306" s="296">
        <v>1</v>
      </c>
      <c r="AP306" s="296">
        <v>1</v>
      </c>
      <c r="AQ306" s="296">
        <v>1</v>
      </c>
      <c r="AR306" s="296">
        <v>1</v>
      </c>
      <c r="AS306" s="296">
        <v>1</v>
      </c>
      <c r="AT306" s="296">
        <v>1</v>
      </c>
      <c r="AU306" s="296">
        <v>1</v>
      </c>
      <c r="AV306" s="296">
        <v>1</v>
      </c>
      <c r="AW306" s="296">
        <v>1</v>
      </c>
      <c r="AX306" s="296">
        <v>1</v>
      </c>
      <c r="AY306" s="296">
        <v>1</v>
      </c>
      <c r="AZ306" s="296">
        <v>1</v>
      </c>
      <c r="BA306" s="296">
        <v>1</v>
      </c>
      <c r="BB306" s="296">
        <v>1</v>
      </c>
      <c r="BC306" s="296">
        <v>1</v>
      </c>
      <c r="BD306" s="296">
        <v>1</v>
      </c>
      <c r="BE306" s="296">
        <v>1</v>
      </c>
      <c r="BF306" s="296">
        <v>1</v>
      </c>
      <c r="BG306" s="296">
        <v>1</v>
      </c>
      <c r="BH306" s="296">
        <v>1</v>
      </c>
      <c r="BI306" s="296">
        <v>1</v>
      </c>
      <c r="BJ306" s="296">
        <v>1</v>
      </c>
      <c r="BK306" s="296">
        <v>1</v>
      </c>
      <c r="BL306" s="296">
        <v>1</v>
      </c>
      <c r="BM306" s="296">
        <v>1</v>
      </c>
      <c r="BN306" s="305">
        <f t="shared" si="37"/>
        <v>1</v>
      </c>
      <c r="BO306" s="277"/>
      <c r="BP306" s="306" t="s">
        <v>103</v>
      </c>
      <c r="BQ306" s="296">
        <v>1</v>
      </c>
      <c r="BR306" s="296">
        <v>1</v>
      </c>
      <c r="BS306" s="296">
        <v>1</v>
      </c>
      <c r="BT306" s="296">
        <v>1</v>
      </c>
      <c r="BU306" s="296">
        <v>1</v>
      </c>
      <c r="BV306" s="296">
        <v>1</v>
      </c>
      <c r="BW306" s="296">
        <v>1</v>
      </c>
      <c r="BX306" s="296">
        <v>1</v>
      </c>
      <c r="BY306" s="296">
        <v>1</v>
      </c>
      <c r="BZ306" s="296">
        <v>1</v>
      </c>
      <c r="CA306" s="296">
        <v>1</v>
      </c>
      <c r="CB306" s="296">
        <v>1</v>
      </c>
      <c r="CC306" s="296">
        <v>1</v>
      </c>
      <c r="CD306" s="296">
        <v>1</v>
      </c>
      <c r="CE306" s="296">
        <v>1</v>
      </c>
      <c r="CF306" s="296">
        <v>1</v>
      </c>
      <c r="CG306" s="296">
        <v>1</v>
      </c>
      <c r="CH306" s="296">
        <v>1</v>
      </c>
      <c r="CI306" s="296">
        <v>1</v>
      </c>
      <c r="CJ306" s="296">
        <v>1</v>
      </c>
      <c r="CK306" s="296">
        <v>1</v>
      </c>
      <c r="CL306" s="296">
        <v>1</v>
      </c>
      <c r="CM306" s="296">
        <v>1</v>
      </c>
      <c r="CN306" s="296">
        <v>1</v>
      </c>
      <c r="CO306" s="296">
        <v>1</v>
      </c>
      <c r="CP306" s="296">
        <v>1</v>
      </c>
      <c r="CQ306" s="296">
        <v>1</v>
      </c>
      <c r="CR306" s="296">
        <v>1</v>
      </c>
      <c r="CS306" s="296">
        <v>1</v>
      </c>
      <c r="CT306" s="296">
        <v>1</v>
      </c>
      <c r="CU306" s="307">
        <f t="shared" si="38"/>
        <v>1</v>
      </c>
      <c r="CV306" s="277"/>
      <c r="CW306" s="304" t="s">
        <v>103</v>
      </c>
      <c r="CX306" s="296">
        <v>1</v>
      </c>
      <c r="CY306" s="296">
        <v>1</v>
      </c>
      <c r="CZ306" s="296">
        <v>1</v>
      </c>
      <c r="DA306" s="296">
        <v>1</v>
      </c>
      <c r="DB306" s="296">
        <v>1</v>
      </c>
      <c r="DC306" s="296">
        <v>1</v>
      </c>
      <c r="DD306" s="296">
        <v>1</v>
      </c>
      <c r="DE306" s="296">
        <v>1</v>
      </c>
      <c r="DF306" s="296">
        <v>1</v>
      </c>
      <c r="DG306" s="296">
        <v>1</v>
      </c>
      <c r="DH306" s="296">
        <v>1</v>
      </c>
      <c r="DI306" s="296">
        <v>1</v>
      </c>
      <c r="DJ306" s="296">
        <v>1</v>
      </c>
      <c r="DK306" s="296">
        <v>1</v>
      </c>
      <c r="DL306" s="296">
        <v>1</v>
      </c>
      <c r="DM306" s="296">
        <v>1</v>
      </c>
      <c r="DN306" s="296">
        <v>1</v>
      </c>
      <c r="DO306" s="296">
        <v>1</v>
      </c>
      <c r="DP306" s="296">
        <v>1</v>
      </c>
      <c r="DQ306" s="296">
        <v>1</v>
      </c>
      <c r="DR306" s="296">
        <v>1</v>
      </c>
      <c r="DS306" s="296">
        <v>1</v>
      </c>
      <c r="DT306" s="296">
        <v>1</v>
      </c>
      <c r="DU306" s="296">
        <v>1</v>
      </c>
      <c r="DV306" s="296">
        <v>1</v>
      </c>
      <c r="DW306" s="296">
        <v>1</v>
      </c>
      <c r="DX306" s="296">
        <v>1</v>
      </c>
      <c r="DY306" s="296">
        <v>1</v>
      </c>
      <c r="DZ306" s="296">
        <v>1</v>
      </c>
      <c r="EA306" s="296">
        <v>1</v>
      </c>
      <c r="EB306" s="307">
        <f t="shared" si="39"/>
        <v>1</v>
      </c>
      <c r="EC306" s="277"/>
      <c r="ED306" s="304" t="s">
        <v>103</v>
      </c>
      <c r="EE306" s="296">
        <v>1</v>
      </c>
      <c r="EF306" s="296">
        <v>1</v>
      </c>
      <c r="EG306" s="296">
        <v>1</v>
      </c>
      <c r="EH306" s="296">
        <v>1</v>
      </c>
      <c r="EI306" s="296">
        <v>1</v>
      </c>
      <c r="EJ306" s="296">
        <v>1</v>
      </c>
      <c r="EK306" s="296">
        <v>1</v>
      </c>
      <c r="EL306" s="296">
        <v>1</v>
      </c>
      <c r="EM306" s="296">
        <v>1</v>
      </c>
      <c r="EN306" s="296">
        <v>1</v>
      </c>
      <c r="EO306" s="296">
        <v>1</v>
      </c>
      <c r="EP306" s="296">
        <v>1</v>
      </c>
      <c r="EQ306" s="296">
        <v>1</v>
      </c>
      <c r="ER306" s="296">
        <v>1</v>
      </c>
      <c r="ES306" s="296">
        <v>1</v>
      </c>
      <c r="ET306" s="296">
        <v>1</v>
      </c>
      <c r="EU306" s="296">
        <v>1</v>
      </c>
      <c r="EV306" s="296">
        <v>1</v>
      </c>
      <c r="EW306" s="296">
        <v>1</v>
      </c>
      <c r="EX306" s="296">
        <v>1</v>
      </c>
      <c r="EY306" s="296">
        <v>1</v>
      </c>
      <c r="EZ306" s="296">
        <v>1</v>
      </c>
      <c r="FA306" s="296">
        <v>1</v>
      </c>
      <c r="FB306" s="296">
        <v>1</v>
      </c>
      <c r="FC306" s="296">
        <v>1</v>
      </c>
      <c r="FD306" s="296">
        <v>1</v>
      </c>
      <c r="FE306" s="296">
        <v>1</v>
      </c>
      <c r="FF306" s="296">
        <v>1</v>
      </c>
      <c r="FG306" s="296">
        <v>1</v>
      </c>
      <c r="FH306" s="296">
        <v>1</v>
      </c>
      <c r="FI306" s="307">
        <f t="shared" si="40"/>
        <v>1</v>
      </c>
      <c r="FJ306" s="277"/>
      <c r="FK306" s="304" t="s">
        <v>103</v>
      </c>
      <c r="FL306" s="285">
        <v>1</v>
      </c>
      <c r="FM306" s="285"/>
      <c r="FN306" s="285"/>
      <c r="FO306" s="285"/>
      <c r="FP306" s="285"/>
      <c r="FQ306" s="285"/>
      <c r="FR306" s="285"/>
      <c r="FS306" s="285"/>
      <c r="FT306" s="285"/>
      <c r="FU306" s="285"/>
      <c r="FV306" s="285"/>
      <c r="FW306" s="285"/>
      <c r="FX306" s="285"/>
      <c r="FY306" s="285"/>
      <c r="FZ306" s="285"/>
      <c r="GA306" s="285"/>
      <c r="GB306" s="285"/>
      <c r="GC306" s="285"/>
      <c r="GD306" s="285"/>
      <c r="GE306" s="285"/>
      <c r="GF306" s="285"/>
      <c r="GG306" s="285"/>
      <c r="GH306" s="285"/>
      <c r="GI306" s="285"/>
      <c r="GJ306" s="285"/>
      <c r="GK306" s="285"/>
      <c r="GL306" s="285"/>
      <c r="GM306" s="285"/>
      <c r="GN306" s="285"/>
      <c r="GO306" s="285"/>
      <c r="GP306" s="307">
        <f t="shared" si="41"/>
        <v>1</v>
      </c>
      <c r="GQ306" s="277"/>
    </row>
    <row r="307" spans="1:199" ht="15.75" customHeight="1">
      <c r="A307" s="1018"/>
      <c r="B307" s="304" t="s">
        <v>107</v>
      </c>
      <c r="C307" s="296">
        <v>1</v>
      </c>
      <c r="D307" s="296">
        <v>1</v>
      </c>
      <c r="E307" s="296">
        <v>1</v>
      </c>
      <c r="F307" s="296">
        <v>1</v>
      </c>
      <c r="G307" s="296">
        <v>1</v>
      </c>
      <c r="H307" s="296">
        <v>1</v>
      </c>
      <c r="I307" s="296">
        <v>1</v>
      </c>
      <c r="J307" s="296">
        <v>1</v>
      </c>
      <c r="K307" s="296">
        <v>1</v>
      </c>
      <c r="L307" s="296">
        <v>1</v>
      </c>
      <c r="M307" s="296">
        <v>1</v>
      </c>
      <c r="N307" s="296">
        <v>1</v>
      </c>
      <c r="O307" s="296">
        <v>1</v>
      </c>
      <c r="P307" s="296">
        <v>1</v>
      </c>
      <c r="Q307" s="296">
        <v>1</v>
      </c>
      <c r="R307" s="296">
        <v>1</v>
      </c>
      <c r="S307" s="296">
        <v>1</v>
      </c>
      <c r="T307" s="296">
        <v>1</v>
      </c>
      <c r="U307" s="296">
        <v>1</v>
      </c>
      <c r="V307" s="296">
        <v>1</v>
      </c>
      <c r="W307" s="296">
        <v>1</v>
      </c>
      <c r="X307" s="296">
        <v>1</v>
      </c>
      <c r="Y307" s="296">
        <v>1</v>
      </c>
      <c r="Z307" s="296">
        <v>1</v>
      </c>
      <c r="AA307" s="296">
        <v>1</v>
      </c>
      <c r="AB307" s="296">
        <v>1</v>
      </c>
      <c r="AC307" s="296">
        <v>1</v>
      </c>
      <c r="AD307" s="296">
        <v>1</v>
      </c>
      <c r="AE307" s="296">
        <v>1</v>
      </c>
      <c r="AF307" s="296">
        <v>1</v>
      </c>
      <c r="AG307" s="301">
        <f t="shared" si="36"/>
        <v>1</v>
      </c>
      <c r="AH307" s="277"/>
      <c r="AI307" s="304" t="s">
        <v>107</v>
      </c>
      <c r="AJ307" s="296">
        <v>1</v>
      </c>
      <c r="AK307" s="296">
        <v>1</v>
      </c>
      <c r="AL307" s="296">
        <v>1</v>
      </c>
      <c r="AM307" s="296">
        <v>1</v>
      </c>
      <c r="AN307" s="296">
        <v>1</v>
      </c>
      <c r="AO307" s="296">
        <v>1</v>
      </c>
      <c r="AP307" s="296">
        <v>1</v>
      </c>
      <c r="AQ307" s="296">
        <v>1</v>
      </c>
      <c r="AR307" s="296">
        <v>1</v>
      </c>
      <c r="AS307" s="296">
        <v>1</v>
      </c>
      <c r="AT307" s="296">
        <v>1</v>
      </c>
      <c r="AU307" s="296">
        <v>1</v>
      </c>
      <c r="AV307" s="296">
        <v>1</v>
      </c>
      <c r="AW307" s="296">
        <v>1</v>
      </c>
      <c r="AX307" s="296">
        <v>1</v>
      </c>
      <c r="AY307" s="296">
        <v>1</v>
      </c>
      <c r="AZ307" s="296">
        <v>1</v>
      </c>
      <c r="BA307" s="296">
        <v>1</v>
      </c>
      <c r="BB307" s="296">
        <v>1</v>
      </c>
      <c r="BC307" s="296">
        <v>1</v>
      </c>
      <c r="BD307" s="296">
        <v>1</v>
      </c>
      <c r="BE307" s="296">
        <v>1</v>
      </c>
      <c r="BF307" s="296">
        <v>1</v>
      </c>
      <c r="BG307" s="296">
        <v>1</v>
      </c>
      <c r="BH307" s="296">
        <v>1</v>
      </c>
      <c r="BI307" s="296">
        <v>1</v>
      </c>
      <c r="BJ307" s="296">
        <v>1</v>
      </c>
      <c r="BK307" s="296">
        <v>1</v>
      </c>
      <c r="BL307" s="296">
        <v>1</v>
      </c>
      <c r="BM307" s="296">
        <v>1</v>
      </c>
      <c r="BN307" s="305">
        <f t="shared" si="37"/>
        <v>1</v>
      </c>
      <c r="BO307" s="277"/>
      <c r="BP307" s="306" t="s">
        <v>107</v>
      </c>
      <c r="BQ307" s="296">
        <v>1</v>
      </c>
      <c r="BR307" s="296">
        <v>1</v>
      </c>
      <c r="BS307" s="296">
        <v>1</v>
      </c>
      <c r="BT307" s="296">
        <v>1</v>
      </c>
      <c r="BU307" s="296">
        <v>1</v>
      </c>
      <c r="BV307" s="296">
        <v>1</v>
      </c>
      <c r="BW307" s="296">
        <v>1</v>
      </c>
      <c r="BX307" s="296">
        <v>1</v>
      </c>
      <c r="BY307" s="296">
        <v>1</v>
      </c>
      <c r="BZ307" s="296">
        <v>1</v>
      </c>
      <c r="CA307" s="296">
        <v>1</v>
      </c>
      <c r="CB307" s="296">
        <v>1</v>
      </c>
      <c r="CC307" s="296">
        <v>1</v>
      </c>
      <c r="CD307" s="296">
        <v>1</v>
      </c>
      <c r="CE307" s="296">
        <v>1</v>
      </c>
      <c r="CF307" s="296">
        <v>1</v>
      </c>
      <c r="CG307" s="296">
        <v>1</v>
      </c>
      <c r="CH307" s="296">
        <v>1</v>
      </c>
      <c r="CI307" s="296">
        <v>1</v>
      </c>
      <c r="CJ307" s="296">
        <v>1</v>
      </c>
      <c r="CK307" s="296">
        <v>1</v>
      </c>
      <c r="CL307" s="296">
        <v>1</v>
      </c>
      <c r="CM307" s="296">
        <v>1</v>
      </c>
      <c r="CN307" s="296">
        <v>1</v>
      </c>
      <c r="CO307" s="296">
        <v>1</v>
      </c>
      <c r="CP307" s="296">
        <v>1</v>
      </c>
      <c r="CQ307" s="296">
        <v>1</v>
      </c>
      <c r="CR307" s="296">
        <v>1</v>
      </c>
      <c r="CS307" s="296">
        <v>1</v>
      </c>
      <c r="CT307" s="296">
        <v>1</v>
      </c>
      <c r="CU307" s="307">
        <f t="shared" si="38"/>
        <v>1</v>
      </c>
      <c r="CV307" s="277"/>
      <c r="CW307" s="304" t="s">
        <v>107</v>
      </c>
      <c r="CX307" s="296">
        <v>1</v>
      </c>
      <c r="CY307" s="296">
        <v>1</v>
      </c>
      <c r="CZ307" s="296">
        <v>1</v>
      </c>
      <c r="DA307" s="296">
        <v>1</v>
      </c>
      <c r="DB307" s="296">
        <v>1</v>
      </c>
      <c r="DC307" s="296">
        <v>1</v>
      </c>
      <c r="DD307" s="296">
        <v>1</v>
      </c>
      <c r="DE307" s="296">
        <v>1</v>
      </c>
      <c r="DF307" s="296">
        <v>1</v>
      </c>
      <c r="DG307" s="296">
        <v>1</v>
      </c>
      <c r="DH307" s="296">
        <v>1</v>
      </c>
      <c r="DI307" s="296">
        <v>1</v>
      </c>
      <c r="DJ307" s="296">
        <v>1</v>
      </c>
      <c r="DK307" s="296">
        <v>1</v>
      </c>
      <c r="DL307" s="296">
        <v>1</v>
      </c>
      <c r="DM307" s="296">
        <v>1</v>
      </c>
      <c r="DN307" s="296">
        <v>1</v>
      </c>
      <c r="DO307" s="296">
        <v>1</v>
      </c>
      <c r="DP307" s="296">
        <v>1</v>
      </c>
      <c r="DQ307" s="296">
        <v>1</v>
      </c>
      <c r="DR307" s="296">
        <v>1</v>
      </c>
      <c r="DS307" s="296">
        <v>1</v>
      </c>
      <c r="DT307" s="296">
        <v>1</v>
      </c>
      <c r="DU307" s="296">
        <v>1</v>
      </c>
      <c r="DV307" s="296">
        <v>1</v>
      </c>
      <c r="DW307" s="296">
        <v>1</v>
      </c>
      <c r="DX307" s="296">
        <v>1</v>
      </c>
      <c r="DY307" s="296">
        <v>1</v>
      </c>
      <c r="DZ307" s="296">
        <v>1</v>
      </c>
      <c r="EA307" s="296">
        <v>1</v>
      </c>
      <c r="EB307" s="307">
        <f t="shared" si="39"/>
        <v>1</v>
      </c>
      <c r="EC307" s="277"/>
      <c r="ED307" s="304" t="s">
        <v>107</v>
      </c>
      <c r="EE307" s="296">
        <v>1</v>
      </c>
      <c r="EF307" s="296">
        <v>1</v>
      </c>
      <c r="EG307" s="296">
        <v>1</v>
      </c>
      <c r="EH307" s="296">
        <v>1</v>
      </c>
      <c r="EI307" s="296">
        <v>1</v>
      </c>
      <c r="EJ307" s="296">
        <v>1</v>
      </c>
      <c r="EK307" s="296">
        <v>1</v>
      </c>
      <c r="EL307" s="296">
        <v>1</v>
      </c>
      <c r="EM307" s="296">
        <v>1</v>
      </c>
      <c r="EN307" s="296">
        <v>1</v>
      </c>
      <c r="EO307" s="296">
        <v>1</v>
      </c>
      <c r="EP307" s="296">
        <v>1</v>
      </c>
      <c r="EQ307" s="296">
        <v>1</v>
      </c>
      <c r="ER307" s="296">
        <v>1</v>
      </c>
      <c r="ES307" s="296">
        <v>1</v>
      </c>
      <c r="ET307" s="296">
        <v>1</v>
      </c>
      <c r="EU307" s="296">
        <v>1</v>
      </c>
      <c r="EV307" s="296">
        <v>1</v>
      </c>
      <c r="EW307" s="296">
        <v>1</v>
      </c>
      <c r="EX307" s="296">
        <v>1</v>
      </c>
      <c r="EY307" s="296">
        <v>1</v>
      </c>
      <c r="EZ307" s="296">
        <v>1</v>
      </c>
      <c r="FA307" s="296">
        <v>1</v>
      </c>
      <c r="FB307" s="296">
        <v>1</v>
      </c>
      <c r="FC307" s="296">
        <v>1</v>
      </c>
      <c r="FD307" s="296">
        <v>1</v>
      </c>
      <c r="FE307" s="296">
        <v>1</v>
      </c>
      <c r="FF307" s="296">
        <v>1</v>
      </c>
      <c r="FG307" s="296">
        <v>1</v>
      </c>
      <c r="FH307" s="296">
        <v>1</v>
      </c>
      <c r="FI307" s="307">
        <f t="shared" si="40"/>
        <v>1</v>
      </c>
      <c r="FJ307" s="277"/>
      <c r="FK307" s="304" t="s">
        <v>107</v>
      </c>
      <c r="FL307" s="285">
        <v>1</v>
      </c>
      <c r="FM307" s="285"/>
      <c r="FN307" s="285"/>
      <c r="FO307" s="285"/>
      <c r="FP307" s="285"/>
      <c r="FQ307" s="285"/>
      <c r="FR307" s="285"/>
      <c r="FS307" s="285"/>
      <c r="FT307" s="285"/>
      <c r="FU307" s="285"/>
      <c r="FV307" s="285"/>
      <c r="FW307" s="285"/>
      <c r="FX307" s="285"/>
      <c r="FY307" s="285"/>
      <c r="FZ307" s="285"/>
      <c r="GA307" s="285"/>
      <c r="GB307" s="285"/>
      <c r="GC307" s="285"/>
      <c r="GD307" s="285"/>
      <c r="GE307" s="285"/>
      <c r="GF307" s="285"/>
      <c r="GG307" s="285"/>
      <c r="GH307" s="285"/>
      <c r="GI307" s="285"/>
      <c r="GJ307" s="285"/>
      <c r="GK307" s="285"/>
      <c r="GL307" s="285"/>
      <c r="GM307" s="285"/>
      <c r="GN307" s="285"/>
      <c r="GO307" s="285"/>
      <c r="GP307" s="307">
        <f t="shared" si="41"/>
        <v>1</v>
      </c>
      <c r="GQ307" s="277"/>
    </row>
    <row r="308" spans="1:199" ht="15.75" customHeight="1">
      <c r="A308" s="1018"/>
      <c r="B308" s="304" t="s">
        <v>108</v>
      </c>
      <c r="C308" s="296">
        <v>1</v>
      </c>
      <c r="D308" s="296">
        <v>1</v>
      </c>
      <c r="E308" s="296">
        <v>1</v>
      </c>
      <c r="F308" s="296">
        <v>1</v>
      </c>
      <c r="G308" s="296">
        <v>1</v>
      </c>
      <c r="H308" s="296">
        <v>1</v>
      </c>
      <c r="I308" s="296">
        <v>1</v>
      </c>
      <c r="J308" s="296">
        <v>1</v>
      </c>
      <c r="K308" s="296">
        <v>1</v>
      </c>
      <c r="L308" s="296">
        <v>1</v>
      </c>
      <c r="M308" s="296">
        <v>1</v>
      </c>
      <c r="N308" s="296">
        <v>1</v>
      </c>
      <c r="O308" s="296">
        <v>1</v>
      </c>
      <c r="P308" s="296">
        <v>1</v>
      </c>
      <c r="Q308" s="296">
        <v>1</v>
      </c>
      <c r="R308" s="296">
        <v>1</v>
      </c>
      <c r="S308" s="296">
        <v>1</v>
      </c>
      <c r="T308" s="296">
        <v>1</v>
      </c>
      <c r="U308" s="296">
        <v>1</v>
      </c>
      <c r="V308" s="296">
        <v>1</v>
      </c>
      <c r="W308" s="296">
        <v>1</v>
      </c>
      <c r="X308" s="296">
        <v>1</v>
      </c>
      <c r="Y308" s="296">
        <v>1</v>
      </c>
      <c r="Z308" s="296">
        <v>1</v>
      </c>
      <c r="AA308" s="296">
        <v>1</v>
      </c>
      <c r="AB308" s="296">
        <v>1</v>
      </c>
      <c r="AC308" s="296">
        <v>1</v>
      </c>
      <c r="AD308" s="296">
        <v>1</v>
      </c>
      <c r="AE308" s="296">
        <v>1</v>
      </c>
      <c r="AF308" s="296">
        <v>1</v>
      </c>
      <c r="AG308" s="301">
        <f t="shared" si="36"/>
        <v>1</v>
      </c>
      <c r="AH308" s="277"/>
      <c r="AI308" s="304" t="s">
        <v>108</v>
      </c>
      <c r="AJ308" s="296">
        <v>1</v>
      </c>
      <c r="AK308" s="296">
        <v>1</v>
      </c>
      <c r="AL308" s="296">
        <v>1</v>
      </c>
      <c r="AM308" s="296">
        <v>1</v>
      </c>
      <c r="AN308" s="296">
        <v>1</v>
      </c>
      <c r="AO308" s="296">
        <v>1</v>
      </c>
      <c r="AP308" s="296">
        <v>1</v>
      </c>
      <c r="AQ308" s="296">
        <v>1</v>
      </c>
      <c r="AR308" s="296">
        <v>1</v>
      </c>
      <c r="AS308" s="296">
        <v>1</v>
      </c>
      <c r="AT308" s="296">
        <v>1</v>
      </c>
      <c r="AU308" s="296">
        <v>1</v>
      </c>
      <c r="AV308" s="296">
        <v>1</v>
      </c>
      <c r="AW308" s="296">
        <v>1</v>
      </c>
      <c r="AX308" s="296">
        <v>1</v>
      </c>
      <c r="AY308" s="296">
        <v>1</v>
      </c>
      <c r="AZ308" s="296">
        <v>1</v>
      </c>
      <c r="BA308" s="296">
        <v>1</v>
      </c>
      <c r="BB308" s="296">
        <v>1</v>
      </c>
      <c r="BC308" s="296">
        <v>1</v>
      </c>
      <c r="BD308" s="296">
        <v>1</v>
      </c>
      <c r="BE308" s="296">
        <v>1</v>
      </c>
      <c r="BF308" s="296">
        <v>1</v>
      </c>
      <c r="BG308" s="296">
        <v>1</v>
      </c>
      <c r="BH308" s="296">
        <v>1</v>
      </c>
      <c r="BI308" s="296">
        <v>1</v>
      </c>
      <c r="BJ308" s="296">
        <v>1</v>
      </c>
      <c r="BK308" s="296">
        <v>1</v>
      </c>
      <c r="BL308" s="296">
        <v>1</v>
      </c>
      <c r="BM308" s="296">
        <v>1</v>
      </c>
      <c r="BN308" s="305">
        <f t="shared" si="37"/>
        <v>1</v>
      </c>
      <c r="BO308" s="277"/>
      <c r="BP308" s="306" t="s">
        <v>108</v>
      </c>
      <c r="BQ308" s="296">
        <v>1</v>
      </c>
      <c r="BR308" s="296">
        <v>1</v>
      </c>
      <c r="BS308" s="296">
        <v>1</v>
      </c>
      <c r="BT308" s="296">
        <v>1</v>
      </c>
      <c r="BU308" s="296">
        <v>1</v>
      </c>
      <c r="BV308" s="296">
        <v>1</v>
      </c>
      <c r="BW308" s="296">
        <v>1</v>
      </c>
      <c r="BX308" s="296">
        <v>1</v>
      </c>
      <c r="BY308" s="296">
        <v>1</v>
      </c>
      <c r="BZ308" s="296">
        <v>1</v>
      </c>
      <c r="CA308" s="296">
        <v>1</v>
      </c>
      <c r="CB308" s="296">
        <v>1</v>
      </c>
      <c r="CC308" s="296">
        <v>1</v>
      </c>
      <c r="CD308" s="296">
        <v>1</v>
      </c>
      <c r="CE308" s="296">
        <v>1</v>
      </c>
      <c r="CF308" s="296">
        <v>1</v>
      </c>
      <c r="CG308" s="296">
        <v>1</v>
      </c>
      <c r="CH308" s="296">
        <v>1</v>
      </c>
      <c r="CI308" s="296">
        <v>1</v>
      </c>
      <c r="CJ308" s="296">
        <v>1</v>
      </c>
      <c r="CK308" s="296">
        <v>1</v>
      </c>
      <c r="CL308" s="296">
        <v>1</v>
      </c>
      <c r="CM308" s="296">
        <v>1</v>
      </c>
      <c r="CN308" s="296">
        <v>1</v>
      </c>
      <c r="CO308" s="296">
        <v>1</v>
      </c>
      <c r="CP308" s="296">
        <v>1</v>
      </c>
      <c r="CQ308" s="296">
        <v>1</v>
      </c>
      <c r="CR308" s="296">
        <v>1</v>
      </c>
      <c r="CS308" s="296">
        <v>1</v>
      </c>
      <c r="CT308" s="296">
        <v>1</v>
      </c>
      <c r="CU308" s="307">
        <f t="shared" si="38"/>
        <v>1</v>
      </c>
      <c r="CV308" s="277"/>
      <c r="CW308" s="304" t="s">
        <v>108</v>
      </c>
      <c r="CX308" s="296">
        <v>1</v>
      </c>
      <c r="CY308" s="296">
        <v>1</v>
      </c>
      <c r="CZ308" s="296">
        <v>1</v>
      </c>
      <c r="DA308" s="296">
        <v>1</v>
      </c>
      <c r="DB308" s="296">
        <v>1</v>
      </c>
      <c r="DC308" s="296">
        <v>1</v>
      </c>
      <c r="DD308" s="296">
        <v>1</v>
      </c>
      <c r="DE308" s="296">
        <v>1</v>
      </c>
      <c r="DF308" s="296">
        <v>1</v>
      </c>
      <c r="DG308" s="296">
        <v>1</v>
      </c>
      <c r="DH308" s="296">
        <v>1</v>
      </c>
      <c r="DI308" s="296">
        <v>1</v>
      </c>
      <c r="DJ308" s="296">
        <v>1</v>
      </c>
      <c r="DK308" s="296">
        <v>1</v>
      </c>
      <c r="DL308" s="296">
        <v>1</v>
      </c>
      <c r="DM308" s="296">
        <v>1</v>
      </c>
      <c r="DN308" s="296">
        <v>1</v>
      </c>
      <c r="DO308" s="296">
        <v>1</v>
      </c>
      <c r="DP308" s="296">
        <v>1</v>
      </c>
      <c r="DQ308" s="296">
        <v>1</v>
      </c>
      <c r="DR308" s="296">
        <v>1</v>
      </c>
      <c r="DS308" s="296">
        <v>1</v>
      </c>
      <c r="DT308" s="296">
        <v>1</v>
      </c>
      <c r="DU308" s="296">
        <v>1</v>
      </c>
      <c r="DV308" s="296">
        <v>1</v>
      </c>
      <c r="DW308" s="296">
        <v>1</v>
      </c>
      <c r="DX308" s="296">
        <v>1</v>
      </c>
      <c r="DY308" s="296">
        <v>1</v>
      </c>
      <c r="DZ308" s="296">
        <v>1</v>
      </c>
      <c r="EA308" s="296">
        <v>1</v>
      </c>
      <c r="EB308" s="307">
        <f t="shared" si="39"/>
        <v>1</v>
      </c>
      <c r="EC308" s="277"/>
      <c r="ED308" s="304" t="s">
        <v>108</v>
      </c>
      <c r="EE308" s="296">
        <v>1</v>
      </c>
      <c r="EF308" s="296">
        <v>1</v>
      </c>
      <c r="EG308" s="296">
        <v>1</v>
      </c>
      <c r="EH308" s="296">
        <v>1</v>
      </c>
      <c r="EI308" s="296">
        <v>1</v>
      </c>
      <c r="EJ308" s="296">
        <v>1</v>
      </c>
      <c r="EK308" s="296">
        <v>1</v>
      </c>
      <c r="EL308" s="296">
        <v>1</v>
      </c>
      <c r="EM308" s="296">
        <v>1</v>
      </c>
      <c r="EN308" s="296">
        <v>1</v>
      </c>
      <c r="EO308" s="296">
        <v>1</v>
      </c>
      <c r="EP308" s="296">
        <v>1</v>
      </c>
      <c r="EQ308" s="296">
        <v>1</v>
      </c>
      <c r="ER308" s="296">
        <v>1</v>
      </c>
      <c r="ES308" s="296">
        <v>1</v>
      </c>
      <c r="ET308" s="296">
        <v>1</v>
      </c>
      <c r="EU308" s="296">
        <v>1</v>
      </c>
      <c r="EV308" s="296">
        <v>1</v>
      </c>
      <c r="EW308" s="296">
        <v>1</v>
      </c>
      <c r="EX308" s="296">
        <v>1</v>
      </c>
      <c r="EY308" s="296">
        <v>1</v>
      </c>
      <c r="EZ308" s="296">
        <v>1</v>
      </c>
      <c r="FA308" s="296">
        <v>1</v>
      </c>
      <c r="FB308" s="296">
        <v>1</v>
      </c>
      <c r="FC308" s="296">
        <v>1</v>
      </c>
      <c r="FD308" s="296">
        <v>1</v>
      </c>
      <c r="FE308" s="296">
        <v>1</v>
      </c>
      <c r="FF308" s="296">
        <v>1</v>
      </c>
      <c r="FG308" s="296">
        <v>1</v>
      </c>
      <c r="FH308" s="296">
        <v>1</v>
      </c>
      <c r="FI308" s="307">
        <f t="shared" si="40"/>
        <v>1</v>
      </c>
      <c r="FJ308" s="277"/>
      <c r="FK308" s="304" t="s">
        <v>108</v>
      </c>
      <c r="FL308" s="285">
        <v>1</v>
      </c>
      <c r="FM308" s="285"/>
      <c r="FN308" s="285"/>
      <c r="FO308" s="285"/>
      <c r="FP308" s="285"/>
      <c r="FQ308" s="285"/>
      <c r="FR308" s="285"/>
      <c r="FS308" s="285"/>
      <c r="FT308" s="285"/>
      <c r="FU308" s="285"/>
      <c r="FV308" s="285"/>
      <c r="FW308" s="285"/>
      <c r="FX308" s="285"/>
      <c r="FY308" s="285"/>
      <c r="FZ308" s="285"/>
      <c r="GA308" s="285"/>
      <c r="GB308" s="285"/>
      <c r="GC308" s="285"/>
      <c r="GD308" s="285"/>
      <c r="GE308" s="285"/>
      <c r="GF308" s="285"/>
      <c r="GG308" s="285"/>
      <c r="GH308" s="285"/>
      <c r="GI308" s="285"/>
      <c r="GJ308" s="285"/>
      <c r="GK308" s="285"/>
      <c r="GL308" s="285"/>
      <c r="GM308" s="285"/>
      <c r="GN308" s="285"/>
      <c r="GO308" s="285"/>
      <c r="GP308" s="307">
        <f t="shared" si="41"/>
        <v>1</v>
      </c>
      <c r="GQ308" s="277"/>
    </row>
    <row r="309" spans="1:199" ht="15.75" customHeight="1">
      <c r="A309" s="1018"/>
      <c r="B309" s="295" t="s">
        <v>203</v>
      </c>
      <c r="C309" s="285"/>
      <c r="D309" s="285"/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  <c r="AA309" s="285"/>
      <c r="AB309" s="285"/>
      <c r="AC309" s="285"/>
      <c r="AD309" s="285"/>
      <c r="AE309" s="285"/>
      <c r="AF309" s="285"/>
      <c r="AG309" s="286" t="e">
        <f t="shared" si="36"/>
        <v>#DIV/0!</v>
      </c>
      <c r="AH309" s="277"/>
      <c r="AI309" s="298" t="s">
        <v>203</v>
      </c>
      <c r="AJ309" s="285"/>
      <c r="AK309" s="285"/>
      <c r="AL309" s="285"/>
      <c r="AM309" s="285"/>
      <c r="AN309" s="285"/>
      <c r="AO309" s="285"/>
      <c r="AP309" s="285"/>
      <c r="AQ309" s="285"/>
      <c r="AR309" s="285"/>
      <c r="AS309" s="285"/>
      <c r="AT309" s="285"/>
      <c r="AU309" s="285"/>
      <c r="AV309" s="285"/>
      <c r="AW309" s="285"/>
      <c r="AX309" s="285"/>
      <c r="AY309" s="285"/>
      <c r="AZ309" s="285"/>
      <c r="BA309" s="285"/>
      <c r="BB309" s="285"/>
      <c r="BC309" s="285"/>
      <c r="BD309" s="285"/>
      <c r="BE309" s="285"/>
      <c r="BF309" s="285"/>
      <c r="BG309" s="285"/>
      <c r="BH309" s="285"/>
      <c r="BI309" s="285"/>
      <c r="BJ309" s="285"/>
      <c r="BK309" s="285"/>
      <c r="BL309" s="285"/>
      <c r="BM309" s="285"/>
      <c r="BN309" s="293" t="e">
        <f t="shared" si="37"/>
        <v>#DIV/0!</v>
      </c>
      <c r="BO309" s="277"/>
      <c r="BP309" s="297" t="s">
        <v>203</v>
      </c>
      <c r="BQ309" s="285"/>
      <c r="BR309" s="285"/>
      <c r="BS309" s="285"/>
      <c r="BT309" s="285"/>
      <c r="BU309" s="285"/>
      <c r="BV309" s="285"/>
      <c r="BW309" s="285"/>
      <c r="BX309" s="285"/>
      <c r="BY309" s="285"/>
      <c r="BZ309" s="285"/>
      <c r="CA309" s="285"/>
      <c r="CB309" s="285"/>
      <c r="CC309" s="285"/>
      <c r="CD309" s="285"/>
      <c r="CE309" s="285"/>
      <c r="CF309" s="285"/>
      <c r="CG309" s="285"/>
      <c r="CH309" s="285"/>
      <c r="CI309" s="285"/>
      <c r="CJ309" s="285"/>
      <c r="CK309" s="285"/>
      <c r="CL309" s="285"/>
      <c r="CM309" s="285"/>
      <c r="CN309" s="285"/>
      <c r="CO309" s="285"/>
      <c r="CP309" s="285"/>
      <c r="CQ309" s="285"/>
      <c r="CR309" s="285"/>
      <c r="CS309" s="285"/>
      <c r="CT309" s="285"/>
      <c r="CU309" s="286" t="e">
        <f t="shared" si="38"/>
        <v>#DIV/0!</v>
      </c>
      <c r="CV309" s="277"/>
      <c r="CW309" s="285" t="s">
        <v>203</v>
      </c>
      <c r="CX309" s="285">
        <v>7</v>
      </c>
      <c r="CY309" s="285">
        <v>11</v>
      </c>
      <c r="CZ309" s="285"/>
      <c r="DA309" s="285"/>
      <c r="DB309" s="285"/>
      <c r="DC309" s="285"/>
      <c r="DD309" s="285"/>
      <c r="DE309" s="285"/>
      <c r="DF309" s="285"/>
      <c r="DG309" s="285"/>
      <c r="DH309" s="285"/>
      <c r="DI309" s="285"/>
      <c r="DJ309" s="285"/>
      <c r="DK309" s="285"/>
      <c r="DL309" s="285"/>
      <c r="DM309" s="285"/>
      <c r="DN309" s="285"/>
      <c r="DO309" s="285"/>
      <c r="DP309" s="285"/>
      <c r="DQ309" s="285"/>
      <c r="DR309" s="285"/>
      <c r="DS309" s="285"/>
      <c r="DT309" s="285"/>
      <c r="DU309" s="285"/>
      <c r="DV309" s="285"/>
      <c r="DW309" s="285"/>
      <c r="DX309" s="285"/>
      <c r="DY309" s="285"/>
      <c r="DZ309" s="285"/>
      <c r="EA309" s="285"/>
      <c r="EB309" s="286">
        <f t="shared" si="39"/>
        <v>9</v>
      </c>
      <c r="EC309" s="277"/>
      <c r="ED309" s="285" t="s">
        <v>203</v>
      </c>
      <c r="EE309" s="285"/>
      <c r="EF309" s="285"/>
      <c r="EG309" s="285"/>
      <c r="EH309" s="285"/>
      <c r="EI309" s="285"/>
      <c r="EJ309" s="285"/>
      <c r="EK309" s="285"/>
      <c r="EL309" s="285"/>
      <c r="EM309" s="285"/>
      <c r="EN309" s="285"/>
      <c r="EO309" s="285"/>
      <c r="EP309" s="285"/>
      <c r="EQ309" s="285"/>
      <c r="ER309" s="285"/>
      <c r="ES309" s="285"/>
      <c r="ET309" s="285"/>
      <c r="EU309" s="285"/>
      <c r="EV309" s="285"/>
      <c r="EW309" s="285"/>
      <c r="EX309" s="285"/>
      <c r="EY309" s="285"/>
      <c r="EZ309" s="285"/>
      <c r="FA309" s="285"/>
      <c r="FB309" s="285"/>
      <c r="FC309" s="285"/>
      <c r="FD309" s="285"/>
      <c r="FE309" s="285"/>
      <c r="FF309" s="285"/>
      <c r="FG309" s="285"/>
      <c r="FH309" s="285"/>
      <c r="FI309" s="286" t="e">
        <f t="shared" si="40"/>
        <v>#DIV/0!</v>
      </c>
      <c r="FJ309" s="277"/>
      <c r="FK309" s="285" t="s">
        <v>203</v>
      </c>
      <c r="FL309" s="285"/>
      <c r="FM309" s="285"/>
      <c r="FN309" s="285"/>
      <c r="FO309" s="285"/>
      <c r="FP309" s="285"/>
      <c r="FQ309" s="285"/>
      <c r="FR309" s="285"/>
      <c r="FS309" s="285"/>
      <c r="FT309" s="285"/>
      <c r="FU309" s="285"/>
      <c r="FV309" s="285"/>
      <c r="FW309" s="285"/>
      <c r="FX309" s="285"/>
      <c r="FY309" s="285"/>
      <c r="FZ309" s="285"/>
      <c r="GA309" s="285"/>
      <c r="GB309" s="285"/>
      <c r="GC309" s="285"/>
      <c r="GD309" s="285"/>
      <c r="GE309" s="285"/>
      <c r="GF309" s="285"/>
      <c r="GG309" s="285"/>
      <c r="GH309" s="285"/>
      <c r="GI309" s="285"/>
      <c r="GJ309" s="285"/>
      <c r="GK309" s="285"/>
      <c r="GL309" s="285"/>
      <c r="GM309" s="285"/>
      <c r="GN309" s="285"/>
      <c r="GO309" s="285"/>
      <c r="GP309" s="286" t="e">
        <f t="shared" si="41"/>
        <v>#DIV/0!</v>
      </c>
      <c r="GQ309" s="277"/>
    </row>
    <row r="310" spans="1:199" ht="15.75" customHeight="1">
      <c r="A310" s="1018"/>
      <c r="B310" s="295" t="s">
        <v>204</v>
      </c>
      <c r="C310" s="285">
        <v>18</v>
      </c>
      <c r="D310" s="285">
        <v>30</v>
      </c>
      <c r="E310" s="285">
        <v>26</v>
      </c>
      <c r="F310" s="285">
        <v>55</v>
      </c>
      <c r="G310" s="285">
        <v>80</v>
      </c>
      <c r="H310" s="285">
        <v>60</v>
      </c>
      <c r="I310" s="285">
        <v>48</v>
      </c>
      <c r="J310" s="285">
        <v>24</v>
      </c>
      <c r="K310" s="285">
        <v>72</v>
      </c>
      <c r="L310" s="285">
        <v>25</v>
      </c>
      <c r="M310" s="285">
        <v>72</v>
      </c>
      <c r="N310" s="285">
        <v>66</v>
      </c>
      <c r="O310" s="285">
        <v>71</v>
      </c>
      <c r="P310" s="285">
        <v>24</v>
      </c>
      <c r="Q310" s="285">
        <v>81</v>
      </c>
      <c r="R310" s="285">
        <v>73</v>
      </c>
      <c r="S310" s="285">
        <v>20</v>
      </c>
      <c r="T310" s="285">
        <v>32</v>
      </c>
      <c r="U310" s="285">
        <v>11</v>
      </c>
      <c r="V310" s="285">
        <v>69</v>
      </c>
      <c r="W310" s="285">
        <v>34</v>
      </c>
      <c r="X310" s="285">
        <v>29</v>
      </c>
      <c r="Y310" s="285">
        <v>98</v>
      </c>
      <c r="Z310" s="285">
        <v>50</v>
      </c>
      <c r="AA310" s="285">
        <v>40</v>
      </c>
      <c r="AB310" s="285">
        <v>70</v>
      </c>
      <c r="AC310" s="285">
        <v>78</v>
      </c>
      <c r="AD310" s="285">
        <v>68</v>
      </c>
      <c r="AE310" s="285">
        <v>129</v>
      </c>
      <c r="AF310" s="285">
        <v>107</v>
      </c>
      <c r="AG310" s="286">
        <f t="shared" si="36"/>
        <v>55.333333333333336</v>
      </c>
      <c r="AH310" s="277"/>
      <c r="AI310" s="285" t="s">
        <v>204</v>
      </c>
      <c r="AJ310" s="285">
        <v>109</v>
      </c>
      <c r="AK310" s="285">
        <v>39</v>
      </c>
      <c r="AL310" s="285">
        <v>10</v>
      </c>
      <c r="AM310" s="285">
        <v>93</v>
      </c>
      <c r="AN310" s="285">
        <v>20</v>
      </c>
      <c r="AO310" s="285">
        <v>13</v>
      </c>
      <c r="AP310" s="285">
        <v>103</v>
      </c>
      <c r="AQ310" s="285">
        <v>21</v>
      </c>
      <c r="AR310" s="285">
        <v>26</v>
      </c>
      <c r="AS310" s="285">
        <v>111</v>
      </c>
      <c r="AT310" s="285">
        <v>74</v>
      </c>
      <c r="AU310" s="285">
        <v>110</v>
      </c>
      <c r="AV310" s="285">
        <v>49</v>
      </c>
      <c r="AW310" s="285">
        <v>11</v>
      </c>
      <c r="AX310" s="285">
        <v>9</v>
      </c>
      <c r="AY310" s="285">
        <v>18</v>
      </c>
      <c r="AZ310" s="285">
        <v>17</v>
      </c>
      <c r="BA310" s="285">
        <v>19</v>
      </c>
      <c r="BB310" s="285">
        <v>10</v>
      </c>
      <c r="BC310" s="285">
        <v>20</v>
      </c>
      <c r="BD310" s="285">
        <v>73</v>
      </c>
      <c r="BE310" s="285">
        <v>49</v>
      </c>
      <c r="BF310" s="285">
        <v>69</v>
      </c>
      <c r="BG310" s="285">
        <v>20</v>
      </c>
      <c r="BH310" s="285">
        <v>27</v>
      </c>
      <c r="BI310" s="285">
        <v>47</v>
      </c>
      <c r="BJ310" s="285">
        <v>10</v>
      </c>
      <c r="BK310" s="285">
        <v>24</v>
      </c>
      <c r="BL310" s="285">
        <v>31</v>
      </c>
      <c r="BM310" s="285">
        <v>32</v>
      </c>
      <c r="BN310" s="293">
        <f t="shared" si="37"/>
        <v>42.133333333333333</v>
      </c>
      <c r="BO310" s="277"/>
      <c r="BP310" s="294" t="s">
        <v>204</v>
      </c>
      <c r="BQ310" s="285">
        <v>70</v>
      </c>
      <c r="BR310" s="285">
        <v>7</v>
      </c>
      <c r="BS310" s="285">
        <v>52</v>
      </c>
      <c r="BT310" s="285">
        <v>20</v>
      </c>
      <c r="BU310" s="285">
        <v>15</v>
      </c>
      <c r="BV310" s="285">
        <v>35</v>
      </c>
      <c r="BW310" s="285">
        <v>26</v>
      </c>
      <c r="BX310" s="285">
        <v>12</v>
      </c>
      <c r="BY310" s="285">
        <v>8</v>
      </c>
      <c r="BZ310" s="285">
        <v>28</v>
      </c>
      <c r="CA310" s="285">
        <v>32</v>
      </c>
      <c r="CB310" s="285">
        <v>34</v>
      </c>
      <c r="CC310" s="285">
        <v>6</v>
      </c>
      <c r="CD310" s="285">
        <v>25</v>
      </c>
      <c r="CE310" s="285">
        <v>36</v>
      </c>
      <c r="CF310" s="285">
        <v>10</v>
      </c>
      <c r="CG310" s="285">
        <v>52</v>
      </c>
      <c r="CH310" s="285">
        <v>14</v>
      </c>
      <c r="CI310" s="285">
        <v>29</v>
      </c>
      <c r="CJ310" s="285">
        <v>7</v>
      </c>
      <c r="CK310" s="285">
        <v>48</v>
      </c>
      <c r="CL310" s="285">
        <v>6</v>
      </c>
      <c r="CM310" s="285">
        <v>8</v>
      </c>
      <c r="CN310" s="285">
        <v>17</v>
      </c>
      <c r="CO310" s="285">
        <v>39</v>
      </c>
      <c r="CP310" s="285">
        <v>19</v>
      </c>
      <c r="CQ310" s="285">
        <v>8</v>
      </c>
      <c r="CR310" s="285">
        <v>25</v>
      </c>
      <c r="CS310" s="285">
        <v>97</v>
      </c>
      <c r="CT310" s="285">
        <v>15</v>
      </c>
      <c r="CU310" s="286">
        <f t="shared" si="38"/>
        <v>26.666666666666668</v>
      </c>
      <c r="CV310" s="277"/>
      <c r="CW310" s="285" t="s">
        <v>204</v>
      </c>
      <c r="CX310" s="285">
        <v>122</v>
      </c>
      <c r="CY310" s="285">
        <v>59</v>
      </c>
      <c r="CZ310" s="285">
        <v>106</v>
      </c>
      <c r="DA310" s="285">
        <v>72</v>
      </c>
      <c r="DB310" s="285">
        <v>35</v>
      </c>
      <c r="DC310" s="285">
        <v>48</v>
      </c>
      <c r="DD310" s="285">
        <v>38</v>
      </c>
      <c r="DE310" s="285">
        <v>14</v>
      </c>
      <c r="DF310" s="285">
        <v>119</v>
      </c>
      <c r="DG310" s="285">
        <v>25</v>
      </c>
      <c r="DH310" s="285">
        <v>40</v>
      </c>
      <c r="DI310" s="285">
        <v>2</v>
      </c>
      <c r="DJ310" s="285">
        <v>35</v>
      </c>
      <c r="DK310" s="285">
        <v>6</v>
      </c>
      <c r="DL310" s="285">
        <v>99</v>
      </c>
      <c r="DM310" s="285">
        <v>95</v>
      </c>
      <c r="DN310" s="285">
        <v>76</v>
      </c>
      <c r="DO310" s="285">
        <v>48</v>
      </c>
      <c r="DP310" s="285">
        <v>40</v>
      </c>
      <c r="DQ310" s="285">
        <v>23</v>
      </c>
      <c r="DR310" s="285">
        <v>46</v>
      </c>
      <c r="DS310" s="285">
        <v>133</v>
      </c>
      <c r="DT310" s="285">
        <v>9</v>
      </c>
      <c r="DU310" s="285">
        <v>8</v>
      </c>
      <c r="DV310" s="285">
        <v>146</v>
      </c>
      <c r="DW310" s="285">
        <v>59</v>
      </c>
      <c r="DX310" s="285">
        <v>64</v>
      </c>
      <c r="DY310" s="285">
        <v>9</v>
      </c>
      <c r="DZ310" s="285">
        <v>29</v>
      </c>
      <c r="EA310" s="285">
        <v>130</v>
      </c>
      <c r="EB310" s="286">
        <f t="shared" si="39"/>
        <v>57.833333333333336</v>
      </c>
      <c r="EC310" s="277"/>
      <c r="ED310" s="285" t="s">
        <v>204</v>
      </c>
      <c r="EE310" s="285">
        <v>60</v>
      </c>
      <c r="EF310" s="285">
        <v>29</v>
      </c>
      <c r="EG310" s="285">
        <v>24</v>
      </c>
      <c r="EH310" s="285">
        <v>21</v>
      </c>
      <c r="EI310" s="285">
        <v>63</v>
      </c>
      <c r="EJ310" s="285">
        <v>72</v>
      </c>
      <c r="EK310" s="285">
        <v>22</v>
      </c>
      <c r="EL310" s="285">
        <v>65</v>
      </c>
      <c r="EM310" s="285">
        <v>29</v>
      </c>
      <c r="EN310" s="285">
        <v>79</v>
      </c>
      <c r="EO310" s="285">
        <v>64</v>
      </c>
      <c r="EP310" s="285">
        <v>89</v>
      </c>
      <c r="EQ310" s="285">
        <v>37</v>
      </c>
      <c r="ER310" s="285">
        <v>124</v>
      </c>
      <c r="ES310" s="285">
        <v>19</v>
      </c>
      <c r="ET310" s="285">
        <v>64</v>
      </c>
      <c r="EU310" s="285">
        <v>14</v>
      </c>
      <c r="EV310" s="285">
        <v>119</v>
      </c>
      <c r="EW310" s="285">
        <v>27</v>
      </c>
      <c r="EX310" s="285">
        <v>78</v>
      </c>
      <c r="EY310" s="285">
        <v>37</v>
      </c>
      <c r="EZ310" s="285">
        <v>83</v>
      </c>
      <c r="FA310" s="285">
        <v>24</v>
      </c>
      <c r="FB310" s="285">
        <v>124</v>
      </c>
      <c r="FC310" s="285">
        <v>25</v>
      </c>
      <c r="FD310" s="285">
        <v>53</v>
      </c>
      <c r="FE310" s="285">
        <v>24</v>
      </c>
      <c r="FF310" s="285">
        <v>67</v>
      </c>
      <c r="FG310" s="285">
        <v>87</v>
      </c>
      <c r="FH310" s="285">
        <v>62</v>
      </c>
      <c r="FI310" s="286">
        <f t="shared" si="40"/>
        <v>56.166666666666664</v>
      </c>
      <c r="FJ310" s="277"/>
      <c r="FK310" s="285" t="s">
        <v>204</v>
      </c>
      <c r="FL310" s="285">
        <v>7</v>
      </c>
      <c r="FM310" s="285">
        <v>26</v>
      </c>
      <c r="FN310" s="285">
        <v>19</v>
      </c>
      <c r="FO310" s="285">
        <v>7</v>
      </c>
      <c r="FP310" s="285">
        <v>25</v>
      </c>
      <c r="FQ310" s="285">
        <v>4</v>
      </c>
      <c r="FR310" s="285">
        <v>10</v>
      </c>
      <c r="FS310" s="285">
        <v>36</v>
      </c>
      <c r="FT310" s="285">
        <v>103</v>
      </c>
      <c r="FU310" s="285">
        <v>10</v>
      </c>
      <c r="FV310" s="285">
        <v>67</v>
      </c>
      <c r="FW310" s="285">
        <v>75</v>
      </c>
      <c r="FX310" s="285">
        <v>37</v>
      </c>
      <c r="FY310" s="285">
        <v>114</v>
      </c>
      <c r="FZ310" s="285">
        <v>6</v>
      </c>
      <c r="GA310" s="285">
        <v>75</v>
      </c>
      <c r="GB310" s="285">
        <v>72</v>
      </c>
      <c r="GC310" s="285">
        <v>26</v>
      </c>
      <c r="GD310" s="285">
        <v>42</v>
      </c>
      <c r="GE310" s="285">
        <v>21</v>
      </c>
      <c r="GF310" s="285">
        <v>77</v>
      </c>
      <c r="GG310" s="285">
        <v>119</v>
      </c>
      <c r="GH310" s="285">
        <v>41</v>
      </c>
      <c r="GI310" s="285">
        <v>18</v>
      </c>
      <c r="GJ310" s="285">
        <v>41</v>
      </c>
      <c r="GK310" s="285">
        <v>141</v>
      </c>
      <c r="GL310" s="285">
        <v>30</v>
      </c>
      <c r="GM310" s="285">
        <v>53</v>
      </c>
      <c r="GN310" s="285">
        <v>83</v>
      </c>
      <c r="GO310" s="285">
        <v>25</v>
      </c>
      <c r="GP310" s="286">
        <f t="shared" si="41"/>
        <v>47</v>
      </c>
      <c r="GQ310" s="277"/>
    </row>
    <row r="311" spans="1:199" ht="15.75" customHeight="1">
      <c r="A311" s="1018"/>
      <c r="B311" s="295" t="s">
        <v>262</v>
      </c>
      <c r="C311" s="285">
        <v>8</v>
      </c>
      <c r="D311" s="285">
        <v>26</v>
      </c>
      <c r="E311" s="285">
        <v>10</v>
      </c>
      <c r="F311" s="285">
        <v>19</v>
      </c>
      <c r="G311" s="285">
        <v>8</v>
      </c>
      <c r="H311" s="285">
        <v>11</v>
      </c>
      <c r="I311" s="285">
        <v>10</v>
      </c>
      <c r="J311" s="285">
        <v>14</v>
      </c>
      <c r="K311" s="285">
        <v>8</v>
      </c>
      <c r="L311" s="285">
        <v>6</v>
      </c>
      <c r="M311" s="285">
        <v>8</v>
      </c>
      <c r="N311" s="285">
        <v>9</v>
      </c>
      <c r="O311" s="285">
        <v>9</v>
      </c>
      <c r="P311" s="285">
        <v>8</v>
      </c>
      <c r="Q311" s="285">
        <v>16</v>
      </c>
      <c r="R311" s="285">
        <v>17</v>
      </c>
      <c r="S311" s="285">
        <v>7</v>
      </c>
      <c r="T311" s="285">
        <v>17</v>
      </c>
      <c r="U311" s="285">
        <v>15</v>
      </c>
      <c r="V311" s="285">
        <v>7</v>
      </c>
      <c r="W311" s="285">
        <v>4</v>
      </c>
      <c r="X311" s="285">
        <v>15</v>
      </c>
      <c r="Y311" s="285">
        <v>14</v>
      </c>
      <c r="Z311" s="285">
        <v>11</v>
      </c>
      <c r="AA311" s="285">
        <v>13</v>
      </c>
      <c r="AB311" s="285">
        <v>10</v>
      </c>
      <c r="AC311" s="285">
        <v>15</v>
      </c>
      <c r="AD311" s="285">
        <v>20</v>
      </c>
      <c r="AE311" s="285">
        <v>11</v>
      </c>
      <c r="AF311" s="285">
        <v>10</v>
      </c>
      <c r="AG311" s="286">
        <f t="shared" si="36"/>
        <v>11.866666666666667</v>
      </c>
      <c r="AH311" s="277"/>
      <c r="AI311" s="285" t="s">
        <v>262</v>
      </c>
      <c r="AJ311" s="285">
        <v>12</v>
      </c>
      <c r="AK311" s="285">
        <v>6</v>
      </c>
      <c r="AL311" s="285">
        <v>10</v>
      </c>
      <c r="AM311" s="285">
        <v>10</v>
      </c>
      <c r="AN311" s="285">
        <v>8</v>
      </c>
      <c r="AO311" s="285">
        <v>18</v>
      </c>
      <c r="AP311" s="285">
        <v>25</v>
      </c>
      <c r="AQ311" s="285">
        <v>12</v>
      </c>
      <c r="AR311" s="285">
        <v>9</v>
      </c>
      <c r="AS311" s="285">
        <v>9</v>
      </c>
      <c r="AT311" s="285">
        <v>20</v>
      </c>
      <c r="AU311" s="285">
        <v>28</v>
      </c>
      <c r="AV311" s="285">
        <v>9</v>
      </c>
      <c r="AW311" s="285">
        <v>13</v>
      </c>
      <c r="AX311" s="285">
        <v>11</v>
      </c>
      <c r="AY311" s="285">
        <v>6</v>
      </c>
      <c r="AZ311" s="285">
        <v>10</v>
      </c>
      <c r="BA311" s="285">
        <v>7</v>
      </c>
      <c r="BB311" s="285">
        <v>38</v>
      </c>
      <c r="BC311" s="285">
        <v>7</v>
      </c>
      <c r="BD311" s="285">
        <v>15</v>
      </c>
      <c r="BE311" s="285">
        <v>10</v>
      </c>
      <c r="BF311" s="285">
        <v>9</v>
      </c>
      <c r="BG311" s="285">
        <v>29</v>
      </c>
      <c r="BH311" s="285">
        <v>8</v>
      </c>
      <c r="BI311" s="285">
        <v>4</v>
      </c>
      <c r="BJ311" s="285">
        <v>11</v>
      </c>
      <c r="BK311" s="285">
        <v>12</v>
      </c>
      <c r="BL311" s="285">
        <v>9</v>
      </c>
      <c r="BM311" s="285">
        <v>6</v>
      </c>
      <c r="BN311" s="293">
        <f t="shared" si="37"/>
        <v>12.7</v>
      </c>
      <c r="BO311" s="277"/>
      <c r="BP311" s="294" t="s">
        <v>262</v>
      </c>
      <c r="BQ311" s="285">
        <v>12</v>
      </c>
      <c r="BR311" s="285">
        <v>20</v>
      </c>
      <c r="BS311" s="285">
        <v>8</v>
      </c>
      <c r="BT311" s="285">
        <v>11</v>
      </c>
      <c r="BU311" s="285">
        <v>22</v>
      </c>
      <c r="BV311" s="285">
        <v>12</v>
      </c>
      <c r="BW311" s="285">
        <v>27</v>
      </c>
      <c r="BX311" s="285">
        <v>7</v>
      </c>
      <c r="BY311" s="285">
        <v>5</v>
      </c>
      <c r="BZ311" s="285">
        <v>6</v>
      </c>
      <c r="CA311" s="285">
        <v>15</v>
      </c>
      <c r="CB311" s="285">
        <v>9</v>
      </c>
      <c r="CC311" s="285">
        <v>11</v>
      </c>
      <c r="CD311" s="285">
        <v>6</v>
      </c>
      <c r="CE311" s="285">
        <v>8</v>
      </c>
      <c r="CF311" s="285">
        <v>4</v>
      </c>
      <c r="CG311" s="285">
        <v>9</v>
      </c>
      <c r="CH311" s="285">
        <v>10</v>
      </c>
      <c r="CI311" s="285">
        <v>8</v>
      </c>
      <c r="CJ311" s="285">
        <v>13</v>
      </c>
      <c r="CK311" s="285">
        <v>28</v>
      </c>
      <c r="CL311" s="285">
        <v>16</v>
      </c>
      <c r="CM311" s="285">
        <v>13</v>
      </c>
      <c r="CN311" s="285">
        <v>5</v>
      </c>
      <c r="CO311" s="285">
        <v>9</v>
      </c>
      <c r="CP311" s="285">
        <v>13</v>
      </c>
      <c r="CQ311" s="285">
        <v>19</v>
      </c>
      <c r="CR311" s="285">
        <v>11</v>
      </c>
      <c r="CS311" s="285">
        <v>22</v>
      </c>
      <c r="CT311" s="285">
        <v>21</v>
      </c>
      <c r="CU311" s="286">
        <f t="shared" si="38"/>
        <v>12.666666666666666</v>
      </c>
      <c r="CV311" s="277"/>
      <c r="CW311" s="285" t="s">
        <v>262</v>
      </c>
      <c r="CX311" s="285">
        <v>48</v>
      </c>
      <c r="CY311" s="285">
        <v>15</v>
      </c>
      <c r="CZ311" s="285">
        <v>14</v>
      </c>
      <c r="DA311" s="285">
        <v>12</v>
      </c>
      <c r="DB311" s="285">
        <v>12</v>
      </c>
      <c r="DC311" s="285">
        <v>10</v>
      </c>
      <c r="DD311" s="285">
        <v>11</v>
      </c>
      <c r="DE311" s="285">
        <v>17</v>
      </c>
      <c r="DF311" s="285">
        <v>9</v>
      </c>
      <c r="DG311" s="285">
        <v>6</v>
      </c>
      <c r="DH311" s="285">
        <v>9</v>
      </c>
      <c r="DI311" s="285">
        <v>20</v>
      </c>
      <c r="DJ311" s="285">
        <v>15</v>
      </c>
      <c r="DK311" s="285">
        <v>3</v>
      </c>
      <c r="DL311" s="285">
        <v>12</v>
      </c>
      <c r="DM311" s="285">
        <v>9</v>
      </c>
      <c r="DN311" s="285">
        <v>9</v>
      </c>
      <c r="DO311" s="285">
        <v>8</v>
      </c>
      <c r="DP311" s="285">
        <v>11</v>
      </c>
      <c r="DQ311" s="285">
        <v>8</v>
      </c>
      <c r="DR311" s="285">
        <v>11</v>
      </c>
      <c r="DS311" s="285">
        <v>6</v>
      </c>
      <c r="DT311" s="285">
        <v>10</v>
      </c>
      <c r="DU311" s="285">
        <v>8</v>
      </c>
      <c r="DV311" s="285">
        <v>18</v>
      </c>
      <c r="DW311" s="285">
        <v>17</v>
      </c>
      <c r="DX311" s="285">
        <v>9</v>
      </c>
      <c r="DY311" s="285">
        <v>9</v>
      </c>
      <c r="DZ311" s="285">
        <v>12</v>
      </c>
      <c r="EA311" s="285">
        <v>4</v>
      </c>
      <c r="EB311" s="286">
        <f t="shared" si="39"/>
        <v>12.066666666666666</v>
      </c>
      <c r="EC311" s="277"/>
      <c r="ED311" s="285" t="s">
        <v>262</v>
      </c>
      <c r="EE311" s="285">
        <v>9</v>
      </c>
      <c r="EF311" s="285">
        <v>10</v>
      </c>
      <c r="EG311" s="285">
        <v>15</v>
      </c>
      <c r="EH311" s="285">
        <v>10</v>
      </c>
      <c r="EI311" s="285">
        <v>9</v>
      </c>
      <c r="EJ311" s="285">
        <v>8</v>
      </c>
      <c r="EK311" s="285">
        <v>7</v>
      </c>
      <c r="EL311" s="285">
        <v>4</v>
      </c>
      <c r="EM311" s="285">
        <v>19</v>
      </c>
      <c r="EN311" s="285">
        <v>12</v>
      </c>
      <c r="EO311" s="285">
        <v>12</v>
      </c>
      <c r="EP311" s="285">
        <v>9</v>
      </c>
      <c r="EQ311" s="285">
        <v>14</v>
      </c>
      <c r="ER311" s="285">
        <v>8</v>
      </c>
      <c r="ES311" s="285">
        <v>3</v>
      </c>
      <c r="ET311" s="285">
        <v>2</v>
      </c>
      <c r="EU311" s="285">
        <v>9</v>
      </c>
      <c r="EV311" s="285">
        <v>14</v>
      </c>
      <c r="EW311" s="285">
        <v>22</v>
      </c>
      <c r="EX311" s="285">
        <v>6</v>
      </c>
      <c r="EY311" s="285">
        <v>12</v>
      </c>
      <c r="EZ311" s="285">
        <v>10</v>
      </c>
      <c r="FA311" s="285">
        <v>25</v>
      </c>
      <c r="FB311" s="285">
        <v>11</v>
      </c>
      <c r="FC311" s="285">
        <v>7</v>
      </c>
      <c r="FD311" s="285">
        <v>21</v>
      </c>
      <c r="FE311" s="285">
        <v>13</v>
      </c>
      <c r="FF311" s="285">
        <v>8</v>
      </c>
      <c r="FG311" s="285">
        <v>13</v>
      </c>
      <c r="FH311" s="285">
        <v>9</v>
      </c>
      <c r="FI311" s="286">
        <f t="shared" si="40"/>
        <v>11.033333333333333</v>
      </c>
      <c r="FJ311" s="277"/>
      <c r="FK311" s="285" t="s">
        <v>262</v>
      </c>
      <c r="FL311" s="285">
        <v>17</v>
      </c>
      <c r="FM311" s="285">
        <v>8</v>
      </c>
      <c r="FN311" s="285">
        <v>13</v>
      </c>
      <c r="FO311" s="285">
        <v>21</v>
      </c>
      <c r="FP311" s="285">
        <v>24</v>
      </c>
      <c r="FQ311" s="285">
        <v>8</v>
      </c>
      <c r="FR311" s="285">
        <v>5</v>
      </c>
      <c r="FS311" s="285">
        <v>12</v>
      </c>
      <c r="FT311" s="285">
        <v>6</v>
      </c>
      <c r="FU311" s="285">
        <v>4</v>
      </c>
      <c r="FV311" s="285">
        <v>16</v>
      </c>
      <c r="FW311" s="285">
        <v>13</v>
      </c>
      <c r="FX311" s="285">
        <v>4</v>
      </c>
      <c r="FY311" s="285">
        <v>28</v>
      </c>
      <c r="FZ311" s="285">
        <v>6</v>
      </c>
      <c r="GA311" s="285">
        <v>19</v>
      </c>
      <c r="GB311" s="285">
        <v>22</v>
      </c>
      <c r="GC311" s="285">
        <v>9</v>
      </c>
      <c r="GD311" s="285">
        <v>5</v>
      </c>
      <c r="GE311" s="285">
        <v>9</v>
      </c>
      <c r="GF311" s="285">
        <v>18</v>
      </c>
      <c r="GG311" s="285">
        <v>7</v>
      </c>
      <c r="GH311" s="285">
        <v>5</v>
      </c>
      <c r="GI311" s="285">
        <v>4</v>
      </c>
      <c r="GJ311" s="285">
        <v>15</v>
      </c>
      <c r="GK311" s="285">
        <v>6</v>
      </c>
      <c r="GL311" s="285">
        <v>12</v>
      </c>
      <c r="GM311" s="285">
        <v>10</v>
      </c>
      <c r="GN311" s="285">
        <v>7</v>
      </c>
      <c r="GO311" s="285">
        <v>31</v>
      </c>
      <c r="GP311" s="286">
        <f t="shared" si="41"/>
        <v>12.133333333333333</v>
      </c>
      <c r="GQ311" s="277"/>
    </row>
    <row r="312" spans="1:199" ht="15.75" customHeight="1">
      <c r="A312" s="1018"/>
      <c r="B312" s="295" t="s">
        <v>263</v>
      </c>
      <c r="C312" s="285">
        <v>4</v>
      </c>
      <c r="D312" s="285">
        <v>1</v>
      </c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  <c r="AG312" s="286">
        <f t="shared" si="36"/>
        <v>2.5</v>
      </c>
      <c r="AH312" s="277"/>
      <c r="AI312" s="285" t="s">
        <v>368</v>
      </c>
      <c r="AJ312" s="285">
        <v>2</v>
      </c>
      <c r="AK312" s="285">
        <v>4</v>
      </c>
      <c r="AL312" s="285">
        <v>4</v>
      </c>
      <c r="AM312" s="285">
        <v>4</v>
      </c>
      <c r="AN312" s="285">
        <v>2</v>
      </c>
      <c r="AO312" s="285">
        <v>2</v>
      </c>
      <c r="AP312" s="285">
        <v>1</v>
      </c>
      <c r="AQ312" s="285">
        <v>2</v>
      </c>
      <c r="AR312" s="285">
        <v>2</v>
      </c>
      <c r="AS312" s="285">
        <v>4</v>
      </c>
      <c r="AT312" s="285">
        <v>2</v>
      </c>
      <c r="AU312" s="285">
        <v>2</v>
      </c>
      <c r="AV312" s="285">
        <v>3</v>
      </c>
      <c r="AW312" s="285">
        <v>4</v>
      </c>
      <c r="AX312" s="285">
        <v>2</v>
      </c>
      <c r="AY312" s="285">
        <v>4</v>
      </c>
      <c r="AZ312" s="285">
        <v>2</v>
      </c>
      <c r="BA312" s="285">
        <v>2</v>
      </c>
      <c r="BB312" s="285"/>
      <c r="BC312" s="285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93">
        <f t="shared" si="37"/>
        <v>2.6666666666666665</v>
      </c>
      <c r="BO312" s="277"/>
      <c r="BP312" s="294" t="s">
        <v>368</v>
      </c>
      <c r="BQ312" s="285">
        <v>2</v>
      </c>
      <c r="BR312" s="285">
        <v>2</v>
      </c>
      <c r="BS312" s="285">
        <v>4</v>
      </c>
      <c r="BT312" s="285">
        <v>4</v>
      </c>
      <c r="BU312" s="285">
        <v>4</v>
      </c>
      <c r="BV312" s="285"/>
      <c r="BW312" s="285"/>
      <c r="BX312" s="285"/>
      <c r="BY312" s="285"/>
      <c r="BZ312" s="285"/>
      <c r="CA312" s="285"/>
      <c r="CB312" s="285"/>
      <c r="CC312" s="285"/>
      <c r="CD312" s="285"/>
      <c r="CE312" s="285"/>
      <c r="CF312" s="285"/>
      <c r="CG312" s="285"/>
      <c r="CH312" s="285"/>
      <c r="CI312" s="285"/>
      <c r="CJ312" s="285"/>
      <c r="CK312" s="285"/>
      <c r="CL312" s="285"/>
      <c r="CM312" s="285"/>
      <c r="CN312" s="285"/>
      <c r="CO312" s="285"/>
      <c r="CP312" s="285"/>
      <c r="CQ312" s="285"/>
      <c r="CR312" s="285"/>
      <c r="CS312" s="285"/>
      <c r="CT312" s="285"/>
      <c r="CU312" s="286">
        <f t="shared" si="38"/>
        <v>3.2</v>
      </c>
      <c r="CV312" s="277"/>
      <c r="CW312" s="285" t="s">
        <v>368</v>
      </c>
      <c r="CX312" s="285">
        <v>2</v>
      </c>
      <c r="CY312" s="285">
        <v>2</v>
      </c>
      <c r="CZ312" s="285">
        <v>2</v>
      </c>
      <c r="DA312" s="285">
        <v>2</v>
      </c>
      <c r="DB312" s="285">
        <v>2</v>
      </c>
      <c r="DC312" s="285">
        <v>2</v>
      </c>
      <c r="DD312" s="285">
        <v>2</v>
      </c>
      <c r="DE312" s="285">
        <v>2</v>
      </c>
      <c r="DF312" s="285">
        <v>4</v>
      </c>
      <c r="DG312" s="285">
        <v>2</v>
      </c>
      <c r="DH312" s="285">
        <v>2</v>
      </c>
      <c r="DI312" s="285">
        <v>4</v>
      </c>
      <c r="DJ312" s="285">
        <v>4</v>
      </c>
      <c r="DK312" s="285">
        <v>4</v>
      </c>
      <c r="DL312" s="285">
        <v>2</v>
      </c>
      <c r="DM312" s="285">
        <v>2</v>
      </c>
      <c r="DN312" s="285">
        <v>3</v>
      </c>
      <c r="DO312" s="285">
        <v>2</v>
      </c>
      <c r="DP312" s="285">
        <v>4</v>
      </c>
      <c r="DQ312" s="285">
        <v>2</v>
      </c>
      <c r="DR312" s="285">
        <v>2</v>
      </c>
      <c r="DS312" s="285">
        <v>4</v>
      </c>
      <c r="DT312" s="285">
        <v>2</v>
      </c>
      <c r="DU312" s="285">
        <v>4</v>
      </c>
      <c r="DV312" s="285">
        <v>4</v>
      </c>
      <c r="DW312" s="285">
        <v>4</v>
      </c>
      <c r="DX312" s="285">
        <v>2</v>
      </c>
      <c r="DY312" s="285">
        <v>2</v>
      </c>
      <c r="DZ312" s="285">
        <v>2</v>
      </c>
      <c r="EA312" s="285">
        <v>4</v>
      </c>
      <c r="EB312" s="286">
        <f t="shared" si="39"/>
        <v>2.7</v>
      </c>
      <c r="EC312" s="277"/>
      <c r="ED312" s="285" t="s">
        <v>368</v>
      </c>
      <c r="EE312" s="285">
        <v>2</v>
      </c>
      <c r="EF312" s="285">
        <v>2</v>
      </c>
      <c r="EG312" s="285">
        <v>2</v>
      </c>
      <c r="EH312" s="285">
        <v>2</v>
      </c>
      <c r="EI312" s="285">
        <v>2</v>
      </c>
      <c r="EJ312" s="285">
        <v>4</v>
      </c>
      <c r="EK312" s="285">
        <v>2</v>
      </c>
      <c r="EL312" s="285">
        <v>4</v>
      </c>
      <c r="EM312" s="285">
        <v>3</v>
      </c>
      <c r="EN312" s="285">
        <v>2</v>
      </c>
      <c r="EO312" s="285">
        <v>2</v>
      </c>
      <c r="EP312" s="285">
        <v>2</v>
      </c>
      <c r="EQ312" s="285">
        <v>1</v>
      </c>
      <c r="ER312" s="285">
        <v>1</v>
      </c>
      <c r="ES312" s="285">
        <v>2</v>
      </c>
      <c r="ET312" s="285">
        <v>4</v>
      </c>
      <c r="EU312" s="285">
        <v>2</v>
      </c>
      <c r="EV312" s="285">
        <v>4</v>
      </c>
      <c r="EW312" s="285">
        <v>1</v>
      </c>
      <c r="EX312" s="285">
        <v>1</v>
      </c>
      <c r="EY312" s="285">
        <v>1</v>
      </c>
      <c r="EZ312" s="285">
        <v>2</v>
      </c>
      <c r="FA312" s="285">
        <v>2</v>
      </c>
      <c r="FB312" s="285"/>
      <c r="FC312" s="285"/>
      <c r="FD312" s="285"/>
      <c r="FE312" s="285"/>
      <c r="FF312" s="285"/>
      <c r="FG312" s="285"/>
      <c r="FH312" s="285"/>
      <c r="FI312" s="286">
        <f t="shared" si="40"/>
        <v>2.1739130434782608</v>
      </c>
      <c r="FJ312" s="277"/>
      <c r="FK312" s="285" t="s">
        <v>368</v>
      </c>
      <c r="FL312" s="285">
        <v>2</v>
      </c>
      <c r="FM312" s="285">
        <v>2</v>
      </c>
      <c r="FN312" s="285">
        <v>2</v>
      </c>
      <c r="FO312" s="285">
        <v>2</v>
      </c>
      <c r="FP312" s="285">
        <v>2</v>
      </c>
      <c r="FQ312" s="285">
        <v>4</v>
      </c>
      <c r="FR312" s="285">
        <v>2</v>
      </c>
      <c r="FS312" s="285">
        <v>2</v>
      </c>
      <c r="FT312" s="285">
        <v>2</v>
      </c>
      <c r="FU312" s="285">
        <v>4</v>
      </c>
      <c r="FV312" s="285">
        <v>2</v>
      </c>
      <c r="FW312" s="285">
        <v>4</v>
      </c>
      <c r="FX312" s="285">
        <v>2</v>
      </c>
      <c r="FY312" s="285">
        <v>2</v>
      </c>
      <c r="FZ312" s="285">
        <v>4</v>
      </c>
      <c r="GA312" s="285">
        <v>4</v>
      </c>
      <c r="GB312" s="285">
        <v>2</v>
      </c>
      <c r="GC312" s="285">
        <v>2</v>
      </c>
      <c r="GD312" s="285">
        <v>2</v>
      </c>
      <c r="GE312" s="285"/>
      <c r="GF312" s="285"/>
      <c r="GG312" s="285"/>
      <c r="GH312" s="285"/>
      <c r="GI312" s="285"/>
      <c r="GJ312" s="285"/>
      <c r="GK312" s="285"/>
      <c r="GL312" s="285"/>
      <c r="GM312" s="285"/>
      <c r="GN312" s="285"/>
      <c r="GO312" s="285"/>
      <c r="GP312" s="286">
        <f t="shared" si="41"/>
        <v>2.5263157894736841</v>
      </c>
      <c r="GQ312" s="277"/>
    </row>
    <row r="313" spans="1:199" ht="15.75" customHeight="1">
      <c r="A313" s="1018"/>
      <c r="B313" s="300" t="s">
        <v>122</v>
      </c>
      <c r="C313" s="296">
        <v>1</v>
      </c>
      <c r="D313" s="296">
        <v>1</v>
      </c>
      <c r="E313" s="296">
        <v>1</v>
      </c>
      <c r="F313" s="296">
        <v>1</v>
      </c>
      <c r="G313" s="296">
        <v>1</v>
      </c>
      <c r="H313" s="296">
        <v>1</v>
      </c>
      <c r="I313" s="296">
        <v>1</v>
      </c>
      <c r="J313" s="296">
        <v>1</v>
      </c>
      <c r="K313" s="296">
        <v>1</v>
      </c>
      <c r="L313" s="296">
        <v>1</v>
      </c>
      <c r="M313" s="296">
        <v>1</v>
      </c>
      <c r="N313" s="296">
        <v>1</v>
      </c>
      <c r="O313" s="296">
        <v>1</v>
      </c>
      <c r="P313" s="296">
        <v>1</v>
      </c>
      <c r="Q313" s="296">
        <v>1</v>
      </c>
      <c r="R313" s="296">
        <v>1</v>
      </c>
      <c r="S313" s="296">
        <v>1</v>
      </c>
      <c r="T313" s="296">
        <v>1</v>
      </c>
      <c r="U313" s="296">
        <v>1</v>
      </c>
      <c r="V313" s="296">
        <v>1</v>
      </c>
      <c r="W313" s="296">
        <v>1</v>
      </c>
      <c r="X313" s="296">
        <v>1</v>
      </c>
      <c r="Y313" s="296">
        <v>1</v>
      </c>
      <c r="Z313" s="296">
        <v>1</v>
      </c>
      <c r="AA313" s="296">
        <v>1</v>
      </c>
      <c r="AB313" s="296">
        <v>1</v>
      </c>
      <c r="AC313" s="296">
        <v>1</v>
      </c>
      <c r="AD313" s="296">
        <v>1</v>
      </c>
      <c r="AE313" s="296">
        <v>1</v>
      </c>
      <c r="AF313" s="296">
        <v>1</v>
      </c>
      <c r="AG313" s="301">
        <f t="shared" si="36"/>
        <v>1</v>
      </c>
      <c r="AH313" s="277"/>
      <c r="AI313" s="300" t="s">
        <v>122</v>
      </c>
      <c r="AJ313" s="296">
        <v>1</v>
      </c>
      <c r="AK313" s="296">
        <v>1</v>
      </c>
      <c r="AL313" s="296">
        <v>1</v>
      </c>
      <c r="AM313" s="296">
        <v>1</v>
      </c>
      <c r="AN313" s="296">
        <v>1</v>
      </c>
      <c r="AO313" s="296">
        <v>1</v>
      </c>
      <c r="AP313" s="296">
        <v>1</v>
      </c>
      <c r="AQ313" s="296">
        <v>1</v>
      </c>
      <c r="AR313" s="296">
        <v>1</v>
      </c>
      <c r="AS313" s="296">
        <v>1</v>
      </c>
      <c r="AT313" s="296">
        <v>1</v>
      </c>
      <c r="AU313" s="296">
        <v>1</v>
      </c>
      <c r="AV313" s="296">
        <v>1</v>
      </c>
      <c r="AW313" s="296">
        <v>1</v>
      </c>
      <c r="AX313" s="296">
        <v>1</v>
      </c>
      <c r="AY313" s="296">
        <v>1</v>
      </c>
      <c r="AZ313" s="296">
        <v>1</v>
      </c>
      <c r="BA313" s="296">
        <v>1</v>
      </c>
      <c r="BB313" s="296">
        <v>1</v>
      </c>
      <c r="BC313" s="296">
        <v>1</v>
      </c>
      <c r="BD313" s="296">
        <v>1</v>
      </c>
      <c r="BE313" s="296">
        <v>1</v>
      </c>
      <c r="BF313" s="296">
        <v>1</v>
      </c>
      <c r="BG313" s="296">
        <v>1</v>
      </c>
      <c r="BH313" s="296">
        <v>1</v>
      </c>
      <c r="BI313" s="296">
        <v>1</v>
      </c>
      <c r="BJ313" s="296">
        <v>1</v>
      </c>
      <c r="BK313" s="296">
        <v>1</v>
      </c>
      <c r="BL313" s="296">
        <v>1</v>
      </c>
      <c r="BM313" s="296">
        <v>1</v>
      </c>
      <c r="BN313" s="305">
        <f t="shared" si="37"/>
        <v>1</v>
      </c>
      <c r="BO313" s="277"/>
      <c r="BP313" s="302" t="s">
        <v>122</v>
      </c>
      <c r="BQ313" s="296">
        <v>1</v>
      </c>
      <c r="BR313" s="296">
        <v>1</v>
      </c>
      <c r="BS313" s="296">
        <v>1</v>
      </c>
      <c r="BT313" s="296">
        <v>1</v>
      </c>
      <c r="BU313" s="296">
        <v>1</v>
      </c>
      <c r="BV313" s="296">
        <v>1</v>
      </c>
      <c r="BW313" s="296">
        <v>1</v>
      </c>
      <c r="BX313" s="296">
        <v>1</v>
      </c>
      <c r="BY313" s="296">
        <v>1</v>
      </c>
      <c r="BZ313" s="296">
        <v>1</v>
      </c>
      <c r="CA313" s="296">
        <v>1</v>
      </c>
      <c r="CB313" s="296">
        <v>1</v>
      </c>
      <c r="CC313" s="296">
        <v>1</v>
      </c>
      <c r="CD313" s="296">
        <v>1</v>
      </c>
      <c r="CE313" s="296">
        <v>1</v>
      </c>
      <c r="CF313" s="296">
        <v>1</v>
      </c>
      <c r="CG313" s="296">
        <v>1</v>
      </c>
      <c r="CH313" s="296">
        <v>1</v>
      </c>
      <c r="CI313" s="296">
        <v>1</v>
      </c>
      <c r="CJ313" s="296">
        <v>1</v>
      </c>
      <c r="CK313" s="296">
        <v>1</v>
      </c>
      <c r="CL313" s="296">
        <v>1</v>
      </c>
      <c r="CM313" s="296">
        <v>1</v>
      </c>
      <c r="CN313" s="296">
        <v>1</v>
      </c>
      <c r="CO313" s="296">
        <v>1</v>
      </c>
      <c r="CP313" s="296">
        <v>1</v>
      </c>
      <c r="CQ313" s="296">
        <v>1</v>
      </c>
      <c r="CR313" s="296">
        <v>1</v>
      </c>
      <c r="CS313" s="296">
        <v>1</v>
      </c>
      <c r="CT313" s="296">
        <v>1</v>
      </c>
      <c r="CU313" s="307">
        <f t="shared" si="38"/>
        <v>1</v>
      </c>
      <c r="CV313" s="277"/>
      <c r="CW313" s="300" t="s">
        <v>122</v>
      </c>
      <c r="CX313" s="296">
        <v>1</v>
      </c>
      <c r="CY313" s="296">
        <v>1</v>
      </c>
      <c r="CZ313" s="296">
        <v>1</v>
      </c>
      <c r="DA313" s="296">
        <v>1</v>
      </c>
      <c r="DB313" s="296">
        <v>1</v>
      </c>
      <c r="DC313" s="296">
        <v>1</v>
      </c>
      <c r="DD313" s="296">
        <v>1</v>
      </c>
      <c r="DE313" s="296">
        <v>1</v>
      </c>
      <c r="DF313" s="296">
        <v>1</v>
      </c>
      <c r="DG313" s="296">
        <v>1</v>
      </c>
      <c r="DH313" s="296">
        <v>1</v>
      </c>
      <c r="DI313" s="296">
        <v>1</v>
      </c>
      <c r="DJ313" s="296">
        <v>1</v>
      </c>
      <c r="DK313" s="296">
        <v>1</v>
      </c>
      <c r="DL313" s="296">
        <v>1</v>
      </c>
      <c r="DM313" s="296">
        <v>1</v>
      </c>
      <c r="DN313" s="296">
        <v>1</v>
      </c>
      <c r="DO313" s="296">
        <v>1</v>
      </c>
      <c r="DP313" s="296">
        <v>1</v>
      </c>
      <c r="DQ313" s="296">
        <v>1</v>
      </c>
      <c r="DR313" s="296">
        <v>1</v>
      </c>
      <c r="DS313" s="296">
        <v>1</v>
      </c>
      <c r="DT313" s="296">
        <v>1</v>
      </c>
      <c r="DU313" s="296">
        <v>1</v>
      </c>
      <c r="DV313" s="296">
        <v>1</v>
      </c>
      <c r="DW313" s="296">
        <v>1</v>
      </c>
      <c r="DX313" s="296">
        <v>1</v>
      </c>
      <c r="DY313" s="296">
        <v>1</v>
      </c>
      <c r="DZ313" s="296">
        <v>1</v>
      </c>
      <c r="EA313" s="296">
        <v>1</v>
      </c>
      <c r="EB313" s="307">
        <f t="shared" si="39"/>
        <v>1</v>
      </c>
      <c r="EC313" s="277"/>
      <c r="ED313" s="300" t="s">
        <v>122</v>
      </c>
      <c r="EE313" s="296">
        <v>1</v>
      </c>
      <c r="EF313" s="296">
        <v>1</v>
      </c>
      <c r="EG313" s="296">
        <v>1</v>
      </c>
      <c r="EH313" s="296">
        <v>1</v>
      </c>
      <c r="EI313" s="296">
        <v>1</v>
      </c>
      <c r="EJ313" s="296">
        <v>1</v>
      </c>
      <c r="EK313" s="296">
        <v>1</v>
      </c>
      <c r="EL313" s="296">
        <v>1</v>
      </c>
      <c r="EM313" s="296">
        <v>1</v>
      </c>
      <c r="EN313" s="296">
        <v>1</v>
      </c>
      <c r="EO313" s="296">
        <v>1</v>
      </c>
      <c r="EP313" s="296">
        <v>1</v>
      </c>
      <c r="EQ313" s="296">
        <v>1</v>
      </c>
      <c r="ER313" s="296">
        <v>1</v>
      </c>
      <c r="ES313" s="296">
        <v>1</v>
      </c>
      <c r="ET313" s="296">
        <v>1</v>
      </c>
      <c r="EU313" s="296">
        <v>1</v>
      </c>
      <c r="EV313" s="296">
        <v>1</v>
      </c>
      <c r="EW313" s="296">
        <v>1</v>
      </c>
      <c r="EX313" s="296">
        <v>1</v>
      </c>
      <c r="EY313" s="296">
        <v>1</v>
      </c>
      <c r="EZ313" s="296">
        <v>1</v>
      </c>
      <c r="FA313" s="296">
        <v>1</v>
      </c>
      <c r="FB313" s="296">
        <v>1</v>
      </c>
      <c r="FC313" s="296">
        <v>1</v>
      </c>
      <c r="FD313" s="296">
        <v>1</v>
      </c>
      <c r="FE313" s="296">
        <v>1</v>
      </c>
      <c r="FF313" s="296">
        <v>1</v>
      </c>
      <c r="FG313" s="296">
        <v>1</v>
      </c>
      <c r="FH313" s="296">
        <v>1</v>
      </c>
      <c r="FI313" s="307">
        <f t="shared" si="40"/>
        <v>1</v>
      </c>
      <c r="FJ313" s="277"/>
      <c r="FK313" s="300" t="s">
        <v>122</v>
      </c>
      <c r="FL313" s="285">
        <v>1</v>
      </c>
      <c r="FM313" s="285"/>
      <c r="FN313" s="285"/>
      <c r="FO313" s="285"/>
      <c r="FP313" s="285"/>
      <c r="FQ313" s="285"/>
      <c r="FR313" s="285"/>
      <c r="FS313" s="285"/>
      <c r="FT313" s="285"/>
      <c r="FU313" s="285"/>
      <c r="FV313" s="285"/>
      <c r="FW313" s="285"/>
      <c r="FX313" s="285"/>
      <c r="FY313" s="285"/>
      <c r="FZ313" s="285"/>
      <c r="GA313" s="285"/>
      <c r="GB313" s="285"/>
      <c r="GC313" s="285"/>
      <c r="GD313" s="285"/>
      <c r="GE313" s="285"/>
      <c r="GF313" s="285"/>
      <c r="GG313" s="285"/>
      <c r="GH313" s="285"/>
      <c r="GI313" s="285"/>
      <c r="GJ313" s="285"/>
      <c r="GK313" s="285"/>
      <c r="GL313" s="285"/>
      <c r="GM313" s="285"/>
      <c r="GN313" s="285"/>
      <c r="GO313" s="285"/>
      <c r="GP313" s="307">
        <f t="shared" si="41"/>
        <v>1</v>
      </c>
      <c r="GQ313" s="277"/>
    </row>
    <row r="314" spans="1:199" ht="15.75" customHeight="1">
      <c r="A314" s="1018"/>
      <c r="B314" s="300" t="s">
        <v>120</v>
      </c>
      <c r="C314" s="296">
        <v>1</v>
      </c>
      <c r="D314" s="296">
        <v>1</v>
      </c>
      <c r="E314" s="296">
        <v>1</v>
      </c>
      <c r="F314" s="296">
        <v>1</v>
      </c>
      <c r="G314" s="296">
        <v>1</v>
      </c>
      <c r="H314" s="296">
        <v>1</v>
      </c>
      <c r="I314" s="296">
        <v>1</v>
      </c>
      <c r="J314" s="296">
        <v>1</v>
      </c>
      <c r="K314" s="296">
        <v>1</v>
      </c>
      <c r="L314" s="296">
        <v>1</v>
      </c>
      <c r="M314" s="296">
        <v>1</v>
      </c>
      <c r="N314" s="296">
        <v>1</v>
      </c>
      <c r="O314" s="296">
        <v>1</v>
      </c>
      <c r="P314" s="296">
        <v>1</v>
      </c>
      <c r="Q314" s="296">
        <v>1</v>
      </c>
      <c r="R314" s="296">
        <v>1</v>
      </c>
      <c r="S314" s="296">
        <v>1</v>
      </c>
      <c r="T314" s="296">
        <v>1</v>
      </c>
      <c r="U314" s="296">
        <v>1</v>
      </c>
      <c r="V314" s="296">
        <v>1</v>
      </c>
      <c r="W314" s="296">
        <v>1</v>
      </c>
      <c r="X314" s="296">
        <v>1</v>
      </c>
      <c r="Y314" s="296">
        <v>1</v>
      </c>
      <c r="Z314" s="296">
        <v>1</v>
      </c>
      <c r="AA314" s="296">
        <v>1</v>
      </c>
      <c r="AB314" s="296">
        <v>1</v>
      </c>
      <c r="AC314" s="296">
        <v>1</v>
      </c>
      <c r="AD314" s="296">
        <v>1</v>
      </c>
      <c r="AE314" s="296">
        <v>1</v>
      </c>
      <c r="AF314" s="296">
        <v>1</v>
      </c>
      <c r="AG314" s="301">
        <f t="shared" si="36"/>
        <v>1</v>
      </c>
      <c r="AH314" s="277"/>
      <c r="AI314" s="300" t="s">
        <v>120</v>
      </c>
      <c r="AJ314" s="296">
        <v>1</v>
      </c>
      <c r="AK314" s="296">
        <v>1</v>
      </c>
      <c r="AL314" s="296">
        <v>1</v>
      </c>
      <c r="AM314" s="296">
        <v>1</v>
      </c>
      <c r="AN314" s="296">
        <v>1</v>
      </c>
      <c r="AO314" s="296">
        <v>1</v>
      </c>
      <c r="AP314" s="296">
        <v>1</v>
      </c>
      <c r="AQ314" s="296">
        <v>1</v>
      </c>
      <c r="AR314" s="296">
        <v>1</v>
      </c>
      <c r="AS314" s="296">
        <v>1</v>
      </c>
      <c r="AT314" s="296">
        <v>1</v>
      </c>
      <c r="AU314" s="296">
        <v>1</v>
      </c>
      <c r="AV314" s="296">
        <v>1</v>
      </c>
      <c r="AW314" s="296">
        <v>1</v>
      </c>
      <c r="AX314" s="296">
        <v>1</v>
      </c>
      <c r="AY314" s="296">
        <v>1</v>
      </c>
      <c r="AZ314" s="296">
        <v>1</v>
      </c>
      <c r="BA314" s="296">
        <v>1</v>
      </c>
      <c r="BB314" s="296">
        <v>1</v>
      </c>
      <c r="BC314" s="296">
        <v>1</v>
      </c>
      <c r="BD314" s="296">
        <v>1</v>
      </c>
      <c r="BE314" s="296">
        <v>1</v>
      </c>
      <c r="BF314" s="296">
        <v>1</v>
      </c>
      <c r="BG314" s="296">
        <v>1</v>
      </c>
      <c r="BH314" s="296">
        <v>1</v>
      </c>
      <c r="BI314" s="296">
        <v>1</v>
      </c>
      <c r="BJ314" s="296">
        <v>1</v>
      </c>
      <c r="BK314" s="296">
        <v>1</v>
      </c>
      <c r="BL314" s="296">
        <v>1</v>
      </c>
      <c r="BM314" s="296">
        <v>1</v>
      </c>
      <c r="BN314" s="305">
        <f t="shared" si="37"/>
        <v>1</v>
      </c>
      <c r="BO314" s="277"/>
      <c r="BP314" s="302" t="s">
        <v>120</v>
      </c>
      <c r="BQ314" s="296">
        <v>1</v>
      </c>
      <c r="BR314" s="296">
        <v>1</v>
      </c>
      <c r="BS314" s="296">
        <v>1</v>
      </c>
      <c r="BT314" s="296">
        <v>1</v>
      </c>
      <c r="BU314" s="296">
        <v>1</v>
      </c>
      <c r="BV314" s="296">
        <v>1</v>
      </c>
      <c r="BW314" s="296">
        <v>1</v>
      </c>
      <c r="BX314" s="296">
        <v>1</v>
      </c>
      <c r="BY314" s="296">
        <v>1</v>
      </c>
      <c r="BZ314" s="296">
        <v>1</v>
      </c>
      <c r="CA314" s="296">
        <v>1</v>
      </c>
      <c r="CB314" s="296">
        <v>1</v>
      </c>
      <c r="CC314" s="296">
        <v>1</v>
      </c>
      <c r="CD314" s="296">
        <v>1</v>
      </c>
      <c r="CE314" s="296">
        <v>1</v>
      </c>
      <c r="CF314" s="296">
        <v>1</v>
      </c>
      <c r="CG314" s="296">
        <v>1</v>
      </c>
      <c r="CH314" s="296">
        <v>1</v>
      </c>
      <c r="CI314" s="296">
        <v>1</v>
      </c>
      <c r="CJ314" s="296">
        <v>1</v>
      </c>
      <c r="CK314" s="296">
        <v>1</v>
      </c>
      <c r="CL314" s="296">
        <v>1</v>
      </c>
      <c r="CM314" s="296">
        <v>1</v>
      </c>
      <c r="CN314" s="296">
        <v>1</v>
      </c>
      <c r="CO314" s="296">
        <v>1</v>
      </c>
      <c r="CP314" s="296">
        <v>1</v>
      </c>
      <c r="CQ314" s="296">
        <v>1</v>
      </c>
      <c r="CR314" s="296">
        <v>1</v>
      </c>
      <c r="CS314" s="296">
        <v>1</v>
      </c>
      <c r="CT314" s="296">
        <v>1</v>
      </c>
      <c r="CU314" s="307">
        <f t="shared" si="38"/>
        <v>1</v>
      </c>
      <c r="CV314" s="277"/>
      <c r="CW314" s="300" t="s">
        <v>120</v>
      </c>
      <c r="CX314" s="296">
        <v>1</v>
      </c>
      <c r="CY314" s="296">
        <v>1</v>
      </c>
      <c r="CZ314" s="296">
        <v>1</v>
      </c>
      <c r="DA314" s="296">
        <v>1</v>
      </c>
      <c r="DB314" s="296">
        <v>1</v>
      </c>
      <c r="DC314" s="296">
        <v>1</v>
      </c>
      <c r="DD314" s="296">
        <v>1</v>
      </c>
      <c r="DE314" s="296">
        <v>1</v>
      </c>
      <c r="DF314" s="296">
        <v>1</v>
      </c>
      <c r="DG314" s="296">
        <v>1</v>
      </c>
      <c r="DH314" s="296">
        <v>1</v>
      </c>
      <c r="DI314" s="296">
        <v>1</v>
      </c>
      <c r="DJ314" s="296">
        <v>1</v>
      </c>
      <c r="DK314" s="296">
        <v>1</v>
      </c>
      <c r="DL314" s="296">
        <v>1</v>
      </c>
      <c r="DM314" s="296">
        <v>1</v>
      </c>
      <c r="DN314" s="296">
        <v>1</v>
      </c>
      <c r="DO314" s="296">
        <v>1</v>
      </c>
      <c r="DP314" s="296">
        <v>1</v>
      </c>
      <c r="DQ314" s="296">
        <v>1</v>
      </c>
      <c r="DR314" s="296">
        <v>1</v>
      </c>
      <c r="DS314" s="296">
        <v>1</v>
      </c>
      <c r="DT314" s="296">
        <v>1</v>
      </c>
      <c r="DU314" s="296">
        <v>1</v>
      </c>
      <c r="DV314" s="296">
        <v>1</v>
      </c>
      <c r="DW314" s="296">
        <v>1</v>
      </c>
      <c r="DX314" s="296">
        <v>1</v>
      </c>
      <c r="DY314" s="296">
        <v>1</v>
      </c>
      <c r="DZ314" s="296">
        <v>1</v>
      </c>
      <c r="EA314" s="296">
        <v>1</v>
      </c>
      <c r="EB314" s="307">
        <f t="shared" si="39"/>
        <v>1</v>
      </c>
      <c r="EC314" s="277"/>
      <c r="ED314" s="300" t="s">
        <v>120</v>
      </c>
      <c r="EE314" s="296">
        <v>1</v>
      </c>
      <c r="EF314" s="296">
        <v>1</v>
      </c>
      <c r="EG314" s="296">
        <v>1</v>
      </c>
      <c r="EH314" s="296">
        <v>1</v>
      </c>
      <c r="EI314" s="296">
        <v>1</v>
      </c>
      <c r="EJ314" s="296">
        <v>1</v>
      </c>
      <c r="EK314" s="296">
        <v>1</v>
      </c>
      <c r="EL314" s="296">
        <v>1</v>
      </c>
      <c r="EM314" s="296">
        <v>1</v>
      </c>
      <c r="EN314" s="296">
        <v>1</v>
      </c>
      <c r="EO314" s="296">
        <v>1</v>
      </c>
      <c r="EP314" s="296">
        <v>1</v>
      </c>
      <c r="EQ314" s="296">
        <v>1</v>
      </c>
      <c r="ER314" s="296">
        <v>1</v>
      </c>
      <c r="ES314" s="296">
        <v>1</v>
      </c>
      <c r="ET314" s="296">
        <v>1</v>
      </c>
      <c r="EU314" s="296">
        <v>1</v>
      </c>
      <c r="EV314" s="296">
        <v>1</v>
      </c>
      <c r="EW314" s="296">
        <v>1</v>
      </c>
      <c r="EX314" s="296">
        <v>1</v>
      </c>
      <c r="EY314" s="296">
        <v>1</v>
      </c>
      <c r="EZ314" s="296">
        <v>1</v>
      </c>
      <c r="FA314" s="296">
        <v>1</v>
      </c>
      <c r="FB314" s="296">
        <v>1</v>
      </c>
      <c r="FC314" s="296">
        <v>1</v>
      </c>
      <c r="FD314" s="296">
        <v>1</v>
      </c>
      <c r="FE314" s="296">
        <v>1</v>
      </c>
      <c r="FF314" s="296">
        <v>1</v>
      </c>
      <c r="FG314" s="296">
        <v>1</v>
      </c>
      <c r="FH314" s="296">
        <v>1</v>
      </c>
      <c r="FI314" s="307">
        <f t="shared" si="40"/>
        <v>1</v>
      </c>
      <c r="FJ314" s="277"/>
      <c r="FK314" s="300" t="s">
        <v>120</v>
      </c>
      <c r="FL314" s="285">
        <v>1</v>
      </c>
      <c r="FM314" s="285"/>
      <c r="FN314" s="285"/>
      <c r="FO314" s="285"/>
      <c r="FP314" s="285"/>
      <c r="FQ314" s="285"/>
      <c r="FR314" s="285"/>
      <c r="FS314" s="285"/>
      <c r="FT314" s="285"/>
      <c r="FU314" s="285"/>
      <c r="FV314" s="285"/>
      <c r="FW314" s="285"/>
      <c r="FX314" s="285"/>
      <c r="FY314" s="285"/>
      <c r="FZ314" s="285"/>
      <c r="GA314" s="285"/>
      <c r="GB314" s="285"/>
      <c r="GC314" s="285"/>
      <c r="GD314" s="285"/>
      <c r="GE314" s="285"/>
      <c r="GF314" s="285"/>
      <c r="GG314" s="285"/>
      <c r="GH314" s="285"/>
      <c r="GI314" s="285"/>
      <c r="GJ314" s="285"/>
      <c r="GK314" s="285"/>
      <c r="GL314" s="285"/>
      <c r="GM314" s="285"/>
      <c r="GN314" s="285"/>
      <c r="GO314" s="285"/>
      <c r="GP314" s="307">
        <f t="shared" si="41"/>
        <v>1</v>
      </c>
      <c r="GQ314" s="277"/>
    </row>
    <row r="315" spans="1:199" ht="15.75" customHeight="1">
      <c r="A315" s="1018"/>
      <c r="B315" s="300" t="s">
        <v>123</v>
      </c>
      <c r="C315" s="296">
        <v>1</v>
      </c>
      <c r="D315" s="296">
        <v>1</v>
      </c>
      <c r="E315" s="296">
        <v>1</v>
      </c>
      <c r="F315" s="296">
        <v>1</v>
      </c>
      <c r="G315" s="296">
        <v>1</v>
      </c>
      <c r="H315" s="296">
        <v>1</v>
      </c>
      <c r="I315" s="296">
        <v>1</v>
      </c>
      <c r="J315" s="296">
        <v>1</v>
      </c>
      <c r="K315" s="296">
        <v>1</v>
      </c>
      <c r="L315" s="296">
        <v>1</v>
      </c>
      <c r="M315" s="296">
        <v>1</v>
      </c>
      <c r="N315" s="296">
        <v>1</v>
      </c>
      <c r="O315" s="296">
        <v>1</v>
      </c>
      <c r="P315" s="296">
        <v>1</v>
      </c>
      <c r="Q315" s="296">
        <v>1</v>
      </c>
      <c r="R315" s="296">
        <v>1</v>
      </c>
      <c r="S315" s="296">
        <v>1</v>
      </c>
      <c r="T315" s="296">
        <v>1</v>
      </c>
      <c r="U315" s="296">
        <v>1</v>
      </c>
      <c r="V315" s="296">
        <v>1</v>
      </c>
      <c r="W315" s="296">
        <v>1</v>
      </c>
      <c r="X315" s="296">
        <v>1</v>
      </c>
      <c r="Y315" s="296">
        <v>1</v>
      </c>
      <c r="Z315" s="296">
        <v>1</v>
      </c>
      <c r="AA315" s="296">
        <v>1</v>
      </c>
      <c r="AB315" s="296">
        <v>1</v>
      </c>
      <c r="AC315" s="296">
        <v>1</v>
      </c>
      <c r="AD315" s="296">
        <v>1</v>
      </c>
      <c r="AE315" s="296">
        <v>1</v>
      </c>
      <c r="AF315" s="296">
        <v>1</v>
      </c>
      <c r="AG315" s="301">
        <f t="shared" si="36"/>
        <v>1</v>
      </c>
      <c r="AH315" s="277"/>
      <c r="AI315" s="300" t="s">
        <v>123</v>
      </c>
      <c r="AJ315" s="296">
        <v>1</v>
      </c>
      <c r="AK315" s="296">
        <v>1</v>
      </c>
      <c r="AL315" s="296">
        <v>1</v>
      </c>
      <c r="AM315" s="296">
        <v>1</v>
      </c>
      <c r="AN315" s="296">
        <v>1</v>
      </c>
      <c r="AO315" s="296">
        <v>1</v>
      </c>
      <c r="AP315" s="296">
        <v>1</v>
      </c>
      <c r="AQ315" s="296">
        <v>1</v>
      </c>
      <c r="AR315" s="296">
        <v>1</v>
      </c>
      <c r="AS315" s="296">
        <v>1</v>
      </c>
      <c r="AT315" s="296">
        <v>1</v>
      </c>
      <c r="AU315" s="296">
        <v>1</v>
      </c>
      <c r="AV315" s="296">
        <v>1</v>
      </c>
      <c r="AW315" s="296">
        <v>1</v>
      </c>
      <c r="AX315" s="296">
        <v>1</v>
      </c>
      <c r="AY315" s="296">
        <v>1</v>
      </c>
      <c r="AZ315" s="296">
        <v>1</v>
      </c>
      <c r="BA315" s="296">
        <v>1</v>
      </c>
      <c r="BB315" s="296">
        <v>1</v>
      </c>
      <c r="BC315" s="296">
        <v>1</v>
      </c>
      <c r="BD315" s="296">
        <v>1</v>
      </c>
      <c r="BE315" s="296">
        <v>1</v>
      </c>
      <c r="BF315" s="296">
        <v>1</v>
      </c>
      <c r="BG315" s="296">
        <v>1</v>
      </c>
      <c r="BH315" s="296">
        <v>1</v>
      </c>
      <c r="BI315" s="296">
        <v>1</v>
      </c>
      <c r="BJ315" s="296">
        <v>1</v>
      </c>
      <c r="BK315" s="296">
        <v>1</v>
      </c>
      <c r="BL315" s="296">
        <v>1</v>
      </c>
      <c r="BM315" s="296">
        <v>1</v>
      </c>
      <c r="BN315" s="305">
        <f t="shared" si="37"/>
        <v>1</v>
      </c>
      <c r="BO315" s="277"/>
      <c r="BP315" s="302" t="s">
        <v>123</v>
      </c>
      <c r="BQ315" s="296">
        <v>1</v>
      </c>
      <c r="BR315" s="296">
        <v>1</v>
      </c>
      <c r="BS315" s="296">
        <v>1</v>
      </c>
      <c r="BT315" s="296">
        <v>1</v>
      </c>
      <c r="BU315" s="296">
        <v>1</v>
      </c>
      <c r="BV315" s="296">
        <v>1</v>
      </c>
      <c r="BW315" s="296">
        <v>1</v>
      </c>
      <c r="BX315" s="296">
        <v>1</v>
      </c>
      <c r="BY315" s="296">
        <v>1</v>
      </c>
      <c r="BZ315" s="296">
        <v>1</v>
      </c>
      <c r="CA315" s="296">
        <v>1</v>
      </c>
      <c r="CB315" s="296">
        <v>1</v>
      </c>
      <c r="CC315" s="296">
        <v>1</v>
      </c>
      <c r="CD315" s="296">
        <v>1</v>
      </c>
      <c r="CE315" s="296">
        <v>1</v>
      </c>
      <c r="CF315" s="296">
        <v>1</v>
      </c>
      <c r="CG315" s="296">
        <v>1</v>
      </c>
      <c r="CH315" s="296">
        <v>1</v>
      </c>
      <c r="CI315" s="296">
        <v>1</v>
      </c>
      <c r="CJ315" s="296">
        <v>1</v>
      </c>
      <c r="CK315" s="296">
        <v>1</v>
      </c>
      <c r="CL315" s="296">
        <v>1</v>
      </c>
      <c r="CM315" s="296">
        <v>1</v>
      </c>
      <c r="CN315" s="296">
        <v>1</v>
      </c>
      <c r="CO315" s="296">
        <v>1</v>
      </c>
      <c r="CP315" s="296">
        <v>1</v>
      </c>
      <c r="CQ315" s="296">
        <v>1</v>
      </c>
      <c r="CR315" s="296">
        <v>1</v>
      </c>
      <c r="CS315" s="296">
        <v>1</v>
      </c>
      <c r="CT315" s="296">
        <v>1</v>
      </c>
      <c r="CU315" s="307">
        <f t="shared" si="38"/>
        <v>1</v>
      </c>
      <c r="CV315" s="277"/>
      <c r="CW315" s="300" t="s">
        <v>123</v>
      </c>
      <c r="CX315" s="296">
        <v>1</v>
      </c>
      <c r="CY315" s="296">
        <v>1</v>
      </c>
      <c r="CZ315" s="296">
        <v>1</v>
      </c>
      <c r="DA315" s="296">
        <v>1</v>
      </c>
      <c r="DB315" s="296">
        <v>1</v>
      </c>
      <c r="DC315" s="296">
        <v>1</v>
      </c>
      <c r="DD315" s="296">
        <v>1</v>
      </c>
      <c r="DE315" s="296">
        <v>1</v>
      </c>
      <c r="DF315" s="296">
        <v>1</v>
      </c>
      <c r="DG315" s="296">
        <v>1</v>
      </c>
      <c r="DH315" s="296">
        <v>1</v>
      </c>
      <c r="DI315" s="296">
        <v>1</v>
      </c>
      <c r="DJ315" s="296">
        <v>1</v>
      </c>
      <c r="DK315" s="296">
        <v>1</v>
      </c>
      <c r="DL315" s="296">
        <v>1</v>
      </c>
      <c r="DM315" s="296">
        <v>1</v>
      </c>
      <c r="DN315" s="296">
        <v>1</v>
      </c>
      <c r="DO315" s="296">
        <v>1</v>
      </c>
      <c r="DP315" s="296">
        <v>1</v>
      </c>
      <c r="DQ315" s="296">
        <v>1</v>
      </c>
      <c r="DR315" s="296">
        <v>1</v>
      </c>
      <c r="DS315" s="296">
        <v>1</v>
      </c>
      <c r="DT315" s="296">
        <v>1</v>
      </c>
      <c r="DU315" s="296">
        <v>1</v>
      </c>
      <c r="DV315" s="296">
        <v>1</v>
      </c>
      <c r="DW315" s="296">
        <v>1</v>
      </c>
      <c r="DX315" s="296">
        <v>1</v>
      </c>
      <c r="DY315" s="296">
        <v>1</v>
      </c>
      <c r="DZ315" s="296">
        <v>1</v>
      </c>
      <c r="EA315" s="296">
        <v>1</v>
      </c>
      <c r="EB315" s="307">
        <f t="shared" si="39"/>
        <v>1</v>
      </c>
      <c r="EC315" s="277"/>
      <c r="ED315" s="300" t="s">
        <v>123</v>
      </c>
      <c r="EE315" s="296">
        <v>1</v>
      </c>
      <c r="EF315" s="296">
        <v>1</v>
      </c>
      <c r="EG315" s="296">
        <v>1</v>
      </c>
      <c r="EH315" s="296">
        <v>1</v>
      </c>
      <c r="EI315" s="296">
        <v>1</v>
      </c>
      <c r="EJ315" s="296">
        <v>1</v>
      </c>
      <c r="EK315" s="296">
        <v>1</v>
      </c>
      <c r="EL315" s="296">
        <v>1</v>
      </c>
      <c r="EM315" s="296">
        <v>1</v>
      </c>
      <c r="EN315" s="296">
        <v>1</v>
      </c>
      <c r="EO315" s="296">
        <v>1</v>
      </c>
      <c r="EP315" s="296">
        <v>1</v>
      </c>
      <c r="EQ315" s="296">
        <v>1</v>
      </c>
      <c r="ER315" s="296">
        <v>1</v>
      </c>
      <c r="ES315" s="296">
        <v>1</v>
      </c>
      <c r="ET315" s="296">
        <v>1</v>
      </c>
      <c r="EU315" s="296">
        <v>1</v>
      </c>
      <c r="EV315" s="296">
        <v>1</v>
      </c>
      <c r="EW315" s="296">
        <v>1</v>
      </c>
      <c r="EX315" s="296">
        <v>1</v>
      </c>
      <c r="EY315" s="296">
        <v>1</v>
      </c>
      <c r="EZ315" s="296">
        <v>1</v>
      </c>
      <c r="FA315" s="296">
        <v>1</v>
      </c>
      <c r="FB315" s="296">
        <v>1</v>
      </c>
      <c r="FC315" s="296">
        <v>1</v>
      </c>
      <c r="FD315" s="296">
        <v>1</v>
      </c>
      <c r="FE315" s="296">
        <v>1</v>
      </c>
      <c r="FF315" s="296">
        <v>1</v>
      </c>
      <c r="FG315" s="296">
        <v>1</v>
      </c>
      <c r="FH315" s="296">
        <v>1</v>
      </c>
      <c r="FI315" s="307">
        <f t="shared" si="40"/>
        <v>1</v>
      </c>
      <c r="FJ315" s="277"/>
      <c r="FK315" s="300" t="s">
        <v>123</v>
      </c>
      <c r="FL315" s="285">
        <v>1</v>
      </c>
      <c r="FM315" s="285"/>
      <c r="FN315" s="285"/>
      <c r="FO315" s="285"/>
      <c r="FP315" s="285"/>
      <c r="FQ315" s="285"/>
      <c r="FR315" s="285"/>
      <c r="FS315" s="285"/>
      <c r="FT315" s="285"/>
      <c r="FU315" s="285"/>
      <c r="FV315" s="285"/>
      <c r="FW315" s="285"/>
      <c r="FX315" s="285"/>
      <c r="FY315" s="285"/>
      <c r="FZ315" s="285"/>
      <c r="GA315" s="285"/>
      <c r="GB315" s="285"/>
      <c r="GC315" s="285"/>
      <c r="GD315" s="285"/>
      <c r="GE315" s="285"/>
      <c r="GF315" s="285"/>
      <c r="GG315" s="285"/>
      <c r="GH315" s="285"/>
      <c r="GI315" s="285"/>
      <c r="GJ315" s="285"/>
      <c r="GK315" s="285"/>
      <c r="GL315" s="285"/>
      <c r="GM315" s="285"/>
      <c r="GN315" s="285"/>
      <c r="GO315" s="285"/>
      <c r="GP315" s="307">
        <f t="shared" si="41"/>
        <v>1</v>
      </c>
      <c r="GQ315" s="277"/>
    </row>
    <row r="316" spans="1:199" ht="15.75" customHeight="1">
      <c r="A316" s="1018"/>
      <c r="B316" s="320" t="s">
        <v>214</v>
      </c>
      <c r="C316" s="285"/>
      <c r="D316" s="285"/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  <c r="AA316" s="285"/>
      <c r="AB316" s="285"/>
      <c r="AC316" s="285"/>
      <c r="AD316" s="285"/>
      <c r="AE316" s="285"/>
      <c r="AF316" s="285"/>
      <c r="AG316" s="286" t="e">
        <f t="shared" si="36"/>
        <v>#DIV/0!</v>
      </c>
      <c r="AH316" s="277"/>
      <c r="AI316" s="337" t="s">
        <v>214</v>
      </c>
      <c r="AJ316" s="285">
        <v>10</v>
      </c>
      <c r="AK316" s="285">
        <v>5</v>
      </c>
      <c r="AL316" s="285"/>
      <c r="AM316" s="285"/>
      <c r="AN316" s="285"/>
      <c r="AO316" s="285"/>
      <c r="AP316" s="285"/>
      <c r="AQ316" s="285"/>
      <c r="AR316" s="285"/>
      <c r="AS316" s="285"/>
      <c r="AT316" s="285"/>
      <c r="AU316" s="285"/>
      <c r="AV316" s="285"/>
      <c r="AW316" s="285"/>
      <c r="AX316" s="285"/>
      <c r="AY316" s="285"/>
      <c r="AZ316" s="285"/>
      <c r="BA316" s="285"/>
      <c r="BB316" s="285"/>
      <c r="BC316" s="285"/>
      <c r="BD316" s="285"/>
      <c r="BE316" s="285"/>
      <c r="BF316" s="285"/>
      <c r="BG316" s="285"/>
      <c r="BH316" s="285"/>
      <c r="BI316" s="285"/>
      <c r="BJ316" s="285"/>
      <c r="BK316" s="285"/>
      <c r="BL316" s="285"/>
      <c r="BM316" s="285"/>
      <c r="BN316" s="293">
        <f t="shared" si="37"/>
        <v>7.5</v>
      </c>
      <c r="BO316" s="277"/>
      <c r="BP316" s="338" t="s">
        <v>214</v>
      </c>
      <c r="BQ316" s="313">
        <v>5</v>
      </c>
      <c r="BR316" s="313">
        <v>8</v>
      </c>
      <c r="BS316" s="285"/>
      <c r="BT316" s="285"/>
      <c r="BU316" s="285"/>
      <c r="BV316" s="285"/>
      <c r="BW316" s="285"/>
      <c r="BX316" s="285"/>
      <c r="BY316" s="285"/>
      <c r="BZ316" s="285"/>
      <c r="CA316" s="285"/>
      <c r="CB316" s="285"/>
      <c r="CC316" s="285"/>
      <c r="CD316" s="285"/>
      <c r="CE316" s="285"/>
      <c r="CF316" s="285"/>
      <c r="CG316" s="285"/>
      <c r="CH316" s="285"/>
      <c r="CI316" s="285"/>
      <c r="CJ316" s="285"/>
      <c r="CK316" s="285"/>
      <c r="CL316" s="285"/>
      <c r="CM316" s="285"/>
      <c r="CN316" s="285"/>
      <c r="CO316" s="285"/>
      <c r="CP316" s="285"/>
      <c r="CQ316" s="285"/>
      <c r="CR316" s="285"/>
      <c r="CS316" s="285"/>
      <c r="CT316" s="285"/>
      <c r="CU316" s="286">
        <f t="shared" si="38"/>
        <v>6.5</v>
      </c>
      <c r="CV316" s="277"/>
      <c r="CW316" s="315" t="s">
        <v>214</v>
      </c>
      <c r="CX316" s="285">
        <v>8</v>
      </c>
      <c r="CY316" s="285">
        <v>6</v>
      </c>
      <c r="CZ316" s="285">
        <v>8</v>
      </c>
      <c r="DA316" s="285">
        <v>14</v>
      </c>
      <c r="DB316" s="285"/>
      <c r="DC316" s="285"/>
      <c r="DD316" s="285"/>
      <c r="DE316" s="285"/>
      <c r="DF316" s="285"/>
      <c r="DG316" s="285"/>
      <c r="DH316" s="285"/>
      <c r="DI316" s="285"/>
      <c r="DJ316" s="285"/>
      <c r="DK316" s="285"/>
      <c r="DL316" s="285"/>
      <c r="DM316" s="285"/>
      <c r="DN316" s="285"/>
      <c r="DO316" s="285"/>
      <c r="DP316" s="285"/>
      <c r="DQ316" s="285"/>
      <c r="DR316" s="285"/>
      <c r="DS316" s="285"/>
      <c r="DT316" s="285"/>
      <c r="DU316" s="285"/>
      <c r="DV316" s="285"/>
      <c r="DW316" s="285"/>
      <c r="DX316" s="285"/>
      <c r="DY316" s="285"/>
      <c r="DZ316" s="285"/>
      <c r="EA316" s="285"/>
      <c r="EB316" s="286">
        <f t="shared" si="39"/>
        <v>9</v>
      </c>
      <c r="EC316" s="277"/>
      <c r="ED316" s="315" t="s">
        <v>214</v>
      </c>
      <c r="EE316" s="285"/>
      <c r="EF316" s="285"/>
      <c r="EG316" s="285"/>
      <c r="EH316" s="285"/>
      <c r="EI316" s="285"/>
      <c r="EJ316" s="285"/>
      <c r="EK316" s="285"/>
      <c r="EL316" s="285"/>
      <c r="EM316" s="285"/>
      <c r="EN316" s="285"/>
      <c r="EO316" s="285"/>
      <c r="EP316" s="285"/>
      <c r="EQ316" s="285"/>
      <c r="ER316" s="285"/>
      <c r="ES316" s="285"/>
      <c r="ET316" s="285"/>
      <c r="EU316" s="285"/>
      <c r="EV316" s="285"/>
      <c r="EW316" s="285"/>
      <c r="EX316" s="285"/>
      <c r="EY316" s="285"/>
      <c r="EZ316" s="285"/>
      <c r="FA316" s="285"/>
      <c r="FB316" s="285"/>
      <c r="FC316" s="285"/>
      <c r="FD316" s="285"/>
      <c r="FE316" s="285"/>
      <c r="FF316" s="285"/>
      <c r="FG316" s="285"/>
      <c r="FH316" s="285"/>
      <c r="FI316" s="286" t="e">
        <f t="shared" si="40"/>
        <v>#DIV/0!</v>
      </c>
      <c r="FJ316" s="277"/>
      <c r="FK316" s="315" t="s">
        <v>214</v>
      </c>
      <c r="FL316" s="285">
        <v>4</v>
      </c>
      <c r="FM316" s="285">
        <v>17</v>
      </c>
      <c r="FN316" s="285"/>
      <c r="FO316" s="285"/>
      <c r="FP316" s="285"/>
      <c r="FQ316" s="285"/>
      <c r="FR316" s="285"/>
      <c r="FS316" s="285"/>
      <c r="FT316" s="285"/>
      <c r="FU316" s="285"/>
      <c r="FV316" s="285"/>
      <c r="FW316" s="285"/>
      <c r="FX316" s="285"/>
      <c r="FY316" s="285"/>
      <c r="FZ316" s="285"/>
      <c r="GA316" s="285"/>
      <c r="GB316" s="285"/>
      <c r="GC316" s="285"/>
      <c r="GD316" s="285"/>
      <c r="GE316" s="285"/>
      <c r="GF316" s="285"/>
      <c r="GG316" s="285"/>
      <c r="GH316" s="285"/>
      <c r="GI316" s="285"/>
      <c r="GJ316" s="285"/>
      <c r="GK316" s="285"/>
      <c r="GL316" s="285"/>
      <c r="GM316" s="285"/>
      <c r="GN316" s="285"/>
      <c r="GO316" s="285"/>
      <c r="GP316" s="286">
        <f t="shared" si="41"/>
        <v>10.5</v>
      </c>
      <c r="GQ316" s="277"/>
    </row>
    <row r="317" spans="1:199" ht="15.75" customHeight="1">
      <c r="A317" s="1018"/>
      <c r="B317" s="320" t="s">
        <v>218</v>
      </c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  <c r="AA317" s="285"/>
      <c r="AB317" s="285"/>
      <c r="AC317" s="285"/>
      <c r="AD317" s="285"/>
      <c r="AE317" s="285"/>
      <c r="AF317" s="285"/>
      <c r="AG317" s="308" t="e">
        <f t="shared" si="36"/>
        <v>#DIV/0!</v>
      </c>
      <c r="AH317" s="277"/>
      <c r="AI317" s="320" t="s">
        <v>218</v>
      </c>
      <c r="AJ317" s="285">
        <v>2</v>
      </c>
      <c r="AK317" s="285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285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93">
        <f t="shared" si="37"/>
        <v>2</v>
      </c>
      <c r="BO317" s="277"/>
      <c r="BP317" s="321" t="s">
        <v>218</v>
      </c>
      <c r="BQ317" s="313">
        <v>2</v>
      </c>
      <c r="BR317" s="285"/>
      <c r="BS317" s="285"/>
      <c r="BT317" s="285"/>
      <c r="BU317" s="285"/>
      <c r="BV317" s="285"/>
      <c r="BW317" s="285"/>
      <c r="BX317" s="285"/>
      <c r="BY317" s="285"/>
      <c r="BZ317" s="285"/>
      <c r="CA317" s="285"/>
      <c r="CB317" s="285"/>
      <c r="CC317" s="285"/>
      <c r="CD317" s="285"/>
      <c r="CE317" s="285"/>
      <c r="CF317" s="285"/>
      <c r="CG317" s="285"/>
      <c r="CH317" s="285"/>
      <c r="CI317" s="285"/>
      <c r="CJ317" s="285"/>
      <c r="CK317" s="285"/>
      <c r="CL317" s="285"/>
      <c r="CM317" s="285"/>
      <c r="CN317" s="285"/>
      <c r="CO317" s="285"/>
      <c r="CP317" s="285"/>
      <c r="CQ317" s="285"/>
      <c r="CR317" s="285"/>
      <c r="CS317" s="285"/>
      <c r="CT317" s="285"/>
      <c r="CU317" s="303">
        <f t="shared" si="38"/>
        <v>2</v>
      </c>
      <c r="CV317" s="277"/>
      <c r="CW317" s="320" t="s">
        <v>218</v>
      </c>
      <c r="CX317" s="285">
        <v>2</v>
      </c>
      <c r="CY317" s="285">
        <v>2</v>
      </c>
      <c r="CZ317" s="285">
        <v>2</v>
      </c>
      <c r="DA317" s="285">
        <v>2</v>
      </c>
      <c r="DB317" s="285"/>
      <c r="DC317" s="285"/>
      <c r="DD317" s="285"/>
      <c r="DE317" s="285"/>
      <c r="DF317" s="285"/>
      <c r="DG317" s="285"/>
      <c r="DH317" s="285"/>
      <c r="DI317" s="285"/>
      <c r="DJ317" s="285"/>
      <c r="DK317" s="285"/>
      <c r="DL317" s="285"/>
      <c r="DM317" s="285"/>
      <c r="DN317" s="285"/>
      <c r="DO317" s="285"/>
      <c r="DP317" s="285"/>
      <c r="DQ317" s="285"/>
      <c r="DR317" s="285"/>
      <c r="DS317" s="285"/>
      <c r="DT317" s="285"/>
      <c r="DU317" s="285"/>
      <c r="DV317" s="285"/>
      <c r="DW317" s="285"/>
      <c r="DX317" s="285"/>
      <c r="DY317" s="285"/>
      <c r="DZ317" s="285"/>
      <c r="EA317" s="285"/>
      <c r="EB317" s="303">
        <f t="shared" si="39"/>
        <v>2</v>
      </c>
      <c r="EC317" s="277"/>
      <c r="ED317" s="320" t="s">
        <v>218</v>
      </c>
      <c r="EE317" s="285">
        <v>2</v>
      </c>
      <c r="EF317" s="285">
        <v>2</v>
      </c>
      <c r="EG317" s="285">
        <v>2</v>
      </c>
      <c r="EH317" s="285">
        <v>2</v>
      </c>
      <c r="EI317" s="285"/>
      <c r="EJ317" s="285"/>
      <c r="EK317" s="285"/>
      <c r="EL317" s="285"/>
      <c r="EM317" s="285"/>
      <c r="EN317" s="285"/>
      <c r="EO317" s="285"/>
      <c r="EP317" s="285"/>
      <c r="EQ317" s="285"/>
      <c r="ER317" s="285"/>
      <c r="ES317" s="285"/>
      <c r="ET317" s="285"/>
      <c r="EU317" s="285"/>
      <c r="EV317" s="285"/>
      <c r="EW317" s="285"/>
      <c r="EX317" s="285"/>
      <c r="EY317" s="285"/>
      <c r="EZ317" s="285"/>
      <c r="FA317" s="285"/>
      <c r="FB317" s="285"/>
      <c r="FC317" s="285"/>
      <c r="FD317" s="285"/>
      <c r="FE317" s="285"/>
      <c r="FF317" s="285"/>
      <c r="FG317" s="285"/>
      <c r="FH317" s="285"/>
      <c r="FI317" s="303">
        <f t="shared" si="40"/>
        <v>2</v>
      </c>
      <c r="FJ317" s="277"/>
      <c r="FK317" s="320" t="s">
        <v>218</v>
      </c>
      <c r="FL317" s="285">
        <v>2</v>
      </c>
      <c r="FM317" s="285"/>
      <c r="FN317" s="285"/>
      <c r="FO317" s="285"/>
      <c r="FP317" s="285"/>
      <c r="FQ317" s="285"/>
      <c r="FR317" s="285"/>
      <c r="FS317" s="285"/>
      <c r="FT317" s="285"/>
      <c r="FU317" s="285"/>
      <c r="FV317" s="285"/>
      <c r="FW317" s="285"/>
      <c r="FX317" s="285"/>
      <c r="FY317" s="285"/>
      <c r="FZ317" s="285"/>
      <c r="GA317" s="285"/>
      <c r="GB317" s="285"/>
      <c r="GC317" s="285"/>
      <c r="GD317" s="285"/>
      <c r="GE317" s="285"/>
      <c r="GF317" s="285"/>
      <c r="GG317" s="285"/>
      <c r="GH317" s="285"/>
      <c r="GI317" s="285"/>
      <c r="GJ317" s="285"/>
      <c r="GK317" s="285"/>
      <c r="GL317" s="285"/>
      <c r="GM317" s="285"/>
      <c r="GN317" s="285"/>
      <c r="GO317" s="285"/>
      <c r="GP317" s="303">
        <f t="shared" si="41"/>
        <v>2</v>
      </c>
      <c r="GQ317" s="277"/>
    </row>
    <row r="318" spans="1:199" ht="15.75" customHeight="1">
      <c r="A318" s="1018"/>
      <c r="B318" s="300" t="s">
        <v>126</v>
      </c>
      <c r="C318" s="296">
        <v>1</v>
      </c>
      <c r="D318" s="296">
        <v>1</v>
      </c>
      <c r="E318" s="296">
        <v>1</v>
      </c>
      <c r="F318" s="296">
        <v>1</v>
      </c>
      <c r="G318" s="296">
        <v>1</v>
      </c>
      <c r="H318" s="296">
        <v>1</v>
      </c>
      <c r="I318" s="296">
        <v>1</v>
      </c>
      <c r="J318" s="296">
        <v>1</v>
      </c>
      <c r="K318" s="296">
        <v>1</v>
      </c>
      <c r="L318" s="296">
        <v>1</v>
      </c>
      <c r="M318" s="296">
        <v>1</v>
      </c>
      <c r="N318" s="296">
        <v>1</v>
      </c>
      <c r="O318" s="296">
        <v>1</v>
      </c>
      <c r="P318" s="296">
        <v>1</v>
      </c>
      <c r="Q318" s="296">
        <v>1</v>
      </c>
      <c r="R318" s="296">
        <v>1</v>
      </c>
      <c r="S318" s="296">
        <v>1</v>
      </c>
      <c r="T318" s="296">
        <v>1</v>
      </c>
      <c r="U318" s="296">
        <v>1</v>
      </c>
      <c r="V318" s="296">
        <v>1</v>
      </c>
      <c r="W318" s="296">
        <v>1</v>
      </c>
      <c r="X318" s="296">
        <v>1</v>
      </c>
      <c r="Y318" s="296">
        <v>1</v>
      </c>
      <c r="Z318" s="296">
        <v>1</v>
      </c>
      <c r="AA318" s="296">
        <v>1</v>
      </c>
      <c r="AB318" s="296">
        <v>1</v>
      </c>
      <c r="AC318" s="296">
        <v>1</v>
      </c>
      <c r="AD318" s="296">
        <v>1</v>
      </c>
      <c r="AE318" s="296">
        <v>1</v>
      </c>
      <c r="AF318" s="296">
        <v>1</v>
      </c>
      <c r="AG318" s="301">
        <f t="shared" si="36"/>
        <v>1</v>
      </c>
      <c r="AH318" s="277"/>
      <c r="AI318" s="300" t="s">
        <v>126</v>
      </c>
      <c r="AJ318" s="296">
        <v>1</v>
      </c>
      <c r="AK318" s="296">
        <v>1</v>
      </c>
      <c r="AL318" s="296">
        <v>1</v>
      </c>
      <c r="AM318" s="296">
        <v>1</v>
      </c>
      <c r="AN318" s="296">
        <v>1</v>
      </c>
      <c r="AO318" s="296">
        <v>1</v>
      </c>
      <c r="AP318" s="296">
        <v>1</v>
      </c>
      <c r="AQ318" s="296">
        <v>1</v>
      </c>
      <c r="AR318" s="296">
        <v>1</v>
      </c>
      <c r="AS318" s="296">
        <v>1</v>
      </c>
      <c r="AT318" s="296">
        <v>1</v>
      </c>
      <c r="AU318" s="296">
        <v>1</v>
      </c>
      <c r="AV318" s="296">
        <v>1</v>
      </c>
      <c r="AW318" s="296">
        <v>1</v>
      </c>
      <c r="AX318" s="296">
        <v>1</v>
      </c>
      <c r="AY318" s="296">
        <v>1</v>
      </c>
      <c r="AZ318" s="296">
        <v>1</v>
      </c>
      <c r="BA318" s="296">
        <v>1</v>
      </c>
      <c r="BB318" s="296">
        <v>1</v>
      </c>
      <c r="BC318" s="296">
        <v>1</v>
      </c>
      <c r="BD318" s="296">
        <v>1</v>
      </c>
      <c r="BE318" s="296">
        <v>1</v>
      </c>
      <c r="BF318" s="296">
        <v>1</v>
      </c>
      <c r="BG318" s="296">
        <v>1</v>
      </c>
      <c r="BH318" s="296">
        <v>1</v>
      </c>
      <c r="BI318" s="296">
        <v>1</v>
      </c>
      <c r="BJ318" s="296">
        <v>1</v>
      </c>
      <c r="BK318" s="296">
        <v>1</v>
      </c>
      <c r="BL318" s="296">
        <v>1</v>
      </c>
      <c r="BM318" s="296">
        <v>1</v>
      </c>
      <c r="BN318" s="305">
        <f t="shared" si="37"/>
        <v>1</v>
      </c>
      <c r="BO318" s="277"/>
      <c r="BP318" s="302" t="s">
        <v>126</v>
      </c>
      <c r="BQ318" s="296">
        <v>1</v>
      </c>
      <c r="BR318" s="296">
        <v>1</v>
      </c>
      <c r="BS318" s="296">
        <v>1</v>
      </c>
      <c r="BT318" s="296">
        <v>1</v>
      </c>
      <c r="BU318" s="296">
        <v>1</v>
      </c>
      <c r="BV318" s="296">
        <v>1</v>
      </c>
      <c r="BW318" s="296">
        <v>1</v>
      </c>
      <c r="BX318" s="296">
        <v>1</v>
      </c>
      <c r="BY318" s="296">
        <v>1</v>
      </c>
      <c r="BZ318" s="296">
        <v>1</v>
      </c>
      <c r="CA318" s="296">
        <v>1</v>
      </c>
      <c r="CB318" s="296">
        <v>1</v>
      </c>
      <c r="CC318" s="296">
        <v>1</v>
      </c>
      <c r="CD318" s="296">
        <v>1</v>
      </c>
      <c r="CE318" s="296">
        <v>1</v>
      </c>
      <c r="CF318" s="296">
        <v>1</v>
      </c>
      <c r="CG318" s="296">
        <v>1</v>
      </c>
      <c r="CH318" s="296">
        <v>1</v>
      </c>
      <c r="CI318" s="296">
        <v>1</v>
      </c>
      <c r="CJ318" s="296">
        <v>1</v>
      </c>
      <c r="CK318" s="296">
        <v>1</v>
      </c>
      <c r="CL318" s="296">
        <v>1</v>
      </c>
      <c r="CM318" s="296">
        <v>1</v>
      </c>
      <c r="CN318" s="296">
        <v>1</v>
      </c>
      <c r="CO318" s="296">
        <v>1</v>
      </c>
      <c r="CP318" s="296">
        <v>1</v>
      </c>
      <c r="CQ318" s="296">
        <v>1</v>
      </c>
      <c r="CR318" s="296">
        <v>1</v>
      </c>
      <c r="CS318" s="296">
        <v>1</v>
      </c>
      <c r="CT318" s="296">
        <v>1</v>
      </c>
      <c r="CU318" s="307">
        <f t="shared" si="38"/>
        <v>1</v>
      </c>
      <c r="CV318" s="277"/>
      <c r="CW318" s="300" t="s">
        <v>126</v>
      </c>
      <c r="CX318" s="296">
        <v>1</v>
      </c>
      <c r="CY318" s="296">
        <v>1</v>
      </c>
      <c r="CZ318" s="296">
        <v>1</v>
      </c>
      <c r="DA318" s="296">
        <v>1</v>
      </c>
      <c r="DB318" s="296">
        <v>1</v>
      </c>
      <c r="DC318" s="296">
        <v>1</v>
      </c>
      <c r="DD318" s="296">
        <v>1</v>
      </c>
      <c r="DE318" s="296">
        <v>1</v>
      </c>
      <c r="DF318" s="296">
        <v>1</v>
      </c>
      <c r="DG318" s="296">
        <v>1</v>
      </c>
      <c r="DH318" s="296">
        <v>1</v>
      </c>
      <c r="DI318" s="296">
        <v>1</v>
      </c>
      <c r="DJ318" s="296">
        <v>1</v>
      </c>
      <c r="DK318" s="296">
        <v>1</v>
      </c>
      <c r="DL318" s="296">
        <v>1</v>
      </c>
      <c r="DM318" s="296">
        <v>1</v>
      </c>
      <c r="DN318" s="296">
        <v>1</v>
      </c>
      <c r="DO318" s="296">
        <v>1</v>
      </c>
      <c r="DP318" s="296">
        <v>1</v>
      </c>
      <c r="DQ318" s="296">
        <v>1</v>
      </c>
      <c r="DR318" s="296">
        <v>1</v>
      </c>
      <c r="DS318" s="296">
        <v>1</v>
      </c>
      <c r="DT318" s="296">
        <v>1</v>
      </c>
      <c r="DU318" s="296">
        <v>1</v>
      </c>
      <c r="DV318" s="296">
        <v>1</v>
      </c>
      <c r="DW318" s="296">
        <v>1</v>
      </c>
      <c r="DX318" s="296">
        <v>1</v>
      </c>
      <c r="DY318" s="296">
        <v>1</v>
      </c>
      <c r="DZ318" s="296">
        <v>1</v>
      </c>
      <c r="EA318" s="296">
        <v>1</v>
      </c>
      <c r="EB318" s="307">
        <f t="shared" si="39"/>
        <v>1</v>
      </c>
      <c r="EC318" s="277"/>
      <c r="ED318" s="300" t="s">
        <v>126</v>
      </c>
      <c r="EE318" s="296">
        <v>1</v>
      </c>
      <c r="EF318" s="296">
        <v>1</v>
      </c>
      <c r="EG318" s="296">
        <v>1</v>
      </c>
      <c r="EH318" s="296">
        <v>1</v>
      </c>
      <c r="EI318" s="296">
        <v>1</v>
      </c>
      <c r="EJ318" s="296">
        <v>1</v>
      </c>
      <c r="EK318" s="296">
        <v>1</v>
      </c>
      <c r="EL318" s="296">
        <v>1</v>
      </c>
      <c r="EM318" s="296">
        <v>1</v>
      </c>
      <c r="EN318" s="296">
        <v>1</v>
      </c>
      <c r="EO318" s="296">
        <v>1</v>
      </c>
      <c r="EP318" s="296">
        <v>1</v>
      </c>
      <c r="EQ318" s="296">
        <v>1</v>
      </c>
      <c r="ER318" s="296">
        <v>1</v>
      </c>
      <c r="ES318" s="296">
        <v>1</v>
      </c>
      <c r="ET318" s="296">
        <v>1</v>
      </c>
      <c r="EU318" s="296">
        <v>1</v>
      </c>
      <c r="EV318" s="296">
        <v>1</v>
      </c>
      <c r="EW318" s="296">
        <v>1</v>
      </c>
      <c r="EX318" s="296">
        <v>1</v>
      </c>
      <c r="EY318" s="296">
        <v>1</v>
      </c>
      <c r="EZ318" s="296">
        <v>1</v>
      </c>
      <c r="FA318" s="296">
        <v>1</v>
      </c>
      <c r="FB318" s="296">
        <v>1</v>
      </c>
      <c r="FC318" s="296">
        <v>1</v>
      </c>
      <c r="FD318" s="296">
        <v>1</v>
      </c>
      <c r="FE318" s="296">
        <v>1</v>
      </c>
      <c r="FF318" s="296">
        <v>1</v>
      </c>
      <c r="FG318" s="296">
        <v>1</v>
      </c>
      <c r="FH318" s="296">
        <v>1</v>
      </c>
      <c r="FI318" s="307">
        <f t="shared" si="40"/>
        <v>1</v>
      </c>
      <c r="FJ318" s="277"/>
      <c r="FK318" s="300" t="s">
        <v>126</v>
      </c>
      <c r="FL318" s="285">
        <v>1</v>
      </c>
      <c r="FM318" s="285"/>
      <c r="FN318" s="285"/>
      <c r="FO318" s="285"/>
      <c r="FP318" s="285"/>
      <c r="FQ318" s="285"/>
      <c r="FR318" s="285"/>
      <c r="FS318" s="285"/>
      <c r="FT318" s="285"/>
      <c r="FU318" s="285"/>
      <c r="FV318" s="285"/>
      <c r="FW318" s="285"/>
      <c r="FX318" s="285"/>
      <c r="FY318" s="285"/>
      <c r="FZ318" s="285"/>
      <c r="GA318" s="285"/>
      <c r="GB318" s="285"/>
      <c r="GC318" s="285"/>
      <c r="GD318" s="285"/>
      <c r="GE318" s="285"/>
      <c r="GF318" s="285"/>
      <c r="GG318" s="285"/>
      <c r="GH318" s="285"/>
      <c r="GI318" s="285"/>
      <c r="GJ318" s="285"/>
      <c r="GK318" s="285"/>
      <c r="GL318" s="285"/>
      <c r="GM318" s="285"/>
      <c r="GN318" s="285"/>
      <c r="GO318" s="285"/>
      <c r="GP318" s="307">
        <f t="shared" si="41"/>
        <v>1</v>
      </c>
      <c r="GQ318" s="277"/>
    </row>
    <row r="319" spans="1:199" ht="15.75" customHeight="1">
      <c r="A319" s="1018"/>
      <c r="B319" s="304" t="s">
        <v>129</v>
      </c>
      <c r="C319" s="296">
        <v>1</v>
      </c>
      <c r="D319" s="296">
        <v>1</v>
      </c>
      <c r="E319" s="296">
        <v>1</v>
      </c>
      <c r="F319" s="296">
        <v>1</v>
      </c>
      <c r="G319" s="296">
        <v>1</v>
      </c>
      <c r="H319" s="296">
        <v>1</v>
      </c>
      <c r="I319" s="296">
        <v>1</v>
      </c>
      <c r="J319" s="296">
        <v>1</v>
      </c>
      <c r="K319" s="296">
        <v>1</v>
      </c>
      <c r="L319" s="296">
        <v>1</v>
      </c>
      <c r="M319" s="296">
        <v>1</v>
      </c>
      <c r="N319" s="296">
        <v>1</v>
      </c>
      <c r="O319" s="296">
        <v>1</v>
      </c>
      <c r="P319" s="296">
        <v>1</v>
      </c>
      <c r="Q319" s="296">
        <v>1</v>
      </c>
      <c r="R319" s="296">
        <v>1</v>
      </c>
      <c r="S319" s="296">
        <v>1</v>
      </c>
      <c r="T319" s="296">
        <v>1</v>
      </c>
      <c r="U319" s="296">
        <v>1</v>
      </c>
      <c r="V319" s="296">
        <v>1</v>
      </c>
      <c r="W319" s="296">
        <v>1</v>
      </c>
      <c r="X319" s="296">
        <v>1</v>
      </c>
      <c r="Y319" s="296">
        <v>1</v>
      </c>
      <c r="Z319" s="296">
        <v>1</v>
      </c>
      <c r="AA319" s="296">
        <v>1</v>
      </c>
      <c r="AB319" s="296">
        <v>1</v>
      </c>
      <c r="AC319" s="296">
        <v>1</v>
      </c>
      <c r="AD319" s="296">
        <v>1</v>
      </c>
      <c r="AE319" s="296">
        <v>1</v>
      </c>
      <c r="AF319" s="296">
        <v>1</v>
      </c>
      <c r="AG319" s="301">
        <f t="shared" si="36"/>
        <v>1</v>
      </c>
      <c r="AH319" s="277"/>
      <c r="AI319" s="304" t="s">
        <v>129</v>
      </c>
      <c r="AJ319" s="296">
        <v>1</v>
      </c>
      <c r="AK319" s="296">
        <v>1</v>
      </c>
      <c r="AL319" s="296">
        <v>1</v>
      </c>
      <c r="AM319" s="296">
        <v>1</v>
      </c>
      <c r="AN319" s="296">
        <v>1</v>
      </c>
      <c r="AO319" s="296">
        <v>1</v>
      </c>
      <c r="AP319" s="296">
        <v>1</v>
      </c>
      <c r="AQ319" s="296">
        <v>1</v>
      </c>
      <c r="AR319" s="296">
        <v>1</v>
      </c>
      <c r="AS319" s="296">
        <v>1</v>
      </c>
      <c r="AT319" s="296">
        <v>1</v>
      </c>
      <c r="AU319" s="296">
        <v>1</v>
      </c>
      <c r="AV319" s="296">
        <v>1</v>
      </c>
      <c r="AW319" s="296">
        <v>1</v>
      </c>
      <c r="AX319" s="296">
        <v>1</v>
      </c>
      <c r="AY319" s="296">
        <v>1</v>
      </c>
      <c r="AZ319" s="296">
        <v>1</v>
      </c>
      <c r="BA319" s="296">
        <v>1</v>
      </c>
      <c r="BB319" s="296">
        <v>1</v>
      </c>
      <c r="BC319" s="296">
        <v>1</v>
      </c>
      <c r="BD319" s="296">
        <v>1</v>
      </c>
      <c r="BE319" s="296">
        <v>1</v>
      </c>
      <c r="BF319" s="296">
        <v>1</v>
      </c>
      <c r="BG319" s="296">
        <v>1</v>
      </c>
      <c r="BH319" s="296">
        <v>1</v>
      </c>
      <c r="BI319" s="296">
        <v>1</v>
      </c>
      <c r="BJ319" s="296">
        <v>1</v>
      </c>
      <c r="BK319" s="296">
        <v>1</v>
      </c>
      <c r="BL319" s="296">
        <v>1</v>
      </c>
      <c r="BM319" s="296">
        <v>1</v>
      </c>
      <c r="BN319" s="305">
        <f t="shared" si="37"/>
        <v>1</v>
      </c>
      <c r="BO319" s="277"/>
      <c r="BP319" s="306" t="s">
        <v>129</v>
      </c>
      <c r="BQ319" s="296">
        <v>1</v>
      </c>
      <c r="BR319" s="296">
        <v>1</v>
      </c>
      <c r="BS319" s="296">
        <v>1</v>
      </c>
      <c r="BT319" s="296">
        <v>1</v>
      </c>
      <c r="BU319" s="296">
        <v>1</v>
      </c>
      <c r="BV319" s="296">
        <v>1</v>
      </c>
      <c r="BW319" s="296">
        <v>1</v>
      </c>
      <c r="BX319" s="296">
        <v>1</v>
      </c>
      <c r="BY319" s="296">
        <v>1</v>
      </c>
      <c r="BZ319" s="296">
        <v>1</v>
      </c>
      <c r="CA319" s="296">
        <v>1</v>
      </c>
      <c r="CB319" s="296">
        <v>1</v>
      </c>
      <c r="CC319" s="296">
        <v>1</v>
      </c>
      <c r="CD319" s="296">
        <v>1</v>
      </c>
      <c r="CE319" s="296">
        <v>1</v>
      </c>
      <c r="CF319" s="296">
        <v>1</v>
      </c>
      <c r="CG319" s="296">
        <v>1</v>
      </c>
      <c r="CH319" s="296">
        <v>1</v>
      </c>
      <c r="CI319" s="296">
        <v>1</v>
      </c>
      <c r="CJ319" s="296">
        <v>1</v>
      </c>
      <c r="CK319" s="296">
        <v>1</v>
      </c>
      <c r="CL319" s="296">
        <v>1</v>
      </c>
      <c r="CM319" s="296">
        <v>1</v>
      </c>
      <c r="CN319" s="296">
        <v>1</v>
      </c>
      <c r="CO319" s="296">
        <v>1</v>
      </c>
      <c r="CP319" s="296">
        <v>1</v>
      </c>
      <c r="CQ319" s="296">
        <v>1</v>
      </c>
      <c r="CR319" s="296">
        <v>1</v>
      </c>
      <c r="CS319" s="296">
        <v>1</v>
      </c>
      <c r="CT319" s="296">
        <v>1</v>
      </c>
      <c r="CU319" s="307">
        <f t="shared" si="38"/>
        <v>1</v>
      </c>
      <c r="CV319" s="277"/>
      <c r="CW319" s="304" t="s">
        <v>129</v>
      </c>
      <c r="CX319" s="296">
        <v>1</v>
      </c>
      <c r="CY319" s="296">
        <v>1</v>
      </c>
      <c r="CZ319" s="296">
        <v>1</v>
      </c>
      <c r="DA319" s="296">
        <v>1</v>
      </c>
      <c r="DB319" s="296">
        <v>1</v>
      </c>
      <c r="DC319" s="296">
        <v>1</v>
      </c>
      <c r="DD319" s="296">
        <v>1</v>
      </c>
      <c r="DE319" s="296">
        <v>1</v>
      </c>
      <c r="DF319" s="296">
        <v>1</v>
      </c>
      <c r="DG319" s="296">
        <v>1</v>
      </c>
      <c r="DH319" s="296">
        <v>1</v>
      </c>
      <c r="DI319" s="296">
        <v>1</v>
      </c>
      <c r="DJ319" s="296">
        <v>1</v>
      </c>
      <c r="DK319" s="296">
        <v>1</v>
      </c>
      <c r="DL319" s="296">
        <v>1</v>
      </c>
      <c r="DM319" s="296">
        <v>1</v>
      </c>
      <c r="DN319" s="296">
        <v>1</v>
      </c>
      <c r="DO319" s="296">
        <v>1</v>
      </c>
      <c r="DP319" s="296">
        <v>1</v>
      </c>
      <c r="DQ319" s="296">
        <v>1</v>
      </c>
      <c r="DR319" s="296">
        <v>1</v>
      </c>
      <c r="DS319" s="296">
        <v>1</v>
      </c>
      <c r="DT319" s="296">
        <v>1</v>
      </c>
      <c r="DU319" s="296">
        <v>1</v>
      </c>
      <c r="DV319" s="296">
        <v>1</v>
      </c>
      <c r="DW319" s="296">
        <v>1</v>
      </c>
      <c r="DX319" s="296">
        <v>1</v>
      </c>
      <c r="DY319" s="296">
        <v>1</v>
      </c>
      <c r="DZ319" s="296">
        <v>1</v>
      </c>
      <c r="EA319" s="296">
        <v>1</v>
      </c>
      <c r="EB319" s="307">
        <f t="shared" si="39"/>
        <v>1</v>
      </c>
      <c r="EC319" s="277"/>
      <c r="ED319" s="304" t="s">
        <v>129</v>
      </c>
      <c r="EE319" s="296">
        <v>1</v>
      </c>
      <c r="EF319" s="296">
        <v>1</v>
      </c>
      <c r="EG319" s="296">
        <v>1</v>
      </c>
      <c r="EH319" s="296">
        <v>1</v>
      </c>
      <c r="EI319" s="296">
        <v>1</v>
      </c>
      <c r="EJ319" s="296">
        <v>1</v>
      </c>
      <c r="EK319" s="296">
        <v>1</v>
      </c>
      <c r="EL319" s="296">
        <v>1</v>
      </c>
      <c r="EM319" s="296">
        <v>1</v>
      </c>
      <c r="EN319" s="296">
        <v>1</v>
      </c>
      <c r="EO319" s="296">
        <v>1</v>
      </c>
      <c r="EP319" s="296">
        <v>1</v>
      </c>
      <c r="EQ319" s="296">
        <v>1</v>
      </c>
      <c r="ER319" s="296">
        <v>1</v>
      </c>
      <c r="ES319" s="296">
        <v>1</v>
      </c>
      <c r="ET319" s="296">
        <v>1</v>
      </c>
      <c r="EU319" s="296">
        <v>1</v>
      </c>
      <c r="EV319" s="296">
        <v>1</v>
      </c>
      <c r="EW319" s="296">
        <v>1</v>
      </c>
      <c r="EX319" s="296">
        <v>1</v>
      </c>
      <c r="EY319" s="296">
        <v>1</v>
      </c>
      <c r="EZ319" s="296">
        <v>1</v>
      </c>
      <c r="FA319" s="296">
        <v>1</v>
      </c>
      <c r="FB319" s="296">
        <v>1</v>
      </c>
      <c r="FC319" s="296">
        <v>1</v>
      </c>
      <c r="FD319" s="296">
        <v>1</v>
      </c>
      <c r="FE319" s="296">
        <v>1</v>
      </c>
      <c r="FF319" s="296">
        <v>1</v>
      </c>
      <c r="FG319" s="296">
        <v>1</v>
      </c>
      <c r="FH319" s="296">
        <v>1</v>
      </c>
      <c r="FI319" s="307">
        <f t="shared" si="40"/>
        <v>1</v>
      </c>
      <c r="FJ319" s="277"/>
      <c r="FK319" s="304" t="s">
        <v>129</v>
      </c>
      <c r="FL319" s="285">
        <v>1</v>
      </c>
      <c r="FM319" s="285"/>
      <c r="FN319" s="285"/>
      <c r="FO319" s="285"/>
      <c r="FP319" s="285"/>
      <c r="FQ319" s="285"/>
      <c r="FR319" s="285"/>
      <c r="FS319" s="285"/>
      <c r="FT319" s="285"/>
      <c r="FU319" s="285"/>
      <c r="FV319" s="285"/>
      <c r="FW319" s="285"/>
      <c r="FX319" s="285"/>
      <c r="FY319" s="285"/>
      <c r="FZ319" s="285"/>
      <c r="GA319" s="285"/>
      <c r="GB319" s="285"/>
      <c r="GC319" s="285"/>
      <c r="GD319" s="285"/>
      <c r="GE319" s="285"/>
      <c r="GF319" s="285"/>
      <c r="GG319" s="285"/>
      <c r="GH319" s="285"/>
      <c r="GI319" s="285"/>
      <c r="GJ319" s="285"/>
      <c r="GK319" s="285"/>
      <c r="GL319" s="285"/>
      <c r="GM319" s="285"/>
      <c r="GN319" s="285"/>
      <c r="GO319" s="285"/>
      <c r="GP319" s="307">
        <f t="shared" si="41"/>
        <v>1</v>
      </c>
      <c r="GQ319" s="277"/>
    </row>
    <row r="320" spans="1:199" ht="15.75" customHeight="1">
      <c r="A320" s="1018"/>
      <c r="B320" s="304" t="s">
        <v>264</v>
      </c>
      <c r="C320" s="296">
        <v>1</v>
      </c>
      <c r="D320" s="296">
        <v>1</v>
      </c>
      <c r="E320" s="296">
        <v>1</v>
      </c>
      <c r="F320" s="296">
        <v>1</v>
      </c>
      <c r="G320" s="296">
        <v>1</v>
      </c>
      <c r="H320" s="296">
        <v>1</v>
      </c>
      <c r="I320" s="296">
        <v>1</v>
      </c>
      <c r="J320" s="296">
        <v>1</v>
      </c>
      <c r="K320" s="296">
        <v>1</v>
      </c>
      <c r="L320" s="296">
        <v>1</v>
      </c>
      <c r="M320" s="296">
        <v>1</v>
      </c>
      <c r="N320" s="296">
        <v>1</v>
      </c>
      <c r="O320" s="296">
        <v>1</v>
      </c>
      <c r="P320" s="296">
        <v>1</v>
      </c>
      <c r="Q320" s="296">
        <v>1</v>
      </c>
      <c r="R320" s="296">
        <v>1</v>
      </c>
      <c r="S320" s="296">
        <v>1</v>
      </c>
      <c r="T320" s="296">
        <v>1</v>
      </c>
      <c r="U320" s="296">
        <v>1</v>
      </c>
      <c r="V320" s="296">
        <v>1</v>
      </c>
      <c r="W320" s="296">
        <v>1</v>
      </c>
      <c r="X320" s="296">
        <v>1</v>
      </c>
      <c r="Y320" s="296">
        <v>1</v>
      </c>
      <c r="Z320" s="296">
        <v>1</v>
      </c>
      <c r="AA320" s="296">
        <v>1</v>
      </c>
      <c r="AB320" s="296">
        <v>1</v>
      </c>
      <c r="AC320" s="296">
        <v>1</v>
      </c>
      <c r="AD320" s="296">
        <v>1</v>
      </c>
      <c r="AE320" s="296">
        <v>1</v>
      </c>
      <c r="AF320" s="296">
        <v>1</v>
      </c>
      <c r="AG320" s="301">
        <f t="shared" si="36"/>
        <v>1</v>
      </c>
      <c r="AH320" s="277"/>
      <c r="AI320" s="304" t="s">
        <v>264</v>
      </c>
      <c r="AJ320" s="296">
        <v>1</v>
      </c>
      <c r="AK320" s="296">
        <v>1</v>
      </c>
      <c r="AL320" s="296">
        <v>1</v>
      </c>
      <c r="AM320" s="296">
        <v>1</v>
      </c>
      <c r="AN320" s="296">
        <v>1</v>
      </c>
      <c r="AO320" s="296">
        <v>1</v>
      </c>
      <c r="AP320" s="296">
        <v>1</v>
      </c>
      <c r="AQ320" s="296">
        <v>1</v>
      </c>
      <c r="AR320" s="296">
        <v>1</v>
      </c>
      <c r="AS320" s="296">
        <v>1</v>
      </c>
      <c r="AT320" s="296">
        <v>1</v>
      </c>
      <c r="AU320" s="296">
        <v>1</v>
      </c>
      <c r="AV320" s="296">
        <v>1</v>
      </c>
      <c r="AW320" s="296">
        <v>1</v>
      </c>
      <c r="AX320" s="296">
        <v>1</v>
      </c>
      <c r="AY320" s="296">
        <v>1</v>
      </c>
      <c r="AZ320" s="296">
        <v>1</v>
      </c>
      <c r="BA320" s="296">
        <v>1</v>
      </c>
      <c r="BB320" s="296">
        <v>1</v>
      </c>
      <c r="BC320" s="296">
        <v>1</v>
      </c>
      <c r="BD320" s="296">
        <v>1</v>
      </c>
      <c r="BE320" s="296">
        <v>1</v>
      </c>
      <c r="BF320" s="296">
        <v>1</v>
      </c>
      <c r="BG320" s="296">
        <v>1</v>
      </c>
      <c r="BH320" s="296">
        <v>1</v>
      </c>
      <c r="BI320" s="296">
        <v>1</v>
      </c>
      <c r="BJ320" s="296">
        <v>1</v>
      </c>
      <c r="BK320" s="296">
        <v>1</v>
      </c>
      <c r="BL320" s="296">
        <v>1</v>
      </c>
      <c r="BM320" s="296">
        <v>1</v>
      </c>
      <c r="BN320" s="305">
        <f t="shared" si="37"/>
        <v>1</v>
      </c>
      <c r="BO320" s="277"/>
      <c r="BP320" s="306" t="s">
        <v>264</v>
      </c>
      <c r="BQ320" s="296">
        <v>1</v>
      </c>
      <c r="BR320" s="296">
        <v>1</v>
      </c>
      <c r="BS320" s="296">
        <v>1</v>
      </c>
      <c r="BT320" s="296">
        <v>1</v>
      </c>
      <c r="BU320" s="296">
        <v>1</v>
      </c>
      <c r="BV320" s="296">
        <v>1</v>
      </c>
      <c r="BW320" s="296">
        <v>1</v>
      </c>
      <c r="BX320" s="296">
        <v>1</v>
      </c>
      <c r="BY320" s="296">
        <v>1</v>
      </c>
      <c r="BZ320" s="296">
        <v>1</v>
      </c>
      <c r="CA320" s="296">
        <v>1</v>
      </c>
      <c r="CB320" s="296">
        <v>1</v>
      </c>
      <c r="CC320" s="296">
        <v>1</v>
      </c>
      <c r="CD320" s="296">
        <v>1</v>
      </c>
      <c r="CE320" s="296">
        <v>1</v>
      </c>
      <c r="CF320" s="296">
        <v>1</v>
      </c>
      <c r="CG320" s="296">
        <v>1</v>
      </c>
      <c r="CH320" s="296">
        <v>1</v>
      </c>
      <c r="CI320" s="296">
        <v>1</v>
      </c>
      <c r="CJ320" s="296">
        <v>1</v>
      </c>
      <c r="CK320" s="296">
        <v>1</v>
      </c>
      <c r="CL320" s="296">
        <v>1</v>
      </c>
      <c r="CM320" s="296">
        <v>1</v>
      </c>
      <c r="CN320" s="296">
        <v>1</v>
      </c>
      <c r="CO320" s="296">
        <v>1</v>
      </c>
      <c r="CP320" s="296">
        <v>1</v>
      </c>
      <c r="CQ320" s="296">
        <v>1</v>
      </c>
      <c r="CR320" s="296">
        <v>1</v>
      </c>
      <c r="CS320" s="296">
        <v>1</v>
      </c>
      <c r="CT320" s="296">
        <v>1</v>
      </c>
      <c r="CU320" s="307">
        <f t="shared" si="38"/>
        <v>1</v>
      </c>
      <c r="CV320" s="277"/>
      <c r="CW320" s="304" t="s">
        <v>264</v>
      </c>
      <c r="CX320" s="296">
        <v>1</v>
      </c>
      <c r="CY320" s="296">
        <v>1</v>
      </c>
      <c r="CZ320" s="296">
        <v>1</v>
      </c>
      <c r="DA320" s="296">
        <v>1</v>
      </c>
      <c r="DB320" s="296">
        <v>1</v>
      </c>
      <c r="DC320" s="296">
        <v>1</v>
      </c>
      <c r="DD320" s="296">
        <v>1</v>
      </c>
      <c r="DE320" s="296">
        <v>1</v>
      </c>
      <c r="DF320" s="296">
        <v>1</v>
      </c>
      <c r="DG320" s="296">
        <v>1</v>
      </c>
      <c r="DH320" s="296">
        <v>1</v>
      </c>
      <c r="DI320" s="296">
        <v>1</v>
      </c>
      <c r="DJ320" s="296">
        <v>1</v>
      </c>
      <c r="DK320" s="296">
        <v>1</v>
      </c>
      <c r="DL320" s="296">
        <v>1</v>
      </c>
      <c r="DM320" s="296">
        <v>1</v>
      </c>
      <c r="DN320" s="296">
        <v>1</v>
      </c>
      <c r="DO320" s="296">
        <v>1</v>
      </c>
      <c r="DP320" s="296">
        <v>1</v>
      </c>
      <c r="DQ320" s="296">
        <v>1</v>
      </c>
      <c r="DR320" s="296">
        <v>1</v>
      </c>
      <c r="DS320" s="296">
        <v>1</v>
      </c>
      <c r="DT320" s="296">
        <v>1</v>
      </c>
      <c r="DU320" s="296">
        <v>1</v>
      </c>
      <c r="DV320" s="296">
        <v>1</v>
      </c>
      <c r="DW320" s="296">
        <v>1</v>
      </c>
      <c r="DX320" s="296">
        <v>1</v>
      </c>
      <c r="DY320" s="296">
        <v>1</v>
      </c>
      <c r="DZ320" s="296">
        <v>1</v>
      </c>
      <c r="EA320" s="296">
        <v>1</v>
      </c>
      <c r="EB320" s="307">
        <f t="shared" si="39"/>
        <v>1</v>
      </c>
      <c r="EC320" s="277"/>
      <c r="ED320" s="304" t="s">
        <v>264</v>
      </c>
      <c r="EE320" s="296">
        <v>1</v>
      </c>
      <c r="EF320" s="296">
        <v>1</v>
      </c>
      <c r="EG320" s="296">
        <v>1</v>
      </c>
      <c r="EH320" s="296">
        <v>1</v>
      </c>
      <c r="EI320" s="296">
        <v>1</v>
      </c>
      <c r="EJ320" s="296">
        <v>1</v>
      </c>
      <c r="EK320" s="296">
        <v>1</v>
      </c>
      <c r="EL320" s="296">
        <v>1</v>
      </c>
      <c r="EM320" s="296">
        <v>1</v>
      </c>
      <c r="EN320" s="296">
        <v>1</v>
      </c>
      <c r="EO320" s="296">
        <v>1</v>
      </c>
      <c r="EP320" s="296">
        <v>1</v>
      </c>
      <c r="EQ320" s="296">
        <v>1</v>
      </c>
      <c r="ER320" s="296">
        <v>1</v>
      </c>
      <c r="ES320" s="296">
        <v>1</v>
      </c>
      <c r="ET320" s="296">
        <v>1</v>
      </c>
      <c r="EU320" s="296">
        <v>1</v>
      </c>
      <c r="EV320" s="296">
        <v>1</v>
      </c>
      <c r="EW320" s="296">
        <v>1</v>
      </c>
      <c r="EX320" s="296">
        <v>1</v>
      </c>
      <c r="EY320" s="296">
        <v>1</v>
      </c>
      <c r="EZ320" s="296">
        <v>1</v>
      </c>
      <c r="FA320" s="296">
        <v>1</v>
      </c>
      <c r="FB320" s="296">
        <v>1</v>
      </c>
      <c r="FC320" s="296">
        <v>1</v>
      </c>
      <c r="FD320" s="296">
        <v>1</v>
      </c>
      <c r="FE320" s="296">
        <v>1</v>
      </c>
      <c r="FF320" s="296">
        <v>1</v>
      </c>
      <c r="FG320" s="296">
        <v>1</v>
      </c>
      <c r="FH320" s="296">
        <v>1</v>
      </c>
      <c r="FI320" s="307">
        <f t="shared" si="40"/>
        <v>1</v>
      </c>
      <c r="FJ320" s="277"/>
      <c r="FK320" s="304" t="s">
        <v>264</v>
      </c>
      <c r="FL320" s="285">
        <v>1</v>
      </c>
      <c r="FM320" s="285"/>
      <c r="FN320" s="285"/>
      <c r="FO320" s="285"/>
      <c r="FP320" s="285"/>
      <c r="FQ320" s="285"/>
      <c r="FR320" s="285"/>
      <c r="FS320" s="285"/>
      <c r="FT320" s="285"/>
      <c r="FU320" s="285"/>
      <c r="FV320" s="285"/>
      <c r="FW320" s="285"/>
      <c r="FX320" s="285"/>
      <c r="FY320" s="285"/>
      <c r="FZ320" s="285"/>
      <c r="GA320" s="285"/>
      <c r="GB320" s="285"/>
      <c r="GC320" s="285"/>
      <c r="GD320" s="285"/>
      <c r="GE320" s="285"/>
      <c r="GF320" s="285"/>
      <c r="GG320" s="285"/>
      <c r="GH320" s="285"/>
      <c r="GI320" s="285"/>
      <c r="GJ320" s="285"/>
      <c r="GK320" s="285"/>
      <c r="GL320" s="285"/>
      <c r="GM320" s="285"/>
      <c r="GN320" s="285"/>
      <c r="GO320" s="285"/>
      <c r="GP320" s="307">
        <f t="shared" si="41"/>
        <v>1</v>
      </c>
      <c r="GQ320" s="277"/>
    </row>
    <row r="321" spans="1:199" ht="15.75" customHeight="1">
      <c r="A321" s="1018"/>
      <c r="B321" s="304" t="s">
        <v>138</v>
      </c>
      <c r="C321" s="296">
        <v>1</v>
      </c>
      <c r="D321" s="296">
        <v>1</v>
      </c>
      <c r="E321" s="296">
        <v>1</v>
      </c>
      <c r="F321" s="296">
        <v>1</v>
      </c>
      <c r="G321" s="296">
        <v>1</v>
      </c>
      <c r="H321" s="296">
        <v>1</v>
      </c>
      <c r="I321" s="296">
        <v>1</v>
      </c>
      <c r="J321" s="296">
        <v>1</v>
      </c>
      <c r="K321" s="296">
        <v>1</v>
      </c>
      <c r="L321" s="296">
        <v>1</v>
      </c>
      <c r="M321" s="296">
        <v>1</v>
      </c>
      <c r="N321" s="296">
        <v>1</v>
      </c>
      <c r="O321" s="296">
        <v>1</v>
      </c>
      <c r="P321" s="296">
        <v>1</v>
      </c>
      <c r="Q321" s="296">
        <v>1</v>
      </c>
      <c r="R321" s="296">
        <v>1</v>
      </c>
      <c r="S321" s="296">
        <v>1</v>
      </c>
      <c r="T321" s="296">
        <v>1</v>
      </c>
      <c r="U321" s="296">
        <v>1</v>
      </c>
      <c r="V321" s="296">
        <v>1</v>
      </c>
      <c r="W321" s="296">
        <v>1</v>
      </c>
      <c r="X321" s="296">
        <v>1</v>
      </c>
      <c r="Y321" s="296">
        <v>1</v>
      </c>
      <c r="Z321" s="296">
        <v>1</v>
      </c>
      <c r="AA321" s="296">
        <v>1</v>
      </c>
      <c r="AB321" s="296">
        <v>1</v>
      </c>
      <c r="AC321" s="296">
        <v>1</v>
      </c>
      <c r="AD321" s="296">
        <v>1</v>
      </c>
      <c r="AE321" s="296">
        <v>1</v>
      </c>
      <c r="AF321" s="296">
        <v>1</v>
      </c>
      <c r="AG321" s="301">
        <f t="shared" si="36"/>
        <v>1</v>
      </c>
      <c r="AH321" s="277"/>
      <c r="AI321" s="304" t="s">
        <v>138</v>
      </c>
      <c r="AJ321" s="296">
        <v>1</v>
      </c>
      <c r="AK321" s="296">
        <v>1</v>
      </c>
      <c r="AL321" s="296">
        <v>1</v>
      </c>
      <c r="AM321" s="296">
        <v>1</v>
      </c>
      <c r="AN321" s="296">
        <v>1</v>
      </c>
      <c r="AO321" s="296">
        <v>1</v>
      </c>
      <c r="AP321" s="296">
        <v>1</v>
      </c>
      <c r="AQ321" s="296">
        <v>1</v>
      </c>
      <c r="AR321" s="296">
        <v>1</v>
      </c>
      <c r="AS321" s="296">
        <v>1</v>
      </c>
      <c r="AT321" s="296">
        <v>1</v>
      </c>
      <c r="AU321" s="296">
        <v>1</v>
      </c>
      <c r="AV321" s="296">
        <v>1</v>
      </c>
      <c r="AW321" s="296">
        <v>1</v>
      </c>
      <c r="AX321" s="296">
        <v>1</v>
      </c>
      <c r="AY321" s="296">
        <v>1</v>
      </c>
      <c r="AZ321" s="296">
        <v>1</v>
      </c>
      <c r="BA321" s="296">
        <v>1</v>
      </c>
      <c r="BB321" s="296">
        <v>1</v>
      </c>
      <c r="BC321" s="296">
        <v>1</v>
      </c>
      <c r="BD321" s="296">
        <v>1</v>
      </c>
      <c r="BE321" s="296">
        <v>1</v>
      </c>
      <c r="BF321" s="296">
        <v>1</v>
      </c>
      <c r="BG321" s="296">
        <v>1</v>
      </c>
      <c r="BH321" s="296">
        <v>1</v>
      </c>
      <c r="BI321" s="296">
        <v>1</v>
      </c>
      <c r="BJ321" s="296">
        <v>1</v>
      </c>
      <c r="BK321" s="296">
        <v>1</v>
      </c>
      <c r="BL321" s="296">
        <v>1</v>
      </c>
      <c r="BM321" s="296">
        <v>1</v>
      </c>
      <c r="BN321" s="305">
        <f t="shared" si="37"/>
        <v>1</v>
      </c>
      <c r="BO321" s="277"/>
      <c r="BP321" s="306" t="s">
        <v>138</v>
      </c>
      <c r="BQ321" s="296">
        <v>1</v>
      </c>
      <c r="BR321" s="296">
        <v>1</v>
      </c>
      <c r="BS321" s="296">
        <v>1</v>
      </c>
      <c r="BT321" s="296">
        <v>1</v>
      </c>
      <c r="BU321" s="296">
        <v>1</v>
      </c>
      <c r="BV321" s="296">
        <v>1</v>
      </c>
      <c r="BW321" s="296">
        <v>1</v>
      </c>
      <c r="BX321" s="296">
        <v>1</v>
      </c>
      <c r="BY321" s="296">
        <v>1</v>
      </c>
      <c r="BZ321" s="296">
        <v>1</v>
      </c>
      <c r="CA321" s="296">
        <v>1</v>
      </c>
      <c r="CB321" s="296">
        <v>1</v>
      </c>
      <c r="CC321" s="296">
        <v>1</v>
      </c>
      <c r="CD321" s="296">
        <v>1</v>
      </c>
      <c r="CE321" s="296">
        <v>1</v>
      </c>
      <c r="CF321" s="296">
        <v>1</v>
      </c>
      <c r="CG321" s="296">
        <v>1</v>
      </c>
      <c r="CH321" s="296">
        <v>1</v>
      </c>
      <c r="CI321" s="296">
        <v>1</v>
      </c>
      <c r="CJ321" s="296">
        <v>1</v>
      </c>
      <c r="CK321" s="296">
        <v>1</v>
      </c>
      <c r="CL321" s="296">
        <v>1</v>
      </c>
      <c r="CM321" s="296">
        <v>1</v>
      </c>
      <c r="CN321" s="296">
        <v>1</v>
      </c>
      <c r="CO321" s="296">
        <v>1</v>
      </c>
      <c r="CP321" s="296">
        <v>1</v>
      </c>
      <c r="CQ321" s="296">
        <v>1</v>
      </c>
      <c r="CR321" s="296">
        <v>1</v>
      </c>
      <c r="CS321" s="296">
        <v>1</v>
      </c>
      <c r="CT321" s="296">
        <v>1</v>
      </c>
      <c r="CU321" s="307">
        <f t="shared" si="38"/>
        <v>1</v>
      </c>
      <c r="CV321" s="277"/>
      <c r="CW321" s="304" t="s">
        <v>138</v>
      </c>
      <c r="CX321" s="296">
        <v>1</v>
      </c>
      <c r="CY321" s="296">
        <v>1</v>
      </c>
      <c r="CZ321" s="296">
        <v>1</v>
      </c>
      <c r="DA321" s="296">
        <v>1</v>
      </c>
      <c r="DB321" s="296">
        <v>1</v>
      </c>
      <c r="DC321" s="296">
        <v>1</v>
      </c>
      <c r="DD321" s="296">
        <v>1</v>
      </c>
      <c r="DE321" s="296">
        <v>1</v>
      </c>
      <c r="DF321" s="296">
        <v>1</v>
      </c>
      <c r="DG321" s="296">
        <v>1</v>
      </c>
      <c r="DH321" s="296">
        <v>1</v>
      </c>
      <c r="DI321" s="296">
        <v>1</v>
      </c>
      <c r="DJ321" s="296">
        <v>1</v>
      </c>
      <c r="DK321" s="296">
        <v>1</v>
      </c>
      <c r="DL321" s="296">
        <v>1</v>
      </c>
      <c r="DM321" s="296">
        <v>1</v>
      </c>
      <c r="DN321" s="296">
        <v>1</v>
      </c>
      <c r="DO321" s="296">
        <v>1</v>
      </c>
      <c r="DP321" s="296">
        <v>1</v>
      </c>
      <c r="DQ321" s="296">
        <v>1</v>
      </c>
      <c r="DR321" s="296">
        <v>1</v>
      </c>
      <c r="DS321" s="296">
        <v>1</v>
      </c>
      <c r="DT321" s="296">
        <v>1</v>
      </c>
      <c r="DU321" s="296">
        <v>1</v>
      </c>
      <c r="DV321" s="296">
        <v>1</v>
      </c>
      <c r="DW321" s="296">
        <v>1</v>
      </c>
      <c r="DX321" s="296">
        <v>1</v>
      </c>
      <c r="DY321" s="296">
        <v>1</v>
      </c>
      <c r="DZ321" s="296">
        <v>1</v>
      </c>
      <c r="EA321" s="296">
        <v>1</v>
      </c>
      <c r="EB321" s="307">
        <f t="shared" si="39"/>
        <v>1</v>
      </c>
      <c r="EC321" s="277"/>
      <c r="ED321" s="304" t="s">
        <v>138</v>
      </c>
      <c r="EE321" s="296">
        <v>1</v>
      </c>
      <c r="EF321" s="296">
        <v>1</v>
      </c>
      <c r="EG321" s="296">
        <v>1</v>
      </c>
      <c r="EH321" s="296">
        <v>1</v>
      </c>
      <c r="EI321" s="296">
        <v>1</v>
      </c>
      <c r="EJ321" s="296">
        <v>1</v>
      </c>
      <c r="EK321" s="296">
        <v>1</v>
      </c>
      <c r="EL321" s="296">
        <v>1</v>
      </c>
      <c r="EM321" s="296">
        <v>1</v>
      </c>
      <c r="EN321" s="296">
        <v>1</v>
      </c>
      <c r="EO321" s="296">
        <v>1</v>
      </c>
      <c r="EP321" s="296">
        <v>1</v>
      </c>
      <c r="EQ321" s="296">
        <v>1</v>
      </c>
      <c r="ER321" s="296">
        <v>1</v>
      </c>
      <c r="ES321" s="296">
        <v>1</v>
      </c>
      <c r="ET321" s="296">
        <v>1</v>
      </c>
      <c r="EU321" s="296">
        <v>1</v>
      </c>
      <c r="EV321" s="296">
        <v>1</v>
      </c>
      <c r="EW321" s="296">
        <v>1</v>
      </c>
      <c r="EX321" s="296">
        <v>1</v>
      </c>
      <c r="EY321" s="296">
        <v>1</v>
      </c>
      <c r="EZ321" s="296">
        <v>1</v>
      </c>
      <c r="FA321" s="296">
        <v>1</v>
      </c>
      <c r="FB321" s="296">
        <v>1</v>
      </c>
      <c r="FC321" s="296">
        <v>1</v>
      </c>
      <c r="FD321" s="296">
        <v>1</v>
      </c>
      <c r="FE321" s="296">
        <v>1</v>
      </c>
      <c r="FF321" s="296">
        <v>1</v>
      </c>
      <c r="FG321" s="296">
        <v>1</v>
      </c>
      <c r="FH321" s="296">
        <v>1</v>
      </c>
      <c r="FI321" s="307">
        <f t="shared" si="40"/>
        <v>1</v>
      </c>
      <c r="FJ321" s="277"/>
      <c r="FK321" s="304" t="s">
        <v>138</v>
      </c>
      <c r="FL321" s="285">
        <v>1</v>
      </c>
      <c r="FM321" s="285"/>
      <c r="FN321" s="285"/>
      <c r="FO321" s="285"/>
      <c r="FP321" s="285"/>
      <c r="FQ321" s="285"/>
      <c r="FR321" s="285"/>
      <c r="FS321" s="285"/>
      <c r="FT321" s="285"/>
      <c r="FU321" s="285"/>
      <c r="FV321" s="285"/>
      <c r="FW321" s="285"/>
      <c r="FX321" s="285"/>
      <c r="FY321" s="285"/>
      <c r="FZ321" s="285"/>
      <c r="GA321" s="285"/>
      <c r="GB321" s="285"/>
      <c r="GC321" s="285"/>
      <c r="GD321" s="285"/>
      <c r="GE321" s="285"/>
      <c r="GF321" s="285"/>
      <c r="GG321" s="285"/>
      <c r="GH321" s="285"/>
      <c r="GI321" s="285"/>
      <c r="GJ321" s="285"/>
      <c r="GK321" s="285"/>
      <c r="GL321" s="285"/>
      <c r="GM321" s="285"/>
      <c r="GN321" s="285"/>
      <c r="GO321" s="285"/>
      <c r="GP321" s="307">
        <f t="shared" si="41"/>
        <v>1</v>
      </c>
      <c r="GQ321" s="277"/>
    </row>
    <row r="322" spans="1:199" ht="15.75" customHeight="1">
      <c r="A322" s="1019"/>
      <c r="B322" s="322" t="s">
        <v>212</v>
      </c>
      <c r="C322" s="323"/>
      <c r="D322" s="323"/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323"/>
      <c r="Q322" s="323"/>
      <c r="R322" s="323"/>
      <c r="S322" s="323"/>
      <c r="T322" s="323"/>
      <c r="U322" s="323"/>
      <c r="V322" s="323"/>
      <c r="W322" s="323"/>
      <c r="X322" s="323"/>
      <c r="Y322" s="323"/>
      <c r="Z322" s="323"/>
      <c r="AA322" s="323"/>
      <c r="AB322" s="323"/>
      <c r="AC322" s="323"/>
      <c r="AD322" s="323"/>
      <c r="AE322" s="323"/>
      <c r="AF322" s="323"/>
      <c r="AG322" s="324" t="e">
        <f t="shared" si="36"/>
        <v>#DIV/0!</v>
      </c>
      <c r="AH322" s="277"/>
      <c r="AI322" s="322" t="s">
        <v>212</v>
      </c>
      <c r="AJ322" s="323"/>
      <c r="AK322" s="323"/>
      <c r="AL322" s="323"/>
      <c r="AM322" s="323"/>
      <c r="AN322" s="323"/>
      <c r="AO322" s="323"/>
      <c r="AP322" s="323"/>
      <c r="AQ322" s="323"/>
      <c r="AR322" s="323"/>
      <c r="AS322" s="323"/>
      <c r="AT322" s="323"/>
      <c r="AU322" s="323"/>
      <c r="AV322" s="323"/>
      <c r="AW322" s="323"/>
      <c r="AX322" s="323"/>
      <c r="AY322" s="323"/>
      <c r="AZ322" s="323"/>
      <c r="BA322" s="323"/>
      <c r="BB322" s="323"/>
      <c r="BC322" s="323"/>
      <c r="BD322" s="323"/>
      <c r="BE322" s="323"/>
      <c r="BF322" s="323"/>
      <c r="BG322" s="323"/>
      <c r="BH322" s="323"/>
      <c r="BI322" s="323"/>
      <c r="BJ322" s="323"/>
      <c r="BK322" s="323"/>
      <c r="BL322" s="323"/>
      <c r="BM322" s="323"/>
      <c r="BN322" s="325" t="e">
        <f t="shared" si="37"/>
        <v>#DIV/0!</v>
      </c>
      <c r="BO322" s="277"/>
      <c r="BP322" s="326" t="s">
        <v>212</v>
      </c>
      <c r="BQ322" s="327">
        <v>15</v>
      </c>
      <c r="BR322" s="327">
        <v>12</v>
      </c>
      <c r="BS322" s="327">
        <v>10</v>
      </c>
      <c r="BT322" s="323"/>
      <c r="BU322" s="323"/>
      <c r="BV322" s="323"/>
      <c r="BW322" s="323"/>
      <c r="BX322" s="323"/>
      <c r="BY322" s="323"/>
      <c r="BZ322" s="323"/>
      <c r="CA322" s="323"/>
      <c r="CB322" s="323"/>
      <c r="CC322" s="323"/>
      <c r="CD322" s="323"/>
      <c r="CE322" s="323"/>
      <c r="CF322" s="323"/>
      <c r="CG322" s="323"/>
      <c r="CH322" s="323"/>
      <c r="CI322" s="323"/>
      <c r="CJ322" s="323"/>
      <c r="CK322" s="323"/>
      <c r="CL322" s="323"/>
      <c r="CM322" s="323"/>
      <c r="CN322" s="323"/>
      <c r="CO322" s="323"/>
      <c r="CP322" s="323"/>
      <c r="CQ322" s="323"/>
      <c r="CR322" s="323"/>
      <c r="CS322" s="323"/>
      <c r="CT322" s="323"/>
      <c r="CU322" s="328">
        <f t="shared" si="38"/>
        <v>12.333333333333334</v>
      </c>
      <c r="CV322" s="277"/>
      <c r="CW322" s="322" t="s">
        <v>212</v>
      </c>
      <c r="CX322" s="323">
        <v>7</v>
      </c>
      <c r="CY322" s="323">
        <v>2</v>
      </c>
      <c r="CZ322" s="323"/>
      <c r="DA322" s="323"/>
      <c r="DB322" s="323"/>
      <c r="DC322" s="323"/>
      <c r="DD322" s="323"/>
      <c r="DE322" s="323"/>
      <c r="DF322" s="323"/>
      <c r="DG322" s="323"/>
      <c r="DH322" s="323"/>
      <c r="DI322" s="323"/>
      <c r="DJ322" s="323"/>
      <c r="DK322" s="323"/>
      <c r="DL322" s="323"/>
      <c r="DM322" s="323"/>
      <c r="DN322" s="323"/>
      <c r="DO322" s="323"/>
      <c r="DP322" s="323"/>
      <c r="DQ322" s="323"/>
      <c r="DR322" s="323"/>
      <c r="DS322" s="323"/>
      <c r="DT322" s="323"/>
      <c r="DU322" s="323"/>
      <c r="DV322" s="323"/>
      <c r="DW322" s="323"/>
      <c r="DX322" s="323"/>
      <c r="DY322" s="323"/>
      <c r="DZ322" s="323"/>
      <c r="EA322" s="323"/>
      <c r="EB322" s="328">
        <f t="shared" si="39"/>
        <v>4.5</v>
      </c>
      <c r="EC322" s="277"/>
      <c r="ED322" s="322" t="s">
        <v>212</v>
      </c>
      <c r="EE322" s="323">
        <v>4</v>
      </c>
      <c r="EF322" s="323">
        <v>8</v>
      </c>
      <c r="EG322" s="323">
        <v>4</v>
      </c>
      <c r="EH322" s="323">
        <v>5</v>
      </c>
      <c r="EI322" s="323">
        <v>10</v>
      </c>
      <c r="EJ322" s="323"/>
      <c r="EK322" s="323"/>
      <c r="EL322" s="323"/>
      <c r="EM322" s="323"/>
      <c r="EN322" s="323"/>
      <c r="EO322" s="323"/>
      <c r="EP322" s="323"/>
      <c r="EQ322" s="323"/>
      <c r="ER322" s="323"/>
      <c r="ES322" s="323"/>
      <c r="ET322" s="323"/>
      <c r="EU322" s="323"/>
      <c r="EV322" s="323"/>
      <c r="EW322" s="323"/>
      <c r="EX322" s="323"/>
      <c r="EY322" s="323"/>
      <c r="EZ322" s="323"/>
      <c r="FA322" s="323"/>
      <c r="FB322" s="323"/>
      <c r="FC322" s="323"/>
      <c r="FD322" s="323"/>
      <c r="FE322" s="323"/>
      <c r="FF322" s="323"/>
      <c r="FG322" s="323"/>
      <c r="FH322" s="323"/>
      <c r="FI322" s="328">
        <f t="shared" si="40"/>
        <v>6.2</v>
      </c>
      <c r="FJ322" s="277"/>
      <c r="FK322" s="322" t="s">
        <v>212</v>
      </c>
      <c r="FL322" s="323">
        <v>8</v>
      </c>
      <c r="FM322" s="323">
        <v>12</v>
      </c>
      <c r="FN322" s="323"/>
      <c r="FO322" s="323"/>
      <c r="FP322" s="323"/>
      <c r="FQ322" s="323"/>
      <c r="FR322" s="323"/>
      <c r="FS322" s="323"/>
      <c r="FT322" s="323"/>
      <c r="FU322" s="323"/>
      <c r="FV322" s="323"/>
      <c r="FW322" s="323"/>
      <c r="FX322" s="323"/>
      <c r="FY322" s="323"/>
      <c r="FZ322" s="323"/>
      <c r="GA322" s="323"/>
      <c r="GB322" s="323"/>
      <c r="GC322" s="323"/>
      <c r="GD322" s="323"/>
      <c r="GE322" s="323"/>
      <c r="GF322" s="323"/>
      <c r="GG322" s="323"/>
      <c r="GH322" s="323"/>
      <c r="GI322" s="323"/>
      <c r="GJ322" s="323"/>
      <c r="GK322" s="323"/>
      <c r="GL322" s="323"/>
      <c r="GM322" s="323"/>
      <c r="GN322" s="323"/>
      <c r="GO322" s="323"/>
      <c r="GP322" s="328">
        <f t="shared" si="41"/>
        <v>10</v>
      </c>
      <c r="GQ322" s="277"/>
    </row>
    <row r="323" spans="1:199" ht="15.75" customHeight="1">
      <c r="A323" s="139"/>
      <c r="B323" s="277"/>
      <c r="C323" s="277"/>
      <c r="D323" s="277"/>
      <c r="E323" s="277"/>
      <c r="F323" s="277"/>
      <c r="G323" s="277"/>
      <c r="H323" s="277"/>
      <c r="I323" s="277"/>
      <c r="J323" s="277"/>
      <c r="K323" s="277"/>
      <c r="L323" s="277"/>
      <c r="M323" s="277"/>
      <c r="N323" s="277"/>
      <c r="O323" s="277"/>
      <c r="P323" s="277"/>
      <c r="Q323" s="277"/>
      <c r="R323" s="277"/>
      <c r="S323" s="277"/>
      <c r="T323" s="277"/>
      <c r="U323" s="277"/>
      <c r="V323" s="277"/>
      <c r="W323" s="277"/>
      <c r="X323" s="277"/>
      <c r="Y323" s="277"/>
      <c r="Z323" s="277"/>
      <c r="AA323" s="277"/>
      <c r="AB323" s="277"/>
      <c r="AC323" s="277"/>
      <c r="AD323" s="277"/>
      <c r="AE323" s="277"/>
      <c r="AF323" s="277"/>
      <c r="AG323" s="329"/>
      <c r="AH323" s="277"/>
      <c r="AI323" s="277"/>
      <c r="AJ323" s="277"/>
      <c r="AK323" s="277"/>
      <c r="AL323" s="277"/>
      <c r="AM323" s="277"/>
      <c r="AN323" s="277"/>
      <c r="AO323" s="277"/>
      <c r="AP323" s="277"/>
      <c r="AQ323" s="277"/>
      <c r="AR323" s="277"/>
      <c r="AS323" s="277"/>
      <c r="AT323" s="277"/>
      <c r="AU323" s="277"/>
      <c r="AV323" s="277"/>
      <c r="AW323" s="277"/>
      <c r="AX323" s="277"/>
      <c r="AY323" s="277"/>
      <c r="AZ323" s="277"/>
      <c r="BA323" s="277"/>
      <c r="BB323" s="277"/>
      <c r="BC323" s="277"/>
      <c r="BD323" s="277"/>
      <c r="BE323" s="277"/>
      <c r="BF323" s="277"/>
      <c r="BG323" s="277"/>
      <c r="BH323" s="277"/>
      <c r="BI323" s="277"/>
      <c r="BJ323" s="277"/>
      <c r="BK323" s="277"/>
      <c r="BL323" s="277"/>
      <c r="BM323" s="277"/>
      <c r="BN323" s="329"/>
      <c r="BO323" s="277"/>
      <c r="BP323" s="277"/>
      <c r="BQ323" s="277"/>
      <c r="BR323" s="277"/>
      <c r="BS323" s="277"/>
      <c r="BT323" s="277"/>
      <c r="BU323" s="277"/>
      <c r="BV323" s="277"/>
      <c r="BW323" s="277"/>
      <c r="BX323" s="277"/>
      <c r="BY323" s="277"/>
      <c r="BZ323" s="277"/>
      <c r="CA323" s="277"/>
      <c r="CB323" s="277"/>
      <c r="CC323" s="277"/>
      <c r="CD323" s="277"/>
      <c r="CE323" s="277"/>
      <c r="CF323" s="277"/>
      <c r="CG323" s="277"/>
      <c r="CH323" s="277"/>
      <c r="CI323" s="277"/>
      <c r="CJ323" s="277"/>
      <c r="CK323" s="277"/>
      <c r="CL323" s="277"/>
      <c r="CM323" s="277"/>
      <c r="CN323" s="277"/>
      <c r="CO323" s="277"/>
      <c r="CP323" s="277"/>
      <c r="CQ323" s="277"/>
      <c r="CR323" s="277"/>
      <c r="CS323" s="277"/>
      <c r="CT323" s="277"/>
      <c r="CU323" s="277"/>
      <c r="CV323" s="277"/>
      <c r="CW323" s="277"/>
      <c r="CX323" s="277"/>
      <c r="CY323" s="277"/>
      <c r="CZ323" s="277"/>
      <c r="DA323" s="277"/>
      <c r="DB323" s="277"/>
      <c r="DC323" s="277"/>
      <c r="DD323" s="277"/>
      <c r="DE323" s="277"/>
      <c r="DF323" s="277"/>
      <c r="DG323" s="277"/>
      <c r="DH323" s="277"/>
      <c r="DI323" s="277"/>
      <c r="DJ323" s="277"/>
      <c r="DK323" s="277"/>
      <c r="DL323" s="277"/>
      <c r="DM323" s="277"/>
      <c r="DN323" s="277"/>
      <c r="DO323" s="277"/>
      <c r="DP323" s="277"/>
      <c r="DQ323" s="277"/>
      <c r="DR323" s="277"/>
      <c r="DS323" s="277"/>
      <c r="DT323" s="277"/>
      <c r="DU323" s="277"/>
      <c r="DV323" s="277"/>
      <c r="DW323" s="277"/>
      <c r="DX323" s="277"/>
      <c r="DY323" s="277"/>
      <c r="DZ323" s="277"/>
      <c r="EA323" s="277"/>
      <c r="EB323" s="277"/>
      <c r="EC323" s="277"/>
      <c r="ED323" s="277"/>
      <c r="EE323" s="277"/>
      <c r="EF323" s="277"/>
      <c r="EG323" s="277"/>
      <c r="EH323" s="277"/>
      <c r="EI323" s="277"/>
      <c r="EJ323" s="277"/>
      <c r="EK323" s="277"/>
      <c r="EL323" s="277"/>
      <c r="EM323" s="277"/>
      <c r="EN323" s="277"/>
      <c r="EO323" s="277"/>
      <c r="EP323" s="277"/>
      <c r="EQ323" s="277"/>
      <c r="ER323" s="277"/>
      <c r="ES323" s="277"/>
      <c r="ET323" s="277"/>
      <c r="EU323" s="277"/>
      <c r="EV323" s="277"/>
      <c r="EW323" s="277"/>
      <c r="EX323" s="277"/>
      <c r="EY323" s="277"/>
      <c r="EZ323" s="277"/>
      <c r="FA323" s="277"/>
      <c r="FB323" s="277"/>
      <c r="FC323" s="277"/>
      <c r="FD323" s="277"/>
      <c r="FE323" s="277"/>
      <c r="FF323" s="277"/>
      <c r="FG323" s="277"/>
      <c r="FH323" s="277"/>
      <c r="FI323" s="277"/>
      <c r="FJ323" s="277"/>
      <c r="FK323" s="277"/>
      <c r="FL323" s="277"/>
      <c r="FM323" s="277"/>
      <c r="FN323" s="277"/>
      <c r="FO323" s="277"/>
      <c r="FP323" s="277"/>
      <c r="FQ323" s="277"/>
      <c r="FR323" s="277"/>
      <c r="FS323" s="277"/>
      <c r="FT323" s="277"/>
      <c r="FU323" s="277"/>
      <c r="FV323" s="277"/>
      <c r="FW323" s="277"/>
      <c r="FX323" s="277"/>
      <c r="FY323" s="277"/>
      <c r="FZ323" s="277"/>
      <c r="GA323" s="277"/>
      <c r="GB323" s="277"/>
      <c r="GC323" s="277"/>
      <c r="GD323" s="277"/>
      <c r="GE323" s="277"/>
      <c r="GF323" s="277"/>
      <c r="GG323" s="277"/>
      <c r="GH323" s="277"/>
      <c r="GI323" s="277"/>
      <c r="GJ323" s="277"/>
      <c r="GK323" s="277"/>
      <c r="GL323" s="277"/>
      <c r="GM323" s="277"/>
      <c r="GN323" s="277"/>
      <c r="GO323" s="277"/>
      <c r="GP323" s="277"/>
      <c r="GQ323" s="277"/>
    </row>
    <row r="324" spans="1:199" ht="15.75" customHeight="1">
      <c r="A324" s="89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  <c r="AE324" s="330"/>
      <c r="AF324" s="330"/>
      <c r="AG324" s="331"/>
      <c r="AH324" s="330"/>
      <c r="AI324" s="330"/>
      <c r="AJ324" s="330"/>
      <c r="AK324" s="330"/>
      <c r="AL324" s="330"/>
      <c r="AM324" s="330"/>
      <c r="AN324" s="330"/>
      <c r="AO324" s="330"/>
      <c r="AP324" s="330"/>
      <c r="AQ324" s="330"/>
      <c r="AR324" s="330"/>
      <c r="AS324" s="330"/>
      <c r="AT324" s="330"/>
      <c r="AU324" s="330"/>
      <c r="AV324" s="330"/>
      <c r="AW324" s="330"/>
      <c r="AX324" s="330"/>
      <c r="AY324" s="330"/>
      <c r="AZ324" s="330"/>
      <c r="BA324" s="330"/>
      <c r="BB324" s="330"/>
      <c r="BC324" s="330"/>
      <c r="BD324" s="330"/>
      <c r="BE324" s="330"/>
      <c r="BF324" s="330"/>
      <c r="BG324" s="330"/>
      <c r="BH324" s="330"/>
      <c r="BI324" s="330"/>
      <c r="BJ324" s="330"/>
      <c r="BK324" s="330"/>
      <c r="BL324" s="330"/>
      <c r="BM324" s="330"/>
      <c r="BN324" s="331"/>
      <c r="BO324" s="330"/>
      <c r="BP324" s="330"/>
      <c r="BQ324" s="330"/>
      <c r="BR324" s="330"/>
      <c r="BS324" s="330"/>
      <c r="BT324" s="330"/>
      <c r="BU324" s="330"/>
      <c r="BV324" s="330"/>
      <c r="BW324" s="330"/>
      <c r="BX324" s="330"/>
      <c r="BY324" s="330"/>
      <c r="BZ324" s="330"/>
      <c r="CA324" s="330"/>
      <c r="CB324" s="330"/>
      <c r="CC324" s="330"/>
      <c r="CD324" s="330"/>
      <c r="CE324" s="330"/>
      <c r="CF324" s="330"/>
      <c r="CG324" s="330"/>
      <c r="CH324" s="330"/>
      <c r="CI324" s="330"/>
      <c r="CJ324" s="330"/>
      <c r="CK324" s="330"/>
      <c r="CL324" s="330"/>
      <c r="CM324" s="330"/>
      <c r="CN324" s="330"/>
      <c r="CO324" s="330"/>
      <c r="CP324" s="330"/>
      <c r="CQ324" s="330"/>
      <c r="CR324" s="330"/>
      <c r="CS324" s="330"/>
      <c r="CT324" s="330"/>
      <c r="CU324" s="330"/>
      <c r="CV324" s="330"/>
      <c r="CW324" s="330"/>
      <c r="CX324" s="330"/>
      <c r="CY324" s="330"/>
      <c r="CZ324" s="330"/>
      <c r="DA324" s="330"/>
      <c r="DB324" s="330"/>
      <c r="DC324" s="330"/>
      <c r="DD324" s="330"/>
      <c r="DE324" s="330"/>
      <c r="DF324" s="330"/>
      <c r="DG324" s="330"/>
      <c r="DH324" s="330"/>
      <c r="DI324" s="330"/>
      <c r="DJ324" s="330"/>
      <c r="DK324" s="330"/>
      <c r="DL324" s="330"/>
      <c r="DM324" s="330"/>
      <c r="DN324" s="330"/>
      <c r="DO324" s="330"/>
      <c r="DP324" s="330"/>
      <c r="DQ324" s="330"/>
      <c r="DR324" s="330"/>
      <c r="DS324" s="330"/>
      <c r="DT324" s="330"/>
      <c r="DU324" s="330"/>
      <c r="DV324" s="330"/>
      <c r="DW324" s="330"/>
      <c r="DX324" s="330"/>
      <c r="DY324" s="330"/>
      <c r="DZ324" s="330"/>
      <c r="EA324" s="330"/>
      <c r="EB324" s="330"/>
      <c r="EC324" s="330"/>
      <c r="ED324" s="330"/>
      <c r="EE324" s="330"/>
      <c r="EF324" s="330"/>
      <c r="EG324" s="330"/>
      <c r="EH324" s="330"/>
      <c r="EI324" s="330"/>
      <c r="EJ324" s="330"/>
      <c r="EK324" s="330"/>
      <c r="EL324" s="330"/>
      <c r="EM324" s="330"/>
      <c r="EN324" s="330"/>
      <c r="EO324" s="330"/>
      <c r="EP324" s="330"/>
      <c r="EQ324" s="330"/>
      <c r="ER324" s="330"/>
      <c r="ES324" s="330"/>
      <c r="ET324" s="330"/>
      <c r="EU324" s="330"/>
      <c r="EV324" s="330"/>
      <c r="EW324" s="330"/>
      <c r="EX324" s="330"/>
      <c r="EY324" s="330"/>
      <c r="EZ324" s="330"/>
      <c r="FA324" s="330"/>
      <c r="FB324" s="330"/>
      <c r="FC324" s="330"/>
      <c r="FD324" s="330"/>
      <c r="FE324" s="330"/>
      <c r="FF324" s="330"/>
      <c r="FG324" s="330"/>
      <c r="FH324" s="330"/>
      <c r="FI324" s="330"/>
      <c r="FJ324" s="330"/>
      <c r="FK324" s="330"/>
      <c r="FL324" s="330"/>
      <c r="FM324" s="330"/>
      <c r="FN324" s="330"/>
      <c r="FO324" s="330"/>
      <c r="FP324" s="330"/>
      <c r="FQ324" s="330"/>
      <c r="FR324" s="330"/>
      <c r="FS324" s="330"/>
      <c r="FT324" s="330"/>
      <c r="FU324" s="330"/>
      <c r="FV324" s="330"/>
      <c r="FW324" s="330"/>
      <c r="FX324" s="330"/>
      <c r="FY324" s="330"/>
      <c r="FZ324" s="330"/>
      <c r="GA324" s="330"/>
      <c r="GB324" s="330"/>
      <c r="GC324" s="330"/>
      <c r="GD324" s="330"/>
      <c r="GE324" s="330"/>
      <c r="GF324" s="330"/>
      <c r="GG324" s="330"/>
      <c r="GH324" s="330"/>
      <c r="GI324" s="330"/>
      <c r="GJ324" s="330"/>
      <c r="GK324" s="330"/>
      <c r="GL324" s="330"/>
      <c r="GM324" s="330"/>
      <c r="GN324" s="330"/>
      <c r="GO324" s="330"/>
      <c r="GP324" s="330"/>
      <c r="GQ324" s="330"/>
    </row>
    <row r="325" spans="1:199" ht="15.75" customHeight="1">
      <c r="A325" s="89"/>
      <c r="B325" s="330"/>
      <c r="C325" s="330"/>
      <c r="D325" s="330"/>
      <c r="E325" s="330"/>
      <c r="F325" s="330"/>
      <c r="G325" s="330"/>
      <c r="H325" s="330"/>
      <c r="I325" s="330"/>
      <c r="J325" s="330"/>
      <c r="K325" s="330"/>
      <c r="L325" s="330"/>
      <c r="M325" s="330"/>
      <c r="N325" s="330"/>
      <c r="O325" s="330"/>
      <c r="P325" s="330"/>
      <c r="Q325" s="330"/>
      <c r="R325" s="330"/>
      <c r="S325" s="330"/>
      <c r="T325" s="330"/>
      <c r="U325" s="330"/>
      <c r="V325" s="330"/>
      <c r="W325" s="330"/>
      <c r="X325" s="330"/>
      <c r="Y325" s="330"/>
      <c r="Z325" s="330"/>
      <c r="AA325" s="330"/>
      <c r="AB325" s="330"/>
      <c r="AC325" s="330"/>
      <c r="AD325" s="330"/>
      <c r="AE325" s="330"/>
      <c r="AF325" s="330"/>
      <c r="AG325" s="331"/>
      <c r="AH325" s="330"/>
      <c r="AI325" s="330"/>
      <c r="AJ325" s="330"/>
      <c r="AK325" s="330"/>
      <c r="AL325" s="330"/>
      <c r="AM325" s="330"/>
      <c r="AN325" s="330"/>
      <c r="AO325" s="330"/>
      <c r="AP325" s="330"/>
      <c r="AQ325" s="330"/>
      <c r="AR325" s="330"/>
      <c r="AS325" s="330"/>
      <c r="AT325" s="330"/>
      <c r="AU325" s="330"/>
      <c r="AV325" s="330"/>
      <c r="AW325" s="330"/>
      <c r="AX325" s="330"/>
      <c r="AY325" s="330"/>
      <c r="AZ325" s="330"/>
      <c r="BA325" s="330"/>
      <c r="BB325" s="330"/>
      <c r="BC325" s="330"/>
      <c r="BD325" s="330"/>
      <c r="BE325" s="330"/>
      <c r="BF325" s="330"/>
      <c r="BG325" s="330"/>
      <c r="BH325" s="330"/>
      <c r="BI325" s="330"/>
      <c r="BJ325" s="330"/>
      <c r="BK325" s="330"/>
      <c r="BL325" s="330"/>
      <c r="BM325" s="330"/>
      <c r="BN325" s="331"/>
      <c r="BO325" s="330"/>
      <c r="BP325" s="330"/>
      <c r="BQ325" s="330"/>
      <c r="BR325" s="330"/>
      <c r="BS325" s="330"/>
      <c r="BT325" s="330"/>
      <c r="BU325" s="330"/>
      <c r="BV325" s="330"/>
      <c r="BW325" s="330"/>
      <c r="BX325" s="330"/>
      <c r="BY325" s="330"/>
      <c r="BZ325" s="330"/>
      <c r="CA325" s="330"/>
      <c r="CB325" s="330"/>
      <c r="CC325" s="330"/>
      <c r="CD325" s="330"/>
      <c r="CE325" s="330"/>
      <c r="CF325" s="330"/>
      <c r="CG325" s="330"/>
      <c r="CH325" s="330"/>
      <c r="CI325" s="330"/>
      <c r="CJ325" s="330"/>
      <c r="CK325" s="330"/>
      <c r="CL325" s="330"/>
      <c r="CM325" s="330"/>
      <c r="CN325" s="330"/>
      <c r="CO325" s="330"/>
      <c r="CP325" s="330"/>
      <c r="CQ325" s="330"/>
      <c r="CR325" s="330"/>
      <c r="CS325" s="330"/>
      <c r="CT325" s="330"/>
      <c r="CU325" s="330"/>
      <c r="CV325" s="330"/>
      <c r="CW325" s="330"/>
      <c r="CX325" s="330"/>
      <c r="CY325" s="330"/>
      <c r="CZ325" s="330"/>
      <c r="DA325" s="330"/>
      <c r="DB325" s="330"/>
      <c r="DC325" s="330"/>
      <c r="DD325" s="330"/>
      <c r="DE325" s="330"/>
      <c r="DF325" s="330"/>
      <c r="DG325" s="330"/>
      <c r="DH325" s="330"/>
      <c r="DI325" s="330"/>
      <c r="DJ325" s="330"/>
      <c r="DK325" s="330"/>
      <c r="DL325" s="330"/>
      <c r="DM325" s="330"/>
      <c r="DN325" s="330"/>
      <c r="DO325" s="330"/>
      <c r="DP325" s="330"/>
      <c r="DQ325" s="330"/>
      <c r="DR325" s="330"/>
      <c r="DS325" s="330"/>
      <c r="DT325" s="330"/>
      <c r="DU325" s="330"/>
      <c r="DV325" s="330"/>
      <c r="DW325" s="330"/>
      <c r="DX325" s="330"/>
      <c r="DY325" s="330"/>
      <c r="DZ325" s="330"/>
      <c r="EA325" s="330"/>
      <c r="EB325" s="330"/>
      <c r="EC325" s="330"/>
      <c r="ED325" s="330"/>
      <c r="EE325" s="330"/>
      <c r="EF325" s="330"/>
      <c r="EG325" s="330"/>
      <c r="EH325" s="330"/>
      <c r="EI325" s="330"/>
      <c r="EJ325" s="330"/>
      <c r="EK325" s="330"/>
      <c r="EL325" s="330"/>
      <c r="EM325" s="330"/>
      <c r="EN325" s="330"/>
      <c r="EO325" s="330"/>
      <c r="EP325" s="330"/>
      <c r="EQ325" s="330"/>
      <c r="ER325" s="330"/>
      <c r="ES325" s="330"/>
      <c r="ET325" s="330"/>
      <c r="EU325" s="330"/>
      <c r="EV325" s="330"/>
      <c r="EW325" s="330"/>
      <c r="EX325" s="330"/>
      <c r="EY325" s="330"/>
      <c r="EZ325" s="330"/>
      <c r="FA325" s="330"/>
      <c r="FB325" s="330"/>
      <c r="FC325" s="330"/>
      <c r="FD325" s="330"/>
      <c r="FE325" s="330"/>
      <c r="FF325" s="330"/>
      <c r="FG325" s="330"/>
      <c r="FH325" s="330"/>
      <c r="FI325" s="330"/>
      <c r="FJ325" s="330"/>
      <c r="FK325" s="330"/>
      <c r="FL325" s="330"/>
      <c r="FM325" s="330"/>
      <c r="FN325" s="330"/>
      <c r="FO325" s="330"/>
      <c r="FP325" s="330"/>
      <c r="FQ325" s="330"/>
      <c r="FR325" s="330"/>
      <c r="FS325" s="330"/>
      <c r="FT325" s="330"/>
      <c r="FU325" s="330"/>
      <c r="FV325" s="330"/>
      <c r="FW325" s="330"/>
      <c r="FX325" s="330"/>
      <c r="FY325" s="330"/>
      <c r="FZ325" s="330"/>
      <c r="GA325" s="330"/>
      <c r="GB325" s="330"/>
      <c r="GC325" s="330"/>
      <c r="GD325" s="330"/>
      <c r="GE325" s="330"/>
      <c r="GF325" s="330"/>
      <c r="GG325" s="330"/>
      <c r="GH325" s="330"/>
      <c r="GI325" s="330"/>
      <c r="GJ325" s="330"/>
      <c r="GK325" s="330"/>
      <c r="GL325" s="330"/>
      <c r="GM325" s="330"/>
      <c r="GN325" s="330"/>
      <c r="GO325" s="330"/>
      <c r="GP325" s="330"/>
      <c r="GQ325" s="330"/>
    </row>
    <row r="326" spans="1:199" ht="15.75" customHeight="1">
      <c r="A326" s="1123" t="s">
        <v>415</v>
      </c>
      <c r="B326" s="1158" t="s">
        <v>416</v>
      </c>
      <c r="C326" s="1159"/>
      <c r="D326" s="1159"/>
      <c r="E326" s="1159"/>
      <c r="F326" s="1159"/>
      <c r="G326" s="1159"/>
      <c r="H326" s="1159"/>
      <c r="I326" s="1159"/>
      <c r="J326" s="1159"/>
      <c r="K326" s="1159"/>
      <c r="L326" s="1159"/>
      <c r="M326" s="1159"/>
      <c r="N326" s="1159"/>
      <c r="O326" s="1159"/>
      <c r="P326" s="1159"/>
      <c r="Q326" s="1159"/>
      <c r="R326" s="1159"/>
      <c r="S326" s="1159"/>
      <c r="T326" s="1159"/>
      <c r="U326" s="1159"/>
      <c r="V326" s="1159"/>
      <c r="W326" s="1159"/>
      <c r="X326" s="1159"/>
      <c r="Y326" s="1159"/>
      <c r="Z326" s="1159"/>
      <c r="AA326" s="1159"/>
      <c r="AB326" s="1159"/>
      <c r="AC326" s="1159"/>
      <c r="AD326" s="1159"/>
      <c r="AE326" s="1159"/>
      <c r="AF326" s="1159"/>
      <c r="AG326" s="1160"/>
      <c r="AH326" s="364"/>
      <c r="AI326" s="1158" t="s">
        <v>417</v>
      </c>
      <c r="AJ326" s="1159"/>
      <c r="AK326" s="1159"/>
      <c r="AL326" s="1159"/>
      <c r="AM326" s="1159"/>
      <c r="AN326" s="1159"/>
      <c r="AO326" s="1159"/>
      <c r="AP326" s="1159"/>
      <c r="AQ326" s="1159"/>
      <c r="AR326" s="1159"/>
      <c r="AS326" s="1159"/>
      <c r="AT326" s="1159"/>
      <c r="AU326" s="1159"/>
      <c r="AV326" s="1159"/>
      <c r="AW326" s="1159"/>
      <c r="AX326" s="1159"/>
      <c r="AY326" s="1159"/>
      <c r="AZ326" s="1159"/>
      <c r="BA326" s="1159"/>
      <c r="BB326" s="1159"/>
      <c r="BC326" s="1159"/>
      <c r="BD326" s="1159"/>
      <c r="BE326" s="1159"/>
      <c r="BF326" s="1159"/>
      <c r="BG326" s="1159"/>
      <c r="BH326" s="1159"/>
      <c r="BI326" s="1159"/>
      <c r="BJ326" s="1159"/>
      <c r="BK326" s="1159"/>
      <c r="BL326" s="1159"/>
      <c r="BM326" s="1159"/>
      <c r="BN326" s="1160"/>
      <c r="BO326" s="364"/>
      <c r="BP326" s="1158" t="s">
        <v>418</v>
      </c>
      <c r="BQ326" s="1159"/>
      <c r="BR326" s="1159"/>
      <c r="BS326" s="1159"/>
      <c r="BT326" s="1159"/>
      <c r="BU326" s="1159"/>
      <c r="BV326" s="1159"/>
      <c r="BW326" s="1159"/>
      <c r="BX326" s="1159"/>
      <c r="BY326" s="1159"/>
      <c r="BZ326" s="1159"/>
      <c r="CA326" s="1159"/>
      <c r="CB326" s="1159"/>
      <c r="CC326" s="1159"/>
      <c r="CD326" s="1159"/>
      <c r="CE326" s="1159"/>
      <c r="CF326" s="1159"/>
      <c r="CG326" s="1159"/>
      <c r="CH326" s="1159"/>
      <c r="CI326" s="1159"/>
      <c r="CJ326" s="1159"/>
      <c r="CK326" s="1159"/>
      <c r="CL326" s="1159"/>
      <c r="CM326" s="1159"/>
      <c r="CN326" s="1159"/>
      <c r="CO326" s="1159"/>
      <c r="CP326" s="1159"/>
      <c r="CQ326" s="1159"/>
      <c r="CR326" s="1159"/>
      <c r="CS326" s="1159"/>
      <c r="CT326" s="1159"/>
      <c r="CU326" s="1160"/>
      <c r="CV326" s="364"/>
      <c r="CW326" s="1158" t="s">
        <v>419</v>
      </c>
      <c r="CX326" s="1159"/>
      <c r="CY326" s="1159"/>
      <c r="CZ326" s="1159"/>
      <c r="DA326" s="1159"/>
      <c r="DB326" s="1159"/>
      <c r="DC326" s="1159"/>
      <c r="DD326" s="1159"/>
      <c r="DE326" s="1159"/>
      <c r="DF326" s="1159"/>
      <c r="DG326" s="1159"/>
      <c r="DH326" s="1159"/>
      <c r="DI326" s="1159"/>
      <c r="DJ326" s="1159"/>
      <c r="DK326" s="1159"/>
      <c r="DL326" s="1159"/>
      <c r="DM326" s="1159"/>
      <c r="DN326" s="1159"/>
      <c r="DO326" s="1159"/>
      <c r="DP326" s="1159"/>
      <c r="DQ326" s="1159"/>
      <c r="DR326" s="1159"/>
      <c r="DS326" s="1159"/>
      <c r="DT326" s="1159"/>
      <c r="DU326" s="1159"/>
      <c r="DV326" s="1159"/>
      <c r="DW326" s="1159"/>
      <c r="DX326" s="1159"/>
      <c r="DY326" s="1159"/>
      <c r="DZ326" s="1159"/>
      <c r="EA326" s="1159"/>
      <c r="EB326" s="1160"/>
      <c r="EC326" s="364"/>
      <c r="ED326" s="1177" t="s">
        <v>420</v>
      </c>
      <c r="EE326" s="1159"/>
      <c r="EF326" s="1159"/>
      <c r="EG326" s="1159"/>
      <c r="EH326" s="1159"/>
      <c r="EI326" s="1159"/>
      <c r="EJ326" s="1159"/>
      <c r="EK326" s="1159"/>
      <c r="EL326" s="1159"/>
      <c r="EM326" s="1159"/>
      <c r="EN326" s="1159"/>
      <c r="EO326" s="1159"/>
      <c r="EP326" s="1159"/>
      <c r="EQ326" s="1159"/>
      <c r="ER326" s="1159"/>
      <c r="ES326" s="1159"/>
      <c r="ET326" s="1159"/>
      <c r="EU326" s="1159"/>
      <c r="EV326" s="1159"/>
      <c r="EW326" s="1159"/>
      <c r="EX326" s="1159"/>
      <c r="EY326" s="1159"/>
      <c r="EZ326" s="1159"/>
      <c r="FA326" s="1159"/>
      <c r="FB326" s="1159"/>
      <c r="FC326" s="1159"/>
      <c r="FD326" s="1159"/>
      <c r="FE326" s="1159"/>
      <c r="FF326" s="1159"/>
      <c r="FG326" s="1159"/>
      <c r="FH326" s="1159"/>
      <c r="FI326" s="1160"/>
      <c r="FJ326" s="364"/>
      <c r="FK326" s="1177" t="s">
        <v>421</v>
      </c>
      <c r="FL326" s="1159"/>
      <c r="FM326" s="1159"/>
      <c r="FN326" s="1159"/>
      <c r="FO326" s="1159"/>
      <c r="FP326" s="1159"/>
      <c r="FQ326" s="1159"/>
      <c r="FR326" s="1159"/>
      <c r="FS326" s="1159"/>
      <c r="FT326" s="1159"/>
      <c r="FU326" s="1159"/>
      <c r="FV326" s="1159"/>
      <c r="FW326" s="1159"/>
      <c r="FX326" s="1159"/>
      <c r="FY326" s="1159"/>
      <c r="FZ326" s="1159"/>
      <c r="GA326" s="1159"/>
      <c r="GB326" s="1159"/>
      <c r="GC326" s="1159"/>
      <c r="GD326" s="1159"/>
      <c r="GE326" s="1159"/>
      <c r="GF326" s="1159"/>
      <c r="GG326" s="1159"/>
      <c r="GH326" s="1159"/>
      <c r="GI326" s="1159"/>
      <c r="GJ326" s="1159"/>
      <c r="GK326" s="1159"/>
      <c r="GL326" s="1159"/>
      <c r="GM326" s="1159"/>
      <c r="GN326" s="1159"/>
      <c r="GO326" s="1159"/>
      <c r="GP326" s="1160"/>
      <c r="GQ326" s="364"/>
    </row>
    <row r="327" spans="1:199" ht="15.75" customHeight="1">
      <c r="A327" s="1018"/>
      <c r="B327" s="1161" t="s">
        <v>360</v>
      </c>
      <c r="C327" s="1150" t="s">
        <v>422</v>
      </c>
      <c r="D327" s="1151"/>
      <c r="E327" s="1151"/>
      <c r="F327" s="1151"/>
      <c r="G327" s="1151"/>
      <c r="H327" s="1151"/>
      <c r="I327" s="1151"/>
      <c r="J327" s="1151"/>
      <c r="K327" s="1151"/>
      <c r="L327" s="1152"/>
      <c r="M327" s="1150" t="s">
        <v>423</v>
      </c>
      <c r="N327" s="1151"/>
      <c r="O327" s="1151"/>
      <c r="P327" s="1151"/>
      <c r="Q327" s="1151"/>
      <c r="R327" s="1151"/>
      <c r="S327" s="1151"/>
      <c r="T327" s="1151"/>
      <c r="U327" s="1151"/>
      <c r="V327" s="1152"/>
      <c r="W327" s="1150" t="s">
        <v>424</v>
      </c>
      <c r="X327" s="1151"/>
      <c r="Y327" s="1151"/>
      <c r="Z327" s="1151"/>
      <c r="AA327" s="1151"/>
      <c r="AB327" s="1151"/>
      <c r="AC327" s="1151"/>
      <c r="AD327" s="1151"/>
      <c r="AE327" s="1151"/>
      <c r="AF327" s="1152"/>
      <c r="AG327" s="1162" t="s">
        <v>362</v>
      </c>
      <c r="AH327" s="365"/>
      <c r="AI327" s="1161" t="s">
        <v>360</v>
      </c>
      <c r="AJ327" s="1150" t="s">
        <v>422</v>
      </c>
      <c r="AK327" s="1151"/>
      <c r="AL327" s="1151"/>
      <c r="AM327" s="1151"/>
      <c r="AN327" s="1151"/>
      <c r="AO327" s="1151"/>
      <c r="AP327" s="1151"/>
      <c r="AQ327" s="1151"/>
      <c r="AR327" s="1151"/>
      <c r="AS327" s="1152"/>
      <c r="AT327" s="1150" t="s">
        <v>423</v>
      </c>
      <c r="AU327" s="1151"/>
      <c r="AV327" s="1151"/>
      <c r="AW327" s="1151"/>
      <c r="AX327" s="1151"/>
      <c r="AY327" s="1151"/>
      <c r="AZ327" s="1151"/>
      <c r="BA327" s="1151"/>
      <c r="BB327" s="1151"/>
      <c r="BC327" s="1152"/>
      <c r="BD327" s="1150" t="s">
        <v>424</v>
      </c>
      <c r="BE327" s="1151"/>
      <c r="BF327" s="1151"/>
      <c r="BG327" s="1151"/>
      <c r="BH327" s="1151"/>
      <c r="BI327" s="1151"/>
      <c r="BJ327" s="1151"/>
      <c r="BK327" s="1151"/>
      <c r="BL327" s="1151"/>
      <c r="BM327" s="1152"/>
      <c r="BN327" s="1156" t="s">
        <v>362</v>
      </c>
      <c r="BO327" s="365"/>
      <c r="BP327" s="1178" t="s">
        <v>360</v>
      </c>
      <c r="BQ327" s="1150" t="s">
        <v>422</v>
      </c>
      <c r="BR327" s="1151"/>
      <c r="BS327" s="1151"/>
      <c r="BT327" s="1151"/>
      <c r="BU327" s="1151"/>
      <c r="BV327" s="1151"/>
      <c r="BW327" s="1151"/>
      <c r="BX327" s="1151"/>
      <c r="BY327" s="1151"/>
      <c r="BZ327" s="1152"/>
      <c r="CA327" s="1150" t="s">
        <v>423</v>
      </c>
      <c r="CB327" s="1151"/>
      <c r="CC327" s="1151"/>
      <c r="CD327" s="1151"/>
      <c r="CE327" s="1151"/>
      <c r="CF327" s="1151"/>
      <c r="CG327" s="1151"/>
      <c r="CH327" s="1151"/>
      <c r="CI327" s="1151"/>
      <c r="CJ327" s="1152"/>
      <c r="CK327" s="1150" t="s">
        <v>424</v>
      </c>
      <c r="CL327" s="1151"/>
      <c r="CM327" s="1151"/>
      <c r="CN327" s="1151"/>
      <c r="CO327" s="1151"/>
      <c r="CP327" s="1151"/>
      <c r="CQ327" s="1151"/>
      <c r="CR327" s="1151"/>
      <c r="CS327" s="1151"/>
      <c r="CT327" s="1152"/>
      <c r="CU327" s="1162" t="s">
        <v>362</v>
      </c>
      <c r="CV327" s="365"/>
      <c r="CW327" s="1161" t="s">
        <v>360</v>
      </c>
      <c r="CX327" s="1150" t="s">
        <v>422</v>
      </c>
      <c r="CY327" s="1151"/>
      <c r="CZ327" s="1151"/>
      <c r="DA327" s="1151"/>
      <c r="DB327" s="1151"/>
      <c r="DC327" s="1151"/>
      <c r="DD327" s="1151"/>
      <c r="DE327" s="1151"/>
      <c r="DF327" s="1151"/>
      <c r="DG327" s="1152"/>
      <c r="DH327" s="1150" t="s">
        <v>423</v>
      </c>
      <c r="DI327" s="1151"/>
      <c r="DJ327" s="1151"/>
      <c r="DK327" s="1151"/>
      <c r="DL327" s="1151"/>
      <c r="DM327" s="1151"/>
      <c r="DN327" s="1151"/>
      <c r="DO327" s="1151"/>
      <c r="DP327" s="1151"/>
      <c r="DQ327" s="1152"/>
      <c r="DR327" s="1150" t="s">
        <v>424</v>
      </c>
      <c r="DS327" s="1151"/>
      <c r="DT327" s="1151"/>
      <c r="DU327" s="1151"/>
      <c r="DV327" s="1151"/>
      <c r="DW327" s="1151"/>
      <c r="DX327" s="1151"/>
      <c r="DY327" s="1151"/>
      <c r="DZ327" s="1151"/>
      <c r="EA327" s="1152"/>
      <c r="EB327" s="1162" t="s">
        <v>362</v>
      </c>
      <c r="EC327" s="365"/>
      <c r="ED327" s="1161" t="s">
        <v>360</v>
      </c>
      <c r="EE327" s="1150" t="s">
        <v>422</v>
      </c>
      <c r="EF327" s="1151"/>
      <c r="EG327" s="1151"/>
      <c r="EH327" s="1151"/>
      <c r="EI327" s="1151"/>
      <c r="EJ327" s="1151"/>
      <c r="EK327" s="1151"/>
      <c r="EL327" s="1151"/>
      <c r="EM327" s="1151"/>
      <c r="EN327" s="1152"/>
      <c r="EO327" s="1150" t="s">
        <v>423</v>
      </c>
      <c r="EP327" s="1151"/>
      <c r="EQ327" s="1151"/>
      <c r="ER327" s="1151"/>
      <c r="ES327" s="1151"/>
      <c r="ET327" s="1151"/>
      <c r="EU327" s="1151"/>
      <c r="EV327" s="1151"/>
      <c r="EW327" s="1151"/>
      <c r="EX327" s="1152"/>
      <c r="EY327" s="1150" t="s">
        <v>424</v>
      </c>
      <c r="EZ327" s="1151"/>
      <c r="FA327" s="1151"/>
      <c r="FB327" s="1151"/>
      <c r="FC327" s="1151"/>
      <c r="FD327" s="1151"/>
      <c r="FE327" s="1151"/>
      <c r="FF327" s="1151"/>
      <c r="FG327" s="1151"/>
      <c r="FH327" s="1152"/>
      <c r="FI327" s="1162" t="s">
        <v>362</v>
      </c>
      <c r="FJ327" s="365"/>
      <c r="FK327" s="1161" t="s">
        <v>360</v>
      </c>
      <c r="FL327" s="1150" t="s">
        <v>422</v>
      </c>
      <c r="FM327" s="1151"/>
      <c r="FN327" s="1151"/>
      <c r="FO327" s="1151"/>
      <c r="FP327" s="1151"/>
      <c r="FQ327" s="1151"/>
      <c r="FR327" s="1151"/>
      <c r="FS327" s="1151"/>
      <c r="FT327" s="1151"/>
      <c r="FU327" s="1152"/>
      <c r="FV327" s="1150" t="s">
        <v>423</v>
      </c>
      <c r="FW327" s="1151"/>
      <c r="FX327" s="1151"/>
      <c r="FY327" s="1151"/>
      <c r="FZ327" s="1151"/>
      <c r="GA327" s="1151"/>
      <c r="GB327" s="1151"/>
      <c r="GC327" s="1151"/>
      <c r="GD327" s="1151"/>
      <c r="GE327" s="1152"/>
      <c r="GF327" s="1150" t="s">
        <v>424</v>
      </c>
      <c r="GG327" s="1151"/>
      <c r="GH327" s="1151"/>
      <c r="GI327" s="1151"/>
      <c r="GJ327" s="1151"/>
      <c r="GK327" s="1151"/>
      <c r="GL327" s="1151"/>
      <c r="GM327" s="1151"/>
      <c r="GN327" s="1151"/>
      <c r="GO327" s="1152"/>
      <c r="GP327" s="1162" t="s">
        <v>362</v>
      </c>
      <c r="GQ327" s="365"/>
    </row>
    <row r="328" spans="1:199" ht="15.75" customHeight="1">
      <c r="A328" s="1018"/>
      <c r="B328" s="1126"/>
      <c r="C328" s="1153"/>
      <c r="D328" s="1154"/>
      <c r="E328" s="1154"/>
      <c r="F328" s="1154"/>
      <c r="G328" s="1154"/>
      <c r="H328" s="1154"/>
      <c r="I328" s="1154"/>
      <c r="J328" s="1154"/>
      <c r="K328" s="1154"/>
      <c r="L328" s="1155"/>
      <c r="M328" s="1153"/>
      <c r="N328" s="1154"/>
      <c r="O328" s="1154"/>
      <c r="P328" s="1154"/>
      <c r="Q328" s="1154"/>
      <c r="R328" s="1154"/>
      <c r="S328" s="1154"/>
      <c r="T328" s="1154"/>
      <c r="U328" s="1154"/>
      <c r="V328" s="1155"/>
      <c r="W328" s="1153"/>
      <c r="X328" s="1154"/>
      <c r="Y328" s="1154"/>
      <c r="Z328" s="1154"/>
      <c r="AA328" s="1154"/>
      <c r="AB328" s="1154"/>
      <c r="AC328" s="1154"/>
      <c r="AD328" s="1154"/>
      <c r="AE328" s="1154"/>
      <c r="AF328" s="1155"/>
      <c r="AG328" s="1163"/>
      <c r="AH328" s="365"/>
      <c r="AI328" s="1126"/>
      <c r="AJ328" s="1153"/>
      <c r="AK328" s="1154"/>
      <c r="AL328" s="1154"/>
      <c r="AM328" s="1154"/>
      <c r="AN328" s="1154"/>
      <c r="AO328" s="1154"/>
      <c r="AP328" s="1154"/>
      <c r="AQ328" s="1154"/>
      <c r="AR328" s="1154"/>
      <c r="AS328" s="1155"/>
      <c r="AT328" s="1153"/>
      <c r="AU328" s="1154"/>
      <c r="AV328" s="1154"/>
      <c r="AW328" s="1154"/>
      <c r="AX328" s="1154"/>
      <c r="AY328" s="1154"/>
      <c r="AZ328" s="1154"/>
      <c r="BA328" s="1154"/>
      <c r="BB328" s="1154"/>
      <c r="BC328" s="1155"/>
      <c r="BD328" s="1153"/>
      <c r="BE328" s="1154"/>
      <c r="BF328" s="1154"/>
      <c r="BG328" s="1154"/>
      <c r="BH328" s="1154"/>
      <c r="BI328" s="1154"/>
      <c r="BJ328" s="1154"/>
      <c r="BK328" s="1154"/>
      <c r="BL328" s="1154"/>
      <c r="BM328" s="1155"/>
      <c r="BN328" s="1157"/>
      <c r="BO328" s="365"/>
      <c r="BP328" s="1179"/>
      <c r="BQ328" s="1153"/>
      <c r="BR328" s="1154"/>
      <c r="BS328" s="1154"/>
      <c r="BT328" s="1154"/>
      <c r="BU328" s="1154"/>
      <c r="BV328" s="1154"/>
      <c r="BW328" s="1154"/>
      <c r="BX328" s="1154"/>
      <c r="BY328" s="1154"/>
      <c r="BZ328" s="1155"/>
      <c r="CA328" s="1153"/>
      <c r="CB328" s="1154"/>
      <c r="CC328" s="1154"/>
      <c r="CD328" s="1154"/>
      <c r="CE328" s="1154"/>
      <c r="CF328" s="1154"/>
      <c r="CG328" s="1154"/>
      <c r="CH328" s="1154"/>
      <c r="CI328" s="1154"/>
      <c r="CJ328" s="1155"/>
      <c r="CK328" s="1153"/>
      <c r="CL328" s="1154"/>
      <c r="CM328" s="1154"/>
      <c r="CN328" s="1154"/>
      <c r="CO328" s="1154"/>
      <c r="CP328" s="1154"/>
      <c r="CQ328" s="1154"/>
      <c r="CR328" s="1154"/>
      <c r="CS328" s="1154"/>
      <c r="CT328" s="1155"/>
      <c r="CU328" s="1163"/>
      <c r="CV328" s="365"/>
      <c r="CW328" s="1126"/>
      <c r="CX328" s="1153"/>
      <c r="CY328" s="1154"/>
      <c r="CZ328" s="1154"/>
      <c r="DA328" s="1154"/>
      <c r="DB328" s="1154"/>
      <c r="DC328" s="1154"/>
      <c r="DD328" s="1154"/>
      <c r="DE328" s="1154"/>
      <c r="DF328" s="1154"/>
      <c r="DG328" s="1155"/>
      <c r="DH328" s="1153"/>
      <c r="DI328" s="1154"/>
      <c r="DJ328" s="1154"/>
      <c r="DK328" s="1154"/>
      <c r="DL328" s="1154"/>
      <c r="DM328" s="1154"/>
      <c r="DN328" s="1154"/>
      <c r="DO328" s="1154"/>
      <c r="DP328" s="1154"/>
      <c r="DQ328" s="1155"/>
      <c r="DR328" s="1153"/>
      <c r="DS328" s="1154"/>
      <c r="DT328" s="1154"/>
      <c r="DU328" s="1154"/>
      <c r="DV328" s="1154"/>
      <c r="DW328" s="1154"/>
      <c r="DX328" s="1154"/>
      <c r="DY328" s="1154"/>
      <c r="DZ328" s="1154"/>
      <c r="EA328" s="1155"/>
      <c r="EB328" s="1163"/>
      <c r="EC328" s="365"/>
      <c r="ED328" s="1126"/>
      <c r="EE328" s="1153"/>
      <c r="EF328" s="1154"/>
      <c r="EG328" s="1154"/>
      <c r="EH328" s="1154"/>
      <c r="EI328" s="1154"/>
      <c r="EJ328" s="1154"/>
      <c r="EK328" s="1154"/>
      <c r="EL328" s="1154"/>
      <c r="EM328" s="1154"/>
      <c r="EN328" s="1155"/>
      <c r="EO328" s="1153"/>
      <c r="EP328" s="1154"/>
      <c r="EQ328" s="1154"/>
      <c r="ER328" s="1154"/>
      <c r="ES328" s="1154"/>
      <c r="ET328" s="1154"/>
      <c r="EU328" s="1154"/>
      <c r="EV328" s="1154"/>
      <c r="EW328" s="1154"/>
      <c r="EX328" s="1155"/>
      <c r="EY328" s="1153"/>
      <c r="EZ328" s="1154"/>
      <c r="FA328" s="1154"/>
      <c r="FB328" s="1154"/>
      <c r="FC328" s="1154"/>
      <c r="FD328" s="1154"/>
      <c r="FE328" s="1154"/>
      <c r="FF328" s="1154"/>
      <c r="FG328" s="1154"/>
      <c r="FH328" s="1155"/>
      <c r="FI328" s="1163"/>
      <c r="FJ328" s="365"/>
      <c r="FK328" s="1126"/>
      <c r="FL328" s="1153"/>
      <c r="FM328" s="1154"/>
      <c r="FN328" s="1154"/>
      <c r="FO328" s="1154"/>
      <c r="FP328" s="1154"/>
      <c r="FQ328" s="1154"/>
      <c r="FR328" s="1154"/>
      <c r="FS328" s="1154"/>
      <c r="FT328" s="1154"/>
      <c r="FU328" s="1155"/>
      <c r="FV328" s="1153"/>
      <c r="FW328" s="1154"/>
      <c r="FX328" s="1154"/>
      <c r="FY328" s="1154"/>
      <c r="FZ328" s="1154"/>
      <c r="GA328" s="1154"/>
      <c r="GB328" s="1154"/>
      <c r="GC328" s="1154"/>
      <c r="GD328" s="1154"/>
      <c r="GE328" s="1155"/>
      <c r="GF328" s="1153"/>
      <c r="GG328" s="1154"/>
      <c r="GH328" s="1154"/>
      <c r="GI328" s="1154"/>
      <c r="GJ328" s="1154"/>
      <c r="GK328" s="1154"/>
      <c r="GL328" s="1154"/>
      <c r="GM328" s="1154"/>
      <c r="GN328" s="1154"/>
      <c r="GO328" s="1155"/>
      <c r="GP328" s="1163"/>
      <c r="GQ328" s="365"/>
    </row>
    <row r="329" spans="1:199" ht="15.75" customHeight="1">
      <c r="A329" s="1018"/>
      <c r="B329" s="284" t="s">
        <v>20</v>
      </c>
      <c r="C329" s="366">
        <f t="shared" ref="C329:C347" si="42">AVERAGE(AG6)</f>
        <v>5.166666666666667</v>
      </c>
      <c r="D329" s="367"/>
      <c r="E329" s="367"/>
      <c r="F329" s="367"/>
      <c r="G329" s="367"/>
      <c r="H329" s="367"/>
      <c r="I329" s="367"/>
      <c r="J329" s="367"/>
      <c r="K329" s="367"/>
      <c r="L329" s="368"/>
      <c r="M329" s="369">
        <f>AVERAGEA(AG52,AG98,AG144)</f>
        <v>3.8888888888888888</v>
      </c>
      <c r="N329" s="370"/>
      <c r="O329" s="370"/>
      <c r="P329" s="370"/>
      <c r="Q329" s="370"/>
      <c r="R329" s="370"/>
      <c r="S329" s="370"/>
      <c r="T329" s="370"/>
      <c r="U329" s="370"/>
      <c r="V329" s="371"/>
      <c r="W329" s="369">
        <f t="shared" ref="W329:W347" si="43">AVERAGE(AG190,AG236,AG282)</f>
        <v>5.1933333333333334</v>
      </c>
      <c r="X329" s="370"/>
      <c r="Y329" s="370"/>
      <c r="Z329" s="370"/>
      <c r="AA329" s="370"/>
      <c r="AB329" s="370"/>
      <c r="AC329" s="370"/>
      <c r="AD329" s="370"/>
      <c r="AE329" s="370"/>
      <c r="AF329" s="371"/>
      <c r="AG329" s="372">
        <f t="shared" ref="AG329:AG368" si="44">AVERAGE(C329:AF329)</f>
        <v>4.7496296296296299</v>
      </c>
      <c r="AH329" s="365"/>
      <c r="AI329" s="284" t="s">
        <v>20</v>
      </c>
      <c r="AJ329" s="1092">
        <f t="shared" ref="AJ329:AJ347" si="45">AVERAGE(BN6)</f>
        <v>4.8666666666666663</v>
      </c>
      <c r="AK329" s="1009"/>
      <c r="AL329" s="1009"/>
      <c r="AM329" s="1009"/>
      <c r="AN329" s="1009"/>
      <c r="AO329" s="1009"/>
      <c r="AP329" s="1009"/>
      <c r="AQ329" s="1009"/>
      <c r="AR329" s="1009"/>
      <c r="AS329" s="1093"/>
      <c r="AT329" s="1094" t="e">
        <f t="shared" ref="AT329:AT347" si="46">AVERAGE(BN52,BN98,BN144)</f>
        <v>#DIV/0!</v>
      </c>
      <c r="AU329" s="1009"/>
      <c r="AV329" s="1009"/>
      <c r="AW329" s="1009"/>
      <c r="AX329" s="1009"/>
      <c r="AY329" s="1009"/>
      <c r="AZ329" s="1009"/>
      <c r="BA329" s="1009"/>
      <c r="BB329" s="1009"/>
      <c r="BC329" s="1093"/>
      <c r="BD329" s="1094">
        <f t="shared" ref="BD329:BD347" si="47">AVERAGE(BN190,BN236,BN282)</f>
        <v>4.5441001899335234</v>
      </c>
      <c r="BE329" s="1009"/>
      <c r="BF329" s="1009"/>
      <c r="BG329" s="1009"/>
      <c r="BH329" s="1009"/>
      <c r="BI329" s="1009"/>
      <c r="BJ329" s="1009"/>
      <c r="BK329" s="1009"/>
      <c r="BL329" s="1009"/>
      <c r="BM329" s="1093"/>
      <c r="BN329" s="373" t="e">
        <f t="shared" ref="BN329:BN368" si="48">AVERAGE(AJ329:BM329)</f>
        <v>#DIV/0!</v>
      </c>
      <c r="BO329" s="365"/>
      <c r="BP329" s="374" t="s">
        <v>20</v>
      </c>
      <c r="BQ329" s="1092">
        <f t="shared" ref="BQ329:BQ347" si="49">AVERAGE(CU6)</f>
        <v>6.8181818181818183</v>
      </c>
      <c r="BR329" s="1009"/>
      <c r="BS329" s="1009"/>
      <c r="BT329" s="1009"/>
      <c r="BU329" s="1009"/>
      <c r="BV329" s="1009"/>
      <c r="BW329" s="1009"/>
      <c r="BX329" s="1009"/>
      <c r="BY329" s="1009"/>
      <c r="BZ329" s="1093"/>
      <c r="CA329" s="1094">
        <f t="shared" ref="CA329:CA347" si="50">AVERAGE(CU52,CU98,CU144)</f>
        <v>4.3277777777777775</v>
      </c>
      <c r="CB329" s="1009"/>
      <c r="CC329" s="1009"/>
      <c r="CD329" s="1009"/>
      <c r="CE329" s="1009"/>
      <c r="CF329" s="1009"/>
      <c r="CG329" s="1009"/>
      <c r="CH329" s="1009"/>
      <c r="CI329" s="1009"/>
      <c r="CJ329" s="1093"/>
      <c r="CK329" s="1094">
        <f t="shared" ref="CK329:CK347" si="51">AVERAGE(CU190,CU236,CU282)</f>
        <v>4.5317460317460316</v>
      </c>
      <c r="CL329" s="1009"/>
      <c r="CM329" s="1009"/>
      <c r="CN329" s="1009"/>
      <c r="CO329" s="1009"/>
      <c r="CP329" s="1009"/>
      <c r="CQ329" s="1009"/>
      <c r="CR329" s="1009"/>
      <c r="CS329" s="1009"/>
      <c r="CT329" s="1093"/>
      <c r="CU329" s="372">
        <f t="shared" ref="CU329:CU368" si="52">AVERAGE(BQ329:CT329)</f>
        <v>5.2259018759018758</v>
      </c>
      <c r="CV329" s="365"/>
      <c r="CW329" s="284" t="s">
        <v>20</v>
      </c>
      <c r="CX329" s="1092">
        <f t="shared" ref="CX329:CX347" si="53">AVERAGE(EB6)</f>
        <v>6.2666666666666666</v>
      </c>
      <c r="CY329" s="1009"/>
      <c r="CZ329" s="1009"/>
      <c r="DA329" s="1009"/>
      <c r="DB329" s="1009"/>
      <c r="DC329" s="1009"/>
      <c r="DD329" s="1009"/>
      <c r="DE329" s="1009"/>
      <c r="DF329" s="1009"/>
      <c r="DG329" s="1093"/>
      <c r="DH329" s="1094">
        <f>AVERAGE(EB52,EB98,EB144)</f>
        <v>5.6222222222222227</v>
      </c>
      <c r="DI329" s="1009"/>
      <c r="DJ329" s="1009"/>
      <c r="DK329" s="1009"/>
      <c r="DL329" s="1009"/>
      <c r="DM329" s="1009"/>
      <c r="DN329" s="1009"/>
      <c r="DO329" s="1009"/>
      <c r="DP329" s="1009"/>
      <c r="DQ329" s="1093"/>
      <c r="DR329" s="1094">
        <f t="shared" ref="DR329:DR347" si="54">AVERAGE(EB190,EB236,EB282)</f>
        <v>5.3317460317460315</v>
      </c>
      <c r="DS329" s="1009"/>
      <c r="DT329" s="1009"/>
      <c r="DU329" s="1009"/>
      <c r="DV329" s="1009"/>
      <c r="DW329" s="1009"/>
      <c r="DX329" s="1009"/>
      <c r="DY329" s="1009"/>
      <c r="DZ329" s="1009"/>
      <c r="EA329" s="1093"/>
      <c r="EB329" s="372">
        <f t="shared" ref="EB329:EB368" si="55">AVERAGE(CX329:EA329)</f>
        <v>5.7402116402116405</v>
      </c>
      <c r="EC329" s="365"/>
      <c r="ED329" s="284" t="s">
        <v>20</v>
      </c>
      <c r="EE329" s="1092">
        <f t="shared" ref="EE329:EE347" si="56">AVERAGE(FI6)</f>
        <v>6.2142857142857144</v>
      </c>
      <c r="EF329" s="1009"/>
      <c r="EG329" s="1009"/>
      <c r="EH329" s="1009"/>
      <c r="EI329" s="1009"/>
      <c r="EJ329" s="1009"/>
      <c r="EK329" s="1009"/>
      <c r="EL329" s="1009"/>
      <c r="EM329" s="1009"/>
      <c r="EN329" s="1093"/>
      <c r="EO329" s="1094">
        <f t="shared" ref="EO329:EO347" si="57">AVERAGE(FI52,FI98,FI144)</f>
        <v>4.5684523809523805</v>
      </c>
      <c r="EP329" s="1009"/>
      <c r="EQ329" s="1009"/>
      <c r="ER329" s="1009"/>
      <c r="ES329" s="1009"/>
      <c r="ET329" s="1009"/>
      <c r="EU329" s="1009"/>
      <c r="EV329" s="1009"/>
      <c r="EW329" s="1009"/>
      <c r="EX329" s="1093"/>
      <c r="EY329" s="1094" t="e">
        <f t="shared" ref="EY329:EY347" si="58">AVERAGE(FI190,FI236,FI282)</f>
        <v>#DIV/0!</v>
      </c>
      <c r="EZ329" s="1009"/>
      <c r="FA329" s="1009"/>
      <c r="FB329" s="1009"/>
      <c r="FC329" s="1009"/>
      <c r="FD329" s="1009"/>
      <c r="FE329" s="1009"/>
      <c r="FF329" s="1009"/>
      <c r="FG329" s="1009"/>
      <c r="FH329" s="1093"/>
      <c r="FI329" s="375" t="e">
        <f t="shared" ref="FI329:FI368" si="59">AVERAGE(EE329:FH329)</f>
        <v>#DIV/0!</v>
      </c>
      <c r="FJ329" s="365"/>
      <c r="FK329" s="284" t="s">
        <v>20</v>
      </c>
      <c r="FL329" s="1092">
        <f t="shared" ref="FL329:FL347" si="60">AVERAGE(GP6)</f>
        <v>5</v>
      </c>
      <c r="FM329" s="1009"/>
      <c r="FN329" s="1009"/>
      <c r="FO329" s="1009"/>
      <c r="FP329" s="1009"/>
      <c r="FQ329" s="1009"/>
      <c r="FR329" s="1009"/>
      <c r="FS329" s="1009"/>
      <c r="FT329" s="1009"/>
      <c r="FU329" s="1093"/>
      <c r="FV329" s="1094">
        <f t="shared" ref="FV329:FV347" si="61">AVERAGE(GP52,GP98,GP144)</f>
        <v>3.5505050505050506</v>
      </c>
      <c r="FW329" s="1009"/>
      <c r="FX329" s="1009"/>
      <c r="FY329" s="1009"/>
      <c r="FZ329" s="1009"/>
      <c r="GA329" s="1009"/>
      <c r="GB329" s="1009"/>
      <c r="GC329" s="1009"/>
      <c r="GD329" s="1009"/>
      <c r="GE329" s="1093"/>
      <c r="GF329" s="1094">
        <f t="shared" ref="GF329:GF347" si="62">AVERAGE(GP190,GP236,GP282)</f>
        <v>3.9166666666666665</v>
      </c>
      <c r="GG329" s="1009"/>
      <c r="GH329" s="1009"/>
      <c r="GI329" s="1009"/>
      <c r="GJ329" s="1009"/>
      <c r="GK329" s="1009"/>
      <c r="GL329" s="1009"/>
      <c r="GM329" s="1009"/>
      <c r="GN329" s="1009"/>
      <c r="GO329" s="1093"/>
      <c r="GP329" s="372">
        <f t="shared" ref="GP329:GP368" si="63">AVERAGE(FL329:GO329)</f>
        <v>4.1557239057239057</v>
      </c>
      <c r="GQ329" s="365"/>
    </row>
    <row r="330" spans="1:199" ht="15.75" customHeight="1">
      <c r="A330" s="1018"/>
      <c r="B330" s="376" t="s">
        <v>143</v>
      </c>
      <c r="C330" s="377">
        <f t="shared" si="42"/>
        <v>13.166666666666666</v>
      </c>
      <c r="D330" s="378"/>
      <c r="E330" s="378"/>
      <c r="F330" s="378"/>
      <c r="G330" s="378"/>
      <c r="H330" s="378"/>
      <c r="I330" s="378"/>
      <c r="J330" s="378"/>
      <c r="K330" s="378"/>
      <c r="L330" s="379"/>
      <c r="M330" s="380">
        <f t="shared" ref="M330:M347" si="64">AVERAGE(AG53,AG99,AG145)</f>
        <v>13.141269841269841</v>
      </c>
      <c r="N330" s="381"/>
      <c r="O330" s="381"/>
      <c r="P330" s="381"/>
      <c r="Q330" s="381"/>
      <c r="R330" s="381"/>
      <c r="S330" s="381"/>
      <c r="T330" s="381"/>
      <c r="U330" s="381"/>
      <c r="V330" s="382"/>
      <c r="W330" s="380">
        <f t="shared" si="43"/>
        <v>13.142094017094017</v>
      </c>
      <c r="X330" s="381"/>
      <c r="Y330" s="381"/>
      <c r="Z330" s="381"/>
      <c r="AA330" s="381"/>
      <c r="AB330" s="381"/>
      <c r="AC330" s="381"/>
      <c r="AD330" s="381"/>
      <c r="AE330" s="381"/>
      <c r="AF330" s="382"/>
      <c r="AG330" s="382">
        <f t="shared" si="44"/>
        <v>13.150010175010175</v>
      </c>
      <c r="AH330" s="383"/>
      <c r="AI330" s="376" t="s">
        <v>143</v>
      </c>
      <c r="AJ330" s="1135">
        <f t="shared" si="45"/>
        <v>11.409090909090908</v>
      </c>
      <c r="AK330" s="1009"/>
      <c r="AL330" s="1009"/>
      <c r="AM330" s="1009"/>
      <c r="AN330" s="1009"/>
      <c r="AO330" s="1009"/>
      <c r="AP330" s="1009"/>
      <c r="AQ330" s="1009"/>
      <c r="AR330" s="1009"/>
      <c r="AS330" s="1093"/>
      <c r="AT330" s="1136">
        <f t="shared" si="46"/>
        <v>8.9722222222222214</v>
      </c>
      <c r="AU330" s="1009"/>
      <c r="AV330" s="1009"/>
      <c r="AW330" s="1009"/>
      <c r="AX330" s="1009"/>
      <c r="AY330" s="1009"/>
      <c r="AZ330" s="1009"/>
      <c r="BA330" s="1009"/>
      <c r="BB330" s="1009"/>
      <c r="BC330" s="1093"/>
      <c r="BD330" s="1136">
        <f t="shared" si="47"/>
        <v>13.066666666666668</v>
      </c>
      <c r="BE330" s="1009"/>
      <c r="BF330" s="1009"/>
      <c r="BG330" s="1009"/>
      <c r="BH330" s="1009"/>
      <c r="BI330" s="1009"/>
      <c r="BJ330" s="1009"/>
      <c r="BK330" s="1009"/>
      <c r="BL330" s="1009"/>
      <c r="BM330" s="1093"/>
      <c r="BN330" s="381">
        <f t="shared" si="48"/>
        <v>11.149326599326599</v>
      </c>
      <c r="BO330" s="383"/>
      <c r="BP330" s="384" t="s">
        <v>143</v>
      </c>
      <c r="BQ330" s="1135">
        <f t="shared" si="49"/>
        <v>11.421052631578947</v>
      </c>
      <c r="BR330" s="1009"/>
      <c r="BS330" s="1009"/>
      <c r="BT330" s="1009"/>
      <c r="BU330" s="1009"/>
      <c r="BV330" s="1009"/>
      <c r="BW330" s="1009"/>
      <c r="BX330" s="1009"/>
      <c r="BY330" s="1009"/>
      <c r="BZ330" s="1093"/>
      <c r="CA330" s="1136">
        <f t="shared" si="50"/>
        <v>17.370670995670995</v>
      </c>
      <c r="CB330" s="1009"/>
      <c r="CC330" s="1009"/>
      <c r="CD330" s="1009"/>
      <c r="CE330" s="1009"/>
      <c r="CF330" s="1009"/>
      <c r="CG330" s="1009"/>
      <c r="CH330" s="1009"/>
      <c r="CI330" s="1009"/>
      <c r="CJ330" s="1093"/>
      <c r="CK330" s="1136">
        <f t="shared" si="51"/>
        <v>16.52512077294686</v>
      </c>
      <c r="CL330" s="1009"/>
      <c r="CM330" s="1009"/>
      <c r="CN330" s="1009"/>
      <c r="CO330" s="1009"/>
      <c r="CP330" s="1009"/>
      <c r="CQ330" s="1009"/>
      <c r="CR330" s="1009"/>
      <c r="CS330" s="1009"/>
      <c r="CT330" s="1093"/>
      <c r="CU330" s="382">
        <f t="shared" si="52"/>
        <v>15.105614800065601</v>
      </c>
      <c r="CV330" s="383"/>
      <c r="CW330" s="376" t="s">
        <v>143</v>
      </c>
      <c r="CX330" s="1135">
        <f t="shared" si="53"/>
        <v>17.600000000000001</v>
      </c>
      <c r="CY330" s="1009"/>
      <c r="CZ330" s="1009"/>
      <c r="DA330" s="1009"/>
      <c r="DB330" s="1009"/>
      <c r="DC330" s="1009"/>
      <c r="DD330" s="1009"/>
      <c r="DE330" s="1009"/>
      <c r="DF330" s="1009"/>
      <c r="DG330" s="1093"/>
      <c r="DH330" s="1136">
        <f>AVERAGE(EB53,EB99,EB145)</f>
        <v>16.772222222222222</v>
      </c>
      <c r="DI330" s="1009"/>
      <c r="DJ330" s="1009"/>
      <c r="DK330" s="1009"/>
      <c r="DL330" s="1009"/>
      <c r="DM330" s="1009"/>
      <c r="DN330" s="1009"/>
      <c r="DO330" s="1009"/>
      <c r="DP330" s="1009"/>
      <c r="DQ330" s="1093"/>
      <c r="DR330" s="1136">
        <f t="shared" si="54"/>
        <v>16.896825396825395</v>
      </c>
      <c r="DS330" s="1009"/>
      <c r="DT330" s="1009"/>
      <c r="DU330" s="1009"/>
      <c r="DV330" s="1009"/>
      <c r="DW330" s="1009"/>
      <c r="DX330" s="1009"/>
      <c r="DY330" s="1009"/>
      <c r="DZ330" s="1009"/>
      <c r="EA330" s="1093"/>
      <c r="EB330" s="382">
        <f t="shared" si="55"/>
        <v>17.089682539682538</v>
      </c>
      <c r="EC330" s="383"/>
      <c r="ED330" s="376" t="s">
        <v>143</v>
      </c>
      <c r="EE330" s="1135">
        <f t="shared" si="56"/>
        <v>16.3</v>
      </c>
      <c r="EF330" s="1009"/>
      <c r="EG330" s="1009"/>
      <c r="EH330" s="1009"/>
      <c r="EI330" s="1009"/>
      <c r="EJ330" s="1009"/>
      <c r="EK330" s="1009"/>
      <c r="EL330" s="1009"/>
      <c r="EM330" s="1009"/>
      <c r="EN330" s="1093"/>
      <c r="EO330" s="1136">
        <f t="shared" si="57"/>
        <v>9.3238095238095244</v>
      </c>
      <c r="EP330" s="1009"/>
      <c r="EQ330" s="1009"/>
      <c r="ER330" s="1009"/>
      <c r="ES330" s="1009"/>
      <c r="ET330" s="1009"/>
      <c r="EU330" s="1009"/>
      <c r="EV330" s="1009"/>
      <c r="EW330" s="1009"/>
      <c r="EX330" s="1093"/>
      <c r="EY330" s="1136">
        <f t="shared" si="58"/>
        <v>14.866666666666667</v>
      </c>
      <c r="EZ330" s="1009"/>
      <c r="FA330" s="1009"/>
      <c r="FB330" s="1009"/>
      <c r="FC330" s="1009"/>
      <c r="FD330" s="1009"/>
      <c r="FE330" s="1009"/>
      <c r="FF330" s="1009"/>
      <c r="FG330" s="1009"/>
      <c r="FH330" s="1093"/>
      <c r="FI330" s="382">
        <f t="shared" si="59"/>
        <v>13.496825396825399</v>
      </c>
      <c r="FJ330" s="383"/>
      <c r="FK330" s="376" t="s">
        <v>143</v>
      </c>
      <c r="FL330" s="1135">
        <f t="shared" si="60"/>
        <v>12</v>
      </c>
      <c r="FM330" s="1009"/>
      <c r="FN330" s="1009"/>
      <c r="FO330" s="1009"/>
      <c r="FP330" s="1009"/>
      <c r="FQ330" s="1009"/>
      <c r="FR330" s="1009"/>
      <c r="FS330" s="1009"/>
      <c r="FT330" s="1009"/>
      <c r="FU330" s="1093"/>
      <c r="FV330" s="1176" t="e">
        <f t="shared" si="61"/>
        <v>#DIV/0!</v>
      </c>
      <c r="FW330" s="1009"/>
      <c r="FX330" s="1009"/>
      <c r="FY330" s="1009"/>
      <c r="FZ330" s="1009"/>
      <c r="GA330" s="1009"/>
      <c r="GB330" s="1009"/>
      <c r="GC330" s="1009"/>
      <c r="GD330" s="1009"/>
      <c r="GE330" s="1093"/>
      <c r="GF330" s="1176" t="e">
        <f t="shared" si="62"/>
        <v>#DIV/0!</v>
      </c>
      <c r="GG330" s="1009"/>
      <c r="GH330" s="1009"/>
      <c r="GI330" s="1009"/>
      <c r="GJ330" s="1009"/>
      <c r="GK330" s="1009"/>
      <c r="GL330" s="1009"/>
      <c r="GM330" s="1009"/>
      <c r="GN330" s="1009"/>
      <c r="GO330" s="1093"/>
      <c r="GP330" s="385" t="e">
        <f t="shared" si="63"/>
        <v>#DIV/0!</v>
      </c>
      <c r="GQ330" s="383"/>
    </row>
    <row r="331" spans="1:199" ht="15.75" customHeight="1">
      <c r="A331" s="1018"/>
      <c r="B331" s="386" t="s">
        <v>152</v>
      </c>
      <c r="C331" s="387">
        <f t="shared" si="42"/>
        <v>25.368421052631579</v>
      </c>
      <c r="D331" s="388"/>
      <c r="E331" s="388"/>
      <c r="F331" s="388"/>
      <c r="G331" s="388"/>
      <c r="H331" s="388"/>
      <c r="I331" s="388"/>
      <c r="J331" s="388"/>
      <c r="K331" s="388"/>
      <c r="L331" s="389"/>
      <c r="M331" s="390">
        <f t="shared" si="64"/>
        <v>26.842063492063492</v>
      </c>
      <c r="N331" s="391"/>
      <c r="O331" s="391"/>
      <c r="P331" s="391"/>
      <c r="Q331" s="391"/>
      <c r="R331" s="391"/>
      <c r="S331" s="391"/>
      <c r="T331" s="391"/>
      <c r="U331" s="391"/>
      <c r="V331" s="392"/>
      <c r="W331" s="390">
        <f t="shared" si="43"/>
        <v>28.692982456140353</v>
      </c>
      <c r="X331" s="391"/>
      <c r="Y331" s="391"/>
      <c r="Z331" s="391"/>
      <c r="AA331" s="391"/>
      <c r="AB331" s="391"/>
      <c r="AC331" s="391"/>
      <c r="AD331" s="391"/>
      <c r="AE331" s="391"/>
      <c r="AF331" s="392"/>
      <c r="AG331" s="392">
        <f t="shared" si="44"/>
        <v>26.967822333611807</v>
      </c>
      <c r="AH331" s="393"/>
      <c r="AI331" s="386" t="s">
        <v>152</v>
      </c>
      <c r="AJ331" s="1129">
        <f t="shared" si="45"/>
        <v>26.227272727272727</v>
      </c>
      <c r="AK331" s="1009"/>
      <c r="AL331" s="1009"/>
      <c r="AM331" s="1009"/>
      <c r="AN331" s="1009"/>
      <c r="AO331" s="1009"/>
      <c r="AP331" s="1009"/>
      <c r="AQ331" s="1009"/>
      <c r="AR331" s="1009"/>
      <c r="AS331" s="1093"/>
      <c r="AT331" s="1137" t="e">
        <f t="shared" si="46"/>
        <v>#DIV/0!</v>
      </c>
      <c r="AU331" s="1009"/>
      <c r="AV331" s="1009"/>
      <c r="AW331" s="1009"/>
      <c r="AX331" s="1009"/>
      <c r="AY331" s="1009"/>
      <c r="AZ331" s="1009"/>
      <c r="BA331" s="1009"/>
      <c r="BB331" s="1009"/>
      <c r="BC331" s="1093"/>
      <c r="BD331" s="1138">
        <f t="shared" si="47"/>
        <v>27.031481481481478</v>
      </c>
      <c r="BE331" s="1009"/>
      <c r="BF331" s="1009"/>
      <c r="BG331" s="1009"/>
      <c r="BH331" s="1009"/>
      <c r="BI331" s="1009"/>
      <c r="BJ331" s="1009"/>
      <c r="BK331" s="1009"/>
      <c r="BL331" s="1009"/>
      <c r="BM331" s="1093"/>
      <c r="BN331" s="391" t="e">
        <f t="shared" si="48"/>
        <v>#DIV/0!</v>
      </c>
      <c r="BO331" s="393"/>
      <c r="BP331" s="394" t="s">
        <v>152</v>
      </c>
      <c r="BQ331" s="1129">
        <f t="shared" si="49"/>
        <v>35.56666666666667</v>
      </c>
      <c r="BR331" s="1009"/>
      <c r="BS331" s="1009"/>
      <c r="BT331" s="1009"/>
      <c r="BU331" s="1009"/>
      <c r="BV331" s="1009"/>
      <c r="BW331" s="1009"/>
      <c r="BX331" s="1009"/>
      <c r="BY331" s="1009"/>
      <c r="BZ331" s="1093"/>
      <c r="CA331" s="1138">
        <f t="shared" si="50"/>
        <v>29.200883838383835</v>
      </c>
      <c r="CB331" s="1009"/>
      <c r="CC331" s="1009"/>
      <c r="CD331" s="1009"/>
      <c r="CE331" s="1009"/>
      <c r="CF331" s="1009"/>
      <c r="CG331" s="1009"/>
      <c r="CH331" s="1009"/>
      <c r="CI331" s="1009"/>
      <c r="CJ331" s="1093"/>
      <c r="CK331" s="1138">
        <f t="shared" si="51"/>
        <v>32.252380952380953</v>
      </c>
      <c r="CL331" s="1009"/>
      <c r="CM331" s="1009"/>
      <c r="CN331" s="1009"/>
      <c r="CO331" s="1009"/>
      <c r="CP331" s="1009"/>
      <c r="CQ331" s="1009"/>
      <c r="CR331" s="1009"/>
      <c r="CS331" s="1009"/>
      <c r="CT331" s="1093"/>
      <c r="CU331" s="392">
        <f t="shared" si="52"/>
        <v>32.339977152477154</v>
      </c>
      <c r="CV331" s="393"/>
      <c r="CW331" s="386" t="s">
        <v>152</v>
      </c>
      <c r="CX331" s="1129">
        <f t="shared" si="53"/>
        <v>42.9</v>
      </c>
      <c r="CY331" s="1009"/>
      <c r="CZ331" s="1009"/>
      <c r="DA331" s="1009"/>
      <c r="DB331" s="1009"/>
      <c r="DC331" s="1009"/>
      <c r="DD331" s="1009"/>
      <c r="DE331" s="1009"/>
      <c r="DF331" s="1009"/>
      <c r="DG331" s="1093"/>
      <c r="DH331" s="1138">
        <f>AVERAGE(EB54,EB100,EB146)</f>
        <v>28.717929292929295</v>
      </c>
      <c r="DI331" s="1009"/>
      <c r="DJ331" s="1009"/>
      <c r="DK331" s="1009"/>
      <c r="DL331" s="1009"/>
      <c r="DM331" s="1009"/>
      <c r="DN331" s="1009"/>
      <c r="DO331" s="1009"/>
      <c r="DP331" s="1009"/>
      <c r="DQ331" s="1093"/>
      <c r="DR331" s="1138">
        <f t="shared" si="54"/>
        <v>35.299999999999997</v>
      </c>
      <c r="DS331" s="1009"/>
      <c r="DT331" s="1009"/>
      <c r="DU331" s="1009"/>
      <c r="DV331" s="1009"/>
      <c r="DW331" s="1009"/>
      <c r="DX331" s="1009"/>
      <c r="DY331" s="1009"/>
      <c r="DZ331" s="1009"/>
      <c r="EA331" s="1093"/>
      <c r="EB331" s="392">
        <f t="shared" si="55"/>
        <v>35.639309764309765</v>
      </c>
      <c r="EC331" s="393"/>
      <c r="ED331" s="386" t="s">
        <v>152</v>
      </c>
      <c r="EE331" s="1129">
        <f t="shared" si="56"/>
        <v>34.833333333333336</v>
      </c>
      <c r="EF331" s="1009"/>
      <c r="EG331" s="1009"/>
      <c r="EH331" s="1009"/>
      <c r="EI331" s="1009"/>
      <c r="EJ331" s="1009"/>
      <c r="EK331" s="1009"/>
      <c r="EL331" s="1009"/>
      <c r="EM331" s="1009"/>
      <c r="EN331" s="1093"/>
      <c r="EO331" s="1138">
        <f t="shared" si="57"/>
        <v>31.739130434782609</v>
      </c>
      <c r="EP331" s="1009"/>
      <c r="EQ331" s="1009"/>
      <c r="ER331" s="1009"/>
      <c r="ES331" s="1009"/>
      <c r="ET331" s="1009"/>
      <c r="EU331" s="1009"/>
      <c r="EV331" s="1009"/>
      <c r="EW331" s="1009"/>
      <c r="EX331" s="1093"/>
      <c r="EY331" s="1138">
        <f t="shared" si="58"/>
        <v>24.548888888888886</v>
      </c>
      <c r="EZ331" s="1009"/>
      <c r="FA331" s="1009"/>
      <c r="FB331" s="1009"/>
      <c r="FC331" s="1009"/>
      <c r="FD331" s="1009"/>
      <c r="FE331" s="1009"/>
      <c r="FF331" s="1009"/>
      <c r="FG331" s="1009"/>
      <c r="FH331" s="1093"/>
      <c r="FI331" s="392">
        <f t="shared" si="59"/>
        <v>30.373784219001607</v>
      </c>
      <c r="FJ331" s="393"/>
      <c r="FK331" s="386" t="s">
        <v>152</v>
      </c>
      <c r="FL331" s="1129">
        <f t="shared" si="60"/>
        <v>30.785714285714285</v>
      </c>
      <c r="FM331" s="1009"/>
      <c r="FN331" s="1009"/>
      <c r="FO331" s="1009"/>
      <c r="FP331" s="1009"/>
      <c r="FQ331" s="1009"/>
      <c r="FR331" s="1009"/>
      <c r="FS331" s="1009"/>
      <c r="FT331" s="1009"/>
      <c r="FU331" s="1093"/>
      <c r="FV331" s="1138">
        <f t="shared" si="61"/>
        <v>30.055555555555557</v>
      </c>
      <c r="FW331" s="1009"/>
      <c r="FX331" s="1009"/>
      <c r="FY331" s="1009"/>
      <c r="FZ331" s="1009"/>
      <c r="GA331" s="1009"/>
      <c r="GB331" s="1009"/>
      <c r="GC331" s="1009"/>
      <c r="GD331" s="1009"/>
      <c r="GE331" s="1093"/>
      <c r="GF331" s="1138">
        <f t="shared" si="62"/>
        <v>27.333333333333332</v>
      </c>
      <c r="GG331" s="1009"/>
      <c r="GH331" s="1009"/>
      <c r="GI331" s="1009"/>
      <c r="GJ331" s="1009"/>
      <c r="GK331" s="1009"/>
      <c r="GL331" s="1009"/>
      <c r="GM331" s="1009"/>
      <c r="GN331" s="1009"/>
      <c r="GO331" s="1093"/>
      <c r="GP331" s="392">
        <f t="shared" si="63"/>
        <v>29.391534391534393</v>
      </c>
      <c r="GQ331" s="393"/>
    </row>
    <row r="332" spans="1:199" ht="15.75" customHeight="1">
      <c r="A332" s="1018"/>
      <c r="B332" s="395" t="s">
        <v>158</v>
      </c>
      <c r="C332" s="396">
        <f t="shared" si="42"/>
        <v>24.6</v>
      </c>
      <c r="D332" s="397"/>
      <c r="E332" s="397"/>
      <c r="F332" s="397"/>
      <c r="G332" s="397"/>
      <c r="H332" s="397"/>
      <c r="I332" s="397"/>
      <c r="J332" s="397"/>
      <c r="K332" s="397"/>
      <c r="L332" s="398"/>
      <c r="M332" s="399" t="e">
        <f t="shared" si="64"/>
        <v>#DIV/0!</v>
      </c>
      <c r="N332" s="400"/>
      <c r="O332" s="400"/>
      <c r="P332" s="400"/>
      <c r="Q332" s="400"/>
      <c r="R332" s="400"/>
      <c r="S332" s="400"/>
      <c r="T332" s="400"/>
      <c r="U332" s="400"/>
      <c r="V332" s="401"/>
      <c r="W332" s="399" t="e">
        <f t="shared" si="43"/>
        <v>#DIV/0!</v>
      </c>
      <c r="X332" s="400"/>
      <c r="Y332" s="400"/>
      <c r="Z332" s="400"/>
      <c r="AA332" s="400"/>
      <c r="AB332" s="400"/>
      <c r="AC332" s="400"/>
      <c r="AD332" s="400"/>
      <c r="AE332" s="400"/>
      <c r="AF332" s="401"/>
      <c r="AG332" s="401" t="e">
        <f t="shared" si="44"/>
        <v>#DIV/0!</v>
      </c>
      <c r="AH332" s="402"/>
      <c r="AI332" s="395" t="s">
        <v>158</v>
      </c>
      <c r="AJ332" s="1130">
        <f t="shared" si="45"/>
        <v>19</v>
      </c>
      <c r="AK332" s="1009"/>
      <c r="AL332" s="1009"/>
      <c r="AM332" s="1009"/>
      <c r="AN332" s="1009"/>
      <c r="AO332" s="1009"/>
      <c r="AP332" s="1009"/>
      <c r="AQ332" s="1009"/>
      <c r="AR332" s="1009"/>
      <c r="AS332" s="1093"/>
      <c r="AT332" s="1139" t="e">
        <f t="shared" si="46"/>
        <v>#DIV/0!</v>
      </c>
      <c r="AU332" s="1009"/>
      <c r="AV332" s="1009"/>
      <c r="AW332" s="1009"/>
      <c r="AX332" s="1009"/>
      <c r="AY332" s="1009"/>
      <c r="AZ332" s="1009"/>
      <c r="BA332" s="1009"/>
      <c r="BB332" s="1009"/>
      <c r="BC332" s="1093"/>
      <c r="BD332" s="1139" t="e">
        <f t="shared" si="47"/>
        <v>#DIV/0!</v>
      </c>
      <c r="BE332" s="1009"/>
      <c r="BF332" s="1009"/>
      <c r="BG332" s="1009"/>
      <c r="BH332" s="1009"/>
      <c r="BI332" s="1009"/>
      <c r="BJ332" s="1009"/>
      <c r="BK332" s="1009"/>
      <c r="BL332" s="1009"/>
      <c r="BM332" s="1093"/>
      <c r="BN332" s="400" t="e">
        <f t="shared" si="48"/>
        <v>#DIV/0!</v>
      </c>
      <c r="BO332" s="402"/>
      <c r="BP332" s="403" t="s">
        <v>158</v>
      </c>
      <c r="BQ332" s="1130" t="e">
        <f t="shared" si="49"/>
        <v>#DIV/0!</v>
      </c>
      <c r="BR332" s="1009"/>
      <c r="BS332" s="1009"/>
      <c r="BT332" s="1009"/>
      <c r="BU332" s="1009"/>
      <c r="BV332" s="1009"/>
      <c r="BW332" s="1009"/>
      <c r="BX332" s="1009"/>
      <c r="BY332" s="1009"/>
      <c r="BZ332" s="1093"/>
      <c r="CA332" s="1139" t="e">
        <f t="shared" si="50"/>
        <v>#DIV/0!</v>
      </c>
      <c r="CB332" s="1009"/>
      <c r="CC332" s="1009"/>
      <c r="CD332" s="1009"/>
      <c r="CE332" s="1009"/>
      <c r="CF332" s="1009"/>
      <c r="CG332" s="1009"/>
      <c r="CH332" s="1009"/>
      <c r="CI332" s="1009"/>
      <c r="CJ332" s="1093"/>
      <c r="CK332" s="1139" t="e">
        <f t="shared" si="51"/>
        <v>#DIV/0!</v>
      </c>
      <c r="CL332" s="1009"/>
      <c r="CM332" s="1009"/>
      <c r="CN332" s="1009"/>
      <c r="CO332" s="1009"/>
      <c r="CP332" s="1009"/>
      <c r="CQ332" s="1009"/>
      <c r="CR332" s="1009"/>
      <c r="CS332" s="1009"/>
      <c r="CT332" s="1093"/>
      <c r="CU332" s="404" t="e">
        <f t="shared" si="52"/>
        <v>#DIV/0!</v>
      </c>
      <c r="CV332" s="402"/>
      <c r="CW332" s="395" t="s">
        <v>158</v>
      </c>
      <c r="CX332" s="1130">
        <f t="shared" si="53"/>
        <v>17.541666666666668</v>
      </c>
      <c r="CY332" s="1009"/>
      <c r="CZ332" s="1009"/>
      <c r="DA332" s="1009"/>
      <c r="DB332" s="1009"/>
      <c r="DC332" s="1009"/>
      <c r="DD332" s="1009"/>
      <c r="DE332" s="1009"/>
      <c r="DF332" s="1009"/>
      <c r="DG332" s="1093"/>
      <c r="DH332" s="1175">
        <f>AVERAGE(EB55,EB101)</f>
        <v>13.14</v>
      </c>
      <c r="DI332" s="1009"/>
      <c r="DJ332" s="1009"/>
      <c r="DK332" s="1009"/>
      <c r="DL332" s="1009"/>
      <c r="DM332" s="1009"/>
      <c r="DN332" s="1009"/>
      <c r="DO332" s="1009"/>
      <c r="DP332" s="1009"/>
      <c r="DQ332" s="1093"/>
      <c r="DR332" s="1175">
        <f t="shared" si="54"/>
        <v>16.2</v>
      </c>
      <c r="DS332" s="1009"/>
      <c r="DT332" s="1009"/>
      <c r="DU332" s="1009"/>
      <c r="DV332" s="1009"/>
      <c r="DW332" s="1009"/>
      <c r="DX332" s="1009"/>
      <c r="DY332" s="1009"/>
      <c r="DZ332" s="1009"/>
      <c r="EA332" s="1093"/>
      <c r="EB332" s="401">
        <f t="shared" si="55"/>
        <v>15.627222222222223</v>
      </c>
      <c r="EC332" s="402"/>
      <c r="ED332" s="395" t="s">
        <v>158</v>
      </c>
      <c r="EE332" s="1130">
        <f t="shared" si="56"/>
        <v>21</v>
      </c>
      <c r="EF332" s="1009"/>
      <c r="EG332" s="1009"/>
      <c r="EH332" s="1009"/>
      <c r="EI332" s="1009"/>
      <c r="EJ332" s="1009"/>
      <c r="EK332" s="1009"/>
      <c r="EL332" s="1009"/>
      <c r="EM332" s="1009"/>
      <c r="EN332" s="1093"/>
      <c r="EO332" s="1175">
        <f t="shared" si="57"/>
        <v>23.944444444444443</v>
      </c>
      <c r="EP332" s="1009"/>
      <c r="EQ332" s="1009"/>
      <c r="ER332" s="1009"/>
      <c r="ES332" s="1009"/>
      <c r="ET332" s="1009"/>
      <c r="EU332" s="1009"/>
      <c r="EV332" s="1009"/>
      <c r="EW332" s="1009"/>
      <c r="EX332" s="1093"/>
      <c r="EY332" s="1139" t="e">
        <f t="shared" si="58"/>
        <v>#DIV/0!</v>
      </c>
      <c r="EZ332" s="1009"/>
      <c r="FA332" s="1009"/>
      <c r="FB332" s="1009"/>
      <c r="FC332" s="1009"/>
      <c r="FD332" s="1009"/>
      <c r="FE332" s="1009"/>
      <c r="FF332" s="1009"/>
      <c r="FG332" s="1009"/>
      <c r="FH332" s="1093"/>
      <c r="FI332" s="404" t="e">
        <f t="shared" si="59"/>
        <v>#DIV/0!</v>
      </c>
      <c r="FJ332" s="402"/>
      <c r="FK332" s="395" t="s">
        <v>158</v>
      </c>
      <c r="FL332" s="1130">
        <f t="shared" si="60"/>
        <v>54.5</v>
      </c>
      <c r="FM332" s="1009"/>
      <c r="FN332" s="1009"/>
      <c r="FO332" s="1009"/>
      <c r="FP332" s="1009"/>
      <c r="FQ332" s="1009"/>
      <c r="FR332" s="1009"/>
      <c r="FS332" s="1009"/>
      <c r="FT332" s="1009"/>
      <c r="FU332" s="1093"/>
      <c r="FV332" s="1175">
        <f t="shared" si="61"/>
        <v>13.595238095238095</v>
      </c>
      <c r="FW332" s="1009"/>
      <c r="FX332" s="1009"/>
      <c r="FY332" s="1009"/>
      <c r="FZ332" s="1009"/>
      <c r="GA332" s="1009"/>
      <c r="GB332" s="1009"/>
      <c r="GC332" s="1009"/>
      <c r="GD332" s="1009"/>
      <c r="GE332" s="1093"/>
      <c r="GF332" s="1139" t="e">
        <f t="shared" si="62"/>
        <v>#DIV/0!</v>
      </c>
      <c r="GG332" s="1009"/>
      <c r="GH332" s="1009"/>
      <c r="GI332" s="1009"/>
      <c r="GJ332" s="1009"/>
      <c r="GK332" s="1009"/>
      <c r="GL332" s="1009"/>
      <c r="GM332" s="1009"/>
      <c r="GN332" s="1009"/>
      <c r="GO332" s="1093"/>
      <c r="GP332" s="404" t="e">
        <f t="shared" si="63"/>
        <v>#DIV/0!</v>
      </c>
      <c r="GQ332" s="402"/>
    </row>
    <row r="333" spans="1:199" ht="15.75" customHeight="1">
      <c r="A333" s="1018"/>
      <c r="B333" s="405" t="s">
        <v>30</v>
      </c>
      <c r="C333" s="406">
        <f t="shared" si="42"/>
        <v>3.8</v>
      </c>
      <c r="D333" s="407"/>
      <c r="E333" s="407"/>
      <c r="F333" s="407"/>
      <c r="G333" s="407"/>
      <c r="H333" s="407"/>
      <c r="I333" s="407"/>
      <c r="J333" s="407"/>
      <c r="K333" s="407"/>
      <c r="L333" s="408"/>
      <c r="M333" s="409">
        <f t="shared" si="64"/>
        <v>2.3333333333333335</v>
      </c>
      <c r="N333" s="410"/>
      <c r="O333" s="410"/>
      <c r="P333" s="410"/>
      <c r="Q333" s="410"/>
      <c r="R333" s="410"/>
      <c r="S333" s="410"/>
      <c r="T333" s="410"/>
      <c r="U333" s="410"/>
      <c r="V333" s="411"/>
      <c r="W333" s="409">
        <f t="shared" si="43"/>
        <v>2.6646464646464647</v>
      </c>
      <c r="X333" s="410"/>
      <c r="Y333" s="410"/>
      <c r="Z333" s="410"/>
      <c r="AA333" s="410"/>
      <c r="AB333" s="410"/>
      <c r="AC333" s="410"/>
      <c r="AD333" s="410"/>
      <c r="AE333" s="410"/>
      <c r="AF333" s="411"/>
      <c r="AG333" s="411">
        <f t="shared" si="44"/>
        <v>2.9326599326599325</v>
      </c>
      <c r="AH333" s="412"/>
      <c r="AI333" s="405" t="s">
        <v>30</v>
      </c>
      <c r="AJ333" s="1131">
        <f t="shared" si="45"/>
        <v>3.6333333333333333</v>
      </c>
      <c r="AK333" s="1009"/>
      <c r="AL333" s="1009"/>
      <c r="AM333" s="1009"/>
      <c r="AN333" s="1009"/>
      <c r="AO333" s="1009"/>
      <c r="AP333" s="1009"/>
      <c r="AQ333" s="1009"/>
      <c r="AR333" s="1009"/>
      <c r="AS333" s="1093"/>
      <c r="AT333" s="1140">
        <f t="shared" si="46"/>
        <v>2.3305816788575409</v>
      </c>
      <c r="AU333" s="1009"/>
      <c r="AV333" s="1009"/>
      <c r="AW333" s="1009"/>
      <c r="AX333" s="1009"/>
      <c r="AY333" s="1009"/>
      <c r="AZ333" s="1009"/>
      <c r="BA333" s="1009"/>
      <c r="BB333" s="1009"/>
      <c r="BC333" s="1093"/>
      <c r="BD333" s="1140">
        <f t="shared" si="47"/>
        <v>1.9388888888888889</v>
      </c>
      <c r="BE333" s="1009"/>
      <c r="BF333" s="1009"/>
      <c r="BG333" s="1009"/>
      <c r="BH333" s="1009"/>
      <c r="BI333" s="1009"/>
      <c r="BJ333" s="1009"/>
      <c r="BK333" s="1009"/>
      <c r="BL333" s="1009"/>
      <c r="BM333" s="1093"/>
      <c r="BN333" s="410">
        <f t="shared" si="48"/>
        <v>2.6342679670265876</v>
      </c>
      <c r="BO333" s="412"/>
      <c r="BP333" s="413" t="s">
        <v>30</v>
      </c>
      <c r="BQ333" s="1131">
        <f t="shared" si="49"/>
        <v>2.8333333333333335</v>
      </c>
      <c r="BR333" s="1009"/>
      <c r="BS333" s="1009"/>
      <c r="BT333" s="1009"/>
      <c r="BU333" s="1009"/>
      <c r="BV333" s="1009"/>
      <c r="BW333" s="1009"/>
      <c r="BX333" s="1009"/>
      <c r="BY333" s="1009"/>
      <c r="BZ333" s="1093"/>
      <c r="CA333" s="1140">
        <f t="shared" si="50"/>
        <v>2.1888888888888887</v>
      </c>
      <c r="CB333" s="1009"/>
      <c r="CC333" s="1009"/>
      <c r="CD333" s="1009"/>
      <c r="CE333" s="1009"/>
      <c r="CF333" s="1009"/>
      <c r="CG333" s="1009"/>
      <c r="CH333" s="1009"/>
      <c r="CI333" s="1009"/>
      <c r="CJ333" s="1093"/>
      <c r="CK333" s="1195" t="e">
        <f t="shared" si="51"/>
        <v>#DIV/0!</v>
      </c>
      <c r="CL333" s="1009"/>
      <c r="CM333" s="1009"/>
      <c r="CN333" s="1009"/>
      <c r="CO333" s="1009"/>
      <c r="CP333" s="1009"/>
      <c r="CQ333" s="1009"/>
      <c r="CR333" s="1009"/>
      <c r="CS333" s="1009"/>
      <c r="CT333" s="1093"/>
      <c r="CU333" s="414" t="e">
        <f t="shared" si="52"/>
        <v>#DIV/0!</v>
      </c>
      <c r="CV333" s="412"/>
      <c r="CW333" s="405" t="s">
        <v>30</v>
      </c>
      <c r="CX333" s="1131">
        <f t="shared" si="53"/>
        <v>2.6666666666666665</v>
      </c>
      <c r="CY333" s="1009"/>
      <c r="CZ333" s="1009"/>
      <c r="DA333" s="1009"/>
      <c r="DB333" s="1009"/>
      <c r="DC333" s="1009"/>
      <c r="DD333" s="1009"/>
      <c r="DE333" s="1009"/>
      <c r="DF333" s="1009"/>
      <c r="DG333" s="1093"/>
      <c r="DH333" s="1140">
        <f t="shared" ref="DH333:DH347" si="65">AVERAGE(EB56,EB102,EB148)</f>
        <v>2.7666666666666671</v>
      </c>
      <c r="DI333" s="1009"/>
      <c r="DJ333" s="1009"/>
      <c r="DK333" s="1009"/>
      <c r="DL333" s="1009"/>
      <c r="DM333" s="1009"/>
      <c r="DN333" s="1009"/>
      <c r="DO333" s="1009"/>
      <c r="DP333" s="1009"/>
      <c r="DQ333" s="1093"/>
      <c r="DR333" s="1140">
        <f t="shared" si="54"/>
        <v>2.6989898989898991</v>
      </c>
      <c r="DS333" s="1009"/>
      <c r="DT333" s="1009"/>
      <c r="DU333" s="1009"/>
      <c r="DV333" s="1009"/>
      <c r="DW333" s="1009"/>
      <c r="DX333" s="1009"/>
      <c r="DY333" s="1009"/>
      <c r="DZ333" s="1009"/>
      <c r="EA333" s="1093"/>
      <c r="EB333" s="411">
        <f t="shared" si="55"/>
        <v>2.7107744107744107</v>
      </c>
      <c r="EC333" s="412"/>
      <c r="ED333" s="405" t="s">
        <v>30</v>
      </c>
      <c r="EE333" s="1131">
        <f t="shared" si="56"/>
        <v>2.6333333333333333</v>
      </c>
      <c r="EF333" s="1009"/>
      <c r="EG333" s="1009"/>
      <c r="EH333" s="1009"/>
      <c r="EI333" s="1009"/>
      <c r="EJ333" s="1009"/>
      <c r="EK333" s="1009"/>
      <c r="EL333" s="1009"/>
      <c r="EM333" s="1009"/>
      <c r="EN333" s="1093"/>
      <c r="EO333" s="1140">
        <f t="shared" si="57"/>
        <v>2.8000000000000003</v>
      </c>
      <c r="EP333" s="1009"/>
      <c r="EQ333" s="1009"/>
      <c r="ER333" s="1009"/>
      <c r="ES333" s="1009"/>
      <c r="ET333" s="1009"/>
      <c r="EU333" s="1009"/>
      <c r="EV333" s="1009"/>
      <c r="EW333" s="1009"/>
      <c r="EX333" s="1093"/>
      <c r="EY333" s="1195" t="e">
        <f t="shared" si="58"/>
        <v>#DIV/0!</v>
      </c>
      <c r="EZ333" s="1009"/>
      <c r="FA333" s="1009"/>
      <c r="FB333" s="1009"/>
      <c r="FC333" s="1009"/>
      <c r="FD333" s="1009"/>
      <c r="FE333" s="1009"/>
      <c r="FF333" s="1009"/>
      <c r="FG333" s="1009"/>
      <c r="FH333" s="1093"/>
      <c r="FI333" s="414" t="e">
        <f t="shared" si="59"/>
        <v>#DIV/0!</v>
      </c>
      <c r="FJ333" s="412"/>
      <c r="FK333" s="405" t="s">
        <v>30</v>
      </c>
      <c r="FL333" s="1131">
        <f t="shared" si="60"/>
        <v>3.0333333333333332</v>
      </c>
      <c r="FM333" s="1009"/>
      <c r="FN333" s="1009"/>
      <c r="FO333" s="1009"/>
      <c r="FP333" s="1009"/>
      <c r="FQ333" s="1009"/>
      <c r="FR333" s="1009"/>
      <c r="FS333" s="1009"/>
      <c r="FT333" s="1009"/>
      <c r="FU333" s="1093"/>
      <c r="FV333" s="1140">
        <f t="shared" si="61"/>
        <v>3.6333333333333333</v>
      </c>
      <c r="FW333" s="1009"/>
      <c r="FX333" s="1009"/>
      <c r="FY333" s="1009"/>
      <c r="FZ333" s="1009"/>
      <c r="GA333" s="1009"/>
      <c r="GB333" s="1009"/>
      <c r="GC333" s="1009"/>
      <c r="GD333" s="1009"/>
      <c r="GE333" s="1093"/>
      <c r="GF333" s="1140">
        <f t="shared" si="62"/>
        <v>2.3333333333333335</v>
      </c>
      <c r="GG333" s="1009"/>
      <c r="GH333" s="1009"/>
      <c r="GI333" s="1009"/>
      <c r="GJ333" s="1009"/>
      <c r="GK333" s="1009"/>
      <c r="GL333" s="1009"/>
      <c r="GM333" s="1009"/>
      <c r="GN333" s="1009"/>
      <c r="GO333" s="1093"/>
      <c r="GP333" s="411">
        <f t="shared" si="63"/>
        <v>3</v>
      </c>
      <c r="GQ333" s="412"/>
    </row>
    <row r="334" spans="1:199" ht="15.75" customHeight="1">
      <c r="A334" s="1018"/>
      <c r="B334" s="300" t="s">
        <v>39</v>
      </c>
      <c r="C334" s="366">
        <f t="shared" si="42"/>
        <v>1</v>
      </c>
      <c r="D334" s="367"/>
      <c r="E334" s="367"/>
      <c r="F334" s="367"/>
      <c r="G334" s="367"/>
      <c r="H334" s="367"/>
      <c r="I334" s="367"/>
      <c r="J334" s="367"/>
      <c r="K334" s="367"/>
      <c r="L334" s="368"/>
      <c r="M334" s="369">
        <f t="shared" si="64"/>
        <v>1</v>
      </c>
      <c r="N334" s="370"/>
      <c r="O334" s="370"/>
      <c r="P334" s="370"/>
      <c r="Q334" s="370"/>
      <c r="R334" s="370"/>
      <c r="S334" s="370"/>
      <c r="T334" s="370"/>
      <c r="U334" s="370"/>
      <c r="V334" s="371"/>
      <c r="W334" s="369" t="e">
        <f t="shared" si="43"/>
        <v>#DIV/0!</v>
      </c>
      <c r="X334" s="370"/>
      <c r="Y334" s="370"/>
      <c r="Z334" s="370"/>
      <c r="AA334" s="370"/>
      <c r="AB334" s="370"/>
      <c r="AC334" s="370"/>
      <c r="AD334" s="370"/>
      <c r="AE334" s="370"/>
      <c r="AF334" s="371"/>
      <c r="AG334" s="371" t="e">
        <f t="shared" si="44"/>
        <v>#DIV/0!</v>
      </c>
      <c r="AH334" s="365"/>
      <c r="AI334" s="320" t="s">
        <v>39</v>
      </c>
      <c r="AJ334" s="1092">
        <f t="shared" si="45"/>
        <v>1</v>
      </c>
      <c r="AK334" s="1009"/>
      <c r="AL334" s="1009"/>
      <c r="AM334" s="1009"/>
      <c r="AN334" s="1009"/>
      <c r="AO334" s="1009"/>
      <c r="AP334" s="1009"/>
      <c r="AQ334" s="1009"/>
      <c r="AR334" s="1009"/>
      <c r="AS334" s="1093"/>
      <c r="AT334" s="1094">
        <f t="shared" si="46"/>
        <v>1</v>
      </c>
      <c r="AU334" s="1009"/>
      <c r="AV334" s="1009"/>
      <c r="AW334" s="1009"/>
      <c r="AX334" s="1009"/>
      <c r="AY334" s="1009"/>
      <c r="AZ334" s="1009"/>
      <c r="BA334" s="1009"/>
      <c r="BB334" s="1009"/>
      <c r="BC334" s="1093"/>
      <c r="BD334" s="1094">
        <f t="shared" si="47"/>
        <v>1</v>
      </c>
      <c r="BE334" s="1009"/>
      <c r="BF334" s="1009"/>
      <c r="BG334" s="1009"/>
      <c r="BH334" s="1009"/>
      <c r="BI334" s="1009"/>
      <c r="BJ334" s="1009"/>
      <c r="BK334" s="1009"/>
      <c r="BL334" s="1009"/>
      <c r="BM334" s="1093"/>
      <c r="BN334" s="370">
        <f t="shared" si="48"/>
        <v>1</v>
      </c>
      <c r="BO334" s="365"/>
      <c r="BP334" s="321" t="s">
        <v>39</v>
      </c>
      <c r="BQ334" s="1092">
        <f t="shared" si="49"/>
        <v>1</v>
      </c>
      <c r="BR334" s="1009"/>
      <c r="BS334" s="1009"/>
      <c r="BT334" s="1009"/>
      <c r="BU334" s="1009"/>
      <c r="BV334" s="1009"/>
      <c r="BW334" s="1009"/>
      <c r="BX334" s="1009"/>
      <c r="BY334" s="1009"/>
      <c r="BZ334" s="1093"/>
      <c r="CA334" s="1095">
        <f t="shared" si="50"/>
        <v>1</v>
      </c>
      <c r="CB334" s="1009"/>
      <c r="CC334" s="1009"/>
      <c r="CD334" s="1009"/>
      <c r="CE334" s="1009"/>
      <c r="CF334" s="1009"/>
      <c r="CG334" s="1009"/>
      <c r="CH334" s="1009"/>
      <c r="CI334" s="1009"/>
      <c r="CJ334" s="1093"/>
      <c r="CK334" s="1095">
        <f t="shared" si="51"/>
        <v>1</v>
      </c>
      <c r="CL334" s="1009"/>
      <c r="CM334" s="1009"/>
      <c r="CN334" s="1009"/>
      <c r="CO334" s="1009"/>
      <c r="CP334" s="1009"/>
      <c r="CQ334" s="1009"/>
      <c r="CR334" s="1009"/>
      <c r="CS334" s="1009"/>
      <c r="CT334" s="1093"/>
      <c r="CU334" s="371">
        <f t="shared" si="52"/>
        <v>1</v>
      </c>
      <c r="CV334" s="365"/>
      <c r="CW334" s="320" t="s">
        <v>39</v>
      </c>
      <c r="CX334" s="1092">
        <f t="shared" si="53"/>
        <v>1</v>
      </c>
      <c r="CY334" s="1009"/>
      <c r="CZ334" s="1009"/>
      <c r="DA334" s="1009"/>
      <c r="DB334" s="1009"/>
      <c r="DC334" s="1009"/>
      <c r="DD334" s="1009"/>
      <c r="DE334" s="1009"/>
      <c r="DF334" s="1009"/>
      <c r="DG334" s="1093"/>
      <c r="DH334" s="1095">
        <f t="shared" si="65"/>
        <v>1</v>
      </c>
      <c r="DI334" s="1009"/>
      <c r="DJ334" s="1009"/>
      <c r="DK334" s="1009"/>
      <c r="DL334" s="1009"/>
      <c r="DM334" s="1009"/>
      <c r="DN334" s="1009"/>
      <c r="DO334" s="1009"/>
      <c r="DP334" s="1009"/>
      <c r="DQ334" s="1093"/>
      <c r="DR334" s="1095">
        <f t="shared" si="54"/>
        <v>1</v>
      </c>
      <c r="DS334" s="1009"/>
      <c r="DT334" s="1009"/>
      <c r="DU334" s="1009"/>
      <c r="DV334" s="1009"/>
      <c r="DW334" s="1009"/>
      <c r="DX334" s="1009"/>
      <c r="DY334" s="1009"/>
      <c r="DZ334" s="1009"/>
      <c r="EA334" s="1093"/>
      <c r="EB334" s="371">
        <f t="shared" si="55"/>
        <v>1</v>
      </c>
      <c r="EC334" s="365"/>
      <c r="ED334" s="320" t="s">
        <v>39</v>
      </c>
      <c r="EE334" s="1092">
        <f t="shared" si="56"/>
        <v>1</v>
      </c>
      <c r="EF334" s="1009"/>
      <c r="EG334" s="1009"/>
      <c r="EH334" s="1009"/>
      <c r="EI334" s="1009"/>
      <c r="EJ334" s="1009"/>
      <c r="EK334" s="1009"/>
      <c r="EL334" s="1009"/>
      <c r="EM334" s="1009"/>
      <c r="EN334" s="1093"/>
      <c r="EO334" s="1095">
        <f t="shared" si="57"/>
        <v>1</v>
      </c>
      <c r="EP334" s="1009"/>
      <c r="EQ334" s="1009"/>
      <c r="ER334" s="1009"/>
      <c r="ES334" s="1009"/>
      <c r="ET334" s="1009"/>
      <c r="EU334" s="1009"/>
      <c r="EV334" s="1009"/>
      <c r="EW334" s="1009"/>
      <c r="EX334" s="1093"/>
      <c r="EY334" s="1095">
        <f t="shared" si="58"/>
        <v>1</v>
      </c>
      <c r="EZ334" s="1009"/>
      <c r="FA334" s="1009"/>
      <c r="FB334" s="1009"/>
      <c r="FC334" s="1009"/>
      <c r="FD334" s="1009"/>
      <c r="FE334" s="1009"/>
      <c r="FF334" s="1009"/>
      <c r="FG334" s="1009"/>
      <c r="FH334" s="1093"/>
      <c r="FI334" s="371">
        <f t="shared" si="59"/>
        <v>1</v>
      </c>
      <c r="FJ334" s="365"/>
      <c r="FK334" s="320" t="s">
        <v>39</v>
      </c>
      <c r="FL334" s="1092">
        <f t="shared" si="60"/>
        <v>1</v>
      </c>
      <c r="FM334" s="1009"/>
      <c r="FN334" s="1009"/>
      <c r="FO334" s="1009"/>
      <c r="FP334" s="1009"/>
      <c r="FQ334" s="1009"/>
      <c r="FR334" s="1009"/>
      <c r="FS334" s="1009"/>
      <c r="FT334" s="1009"/>
      <c r="FU334" s="1093"/>
      <c r="FV334" s="1095">
        <f t="shared" si="61"/>
        <v>1</v>
      </c>
      <c r="FW334" s="1009"/>
      <c r="FX334" s="1009"/>
      <c r="FY334" s="1009"/>
      <c r="FZ334" s="1009"/>
      <c r="GA334" s="1009"/>
      <c r="GB334" s="1009"/>
      <c r="GC334" s="1009"/>
      <c r="GD334" s="1009"/>
      <c r="GE334" s="1093"/>
      <c r="GF334" s="1095">
        <f t="shared" si="62"/>
        <v>1</v>
      </c>
      <c r="GG334" s="1009"/>
      <c r="GH334" s="1009"/>
      <c r="GI334" s="1009"/>
      <c r="GJ334" s="1009"/>
      <c r="GK334" s="1009"/>
      <c r="GL334" s="1009"/>
      <c r="GM334" s="1009"/>
      <c r="GN334" s="1009"/>
      <c r="GO334" s="1093"/>
      <c r="GP334" s="371">
        <f t="shared" si="63"/>
        <v>1</v>
      </c>
      <c r="GQ334" s="365"/>
    </row>
    <row r="335" spans="1:199" ht="15.75" customHeight="1">
      <c r="A335" s="1018"/>
      <c r="B335" s="304" t="s">
        <v>259</v>
      </c>
      <c r="C335" s="366">
        <f t="shared" si="42"/>
        <v>1</v>
      </c>
      <c r="D335" s="367"/>
      <c r="E335" s="367"/>
      <c r="F335" s="367"/>
      <c r="G335" s="367"/>
      <c r="H335" s="367"/>
      <c r="I335" s="367"/>
      <c r="J335" s="367"/>
      <c r="K335" s="367"/>
      <c r="L335" s="368"/>
      <c r="M335" s="369">
        <f t="shared" si="64"/>
        <v>1</v>
      </c>
      <c r="N335" s="370"/>
      <c r="O335" s="370"/>
      <c r="P335" s="370"/>
      <c r="Q335" s="370"/>
      <c r="R335" s="370"/>
      <c r="S335" s="370"/>
      <c r="T335" s="370"/>
      <c r="U335" s="370"/>
      <c r="V335" s="371"/>
      <c r="W335" s="369">
        <f t="shared" si="43"/>
        <v>1</v>
      </c>
      <c r="X335" s="370"/>
      <c r="Y335" s="370"/>
      <c r="Z335" s="370"/>
      <c r="AA335" s="370"/>
      <c r="AB335" s="370"/>
      <c r="AC335" s="370"/>
      <c r="AD335" s="370"/>
      <c r="AE335" s="370"/>
      <c r="AF335" s="371"/>
      <c r="AG335" s="415">
        <f t="shared" si="44"/>
        <v>1</v>
      </c>
      <c r="AH335" s="365"/>
      <c r="AI335" s="304" t="s">
        <v>259</v>
      </c>
      <c r="AJ335" s="1092">
        <f t="shared" si="45"/>
        <v>1</v>
      </c>
      <c r="AK335" s="1009"/>
      <c r="AL335" s="1009"/>
      <c r="AM335" s="1009"/>
      <c r="AN335" s="1009"/>
      <c r="AO335" s="1009"/>
      <c r="AP335" s="1009"/>
      <c r="AQ335" s="1009"/>
      <c r="AR335" s="1009"/>
      <c r="AS335" s="1093"/>
      <c r="AT335" s="1094">
        <f t="shared" si="46"/>
        <v>1</v>
      </c>
      <c r="AU335" s="1009"/>
      <c r="AV335" s="1009"/>
      <c r="AW335" s="1009"/>
      <c r="AX335" s="1009"/>
      <c r="AY335" s="1009"/>
      <c r="AZ335" s="1009"/>
      <c r="BA335" s="1009"/>
      <c r="BB335" s="1009"/>
      <c r="BC335" s="1093"/>
      <c r="BD335" s="1094">
        <f t="shared" si="47"/>
        <v>1</v>
      </c>
      <c r="BE335" s="1009"/>
      <c r="BF335" s="1009"/>
      <c r="BG335" s="1009"/>
      <c r="BH335" s="1009"/>
      <c r="BI335" s="1009"/>
      <c r="BJ335" s="1009"/>
      <c r="BK335" s="1009"/>
      <c r="BL335" s="1009"/>
      <c r="BM335" s="1093"/>
      <c r="BN335" s="416">
        <f t="shared" si="48"/>
        <v>1</v>
      </c>
      <c r="BO335" s="365"/>
      <c r="BP335" s="306" t="s">
        <v>259</v>
      </c>
      <c r="BQ335" s="1092">
        <f t="shared" si="49"/>
        <v>1</v>
      </c>
      <c r="BR335" s="1009"/>
      <c r="BS335" s="1009"/>
      <c r="BT335" s="1009"/>
      <c r="BU335" s="1009"/>
      <c r="BV335" s="1009"/>
      <c r="BW335" s="1009"/>
      <c r="BX335" s="1009"/>
      <c r="BY335" s="1009"/>
      <c r="BZ335" s="1093"/>
      <c r="CA335" s="1095">
        <f t="shared" si="50"/>
        <v>1</v>
      </c>
      <c r="CB335" s="1009"/>
      <c r="CC335" s="1009"/>
      <c r="CD335" s="1009"/>
      <c r="CE335" s="1009"/>
      <c r="CF335" s="1009"/>
      <c r="CG335" s="1009"/>
      <c r="CH335" s="1009"/>
      <c r="CI335" s="1009"/>
      <c r="CJ335" s="1093"/>
      <c r="CK335" s="1095">
        <f t="shared" si="51"/>
        <v>1</v>
      </c>
      <c r="CL335" s="1009"/>
      <c r="CM335" s="1009"/>
      <c r="CN335" s="1009"/>
      <c r="CO335" s="1009"/>
      <c r="CP335" s="1009"/>
      <c r="CQ335" s="1009"/>
      <c r="CR335" s="1009"/>
      <c r="CS335" s="1009"/>
      <c r="CT335" s="1093"/>
      <c r="CU335" s="415">
        <f t="shared" si="52"/>
        <v>1</v>
      </c>
      <c r="CV335" s="365"/>
      <c r="CW335" s="304" t="s">
        <v>259</v>
      </c>
      <c r="CX335" s="1092">
        <f t="shared" si="53"/>
        <v>1</v>
      </c>
      <c r="CY335" s="1009"/>
      <c r="CZ335" s="1009"/>
      <c r="DA335" s="1009"/>
      <c r="DB335" s="1009"/>
      <c r="DC335" s="1009"/>
      <c r="DD335" s="1009"/>
      <c r="DE335" s="1009"/>
      <c r="DF335" s="1009"/>
      <c r="DG335" s="1093"/>
      <c r="DH335" s="1095">
        <f t="shared" si="65"/>
        <v>1</v>
      </c>
      <c r="DI335" s="1009"/>
      <c r="DJ335" s="1009"/>
      <c r="DK335" s="1009"/>
      <c r="DL335" s="1009"/>
      <c r="DM335" s="1009"/>
      <c r="DN335" s="1009"/>
      <c r="DO335" s="1009"/>
      <c r="DP335" s="1009"/>
      <c r="DQ335" s="1093"/>
      <c r="DR335" s="1095">
        <f t="shared" si="54"/>
        <v>1</v>
      </c>
      <c r="DS335" s="1009"/>
      <c r="DT335" s="1009"/>
      <c r="DU335" s="1009"/>
      <c r="DV335" s="1009"/>
      <c r="DW335" s="1009"/>
      <c r="DX335" s="1009"/>
      <c r="DY335" s="1009"/>
      <c r="DZ335" s="1009"/>
      <c r="EA335" s="1093"/>
      <c r="EB335" s="415">
        <f t="shared" si="55"/>
        <v>1</v>
      </c>
      <c r="EC335" s="365"/>
      <c r="ED335" s="304" t="s">
        <v>259</v>
      </c>
      <c r="EE335" s="1092">
        <f t="shared" si="56"/>
        <v>1</v>
      </c>
      <c r="EF335" s="1009"/>
      <c r="EG335" s="1009"/>
      <c r="EH335" s="1009"/>
      <c r="EI335" s="1009"/>
      <c r="EJ335" s="1009"/>
      <c r="EK335" s="1009"/>
      <c r="EL335" s="1009"/>
      <c r="EM335" s="1009"/>
      <c r="EN335" s="1093"/>
      <c r="EO335" s="1095">
        <f t="shared" si="57"/>
        <v>1</v>
      </c>
      <c r="EP335" s="1009"/>
      <c r="EQ335" s="1009"/>
      <c r="ER335" s="1009"/>
      <c r="ES335" s="1009"/>
      <c r="ET335" s="1009"/>
      <c r="EU335" s="1009"/>
      <c r="EV335" s="1009"/>
      <c r="EW335" s="1009"/>
      <c r="EX335" s="1093"/>
      <c r="EY335" s="1095">
        <f t="shared" si="58"/>
        <v>1</v>
      </c>
      <c r="EZ335" s="1009"/>
      <c r="FA335" s="1009"/>
      <c r="FB335" s="1009"/>
      <c r="FC335" s="1009"/>
      <c r="FD335" s="1009"/>
      <c r="FE335" s="1009"/>
      <c r="FF335" s="1009"/>
      <c r="FG335" s="1009"/>
      <c r="FH335" s="1093"/>
      <c r="FI335" s="415">
        <f t="shared" si="59"/>
        <v>1</v>
      </c>
      <c r="FJ335" s="365"/>
      <c r="FK335" s="304" t="s">
        <v>259</v>
      </c>
      <c r="FL335" s="1092">
        <f t="shared" si="60"/>
        <v>1</v>
      </c>
      <c r="FM335" s="1009"/>
      <c r="FN335" s="1009"/>
      <c r="FO335" s="1009"/>
      <c r="FP335" s="1009"/>
      <c r="FQ335" s="1009"/>
      <c r="FR335" s="1009"/>
      <c r="FS335" s="1009"/>
      <c r="FT335" s="1009"/>
      <c r="FU335" s="1093"/>
      <c r="FV335" s="1095">
        <f t="shared" si="61"/>
        <v>1</v>
      </c>
      <c r="FW335" s="1009"/>
      <c r="FX335" s="1009"/>
      <c r="FY335" s="1009"/>
      <c r="FZ335" s="1009"/>
      <c r="GA335" s="1009"/>
      <c r="GB335" s="1009"/>
      <c r="GC335" s="1009"/>
      <c r="GD335" s="1009"/>
      <c r="GE335" s="1093"/>
      <c r="GF335" s="1095">
        <f t="shared" si="62"/>
        <v>1</v>
      </c>
      <c r="GG335" s="1009"/>
      <c r="GH335" s="1009"/>
      <c r="GI335" s="1009"/>
      <c r="GJ335" s="1009"/>
      <c r="GK335" s="1009"/>
      <c r="GL335" s="1009"/>
      <c r="GM335" s="1009"/>
      <c r="GN335" s="1009"/>
      <c r="GO335" s="1093"/>
      <c r="GP335" s="415">
        <f t="shared" si="63"/>
        <v>1</v>
      </c>
      <c r="GQ335" s="365"/>
    </row>
    <row r="336" spans="1:199" ht="15.75" customHeight="1">
      <c r="A336" s="1018"/>
      <c r="B336" s="304" t="s">
        <v>43</v>
      </c>
      <c r="C336" s="366">
        <f t="shared" si="42"/>
        <v>1</v>
      </c>
      <c r="D336" s="367"/>
      <c r="E336" s="367"/>
      <c r="F336" s="367"/>
      <c r="G336" s="367"/>
      <c r="H336" s="367"/>
      <c r="I336" s="367"/>
      <c r="J336" s="367"/>
      <c r="K336" s="367"/>
      <c r="L336" s="368"/>
      <c r="M336" s="369">
        <f t="shared" si="64"/>
        <v>1</v>
      </c>
      <c r="N336" s="370"/>
      <c r="O336" s="370"/>
      <c r="P336" s="370"/>
      <c r="Q336" s="370"/>
      <c r="R336" s="370"/>
      <c r="S336" s="370"/>
      <c r="T336" s="370"/>
      <c r="U336" s="370"/>
      <c r="V336" s="371"/>
      <c r="W336" s="369">
        <f t="shared" si="43"/>
        <v>1</v>
      </c>
      <c r="X336" s="370"/>
      <c r="Y336" s="370"/>
      <c r="Z336" s="370"/>
      <c r="AA336" s="370"/>
      <c r="AB336" s="370"/>
      <c r="AC336" s="370"/>
      <c r="AD336" s="370"/>
      <c r="AE336" s="370"/>
      <c r="AF336" s="371"/>
      <c r="AG336" s="415">
        <f t="shared" si="44"/>
        <v>1</v>
      </c>
      <c r="AH336" s="365"/>
      <c r="AI336" s="304" t="s">
        <v>43</v>
      </c>
      <c r="AJ336" s="1092">
        <f t="shared" si="45"/>
        <v>1</v>
      </c>
      <c r="AK336" s="1009"/>
      <c r="AL336" s="1009"/>
      <c r="AM336" s="1009"/>
      <c r="AN336" s="1009"/>
      <c r="AO336" s="1009"/>
      <c r="AP336" s="1009"/>
      <c r="AQ336" s="1009"/>
      <c r="AR336" s="1009"/>
      <c r="AS336" s="1093"/>
      <c r="AT336" s="1094">
        <f t="shared" si="46"/>
        <v>1</v>
      </c>
      <c r="AU336" s="1009"/>
      <c r="AV336" s="1009"/>
      <c r="AW336" s="1009"/>
      <c r="AX336" s="1009"/>
      <c r="AY336" s="1009"/>
      <c r="AZ336" s="1009"/>
      <c r="BA336" s="1009"/>
      <c r="BB336" s="1009"/>
      <c r="BC336" s="1093"/>
      <c r="BD336" s="1094">
        <f t="shared" si="47"/>
        <v>1</v>
      </c>
      <c r="BE336" s="1009"/>
      <c r="BF336" s="1009"/>
      <c r="BG336" s="1009"/>
      <c r="BH336" s="1009"/>
      <c r="BI336" s="1009"/>
      <c r="BJ336" s="1009"/>
      <c r="BK336" s="1009"/>
      <c r="BL336" s="1009"/>
      <c r="BM336" s="1093"/>
      <c r="BN336" s="416">
        <f t="shared" si="48"/>
        <v>1</v>
      </c>
      <c r="BO336" s="365"/>
      <c r="BP336" s="306" t="s">
        <v>43</v>
      </c>
      <c r="BQ336" s="1092">
        <f t="shared" si="49"/>
        <v>1</v>
      </c>
      <c r="BR336" s="1009"/>
      <c r="BS336" s="1009"/>
      <c r="BT336" s="1009"/>
      <c r="BU336" s="1009"/>
      <c r="BV336" s="1009"/>
      <c r="BW336" s="1009"/>
      <c r="BX336" s="1009"/>
      <c r="BY336" s="1009"/>
      <c r="BZ336" s="1093"/>
      <c r="CA336" s="1095">
        <f t="shared" si="50"/>
        <v>1</v>
      </c>
      <c r="CB336" s="1009"/>
      <c r="CC336" s="1009"/>
      <c r="CD336" s="1009"/>
      <c r="CE336" s="1009"/>
      <c r="CF336" s="1009"/>
      <c r="CG336" s="1009"/>
      <c r="CH336" s="1009"/>
      <c r="CI336" s="1009"/>
      <c r="CJ336" s="1093"/>
      <c r="CK336" s="1095">
        <f t="shared" si="51"/>
        <v>1</v>
      </c>
      <c r="CL336" s="1009"/>
      <c r="CM336" s="1009"/>
      <c r="CN336" s="1009"/>
      <c r="CO336" s="1009"/>
      <c r="CP336" s="1009"/>
      <c r="CQ336" s="1009"/>
      <c r="CR336" s="1009"/>
      <c r="CS336" s="1009"/>
      <c r="CT336" s="1093"/>
      <c r="CU336" s="415">
        <f t="shared" si="52"/>
        <v>1</v>
      </c>
      <c r="CV336" s="365"/>
      <c r="CW336" s="304" t="s">
        <v>43</v>
      </c>
      <c r="CX336" s="1092">
        <f t="shared" si="53"/>
        <v>1</v>
      </c>
      <c r="CY336" s="1009"/>
      <c r="CZ336" s="1009"/>
      <c r="DA336" s="1009"/>
      <c r="DB336" s="1009"/>
      <c r="DC336" s="1009"/>
      <c r="DD336" s="1009"/>
      <c r="DE336" s="1009"/>
      <c r="DF336" s="1009"/>
      <c r="DG336" s="1093"/>
      <c r="DH336" s="1095">
        <f t="shared" si="65"/>
        <v>1</v>
      </c>
      <c r="DI336" s="1009"/>
      <c r="DJ336" s="1009"/>
      <c r="DK336" s="1009"/>
      <c r="DL336" s="1009"/>
      <c r="DM336" s="1009"/>
      <c r="DN336" s="1009"/>
      <c r="DO336" s="1009"/>
      <c r="DP336" s="1009"/>
      <c r="DQ336" s="1093"/>
      <c r="DR336" s="1095">
        <f t="shared" si="54"/>
        <v>1</v>
      </c>
      <c r="DS336" s="1009"/>
      <c r="DT336" s="1009"/>
      <c r="DU336" s="1009"/>
      <c r="DV336" s="1009"/>
      <c r="DW336" s="1009"/>
      <c r="DX336" s="1009"/>
      <c r="DY336" s="1009"/>
      <c r="DZ336" s="1009"/>
      <c r="EA336" s="1093"/>
      <c r="EB336" s="415">
        <f t="shared" si="55"/>
        <v>1</v>
      </c>
      <c r="EC336" s="365"/>
      <c r="ED336" s="304" t="s">
        <v>43</v>
      </c>
      <c r="EE336" s="1092">
        <f t="shared" si="56"/>
        <v>1</v>
      </c>
      <c r="EF336" s="1009"/>
      <c r="EG336" s="1009"/>
      <c r="EH336" s="1009"/>
      <c r="EI336" s="1009"/>
      <c r="EJ336" s="1009"/>
      <c r="EK336" s="1009"/>
      <c r="EL336" s="1009"/>
      <c r="EM336" s="1009"/>
      <c r="EN336" s="1093"/>
      <c r="EO336" s="1095">
        <f t="shared" si="57"/>
        <v>1</v>
      </c>
      <c r="EP336" s="1009"/>
      <c r="EQ336" s="1009"/>
      <c r="ER336" s="1009"/>
      <c r="ES336" s="1009"/>
      <c r="ET336" s="1009"/>
      <c r="EU336" s="1009"/>
      <c r="EV336" s="1009"/>
      <c r="EW336" s="1009"/>
      <c r="EX336" s="1093"/>
      <c r="EY336" s="1095">
        <f t="shared" si="58"/>
        <v>1</v>
      </c>
      <c r="EZ336" s="1009"/>
      <c r="FA336" s="1009"/>
      <c r="FB336" s="1009"/>
      <c r="FC336" s="1009"/>
      <c r="FD336" s="1009"/>
      <c r="FE336" s="1009"/>
      <c r="FF336" s="1009"/>
      <c r="FG336" s="1009"/>
      <c r="FH336" s="1093"/>
      <c r="FI336" s="415">
        <f t="shared" si="59"/>
        <v>1</v>
      </c>
      <c r="FJ336" s="365"/>
      <c r="FK336" s="304" t="s">
        <v>43</v>
      </c>
      <c r="FL336" s="1092">
        <f t="shared" si="60"/>
        <v>1</v>
      </c>
      <c r="FM336" s="1009"/>
      <c r="FN336" s="1009"/>
      <c r="FO336" s="1009"/>
      <c r="FP336" s="1009"/>
      <c r="FQ336" s="1009"/>
      <c r="FR336" s="1009"/>
      <c r="FS336" s="1009"/>
      <c r="FT336" s="1009"/>
      <c r="FU336" s="1093"/>
      <c r="FV336" s="1095">
        <f t="shared" si="61"/>
        <v>1</v>
      </c>
      <c r="FW336" s="1009"/>
      <c r="FX336" s="1009"/>
      <c r="FY336" s="1009"/>
      <c r="FZ336" s="1009"/>
      <c r="GA336" s="1009"/>
      <c r="GB336" s="1009"/>
      <c r="GC336" s="1009"/>
      <c r="GD336" s="1009"/>
      <c r="GE336" s="1093"/>
      <c r="GF336" s="1095">
        <f t="shared" si="62"/>
        <v>1</v>
      </c>
      <c r="GG336" s="1009"/>
      <c r="GH336" s="1009"/>
      <c r="GI336" s="1009"/>
      <c r="GJ336" s="1009"/>
      <c r="GK336" s="1009"/>
      <c r="GL336" s="1009"/>
      <c r="GM336" s="1009"/>
      <c r="GN336" s="1009"/>
      <c r="GO336" s="1093"/>
      <c r="GP336" s="415">
        <f t="shared" si="63"/>
        <v>1</v>
      </c>
      <c r="GQ336" s="365"/>
    </row>
    <row r="337" spans="1:199" ht="15.75" customHeight="1">
      <c r="A337" s="1018"/>
      <c r="B337" s="304" t="s">
        <v>63</v>
      </c>
      <c r="C337" s="366">
        <f t="shared" si="42"/>
        <v>1</v>
      </c>
      <c r="D337" s="367"/>
      <c r="E337" s="367"/>
      <c r="F337" s="367"/>
      <c r="G337" s="367"/>
      <c r="H337" s="367"/>
      <c r="I337" s="367"/>
      <c r="J337" s="367"/>
      <c r="K337" s="367"/>
      <c r="L337" s="368"/>
      <c r="M337" s="369">
        <f t="shared" si="64"/>
        <v>1</v>
      </c>
      <c r="N337" s="370"/>
      <c r="O337" s="370"/>
      <c r="P337" s="370"/>
      <c r="Q337" s="370"/>
      <c r="R337" s="370"/>
      <c r="S337" s="370"/>
      <c r="T337" s="370"/>
      <c r="U337" s="370"/>
      <c r="V337" s="371"/>
      <c r="W337" s="369">
        <f t="shared" si="43"/>
        <v>1</v>
      </c>
      <c r="X337" s="370"/>
      <c r="Y337" s="370"/>
      <c r="Z337" s="370"/>
      <c r="AA337" s="370"/>
      <c r="AB337" s="370"/>
      <c r="AC337" s="370"/>
      <c r="AD337" s="370"/>
      <c r="AE337" s="370"/>
      <c r="AF337" s="371"/>
      <c r="AG337" s="415">
        <f t="shared" si="44"/>
        <v>1</v>
      </c>
      <c r="AH337" s="365"/>
      <c r="AI337" s="304" t="s">
        <v>63</v>
      </c>
      <c r="AJ337" s="1092">
        <f t="shared" si="45"/>
        <v>1</v>
      </c>
      <c r="AK337" s="1009"/>
      <c r="AL337" s="1009"/>
      <c r="AM337" s="1009"/>
      <c r="AN337" s="1009"/>
      <c r="AO337" s="1009"/>
      <c r="AP337" s="1009"/>
      <c r="AQ337" s="1009"/>
      <c r="AR337" s="1009"/>
      <c r="AS337" s="1093"/>
      <c r="AT337" s="1094">
        <f t="shared" si="46"/>
        <v>1</v>
      </c>
      <c r="AU337" s="1009"/>
      <c r="AV337" s="1009"/>
      <c r="AW337" s="1009"/>
      <c r="AX337" s="1009"/>
      <c r="AY337" s="1009"/>
      <c r="AZ337" s="1009"/>
      <c r="BA337" s="1009"/>
      <c r="BB337" s="1009"/>
      <c r="BC337" s="1093"/>
      <c r="BD337" s="1094">
        <f t="shared" si="47"/>
        <v>1</v>
      </c>
      <c r="BE337" s="1009"/>
      <c r="BF337" s="1009"/>
      <c r="BG337" s="1009"/>
      <c r="BH337" s="1009"/>
      <c r="BI337" s="1009"/>
      <c r="BJ337" s="1009"/>
      <c r="BK337" s="1009"/>
      <c r="BL337" s="1009"/>
      <c r="BM337" s="1093"/>
      <c r="BN337" s="416">
        <f t="shared" si="48"/>
        <v>1</v>
      </c>
      <c r="BO337" s="365"/>
      <c r="BP337" s="306" t="s">
        <v>63</v>
      </c>
      <c r="BQ337" s="1092">
        <f t="shared" si="49"/>
        <v>1</v>
      </c>
      <c r="BR337" s="1009"/>
      <c r="BS337" s="1009"/>
      <c r="BT337" s="1009"/>
      <c r="BU337" s="1009"/>
      <c r="BV337" s="1009"/>
      <c r="BW337" s="1009"/>
      <c r="BX337" s="1009"/>
      <c r="BY337" s="1009"/>
      <c r="BZ337" s="1093"/>
      <c r="CA337" s="1095">
        <f t="shared" si="50"/>
        <v>1</v>
      </c>
      <c r="CB337" s="1009"/>
      <c r="CC337" s="1009"/>
      <c r="CD337" s="1009"/>
      <c r="CE337" s="1009"/>
      <c r="CF337" s="1009"/>
      <c r="CG337" s="1009"/>
      <c r="CH337" s="1009"/>
      <c r="CI337" s="1009"/>
      <c r="CJ337" s="1093"/>
      <c r="CK337" s="1095">
        <f t="shared" si="51"/>
        <v>1</v>
      </c>
      <c r="CL337" s="1009"/>
      <c r="CM337" s="1009"/>
      <c r="CN337" s="1009"/>
      <c r="CO337" s="1009"/>
      <c r="CP337" s="1009"/>
      <c r="CQ337" s="1009"/>
      <c r="CR337" s="1009"/>
      <c r="CS337" s="1009"/>
      <c r="CT337" s="1093"/>
      <c r="CU337" s="415">
        <f t="shared" si="52"/>
        <v>1</v>
      </c>
      <c r="CV337" s="365"/>
      <c r="CW337" s="304" t="s">
        <v>63</v>
      </c>
      <c r="CX337" s="1092">
        <f t="shared" si="53"/>
        <v>1</v>
      </c>
      <c r="CY337" s="1009"/>
      <c r="CZ337" s="1009"/>
      <c r="DA337" s="1009"/>
      <c r="DB337" s="1009"/>
      <c r="DC337" s="1009"/>
      <c r="DD337" s="1009"/>
      <c r="DE337" s="1009"/>
      <c r="DF337" s="1009"/>
      <c r="DG337" s="1093"/>
      <c r="DH337" s="1095">
        <f t="shared" si="65"/>
        <v>1</v>
      </c>
      <c r="DI337" s="1009"/>
      <c r="DJ337" s="1009"/>
      <c r="DK337" s="1009"/>
      <c r="DL337" s="1009"/>
      <c r="DM337" s="1009"/>
      <c r="DN337" s="1009"/>
      <c r="DO337" s="1009"/>
      <c r="DP337" s="1009"/>
      <c r="DQ337" s="1093"/>
      <c r="DR337" s="1095">
        <f t="shared" si="54"/>
        <v>1</v>
      </c>
      <c r="DS337" s="1009"/>
      <c r="DT337" s="1009"/>
      <c r="DU337" s="1009"/>
      <c r="DV337" s="1009"/>
      <c r="DW337" s="1009"/>
      <c r="DX337" s="1009"/>
      <c r="DY337" s="1009"/>
      <c r="DZ337" s="1009"/>
      <c r="EA337" s="1093"/>
      <c r="EB337" s="415">
        <f t="shared" si="55"/>
        <v>1</v>
      </c>
      <c r="EC337" s="365"/>
      <c r="ED337" s="304" t="s">
        <v>63</v>
      </c>
      <c r="EE337" s="1092">
        <f t="shared" si="56"/>
        <v>1</v>
      </c>
      <c r="EF337" s="1009"/>
      <c r="EG337" s="1009"/>
      <c r="EH337" s="1009"/>
      <c r="EI337" s="1009"/>
      <c r="EJ337" s="1009"/>
      <c r="EK337" s="1009"/>
      <c r="EL337" s="1009"/>
      <c r="EM337" s="1009"/>
      <c r="EN337" s="1093"/>
      <c r="EO337" s="1095">
        <f t="shared" si="57"/>
        <v>1</v>
      </c>
      <c r="EP337" s="1009"/>
      <c r="EQ337" s="1009"/>
      <c r="ER337" s="1009"/>
      <c r="ES337" s="1009"/>
      <c r="ET337" s="1009"/>
      <c r="EU337" s="1009"/>
      <c r="EV337" s="1009"/>
      <c r="EW337" s="1009"/>
      <c r="EX337" s="1093"/>
      <c r="EY337" s="1095">
        <f t="shared" si="58"/>
        <v>1</v>
      </c>
      <c r="EZ337" s="1009"/>
      <c r="FA337" s="1009"/>
      <c r="FB337" s="1009"/>
      <c r="FC337" s="1009"/>
      <c r="FD337" s="1009"/>
      <c r="FE337" s="1009"/>
      <c r="FF337" s="1009"/>
      <c r="FG337" s="1009"/>
      <c r="FH337" s="1093"/>
      <c r="FI337" s="415">
        <f t="shared" si="59"/>
        <v>1</v>
      </c>
      <c r="FJ337" s="365"/>
      <c r="FK337" s="304" t="s">
        <v>63</v>
      </c>
      <c r="FL337" s="1092">
        <f t="shared" si="60"/>
        <v>1</v>
      </c>
      <c r="FM337" s="1009"/>
      <c r="FN337" s="1009"/>
      <c r="FO337" s="1009"/>
      <c r="FP337" s="1009"/>
      <c r="FQ337" s="1009"/>
      <c r="FR337" s="1009"/>
      <c r="FS337" s="1009"/>
      <c r="FT337" s="1009"/>
      <c r="FU337" s="1093"/>
      <c r="FV337" s="1095">
        <f t="shared" si="61"/>
        <v>1</v>
      </c>
      <c r="FW337" s="1009"/>
      <c r="FX337" s="1009"/>
      <c r="FY337" s="1009"/>
      <c r="FZ337" s="1009"/>
      <c r="GA337" s="1009"/>
      <c r="GB337" s="1009"/>
      <c r="GC337" s="1009"/>
      <c r="GD337" s="1009"/>
      <c r="GE337" s="1093"/>
      <c r="GF337" s="1095">
        <f t="shared" si="62"/>
        <v>1</v>
      </c>
      <c r="GG337" s="1009"/>
      <c r="GH337" s="1009"/>
      <c r="GI337" s="1009"/>
      <c r="GJ337" s="1009"/>
      <c r="GK337" s="1009"/>
      <c r="GL337" s="1009"/>
      <c r="GM337" s="1009"/>
      <c r="GN337" s="1009"/>
      <c r="GO337" s="1093"/>
      <c r="GP337" s="415">
        <f t="shared" si="63"/>
        <v>1</v>
      </c>
      <c r="GQ337" s="365"/>
    </row>
    <row r="338" spans="1:199" ht="15.75" customHeight="1">
      <c r="A338" s="1018"/>
      <c r="B338" s="417" t="s">
        <v>166</v>
      </c>
      <c r="C338" s="418">
        <f t="shared" si="42"/>
        <v>16.266666666666666</v>
      </c>
      <c r="D338" s="419"/>
      <c r="E338" s="419"/>
      <c r="F338" s="419"/>
      <c r="G338" s="419"/>
      <c r="H338" s="419"/>
      <c r="I338" s="419"/>
      <c r="J338" s="419"/>
      <c r="K338" s="419"/>
      <c r="L338" s="420"/>
      <c r="M338" s="421">
        <f t="shared" si="64"/>
        <v>18.330246913580247</v>
      </c>
      <c r="N338" s="422"/>
      <c r="O338" s="422"/>
      <c r="P338" s="422"/>
      <c r="Q338" s="422"/>
      <c r="R338" s="422"/>
      <c r="S338" s="422"/>
      <c r="T338" s="422"/>
      <c r="U338" s="422"/>
      <c r="V338" s="423"/>
      <c r="W338" s="421" t="e">
        <f t="shared" si="43"/>
        <v>#DIV/0!</v>
      </c>
      <c r="X338" s="422"/>
      <c r="Y338" s="422"/>
      <c r="Z338" s="422"/>
      <c r="AA338" s="422"/>
      <c r="AB338" s="422"/>
      <c r="AC338" s="422"/>
      <c r="AD338" s="422"/>
      <c r="AE338" s="422"/>
      <c r="AF338" s="423"/>
      <c r="AG338" s="423" t="e">
        <f t="shared" si="44"/>
        <v>#DIV/0!</v>
      </c>
      <c r="AH338" s="424"/>
      <c r="AI338" s="417" t="s">
        <v>166</v>
      </c>
      <c r="AJ338" s="1119">
        <f t="shared" si="45"/>
        <v>15.2</v>
      </c>
      <c r="AK338" s="1009"/>
      <c r="AL338" s="1009"/>
      <c r="AM338" s="1009"/>
      <c r="AN338" s="1009"/>
      <c r="AO338" s="1009"/>
      <c r="AP338" s="1009"/>
      <c r="AQ338" s="1009"/>
      <c r="AR338" s="1009"/>
      <c r="AS338" s="1093"/>
      <c r="AT338" s="1120">
        <f t="shared" si="46"/>
        <v>14.606593406593406</v>
      </c>
      <c r="AU338" s="1009"/>
      <c r="AV338" s="1009"/>
      <c r="AW338" s="1009"/>
      <c r="AX338" s="1009"/>
      <c r="AY338" s="1009"/>
      <c r="AZ338" s="1009"/>
      <c r="BA338" s="1009"/>
      <c r="BB338" s="1009"/>
      <c r="BC338" s="1093"/>
      <c r="BD338" s="1120">
        <f t="shared" si="47"/>
        <v>20.862500000000001</v>
      </c>
      <c r="BE338" s="1009"/>
      <c r="BF338" s="1009"/>
      <c r="BG338" s="1009"/>
      <c r="BH338" s="1009"/>
      <c r="BI338" s="1009"/>
      <c r="BJ338" s="1009"/>
      <c r="BK338" s="1009"/>
      <c r="BL338" s="1009"/>
      <c r="BM338" s="1093"/>
      <c r="BN338" s="422">
        <f t="shared" si="48"/>
        <v>16.889697802197801</v>
      </c>
      <c r="BO338" s="424"/>
      <c r="BP338" s="425" t="s">
        <v>166</v>
      </c>
      <c r="BQ338" s="1119">
        <f t="shared" si="49"/>
        <v>18</v>
      </c>
      <c r="BR338" s="1009"/>
      <c r="BS338" s="1009"/>
      <c r="BT338" s="1009"/>
      <c r="BU338" s="1009"/>
      <c r="BV338" s="1009"/>
      <c r="BW338" s="1009"/>
      <c r="BX338" s="1009"/>
      <c r="BY338" s="1009"/>
      <c r="BZ338" s="1093"/>
      <c r="CA338" s="1120">
        <f t="shared" si="50"/>
        <v>19.372796934865903</v>
      </c>
      <c r="CB338" s="1009"/>
      <c r="CC338" s="1009"/>
      <c r="CD338" s="1009"/>
      <c r="CE338" s="1009"/>
      <c r="CF338" s="1009"/>
      <c r="CG338" s="1009"/>
      <c r="CH338" s="1009"/>
      <c r="CI338" s="1009"/>
      <c r="CJ338" s="1093"/>
      <c r="CK338" s="1120">
        <f t="shared" si="51"/>
        <v>25.5</v>
      </c>
      <c r="CL338" s="1009"/>
      <c r="CM338" s="1009"/>
      <c r="CN338" s="1009"/>
      <c r="CO338" s="1009"/>
      <c r="CP338" s="1009"/>
      <c r="CQ338" s="1009"/>
      <c r="CR338" s="1009"/>
      <c r="CS338" s="1009"/>
      <c r="CT338" s="1093"/>
      <c r="CU338" s="423">
        <f t="shared" si="52"/>
        <v>20.957598978288633</v>
      </c>
      <c r="CV338" s="424"/>
      <c r="CW338" s="417" t="s">
        <v>166</v>
      </c>
      <c r="CX338" s="1119">
        <f t="shared" si="53"/>
        <v>20.8</v>
      </c>
      <c r="CY338" s="1009"/>
      <c r="CZ338" s="1009"/>
      <c r="DA338" s="1009"/>
      <c r="DB338" s="1009"/>
      <c r="DC338" s="1009"/>
      <c r="DD338" s="1009"/>
      <c r="DE338" s="1009"/>
      <c r="DF338" s="1009"/>
      <c r="DG338" s="1093"/>
      <c r="DH338" s="1120">
        <f t="shared" si="65"/>
        <v>17.660413660413663</v>
      </c>
      <c r="DI338" s="1009"/>
      <c r="DJ338" s="1009"/>
      <c r="DK338" s="1009"/>
      <c r="DL338" s="1009"/>
      <c r="DM338" s="1009"/>
      <c r="DN338" s="1009"/>
      <c r="DO338" s="1009"/>
      <c r="DP338" s="1009"/>
      <c r="DQ338" s="1093"/>
      <c r="DR338" s="1120">
        <f t="shared" si="54"/>
        <v>23.829824561403509</v>
      </c>
      <c r="DS338" s="1009"/>
      <c r="DT338" s="1009"/>
      <c r="DU338" s="1009"/>
      <c r="DV338" s="1009"/>
      <c r="DW338" s="1009"/>
      <c r="DX338" s="1009"/>
      <c r="DY338" s="1009"/>
      <c r="DZ338" s="1009"/>
      <c r="EA338" s="1093"/>
      <c r="EB338" s="423">
        <f t="shared" si="55"/>
        <v>20.763412740605727</v>
      </c>
      <c r="EC338" s="424"/>
      <c r="ED338" s="417" t="s">
        <v>166</v>
      </c>
      <c r="EE338" s="1119">
        <f t="shared" si="56"/>
        <v>15.5</v>
      </c>
      <c r="EF338" s="1009"/>
      <c r="EG338" s="1009"/>
      <c r="EH338" s="1009"/>
      <c r="EI338" s="1009"/>
      <c r="EJ338" s="1009"/>
      <c r="EK338" s="1009"/>
      <c r="EL338" s="1009"/>
      <c r="EM338" s="1009"/>
      <c r="EN338" s="1093"/>
      <c r="EO338" s="1174" t="e">
        <f t="shared" si="57"/>
        <v>#DIV/0!</v>
      </c>
      <c r="EP338" s="1009"/>
      <c r="EQ338" s="1009"/>
      <c r="ER338" s="1009"/>
      <c r="ES338" s="1009"/>
      <c r="ET338" s="1009"/>
      <c r="EU338" s="1009"/>
      <c r="EV338" s="1009"/>
      <c r="EW338" s="1009"/>
      <c r="EX338" s="1093"/>
      <c r="EY338" s="1174" t="e">
        <f t="shared" si="58"/>
        <v>#DIV/0!</v>
      </c>
      <c r="EZ338" s="1009"/>
      <c r="FA338" s="1009"/>
      <c r="FB338" s="1009"/>
      <c r="FC338" s="1009"/>
      <c r="FD338" s="1009"/>
      <c r="FE338" s="1009"/>
      <c r="FF338" s="1009"/>
      <c r="FG338" s="1009"/>
      <c r="FH338" s="1093"/>
      <c r="FI338" s="426" t="e">
        <f t="shared" si="59"/>
        <v>#DIV/0!</v>
      </c>
      <c r="FJ338" s="424"/>
      <c r="FK338" s="417" t="s">
        <v>166</v>
      </c>
      <c r="FL338" s="1119" t="e">
        <f t="shared" si="60"/>
        <v>#DIV/0!</v>
      </c>
      <c r="FM338" s="1009"/>
      <c r="FN338" s="1009"/>
      <c r="FO338" s="1009"/>
      <c r="FP338" s="1009"/>
      <c r="FQ338" s="1009"/>
      <c r="FR338" s="1009"/>
      <c r="FS338" s="1009"/>
      <c r="FT338" s="1009"/>
      <c r="FU338" s="1093"/>
      <c r="FV338" s="1120">
        <f t="shared" si="61"/>
        <v>8.6666666666666661</v>
      </c>
      <c r="FW338" s="1009"/>
      <c r="FX338" s="1009"/>
      <c r="FY338" s="1009"/>
      <c r="FZ338" s="1009"/>
      <c r="GA338" s="1009"/>
      <c r="GB338" s="1009"/>
      <c r="GC338" s="1009"/>
      <c r="GD338" s="1009"/>
      <c r="GE338" s="1093"/>
      <c r="GF338" s="1174" t="e">
        <f t="shared" si="62"/>
        <v>#DIV/0!</v>
      </c>
      <c r="GG338" s="1009"/>
      <c r="GH338" s="1009"/>
      <c r="GI338" s="1009"/>
      <c r="GJ338" s="1009"/>
      <c r="GK338" s="1009"/>
      <c r="GL338" s="1009"/>
      <c r="GM338" s="1009"/>
      <c r="GN338" s="1009"/>
      <c r="GO338" s="1093"/>
      <c r="GP338" s="426" t="e">
        <f t="shared" si="63"/>
        <v>#DIV/0!</v>
      </c>
      <c r="GQ338" s="424"/>
    </row>
    <row r="339" spans="1:199" ht="15.75" customHeight="1">
      <c r="A339" s="1018"/>
      <c r="B339" s="427" t="s">
        <v>260</v>
      </c>
      <c r="C339" s="428" t="e">
        <f t="shared" si="42"/>
        <v>#DIV/0!</v>
      </c>
      <c r="D339" s="429"/>
      <c r="E339" s="429"/>
      <c r="F339" s="429"/>
      <c r="G339" s="429"/>
      <c r="H339" s="429"/>
      <c r="I339" s="429"/>
      <c r="J339" s="429"/>
      <c r="K339" s="429"/>
      <c r="L339" s="430"/>
      <c r="M339" s="431" t="e">
        <f t="shared" si="64"/>
        <v>#DIV/0!</v>
      </c>
      <c r="N339" s="432"/>
      <c r="O339" s="432"/>
      <c r="P339" s="432"/>
      <c r="Q339" s="432"/>
      <c r="R339" s="432"/>
      <c r="S339" s="432"/>
      <c r="T339" s="432"/>
      <c r="U339" s="432"/>
      <c r="V339" s="433"/>
      <c r="W339" s="431" t="e">
        <f t="shared" si="43"/>
        <v>#DIV/0!</v>
      </c>
      <c r="X339" s="432"/>
      <c r="Y339" s="432"/>
      <c r="Z339" s="432"/>
      <c r="AA339" s="432"/>
      <c r="AB339" s="432"/>
      <c r="AC339" s="432"/>
      <c r="AD339" s="432"/>
      <c r="AE339" s="432"/>
      <c r="AF339" s="433"/>
      <c r="AG339" s="433" t="e">
        <f t="shared" si="44"/>
        <v>#DIV/0!</v>
      </c>
      <c r="AH339" s="434"/>
      <c r="AI339" s="427" t="s">
        <v>260</v>
      </c>
      <c r="AJ339" s="1121" t="e">
        <f t="shared" si="45"/>
        <v>#DIV/0!</v>
      </c>
      <c r="AK339" s="1009"/>
      <c r="AL339" s="1009"/>
      <c r="AM339" s="1009"/>
      <c r="AN339" s="1009"/>
      <c r="AO339" s="1009"/>
      <c r="AP339" s="1009"/>
      <c r="AQ339" s="1009"/>
      <c r="AR339" s="1009"/>
      <c r="AS339" s="1093"/>
      <c r="AT339" s="1122" t="e">
        <f t="shared" si="46"/>
        <v>#DIV/0!</v>
      </c>
      <c r="AU339" s="1009"/>
      <c r="AV339" s="1009"/>
      <c r="AW339" s="1009"/>
      <c r="AX339" s="1009"/>
      <c r="AY339" s="1009"/>
      <c r="AZ339" s="1009"/>
      <c r="BA339" s="1009"/>
      <c r="BB339" s="1009"/>
      <c r="BC339" s="1093"/>
      <c r="BD339" s="1122" t="e">
        <f t="shared" si="47"/>
        <v>#DIV/0!</v>
      </c>
      <c r="BE339" s="1009"/>
      <c r="BF339" s="1009"/>
      <c r="BG339" s="1009"/>
      <c r="BH339" s="1009"/>
      <c r="BI339" s="1009"/>
      <c r="BJ339" s="1009"/>
      <c r="BK339" s="1009"/>
      <c r="BL339" s="1009"/>
      <c r="BM339" s="1093"/>
      <c r="BN339" s="432" t="e">
        <f t="shared" si="48"/>
        <v>#DIV/0!</v>
      </c>
      <c r="BO339" s="434"/>
      <c r="BP339" s="435" t="s">
        <v>260</v>
      </c>
      <c r="BQ339" s="1121" t="e">
        <f t="shared" si="49"/>
        <v>#DIV/0!</v>
      </c>
      <c r="BR339" s="1009"/>
      <c r="BS339" s="1009"/>
      <c r="BT339" s="1009"/>
      <c r="BU339" s="1009"/>
      <c r="BV339" s="1009"/>
      <c r="BW339" s="1009"/>
      <c r="BX339" s="1009"/>
      <c r="BY339" s="1009"/>
      <c r="BZ339" s="1093"/>
      <c r="CA339" s="1122" t="e">
        <f t="shared" si="50"/>
        <v>#DIV/0!</v>
      </c>
      <c r="CB339" s="1009"/>
      <c r="CC339" s="1009"/>
      <c r="CD339" s="1009"/>
      <c r="CE339" s="1009"/>
      <c r="CF339" s="1009"/>
      <c r="CG339" s="1009"/>
      <c r="CH339" s="1009"/>
      <c r="CI339" s="1009"/>
      <c r="CJ339" s="1093"/>
      <c r="CK339" s="1122" t="e">
        <f t="shared" si="51"/>
        <v>#DIV/0!</v>
      </c>
      <c r="CL339" s="1009"/>
      <c r="CM339" s="1009"/>
      <c r="CN339" s="1009"/>
      <c r="CO339" s="1009"/>
      <c r="CP339" s="1009"/>
      <c r="CQ339" s="1009"/>
      <c r="CR339" s="1009"/>
      <c r="CS339" s="1009"/>
      <c r="CT339" s="1093"/>
      <c r="CU339" s="436" t="e">
        <f t="shared" si="52"/>
        <v>#DIV/0!</v>
      </c>
      <c r="CV339" s="434"/>
      <c r="CW339" s="427" t="s">
        <v>260</v>
      </c>
      <c r="CX339" s="1121">
        <f t="shared" si="53"/>
        <v>51.666666666666664</v>
      </c>
      <c r="CY339" s="1009"/>
      <c r="CZ339" s="1009"/>
      <c r="DA339" s="1009"/>
      <c r="DB339" s="1009"/>
      <c r="DC339" s="1009"/>
      <c r="DD339" s="1009"/>
      <c r="DE339" s="1009"/>
      <c r="DF339" s="1009"/>
      <c r="DG339" s="1093"/>
      <c r="DH339" s="1173">
        <f t="shared" si="65"/>
        <v>21.833333333333332</v>
      </c>
      <c r="DI339" s="1009"/>
      <c r="DJ339" s="1009"/>
      <c r="DK339" s="1009"/>
      <c r="DL339" s="1009"/>
      <c r="DM339" s="1009"/>
      <c r="DN339" s="1009"/>
      <c r="DO339" s="1009"/>
      <c r="DP339" s="1009"/>
      <c r="DQ339" s="1093"/>
      <c r="DR339" s="1173">
        <f t="shared" si="54"/>
        <v>19.555555555555557</v>
      </c>
      <c r="DS339" s="1009"/>
      <c r="DT339" s="1009"/>
      <c r="DU339" s="1009"/>
      <c r="DV339" s="1009"/>
      <c r="DW339" s="1009"/>
      <c r="DX339" s="1009"/>
      <c r="DY339" s="1009"/>
      <c r="DZ339" s="1009"/>
      <c r="EA339" s="1093"/>
      <c r="EB339" s="433">
        <f t="shared" si="55"/>
        <v>31.018518518518519</v>
      </c>
      <c r="EC339" s="434"/>
      <c r="ED339" s="427" t="s">
        <v>260</v>
      </c>
      <c r="EE339" s="1121" t="e">
        <f t="shared" si="56"/>
        <v>#DIV/0!</v>
      </c>
      <c r="EF339" s="1009"/>
      <c r="EG339" s="1009"/>
      <c r="EH339" s="1009"/>
      <c r="EI339" s="1009"/>
      <c r="EJ339" s="1009"/>
      <c r="EK339" s="1009"/>
      <c r="EL339" s="1009"/>
      <c r="EM339" s="1009"/>
      <c r="EN339" s="1093"/>
      <c r="EO339" s="1122" t="e">
        <f t="shared" si="57"/>
        <v>#DIV/0!</v>
      </c>
      <c r="EP339" s="1009"/>
      <c r="EQ339" s="1009"/>
      <c r="ER339" s="1009"/>
      <c r="ES339" s="1009"/>
      <c r="ET339" s="1009"/>
      <c r="EU339" s="1009"/>
      <c r="EV339" s="1009"/>
      <c r="EW339" s="1009"/>
      <c r="EX339" s="1093"/>
      <c r="EY339" s="1122" t="e">
        <f t="shared" si="58"/>
        <v>#DIV/0!</v>
      </c>
      <c r="EZ339" s="1009"/>
      <c r="FA339" s="1009"/>
      <c r="FB339" s="1009"/>
      <c r="FC339" s="1009"/>
      <c r="FD339" s="1009"/>
      <c r="FE339" s="1009"/>
      <c r="FF339" s="1009"/>
      <c r="FG339" s="1009"/>
      <c r="FH339" s="1093"/>
      <c r="FI339" s="436" t="e">
        <f t="shared" si="59"/>
        <v>#DIV/0!</v>
      </c>
      <c r="FJ339" s="434"/>
      <c r="FK339" s="427" t="s">
        <v>260</v>
      </c>
      <c r="FL339" s="1121" t="e">
        <f t="shared" si="60"/>
        <v>#DIV/0!</v>
      </c>
      <c r="FM339" s="1009"/>
      <c r="FN339" s="1009"/>
      <c r="FO339" s="1009"/>
      <c r="FP339" s="1009"/>
      <c r="FQ339" s="1009"/>
      <c r="FR339" s="1009"/>
      <c r="FS339" s="1009"/>
      <c r="FT339" s="1009"/>
      <c r="FU339" s="1093"/>
      <c r="FV339" s="1122" t="e">
        <f t="shared" si="61"/>
        <v>#DIV/0!</v>
      </c>
      <c r="FW339" s="1009"/>
      <c r="FX339" s="1009"/>
      <c r="FY339" s="1009"/>
      <c r="FZ339" s="1009"/>
      <c r="GA339" s="1009"/>
      <c r="GB339" s="1009"/>
      <c r="GC339" s="1009"/>
      <c r="GD339" s="1009"/>
      <c r="GE339" s="1093"/>
      <c r="GF339" s="1122" t="e">
        <f t="shared" si="62"/>
        <v>#DIV/0!</v>
      </c>
      <c r="GG339" s="1009"/>
      <c r="GH339" s="1009"/>
      <c r="GI339" s="1009"/>
      <c r="GJ339" s="1009"/>
      <c r="GK339" s="1009"/>
      <c r="GL339" s="1009"/>
      <c r="GM339" s="1009"/>
      <c r="GN339" s="1009"/>
      <c r="GO339" s="1093"/>
      <c r="GP339" s="436" t="e">
        <f t="shared" si="63"/>
        <v>#DIV/0!</v>
      </c>
      <c r="GQ339" s="434"/>
    </row>
    <row r="340" spans="1:199" ht="15.75" customHeight="1">
      <c r="A340" s="1018"/>
      <c r="B340" s="300" t="s">
        <v>52</v>
      </c>
      <c r="C340" s="366">
        <f t="shared" si="42"/>
        <v>2</v>
      </c>
      <c r="D340" s="367"/>
      <c r="E340" s="367"/>
      <c r="F340" s="367"/>
      <c r="G340" s="367"/>
      <c r="H340" s="367"/>
      <c r="I340" s="367"/>
      <c r="J340" s="367"/>
      <c r="K340" s="367"/>
      <c r="L340" s="368"/>
      <c r="M340" s="369">
        <f t="shared" si="64"/>
        <v>2</v>
      </c>
      <c r="N340" s="370"/>
      <c r="O340" s="370"/>
      <c r="P340" s="370"/>
      <c r="Q340" s="370"/>
      <c r="R340" s="370"/>
      <c r="S340" s="370"/>
      <c r="T340" s="370"/>
      <c r="U340" s="370"/>
      <c r="V340" s="371"/>
      <c r="W340" s="369">
        <f t="shared" si="43"/>
        <v>2</v>
      </c>
      <c r="X340" s="370"/>
      <c r="Y340" s="370"/>
      <c r="Z340" s="370"/>
      <c r="AA340" s="370"/>
      <c r="AB340" s="370"/>
      <c r="AC340" s="370"/>
      <c r="AD340" s="370"/>
      <c r="AE340" s="370"/>
      <c r="AF340" s="371"/>
      <c r="AG340" s="415">
        <f t="shared" si="44"/>
        <v>2</v>
      </c>
      <c r="AH340" s="365"/>
      <c r="AI340" s="300" t="s">
        <v>52</v>
      </c>
      <c r="AJ340" s="1092">
        <f t="shared" si="45"/>
        <v>2</v>
      </c>
      <c r="AK340" s="1009"/>
      <c r="AL340" s="1009"/>
      <c r="AM340" s="1009"/>
      <c r="AN340" s="1009"/>
      <c r="AO340" s="1009"/>
      <c r="AP340" s="1009"/>
      <c r="AQ340" s="1009"/>
      <c r="AR340" s="1009"/>
      <c r="AS340" s="1093"/>
      <c r="AT340" s="1094">
        <f t="shared" si="46"/>
        <v>2</v>
      </c>
      <c r="AU340" s="1009"/>
      <c r="AV340" s="1009"/>
      <c r="AW340" s="1009"/>
      <c r="AX340" s="1009"/>
      <c r="AY340" s="1009"/>
      <c r="AZ340" s="1009"/>
      <c r="BA340" s="1009"/>
      <c r="BB340" s="1009"/>
      <c r="BC340" s="1093"/>
      <c r="BD340" s="1094">
        <f t="shared" si="47"/>
        <v>2</v>
      </c>
      <c r="BE340" s="1009"/>
      <c r="BF340" s="1009"/>
      <c r="BG340" s="1009"/>
      <c r="BH340" s="1009"/>
      <c r="BI340" s="1009"/>
      <c r="BJ340" s="1009"/>
      <c r="BK340" s="1009"/>
      <c r="BL340" s="1009"/>
      <c r="BM340" s="1093"/>
      <c r="BN340" s="416">
        <f t="shared" si="48"/>
        <v>2</v>
      </c>
      <c r="BO340" s="365"/>
      <c r="BP340" s="302" t="s">
        <v>52</v>
      </c>
      <c r="BQ340" s="1092">
        <f t="shared" si="49"/>
        <v>2</v>
      </c>
      <c r="BR340" s="1009"/>
      <c r="BS340" s="1009"/>
      <c r="BT340" s="1009"/>
      <c r="BU340" s="1009"/>
      <c r="BV340" s="1009"/>
      <c r="BW340" s="1009"/>
      <c r="BX340" s="1009"/>
      <c r="BY340" s="1009"/>
      <c r="BZ340" s="1093"/>
      <c r="CA340" s="1095">
        <f t="shared" si="50"/>
        <v>2</v>
      </c>
      <c r="CB340" s="1009"/>
      <c r="CC340" s="1009"/>
      <c r="CD340" s="1009"/>
      <c r="CE340" s="1009"/>
      <c r="CF340" s="1009"/>
      <c r="CG340" s="1009"/>
      <c r="CH340" s="1009"/>
      <c r="CI340" s="1009"/>
      <c r="CJ340" s="1093"/>
      <c r="CK340" s="1095">
        <f t="shared" si="51"/>
        <v>2</v>
      </c>
      <c r="CL340" s="1009"/>
      <c r="CM340" s="1009"/>
      <c r="CN340" s="1009"/>
      <c r="CO340" s="1009"/>
      <c r="CP340" s="1009"/>
      <c r="CQ340" s="1009"/>
      <c r="CR340" s="1009"/>
      <c r="CS340" s="1009"/>
      <c r="CT340" s="1093"/>
      <c r="CU340" s="415">
        <f t="shared" si="52"/>
        <v>2</v>
      </c>
      <c r="CV340" s="365"/>
      <c r="CW340" s="300" t="s">
        <v>52</v>
      </c>
      <c r="CX340" s="1092">
        <f t="shared" si="53"/>
        <v>2</v>
      </c>
      <c r="CY340" s="1009"/>
      <c r="CZ340" s="1009"/>
      <c r="DA340" s="1009"/>
      <c r="DB340" s="1009"/>
      <c r="DC340" s="1009"/>
      <c r="DD340" s="1009"/>
      <c r="DE340" s="1009"/>
      <c r="DF340" s="1009"/>
      <c r="DG340" s="1093"/>
      <c r="DH340" s="1095">
        <f t="shared" si="65"/>
        <v>2</v>
      </c>
      <c r="DI340" s="1009"/>
      <c r="DJ340" s="1009"/>
      <c r="DK340" s="1009"/>
      <c r="DL340" s="1009"/>
      <c r="DM340" s="1009"/>
      <c r="DN340" s="1009"/>
      <c r="DO340" s="1009"/>
      <c r="DP340" s="1009"/>
      <c r="DQ340" s="1093"/>
      <c r="DR340" s="1095">
        <f t="shared" si="54"/>
        <v>2</v>
      </c>
      <c r="DS340" s="1009"/>
      <c r="DT340" s="1009"/>
      <c r="DU340" s="1009"/>
      <c r="DV340" s="1009"/>
      <c r="DW340" s="1009"/>
      <c r="DX340" s="1009"/>
      <c r="DY340" s="1009"/>
      <c r="DZ340" s="1009"/>
      <c r="EA340" s="1093"/>
      <c r="EB340" s="415">
        <f t="shared" si="55"/>
        <v>2</v>
      </c>
      <c r="EC340" s="365"/>
      <c r="ED340" s="300" t="s">
        <v>52</v>
      </c>
      <c r="EE340" s="1092">
        <f t="shared" si="56"/>
        <v>2</v>
      </c>
      <c r="EF340" s="1009"/>
      <c r="EG340" s="1009"/>
      <c r="EH340" s="1009"/>
      <c r="EI340" s="1009"/>
      <c r="EJ340" s="1009"/>
      <c r="EK340" s="1009"/>
      <c r="EL340" s="1009"/>
      <c r="EM340" s="1009"/>
      <c r="EN340" s="1093"/>
      <c r="EO340" s="1095">
        <f t="shared" si="57"/>
        <v>2</v>
      </c>
      <c r="EP340" s="1009"/>
      <c r="EQ340" s="1009"/>
      <c r="ER340" s="1009"/>
      <c r="ES340" s="1009"/>
      <c r="ET340" s="1009"/>
      <c r="EU340" s="1009"/>
      <c r="EV340" s="1009"/>
      <c r="EW340" s="1009"/>
      <c r="EX340" s="1093"/>
      <c r="EY340" s="1095">
        <f t="shared" si="58"/>
        <v>2</v>
      </c>
      <c r="EZ340" s="1009"/>
      <c r="FA340" s="1009"/>
      <c r="FB340" s="1009"/>
      <c r="FC340" s="1009"/>
      <c r="FD340" s="1009"/>
      <c r="FE340" s="1009"/>
      <c r="FF340" s="1009"/>
      <c r="FG340" s="1009"/>
      <c r="FH340" s="1093"/>
      <c r="FI340" s="415">
        <f t="shared" si="59"/>
        <v>2</v>
      </c>
      <c r="FJ340" s="365"/>
      <c r="FK340" s="300" t="s">
        <v>52</v>
      </c>
      <c r="FL340" s="1092">
        <f t="shared" si="60"/>
        <v>2</v>
      </c>
      <c r="FM340" s="1009"/>
      <c r="FN340" s="1009"/>
      <c r="FO340" s="1009"/>
      <c r="FP340" s="1009"/>
      <c r="FQ340" s="1009"/>
      <c r="FR340" s="1009"/>
      <c r="FS340" s="1009"/>
      <c r="FT340" s="1009"/>
      <c r="FU340" s="1093"/>
      <c r="FV340" s="1095">
        <f t="shared" si="61"/>
        <v>2</v>
      </c>
      <c r="FW340" s="1009"/>
      <c r="FX340" s="1009"/>
      <c r="FY340" s="1009"/>
      <c r="FZ340" s="1009"/>
      <c r="GA340" s="1009"/>
      <c r="GB340" s="1009"/>
      <c r="GC340" s="1009"/>
      <c r="GD340" s="1009"/>
      <c r="GE340" s="1093"/>
      <c r="GF340" s="1095">
        <f t="shared" si="62"/>
        <v>2</v>
      </c>
      <c r="GG340" s="1009"/>
      <c r="GH340" s="1009"/>
      <c r="GI340" s="1009"/>
      <c r="GJ340" s="1009"/>
      <c r="GK340" s="1009"/>
      <c r="GL340" s="1009"/>
      <c r="GM340" s="1009"/>
      <c r="GN340" s="1009"/>
      <c r="GO340" s="1093"/>
      <c r="GP340" s="415">
        <f t="shared" si="63"/>
        <v>2</v>
      </c>
      <c r="GQ340" s="365"/>
    </row>
    <row r="341" spans="1:199" ht="15.75" customHeight="1">
      <c r="A341" s="1018"/>
      <c r="B341" s="295" t="s">
        <v>185</v>
      </c>
      <c r="C341" s="366">
        <f t="shared" si="42"/>
        <v>23.133333333333333</v>
      </c>
      <c r="D341" s="367"/>
      <c r="E341" s="367"/>
      <c r="F341" s="367"/>
      <c r="G341" s="367"/>
      <c r="H341" s="367"/>
      <c r="I341" s="367"/>
      <c r="J341" s="367"/>
      <c r="K341" s="367"/>
      <c r="L341" s="368"/>
      <c r="M341" s="369">
        <f t="shared" si="64"/>
        <v>15.066666666666668</v>
      </c>
      <c r="N341" s="370"/>
      <c r="O341" s="370"/>
      <c r="P341" s="370"/>
      <c r="Q341" s="370"/>
      <c r="R341" s="370"/>
      <c r="S341" s="370"/>
      <c r="T341" s="370"/>
      <c r="U341" s="370"/>
      <c r="V341" s="371"/>
      <c r="W341" s="369">
        <f t="shared" si="43"/>
        <v>14.6</v>
      </c>
      <c r="X341" s="370"/>
      <c r="Y341" s="370"/>
      <c r="Z341" s="370"/>
      <c r="AA341" s="370"/>
      <c r="AB341" s="370"/>
      <c r="AC341" s="370"/>
      <c r="AD341" s="370"/>
      <c r="AE341" s="370"/>
      <c r="AF341" s="371"/>
      <c r="AG341" s="371">
        <f t="shared" si="44"/>
        <v>17.600000000000001</v>
      </c>
      <c r="AH341" s="365"/>
      <c r="AI341" s="295" t="s">
        <v>185</v>
      </c>
      <c r="AJ341" s="1092">
        <f t="shared" si="45"/>
        <v>12.633333333333333</v>
      </c>
      <c r="AK341" s="1009"/>
      <c r="AL341" s="1009"/>
      <c r="AM341" s="1009"/>
      <c r="AN341" s="1009"/>
      <c r="AO341" s="1009"/>
      <c r="AP341" s="1009"/>
      <c r="AQ341" s="1009"/>
      <c r="AR341" s="1009"/>
      <c r="AS341" s="1093"/>
      <c r="AT341" s="1094">
        <f t="shared" si="46"/>
        <v>10.34074074074074</v>
      </c>
      <c r="AU341" s="1009"/>
      <c r="AV341" s="1009"/>
      <c r="AW341" s="1009"/>
      <c r="AX341" s="1009"/>
      <c r="AY341" s="1009"/>
      <c r="AZ341" s="1009"/>
      <c r="BA341" s="1009"/>
      <c r="BB341" s="1009"/>
      <c r="BC341" s="1093"/>
      <c r="BD341" s="1094">
        <f t="shared" si="47"/>
        <v>13.444444444444445</v>
      </c>
      <c r="BE341" s="1009"/>
      <c r="BF341" s="1009"/>
      <c r="BG341" s="1009"/>
      <c r="BH341" s="1009"/>
      <c r="BI341" s="1009"/>
      <c r="BJ341" s="1009"/>
      <c r="BK341" s="1009"/>
      <c r="BL341" s="1009"/>
      <c r="BM341" s="1093"/>
      <c r="BN341" s="370">
        <f t="shared" si="48"/>
        <v>12.139506172839505</v>
      </c>
      <c r="BO341" s="365"/>
      <c r="BP341" s="309" t="s">
        <v>185</v>
      </c>
      <c r="BQ341" s="1092">
        <f t="shared" si="49"/>
        <v>12.133333333333333</v>
      </c>
      <c r="BR341" s="1009"/>
      <c r="BS341" s="1009"/>
      <c r="BT341" s="1009"/>
      <c r="BU341" s="1009"/>
      <c r="BV341" s="1009"/>
      <c r="BW341" s="1009"/>
      <c r="BX341" s="1009"/>
      <c r="BY341" s="1009"/>
      <c r="BZ341" s="1093"/>
      <c r="CA341" s="1094">
        <f t="shared" si="50"/>
        <v>11.311111111111112</v>
      </c>
      <c r="CB341" s="1009"/>
      <c r="CC341" s="1009"/>
      <c r="CD341" s="1009"/>
      <c r="CE341" s="1009"/>
      <c r="CF341" s="1009"/>
      <c r="CG341" s="1009"/>
      <c r="CH341" s="1009"/>
      <c r="CI341" s="1009"/>
      <c r="CJ341" s="1093"/>
      <c r="CK341" s="1094">
        <f t="shared" si="51"/>
        <v>13.144444444444446</v>
      </c>
      <c r="CL341" s="1009"/>
      <c r="CM341" s="1009"/>
      <c r="CN341" s="1009"/>
      <c r="CO341" s="1009"/>
      <c r="CP341" s="1009"/>
      <c r="CQ341" s="1009"/>
      <c r="CR341" s="1009"/>
      <c r="CS341" s="1009"/>
      <c r="CT341" s="1093"/>
      <c r="CU341" s="371">
        <f t="shared" si="52"/>
        <v>12.196296296296296</v>
      </c>
      <c r="CV341" s="365"/>
      <c r="CW341" s="295" t="s">
        <v>185</v>
      </c>
      <c r="CX341" s="1092">
        <f t="shared" si="53"/>
        <v>12.8</v>
      </c>
      <c r="CY341" s="1009"/>
      <c r="CZ341" s="1009"/>
      <c r="DA341" s="1009"/>
      <c r="DB341" s="1009"/>
      <c r="DC341" s="1009"/>
      <c r="DD341" s="1009"/>
      <c r="DE341" s="1009"/>
      <c r="DF341" s="1009"/>
      <c r="DG341" s="1093"/>
      <c r="DH341" s="1094">
        <f t="shared" si="65"/>
        <v>15.52222222222222</v>
      </c>
      <c r="DI341" s="1009"/>
      <c r="DJ341" s="1009"/>
      <c r="DK341" s="1009"/>
      <c r="DL341" s="1009"/>
      <c r="DM341" s="1009"/>
      <c r="DN341" s="1009"/>
      <c r="DO341" s="1009"/>
      <c r="DP341" s="1009"/>
      <c r="DQ341" s="1093"/>
      <c r="DR341" s="1094">
        <f t="shared" si="54"/>
        <v>14.044444444444444</v>
      </c>
      <c r="DS341" s="1009"/>
      <c r="DT341" s="1009"/>
      <c r="DU341" s="1009"/>
      <c r="DV341" s="1009"/>
      <c r="DW341" s="1009"/>
      <c r="DX341" s="1009"/>
      <c r="DY341" s="1009"/>
      <c r="DZ341" s="1009"/>
      <c r="EA341" s="1093"/>
      <c r="EB341" s="371">
        <f t="shared" si="55"/>
        <v>14.122222222222222</v>
      </c>
      <c r="EC341" s="365"/>
      <c r="ED341" s="295" t="s">
        <v>185</v>
      </c>
      <c r="EE341" s="1092">
        <f t="shared" si="56"/>
        <v>11.333333333333334</v>
      </c>
      <c r="EF341" s="1009"/>
      <c r="EG341" s="1009"/>
      <c r="EH341" s="1009"/>
      <c r="EI341" s="1009"/>
      <c r="EJ341" s="1009"/>
      <c r="EK341" s="1009"/>
      <c r="EL341" s="1009"/>
      <c r="EM341" s="1009"/>
      <c r="EN341" s="1093"/>
      <c r="EO341" s="1094">
        <f t="shared" si="57"/>
        <v>14.766666666666667</v>
      </c>
      <c r="EP341" s="1009"/>
      <c r="EQ341" s="1009"/>
      <c r="ER341" s="1009"/>
      <c r="ES341" s="1009"/>
      <c r="ET341" s="1009"/>
      <c r="EU341" s="1009"/>
      <c r="EV341" s="1009"/>
      <c r="EW341" s="1009"/>
      <c r="EX341" s="1093"/>
      <c r="EY341" s="1094">
        <f t="shared" si="58"/>
        <v>13.122222222222222</v>
      </c>
      <c r="EZ341" s="1009"/>
      <c r="FA341" s="1009"/>
      <c r="FB341" s="1009"/>
      <c r="FC341" s="1009"/>
      <c r="FD341" s="1009"/>
      <c r="FE341" s="1009"/>
      <c r="FF341" s="1009"/>
      <c r="FG341" s="1009"/>
      <c r="FH341" s="1093"/>
      <c r="FI341" s="371">
        <f t="shared" si="59"/>
        <v>13.074074074074074</v>
      </c>
      <c r="FJ341" s="365"/>
      <c r="FK341" s="295" t="s">
        <v>185</v>
      </c>
      <c r="FL341" s="1092">
        <f t="shared" si="60"/>
        <v>11.466666666666667</v>
      </c>
      <c r="FM341" s="1009"/>
      <c r="FN341" s="1009"/>
      <c r="FO341" s="1009"/>
      <c r="FP341" s="1009"/>
      <c r="FQ341" s="1009"/>
      <c r="FR341" s="1009"/>
      <c r="FS341" s="1009"/>
      <c r="FT341" s="1009"/>
      <c r="FU341" s="1093"/>
      <c r="FV341" s="1094">
        <f t="shared" si="61"/>
        <v>15.455555555555556</v>
      </c>
      <c r="FW341" s="1009"/>
      <c r="FX341" s="1009"/>
      <c r="FY341" s="1009"/>
      <c r="FZ341" s="1009"/>
      <c r="GA341" s="1009"/>
      <c r="GB341" s="1009"/>
      <c r="GC341" s="1009"/>
      <c r="GD341" s="1009"/>
      <c r="GE341" s="1093"/>
      <c r="GF341" s="1094">
        <f t="shared" si="62"/>
        <v>13.266666666666666</v>
      </c>
      <c r="GG341" s="1009"/>
      <c r="GH341" s="1009"/>
      <c r="GI341" s="1009"/>
      <c r="GJ341" s="1009"/>
      <c r="GK341" s="1009"/>
      <c r="GL341" s="1009"/>
      <c r="GM341" s="1009"/>
      <c r="GN341" s="1009"/>
      <c r="GO341" s="1093"/>
      <c r="GP341" s="371">
        <f t="shared" si="63"/>
        <v>13.396296296296297</v>
      </c>
      <c r="GQ341" s="365"/>
    </row>
    <row r="342" spans="1:199" ht="15.75" customHeight="1">
      <c r="A342" s="1018"/>
      <c r="B342" s="304" t="s">
        <v>56</v>
      </c>
      <c r="C342" s="366">
        <f t="shared" si="42"/>
        <v>4</v>
      </c>
      <c r="D342" s="367"/>
      <c r="E342" s="367"/>
      <c r="F342" s="367"/>
      <c r="G342" s="367"/>
      <c r="H342" s="367"/>
      <c r="I342" s="367"/>
      <c r="J342" s="367"/>
      <c r="K342" s="367"/>
      <c r="L342" s="368"/>
      <c r="M342" s="369">
        <f t="shared" si="64"/>
        <v>4</v>
      </c>
      <c r="N342" s="370"/>
      <c r="O342" s="370"/>
      <c r="P342" s="370"/>
      <c r="Q342" s="370"/>
      <c r="R342" s="370"/>
      <c r="S342" s="370"/>
      <c r="T342" s="370"/>
      <c r="U342" s="370"/>
      <c r="V342" s="371"/>
      <c r="W342" s="369">
        <f t="shared" si="43"/>
        <v>4</v>
      </c>
      <c r="X342" s="370"/>
      <c r="Y342" s="370"/>
      <c r="Z342" s="370"/>
      <c r="AA342" s="370"/>
      <c r="AB342" s="370"/>
      <c r="AC342" s="370"/>
      <c r="AD342" s="370"/>
      <c r="AE342" s="370"/>
      <c r="AF342" s="371"/>
      <c r="AG342" s="415">
        <f t="shared" si="44"/>
        <v>4</v>
      </c>
      <c r="AH342" s="365"/>
      <c r="AI342" s="304" t="s">
        <v>56</v>
      </c>
      <c r="AJ342" s="1092">
        <f t="shared" si="45"/>
        <v>4</v>
      </c>
      <c r="AK342" s="1009"/>
      <c r="AL342" s="1009"/>
      <c r="AM342" s="1009"/>
      <c r="AN342" s="1009"/>
      <c r="AO342" s="1009"/>
      <c r="AP342" s="1009"/>
      <c r="AQ342" s="1009"/>
      <c r="AR342" s="1009"/>
      <c r="AS342" s="1093"/>
      <c r="AT342" s="1094">
        <f t="shared" si="46"/>
        <v>4</v>
      </c>
      <c r="AU342" s="1009"/>
      <c r="AV342" s="1009"/>
      <c r="AW342" s="1009"/>
      <c r="AX342" s="1009"/>
      <c r="AY342" s="1009"/>
      <c r="AZ342" s="1009"/>
      <c r="BA342" s="1009"/>
      <c r="BB342" s="1009"/>
      <c r="BC342" s="1093"/>
      <c r="BD342" s="1094">
        <f t="shared" si="47"/>
        <v>4</v>
      </c>
      <c r="BE342" s="1009"/>
      <c r="BF342" s="1009"/>
      <c r="BG342" s="1009"/>
      <c r="BH342" s="1009"/>
      <c r="BI342" s="1009"/>
      <c r="BJ342" s="1009"/>
      <c r="BK342" s="1009"/>
      <c r="BL342" s="1009"/>
      <c r="BM342" s="1093"/>
      <c r="BN342" s="416">
        <f t="shared" si="48"/>
        <v>4</v>
      </c>
      <c r="BO342" s="365"/>
      <c r="BP342" s="306" t="s">
        <v>56</v>
      </c>
      <c r="BQ342" s="1092">
        <f t="shared" si="49"/>
        <v>4</v>
      </c>
      <c r="BR342" s="1009"/>
      <c r="BS342" s="1009"/>
      <c r="BT342" s="1009"/>
      <c r="BU342" s="1009"/>
      <c r="BV342" s="1009"/>
      <c r="BW342" s="1009"/>
      <c r="BX342" s="1009"/>
      <c r="BY342" s="1009"/>
      <c r="BZ342" s="1093"/>
      <c r="CA342" s="1095">
        <f t="shared" si="50"/>
        <v>4</v>
      </c>
      <c r="CB342" s="1009"/>
      <c r="CC342" s="1009"/>
      <c r="CD342" s="1009"/>
      <c r="CE342" s="1009"/>
      <c r="CF342" s="1009"/>
      <c r="CG342" s="1009"/>
      <c r="CH342" s="1009"/>
      <c r="CI342" s="1009"/>
      <c r="CJ342" s="1093"/>
      <c r="CK342" s="1095">
        <f t="shared" si="51"/>
        <v>3</v>
      </c>
      <c r="CL342" s="1009"/>
      <c r="CM342" s="1009"/>
      <c r="CN342" s="1009"/>
      <c r="CO342" s="1009"/>
      <c r="CP342" s="1009"/>
      <c r="CQ342" s="1009"/>
      <c r="CR342" s="1009"/>
      <c r="CS342" s="1009"/>
      <c r="CT342" s="1093"/>
      <c r="CU342" s="415">
        <f t="shared" si="52"/>
        <v>3.6666666666666665</v>
      </c>
      <c r="CV342" s="365"/>
      <c r="CW342" s="304" t="s">
        <v>56</v>
      </c>
      <c r="CX342" s="1092">
        <f t="shared" si="53"/>
        <v>4</v>
      </c>
      <c r="CY342" s="1009"/>
      <c r="CZ342" s="1009"/>
      <c r="DA342" s="1009"/>
      <c r="DB342" s="1009"/>
      <c r="DC342" s="1009"/>
      <c r="DD342" s="1009"/>
      <c r="DE342" s="1009"/>
      <c r="DF342" s="1009"/>
      <c r="DG342" s="1093"/>
      <c r="DH342" s="1095">
        <f t="shared" si="65"/>
        <v>4</v>
      </c>
      <c r="DI342" s="1009"/>
      <c r="DJ342" s="1009"/>
      <c r="DK342" s="1009"/>
      <c r="DL342" s="1009"/>
      <c r="DM342" s="1009"/>
      <c r="DN342" s="1009"/>
      <c r="DO342" s="1009"/>
      <c r="DP342" s="1009"/>
      <c r="DQ342" s="1093"/>
      <c r="DR342" s="1095">
        <f t="shared" si="54"/>
        <v>4</v>
      </c>
      <c r="DS342" s="1009"/>
      <c r="DT342" s="1009"/>
      <c r="DU342" s="1009"/>
      <c r="DV342" s="1009"/>
      <c r="DW342" s="1009"/>
      <c r="DX342" s="1009"/>
      <c r="DY342" s="1009"/>
      <c r="DZ342" s="1009"/>
      <c r="EA342" s="1093"/>
      <c r="EB342" s="415">
        <f t="shared" si="55"/>
        <v>4</v>
      </c>
      <c r="EC342" s="365"/>
      <c r="ED342" s="304" t="s">
        <v>56</v>
      </c>
      <c r="EE342" s="1092">
        <f t="shared" si="56"/>
        <v>4</v>
      </c>
      <c r="EF342" s="1009"/>
      <c r="EG342" s="1009"/>
      <c r="EH342" s="1009"/>
      <c r="EI342" s="1009"/>
      <c r="EJ342" s="1009"/>
      <c r="EK342" s="1009"/>
      <c r="EL342" s="1009"/>
      <c r="EM342" s="1009"/>
      <c r="EN342" s="1093"/>
      <c r="EO342" s="1095">
        <f t="shared" si="57"/>
        <v>4</v>
      </c>
      <c r="EP342" s="1009"/>
      <c r="EQ342" s="1009"/>
      <c r="ER342" s="1009"/>
      <c r="ES342" s="1009"/>
      <c r="ET342" s="1009"/>
      <c r="EU342" s="1009"/>
      <c r="EV342" s="1009"/>
      <c r="EW342" s="1009"/>
      <c r="EX342" s="1093"/>
      <c r="EY342" s="1095">
        <f t="shared" si="58"/>
        <v>4</v>
      </c>
      <c r="EZ342" s="1009"/>
      <c r="FA342" s="1009"/>
      <c r="FB342" s="1009"/>
      <c r="FC342" s="1009"/>
      <c r="FD342" s="1009"/>
      <c r="FE342" s="1009"/>
      <c r="FF342" s="1009"/>
      <c r="FG342" s="1009"/>
      <c r="FH342" s="1093"/>
      <c r="FI342" s="415">
        <f t="shared" si="59"/>
        <v>4</v>
      </c>
      <c r="FJ342" s="365"/>
      <c r="FK342" s="304" t="s">
        <v>56</v>
      </c>
      <c r="FL342" s="1092">
        <f t="shared" si="60"/>
        <v>4</v>
      </c>
      <c r="FM342" s="1009"/>
      <c r="FN342" s="1009"/>
      <c r="FO342" s="1009"/>
      <c r="FP342" s="1009"/>
      <c r="FQ342" s="1009"/>
      <c r="FR342" s="1009"/>
      <c r="FS342" s="1009"/>
      <c r="FT342" s="1009"/>
      <c r="FU342" s="1093"/>
      <c r="FV342" s="1095">
        <f t="shared" si="61"/>
        <v>4</v>
      </c>
      <c r="FW342" s="1009"/>
      <c r="FX342" s="1009"/>
      <c r="FY342" s="1009"/>
      <c r="FZ342" s="1009"/>
      <c r="GA342" s="1009"/>
      <c r="GB342" s="1009"/>
      <c r="GC342" s="1009"/>
      <c r="GD342" s="1009"/>
      <c r="GE342" s="1093"/>
      <c r="GF342" s="1095">
        <f t="shared" si="62"/>
        <v>4</v>
      </c>
      <c r="GG342" s="1009"/>
      <c r="GH342" s="1009"/>
      <c r="GI342" s="1009"/>
      <c r="GJ342" s="1009"/>
      <c r="GK342" s="1009"/>
      <c r="GL342" s="1009"/>
      <c r="GM342" s="1009"/>
      <c r="GN342" s="1009"/>
      <c r="GO342" s="1093"/>
      <c r="GP342" s="415">
        <f t="shared" si="63"/>
        <v>4</v>
      </c>
      <c r="GQ342" s="365"/>
    </row>
    <row r="343" spans="1:199" ht="15.75" customHeight="1">
      <c r="A343" s="1018"/>
      <c r="B343" s="437" t="s">
        <v>181</v>
      </c>
      <c r="C343" s="438">
        <f t="shared" si="42"/>
        <v>15.333333333333334</v>
      </c>
      <c r="D343" s="439"/>
      <c r="E343" s="439"/>
      <c r="F343" s="439"/>
      <c r="G343" s="439"/>
      <c r="H343" s="439"/>
      <c r="I343" s="439"/>
      <c r="J343" s="439"/>
      <c r="K343" s="439"/>
      <c r="L343" s="440"/>
      <c r="M343" s="441" t="e">
        <f t="shared" si="64"/>
        <v>#DIV/0!</v>
      </c>
      <c r="N343" s="442"/>
      <c r="O343" s="442"/>
      <c r="P343" s="442"/>
      <c r="Q343" s="442"/>
      <c r="R343" s="442"/>
      <c r="S343" s="442"/>
      <c r="T343" s="442"/>
      <c r="U343" s="442"/>
      <c r="V343" s="443"/>
      <c r="W343" s="441">
        <f t="shared" si="43"/>
        <v>25.75</v>
      </c>
      <c r="X343" s="442"/>
      <c r="Y343" s="442"/>
      <c r="Z343" s="442"/>
      <c r="AA343" s="442"/>
      <c r="AB343" s="442"/>
      <c r="AC343" s="442"/>
      <c r="AD343" s="442"/>
      <c r="AE343" s="442"/>
      <c r="AF343" s="443"/>
      <c r="AG343" s="443" t="e">
        <f t="shared" si="44"/>
        <v>#DIV/0!</v>
      </c>
      <c r="AH343" s="444"/>
      <c r="AI343" s="437" t="s">
        <v>181</v>
      </c>
      <c r="AJ343" s="1118" t="e">
        <f t="shared" si="45"/>
        <v>#DIV/0!</v>
      </c>
      <c r="AK343" s="1009"/>
      <c r="AL343" s="1009"/>
      <c r="AM343" s="1009"/>
      <c r="AN343" s="1009"/>
      <c r="AO343" s="1009"/>
      <c r="AP343" s="1009"/>
      <c r="AQ343" s="1009"/>
      <c r="AR343" s="1009"/>
      <c r="AS343" s="1093"/>
      <c r="AT343" s="1117" t="e">
        <f t="shared" si="46"/>
        <v>#DIV/0!</v>
      </c>
      <c r="AU343" s="1009"/>
      <c r="AV343" s="1009"/>
      <c r="AW343" s="1009"/>
      <c r="AX343" s="1009"/>
      <c r="AY343" s="1009"/>
      <c r="AZ343" s="1009"/>
      <c r="BA343" s="1009"/>
      <c r="BB343" s="1009"/>
      <c r="BC343" s="1093"/>
      <c r="BD343" s="1117" t="e">
        <f t="shared" si="47"/>
        <v>#DIV/0!</v>
      </c>
      <c r="BE343" s="1009"/>
      <c r="BF343" s="1009"/>
      <c r="BG343" s="1009"/>
      <c r="BH343" s="1009"/>
      <c r="BI343" s="1009"/>
      <c r="BJ343" s="1009"/>
      <c r="BK343" s="1009"/>
      <c r="BL343" s="1009"/>
      <c r="BM343" s="1093"/>
      <c r="BN343" s="442" t="e">
        <f t="shared" si="48"/>
        <v>#DIV/0!</v>
      </c>
      <c r="BO343" s="444"/>
      <c r="BP343" s="445" t="s">
        <v>181</v>
      </c>
      <c r="BQ343" s="1118" t="e">
        <f t="shared" si="49"/>
        <v>#DIV/0!</v>
      </c>
      <c r="BR343" s="1009"/>
      <c r="BS343" s="1009"/>
      <c r="BT343" s="1009"/>
      <c r="BU343" s="1009"/>
      <c r="BV343" s="1009"/>
      <c r="BW343" s="1009"/>
      <c r="BX343" s="1009"/>
      <c r="BY343" s="1009"/>
      <c r="BZ343" s="1093"/>
      <c r="CA343" s="1117" t="e">
        <f t="shared" si="50"/>
        <v>#DIV/0!</v>
      </c>
      <c r="CB343" s="1009"/>
      <c r="CC343" s="1009"/>
      <c r="CD343" s="1009"/>
      <c r="CE343" s="1009"/>
      <c r="CF343" s="1009"/>
      <c r="CG343" s="1009"/>
      <c r="CH343" s="1009"/>
      <c r="CI343" s="1009"/>
      <c r="CJ343" s="1093"/>
      <c r="CK343" s="1117" t="e">
        <f t="shared" si="51"/>
        <v>#DIV/0!</v>
      </c>
      <c r="CL343" s="1009"/>
      <c r="CM343" s="1009"/>
      <c r="CN343" s="1009"/>
      <c r="CO343" s="1009"/>
      <c r="CP343" s="1009"/>
      <c r="CQ343" s="1009"/>
      <c r="CR343" s="1009"/>
      <c r="CS343" s="1009"/>
      <c r="CT343" s="1093"/>
      <c r="CU343" s="446" t="e">
        <f t="shared" si="52"/>
        <v>#DIV/0!</v>
      </c>
      <c r="CV343" s="444"/>
      <c r="CW343" s="437" t="s">
        <v>181</v>
      </c>
      <c r="CX343" s="1118">
        <f t="shared" si="53"/>
        <v>19.5</v>
      </c>
      <c r="CY343" s="1009"/>
      <c r="CZ343" s="1009"/>
      <c r="DA343" s="1009"/>
      <c r="DB343" s="1009"/>
      <c r="DC343" s="1009"/>
      <c r="DD343" s="1009"/>
      <c r="DE343" s="1009"/>
      <c r="DF343" s="1009"/>
      <c r="DG343" s="1093"/>
      <c r="DH343" s="1172">
        <f t="shared" si="65"/>
        <v>19.826719576719576</v>
      </c>
      <c r="DI343" s="1009"/>
      <c r="DJ343" s="1009"/>
      <c r="DK343" s="1009"/>
      <c r="DL343" s="1009"/>
      <c r="DM343" s="1009"/>
      <c r="DN343" s="1009"/>
      <c r="DO343" s="1009"/>
      <c r="DP343" s="1009"/>
      <c r="DQ343" s="1093"/>
      <c r="DR343" s="1172">
        <f t="shared" si="54"/>
        <v>19.802380952380954</v>
      </c>
      <c r="DS343" s="1009"/>
      <c r="DT343" s="1009"/>
      <c r="DU343" s="1009"/>
      <c r="DV343" s="1009"/>
      <c r="DW343" s="1009"/>
      <c r="DX343" s="1009"/>
      <c r="DY343" s="1009"/>
      <c r="DZ343" s="1009"/>
      <c r="EA343" s="1093"/>
      <c r="EB343" s="443">
        <f t="shared" si="55"/>
        <v>19.709700176366841</v>
      </c>
      <c r="EC343" s="444"/>
      <c r="ED343" s="437" t="s">
        <v>181</v>
      </c>
      <c r="EE343" s="1118">
        <f t="shared" si="56"/>
        <v>24</v>
      </c>
      <c r="EF343" s="1009"/>
      <c r="EG343" s="1009"/>
      <c r="EH343" s="1009"/>
      <c r="EI343" s="1009"/>
      <c r="EJ343" s="1009"/>
      <c r="EK343" s="1009"/>
      <c r="EL343" s="1009"/>
      <c r="EM343" s="1009"/>
      <c r="EN343" s="1093"/>
      <c r="EO343" s="1172">
        <f t="shared" si="57"/>
        <v>20.733333333333334</v>
      </c>
      <c r="EP343" s="1009"/>
      <c r="EQ343" s="1009"/>
      <c r="ER343" s="1009"/>
      <c r="ES343" s="1009"/>
      <c r="ET343" s="1009"/>
      <c r="EU343" s="1009"/>
      <c r="EV343" s="1009"/>
      <c r="EW343" s="1009"/>
      <c r="EX343" s="1093"/>
      <c r="EY343" s="1172">
        <f t="shared" si="58"/>
        <v>18.875</v>
      </c>
      <c r="EZ343" s="1009"/>
      <c r="FA343" s="1009"/>
      <c r="FB343" s="1009"/>
      <c r="FC343" s="1009"/>
      <c r="FD343" s="1009"/>
      <c r="FE343" s="1009"/>
      <c r="FF343" s="1009"/>
      <c r="FG343" s="1009"/>
      <c r="FH343" s="1093"/>
      <c r="FI343" s="443">
        <f t="shared" si="59"/>
        <v>21.202777777777779</v>
      </c>
      <c r="FJ343" s="444"/>
      <c r="FK343" s="437" t="s">
        <v>181</v>
      </c>
      <c r="FL343" s="1118">
        <f t="shared" si="60"/>
        <v>34</v>
      </c>
      <c r="FM343" s="1009"/>
      <c r="FN343" s="1009"/>
      <c r="FO343" s="1009"/>
      <c r="FP343" s="1009"/>
      <c r="FQ343" s="1009"/>
      <c r="FR343" s="1009"/>
      <c r="FS343" s="1009"/>
      <c r="FT343" s="1009"/>
      <c r="FU343" s="1093"/>
      <c r="FV343" s="1172">
        <f t="shared" si="61"/>
        <v>19.5</v>
      </c>
      <c r="FW343" s="1009"/>
      <c r="FX343" s="1009"/>
      <c r="FY343" s="1009"/>
      <c r="FZ343" s="1009"/>
      <c r="GA343" s="1009"/>
      <c r="GB343" s="1009"/>
      <c r="GC343" s="1009"/>
      <c r="GD343" s="1009"/>
      <c r="GE343" s="1093"/>
      <c r="GF343" s="1172">
        <f t="shared" si="62"/>
        <v>22.5</v>
      </c>
      <c r="GG343" s="1009"/>
      <c r="GH343" s="1009"/>
      <c r="GI343" s="1009"/>
      <c r="GJ343" s="1009"/>
      <c r="GK343" s="1009"/>
      <c r="GL343" s="1009"/>
      <c r="GM343" s="1009"/>
      <c r="GN343" s="1009"/>
      <c r="GO343" s="1093"/>
      <c r="GP343" s="443">
        <f t="shared" si="63"/>
        <v>25.333333333333332</v>
      </c>
      <c r="GQ343" s="444"/>
    </row>
    <row r="344" spans="1:199" ht="15.75" customHeight="1">
      <c r="A344" s="1018"/>
      <c r="B344" s="447" t="s">
        <v>261</v>
      </c>
      <c r="C344" s="448">
        <f t="shared" si="42"/>
        <v>7.2666666666666666</v>
      </c>
      <c r="D344" s="449"/>
      <c r="E344" s="449"/>
      <c r="F344" s="449"/>
      <c r="G344" s="449"/>
      <c r="H344" s="449"/>
      <c r="I344" s="449"/>
      <c r="J344" s="449"/>
      <c r="K344" s="449"/>
      <c r="L344" s="450"/>
      <c r="M344" s="451">
        <f t="shared" si="64"/>
        <v>6.982905982905983</v>
      </c>
      <c r="N344" s="452"/>
      <c r="O344" s="452"/>
      <c r="P344" s="452"/>
      <c r="Q344" s="452"/>
      <c r="R344" s="452"/>
      <c r="S344" s="452"/>
      <c r="T344" s="452"/>
      <c r="U344" s="452"/>
      <c r="V344" s="453"/>
      <c r="W344" s="451">
        <f t="shared" si="43"/>
        <v>7.3922705314009667</v>
      </c>
      <c r="X344" s="452"/>
      <c r="Y344" s="452"/>
      <c r="Z344" s="452"/>
      <c r="AA344" s="452"/>
      <c r="AB344" s="452"/>
      <c r="AC344" s="452"/>
      <c r="AD344" s="452"/>
      <c r="AE344" s="452"/>
      <c r="AF344" s="453"/>
      <c r="AG344" s="453">
        <f t="shared" si="44"/>
        <v>7.2139477269912051</v>
      </c>
      <c r="AH344" s="454"/>
      <c r="AI344" s="447" t="s">
        <v>261</v>
      </c>
      <c r="AJ344" s="1115">
        <f t="shared" si="45"/>
        <v>6.4333333333333336</v>
      </c>
      <c r="AK344" s="1009"/>
      <c r="AL344" s="1009"/>
      <c r="AM344" s="1009"/>
      <c r="AN344" s="1009"/>
      <c r="AO344" s="1009"/>
      <c r="AP344" s="1009"/>
      <c r="AQ344" s="1009"/>
      <c r="AR344" s="1009"/>
      <c r="AS344" s="1093"/>
      <c r="AT344" s="1116">
        <f t="shared" si="46"/>
        <v>5.1873015873015875</v>
      </c>
      <c r="AU344" s="1009"/>
      <c r="AV344" s="1009"/>
      <c r="AW344" s="1009"/>
      <c r="AX344" s="1009"/>
      <c r="AY344" s="1009"/>
      <c r="AZ344" s="1009"/>
      <c r="BA344" s="1009"/>
      <c r="BB344" s="1009"/>
      <c r="BC344" s="1093"/>
      <c r="BD344" s="1116">
        <f t="shared" si="47"/>
        <v>5.4649122807017543</v>
      </c>
      <c r="BE344" s="1009"/>
      <c r="BF344" s="1009"/>
      <c r="BG344" s="1009"/>
      <c r="BH344" s="1009"/>
      <c r="BI344" s="1009"/>
      <c r="BJ344" s="1009"/>
      <c r="BK344" s="1009"/>
      <c r="BL344" s="1009"/>
      <c r="BM344" s="1093"/>
      <c r="BN344" s="452">
        <f t="shared" si="48"/>
        <v>5.6951824004455576</v>
      </c>
      <c r="BO344" s="454"/>
      <c r="BP344" s="455" t="s">
        <v>261</v>
      </c>
      <c r="BQ344" s="1115">
        <f t="shared" si="49"/>
        <v>5.5666666666666664</v>
      </c>
      <c r="BR344" s="1009"/>
      <c r="BS344" s="1009"/>
      <c r="BT344" s="1009"/>
      <c r="BU344" s="1009"/>
      <c r="BV344" s="1009"/>
      <c r="BW344" s="1009"/>
      <c r="BX344" s="1009"/>
      <c r="BY344" s="1009"/>
      <c r="BZ344" s="1093"/>
      <c r="CA344" s="1116">
        <f t="shared" si="50"/>
        <v>4.1555555555555559</v>
      </c>
      <c r="CB344" s="1009"/>
      <c r="CC344" s="1009"/>
      <c r="CD344" s="1009"/>
      <c r="CE344" s="1009"/>
      <c r="CF344" s="1009"/>
      <c r="CG344" s="1009"/>
      <c r="CH344" s="1009"/>
      <c r="CI344" s="1009"/>
      <c r="CJ344" s="1093"/>
      <c r="CK344" s="1116">
        <f t="shared" si="51"/>
        <v>4.3897435897435892</v>
      </c>
      <c r="CL344" s="1009"/>
      <c r="CM344" s="1009"/>
      <c r="CN344" s="1009"/>
      <c r="CO344" s="1009"/>
      <c r="CP344" s="1009"/>
      <c r="CQ344" s="1009"/>
      <c r="CR344" s="1009"/>
      <c r="CS344" s="1009"/>
      <c r="CT344" s="1093"/>
      <c r="CU344" s="453">
        <f t="shared" si="52"/>
        <v>4.703988603988603</v>
      </c>
      <c r="CV344" s="454"/>
      <c r="CW344" s="447" t="s">
        <v>261</v>
      </c>
      <c r="CX344" s="1115">
        <f t="shared" si="53"/>
        <v>6.6333333333333337</v>
      </c>
      <c r="CY344" s="1009"/>
      <c r="CZ344" s="1009"/>
      <c r="DA344" s="1009"/>
      <c r="DB344" s="1009"/>
      <c r="DC344" s="1009"/>
      <c r="DD344" s="1009"/>
      <c r="DE344" s="1009"/>
      <c r="DF344" s="1009"/>
      <c r="DG344" s="1093"/>
      <c r="DH344" s="1116">
        <f t="shared" si="65"/>
        <v>7.6222222222222227</v>
      </c>
      <c r="DI344" s="1009"/>
      <c r="DJ344" s="1009"/>
      <c r="DK344" s="1009"/>
      <c r="DL344" s="1009"/>
      <c r="DM344" s="1009"/>
      <c r="DN344" s="1009"/>
      <c r="DO344" s="1009"/>
      <c r="DP344" s="1009"/>
      <c r="DQ344" s="1093"/>
      <c r="DR344" s="1116">
        <f t="shared" si="54"/>
        <v>5.6995169082125612</v>
      </c>
      <c r="DS344" s="1009"/>
      <c r="DT344" s="1009"/>
      <c r="DU344" s="1009"/>
      <c r="DV344" s="1009"/>
      <c r="DW344" s="1009"/>
      <c r="DX344" s="1009"/>
      <c r="DY344" s="1009"/>
      <c r="DZ344" s="1009"/>
      <c r="EA344" s="1093"/>
      <c r="EB344" s="453">
        <f t="shared" si="55"/>
        <v>6.6516908212560395</v>
      </c>
      <c r="EC344" s="454"/>
      <c r="ED344" s="447" t="s">
        <v>261</v>
      </c>
      <c r="EE344" s="1115">
        <f t="shared" si="56"/>
        <v>3.25</v>
      </c>
      <c r="EF344" s="1009"/>
      <c r="EG344" s="1009"/>
      <c r="EH344" s="1009"/>
      <c r="EI344" s="1009"/>
      <c r="EJ344" s="1009"/>
      <c r="EK344" s="1009"/>
      <c r="EL344" s="1009"/>
      <c r="EM344" s="1009"/>
      <c r="EN344" s="1093"/>
      <c r="EO344" s="1116">
        <f t="shared" si="57"/>
        <v>7.2833333333333341</v>
      </c>
      <c r="EP344" s="1009"/>
      <c r="EQ344" s="1009"/>
      <c r="ER344" s="1009"/>
      <c r="ES344" s="1009"/>
      <c r="ET344" s="1009"/>
      <c r="EU344" s="1009"/>
      <c r="EV344" s="1009"/>
      <c r="EW344" s="1009"/>
      <c r="EX344" s="1093"/>
      <c r="EY344" s="1116">
        <f t="shared" si="58"/>
        <v>8.25</v>
      </c>
      <c r="EZ344" s="1009"/>
      <c r="FA344" s="1009"/>
      <c r="FB344" s="1009"/>
      <c r="FC344" s="1009"/>
      <c r="FD344" s="1009"/>
      <c r="FE344" s="1009"/>
      <c r="FF344" s="1009"/>
      <c r="FG344" s="1009"/>
      <c r="FH344" s="1093"/>
      <c r="FI344" s="453">
        <f t="shared" si="59"/>
        <v>6.261111111111112</v>
      </c>
      <c r="FJ344" s="454"/>
      <c r="FK344" s="447" t="s">
        <v>261</v>
      </c>
      <c r="FL344" s="1115">
        <f t="shared" si="60"/>
        <v>4.5</v>
      </c>
      <c r="FM344" s="1009"/>
      <c r="FN344" s="1009"/>
      <c r="FO344" s="1009"/>
      <c r="FP344" s="1009"/>
      <c r="FQ344" s="1009"/>
      <c r="FR344" s="1009"/>
      <c r="FS344" s="1009"/>
      <c r="FT344" s="1009"/>
      <c r="FU344" s="1093"/>
      <c r="FV344" s="1171" t="e">
        <f t="shared" si="61"/>
        <v>#DIV/0!</v>
      </c>
      <c r="FW344" s="1009"/>
      <c r="FX344" s="1009"/>
      <c r="FY344" s="1009"/>
      <c r="FZ344" s="1009"/>
      <c r="GA344" s="1009"/>
      <c r="GB344" s="1009"/>
      <c r="GC344" s="1009"/>
      <c r="GD344" s="1009"/>
      <c r="GE344" s="1093"/>
      <c r="GF344" s="1116">
        <f t="shared" si="62"/>
        <v>4.1333333333333337</v>
      </c>
      <c r="GG344" s="1009"/>
      <c r="GH344" s="1009"/>
      <c r="GI344" s="1009"/>
      <c r="GJ344" s="1009"/>
      <c r="GK344" s="1009"/>
      <c r="GL344" s="1009"/>
      <c r="GM344" s="1009"/>
      <c r="GN344" s="1009"/>
      <c r="GO344" s="1093"/>
      <c r="GP344" s="456" t="e">
        <f t="shared" si="63"/>
        <v>#DIV/0!</v>
      </c>
      <c r="GQ344" s="454"/>
    </row>
    <row r="345" spans="1:199" ht="15.75" customHeight="1">
      <c r="A345" s="1018"/>
      <c r="B345" s="295" t="s">
        <v>190</v>
      </c>
      <c r="C345" s="366">
        <f t="shared" si="42"/>
        <v>32.200000000000003</v>
      </c>
      <c r="D345" s="367"/>
      <c r="E345" s="367"/>
      <c r="F345" s="367"/>
      <c r="G345" s="367"/>
      <c r="H345" s="367"/>
      <c r="I345" s="367"/>
      <c r="J345" s="367"/>
      <c r="K345" s="367"/>
      <c r="L345" s="368"/>
      <c r="M345" s="369">
        <f t="shared" si="64"/>
        <v>32.988888888888887</v>
      </c>
      <c r="N345" s="370"/>
      <c r="O345" s="370"/>
      <c r="P345" s="370"/>
      <c r="Q345" s="370"/>
      <c r="R345" s="370"/>
      <c r="S345" s="370"/>
      <c r="T345" s="370"/>
      <c r="U345" s="370"/>
      <c r="V345" s="371"/>
      <c r="W345" s="369">
        <f t="shared" si="43"/>
        <v>35.344444444444441</v>
      </c>
      <c r="X345" s="370"/>
      <c r="Y345" s="370"/>
      <c r="Z345" s="370"/>
      <c r="AA345" s="370"/>
      <c r="AB345" s="370"/>
      <c r="AC345" s="370"/>
      <c r="AD345" s="370"/>
      <c r="AE345" s="370"/>
      <c r="AF345" s="371"/>
      <c r="AG345" s="371">
        <f t="shared" si="44"/>
        <v>33.511111111111113</v>
      </c>
      <c r="AH345" s="365"/>
      <c r="AI345" s="295" t="s">
        <v>190</v>
      </c>
      <c r="AJ345" s="1092">
        <f t="shared" si="45"/>
        <v>33.333333333333336</v>
      </c>
      <c r="AK345" s="1009"/>
      <c r="AL345" s="1009"/>
      <c r="AM345" s="1009"/>
      <c r="AN345" s="1009"/>
      <c r="AO345" s="1009"/>
      <c r="AP345" s="1009"/>
      <c r="AQ345" s="1009"/>
      <c r="AR345" s="1009"/>
      <c r="AS345" s="1093"/>
      <c r="AT345" s="1094">
        <f t="shared" si="46"/>
        <v>8.1666666666666661</v>
      </c>
      <c r="AU345" s="1009"/>
      <c r="AV345" s="1009"/>
      <c r="AW345" s="1009"/>
      <c r="AX345" s="1009"/>
      <c r="AY345" s="1009"/>
      <c r="AZ345" s="1009"/>
      <c r="BA345" s="1009"/>
      <c r="BB345" s="1009"/>
      <c r="BC345" s="1093"/>
      <c r="BD345" s="1094">
        <f t="shared" si="47"/>
        <v>29.522222222222222</v>
      </c>
      <c r="BE345" s="1009"/>
      <c r="BF345" s="1009"/>
      <c r="BG345" s="1009"/>
      <c r="BH345" s="1009"/>
      <c r="BI345" s="1009"/>
      <c r="BJ345" s="1009"/>
      <c r="BK345" s="1009"/>
      <c r="BL345" s="1009"/>
      <c r="BM345" s="1093"/>
      <c r="BN345" s="370">
        <f t="shared" si="48"/>
        <v>23.674074074074074</v>
      </c>
      <c r="BO345" s="365"/>
      <c r="BP345" s="309" t="s">
        <v>190</v>
      </c>
      <c r="BQ345" s="1092">
        <f t="shared" si="49"/>
        <v>32.214285714285715</v>
      </c>
      <c r="BR345" s="1009"/>
      <c r="BS345" s="1009"/>
      <c r="BT345" s="1009"/>
      <c r="BU345" s="1009"/>
      <c r="BV345" s="1009"/>
      <c r="BW345" s="1009"/>
      <c r="BX345" s="1009"/>
      <c r="BY345" s="1009"/>
      <c r="BZ345" s="1093"/>
      <c r="CA345" s="1094">
        <f t="shared" si="50"/>
        <v>24.422222222222221</v>
      </c>
      <c r="CB345" s="1009"/>
      <c r="CC345" s="1009"/>
      <c r="CD345" s="1009"/>
      <c r="CE345" s="1009"/>
      <c r="CF345" s="1009"/>
      <c r="CG345" s="1009"/>
      <c r="CH345" s="1009"/>
      <c r="CI345" s="1009"/>
      <c r="CJ345" s="1093"/>
      <c r="CK345" s="1094">
        <f t="shared" si="51"/>
        <v>19.438697318007666</v>
      </c>
      <c r="CL345" s="1009"/>
      <c r="CM345" s="1009"/>
      <c r="CN345" s="1009"/>
      <c r="CO345" s="1009"/>
      <c r="CP345" s="1009"/>
      <c r="CQ345" s="1009"/>
      <c r="CR345" s="1009"/>
      <c r="CS345" s="1009"/>
      <c r="CT345" s="1093"/>
      <c r="CU345" s="371">
        <f t="shared" si="52"/>
        <v>25.358401751505202</v>
      </c>
      <c r="CV345" s="365"/>
      <c r="CW345" s="295" t="s">
        <v>190</v>
      </c>
      <c r="CX345" s="1092">
        <f t="shared" si="53"/>
        <v>24.666666666666668</v>
      </c>
      <c r="CY345" s="1009"/>
      <c r="CZ345" s="1009"/>
      <c r="DA345" s="1009"/>
      <c r="DB345" s="1009"/>
      <c r="DC345" s="1009"/>
      <c r="DD345" s="1009"/>
      <c r="DE345" s="1009"/>
      <c r="DF345" s="1009"/>
      <c r="DG345" s="1093"/>
      <c r="DH345" s="1094">
        <f t="shared" si="65"/>
        <v>16.900000000000002</v>
      </c>
      <c r="DI345" s="1009"/>
      <c r="DJ345" s="1009"/>
      <c r="DK345" s="1009"/>
      <c r="DL345" s="1009"/>
      <c r="DM345" s="1009"/>
      <c r="DN345" s="1009"/>
      <c r="DO345" s="1009"/>
      <c r="DP345" s="1009"/>
      <c r="DQ345" s="1093"/>
      <c r="DR345" s="1094">
        <f t="shared" si="54"/>
        <v>20.922222222222221</v>
      </c>
      <c r="DS345" s="1009"/>
      <c r="DT345" s="1009"/>
      <c r="DU345" s="1009"/>
      <c r="DV345" s="1009"/>
      <c r="DW345" s="1009"/>
      <c r="DX345" s="1009"/>
      <c r="DY345" s="1009"/>
      <c r="DZ345" s="1009"/>
      <c r="EA345" s="1093"/>
      <c r="EB345" s="371">
        <f t="shared" si="55"/>
        <v>20.829629629629633</v>
      </c>
      <c r="EC345" s="365"/>
      <c r="ED345" s="295" t="s">
        <v>190</v>
      </c>
      <c r="EE345" s="1092">
        <f t="shared" si="56"/>
        <v>24.566666666666666</v>
      </c>
      <c r="EF345" s="1009"/>
      <c r="EG345" s="1009"/>
      <c r="EH345" s="1009"/>
      <c r="EI345" s="1009"/>
      <c r="EJ345" s="1009"/>
      <c r="EK345" s="1009"/>
      <c r="EL345" s="1009"/>
      <c r="EM345" s="1009"/>
      <c r="EN345" s="1093"/>
      <c r="EO345" s="1094">
        <f t="shared" si="57"/>
        <v>26.044444444444441</v>
      </c>
      <c r="EP345" s="1009"/>
      <c r="EQ345" s="1009"/>
      <c r="ER345" s="1009"/>
      <c r="ES345" s="1009"/>
      <c r="ET345" s="1009"/>
      <c r="EU345" s="1009"/>
      <c r="EV345" s="1009"/>
      <c r="EW345" s="1009"/>
      <c r="EX345" s="1093"/>
      <c r="EY345" s="1094">
        <f t="shared" si="58"/>
        <v>20.866666666666667</v>
      </c>
      <c r="EZ345" s="1009"/>
      <c r="FA345" s="1009"/>
      <c r="FB345" s="1009"/>
      <c r="FC345" s="1009"/>
      <c r="FD345" s="1009"/>
      <c r="FE345" s="1009"/>
      <c r="FF345" s="1009"/>
      <c r="FG345" s="1009"/>
      <c r="FH345" s="1093"/>
      <c r="FI345" s="371">
        <f t="shared" si="59"/>
        <v>23.825925925925926</v>
      </c>
      <c r="FJ345" s="365"/>
      <c r="FK345" s="295" t="s">
        <v>190</v>
      </c>
      <c r="FL345" s="1092">
        <f t="shared" si="60"/>
        <v>15.033333333333333</v>
      </c>
      <c r="FM345" s="1009"/>
      <c r="FN345" s="1009"/>
      <c r="FO345" s="1009"/>
      <c r="FP345" s="1009"/>
      <c r="FQ345" s="1009"/>
      <c r="FR345" s="1009"/>
      <c r="FS345" s="1009"/>
      <c r="FT345" s="1009"/>
      <c r="FU345" s="1093"/>
      <c r="FV345" s="1094">
        <f t="shared" si="61"/>
        <v>22.622222222222224</v>
      </c>
      <c r="FW345" s="1009"/>
      <c r="FX345" s="1009"/>
      <c r="FY345" s="1009"/>
      <c r="FZ345" s="1009"/>
      <c r="GA345" s="1009"/>
      <c r="GB345" s="1009"/>
      <c r="GC345" s="1009"/>
      <c r="GD345" s="1009"/>
      <c r="GE345" s="1093"/>
      <c r="GF345" s="1094">
        <f t="shared" si="62"/>
        <v>19.888888888888889</v>
      </c>
      <c r="GG345" s="1009"/>
      <c r="GH345" s="1009"/>
      <c r="GI345" s="1009"/>
      <c r="GJ345" s="1009"/>
      <c r="GK345" s="1009"/>
      <c r="GL345" s="1009"/>
      <c r="GM345" s="1009"/>
      <c r="GN345" s="1009"/>
      <c r="GO345" s="1093"/>
      <c r="GP345" s="371">
        <f t="shared" si="63"/>
        <v>19.181481481481484</v>
      </c>
      <c r="GQ345" s="365"/>
    </row>
    <row r="346" spans="1:199" ht="15.75" customHeight="1">
      <c r="A346" s="1018"/>
      <c r="B346" s="304" t="s">
        <v>83</v>
      </c>
      <c r="C346" s="366">
        <f t="shared" si="42"/>
        <v>1</v>
      </c>
      <c r="D346" s="367"/>
      <c r="E346" s="367"/>
      <c r="F346" s="367"/>
      <c r="G346" s="367"/>
      <c r="H346" s="367"/>
      <c r="I346" s="367"/>
      <c r="J346" s="367"/>
      <c r="K346" s="367"/>
      <c r="L346" s="368"/>
      <c r="M346" s="369">
        <f t="shared" si="64"/>
        <v>1</v>
      </c>
      <c r="N346" s="370"/>
      <c r="O346" s="370"/>
      <c r="P346" s="370"/>
      <c r="Q346" s="370"/>
      <c r="R346" s="370"/>
      <c r="S346" s="370"/>
      <c r="T346" s="370"/>
      <c r="U346" s="370"/>
      <c r="V346" s="371"/>
      <c r="W346" s="369">
        <f t="shared" si="43"/>
        <v>1</v>
      </c>
      <c r="X346" s="370"/>
      <c r="Y346" s="370"/>
      <c r="Z346" s="370"/>
      <c r="AA346" s="370"/>
      <c r="AB346" s="370"/>
      <c r="AC346" s="370"/>
      <c r="AD346" s="370"/>
      <c r="AE346" s="370"/>
      <c r="AF346" s="371"/>
      <c r="AG346" s="415">
        <f t="shared" si="44"/>
        <v>1</v>
      </c>
      <c r="AH346" s="365"/>
      <c r="AI346" s="304" t="s">
        <v>83</v>
      </c>
      <c r="AJ346" s="1092">
        <f t="shared" si="45"/>
        <v>1</v>
      </c>
      <c r="AK346" s="1009"/>
      <c r="AL346" s="1009"/>
      <c r="AM346" s="1009"/>
      <c r="AN346" s="1009"/>
      <c r="AO346" s="1009"/>
      <c r="AP346" s="1009"/>
      <c r="AQ346" s="1009"/>
      <c r="AR346" s="1009"/>
      <c r="AS346" s="1093"/>
      <c r="AT346" s="1094">
        <f t="shared" si="46"/>
        <v>1</v>
      </c>
      <c r="AU346" s="1009"/>
      <c r="AV346" s="1009"/>
      <c r="AW346" s="1009"/>
      <c r="AX346" s="1009"/>
      <c r="AY346" s="1009"/>
      <c r="AZ346" s="1009"/>
      <c r="BA346" s="1009"/>
      <c r="BB346" s="1009"/>
      <c r="BC346" s="1093"/>
      <c r="BD346" s="1094">
        <f t="shared" si="47"/>
        <v>1</v>
      </c>
      <c r="BE346" s="1009"/>
      <c r="BF346" s="1009"/>
      <c r="BG346" s="1009"/>
      <c r="BH346" s="1009"/>
      <c r="BI346" s="1009"/>
      <c r="BJ346" s="1009"/>
      <c r="BK346" s="1009"/>
      <c r="BL346" s="1009"/>
      <c r="BM346" s="1093"/>
      <c r="BN346" s="416">
        <f t="shared" si="48"/>
        <v>1</v>
      </c>
      <c r="BO346" s="365"/>
      <c r="BP346" s="306" t="s">
        <v>83</v>
      </c>
      <c r="BQ346" s="1092">
        <f t="shared" si="49"/>
        <v>1</v>
      </c>
      <c r="BR346" s="1009"/>
      <c r="BS346" s="1009"/>
      <c r="BT346" s="1009"/>
      <c r="BU346" s="1009"/>
      <c r="BV346" s="1009"/>
      <c r="BW346" s="1009"/>
      <c r="BX346" s="1009"/>
      <c r="BY346" s="1009"/>
      <c r="BZ346" s="1093"/>
      <c r="CA346" s="1095">
        <f t="shared" si="50"/>
        <v>1</v>
      </c>
      <c r="CB346" s="1009"/>
      <c r="CC346" s="1009"/>
      <c r="CD346" s="1009"/>
      <c r="CE346" s="1009"/>
      <c r="CF346" s="1009"/>
      <c r="CG346" s="1009"/>
      <c r="CH346" s="1009"/>
      <c r="CI346" s="1009"/>
      <c r="CJ346" s="1093"/>
      <c r="CK346" s="1095">
        <f t="shared" si="51"/>
        <v>1</v>
      </c>
      <c r="CL346" s="1009"/>
      <c r="CM346" s="1009"/>
      <c r="CN346" s="1009"/>
      <c r="CO346" s="1009"/>
      <c r="CP346" s="1009"/>
      <c r="CQ346" s="1009"/>
      <c r="CR346" s="1009"/>
      <c r="CS346" s="1009"/>
      <c r="CT346" s="1093"/>
      <c r="CU346" s="415">
        <f t="shared" si="52"/>
        <v>1</v>
      </c>
      <c r="CV346" s="365"/>
      <c r="CW346" s="304" t="s">
        <v>83</v>
      </c>
      <c r="CX346" s="1092">
        <f t="shared" si="53"/>
        <v>1</v>
      </c>
      <c r="CY346" s="1009"/>
      <c r="CZ346" s="1009"/>
      <c r="DA346" s="1009"/>
      <c r="DB346" s="1009"/>
      <c r="DC346" s="1009"/>
      <c r="DD346" s="1009"/>
      <c r="DE346" s="1009"/>
      <c r="DF346" s="1009"/>
      <c r="DG346" s="1093"/>
      <c r="DH346" s="1095">
        <f t="shared" si="65"/>
        <v>1</v>
      </c>
      <c r="DI346" s="1009"/>
      <c r="DJ346" s="1009"/>
      <c r="DK346" s="1009"/>
      <c r="DL346" s="1009"/>
      <c r="DM346" s="1009"/>
      <c r="DN346" s="1009"/>
      <c r="DO346" s="1009"/>
      <c r="DP346" s="1009"/>
      <c r="DQ346" s="1093"/>
      <c r="DR346" s="1095">
        <f t="shared" si="54"/>
        <v>1</v>
      </c>
      <c r="DS346" s="1009"/>
      <c r="DT346" s="1009"/>
      <c r="DU346" s="1009"/>
      <c r="DV346" s="1009"/>
      <c r="DW346" s="1009"/>
      <c r="DX346" s="1009"/>
      <c r="DY346" s="1009"/>
      <c r="DZ346" s="1009"/>
      <c r="EA346" s="1093"/>
      <c r="EB346" s="415">
        <f t="shared" si="55"/>
        <v>1</v>
      </c>
      <c r="EC346" s="365"/>
      <c r="ED346" s="304" t="s">
        <v>83</v>
      </c>
      <c r="EE346" s="1092">
        <f t="shared" si="56"/>
        <v>1</v>
      </c>
      <c r="EF346" s="1009"/>
      <c r="EG346" s="1009"/>
      <c r="EH346" s="1009"/>
      <c r="EI346" s="1009"/>
      <c r="EJ346" s="1009"/>
      <c r="EK346" s="1009"/>
      <c r="EL346" s="1009"/>
      <c r="EM346" s="1009"/>
      <c r="EN346" s="1093"/>
      <c r="EO346" s="1095">
        <f t="shared" si="57"/>
        <v>1</v>
      </c>
      <c r="EP346" s="1009"/>
      <c r="EQ346" s="1009"/>
      <c r="ER346" s="1009"/>
      <c r="ES346" s="1009"/>
      <c r="ET346" s="1009"/>
      <c r="EU346" s="1009"/>
      <c r="EV346" s="1009"/>
      <c r="EW346" s="1009"/>
      <c r="EX346" s="1093"/>
      <c r="EY346" s="1095">
        <f t="shared" si="58"/>
        <v>1</v>
      </c>
      <c r="EZ346" s="1009"/>
      <c r="FA346" s="1009"/>
      <c r="FB346" s="1009"/>
      <c r="FC346" s="1009"/>
      <c r="FD346" s="1009"/>
      <c r="FE346" s="1009"/>
      <c r="FF346" s="1009"/>
      <c r="FG346" s="1009"/>
      <c r="FH346" s="1093"/>
      <c r="FI346" s="415">
        <f t="shared" si="59"/>
        <v>1</v>
      </c>
      <c r="FJ346" s="365"/>
      <c r="FK346" s="304" t="s">
        <v>83</v>
      </c>
      <c r="FL346" s="1092">
        <f t="shared" si="60"/>
        <v>1</v>
      </c>
      <c r="FM346" s="1009"/>
      <c r="FN346" s="1009"/>
      <c r="FO346" s="1009"/>
      <c r="FP346" s="1009"/>
      <c r="FQ346" s="1009"/>
      <c r="FR346" s="1009"/>
      <c r="FS346" s="1009"/>
      <c r="FT346" s="1009"/>
      <c r="FU346" s="1093"/>
      <c r="FV346" s="1095">
        <f t="shared" si="61"/>
        <v>1</v>
      </c>
      <c r="FW346" s="1009"/>
      <c r="FX346" s="1009"/>
      <c r="FY346" s="1009"/>
      <c r="FZ346" s="1009"/>
      <c r="GA346" s="1009"/>
      <c r="GB346" s="1009"/>
      <c r="GC346" s="1009"/>
      <c r="GD346" s="1009"/>
      <c r="GE346" s="1093"/>
      <c r="GF346" s="1095">
        <f t="shared" si="62"/>
        <v>1</v>
      </c>
      <c r="GG346" s="1009"/>
      <c r="GH346" s="1009"/>
      <c r="GI346" s="1009"/>
      <c r="GJ346" s="1009"/>
      <c r="GK346" s="1009"/>
      <c r="GL346" s="1009"/>
      <c r="GM346" s="1009"/>
      <c r="GN346" s="1009"/>
      <c r="GO346" s="1093"/>
      <c r="GP346" s="415">
        <f t="shared" si="63"/>
        <v>1</v>
      </c>
      <c r="GQ346" s="365"/>
    </row>
    <row r="347" spans="1:199" ht="15.75" customHeight="1">
      <c r="A347" s="1018"/>
      <c r="B347" s="457" t="s">
        <v>192</v>
      </c>
      <c r="C347" s="458">
        <f t="shared" si="42"/>
        <v>16</v>
      </c>
      <c r="D347" s="459"/>
      <c r="E347" s="459"/>
      <c r="F347" s="459"/>
      <c r="G347" s="459"/>
      <c r="H347" s="459"/>
      <c r="I347" s="459"/>
      <c r="J347" s="459"/>
      <c r="K347" s="459"/>
      <c r="L347" s="460"/>
      <c r="M347" s="461" t="e">
        <f t="shared" si="64"/>
        <v>#DIV/0!</v>
      </c>
      <c r="N347" s="462"/>
      <c r="O347" s="462"/>
      <c r="P347" s="462"/>
      <c r="Q347" s="462"/>
      <c r="R347" s="462"/>
      <c r="S347" s="462"/>
      <c r="T347" s="462"/>
      <c r="U347" s="462"/>
      <c r="V347" s="463"/>
      <c r="W347" s="461" t="e">
        <f t="shared" si="43"/>
        <v>#DIV/0!</v>
      </c>
      <c r="X347" s="462"/>
      <c r="Y347" s="462"/>
      <c r="Z347" s="462"/>
      <c r="AA347" s="462"/>
      <c r="AB347" s="462"/>
      <c r="AC347" s="462"/>
      <c r="AD347" s="462"/>
      <c r="AE347" s="462"/>
      <c r="AF347" s="463"/>
      <c r="AG347" s="463" t="e">
        <f t="shared" si="44"/>
        <v>#DIV/0!</v>
      </c>
      <c r="AH347" s="464"/>
      <c r="AI347" s="457" t="s">
        <v>192</v>
      </c>
      <c r="AJ347" s="1111">
        <f t="shared" si="45"/>
        <v>8</v>
      </c>
      <c r="AK347" s="1009"/>
      <c r="AL347" s="1009"/>
      <c r="AM347" s="1009"/>
      <c r="AN347" s="1009"/>
      <c r="AO347" s="1009"/>
      <c r="AP347" s="1009"/>
      <c r="AQ347" s="1009"/>
      <c r="AR347" s="1009"/>
      <c r="AS347" s="1093"/>
      <c r="AT347" s="1112" t="e">
        <f t="shared" si="46"/>
        <v>#DIV/0!</v>
      </c>
      <c r="AU347" s="1009"/>
      <c r="AV347" s="1009"/>
      <c r="AW347" s="1009"/>
      <c r="AX347" s="1009"/>
      <c r="AY347" s="1009"/>
      <c r="AZ347" s="1009"/>
      <c r="BA347" s="1009"/>
      <c r="BB347" s="1009"/>
      <c r="BC347" s="1093"/>
      <c r="BD347" s="1112" t="e">
        <f t="shared" si="47"/>
        <v>#DIV/0!</v>
      </c>
      <c r="BE347" s="1009"/>
      <c r="BF347" s="1009"/>
      <c r="BG347" s="1009"/>
      <c r="BH347" s="1009"/>
      <c r="BI347" s="1009"/>
      <c r="BJ347" s="1009"/>
      <c r="BK347" s="1009"/>
      <c r="BL347" s="1009"/>
      <c r="BM347" s="1093"/>
      <c r="BN347" s="462" t="e">
        <f t="shared" si="48"/>
        <v>#DIV/0!</v>
      </c>
      <c r="BO347" s="464"/>
      <c r="BP347" s="465" t="s">
        <v>192</v>
      </c>
      <c r="BQ347" s="1111">
        <f t="shared" si="49"/>
        <v>3</v>
      </c>
      <c r="BR347" s="1009"/>
      <c r="BS347" s="1009"/>
      <c r="BT347" s="1009"/>
      <c r="BU347" s="1009"/>
      <c r="BV347" s="1009"/>
      <c r="BW347" s="1009"/>
      <c r="BX347" s="1009"/>
      <c r="BY347" s="1009"/>
      <c r="BZ347" s="1093"/>
      <c r="CA347" s="1170">
        <f t="shared" si="50"/>
        <v>3.3333333333333335</v>
      </c>
      <c r="CB347" s="1009"/>
      <c r="CC347" s="1009"/>
      <c r="CD347" s="1009"/>
      <c r="CE347" s="1009"/>
      <c r="CF347" s="1009"/>
      <c r="CG347" s="1009"/>
      <c r="CH347" s="1009"/>
      <c r="CI347" s="1009"/>
      <c r="CJ347" s="1093"/>
      <c r="CK347" s="1112" t="e">
        <f t="shared" si="51"/>
        <v>#DIV/0!</v>
      </c>
      <c r="CL347" s="1009"/>
      <c r="CM347" s="1009"/>
      <c r="CN347" s="1009"/>
      <c r="CO347" s="1009"/>
      <c r="CP347" s="1009"/>
      <c r="CQ347" s="1009"/>
      <c r="CR347" s="1009"/>
      <c r="CS347" s="1009"/>
      <c r="CT347" s="1093"/>
      <c r="CU347" s="466" t="e">
        <f t="shared" si="52"/>
        <v>#DIV/0!</v>
      </c>
      <c r="CV347" s="464"/>
      <c r="CW347" s="457" t="s">
        <v>192</v>
      </c>
      <c r="CX347" s="1111">
        <f t="shared" si="53"/>
        <v>7</v>
      </c>
      <c r="CY347" s="1009"/>
      <c r="CZ347" s="1009"/>
      <c r="DA347" s="1009"/>
      <c r="DB347" s="1009"/>
      <c r="DC347" s="1009"/>
      <c r="DD347" s="1009"/>
      <c r="DE347" s="1009"/>
      <c r="DF347" s="1009"/>
      <c r="DG347" s="1093"/>
      <c r="DH347" s="1170">
        <f t="shared" si="65"/>
        <v>5.2308802308802305</v>
      </c>
      <c r="DI347" s="1009"/>
      <c r="DJ347" s="1009"/>
      <c r="DK347" s="1009"/>
      <c r="DL347" s="1009"/>
      <c r="DM347" s="1009"/>
      <c r="DN347" s="1009"/>
      <c r="DO347" s="1009"/>
      <c r="DP347" s="1009"/>
      <c r="DQ347" s="1093"/>
      <c r="DR347" s="1112" t="e">
        <f t="shared" si="54"/>
        <v>#DIV/0!</v>
      </c>
      <c r="DS347" s="1009"/>
      <c r="DT347" s="1009"/>
      <c r="DU347" s="1009"/>
      <c r="DV347" s="1009"/>
      <c r="DW347" s="1009"/>
      <c r="DX347" s="1009"/>
      <c r="DY347" s="1009"/>
      <c r="DZ347" s="1009"/>
      <c r="EA347" s="1093"/>
      <c r="EB347" s="466" t="e">
        <f t="shared" si="55"/>
        <v>#DIV/0!</v>
      </c>
      <c r="EC347" s="464"/>
      <c r="ED347" s="457" t="s">
        <v>192</v>
      </c>
      <c r="EE347" s="1111">
        <f t="shared" si="56"/>
        <v>4</v>
      </c>
      <c r="EF347" s="1009"/>
      <c r="EG347" s="1009"/>
      <c r="EH347" s="1009"/>
      <c r="EI347" s="1009"/>
      <c r="EJ347" s="1009"/>
      <c r="EK347" s="1009"/>
      <c r="EL347" s="1009"/>
      <c r="EM347" s="1009"/>
      <c r="EN347" s="1093"/>
      <c r="EO347" s="1170">
        <f t="shared" si="57"/>
        <v>4.0277777777777777</v>
      </c>
      <c r="EP347" s="1009"/>
      <c r="EQ347" s="1009"/>
      <c r="ER347" s="1009"/>
      <c r="ES347" s="1009"/>
      <c r="ET347" s="1009"/>
      <c r="EU347" s="1009"/>
      <c r="EV347" s="1009"/>
      <c r="EW347" s="1009"/>
      <c r="EX347" s="1093"/>
      <c r="EY347" s="1112" t="e">
        <f t="shared" si="58"/>
        <v>#DIV/0!</v>
      </c>
      <c r="EZ347" s="1009"/>
      <c r="FA347" s="1009"/>
      <c r="FB347" s="1009"/>
      <c r="FC347" s="1009"/>
      <c r="FD347" s="1009"/>
      <c r="FE347" s="1009"/>
      <c r="FF347" s="1009"/>
      <c r="FG347" s="1009"/>
      <c r="FH347" s="1093"/>
      <c r="FI347" s="466" t="e">
        <f t="shared" si="59"/>
        <v>#DIV/0!</v>
      </c>
      <c r="FJ347" s="464"/>
      <c r="FK347" s="457" t="s">
        <v>192</v>
      </c>
      <c r="FL347" s="1111" t="e">
        <f t="shared" si="60"/>
        <v>#DIV/0!</v>
      </c>
      <c r="FM347" s="1009"/>
      <c r="FN347" s="1009"/>
      <c r="FO347" s="1009"/>
      <c r="FP347" s="1009"/>
      <c r="FQ347" s="1009"/>
      <c r="FR347" s="1009"/>
      <c r="FS347" s="1009"/>
      <c r="FT347" s="1009"/>
      <c r="FU347" s="1093"/>
      <c r="FV347" s="1170">
        <f t="shared" si="61"/>
        <v>3.5</v>
      </c>
      <c r="FW347" s="1009"/>
      <c r="FX347" s="1009"/>
      <c r="FY347" s="1009"/>
      <c r="FZ347" s="1009"/>
      <c r="GA347" s="1009"/>
      <c r="GB347" s="1009"/>
      <c r="GC347" s="1009"/>
      <c r="GD347" s="1009"/>
      <c r="GE347" s="1093"/>
      <c r="GF347" s="1112" t="e">
        <f t="shared" si="62"/>
        <v>#DIV/0!</v>
      </c>
      <c r="GG347" s="1009"/>
      <c r="GH347" s="1009"/>
      <c r="GI347" s="1009"/>
      <c r="GJ347" s="1009"/>
      <c r="GK347" s="1009"/>
      <c r="GL347" s="1009"/>
      <c r="GM347" s="1009"/>
      <c r="GN347" s="1009"/>
      <c r="GO347" s="1093"/>
      <c r="GP347" s="466" t="e">
        <f t="shared" si="63"/>
        <v>#DIV/0!</v>
      </c>
      <c r="GQ347" s="464"/>
    </row>
    <row r="348" spans="1:199" ht="15.75" customHeight="1">
      <c r="A348" s="1018"/>
      <c r="B348" s="467" t="s">
        <v>196</v>
      </c>
      <c r="C348" s="468">
        <f t="shared" ref="C348:C368" si="66">AVERAGE(AG26)</f>
        <v>19.866666666666667</v>
      </c>
      <c r="D348" s="469"/>
      <c r="E348" s="469"/>
      <c r="F348" s="469"/>
      <c r="G348" s="469"/>
      <c r="H348" s="469"/>
      <c r="I348" s="469"/>
      <c r="J348" s="469"/>
      <c r="K348" s="469"/>
      <c r="L348" s="470"/>
      <c r="M348" s="471" t="e">
        <f t="shared" ref="M348:M368" si="67">AVERAGE(AG72,AG118,AG164)</f>
        <v>#DIV/0!</v>
      </c>
      <c r="N348" s="472"/>
      <c r="O348" s="472"/>
      <c r="P348" s="472"/>
      <c r="Q348" s="472"/>
      <c r="R348" s="472"/>
      <c r="S348" s="472"/>
      <c r="T348" s="472"/>
      <c r="U348" s="472"/>
      <c r="V348" s="473"/>
      <c r="W348" s="471" t="e">
        <f t="shared" ref="W348:W368" si="68">AVERAGE(AG210,AG256,AG302)</f>
        <v>#DIV/0!</v>
      </c>
      <c r="X348" s="472"/>
      <c r="Y348" s="472"/>
      <c r="Z348" s="472"/>
      <c r="AA348" s="472"/>
      <c r="AB348" s="472"/>
      <c r="AC348" s="472"/>
      <c r="AD348" s="472"/>
      <c r="AE348" s="472"/>
      <c r="AF348" s="473"/>
      <c r="AG348" s="473" t="e">
        <f t="shared" si="44"/>
        <v>#DIV/0!</v>
      </c>
      <c r="AH348" s="474"/>
      <c r="AI348" s="467" t="s">
        <v>196</v>
      </c>
      <c r="AJ348" s="1113">
        <f t="shared" ref="AJ348:AJ368" si="69">AVERAGE(BN26)</f>
        <v>29.666666666666668</v>
      </c>
      <c r="AK348" s="1009"/>
      <c r="AL348" s="1009"/>
      <c r="AM348" s="1009"/>
      <c r="AN348" s="1009"/>
      <c r="AO348" s="1009"/>
      <c r="AP348" s="1009"/>
      <c r="AQ348" s="1009"/>
      <c r="AR348" s="1009"/>
      <c r="AS348" s="1093"/>
      <c r="AT348" s="1114" t="e">
        <f t="shared" ref="AT348:AT368" si="70">AVERAGE(BN72,BN118,BN164)</f>
        <v>#DIV/0!</v>
      </c>
      <c r="AU348" s="1009"/>
      <c r="AV348" s="1009"/>
      <c r="AW348" s="1009"/>
      <c r="AX348" s="1009"/>
      <c r="AY348" s="1009"/>
      <c r="AZ348" s="1009"/>
      <c r="BA348" s="1009"/>
      <c r="BB348" s="1009"/>
      <c r="BC348" s="1093"/>
      <c r="BD348" s="1114" t="e">
        <f t="shared" ref="BD348:BD368" si="71">AVERAGE(BN210,BN256,BN302)</f>
        <v>#DIV/0!</v>
      </c>
      <c r="BE348" s="1009"/>
      <c r="BF348" s="1009"/>
      <c r="BG348" s="1009"/>
      <c r="BH348" s="1009"/>
      <c r="BI348" s="1009"/>
      <c r="BJ348" s="1009"/>
      <c r="BK348" s="1009"/>
      <c r="BL348" s="1009"/>
      <c r="BM348" s="1093"/>
      <c r="BN348" s="472" t="e">
        <f t="shared" si="48"/>
        <v>#DIV/0!</v>
      </c>
      <c r="BO348" s="474"/>
      <c r="BP348" s="475" t="s">
        <v>196</v>
      </c>
      <c r="BQ348" s="1113">
        <f t="shared" ref="BQ348:BQ368" si="72">AVERAGE(CU26)</f>
        <v>41.761904761904759</v>
      </c>
      <c r="BR348" s="1009"/>
      <c r="BS348" s="1009"/>
      <c r="BT348" s="1009"/>
      <c r="BU348" s="1009"/>
      <c r="BV348" s="1009"/>
      <c r="BW348" s="1009"/>
      <c r="BX348" s="1009"/>
      <c r="BY348" s="1009"/>
      <c r="BZ348" s="1093"/>
      <c r="CA348" s="1169">
        <f t="shared" ref="CA348:CA368" si="73">AVERAGE(CU72,CU118,CU164)</f>
        <v>21.550877192982458</v>
      </c>
      <c r="CB348" s="1009"/>
      <c r="CC348" s="1009"/>
      <c r="CD348" s="1009"/>
      <c r="CE348" s="1009"/>
      <c r="CF348" s="1009"/>
      <c r="CG348" s="1009"/>
      <c r="CH348" s="1009"/>
      <c r="CI348" s="1009"/>
      <c r="CJ348" s="1093"/>
      <c r="CK348" s="1169">
        <f t="shared" ref="CK348:CK368" si="74">AVERAGE(CU210,CU256,CU302)</f>
        <v>20.618233618233617</v>
      </c>
      <c r="CL348" s="1009"/>
      <c r="CM348" s="1009"/>
      <c r="CN348" s="1009"/>
      <c r="CO348" s="1009"/>
      <c r="CP348" s="1009"/>
      <c r="CQ348" s="1009"/>
      <c r="CR348" s="1009"/>
      <c r="CS348" s="1009"/>
      <c r="CT348" s="1093"/>
      <c r="CU348" s="473">
        <f t="shared" si="52"/>
        <v>27.977005191040277</v>
      </c>
      <c r="CV348" s="474"/>
      <c r="CW348" s="467" t="s">
        <v>196</v>
      </c>
      <c r="CX348" s="1113">
        <f t="shared" ref="CX348:CX368" si="75">AVERAGE(EB26)</f>
        <v>26.5</v>
      </c>
      <c r="CY348" s="1009"/>
      <c r="CZ348" s="1009"/>
      <c r="DA348" s="1009"/>
      <c r="DB348" s="1009"/>
      <c r="DC348" s="1009"/>
      <c r="DD348" s="1009"/>
      <c r="DE348" s="1009"/>
      <c r="DF348" s="1009"/>
      <c r="DG348" s="1093"/>
      <c r="DH348" s="1169">
        <f t="shared" ref="DH348:DH368" si="76">AVERAGE(EB72,EB118,EB164)</f>
        <v>15.944444444444443</v>
      </c>
      <c r="DI348" s="1009"/>
      <c r="DJ348" s="1009"/>
      <c r="DK348" s="1009"/>
      <c r="DL348" s="1009"/>
      <c r="DM348" s="1009"/>
      <c r="DN348" s="1009"/>
      <c r="DO348" s="1009"/>
      <c r="DP348" s="1009"/>
      <c r="DQ348" s="1093"/>
      <c r="DR348" s="1169">
        <f t="shared" ref="DR348:DR368" si="77">AVERAGE(EB210,EB256,EB302)</f>
        <v>22.785185185185185</v>
      </c>
      <c r="DS348" s="1009"/>
      <c r="DT348" s="1009"/>
      <c r="DU348" s="1009"/>
      <c r="DV348" s="1009"/>
      <c r="DW348" s="1009"/>
      <c r="DX348" s="1009"/>
      <c r="DY348" s="1009"/>
      <c r="DZ348" s="1009"/>
      <c r="EA348" s="1093"/>
      <c r="EB348" s="473">
        <f t="shared" si="55"/>
        <v>21.743209876543208</v>
      </c>
      <c r="EC348" s="474"/>
      <c r="ED348" s="467" t="s">
        <v>196</v>
      </c>
      <c r="EE348" s="1113">
        <f t="shared" ref="EE348:EE368" si="78">AVERAGE(FI26)</f>
        <v>22.285714285714285</v>
      </c>
      <c r="EF348" s="1009"/>
      <c r="EG348" s="1009"/>
      <c r="EH348" s="1009"/>
      <c r="EI348" s="1009"/>
      <c r="EJ348" s="1009"/>
      <c r="EK348" s="1009"/>
      <c r="EL348" s="1009"/>
      <c r="EM348" s="1009"/>
      <c r="EN348" s="1093"/>
      <c r="EO348" s="1169">
        <f t="shared" ref="EO348:EO368" si="79">AVERAGE(FI72,FI118,FI164)</f>
        <v>24.523809523809522</v>
      </c>
      <c r="EP348" s="1009"/>
      <c r="EQ348" s="1009"/>
      <c r="ER348" s="1009"/>
      <c r="ES348" s="1009"/>
      <c r="ET348" s="1009"/>
      <c r="EU348" s="1009"/>
      <c r="EV348" s="1009"/>
      <c r="EW348" s="1009"/>
      <c r="EX348" s="1093"/>
      <c r="EY348" s="1169">
        <f t="shared" ref="EY348:EY368" si="80">AVERAGE(FI210,FI256,FI302)</f>
        <v>19.644444444444442</v>
      </c>
      <c r="EZ348" s="1009"/>
      <c r="FA348" s="1009"/>
      <c r="FB348" s="1009"/>
      <c r="FC348" s="1009"/>
      <c r="FD348" s="1009"/>
      <c r="FE348" s="1009"/>
      <c r="FF348" s="1009"/>
      <c r="FG348" s="1009"/>
      <c r="FH348" s="1093"/>
      <c r="FI348" s="473">
        <f t="shared" si="59"/>
        <v>22.151322751322752</v>
      </c>
      <c r="FJ348" s="474"/>
      <c r="FK348" s="467" t="s">
        <v>196</v>
      </c>
      <c r="FL348" s="1113">
        <f t="shared" ref="FL348:FL368" si="81">AVERAGE(GP26)</f>
        <v>16.333333333333332</v>
      </c>
      <c r="FM348" s="1009"/>
      <c r="FN348" s="1009"/>
      <c r="FO348" s="1009"/>
      <c r="FP348" s="1009"/>
      <c r="FQ348" s="1009"/>
      <c r="FR348" s="1009"/>
      <c r="FS348" s="1009"/>
      <c r="FT348" s="1009"/>
      <c r="FU348" s="1093"/>
      <c r="FV348" s="1114" t="e">
        <f t="shared" ref="FV348:FV368" si="82">AVERAGE(GP72,GP118,GP164)</f>
        <v>#DIV/0!</v>
      </c>
      <c r="FW348" s="1009"/>
      <c r="FX348" s="1009"/>
      <c r="FY348" s="1009"/>
      <c r="FZ348" s="1009"/>
      <c r="GA348" s="1009"/>
      <c r="GB348" s="1009"/>
      <c r="GC348" s="1009"/>
      <c r="GD348" s="1009"/>
      <c r="GE348" s="1093"/>
      <c r="GF348" s="1114" t="e">
        <f t="shared" ref="GF348:GF368" si="83">AVERAGE(GP210,GP256,GP302)</f>
        <v>#DIV/0!</v>
      </c>
      <c r="GG348" s="1009"/>
      <c r="GH348" s="1009"/>
      <c r="GI348" s="1009"/>
      <c r="GJ348" s="1009"/>
      <c r="GK348" s="1009"/>
      <c r="GL348" s="1009"/>
      <c r="GM348" s="1009"/>
      <c r="GN348" s="1009"/>
      <c r="GO348" s="1093"/>
      <c r="GP348" s="476" t="e">
        <f t="shared" si="63"/>
        <v>#DIV/0!</v>
      </c>
      <c r="GQ348" s="474"/>
    </row>
    <row r="349" spans="1:199" ht="15.75" customHeight="1">
      <c r="A349" s="1018"/>
      <c r="B349" s="304" t="s">
        <v>100</v>
      </c>
      <c r="C349" s="366">
        <f t="shared" si="66"/>
        <v>1</v>
      </c>
      <c r="D349" s="367"/>
      <c r="E349" s="367"/>
      <c r="F349" s="367"/>
      <c r="G349" s="367"/>
      <c r="H349" s="367"/>
      <c r="I349" s="367"/>
      <c r="J349" s="367"/>
      <c r="K349" s="367"/>
      <c r="L349" s="368"/>
      <c r="M349" s="369">
        <f t="shared" si="67"/>
        <v>1</v>
      </c>
      <c r="N349" s="370"/>
      <c r="O349" s="370"/>
      <c r="P349" s="370"/>
      <c r="Q349" s="370"/>
      <c r="R349" s="370"/>
      <c r="S349" s="370"/>
      <c r="T349" s="370"/>
      <c r="U349" s="370"/>
      <c r="V349" s="371"/>
      <c r="W349" s="369">
        <f t="shared" si="68"/>
        <v>1</v>
      </c>
      <c r="X349" s="370"/>
      <c r="Y349" s="370"/>
      <c r="Z349" s="370"/>
      <c r="AA349" s="370"/>
      <c r="AB349" s="370"/>
      <c r="AC349" s="370"/>
      <c r="AD349" s="370"/>
      <c r="AE349" s="370"/>
      <c r="AF349" s="371"/>
      <c r="AG349" s="415">
        <f t="shared" si="44"/>
        <v>1</v>
      </c>
      <c r="AH349" s="365"/>
      <c r="AI349" s="304" t="s">
        <v>100</v>
      </c>
      <c r="AJ349" s="1092">
        <f t="shared" si="69"/>
        <v>1</v>
      </c>
      <c r="AK349" s="1009"/>
      <c r="AL349" s="1009"/>
      <c r="AM349" s="1009"/>
      <c r="AN349" s="1009"/>
      <c r="AO349" s="1009"/>
      <c r="AP349" s="1009"/>
      <c r="AQ349" s="1009"/>
      <c r="AR349" s="1009"/>
      <c r="AS349" s="1093"/>
      <c r="AT349" s="1094">
        <f t="shared" si="70"/>
        <v>1</v>
      </c>
      <c r="AU349" s="1009"/>
      <c r="AV349" s="1009"/>
      <c r="AW349" s="1009"/>
      <c r="AX349" s="1009"/>
      <c r="AY349" s="1009"/>
      <c r="AZ349" s="1009"/>
      <c r="BA349" s="1009"/>
      <c r="BB349" s="1009"/>
      <c r="BC349" s="1093"/>
      <c r="BD349" s="1094">
        <f t="shared" si="71"/>
        <v>1</v>
      </c>
      <c r="BE349" s="1009"/>
      <c r="BF349" s="1009"/>
      <c r="BG349" s="1009"/>
      <c r="BH349" s="1009"/>
      <c r="BI349" s="1009"/>
      <c r="BJ349" s="1009"/>
      <c r="BK349" s="1009"/>
      <c r="BL349" s="1009"/>
      <c r="BM349" s="1093"/>
      <c r="BN349" s="416">
        <f t="shared" si="48"/>
        <v>1</v>
      </c>
      <c r="BO349" s="365"/>
      <c r="BP349" s="306" t="s">
        <v>100</v>
      </c>
      <c r="BQ349" s="1092">
        <f t="shared" si="72"/>
        <v>1</v>
      </c>
      <c r="BR349" s="1009"/>
      <c r="BS349" s="1009"/>
      <c r="BT349" s="1009"/>
      <c r="BU349" s="1009"/>
      <c r="BV349" s="1009"/>
      <c r="BW349" s="1009"/>
      <c r="BX349" s="1009"/>
      <c r="BY349" s="1009"/>
      <c r="BZ349" s="1093"/>
      <c r="CA349" s="1095">
        <f t="shared" si="73"/>
        <v>1</v>
      </c>
      <c r="CB349" s="1009"/>
      <c r="CC349" s="1009"/>
      <c r="CD349" s="1009"/>
      <c r="CE349" s="1009"/>
      <c r="CF349" s="1009"/>
      <c r="CG349" s="1009"/>
      <c r="CH349" s="1009"/>
      <c r="CI349" s="1009"/>
      <c r="CJ349" s="1093"/>
      <c r="CK349" s="1095">
        <f t="shared" si="74"/>
        <v>1</v>
      </c>
      <c r="CL349" s="1009"/>
      <c r="CM349" s="1009"/>
      <c r="CN349" s="1009"/>
      <c r="CO349" s="1009"/>
      <c r="CP349" s="1009"/>
      <c r="CQ349" s="1009"/>
      <c r="CR349" s="1009"/>
      <c r="CS349" s="1009"/>
      <c r="CT349" s="1093"/>
      <c r="CU349" s="415">
        <f t="shared" si="52"/>
        <v>1</v>
      </c>
      <c r="CV349" s="365"/>
      <c r="CW349" s="304" t="s">
        <v>100</v>
      </c>
      <c r="CX349" s="1092">
        <f t="shared" si="75"/>
        <v>1</v>
      </c>
      <c r="CY349" s="1009"/>
      <c r="CZ349" s="1009"/>
      <c r="DA349" s="1009"/>
      <c r="DB349" s="1009"/>
      <c r="DC349" s="1009"/>
      <c r="DD349" s="1009"/>
      <c r="DE349" s="1009"/>
      <c r="DF349" s="1009"/>
      <c r="DG349" s="1093"/>
      <c r="DH349" s="1095">
        <f t="shared" si="76"/>
        <v>1</v>
      </c>
      <c r="DI349" s="1009"/>
      <c r="DJ349" s="1009"/>
      <c r="DK349" s="1009"/>
      <c r="DL349" s="1009"/>
      <c r="DM349" s="1009"/>
      <c r="DN349" s="1009"/>
      <c r="DO349" s="1009"/>
      <c r="DP349" s="1009"/>
      <c r="DQ349" s="1093"/>
      <c r="DR349" s="1095">
        <f t="shared" si="77"/>
        <v>1</v>
      </c>
      <c r="DS349" s="1009"/>
      <c r="DT349" s="1009"/>
      <c r="DU349" s="1009"/>
      <c r="DV349" s="1009"/>
      <c r="DW349" s="1009"/>
      <c r="DX349" s="1009"/>
      <c r="DY349" s="1009"/>
      <c r="DZ349" s="1009"/>
      <c r="EA349" s="1093"/>
      <c r="EB349" s="415">
        <f t="shared" si="55"/>
        <v>1</v>
      </c>
      <c r="EC349" s="365"/>
      <c r="ED349" s="304" t="s">
        <v>100</v>
      </c>
      <c r="EE349" s="1092">
        <f t="shared" si="78"/>
        <v>1</v>
      </c>
      <c r="EF349" s="1009"/>
      <c r="EG349" s="1009"/>
      <c r="EH349" s="1009"/>
      <c r="EI349" s="1009"/>
      <c r="EJ349" s="1009"/>
      <c r="EK349" s="1009"/>
      <c r="EL349" s="1009"/>
      <c r="EM349" s="1009"/>
      <c r="EN349" s="1093"/>
      <c r="EO349" s="1095">
        <f t="shared" si="79"/>
        <v>1</v>
      </c>
      <c r="EP349" s="1009"/>
      <c r="EQ349" s="1009"/>
      <c r="ER349" s="1009"/>
      <c r="ES349" s="1009"/>
      <c r="ET349" s="1009"/>
      <c r="EU349" s="1009"/>
      <c r="EV349" s="1009"/>
      <c r="EW349" s="1009"/>
      <c r="EX349" s="1093"/>
      <c r="EY349" s="1095">
        <f t="shared" si="80"/>
        <v>1</v>
      </c>
      <c r="EZ349" s="1009"/>
      <c r="FA349" s="1009"/>
      <c r="FB349" s="1009"/>
      <c r="FC349" s="1009"/>
      <c r="FD349" s="1009"/>
      <c r="FE349" s="1009"/>
      <c r="FF349" s="1009"/>
      <c r="FG349" s="1009"/>
      <c r="FH349" s="1093"/>
      <c r="FI349" s="415">
        <f t="shared" si="59"/>
        <v>1</v>
      </c>
      <c r="FJ349" s="365"/>
      <c r="FK349" s="304" t="s">
        <v>100</v>
      </c>
      <c r="FL349" s="1092">
        <f t="shared" si="81"/>
        <v>1</v>
      </c>
      <c r="FM349" s="1009"/>
      <c r="FN349" s="1009"/>
      <c r="FO349" s="1009"/>
      <c r="FP349" s="1009"/>
      <c r="FQ349" s="1009"/>
      <c r="FR349" s="1009"/>
      <c r="FS349" s="1009"/>
      <c r="FT349" s="1009"/>
      <c r="FU349" s="1093"/>
      <c r="FV349" s="1095">
        <f t="shared" si="82"/>
        <v>1</v>
      </c>
      <c r="FW349" s="1009"/>
      <c r="FX349" s="1009"/>
      <c r="FY349" s="1009"/>
      <c r="FZ349" s="1009"/>
      <c r="GA349" s="1009"/>
      <c r="GB349" s="1009"/>
      <c r="GC349" s="1009"/>
      <c r="GD349" s="1009"/>
      <c r="GE349" s="1093"/>
      <c r="GF349" s="1095">
        <f t="shared" si="83"/>
        <v>1</v>
      </c>
      <c r="GG349" s="1009"/>
      <c r="GH349" s="1009"/>
      <c r="GI349" s="1009"/>
      <c r="GJ349" s="1009"/>
      <c r="GK349" s="1009"/>
      <c r="GL349" s="1009"/>
      <c r="GM349" s="1009"/>
      <c r="GN349" s="1009"/>
      <c r="GO349" s="1093"/>
      <c r="GP349" s="415">
        <f t="shared" si="63"/>
        <v>1</v>
      </c>
      <c r="GQ349" s="365"/>
    </row>
    <row r="350" spans="1:199" ht="15.75" customHeight="1">
      <c r="A350" s="1018"/>
      <c r="B350" s="477" t="s">
        <v>198</v>
      </c>
      <c r="C350" s="478">
        <f t="shared" si="66"/>
        <v>46.133333333333333</v>
      </c>
      <c r="D350" s="479"/>
      <c r="E350" s="479"/>
      <c r="F350" s="479"/>
      <c r="G350" s="479"/>
      <c r="H350" s="479"/>
      <c r="I350" s="479"/>
      <c r="J350" s="479"/>
      <c r="K350" s="479"/>
      <c r="L350" s="480"/>
      <c r="M350" s="481">
        <f t="shared" si="67"/>
        <v>40.725000000000001</v>
      </c>
      <c r="N350" s="482"/>
      <c r="O350" s="482"/>
      <c r="P350" s="482"/>
      <c r="Q350" s="482"/>
      <c r="R350" s="482"/>
      <c r="S350" s="482"/>
      <c r="T350" s="482"/>
      <c r="U350" s="482"/>
      <c r="V350" s="483"/>
      <c r="W350" s="481">
        <f t="shared" si="68"/>
        <v>61.062962962962956</v>
      </c>
      <c r="X350" s="482"/>
      <c r="Y350" s="482"/>
      <c r="Z350" s="482"/>
      <c r="AA350" s="482"/>
      <c r="AB350" s="482"/>
      <c r="AC350" s="482"/>
      <c r="AD350" s="482"/>
      <c r="AE350" s="482"/>
      <c r="AF350" s="483"/>
      <c r="AG350" s="483">
        <f t="shared" si="44"/>
        <v>49.307098765432102</v>
      </c>
      <c r="AH350" s="484"/>
      <c r="AI350" s="477" t="s">
        <v>198</v>
      </c>
      <c r="AJ350" s="1107">
        <f t="shared" si="69"/>
        <v>47.411764705882355</v>
      </c>
      <c r="AK350" s="1009"/>
      <c r="AL350" s="1009"/>
      <c r="AM350" s="1009"/>
      <c r="AN350" s="1009"/>
      <c r="AO350" s="1009"/>
      <c r="AP350" s="1009"/>
      <c r="AQ350" s="1009"/>
      <c r="AR350" s="1009"/>
      <c r="AS350" s="1093"/>
      <c r="AT350" s="1108">
        <f t="shared" si="70"/>
        <v>30.351190476190478</v>
      </c>
      <c r="AU350" s="1009"/>
      <c r="AV350" s="1009"/>
      <c r="AW350" s="1009"/>
      <c r="AX350" s="1009"/>
      <c r="AY350" s="1009"/>
      <c r="AZ350" s="1009"/>
      <c r="BA350" s="1009"/>
      <c r="BB350" s="1009"/>
      <c r="BC350" s="1093"/>
      <c r="BD350" s="1108">
        <f t="shared" si="71"/>
        <v>33.777777777777779</v>
      </c>
      <c r="BE350" s="1009"/>
      <c r="BF350" s="1009"/>
      <c r="BG350" s="1009"/>
      <c r="BH350" s="1009"/>
      <c r="BI350" s="1009"/>
      <c r="BJ350" s="1009"/>
      <c r="BK350" s="1009"/>
      <c r="BL350" s="1009"/>
      <c r="BM350" s="1093"/>
      <c r="BN350" s="482">
        <f t="shared" si="48"/>
        <v>37.180244319950198</v>
      </c>
      <c r="BO350" s="484"/>
      <c r="BP350" s="485" t="s">
        <v>198</v>
      </c>
      <c r="BQ350" s="1107">
        <f t="shared" si="72"/>
        <v>40.25</v>
      </c>
      <c r="BR350" s="1009"/>
      <c r="BS350" s="1009"/>
      <c r="BT350" s="1009"/>
      <c r="BU350" s="1009"/>
      <c r="BV350" s="1009"/>
      <c r="BW350" s="1009"/>
      <c r="BX350" s="1009"/>
      <c r="BY350" s="1009"/>
      <c r="BZ350" s="1093"/>
      <c r="CA350" s="1108">
        <f t="shared" si="73"/>
        <v>50.34680134680135</v>
      </c>
      <c r="CB350" s="1009"/>
      <c r="CC350" s="1009"/>
      <c r="CD350" s="1009"/>
      <c r="CE350" s="1009"/>
      <c r="CF350" s="1009"/>
      <c r="CG350" s="1009"/>
      <c r="CH350" s="1009"/>
      <c r="CI350" s="1009"/>
      <c r="CJ350" s="1093"/>
      <c r="CK350" s="1168" t="e">
        <f t="shared" si="74"/>
        <v>#DIV/0!</v>
      </c>
      <c r="CL350" s="1009"/>
      <c r="CM350" s="1009"/>
      <c r="CN350" s="1009"/>
      <c r="CO350" s="1009"/>
      <c r="CP350" s="1009"/>
      <c r="CQ350" s="1009"/>
      <c r="CR350" s="1009"/>
      <c r="CS350" s="1009"/>
      <c r="CT350" s="1093"/>
      <c r="CU350" s="486" t="e">
        <f t="shared" si="52"/>
        <v>#DIV/0!</v>
      </c>
      <c r="CV350" s="484"/>
      <c r="CW350" s="477" t="s">
        <v>198</v>
      </c>
      <c r="CX350" s="1107">
        <f t="shared" si="75"/>
        <v>33.769230769230766</v>
      </c>
      <c r="CY350" s="1009"/>
      <c r="CZ350" s="1009"/>
      <c r="DA350" s="1009"/>
      <c r="DB350" s="1009"/>
      <c r="DC350" s="1009"/>
      <c r="DD350" s="1009"/>
      <c r="DE350" s="1009"/>
      <c r="DF350" s="1009"/>
      <c r="DG350" s="1093"/>
      <c r="DH350" s="1108">
        <f t="shared" si="76"/>
        <v>47.702362996480645</v>
      </c>
      <c r="DI350" s="1009"/>
      <c r="DJ350" s="1009"/>
      <c r="DK350" s="1009"/>
      <c r="DL350" s="1009"/>
      <c r="DM350" s="1009"/>
      <c r="DN350" s="1009"/>
      <c r="DO350" s="1009"/>
      <c r="DP350" s="1009"/>
      <c r="DQ350" s="1093"/>
      <c r="DR350" s="1108">
        <f t="shared" si="77"/>
        <v>30.560185185185187</v>
      </c>
      <c r="DS350" s="1009"/>
      <c r="DT350" s="1009"/>
      <c r="DU350" s="1009"/>
      <c r="DV350" s="1009"/>
      <c r="DW350" s="1009"/>
      <c r="DX350" s="1009"/>
      <c r="DY350" s="1009"/>
      <c r="DZ350" s="1009"/>
      <c r="EA350" s="1093"/>
      <c r="EB350" s="483">
        <f t="shared" si="55"/>
        <v>37.343926316965536</v>
      </c>
      <c r="EC350" s="484"/>
      <c r="ED350" s="477" t="s">
        <v>198</v>
      </c>
      <c r="EE350" s="1107">
        <f t="shared" si="78"/>
        <v>70.5</v>
      </c>
      <c r="EF350" s="1009"/>
      <c r="EG350" s="1009"/>
      <c r="EH350" s="1009"/>
      <c r="EI350" s="1009"/>
      <c r="EJ350" s="1009"/>
      <c r="EK350" s="1009"/>
      <c r="EL350" s="1009"/>
      <c r="EM350" s="1009"/>
      <c r="EN350" s="1093"/>
      <c r="EO350" s="1168" t="e">
        <f t="shared" si="79"/>
        <v>#DIV/0!</v>
      </c>
      <c r="EP350" s="1009"/>
      <c r="EQ350" s="1009"/>
      <c r="ER350" s="1009"/>
      <c r="ES350" s="1009"/>
      <c r="ET350" s="1009"/>
      <c r="EU350" s="1009"/>
      <c r="EV350" s="1009"/>
      <c r="EW350" s="1009"/>
      <c r="EX350" s="1093"/>
      <c r="EY350" s="1168" t="e">
        <f t="shared" si="80"/>
        <v>#DIV/0!</v>
      </c>
      <c r="EZ350" s="1009"/>
      <c r="FA350" s="1009"/>
      <c r="FB350" s="1009"/>
      <c r="FC350" s="1009"/>
      <c r="FD350" s="1009"/>
      <c r="FE350" s="1009"/>
      <c r="FF350" s="1009"/>
      <c r="FG350" s="1009"/>
      <c r="FH350" s="1093"/>
      <c r="FI350" s="486" t="e">
        <f t="shared" si="59"/>
        <v>#DIV/0!</v>
      </c>
      <c r="FJ350" s="484"/>
      <c r="FK350" s="477" t="s">
        <v>198</v>
      </c>
      <c r="FL350" s="1107" t="e">
        <f t="shared" si="81"/>
        <v>#DIV/0!</v>
      </c>
      <c r="FM350" s="1009"/>
      <c r="FN350" s="1009"/>
      <c r="FO350" s="1009"/>
      <c r="FP350" s="1009"/>
      <c r="FQ350" s="1009"/>
      <c r="FR350" s="1009"/>
      <c r="FS350" s="1009"/>
      <c r="FT350" s="1009"/>
      <c r="FU350" s="1093"/>
      <c r="FV350" s="1168" t="e">
        <f t="shared" si="82"/>
        <v>#DIV/0!</v>
      </c>
      <c r="FW350" s="1009"/>
      <c r="FX350" s="1009"/>
      <c r="FY350" s="1009"/>
      <c r="FZ350" s="1009"/>
      <c r="GA350" s="1009"/>
      <c r="GB350" s="1009"/>
      <c r="GC350" s="1009"/>
      <c r="GD350" s="1009"/>
      <c r="GE350" s="1093"/>
      <c r="GF350" s="1168" t="e">
        <f t="shared" si="83"/>
        <v>#DIV/0!</v>
      </c>
      <c r="GG350" s="1009"/>
      <c r="GH350" s="1009"/>
      <c r="GI350" s="1009"/>
      <c r="GJ350" s="1009"/>
      <c r="GK350" s="1009"/>
      <c r="GL350" s="1009"/>
      <c r="GM350" s="1009"/>
      <c r="GN350" s="1009"/>
      <c r="GO350" s="1093"/>
      <c r="GP350" s="486" t="e">
        <f t="shared" si="63"/>
        <v>#DIV/0!</v>
      </c>
      <c r="GQ350" s="484"/>
    </row>
    <row r="351" spans="1:199" ht="15.75" customHeight="1">
      <c r="A351" s="1018"/>
      <c r="B351" s="487" t="s">
        <v>201</v>
      </c>
      <c r="C351" s="488">
        <f t="shared" si="66"/>
        <v>57.269230769230766</v>
      </c>
      <c r="D351" s="489"/>
      <c r="E351" s="489"/>
      <c r="F351" s="489"/>
      <c r="G351" s="489"/>
      <c r="H351" s="489"/>
      <c r="I351" s="489"/>
      <c r="J351" s="489"/>
      <c r="K351" s="489"/>
      <c r="L351" s="490"/>
      <c r="M351" s="491" t="e">
        <f t="shared" si="67"/>
        <v>#DIV/0!</v>
      </c>
      <c r="N351" s="492"/>
      <c r="O351" s="492"/>
      <c r="P351" s="492"/>
      <c r="Q351" s="492"/>
      <c r="R351" s="492"/>
      <c r="S351" s="492"/>
      <c r="T351" s="492"/>
      <c r="U351" s="492"/>
      <c r="V351" s="493"/>
      <c r="W351" s="491" t="e">
        <f t="shared" si="68"/>
        <v>#DIV/0!</v>
      </c>
      <c r="X351" s="492"/>
      <c r="Y351" s="492"/>
      <c r="Z351" s="492"/>
      <c r="AA351" s="492"/>
      <c r="AB351" s="492"/>
      <c r="AC351" s="492"/>
      <c r="AD351" s="492"/>
      <c r="AE351" s="492"/>
      <c r="AF351" s="493"/>
      <c r="AG351" s="493" t="e">
        <f t="shared" si="44"/>
        <v>#DIV/0!</v>
      </c>
      <c r="AH351" s="494"/>
      <c r="AI351" s="487" t="s">
        <v>201</v>
      </c>
      <c r="AJ351" s="1109">
        <f t="shared" si="69"/>
        <v>61.5</v>
      </c>
      <c r="AK351" s="1009"/>
      <c r="AL351" s="1009"/>
      <c r="AM351" s="1009"/>
      <c r="AN351" s="1009"/>
      <c r="AO351" s="1009"/>
      <c r="AP351" s="1009"/>
      <c r="AQ351" s="1009"/>
      <c r="AR351" s="1009"/>
      <c r="AS351" s="1093"/>
      <c r="AT351" s="1110">
        <f t="shared" si="70"/>
        <v>24.965277777777782</v>
      </c>
      <c r="AU351" s="1009"/>
      <c r="AV351" s="1009"/>
      <c r="AW351" s="1009"/>
      <c r="AX351" s="1009"/>
      <c r="AY351" s="1009"/>
      <c r="AZ351" s="1009"/>
      <c r="BA351" s="1009"/>
      <c r="BB351" s="1009"/>
      <c r="BC351" s="1093"/>
      <c r="BD351" s="1110">
        <f t="shared" si="71"/>
        <v>69.437373737373733</v>
      </c>
      <c r="BE351" s="1009"/>
      <c r="BF351" s="1009"/>
      <c r="BG351" s="1009"/>
      <c r="BH351" s="1009"/>
      <c r="BI351" s="1009"/>
      <c r="BJ351" s="1009"/>
      <c r="BK351" s="1009"/>
      <c r="BL351" s="1009"/>
      <c r="BM351" s="1093"/>
      <c r="BN351" s="492">
        <f t="shared" si="48"/>
        <v>51.967550505050504</v>
      </c>
      <c r="BO351" s="494"/>
      <c r="BP351" s="496" t="s">
        <v>201</v>
      </c>
      <c r="BQ351" s="1109">
        <f t="shared" si="72"/>
        <v>54.1875</v>
      </c>
      <c r="BR351" s="1009"/>
      <c r="BS351" s="1009"/>
      <c r="BT351" s="1009"/>
      <c r="BU351" s="1009"/>
      <c r="BV351" s="1009"/>
      <c r="BW351" s="1009"/>
      <c r="BX351" s="1009"/>
      <c r="BY351" s="1009"/>
      <c r="BZ351" s="1093"/>
      <c r="CA351" s="1110">
        <f t="shared" si="73"/>
        <v>59.918747850017205</v>
      </c>
      <c r="CB351" s="1009"/>
      <c r="CC351" s="1009"/>
      <c r="CD351" s="1009"/>
      <c r="CE351" s="1009"/>
      <c r="CF351" s="1009"/>
      <c r="CG351" s="1009"/>
      <c r="CH351" s="1009"/>
      <c r="CI351" s="1009"/>
      <c r="CJ351" s="1093"/>
      <c r="CK351" s="1167" t="e">
        <f t="shared" si="74"/>
        <v>#DIV/0!</v>
      </c>
      <c r="CL351" s="1009"/>
      <c r="CM351" s="1009"/>
      <c r="CN351" s="1009"/>
      <c r="CO351" s="1009"/>
      <c r="CP351" s="1009"/>
      <c r="CQ351" s="1009"/>
      <c r="CR351" s="1009"/>
      <c r="CS351" s="1009"/>
      <c r="CT351" s="1093"/>
      <c r="CU351" s="497" t="e">
        <f t="shared" si="52"/>
        <v>#DIV/0!</v>
      </c>
      <c r="CV351" s="494"/>
      <c r="CW351" s="487" t="s">
        <v>201</v>
      </c>
      <c r="CX351" s="1109">
        <f t="shared" si="75"/>
        <v>40.571428571428569</v>
      </c>
      <c r="CY351" s="1009"/>
      <c r="CZ351" s="1009"/>
      <c r="DA351" s="1009"/>
      <c r="DB351" s="1009"/>
      <c r="DC351" s="1009"/>
      <c r="DD351" s="1009"/>
      <c r="DE351" s="1009"/>
      <c r="DF351" s="1009"/>
      <c r="DG351" s="1093"/>
      <c r="DH351" s="1110">
        <f t="shared" si="76"/>
        <v>41.716835016835013</v>
      </c>
      <c r="DI351" s="1009"/>
      <c r="DJ351" s="1009"/>
      <c r="DK351" s="1009"/>
      <c r="DL351" s="1009"/>
      <c r="DM351" s="1009"/>
      <c r="DN351" s="1009"/>
      <c r="DO351" s="1009"/>
      <c r="DP351" s="1009"/>
      <c r="DQ351" s="1093"/>
      <c r="DR351" s="1110">
        <f t="shared" si="77"/>
        <v>44.389693313222722</v>
      </c>
      <c r="DS351" s="1009"/>
      <c r="DT351" s="1009"/>
      <c r="DU351" s="1009"/>
      <c r="DV351" s="1009"/>
      <c r="DW351" s="1009"/>
      <c r="DX351" s="1009"/>
      <c r="DY351" s="1009"/>
      <c r="DZ351" s="1009"/>
      <c r="EA351" s="1093"/>
      <c r="EB351" s="493">
        <f t="shared" si="55"/>
        <v>42.22598563382877</v>
      </c>
      <c r="EC351" s="494"/>
      <c r="ED351" s="487" t="s">
        <v>201</v>
      </c>
      <c r="EE351" s="1109">
        <f t="shared" si="78"/>
        <v>36.333333333333336</v>
      </c>
      <c r="EF351" s="1009"/>
      <c r="EG351" s="1009"/>
      <c r="EH351" s="1009"/>
      <c r="EI351" s="1009"/>
      <c r="EJ351" s="1009"/>
      <c r="EK351" s="1009"/>
      <c r="EL351" s="1009"/>
      <c r="EM351" s="1009"/>
      <c r="EN351" s="1093"/>
      <c r="EO351" s="1167" t="e">
        <f t="shared" si="79"/>
        <v>#DIV/0!</v>
      </c>
      <c r="EP351" s="1009"/>
      <c r="EQ351" s="1009"/>
      <c r="ER351" s="1009"/>
      <c r="ES351" s="1009"/>
      <c r="ET351" s="1009"/>
      <c r="EU351" s="1009"/>
      <c r="EV351" s="1009"/>
      <c r="EW351" s="1009"/>
      <c r="EX351" s="1093"/>
      <c r="EY351" s="1167" t="e">
        <f t="shared" si="80"/>
        <v>#DIV/0!</v>
      </c>
      <c r="EZ351" s="1009"/>
      <c r="FA351" s="1009"/>
      <c r="FB351" s="1009"/>
      <c r="FC351" s="1009"/>
      <c r="FD351" s="1009"/>
      <c r="FE351" s="1009"/>
      <c r="FF351" s="1009"/>
      <c r="FG351" s="1009"/>
      <c r="FH351" s="1093"/>
      <c r="FI351" s="497" t="e">
        <f t="shared" si="59"/>
        <v>#DIV/0!</v>
      </c>
      <c r="FJ351" s="494"/>
      <c r="FK351" s="487" t="s">
        <v>201</v>
      </c>
      <c r="FL351" s="1109">
        <f t="shared" si="81"/>
        <v>79.333333333333329</v>
      </c>
      <c r="FM351" s="1009"/>
      <c r="FN351" s="1009"/>
      <c r="FO351" s="1009"/>
      <c r="FP351" s="1009"/>
      <c r="FQ351" s="1009"/>
      <c r="FR351" s="1009"/>
      <c r="FS351" s="1009"/>
      <c r="FT351" s="1009"/>
      <c r="FU351" s="1093"/>
      <c r="FV351" s="1167" t="e">
        <f t="shared" si="82"/>
        <v>#DIV/0!</v>
      </c>
      <c r="FW351" s="1009"/>
      <c r="FX351" s="1009"/>
      <c r="FY351" s="1009"/>
      <c r="FZ351" s="1009"/>
      <c r="GA351" s="1009"/>
      <c r="GB351" s="1009"/>
      <c r="GC351" s="1009"/>
      <c r="GD351" s="1009"/>
      <c r="GE351" s="1093"/>
      <c r="GF351" s="1167" t="e">
        <f t="shared" si="83"/>
        <v>#DIV/0!</v>
      </c>
      <c r="GG351" s="1009"/>
      <c r="GH351" s="1009"/>
      <c r="GI351" s="1009"/>
      <c r="GJ351" s="1009"/>
      <c r="GK351" s="1009"/>
      <c r="GL351" s="1009"/>
      <c r="GM351" s="1009"/>
      <c r="GN351" s="1009"/>
      <c r="GO351" s="1093"/>
      <c r="GP351" s="497" t="e">
        <f t="shared" si="63"/>
        <v>#DIV/0!</v>
      </c>
      <c r="GQ351" s="494"/>
    </row>
    <row r="352" spans="1:199" ht="15.75" customHeight="1">
      <c r="A352" s="1018"/>
      <c r="B352" s="304" t="s">
        <v>103</v>
      </c>
      <c r="C352" s="366">
        <f t="shared" si="66"/>
        <v>1</v>
      </c>
      <c r="D352" s="367"/>
      <c r="E352" s="367"/>
      <c r="F352" s="367"/>
      <c r="G352" s="367"/>
      <c r="H352" s="367"/>
      <c r="I352" s="367"/>
      <c r="J352" s="367"/>
      <c r="K352" s="367"/>
      <c r="L352" s="368"/>
      <c r="M352" s="369">
        <f t="shared" si="67"/>
        <v>1</v>
      </c>
      <c r="N352" s="370"/>
      <c r="O352" s="370"/>
      <c r="P352" s="370"/>
      <c r="Q352" s="370"/>
      <c r="R352" s="370"/>
      <c r="S352" s="370"/>
      <c r="T352" s="370"/>
      <c r="U352" s="370"/>
      <c r="V352" s="371"/>
      <c r="W352" s="369">
        <f t="shared" si="68"/>
        <v>1</v>
      </c>
      <c r="X352" s="370"/>
      <c r="Y352" s="370"/>
      <c r="Z352" s="370"/>
      <c r="AA352" s="370"/>
      <c r="AB352" s="370"/>
      <c r="AC352" s="370"/>
      <c r="AD352" s="370"/>
      <c r="AE352" s="370"/>
      <c r="AF352" s="371"/>
      <c r="AG352" s="415">
        <f t="shared" si="44"/>
        <v>1</v>
      </c>
      <c r="AH352" s="365"/>
      <c r="AI352" s="304" t="s">
        <v>103</v>
      </c>
      <c r="AJ352" s="1092">
        <f t="shared" si="69"/>
        <v>1</v>
      </c>
      <c r="AK352" s="1009"/>
      <c r="AL352" s="1009"/>
      <c r="AM352" s="1009"/>
      <c r="AN352" s="1009"/>
      <c r="AO352" s="1009"/>
      <c r="AP352" s="1009"/>
      <c r="AQ352" s="1009"/>
      <c r="AR352" s="1009"/>
      <c r="AS352" s="1093"/>
      <c r="AT352" s="1094">
        <f t="shared" si="70"/>
        <v>1</v>
      </c>
      <c r="AU352" s="1009"/>
      <c r="AV352" s="1009"/>
      <c r="AW352" s="1009"/>
      <c r="AX352" s="1009"/>
      <c r="AY352" s="1009"/>
      <c r="AZ352" s="1009"/>
      <c r="BA352" s="1009"/>
      <c r="BB352" s="1009"/>
      <c r="BC352" s="1093"/>
      <c r="BD352" s="1094">
        <f t="shared" si="71"/>
        <v>1</v>
      </c>
      <c r="BE352" s="1009"/>
      <c r="BF352" s="1009"/>
      <c r="BG352" s="1009"/>
      <c r="BH352" s="1009"/>
      <c r="BI352" s="1009"/>
      <c r="BJ352" s="1009"/>
      <c r="BK352" s="1009"/>
      <c r="BL352" s="1009"/>
      <c r="BM352" s="1093"/>
      <c r="BN352" s="416">
        <f t="shared" si="48"/>
        <v>1</v>
      </c>
      <c r="BO352" s="365"/>
      <c r="BP352" s="306" t="s">
        <v>103</v>
      </c>
      <c r="BQ352" s="1092">
        <f t="shared" si="72"/>
        <v>1</v>
      </c>
      <c r="BR352" s="1009"/>
      <c r="BS352" s="1009"/>
      <c r="BT352" s="1009"/>
      <c r="BU352" s="1009"/>
      <c r="BV352" s="1009"/>
      <c r="BW352" s="1009"/>
      <c r="BX352" s="1009"/>
      <c r="BY352" s="1009"/>
      <c r="BZ352" s="1093"/>
      <c r="CA352" s="1095">
        <f t="shared" si="73"/>
        <v>1</v>
      </c>
      <c r="CB352" s="1009"/>
      <c r="CC352" s="1009"/>
      <c r="CD352" s="1009"/>
      <c r="CE352" s="1009"/>
      <c r="CF352" s="1009"/>
      <c r="CG352" s="1009"/>
      <c r="CH352" s="1009"/>
      <c r="CI352" s="1009"/>
      <c r="CJ352" s="1093"/>
      <c r="CK352" s="1095">
        <f t="shared" si="74"/>
        <v>1</v>
      </c>
      <c r="CL352" s="1009"/>
      <c r="CM352" s="1009"/>
      <c r="CN352" s="1009"/>
      <c r="CO352" s="1009"/>
      <c r="CP352" s="1009"/>
      <c r="CQ352" s="1009"/>
      <c r="CR352" s="1009"/>
      <c r="CS352" s="1009"/>
      <c r="CT352" s="1093"/>
      <c r="CU352" s="415">
        <f t="shared" si="52"/>
        <v>1</v>
      </c>
      <c r="CV352" s="365"/>
      <c r="CW352" s="304" t="s">
        <v>103</v>
      </c>
      <c r="CX352" s="1092">
        <f t="shared" si="75"/>
        <v>1</v>
      </c>
      <c r="CY352" s="1009"/>
      <c r="CZ352" s="1009"/>
      <c r="DA352" s="1009"/>
      <c r="DB352" s="1009"/>
      <c r="DC352" s="1009"/>
      <c r="DD352" s="1009"/>
      <c r="DE352" s="1009"/>
      <c r="DF352" s="1009"/>
      <c r="DG352" s="1093"/>
      <c r="DH352" s="1095">
        <f t="shared" si="76"/>
        <v>1</v>
      </c>
      <c r="DI352" s="1009"/>
      <c r="DJ352" s="1009"/>
      <c r="DK352" s="1009"/>
      <c r="DL352" s="1009"/>
      <c r="DM352" s="1009"/>
      <c r="DN352" s="1009"/>
      <c r="DO352" s="1009"/>
      <c r="DP352" s="1009"/>
      <c r="DQ352" s="1093"/>
      <c r="DR352" s="1095">
        <f t="shared" si="77"/>
        <v>1</v>
      </c>
      <c r="DS352" s="1009"/>
      <c r="DT352" s="1009"/>
      <c r="DU352" s="1009"/>
      <c r="DV352" s="1009"/>
      <c r="DW352" s="1009"/>
      <c r="DX352" s="1009"/>
      <c r="DY352" s="1009"/>
      <c r="DZ352" s="1009"/>
      <c r="EA352" s="1093"/>
      <c r="EB352" s="415">
        <f t="shared" si="55"/>
        <v>1</v>
      </c>
      <c r="EC352" s="365"/>
      <c r="ED352" s="304" t="s">
        <v>103</v>
      </c>
      <c r="EE352" s="1092">
        <f t="shared" si="78"/>
        <v>1</v>
      </c>
      <c r="EF352" s="1009"/>
      <c r="EG352" s="1009"/>
      <c r="EH352" s="1009"/>
      <c r="EI352" s="1009"/>
      <c r="EJ352" s="1009"/>
      <c r="EK352" s="1009"/>
      <c r="EL352" s="1009"/>
      <c r="EM352" s="1009"/>
      <c r="EN352" s="1093"/>
      <c r="EO352" s="1095">
        <f t="shared" si="79"/>
        <v>1</v>
      </c>
      <c r="EP352" s="1009"/>
      <c r="EQ352" s="1009"/>
      <c r="ER352" s="1009"/>
      <c r="ES352" s="1009"/>
      <c r="ET352" s="1009"/>
      <c r="EU352" s="1009"/>
      <c r="EV352" s="1009"/>
      <c r="EW352" s="1009"/>
      <c r="EX352" s="1093"/>
      <c r="EY352" s="1095">
        <f t="shared" si="80"/>
        <v>1</v>
      </c>
      <c r="EZ352" s="1009"/>
      <c r="FA352" s="1009"/>
      <c r="FB352" s="1009"/>
      <c r="FC352" s="1009"/>
      <c r="FD352" s="1009"/>
      <c r="FE352" s="1009"/>
      <c r="FF352" s="1009"/>
      <c r="FG352" s="1009"/>
      <c r="FH352" s="1093"/>
      <c r="FI352" s="415">
        <f t="shared" si="59"/>
        <v>1</v>
      </c>
      <c r="FJ352" s="365"/>
      <c r="FK352" s="304" t="s">
        <v>103</v>
      </c>
      <c r="FL352" s="1092">
        <f t="shared" si="81"/>
        <v>1</v>
      </c>
      <c r="FM352" s="1009"/>
      <c r="FN352" s="1009"/>
      <c r="FO352" s="1009"/>
      <c r="FP352" s="1009"/>
      <c r="FQ352" s="1009"/>
      <c r="FR352" s="1009"/>
      <c r="FS352" s="1009"/>
      <c r="FT352" s="1009"/>
      <c r="FU352" s="1093"/>
      <c r="FV352" s="1095">
        <f t="shared" si="82"/>
        <v>1</v>
      </c>
      <c r="FW352" s="1009"/>
      <c r="FX352" s="1009"/>
      <c r="FY352" s="1009"/>
      <c r="FZ352" s="1009"/>
      <c r="GA352" s="1009"/>
      <c r="GB352" s="1009"/>
      <c r="GC352" s="1009"/>
      <c r="GD352" s="1009"/>
      <c r="GE352" s="1093"/>
      <c r="GF352" s="1095">
        <f t="shared" si="83"/>
        <v>1</v>
      </c>
      <c r="GG352" s="1009"/>
      <c r="GH352" s="1009"/>
      <c r="GI352" s="1009"/>
      <c r="GJ352" s="1009"/>
      <c r="GK352" s="1009"/>
      <c r="GL352" s="1009"/>
      <c r="GM352" s="1009"/>
      <c r="GN352" s="1009"/>
      <c r="GO352" s="1093"/>
      <c r="GP352" s="415">
        <f t="shared" si="63"/>
        <v>1</v>
      </c>
      <c r="GQ352" s="365"/>
    </row>
    <row r="353" spans="1:199" ht="15.75" customHeight="1">
      <c r="A353" s="1018"/>
      <c r="B353" s="304" t="s">
        <v>107</v>
      </c>
      <c r="C353" s="366">
        <f t="shared" si="66"/>
        <v>1</v>
      </c>
      <c r="D353" s="367"/>
      <c r="E353" s="367"/>
      <c r="F353" s="367"/>
      <c r="G353" s="367"/>
      <c r="H353" s="367"/>
      <c r="I353" s="367"/>
      <c r="J353" s="367"/>
      <c r="K353" s="367"/>
      <c r="L353" s="368"/>
      <c r="M353" s="369">
        <f t="shared" si="67"/>
        <v>1</v>
      </c>
      <c r="N353" s="370"/>
      <c r="O353" s="370"/>
      <c r="P353" s="370"/>
      <c r="Q353" s="370"/>
      <c r="R353" s="370"/>
      <c r="S353" s="370"/>
      <c r="T353" s="370"/>
      <c r="U353" s="370"/>
      <c r="V353" s="371"/>
      <c r="W353" s="369">
        <f t="shared" si="68"/>
        <v>1</v>
      </c>
      <c r="X353" s="370"/>
      <c r="Y353" s="370"/>
      <c r="Z353" s="370"/>
      <c r="AA353" s="370"/>
      <c r="AB353" s="370"/>
      <c r="AC353" s="370"/>
      <c r="AD353" s="370"/>
      <c r="AE353" s="370"/>
      <c r="AF353" s="371"/>
      <c r="AG353" s="415">
        <f t="shared" si="44"/>
        <v>1</v>
      </c>
      <c r="AH353" s="365"/>
      <c r="AI353" s="304" t="s">
        <v>107</v>
      </c>
      <c r="AJ353" s="1092">
        <f t="shared" si="69"/>
        <v>1</v>
      </c>
      <c r="AK353" s="1009"/>
      <c r="AL353" s="1009"/>
      <c r="AM353" s="1009"/>
      <c r="AN353" s="1009"/>
      <c r="AO353" s="1009"/>
      <c r="AP353" s="1009"/>
      <c r="AQ353" s="1009"/>
      <c r="AR353" s="1009"/>
      <c r="AS353" s="1093"/>
      <c r="AT353" s="1094">
        <f t="shared" si="70"/>
        <v>1</v>
      </c>
      <c r="AU353" s="1009"/>
      <c r="AV353" s="1009"/>
      <c r="AW353" s="1009"/>
      <c r="AX353" s="1009"/>
      <c r="AY353" s="1009"/>
      <c r="AZ353" s="1009"/>
      <c r="BA353" s="1009"/>
      <c r="BB353" s="1009"/>
      <c r="BC353" s="1093"/>
      <c r="BD353" s="1094">
        <f t="shared" si="71"/>
        <v>1</v>
      </c>
      <c r="BE353" s="1009"/>
      <c r="BF353" s="1009"/>
      <c r="BG353" s="1009"/>
      <c r="BH353" s="1009"/>
      <c r="BI353" s="1009"/>
      <c r="BJ353" s="1009"/>
      <c r="BK353" s="1009"/>
      <c r="BL353" s="1009"/>
      <c r="BM353" s="1093"/>
      <c r="BN353" s="416">
        <f t="shared" si="48"/>
        <v>1</v>
      </c>
      <c r="BO353" s="365"/>
      <c r="BP353" s="306" t="s">
        <v>107</v>
      </c>
      <c r="BQ353" s="1092">
        <f t="shared" si="72"/>
        <v>1</v>
      </c>
      <c r="BR353" s="1009"/>
      <c r="BS353" s="1009"/>
      <c r="BT353" s="1009"/>
      <c r="BU353" s="1009"/>
      <c r="BV353" s="1009"/>
      <c r="BW353" s="1009"/>
      <c r="BX353" s="1009"/>
      <c r="BY353" s="1009"/>
      <c r="BZ353" s="1093"/>
      <c r="CA353" s="1095">
        <f t="shared" si="73"/>
        <v>1</v>
      </c>
      <c r="CB353" s="1009"/>
      <c r="CC353" s="1009"/>
      <c r="CD353" s="1009"/>
      <c r="CE353" s="1009"/>
      <c r="CF353" s="1009"/>
      <c r="CG353" s="1009"/>
      <c r="CH353" s="1009"/>
      <c r="CI353" s="1009"/>
      <c r="CJ353" s="1093"/>
      <c r="CK353" s="1095">
        <f t="shared" si="74"/>
        <v>1</v>
      </c>
      <c r="CL353" s="1009"/>
      <c r="CM353" s="1009"/>
      <c r="CN353" s="1009"/>
      <c r="CO353" s="1009"/>
      <c r="CP353" s="1009"/>
      <c r="CQ353" s="1009"/>
      <c r="CR353" s="1009"/>
      <c r="CS353" s="1009"/>
      <c r="CT353" s="1093"/>
      <c r="CU353" s="415">
        <f t="shared" si="52"/>
        <v>1</v>
      </c>
      <c r="CV353" s="365"/>
      <c r="CW353" s="304" t="s">
        <v>107</v>
      </c>
      <c r="CX353" s="1092">
        <f t="shared" si="75"/>
        <v>1</v>
      </c>
      <c r="CY353" s="1009"/>
      <c r="CZ353" s="1009"/>
      <c r="DA353" s="1009"/>
      <c r="DB353" s="1009"/>
      <c r="DC353" s="1009"/>
      <c r="DD353" s="1009"/>
      <c r="DE353" s="1009"/>
      <c r="DF353" s="1009"/>
      <c r="DG353" s="1093"/>
      <c r="DH353" s="1095">
        <f t="shared" si="76"/>
        <v>1</v>
      </c>
      <c r="DI353" s="1009"/>
      <c r="DJ353" s="1009"/>
      <c r="DK353" s="1009"/>
      <c r="DL353" s="1009"/>
      <c r="DM353" s="1009"/>
      <c r="DN353" s="1009"/>
      <c r="DO353" s="1009"/>
      <c r="DP353" s="1009"/>
      <c r="DQ353" s="1093"/>
      <c r="DR353" s="1095">
        <f t="shared" si="77"/>
        <v>1</v>
      </c>
      <c r="DS353" s="1009"/>
      <c r="DT353" s="1009"/>
      <c r="DU353" s="1009"/>
      <c r="DV353" s="1009"/>
      <c r="DW353" s="1009"/>
      <c r="DX353" s="1009"/>
      <c r="DY353" s="1009"/>
      <c r="DZ353" s="1009"/>
      <c r="EA353" s="1093"/>
      <c r="EB353" s="415">
        <f t="shared" si="55"/>
        <v>1</v>
      </c>
      <c r="EC353" s="365"/>
      <c r="ED353" s="304" t="s">
        <v>107</v>
      </c>
      <c r="EE353" s="1092">
        <f t="shared" si="78"/>
        <v>1</v>
      </c>
      <c r="EF353" s="1009"/>
      <c r="EG353" s="1009"/>
      <c r="EH353" s="1009"/>
      <c r="EI353" s="1009"/>
      <c r="EJ353" s="1009"/>
      <c r="EK353" s="1009"/>
      <c r="EL353" s="1009"/>
      <c r="EM353" s="1009"/>
      <c r="EN353" s="1093"/>
      <c r="EO353" s="1095">
        <f t="shared" si="79"/>
        <v>1</v>
      </c>
      <c r="EP353" s="1009"/>
      <c r="EQ353" s="1009"/>
      <c r="ER353" s="1009"/>
      <c r="ES353" s="1009"/>
      <c r="ET353" s="1009"/>
      <c r="EU353" s="1009"/>
      <c r="EV353" s="1009"/>
      <c r="EW353" s="1009"/>
      <c r="EX353" s="1093"/>
      <c r="EY353" s="1095">
        <f t="shared" si="80"/>
        <v>1</v>
      </c>
      <c r="EZ353" s="1009"/>
      <c r="FA353" s="1009"/>
      <c r="FB353" s="1009"/>
      <c r="FC353" s="1009"/>
      <c r="FD353" s="1009"/>
      <c r="FE353" s="1009"/>
      <c r="FF353" s="1009"/>
      <c r="FG353" s="1009"/>
      <c r="FH353" s="1093"/>
      <c r="FI353" s="415">
        <f t="shared" si="59"/>
        <v>1</v>
      </c>
      <c r="FJ353" s="365"/>
      <c r="FK353" s="304" t="s">
        <v>107</v>
      </c>
      <c r="FL353" s="1092">
        <f t="shared" si="81"/>
        <v>1</v>
      </c>
      <c r="FM353" s="1009"/>
      <c r="FN353" s="1009"/>
      <c r="FO353" s="1009"/>
      <c r="FP353" s="1009"/>
      <c r="FQ353" s="1009"/>
      <c r="FR353" s="1009"/>
      <c r="FS353" s="1009"/>
      <c r="FT353" s="1009"/>
      <c r="FU353" s="1093"/>
      <c r="FV353" s="1095">
        <f t="shared" si="82"/>
        <v>1</v>
      </c>
      <c r="FW353" s="1009"/>
      <c r="FX353" s="1009"/>
      <c r="FY353" s="1009"/>
      <c r="FZ353" s="1009"/>
      <c r="GA353" s="1009"/>
      <c r="GB353" s="1009"/>
      <c r="GC353" s="1009"/>
      <c r="GD353" s="1009"/>
      <c r="GE353" s="1093"/>
      <c r="GF353" s="1095">
        <f t="shared" si="83"/>
        <v>1</v>
      </c>
      <c r="GG353" s="1009"/>
      <c r="GH353" s="1009"/>
      <c r="GI353" s="1009"/>
      <c r="GJ353" s="1009"/>
      <c r="GK353" s="1009"/>
      <c r="GL353" s="1009"/>
      <c r="GM353" s="1009"/>
      <c r="GN353" s="1009"/>
      <c r="GO353" s="1093"/>
      <c r="GP353" s="415">
        <f t="shared" si="63"/>
        <v>1</v>
      </c>
      <c r="GQ353" s="365"/>
    </row>
    <row r="354" spans="1:199" ht="15.75" customHeight="1">
      <c r="A354" s="1018"/>
      <c r="B354" s="304" t="s">
        <v>108</v>
      </c>
      <c r="C354" s="366">
        <f t="shared" si="66"/>
        <v>1</v>
      </c>
      <c r="D354" s="367"/>
      <c r="E354" s="367"/>
      <c r="F354" s="367"/>
      <c r="G354" s="367"/>
      <c r="H354" s="367"/>
      <c r="I354" s="367"/>
      <c r="J354" s="367"/>
      <c r="K354" s="367"/>
      <c r="L354" s="368"/>
      <c r="M354" s="369">
        <f t="shared" si="67"/>
        <v>1</v>
      </c>
      <c r="N354" s="370"/>
      <c r="O354" s="370"/>
      <c r="P354" s="370"/>
      <c r="Q354" s="370"/>
      <c r="R354" s="370"/>
      <c r="S354" s="370"/>
      <c r="T354" s="370"/>
      <c r="U354" s="370"/>
      <c r="V354" s="371"/>
      <c r="W354" s="369">
        <f t="shared" si="68"/>
        <v>1</v>
      </c>
      <c r="X354" s="370"/>
      <c r="Y354" s="370"/>
      <c r="Z354" s="370"/>
      <c r="AA354" s="370"/>
      <c r="AB354" s="370"/>
      <c r="AC354" s="370"/>
      <c r="AD354" s="370"/>
      <c r="AE354" s="370"/>
      <c r="AF354" s="371"/>
      <c r="AG354" s="415">
        <f t="shared" si="44"/>
        <v>1</v>
      </c>
      <c r="AH354" s="365"/>
      <c r="AI354" s="304" t="s">
        <v>108</v>
      </c>
      <c r="AJ354" s="1092">
        <f t="shared" si="69"/>
        <v>1</v>
      </c>
      <c r="AK354" s="1009"/>
      <c r="AL354" s="1009"/>
      <c r="AM354" s="1009"/>
      <c r="AN354" s="1009"/>
      <c r="AO354" s="1009"/>
      <c r="AP354" s="1009"/>
      <c r="AQ354" s="1009"/>
      <c r="AR354" s="1009"/>
      <c r="AS354" s="1093"/>
      <c r="AT354" s="1094">
        <f t="shared" si="70"/>
        <v>1</v>
      </c>
      <c r="AU354" s="1009"/>
      <c r="AV354" s="1009"/>
      <c r="AW354" s="1009"/>
      <c r="AX354" s="1009"/>
      <c r="AY354" s="1009"/>
      <c r="AZ354" s="1009"/>
      <c r="BA354" s="1009"/>
      <c r="BB354" s="1009"/>
      <c r="BC354" s="1093"/>
      <c r="BD354" s="1094">
        <f t="shared" si="71"/>
        <v>1</v>
      </c>
      <c r="BE354" s="1009"/>
      <c r="BF354" s="1009"/>
      <c r="BG354" s="1009"/>
      <c r="BH354" s="1009"/>
      <c r="BI354" s="1009"/>
      <c r="BJ354" s="1009"/>
      <c r="BK354" s="1009"/>
      <c r="BL354" s="1009"/>
      <c r="BM354" s="1093"/>
      <c r="BN354" s="416">
        <f t="shared" si="48"/>
        <v>1</v>
      </c>
      <c r="BO354" s="365"/>
      <c r="BP354" s="306" t="s">
        <v>108</v>
      </c>
      <c r="BQ354" s="1092">
        <f t="shared" si="72"/>
        <v>1</v>
      </c>
      <c r="BR354" s="1009"/>
      <c r="BS354" s="1009"/>
      <c r="BT354" s="1009"/>
      <c r="BU354" s="1009"/>
      <c r="BV354" s="1009"/>
      <c r="BW354" s="1009"/>
      <c r="BX354" s="1009"/>
      <c r="BY354" s="1009"/>
      <c r="BZ354" s="1093"/>
      <c r="CA354" s="1095">
        <f t="shared" si="73"/>
        <v>1</v>
      </c>
      <c r="CB354" s="1009"/>
      <c r="CC354" s="1009"/>
      <c r="CD354" s="1009"/>
      <c r="CE354" s="1009"/>
      <c r="CF354" s="1009"/>
      <c r="CG354" s="1009"/>
      <c r="CH354" s="1009"/>
      <c r="CI354" s="1009"/>
      <c r="CJ354" s="1093"/>
      <c r="CK354" s="1095">
        <f t="shared" si="74"/>
        <v>1</v>
      </c>
      <c r="CL354" s="1009"/>
      <c r="CM354" s="1009"/>
      <c r="CN354" s="1009"/>
      <c r="CO354" s="1009"/>
      <c r="CP354" s="1009"/>
      <c r="CQ354" s="1009"/>
      <c r="CR354" s="1009"/>
      <c r="CS354" s="1009"/>
      <c r="CT354" s="1093"/>
      <c r="CU354" s="415">
        <f t="shared" si="52"/>
        <v>1</v>
      </c>
      <c r="CV354" s="365"/>
      <c r="CW354" s="304" t="s">
        <v>108</v>
      </c>
      <c r="CX354" s="1092">
        <f t="shared" si="75"/>
        <v>1</v>
      </c>
      <c r="CY354" s="1009"/>
      <c r="CZ354" s="1009"/>
      <c r="DA354" s="1009"/>
      <c r="DB354" s="1009"/>
      <c r="DC354" s="1009"/>
      <c r="DD354" s="1009"/>
      <c r="DE354" s="1009"/>
      <c r="DF354" s="1009"/>
      <c r="DG354" s="1093"/>
      <c r="DH354" s="1095">
        <f t="shared" si="76"/>
        <v>1</v>
      </c>
      <c r="DI354" s="1009"/>
      <c r="DJ354" s="1009"/>
      <c r="DK354" s="1009"/>
      <c r="DL354" s="1009"/>
      <c r="DM354" s="1009"/>
      <c r="DN354" s="1009"/>
      <c r="DO354" s="1009"/>
      <c r="DP354" s="1009"/>
      <c r="DQ354" s="1093"/>
      <c r="DR354" s="1095">
        <f t="shared" si="77"/>
        <v>1</v>
      </c>
      <c r="DS354" s="1009"/>
      <c r="DT354" s="1009"/>
      <c r="DU354" s="1009"/>
      <c r="DV354" s="1009"/>
      <c r="DW354" s="1009"/>
      <c r="DX354" s="1009"/>
      <c r="DY354" s="1009"/>
      <c r="DZ354" s="1009"/>
      <c r="EA354" s="1093"/>
      <c r="EB354" s="415">
        <f t="shared" si="55"/>
        <v>1</v>
      </c>
      <c r="EC354" s="365"/>
      <c r="ED354" s="304" t="s">
        <v>108</v>
      </c>
      <c r="EE354" s="1092">
        <f t="shared" si="78"/>
        <v>1</v>
      </c>
      <c r="EF354" s="1009"/>
      <c r="EG354" s="1009"/>
      <c r="EH354" s="1009"/>
      <c r="EI354" s="1009"/>
      <c r="EJ354" s="1009"/>
      <c r="EK354" s="1009"/>
      <c r="EL354" s="1009"/>
      <c r="EM354" s="1009"/>
      <c r="EN354" s="1093"/>
      <c r="EO354" s="1095">
        <f t="shared" si="79"/>
        <v>1</v>
      </c>
      <c r="EP354" s="1009"/>
      <c r="EQ354" s="1009"/>
      <c r="ER354" s="1009"/>
      <c r="ES354" s="1009"/>
      <c r="ET354" s="1009"/>
      <c r="EU354" s="1009"/>
      <c r="EV354" s="1009"/>
      <c r="EW354" s="1009"/>
      <c r="EX354" s="1093"/>
      <c r="EY354" s="1095">
        <f t="shared" si="80"/>
        <v>1</v>
      </c>
      <c r="EZ354" s="1009"/>
      <c r="FA354" s="1009"/>
      <c r="FB354" s="1009"/>
      <c r="FC354" s="1009"/>
      <c r="FD354" s="1009"/>
      <c r="FE354" s="1009"/>
      <c r="FF354" s="1009"/>
      <c r="FG354" s="1009"/>
      <c r="FH354" s="1093"/>
      <c r="FI354" s="415">
        <f t="shared" si="59"/>
        <v>1</v>
      </c>
      <c r="FJ354" s="365"/>
      <c r="FK354" s="304" t="s">
        <v>108</v>
      </c>
      <c r="FL354" s="1092">
        <f t="shared" si="81"/>
        <v>1</v>
      </c>
      <c r="FM354" s="1009"/>
      <c r="FN354" s="1009"/>
      <c r="FO354" s="1009"/>
      <c r="FP354" s="1009"/>
      <c r="FQ354" s="1009"/>
      <c r="FR354" s="1009"/>
      <c r="FS354" s="1009"/>
      <c r="FT354" s="1009"/>
      <c r="FU354" s="1093"/>
      <c r="FV354" s="1095">
        <f t="shared" si="82"/>
        <v>1</v>
      </c>
      <c r="FW354" s="1009"/>
      <c r="FX354" s="1009"/>
      <c r="FY354" s="1009"/>
      <c r="FZ354" s="1009"/>
      <c r="GA354" s="1009"/>
      <c r="GB354" s="1009"/>
      <c r="GC354" s="1009"/>
      <c r="GD354" s="1009"/>
      <c r="GE354" s="1093"/>
      <c r="GF354" s="1095">
        <f t="shared" si="83"/>
        <v>1</v>
      </c>
      <c r="GG354" s="1009"/>
      <c r="GH354" s="1009"/>
      <c r="GI354" s="1009"/>
      <c r="GJ354" s="1009"/>
      <c r="GK354" s="1009"/>
      <c r="GL354" s="1009"/>
      <c r="GM354" s="1009"/>
      <c r="GN354" s="1009"/>
      <c r="GO354" s="1093"/>
      <c r="GP354" s="415">
        <f t="shared" si="63"/>
        <v>1</v>
      </c>
      <c r="GQ354" s="365"/>
    </row>
    <row r="355" spans="1:199" ht="15.75" customHeight="1">
      <c r="A355" s="1018"/>
      <c r="B355" s="498" t="s">
        <v>203</v>
      </c>
      <c r="C355" s="499">
        <f t="shared" si="66"/>
        <v>11.166666666666666</v>
      </c>
      <c r="D355" s="500"/>
      <c r="E355" s="500"/>
      <c r="F355" s="500"/>
      <c r="G355" s="500"/>
      <c r="H355" s="500"/>
      <c r="I355" s="500"/>
      <c r="J355" s="500"/>
      <c r="K355" s="500"/>
      <c r="L355" s="501"/>
      <c r="M355" s="502" t="e">
        <f t="shared" si="67"/>
        <v>#DIV/0!</v>
      </c>
      <c r="N355" s="503"/>
      <c r="O355" s="503"/>
      <c r="P355" s="503"/>
      <c r="Q355" s="503"/>
      <c r="R355" s="503"/>
      <c r="S355" s="503"/>
      <c r="T355" s="503"/>
      <c r="U355" s="503"/>
      <c r="V355" s="504"/>
      <c r="W355" s="502" t="e">
        <f t="shared" si="68"/>
        <v>#DIV/0!</v>
      </c>
      <c r="X355" s="503"/>
      <c r="Y355" s="503"/>
      <c r="Z355" s="503"/>
      <c r="AA355" s="503"/>
      <c r="AB355" s="503"/>
      <c r="AC355" s="503"/>
      <c r="AD355" s="503"/>
      <c r="AE355" s="503"/>
      <c r="AF355" s="504"/>
      <c r="AG355" s="504" t="e">
        <f t="shared" si="44"/>
        <v>#DIV/0!</v>
      </c>
      <c r="AH355" s="505"/>
      <c r="AI355" s="498" t="s">
        <v>203</v>
      </c>
      <c r="AJ355" s="1099" t="e">
        <f t="shared" si="69"/>
        <v>#DIV/0!</v>
      </c>
      <c r="AK355" s="1009"/>
      <c r="AL355" s="1009"/>
      <c r="AM355" s="1009"/>
      <c r="AN355" s="1009"/>
      <c r="AO355" s="1009"/>
      <c r="AP355" s="1009"/>
      <c r="AQ355" s="1009"/>
      <c r="AR355" s="1009"/>
      <c r="AS355" s="1093"/>
      <c r="AT355" s="1098" t="e">
        <f t="shared" si="70"/>
        <v>#DIV/0!</v>
      </c>
      <c r="AU355" s="1009"/>
      <c r="AV355" s="1009"/>
      <c r="AW355" s="1009"/>
      <c r="AX355" s="1009"/>
      <c r="AY355" s="1009"/>
      <c r="AZ355" s="1009"/>
      <c r="BA355" s="1009"/>
      <c r="BB355" s="1009"/>
      <c r="BC355" s="1093"/>
      <c r="BD355" s="1098" t="e">
        <f t="shared" si="71"/>
        <v>#DIV/0!</v>
      </c>
      <c r="BE355" s="1009"/>
      <c r="BF355" s="1009"/>
      <c r="BG355" s="1009"/>
      <c r="BH355" s="1009"/>
      <c r="BI355" s="1009"/>
      <c r="BJ355" s="1009"/>
      <c r="BK355" s="1009"/>
      <c r="BL355" s="1009"/>
      <c r="BM355" s="1093"/>
      <c r="BN355" s="503" t="e">
        <f t="shared" si="48"/>
        <v>#DIV/0!</v>
      </c>
      <c r="BO355" s="505"/>
      <c r="BP355" s="506" t="s">
        <v>203</v>
      </c>
      <c r="BQ355" s="1099" t="e">
        <f t="shared" si="72"/>
        <v>#DIV/0!</v>
      </c>
      <c r="BR355" s="1009"/>
      <c r="BS355" s="1009"/>
      <c r="BT355" s="1009"/>
      <c r="BU355" s="1009"/>
      <c r="BV355" s="1009"/>
      <c r="BW355" s="1009"/>
      <c r="BX355" s="1009"/>
      <c r="BY355" s="1009"/>
      <c r="BZ355" s="1093"/>
      <c r="CA355" s="1098" t="e">
        <f t="shared" si="73"/>
        <v>#DIV/0!</v>
      </c>
      <c r="CB355" s="1009"/>
      <c r="CC355" s="1009"/>
      <c r="CD355" s="1009"/>
      <c r="CE355" s="1009"/>
      <c r="CF355" s="1009"/>
      <c r="CG355" s="1009"/>
      <c r="CH355" s="1009"/>
      <c r="CI355" s="1009"/>
      <c r="CJ355" s="1093"/>
      <c r="CK355" s="1098" t="e">
        <f t="shared" si="74"/>
        <v>#DIV/0!</v>
      </c>
      <c r="CL355" s="1009"/>
      <c r="CM355" s="1009"/>
      <c r="CN355" s="1009"/>
      <c r="CO355" s="1009"/>
      <c r="CP355" s="1009"/>
      <c r="CQ355" s="1009"/>
      <c r="CR355" s="1009"/>
      <c r="CS355" s="1009"/>
      <c r="CT355" s="1093"/>
      <c r="CU355" s="507" t="e">
        <f t="shared" si="52"/>
        <v>#DIV/0!</v>
      </c>
      <c r="CV355" s="505"/>
      <c r="CW355" s="498" t="s">
        <v>203</v>
      </c>
      <c r="CX355" s="1099">
        <f t="shared" si="75"/>
        <v>13</v>
      </c>
      <c r="CY355" s="1009"/>
      <c r="CZ355" s="1009"/>
      <c r="DA355" s="1009"/>
      <c r="DB355" s="1009"/>
      <c r="DC355" s="1009"/>
      <c r="DD355" s="1009"/>
      <c r="DE355" s="1009"/>
      <c r="DF355" s="1009"/>
      <c r="DG355" s="1093"/>
      <c r="DH355" s="1100">
        <f t="shared" si="76"/>
        <v>10</v>
      </c>
      <c r="DI355" s="1009"/>
      <c r="DJ355" s="1009"/>
      <c r="DK355" s="1009"/>
      <c r="DL355" s="1009"/>
      <c r="DM355" s="1009"/>
      <c r="DN355" s="1009"/>
      <c r="DO355" s="1009"/>
      <c r="DP355" s="1009"/>
      <c r="DQ355" s="1093"/>
      <c r="DR355" s="1100">
        <f t="shared" si="77"/>
        <v>10.083333333333334</v>
      </c>
      <c r="DS355" s="1009"/>
      <c r="DT355" s="1009"/>
      <c r="DU355" s="1009"/>
      <c r="DV355" s="1009"/>
      <c r="DW355" s="1009"/>
      <c r="DX355" s="1009"/>
      <c r="DY355" s="1009"/>
      <c r="DZ355" s="1009"/>
      <c r="EA355" s="1093"/>
      <c r="EB355" s="504">
        <f t="shared" si="55"/>
        <v>11.027777777777779</v>
      </c>
      <c r="EC355" s="505"/>
      <c r="ED355" s="498" t="s">
        <v>203</v>
      </c>
      <c r="EE355" s="1099">
        <f t="shared" si="78"/>
        <v>20.5</v>
      </c>
      <c r="EF355" s="1009"/>
      <c r="EG355" s="1009"/>
      <c r="EH355" s="1009"/>
      <c r="EI355" s="1009"/>
      <c r="EJ355" s="1009"/>
      <c r="EK355" s="1009"/>
      <c r="EL355" s="1009"/>
      <c r="EM355" s="1009"/>
      <c r="EN355" s="1093"/>
      <c r="EO355" s="1098" t="e">
        <f t="shared" si="79"/>
        <v>#DIV/0!</v>
      </c>
      <c r="EP355" s="1009"/>
      <c r="EQ355" s="1009"/>
      <c r="ER355" s="1009"/>
      <c r="ES355" s="1009"/>
      <c r="ET355" s="1009"/>
      <c r="EU355" s="1009"/>
      <c r="EV355" s="1009"/>
      <c r="EW355" s="1009"/>
      <c r="EX355" s="1093"/>
      <c r="EY355" s="1098" t="e">
        <f t="shared" si="80"/>
        <v>#DIV/0!</v>
      </c>
      <c r="EZ355" s="1009"/>
      <c r="FA355" s="1009"/>
      <c r="FB355" s="1009"/>
      <c r="FC355" s="1009"/>
      <c r="FD355" s="1009"/>
      <c r="FE355" s="1009"/>
      <c r="FF355" s="1009"/>
      <c r="FG355" s="1009"/>
      <c r="FH355" s="1093"/>
      <c r="FI355" s="507" t="e">
        <f t="shared" si="59"/>
        <v>#DIV/0!</v>
      </c>
      <c r="FJ355" s="505"/>
      <c r="FK355" s="498" t="s">
        <v>203</v>
      </c>
      <c r="FL355" s="1099" t="e">
        <f t="shared" si="81"/>
        <v>#DIV/0!</v>
      </c>
      <c r="FM355" s="1009"/>
      <c r="FN355" s="1009"/>
      <c r="FO355" s="1009"/>
      <c r="FP355" s="1009"/>
      <c r="FQ355" s="1009"/>
      <c r="FR355" s="1009"/>
      <c r="FS355" s="1009"/>
      <c r="FT355" s="1009"/>
      <c r="FU355" s="1093"/>
      <c r="FV355" s="1098" t="e">
        <f t="shared" si="82"/>
        <v>#DIV/0!</v>
      </c>
      <c r="FW355" s="1009"/>
      <c r="FX355" s="1009"/>
      <c r="FY355" s="1009"/>
      <c r="FZ355" s="1009"/>
      <c r="GA355" s="1009"/>
      <c r="GB355" s="1009"/>
      <c r="GC355" s="1009"/>
      <c r="GD355" s="1009"/>
      <c r="GE355" s="1093"/>
      <c r="GF355" s="1098" t="e">
        <f t="shared" si="83"/>
        <v>#DIV/0!</v>
      </c>
      <c r="GG355" s="1009"/>
      <c r="GH355" s="1009"/>
      <c r="GI355" s="1009"/>
      <c r="GJ355" s="1009"/>
      <c r="GK355" s="1009"/>
      <c r="GL355" s="1009"/>
      <c r="GM355" s="1009"/>
      <c r="GN355" s="1009"/>
      <c r="GO355" s="1093"/>
      <c r="GP355" s="507" t="e">
        <f t="shared" si="63"/>
        <v>#DIV/0!</v>
      </c>
      <c r="GQ355" s="505"/>
    </row>
    <row r="356" spans="1:199" ht="15.75" customHeight="1">
      <c r="A356" s="1018"/>
      <c r="B356" s="295" t="s">
        <v>204</v>
      </c>
      <c r="C356" s="366">
        <f t="shared" si="66"/>
        <v>78.766666666666666</v>
      </c>
      <c r="D356" s="367"/>
      <c r="E356" s="367"/>
      <c r="F356" s="367"/>
      <c r="G356" s="367"/>
      <c r="H356" s="367"/>
      <c r="I356" s="367"/>
      <c r="J356" s="367"/>
      <c r="K356" s="367"/>
      <c r="L356" s="368"/>
      <c r="M356" s="369">
        <f t="shared" si="67"/>
        <v>71.833333333333329</v>
      </c>
      <c r="N356" s="370"/>
      <c r="O356" s="370"/>
      <c r="P356" s="370"/>
      <c r="Q356" s="370"/>
      <c r="R356" s="370"/>
      <c r="S356" s="370"/>
      <c r="T356" s="370"/>
      <c r="U356" s="370"/>
      <c r="V356" s="371"/>
      <c r="W356" s="369">
        <f t="shared" si="68"/>
        <v>56.277777777777779</v>
      </c>
      <c r="X356" s="370"/>
      <c r="Y356" s="370"/>
      <c r="Z356" s="370"/>
      <c r="AA356" s="370"/>
      <c r="AB356" s="370"/>
      <c r="AC356" s="370"/>
      <c r="AD356" s="370"/>
      <c r="AE356" s="370"/>
      <c r="AF356" s="371"/>
      <c r="AG356" s="371">
        <f t="shared" si="44"/>
        <v>68.959259259259255</v>
      </c>
      <c r="AH356" s="365"/>
      <c r="AI356" s="295" t="s">
        <v>204</v>
      </c>
      <c r="AJ356" s="1092">
        <f t="shared" si="69"/>
        <v>56.666666666666664</v>
      </c>
      <c r="AK356" s="1009"/>
      <c r="AL356" s="1009"/>
      <c r="AM356" s="1009"/>
      <c r="AN356" s="1009"/>
      <c r="AO356" s="1009"/>
      <c r="AP356" s="1009"/>
      <c r="AQ356" s="1009"/>
      <c r="AR356" s="1009"/>
      <c r="AS356" s="1093"/>
      <c r="AT356" s="1094">
        <f t="shared" si="70"/>
        <v>45.633333333333333</v>
      </c>
      <c r="AU356" s="1009"/>
      <c r="AV356" s="1009"/>
      <c r="AW356" s="1009"/>
      <c r="AX356" s="1009"/>
      <c r="AY356" s="1009"/>
      <c r="AZ356" s="1009"/>
      <c r="BA356" s="1009"/>
      <c r="BB356" s="1009"/>
      <c r="BC356" s="1093"/>
      <c r="BD356" s="1094">
        <f t="shared" si="71"/>
        <v>45.288888888888891</v>
      </c>
      <c r="BE356" s="1009"/>
      <c r="BF356" s="1009"/>
      <c r="BG356" s="1009"/>
      <c r="BH356" s="1009"/>
      <c r="BI356" s="1009"/>
      <c r="BJ356" s="1009"/>
      <c r="BK356" s="1009"/>
      <c r="BL356" s="1009"/>
      <c r="BM356" s="1093"/>
      <c r="BN356" s="370">
        <f t="shared" si="48"/>
        <v>49.196296296296303</v>
      </c>
      <c r="BO356" s="365"/>
      <c r="BP356" s="309" t="s">
        <v>204</v>
      </c>
      <c r="BQ356" s="1092">
        <f t="shared" si="72"/>
        <v>56.733333333333334</v>
      </c>
      <c r="BR356" s="1009"/>
      <c r="BS356" s="1009"/>
      <c r="BT356" s="1009"/>
      <c r="BU356" s="1009"/>
      <c r="BV356" s="1009"/>
      <c r="BW356" s="1009"/>
      <c r="BX356" s="1009"/>
      <c r="BY356" s="1009"/>
      <c r="BZ356" s="1093"/>
      <c r="CA356" s="1094">
        <f t="shared" si="73"/>
        <v>49.933333333333337</v>
      </c>
      <c r="CB356" s="1009"/>
      <c r="CC356" s="1009"/>
      <c r="CD356" s="1009"/>
      <c r="CE356" s="1009"/>
      <c r="CF356" s="1009"/>
      <c r="CG356" s="1009"/>
      <c r="CH356" s="1009"/>
      <c r="CI356" s="1009"/>
      <c r="CJ356" s="1093"/>
      <c r="CK356" s="1094">
        <f t="shared" si="74"/>
        <v>35.033333333333339</v>
      </c>
      <c r="CL356" s="1009"/>
      <c r="CM356" s="1009"/>
      <c r="CN356" s="1009"/>
      <c r="CO356" s="1009"/>
      <c r="CP356" s="1009"/>
      <c r="CQ356" s="1009"/>
      <c r="CR356" s="1009"/>
      <c r="CS356" s="1009"/>
      <c r="CT356" s="1093"/>
      <c r="CU356" s="371">
        <f t="shared" si="52"/>
        <v>47.233333333333341</v>
      </c>
      <c r="CV356" s="365"/>
      <c r="CW356" s="295" t="s">
        <v>204</v>
      </c>
      <c r="CX356" s="1092">
        <f t="shared" si="75"/>
        <v>65.933333333333337</v>
      </c>
      <c r="CY356" s="1009"/>
      <c r="CZ356" s="1009"/>
      <c r="DA356" s="1009"/>
      <c r="DB356" s="1009"/>
      <c r="DC356" s="1009"/>
      <c r="DD356" s="1009"/>
      <c r="DE356" s="1009"/>
      <c r="DF356" s="1009"/>
      <c r="DG356" s="1093"/>
      <c r="DH356" s="1094">
        <f t="shared" si="76"/>
        <v>58.722222222222221</v>
      </c>
      <c r="DI356" s="1009"/>
      <c r="DJ356" s="1009"/>
      <c r="DK356" s="1009"/>
      <c r="DL356" s="1009"/>
      <c r="DM356" s="1009"/>
      <c r="DN356" s="1009"/>
      <c r="DO356" s="1009"/>
      <c r="DP356" s="1009"/>
      <c r="DQ356" s="1093"/>
      <c r="DR356" s="1094">
        <f t="shared" si="77"/>
        <v>53.31111111111111</v>
      </c>
      <c r="DS356" s="1009"/>
      <c r="DT356" s="1009"/>
      <c r="DU356" s="1009"/>
      <c r="DV356" s="1009"/>
      <c r="DW356" s="1009"/>
      <c r="DX356" s="1009"/>
      <c r="DY356" s="1009"/>
      <c r="DZ356" s="1009"/>
      <c r="EA356" s="1093"/>
      <c r="EB356" s="371">
        <f t="shared" si="55"/>
        <v>59.322222222222223</v>
      </c>
      <c r="EC356" s="365"/>
      <c r="ED356" s="295" t="s">
        <v>204</v>
      </c>
      <c r="EE356" s="1092">
        <f t="shared" si="78"/>
        <v>67.333333333333329</v>
      </c>
      <c r="EF356" s="1009"/>
      <c r="EG356" s="1009"/>
      <c r="EH356" s="1009"/>
      <c r="EI356" s="1009"/>
      <c r="EJ356" s="1009"/>
      <c r="EK356" s="1009"/>
      <c r="EL356" s="1009"/>
      <c r="EM356" s="1009"/>
      <c r="EN356" s="1093"/>
      <c r="EO356" s="1094">
        <f t="shared" si="79"/>
        <v>62.4</v>
      </c>
      <c r="EP356" s="1009"/>
      <c r="EQ356" s="1009"/>
      <c r="ER356" s="1009"/>
      <c r="ES356" s="1009"/>
      <c r="ET356" s="1009"/>
      <c r="EU356" s="1009"/>
      <c r="EV356" s="1009"/>
      <c r="EW356" s="1009"/>
      <c r="EX356" s="1093"/>
      <c r="EY356" s="1094">
        <f t="shared" si="80"/>
        <v>53.74444444444444</v>
      </c>
      <c r="EZ356" s="1009"/>
      <c r="FA356" s="1009"/>
      <c r="FB356" s="1009"/>
      <c r="FC356" s="1009"/>
      <c r="FD356" s="1009"/>
      <c r="FE356" s="1009"/>
      <c r="FF356" s="1009"/>
      <c r="FG356" s="1009"/>
      <c r="FH356" s="1093"/>
      <c r="FI356" s="371">
        <f t="shared" si="59"/>
        <v>61.159259259259251</v>
      </c>
      <c r="FJ356" s="365"/>
      <c r="FK356" s="295" t="s">
        <v>204</v>
      </c>
      <c r="FL356" s="1092">
        <f t="shared" si="81"/>
        <v>60.4</v>
      </c>
      <c r="FM356" s="1009"/>
      <c r="FN356" s="1009"/>
      <c r="FO356" s="1009"/>
      <c r="FP356" s="1009"/>
      <c r="FQ356" s="1009"/>
      <c r="FR356" s="1009"/>
      <c r="FS356" s="1009"/>
      <c r="FT356" s="1009"/>
      <c r="FU356" s="1093"/>
      <c r="FV356" s="1094">
        <f t="shared" si="82"/>
        <v>49.800000000000004</v>
      </c>
      <c r="FW356" s="1009"/>
      <c r="FX356" s="1009"/>
      <c r="FY356" s="1009"/>
      <c r="FZ356" s="1009"/>
      <c r="GA356" s="1009"/>
      <c r="GB356" s="1009"/>
      <c r="GC356" s="1009"/>
      <c r="GD356" s="1009"/>
      <c r="GE356" s="1093"/>
      <c r="GF356" s="1094">
        <f t="shared" si="83"/>
        <v>53.533333333333331</v>
      </c>
      <c r="GG356" s="1009"/>
      <c r="GH356" s="1009"/>
      <c r="GI356" s="1009"/>
      <c r="GJ356" s="1009"/>
      <c r="GK356" s="1009"/>
      <c r="GL356" s="1009"/>
      <c r="GM356" s="1009"/>
      <c r="GN356" s="1009"/>
      <c r="GO356" s="1093"/>
      <c r="GP356" s="371">
        <f t="shared" si="63"/>
        <v>54.577777777777783</v>
      </c>
      <c r="GQ356" s="365"/>
    </row>
    <row r="357" spans="1:199" ht="15.75" customHeight="1">
      <c r="A357" s="1018"/>
      <c r="B357" s="295" t="s">
        <v>262</v>
      </c>
      <c r="C357" s="366">
        <f t="shared" si="66"/>
        <v>16.566666666666666</v>
      </c>
      <c r="D357" s="367"/>
      <c r="E357" s="367"/>
      <c r="F357" s="367"/>
      <c r="G357" s="367"/>
      <c r="H357" s="367"/>
      <c r="I357" s="367"/>
      <c r="J357" s="367"/>
      <c r="K357" s="367"/>
      <c r="L357" s="368"/>
      <c r="M357" s="369">
        <f t="shared" si="67"/>
        <v>11.555555555555557</v>
      </c>
      <c r="N357" s="370"/>
      <c r="O357" s="370"/>
      <c r="P357" s="370"/>
      <c r="Q357" s="370"/>
      <c r="R357" s="370"/>
      <c r="S357" s="370"/>
      <c r="T357" s="370"/>
      <c r="U357" s="370"/>
      <c r="V357" s="371"/>
      <c r="W357" s="369">
        <f t="shared" si="68"/>
        <v>12.555555555555557</v>
      </c>
      <c r="X357" s="370"/>
      <c r="Y357" s="370"/>
      <c r="Z357" s="370"/>
      <c r="AA357" s="370"/>
      <c r="AB357" s="370"/>
      <c r="AC357" s="370"/>
      <c r="AD357" s="370"/>
      <c r="AE357" s="370"/>
      <c r="AF357" s="371"/>
      <c r="AG357" s="371">
        <f t="shared" si="44"/>
        <v>13.559259259259258</v>
      </c>
      <c r="AH357" s="365"/>
      <c r="AI357" s="295" t="s">
        <v>262</v>
      </c>
      <c r="AJ357" s="1092">
        <f t="shared" si="69"/>
        <v>16.8</v>
      </c>
      <c r="AK357" s="1009"/>
      <c r="AL357" s="1009"/>
      <c r="AM357" s="1009"/>
      <c r="AN357" s="1009"/>
      <c r="AO357" s="1009"/>
      <c r="AP357" s="1009"/>
      <c r="AQ357" s="1009"/>
      <c r="AR357" s="1009"/>
      <c r="AS357" s="1093"/>
      <c r="AT357" s="1094">
        <f t="shared" si="70"/>
        <v>8.1516908212560377</v>
      </c>
      <c r="AU357" s="1009"/>
      <c r="AV357" s="1009"/>
      <c r="AW357" s="1009"/>
      <c r="AX357" s="1009"/>
      <c r="AY357" s="1009"/>
      <c r="AZ357" s="1009"/>
      <c r="BA357" s="1009"/>
      <c r="BB357" s="1009"/>
      <c r="BC357" s="1093"/>
      <c r="BD357" s="1094">
        <f t="shared" si="71"/>
        <v>11.755555555555555</v>
      </c>
      <c r="BE357" s="1009"/>
      <c r="BF357" s="1009"/>
      <c r="BG357" s="1009"/>
      <c r="BH357" s="1009"/>
      <c r="BI357" s="1009"/>
      <c r="BJ357" s="1009"/>
      <c r="BK357" s="1009"/>
      <c r="BL357" s="1009"/>
      <c r="BM357" s="1093"/>
      <c r="BN357" s="370">
        <f t="shared" si="48"/>
        <v>12.235748792270529</v>
      </c>
      <c r="BO357" s="365"/>
      <c r="BP357" s="309" t="s">
        <v>262</v>
      </c>
      <c r="BQ357" s="1092">
        <f t="shared" si="72"/>
        <v>16.600000000000001</v>
      </c>
      <c r="BR357" s="1009"/>
      <c r="BS357" s="1009"/>
      <c r="BT357" s="1009"/>
      <c r="BU357" s="1009"/>
      <c r="BV357" s="1009"/>
      <c r="BW357" s="1009"/>
      <c r="BX357" s="1009"/>
      <c r="BY357" s="1009"/>
      <c r="BZ357" s="1093"/>
      <c r="CA357" s="1094">
        <f t="shared" si="73"/>
        <v>11.255555555555555</v>
      </c>
      <c r="CB357" s="1009"/>
      <c r="CC357" s="1009"/>
      <c r="CD357" s="1009"/>
      <c r="CE357" s="1009"/>
      <c r="CF357" s="1009"/>
      <c r="CG357" s="1009"/>
      <c r="CH357" s="1009"/>
      <c r="CI357" s="1009"/>
      <c r="CJ357" s="1093"/>
      <c r="CK357" s="1094">
        <f t="shared" si="74"/>
        <v>13.655555555555557</v>
      </c>
      <c r="CL357" s="1009"/>
      <c r="CM357" s="1009"/>
      <c r="CN357" s="1009"/>
      <c r="CO357" s="1009"/>
      <c r="CP357" s="1009"/>
      <c r="CQ357" s="1009"/>
      <c r="CR357" s="1009"/>
      <c r="CS357" s="1009"/>
      <c r="CT357" s="1093"/>
      <c r="CU357" s="371">
        <f t="shared" si="52"/>
        <v>13.837037037037037</v>
      </c>
      <c r="CV357" s="365"/>
      <c r="CW357" s="295" t="s">
        <v>262</v>
      </c>
      <c r="CX357" s="1092">
        <f t="shared" si="75"/>
        <v>15.266666666666667</v>
      </c>
      <c r="CY357" s="1009"/>
      <c r="CZ357" s="1009"/>
      <c r="DA357" s="1009"/>
      <c r="DB357" s="1009"/>
      <c r="DC357" s="1009"/>
      <c r="DD357" s="1009"/>
      <c r="DE357" s="1009"/>
      <c r="DF357" s="1009"/>
      <c r="DG357" s="1093"/>
      <c r="DH357" s="1094">
        <f t="shared" si="76"/>
        <v>10.455555555555556</v>
      </c>
      <c r="DI357" s="1009"/>
      <c r="DJ357" s="1009"/>
      <c r="DK357" s="1009"/>
      <c r="DL357" s="1009"/>
      <c r="DM357" s="1009"/>
      <c r="DN357" s="1009"/>
      <c r="DO357" s="1009"/>
      <c r="DP357" s="1009"/>
      <c r="DQ357" s="1093"/>
      <c r="DR357" s="1094">
        <f t="shared" si="77"/>
        <v>12.755555555555555</v>
      </c>
      <c r="DS357" s="1009"/>
      <c r="DT357" s="1009"/>
      <c r="DU357" s="1009"/>
      <c r="DV357" s="1009"/>
      <c r="DW357" s="1009"/>
      <c r="DX357" s="1009"/>
      <c r="DY357" s="1009"/>
      <c r="DZ357" s="1009"/>
      <c r="EA357" s="1093"/>
      <c r="EB357" s="371">
        <f t="shared" si="55"/>
        <v>12.825925925925924</v>
      </c>
      <c r="EC357" s="365"/>
      <c r="ED357" s="295" t="s">
        <v>262</v>
      </c>
      <c r="EE357" s="1092">
        <f t="shared" si="78"/>
        <v>13.766666666666667</v>
      </c>
      <c r="EF357" s="1009"/>
      <c r="EG357" s="1009"/>
      <c r="EH357" s="1009"/>
      <c r="EI357" s="1009"/>
      <c r="EJ357" s="1009"/>
      <c r="EK357" s="1009"/>
      <c r="EL357" s="1009"/>
      <c r="EM357" s="1009"/>
      <c r="EN357" s="1093"/>
      <c r="EO357" s="1094">
        <f t="shared" si="79"/>
        <v>16.488888888888891</v>
      </c>
      <c r="EP357" s="1009"/>
      <c r="EQ357" s="1009"/>
      <c r="ER357" s="1009"/>
      <c r="ES357" s="1009"/>
      <c r="ET357" s="1009"/>
      <c r="EU357" s="1009"/>
      <c r="EV357" s="1009"/>
      <c r="EW357" s="1009"/>
      <c r="EX357" s="1093"/>
      <c r="EY357" s="1094">
        <f t="shared" si="80"/>
        <v>12.833333333333334</v>
      </c>
      <c r="EZ357" s="1009"/>
      <c r="FA357" s="1009"/>
      <c r="FB357" s="1009"/>
      <c r="FC357" s="1009"/>
      <c r="FD357" s="1009"/>
      <c r="FE357" s="1009"/>
      <c r="FF357" s="1009"/>
      <c r="FG357" s="1009"/>
      <c r="FH357" s="1093"/>
      <c r="FI357" s="371">
        <f t="shared" si="59"/>
        <v>14.362962962962966</v>
      </c>
      <c r="FJ357" s="365"/>
      <c r="FK357" s="295" t="s">
        <v>262</v>
      </c>
      <c r="FL357" s="1092">
        <f t="shared" si="81"/>
        <v>12.833333333333334</v>
      </c>
      <c r="FM357" s="1009"/>
      <c r="FN357" s="1009"/>
      <c r="FO357" s="1009"/>
      <c r="FP357" s="1009"/>
      <c r="FQ357" s="1009"/>
      <c r="FR357" s="1009"/>
      <c r="FS357" s="1009"/>
      <c r="FT357" s="1009"/>
      <c r="FU357" s="1093"/>
      <c r="FV357" s="1094">
        <f t="shared" si="82"/>
        <v>13.155555555555557</v>
      </c>
      <c r="FW357" s="1009"/>
      <c r="FX357" s="1009"/>
      <c r="FY357" s="1009"/>
      <c r="FZ357" s="1009"/>
      <c r="GA357" s="1009"/>
      <c r="GB357" s="1009"/>
      <c r="GC357" s="1009"/>
      <c r="GD357" s="1009"/>
      <c r="GE357" s="1093"/>
      <c r="GF357" s="1094">
        <f t="shared" si="83"/>
        <v>14.222222222222223</v>
      </c>
      <c r="GG357" s="1009"/>
      <c r="GH357" s="1009"/>
      <c r="GI357" s="1009"/>
      <c r="GJ357" s="1009"/>
      <c r="GK357" s="1009"/>
      <c r="GL357" s="1009"/>
      <c r="GM357" s="1009"/>
      <c r="GN357" s="1009"/>
      <c r="GO357" s="1093"/>
      <c r="GP357" s="371">
        <f t="shared" si="63"/>
        <v>13.403703703703705</v>
      </c>
      <c r="GQ357" s="365"/>
    </row>
    <row r="358" spans="1:199" ht="15.75" customHeight="1">
      <c r="A358" s="1018"/>
      <c r="B358" s="295" t="s">
        <v>263</v>
      </c>
      <c r="C358" s="366">
        <f t="shared" si="66"/>
        <v>3.0333333333333332</v>
      </c>
      <c r="D358" s="367"/>
      <c r="E358" s="367"/>
      <c r="F358" s="367"/>
      <c r="G358" s="367"/>
      <c r="H358" s="367"/>
      <c r="I358" s="367"/>
      <c r="J358" s="367"/>
      <c r="K358" s="367"/>
      <c r="L358" s="368"/>
      <c r="M358" s="369">
        <f t="shared" si="67"/>
        <v>3.1333333333333333</v>
      </c>
      <c r="N358" s="370"/>
      <c r="O358" s="370"/>
      <c r="P358" s="370"/>
      <c r="Q358" s="370"/>
      <c r="R358" s="370"/>
      <c r="S358" s="370"/>
      <c r="T358" s="370"/>
      <c r="U358" s="370"/>
      <c r="V358" s="371"/>
      <c r="W358" s="369">
        <f t="shared" si="68"/>
        <v>2.793560606060606</v>
      </c>
      <c r="X358" s="370"/>
      <c r="Y358" s="370"/>
      <c r="Z358" s="370"/>
      <c r="AA358" s="370"/>
      <c r="AB358" s="370"/>
      <c r="AC358" s="370"/>
      <c r="AD358" s="370"/>
      <c r="AE358" s="370"/>
      <c r="AF358" s="371"/>
      <c r="AG358" s="371">
        <f t="shared" si="44"/>
        <v>2.9867424242424239</v>
      </c>
      <c r="AH358" s="365"/>
      <c r="AI358" s="295" t="s">
        <v>263</v>
      </c>
      <c r="AJ358" s="1092">
        <f t="shared" si="69"/>
        <v>2.35</v>
      </c>
      <c r="AK358" s="1009"/>
      <c r="AL358" s="1009"/>
      <c r="AM358" s="1009"/>
      <c r="AN358" s="1009"/>
      <c r="AO358" s="1009"/>
      <c r="AP358" s="1009"/>
      <c r="AQ358" s="1009"/>
      <c r="AR358" s="1009"/>
      <c r="AS358" s="1093"/>
      <c r="AT358" s="1094">
        <f t="shared" si="70"/>
        <v>3.0831746031746032</v>
      </c>
      <c r="AU358" s="1009"/>
      <c r="AV358" s="1009"/>
      <c r="AW358" s="1009"/>
      <c r="AX358" s="1009"/>
      <c r="AY358" s="1009"/>
      <c r="AZ358" s="1009"/>
      <c r="BA358" s="1009"/>
      <c r="BB358" s="1009"/>
      <c r="BC358" s="1093"/>
      <c r="BD358" s="1094">
        <f t="shared" si="71"/>
        <v>2.7046783625730995</v>
      </c>
      <c r="BE358" s="1009"/>
      <c r="BF358" s="1009"/>
      <c r="BG358" s="1009"/>
      <c r="BH358" s="1009"/>
      <c r="BI358" s="1009"/>
      <c r="BJ358" s="1009"/>
      <c r="BK358" s="1009"/>
      <c r="BL358" s="1009"/>
      <c r="BM358" s="1093"/>
      <c r="BN358" s="370">
        <f t="shared" si="48"/>
        <v>2.7126176552492343</v>
      </c>
      <c r="BO358" s="365"/>
      <c r="BP358" s="309" t="s">
        <v>263</v>
      </c>
      <c r="BQ358" s="1092">
        <f t="shared" si="72"/>
        <v>2.4</v>
      </c>
      <c r="BR358" s="1009"/>
      <c r="BS358" s="1009"/>
      <c r="BT358" s="1009"/>
      <c r="BU358" s="1009"/>
      <c r="BV358" s="1009"/>
      <c r="BW358" s="1009"/>
      <c r="BX358" s="1009"/>
      <c r="BY358" s="1009"/>
      <c r="BZ358" s="1093"/>
      <c r="CA358" s="1094">
        <f t="shared" si="73"/>
        <v>2.9613026819923367</v>
      </c>
      <c r="CB358" s="1009"/>
      <c r="CC358" s="1009"/>
      <c r="CD358" s="1009"/>
      <c r="CE358" s="1009"/>
      <c r="CF358" s="1009"/>
      <c r="CG358" s="1009"/>
      <c r="CH358" s="1009"/>
      <c r="CI358" s="1009"/>
      <c r="CJ358" s="1093"/>
      <c r="CK358" s="1094">
        <f t="shared" si="74"/>
        <v>2.7407407407407405</v>
      </c>
      <c r="CL358" s="1009"/>
      <c r="CM358" s="1009"/>
      <c r="CN358" s="1009"/>
      <c r="CO358" s="1009"/>
      <c r="CP358" s="1009"/>
      <c r="CQ358" s="1009"/>
      <c r="CR358" s="1009"/>
      <c r="CS358" s="1009"/>
      <c r="CT358" s="1093"/>
      <c r="CU358" s="371">
        <f t="shared" si="52"/>
        <v>2.7006811409110258</v>
      </c>
      <c r="CV358" s="365"/>
      <c r="CW358" s="295" t="s">
        <v>263</v>
      </c>
      <c r="CX358" s="1092">
        <f t="shared" si="75"/>
        <v>2.2666666666666666</v>
      </c>
      <c r="CY358" s="1009"/>
      <c r="CZ358" s="1009"/>
      <c r="DA358" s="1009"/>
      <c r="DB358" s="1009"/>
      <c r="DC358" s="1009"/>
      <c r="DD358" s="1009"/>
      <c r="DE358" s="1009"/>
      <c r="DF358" s="1009"/>
      <c r="DG358" s="1093"/>
      <c r="DH358" s="1094">
        <f t="shared" si="76"/>
        <v>3.0757575757575757</v>
      </c>
      <c r="DI358" s="1009"/>
      <c r="DJ358" s="1009"/>
      <c r="DK358" s="1009"/>
      <c r="DL358" s="1009"/>
      <c r="DM358" s="1009"/>
      <c r="DN358" s="1009"/>
      <c r="DO358" s="1009"/>
      <c r="DP358" s="1009"/>
      <c r="DQ358" s="1093"/>
      <c r="DR358" s="1094">
        <f t="shared" si="77"/>
        <v>2.8919191919191918</v>
      </c>
      <c r="DS358" s="1009"/>
      <c r="DT358" s="1009"/>
      <c r="DU358" s="1009"/>
      <c r="DV358" s="1009"/>
      <c r="DW358" s="1009"/>
      <c r="DX358" s="1009"/>
      <c r="DY358" s="1009"/>
      <c r="DZ358" s="1009"/>
      <c r="EA358" s="1093"/>
      <c r="EB358" s="371">
        <f t="shared" si="55"/>
        <v>2.7447811447811445</v>
      </c>
      <c r="EC358" s="365"/>
      <c r="ED358" s="295" t="s">
        <v>263</v>
      </c>
      <c r="EE358" s="1092">
        <f t="shared" si="78"/>
        <v>2.3846153846153846</v>
      </c>
      <c r="EF358" s="1009"/>
      <c r="EG358" s="1009"/>
      <c r="EH358" s="1009"/>
      <c r="EI358" s="1009"/>
      <c r="EJ358" s="1009"/>
      <c r="EK358" s="1009"/>
      <c r="EL358" s="1009"/>
      <c r="EM358" s="1009"/>
      <c r="EN358" s="1093"/>
      <c r="EO358" s="1094">
        <f t="shared" si="79"/>
        <v>2.792081083641186</v>
      </c>
      <c r="EP358" s="1009"/>
      <c r="EQ358" s="1009"/>
      <c r="ER358" s="1009"/>
      <c r="ES358" s="1009"/>
      <c r="ET358" s="1009"/>
      <c r="EU358" s="1009"/>
      <c r="EV358" s="1009"/>
      <c r="EW358" s="1009"/>
      <c r="EX358" s="1093"/>
      <c r="EY358" s="1094">
        <f t="shared" si="80"/>
        <v>2.383367839889579</v>
      </c>
      <c r="EZ358" s="1009"/>
      <c r="FA358" s="1009"/>
      <c r="FB358" s="1009"/>
      <c r="FC358" s="1009"/>
      <c r="FD358" s="1009"/>
      <c r="FE358" s="1009"/>
      <c r="FF358" s="1009"/>
      <c r="FG358" s="1009"/>
      <c r="FH358" s="1093"/>
      <c r="FI358" s="371">
        <f t="shared" si="59"/>
        <v>2.5200214360487165</v>
      </c>
      <c r="FJ358" s="365"/>
      <c r="FK358" s="295" t="s">
        <v>263</v>
      </c>
      <c r="FL358" s="1092">
        <f t="shared" si="81"/>
        <v>1.75</v>
      </c>
      <c r="FM358" s="1009"/>
      <c r="FN358" s="1009"/>
      <c r="FO358" s="1009"/>
      <c r="FP358" s="1009"/>
      <c r="FQ358" s="1009"/>
      <c r="FR358" s="1009"/>
      <c r="FS358" s="1009"/>
      <c r="FT358" s="1009"/>
      <c r="FU358" s="1093"/>
      <c r="FV358" s="1094">
        <f t="shared" si="82"/>
        <v>2.5312650312650313</v>
      </c>
      <c r="FW358" s="1009"/>
      <c r="FX358" s="1009"/>
      <c r="FY358" s="1009"/>
      <c r="FZ358" s="1009"/>
      <c r="GA358" s="1009"/>
      <c r="GB358" s="1009"/>
      <c r="GC358" s="1009"/>
      <c r="GD358" s="1009"/>
      <c r="GE358" s="1093"/>
      <c r="GF358" s="1094">
        <f t="shared" si="83"/>
        <v>2.5164879792072776</v>
      </c>
      <c r="GG358" s="1009"/>
      <c r="GH358" s="1009"/>
      <c r="GI358" s="1009"/>
      <c r="GJ358" s="1009"/>
      <c r="GK358" s="1009"/>
      <c r="GL358" s="1009"/>
      <c r="GM358" s="1009"/>
      <c r="GN358" s="1009"/>
      <c r="GO358" s="1093"/>
      <c r="GP358" s="371">
        <f t="shared" si="63"/>
        <v>2.2659176701574362</v>
      </c>
      <c r="GQ358" s="365"/>
    </row>
    <row r="359" spans="1:199" ht="15.75" customHeight="1">
      <c r="A359" s="1018"/>
      <c r="B359" s="300" t="s">
        <v>122</v>
      </c>
      <c r="C359" s="366">
        <f t="shared" si="66"/>
        <v>1</v>
      </c>
      <c r="D359" s="367"/>
      <c r="E359" s="367"/>
      <c r="F359" s="367"/>
      <c r="G359" s="367"/>
      <c r="H359" s="367"/>
      <c r="I359" s="367"/>
      <c r="J359" s="367"/>
      <c r="K359" s="367"/>
      <c r="L359" s="368"/>
      <c r="M359" s="369">
        <f t="shared" si="67"/>
        <v>1</v>
      </c>
      <c r="N359" s="370"/>
      <c r="O359" s="370"/>
      <c r="P359" s="370"/>
      <c r="Q359" s="370"/>
      <c r="R359" s="370"/>
      <c r="S359" s="370"/>
      <c r="T359" s="370"/>
      <c r="U359" s="370"/>
      <c r="V359" s="371"/>
      <c r="W359" s="369">
        <f t="shared" si="68"/>
        <v>1</v>
      </c>
      <c r="X359" s="370"/>
      <c r="Y359" s="370"/>
      <c r="Z359" s="370"/>
      <c r="AA359" s="370"/>
      <c r="AB359" s="370"/>
      <c r="AC359" s="370"/>
      <c r="AD359" s="370"/>
      <c r="AE359" s="370"/>
      <c r="AF359" s="371"/>
      <c r="AG359" s="415">
        <f t="shared" si="44"/>
        <v>1</v>
      </c>
      <c r="AH359" s="365"/>
      <c r="AI359" s="300" t="s">
        <v>122</v>
      </c>
      <c r="AJ359" s="1092">
        <f t="shared" si="69"/>
        <v>1</v>
      </c>
      <c r="AK359" s="1009"/>
      <c r="AL359" s="1009"/>
      <c r="AM359" s="1009"/>
      <c r="AN359" s="1009"/>
      <c r="AO359" s="1009"/>
      <c r="AP359" s="1009"/>
      <c r="AQ359" s="1009"/>
      <c r="AR359" s="1009"/>
      <c r="AS359" s="1093"/>
      <c r="AT359" s="1094">
        <f t="shared" si="70"/>
        <v>1</v>
      </c>
      <c r="AU359" s="1009"/>
      <c r="AV359" s="1009"/>
      <c r="AW359" s="1009"/>
      <c r="AX359" s="1009"/>
      <c r="AY359" s="1009"/>
      <c r="AZ359" s="1009"/>
      <c r="BA359" s="1009"/>
      <c r="BB359" s="1009"/>
      <c r="BC359" s="1093"/>
      <c r="BD359" s="1094">
        <f t="shared" si="71"/>
        <v>1</v>
      </c>
      <c r="BE359" s="1009"/>
      <c r="BF359" s="1009"/>
      <c r="BG359" s="1009"/>
      <c r="BH359" s="1009"/>
      <c r="BI359" s="1009"/>
      <c r="BJ359" s="1009"/>
      <c r="BK359" s="1009"/>
      <c r="BL359" s="1009"/>
      <c r="BM359" s="1093"/>
      <c r="BN359" s="416">
        <f t="shared" si="48"/>
        <v>1</v>
      </c>
      <c r="BO359" s="365"/>
      <c r="BP359" s="302" t="s">
        <v>122</v>
      </c>
      <c r="BQ359" s="1092">
        <f t="shared" si="72"/>
        <v>1</v>
      </c>
      <c r="BR359" s="1009"/>
      <c r="BS359" s="1009"/>
      <c r="BT359" s="1009"/>
      <c r="BU359" s="1009"/>
      <c r="BV359" s="1009"/>
      <c r="BW359" s="1009"/>
      <c r="BX359" s="1009"/>
      <c r="BY359" s="1009"/>
      <c r="BZ359" s="1093"/>
      <c r="CA359" s="1095">
        <f t="shared" si="73"/>
        <v>1</v>
      </c>
      <c r="CB359" s="1009"/>
      <c r="CC359" s="1009"/>
      <c r="CD359" s="1009"/>
      <c r="CE359" s="1009"/>
      <c r="CF359" s="1009"/>
      <c r="CG359" s="1009"/>
      <c r="CH359" s="1009"/>
      <c r="CI359" s="1009"/>
      <c r="CJ359" s="1093"/>
      <c r="CK359" s="1095">
        <f t="shared" si="74"/>
        <v>1</v>
      </c>
      <c r="CL359" s="1009"/>
      <c r="CM359" s="1009"/>
      <c r="CN359" s="1009"/>
      <c r="CO359" s="1009"/>
      <c r="CP359" s="1009"/>
      <c r="CQ359" s="1009"/>
      <c r="CR359" s="1009"/>
      <c r="CS359" s="1009"/>
      <c r="CT359" s="1093"/>
      <c r="CU359" s="415">
        <f t="shared" si="52"/>
        <v>1</v>
      </c>
      <c r="CV359" s="365"/>
      <c r="CW359" s="300" t="s">
        <v>122</v>
      </c>
      <c r="CX359" s="1092">
        <f t="shared" si="75"/>
        <v>1</v>
      </c>
      <c r="CY359" s="1009"/>
      <c r="CZ359" s="1009"/>
      <c r="DA359" s="1009"/>
      <c r="DB359" s="1009"/>
      <c r="DC359" s="1009"/>
      <c r="DD359" s="1009"/>
      <c r="DE359" s="1009"/>
      <c r="DF359" s="1009"/>
      <c r="DG359" s="1093"/>
      <c r="DH359" s="1095">
        <f t="shared" si="76"/>
        <v>1</v>
      </c>
      <c r="DI359" s="1009"/>
      <c r="DJ359" s="1009"/>
      <c r="DK359" s="1009"/>
      <c r="DL359" s="1009"/>
      <c r="DM359" s="1009"/>
      <c r="DN359" s="1009"/>
      <c r="DO359" s="1009"/>
      <c r="DP359" s="1009"/>
      <c r="DQ359" s="1093"/>
      <c r="DR359" s="1095">
        <f t="shared" si="77"/>
        <v>1</v>
      </c>
      <c r="DS359" s="1009"/>
      <c r="DT359" s="1009"/>
      <c r="DU359" s="1009"/>
      <c r="DV359" s="1009"/>
      <c r="DW359" s="1009"/>
      <c r="DX359" s="1009"/>
      <c r="DY359" s="1009"/>
      <c r="DZ359" s="1009"/>
      <c r="EA359" s="1093"/>
      <c r="EB359" s="415">
        <f t="shared" si="55"/>
        <v>1</v>
      </c>
      <c r="EC359" s="365"/>
      <c r="ED359" s="300" t="s">
        <v>122</v>
      </c>
      <c r="EE359" s="1092">
        <f t="shared" si="78"/>
        <v>1</v>
      </c>
      <c r="EF359" s="1009"/>
      <c r="EG359" s="1009"/>
      <c r="EH359" s="1009"/>
      <c r="EI359" s="1009"/>
      <c r="EJ359" s="1009"/>
      <c r="EK359" s="1009"/>
      <c r="EL359" s="1009"/>
      <c r="EM359" s="1009"/>
      <c r="EN359" s="1093"/>
      <c r="EO359" s="1095">
        <f t="shared" si="79"/>
        <v>1</v>
      </c>
      <c r="EP359" s="1009"/>
      <c r="EQ359" s="1009"/>
      <c r="ER359" s="1009"/>
      <c r="ES359" s="1009"/>
      <c r="ET359" s="1009"/>
      <c r="EU359" s="1009"/>
      <c r="EV359" s="1009"/>
      <c r="EW359" s="1009"/>
      <c r="EX359" s="1093"/>
      <c r="EY359" s="1095">
        <f t="shared" si="80"/>
        <v>1</v>
      </c>
      <c r="EZ359" s="1009"/>
      <c r="FA359" s="1009"/>
      <c r="FB359" s="1009"/>
      <c r="FC359" s="1009"/>
      <c r="FD359" s="1009"/>
      <c r="FE359" s="1009"/>
      <c r="FF359" s="1009"/>
      <c r="FG359" s="1009"/>
      <c r="FH359" s="1093"/>
      <c r="FI359" s="415">
        <f t="shared" si="59"/>
        <v>1</v>
      </c>
      <c r="FJ359" s="365"/>
      <c r="FK359" s="300" t="s">
        <v>122</v>
      </c>
      <c r="FL359" s="1092">
        <f t="shared" si="81"/>
        <v>1</v>
      </c>
      <c r="FM359" s="1009"/>
      <c r="FN359" s="1009"/>
      <c r="FO359" s="1009"/>
      <c r="FP359" s="1009"/>
      <c r="FQ359" s="1009"/>
      <c r="FR359" s="1009"/>
      <c r="FS359" s="1009"/>
      <c r="FT359" s="1009"/>
      <c r="FU359" s="1093"/>
      <c r="FV359" s="1095">
        <f t="shared" si="82"/>
        <v>1</v>
      </c>
      <c r="FW359" s="1009"/>
      <c r="FX359" s="1009"/>
      <c r="FY359" s="1009"/>
      <c r="FZ359" s="1009"/>
      <c r="GA359" s="1009"/>
      <c r="GB359" s="1009"/>
      <c r="GC359" s="1009"/>
      <c r="GD359" s="1009"/>
      <c r="GE359" s="1093"/>
      <c r="GF359" s="1095">
        <f t="shared" si="83"/>
        <v>1</v>
      </c>
      <c r="GG359" s="1009"/>
      <c r="GH359" s="1009"/>
      <c r="GI359" s="1009"/>
      <c r="GJ359" s="1009"/>
      <c r="GK359" s="1009"/>
      <c r="GL359" s="1009"/>
      <c r="GM359" s="1009"/>
      <c r="GN359" s="1009"/>
      <c r="GO359" s="1093"/>
      <c r="GP359" s="415">
        <f t="shared" si="63"/>
        <v>1</v>
      </c>
      <c r="GQ359" s="365"/>
    </row>
    <row r="360" spans="1:199" ht="15.75" customHeight="1">
      <c r="A360" s="1018"/>
      <c r="B360" s="300" t="s">
        <v>120</v>
      </c>
      <c r="C360" s="366">
        <f t="shared" si="66"/>
        <v>1</v>
      </c>
      <c r="D360" s="367"/>
      <c r="E360" s="367"/>
      <c r="F360" s="367"/>
      <c r="G360" s="367"/>
      <c r="H360" s="367"/>
      <c r="I360" s="367"/>
      <c r="J360" s="367"/>
      <c r="K360" s="367"/>
      <c r="L360" s="368"/>
      <c r="M360" s="369">
        <f t="shared" si="67"/>
        <v>1</v>
      </c>
      <c r="N360" s="370"/>
      <c r="O360" s="370"/>
      <c r="P360" s="370"/>
      <c r="Q360" s="370"/>
      <c r="R360" s="370"/>
      <c r="S360" s="370"/>
      <c r="T360" s="370"/>
      <c r="U360" s="370"/>
      <c r="V360" s="371"/>
      <c r="W360" s="369">
        <f t="shared" si="68"/>
        <v>1</v>
      </c>
      <c r="X360" s="370"/>
      <c r="Y360" s="370"/>
      <c r="Z360" s="370"/>
      <c r="AA360" s="370"/>
      <c r="AB360" s="370"/>
      <c r="AC360" s="370"/>
      <c r="AD360" s="370"/>
      <c r="AE360" s="370"/>
      <c r="AF360" s="371"/>
      <c r="AG360" s="415">
        <f t="shared" si="44"/>
        <v>1</v>
      </c>
      <c r="AH360" s="365"/>
      <c r="AI360" s="300" t="s">
        <v>120</v>
      </c>
      <c r="AJ360" s="1092">
        <f t="shared" si="69"/>
        <v>1</v>
      </c>
      <c r="AK360" s="1009"/>
      <c r="AL360" s="1009"/>
      <c r="AM360" s="1009"/>
      <c r="AN360" s="1009"/>
      <c r="AO360" s="1009"/>
      <c r="AP360" s="1009"/>
      <c r="AQ360" s="1009"/>
      <c r="AR360" s="1009"/>
      <c r="AS360" s="1093"/>
      <c r="AT360" s="1094">
        <f t="shared" si="70"/>
        <v>1</v>
      </c>
      <c r="AU360" s="1009"/>
      <c r="AV360" s="1009"/>
      <c r="AW360" s="1009"/>
      <c r="AX360" s="1009"/>
      <c r="AY360" s="1009"/>
      <c r="AZ360" s="1009"/>
      <c r="BA360" s="1009"/>
      <c r="BB360" s="1009"/>
      <c r="BC360" s="1093"/>
      <c r="BD360" s="1094">
        <f t="shared" si="71"/>
        <v>1</v>
      </c>
      <c r="BE360" s="1009"/>
      <c r="BF360" s="1009"/>
      <c r="BG360" s="1009"/>
      <c r="BH360" s="1009"/>
      <c r="BI360" s="1009"/>
      <c r="BJ360" s="1009"/>
      <c r="BK360" s="1009"/>
      <c r="BL360" s="1009"/>
      <c r="BM360" s="1093"/>
      <c r="BN360" s="416">
        <f t="shared" si="48"/>
        <v>1</v>
      </c>
      <c r="BO360" s="365"/>
      <c r="BP360" s="302" t="s">
        <v>120</v>
      </c>
      <c r="BQ360" s="1092">
        <f t="shared" si="72"/>
        <v>1</v>
      </c>
      <c r="BR360" s="1009"/>
      <c r="BS360" s="1009"/>
      <c r="BT360" s="1009"/>
      <c r="BU360" s="1009"/>
      <c r="BV360" s="1009"/>
      <c r="BW360" s="1009"/>
      <c r="BX360" s="1009"/>
      <c r="BY360" s="1009"/>
      <c r="BZ360" s="1093"/>
      <c r="CA360" s="1095">
        <f t="shared" si="73"/>
        <v>1</v>
      </c>
      <c r="CB360" s="1009"/>
      <c r="CC360" s="1009"/>
      <c r="CD360" s="1009"/>
      <c r="CE360" s="1009"/>
      <c r="CF360" s="1009"/>
      <c r="CG360" s="1009"/>
      <c r="CH360" s="1009"/>
      <c r="CI360" s="1009"/>
      <c r="CJ360" s="1093"/>
      <c r="CK360" s="1095">
        <f t="shared" si="74"/>
        <v>1</v>
      </c>
      <c r="CL360" s="1009"/>
      <c r="CM360" s="1009"/>
      <c r="CN360" s="1009"/>
      <c r="CO360" s="1009"/>
      <c r="CP360" s="1009"/>
      <c r="CQ360" s="1009"/>
      <c r="CR360" s="1009"/>
      <c r="CS360" s="1009"/>
      <c r="CT360" s="1093"/>
      <c r="CU360" s="415">
        <f t="shared" si="52"/>
        <v>1</v>
      </c>
      <c r="CV360" s="365"/>
      <c r="CW360" s="300" t="s">
        <v>120</v>
      </c>
      <c r="CX360" s="1092">
        <f t="shared" si="75"/>
        <v>1</v>
      </c>
      <c r="CY360" s="1009"/>
      <c r="CZ360" s="1009"/>
      <c r="DA360" s="1009"/>
      <c r="DB360" s="1009"/>
      <c r="DC360" s="1009"/>
      <c r="DD360" s="1009"/>
      <c r="DE360" s="1009"/>
      <c r="DF360" s="1009"/>
      <c r="DG360" s="1093"/>
      <c r="DH360" s="1095">
        <f t="shared" si="76"/>
        <v>1</v>
      </c>
      <c r="DI360" s="1009"/>
      <c r="DJ360" s="1009"/>
      <c r="DK360" s="1009"/>
      <c r="DL360" s="1009"/>
      <c r="DM360" s="1009"/>
      <c r="DN360" s="1009"/>
      <c r="DO360" s="1009"/>
      <c r="DP360" s="1009"/>
      <c r="DQ360" s="1093"/>
      <c r="DR360" s="1095">
        <f t="shared" si="77"/>
        <v>1</v>
      </c>
      <c r="DS360" s="1009"/>
      <c r="DT360" s="1009"/>
      <c r="DU360" s="1009"/>
      <c r="DV360" s="1009"/>
      <c r="DW360" s="1009"/>
      <c r="DX360" s="1009"/>
      <c r="DY360" s="1009"/>
      <c r="DZ360" s="1009"/>
      <c r="EA360" s="1093"/>
      <c r="EB360" s="415">
        <f t="shared" si="55"/>
        <v>1</v>
      </c>
      <c r="EC360" s="365"/>
      <c r="ED360" s="300" t="s">
        <v>120</v>
      </c>
      <c r="EE360" s="1092">
        <f t="shared" si="78"/>
        <v>1</v>
      </c>
      <c r="EF360" s="1009"/>
      <c r="EG360" s="1009"/>
      <c r="EH360" s="1009"/>
      <c r="EI360" s="1009"/>
      <c r="EJ360" s="1009"/>
      <c r="EK360" s="1009"/>
      <c r="EL360" s="1009"/>
      <c r="EM360" s="1009"/>
      <c r="EN360" s="1093"/>
      <c r="EO360" s="1095">
        <f t="shared" si="79"/>
        <v>1</v>
      </c>
      <c r="EP360" s="1009"/>
      <c r="EQ360" s="1009"/>
      <c r="ER360" s="1009"/>
      <c r="ES360" s="1009"/>
      <c r="ET360" s="1009"/>
      <c r="EU360" s="1009"/>
      <c r="EV360" s="1009"/>
      <c r="EW360" s="1009"/>
      <c r="EX360" s="1093"/>
      <c r="EY360" s="1095">
        <f t="shared" si="80"/>
        <v>1</v>
      </c>
      <c r="EZ360" s="1009"/>
      <c r="FA360" s="1009"/>
      <c r="FB360" s="1009"/>
      <c r="FC360" s="1009"/>
      <c r="FD360" s="1009"/>
      <c r="FE360" s="1009"/>
      <c r="FF360" s="1009"/>
      <c r="FG360" s="1009"/>
      <c r="FH360" s="1093"/>
      <c r="FI360" s="415">
        <f t="shared" si="59"/>
        <v>1</v>
      </c>
      <c r="FJ360" s="365"/>
      <c r="FK360" s="300" t="s">
        <v>120</v>
      </c>
      <c r="FL360" s="1092">
        <f t="shared" si="81"/>
        <v>1</v>
      </c>
      <c r="FM360" s="1009"/>
      <c r="FN360" s="1009"/>
      <c r="FO360" s="1009"/>
      <c r="FP360" s="1009"/>
      <c r="FQ360" s="1009"/>
      <c r="FR360" s="1009"/>
      <c r="FS360" s="1009"/>
      <c r="FT360" s="1009"/>
      <c r="FU360" s="1093"/>
      <c r="FV360" s="1095">
        <f t="shared" si="82"/>
        <v>1</v>
      </c>
      <c r="FW360" s="1009"/>
      <c r="FX360" s="1009"/>
      <c r="FY360" s="1009"/>
      <c r="FZ360" s="1009"/>
      <c r="GA360" s="1009"/>
      <c r="GB360" s="1009"/>
      <c r="GC360" s="1009"/>
      <c r="GD360" s="1009"/>
      <c r="GE360" s="1093"/>
      <c r="GF360" s="1095">
        <f t="shared" si="83"/>
        <v>1</v>
      </c>
      <c r="GG360" s="1009"/>
      <c r="GH360" s="1009"/>
      <c r="GI360" s="1009"/>
      <c r="GJ360" s="1009"/>
      <c r="GK360" s="1009"/>
      <c r="GL360" s="1009"/>
      <c r="GM360" s="1009"/>
      <c r="GN360" s="1009"/>
      <c r="GO360" s="1093"/>
      <c r="GP360" s="415">
        <f t="shared" si="63"/>
        <v>1</v>
      </c>
      <c r="GQ360" s="365"/>
    </row>
    <row r="361" spans="1:199" ht="15.75" customHeight="1">
      <c r="A361" s="1018"/>
      <c r="B361" s="300" t="s">
        <v>123</v>
      </c>
      <c r="C361" s="366">
        <f t="shared" si="66"/>
        <v>1</v>
      </c>
      <c r="D361" s="367"/>
      <c r="E361" s="367"/>
      <c r="F361" s="367"/>
      <c r="G361" s="367"/>
      <c r="H361" s="367"/>
      <c r="I361" s="367"/>
      <c r="J361" s="367"/>
      <c r="K361" s="367"/>
      <c r="L361" s="368"/>
      <c r="M361" s="369">
        <f t="shared" si="67"/>
        <v>1</v>
      </c>
      <c r="N361" s="370"/>
      <c r="O361" s="370"/>
      <c r="P361" s="370"/>
      <c r="Q361" s="370"/>
      <c r="R361" s="370"/>
      <c r="S361" s="370"/>
      <c r="T361" s="370"/>
      <c r="U361" s="370"/>
      <c r="V361" s="371"/>
      <c r="W361" s="369">
        <f t="shared" si="68"/>
        <v>1</v>
      </c>
      <c r="X361" s="370"/>
      <c r="Y361" s="370"/>
      <c r="Z361" s="370"/>
      <c r="AA361" s="370"/>
      <c r="AB361" s="370"/>
      <c r="AC361" s="370"/>
      <c r="AD361" s="370"/>
      <c r="AE361" s="370"/>
      <c r="AF361" s="371"/>
      <c r="AG361" s="415">
        <f t="shared" si="44"/>
        <v>1</v>
      </c>
      <c r="AH361" s="365"/>
      <c r="AI361" s="300" t="s">
        <v>123</v>
      </c>
      <c r="AJ361" s="1092">
        <f t="shared" si="69"/>
        <v>1</v>
      </c>
      <c r="AK361" s="1009"/>
      <c r="AL361" s="1009"/>
      <c r="AM361" s="1009"/>
      <c r="AN361" s="1009"/>
      <c r="AO361" s="1009"/>
      <c r="AP361" s="1009"/>
      <c r="AQ361" s="1009"/>
      <c r="AR361" s="1009"/>
      <c r="AS361" s="1093"/>
      <c r="AT361" s="1094">
        <f t="shared" si="70"/>
        <v>1</v>
      </c>
      <c r="AU361" s="1009"/>
      <c r="AV361" s="1009"/>
      <c r="AW361" s="1009"/>
      <c r="AX361" s="1009"/>
      <c r="AY361" s="1009"/>
      <c r="AZ361" s="1009"/>
      <c r="BA361" s="1009"/>
      <c r="BB361" s="1009"/>
      <c r="BC361" s="1093"/>
      <c r="BD361" s="1094">
        <f t="shared" si="71"/>
        <v>1</v>
      </c>
      <c r="BE361" s="1009"/>
      <c r="BF361" s="1009"/>
      <c r="BG361" s="1009"/>
      <c r="BH361" s="1009"/>
      <c r="BI361" s="1009"/>
      <c r="BJ361" s="1009"/>
      <c r="BK361" s="1009"/>
      <c r="BL361" s="1009"/>
      <c r="BM361" s="1093"/>
      <c r="BN361" s="416">
        <f t="shared" si="48"/>
        <v>1</v>
      </c>
      <c r="BO361" s="365"/>
      <c r="BP361" s="302" t="s">
        <v>123</v>
      </c>
      <c r="BQ361" s="1092">
        <f t="shared" si="72"/>
        <v>1</v>
      </c>
      <c r="BR361" s="1009"/>
      <c r="BS361" s="1009"/>
      <c r="BT361" s="1009"/>
      <c r="BU361" s="1009"/>
      <c r="BV361" s="1009"/>
      <c r="BW361" s="1009"/>
      <c r="BX361" s="1009"/>
      <c r="BY361" s="1009"/>
      <c r="BZ361" s="1093"/>
      <c r="CA361" s="1095">
        <f t="shared" si="73"/>
        <v>1</v>
      </c>
      <c r="CB361" s="1009"/>
      <c r="CC361" s="1009"/>
      <c r="CD361" s="1009"/>
      <c r="CE361" s="1009"/>
      <c r="CF361" s="1009"/>
      <c r="CG361" s="1009"/>
      <c r="CH361" s="1009"/>
      <c r="CI361" s="1009"/>
      <c r="CJ361" s="1093"/>
      <c r="CK361" s="1095">
        <f t="shared" si="74"/>
        <v>1</v>
      </c>
      <c r="CL361" s="1009"/>
      <c r="CM361" s="1009"/>
      <c r="CN361" s="1009"/>
      <c r="CO361" s="1009"/>
      <c r="CP361" s="1009"/>
      <c r="CQ361" s="1009"/>
      <c r="CR361" s="1009"/>
      <c r="CS361" s="1009"/>
      <c r="CT361" s="1093"/>
      <c r="CU361" s="415">
        <f t="shared" si="52"/>
        <v>1</v>
      </c>
      <c r="CV361" s="365"/>
      <c r="CW361" s="300" t="s">
        <v>123</v>
      </c>
      <c r="CX361" s="1092">
        <f t="shared" si="75"/>
        <v>1</v>
      </c>
      <c r="CY361" s="1009"/>
      <c r="CZ361" s="1009"/>
      <c r="DA361" s="1009"/>
      <c r="DB361" s="1009"/>
      <c r="DC361" s="1009"/>
      <c r="DD361" s="1009"/>
      <c r="DE361" s="1009"/>
      <c r="DF361" s="1009"/>
      <c r="DG361" s="1093"/>
      <c r="DH361" s="1095">
        <f t="shared" si="76"/>
        <v>1</v>
      </c>
      <c r="DI361" s="1009"/>
      <c r="DJ361" s="1009"/>
      <c r="DK361" s="1009"/>
      <c r="DL361" s="1009"/>
      <c r="DM361" s="1009"/>
      <c r="DN361" s="1009"/>
      <c r="DO361" s="1009"/>
      <c r="DP361" s="1009"/>
      <c r="DQ361" s="1093"/>
      <c r="DR361" s="1095">
        <f t="shared" si="77"/>
        <v>1</v>
      </c>
      <c r="DS361" s="1009"/>
      <c r="DT361" s="1009"/>
      <c r="DU361" s="1009"/>
      <c r="DV361" s="1009"/>
      <c r="DW361" s="1009"/>
      <c r="DX361" s="1009"/>
      <c r="DY361" s="1009"/>
      <c r="DZ361" s="1009"/>
      <c r="EA361" s="1093"/>
      <c r="EB361" s="415">
        <f t="shared" si="55"/>
        <v>1</v>
      </c>
      <c r="EC361" s="365"/>
      <c r="ED361" s="300" t="s">
        <v>123</v>
      </c>
      <c r="EE361" s="1092">
        <f t="shared" si="78"/>
        <v>1</v>
      </c>
      <c r="EF361" s="1009"/>
      <c r="EG361" s="1009"/>
      <c r="EH361" s="1009"/>
      <c r="EI361" s="1009"/>
      <c r="EJ361" s="1009"/>
      <c r="EK361" s="1009"/>
      <c r="EL361" s="1009"/>
      <c r="EM361" s="1009"/>
      <c r="EN361" s="1093"/>
      <c r="EO361" s="1095">
        <f t="shared" si="79"/>
        <v>1</v>
      </c>
      <c r="EP361" s="1009"/>
      <c r="EQ361" s="1009"/>
      <c r="ER361" s="1009"/>
      <c r="ES361" s="1009"/>
      <c r="ET361" s="1009"/>
      <c r="EU361" s="1009"/>
      <c r="EV361" s="1009"/>
      <c r="EW361" s="1009"/>
      <c r="EX361" s="1093"/>
      <c r="EY361" s="1095">
        <f t="shared" si="80"/>
        <v>1</v>
      </c>
      <c r="EZ361" s="1009"/>
      <c r="FA361" s="1009"/>
      <c r="FB361" s="1009"/>
      <c r="FC361" s="1009"/>
      <c r="FD361" s="1009"/>
      <c r="FE361" s="1009"/>
      <c r="FF361" s="1009"/>
      <c r="FG361" s="1009"/>
      <c r="FH361" s="1093"/>
      <c r="FI361" s="415">
        <f t="shared" si="59"/>
        <v>1</v>
      </c>
      <c r="FJ361" s="365"/>
      <c r="FK361" s="300" t="s">
        <v>123</v>
      </c>
      <c r="FL361" s="1092">
        <f t="shared" si="81"/>
        <v>1</v>
      </c>
      <c r="FM361" s="1009"/>
      <c r="FN361" s="1009"/>
      <c r="FO361" s="1009"/>
      <c r="FP361" s="1009"/>
      <c r="FQ361" s="1009"/>
      <c r="FR361" s="1009"/>
      <c r="FS361" s="1009"/>
      <c r="FT361" s="1009"/>
      <c r="FU361" s="1093"/>
      <c r="FV361" s="1095">
        <f t="shared" si="82"/>
        <v>1</v>
      </c>
      <c r="FW361" s="1009"/>
      <c r="FX361" s="1009"/>
      <c r="FY361" s="1009"/>
      <c r="FZ361" s="1009"/>
      <c r="GA361" s="1009"/>
      <c r="GB361" s="1009"/>
      <c r="GC361" s="1009"/>
      <c r="GD361" s="1009"/>
      <c r="GE361" s="1093"/>
      <c r="GF361" s="1095">
        <f t="shared" si="83"/>
        <v>1</v>
      </c>
      <c r="GG361" s="1009"/>
      <c r="GH361" s="1009"/>
      <c r="GI361" s="1009"/>
      <c r="GJ361" s="1009"/>
      <c r="GK361" s="1009"/>
      <c r="GL361" s="1009"/>
      <c r="GM361" s="1009"/>
      <c r="GN361" s="1009"/>
      <c r="GO361" s="1093"/>
      <c r="GP361" s="415">
        <f t="shared" si="63"/>
        <v>1</v>
      </c>
      <c r="GQ361" s="365"/>
    </row>
    <row r="362" spans="1:199" ht="15.75" customHeight="1">
      <c r="A362" s="1018"/>
      <c r="B362" s="508" t="s">
        <v>214</v>
      </c>
      <c r="C362" s="509">
        <f t="shared" si="66"/>
        <v>5.6</v>
      </c>
      <c r="D362" s="510"/>
      <c r="E362" s="510"/>
      <c r="F362" s="510"/>
      <c r="G362" s="510"/>
      <c r="H362" s="510"/>
      <c r="I362" s="510"/>
      <c r="J362" s="510"/>
      <c r="K362" s="510"/>
      <c r="L362" s="511"/>
      <c r="M362" s="512" t="e">
        <f t="shared" si="67"/>
        <v>#DIV/0!</v>
      </c>
      <c r="N362" s="513"/>
      <c r="O362" s="513"/>
      <c r="P362" s="513"/>
      <c r="Q362" s="513"/>
      <c r="R362" s="513"/>
      <c r="S362" s="513"/>
      <c r="T362" s="513"/>
      <c r="U362" s="513"/>
      <c r="V362" s="514"/>
      <c r="W362" s="512" t="e">
        <f t="shared" si="68"/>
        <v>#DIV/0!</v>
      </c>
      <c r="X362" s="513"/>
      <c r="Y362" s="513"/>
      <c r="Z362" s="513"/>
      <c r="AA362" s="513"/>
      <c r="AB362" s="513"/>
      <c r="AC362" s="513"/>
      <c r="AD362" s="513"/>
      <c r="AE362" s="513"/>
      <c r="AF362" s="514"/>
      <c r="AG362" s="514" t="e">
        <f t="shared" si="44"/>
        <v>#DIV/0!</v>
      </c>
      <c r="AH362" s="515"/>
      <c r="AI362" s="508" t="s">
        <v>214</v>
      </c>
      <c r="AJ362" s="1101">
        <f t="shared" si="69"/>
        <v>8</v>
      </c>
      <c r="AK362" s="1009"/>
      <c r="AL362" s="1009"/>
      <c r="AM362" s="1009"/>
      <c r="AN362" s="1009"/>
      <c r="AO362" s="1009"/>
      <c r="AP362" s="1009"/>
      <c r="AQ362" s="1009"/>
      <c r="AR362" s="1009"/>
      <c r="AS362" s="1093"/>
      <c r="AT362" s="1102">
        <f t="shared" si="70"/>
        <v>5.6538461538461533</v>
      </c>
      <c r="AU362" s="1009"/>
      <c r="AV362" s="1009"/>
      <c r="AW362" s="1009"/>
      <c r="AX362" s="1009"/>
      <c r="AY362" s="1009"/>
      <c r="AZ362" s="1009"/>
      <c r="BA362" s="1009"/>
      <c r="BB362" s="1009"/>
      <c r="BC362" s="1093"/>
      <c r="BD362" s="1103" t="e">
        <f t="shared" si="71"/>
        <v>#DIV/0!</v>
      </c>
      <c r="BE362" s="1009"/>
      <c r="BF362" s="1009"/>
      <c r="BG362" s="1009"/>
      <c r="BH362" s="1009"/>
      <c r="BI362" s="1009"/>
      <c r="BJ362" s="1009"/>
      <c r="BK362" s="1009"/>
      <c r="BL362" s="1009"/>
      <c r="BM362" s="1093"/>
      <c r="BN362" s="513" t="e">
        <f t="shared" si="48"/>
        <v>#DIV/0!</v>
      </c>
      <c r="BO362" s="515"/>
      <c r="BP362" s="516" t="s">
        <v>214</v>
      </c>
      <c r="BQ362" s="1101">
        <f t="shared" si="72"/>
        <v>8.5</v>
      </c>
      <c r="BR362" s="1009"/>
      <c r="BS362" s="1009"/>
      <c r="BT362" s="1009"/>
      <c r="BU362" s="1009"/>
      <c r="BV362" s="1009"/>
      <c r="BW362" s="1009"/>
      <c r="BX362" s="1009"/>
      <c r="BY362" s="1009"/>
      <c r="BZ362" s="1093"/>
      <c r="CA362" s="1102">
        <f t="shared" si="73"/>
        <v>5.0555555555555562</v>
      </c>
      <c r="CB362" s="1009"/>
      <c r="CC362" s="1009"/>
      <c r="CD362" s="1009"/>
      <c r="CE362" s="1009"/>
      <c r="CF362" s="1009"/>
      <c r="CG362" s="1009"/>
      <c r="CH362" s="1009"/>
      <c r="CI362" s="1009"/>
      <c r="CJ362" s="1093"/>
      <c r="CK362" s="1102">
        <f t="shared" si="74"/>
        <v>6</v>
      </c>
      <c r="CL362" s="1009"/>
      <c r="CM362" s="1009"/>
      <c r="CN362" s="1009"/>
      <c r="CO362" s="1009"/>
      <c r="CP362" s="1009"/>
      <c r="CQ362" s="1009"/>
      <c r="CR362" s="1009"/>
      <c r="CS362" s="1009"/>
      <c r="CT362" s="1093"/>
      <c r="CU362" s="514">
        <f t="shared" si="52"/>
        <v>6.518518518518519</v>
      </c>
      <c r="CV362" s="515"/>
      <c r="CW362" s="508" t="s">
        <v>214</v>
      </c>
      <c r="CX362" s="1101">
        <f t="shared" si="75"/>
        <v>8</v>
      </c>
      <c r="CY362" s="1009"/>
      <c r="CZ362" s="1009"/>
      <c r="DA362" s="1009"/>
      <c r="DB362" s="1009"/>
      <c r="DC362" s="1009"/>
      <c r="DD362" s="1009"/>
      <c r="DE362" s="1009"/>
      <c r="DF362" s="1009"/>
      <c r="DG362" s="1093"/>
      <c r="DH362" s="1102">
        <f t="shared" si="76"/>
        <v>14.633333333333333</v>
      </c>
      <c r="DI362" s="1009"/>
      <c r="DJ362" s="1009"/>
      <c r="DK362" s="1009"/>
      <c r="DL362" s="1009"/>
      <c r="DM362" s="1009"/>
      <c r="DN362" s="1009"/>
      <c r="DO362" s="1009"/>
      <c r="DP362" s="1009"/>
      <c r="DQ362" s="1093"/>
      <c r="DR362" s="1103" t="e">
        <f t="shared" si="77"/>
        <v>#DIV/0!</v>
      </c>
      <c r="DS362" s="1009"/>
      <c r="DT362" s="1009"/>
      <c r="DU362" s="1009"/>
      <c r="DV362" s="1009"/>
      <c r="DW362" s="1009"/>
      <c r="DX362" s="1009"/>
      <c r="DY362" s="1009"/>
      <c r="DZ362" s="1009"/>
      <c r="EA362" s="1093"/>
      <c r="EB362" s="517" t="e">
        <f t="shared" si="55"/>
        <v>#DIV/0!</v>
      </c>
      <c r="EC362" s="515"/>
      <c r="ED362" s="508" t="s">
        <v>214</v>
      </c>
      <c r="EE362" s="1101">
        <f t="shared" si="78"/>
        <v>8</v>
      </c>
      <c r="EF362" s="1009"/>
      <c r="EG362" s="1009"/>
      <c r="EH362" s="1009"/>
      <c r="EI362" s="1009"/>
      <c r="EJ362" s="1009"/>
      <c r="EK362" s="1009"/>
      <c r="EL362" s="1009"/>
      <c r="EM362" s="1009"/>
      <c r="EN362" s="1093"/>
      <c r="EO362" s="1102">
        <f t="shared" si="79"/>
        <v>7.1111111111111116</v>
      </c>
      <c r="EP362" s="1009"/>
      <c r="EQ362" s="1009"/>
      <c r="ER362" s="1009"/>
      <c r="ES362" s="1009"/>
      <c r="ET362" s="1009"/>
      <c r="EU362" s="1009"/>
      <c r="EV362" s="1009"/>
      <c r="EW362" s="1009"/>
      <c r="EX362" s="1093"/>
      <c r="EY362" s="1103" t="e">
        <f t="shared" si="80"/>
        <v>#DIV/0!</v>
      </c>
      <c r="EZ362" s="1009"/>
      <c r="FA362" s="1009"/>
      <c r="FB362" s="1009"/>
      <c r="FC362" s="1009"/>
      <c r="FD362" s="1009"/>
      <c r="FE362" s="1009"/>
      <c r="FF362" s="1009"/>
      <c r="FG362" s="1009"/>
      <c r="FH362" s="1093"/>
      <c r="FI362" s="517" t="e">
        <f t="shared" si="59"/>
        <v>#DIV/0!</v>
      </c>
      <c r="FJ362" s="515"/>
      <c r="FK362" s="508" t="s">
        <v>214</v>
      </c>
      <c r="FL362" s="1101">
        <f t="shared" si="81"/>
        <v>5</v>
      </c>
      <c r="FM362" s="1009"/>
      <c r="FN362" s="1009"/>
      <c r="FO362" s="1009"/>
      <c r="FP362" s="1009"/>
      <c r="FQ362" s="1009"/>
      <c r="FR362" s="1009"/>
      <c r="FS362" s="1009"/>
      <c r="FT362" s="1009"/>
      <c r="FU362" s="1093"/>
      <c r="FV362" s="1102">
        <f t="shared" si="82"/>
        <v>6.6682539682539685</v>
      </c>
      <c r="FW362" s="1009"/>
      <c r="FX362" s="1009"/>
      <c r="FY362" s="1009"/>
      <c r="FZ362" s="1009"/>
      <c r="GA362" s="1009"/>
      <c r="GB362" s="1009"/>
      <c r="GC362" s="1009"/>
      <c r="GD362" s="1009"/>
      <c r="GE362" s="1093"/>
      <c r="GF362" s="1102">
        <f t="shared" si="83"/>
        <v>8.0555555555555554</v>
      </c>
      <c r="GG362" s="1009"/>
      <c r="GH362" s="1009"/>
      <c r="GI362" s="1009"/>
      <c r="GJ362" s="1009"/>
      <c r="GK362" s="1009"/>
      <c r="GL362" s="1009"/>
      <c r="GM362" s="1009"/>
      <c r="GN362" s="1009"/>
      <c r="GO362" s="1093"/>
      <c r="GP362" s="514">
        <f t="shared" si="63"/>
        <v>6.5746031746031734</v>
      </c>
      <c r="GQ362" s="515"/>
    </row>
    <row r="363" spans="1:199" ht="15.75" customHeight="1">
      <c r="A363" s="1018"/>
      <c r="B363" s="518" t="s">
        <v>218</v>
      </c>
      <c r="C363" s="519" t="e">
        <f t="shared" si="66"/>
        <v>#DIV/0!</v>
      </c>
      <c r="D363" s="520"/>
      <c r="E363" s="520"/>
      <c r="F363" s="520"/>
      <c r="G363" s="520"/>
      <c r="H363" s="520"/>
      <c r="I363" s="520"/>
      <c r="J363" s="520"/>
      <c r="K363" s="520"/>
      <c r="L363" s="521"/>
      <c r="M363" s="522" t="e">
        <f t="shared" si="67"/>
        <v>#DIV/0!</v>
      </c>
      <c r="N363" s="523"/>
      <c r="O363" s="523"/>
      <c r="P363" s="523"/>
      <c r="Q363" s="523"/>
      <c r="R363" s="523"/>
      <c r="S363" s="523"/>
      <c r="T363" s="523"/>
      <c r="U363" s="523"/>
      <c r="V363" s="524"/>
      <c r="W363" s="522" t="e">
        <f t="shared" si="68"/>
        <v>#DIV/0!</v>
      </c>
      <c r="X363" s="523"/>
      <c r="Y363" s="523"/>
      <c r="Z363" s="523"/>
      <c r="AA363" s="523"/>
      <c r="AB363" s="523"/>
      <c r="AC363" s="523"/>
      <c r="AD363" s="523"/>
      <c r="AE363" s="523"/>
      <c r="AF363" s="524"/>
      <c r="AG363" s="524" t="e">
        <f t="shared" si="44"/>
        <v>#DIV/0!</v>
      </c>
      <c r="AH363" s="525"/>
      <c r="AI363" s="518" t="s">
        <v>218</v>
      </c>
      <c r="AJ363" s="1104" t="e">
        <f t="shared" si="69"/>
        <v>#DIV/0!</v>
      </c>
      <c r="AK363" s="1009"/>
      <c r="AL363" s="1009"/>
      <c r="AM363" s="1009"/>
      <c r="AN363" s="1009"/>
      <c r="AO363" s="1009"/>
      <c r="AP363" s="1009"/>
      <c r="AQ363" s="1009"/>
      <c r="AR363" s="1009"/>
      <c r="AS363" s="1093"/>
      <c r="AT363" s="1105">
        <f t="shared" si="70"/>
        <v>1.8888888888888891</v>
      </c>
      <c r="AU363" s="1009"/>
      <c r="AV363" s="1009"/>
      <c r="AW363" s="1009"/>
      <c r="AX363" s="1009"/>
      <c r="AY363" s="1009"/>
      <c r="AZ363" s="1009"/>
      <c r="BA363" s="1009"/>
      <c r="BB363" s="1009"/>
      <c r="BC363" s="1093"/>
      <c r="BD363" s="1106" t="e">
        <f t="shared" si="71"/>
        <v>#DIV/0!</v>
      </c>
      <c r="BE363" s="1009"/>
      <c r="BF363" s="1009"/>
      <c r="BG363" s="1009"/>
      <c r="BH363" s="1009"/>
      <c r="BI363" s="1009"/>
      <c r="BJ363" s="1009"/>
      <c r="BK363" s="1009"/>
      <c r="BL363" s="1009"/>
      <c r="BM363" s="1093"/>
      <c r="BN363" s="523" t="e">
        <f t="shared" si="48"/>
        <v>#DIV/0!</v>
      </c>
      <c r="BO363" s="525"/>
      <c r="BP363" s="526" t="s">
        <v>218</v>
      </c>
      <c r="BQ363" s="1104" t="e">
        <f t="shared" si="72"/>
        <v>#DIV/0!</v>
      </c>
      <c r="BR363" s="1009"/>
      <c r="BS363" s="1009"/>
      <c r="BT363" s="1009"/>
      <c r="BU363" s="1009"/>
      <c r="BV363" s="1009"/>
      <c r="BW363" s="1009"/>
      <c r="BX363" s="1009"/>
      <c r="BY363" s="1009"/>
      <c r="BZ363" s="1093"/>
      <c r="CA363" s="1106">
        <f t="shared" si="73"/>
        <v>2</v>
      </c>
      <c r="CB363" s="1009"/>
      <c r="CC363" s="1009"/>
      <c r="CD363" s="1009"/>
      <c r="CE363" s="1009"/>
      <c r="CF363" s="1009"/>
      <c r="CG363" s="1009"/>
      <c r="CH363" s="1009"/>
      <c r="CI363" s="1009"/>
      <c r="CJ363" s="1093"/>
      <c r="CK363" s="1106">
        <f t="shared" si="74"/>
        <v>2</v>
      </c>
      <c r="CL363" s="1009"/>
      <c r="CM363" s="1009"/>
      <c r="CN363" s="1009"/>
      <c r="CO363" s="1009"/>
      <c r="CP363" s="1009"/>
      <c r="CQ363" s="1009"/>
      <c r="CR363" s="1009"/>
      <c r="CS363" s="1009"/>
      <c r="CT363" s="1093"/>
      <c r="CU363" s="527" t="e">
        <f t="shared" si="52"/>
        <v>#DIV/0!</v>
      </c>
      <c r="CV363" s="525"/>
      <c r="CW363" s="518" t="s">
        <v>218</v>
      </c>
      <c r="CX363" s="1104">
        <f t="shared" si="75"/>
        <v>1.3333333333333333</v>
      </c>
      <c r="CY363" s="1009"/>
      <c r="CZ363" s="1009"/>
      <c r="DA363" s="1009"/>
      <c r="DB363" s="1009"/>
      <c r="DC363" s="1009"/>
      <c r="DD363" s="1009"/>
      <c r="DE363" s="1009"/>
      <c r="DF363" s="1009"/>
      <c r="DG363" s="1093"/>
      <c r="DH363" s="1105">
        <f t="shared" si="76"/>
        <v>1.4682539682539681</v>
      </c>
      <c r="DI363" s="1009"/>
      <c r="DJ363" s="1009"/>
      <c r="DK363" s="1009"/>
      <c r="DL363" s="1009"/>
      <c r="DM363" s="1009"/>
      <c r="DN363" s="1009"/>
      <c r="DO363" s="1009"/>
      <c r="DP363" s="1009"/>
      <c r="DQ363" s="1093"/>
      <c r="DR363" s="1105">
        <f t="shared" si="77"/>
        <v>1.8888888888888891</v>
      </c>
      <c r="DS363" s="1009"/>
      <c r="DT363" s="1009"/>
      <c r="DU363" s="1009"/>
      <c r="DV363" s="1009"/>
      <c r="DW363" s="1009"/>
      <c r="DX363" s="1009"/>
      <c r="DY363" s="1009"/>
      <c r="DZ363" s="1009"/>
      <c r="EA363" s="1093"/>
      <c r="EB363" s="524">
        <f t="shared" si="55"/>
        <v>1.5634920634920635</v>
      </c>
      <c r="EC363" s="525"/>
      <c r="ED363" s="518" t="s">
        <v>218</v>
      </c>
      <c r="EE363" s="1104">
        <f t="shared" si="78"/>
        <v>2</v>
      </c>
      <c r="EF363" s="1009"/>
      <c r="EG363" s="1009"/>
      <c r="EH363" s="1009"/>
      <c r="EI363" s="1009"/>
      <c r="EJ363" s="1009"/>
      <c r="EK363" s="1009"/>
      <c r="EL363" s="1009"/>
      <c r="EM363" s="1009"/>
      <c r="EN363" s="1093"/>
      <c r="EO363" s="1106">
        <f t="shared" si="79"/>
        <v>1.7857142857142858</v>
      </c>
      <c r="EP363" s="1009"/>
      <c r="EQ363" s="1009"/>
      <c r="ER363" s="1009"/>
      <c r="ES363" s="1009"/>
      <c r="ET363" s="1009"/>
      <c r="EU363" s="1009"/>
      <c r="EV363" s="1009"/>
      <c r="EW363" s="1009"/>
      <c r="EX363" s="1093"/>
      <c r="EY363" s="1106">
        <f t="shared" si="80"/>
        <v>2</v>
      </c>
      <c r="EZ363" s="1009"/>
      <c r="FA363" s="1009"/>
      <c r="FB363" s="1009"/>
      <c r="FC363" s="1009"/>
      <c r="FD363" s="1009"/>
      <c r="FE363" s="1009"/>
      <c r="FF363" s="1009"/>
      <c r="FG363" s="1009"/>
      <c r="FH363" s="1093"/>
      <c r="FI363" s="524">
        <f t="shared" si="59"/>
        <v>1.9285714285714286</v>
      </c>
      <c r="FJ363" s="525"/>
      <c r="FK363" s="518" t="s">
        <v>218</v>
      </c>
      <c r="FL363" s="1104">
        <f t="shared" si="81"/>
        <v>2</v>
      </c>
      <c r="FM363" s="1009"/>
      <c r="FN363" s="1009"/>
      <c r="FO363" s="1009"/>
      <c r="FP363" s="1009"/>
      <c r="FQ363" s="1009"/>
      <c r="FR363" s="1009"/>
      <c r="FS363" s="1009"/>
      <c r="FT363" s="1009"/>
      <c r="FU363" s="1093"/>
      <c r="FV363" s="1106">
        <f t="shared" si="82"/>
        <v>2</v>
      </c>
      <c r="FW363" s="1009"/>
      <c r="FX363" s="1009"/>
      <c r="FY363" s="1009"/>
      <c r="FZ363" s="1009"/>
      <c r="GA363" s="1009"/>
      <c r="GB363" s="1009"/>
      <c r="GC363" s="1009"/>
      <c r="GD363" s="1009"/>
      <c r="GE363" s="1093"/>
      <c r="GF363" s="1106">
        <f t="shared" si="83"/>
        <v>2</v>
      </c>
      <c r="GG363" s="1009"/>
      <c r="GH363" s="1009"/>
      <c r="GI363" s="1009"/>
      <c r="GJ363" s="1009"/>
      <c r="GK363" s="1009"/>
      <c r="GL363" s="1009"/>
      <c r="GM363" s="1009"/>
      <c r="GN363" s="1009"/>
      <c r="GO363" s="1093"/>
      <c r="GP363" s="524">
        <f t="shared" si="63"/>
        <v>2</v>
      </c>
      <c r="GQ363" s="525"/>
    </row>
    <row r="364" spans="1:199" ht="15.75" customHeight="1">
      <c r="A364" s="1018"/>
      <c r="B364" s="300" t="s">
        <v>126</v>
      </c>
      <c r="C364" s="366">
        <f t="shared" si="66"/>
        <v>1</v>
      </c>
      <c r="D364" s="367"/>
      <c r="E364" s="367"/>
      <c r="F364" s="367"/>
      <c r="G364" s="367"/>
      <c r="H364" s="367"/>
      <c r="I364" s="367"/>
      <c r="J364" s="367"/>
      <c r="K364" s="367"/>
      <c r="L364" s="368"/>
      <c r="M364" s="369">
        <f t="shared" si="67"/>
        <v>1</v>
      </c>
      <c r="N364" s="370"/>
      <c r="O364" s="370"/>
      <c r="P364" s="370"/>
      <c r="Q364" s="370"/>
      <c r="R364" s="370"/>
      <c r="S364" s="370"/>
      <c r="T364" s="370"/>
      <c r="U364" s="370"/>
      <c r="V364" s="371"/>
      <c r="W364" s="369">
        <f t="shared" si="68"/>
        <v>1</v>
      </c>
      <c r="X364" s="370"/>
      <c r="Y364" s="370"/>
      <c r="Z364" s="370"/>
      <c r="AA364" s="370"/>
      <c r="AB364" s="370"/>
      <c r="AC364" s="370"/>
      <c r="AD364" s="370"/>
      <c r="AE364" s="370"/>
      <c r="AF364" s="371"/>
      <c r="AG364" s="415">
        <f t="shared" si="44"/>
        <v>1</v>
      </c>
      <c r="AH364" s="365"/>
      <c r="AI364" s="300" t="s">
        <v>126</v>
      </c>
      <c r="AJ364" s="1092">
        <f t="shared" si="69"/>
        <v>1</v>
      </c>
      <c r="AK364" s="1009"/>
      <c r="AL364" s="1009"/>
      <c r="AM364" s="1009"/>
      <c r="AN364" s="1009"/>
      <c r="AO364" s="1009"/>
      <c r="AP364" s="1009"/>
      <c r="AQ364" s="1009"/>
      <c r="AR364" s="1009"/>
      <c r="AS364" s="1093"/>
      <c r="AT364" s="1094">
        <f t="shared" si="70"/>
        <v>1</v>
      </c>
      <c r="AU364" s="1009"/>
      <c r="AV364" s="1009"/>
      <c r="AW364" s="1009"/>
      <c r="AX364" s="1009"/>
      <c r="AY364" s="1009"/>
      <c r="AZ364" s="1009"/>
      <c r="BA364" s="1009"/>
      <c r="BB364" s="1009"/>
      <c r="BC364" s="1093"/>
      <c r="BD364" s="1094">
        <f t="shared" si="71"/>
        <v>1</v>
      </c>
      <c r="BE364" s="1009"/>
      <c r="BF364" s="1009"/>
      <c r="BG364" s="1009"/>
      <c r="BH364" s="1009"/>
      <c r="BI364" s="1009"/>
      <c r="BJ364" s="1009"/>
      <c r="BK364" s="1009"/>
      <c r="BL364" s="1009"/>
      <c r="BM364" s="1093"/>
      <c r="BN364" s="416">
        <f t="shared" si="48"/>
        <v>1</v>
      </c>
      <c r="BO364" s="365"/>
      <c r="BP364" s="302" t="s">
        <v>126</v>
      </c>
      <c r="BQ364" s="1092">
        <f t="shared" si="72"/>
        <v>1</v>
      </c>
      <c r="BR364" s="1009"/>
      <c r="BS364" s="1009"/>
      <c r="BT364" s="1009"/>
      <c r="BU364" s="1009"/>
      <c r="BV364" s="1009"/>
      <c r="BW364" s="1009"/>
      <c r="BX364" s="1009"/>
      <c r="BY364" s="1009"/>
      <c r="BZ364" s="1093"/>
      <c r="CA364" s="1095">
        <f t="shared" si="73"/>
        <v>1</v>
      </c>
      <c r="CB364" s="1009"/>
      <c r="CC364" s="1009"/>
      <c r="CD364" s="1009"/>
      <c r="CE364" s="1009"/>
      <c r="CF364" s="1009"/>
      <c r="CG364" s="1009"/>
      <c r="CH364" s="1009"/>
      <c r="CI364" s="1009"/>
      <c r="CJ364" s="1093"/>
      <c r="CK364" s="1095">
        <f t="shared" si="74"/>
        <v>1</v>
      </c>
      <c r="CL364" s="1009"/>
      <c r="CM364" s="1009"/>
      <c r="CN364" s="1009"/>
      <c r="CO364" s="1009"/>
      <c r="CP364" s="1009"/>
      <c r="CQ364" s="1009"/>
      <c r="CR364" s="1009"/>
      <c r="CS364" s="1009"/>
      <c r="CT364" s="1093"/>
      <c r="CU364" s="415">
        <f t="shared" si="52"/>
        <v>1</v>
      </c>
      <c r="CV364" s="365"/>
      <c r="CW364" s="300" t="s">
        <v>126</v>
      </c>
      <c r="CX364" s="1092">
        <f t="shared" si="75"/>
        <v>1</v>
      </c>
      <c r="CY364" s="1009"/>
      <c r="CZ364" s="1009"/>
      <c r="DA364" s="1009"/>
      <c r="DB364" s="1009"/>
      <c r="DC364" s="1009"/>
      <c r="DD364" s="1009"/>
      <c r="DE364" s="1009"/>
      <c r="DF364" s="1009"/>
      <c r="DG364" s="1093"/>
      <c r="DH364" s="1095">
        <f t="shared" si="76"/>
        <v>1</v>
      </c>
      <c r="DI364" s="1009"/>
      <c r="DJ364" s="1009"/>
      <c r="DK364" s="1009"/>
      <c r="DL364" s="1009"/>
      <c r="DM364" s="1009"/>
      <c r="DN364" s="1009"/>
      <c r="DO364" s="1009"/>
      <c r="DP364" s="1009"/>
      <c r="DQ364" s="1093"/>
      <c r="DR364" s="1095">
        <f t="shared" si="77"/>
        <v>1</v>
      </c>
      <c r="DS364" s="1009"/>
      <c r="DT364" s="1009"/>
      <c r="DU364" s="1009"/>
      <c r="DV364" s="1009"/>
      <c r="DW364" s="1009"/>
      <c r="DX364" s="1009"/>
      <c r="DY364" s="1009"/>
      <c r="DZ364" s="1009"/>
      <c r="EA364" s="1093"/>
      <c r="EB364" s="415">
        <f t="shared" si="55"/>
        <v>1</v>
      </c>
      <c r="EC364" s="365"/>
      <c r="ED364" s="300" t="s">
        <v>126</v>
      </c>
      <c r="EE364" s="1092">
        <f t="shared" si="78"/>
        <v>1</v>
      </c>
      <c r="EF364" s="1009"/>
      <c r="EG364" s="1009"/>
      <c r="EH364" s="1009"/>
      <c r="EI364" s="1009"/>
      <c r="EJ364" s="1009"/>
      <c r="EK364" s="1009"/>
      <c r="EL364" s="1009"/>
      <c r="EM364" s="1009"/>
      <c r="EN364" s="1093"/>
      <c r="EO364" s="1095">
        <f t="shared" si="79"/>
        <v>1.5555555555555554</v>
      </c>
      <c r="EP364" s="1009"/>
      <c r="EQ364" s="1009"/>
      <c r="ER364" s="1009"/>
      <c r="ES364" s="1009"/>
      <c r="ET364" s="1009"/>
      <c r="EU364" s="1009"/>
      <c r="EV364" s="1009"/>
      <c r="EW364" s="1009"/>
      <c r="EX364" s="1093"/>
      <c r="EY364" s="1095">
        <f t="shared" si="80"/>
        <v>1</v>
      </c>
      <c r="EZ364" s="1009"/>
      <c r="FA364" s="1009"/>
      <c r="FB364" s="1009"/>
      <c r="FC364" s="1009"/>
      <c r="FD364" s="1009"/>
      <c r="FE364" s="1009"/>
      <c r="FF364" s="1009"/>
      <c r="FG364" s="1009"/>
      <c r="FH364" s="1093"/>
      <c r="FI364" s="415">
        <f t="shared" si="59"/>
        <v>1.1851851851851851</v>
      </c>
      <c r="FJ364" s="365"/>
      <c r="FK364" s="300" t="s">
        <v>126</v>
      </c>
      <c r="FL364" s="1092">
        <f t="shared" si="81"/>
        <v>1</v>
      </c>
      <c r="FM364" s="1009"/>
      <c r="FN364" s="1009"/>
      <c r="FO364" s="1009"/>
      <c r="FP364" s="1009"/>
      <c r="FQ364" s="1009"/>
      <c r="FR364" s="1009"/>
      <c r="FS364" s="1009"/>
      <c r="FT364" s="1009"/>
      <c r="FU364" s="1093"/>
      <c r="FV364" s="1095">
        <f t="shared" si="82"/>
        <v>1</v>
      </c>
      <c r="FW364" s="1009"/>
      <c r="FX364" s="1009"/>
      <c r="FY364" s="1009"/>
      <c r="FZ364" s="1009"/>
      <c r="GA364" s="1009"/>
      <c r="GB364" s="1009"/>
      <c r="GC364" s="1009"/>
      <c r="GD364" s="1009"/>
      <c r="GE364" s="1093"/>
      <c r="GF364" s="1095">
        <f t="shared" si="83"/>
        <v>1</v>
      </c>
      <c r="GG364" s="1009"/>
      <c r="GH364" s="1009"/>
      <c r="GI364" s="1009"/>
      <c r="GJ364" s="1009"/>
      <c r="GK364" s="1009"/>
      <c r="GL364" s="1009"/>
      <c r="GM364" s="1009"/>
      <c r="GN364" s="1009"/>
      <c r="GO364" s="1093"/>
      <c r="GP364" s="415">
        <f t="shared" si="63"/>
        <v>1</v>
      </c>
      <c r="GQ364" s="365"/>
    </row>
    <row r="365" spans="1:199" ht="15.75" customHeight="1">
      <c r="A365" s="1018"/>
      <c r="B365" s="304" t="s">
        <v>129</v>
      </c>
      <c r="C365" s="366">
        <f t="shared" si="66"/>
        <v>1</v>
      </c>
      <c r="D365" s="367"/>
      <c r="E365" s="367"/>
      <c r="F365" s="367"/>
      <c r="G365" s="367"/>
      <c r="H365" s="367"/>
      <c r="I365" s="367"/>
      <c r="J365" s="367"/>
      <c r="K365" s="367"/>
      <c r="L365" s="368"/>
      <c r="M365" s="369">
        <f t="shared" si="67"/>
        <v>1</v>
      </c>
      <c r="N365" s="370"/>
      <c r="O365" s="370"/>
      <c r="P365" s="370"/>
      <c r="Q365" s="370"/>
      <c r="R365" s="370"/>
      <c r="S365" s="370"/>
      <c r="T365" s="370"/>
      <c r="U365" s="370"/>
      <c r="V365" s="371"/>
      <c r="W365" s="369">
        <f t="shared" si="68"/>
        <v>1</v>
      </c>
      <c r="X365" s="370"/>
      <c r="Y365" s="370"/>
      <c r="Z365" s="370"/>
      <c r="AA365" s="370"/>
      <c r="AB365" s="370"/>
      <c r="AC365" s="370"/>
      <c r="AD365" s="370"/>
      <c r="AE365" s="370"/>
      <c r="AF365" s="371"/>
      <c r="AG365" s="415">
        <f t="shared" si="44"/>
        <v>1</v>
      </c>
      <c r="AH365" s="365"/>
      <c r="AI365" s="304" t="s">
        <v>129</v>
      </c>
      <c r="AJ365" s="1092">
        <f t="shared" si="69"/>
        <v>1</v>
      </c>
      <c r="AK365" s="1009"/>
      <c r="AL365" s="1009"/>
      <c r="AM365" s="1009"/>
      <c r="AN365" s="1009"/>
      <c r="AO365" s="1009"/>
      <c r="AP365" s="1009"/>
      <c r="AQ365" s="1009"/>
      <c r="AR365" s="1009"/>
      <c r="AS365" s="1093"/>
      <c r="AT365" s="1094">
        <f t="shared" si="70"/>
        <v>1</v>
      </c>
      <c r="AU365" s="1009"/>
      <c r="AV365" s="1009"/>
      <c r="AW365" s="1009"/>
      <c r="AX365" s="1009"/>
      <c r="AY365" s="1009"/>
      <c r="AZ365" s="1009"/>
      <c r="BA365" s="1009"/>
      <c r="BB365" s="1009"/>
      <c r="BC365" s="1093"/>
      <c r="BD365" s="1094">
        <f t="shared" si="71"/>
        <v>1</v>
      </c>
      <c r="BE365" s="1009"/>
      <c r="BF365" s="1009"/>
      <c r="BG365" s="1009"/>
      <c r="BH365" s="1009"/>
      <c r="BI365" s="1009"/>
      <c r="BJ365" s="1009"/>
      <c r="BK365" s="1009"/>
      <c r="BL365" s="1009"/>
      <c r="BM365" s="1093"/>
      <c r="BN365" s="416">
        <f t="shared" si="48"/>
        <v>1</v>
      </c>
      <c r="BO365" s="365"/>
      <c r="BP365" s="306" t="s">
        <v>129</v>
      </c>
      <c r="BQ365" s="1092">
        <f t="shared" si="72"/>
        <v>1</v>
      </c>
      <c r="BR365" s="1009"/>
      <c r="BS365" s="1009"/>
      <c r="BT365" s="1009"/>
      <c r="BU365" s="1009"/>
      <c r="BV365" s="1009"/>
      <c r="BW365" s="1009"/>
      <c r="BX365" s="1009"/>
      <c r="BY365" s="1009"/>
      <c r="BZ365" s="1093"/>
      <c r="CA365" s="1095">
        <f t="shared" si="73"/>
        <v>1</v>
      </c>
      <c r="CB365" s="1009"/>
      <c r="CC365" s="1009"/>
      <c r="CD365" s="1009"/>
      <c r="CE365" s="1009"/>
      <c r="CF365" s="1009"/>
      <c r="CG365" s="1009"/>
      <c r="CH365" s="1009"/>
      <c r="CI365" s="1009"/>
      <c r="CJ365" s="1093"/>
      <c r="CK365" s="1095">
        <f t="shared" si="74"/>
        <v>1</v>
      </c>
      <c r="CL365" s="1009"/>
      <c r="CM365" s="1009"/>
      <c r="CN365" s="1009"/>
      <c r="CO365" s="1009"/>
      <c r="CP365" s="1009"/>
      <c r="CQ365" s="1009"/>
      <c r="CR365" s="1009"/>
      <c r="CS365" s="1009"/>
      <c r="CT365" s="1093"/>
      <c r="CU365" s="415">
        <f t="shared" si="52"/>
        <v>1</v>
      </c>
      <c r="CV365" s="365"/>
      <c r="CW365" s="304" t="s">
        <v>129</v>
      </c>
      <c r="CX365" s="1092">
        <f t="shared" si="75"/>
        <v>1</v>
      </c>
      <c r="CY365" s="1009"/>
      <c r="CZ365" s="1009"/>
      <c r="DA365" s="1009"/>
      <c r="DB365" s="1009"/>
      <c r="DC365" s="1009"/>
      <c r="DD365" s="1009"/>
      <c r="DE365" s="1009"/>
      <c r="DF365" s="1009"/>
      <c r="DG365" s="1093"/>
      <c r="DH365" s="1095">
        <f t="shared" si="76"/>
        <v>1</v>
      </c>
      <c r="DI365" s="1009"/>
      <c r="DJ365" s="1009"/>
      <c r="DK365" s="1009"/>
      <c r="DL365" s="1009"/>
      <c r="DM365" s="1009"/>
      <c r="DN365" s="1009"/>
      <c r="DO365" s="1009"/>
      <c r="DP365" s="1009"/>
      <c r="DQ365" s="1093"/>
      <c r="DR365" s="1095">
        <f t="shared" si="77"/>
        <v>1</v>
      </c>
      <c r="DS365" s="1009"/>
      <c r="DT365" s="1009"/>
      <c r="DU365" s="1009"/>
      <c r="DV365" s="1009"/>
      <c r="DW365" s="1009"/>
      <c r="DX365" s="1009"/>
      <c r="DY365" s="1009"/>
      <c r="DZ365" s="1009"/>
      <c r="EA365" s="1093"/>
      <c r="EB365" s="415">
        <f t="shared" si="55"/>
        <v>1</v>
      </c>
      <c r="EC365" s="365"/>
      <c r="ED365" s="304" t="s">
        <v>129</v>
      </c>
      <c r="EE365" s="1092">
        <f t="shared" si="78"/>
        <v>1</v>
      </c>
      <c r="EF365" s="1009"/>
      <c r="EG365" s="1009"/>
      <c r="EH365" s="1009"/>
      <c r="EI365" s="1009"/>
      <c r="EJ365" s="1009"/>
      <c r="EK365" s="1009"/>
      <c r="EL365" s="1009"/>
      <c r="EM365" s="1009"/>
      <c r="EN365" s="1093"/>
      <c r="EO365" s="1095">
        <f t="shared" si="79"/>
        <v>1</v>
      </c>
      <c r="EP365" s="1009"/>
      <c r="EQ365" s="1009"/>
      <c r="ER365" s="1009"/>
      <c r="ES365" s="1009"/>
      <c r="ET365" s="1009"/>
      <c r="EU365" s="1009"/>
      <c r="EV365" s="1009"/>
      <c r="EW365" s="1009"/>
      <c r="EX365" s="1093"/>
      <c r="EY365" s="1095">
        <f t="shared" si="80"/>
        <v>1</v>
      </c>
      <c r="EZ365" s="1009"/>
      <c r="FA365" s="1009"/>
      <c r="FB365" s="1009"/>
      <c r="FC365" s="1009"/>
      <c r="FD365" s="1009"/>
      <c r="FE365" s="1009"/>
      <c r="FF365" s="1009"/>
      <c r="FG365" s="1009"/>
      <c r="FH365" s="1093"/>
      <c r="FI365" s="415">
        <f t="shared" si="59"/>
        <v>1</v>
      </c>
      <c r="FJ365" s="365"/>
      <c r="FK365" s="304" t="s">
        <v>129</v>
      </c>
      <c r="FL365" s="1092">
        <f t="shared" si="81"/>
        <v>1</v>
      </c>
      <c r="FM365" s="1009"/>
      <c r="FN365" s="1009"/>
      <c r="FO365" s="1009"/>
      <c r="FP365" s="1009"/>
      <c r="FQ365" s="1009"/>
      <c r="FR365" s="1009"/>
      <c r="FS365" s="1009"/>
      <c r="FT365" s="1009"/>
      <c r="FU365" s="1093"/>
      <c r="FV365" s="1095">
        <f t="shared" si="82"/>
        <v>1</v>
      </c>
      <c r="FW365" s="1009"/>
      <c r="FX365" s="1009"/>
      <c r="FY365" s="1009"/>
      <c r="FZ365" s="1009"/>
      <c r="GA365" s="1009"/>
      <c r="GB365" s="1009"/>
      <c r="GC365" s="1009"/>
      <c r="GD365" s="1009"/>
      <c r="GE365" s="1093"/>
      <c r="GF365" s="1095">
        <f t="shared" si="83"/>
        <v>1</v>
      </c>
      <c r="GG365" s="1009"/>
      <c r="GH365" s="1009"/>
      <c r="GI365" s="1009"/>
      <c r="GJ365" s="1009"/>
      <c r="GK365" s="1009"/>
      <c r="GL365" s="1009"/>
      <c r="GM365" s="1009"/>
      <c r="GN365" s="1009"/>
      <c r="GO365" s="1093"/>
      <c r="GP365" s="415">
        <f t="shared" si="63"/>
        <v>1</v>
      </c>
      <c r="GQ365" s="365"/>
    </row>
    <row r="366" spans="1:199" ht="15.75" customHeight="1">
      <c r="A366" s="1018"/>
      <c r="B366" s="304" t="s">
        <v>264</v>
      </c>
      <c r="C366" s="366">
        <f t="shared" si="66"/>
        <v>1</v>
      </c>
      <c r="D366" s="367"/>
      <c r="E366" s="367"/>
      <c r="F366" s="367"/>
      <c r="G366" s="367"/>
      <c r="H366" s="367"/>
      <c r="I366" s="367"/>
      <c r="J366" s="367"/>
      <c r="K366" s="367"/>
      <c r="L366" s="368"/>
      <c r="M366" s="369">
        <f t="shared" si="67"/>
        <v>1</v>
      </c>
      <c r="N366" s="370"/>
      <c r="O366" s="370"/>
      <c r="P366" s="370"/>
      <c r="Q366" s="370"/>
      <c r="R366" s="370"/>
      <c r="S366" s="370"/>
      <c r="T366" s="370"/>
      <c r="U366" s="370"/>
      <c r="V366" s="371"/>
      <c r="W366" s="369">
        <f t="shared" si="68"/>
        <v>1</v>
      </c>
      <c r="X366" s="370"/>
      <c r="Y366" s="370"/>
      <c r="Z366" s="370"/>
      <c r="AA366" s="370"/>
      <c r="AB366" s="370"/>
      <c r="AC366" s="370"/>
      <c r="AD366" s="370"/>
      <c r="AE366" s="370"/>
      <c r="AF366" s="371"/>
      <c r="AG366" s="415">
        <f t="shared" si="44"/>
        <v>1</v>
      </c>
      <c r="AH366" s="365"/>
      <c r="AI366" s="304" t="s">
        <v>264</v>
      </c>
      <c r="AJ366" s="1092">
        <f t="shared" si="69"/>
        <v>1</v>
      </c>
      <c r="AK366" s="1009"/>
      <c r="AL366" s="1009"/>
      <c r="AM366" s="1009"/>
      <c r="AN366" s="1009"/>
      <c r="AO366" s="1009"/>
      <c r="AP366" s="1009"/>
      <c r="AQ366" s="1009"/>
      <c r="AR366" s="1009"/>
      <c r="AS366" s="1093"/>
      <c r="AT366" s="1094">
        <f t="shared" si="70"/>
        <v>1</v>
      </c>
      <c r="AU366" s="1009"/>
      <c r="AV366" s="1009"/>
      <c r="AW366" s="1009"/>
      <c r="AX366" s="1009"/>
      <c r="AY366" s="1009"/>
      <c r="AZ366" s="1009"/>
      <c r="BA366" s="1009"/>
      <c r="BB366" s="1009"/>
      <c r="BC366" s="1093"/>
      <c r="BD366" s="1094">
        <f t="shared" si="71"/>
        <v>1</v>
      </c>
      <c r="BE366" s="1009"/>
      <c r="BF366" s="1009"/>
      <c r="BG366" s="1009"/>
      <c r="BH366" s="1009"/>
      <c r="BI366" s="1009"/>
      <c r="BJ366" s="1009"/>
      <c r="BK366" s="1009"/>
      <c r="BL366" s="1009"/>
      <c r="BM366" s="1093"/>
      <c r="BN366" s="416">
        <f t="shared" si="48"/>
        <v>1</v>
      </c>
      <c r="BO366" s="365"/>
      <c r="BP366" s="306" t="s">
        <v>264</v>
      </c>
      <c r="BQ366" s="1092">
        <f t="shared" si="72"/>
        <v>1</v>
      </c>
      <c r="BR366" s="1009"/>
      <c r="BS366" s="1009"/>
      <c r="BT366" s="1009"/>
      <c r="BU366" s="1009"/>
      <c r="BV366" s="1009"/>
      <c r="BW366" s="1009"/>
      <c r="BX366" s="1009"/>
      <c r="BY366" s="1009"/>
      <c r="BZ366" s="1093"/>
      <c r="CA366" s="1095">
        <f t="shared" si="73"/>
        <v>1</v>
      </c>
      <c r="CB366" s="1009"/>
      <c r="CC366" s="1009"/>
      <c r="CD366" s="1009"/>
      <c r="CE366" s="1009"/>
      <c r="CF366" s="1009"/>
      <c r="CG366" s="1009"/>
      <c r="CH366" s="1009"/>
      <c r="CI366" s="1009"/>
      <c r="CJ366" s="1093"/>
      <c r="CK366" s="1095">
        <f t="shared" si="74"/>
        <v>1</v>
      </c>
      <c r="CL366" s="1009"/>
      <c r="CM366" s="1009"/>
      <c r="CN366" s="1009"/>
      <c r="CO366" s="1009"/>
      <c r="CP366" s="1009"/>
      <c r="CQ366" s="1009"/>
      <c r="CR366" s="1009"/>
      <c r="CS366" s="1009"/>
      <c r="CT366" s="1093"/>
      <c r="CU366" s="415">
        <f t="shared" si="52"/>
        <v>1</v>
      </c>
      <c r="CV366" s="365"/>
      <c r="CW366" s="304" t="s">
        <v>264</v>
      </c>
      <c r="CX366" s="1092">
        <f t="shared" si="75"/>
        <v>1</v>
      </c>
      <c r="CY366" s="1009"/>
      <c r="CZ366" s="1009"/>
      <c r="DA366" s="1009"/>
      <c r="DB366" s="1009"/>
      <c r="DC366" s="1009"/>
      <c r="DD366" s="1009"/>
      <c r="DE366" s="1009"/>
      <c r="DF366" s="1009"/>
      <c r="DG366" s="1093"/>
      <c r="DH366" s="1095">
        <f t="shared" si="76"/>
        <v>1</v>
      </c>
      <c r="DI366" s="1009"/>
      <c r="DJ366" s="1009"/>
      <c r="DK366" s="1009"/>
      <c r="DL366" s="1009"/>
      <c r="DM366" s="1009"/>
      <c r="DN366" s="1009"/>
      <c r="DO366" s="1009"/>
      <c r="DP366" s="1009"/>
      <c r="DQ366" s="1093"/>
      <c r="DR366" s="1095">
        <f t="shared" si="77"/>
        <v>1</v>
      </c>
      <c r="DS366" s="1009"/>
      <c r="DT366" s="1009"/>
      <c r="DU366" s="1009"/>
      <c r="DV366" s="1009"/>
      <c r="DW366" s="1009"/>
      <c r="DX366" s="1009"/>
      <c r="DY366" s="1009"/>
      <c r="DZ366" s="1009"/>
      <c r="EA366" s="1093"/>
      <c r="EB366" s="415">
        <f t="shared" si="55"/>
        <v>1</v>
      </c>
      <c r="EC366" s="365"/>
      <c r="ED366" s="304" t="s">
        <v>264</v>
      </c>
      <c r="EE366" s="1092">
        <f t="shared" si="78"/>
        <v>1</v>
      </c>
      <c r="EF366" s="1009"/>
      <c r="EG366" s="1009"/>
      <c r="EH366" s="1009"/>
      <c r="EI366" s="1009"/>
      <c r="EJ366" s="1009"/>
      <c r="EK366" s="1009"/>
      <c r="EL366" s="1009"/>
      <c r="EM366" s="1009"/>
      <c r="EN366" s="1093"/>
      <c r="EO366" s="1095">
        <f t="shared" si="79"/>
        <v>1</v>
      </c>
      <c r="EP366" s="1009"/>
      <c r="EQ366" s="1009"/>
      <c r="ER366" s="1009"/>
      <c r="ES366" s="1009"/>
      <c r="ET366" s="1009"/>
      <c r="EU366" s="1009"/>
      <c r="EV366" s="1009"/>
      <c r="EW366" s="1009"/>
      <c r="EX366" s="1093"/>
      <c r="EY366" s="1095">
        <f t="shared" si="80"/>
        <v>1</v>
      </c>
      <c r="EZ366" s="1009"/>
      <c r="FA366" s="1009"/>
      <c r="FB366" s="1009"/>
      <c r="FC366" s="1009"/>
      <c r="FD366" s="1009"/>
      <c r="FE366" s="1009"/>
      <c r="FF366" s="1009"/>
      <c r="FG366" s="1009"/>
      <c r="FH366" s="1093"/>
      <c r="FI366" s="415">
        <f t="shared" si="59"/>
        <v>1</v>
      </c>
      <c r="FJ366" s="365"/>
      <c r="FK366" s="304" t="s">
        <v>264</v>
      </c>
      <c r="FL366" s="1092">
        <f t="shared" si="81"/>
        <v>1</v>
      </c>
      <c r="FM366" s="1009"/>
      <c r="FN366" s="1009"/>
      <c r="FO366" s="1009"/>
      <c r="FP366" s="1009"/>
      <c r="FQ366" s="1009"/>
      <c r="FR366" s="1009"/>
      <c r="FS366" s="1009"/>
      <c r="FT366" s="1009"/>
      <c r="FU366" s="1093"/>
      <c r="FV366" s="1095">
        <f t="shared" si="82"/>
        <v>1</v>
      </c>
      <c r="FW366" s="1009"/>
      <c r="FX366" s="1009"/>
      <c r="FY366" s="1009"/>
      <c r="FZ366" s="1009"/>
      <c r="GA366" s="1009"/>
      <c r="GB366" s="1009"/>
      <c r="GC366" s="1009"/>
      <c r="GD366" s="1009"/>
      <c r="GE366" s="1093"/>
      <c r="GF366" s="1095">
        <f t="shared" si="83"/>
        <v>1</v>
      </c>
      <c r="GG366" s="1009"/>
      <c r="GH366" s="1009"/>
      <c r="GI366" s="1009"/>
      <c r="GJ366" s="1009"/>
      <c r="GK366" s="1009"/>
      <c r="GL366" s="1009"/>
      <c r="GM366" s="1009"/>
      <c r="GN366" s="1009"/>
      <c r="GO366" s="1093"/>
      <c r="GP366" s="415">
        <f t="shared" si="63"/>
        <v>1</v>
      </c>
      <c r="GQ366" s="365"/>
    </row>
    <row r="367" spans="1:199" ht="15.75" customHeight="1">
      <c r="A367" s="1018"/>
      <c r="B367" s="304" t="s">
        <v>138</v>
      </c>
      <c r="C367" s="366">
        <f t="shared" si="66"/>
        <v>1</v>
      </c>
      <c r="D367" s="367"/>
      <c r="E367" s="367"/>
      <c r="F367" s="367"/>
      <c r="G367" s="367"/>
      <c r="H367" s="367"/>
      <c r="I367" s="367"/>
      <c r="J367" s="367"/>
      <c r="K367" s="367"/>
      <c r="L367" s="368"/>
      <c r="M367" s="369">
        <f t="shared" si="67"/>
        <v>1</v>
      </c>
      <c r="N367" s="370"/>
      <c r="O367" s="370"/>
      <c r="P367" s="370"/>
      <c r="Q367" s="370"/>
      <c r="R367" s="370"/>
      <c r="S367" s="370"/>
      <c r="T367" s="370"/>
      <c r="U367" s="370"/>
      <c r="V367" s="371"/>
      <c r="W367" s="369">
        <f t="shared" si="68"/>
        <v>1</v>
      </c>
      <c r="X367" s="370"/>
      <c r="Y367" s="370"/>
      <c r="Z367" s="370"/>
      <c r="AA367" s="370"/>
      <c r="AB367" s="370"/>
      <c r="AC367" s="370"/>
      <c r="AD367" s="370"/>
      <c r="AE367" s="370"/>
      <c r="AF367" s="371"/>
      <c r="AG367" s="415">
        <f t="shared" si="44"/>
        <v>1</v>
      </c>
      <c r="AH367" s="365"/>
      <c r="AI367" s="304" t="s">
        <v>138</v>
      </c>
      <c r="AJ367" s="1092">
        <f t="shared" si="69"/>
        <v>1</v>
      </c>
      <c r="AK367" s="1009"/>
      <c r="AL367" s="1009"/>
      <c r="AM367" s="1009"/>
      <c r="AN367" s="1009"/>
      <c r="AO367" s="1009"/>
      <c r="AP367" s="1009"/>
      <c r="AQ367" s="1009"/>
      <c r="AR367" s="1009"/>
      <c r="AS367" s="1093"/>
      <c r="AT367" s="1094">
        <f t="shared" si="70"/>
        <v>1</v>
      </c>
      <c r="AU367" s="1009"/>
      <c r="AV367" s="1009"/>
      <c r="AW367" s="1009"/>
      <c r="AX367" s="1009"/>
      <c r="AY367" s="1009"/>
      <c r="AZ367" s="1009"/>
      <c r="BA367" s="1009"/>
      <c r="BB367" s="1009"/>
      <c r="BC367" s="1093"/>
      <c r="BD367" s="1094">
        <f t="shared" si="71"/>
        <v>1</v>
      </c>
      <c r="BE367" s="1009"/>
      <c r="BF367" s="1009"/>
      <c r="BG367" s="1009"/>
      <c r="BH367" s="1009"/>
      <c r="BI367" s="1009"/>
      <c r="BJ367" s="1009"/>
      <c r="BK367" s="1009"/>
      <c r="BL367" s="1009"/>
      <c r="BM367" s="1093"/>
      <c r="BN367" s="416">
        <f t="shared" si="48"/>
        <v>1</v>
      </c>
      <c r="BO367" s="365"/>
      <c r="BP367" s="306" t="s">
        <v>138</v>
      </c>
      <c r="BQ367" s="1092">
        <f t="shared" si="72"/>
        <v>1</v>
      </c>
      <c r="BR367" s="1009"/>
      <c r="BS367" s="1009"/>
      <c r="BT367" s="1009"/>
      <c r="BU367" s="1009"/>
      <c r="BV367" s="1009"/>
      <c r="BW367" s="1009"/>
      <c r="BX367" s="1009"/>
      <c r="BY367" s="1009"/>
      <c r="BZ367" s="1093"/>
      <c r="CA367" s="1095">
        <f t="shared" si="73"/>
        <v>1</v>
      </c>
      <c r="CB367" s="1009"/>
      <c r="CC367" s="1009"/>
      <c r="CD367" s="1009"/>
      <c r="CE367" s="1009"/>
      <c r="CF367" s="1009"/>
      <c r="CG367" s="1009"/>
      <c r="CH367" s="1009"/>
      <c r="CI367" s="1009"/>
      <c r="CJ367" s="1093"/>
      <c r="CK367" s="1095">
        <f t="shared" si="74"/>
        <v>1</v>
      </c>
      <c r="CL367" s="1009"/>
      <c r="CM367" s="1009"/>
      <c r="CN367" s="1009"/>
      <c r="CO367" s="1009"/>
      <c r="CP367" s="1009"/>
      <c r="CQ367" s="1009"/>
      <c r="CR367" s="1009"/>
      <c r="CS367" s="1009"/>
      <c r="CT367" s="1093"/>
      <c r="CU367" s="415">
        <f t="shared" si="52"/>
        <v>1</v>
      </c>
      <c r="CV367" s="365"/>
      <c r="CW367" s="304" t="s">
        <v>138</v>
      </c>
      <c r="CX367" s="1092">
        <f t="shared" si="75"/>
        <v>1</v>
      </c>
      <c r="CY367" s="1009"/>
      <c r="CZ367" s="1009"/>
      <c r="DA367" s="1009"/>
      <c r="DB367" s="1009"/>
      <c r="DC367" s="1009"/>
      <c r="DD367" s="1009"/>
      <c r="DE367" s="1009"/>
      <c r="DF367" s="1009"/>
      <c r="DG367" s="1093"/>
      <c r="DH367" s="1095">
        <f t="shared" si="76"/>
        <v>1</v>
      </c>
      <c r="DI367" s="1009"/>
      <c r="DJ367" s="1009"/>
      <c r="DK367" s="1009"/>
      <c r="DL367" s="1009"/>
      <c r="DM367" s="1009"/>
      <c r="DN367" s="1009"/>
      <c r="DO367" s="1009"/>
      <c r="DP367" s="1009"/>
      <c r="DQ367" s="1093"/>
      <c r="DR367" s="1095">
        <f t="shared" si="77"/>
        <v>1</v>
      </c>
      <c r="DS367" s="1009"/>
      <c r="DT367" s="1009"/>
      <c r="DU367" s="1009"/>
      <c r="DV367" s="1009"/>
      <c r="DW367" s="1009"/>
      <c r="DX367" s="1009"/>
      <c r="DY367" s="1009"/>
      <c r="DZ367" s="1009"/>
      <c r="EA367" s="1093"/>
      <c r="EB367" s="415">
        <f t="shared" si="55"/>
        <v>1</v>
      </c>
      <c r="EC367" s="365"/>
      <c r="ED367" s="304" t="s">
        <v>138</v>
      </c>
      <c r="EE367" s="1092">
        <f t="shared" si="78"/>
        <v>1</v>
      </c>
      <c r="EF367" s="1009"/>
      <c r="EG367" s="1009"/>
      <c r="EH367" s="1009"/>
      <c r="EI367" s="1009"/>
      <c r="EJ367" s="1009"/>
      <c r="EK367" s="1009"/>
      <c r="EL367" s="1009"/>
      <c r="EM367" s="1009"/>
      <c r="EN367" s="1093"/>
      <c r="EO367" s="1095">
        <f t="shared" si="79"/>
        <v>1</v>
      </c>
      <c r="EP367" s="1009"/>
      <c r="EQ367" s="1009"/>
      <c r="ER367" s="1009"/>
      <c r="ES367" s="1009"/>
      <c r="ET367" s="1009"/>
      <c r="EU367" s="1009"/>
      <c r="EV367" s="1009"/>
      <c r="EW367" s="1009"/>
      <c r="EX367" s="1093"/>
      <c r="EY367" s="1095">
        <f t="shared" si="80"/>
        <v>1</v>
      </c>
      <c r="EZ367" s="1009"/>
      <c r="FA367" s="1009"/>
      <c r="FB367" s="1009"/>
      <c r="FC367" s="1009"/>
      <c r="FD367" s="1009"/>
      <c r="FE367" s="1009"/>
      <c r="FF367" s="1009"/>
      <c r="FG367" s="1009"/>
      <c r="FH367" s="1093"/>
      <c r="FI367" s="415">
        <f t="shared" si="59"/>
        <v>1</v>
      </c>
      <c r="FJ367" s="365"/>
      <c r="FK367" s="304" t="s">
        <v>138</v>
      </c>
      <c r="FL367" s="1092">
        <f t="shared" si="81"/>
        <v>1</v>
      </c>
      <c r="FM367" s="1009"/>
      <c r="FN367" s="1009"/>
      <c r="FO367" s="1009"/>
      <c r="FP367" s="1009"/>
      <c r="FQ367" s="1009"/>
      <c r="FR367" s="1009"/>
      <c r="FS367" s="1009"/>
      <c r="FT367" s="1009"/>
      <c r="FU367" s="1093"/>
      <c r="FV367" s="1095">
        <f t="shared" si="82"/>
        <v>1</v>
      </c>
      <c r="FW367" s="1009"/>
      <c r="FX367" s="1009"/>
      <c r="FY367" s="1009"/>
      <c r="FZ367" s="1009"/>
      <c r="GA367" s="1009"/>
      <c r="GB367" s="1009"/>
      <c r="GC367" s="1009"/>
      <c r="GD367" s="1009"/>
      <c r="GE367" s="1093"/>
      <c r="GF367" s="1095">
        <f t="shared" si="83"/>
        <v>1</v>
      </c>
      <c r="GG367" s="1009"/>
      <c r="GH367" s="1009"/>
      <c r="GI367" s="1009"/>
      <c r="GJ367" s="1009"/>
      <c r="GK367" s="1009"/>
      <c r="GL367" s="1009"/>
      <c r="GM367" s="1009"/>
      <c r="GN367" s="1009"/>
      <c r="GO367" s="1093"/>
      <c r="GP367" s="415">
        <f t="shared" si="63"/>
        <v>1</v>
      </c>
      <c r="GQ367" s="365"/>
    </row>
    <row r="368" spans="1:199" ht="15.75" customHeight="1">
      <c r="A368" s="1018"/>
      <c r="B368" s="528" t="s">
        <v>212</v>
      </c>
      <c r="C368" s="529" t="e">
        <f t="shared" si="66"/>
        <v>#DIV/0!</v>
      </c>
      <c r="D368" s="530"/>
      <c r="E368" s="530"/>
      <c r="F368" s="530"/>
      <c r="G368" s="530"/>
      <c r="H368" s="530"/>
      <c r="I368" s="530"/>
      <c r="J368" s="530"/>
      <c r="K368" s="530"/>
      <c r="L368" s="531"/>
      <c r="M368" s="532" t="e">
        <f t="shared" si="67"/>
        <v>#DIV/0!</v>
      </c>
      <c r="N368" s="533"/>
      <c r="O368" s="533"/>
      <c r="P368" s="533"/>
      <c r="Q368" s="533"/>
      <c r="R368" s="533"/>
      <c r="S368" s="533"/>
      <c r="T368" s="533"/>
      <c r="U368" s="533"/>
      <c r="V368" s="534"/>
      <c r="W368" s="532" t="e">
        <f t="shared" si="68"/>
        <v>#DIV/0!</v>
      </c>
      <c r="X368" s="533"/>
      <c r="Y368" s="533"/>
      <c r="Z368" s="533"/>
      <c r="AA368" s="533"/>
      <c r="AB368" s="533"/>
      <c r="AC368" s="533"/>
      <c r="AD368" s="533"/>
      <c r="AE368" s="533"/>
      <c r="AF368" s="534"/>
      <c r="AG368" s="535" t="e">
        <f t="shared" si="44"/>
        <v>#DIV/0!</v>
      </c>
      <c r="AH368" s="536"/>
      <c r="AI368" s="528" t="s">
        <v>212</v>
      </c>
      <c r="AJ368" s="1097" t="e">
        <f t="shared" si="69"/>
        <v>#DIV/0!</v>
      </c>
      <c r="AK368" s="1009"/>
      <c r="AL368" s="1009"/>
      <c r="AM368" s="1009"/>
      <c r="AN368" s="1009"/>
      <c r="AO368" s="1009"/>
      <c r="AP368" s="1009"/>
      <c r="AQ368" s="1009"/>
      <c r="AR368" s="1009"/>
      <c r="AS368" s="1093"/>
      <c r="AT368" s="1096" t="e">
        <f t="shared" si="70"/>
        <v>#DIV/0!</v>
      </c>
      <c r="AU368" s="1009"/>
      <c r="AV368" s="1009"/>
      <c r="AW368" s="1009"/>
      <c r="AX368" s="1009"/>
      <c r="AY368" s="1009"/>
      <c r="AZ368" s="1009"/>
      <c r="BA368" s="1009"/>
      <c r="BB368" s="1009"/>
      <c r="BC368" s="1093"/>
      <c r="BD368" s="1096" t="e">
        <f t="shared" si="71"/>
        <v>#DIV/0!</v>
      </c>
      <c r="BE368" s="1009"/>
      <c r="BF368" s="1009"/>
      <c r="BG368" s="1009"/>
      <c r="BH368" s="1009"/>
      <c r="BI368" s="1009"/>
      <c r="BJ368" s="1009"/>
      <c r="BK368" s="1009"/>
      <c r="BL368" s="1009"/>
      <c r="BM368" s="1093"/>
      <c r="BN368" s="537" t="e">
        <f t="shared" si="48"/>
        <v>#DIV/0!</v>
      </c>
      <c r="BO368" s="536"/>
      <c r="BP368" s="538" t="s">
        <v>212</v>
      </c>
      <c r="BQ368" s="1097">
        <f t="shared" si="72"/>
        <v>12</v>
      </c>
      <c r="BR368" s="1009"/>
      <c r="BS368" s="1009"/>
      <c r="BT368" s="1009"/>
      <c r="BU368" s="1009"/>
      <c r="BV368" s="1009"/>
      <c r="BW368" s="1009"/>
      <c r="BX368" s="1009"/>
      <c r="BY368" s="1009"/>
      <c r="BZ368" s="1093"/>
      <c r="CA368" s="1096" t="e">
        <f t="shared" si="73"/>
        <v>#DIV/0!</v>
      </c>
      <c r="CB368" s="1009"/>
      <c r="CC368" s="1009"/>
      <c r="CD368" s="1009"/>
      <c r="CE368" s="1009"/>
      <c r="CF368" s="1009"/>
      <c r="CG368" s="1009"/>
      <c r="CH368" s="1009"/>
      <c r="CI368" s="1009"/>
      <c r="CJ368" s="1093"/>
      <c r="CK368" s="1096">
        <f t="shared" si="74"/>
        <v>12.222222222222223</v>
      </c>
      <c r="CL368" s="1009"/>
      <c r="CM368" s="1009"/>
      <c r="CN368" s="1009"/>
      <c r="CO368" s="1009"/>
      <c r="CP368" s="1009"/>
      <c r="CQ368" s="1009"/>
      <c r="CR368" s="1009"/>
      <c r="CS368" s="1009"/>
      <c r="CT368" s="1093"/>
      <c r="CU368" s="539" t="e">
        <f t="shared" si="52"/>
        <v>#DIV/0!</v>
      </c>
      <c r="CV368" s="536"/>
      <c r="CW368" s="528" t="s">
        <v>212</v>
      </c>
      <c r="CX368" s="1097">
        <f t="shared" si="75"/>
        <v>9</v>
      </c>
      <c r="CY368" s="1009"/>
      <c r="CZ368" s="1009"/>
      <c r="DA368" s="1009"/>
      <c r="DB368" s="1009"/>
      <c r="DC368" s="1009"/>
      <c r="DD368" s="1009"/>
      <c r="DE368" s="1009"/>
      <c r="DF368" s="1009"/>
      <c r="DG368" s="1093"/>
      <c r="DH368" s="540">
        <f t="shared" si="76"/>
        <v>4.6000000000000005</v>
      </c>
      <c r="DI368" s="541"/>
      <c r="DJ368" s="541"/>
      <c r="DK368" s="541"/>
      <c r="DL368" s="541"/>
      <c r="DM368" s="541"/>
      <c r="DN368" s="541"/>
      <c r="DO368" s="541"/>
      <c r="DP368" s="541"/>
      <c r="DQ368" s="542"/>
      <c r="DR368" s="1096" t="e">
        <f t="shared" si="77"/>
        <v>#DIV/0!</v>
      </c>
      <c r="DS368" s="1009"/>
      <c r="DT368" s="1009"/>
      <c r="DU368" s="1009"/>
      <c r="DV368" s="1009"/>
      <c r="DW368" s="1009"/>
      <c r="DX368" s="1009"/>
      <c r="DY368" s="1009"/>
      <c r="DZ368" s="1009"/>
      <c r="EA368" s="1093"/>
      <c r="EB368" s="539" t="e">
        <f t="shared" si="55"/>
        <v>#DIV/0!</v>
      </c>
      <c r="EC368" s="536"/>
      <c r="ED368" s="528" t="s">
        <v>212</v>
      </c>
      <c r="EE368" s="1097">
        <f t="shared" si="78"/>
        <v>14.5</v>
      </c>
      <c r="EF368" s="1009"/>
      <c r="EG368" s="1009"/>
      <c r="EH368" s="1009"/>
      <c r="EI368" s="1009"/>
      <c r="EJ368" s="1009"/>
      <c r="EK368" s="1009"/>
      <c r="EL368" s="1009"/>
      <c r="EM368" s="1009"/>
      <c r="EN368" s="1093"/>
      <c r="EO368" s="1096" t="e">
        <f t="shared" si="79"/>
        <v>#DIV/0!</v>
      </c>
      <c r="EP368" s="1009"/>
      <c r="EQ368" s="1009"/>
      <c r="ER368" s="1009"/>
      <c r="ES368" s="1009"/>
      <c r="ET368" s="1009"/>
      <c r="EU368" s="1009"/>
      <c r="EV368" s="1009"/>
      <c r="EW368" s="1009"/>
      <c r="EX368" s="1093"/>
      <c r="EY368" s="1096" t="e">
        <f t="shared" si="80"/>
        <v>#DIV/0!</v>
      </c>
      <c r="EZ368" s="1009"/>
      <c r="FA368" s="1009"/>
      <c r="FB368" s="1009"/>
      <c r="FC368" s="1009"/>
      <c r="FD368" s="1009"/>
      <c r="FE368" s="1009"/>
      <c r="FF368" s="1009"/>
      <c r="FG368" s="1009"/>
      <c r="FH368" s="1093"/>
      <c r="FI368" s="539" t="e">
        <f t="shared" si="59"/>
        <v>#DIV/0!</v>
      </c>
      <c r="FJ368" s="536"/>
      <c r="FK368" s="528" t="s">
        <v>212</v>
      </c>
      <c r="FL368" s="1097" t="e">
        <f t="shared" si="81"/>
        <v>#DIV/0!</v>
      </c>
      <c r="FM368" s="1009"/>
      <c r="FN368" s="1009"/>
      <c r="FO368" s="1009"/>
      <c r="FP368" s="1009"/>
      <c r="FQ368" s="1009"/>
      <c r="FR368" s="1009"/>
      <c r="FS368" s="1009"/>
      <c r="FT368" s="1009"/>
      <c r="FU368" s="1093"/>
      <c r="FV368" s="1096" t="e">
        <f t="shared" si="82"/>
        <v>#DIV/0!</v>
      </c>
      <c r="FW368" s="1009"/>
      <c r="FX368" s="1009"/>
      <c r="FY368" s="1009"/>
      <c r="FZ368" s="1009"/>
      <c r="GA368" s="1009"/>
      <c r="GB368" s="1009"/>
      <c r="GC368" s="1009"/>
      <c r="GD368" s="1009"/>
      <c r="GE368" s="1093"/>
      <c r="GF368" s="1096" t="e">
        <f t="shared" si="83"/>
        <v>#DIV/0!</v>
      </c>
      <c r="GG368" s="1009"/>
      <c r="GH368" s="1009"/>
      <c r="GI368" s="1009"/>
      <c r="GJ368" s="1009"/>
      <c r="GK368" s="1009"/>
      <c r="GL368" s="1009"/>
      <c r="GM368" s="1009"/>
      <c r="GN368" s="1009"/>
      <c r="GO368" s="1093"/>
      <c r="GP368" s="539" t="e">
        <f t="shared" si="63"/>
        <v>#DIV/0!</v>
      </c>
      <c r="GQ368" s="536"/>
    </row>
    <row r="369" spans="1:199" ht="15.75" customHeight="1">
      <c r="A369" s="1019"/>
      <c r="B369" s="365"/>
      <c r="C369" s="365"/>
      <c r="D369" s="365"/>
      <c r="E369" s="365"/>
      <c r="F369" s="365"/>
      <c r="G369" s="365"/>
      <c r="H369" s="365"/>
      <c r="I369" s="365"/>
      <c r="J369" s="365"/>
      <c r="K369" s="365"/>
      <c r="L369" s="365"/>
      <c r="M369" s="365"/>
      <c r="N369" s="365"/>
      <c r="O369" s="365"/>
      <c r="P369" s="365"/>
      <c r="Q369" s="365"/>
      <c r="R369" s="365"/>
      <c r="S369" s="365"/>
      <c r="T369" s="365"/>
      <c r="U369" s="365"/>
      <c r="V369" s="365"/>
      <c r="W369" s="365"/>
      <c r="X369" s="365"/>
      <c r="Y369" s="365"/>
      <c r="Z369" s="365"/>
      <c r="AA369" s="365"/>
      <c r="AB369" s="365"/>
      <c r="AC369" s="365"/>
      <c r="AD369" s="365"/>
      <c r="AE369" s="365"/>
      <c r="AF369" s="365"/>
      <c r="AG369" s="543"/>
      <c r="AH369" s="365"/>
      <c r="AI369" s="365"/>
      <c r="AJ369" s="365"/>
      <c r="AK369" s="365"/>
      <c r="AL369" s="365"/>
      <c r="AM369" s="365"/>
      <c r="AN369" s="365"/>
      <c r="AO369" s="365"/>
      <c r="AP369" s="365"/>
      <c r="AQ369" s="365"/>
      <c r="AR369" s="365"/>
      <c r="AS369" s="365"/>
      <c r="AT369" s="365"/>
      <c r="AU369" s="365"/>
      <c r="AV369" s="365"/>
      <c r="AW369" s="365"/>
      <c r="AX369" s="365"/>
      <c r="AY369" s="365"/>
      <c r="AZ369" s="365"/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365"/>
      <c r="BM369" s="365"/>
      <c r="BN369" s="543"/>
      <c r="BO369" s="365"/>
      <c r="BP369" s="365"/>
      <c r="BQ369" s="365"/>
      <c r="BR369" s="365"/>
      <c r="BS369" s="365"/>
      <c r="BT369" s="365"/>
      <c r="BU369" s="365"/>
      <c r="BV369" s="365"/>
      <c r="BW369" s="365"/>
      <c r="BX369" s="365"/>
      <c r="BY369" s="365"/>
      <c r="BZ369" s="365"/>
      <c r="CA369" s="365"/>
      <c r="CB369" s="365"/>
      <c r="CC369" s="365"/>
      <c r="CD369" s="365"/>
      <c r="CE369" s="365"/>
      <c r="CF369" s="365"/>
      <c r="CG369" s="365"/>
      <c r="CH369" s="365"/>
      <c r="CI369" s="365"/>
      <c r="CJ369" s="365"/>
      <c r="CK369" s="365"/>
      <c r="CL369" s="365"/>
      <c r="CM369" s="365"/>
      <c r="CN369" s="365"/>
      <c r="CO369" s="365"/>
      <c r="CP369" s="365"/>
      <c r="CQ369" s="365"/>
      <c r="CR369" s="365"/>
      <c r="CS369" s="365"/>
      <c r="CT369" s="365"/>
      <c r="CU369" s="365"/>
      <c r="CV369" s="365"/>
      <c r="CW369" s="365"/>
      <c r="CX369" s="365"/>
      <c r="CY369" s="365"/>
      <c r="CZ369" s="365"/>
      <c r="DA369" s="365"/>
      <c r="DB369" s="365"/>
      <c r="DC369" s="365"/>
      <c r="DD369" s="365"/>
      <c r="DE369" s="365"/>
      <c r="DF369" s="365"/>
      <c r="DG369" s="365"/>
      <c r="DH369" s="365"/>
      <c r="DI369" s="365"/>
      <c r="DJ369" s="365"/>
      <c r="DK369" s="365"/>
      <c r="DL369" s="365"/>
      <c r="DM369" s="365"/>
      <c r="DN369" s="365"/>
      <c r="DO369" s="365"/>
      <c r="DP369" s="365"/>
      <c r="DQ369" s="365"/>
      <c r="DR369" s="365"/>
      <c r="DS369" s="365"/>
      <c r="DT369" s="365"/>
      <c r="DU369" s="365"/>
      <c r="DV369" s="365"/>
      <c r="DW369" s="365"/>
      <c r="DX369" s="365"/>
      <c r="DY369" s="365"/>
      <c r="DZ369" s="365"/>
      <c r="EA369" s="365"/>
      <c r="EB369" s="365"/>
      <c r="EC369" s="365"/>
      <c r="ED369" s="365"/>
      <c r="EE369" s="365"/>
      <c r="EF369" s="365"/>
      <c r="EG369" s="365"/>
      <c r="EH369" s="365"/>
      <c r="EI369" s="365"/>
      <c r="EJ369" s="365"/>
      <c r="EK369" s="365"/>
      <c r="EL369" s="365"/>
      <c r="EM369" s="365"/>
      <c r="EN369" s="365"/>
      <c r="EO369" s="365"/>
      <c r="EP369" s="365"/>
      <c r="EQ369" s="365"/>
      <c r="ER369" s="365"/>
      <c r="ES369" s="365"/>
      <c r="ET369" s="365"/>
      <c r="EU369" s="365"/>
      <c r="EV369" s="365"/>
      <c r="EW369" s="365"/>
      <c r="EX369" s="365"/>
      <c r="EY369" s="365"/>
      <c r="EZ369" s="365"/>
      <c r="FA369" s="365"/>
      <c r="FB369" s="365"/>
      <c r="FC369" s="365"/>
      <c r="FD369" s="365"/>
      <c r="FE369" s="365"/>
      <c r="FF369" s="365"/>
      <c r="FG369" s="365"/>
      <c r="FH369" s="365"/>
      <c r="FI369" s="365"/>
      <c r="FJ369" s="365"/>
      <c r="FK369" s="365"/>
      <c r="FL369" s="365"/>
      <c r="FM369" s="365"/>
      <c r="FN369" s="365"/>
      <c r="FO369" s="365"/>
      <c r="FP369" s="365"/>
      <c r="FQ369" s="365"/>
      <c r="FR369" s="365"/>
      <c r="FS369" s="365"/>
      <c r="FT369" s="365"/>
      <c r="FU369" s="365"/>
      <c r="FV369" s="365"/>
      <c r="FW369" s="365"/>
      <c r="FX369" s="365"/>
      <c r="FY369" s="365"/>
      <c r="FZ369" s="365"/>
      <c r="GA369" s="365"/>
      <c r="GB369" s="365"/>
      <c r="GC369" s="365"/>
      <c r="GD369" s="365"/>
      <c r="GE369" s="365"/>
      <c r="GF369" s="365"/>
      <c r="GG369" s="365"/>
      <c r="GH369" s="365"/>
      <c r="GI369" s="365"/>
      <c r="GJ369" s="365"/>
      <c r="GK369" s="365"/>
      <c r="GL369" s="365"/>
      <c r="GM369" s="365"/>
      <c r="GN369" s="365"/>
      <c r="GO369" s="365"/>
      <c r="GP369" s="365"/>
      <c r="GQ369" s="365"/>
    </row>
    <row r="370" spans="1:199" ht="15.75" customHeight="1">
      <c r="A370" s="89"/>
      <c r="B370" s="330"/>
      <c r="C370" s="330"/>
      <c r="D370" s="330"/>
      <c r="E370" s="330"/>
      <c r="F370" s="330"/>
      <c r="G370" s="330"/>
      <c r="H370" s="330"/>
      <c r="I370" s="330"/>
      <c r="J370" s="330"/>
      <c r="K370" s="330"/>
      <c r="L370" s="330"/>
      <c r="M370" s="330"/>
      <c r="N370" s="330"/>
      <c r="O370" s="330"/>
      <c r="P370" s="330"/>
      <c r="Q370" s="330"/>
      <c r="R370" s="330"/>
      <c r="S370" s="330"/>
      <c r="T370" s="330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1"/>
      <c r="AH370" s="330"/>
      <c r="AI370" s="330"/>
      <c r="AJ370" s="330"/>
      <c r="AK370" s="330"/>
      <c r="AL370" s="330"/>
      <c r="AM370" s="330"/>
      <c r="AN370" s="330"/>
      <c r="AO370" s="330"/>
      <c r="AP370" s="330"/>
      <c r="AQ370" s="330"/>
      <c r="AR370" s="330"/>
      <c r="AS370" s="330"/>
      <c r="AT370" s="330"/>
      <c r="AU370" s="330"/>
      <c r="AV370" s="330"/>
      <c r="AW370" s="330"/>
      <c r="AX370" s="330"/>
      <c r="AY370" s="330"/>
      <c r="AZ370" s="330"/>
      <c r="BA370" s="330"/>
      <c r="BB370" s="330"/>
      <c r="BC370" s="330"/>
      <c r="BD370" s="330"/>
      <c r="BE370" s="330"/>
      <c r="BF370" s="330"/>
      <c r="BG370" s="330"/>
      <c r="BH370" s="330"/>
      <c r="BI370" s="330"/>
      <c r="BJ370" s="330"/>
      <c r="BK370" s="330"/>
      <c r="BL370" s="330"/>
      <c r="BM370" s="330"/>
      <c r="BN370" s="331"/>
      <c r="BO370" s="330"/>
      <c r="BP370" s="330"/>
      <c r="BQ370" s="330"/>
      <c r="BR370" s="330"/>
      <c r="BS370" s="330"/>
      <c r="BT370" s="330"/>
      <c r="BU370" s="330"/>
      <c r="BV370" s="330"/>
      <c r="BW370" s="330"/>
      <c r="BX370" s="330"/>
      <c r="BY370" s="330"/>
      <c r="BZ370" s="330"/>
      <c r="CA370" s="330"/>
      <c r="CB370" s="330"/>
      <c r="CC370" s="330"/>
      <c r="CD370" s="330"/>
      <c r="CE370" s="330"/>
      <c r="CF370" s="330"/>
      <c r="CG370" s="330"/>
      <c r="CH370" s="330"/>
      <c r="CI370" s="330"/>
      <c r="CJ370" s="330"/>
      <c r="CK370" s="330"/>
      <c r="CL370" s="330"/>
      <c r="CM370" s="330"/>
      <c r="CN370" s="330"/>
      <c r="CO370" s="330"/>
      <c r="CP370" s="330"/>
      <c r="CQ370" s="330"/>
      <c r="CR370" s="330"/>
      <c r="CS370" s="330"/>
      <c r="CT370" s="330"/>
      <c r="CU370" s="330"/>
      <c r="CV370" s="330"/>
      <c r="CW370" s="330"/>
      <c r="CX370" s="330"/>
      <c r="CY370" s="330"/>
      <c r="CZ370" s="330"/>
      <c r="DA370" s="330"/>
      <c r="DB370" s="330"/>
      <c r="DC370" s="330"/>
      <c r="DD370" s="330"/>
      <c r="DE370" s="330"/>
      <c r="DF370" s="330"/>
      <c r="DG370" s="330"/>
      <c r="DH370" s="330"/>
      <c r="DI370" s="330"/>
      <c r="DJ370" s="330"/>
      <c r="DK370" s="330"/>
      <c r="DL370" s="330"/>
      <c r="DM370" s="330"/>
      <c r="DN370" s="330"/>
      <c r="DO370" s="330"/>
      <c r="DP370" s="330"/>
      <c r="DQ370" s="330"/>
      <c r="DR370" s="330"/>
      <c r="DS370" s="330"/>
      <c r="DT370" s="330"/>
      <c r="DU370" s="330"/>
      <c r="DV370" s="330"/>
      <c r="DW370" s="330"/>
      <c r="DX370" s="330"/>
      <c r="DY370" s="330"/>
      <c r="DZ370" s="330"/>
      <c r="EA370" s="330"/>
      <c r="EB370" s="330"/>
      <c r="EC370" s="330"/>
      <c r="ED370" s="330"/>
      <c r="EE370" s="330"/>
      <c r="EF370" s="330"/>
      <c r="EG370" s="330"/>
      <c r="EH370" s="330"/>
      <c r="EI370" s="330"/>
      <c r="EJ370" s="330"/>
      <c r="EK370" s="330"/>
      <c r="EL370" s="330"/>
      <c r="EM370" s="330"/>
      <c r="EN370" s="330"/>
      <c r="EO370" s="330"/>
      <c r="EP370" s="330"/>
      <c r="EQ370" s="330"/>
      <c r="ER370" s="330"/>
      <c r="ES370" s="330"/>
      <c r="ET370" s="330"/>
      <c r="EU370" s="330"/>
      <c r="EV370" s="330"/>
      <c r="EW370" s="330"/>
      <c r="EX370" s="330"/>
      <c r="EY370" s="330"/>
      <c r="EZ370" s="330"/>
      <c r="FA370" s="330"/>
      <c r="FB370" s="330"/>
      <c r="FC370" s="330"/>
      <c r="FD370" s="330"/>
      <c r="FE370" s="330"/>
      <c r="FF370" s="330"/>
      <c r="FG370" s="330"/>
      <c r="FH370" s="330"/>
      <c r="FI370" s="330"/>
      <c r="FJ370" s="330"/>
      <c r="FK370" s="330"/>
      <c r="FL370" s="330"/>
      <c r="FM370" s="330"/>
      <c r="FN370" s="330"/>
      <c r="FO370" s="330"/>
      <c r="FP370" s="330"/>
      <c r="FQ370" s="330"/>
      <c r="FR370" s="330"/>
      <c r="FS370" s="330"/>
      <c r="FT370" s="330"/>
      <c r="FU370" s="330"/>
      <c r="FV370" s="330"/>
      <c r="FW370" s="330"/>
      <c r="FX370" s="330"/>
      <c r="FY370" s="330"/>
      <c r="FZ370" s="330"/>
      <c r="GA370" s="330"/>
      <c r="GB370" s="330"/>
      <c r="GC370" s="330"/>
      <c r="GD370" s="330"/>
      <c r="GE370" s="330"/>
      <c r="GF370" s="330"/>
      <c r="GG370" s="330"/>
      <c r="GH370" s="330"/>
      <c r="GI370" s="330"/>
      <c r="GJ370" s="330"/>
      <c r="GK370" s="330"/>
      <c r="GL370" s="330"/>
      <c r="GM370" s="330"/>
      <c r="GN370" s="330"/>
      <c r="GO370" s="330"/>
      <c r="GP370" s="330"/>
      <c r="GQ370" s="330"/>
    </row>
    <row r="371" spans="1:199" ht="15.75" customHeight="1">
      <c r="A371" s="89"/>
      <c r="B371" s="330"/>
      <c r="C371" s="330"/>
      <c r="D371" s="330"/>
      <c r="E371" s="330"/>
      <c r="F371" s="330"/>
      <c r="G371" s="330"/>
      <c r="H371" s="330"/>
      <c r="I371" s="330"/>
      <c r="J371" s="330"/>
      <c r="K371" s="330"/>
      <c r="L371" s="330"/>
      <c r="M371" s="330"/>
      <c r="N371" s="330"/>
      <c r="O371" s="330"/>
      <c r="P371" s="330"/>
      <c r="Q371" s="330"/>
      <c r="R371" s="330"/>
      <c r="S371" s="330"/>
      <c r="T371" s="330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1"/>
      <c r="AH371" s="330"/>
      <c r="AI371" s="330"/>
      <c r="AJ371" s="330"/>
      <c r="AK371" s="330"/>
      <c r="AL371" s="330"/>
      <c r="AM371" s="330"/>
      <c r="AN371" s="330"/>
      <c r="AO371" s="330"/>
      <c r="AP371" s="330"/>
      <c r="AQ371" s="330"/>
      <c r="AR371" s="330"/>
      <c r="AS371" s="330"/>
      <c r="AT371" s="330"/>
      <c r="AU371" s="330"/>
      <c r="AV371" s="330"/>
      <c r="AW371" s="330"/>
      <c r="AX371" s="330"/>
      <c r="AY371" s="330"/>
      <c r="AZ371" s="330"/>
      <c r="BA371" s="330"/>
      <c r="BB371" s="330"/>
      <c r="BC371" s="330"/>
      <c r="BD371" s="330"/>
      <c r="BE371" s="330"/>
      <c r="BF371" s="330"/>
      <c r="BG371" s="330"/>
      <c r="BH371" s="330"/>
      <c r="BI371" s="330"/>
      <c r="BJ371" s="330"/>
      <c r="BK371" s="330"/>
      <c r="BL371" s="330"/>
      <c r="BM371" s="330"/>
      <c r="BN371" s="331"/>
      <c r="BO371" s="330"/>
      <c r="BP371" s="330"/>
      <c r="BQ371" s="330"/>
      <c r="BR371" s="330"/>
      <c r="BS371" s="330"/>
      <c r="BT371" s="330"/>
      <c r="BU371" s="330"/>
      <c r="BV371" s="330"/>
      <c r="BW371" s="330"/>
      <c r="BX371" s="330"/>
      <c r="BY371" s="330"/>
      <c r="BZ371" s="330"/>
      <c r="CA371" s="330"/>
      <c r="CB371" s="330"/>
      <c r="CC371" s="330"/>
      <c r="CD371" s="330"/>
      <c r="CE371" s="330"/>
      <c r="CF371" s="330"/>
      <c r="CG371" s="330"/>
      <c r="CH371" s="330"/>
      <c r="CI371" s="330"/>
      <c r="CJ371" s="330"/>
      <c r="CK371" s="330"/>
      <c r="CL371" s="330"/>
      <c r="CM371" s="330"/>
      <c r="CN371" s="330"/>
      <c r="CO371" s="330"/>
      <c r="CP371" s="330"/>
      <c r="CQ371" s="330"/>
      <c r="CR371" s="330"/>
      <c r="CS371" s="330"/>
      <c r="CT371" s="330"/>
      <c r="CU371" s="330"/>
      <c r="CV371" s="330"/>
      <c r="CW371" s="330"/>
      <c r="CX371" s="330"/>
      <c r="CY371" s="330"/>
      <c r="CZ371" s="330"/>
      <c r="DA371" s="330"/>
      <c r="DB371" s="330"/>
      <c r="DC371" s="330"/>
      <c r="DD371" s="330"/>
      <c r="DE371" s="330"/>
      <c r="DF371" s="330"/>
      <c r="DG371" s="330"/>
      <c r="DH371" s="330"/>
      <c r="DI371" s="330"/>
      <c r="DJ371" s="330"/>
      <c r="DK371" s="330"/>
      <c r="DL371" s="330"/>
      <c r="DM371" s="330"/>
      <c r="DN371" s="330"/>
      <c r="DO371" s="330"/>
      <c r="DP371" s="330"/>
      <c r="DQ371" s="330"/>
      <c r="DR371" s="330"/>
      <c r="DS371" s="330"/>
      <c r="DT371" s="330"/>
      <c r="DU371" s="330"/>
      <c r="DV371" s="330"/>
      <c r="DW371" s="330"/>
      <c r="DX371" s="330"/>
      <c r="DY371" s="330"/>
      <c r="DZ371" s="330"/>
      <c r="EA371" s="330"/>
      <c r="EB371" s="330"/>
      <c r="EC371" s="330"/>
      <c r="ED371" s="330"/>
      <c r="EE371" s="330"/>
      <c r="EF371" s="330"/>
      <c r="EG371" s="330"/>
      <c r="EH371" s="330"/>
      <c r="EI371" s="330"/>
      <c r="EJ371" s="330"/>
      <c r="EK371" s="330"/>
      <c r="EL371" s="330"/>
      <c r="EM371" s="330"/>
      <c r="EN371" s="330"/>
      <c r="EO371" s="330"/>
      <c r="EP371" s="330"/>
      <c r="EQ371" s="330"/>
      <c r="ER371" s="330"/>
      <c r="ES371" s="330"/>
      <c r="ET371" s="330"/>
      <c r="EU371" s="330"/>
      <c r="EV371" s="330"/>
      <c r="EW371" s="330"/>
      <c r="EX371" s="330"/>
      <c r="EY371" s="330"/>
      <c r="EZ371" s="330"/>
      <c r="FA371" s="330"/>
      <c r="FB371" s="330"/>
      <c r="FC371" s="330"/>
      <c r="FD371" s="330"/>
      <c r="FE371" s="330"/>
      <c r="FF371" s="330"/>
      <c r="FG371" s="330"/>
      <c r="FH371" s="330"/>
      <c r="FI371" s="330"/>
      <c r="FJ371" s="330"/>
      <c r="FK371" s="330"/>
      <c r="FL371" s="330"/>
      <c r="FM371" s="330"/>
      <c r="FN371" s="330"/>
      <c r="FO371" s="330"/>
      <c r="FP371" s="330"/>
      <c r="FQ371" s="330"/>
      <c r="FR371" s="330"/>
      <c r="FS371" s="330"/>
      <c r="FT371" s="330"/>
      <c r="FU371" s="330"/>
      <c r="FV371" s="330"/>
      <c r="FW371" s="330"/>
      <c r="FX371" s="330"/>
      <c r="FY371" s="330"/>
      <c r="FZ371" s="330"/>
      <c r="GA371" s="330"/>
      <c r="GB371" s="330"/>
      <c r="GC371" s="330"/>
      <c r="GD371" s="330"/>
      <c r="GE371" s="330"/>
      <c r="GF371" s="330"/>
      <c r="GG371" s="330"/>
      <c r="GH371" s="330"/>
      <c r="GI371" s="330"/>
      <c r="GJ371" s="330"/>
      <c r="GK371" s="330"/>
      <c r="GL371" s="330"/>
      <c r="GM371" s="330"/>
      <c r="GN371" s="330"/>
      <c r="GO371" s="330"/>
      <c r="GP371" s="330"/>
      <c r="GQ371" s="330"/>
    </row>
    <row r="372" spans="1:199" ht="15.75" customHeight="1">
      <c r="A372" s="1124" t="s">
        <v>425</v>
      </c>
      <c r="B372" s="1165" t="s">
        <v>426</v>
      </c>
      <c r="C372" s="1159"/>
      <c r="D372" s="1159"/>
      <c r="E372" s="1159"/>
      <c r="F372" s="1159"/>
      <c r="G372" s="1159"/>
      <c r="H372" s="1159"/>
      <c r="I372" s="1159"/>
      <c r="J372" s="1159"/>
      <c r="K372" s="1159"/>
      <c r="L372" s="1159"/>
      <c r="M372" s="1159"/>
      <c r="N372" s="1159"/>
      <c r="O372" s="1159"/>
      <c r="P372" s="1159"/>
      <c r="Q372" s="1159"/>
      <c r="R372" s="1159"/>
      <c r="S372" s="1159"/>
      <c r="T372" s="1159"/>
      <c r="U372" s="1159"/>
      <c r="V372" s="1159"/>
      <c r="W372" s="1159"/>
      <c r="X372" s="1159"/>
      <c r="Y372" s="1159"/>
      <c r="Z372" s="1159"/>
      <c r="AA372" s="1159"/>
      <c r="AB372" s="1159"/>
      <c r="AC372" s="1159"/>
      <c r="AD372" s="1159"/>
      <c r="AE372" s="1159"/>
      <c r="AF372" s="1159"/>
      <c r="AG372" s="1160"/>
      <c r="AH372" s="544"/>
      <c r="AI372" s="279"/>
      <c r="AJ372" s="279"/>
      <c r="AK372" s="279"/>
      <c r="AL372" s="279"/>
      <c r="AM372" s="279"/>
      <c r="AN372" s="279"/>
      <c r="AO372" s="279"/>
      <c r="AP372" s="279"/>
      <c r="AQ372" s="279"/>
      <c r="AR372" s="279"/>
      <c r="AS372" s="279"/>
      <c r="AT372" s="279"/>
      <c r="AU372" s="279"/>
      <c r="AV372" s="279"/>
      <c r="AW372" s="279"/>
      <c r="AX372" s="279"/>
      <c r="AY372" s="279"/>
      <c r="AZ372" s="279"/>
      <c r="BA372" s="279"/>
      <c r="BB372" s="279"/>
      <c r="BC372" s="279"/>
      <c r="BD372" s="279"/>
      <c r="BE372" s="279"/>
      <c r="BF372" s="279"/>
      <c r="BG372" s="279"/>
      <c r="BH372" s="279"/>
      <c r="BI372" s="279"/>
      <c r="BJ372" s="279"/>
      <c r="BK372" s="279"/>
      <c r="BL372" s="279"/>
      <c r="BM372" s="279"/>
      <c r="BN372" s="545"/>
      <c r="BO372" s="279"/>
      <c r="BP372" s="279"/>
      <c r="BQ372" s="279"/>
      <c r="BR372" s="279"/>
      <c r="BS372" s="279"/>
      <c r="BT372" s="279"/>
      <c r="BU372" s="279"/>
      <c r="BV372" s="279"/>
      <c r="BW372" s="279"/>
      <c r="BX372" s="279"/>
      <c r="BY372" s="279"/>
      <c r="BZ372" s="279"/>
      <c r="CA372" s="279"/>
      <c r="CB372" s="279"/>
      <c r="CC372" s="279"/>
      <c r="CD372" s="279"/>
      <c r="CE372" s="279"/>
      <c r="CF372" s="279"/>
      <c r="CG372" s="279"/>
      <c r="CH372" s="279"/>
      <c r="CI372" s="279"/>
      <c r="CJ372" s="279"/>
      <c r="CK372" s="279"/>
      <c r="CL372" s="279"/>
      <c r="CM372" s="279"/>
      <c r="CN372" s="279"/>
      <c r="CO372" s="279"/>
      <c r="CP372" s="279"/>
      <c r="CQ372" s="279"/>
      <c r="CR372" s="279"/>
      <c r="CS372" s="279"/>
      <c r="CT372" s="279"/>
      <c r="CU372" s="279"/>
      <c r="CV372" s="279"/>
      <c r="CW372" s="279"/>
      <c r="CX372" s="279"/>
      <c r="CY372" s="279"/>
      <c r="CZ372" s="279"/>
      <c r="DA372" s="279"/>
      <c r="DB372" s="279"/>
      <c r="DC372" s="279"/>
      <c r="DD372" s="279"/>
      <c r="DE372" s="279"/>
      <c r="DF372" s="279"/>
      <c r="DG372" s="279"/>
      <c r="DH372" s="279"/>
      <c r="DI372" s="279"/>
      <c r="DJ372" s="279"/>
      <c r="DK372" s="279"/>
      <c r="DL372" s="279"/>
      <c r="DM372" s="279"/>
      <c r="DN372" s="279"/>
      <c r="DO372" s="279"/>
      <c r="DP372" s="279"/>
      <c r="DQ372" s="279"/>
      <c r="DR372" s="279"/>
      <c r="DS372" s="279"/>
      <c r="DT372" s="279"/>
      <c r="DU372" s="279"/>
      <c r="DV372" s="279"/>
      <c r="DW372" s="279"/>
      <c r="DX372" s="279"/>
      <c r="DY372" s="279"/>
      <c r="DZ372" s="279"/>
      <c r="EA372" s="279"/>
      <c r="EB372" s="279"/>
      <c r="EC372" s="279"/>
      <c r="ED372" s="279"/>
      <c r="EE372" s="279"/>
      <c r="EF372" s="279"/>
      <c r="EG372" s="279"/>
      <c r="EH372" s="279"/>
      <c r="EI372" s="279"/>
      <c r="EJ372" s="279"/>
      <c r="EK372" s="279"/>
      <c r="EL372" s="279"/>
      <c r="EM372" s="279"/>
      <c r="EN372" s="279"/>
      <c r="EO372" s="279"/>
      <c r="EP372" s="279"/>
      <c r="EQ372" s="279"/>
      <c r="ER372" s="279"/>
      <c r="ES372" s="279"/>
      <c r="ET372" s="279"/>
      <c r="EU372" s="279"/>
      <c r="EV372" s="279"/>
      <c r="EW372" s="279"/>
      <c r="EX372" s="279"/>
      <c r="EY372" s="279"/>
      <c r="EZ372" s="279"/>
      <c r="FA372" s="279"/>
      <c r="FB372" s="279"/>
      <c r="FC372" s="279"/>
      <c r="FD372" s="279"/>
      <c r="FE372" s="279"/>
      <c r="FF372" s="279"/>
      <c r="FG372" s="279"/>
      <c r="FH372" s="279"/>
      <c r="FI372" s="279"/>
      <c r="FJ372" s="279"/>
      <c r="FK372" s="279"/>
      <c r="FL372" s="279"/>
      <c r="FM372" s="279"/>
      <c r="FN372" s="279"/>
      <c r="FO372" s="279"/>
      <c r="FP372" s="279"/>
      <c r="FQ372" s="279"/>
      <c r="FR372" s="279"/>
      <c r="FS372" s="279"/>
      <c r="FT372" s="279"/>
      <c r="FU372" s="279"/>
      <c r="FV372" s="279"/>
      <c r="FW372" s="279"/>
      <c r="FX372" s="279"/>
      <c r="FY372" s="279"/>
      <c r="FZ372" s="279"/>
      <c r="GA372" s="279"/>
      <c r="GB372" s="279"/>
      <c r="GC372" s="279"/>
      <c r="GD372" s="279"/>
      <c r="GE372" s="279"/>
      <c r="GF372" s="279"/>
      <c r="GG372" s="279"/>
      <c r="GH372" s="279"/>
      <c r="GI372" s="279"/>
      <c r="GJ372" s="279"/>
      <c r="GK372" s="279"/>
      <c r="GL372" s="279"/>
      <c r="GM372" s="279"/>
      <c r="GN372" s="279"/>
      <c r="GO372" s="279"/>
      <c r="GP372" s="279"/>
      <c r="GQ372" s="279"/>
    </row>
    <row r="373" spans="1:199" ht="15.75" customHeight="1">
      <c r="A373" s="1018"/>
      <c r="B373" s="1125" t="s">
        <v>360</v>
      </c>
      <c r="C373" s="1166" t="s">
        <v>422</v>
      </c>
      <c r="D373" s="1151"/>
      <c r="E373" s="1151"/>
      <c r="F373" s="1151"/>
      <c r="G373" s="1151"/>
      <c r="H373" s="1151"/>
      <c r="I373" s="1151"/>
      <c r="J373" s="1151"/>
      <c r="K373" s="1151"/>
      <c r="L373" s="1152"/>
      <c r="M373" s="1166" t="s">
        <v>423</v>
      </c>
      <c r="N373" s="1151"/>
      <c r="O373" s="1151"/>
      <c r="P373" s="1151"/>
      <c r="Q373" s="1151"/>
      <c r="R373" s="1151"/>
      <c r="S373" s="1151"/>
      <c r="T373" s="1151"/>
      <c r="U373" s="1151"/>
      <c r="V373" s="1152"/>
      <c r="W373" s="1166" t="s">
        <v>424</v>
      </c>
      <c r="X373" s="1151"/>
      <c r="Y373" s="1151"/>
      <c r="Z373" s="1151"/>
      <c r="AA373" s="1151"/>
      <c r="AB373" s="1151"/>
      <c r="AC373" s="1151"/>
      <c r="AD373" s="1151"/>
      <c r="AE373" s="1151"/>
      <c r="AF373" s="1152"/>
      <c r="AG373" s="1164" t="s">
        <v>362</v>
      </c>
      <c r="AH373" s="546"/>
      <c r="AI373" s="1125" t="s">
        <v>360</v>
      </c>
      <c r="AJ373" s="1164" t="s">
        <v>362</v>
      </c>
      <c r="AK373" s="279"/>
      <c r="AL373" s="279"/>
      <c r="AM373" s="279"/>
      <c r="AN373" s="279"/>
      <c r="AO373" s="279"/>
      <c r="AP373" s="279"/>
      <c r="AQ373" s="279"/>
      <c r="AR373" s="279"/>
      <c r="AS373" s="279"/>
      <c r="AT373" s="279"/>
      <c r="AU373" s="279"/>
      <c r="AV373" s="279"/>
      <c r="AW373" s="279"/>
      <c r="AX373" s="279"/>
      <c r="AY373" s="279"/>
      <c r="AZ373" s="279"/>
      <c r="BA373" s="279"/>
      <c r="BB373" s="279"/>
      <c r="BC373" s="279"/>
      <c r="BD373" s="279"/>
      <c r="BE373" s="279"/>
      <c r="BF373" s="279"/>
      <c r="BG373" s="279"/>
      <c r="BH373" s="279"/>
      <c r="BI373" s="279"/>
      <c r="BJ373" s="279"/>
      <c r="BK373" s="279"/>
      <c r="BL373" s="279"/>
      <c r="BM373" s="279"/>
      <c r="BN373" s="545"/>
      <c r="BO373" s="279"/>
      <c r="BP373" s="279"/>
      <c r="BQ373" s="279"/>
      <c r="BR373" s="279"/>
      <c r="BS373" s="279"/>
      <c r="BT373" s="279"/>
      <c r="BU373" s="279"/>
      <c r="BV373" s="279"/>
      <c r="BW373" s="279"/>
      <c r="BX373" s="279"/>
      <c r="BY373" s="279"/>
      <c r="BZ373" s="279"/>
      <c r="CA373" s="279"/>
      <c r="CB373" s="279"/>
      <c r="CC373" s="279"/>
      <c r="CD373" s="279"/>
      <c r="CE373" s="279"/>
      <c r="CF373" s="279"/>
      <c r="CG373" s="279"/>
      <c r="CH373" s="279"/>
      <c r="CI373" s="279"/>
      <c r="CJ373" s="279"/>
      <c r="CK373" s="279"/>
      <c r="CL373" s="279"/>
      <c r="CM373" s="279"/>
      <c r="CN373" s="279"/>
      <c r="CO373" s="279"/>
      <c r="CP373" s="279"/>
      <c r="CQ373" s="279"/>
      <c r="CR373" s="279"/>
      <c r="CS373" s="279"/>
      <c r="CT373" s="279"/>
      <c r="CU373" s="279"/>
      <c r="CV373" s="279"/>
      <c r="CW373" s="279"/>
      <c r="CX373" s="279"/>
      <c r="CY373" s="279"/>
      <c r="CZ373" s="279"/>
      <c r="DA373" s="279"/>
      <c r="DB373" s="279"/>
      <c r="DC373" s="279"/>
      <c r="DD373" s="279"/>
      <c r="DE373" s="279"/>
      <c r="DF373" s="279"/>
      <c r="DG373" s="279"/>
      <c r="DH373" s="279"/>
      <c r="DI373" s="279"/>
      <c r="DJ373" s="279"/>
      <c r="DK373" s="279"/>
      <c r="DL373" s="279"/>
      <c r="DM373" s="279"/>
      <c r="DN373" s="279"/>
      <c r="DO373" s="279"/>
      <c r="DP373" s="279"/>
      <c r="DQ373" s="279"/>
      <c r="DR373" s="279"/>
      <c r="DS373" s="279"/>
      <c r="DT373" s="279"/>
      <c r="DU373" s="279"/>
      <c r="DV373" s="279"/>
      <c r="DW373" s="279"/>
      <c r="DX373" s="279"/>
      <c r="DY373" s="279"/>
      <c r="DZ373" s="279"/>
      <c r="EA373" s="279"/>
      <c r="EB373" s="279"/>
      <c r="EC373" s="279"/>
      <c r="ED373" s="279"/>
      <c r="EE373" s="279"/>
      <c r="EF373" s="279"/>
      <c r="EG373" s="279"/>
      <c r="EH373" s="279"/>
      <c r="EI373" s="279"/>
      <c r="EJ373" s="279"/>
      <c r="EK373" s="279"/>
      <c r="EL373" s="279"/>
      <c r="EM373" s="279"/>
      <c r="EN373" s="279"/>
      <c r="EO373" s="279"/>
      <c r="EP373" s="279"/>
      <c r="EQ373" s="279"/>
      <c r="ER373" s="279"/>
      <c r="ES373" s="279"/>
      <c r="ET373" s="279"/>
      <c r="EU373" s="279"/>
      <c r="EV373" s="279"/>
      <c r="EW373" s="279"/>
      <c r="EX373" s="279"/>
      <c r="EY373" s="279"/>
      <c r="EZ373" s="279"/>
      <c r="FA373" s="279"/>
      <c r="FB373" s="279"/>
      <c r="FC373" s="279"/>
      <c r="FD373" s="279"/>
      <c r="FE373" s="279"/>
      <c r="FF373" s="279"/>
      <c r="FG373" s="279"/>
      <c r="FH373" s="279"/>
      <c r="FI373" s="279"/>
      <c r="FJ373" s="279"/>
      <c r="FK373" s="279"/>
      <c r="FL373" s="279"/>
      <c r="FM373" s="279"/>
      <c r="FN373" s="279"/>
      <c r="FO373" s="279"/>
      <c r="FP373" s="279"/>
      <c r="FQ373" s="279"/>
      <c r="FR373" s="279"/>
      <c r="FS373" s="279"/>
      <c r="FT373" s="279"/>
      <c r="FU373" s="279"/>
      <c r="FV373" s="279"/>
      <c r="FW373" s="279"/>
      <c r="FX373" s="279"/>
      <c r="FY373" s="279"/>
      <c r="FZ373" s="279"/>
      <c r="GA373" s="279"/>
      <c r="GB373" s="279"/>
      <c r="GC373" s="279"/>
      <c r="GD373" s="279"/>
      <c r="GE373" s="279"/>
      <c r="GF373" s="279"/>
      <c r="GG373" s="279"/>
      <c r="GH373" s="279"/>
      <c r="GI373" s="279"/>
      <c r="GJ373" s="279"/>
      <c r="GK373" s="279"/>
      <c r="GL373" s="279"/>
      <c r="GM373" s="279"/>
      <c r="GN373" s="279"/>
      <c r="GO373" s="279"/>
      <c r="GP373" s="279"/>
      <c r="GQ373" s="279"/>
    </row>
    <row r="374" spans="1:199" ht="15.75" customHeight="1">
      <c r="A374" s="1018"/>
      <c r="B374" s="1126"/>
      <c r="C374" s="1153"/>
      <c r="D374" s="1154"/>
      <c r="E374" s="1154"/>
      <c r="F374" s="1154"/>
      <c r="G374" s="1154"/>
      <c r="H374" s="1154"/>
      <c r="I374" s="1154"/>
      <c r="J374" s="1154"/>
      <c r="K374" s="1154"/>
      <c r="L374" s="1155"/>
      <c r="M374" s="1153"/>
      <c r="N374" s="1154"/>
      <c r="O374" s="1154"/>
      <c r="P374" s="1154"/>
      <c r="Q374" s="1154"/>
      <c r="R374" s="1154"/>
      <c r="S374" s="1154"/>
      <c r="T374" s="1154"/>
      <c r="U374" s="1154"/>
      <c r="V374" s="1155"/>
      <c r="W374" s="1153"/>
      <c r="X374" s="1154"/>
      <c r="Y374" s="1154"/>
      <c r="Z374" s="1154"/>
      <c r="AA374" s="1154"/>
      <c r="AB374" s="1154"/>
      <c r="AC374" s="1154"/>
      <c r="AD374" s="1154"/>
      <c r="AE374" s="1154"/>
      <c r="AF374" s="1155"/>
      <c r="AG374" s="1163"/>
      <c r="AH374" s="546"/>
      <c r="AI374" s="1126"/>
      <c r="AJ374" s="1163"/>
      <c r="AK374" s="279"/>
      <c r="AL374" s="279"/>
      <c r="AM374" s="279"/>
      <c r="AN374" s="279"/>
      <c r="AO374" s="279"/>
      <c r="AP374" s="279"/>
      <c r="AQ374" s="279"/>
      <c r="AR374" s="279"/>
      <c r="AS374" s="279"/>
      <c r="AT374" s="279"/>
      <c r="AU374" s="279"/>
      <c r="AV374" s="279"/>
      <c r="AW374" s="279"/>
      <c r="AX374" s="279"/>
      <c r="AY374" s="279"/>
      <c r="AZ374" s="279"/>
      <c r="BA374" s="279"/>
      <c r="BB374" s="279"/>
      <c r="BC374" s="279"/>
      <c r="BD374" s="279"/>
      <c r="BE374" s="279"/>
      <c r="BF374" s="279"/>
      <c r="BG374" s="279"/>
      <c r="BH374" s="279"/>
      <c r="BI374" s="279"/>
      <c r="BJ374" s="279"/>
      <c r="BK374" s="279"/>
      <c r="BL374" s="279"/>
      <c r="BM374" s="279"/>
      <c r="BN374" s="545"/>
      <c r="BO374" s="279"/>
      <c r="BP374" s="279"/>
      <c r="BQ374" s="279"/>
      <c r="BR374" s="279"/>
      <c r="BS374" s="279"/>
      <c r="BT374" s="279"/>
      <c r="BU374" s="279"/>
      <c r="BV374" s="279"/>
      <c r="BW374" s="279"/>
      <c r="BX374" s="279"/>
      <c r="BY374" s="279"/>
      <c r="BZ374" s="279"/>
      <c r="CA374" s="279"/>
      <c r="CB374" s="279"/>
      <c r="CC374" s="279"/>
      <c r="CD374" s="279"/>
      <c r="CE374" s="279"/>
      <c r="CF374" s="279"/>
      <c r="CG374" s="279"/>
      <c r="CH374" s="279"/>
      <c r="CI374" s="279"/>
      <c r="CJ374" s="279"/>
      <c r="CK374" s="279"/>
      <c r="CL374" s="279"/>
      <c r="CM374" s="279"/>
      <c r="CN374" s="279"/>
      <c r="CO374" s="279"/>
      <c r="CP374" s="279"/>
      <c r="CQ374" s="279"/>
      <c r="CR374" s="279"/>
      <c r="CS374" s="279"/>
      <c r="CT374" s="279"/>
      <c r="CU374" s="279"/>
      <c r="CV374" s="279"/>
      <c r="CW374" s="279"/>
      <c r="CX374" s="279"/>
      <c r="CY374" s="279"/>
      <c r="CZ374" s="279"/>
      <c r="DA374" s="279"/>
      <c r="DB374" s="279"/>
      <c r="DC374" s="279"/>
      <c r="DD374" s="279"/>
      <c r="DE374" s="279"/>
      <c r="DF374" s="279"/>
      <c r="DG374" s="279"/>
      <c r="DH374" s="279"/>
      <c r="DI374" s="279"/>
      <c r="DJ374" s="279"/>
      <c r="DK374" s="279"/>
      <c r="DL374" s="279"/>
      <c r="DM374" s="279"/>
      <c r="DN374" s="279"/>
      <c r="DO374" s="279"/>
      <c r="DP374" s="279"/>
      <c r="DQ374" s="279"/>
      <c r="DR374" s="279"/>
      <c r="DS374" s="279"/>
      <c r="DT374" s="279"/>
      <c r="DU374" s="279"/>
      <c r="DV374" s="279"/>
      <c r="DW374" s="279"/>
      <c r="DX374" s="279"/>
      <c r="DY374" s="279"/>
      <c r="DZ374" s="279"/>
      <c r="EA374" s="279"/>
      <c r="EB374" s="279"/>
      <c r="EC374" s="279"/>
      <c r="ED374" s="279"/>
      <c r="EE374" s="279"/>
      <c r="EF374" s="279"/>
      <c r="EG374" s="279"/>
      <c r="EH374" s="279"/>
      <c r="EI374" s="279"/>
      <c r="EJ374" s="279"/>
      <c r="EK374" s="279"/>
      <c r="EL374" s="279"/>
      <c r="EM374" s="279"/>
      <c r="EN374" s="279"/>
      <c r="EO374" s="279"/>
      <c r="EP374" s="279"/>
      <c r="EQ374" s="279"/>
      <c r="ER374" s="279"/>
      <c r="ES374" s="279"/>
      <c r="ET374" s="279"/>
      <c r="EU374" s="279"/>
      <c r="EV374" s="279"/>
      <c r="EW374" s="279"/>
      <c r="EX374" s="279"/>
      <c r="EY374" s="279"/>
      <c r="EZ374" s="279"/>
      <c r="FA374" s="279"/>
      <c r="FB374" s="279"/>
      <c r="FC374" s="279"/>
      <c r="FD374" s="279"/>
      <c r="FE374" s="279"/>
      <c r="FF374" s="279"/>
      <c r="FG374" s="279"/>
      <c r="FH374" s="279"/>
      <c r="FI374" s="279"/>
      <c r="FJ374" s="279"/>
      <c r="FK374" s="279"/>
      <c r="FL374" s="279"/>
      <c r="FM374" s="279"/>
      <c r="FN374" s="279"/>
      <c r="FO374" s="279"/>
      <c r="FP374" s="279"/>
      <c r="FQ374" s="279"/>
      <c r="FR374" s="279"/>
      <c r="FS374" s="279"/>
      <c r="FT374" s="279"/>
      <c r="FU374" s="279"/>
      <c r="FV374" s="279"/>
      <c r="FW374" s="279"/>
      <c r="FX374" s="279"/>
      <c r="FY374" s="279"/>
      <c r="FZ374" s="279"/>
      <c r="GA374" s="279"/>
      <c r="GB374" s="279"/>
      <c r="GC374" s="279"/>
      <c r="GD374" s="279"/>
      <c r="GE374" s="279"/>
      <c r="GF374" s="279"/>
      <c r="GG374" s="279"/>
      <c r="GH374" s="279"/>
      <c r="GI374" s="279"/>
      <c r="GJ374" s="279"/>
      <c r="GK374" s="279"/>
      <c r="GL374" s="279"/>
      <c r="GM374" s="279"/>
      <c r="GN374" s="279"/>
      <c r="GO374" s="279"/>
      <c r="GP374" s="279"/>
      <c r="GQ374" s="279"/>
    </row>
    <row r="375" spans="1:199" ht="15.75" customHeight="1">
      <c r="A375" s="1018"/>
      <c r="B375" s="284" t="s">
        <v>20</v>
      </c>
      <c r="C375" s="547">
        <f>AVERAGE(AG6,BN6,CU6,EB6,FI6,GP6)</f>
        <v>5.7220779220779221</v>
      </c>
      <c r="D375" s="548"/>
      <c r="E375" s="548"/>
      <c r="F375" s="548"/>
      <c r="G375" s="548"/>
      <c r="H375" s="548"/>
      <c r="I375" s="548"/>
      <c r="J375" s="548"/>
      <c r="K375" s="548"/>
      <c r="L375" s="549"/>
      <c r="M375" s="1127">
        <f>AVERAGE(M329,CA329,EO329,FV329,DH329)</f>
        <v>4.3915692640692647</v>
      </c>
      <c r="N375" s="1009"/>
      <c r="O375" s="1009"/>
      <c r="P375" s="1009"/>
      <c r="Q375" s="1009"/>
      <c r="R375" s="1009"/>
      <c r="S375" s="1009"/>
      <c r="T375" s="1009"/>
      <c r="U375" s="1009"/>
      <c r="V375" s="1093"/>
      <c r="W375" s="1092" t="e">
        <f>AVERAGE(W329,BD329,CK329,EY329,GF329)</f>
        <v>#DIV/0!</v>
      </c>
      <c r="X375" s="1009"/>
      <c r="Y375" s="1009"/>
      <c r="Z375" s="1009"/>
      <c r="AA375" s="1009"/>
      <c r="AB375" s="1009"/>
      <c r="AC375" s="1009"/>
      <c r="AD375" s="1009"/>
      <c r="AE375" s="1009"/>
      <c r="AF375" s="1093"/>
      <c r="AG375" s="372" t="e">
        <f t="shared" ref="AG375:AG396" si="84">AVERAGE(C375:AF375)</f>
        <v>#DIV/0!</v>
      </c>
      <c r="AH375" s="546"/>
      <c r="AI375" s="284" t="s">
        <v>20</v>
      </c>
      <c r="AJ375" s="279" t="e">
        <f t="shared" ref="AJ375:AJ396" si="85">AVERAGE(C375,M375,W375)</f>
        <v>#DIV/0!</v>
      </c>
      <c r="AK375" s="279"/>
      <c r="AL375" s="279"/>
      <c r="AM375" s="279"/>
      <c r="AN375" s="279"/>
      <c r="AO375" s="279"/>
      <c r="AP375" s="279"/>
      <c r="AQ375" s="279"/>
      <c r="AR375" s="279"/>
      <c r="AS375" s="279"/>
      <c r="AT375" s="279"/>
      <c r="AU375" s="279"/>
      <c r="AV375" s="279"/>
      <c r="AW375" s="279"/>
      <c r="AX375" s="279"/>
      <c r="AY375" s="279"/>
      <c r="AZ375" s="279"/>
      <c r="BA375" s="279"/>
      <c r="BB375" s="279"/>
      <c r="BC375" s="279"/>
      <c r="BD375" s="279"/>
      <c r="BE375" s="279"/>
      <c r="BF375" s="279"/>
      <c r="BG375" s="279"/>
      <c r="BH375" s="279"/>
      <c r="BI375" s="279"/>
      <c r="BJ375" s="279"/>
      <c r="BK375" s="279"/>
      <c r="BL375" s="279"/>
      <c r="BM375" s="279"/>
      <c r="BN375" s="545"/>
      <c r="BO375" s="279"/>
      <c r="BP375" s="279"/>
      <c r="BQ375" s="279"/>
      <c r="BR375" s="279"/>
      <c r="BS375" s="279"/>
      <c r="BT375" s="279"/>
      <c r="BU375" s="279"/>
      <c r="BV375" s="279"/>
      <c r="BW375" s="279"/>
      <c r="BX375" s="279"/>
      <c r="BY375" s="279"/>
      <c r="BZ375" s="279"/>
      <c r="CA375" s="279"/>
      <c r="CB375" s="279"/>
      <c r="CC375" s="279"/>
      <c r="CD375" s="279"/>
      <c r="CE375" s="279"/>
      <c r="CF375" s="279"/>
      <c r="CG375" s="279"/>
      <c r="CH375" s="279"/>
      <c r="CI375" s="279"/>
      <c r="CJ375" s="279"/>
      <c r="CK375" s="279"/>
      <c r="CL375" s="279"/>
      <c r="CM375" s="279"/>
      <c r="CN375" s="279"/>
      <c r="CO375" s="279"/>
      <c r="CP375" s="279"/>
      <c r="CQ375" s="279"/>
      <c r="CR375" s="279"/>
      <c r="CS375" s="279"/>
      <c r="CT375" s="279"/>
      <c r="CU375" s="279"/>
      <c r="CV375" s="279"/>
      <c r="CW375" s="279"/>
      <c r="CX375" s="279"/>
      <c r="CY375" s="279"/>
      <c r="CZ375" s="279"/>
      <c r="DA375" s="279"/>
      <c r="DB375" s="279"/>
      <c r="DC375" s="279"/>
      <c r="DD375" s="279"/>
      <c r="DE375" s="279"/>
      <c r="DF375" s="279"/>
      <c r="DG375" s="279"/>
      <c r="DH375" s="279"/>
      <c r="DI375" s="279"/>
      <c r="DJ375" s="279"/>
      <c r="DK375" s="279"/>
      <c r="DL375" s="279"/>
      <c r="DM375" s="279"/>
      <c r="DN375" s="279"/>
      <c r="DO375" s="279"/>
      <c r="DP375" s="279"/>
      <c r="DQ375" s="279"/>
      <c r="DR375" s="279"/>
      <c r="DS375" s="279"/>
      <c r="DT375" s="279"/>
      <c r="DU375" s="279"/>
      <c r="DV375" s="279"/>
      <c r="DW375" s="279"/>
      <c r="DX375" s="279"/>
      <c r="DY375" s="279"/>
      <c r="DZ375" s="279"/>
      <c r="EA375" s="279"/>
      <c r="EB375" s="279"/>
      <c r="EC375" s="279"/>
      <c r="ED375" s="279"/>
      <c r="EE375" s="279"/>
      <c r="EF375" s="279"/>
      <c r="EG375" s="279"/>
      <c r="EH375" s="279"/>
      <c r="EI375" s="279"/>
      <c r="EJ375" s="279"/>
      <c r="EK375" s="279"/>
      <c r="EL375" s="279"/>
      <c r="EM375" s="279"/>
      <c r="EN375" s="279"/>
      <c r="EO375" s="279"/>
      <c r="EP375" s="279"/>
      <c r="EQ375" s="279"/>
      <c r="ER375" s="279"/>
      <c r="ES375" s="279"/>
      <c r="ET375" s="279"/>
      <c r="EU375" s="279"/>
      <c r="EV375" s="279"/>
      <c r="EW375" s="279"/>
      <c r="EX375" s="279"/>
      <c r="EY375" s="279"/>
      <c r="EZ375" s="279"/>
      <c r="FA375" s="279"/>
      <c r="FB375" s="279"/>
      <c r="FC375" s="279"/>
      <c r="FD375" s="279"/>
      <c r="FE375" s="279"/>
      <c r="FF375" s="279"/>
      <c r="FG375" s="279"/>
      <c r="FH375" s="279"/>
      <c r="FI375" s="279"/>
      <c r="FJ375" s="279"/>
      <c r="FK375" s="279"/>
      <c r="FL375" s="279"/>
      <c r="FM375" s="279"/>
      <c r="FN375" s="279"/>
      <c r="FO375" s="279"/>
      <c r="FP375" s="279"/>
      <c r="FQ375" s="279"/>
      <c r="FR375" s="279"/>
      <c r="FS375" s="279"/>
      <c r="FT375" s="279"/>
      <c r="FU375" s="279"/>
      <c r="FV375" s="279"/>
      <c r="FW375" s="279"/>
      <c r="FX375" s="279"/>
      <c r="FY375" s="279"/>
      <c r="FZ375" s="279"/>
      <c r="GA375" s="279"/>
      <c r="GB375" s="279"/>
      <c r="GC375" s="279"/>
      <c r="GD375" s="279"/>
      <c r="GE375" s="279"/>
      <c r="GF375" s="279"/>
      <c r="GG375" s="279"/>
      <c r="GH375" s="279"/>
      <c r="GI375" s="279"/>
      <c r="GJ375" s="279"/>
      <c r="GK375" s="279"/>
      <c r="GL375" s="279"/>
      <c r="GM375" s="279"/>
      <c r="GN375" s="279"/>
      <c r="GO375" s="279"/>
      <c r="GP375" s="279"/>
      <c r="GQ375" s="279"/>
    </row>
    <row r="376" spans="1:199" ht="15.75" customHeight="1">
      <c r="A376" s="1018"/>
      <c r="B376" s="376" t="s">
        <v>143</v>
      </c>
      <c r="C376" s="550">
        <f>AVERAGE(C330,AJ330,BQ330,EE330,FL330)</f>
        <v>12.859362041467303</v>
      </c>
      <c r="D376" s="551"/>
      <c r="E376" s="551"/>
      <c r="F376" s="551"/>
      <c r="G376" s="551"/>
      <c r="H376" s="551"/>
      <c r="I376" s="551"/>
      <c r="J376" s="551"/>
      <c r="K376" s="551"/>
      <c r="L376" s="552"/>
      <c r="M376" s="1128">
        <f>AVERAGE(M330,AT330,CA330,EO330,DH330)</f>
        <v>13.116038961038958</v>
      </c>
      <c r="N376" s="1009"/>
      <c r="O376" s="1009"/>
      <c r="P376" s="1009"/>
      <c r="Q376" s="1009"/>
      <c r="R376" s="1009"/>
      <c r="S376" s="1009"/>
      <c r="T376" s="1009"/>
      <c r="U376" s="1009"/>
      <c r="V376" s="1093"/>
      <c r="W376" s="550">
        <f>AVERAGE(W330,BD330,CK330,EY330,DR330)</f>
        <v>14.899474704039923</v>
      </c>
      <c r="X376" s="541"/>
      <c r="Y376" s="541"/>
      <c r="Z376" s="541"/>
      <c r="AA376" s="541"/>
      <c r="AB376" s="541"/>
      <c r="AC376" s="541"/>
      <c r="AD376" s="541"/>
      <c r="AE376" s="541"/>
      <c r="AF376" s="542"/>
      <c r="AG376" s="382">
        <f t="shared" si="84"/>
        <v>13.624958568848728</v>
      </c>
      <c r="AH376" s="546"/>
      <c r="AI376" s="553" t="s">
        <v>143</v>
      </c>
      <c r="AJ376" s="554">
        <f t="shared" si="85"/>
        <v>13.624958568848728</v>
      </c>
      <c r="AK376" s="279"/>
      <c r="AL376" s="279"/>
      <c r="AM376" s="279"/>
      <c r="AN376" s="279"/>
      <c r="AO376" s="279"/>
      <c r="AP376" s="279"/>
      <c r="AQ376" s="279"/>
      <c r="AR376" s="279"/>
      <c r="AS376" s="279"/>
      <c r="AT376" s="279"/>
      <c r="AU376" s="279"/>
      <c r="AV376" s="279"/>
      <c r="AW376" s="279"/>
      <c r="AX376" s="279"/>
      <c r="AY376" s="279"/>
      <c r="AZ376" s="279"/>
      <c r="BA376" s="279"/>
      <c r="BB376" s="279"/>
      <c r="BC376" s="279"/>
      <c r="BD376" s="279"/>
      <c r="BE376" s="279"/>
      <c r="BF376" s="279"/>
      <c r="BG376" s="279"/>
      <c r="BH376" s="279"/>
      <c r="BI376" s="279"/>
      <c r="BJ376" s="279"/>
      <c r="BK376" s="279"/>
      <c r="BL376" s="279"/>
      <c r="BM376" s="279"/>
      <c r="BN376" s="545"/>
      <c r="BO376" s="279"/>
      <c r="BP376" s="279"/>
      <c r="BQ376" s="279"/>
      <c r="BR376" s="279"/>
      <c r="BS376" s="279"/>
      <c r="BT376" s="279"/>
      <c r="BU376" s="279"/>
      <c r="BV376" s="279"/>
      <c r="BW376" s="279"/>
      <c r="BX376" s="279"/>
      <c r="BY376" s="279"/>
      <c r="BZ376" s="279"/>
      <c r="CA376" s="279"/>
      <c r="CB376" s="279"/>
      <c r="CC376" s="279"/>
      <c r="CD376" s="279"/>
      <c r="CE376" s="279"/>
      <c r="CF376" s="279"/>
      <c r="CG376" s="279"/>
      <c r="CH376" s="279"/>
      <c r="CI376" s="279"/>
      <c r="CJ376" s="279"/>
      <c r="CK376" s="279"/>
      <c r="CL376" s="279"/>
      <c r="CM376" s="279"/>
      <c r="CN376" s="279"/>
      <c r="CO376" s="279"/>
      <c r="CP376" s="279"/>
      <c r="CQ376" s="279"/>
      <c r="CR376" s="279"/>
      <c r="CS376" s="279"/>
      <c r="CT376" s="279"/>
      <c r="CU376" s="279"/>
      <c r="CV376" s="279"/>
      <c r="CW376" s="279"/>
      <c r="CX376" s="279"/>
      <c r="CY376" s="279"/>
      <c r="CZ376" s="279"/>
      <c r="DA376" s="279"/>
      <c r="DB376" s="279"/>
      <c r="DC376" s="279"/>
      <c r="DD376" s="279"/>
      <c r="DE376" s="279"/>
      <c r="DF376" s="279"/>
      <c r="DG376" s="279"/>
      <c r="DH376" s="279"/>
      <c r="DI376" s="279"/>
      <c r="DJ376" s="279"/>
      <c r="DK376" s="279"/>
      <c r="DL376" s="279"/>
      <c r="DM376" s="279"/>
      <c r="DN376" s="279"/>
      <c r="DO376" s="279"/>
      <c r="DP376" s="279"/>
      <c r="DQ376" s="279"/>
      <c r="DR376" s="279"/>
      <c r="DS376" s="279"/>
      <c r="DT376" s="279"/>
      <c r="DU376" s="279"/>
      <c r="DV376" s="279"/>
      <c r="DW376" s="279"/>
      <c r="DX376" s="279"/>
      <c r="DY376" s="279"/>
      <c r="DZ376" s="279"/>
      <c r="EA376" s="279"/>
      <c r="EB376" s="279"/>
      <c r="EC376" s="279"/>
      <c r="ED376" s="279"/>
      <c r="EE376" s="279"/>
      <c r="EF376" s="279"/>
      <c r="EG376" s="279"/>
      <c r="EH376" s="279"/>
      <c r="EI376" s="279"/>
      <c r="EJ376" s="279"/>
      <c r="EK376" s="279"/>
      <c r="EL376" s="279"/>
      <c r="EM376" s="279"/>
      <c r="EN376" s="279"/>
      <c r="EO376" s="279"/>
      <c r="EP376" s="279"/>
      <c r="EQ376" s="279"/>
      <c r="ER376" s="279"/>
      <c r="ES376" s="279"/>
      <c r="ET376" s="279"/>
      <c r="EU376" s="279"/>
      <c r="EV376" s="279"/>
      <c r="EW376" s="279"/>
      <c r="EX376" s="279"/>
      <c r="EY376" s="279"/>
      <c r="EZ376" s="279"/>
      <c r="FA376" s="279"/>
      <c r="FB376" s="279"/>
      <c r="FC376" s="279"/>
      <c r="FD376" s="279"/>
      <c r="FE376" s="279"/>
      <c r="FF376" s="279"/>
      <c r="FG376" s="279"/>
      <c r="FH376" s="279"/>
      <c r="FI376" s="279"/>
      <c r="FJ376" s="279"/>
      <c r="FK376" s="279"/>
      <c r="FL376" s="279"/>
      <c r="FM376" s="279"/>
      <c r="FN376" s="279"/>
      <c r="FO376" s="279"/>
      <c r="FP376" s="279"/>
      <c r="FQ376" s="279"/>
      <c r="FR376" s="279"/>
      <c r="FS376" s="279"/>
      <c r="FT376" s="279"/>
      <c r="FU376" s="279"/>
      <c r="FV376" s="279"/>
      <c r="FW376" s="279"/>
      <c r="FX376" s="279"/>
      <c r="FY376" s="279"/>
      <c r="FZ376" s="279"/>
      <c r="GA376" s="279"/>
      <c r="GB376" s="279"/>
      <c r="GC376" s="279"/>
      <c r="GD376" s="279"/>
      <c r="GE376" s="279"/>
      <c r="GF376" s="279"/>
      <c r="GG376" s="279"/>
      <c r="GH376" s="279"/>
      <c r="GI376" s="279"/>
      <c r="GJ376" s="279"/>
      <c r="GK376" s="279"/>
      <c r="GL376" s="279"/>
      <c r="GM376" s="279"/>
      <c r="GN376" s="279"/>
      <c r="GO376" s="279"/>
      <c r="GP376" s="279"/>
      <c r="GQ376" s="279"/>
    </row>
    <row r="377" spans="1:199" ht="15.75" customHeight="1">
      <c r="A377" s="1018"/>
      <c r="B377" s="386" t="s">
        <v>152</v>
      </c>
      <c r="C377" s="555">
        <f>AVERAGE(C331,AJ331,BQ331,EE331,FL331)</f>
        <v>30.556281613123719</v>
      </c>
      <c r="D377" s="556"/>
      <c r="E377" s="556"/>
      <c r="F377" s="556"/>
      <c r="G377" s="556"/>
      <c r="H377" s="556"/>
      <c r="I377" s="556"/>
      <c r="J377" s="556"/>
      <c r="K377" s="556"/>
      <c r="L377" s="557"/>
      <c r="M377" s="1133">
        <f>AVERAGE(M331,CA331,DH331,EO331,FV331)</f>
        <v>29.311112522742956</v>
      </c>
      <c r="N377" s="1009"/>
      <c r="O377" s="1009"/>
      <c r="P377" s="1009"/>
      <c r="Q377" s="1009"/>
      <c r="R377" s="1009"/>
      <c r="S377" s="1009"/>
      <c r="T377" s="1009"/>
      <c r="U377" s="1009"/>
      <c r="V377" s="1093"/>
      <c r="W377" s="1129">
        <f>AVERAGE(W331,BD331,CK331,EY331,GF331)</f>
        <v>27.971813422445003</v>
      </c>
      <c r="X377" s="1009"/>
      <c r="Y377" s="1009"/>
      <c r="Z377" s="1009"/>
      <c r="AA377" s="1009"/>
      <c r="AB377" s="1009"/>
      <c r="AC377" s="1009"/>
      <c r="AD377" s="1009"/>
      <c r="AE377" s="1009"/>
      <c r="AF377" s="1093"/>
      <c r="AG377" s="371">
        <f t="shared" si="84"/>
        <v>29.279735852770557</v>
      </c>
      <c r="AH377" s="546"/>
      <c r="AI377" s="295" t="s">
        <v>152</v>
      </c>
      <c r="AJ377" s="545">
        <f t="shared" si="85"/>
        <v>29.279735852770557</v>
      </c>
      <c r="AK377" s="279"/>
      <c r="AL377" s="279"/>
      <c r="AM377" s="279"/>
      <c r="AN377" s="279"/>
      <c r="AO377" s="279"/>
      <c r="AP377" s="279"/>
      <c r="AQ377" s="279"/>
      <c r="AR377" s="279"/>
      <c r="AS377" s="279"/>
      <c r="AT377" s="279"/>
      <c r="AU377" s="279"/>
      <c r="AV377" s="279"/>
      <c r="AW377" s="279"/>
      <c r="AX377" s="279"/>
      <c r="AY377" s="279"/>
      <c r="AZ377" s="279"/>
      <c r="BA377" s="279"/>
      <c r="BB377" s="279"/>
      <c r="BC377" s="279"/>
      <c r="BD377" s="279"/>
      <c r="BE377" s="279"/>
      <c r="BF377" s="279"/>
      <c r="BG377" s="279"/>
      <c r="BH377" s="279"/>
      <c r="BI377" s="279"/>
      <c r="BJ377" s="279"/>
      <c r="BK377" s="279"/>
      <c r="BL377" s="279"/>
      <c r="BM377" s="279"/>
      <c r="BN377" s="545"/>
      <c r="BO377" s="279"/>
      <c r="BP377" s="279"/>
      <c r="BQ377" s="279"/>
      <c r="BR377" s="279"/>
      <c r="BS377" s="279"/>
      <c r="BT377" s="279"/>
      <c r="BU377" s="279"/>
      <c r="BV377" s="279"/>
      <c r="BW377" s="279"/>
      <c r="BX377" s="279"/>
      <c r="BY377" s="279"/>
      <c r="BZ377" s="279"/>
      <c r="CA377" s="279"/>
      <c r="CB377" s="279"/>
      <c r="CC377" s="279"/>
      <c r="CD377" s="279"/>
      <c r="CE377" s="279"/>
      <c r="CF377" s="279"/>
      <c r="CG377" s="279"/>
      <c r="CH377" s="279"/>
      <c r="CI377" s="279"/>
      <c r="CJ377" s="279"/>
      <c r="CK377" s="279"/>
      <c r="CL377" s="279"/>
      <c r="CM377" s="279"/>
      <c r="CN377" s="279"/>
      <c r="CO377" s="279"/>
      <c r="CP377" s="279"/>
      <c r="CQ377" s="279"/>
      <c r="CR377" s="279"/>
      <c r="CS377" s="279"/>
      <c r="CT377" s="279"/>
      <c r="CU377" s="279"/>
      <c r="CV377" s="279"/>
      <c r="CW377" s="279"/>
      <c r="CX377" s="279"/>
      <c r="CY377" s="279"/>
      <c r="CZ377" s="279"/>
      <c r="DA377" s="279"/>
      <c r="DB377" s="279"/>
      <c r="DC377" s="279"/>
      <c r="DD377" s="279"/>
      <c r="DE377" s="279"/>
      <c r="DF377" s="279"/>
      <c r="DG377" s="279"/>
      <c r="DH377" s="279"/>
      <c r="DI377" s="279"/>
      <c r="DJ377" s="279"/>
      <c r="DK377" s="279"/>
      <c r="DL377" s="279"/>
      <c r="DM377" s="279"/>
      <c r="DN377" s="279"/>
      <c r="DO377" s="279"/>
      <c r="DP377" s="279"/>
      <c r="DQ377" s="279"/>
      <c r="DR377" s="279"/>
      <c r="DS377" s="279"/>
      <c r="DT377" s="279"/>
      <c r="DU377" s="279"/>
      <c r="DV377" s="279"/>
      <c r="DW377" s="279"/>
      <c r="DX377" s="279"/>
      <c r="DY377" s="279"/>
      <c r="DZ377" s="279"/>
      <c r="EA377" s="279"/>
      <c r="EB377" s="279"/>
      <c r="EC377" s="279"/>
      <c r="ED377" s="279"/>
      <c r="EE377" s="279"/>
      <c r="EF377" s="279"/>
      <c r="EG377" s="279"/>
      <c r="EH377" s="279"/>
      <c r="EI377" s="279"/>
      <c r="EJ377" s="279"/>
      <c r="EK377" s="279"/>
      <c r="EL377" s="279"/>
      <c r="EM377" s="279"/>
      <c r="EN377" s="279"/>
      <c r="EO377" s="279"/>
      <c r="EP377" s="279"/>
      <c r="EQ377" s="279"/>
      <c r="ER377" s="279"/>
      <c r="ES377" s="279"/>
      <c r="ET377" s="279"/>
      <c r="EU377" s="279"/>
      <c r="EV377" s="279"/>
      <c r="EW377" s="279"/>
      <c r="EX377" s="279"/>
      <c r="EY377" s="279"/>
      <c r="EZ377" s="279"/>
      <c r="FA377" s="279"/>
      <c r="FB377" s="279"/>
      <c r="FC377" s="279"/>
      <c r="FD377" s="279"/>
      <c r="FE377" s="279"/>
      <c r="FF377" s="279"/>
      <c r="FG377" s="279"/>
      <c r="FH377" s="279"/>
      <c r="FI377" s="279"/>
      <c r="FJ377" s="279"/>
      <c r="FK377" s="279"/>
      <c r="FL377" s="279"/>
      <c r="FM377" s="279"/>
      <c r="FN377" s="279"/>
      <c r="FO377" s="279"/>
      <c r="FP377" s="279"/>
      <c r="FQ377" s="279"/>
      <c r="FR377" s="279"/>
      <c r="FS377" s="279"/>
      <c r="FT377" s="279"/>
      <c r="FU377" s="279"/>
      <c r="FV377" s="279"/>
      <c r="FW377" s="279"/>
      <c r="FX377" s="279"/>
      <c r="FY377" s="279"/>
      <c r="FZ377" s="279"/>
      <c r="GA377" s="279"/>
      <c r="GB377" s="279"/>
      <c r="GC377" s="279"/>
      <c r="GD377" s="279"/>
      <c r="GE377" s="279"/>
      <c r="GF377" s="279"/>
      <c r="GG377" s="279"/>
      <c r="GH377" s="279"/>
      <c r="GI377" s="279"/>
      <c r="GJ377" s="279"/>
      <c r="GK377" s="279"/>
      <c r="GL377" s="279"/>
      <c r="GM377" s="279"/>
      <c r="GN377" s="279"/>
      <c r="GO377" s="279"/>
      <c r="GP377" s="279"/>
      <c r="GQ377" s="279"/>
    </row>
    <row r="378" spans="1:199" ht="15.75" customHeight="1">
      <c r="A378" s="1018"/>
      <c r="B378" s="395" t="s">
        <v>158</v>
      </c>
      <c r="C378" s="558">
        <f>AVERAGE(C332,AJ332,CX332)</f>
        <v>20.380555555555556</v>
      </c>
      <c r="D378" s="559"/>
      <c r="E378" s="559"/>
      <c r="F378" s="559"/>
      <c r="G378" s="559"/>
      <c r="H378" s="559"/>
      <c r="I378" s="559"/>
      <c r="J378" s="559"/>
      <c r="K378" s="559"/>
      <c r="L378" s="560"/>
      <c r="M378" s="1134">
        <f>AVERAGE(AT333,CA333,DH333,EO333)</f>
        <v>2.5215343086032744</v>
      </c>
      <c r="N378" s="1009"/>
      <c r="O378" s="1009"/>
      <c r="P378" s="1009"/>
      <c r="Q378" s="1009"/>
      <c r="R378" s="1009"/>
      <c r="S378" s="1009"/>
      <c r="T378" s="1009"/>
      <c r="U378" s="1009"/>
      <c r="V378" s="1093"/>
      <c r="W378" s="1130">
        <f>AVERAGE(DR332,)</f>
        <v>8.1</v>
      </c>
      <c r="X378" s="1009"/>
      <c r="Y378" s="1009"/>
      <c r="Z378" s="1009"/>
      <c r="AA378" s="1009"/>
      <c r="AB378" s="1009"/>
      <c r="AC378" s="1009"/>
      <c r="AD378" s="1009"/>
      <c r="AE378" s="1009"/>
      <c r="AF378" s="1093"/>
      <c r="AG378" s="371">
        <f t="shared" si="84"/>
        <v>10.334029954719611</v>
      </c>
      <c r="AH378" s="546"/>
      <c r="AI378" s="561" t="s">
        <v>158</v>
      </c>
      <c r="AJ378" s="562">
        <f t="shared" si="85"/>
        <v>10.334029954719611</v>
      </c>
      <c r="AK378" s="279"/>
      <c r="AL378" s="279"/>
      <c r="AM378" s="279"/>
      <c r="AN378" s="279"/>
      <c r="AO378" s="279"/>
      <c r="AP378" s="279"/>
      <c r="AQ378" s="279"/>
      <c r="AR378" s="279"/>
      <c r="AS378" s="279"/>
      <c r="AT378" s="279"/>
      <c r="AU378" s="279"/>
      <c r="AV378" s="279"/>
      <c r="AW378" s="279"/>
      <c r="AX378" s="279"/>
      <c r="AY378" s="279"/>
      <c r="AZ378" s="279"/>
      <c r="BA378" s="279"/>
      <c r="BB378" s="279"/>
      <c r="BC378" s="279"/>
      <c r="BD378" s="279"/>
      <c r="BE378" s="279"/>
      <c r="BF378" s="279"/>
      <c r="BG378" s="279"/>
      <c r="BH378" s="279"/>
      <c r="BI378" s="279"/>
      <c r="BJ378" s="279"/>
      <c r="BK378" s="279"/>
      <c r="BL378" s="279"/>
      <c r="BM378" s="279"/>
      <c r="BN378" s="545"/>
      <c r="BO378" s="279"/>
      <c r="BP378" s="279"/>
      <c r="BQ378" s="279"/>
      <c r="BR378" s="279"/>
      <c r="BS378" s="279"/>
      <c r="BT378" s="279"/>
      <c r="BU378" s="279"/>
      <c r="BV378" s="279"/>
      <c r="BW378" s="279"/>
      <c r="BX378" s="279"/>
      <c r="BY378" s="279"/>
      <c r="BZ378" s="279"/>
      <c r="CA378" s="279"/>
      <c r="CB378" s="279"/>
      <c r="CC378" s="279"/>
      <c r="CD378" s="279"/>
      <c r="CE378" s="279"/>
      <c r="CF378" s="279"/>
      <c r="CG378" s="279"/>
      <c r="CH378" s="279"/>
      <c r="CI378" s="279"/>
      <c r="CJ378" s="279"/>
      <c r="CK378" s="279"/>
      <c r="CL378" s="279"/>
      <c r="CM378" s="279"/>
      <c r="CN378" s="279"/>
      <c r="CO378" s="279"/>
      <c r="CP378" s="279"/>
      <c r="CQ378" s="279"/>
      <c r="CR378" s="279"/>
      <c r="CS378" s="279"/>
      <c r="CT378" s="279"/>
      <c r="CU378" s="279"/>
      <c r="CV378" s="279"/>
      <c r="CW378" s="279"/>
      <c r="CX378" s="279"/>
      <c r="CY378" s="279"/>
      <c r="CZ378" s="279"/>
      <c r="DA378" s="279"/>
      <c r="DB378" s="279"/>
      <c r="DC378" s="279"/>
      <c r="DD378" s="279"/>
      <c r="DE378" s="279"/>
      <c r="DF378" s="279"/>
      <c r="DG378" s="279"/>
      <c r="DH378" s="279"/>
      <c r="DI378" s="279"/>
      <c r="DJ378" s="279"/>
      <c r="DK378" s="279"/>
      <c r="DL378" s="279"/>
      <c r="DM378" s="279"/>
      <c r="DN378" s="279"/>
      <c r="DO378" s="279"/>
      <c r="DP378" s="279"/>
      <c r="DQ378" s="279"/>
      <c r="DR378" s="279"/>
      <c r="DS378" s="279"/>
      <c r="DT378" s="279"/>
      <c r="DU378" s="279"/>
      <c r="DV378" s="279"/>
      <c r="DW378" s="279"/>
      <c r="DX378" s="279"/>
      <c r="DY378" s="279"/>
      <c r="DZ378" s="279"/>
      <c r="EA378" s="279"/>
      <c r="EB378" s="279"/>
      <c r="EC378" s="279"/>
      <c r="ED378" s="279"/>
      <c r="EE378" s="279"/>
      <c r="EF378" s="279"/>
      <c r="EG378" s="279"/>
      <c r="EH378" s="279"/>
      <c r="EI378" s="279"/>
      <c r="EJ378" s="279"/>
      <c r="EK378" s="279"/>
      <c r="EL378" s="279"/>
      <c r="EM378" s="279"/>
      <c r="EN378" s="279"/>
      <c r="EO378" s="279"/>
      <c r="EP378" s="279"/>
      <c r="EQ378" s="279"/>
      <c r="ER378" s="279"/>
      <c r="ES378" s="279"/>
      <c r="ET378" s="279"/>
      <c r="EU378" s="279"/>
      <c r="EV378" s="279"/>
      <c r="EW378" s="279"/>
      <c r="EX378" s="279"/>
      <c r="EY378" s="279"/>
      <c r="EZ378" s="279"/>
      <c r="FA378" s="279"/>
      <c r="FB378" s="279"/>
      <c r="FC378" s="279"/>
      <c r="FD378" s="279"/>
      <c r="FE378" s="279"/>
      <c r="FF378" s="279"/>
      <c r="FG378" s="279"/>
      <c r="FH378" s="279"/>
      <c r="FI378" s="279"/>
      <c r="FJ378" s="279"/>
      <c r="FK378" s="279"/>
      <c r="FL378" s="279"/>
      <c r="FM378" s="279"/>
      <c r="FN378" s="279"/>
      <c r="FO378" s="279"/>
      <c r="FP378" s="279"/>
      <c r="FQ378" s="279"/>
      <c r="FR378" s="279"/>
      <c r="FS378" s="279"/>
      <c r="FT378" s="279"/>
      <c r="FU378" s="279"/>
      <c r="FV378" s="279"/>
      <c r="FW378" s="279"/>
      <c r="FX378" s="279"/>
      <c r="FY378" s="279"/>
      <c r="FZ378" s="279"/>
      <c r="GA378" s="279"/>
      <c r="GB378" s="279"/>
      <c r="GC378" s="279"/>
      <c r="GD378" s="279"/>
      <c r="GE378" s="279"/>
      <c r="GF378" s="279"/>
      <c r="GG378" s="279"/>
      <c r="GH378" s="279"/>
      <c r="GI378" s="279"/>
      <c r="GJ378" s="279"/>
      <c r="GK378" s="279"/>
      <c r="GL378" s="279"/>
      <c r="GM378" s="279"/>
      <c r="GN378" s="279"/>
      <c r="GO378" s="279"/>
      <c r="GP378" s="279"/>
      <c r="GQ378" s="279"/>
    </row>
    <row r="379" spans="1:199" ht="15.75" customHeight="1">
      <c r="A379" s="1018"/>
      <c r="B379" s="405" t="s">
        <v>30</v>
      </c>
      <c r="C379" s="563">
        <f>AVERAGE(C333,AJ333,BQ333,EE333,FL333)</f>
        <v>3.1866666666666665</v>
      </c>
      <c r="D379" s="564"/>
      <c r="E379" s="564"/>
      <c r="F379" s="564"/>
      <c r="G379" s="564"/>
      <c r="H379" s="564"/>
      <c r="I379" s="564"/>
      <c r="J379" s="564"/>
      <c r="K379" s="564"/>
      <c r="L379" s="565"/>
      <c r="M379" s="1131">
        <f>AVERAGE(M333,AT333,CA333,EO333,FV333)</f>
        <v>2.6572274468826196</v>
      </c>
      <c r="N379" s="1009"/>
      <c r="O379" s="1009"/>
      <c r="P379" s="1009"/>
      <c r="Q379" s="1009"/>
      <c r="R379" s="1009"/>
      <c r="S379" s="1009"/>
      <c r="T379" s="1009"/>
      <c r="U379" s="1009"/>
      <c r="V379" s="1093"/>
      <c r="W379" s="1131">
        <f>AVERAGE(W333,BD333,DR333,GF333)</f>
        <v>2.4089646464646468</v>
      </c>
      <c r="X379" s="1009"/>
      <c r="Y379" s="1009"/>
      <c r="Z379" s="1009"/>
      <c r="AA379" s="1009"/>
      <c r="AB379" s="1009"/>
      <c r="AC379" s="1009"/>
      <c r="AD379" s="1009"/>
      <c r="AE379" s="1009"/>
      <c r="AF379" s="1093"/>
      <c r="AG379" s="371">
        <f t="shared" si="84"/>
        <v>2.7509529200046443</v>
      </c>
      <c r="AH379" s="546"/>
      <c r="AI379" s="566" t="s">
        <v>30</v>
      </c>
      <c r="AJ379" s="567">
        <f t="shared" si="85"/>
        <v>2.7509529200046443</v>
      </c>
      <c r="AK379" s="279"/>
      <c r="AL379" s="279"/>
      <c r="AM379" s="279"/>
      <c r="AN379" s="279"/>
      <c r="AO379" s="279"/>
      <c r="AP379" s="279"/>
      <c r="AQ379" s="279"/>
      <c r="AR379" s="279"/>
      <c r="AS379" s="279"/>
      <c r="AT379" s="279"/>
      <c r="AU379" s="279"/>
      <c r="AV379" s="279"/>
      <c r="AW379" s="279"/>
      <c r="AX379" s="279"/>
      <c r="AY379" s="279"/>
      <c r="AZ379" s="279"/>
      <c r="BA379" s="279"/>
      <c r="BB379" s="279"/>
      <c r="BC379" s="279"/>
      <c r="BD379" s="279"/>
      <c r="BE379" s="279"/>
      <c r="BF379" s="279"/>
      <c r="BG379" s="279"/>
      <c r="BH379" s="279"/>
      <c r="BI379" s="279"/>
      <c r="BJ379" s="279"/>
      <c r="BK379" s="279"/>
      <c r="BL379" s="279"/>
      <c r="BM379" s="279"/>
      <c r="BN379" s="545"/>
      <c r="BO379" s="279"/>
      <c r="BP379" s="279"/>
      <c r="BQ379" s="279"/>
      <c r="BR379" s="279"/>
      <c r="BS379" s="279"/>
      <c r="BT379" s="279"/>
      <c r="BU379" s="279"/>
      <c r="BV379" s="279"/>
      <c r="BW379" s="279"/>
      <c r="BX379" s="279"/>
      <c r="BY379" s="279"/>
      <c r="BZ379" s="279"/>
      <c r="CA379" s="279"/>
      <c r="CB379" s="279"/>
      <c r="CC379" s="279"/>
      <c r="CD379" s="279"/>
      <c r="CE379" s="279"/>
      <c r="CF379" s="279"/>
      <c r="CG379" s="279"/>
      <c r="CH379" s="279"/>
      <c r="CI379" s="279"/>
      <c r="CJ379" s="279"/>
      <c r="CK379" s="279"/>
      <c r="CL379" s="279"/>
      <c r="CM379" s="279"/>
      <c r="CN379" s="279"/>
      <c r="CO379" s="279"/>
      <c r="CP379" s="279"/>
      <c r="CQ379" s="279"/>
      <c r="CR379" s="279"/>
      <c r="CS379" s="279"/>
      <c r="CT379" s="279"/>
      <c r="CU379" s="279"/>
      <c r="CV379" s="279"/>
      <c r="CW379" s="279"/>
      <c r="CX379" s="279"/>
      <c r="CY379" s="279"/>
      <c r="CZ379" s="279"/>
      <c r="DA379" s="279"/>
      <c r="DB379" s="279"/>
      <c r="DC379" s="279"/>
      <c r="DD379" s="279"/>
      <c r="DE379" s="279"/>
      <c r="DF379" s="279"/>
      <c r="DG379" s="279"/>
      <c r="DH379" s="279"/>
      <c r="DI379" s="279"/>
      <c r="DJ379" s="279"/>
      <c r="DK379" s="279"/>
      <c r="DL379" s="279"/>
      <c r="DM379" s="279"/>
      <c r="DN379" s="279"/>
      <c r="DO379" s="279"/>
      <c r="DP379" s="279"/>
      <c r="DQ379" s="279"/>
      <c r="DR379" s="279"/>
      <c r="DS379" s="279"/>
      <c r="DT379" s="279"/>
      <c r="DU379" s="279"/>
      <c r="DV379" s="279"/>
      <c r="DW379" s="279"/>
      <c r="DX379" s="279"/>
      <c r="DY379" s="279"/>
      <c r="DZ379" s="279"/>
      <c r="EA379" s="279"/>
      <c r="EB379" s="279"/>
      <c r="EC379" s="279"/>
      <c r="ED379" s="279"/>
      <c r="EE379" s="279"/>
      <c r="EF379" s="279"/>
      <c r="EG379" s="279"/>
      <c r="EH379" s="279"/>
      <c r="EI379" s="279"/>
      <c r="EJ379" s="279"/>
      <c r="EK379" s="279"/>
      <c r="EL379" s="279"/>
      <c r="EM379" s="279"/>
      <c r="EN379" s="279"/>
      <c r="EO379" s="279"/>
      <c r="EP379" s="279"/>
      <c r="EQ379" s="279"/>
      <c r="ER379" s="279"/>
      <c r="ES379" s="279"/>
      <c r="ET379" s="279"/>
      <c r="EU379" s="279"/>
      <c r="EV379" s="279"/>
      <c r="EW379" s="279"/>
      <c r="EX379" s="279"/>
      <c r="EY379" s="279"/>
      <c r="EZ379" s="279"/>
      <c r="FA379" s="279"/>
      <c r="FB379" s="279"/>
      <c r="FC379" s="279"/>
      <c r="FD379" s="279"/>
      <c r="FE379" s="279"/>
      <c r="FF379" s="279"/>
      <c r="FG379" s="279"/>
      <c r="FH379" s="279"/>
      <c r="FI379" s="279"/>
      <c r="FJ379" s="279"/>
      <c r="FK379" s="279"/>
      <c r="FL379" s="279"/>
      <c r="FM379" s="279"/>
      <c r="FN379" s="279"/>
      <c r="FO379" s="279"/>
      <c r="FP379" s="279"/>
      <c r="FQ379" s="279"/>
      <c r="FR379" s="279"/>
      <c r="FS379" s="279"/>
      <c r="FT379" s="279"/>
      <c r="FU379" s="279"/>
      <c r="FV379" s="279"/>
      <c r="FW379" s="279"/>
      <c r="FX379" s="279"/>
      <c r="FY379" s="279"/>
      <c r="FZ379" s="279"/>
      <c r="GA379" s="279"/>
      <c r="GB379" s="279"/>
      <c r="GC379" s="279"/>
      <c r="GD379" s="279"/>
      <c r="GE379" s="279"/>
      <c r="GF379" s="279"/>
      <c r="GG379" s="279"/>
      <c r="GH379" s="279"/>
      <c r="GI379" s="279"/>
      <c r="GJ379" s="279"/>
      <c r="GK379" s="279"/>
      <c r="GL379" s="279"/>
      <c r="GM379" s="279"/>
      <c r="GN379" s="279"/>
      <c r="GO379" s="279"/>
      <c r="GP379" s="279"/>
      <c r="GQ379" s="279"/>
    </row>
    <row r="380" spans="1:199" ht="15.75" customHeight="1">
      <c r="A380" s="1018"/>
      <c r="B380" s="417" t="s">
        <v>166</v>
      </c>
      <c r="C380" s="568">
        <f>AVERAGE(C338,AJ338,BQ338,CX338,EE338)</f>
        <v>17.153333333333332</v>
      </c>
      <c r="D380" s="569"/>
      <c r="E380" s="569"/>
      <c r="F380" s="569"/>
      <c r="G380" s="569"/>
      <c r="H380" s="569"/>
      <c r="I380" s="569"/>
      <c r="J380" s="569"/>
      <c r="K380" s="569"/>
      <c r="L380" s="570"/>
      <c r="M380" s="1119">
        <f>AVERAGE(M338,AT338,CA338,DH338)</f>
        <v>17.492512728863304</v>
      </c>
      <c r="N380" s="1009"/>
      <c r="O380" s="1009"/>
      <c r="P380" s="1009"/>
      <c r="Q380" s="1009"/>
      <c r="R380" s="1009"/>
      <c r="S380" s="1009"/>
      <c r="T380" s="1009"/>
      <c r="U380" s="1009"/>
      <c r="V380" s="1093"/>
      <c r="W380" s="1119">
        <f>AVERAGE(BD338,CK338,DR338)</f>
        <v>23.397441520467837</v>
      </c>
      <c r="X380" s="1009"/>
      <c r="Y380" s="1009"/>
      <c r="Z380" s="1009"/>
      <c r="AA380" s="1009"/>
      <c r="AB380" s="1009"/>
      <c r="AC380" s="1009"/>
      <c r="AD380" s="1009"/>
      <c r="AE380" s="1009"/>
      <c r="AF380" s="1093"/>
      <c r="AG380" s="371">
        <f t="shared" si="84"/>
        <v>19.347762527554824</v>
      </c>
      <c r="AH380" s="546"/>
      <c r="AI380" s="571" t="s">
        <v>166</v>
      </c>
      <c r="AJ380" s="572">
        <f t="shared" si="85"/>
        <v>19.347762527554824</v>
      </c>
      <c r="AK380" s="279"/>
      <c r="AL380" s="279"/>
      <c r="AM380" s="279"/>
      <c r="AN380" s="279"/>
      <c r="AO380" s="279"/>
      <c r="AP380" s="279"/>
      <c r="AQ380" s="279"/>
      <c r="AR380" s="279"/>
      <c r="AS380" s="279"/>
      <c r="AT380" s="279"/>
      <c r="AU380" s="279"/>
      <c r="AV380" s="279"/>
      <c r="AW380" s="279"/>
      <c r="AX380" s="279"/>
      <c r="AY380" s="279"/>
      <c r="AZ380" s="279"/>
      <c r="BA380" s="279"/>
      <c r="BB380" s="279"/>
      <c r="BC380" s="279"/>
      <c r="BD380" s="279"/>
      <c r="BE380" s="279"/>
      <c r="BF380" s="279"/>
      <c r="BG380" s="279"/>
      <c r="BH380" s="279"/>
      <c r="BI380" s="279"/>
      <c r="BJ380" s="279"/>
      <c r="BK380" s="279"/>
      <c r="BL380" s="279"/>
      <c r="BM380" s="279"/>
      <c r="BN380" s="545"/>
      <c r="BO380" s="279"/>
      <c r="BP380" s="279"/>
      <c r="BQ380" s="279"/>
      <c r="BR380" s="279"/>
      <c r="BS380" s="279"/>
      <c r="BT380" s="279"/>
      <c r="BU380" s="279"/>
      <c r="BV380" s="279"/>
      <c r="BW380" s="279"/>
      <c r="BX380" s="279"/>
      <c r="BY380" s="279"/>
      <c r="BZ380" s="279"/>
      <c r="CA380" s="279"/>
      <c r="CB380" s="279"/>
      <c r="CC380" s="279"/>
      <c r="CD380" s="279"/>
      <c r="CE380" s="279"/>
      <c r="CF380" s="279"/>
      <c r="CG380" s="279"/>
      <c r="CH380" s="279"/>
      <c r="CI380" s="279"/>
      <c r="CJ380" s="279"/>
      <c r="CK380" s="279"/>
      <c r="CL380" s="279"/>
      <c r="CM380" s="279"/>
      <c r="CN380" s="279"/>
      <c r="CO380" s="279"/>
      <c r="CP380" s="279"/>
      <c r="CQ380" s="279"/>
      <c r="CR380" s="279"/>
      <c r="CS380" s="279"/>
      <c r="CT380" s="279"/>
      <c r="CU380" s="279"/>
      <c r="CV380" s="279"/>
      <c r="CW380" s="279"/>
      <c r="CX380" s="279"/>
      <c r="CY380" s="279"/>
      <c r="CZ380" s="279"/>
      <c r="DA380" s="279"/>
      <c r="DB380" s="279"/>
      <c r="DC380" s="279"/>
      <c r="DD380" s="279"/>
      <c r="DE380" s="279"/>
      <c r="DF380" s="279"/>
      <c r="DG380" s="279"/>
      <c r="DH380" s="279"/>
      <c r="DI380" s="279"/>
      <c r="DJ380" s="279"/>
      <c r="DK380" s="279"/>
      <c r="DL380" s="279"/>
      <c r="DM380" s="279"/>
      <c r="DN380" s="279"/>
      <c r="DO380" s="279"/>
      <c r="DP380" s="279"/>
      <c r="DQ380" s="279"/>
      <c r="DR380" s="279"/>
      <c r="DS380" s="279"/>
      <c r="DT380" s="279"/>
      <c r="DU380" s="279"/>
      <c r="DV380" s="279"/>
      <c r="DW380" s="279"/>
      <c r="DX380" s="279"/>
      <c r="DY380" s="279"/>
      <c r="DZ380" s="279"/>
      <c r="EA380" s="279"/>
      <c r="EB380" s="279"/>
      <c r="EC380" s="279"/>
      <c r="ED380" s="279"/>
      <c r="EE380" s="279"/>
      <c r="EF380" s="279"/>
      <c r="EG380" s="279"/>
      <c r="EH380" s="279"/>
      <c r="EI380" s="279"/>
      <c r="EJ380" s="279"/>
      <c r="EK380" s="279"/>
      <c r="EL380" s="279"/>
      <c r="EM380" s="279"/>
      <c r="EN380" s="279"/>
      <c r="EO380" s="279"/>
      <c r="EP380" s="279"/>
      <c r="EQ380" s="279"/>
      <c r="ER380" s="279"/>
      <c r="ES380" s="279"/>
      <c r="ET380" s="279"/>
      <c r="EU380" s="279"/>
      <c r="EV380" s="279"/>
      <c r="EW380" s="279"/>
      <c r="EX380" s="279"/>
      <c r="EY380" s="279"/>
      <c r="EZ380" s="279"/>
      <c r="FA380" s="279"/>
      <c r="FB380" s="279"/>
      <c r="FC380" s="279"/>
      <c r="FD380" s="279"/>
      <c r="FE380" s="279"/>
      <c r="FF380" s="279"/>
      <c r="FG380" s="279"/>
      <c r="FH380" s="279"/>
      <c r="FI380" s="279"/>
      <c r="FJ380" s="279"/>
      <c r="FK380" s="279"/>
      <c r="FL380" s="279"/>
      <c r="FM380" s="279"/>
      <c r="FN380" s="279"/>
      <c r="FO380" s="279"/>
      <c r="FP380" s="279"/>
      <c r="FQ380" s="279"/>
      <c r="FR380" s="279"/>
      <c r="FS380" s="279"/>
      <c r="FT380" s="279"/>
      <c r="FU380" s="279"/>
      <c r="FV380" s="279"/>
      <c r="FW380" s="279"/>
      <c r="FX380" s="279"/>
      <c r="FY380" s="279"/>
      <c r="FZ380" s="279"/>
      <c r="GA380" s="279"/>
      <c r="GB380" s="279"/>
      <c r="GC380" s="279"/>
      <c r="GD380" s="279"/>
      <c r="GE380" s="279"/>
      <c r="GF380" s="279"/>
      <c r="GG380" s="279"/>
      <c r="GH380" s="279"/>
      <c r="GI380" s="279"/>
      <c r="GJ380" s="279"/>
      <c r="GK380" s="279"/>
      <c r="GL380" s="279"/>
      <c r="GM380" s="279"/>
      <c r="GN380" s="279"/>
      <c r="GO380" s="279"/>
      <c r="GP380" s="279"/>
      <c r="GQ380" s="279"/>
    </row>
    <row r="381" spans="1:199" ht="15.75" customHeight="1">
      <c r="A381" s="1018"/>
      <c r="B381" s="427" t="s">
        <v>260</v>
      </c>
      <c r="C381" s="573">
        <f>AVERAGE(CX339,)</f>
        <v>25.833333333333332</v>
      </c>
      <c r="D381" s="574"/>
      <c r="E381" s="574"/>
      <c r="F381" s="574"/>
      <c r="G381" s="574"/>
      <c r="H381" s="574"/>
      <c r="I381" s="574"/>
      <c r="J381" s="574"/>
      <c r="K381" s="574"/>
      <c r="L381" s="575"/>
      <c r="M381" s="573">
        <f>AVERAGE(,DH339)</f>
        <v>10.916666666666666</v>
      </c>
      <c r="N381" s="541"/>
      <c r="O381" s="541"/>
      <c r="P381" s="541"/>
      <c r="Q381" s="541"/>
      <c r="R381" s="541"/>
      <c r="S381" s="541"/>
      <c r="T381" s="541"/>
      <c r="U381" s="541"/>
      <c r="V381" s="542"/>
      <c r="W381" s="573">
        <f>AVERAGE(DH339)</f>
        <v>21.833333333333332</v>
      </c>
      <c r="X381" s="541"/>
      <c r="Y381" s="541"/>
      <c r="Z381" s="541"/>
      <c r="AA381" s="541"/>
      <c r="AB381" s="541"/>
      <c r="AC381" s="541"/>
      <c r="AD381" s="541"/>
      <c r="AE381" s="541"/>
      <c r="AF381" s="542"/>
      <c r="AG381" s="371">
        <f t="shared" si="84"/>
        <v>19.527777777777775</v>
      </c>
      <c r="AH381" s="546"/>
      <c r="AI381" s="576" t="s">
        <v>260</v>
      </c>
      <c r="AJ381" s="577">
        <f t="shared" si="85"/>
        <v>19.527777777777775</v>
      </c>
      <c r="AK381" s="279"/>
      <c r="AL381" s="279"/>
      <c r="AM381" s="279"/>
      <c r="AN381" s="279"/>
      <c r="AO381" s="279"/>
      <c r="AP381" s="279"/>
      <c r="AQ381" s="279"/>
      <c r="AR381" s="279"/>
      <c r="AS381" s="279"/>
      <c r="AT381" s="279"/>
      <c r="AU381" s="279"/>
      <c r="AV381" s="279"/>
      <c r="AW381" s="279"/>
      <c r="AX381" s="279"/>
      <c r="AY381" s="279"/>
      <c r="AZ381" s="279"/>
      <c r="BA381" s="279"/>
      <c r="BB381" s="279"/>
      <c r="BC381" s="279"/>
      <c r="BD381" s="279"/>
      <c r="BE381" s="279"/>
      <c r="BF381" s="279"/>
      <c r="BG381" s="279"/>
      <c r="BH381" s="279"/>
      <c r="BI381" s="279"/>
      <c r="BJ381" s="279"/>
      <c r="BK381" s="279"/>
      <c r="BL381" s="279"/>
      <c r="BM381" s="279"/>
      <c r="BN381" s="545"/>
      <c r="BO381" s="279"/>
      <c r="BP381" s="279"/>
      <c r="BQ381" s="279"/>
      <c r="BR381" s="279"/>
      <c r="BS381" s="279"/>
      <c r="BT381" s="279"/>
      <c r="BU381" s="279"/>
      <c r="BV381" s="279"/>
      <c r="BW381" s="279"/>
      <c r="BX381" s="279"/>
      <c r="BY381" s="279"/>
      <c r="BZ381" s="279"/>
      <c r="CA381" s="279"/>
      <c r="CB381" s="279"/>
      <c r="CC381" s="279"/>
      <c r="CD381" s="279"/>
      <c r="CE381" s="279"/>
      <c r="CF381" s="279"/>
      <c r="CG381" s="279"/>
      <c r="CH381" s="279"/>
      <c r="CI381" s="279"/>
      <c r="CJ381" s="279"/>
      <c r="CK381" s="279"/>
      <c r="CL381" s="279"/>
      <c r="CM381" s="279"/>
      <c r="CN381" s="279"/>
      <c r="CO381" s="279"/>
      <c r="CP381" s="279"/>
      <c r="CQ381" s="279"/>
      <c r="CR381" s="279"/>
      <c r="CS381" s="279"/>
      <c r="CT381" s="279"/>
      <c r="CU381" s="279"/>
      <c r="CV381" s="279"/>
      <c r="CW381" s="279"/>
      <c r="CX381" s="279"/>
      <c r="CY381" s="279"/>
      <c r="CZ381" s="279"/>
      <c r="DA381" s="279"/>
      <c r="DB381" s="279"/>
      <c r="DC381" s="279"/>
      <c r="DD381" s="279"/>
      <c r="DE381" s="279"/>
      <c r="DF381" s="279"/>
      <c r="DG381" s="279"/>
      <c r="DH381" s="279"/>
      <c r="DI381" s="279"/>
      <c r="DJ381" s="279"/>
      <c r="DK381" s="279"/>
      <c r="DL381" s="279"/>
      <c r="DM381" s="279"/>
      <c r="DN381" s="279"/>
      <c r="DO381" s="279"/>
      <c r="DP381" s="279"/>
      <c r="DQ381" s="279"/>
      <c r="DR381" s="279"/>
      <c r="DS381" s="279"/>
      <c r="DT381" s="279"/>
      <c r="DU381" s="279"/>
      <c r="DV381" s="279"/>
      <c r="DW381" s="279"/>
      <c r="DX381" s="279"/>
      <c r="DY381" s="279"/>
      <c r="DZ381" s="279"/>
      <c r="EA381" s="279"/>
      <c r="EB381" s="279"/>
      <c r="EC381" s="279"/>
      <c r="ED381" s="279"/>
      <c r="EE381" s="279"/>
      <c r="EF381" s="279"/>
      <c r="EG381" s="279"/>
      <c r="EH381" s="279"/>
      <c r="EI381" s="279"/>
      <c r="EJ381" s="279"/>
      <c r="EK381" s="279"/>
      <c r="EL381" s="279"/>
      <c r="EM381" s="279"/>
      <c r="EN381" s="279"/>
      <c r="EO381" s="279"/>
      <c r="EP381" s="279"/>
      <c r="EQ381" s="279"/>
      <c r="ER381" s="279"/>
      <c r="ES381" s="279"/>
      <c r="ET381" s="279"/>
      <c r="EU381" s="279"/>
      <c r="EV381" s="279"/>
      <c r="EW381" s="279"/>
      <c r="EX381" s="279"/>
      <c r="EY381" s="279"/>
      <c r="EZ381" s="279"/>
      <c r="FA381" s="279"/>
      <c r="FB381" s="279"/>
      <c r="FC381" s="279"/>
      <c r="FD381" s="279"/>
      <c r="FE381" s="279"/>
      <c r="FF381" s="279"/>
      <c r="FG381" s="279"/>
      <c r="FH381" s="279"/>
      <c r="FI381" s="279"/>
      <c r="FJ381" s="279"/>
      <c r="FK381" s="279"/>
      <c r="FL381" s="279"/>
      <c r="FM381" s="279"/>
      <c r="FN381" s="279"/>
      <c r="FO381" s="279"/>
      <c r="FP381" s="279"/>
      <c r="FQ381" s="279"/>
      <c r="FR381" s="279"/>
      <c r="FS381" s="279"/>
      <c r="FT381" s="279"/>
      <c r="FU381" s="279"/>
      <c r="FV381" s="279"/>
      <c r="FW381" s="279"/>
      <c r="FX381" s="279"/>
      <c r="FY381" s="279"/>
      <c r="FZ381" s="279"/>
      <c r="GA381" s="279"/>
      <c r="GB381" s="279"/>
      <c r="GC381" s="279"/>
      <c r="GD381" s="279"/>
      <c r="GE381" s="279"/>
      <c r="GF381" s="279"/>
      <c r="GG381" s="279"/>
      <c r="GH381" s="279"/>
      <c r="GI381" s="279"/>
      <c r="GJ381" s="279"/>
      <c r="GK381" s="279"/>
      <c r="GL381" s="279"/>
      <c r="GM381" s="279"/>
      <c r="GN381" s="279"/>
      <c r="GO381" s="279"/>
      <c r="GP381" s="279"/>
      <c r="GQ381" s="279"/>
    </row>
    <row r="382" spans="1:199" ht="15.75" customHeight="1">
      <c r="A382" s="1018"/>
      <c r="B382" s="295" t="s">
        <v>185</v>
      </c>
      <c r="C382" s="547">
        <f>AVERAGE(C341,AJ341,BQ341,EE341,FL341)</f>
        <v>14.14</v>
      </c>
      <c r="D382" s="548"/>
      <c r="E382" s="548"/>
      <c r="F382" s="548"/>
      <c r="G382" s="548"/>
      <c r="H382" s="548"/>
      <c r="I382" s="548"/>
      <c r="J382" s="548"/>
      <c r="K382" s="548"/>
      <c r="L382" s="549"/>
      <c r="M382" s="1092">
        <f>AVERAGE(M341,AT341,CA341,EO341,FV341)</f>
        <v>13.388148148148151</v>
      </c>
      <c r="N382" s="1009"/>
      <c r="O382" s="1009"/>
      <c r="P382" s="1009"/>
      <c r="Q382" s="1009"/>
      <c r="R382" s="1009"/>
      <c r="S382" s="1009"/>
      <c r="T382" s="1009"/>
      <c r="U382" s="1009"/>
      <c r="V382" s="1093"/>
      <c r="W382" s="1092">
        <f>AVERAGE(W341,BD341,CK341,EY341,GF341)</f>
        <v>13.515555555555556</v>
      </c>
      <c r="X382" s="1009"/>
      <c r="Y382" s="1009"/>
      <c r="Z382" s="1009"/>
      <c r="AA382" s="1009"/>
      <c r="AB382" s="1009"/>
      <c r="AC382" s="1009"/>
      <c r="AD382" s="1009"/>
      <c r="AE382" s="1009"/>
      <c r="AF382" s="1093"/>
      <c r="AG382" s="371">
        <f t="shared" si="84"/>
        <v>13.681234567901235</v>
      </c>
      <c r="AH382" s="546"/>
      <c r="AI382" s="295" t="s">
        <v>185</v>
      </c>
      <c r="AJ382" s="578">
        <f t="shared" si="85"/>
        <v>13.681234567901235</v>
      </c>
      <c r="AK382" s="279"/>
      <c r="AL382" s="279"/>
      <c r="AM382" s="279"/>
      <c r="AN382" s="279"/>
      <c r="AO382" s="279"/>
      <c r="AP382" s="279"/>
      <c r="AQ382" s="279"/>
      <c r="AR382" s="279"/>
      <c r="AS382" s="279"/>
      <c r="AT382" s="279"/>
      <c r="AU382" s="279"/>
      <c r="AV382" s="279"/>
      <c r="AW382" s="279"/>
      <c r="AX382" s="279"/>
      <c r="AY382" s="279"/>
      <c r="AZ382" s="279"/>
      <c r="BA382" s="279"/>
      <c r="BB382" s="279"/>
      <c r="BC382" s="279"/>
      <c r="BD382" s="279"/>
      <c r="BE382" s="279"/>
      <c r="BF382" s="279"/>
      <c r="BG382" s="279"/>
      <c r="BH382" s="279"/>
      <c r="BI382" s="279"/>
      <c r="BJ382" s="279"/>
      <c r="BK382" s="279"/>
      <c r="BL382" s="279"/>
      <c r="BM382" s="279"/>
      <c r="BN382" s="545"/>
      <c r="BO382" s="279"/>
      <c r="BP382" s="279"/>
      <c r="BQ382" s="279"/>
      <c r="BR382" s="279"/>
      <c r="BS382" s="279"/>
      <c r="BT382" s="279"/>
      <c r="BU382" s="279"/>
      <c r="BV382" s="279"/>
      <c r="BW382" s="279"/>
      <c r="BX382" s="279"/>
      <c r="BY382" s="279"/>
      <c r="BZ382" s="279"/>
      <c r="CA382" s="279"/>
      <c r="CB382" s="279"/>
      <c r="CC382" s="279"/>
      <c r="CD382" s="279"/>
      <c r="CE382" s="279"/>
      <c r="CF382" s="279"/>
      <c r="CG382" s="279"/>
      <c r="CH382" s="279"/>
      <c r="CI382" s="279"/>
      <c r="CJ382" s="279"/>
      <c r="CK382" s="279"/>
      <c r="CL382" s="279"/>
      <c r="CM382" s="279"/>
      <c r="CN382" s="279"/>
      <c r="CO382" s="279"/>
      <c r="CP382" s="279"/>
      <c r="CQ382" s="279"/>
      <c r="CR382" s="279"/>
      <c r="CS382" s="279"/>
      <c r="CT382" s="279"/>
      <c r="CU382" s="279"/>
      <c r="CV382" s="279"/>
      <c r="CW382" s="279"/>
      <c r="CX382" s="279"/>
      <c r="CY382" s="279"/>
      <c r="CZ382" s="279"/>
      <c r="DA382" s="279"/>
      <c r="DB382" s="279"/>
      <c r="DC382" s="279"/>
      <c r="DD382" s="279"/>
      <c r="DE382" s="279"/>
      <c r="DF382" s="279"/>
      <c r="DG382" s="279"/>
      <c r="DH382" s="279"/>
      <c r="DI382" s="279"/>
      <c r="DJ382" s="279"/>
      <c r="DK382" s="279"/>
      <c r="DL382" s="279"/>
      <c r="DM382" s="279"/>
      <c r="DN382" s="279"/>
      <c r="DO382" s="279"/>
      <c r="DP382" s="279"/>
      <c r="DQ382" s="279"/>
      <c r="DR382" s="279"/>
      <c r="DS382" s="279"/>
      <c r="DT382" s="279"/>
      <c r="DU382" s="279"/>
      <c r="DV382" s="279"/>
      <c r="DW382" s="279"/>
      <c r="DX382" s="279"/>
      <c r="DY382" s="279"/>
      <c r="DZ382" s="279"/>
      <c r="EA382" s="279"/>
      <c r="EB382" s="279"/>
      <c r="EC382" s="279"/>
      <c r="ED382" s="279"/>
      <c r="EE382" s="279"/>
      <c r="EF382" s="279"/>
      <c r="EG382" s="279"/>
      <c r="EH382" s="279"/>
      <c r="EI382" s="279"/>
      <c r="EJ382" s="279"/>
      <c r="EK382" s="279"/>
      <c r="EL382" s="279"/>
      <c r="EM382" s="279"/>
      <c r="EN382" s="279"/>
      <c r="EO382" s="279"/>
      <c r="EP382" s="279"/>
      <c r="EQ382" s="279"/>
      <c r="ER382" s="279"/>
      <c r="ES382" s="279"/>
      <c r="ET382" s="279"/>
      <c r="EU382" s="279"/>
      <c r="EV382" s="279"/>
      <c r="EW382" s="279"/>
      <c r="EX382" s="279"/>
      <c r="EY382" s="279"/>
      <c r="EZ382" s="279"/>
      <c r="FA382" s="279"/>
      <c r="FB382" s="279"/>
      <c r="FC382" s="279"/>
      <c r="FD382" s="279"/>
      <c r="FE382" s="279"/>
      <c r="FF382" s="279"/>
      <c r="FG382" s="279"/>
      <c r="FH382" s="279"/>
      <c r="FI382" s="279"/>
      <c r="FJ382" s="279"/>
      <c r="FK382" s="279"/>
      <c r="FL382" s="279"/>
      <c r="FM382" s="279"/>
      <c r="FN382" s="279"/>
      <c r="FO382" s="279"/>
      <c r="FP382" s="279"/>
      <c r="FQ382" s="279"/>
      <c r="FR382" s="279"/>
      <c r="FS382" s="279"/>
      <c r="FT382" s="279"/>
      <c r="FU382" s="279"/>
      <c r="FV382" s="279"/>
      <c r="FW382" s="279"/>
      <c r="FX382" s="279"/>
      <c r="FY382" s="279"/>
      <c r="FZ382" s="279"/>
      <c r="GA382" s="279"/>
      <c r="GB382" s="279"/>
      <c r="GC382" s="279"/>
      <c r="GD382" s="279"/>
      <c r="GE382" s="279"/>
      <c r="GF382" s="279"/>
      <c r="GG382" s="279"/>
      <c r="GH382" s="279"/>
      <c r="GI382" s="279"/>
      <c r="GJ382" s="279"/>
      <c r="GK382" s="279"/>
      <c r="GL382" s="279"/>
      <c r="GM382" s="279"/>
      <c r="GN382" s="279"/>
      <c r="GO382" s="279"/>
      <c r="GP382" s="279"/>
      <c r="GQ382" s="279"/>
    </row>
    <row r="383" spans="1:199" ht="15.75" customHeight="1">
      <c r="A383" s="1018"/>
      <c r="B383" s="437" t="s">
        <v>181</v>
      </c>
      <c r="C383" s="579">
        <f>AVERAGE(C343,CX343,FL343)</f>
        <v>22.944444444444446</v>
      </c>
      <c r="D383" s="580"/>
      <c r="E383" s="580"/>
      <c r="F383" s="580"/>
      <c r="G383" s="580"/>
      <c r="H383" s="580"/>
      <c r="I383" s="580"/>
      <c r="J383" s="580"/>
      <c r="K383" s="580"/>
      <c r="L383" s="581"/>
      <c r="M383" s="579">
        <f>AVERAGE(DH343,EO343,FV343)</f>
        <v>20.020017636684305</v>
      </c>
      <c r="N383" s="541"/>
      <c r="O383" s="541"/>
      <c r="P383" s="541"/>
      <c r="Q383" s="541"/>
      <c r="R383" s="541"/>
      <c r="S383" s="541"/>
      <c r="T383" s="541"/>
      <c r="U383" s="541"/>
      <c r="V383" s="542"/>
      <c r="W383" s="579">
        <f>AVERAGE(EY343,DR343)</f>
        <v>19.338690476190479</v>
      </c>
      <c r="X383" s="541"/>
      <c r="Y383" s="541"/>
      <c r="Z383" s="541"/>
      <c r="AA383" s="541"/>
      <c r="AB383" s="541"/>
      <c r="AC383" s="541"/>
      <c r="AD383" s="541"/>
      <c r="AE383" s="541"/>
      <c r="AF383" s="542"/>
      <c r="AG383" s="371">
        <f t="shared" si="84"/>
        <v>20.767717519106409</v>
      </c>
      <c r="AH383" s="546"/>
      <c r="AI383" s="582" t="s">
        <v>181</v>
      </c>
      <c r="AJ383" s="583">
        <f t="shared" si="85"/>
        <v>20.767717519106409</v>
      </c>
      <c r="AK383" s="279"/>
      <c r="AL383" s="279"/>
      <c r="AM383" s="279"/>
      <c r="AN383" s="279"/>
      <c r="AO383" s="279"/>
      <c r="AP383" s="279"/>
      <c r="AQ383" s="279"/>
      <c r="AR383" s="279"/>
      <c r="AS383" s="279"/>
      <c r="AT383" s="279"/>
      <c r="AU383" s="279"/>
      <c r="AV383" s="279"/>
      <c r="AW383" s="279"/>
      <c r="AX383" s="279"/>
      <c r="AY383" s="279"/>
      <c r="AZ383" s="279"/>
      <c r="BA383" s="279"/>
      <c r="BB383" s="279"/>
      <c r="BC383" s="279"/>
      <c r="BD383" s="279"/>
      <c r="BE383" s="279"/>
      <c r="BF383" s="279"/>
      <c r="BG383" s="279"/>
      <c r="BH383" s="279"/>
      <c r="BI383" s="279"/>
      <c r="BJ383" s="279"/>
      <c r="BK383" s="279"/>
      <c r="BL383" s="279"/>
      <c r="BM383" s="279"/>
      <c r="BN383" s="545"/>
      <c r="BO383" s="279"/>
      <c r="BP383" s="279"/>
      <c r="BQ383" s="279"/>
      <c r="BR383" s="279"/>
      <c r="BS383" s="279"/>
      <c r="BT383" s="279"/>
      <c r="BU383" s="279"/>
      <c r="BV383" s="279"/>
      <c r="BW383" s="279"/>
      <c r="BX383" s="279"/>
      <c r="BY383" s="279"/>
      <c r="BZ383" s="279"/>
      <c r="CA383" s="279"/>
      <c r="CB383" s="279"/>
      <c r="CC383" s="279"/>
      <c r="CD383" s="279"/>
      <c r="CE383" s="279"/>
      <c r="CF383" s="279"/>
      <c r="CG383" s="279"/>
      <c r="CH383" s="279"/>
      <c r="CI383" s="279"/>
      <c r="CJ383" s="279"/>
      <c r="CK383" s="279"/>
      <c r="CL383" s="279"/>
      <c r="CM383" s="279"/>
      <c r="CN383" s="279"/>
      <c r="CO383" s="279"/>
      <c r="CP383" s="279"/>
      <c r="CQ383" s="279"/>
      <c r="CR383" s="279"/>
      <c r="CS383" s="279"/>
      <c r="CT383" s="279"/>
      <c r="CU383" s="279"/>
      <c r="CV383" s="279"/>
      <c r="CW383" s="279"/>
      <c r="CX383" s="279"/>
      <c r="CY383" s="279"/>
      <c r="CZ383" s="279"/>
      <c r="DA383" s="279"/>
      <c r="DB383" s="279"/>
      <c r="DC383" s="279"/>
      <c r="DD383" s="279"/>
      <c r="DE383" s="279"/>
      <c r="DF383" s="279"/>
      <c r="DG383" s="279"/>
      <c r="DH383" s="279"/>
      <c r="DI383" s="279"/>
      <c r="DJ383" s="279"/>
      <c r="DK383" s="279"/>
      <c r="DL383" s="279"/>
      <c r="DM383" s="279"/>
      <c r="DN383" s="279"/>
      <c r="DO383" s="279"/>
      <c r="DP383" s="279"/>
      <c r="DQ383" s="279"/>
      <c r="DR383" s="279"/>
      <c r="DS383" s="279"/>
      <c r="DT383" s="279"/>
      <c r="DU383" s="279"/>
      <c r="DV383" s="279"/>
      <c r="DW383" s="279"/>
      <c r="DX383" s="279"/>
      <c r="DY383" s="279"/>
      <c r="DZ383" s="279"/>
      <c r="EA383" s="279"/>
      <c r="EB383" s="279"/>
      <c r="EC383" s="279"/>
      <c r="ED383" s="279"/>
      <c r="EE383" s="279"/>
      <c r="EF383" s="279"/>
      <c r="EG383" s="279"/>
      <c r="EH383" s="279"/>
      <c r="EI383" s="279"/>
      <c r="EJ383" s="279"/>
      <c r="EK383" s="279"/>
      <c r="EL383" s="279"/>
      <c r="EM383" s="279"/>
      <c r="EN383" s="279"/>
      <c r="EO383" s="279"/>
      <c r="EP383" s="279"/>
      <c r="EQ383" s="279"/>
      <c r="ER383" s="279"/>
      <c r="ES383" s="279"/>
      <c r="ET383" s="279"/>
      <c r="EU383" s="279"/>
      <c r="EV383" s="279"/>
      <c r="EW383" s="279"/>
      <c r="EX383" s="279"/>
      <c r="EY383" s="279"/>
      <c r="EZ383" s="279"/>
      <c r="FA383" s="279"/>
      <c r="FB383" s="279"/>
      <c r="FC383" s="279"/>
      <c r="FD383" s="279"/>
      <c r="FE383" s="279"/>
      <c r="FF383" s="279"/>
      <c r="FG383" s="279"/>
      <c r="FH383" s="279"/>
      <c r="FI383" s="279"/>
      <c r="FJ383" s="279"/>
      <c r="FK383" s="279"/>
      <c r="FL383" s="279"/>
      <c r="FM383" s="279"/>
      <c r="FN383" s="279"/>
      <c r="FO383" s="279"/>
      <c r="FP383" s="279"/>
      <c r="FQ383" s="279"/>
      <c r="FR383" s="279"/>
      <c r="FS383" s="279"/>
      <c r="FT383" s="279"/>
      <c r="FU383" s="279"/>
      <c r="FV383" s="279"/>
      <c r="FW383" s="279"/>
      <c r="FX383" s="279"/>
      <c r="FY383" s="279"/>
      <c r="FZ383" s="279"/>
      <c r="GA383" s="279"/>
      <c r="GB383" s="279"/>
      <c r="GC383" s="279"/>
      <c r="GD383" s="279"/>
      <c r="GE383" s="279"/>
      <c r="GF383" s="279"/>
      <c r="GG383" s="279"/>
      <c r="GH383" s="279"/>
      <c r="GI383" s="279"/>
      <c r="GJ383" s="279"/>
      <c r="GK383" s="279"/>
      <c r="GL383" s="279"/>
      <c r="GM383" s="279"/>
      <c r="GN383" s="279"/>
      <c r="GO383" s="279"/>
      <c r="GP383" s="279"/>
      <c r="GQ383" s="279"/>
    </row>
    <row r="384" spans="1:199" ht="15.75" customHeight="1">
      <c r="A384" s="1018"/>
      <c r="B384" s="447" t="s">
        <v>261</v>
      </c>
      <c r="C384" s="584">
        <f>AVERAGE(C344,AJ344,BQ344,CX344,EE344)</f>
        <v>5.83</v>
      </c>
      <c r="D384" s="585"/>
      <c r="E384" s="585"/>
      <c r="F384" s="585"/>
      <c r="G384" s="585"/>
      <c r="H384" s="585"/>
      <c r="I384" s="585"/>
      <c r="J384" s="585"/>
      <c r="K384" s="585"/>
      <c r="L384" s="586"/>
      <c r="M384" s="1115" t="e">
        <f>AVERAGE(M344,AT344,CA344,EO344,FV344)</f>
        <v>#DIV/0!</v>
      </c>
      <c r="N384" s="1009"/>
      <c r="O384" s="1009"/>
      <c r="P384" s="1009"/>
      <c r="Q384" s="1009"/>
      <c r="R384" s="1009"/>
      <c r="S384" s="1009"/>
      <c r="T384" s="1009"/>
      <c r="U384" s="1009"/>
      <c r="V384" s="1093"/>
      <c r="W384" s="1115">
        <f>AVERAGE(W344,BD344,CK344,EY344,GF344)</f>
        <v>5.9260519470359281</v>
      </c>
      <c r="X384" s="1009"/>
      <c r="Y384" s="1009"/>
      <c r="Z384" s="1009"/>
      <c r="AA384" s="1009"/>
      <c r="AB384" s="1009"/>
      <c r="AC384" s="1009"/>
      <c r="AD384" s="1009"/>
      <c r="AE384" s="1009"/>
      <c r="AF384" s="1093"/>
      <c r="AG384" s="453" t="e">
        <f t="shared" si="84"/>
        <v>#DIV/0!</v>
      </c>
      <c r="AH384" s="546"/>
      <c r="AI384" s="587" t="s">
        <v>261</v>
      </c>
      <c r="AJ384" s="587" t="e">
        <f t="shared" si="85"/>
        <v>#DIV/0!</v>
      </c>
      <c r="AK384" s="279"/>
      <c r="AL384" s="279"/>
      <c r="AM384" s="279"/>
      <c r="AN384" s="279"/>
      <c r="AO384" s="279"/>
      <c r="AP384" s="279"/>
      <c r="AQ384" s="279"/>
      <c r="AR384" s="279"/>
      <c r="AS384" s="279"/>
      <c r="AT384" s="279"/>
      <c r="AU384" s="279"/>
      <c r="AV384" s="279"/>
      <c r="AW384" s="279"/>
      <c r="AX384" s="279"/>
      <c r="AY384" s="279"/>
      <c r="AZ384" s="279"/>
      <c r="BA384" s="279"/>
      <c r="BB384" s="279"/>
      <c r="BC384" s="279"/>
      <c r="BD384" s="279"/>
      <c r="BE384" s="279"/>
      <c r="BF384" s="279"/>
      <c r="BG384" s="279"/>
      <c r="BH384" s="279"/>
      <c r="BI384" s="279"/>
      <c r="BJ384" s="279"/>
      <c r="BK384" s="279"/>
      <c r="BL384" s="279"/>
      <c r="BM384" s="279"/>
      <c r="BN384" s="545"/>
      <c r="BO384" s="279"/>
      <c r="BP384" s="279"/>
      <c r="BQ384" s="279"/>
      <c r="BR384" s="279"/>
      <c r="BS384" s="279"/>
      <c r="BT384" s="279"/>
      <c r="BU384" s="279"/>
      <c r="BV384" s="279"/>
      <c r="BW384" s="279"/>
      <c r="BX384" s="279"/>
      <c r="BY384" s="279"/>
      <c r="BZ384" s="279"/>
      <c r="CA384" s="279"/>
      <c r="CB384" s="279"/>
      <c r="CC384" s="279"/>
      <c r="CD384" s="279"/>
      <c r="CE384" s="279"/>
      <c r="CF384" s="279"/>
      <c r="CG384" s="279"/>
      <c r="CH384" s="279"/>
      <c r="CI384" s="279"/>
      <c r="CJ384" s="279"/>
      <c r="CK384" s="279"/>
      <c r="CL384" s="279"/>
      <c r="CM384" s="279"/>
      <c r="CN384" s="279"/>
      <c r="CO384" s="279"/>
      <c r="CP384" s="279"/>
      <c r="CQ384" s="279"/>
      <c r="CR384" s="279"/>
      <c r="CS384" s="279"/>
      <c r="CT384" s="279"/>
      <c r="CU384" s="279"/>
      <c r="CV384" s="279"/>
      <c r="CW384" s="279"/>
      <c r="CX384" s="279"/>
      <c r="CY384" s="279"/>
      <c r="CZ384" s="279"/>
      <c r="DA384" s="279"/>
      <c r="DB384" s="279"/>
      <c r="DC384" s="279"/>
      <c r="DD384" s="279"/>
      <c r="DE384" s="279"/>
      <c r="DF384" s="279"/>
      <c r="DG384" s="279"/>
      <c r="DH384" s="279"/>
      <c r="DI384" s="279"/>
      <c r="DJ384" s="279"/>
      <c r="DK384" s="279"/>
      <c r="DL384" s="279"/>
      <c r="DM384" s="279"/>
      <c r="DN384" s="279"/>
      <c r="DO384" s="279"/>
      <c r="DP384" s="279"/>
      <c r="DQ384" s="279"/>
      <c r="DR384" s="279"/>
      <c r="DS384" s="279"/>
      <c r="DT384" s="279"/>
      <c r="DU384" s="279"/>
      <c r="DV384" s="279"/>
      <c r="DW384" s="279"/>
      <c r="DX384" s="279"/>
      <c r="DY384" s="279"/>
      <c r="DZ384" s="279"/>
      <c r="EA384" s="279"/>
      <c r="EB384" s="279"/>
      <c r="EC384" s="279"/>
      <c r="ED384" s="279"/>
      <c r="EE384" s="279"/>
      <c r="EF384" s="279"/>
      <c r="EG384" s="279"/>
      <c r="EH384" s="279"/>
      <c r="EI384" s="279"/>
      <c r="EJ384" s="279"/>
      <c r="EK384" s="279"/>
      <c r="EL384" s="279"/>
      <c r="EM384" s="279"/>
      <c r="EN384" s="279"/>
      <c r="EO384" s="279"/>
      <c r="EP384" s="279"/>
      <c r="EQ384" s="279"/>
      <c r="ER384" s="279"/>
      <c r="ES384" s="279"/>
      <c r="ET384" s="279"/>
      <c r="EU384" s="279"/>
      <c r="EV384" s="279"/>
      <c r="EW384" s="279"/>
      <c r="EX384" s="279"/>
      <c r="EY384" s="279"/>
      <c r="EZ384" s="279"/>
      <c r="FA384" s="279"/>
      <c r="FB384" s="279"/>
      <c r="FC384" s="279"/>
      <c r="FD384" s="279"/>
      <c r="FE384" s="279"/>
      <c r="FF384" s="279"/>
      <c r="FG384" s="279"/>
      <c r="FH384" s="279"/>
      <c r="FI384" s="279"/>
      <c r="FJ384" s="279"/>
      <c r="FK384" s="279"/>
      <c r="FL384" s="279"/>
      <c r="FM384" s="279"/>
      <c r="FN384" s="279"/>
      <c r="FO384" s="279"/>
      <c r="FP384" s="279"/>
      <c r="FQ384" s="279"/>
      <c r="FR384" s="279"/>
      <c r="FS384" s="279"/>
      <c r="FT384" s="279"/>
      <c r="FU384" s="279"/>
      <c r="FV384" s="279"/>
      <c r="FW384" s="279"/>
      <c r="FX384" s="279"/>
      <c r="FY384" s="279"/>
      <c r="FZ384" s="279"/>
      <c r="GA384" s="279"/>
      <c r="GB384" s="279"/>
      <c r="GC384" s="279"/>
      <c r="GD384" s="279"/>
      <c r="GE384" s="279"/>
      <c r="GF384" s="279"/>
      <c r="GG384" s="279"/>
      <c r="GH384" s="279"/>
      <c r="GI384" s="279"/>
      <c r="GJ384" s="279"/>
      <c r="GK384" s="279"/>
      <c r="GL384" s="279"/>
      <c r="GM384" s="279"/>
      <c r="GN384" s="279"/>
      <c r="GO384" s="279"/>
      <c r="GP384" s="279"/>
      <c r="GQ384" s="279"/>
    </row>
    <row r="385" spans="1:199" ht="15.75" customHeight="1">
      <c r="A385" s="1018"/>
      <c r="B385" s="295" t="s">
        <v>190</v>
      </c>
      <c r="C385" s="547">
        <f>AVERAGE(C345,AJ345,BQ345,EE345,FL345)</f>
        <v>27.46952380952381</v>
      </c>
      <c r="D385" s="548"/>
      <c r="E385" s="548"/>
      <c r="F385" s="548"/>
      <c r="G385" s="548"/>
      <c r="H385" s="548"/>
      <c r="I385" s="548"/>
      <c r="J385" s="548"/>
      <c r="K385" s="548"/>
      <c r="L385" s="549"/>
      <c r="M385" s="1092">
        <f>AVERAGE(M345,AT345,CA345,EO345,FV345)</f>
        <v>22.848888888888887</v>
      </c>
      <c r="N385" s="1009"/>
      <c r="O385" s="1009"/>
      <c r="P385" s="1009"/>
      <c r="Q385" s="1009"/>
      <c r="R385" s="1009"/>
      <c r="S385" s="1009"/>
      <c r="T385" s="1009"/>
      <c r="U385" s="1009"/>
      <c r="V385" s="1093"/>
      <c r="W385" s="1092">
        <f>AVERAGE(W345,BD345,CK345,EY345,GF345)</f>
        <v>25.012183908045976</v>
      </c>
      <c r="X385" s="1009"/>
      <c r="Y385" s="1009"/>
      <c r="Z385" s="1009"/>
      <c r="AA385" s="1009"/>
      <c r="AB385" s="1009"/>
      <c r="AC385" s="1009"/>
      <c r="AD385" s="1009"/>
      <c r="AE385" s="1009"/>
      <c r="AF385" s="1093"/>
      <c r="AG385" s="371">
        <f t="shared" si="84"/>
        <v>25.110198868819555</v>
      </c>
      <c r="AH385" s="546"/>
      <c r="AI385" s="295" t="s">
        <v>190</v>
      </c>
      <c r="AJ385" s="578">
        <f t="shared" si="85"/>
        <v>25.110198868819555</v>
      </c>
      <c r="AK385" s="279"/>
      <c r="AL385" s="279"/>
      <c r="AM385" s="279"/>
      <c r="AN385" s="279"/>
      <c r="AO385" s="279"/>
      <c r="AP385" s="279"/>
      <c r="AQ385" s="279"/>
      <c r="AR385" s="279"/>
      <c r="AS385" s="279"/>
      <c r="AT385" s="279"/>
      <c r="AU385" s="279"/>
      <c r="AV385" s="279"/>
      <c r="AW385" s="279"/>
      <c r="AX385" s="279"/>
      <c r="AY385" s="279"/>
      <c r="AZ385" s="279"/>
      <c r="BA385" s="279"/>
      <c r="BB385" s="279"/>
      <c r="BC385" s="279"/>
      <c r="BD385" s="279"/>
      <c r="BE385" s="279"/>
      <c r="BF385" s="279"/>
      <c r="BG385" s="279"/>
      <c r="BH385" s="279"/>
      <c r="BI385" s="279"/>
      <c r="BJ385" s="279"/>
      <c r="BK385" s="279"/>
      <c r="BL385" s="279"/>
      <c r="BM385" s="279"/>
      <c r="BN385" s="545"/>
      <c r="BO385" s="279"/>
      <c r="BP385" s="279"/>
      <c r="BQ385" s="279"/>
      <c r="BR385" s="279"/>
      <c r="BS385" s="279"/>
      <c r="BT385" s="279"/>
      <c r="BU385" s="279"/>
      <c r="BV385" s="279"/>
      <c r="BW385" s="279"/>
      <c r="BX385" s="279"/>
      <c r="BY385" s="279"/>
      <c r="BZ385" s="279"/>
      <c r="CA385" s="279"/>
      <c r="CB385" s="279"/>
      <c r="CC385" s="279"/>
      <c r="CD385" s="279"/>
      <c r="CE385" s="279"/>
      <c r="CF385" s="279"/>
      <c r="CG385" s="279"/>
      <c r="CH385" s="279"/>
      <c r="CI385" s="279"/>
      <c r="CJ385" s="279"/>
      <c r="CK385" s="279"/>
      <c r="CL385" s="279"/>
      <c r="CM385" s="279"/>
      <c r="CN385" s="279"/>
      <c r="CO385" s="279"/>
      <c r="CP385" s="279"/>
      <c r="CQ385" s="279"/>
      <c r="CR385" s="279"/>
      <c r="CS385" s="279"/>
      <c r="CT385" s="279"/>
      <c r="CU385" s="279"/>
      <c r="CV385" s="279"/>
      <c r="CW385" s="279"/>
      <c r="CX385" s="279"/>
      <c r="CY385" s="279"/>
      <c r="CZ385" s="279"/>
      <c r="DA385" s="279"/>
      <c r="DB385" s="279"/>
      <c r="DC385" s="279"/>
      <c r="DD385" s="279"/>
      <c r="DE385" s="279"/>
      <c r="DF385" s="279"/>
      <c r="DG385" s="279"/>
      <c r="DH385" s="279"/>
      <c r="DI385" s="279"/>
      <c r="DJ385" s="279"/>
      <c r="DK385" s="279"/>
      <c r="DL385" s="279"/>
      <c r="DM385" s="279"/>
      <c r="DN385" s="279"/>
      <c r="DO385" s="279"/>
      <c r="DP385" s="279"/>
      <c r="DQ385" s="279"/>
      <c r="DR385" s="279"/>
      <c r="DS385" s="279"/>
      <c r="DT385" s="279"/>
      <c r="DU385" s="279"/>
      <c r="DV385" s="279"/>
      <c r="DW385" s="279"/>
      <c r="DX385" s="279"/>
      <c r="DY385" s="279"/>
      <c r="DZ385" s="279"/>
      <c r="EA385" s="279"/>
      <c r="EB385" s="279"/>
      <c r="EC385" s="279"/>
      <c r="ED385" s="279"/>
      <c r="EE385" s="279"/>
      <c r="EF385" s="279"/>
      <c r="EG385" s="279"/>
      <c r="EH385" s="279"/>
      <c r="EI385" s="279"/>
      <c r="EJ385" s="279"/>
      <c r="EK385" s="279"/>
      <c r="EL385" s="279"/>
      <c r="EM385" s="279"/>
      <c r="EN385" s="279"/>
      <c r="EO385" s="279"/>
      <c r="EP385" s="279"/>
      <c r="EQ385" s="279"/>
      <c r="ER385" s="279"/>
      <c r="ES385" s="279"/>
      <c r="ET385" s="279"/>
      <c r="EU385" s="279"/>
      <c r="EV385" s="279"/>
      <c r="EW385" s="279"/>
      <c r="EX385" s="279"/>
      <c r="EY385" s="279"/>
      <c r="EZ385" s="279"/>
      <c r="FA385" s="279"/>
      <c r="FB385" s="279"/>
      <c r="FC385" s="279"/>
      <c r="FD385" s="279"/>
      <c r="FE385" s="279"/>
      <c r="FF385" s="279"/>
      <c r="FG385" s="279"/>
      <c r="FH385" s="279"/>
      <c r="FI385" s="279"/>
      <c r="FJ385" s="279"/>
      <c r="FK385" s="279"/>
      <c r="FL385" s="279"/>
      <c r="FM385" s="279"/>
      <c r="FN385" s="279"/>
      <c r="FO385" s="279"/>
      <c r="FP385" s="279"/>
      <c r="FQ385" s="279"/>
      <c r="FR385" s="279"/>
      <c r="FS385" s="279"/>
      <c r="FT385" s="279"/>
      <c r="FU385" s="279"/>
      <c r="FV385" s="279"/>
      <c r="FW385" s="279"/>
      <c r="FX385" s="279"/>
      <c r="FY385" s="279"/>
      <c r="FZ385" s="279"/>
      <c r="GA385" s="279"/>
      <c r="GB385" s="279"/>
      <c r="GC385" s="279"/>
      <c r="GD385" s="279"/>
      <c r="GE385" s="279"/>
      <c r="GF385" s="279"/>
      <c r="GG385" s="279"/>
      <c r="GH385" s="279"/>
      <c r="GI385" s="279"/>
      <c r="GJ385" s="279"/>
      <c r="GK385" s="279"/>
      <c r="GL385" s="279"/>
      <c r="GM385" s="279"/>
      <c r="GN385" s="279"/>
      <c r="GO385" s="279"/>
      <c r="GP385" s="279"/>
      <c r="GQ385" s="279"/>
    </row>
    <row r="386" spans="1:199" ht="15.75" customHeight="1">
      <c r="A386" s="1018"/>
      <c r="B386" s="457" t="s">
        <v>192</v>
      </c>
      <c r="C386" s="588">
        <f>AVERAGE(C347,AJ347,CX347)</f>
        <v>10.333333333333334</v>
      </c>
      <c r="D386" s="589"/>
      <c r="E386" s="589"/>
      <c r="F386" s="589"/>
      <c r="G386" s="589"/>
      <c r="H386" s="589"/>
      <c r="I386" s="589"/>
      <c r="J386" s="589"/>
      <c r="K386" s="589"/>
      <c r="L386" s="590"/>
      <c r="M386" s="588">
        <f>AVERAGE(DH347,EO347)</f>
        <v>4.6293290043290041</v>
      </c>
      <c r="N386" s="541"/>
      <c r="O386" s="541"/>
      <c r="P386" s="541"/>
      <c r="Q386" s="541"/>
      <c r="R386" s="541"/>
      <c r="S386" s="541"/>
      <c r="T386" s="541"/>
      <c r="U386" s="541"/>
      <c r="V386" s="542"/>
      <c r="W386" s="1111"/>
      <c r="X386" s="1009"/>
      <c r="Y386" s="1009"/>
      <c r="Z386" s="1009"/>
      <c r="AA386" s="1009"/>
      <c r="AB386" s="1009"/>
      <c r="AC386" s="1009"/>
      <c r="AD386" s="1009"/>
      <c r="AE386" s="1009"/>
      <c r="AF386" s="1093"/>
      <c r="AG386" s="371">
        <f t="shared" si="84"/>
        <v>7.4813311688311686</v>
      </c>
      <c r="AH386" s="546"/>
      <c r="AI386" s="591" t="s">
        <v>192</v>
      </c>
      <c r="AJ386" s="592">
        <f t="shared" si="85"/>
        <v>7.4813311688311686</v>
      </c>
      <c r="AK386" s="279"/>
      <c r="AL386" s="279"/>
      <c r="AM386" s="279"/>
      <c r="AN386" s="279"/>
      <c r="AO386" s="279"/>
      <c r="AP386" s="279"/>
      <c r="AQ386" s="279"/>
      <c r="AR386" s="279"/>
      <c r="AS386" s="279"/>
      <c r="AT386" s="279"/>
      <c r="AU386" s="279"/>
      <c r="AV386" s="279"/>
      <c r="AW386" s="279"/>
      <c r="AX386" s="279"/>
      <c r="AY386" s="279"/>
      <c r="AZ386" s="279"/>
      <c r="BA386" s="279"/>
      <c r="BB386" s="279"/>
      <c r="BC386" s="279"/>
      <c r="BD386" s="279"/>
      <c r="BE386" s="279"/>
      <c r="BF386" s="279"/>
      <c r="BG386" s="279"/>
      <c r="BH386" s="279"/>
      <c r="BI386" s="279"/>
      <c r="BJ386" s="279"/>
      <c r="BK386" s="279"/>
      <c r="BL386" s="279"/>
      <c r="BM386" s="279"/>
      <c r="BN386" s="545"/>
      <c r="BO386" s="279"/>
      <c r="BP386" s="279"/>
      <c r="BQ386" s="279"/>
      <c r="BR386" s="279"/>
      <c r="BS386" s="279"/>
      <c r="BT386" s="279"/>
      <c r="BU386" s="279"/>
      <c r="BV386" s="279"/>
      <c r="BW386" s="279"/>
      <c r="BX386" s="279"/>
      <c r="BY386" s="279"/>
      <c r="BZ386" s="279"/>
      <c r="CA386" s="279"/>
      <c r="CB386" s="279"/>
      <c r="CC386" s="279"/>
      <c r="CD386" s="279"/>
      <c r="CE386" s="279"/>
      <c r="CF386" s="279"/>
      <c r="CG386" s="279"/>
      <c r="CH386" s="279"/>
      <c r="CI386" s="279"/>
      <c r="CJ386" s="279"/>
      <c r="CK386" s="279"/>
      <c r="CL386" s="279"/>
      <c r="CM386" s="279"/>
      <c r="CN386" s="279"/>
      <c r="CO386" s="279"/>
      <c r="CP386" s="279"/>
      <c r="CQ386" s="279"/>
      <c r="CR386" s="279"/>
      <c r="CS386" s="279"/>
      <c r="CT386" s="279"/>
      <c r="CU386" s="279"/>
      <c r="CV386" s="279"/>
      <c r="CW386" s="279"/>
      <c r="CX386" s="279"/>
      <c r="CY386" s="279"/>
      <c r="CZ386" s="279"/>
      <c r="DA386" s="279"/>
      <c r="DB386" s="279"/>
      <c r="DC386" s="279"/>
      <c r="DD386" s="279"/>
      <c r="DE386" s="279"/>
      <c r="DF386" s="279"/>
      <c r="DG386" s="279"/>
      <c r="DH386" s="279"/>
      <c r="DI386" s="279"/>
      <c r="DJ386" s="279"/>
      <c r="DK386" s="279"/>
      <c r="DL386" s="279"/>
      <c r="DM386" s="279"/>
      <c r="DN386" s="279"/>
      <c r="DO386" s="279"/>
      <c r="DP386" s="279"/>
      <c r="DQ386" s="279"/>
      <c r="DR386" s="279"/>
      <c r="DS386" s="279"/>
      <c r="DT386" s="279"/>
      <c r="DU386" s="279"/>
      <c r="DV386" s="279"/>
      <c r="DW386" s="279"/>
      <c r="DX386" s="279"/>
      <c r="DY386" s="279"/>
      <c r="DZ386" s="279"/>
      <c r="EA386" s="279"/>
      <c r="EB386" s="279"/>
      <c r="EC386" s="279"/>
      <c r="ED386" s="279"/>
      <c r="EE386" s="279"/>
      <c r="EF386" s="279"/>
      <c r="EG386" s="279"/>
      <c r="EH386" s="279"/>
      <c r="EI386" s="279"/>
      <c r="EJ386" s="279"/>
      <c r="EK386" s="279"/>
      <c r="EL386" s="279"/>
      <c r="EM386" s="279"/>
      <c r="EN386" s="279"/>
      <c r="EO386" s="279"/>
      <c r="EP386" s="279"/>
      <c r="EQ386" s="279"/>
      <c r="ER386" s="279"/>
      <c r="ES386" s="279"/>
      <c r="ET386" s="279"/>
      <c r="EU386" s="279"/>
      <c r="EV386" s="279"/>
      <c r="EW386" s="279"/>
      <c r="EX386" s="279"/>
      <c r="EY386" s="279"/>
      <c r="EZ386" s="279"/>
      <c r="FA386" s="279"/>
      <c r="FB386" s="279"/>
      <c r="FC386" s="279"/>
      <c r="FD386" s="279"/>
      <c r="FE386" s="279"/>
      <c r="FF386" s="279"/>
      <c r="FG386" s="279"/>
      <c r="FH386" s="279"/>
      <c r="FI386" s="279"/>
      <c r="FJ386" s="279"/>
      <c r="FK386" s="279"/>
      <c r="FL386" s="279"/>
      <c r="FM386" s="279"/>
      <c r="FN386" s="279"/>
      <c r="FO386" s="279"/>
      <c r="FP386" s="279"/>
      <c r="FQ386" s="279"/>
      <c r="FR386" s="279"/>
      <c r="FS386" s="279"/>
      <c r="FT386" s="279"/>
      <c r="FU386" s="279"/>
      <c r="FV386" s="279"/>
      <c r="FW386" s="279"/>
      <c r="FX386" s="279"/>
      <c r="FY386" s="279"/>
      <c r="FZ386" s="279"/>
      <c r="GA386" s="279"/>
      <c r="GB386" s="279"/>
      <c r="GC386" s="279"/>
      <c r="GD386" s="279"/>
      <c r="GE386" s="279"/>
      <c r="GF386" s="279"/>
      <c r="GG386" s="279"/>
      <c r="GH386" s="279"/>
      <c r="GI386" s="279"/>
      <c r="GJ386" s="279"/>
      <c r="GK386" s="279"/>
      <c r="GL386" s="279"/>
      <c r="GM386" s="279"/>
      <c r="GN386" s="279"/>
      <c r="GO386" s="279"/>
      <c r="GP386" s="279"/>
      <c r="GQ386" s="279"/>
    </row>
    <row r="387" spans="1:199" ht="15.75" customHeight="1">
      <c r="A387" s="1018"/>
      <c r="B387" s="467" t="s">
        <v>196</v>
      </c>
      <c r="C387" s="593">
        <f>AVERAGE(C348,AJ348,BQ348,CX348,EE348)</f>
        <v>28.016190476190474</v>
      </c>
      <c r="D387" s="594"/>
      <c r="E387" s="594"/>
      <c r="F387" s="594"/>
      <c r="G387" s="594"/>
      <c r="H387" s="594"/>
      <c r="I387" s="594"/>
      <c r="J387" s="594"/>
      <c r="K387" s="594"/>
      <c r="L387" s="595"/>
      <c r="M387" s="1113">
        <f>AVERAGE(A348,EO348,DH348)</f>
        <v>20.234126984126981</v>
      </c>
      <c r="N387" s="1009"/>
      <c r="O387" s="1009"/>
      <c r="P387" s="1009"/>
      <c r="Q387" s="1009"/>
      <c r="R387" s="1009"/>
      <c r="S387" s="1009"/>
      <c r="T387" s="1009"/>
      <c r="U387" s="1009"/>
      <c r="V387" s="1093"/>
      <c r="W387" s="593">
        <f>AVERAGE(CK348,EY348,DH348)</f>
        <v>18.735707502374169</v>
      </c>
      <c r="X387" s="541"/>
      <c r="Y387" s="541"/>
      <c r="Z387" s="541"/>
      <c r="AA387" s="541"/>
      <c r="AB387" s="541"/>
      <c r="AC387" s="541"/>
      <c r="AD387" s="541"/>
      <c r="AE387" s="541"/>
      <c r="AF387" s="542"/>
      <c r="AG387" s="371">
        <f t="shared" si="84"/>
        <v>22.328674987563875</v>
      </c>
      <c r="AH387" s="546"/>
      <c r="AI387" s="596" t="s">
        <v>196</v>
      </c>
      <c r="AJ387" s="597">
        <f t="shared" si="85"/>
        <v>22.328674987563875</v>
      </c>
      <c r="AK387" s="279"/>
      <c r="AL387" s="279"/>
      <c r="AM387" s="279"/>
      <c r="AN387" s="279"/>
      <c r="AO387" s="279"/>
      <c r="AP387" s="279"/>
      <c r="AQ387" s="279"/>
      <c r="AR387" s="279"/>
      <c r="AS387" s="279"/>
      <c r="AT387" s="279"/>
      <c r="AU387" s="279"/>
      <c r="AV387" s="279"/>
      <c r="AW387" s="279"/>
      <c r="AX387" s="279"/>
      <c r="AY387" s="279"/>
      <c r="AZ387" s="279"/>
      <c r="BA387" s="279"/>
      <c r="BB387" s="279"/>
      <c r="BC387" s="279"/>
      <c r="BD387" s="279"/>
      <c r="BE387" s="279"/>
      <c r="BF387" s="279"/>
      <c r="BG387" s="279"/>
      <c r="BH387" s="279"/>
      <c r="BI387" s="279"/>
      <c r="BJ387" s="279"/>
      <c r="BK387" s="279"/>
      <c r="BL387" s="279"/>
      <c r="BM387" s="279"/>
      <c r="BN387" s="545"/>
      <c r="BO387" s="279"/>
      <c r="BP387" s="279"/>
      <c r="BQ387" s="279"/>
      <c r="BR387" s="279"/>
      <c r="BS387" s="279"/>
      <c r="BT387" s="279"/>
      <c r="BU387" s="279"/>
      <c r="BV387" s="279"/>
      <c r="BW387" s="279"/>
      <c r="BX387" s="279"/>
      <c r="BY387" s="279"/>
      <c r="BZ387" s="279"/>
      <c r="CA387" s="279"/>
      <c r="CB387" s="279"/>
      <c r="CC387" s="279"/>
      <c r="CD387" s="279"/>
      <c r="CE387" s="279"/>
      <c r="CF387" s="279"/>
      <c r="CG387" s="279"/>
      <c r="CH387" s="279"/>
      <c r="CI387" s="279"/>
      <c r="CJ387" s="279"/>
      <c r="CK387" s="279"/>
      <c r="CL387" s="279"/>
      <c r="CM387" s="279"/>
      <c r="CN387" s="279"/>
      <c r="CO387" s="279"/>
      <c r="CP387" s="279"/>
      <c r="CQ387" s="279"/>
      <c r="CR387" s="279"/>
      <c r="CS387" s="279"/>
      <c r="CT387" s="279"/>
      <c r="CU387" s="279"/>
      <c r="CV387" s="279"/>
      <c r="CW387" s="279"/>
      <c r="CX387" s="279"/>
      <c r="CY387" s="279"/>
      <c r="CZ387" s="279"/>
      <c r="DA387" s="279"/>
      <c r="DB387" s="279"/>
      <c r="DC387" s="279"/>
      <c r="DD387" s="279"/>
      <c r="DE387" s="279"/>
      <c r="DF387" s="279"/>
      <c r="DG387" s="279"/>
      <c r="DH387" s="279"/>
      <c r="DI387" s="279"/>
      <c r="DJ387" s="279"/>
      <c r="DK387" s="279"/>
      <c r="DL387" s="279"/>
      <c r="DM387" s="279"/>
      <c r="DN387" s="279"/>
      <c r="DO387" s="279"/>
      <c r="DP387" s="279"/>
      <c r="DQ387" s="279"/>
      <c r="DR387" s="279"/>
      <c r="DS387" s="279"/>
      <c r="DT387" s="279"/>
      <c r="DU387" s="279"/>
      <c r="DV387" s="279"/>
      <c r="DW387" s="279"/>
      <c r="DX387" s="279"/>
      <c r="DY387" s="279"/>
      <c r="DZ387" s="279"/>
      <c r="EA387" s="279"/>
      <c r="EB387" s="279"/>
      <c r="EC387" s="279"/>
      <c r="ED387" s="279"/>
      <c r="EE387" s="279"/>
      <c r="EF387" s="279"/>
      <c r="EG387" s="279"/>
      <c r="EH387" s="279"/>
      <c r="EI387" s="279"/>
      <c r="EJ387" s="279"/>
      <c r="EK387" s="279"/>
      <c r="EL387" s="279"/>
      <c r="EM387" s="279"/>
      <c r="EN387" s="279"/>
      <c r="EO387" s="279"/>
      <c r="EP387" s="279"/>
      <c r="EQ387" s="279"/>
      <c r="ER387" s="279"/>
      <c r="ES387" s="279"/>
      <c r="ET387" s="279"/>
      <c r="EU387" s="279"/>
      <c r="EV387" s="279"/>
      <c r="EW387" s="279"/>
      <c r="EX387" s="279"/>
      <c r="EY387" s="279"/>
      <c r="EZ387" s="279"/>
      <c r="FA387" s="279"/>
      <c r="FB387" s="279"/>
      <c r="FC387" s="279"/>
      <c r="FD387" s="279"/>
      <c r="FE387" s="279"/>
      <c r="FF387" s="279"/>
      <c r="FG387" s="279"/>
      <c r="FH387" s="279"/>
      <c r="FI387" s="279"/>
      <c r="FJ387" s="279"/>
      <c r="FK387" s="279"/>
      <c r="FL387" s="279"/>
      <c r="FM387" s="279"/>
      <c r="FN387" s="279"/>
      <c r="FO387" s="279"/>
      <c r="FP387" s="279"/>
      <c r="FQ387" s="279"/>
      <c r="FR387" s="279"/>
      <c r="FS387" s="279"/>
      <c r="FT387" s="279"/>
      <c r="FU387" s="279"/>
      <c r="FV387" s="279"/>
      <c r="FW387" s="279"/>
      <c r="FX387" s="279"/>
      <c r="FY387" s="279"/>
      <c r="FZ387" s="279"/>
      <c r="GA387" s="279"/>
      <c r="GB387" s="279"/>
      <c r="GC387" s="279"/>
      <c r="GD387" s="279"/>
      <c r="GE387" s="279"/>
      <c r="GF387" s="279"/>
      <c r="GG387" s="279"/>
      <c r="GH387" s="279"/>
      <c r="GI387" s="279"/>
      <c r="GJ387" s="279"/>
      <c r="GK387" s="279"/>
      <c r="GL387" s="279"/>
      <c r="GM387" s="279"/>
      <c r="GN387" s="279"/>
      <c r="GO387" s="279"/>
      <c r="GP387" s="279"/>
      <c r="GQ387" s="279"/>
    </row>
    <row r="388" spans="1:199" ht="15.75" customHeight="1">
      <c r="A388" s="1018"/>
      <c r="B388" s="598" t="s">
        <v>198</v>
      </c>
      <c r="C388" s="599">
        <f>AVERAGE(C350,AJ350,BQ350,CX350,EE350)</f>
        <v>47.612865761689292</v>
      </c>
      <c r="D388" s="600"/>
      <c r="E388" s="600"/>
      <c r="F388" s="600"/>
      <c r="G388" s="600"/>
      <c r="H388" s="600"/>
      <c r="I388" s="600"/>
      <c r="J388" s="600"/>
      <c r="K388" s="600"/>
      <c r="L388" s="601"/>
      <c r="M388" s="1132" t="e">
        <f>AVERAGE(M350,AT350,CA350,EO350,FV350)</f>
        <v>#DIV/0!</v>
      </c>
      <c r="N388" s="1009"/>
      <c r="O388" s="1009"/>
      <c r="P388" s="1009"/>
      <c r="Q388" s="1009"/>
      <c r="R388" s="1009"/>
      <c r="S388" s="1009"/>
      <c r="T388" s="1009"/>
      <c r="U388" s="1009"/>
      <c r="V388" s="1093"/>
      <c r="W388" s="1107">
        <f>AVERAGE(W350,BD350,DR350)</f>
        <v>41.800308641975306</v>
      </c>
      <c r="X388" s="1009"/>
      <c r="Y388" s="1009"/>
      <c r="Z388" s="1009"/>
      <c r="AA388" s="1009"/>
      <c r="AB388" s="1009"/>
      <c r="AC388" s="1009"/>
      <c r="AD388" s="1009"/>
      <c r="AE388" s="1009"/>
      <c r="AF388" s="1093"/>
      <c r="AG388" s="602" t="e">
        <f t="shared" si="84"/>
        <v>#DIV/0!</v>
      </c>
      <c r="AH388" s="546"/>
      <c r="AI388" s="603" t="s">
        <v>198</v>
      </c>
      <c r="AJ388" s="603" t="e">
        <f t="shared" si="85"/>
        <v>#DIV/0!</v>
      </c>
      <c r="AK388" s="279"/>
      <c r="AL388" s="279"/>
      <c r="AM388" s="279"/>
      <c r="AN388" s="279"/>
      <c r="AO388" s="279"/>
      <c r="AP388" s="279"/>
      <c r="AQ388" s="279"/>
      <c r="AR388" s="279"/>
      <c r="AS388" s="279"/>
      <c r="AT388" s="279"/>
      <c r="AU388" s="279"/>
      <c r="AV388" s="279"/>
      <c r="AW388" s="279"/>
      <c r="AX388" s="279"/>
      <c r="AY388" s="279"/>
      <c r="AZ388" s="279"/>
      <c r="BA388" s="279"/>
      <c r="BB388" s="279"/>
      <c r="BC388" s="279"/>
      <c r="BD388" s="279"/>
      <c r="BE388" s="279"/>
      <c r="BF388" s="279"/>
      <c r="BG388" s="279"/>
      <c r="BH388" s="279"/>
      <c r="BI388" s="279"/>
      <c r="BJ388" s="279"/>
      <c r="BK388" s="279"/>
      <c r="BL388" s="279"/>
      <c r="BM388" s="279"/>
      <c r="BN388" s="545"/>
      <c r="BO388" s="279"/>
      <c r="BP388" s="279"/>
      <c r="BQ388" s="279"/>
      <c r="BR388" s="279"/>
      <c r="BS388" s="279"/>
      <c r="BT388" s="279"/>
      <c r="BU388" s="279"/>
      <c r="BV388" s="279"/>
      <c r="BW388" s="279"/>
      <c r="BX388" s="279"/>
      <c r="BY388" s="279"/>
      <c r="BZ388" s="279"/>
      <c r="CA388" s="279"/>
      <c r="CB388" s="279"/>
      <c r="CC388" s="279"/>
      <c r="CD388" s="279"/>
      <c r="CE388" s="279"/>
      <c r="CF388" s="279"/>
      <c r="CG388" s="279"/>
      <c r="CH388" s="279"/>
      <c r="CI388" s="279"/>
      <c r="CJ388" s="279"/>
      <c r="CK388" s="279"/>
      <c r="CL388" s="279"/>
      <c r="CM388" s="279"/>
      <c r="CN388" s="279"/>
      <c r="CO388" s="279"/>
      <c r="CP388" s="279"/>
      <c r="CQ388" s="279"/>
      <c r="CR388" s="279"/>
      <c r="CS388" s="279"/>
      <c r="CT388" s="279"/>
      <c r="CU388" s="279"/>
      <c r="CV388" s="279"/>
      <c r="CW388" s="279"/>
      <c r="CX388" s="279"/>
      <c r="CY388" s="279"/>
      <c r="CZ388" s="279"/>
      <c r="DA388" s="279"/>
      <c r="DB388" s="279"/>
      <c r="DC388" s="279"/>
      <c r="DD388" s="279"/>
      <c r="DE388" s="279"/>
      <c r="DF388" s="279"/>
      <c r="DG388" s="279"/>
      <c r="DH388" s="279"/>
      <c r="DI388" s="279"/>
      <c r="DJ388" s="279"/>
      <c r="DK388" s="279"/>
      <c r="DL388" s="279"/>
      <c r="DM388" s="279"/>
      <c r="DN388" s="279"/>
      <c r="DO388" s="279"/>
      <c r="DP388" s="279"/>
      <c r="DQ388" s="279"/>
      <c r="DR388" s="279"/>
      <c r="DS388" s="279"/>
      <c r="DT388" s="279"/>
      <c r="DU388" s="279"/>
      <c r="DV388" s="279"/>
      <c r="DW388" s="279"/>
      <c r="DX388" s="279"/>
      <c r="DY388" s="279"/>
      <c r="DZ388" s="279"/>
      <c r="EA388" s="279"/>
      <c r="EB388" s="279"/>
      <c r="EC388" s="279"/>
      <c r="ED388" s="279"/>
      <c r="EE388" s="279"/>
      <c r="EF388" s="279"/>
      <c r="EG388" s="279"/>
      <c r="EH388" s="279"/>
      <c r="EI388" s="279"/>
      <c r="EJ388" s="279"/>
      <c r="EK388" s="279"/>
      <c r="EL388" s="279"/>
      <c r="EM388" s="279"/>
      <c r="EN388" s="279"/>
      <c r="EO388" s="279"/>
      <c r="EP388" s="279"/>
      <c r="EQ388" s="279"/>
      <c r="ER388" s="279"/>
      <c r="ES388" s="279"/>
      <c r="ET388" s="279"/>
      <c r="EU388" s="279"/>
      <c r="EV388" s="279"/>
      <c r="EW388" s="279"/>
      <c r="EX388" s="279"/>
      <c r="EY388" s="279"/>
      <c r="EZ388" s="279"/>
      <c r="FA388" s="279"/>
      <c r="FB388" s="279"/>
      <c r="FC388" s="279"/>
      <c r="FD388" s="279"/>
      <c r="FE388" s="279"/>
      <c r="FF388" s="279"/>
      <c r="FG388" s="279"/>
      <c r="FH388" s="279"/>
      <c r="FI388" s="279"/>
      <c r="FJ388" s="279"/>
      <c r="FK388" s="279"/>
      <c r="FL388" s="279"/>
      <c r="FM388" s="279"/>
      <c r="FN388" s="279"/>
      <c r="FO388" s="279"/>
      <c r="FP388" s="279"/>
      <c r="FQ388" s="279"/>
      <c r="FR388" s="279"/>
      <c r="FS388" s="279"/>
      <c r="FT388" s="279"/>
      <c r="FU388" s="279"/>
      <c r="FV388" s="279"/>
      <c r="FW388" s="279"/>
      <c r="FX388" s="279"/>
      <c r="FY388" s="279"/>
      <c r="FZ388" s="279"/>
      <c r="GA388" s="279"/>
      <c r="GB388" s="279"/>
      <c r="GC388" s="279"/>
      <c r="GD388" s="279"/>
      <c r="GE388" s="279"/>
      <c r="GF388" s="279"/>
      <c r="GG388" s="279"/>
      <c r="GH388" s="279"/>
      <c r="GI388" s="279"/>
      <c r="GJ388" s="279"/>
      <c r="GK388" s="279"/>
      <c r="GL388" s="279"/>
      <c r="GM388" s="279"/>
      <c r="GN388" s="279"/>
      <c r="GO388" s="279"/>
      <c r="GP388" s="279"/>
      <c r="GQ388" s="279"/>
    </row>
    <row r="389" spans="1:199" ht="15.75" customHeight="1">
      <c r="A389" s="1018"/>
      <c r="B389" s="487" t="s">
        <v>201</v>
      </c>
      <c r="C389" s="604">
        <f>AVERAGE(C351,AJ351,BQ351,CX351,EE351)</f>
        <v>49.972298534798533</v>
      </c>
      <c r="D389" s="605"/>
      <c r="E389" s="605"/>
      <c r="F389" s="605"/>
      <c r="G389" s="605"/>
      <c r="H389" s="605"/>
      <c r="I389" s="605"/>
      <c r="J389" s="605"/>
      <c r="K389" s="605"/>
      <c r="L389" s="606"/>
      <c r="M389" s="1109">
        <f>AVERAGE(,AT351,CA351,DH351)</f>
        <v>31.650215161157497</v>
      </c>
      <c r="N389" s="1009"/>
      <c r="O389" s="1009"/>
      <c r="P389" s="1009"/>
      <c r="Q389" s="1009"/>
      <c r="R389" s="1009"/>
      <c r="S389" s="1009"/>
      <c r="T389" s="1009"/>
      <c r="U389" s="1009"/>
      <c r="V389" s="1093"/>
      <c r="W389" s="495">
        <f>AVERAGE(BD351,DR351)</f>
        <v>56.913533525298227</v>
      </c>
      <c r="X389" s="607"/>
      <c r="Y389" s="607"/>
      <c r="Z389" s="607"/>
      <c r="AA389" s="607"/>
      <c r="AB389" s="607"/>
      <c r="AC389" s="607"/>
      <c r="AD389" s="607"/>
      <c r="AE389" s="607"/>
      <c r="AF389" s="608"/>
      <c r="AG389" s="609">
        <f t="shared" si="84"/>
        <v>46.17868240708475</v>
      </c>
      <c r="AH389" s="546"/>
      <c r="AI389" s="610" t="s">
        <v>201</v>
      </c>
      <c r="AJ389" s="611">
        <f t="shared" si="85"/>
        <v>46.17868240708475</v>
      </c>
      <c r="AK389" s="279"/>
      <c r="AL389" s="279"/>
      <c r="AM389" s="279"/>
      <c r="AN389" s="279"/>
      <c r="AO389" s="279"/>
      <c r="AP389" s="279"/>
      <c r="AQ389" s="279"/>
      <c r="AR389" s="279"/>
      <c r="AS389" s="279"/>
      <c r="AT389" s="279"/>
      <c r="AU389" s="279"/>
      <c r="AV389" s="279"/>
      <c r="AW389" s="279"/>
      <c r="AX389" s="279"/>
      <c r="AY389" s="279"/>
      <c r="AZ389" s="279"/>
      <c r="BA389" s="279"/>
      <c r="BB389" s="279"/>
      <c r="BC389" s="279"/>
      <c r="BD389" s="279"/>
      <c r="BE389" s="279"/>
      <c r="BF389" s="279"/>
      <c r="BG389" s="279"/>
      <c r="BH389" s="279"/>
      <c r="BI389" s="279"/>
      <c r="BJ389" s="279"/>
      <c r="BK389" s="279"/>
      <c r="BL389" s="279"/>
      <c r="BM389" s="279"/>
      <c r="BN389" s="545"/>
      <c r="BO389" s="279"/>
      <c r="BP389" s="279"/>
      <c r="BQ389" s="279"/>
      <c r="BR389" s="279"/>
      <c r="BS389" s="279"/>
      <c r="BT389" s="279"/>
      <c r="BU389" s="279"/>
      <c r="BV389" s="279"/>
      <c r="BW389" s="279"/>
      <c r="BX389" s="279"/>
      <c r="BY389" s="279"/>
      <c r="BZ389" s="279"/>
      <c r="CA389" s="279"/>
      <c r="CB389" s="279"/>
      <c r="CC389" s="279"/>
      <c r="CD389" s="279"/>
      <c r="CE389" s="279"/>
      <c r="CF389" s="279"/>
      <c r="CG389" s="279"/>
      <c r="CH389" s="279"/>
      <c r="CI389" s="279"/>
      <c r="CJ389" s="279"/>
      <c r="CK389" s="279"/>
      <c r="CL389" s="279"/>
      <c r="CM389" s="279"/>
      <c r="CN389" s="279"/>
      <c r="CO389" s="279"/>
      <c r="CP389" s="279"/>
      <c r="CQ389" s="279"/>
      <c r="CR389" s="279"/>
      <c r="CS389" s="279"/>
      <c r="CT389" s="279"/>
      <c r="CU389" s="279"/>
      <c r="CV389" s="279"/>
      <c r="CW389" s="279"/>
      <c r="CX389" s="279"/>
      <c r="CY389" s="279"/>
      <c r="CZ389" s="279"/>
      <c r="DA389" s="279"/>
      <c r="DB389" s="279"/>
      <c r="DC389" s="279"/>
      <c r="DD389" s="279"/>
      <c r="DE389" s="279"/>
      <c r="DF389" s="279"/>
      <c r="DG389" s="279"/>
      <c r="DH389" s="279"/>
      <c r="DI389" s="279"/>
      <c r="DJ389" s="279"/>
      <c r="DK389" s="279"/>
      <c r="DL389" s="279"/>
      <c r="DM389" s="279"/>
      <c r="DN389" s="279"/>
      <c r="DO389" s="279"/>
      <c r="DP389" s="279"/>
      <c r="DQ389" s="279"/>
      <c r="DR389" s="279"/>
      <c r="DS389" s="279"/>
      <c r="DT389" s="279"/>
      <c r="DU389" s="279"/>
      <c r="DV389" s="279"/>
      <c r="DW389" s="279"/>
      <c r="DX389" s="279"/>
      <c r="DY389" s="279"/>
      <c r="DZ389" s="279"/>
      <c r="EA389" s="279"/>
      <c r="EB389" s="279"/>
      <c r="EC389" s="279"/>
      <c r="ED389" s="279"/>
      <c r="EE389" s="279"/>
      <c r="EF389" s="279"/>
      <c r="EG389" s="279"/>
      <c r="EH389" s="279"/>
      <c r="EI389" s="279"/>
      <c r="EJ389" s="279"/>
      <c r="EK389" s="279"/>
      <c r="EL389" s="279"/>
      <c r="EM389" s="279"/>
      <c r="EN389" s="279"/>
      <c r="EO389" s="279"/>
      <c r="EP389" s="279"/>
      <c r="EQ389" s="279"/>
      <c r="ER389" s="279"/>
      <c r="ES389" s="279"/>
      <c r="ET389" s="279"/>
      <c r="EU389" s="279"/>
      <c r="EV389" s="279"/>
      <c r="EW389" s="279"/>
      <c r="EX389" s="279"/>
      <c r="EY389" s="279"/>
      <c r="EZ389" s="279"/>
      <c r="FA389" s="279"/>
      <c r="FB389" s="279"/>
      <c r="FC389" s="279"/>
      <c r="FD389" s="279"/>
      <c r="FE389" s="279"/>
      <c r="FF389" s="279"/>
      <c r="FG389" s="279"/>
      <c r="FH389" s="279"/>
      <c r="FI389" s="279"/>
      <c r="FJ389" s="279"/>
      <c r="FK389" s="279"/>
      <c r="FL389" s="279"/>
      <c r="FM389" s="279"/>
      <c r="FN389" s="279"/>
      <c r="FO389" s="279"/>
      <c r="FP389" s="279"/>
      <c r="FQ389" s="279"/>
      <c r="FR389" s="279"/>
      <c r="FS389" s="279"/>
      <c r="FT389" s="279"/>
      <c r="FU389" s="279"/>
      <c r="FV389" s="279"/>
      <c r="FW389" s="279"/>
      <c r="FX389" s="279"/>
      <c r="FY389" s="279"/>
      <c r="FZ389" s="279"/>
      <c r="GA389" s="279"/>
      <c r="GB389" s="279"/>
      <c r="GC389" s="279"/>
      <c r="GD389" s="279"/>
      <c r="GE389" s="279"/>
      <c r="GF389" s="279"/>
      <c r="GG389" s="279"/>
      <c r="GH389" s="279"/>
      <c r="GI389" s="279"/>
      <c r="GJ389" s="279"/>
      <c r="GK389" s="279"/>
      <c r="GL389" s="279"/>
      <c r="GM389" s="279"/>
      <c r="GN389" s="279"/>
      <c r="GO389" s="279"/>
      <c r="GP389" s="279"/>
      <c r="GQ389" s="279"/>
    </row>
    <row r="390" spans="1:199" ht="15.75" customHeight="1">
      <c r="A390" s="1018"/>
      <c r="B390" s="498" t="s">
        <v>203</v>
      </c>
      <c r="C390" s="612">
        <f>AVERAGE(C355,CX355,)</f>
        <v>8.0555555555555554</v>
      </c>
      <c r="D390" s="613"/>
      <c r="E390" s="613"/>
      <c r="F390" s="613"/>
      <c r="G390" s="613"/>
      <c r="H390" s="613"/>
      <c r="I390" s="613"/>
      <c r="J390" s="613"/>
      <c r="K390" s="613"/>
      <c r="L390" s="614"/>
      <c r="M390" s="1099">
        <f>AVERAGE(CX355)</f>
        <v>13</v>
      </c>
      <c r="N390" s="1009"/>
      <c r="O390" s="1009"/>
      <c r="P390" s="1009"/>
      <c r="Q390" s="1009"/>
      <c r="R390" s="1009"/>
      <c r="S390" s="1009"/>
      <c r="T390" s="1009"/>
      <c r="U390" s="1009"/>
      <c r="V390" s="1093"/>
      <c r="W390" s="612">
        <f>AVERAGE(DR355)</f>
        <v>10.083333333333334</v>
      </c>
      <c r="X390" s="541"/>
      <c r="Y390" s="541"/>
      <c r="Z390" s="541"/>
      <c r="AA390" s="541"/>
      <c r="AB390" s="541"/>
      <c r="AC390" s="541"/>
      <c r="AD390" s="541"/>
      <c r="AE390" s="541"/>
      <c r="AF390" s="542"/>
      <c r="AG390" s="371">
        <f t="shared" si="84"/>
        <v>10.379629629629632</v>
      </c>
      <c r="AH390" s="546"/>
      <c r="AI390" s="498" t="s">
        <v>203</v>
      </c>
      <c r="AJ390" s="615">
        <f t="shared" si="85"/>
        <v>10.379629629629632</v>
      </c>
      <c r="AK390" s="279"/>
      <c r="AL390" s="279"/>
      <c r="AM390" s="279"/>
      <c r="AN390" s="279"/>
      <c r="AO390" s="279"/>
      <c r="AP390" s="279"/>
      <c r="AQ390" s="279"/>
      <c r="AR390" s="279"/>
      <c r="AS390" s="279"/>
      <c r="AT390" s="279"/>
      <c r="AU390" s="279"/>
      <c r="AV390" s="279"/>
      <c r="AW390" s="279"/>
      <c r="AX390" s="279"/>
      <c r="AY390" s="279"/>
      <c r="AZ390" s="279"/>
      <c r="BA390" s="279"/>
      <c r="BB390" s="279"/>
      <c r="BC390" s="279"/>
      <c r="BD390" s="279"/>
      <c r="BE390" s="279"/>
      <c r="BF390" s="279"/>
      <c r="BG390" s="279"/>
      <c r="BH390" s="279"/>
      <c r="BI390" s="279"/>
      <c r="BJ390" s="279"/>
      <c r="BK390" s="279"/>
      <c r="BL390" s="279"/>
      <c r="BM390" s="279"/>
      <c r="BN390" s="545"/>
      <c r="BO390" s="279"/>
      <c r="BP390" s="279"/>
      <c r="BQ390" s="279"/>
      <c r="BR390" s="279"/>
      <c r="BS390" s="279"/>
      <c r="BT390" s="279"/>
      <c r="BU390" s="279"/>
      <c r="BV390" s="279"/>
      <c r="BW390" s="279"/>
      <c r="BX390" s="279"/>
      <c r="BY390" s="279"/>
      <c r="BZ390" s="279"/>
      <c r="CA390" s="279"/>
      <c r="CB390" s="279"/>
      <c r="CC390" s="279"/>
      <c r="CD390" s="279"/>
      <c r="CE390" s="279"/>
      <c r="CF390" s="279"/>
      <c r="CG390" s="279"/>
      <c r="CH390" s="279"/>
      <c r="CI390" s="279"/>
      <c r="CJ390" s="279"/>
      <c r="CK390" s="279"/>
      <c r="CL390" s="279"/>
      <c r="CM390" s="279"/>
      <c r="CN390" s="279"/>
      <c r="CO390" s="279"/>
      <c r="CP390" s="279"/>
      <c r="CQ390" s="279"/>
      <c r="CR390" s="279"/>
      <c r="CS390" s="279"/>
      <c r="CT390" s="279"/>
      <c r="CU390" s="279"/>
      <c r="CV390" s="279"/>
      <c r="CW390" s="279"/>
      <c r="CX390" s="279"/>
      <c r="CY390" s="279"/>
      <c r="CZ390" s="279"/>
      <c r="DA390" s="279"/>
      <c r="DB390" s="279"/>
      <c r="DC390" s="279"/>
      <c r="DD390" s="279"/>
      <c r="DE390" s="279"/>
      <c r="DF390" s="279"/>
      <c r="DG390" s="279"/>
      <c r="DH390" s="279"/>
      <c r="DI390" s="279"/>
      <c r="DJ390" s="279"/>
      <c r="DK390" s="279"/>
      <c r="DL390" s="279"/>
      <c r="DM390" s="279"/>
      <c r="DN390" s="279"/>
      <c r="DO390" s="279"/>
      <c r="DP390" s="279"/>
      <c r="DQ390" s="279"/>
      <c r="DR390" s="279"/>
      <c r="DS390" s="279"/>
      <c r="DT390" s="279"/>
      <c r="DU390" s="279"/>
      <c r="DV390" s="279"/>
      <c r="DW390" s="279"/>
      <c r="DX390" s="279"/>
      <c r="DY390" s="279"/>
      <c r="DZ390" s="279"/>
      <c r="EA390" s="279"/>
      <c r="EB390" s="279"/>
      <c r="EC390" s="279"/>
      <c r="ED390" s="279"/>
      <c r="EE390" s="279"/>
      <c r="EF390" s="279"/>
      <c r="EG390" s="279"/>
      <c r="EH390" s="279"/>
      <c r="EI390" s="279"/>
      <c r="EJ390" s="279"/>
      <c r="EK390" s="279"/>
      <c r="EL390" s="279"/>
      <c r="EM390" s="279"/>
      <c r="EN390" s="279"/>
      <c r="EO390" s="279"/>
      <c r="EP390" s="279"/>
      <c r="EQ390" s="279"/>
      <c r="ER390" s="279"/>
      <c r="ES390" s="279"/>
      <c r="ET390" s="279"/>
      <c r="EU390" s="279"/>
      <c r="EV390" s="279"/>
      <c r="EW390" s="279"/>
      <c r="EX390" s="279"/>
      <c r="EY390" s="279"/>
      <c r="EZ390" s="279"/>
      <c r="FA390" s="279"/>
      <c r="FB390" s="279"/>
      <c r="FC390" s="279"/>
      <c r="FD390" s="279"/>
      <c r="FE390" s="279"/>
      <c r="FF390" s="279"/>
      <c r="FG390" s="279"/>
      <c r="FH390" s="279"/>
      <c r="FI390" s="279"/>
      <c r="FJ390" s="279"/>
      <c r="FK390" s="279"/>
      <c r="FL390" s="279"/>
      <c r="FM390" s="279"/>
      <c r="FN390" s="279"/>
      <c r="FO390" s="279"/>
      <c r="FP390" s="279"/>
      <c r="FQ390" s="279"/>
      <c r="FR390" s="279"/>
      <c r="FS390" s="279"/>
      <c r="FT390" s="279"/>
      <c r="FU390" s="279"/>
      <c r="FV390" s="279"/>
      <c r="FW390" s="279"/>
      <c r="FX390" s="279"/>
      <c r="FY390" s="279"/>
      <c r="FZ390" s="279"/>
      <c r="GA390" s="279"/>
      <c r="GB390" s="279"/>
      <c r="GC390" s="279"/>
      <c r="GD390" s="279"/>
      <c r="GE390" s="279"/>
      <c r="GF390" s="279"/>
      <c r="GG390" s="279"/>
      <c r="GH390" s="279"/>
      <c r="GI390" s="279"/>
      <c r="GJ390" s="279"/>
      <c r="GK390" s="279"/>
      <c r="GL390" s="279"/>
      <c r="GM390" s="279"/>
      <c r="GN390" s="279"/>
      <c r="GO390" s="279"/>
      <c r="GP390" s="279"/>
      <c r="GQ390" s="279"/>
    </row>
    <row r="391" spans="1:199" ht="15.75" customHeight="1">
      <c r="A391" s="1018"/>
      <c r="B391" s="295" t="s">
        <v>204</v>
      </c>
      <c r="C391" s="547">
        <f>AVERAGE(C356,AJ356,BQ356,EE356,FL356)</f>
        <v>63.98</v>
      </c>
      <c r="D391" s="548"/>
      <c r="E391" s="548"/>
      <c r="F391" s="548"/>
      <c r="G391" s="548"/>
      <c r="H391" s="548"/>
      <c r="I391" s="548"/>
      <c r="J391" s="548"/>
      <c r="K391" s="548"/>
      <c r="L391" s="549"/>
      <c r="M391" s="1092">
        <f>AVERAGE(M356,AT356,CA356,EO356,FV356)</f>
        <v>55.92</v>
      </c>
      <c r="N391" s="1009"/>
      <c r="O391" s="1009"/>
      <c r="P391" s="1009"/>
      <c r="Q391" s="1009"/>
      <c r="R391" s="1009"/>
      <c r="S391" s="1009"/>
      <c r="T391" s="1009"/>
      <c r="U391" s="1009"/>
      <c r="V391" s="1093"/>
      <c r="W391" s="1092">
        <f>AVERAGE(W356,BD356,CK356,EY356,GF356)</f>
        <v>48.775555555555556</v>
      </c>
      <c r="X391" s="1009"/>
      <c r="Y391" s="1009"/>
      <c r="Z391" s="1009"/>
      <c r="AA391" s="1009"/>
      <c r="AB391" s="1009"/>
      <c r="AC391" s="1009"/>
      <c r="AD391" s="1009"/>
      <c r="AE391" s="1009"/>
      <c r="AF391" s="1093"/>
      <c r="AG391" s="371">
        <f t="shared" si="84"/>
        <v>56.225185185185182</v>
      </c>
      <c r="AH391" s="546"/>
      <c r="AI391" s="295" t="s">
        <v>204</v>
      </c>
      <c r="AJ391" s="578">
        <f t="shared" si="85"/>
        <v>56.225185185185182</v>
      </c>
      <c r="AK391" s="279"/>
      <c r="AL391" s="279"/>
      <c r="AM391" s="279"/>
      <c r="AN391" s="279"/>
      <c r="AO391" s="279"/>
      <c r="AP391" s="279"/>
      <c r="AQ391" s="279"/>
      <c r="AR391" s="279"/>
      <c r="AS391" s="279"/>
      <c r="AT391" s="279"/>
      <c r="AU391" s="279"/>
      <c r="AV391" s="279"/>
      <c r="AW391" s="279"/>
      <c r="AX391" s="279"/>
      <c r="AY391" s="279"/>
      <c r="AZ391" s="279"/>
      <c r="BA391" s="279"/>
      <c r="BB391" s="279"/>
      <c r="BC391" s="279"/>
      <c r="BD391" s="279"/>
      <c r="BE391" s="279"/>
      <c r="BF391" s="279"/>
      <c r="BG391" s="279"/>
      <c r="BH391" s="279"/>
      <c r="BI391" s="279"/>
      <c r="BJ391" s="279"/>
      <c r="BK391" s="279"/>
      <c r="BL391" s="279"/>
      <c r="BM391" s="279"/>
      <c r="BN391" s="545"/>
      <c r="BO391" s="279"/>
      <c r="BP391" s="279"/>
      <c r="BQ391" s="279"/>
      <c r="BR391" s="279"/>
      <c r="BS391" s="279"/>
      <c r="BT391" s="279"/>
      <c r="BU391" s="279"/>
      <c r="BV391" s="279"/>
      <c r="BW391" s="279"/>
      <c r="BX391" s="279"/>
      <c r="BY391" s="279"/>
      <c r="BZ391" s="279"/>
      <c r="CA391" s="279"/>
      <c r="CB391" s="279"/>
      <c r="CC391" s="279"/>
      <c r="CD391" s="279"/>
      <c r="CE391" s="279"/>
      <c r="CF391" s="279"/>
      <c r="CG391" s="279"/>
      <c r="CH391" s="279"/>
      <c r="CI391" s="279"/>
      <c r="CJ391" s="279"/>
      <c r="CK391" s="279"/>
      <c r="CL391" s="279"/>
      <c r="CM391" s="279"/>
      <c r="CN391" s="279"/>
      <c r="CO391" s="279"/>
      <c r="CP391" s="279"/>
      <c r="CQ391" s="279"/>
      <c r="CR391" s="279"/>
      <c r="CS391" s="279"/>
      <c r="CT391" s="279"/>
      <c r="CU391" s="279"/>
      <c r="CV391" s="279"/>
      <c r="CW391" s="279"/>
      <c r="CX391" s="279"/>
      <c r="CY391" s="279"/>
      <c r="CZ391" s="279"/>
      <c r="DA391" s="279"/>
      <c r="DB391" s="279"/>
      <c r="DC391" s="279"/>
      <c r="DD391" s="279"/>
      <c r="DE391" s="279"/>
      <c r="DF391" s="279"/>
      <c r="DG391" s="279"/>
      <c r="DH391" s="279"/>
      <c r="DI391" s="279"/>
      <c r="DJ391" s="279"/>
      <c r="DK391" s="279"/>
      <c r="DL391" s="279"/>
      <c r="DM391" s="279"/>
      <c r="DN391" s="279"/>
      <c r="DO391" s="279"/>
      <c r="DP391" s="279"/>
      <c r="DQ391" s="279"/>
      <c r="DR391" s="279"/>
      <c r="DS391" s="279"/>
      <c r="DT391" s="279"/>
      <c r="DU391" s="279"/>
      <c r="DV391" s="279"/>
      <c r="DW391" s="279"/>
      <c r="DX391" s="279"/>
      <c r="DY391" s="279"/>
      <c r="DZ391" s="279"/>
      <c r="EA391" s="279"/>
      <c r="EB391" s="279"/>
      <c r="EC391" s="279"/>
      <c r="ED391" s="279"/>
      <c r="EE391" s="279"/>
      <c r="EF391" s="279"/>
      <c r="EG391" s="279"/>
      <c r="EH391" s="279"/>
      <c r="EI391" s="279"/>
      <c r="EJ391" s="279"/>
      <c r="EK391" s="279"/>
      <c r="EL391" s="279"/>
      <c r="EM391" s="279"/>
      <c r="EN391" s="279"/>
      <c r="EO391" s="279"/>
      <c r="EP391" s="279"/>
      <c r="EQ391" s="279"/>
      <c r="ER391" s="279"/>
      <c r="ES391" s="279"/>
      <c r="ET391" s="279"/>
      <c r="EU391" s="279"/>
      <c r="EV391" s="279"/>
      <c r="EW391" s="279"/>
      <c r="EX391" s="279"/>
      <c r="EY391" s="279"/>
      <c r="EZ391" s="279"/>
      <c r="FA391" s="279"/>
      <c r="FB391" s="279"/>
      <c r="FC391" s="279"/>
      <c r="FD391" s="279"/>
      <c r="FE391" s="279"/>
      <c r="FF391" s="279"/>
      <c r="FG391" s="279"/>
      <c r="FH391" s="279"/>
      <c r="FI391" s="279"/>
      <c r="FJ391" s="279"/>
      <c r="FK391" s="279"/>
      <c r="FL391" s="279"/>
      <c r="FM391" s="279"/>
      <c r="FN391" s="279"/>
      <c r="FO391" s="279"/>
      <c r="FP391" s="279"/>
      <c r="FQ391" s="279"/>
      <c r="FR391" s="279"/>
      <c r="FS391" s="279"/>
      <c r="FT391" s="279"/>
      <c r="FU391" s="279"/>
      <c r="FV391" s="279"/>
      <c r="FW391" s="279"/>
      <c r="FX391" s="279"/>
      <c r="FY391" s="279"/>
      <c r="FZ391" s="279"/>
      <c r="GA391" s="279"/>
      <c r="GB391" s="279"/>
      <c r="GC391" s="279"/>
      <c r="GD391" s="279"/>
      <c r="GE391" s="279"/>
      <c r="GF391" s="279"/>
      <c r="GG391" s="279"/>
      <c r="GH391" s="279"/>
      <c r="GI391" s="279"/>
      <c r="GJ391" s="279"/>
      <c r="GK391" s="279"/>
      <c r="GL391" s="279"/>
      <c r="GM391" s="279"/>
      <c r="GN391" s="279"/>
      <c r="GO391" s="279"/>
      <c r="GP391" s="279"/>
      <c r="GQ391" s="279"/>
    </row>
    <row r="392" spans="1:199" ht="15.75" customHeight="1">
      <c r="A392" s="1018"/>
      <c r="B392" s="295" t="s">
        <v>262</v>
      </c>
      <c r="C392" s="547">
        <f>AVERAGE(C357,AJ357,BQ357,EE357,FL357)</f>
        <v>15.313333333333333</v>
      </c>
      <c r="D392" s="548"/>
      <c r="E392" s="548"/>
      <c r="F392" s="548"/>
      <c r="G392" s="548"/>
      <c r="H392" s="548"/>
      <c r="I392" s="548"/>
      <c r="J392" s="548"/>
      <c r="K392" s="548"/>
      <c r="L392" s="549"/>
      <c r="M392" s="1092">
        <f>AVERAGE(M357,AT357,CA357,EO357,FV357)</f>
        <v>12.12144927536232</v>
      </c>
      <c r="N392" s="1009"/>
      <c r="O392" s="1009"/>
      <c r="P392" s="1009"/>
      <c r="Q392" s="1009"/>
      <c r="R392" s="1009"/>
      <c r="S392" s="1009"/>
      <c r="T392" s="1009"/>
      <c r="U392" s="1009"/>
      <c r="V392" s="1093"/>
      <c r="W392" s="1092">
        <f>AVERAGE(W357,BD357,CK357,EY357,GF357)</f>
        <v>13.004444444444445</v>
      </c>
      <c r="X392" s="1009"/>
      <c r="Y392" s="1009"/>
      <c r="Z392" s="1009"/>
      <c r="AA392" s="1009"/>
      <c r="AB392" s="1009"/>
      <c r="AC392" s="1009"/>
      <c r="AD392" s="1009"/>
      <c r="AE392" s="1009"/>
      <c r="AF392" s="1093"/>
      <c r="AG392" s="371">
        <f t="shared" si="84"/>
        <v>13.479742351046701</v>
      </c>
      <c r="AH392" s="546"/>
      <c r="AI392" s="295" t="s">
        <v>262</v>
      </c>
      <c r="AJ392" s="578">
        <f t="shared" si="85"/>
        <v>13.479742351046701</v>
      </c>
      <c r="AK392" s="279"/>
      <c r="AL392" s="279"/>
      <c r="AM392" s="279"/>
      <c r="AN392" s="279"/>
      <c r="AO392" s="279"/>
      <c r="AP392" s="279"/>
      <c r="AQ392" s="279"/>
      <c r="AR392" s="279"/>
      <c r="AS392" s="279"/>
      <c r="AT392" s="279"/>
      <c r="AU392" s="279"/>
      <c r="AV392" s="279"/>
      <c r="AW392" s="279"/>
      <c r="AX392" s="279"/>
      <c r="AY392" s="279"/>
      <c r="AZ392" s="279"/>
      <c r="BA392" s="279"/>
      <c r="BB392" s="279"/>
      <c r="BC392" s="279"/>
      <c r="BD392" s="279"/>
      <c r="BE392" s="279"/>
      <c r="BF392" s="279"/>
      <c r="BG392" s="279"/>
      <c r="BH392" s="279"/>
      <c r="BI392" s="279"/>
      <c r="BJ392" s="279"/>
      <c r="BK392" s="279"/>
      <c r="BL392" s="279"/>
      <c r="BM392" s="279"/>
      <c r="BN392" s="545"/>
      <c r="BO392" s="279"/>
      <c r="BP392" s="279"/>
      <c r="BQ392" s="279"/>
      <c r="BR392" s="279"/>
      <c r="BS392" s="279"/>
      <c r="BT392" s="279"/>
      <c r="BU392" s="279"/>
      <c r="BV392" s="279"/>
      <c r="BW392" s="279"/>
      <c r="BX392" s="279"/>
      <c r="BY392" s="279"/>
      <c r="BZ392" s="279"/>
      <c r="CA392" s="279"/>
      <c r="CB392" s="279"/>
      <c r="CC392" s="279"/>
      <c r="CD392" s="279"/>
      <c r="CE392" s="279"/>
      <c r="CF392" s="279"/>
      <c r="CG392" s="279"/>
      <c r="CH392" s="279"/>
      <c r="CI392" s="279"/>
      <c r="CJ392" s="279"/>
      <c r="CK392" s="279"/>
      <c r="CL392" s="279"/>
      <c r="CM392" s="279"/>
      <c r="CN392" s="279"/>
      <c r="CO392" s="279"/>
      <c r="CP392" s="279"/>
      <c r="CQ392" s="279"/>
      <c r="CR392" s="279"/>
      <c r="CS392" s="279"/>
      <c r="CT392" s="279"/>
      <c r="CU392" s="279"/>
      <c r="CV392" s="279"/>
      <c r="CW392" s="279"/>
      <c r="CX392" s="279"/>
      <c r="CY392" s="279"/>
      <c r="CZ392" s="279"/>
      <c r="DA392" s="279"/>
      <c r="DB392" s="279"/>
      <c r="DC392" s="279"/>
      <c r="DD392" s="279"/>
      <c r="DE392" s="279"/>
      <c r="DF392" s="279"/>
      <c r="DG392" s="279"/>
      <c r="DH392" s="279"/>
      <c r="DI392" s="279"/>
      <c r="DJ392" s="279"/>
      <c r="DK392" s="279"/>
      <c r="DL392" s="279"/>
      <c r="DM392" s="279"/>
      <c r="DN392" s="279"/>
      <c r="DO392" s="279"/>
      <c r="DP392" s="279"/>
      <c r="DQ392" s="279"/>
      <c r="DR392" s="279"/>
      <c r="DS392" s="279"/>
      <c r="DT392" s="279"/>
      <c r="DU392" s="279"/>
      <c r="DV392" s="279"/>
      <c r="DW392" s="279"/>
      <c r="DX392" s="279"/>
      <c r="DY392" s="279"/>
      <c r="DZ392" s="279"/>
      <c r="EA392" s="279"/>
      <c r="EB392" s="279"/>
      <c r="EC392" s="279"/>
      <c r="ED392" s="279"/>
      <c r="EE392" s="279"/>
      <c r="EF392" s="279"/>
      <c r="EG392" s="279"/>
      <c r="EH392" s="279"/>
      <c r="EI392" s="279"/>
      <c r="EJ392" s="279"/>
      <c r="EK392" s="279"/>
      <c r="EL392" s="279"/>
      <c r="EM392" s="279"/>
      <c r="EN392" s="279"/>
      <c r="EO392" s="279"/>
      <c r="EP392" s="279"/>
      <c r="EQ392" s="279"/>
      <c r="ER392" s="279"/>
      <c r="ES392" s="279"/>
      <c r="ET392" s="279"/>
      <c r="EU392" s="279"/>
      <c r="EV392" s="279"/>
      <c r="EW392" s="279"/>
      <c r="EX392" s="279"/>
      <c r="EY392" s="279"/>
      <c r="EZ392" s="279"/>
      <c r="FA392" s="279"/>
      <c r="FB392" s="279"/>
      <c r="FC392" s="279"/>
      <c r="FD392" s="279"/>
      <c r="FE392" s="279"/>
      <c r="FF392" s="279"/>
      <c r="FG392" s="279"/>
      <c r="FH392" s="279"/>
      <c r="FI392" s="279"/>
      <c r="FJ392" s="279"/>
      <c r="FK392" s="279"/>
      <c r="FL392" s="279"/>
      <c r="FM392" s="279"/>
      <c r="FN392" s="279"/>
      <c r="FO392" s="279"/>
      <c r="FP392" s="279"/>
      <c r="FQ392" s="279"/>
      <c r="FR392" s="279"/>
      <c r="FS392" s="279"/>
      <c r="FT392" s="279"/>
      <c r="FU392" s="279"/>
      <c r="FV392" s="279"/>
      <c r="FW392" s="279"/>
      <c r="FX392" s="279"/>
      <c r="FY392" s="279"/>
      <c r="FZ392" s="279"/>
      <c r="GA392" s="279"/>
      <c r="GB392" s="279"/>
      <c r="GC392" s="279"/>
      <c r="GD392" s="279"/>
      <c r="GE392" s="279"/>
      <c r="GF392" s="279"/>
      <c r="GG392" s="279"/>
      <c r="GH392" s="279"/>
      <c r="GI392" s="279"/>
      <c r="GJ392" s="279"/>
      <c r="GK392" s="279"/>
      <c r="GL392" s="279"/>
      <c r="GM392" s="279"/>
      <c r="GN392" s="279"/>
      <c r="GO392" s="279"/>
      <c r="GP392" s="279"/>
      <c r="GQ392" s="279"/>
    </row>
    <row r="393" spans="1:199" ht="15.75" customHeight="1">
      <c r="A393" s="1018"/>
      <c r="B393" s="295" t="s">
        <v>263</v>
      </c>
      <c r="C393" s="547">
        <f>AVERAGE(C358,AJ358,BQ358,EE358,FL358)</f>
        <v>2.3835897435897437</v>
      </c>
      <c r="D393" s="548"/>
      <c r="E393" s="548"/>
      <c r="F393" s="548"/>
      <c r="G393" s="548"/>
      <c r="H393" s="548"/>
      <c r="I393" s="548"/>
      <c r="J393" s="548"/>
      <c r="K393" s="548"/>
      <c r="L393" s="549"/>
      <c r="M393" s="1092">
        <f>AVERAGE(M358,AT358,CA358,EO358,FV358)</f>
        <v>2.9002313466812977</v>
      </c>
      <c r="N393" s="1009"/>
      <c r="O393" s="1009"/>
      <c r="P393" s="1009"/>
      <c r="Q393" s="1009"/>
      <c r="R393" s="1009"/>
      <c r="S393" s="1009"/>
      <c r="T393" s="1009"/>
      <c r="U393" s="1009"/>
      <c r="V393" s="1093"/>
      <c r="W393" s="1092">
        <f>AVERAGE(W358,BD358,CK358,EY358,GF358)</f>
        <v>2.62776710569426</v>
      </c>
      <c r="X393" s="1009"/>
      <c r="Y393" s="1009"/>
      <c r="Z393" s="1009"/>
      <c r="AA393" s="1009"/>
      <c r="AB393" s="1009"/>
      <c r="AC393" s="1009"/>
      <c r="AD393" s="1009"/>
      <c r="AE393" s="1009"/>
      <c r="AF393" s="1093"/>
      <c r="AG393" s="371">
        <f t="shared" si="84"/>
        <v>2.6371960653217674</v>
      </c>
      <c r="AH393" s="546"/>
      <c r="AI393" s="295" t="s">
        <v>263</v>
      </c>
      <c r="AJ393" s="578">
        <f t="shared" si="85"/>
        <v>2.6371960653217674</v>
      </c>
      <c r="AK393" s="279"/>
      <c r="AL393" s="279"/>
      <c r="AM393" s="279"/>
      <c r="AN393" s="279"/>
      <c r="AO393" s="279"/>
      <c r="AP393" s="279"/>
      <c r="AQ393" s="279"/>
      <c r="AR393" s="279"/>
      <c r="AS393" s="279"/>
      <c r="AT393" s="279"/>
      <c r="AU393" s="279"/>
      <c r="AV393" s="279"/>
      <c r="AW393" s="279"/>
      <c r="AX393" s="279"/>
      <c r="AY393" s="279"/>
      <c r="AZ393" s="279"/>
      <c r="BA393" s="279"/>
      <c r="BB393" s="279"/>
      <c r="BC393" s="279"/>
      <c r="BD393" s="279"/>
      <c r="BE393" s="279"/>
      <c r="BF393" s="279"/>
      <c r="BG393" s="279"/>
      <c r="BH393" s="279"/>
      <c r="BI393" s="279"/>
      <c r="BJ393" s="279"/>
      <c r="BK393" s="279"/>
      <c r="BL393" s="279"/>
      <c r="BM393" s="279"/>
      <c r="BN393" s="545"/>
      <c r="BO393" s="279"/>
      <c r="BP393" s="279"/>
      <c r="BQ393" s="279"/>
      <c r="BR393" s="279"/>
      <c r="BS393" s="279"/>
      <c r="BT393" s="279"/>
      <c r="BU393" s="279"/>
      <c r="BV393" s="279"/>
      <c r="BW393" s="279"/>
      <c r="BX393" s="279"/>
      <c r="BY393" s="279"/>
      <c r="BZ393" s="279"/>
      <c r="CA393" s="279"/>
      <c r="CB393" s="279"/>
      <c r="CC393" s="279"/>
      <c r="CD393" s="279"/>
      <c r="CE393" s="279"/>
      <c r="CF393" s="279"/>
      <c r="CG393" s="279"/>
      <c r="CH393" s="279"/>
      <c r="CI393" s="279"/>
      <c r="CJ393" s="279"/>
      <c r="CK393" s="279"/>
      <c r="CL393" s="279"/>
      <c r="CM393" s="279"/>
      <c r="CN393" s="279"/>
      <c r="CO393" s="279"/>
      <c r="CP393" s="279"/>
      <c r="CQ393" s="279"/>
      <c r="CR393" s="279"/>
      <c r="CS393" s="279"/>
      <c r="CT393" s="279"/>
      <c r="CU393" s="279"/>
      <c r="CV393" s="279"/>
      <c r="CW393" s="279"/>
      <c r="CX393" s="279"/>
      <c r="CY393" s="279"/>
      <c r="CZ393" s="279"/>
      <c r="DA393" s="279"/>
      <c r="DB393" s="279"/>
      <c r="DC393" s="279"/>
      <c r="DD393" s="279"/>
      <c r="DE393" s="279"/>
      <c r="DF393" s="279"/>
      <c r="DG393" s="279"/>
      <c r="DH393" s="279"/>
      <c r="DI393" s="279"/>
      <c r="DJ393" s="279"/>
      <c r="DK393" s="279"/>
      <c r="DL393" s="279"/>
      <c r="DM393" s="279"/>
      <c r="DN393" s="279"/>
      <c r="DO393" s="279"/>
      <c r="DP393" s="279"/>
      <c r="DQ393" s="279"/>
      <c r="DR393" s="279"/>
      <c r="DS393" s="279"/>
      <c r="DT393" s="279"/>
      <c r="DU393" s="279"/>
      <c r="DV393" s="279"/>
      <c r="DW393" s="279"/>
      <c r="DX393" s="279"/>
      <c r="DY393" s="279"/>
      <c r="DZ393" s="279"/>
      <c r="EA393" s="279"/>
      <c r="EB393" s="279"/>
      <c r="EC393" s="279"/>
      <c r="ED393" s="279"/>
      <c r="EE393" s="279"/>
      <c r="EF393" s="279"/>
      <c r="EG393" s="279"/>
      <c r="EH393" s="279"/>
      <c r="EI393" s="279"/>
      <c r="EJ393" s="279"/>
      <c r="EK393" s="279"/>
      <c r="EL393" s="279"/>
      <c r="EM393" s="279"/>
      <c r="EN393" s="279"/>
      <c r="EO393" s="279"/>
      <c r="EP393" s="279"/>
      <c r="EQ393" s="279"/>
      <c r="ER393" s="279"/>
      <c r="ES393" s="279"/>
      <c r="ET393" s="279"/>
      <c r="EU393" s="279"/>
      <c r="EV393" s="279"/>
      <c r="EW393" s="279"/>
      <c r="EX393" s="279"/>
      <c r="EY393" s="279"/>
      <c r="EZ393" s="279"/>
      <c r="FA393" s="279"/>
      <c r="FB393" s="279"/>
      <c r="FC393" s="279"/>
      <c r="FD393" s="279"/>
      <c r="FE393" s="279"/>
      <c r="FF393" s="279"/>
      <c r="FG393" s="279"/>
      <c r="FH393" s="279"/>
      <c r="FI393" s="279"/>
      <c r="FJ393" s="279"/>
      <c r="FK393" s="279"/>
      <c r="FL393" s="279"/>
      <c r="FM393" s="279"/>
      <c r="FN393" s="279"/>
      <c r="FO393" s="279"/>
      <c r="FP393" s="279"/>
      <c r="FQ393" s="279"/>
      <c r="FR393" s="279"/>
      <c r="FS393" s="279"/>
      <c r="FT393" s="279"/>
      <c r="FU393" s="279"/>
      <c r="FV393" s="279"/>
      <c r="FW393" s="279"/>
      <c r="FX393" s="279"/>
      <c r="FY393" s="279"/>
      <c r="FZ393" s="279"/>
      <c r="GA393" s="279"/>
      <c r="GB393" s="279"/>
      <c r="GC393" s="279"/>
      <c r="GD393" s="279"/>
      <c r="GE393" s="279"/>
      <c r="GF393" s="279"/>
      <c r="GG393" s="279"/>
      <c r="GH393" s="279"/>
      <c r="GI393" s="279"/>
      <c r="GJ393" s="279"/>
      <c r="GK393" s="279"/>
      <c r="GL393" s="279"/>
      <c r="GM393" s="279"/>
      <c r="GN393" s="279"/>
      <c r="GO393" s="279"/>
      <c r="GP393" s="279"/>
      <c r="GQ393" s="279"/>
    </row>
    <row r="394" spans="1:199" ht="15.75" customHeight="1">
      <c r="A394" s="1018"/>
      <c r="B394" s="508" t="s">
        <v>214</v>
      </c>
      <c r="C394" s="616">
        <f>AVERAGE(C362,AJ362,CX362)</f>
        <v>7.2</v>
      </c>
      <c r="D394" s="617"/>
      <c r="E394" s="617"/>
      <c r="F394" s="617"/>
      <c r="G394" s="617"/>
      <c r="H394" s="617"/>
      <c r="I394" s="617"/>
      <c r="J394" s="617"/>
      <c r="K394" s="617"/>
      <c r="L394" s="618"/>
      <c r="M394" s="1101">
        <f>AVERAGE(AT362,EO362)</f>
        <v>6.382478632478632</v>
      </c>
      <c r="N394" s="1009"/>
      <c r="O394" s="1009"/>
      <c r="P394" s="1009"/>
      <c r="Q394" s="1009"/>
      <c r="R394" s="1009"/>
      <c r="S394" s="1009"/>
      <c r="T394" s="1009"/>
      <c r="U394" s="1009"/>
      <c r="V394" s="1093"/>
      <c r="W394" s="1101">
        <f>AVERAGE(GF362)</f>
        <v>8.0555555555555554</v>
      </c>
      <c r="X394" s="1009"/>
      <c r="Y394" s="1009"/>
      <c r="Z394" s="1009"/>
      <c r="AA394" s="1009"/>
      <c r="AB394" s="1009"/>
      <c r="AC394" s="1009"/>
      <c r="AD394" s="1009"/>
      <c r="AE394" s="1009"/>
      <c r="AF394" s="1093"/>
      <c r="AG394" s="371">
        <f t="shared" si="84"/>
        <v>7.2126780626780631</v>
      </c>
      <c r="AH394" s="546"/>
      <c r="AI394" s="619" t="s">
        <v>214</v>
      </c>
      <c r="AJ394" s="620">
        <f t="shared" si="85"/>
        <v>7.2126780626780631</v>
      </c>
      <c r="AK394" s="279"/>
      <c r="AL394" s="279"/>
      <c r="AM394" s="279"/>
      <c r="AN394" s="279"/>
      <c r="AO394" s="279"/>
      <c r="AP394" s="279"/>
      <c r="AQ394" s="279"/>
      <c r="AR394" s="279"/>
      <c r="AS394" s="279"/>
      <c r="AT394" s="279"/>
      <c r="AU394" s="279"/>
      <c r="AV394" s="279"/>
      <c r="AW394" s="279"/>
      <c r="AX394" s="279"/>
      <c r="AY394" s="279"/>
      <c r="AZ394" s="279"/>
      <c r="BA394" s="279"/>
      <c r="BB394" s="279"/>
      <c r="BC394" s="279"/>
      <c r="BD394" s="279"/>
      <c r="BE394" s="279"/>
      <c r="BF394" s="279"/>
      <c r="BG394" s="279"/>
      <c r="BH394" s="279"/>
      <c r="BI394" s="279"/>
      <c r="BJ394" s="279"/>
      <c r="BK394" s="279"/>
      <c r="BL394" s="279"/>
      <c r="BM394" s="279"/>
      <c r="BN394" s="545"/>
      <c r="BO394" s="279"/>
      <c r="BP394" s="279"/>
      <c r="BQ394" s="279"/>
      <c r="BR394" s="279"/>
      <c r="BS394" s="279"/>
      <c r="BT394" s="279"/>
      <c r="BU394" s="279"/>
      <c r="BV394" s="279"/>
      <c r="BW394" s="279"/>
      <c r="BX394" s="279"/>
      <c r="BY394" s="279"/>
      <c r="BZ394" s="279"/>
      <c r="CA394" s="279"/>
      <c r="CB394" s="279"/>
      <c r="CC394" s="279"/>
      <c r="CD394" s="279"/>
      <c r="CE394" s="279"/>
      <c r="CF394" s="279"/>
      <c r="CG394" s="279"/>
      <c r="CH394" s="279"/>
      <c r="CI394" s="279"/>
      <c r="CJ394" s="279"/>
      <c r="CK394" s="279"/>
      <c r="CL394" s="279"/>
      <c r="CM394" s="279"/>
      <c r="CN394" s="279"/>
      <c r="CO394" s="279"/>
      <c r="CP394" s="279"/>
      <c r="CQ394" s="279"/>
      <c r="CR394" s="279"/>
      <c r="CS394" s="279"/>
      <c r="CT394" s="279"/>
      <c r="CU394" s="279"/>
      <c r="CV394" s="279"/>
      <c r="CW394" s="279"/>
      <c r="CX394" s="279"/>
      <c r="CY394" s="279"/>
      <c r="CZ394" s="279"/>
      <c r="DA394" s="279"/>
      <c r="DB394" s="279"/>
      <c r="DC394" s="279"/>
      <c r="DD394" s="279"/>
      <c r="DE394" s="279"/>
      <c r="DF394" s="279"/>
      <c r="DG394" s="279"/>
      <c r="DH394" s="279"/>
      <c r="DI394" s="279"/>
      <c r="DJ394" s="279"/>
      <c r="DK394" s="279"/>
      <c r="DL394" s="279"/>
      <c r="DM394" s="279"/>
      <c r="DN394" s="279"/>
      <c r="DO394" s="279"/>
      <c r="DP394" s="279"/>
      <c r="DQ394" s="279"/>
      <c r="DR394" s="279"/>
      <c r="DS394" s="279"/>
      <c r="DT394" s="279"/>
      <c r="DU394" s="279"/>
      <c r="DV394" s="279"/>
      <c r="DW394" s="279"/>
      <c r="DX394" s="279"/>
      <c r="DY394" s="279"/>
      <c r="DZ394" s="279"/>
      <c r="EA394" s="279"/>
      <c r="EB394" s="279"/>
      <c r="EC394" s="279"/>
      <c r="ED394" s="279"/>
      <c r="EE394" s="279"/>
      <c r="EF394" s="279"/>
      <c r="EG394" s="279"/>
      <c r="EH394" s="279"/>
      <c r="EI394" s="279"/>
      <c r="EJ394" s="279"/>
      <c r="EK394" s="279"/>
      <c r="EL394" s="279"/>
      <c r="EM394" s="279"/>
      <c r="EN394" s="279"/>
      <c r="EO394" s="279"/>
      <c r="EP394" s="279"/>
      <c r="EQ394" s="279"/>
      <c r="ER394" s="279"/>
      <c r="ES394" s="279"/>
      <c r="ET394" s="279"/>
      <c r="EU394" s="279"/>
      <c r="EV394" s="279"/>
      <c r="EW394" s="279"/>
      <c r="EX394" s="279"/>
      <c r="EY394" s="279"/>
      <c r="EZ394" s="279"/>
      <c r="FA394" s="279"/>
      <c r="FB394" s="279"/>
      <c r="FC394" s="279"/>
      <c r="FD394" s="279"/>
      <c r="FE394" s="279"/>
      <c r="FF394" s="279"/>
      <c r="FG394" s="279"/>
      <c r="FH394" s="279"/>
      <c r="FI394" s="279"/>
      <c r="FJ394" s="279"/>
      <c r="FK394" s="279"/>
      <c r="FL394" s="279"/>
      <c r="FM394" s="279"/>
      <c r="FN394" s="279"/>
      <c r="FO394" s="279"/>
      <c r="FP394" s="279"/>
      <c r="FQ394" s="279"/>
      <c r="FR394" s="279"/>
      <c r="FS394" s="279"/>
      <c r="FT394" s="279"/>
      <c r="FU394" s="279"/>
      <c r="FV394" s="279"/>
      <c r="FW394" s="279"/>
      <c r="FX394" s="279"/>
      <c r="FY394" s="279"/>
      <c r="FZ394" s="279"/>
      <c r="GA394" s="279"/>
      <c r="GB394" s="279"/>
      <c r="GC394" s="279"/>
      <c r="GD394" s="279"/>
      <c r="GE394" s="279"/>
      <c r="GF394" s="279"/>
      <c r="GG394" s="279"/>
      <c r="GH394" s="279"/>
      <c r="GI394" s="279"/>
      <c r="GJ394" s="279"/>
      <c r="GK394" s="279"/>
      <c r="GL394" s="279"/>
      <c r="GM394" s="279"/>
      <c r="GN394" s="279"/>
      <c r="GO394" s="279"/>
      <c r="GP394" s="279"/>
      <c r="GQ394" s="279"/>
    </row>
    <row r="395" spans="1:199" ht="15.75" customHeight="1">
      <c r="A395" s="1018"/>
      <c r="B395" s="518" t="s">
        <v>218</v>
      </c>
      <c r="C395" s="621">
        <f>AVERAGE(CX363,2,2,2,2,2)</f>
        <v>1.8888888888888886</v>
      </c>
      <c r="D395" s="622"/>
      <c r="E395" s="622"/>
      <c r="F395" s="622"/>
      <c r="G395" s="622"/>
      <c r="H395" s="622"/>
      <c r="I395" s="622"/>
      <c r="J395" s="622"/>
      <c r="K395" s="622"/>
      <c r="L395" s="623"/>
      <c r="M395" s="1104">
        <f>AVERAGE(DH363,EO363)</f>
        <v>1.626984126984127</v>
      </c>
      <c r="N395" s="1009"/>
      <c r="O395" s="1009"/>
      <c r="P395" s="1009"/>
      <c r="Q395" s="1009"/>
      <c r="R395" s="1009"/>
      <c r="S395" s="1009"/>
      <c r="T395" s="1009"/>
      <c r="U395" s="1009"/>
      <c r="V395" s="1093"/>
      <c r="W395" s="1104">
        <f>AVERAGE(DH363,EY363)</f>
        <v>1.7341269841269842</v>
      </c>
      <c r="X395" s="1009"/>
      <c r="Y395" s="1009"/>
      <c r="Z395" s="1009"/>
      <c r="AA395" s="1009"/>
      <c r="AB395" s="1009"/>
      <c r="AC395" s="1009"/>
      <c r="AD395" s="1009"/>
      <c r="AE395" s="1009"/>
      <c r="AF395" s="1093"/>
      <c r="AG395" s="371">
        <f t="shared" si="84"/>
        <v>1.75</v>
      </c>
      <c r="AH395" s="546"/>
      <c r="AI395" s="624" t="s">
        <v>218</v>
      </c>
      <c r="AJ395" s="625">
        <f t="shared" si="85"/>
        <v>1.75</v>
      </c>
      <c r="AK395" s="279"/>
      <c r="AL395" s="279"/>
      <c r="AM395" s="279"/>
      <c r="AN395" s="279"/>
      <c r="AO395" s="279"/>
      <c r="AP395" s="279"/>
      <c r="AQ395" s="279"/>
      <c r="AR395" s="279"/>
      <c r="AS395" s="279"/>
      <c r="AT395" s="279"/>
      <c r="AU395" s="279"/>
      <c r="AV395" s="279"/>
      <c r="AW395" s="279"/>
      <c r="AX395" s="279"/>
      <c r="AY395" s="279"/>
      <c r="AZ395" s="279"/>
      <c r="BA395" s="279"/>
      <c r="BB395" s="279"/>
      <c r="BC395" s="279"/>
      <c r="BD395" s="279"/>
      <c r="BE395" s="279"/>
      <c r="BF395" s="279"/>
      <c r="BG395" s="279"/>
      <c r="BH395" s="279"/>
      <c r="BI395" s="279"/>
      <c r="BJ395" s="279"/>
      <c r="BK395" s="279"/>
      <c r="BL395" s="279"/>
      <c r="BM395" s="279"/>
      <c r="BN395" s="545"/>
      <c r="BO395" s="279"/>
      <c r="BP395" s="279"/>
      <c r="BQ395" s="279"/>
      <c r="BR395" s="279"/>
      <c r="BS395" s="279"/>
      <c r="BT395" s="279"/>
      <c r="BU395" s="279"/>
      <c r="BV395" s="279"/>
      <c r="BW395" s="279"/>
      <c r="BX395" s="279"/>
      <c r="BY395" s="279"/>
      <c r="BZ395" s="279"/>
      <c r="CA395" s="279"/>
      <c r="CB395" s="279"/>
      <c r="CC395" s="279"/>
      <c r="CD395" s="279"/>
      <c r="CE395" s="279"/>
      <c r="CF395" s="279"/>
      <c r="CG395" s="279"/>
      <c r="CH395" s="279"/>
      <c r="CI395" s="279"/>
      <c r="CJ395" s="279"/>
      <c r="CK395" s="279"/>
      <c r="CL395" s="279"/>
      <c r="CM395" s="279"/>
      <c r="CN395" s="279"/>
      <c r="CO395" s="279"/>
      <c r="CP395" s="279"/>
      <c r="CQ395" s="279"/>
      <c r="CR395" s="279"/>
      <c r="CS395" s="279"/>
      <c r="CT395" s="279"/>
      <c r="CU395" s="279"/>
      <c r="CV395" s="279"/>
      <c r="CW395" s="279"/>
      <c r="CX395" s="279"/>
      <c r="CY395" s="279"/>
      <c r="CZ395" s="279"/>
      <c r="DA395" s="279"/>
      <c r="DB395" s="279"/>
      <c r="DC395" s="279"/>
      <c r="DD395" s="279"/>
      <c r="DE395" s="279"/>
      <c r="DF395" s="279"/>
      <c r="DG395" s="279"/>
      <c r="DH395" s="279"/>
      <c r="DI395" s="279"/>
      <c r="DJ395" s="279"/>
      <c r="DK395" s="279"/>
      <c r="DL395" s="279"/>
      <c r="DM395" s="279"/>
      <c r="DN395" s="279"/>
      <c r="DO395" s="279"/>
      <c r="DP395" s="279"/>
      <c r="DQ395" s="279"/>
      <c r="DR395" s="279"/>
      <c r="DS395" s="279"/>
      <c r="DT395" s="279"/>
      <c r="DU395" s="279"/>
      <c r="DV395" s="279"/>
      <c r="DW395" s="279"/>
      <c r="DX395" s="279"/>
      <c r="DY395" s="279"/>
      <c r="DZ395" s="279"/>
      <c r="EA395" s="279"/>
      <c r="EB395" s="279"/>
      <c r="EC395" s="279"/>
      <c r="ED395" s="279"/>
      <c r="EE395" s="279"/>
      <c r="EF395" s="279"/>
      <c r="EG395" s="279"/>
      <c r="EH395" s="279"/>
      <c r="EI395" s="279"/>
      <c r="EJ395" s="279"/>
      <c r="EK395" s="279"/>
      <c r="EL395" s="279"/>
      <c r="EM395" s="279"/>
      <c r="EN395" s="279"/>
      <c r="EO395" s="279"/>
      <c r="EP395" s="279"/>
      <c r="EQ395" s="279"/>
      <c r="ER395" s="279"/>
      <c r="ES395" s="279"/>
      <c r="ET395" s="279"/>
      <c r="EU395" s="279"/>
      <c r="EV395" s="279"/>
      <c r="EW395" s="279"/>
      <c r="EX395" s="279"/>
      <c r="EY395" s="279"/>
      <c r="EZ395" s="279"/>
      <c r="FA395" s="279"/>
      <c r="FB395" s="279"/>
      <c r="FC395" s="279"/>
      <c r="FD395" s="279"/>
      <c r="FE395" s="279"/>
      <c r="FF395" s="279"/>
      <c r="FG395" s="279"/>
      <c r="FH395" s="279"/>
      <c r="FI395" s="279"/>
      <c r="FJ395" s="279"/>
      <c r="FK395" s="279"/>
      <c r="FL395" s="279"/>
      <c r="FM395" s="279"/>
      <c r="FN395" s="279"/>
      <c r="FO395" s="279"/>
      <c r="FP395" s="279"/>
      <c r="FQ395" s="279"/>
      <c r="FR395" s="279"/>
      <c r="FS395" s="279"/>
      <c r="FT395" s="279"/>
      <c r="FU395" s="279"/>
      <c r="FV395" s="279"/>
      <c r="FW395" s="279"/>
      <c r="FX395" s="279"/>
      <c r="FY395" s="279"/>
      <c r="FZ395" s="279"/>
      <c r="GA395" s="279"/>
      <c r="GB395" s="279"/>
      <c r="GC395" s="279"/>
      <c r="GD395" s="279"/>
      <c r="GE395" s="279"/>
      <c r="GF395" s="279"/>
      <c r="GG395" s="279"/>
      <c r="GH395" s="279"/>
      <c r="GI395" s="279"/>
      <c r="GJ395" s="279"/>
      <c r="GK395" s="279"/>
      <c r="GL395" s="279"/>
      <c r="GM395" s="279"/>
      <c r="GN395" s="279"/>
      <c r="GO395" s="279"/>
      <c r="GP395" s="279"/>
      <c r="GQ395" s="279"/>
    </row>
    <row r="396" spans="1:199" ht="15.75" customHeight="1">
      <c r="A396" s="1018"/>
      <c r="B396" s="528" t="s">
        <v>212</v>
      </c>
      <c r="C396" s="626">
        <f>AVERAGE(CX368)</f>
        <v>9</v>
      </c>
      <c r="D396" s="627"/>
      <c r="E396" s="627"/>
      <c r="F396" s="627"/>
      <c r="G396" s="627"/>
      <c r="H396" s="627"/>
      <c r="I396" s="627"/>
      <c r="J396" s="627"/>
      <c r="K396" s="627"/>
      <c r="L396" s="628"/>
      <c r="M396" s="686">
        <f>AVERAGE(CX368,)</f>
        <v>4.5</v>
      </c>
      <c r="N396" s="687"/>
      <c r="O396" s="687"/>
      <c r="P396" s="687"/>
      <c r="Q396" s="687"/>
      <c r="R396" s="687"/>
      <c r="S396" s="687"/>
      <c r="T396" s="687"/>
      <c r="U396" s="687"/>
      <c r="V396" s="688"/>
      <c r="W396" s="626"/>
      <c r="X396" s="627"/>
      <c r="Y396" s="627"/>
      <c r="Z396" s="627"/>
      <c r="AA396" s="627"/>
      <c r="AB396" s="627"/>
      <c r="AC396" s="627"/>
      <c r="AD396" s="627"/>
      <c r="AE396" s="627"/>
      <c r="AF396" s="628"/>
      <c r="AG396" s="629">
        <f t="shared" si="84"/>
        <v>6.75</v>
      </c>
      <c r="AH396" s="546"/>
      <c r="AI396" s="630" t="s">
        <v>212</v>
      </c>
      <c r="AJ396" s="631">
        <f t="shared" si="85"/>
        <v>6.75</v>
      </c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79"/>
      <c r="BH396" s="279"/>
      <c r="BI396" s="279"/>
      <c r="BJ396" s="279"/>
      <c r="BK396" s="279"/>
      <c r="BL396" s="279"/>
      <c r="BM396" s="279"/>
      <c r="BN396" s="545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  <c r="CM396" s="279"/>
      <c r="CN396" s="279"/>
      <c r="CO396" s="279"/>
      <c r="CP396" s="279"/>
      <c r="CQ396" s="279"/>
      <c r="CR396" s="279"/>
      <c r="CS396" s="279"/>
      <c r="CT396" s="279"/>
      <c r="CU396" s="279"/>
      <c r="CV396" s="279"/>
      <c r="CW396" s="279"/>
      <c r="CX396" s="279"/>
      <c r="CY396" s="279"/>
      <c r="CZ396" s="279"/>
      <c r="DA396" s="279"/>
      <c r="DB396" s="279"/>
      <c r="DC396" s="279"/>
      <c r="DD396" s="279"/>
      <c r="DE396" s="279"/>
      <c r="DF396" s="279"/>
      <c r="DG396" s="279"/>
      <c r="DH396" s="279"/>
      <c r="DI396" s="279"/>
      <c r="DJ396" s="279"/>
      <c r="DK396" s="279"/>
      <c r="DL396" s="279"/>
      <c r="DM396" s="279"/>
      <c r="DN396" s="279"/>
      <c r="DO396" s="279"/>
      <c r="DP396" s="279"/>
      <c r="DQ396" s="279"/>
      <c r="DR396" s="279"/>
      <c r="DS396" s="279"/>
      <c r="DT396" s="279"/>
      <c r="DU396" s="279"/>
      <c r="DV396" s="279"/>
      <c r="DW396" s="279"/>
      <c r="DX396" s="279"/>
      <c r="DY396" s="279"/>
      <c r="DZ396" s="279"/>
      <c r="EA396" s="279"/>
      <c r="EB396" s="279"/>
      <c r="EC396" s="279"/>
      <c r="ED396" s="279"/>
      <c r="EE396" s="279"/>
      <c r="EF396" s="279"/>
      <c r="EG396" s="279"/>
      <c r="EH396" s="279"/>
      <c r="EI396" s="279"/>
      <c r="EJ396" s="279"/>
      <c r="EK396" s="279"/>
      <c r="EL396" s="279"/>
      <c r="EM396" s="279"/>
      <c r="EN396" s="279"/>
      <c r="EO396" s="279"/>
      <c r="EP396" s="279"/>
      <c r="EQ396" s="279"/>
      <c r="ER396" s="279"/>
      <c r="ES396" s="279"/>
      <c r="ET396" s="279"/>
      <c r="EU396" s="279"/>
      <c r="EV396" s="279"/>
      <c r="EW396" s="279"/>
      <c r="EX396" s="279"/>
      <c r="EY396" s="279"/>
      <c r="EZ396" s="279"/>
      <c r="FA396" s="279"/>
      <c r="FB396" s="279"/>
      <c r="FC396" s="279"/>
      <c r="FD396" s="279"/>
      <c r="FE396" s="279"/>
      <c r="FF396" s="279"/>
      <c r="FG396" s="279"/>
      <c r="FH396" s="279"/>
      <c r="FI396" s="279"/>
      <c r="FJ396" s="279"/>
      <c r="FK396" s="279"/>
      <c r="FL396" s="279"/>
      <c r="FM396" s="279"/>
      <c r="FN396" s="279"/>
      <c r="FO396" s="279"/>
      <c r="FP396" s="279"/>
      <c r="FQ396" s="279"/>
      <c r="FR396" s="279"/>
      <c r="FS396" s="279"/>
      <c r="FT396" s="279"/>
      <c r="FU396" s="279"/>
      <c r="FV396" s="279"/>
      <c r="FW396" s="279"/>
      <c r="FX396" s="279"/>
      <c r="FY396" s="279"/>
      <c r="FZ396" s="279"/>
      <c r="GA396" s="279"/>
      <c r="GB396" s="279"/>
      <c r="GC396" s="279"/>
      <c r="GD396" s="279"/>
      <c r="GE396" s="279"/>
      <c r="GF396" s="279"/>
      <c r="GG396" s="279"/>
      <c r="GH396" s="279"/>
      <c r="GI396" s="279"/>
      <c r="GJ396" s="279"/>
      <c r="GK396" s="279"/>
      <c r="GL396" s="279"/>
      <c r="GM396" s="279"/>
      <c r="GN396" s="279"/>
      <c r="GO396" s="279"/>
      <c r="GP396" s="279"/>
      <c r="GQ396" s="279"/>
    </row>
    <row r="397" spans="1:199" ht="15.75" customHeight="1">
      <c r="A397" s="1019"/>
      <c r="B397" s="546"/>
      <c r="C397" s="546"/>
      <c r="D397" s="546"/>
      <c r="E397" s="546"/>
      <c r="F397" s="546"/>
      <c r="G397" s="546"/>
      <c r="H397" s="546"/>
      <c r="I397" s="546"/>
      <c r="J397" s="546"/>
      <c r="K397" s="546"/>
      <c r="L397" s="546"/>
      <c r="M397" s="546"/>
      <c r="N397" s="546"/>
      <c r="O397" s="546"/>
      <c r="P397" s="546"/>
      <c r="Q397" s="546"/>
      <c r="R397" s="546"/>
      <c r="S397" s="546"/>
      <c r="T397" s="546"/>
      <c r="U397" s="546"/>
      <c r="V397" s="546"/>
      <c r="W397" s="546"/>
      <c r="X397" s="546"/>
      <c r="Y397" s="546"/>
      <c r="Z397" s="546"/>
      <c r="AA397" s="546"/>
      <c r="AB397" s="546"/>
      <c r="AC397" s="546"/>
      <c r="AD397" s="546"/>
      <c r="AE397" s="546"/>
      <c r="AF397" s="546"/>
      <c r="AG397" s="632"/>
      <c r="AH397" s="546"/>
      <c r="AI397" s="279"/>
      <c r="AJ397" s="279"/>
      <c r="AK397" s="279"/>
      <c r="AL397" s="279"/>
      <c r="AM397" s="279"/>
      <c r="AN397" s="279"/>
      <c r="AO397" s="279"/>
      <c r="AP397" s="279"/>
      <c r="AQ397" s="279"/>
      <c r="AR397" s="279"/>
      <c r="AS397" s="279"/>
      <c r="AT397" s="279"/>
      <c r="AU397" s="279"/>
      <c r="AV397" s="279"/>
      <c r="AW397" s="279"/>
      <c r="AX397" s="279"/>
      <c r="AY397" s="279"/>
      <c r="AZ397" s="279"/>
      <c r="BA397" s="279"/>
      <c r="BB397" s="279"/>
      <c r="BC397" s="279"/>
      <c r="BD397" s="279"/>
      <c r="BE397" s="279"/>
      <c r="BF397" s="279"/>
      <c r="BG397" s="279"/>
      <c r="BH397" s="279"/>
      <c r="BI397" s="279"/>
      <c r="BJ397" s="279"/>
      <c r="BK397" s="279"/>
      <c r="BL397" s="279"/>
      <c r="BM397" s="279"/>
      <c r="BN397" s="545"/>
      <c r="BO397" s="279"/>
      <c r="BP397" s="279"/>
      <c r="BQ397" s="279"/>
      <c r="BR397" s="279"/>
      <c r="BS397" s="279"/>
      <c r="BT397" s="279"/>
      <c r="BU397" s="279"/>
      <c r="BV397" s="279"/>
      <c r="BW397" s="279"/>
      <c r="BX397" s="279"/>
      <c r="BY397" s="279"/>
      <c r="BZ397" s="279"/>
      <c r="CA397" s="279"/>
      <c r="CB397" s="279"/>
      <c r="CC397" s="279"/>
      <c r="CD397" s="279"/>
      <c r="CE397" s="279"/>
      <c r="CF397" s="279"/>
      <c r="CG397" s="279"/>
      <c r="CH397" s="279"/>
      <c r="CI397" s="279"/>
      <c r="CJ397" s="279"/>
      <c r="CK397" s="279"/>
      <c r="CL397" s="279"/>
      <c r="CM397" s="279"/>
      <c r="CN397" s="279"/>
      <c r="CO397" s="279"/>
      <c r="CP397" s="279"/>
      <c r="CQ397" s="279"/>
      <c r="CR397" s="279"/>
      <c r="CS397" s="279"/>
      <c r="CT397" s="279"/>
      <c r="CU397" s="279"/>
      <c r="CV397" s="279"/>
      <c r="CW397" s="279"/>
      <c r="CX397" s="279"/>
      <c r="CY397" s="279"/>
      <c r="CZ397" s="279"/>
      <c r="DA397" s="279"/>
      <c r="DB397" s="279"/>
      <c r="DC397" s="279"/>
      <c r="DD397" s="279"/>
      <c r="DE397" s="279"/>
      <c r="DF397" s="279"/>
      <c r="DG397" s="279"/>
      <c r="DH397" s="279"/>
      <c r="DI397" s="279"/>
      <c r="DJ397" s="279"/>
      <c r="DK397" s="279"/>
      <c r="DL397" s="279"/>
      <c r="DM397" s="279"/>
      <c r="DN397" s="279"/>
      <c r="DO397" s="279"/>
      <c r="DP397" s="279"/>
      <c r="DQ397" s="279"/>
      <c r="DR397" s="279"/>
      <c r="DS397" s="279"/>
      <c r="DT397" s="279"/>
      <c r="DU397" s="279"/>
      <c r="DV397" s="279"/>
      <c r="DW397" s="279"/>
      <c r="DX397" s="279"/>
      <c r="DY397" s="279"/>
      <c r="DZ397" s="279"/>
      <c r="EA397" s="279"/>
      <c r="EB397" s="279"/>
      <c r="EC397" s="279"/>
      <c r="ED397" s="279"/>
      <c r="EE397" s="279"/>
      <c r="EF397" s="279"/>
      <c r="EG397" s="279"/>
      <c r="EH397" s="279"/>
      <c r="EI397" s="279"/>
      <c r="EJ397" s="279"/>
      <c r="EK397" s="279"/>
      <c r="EL397" s="279"/>
      <c r="EM397" s="279"/>
      <c r="EN397" s="279"/>
      <c r="EO397" s="279"/>
      <c r="EP397" s="279"/>
      <c r="EQ397" s="279"/>
      <c r="ER397" s="279"/>
      <c r="ES397" s="279"/>
      <c r="ET397" s="279"/>
      <c r="EU397" s="279"/>
      <c r="EV397" s="279"/>
      <c r="EW397" s="279"/>
      <c r="EX397" s="279"/>
      <c r="EY397" s="279"/>
      <c r="EZ397" s="279"/>
      <c r="FA397" s="279"/>
      <c r="FB397" s="279"/>
      <c r="FC397" s="279"/>
      <c r="FD397" s="279"/>
      <c r="FE397" s="279"/>
      <c r="FF397" s="279"/>
      <c r="FG397" s="279"/>
      <c r="FH397" s="279"/>
      <c r="FI397" s="279"/>
      <c r="FJ397" s="279"/>
      <c r="FK397" s="279"/>
      <c r="FL397" s="279"/>
      <c r="FM397" s="279"/>
      <c r="FN397" s="279"/>
      <c r="FO397" s="279"/>
      <c r="FP397" s="279"/>
      <c r="FQ397" s="279"/>
      <c r="FR397" s="279"/>
      <c r="FS397" s="279"/>
      <c r="FT397" s="279"/>
      <c r="FU397" s="279"/>
      <c r="FV397" s="279"/>
      <c r="FW397" s="279"/>
      <c r="FX397" s="279"/>
      <c r="FY397" s="279"/>
      <c r="FZ397" s="279"/>
      <c r="GA397" s="279"/>
      <c r="GB397" s="279"/>
      <c r="GC397" s="279"/>
      <c r="GD397" s="279"/>
      <c r="GE397" s="279"/>
      <c r="GF397" s="279"/>
      <c r="GG397" s="279"/>
      <c r="GH397" s="279"/>
      <c r="GI397" s="279"/>
      <c r="GJ397" s="279"/>
      <c r="GK397" s="279"/>
      <c r="GL397" s="279"/>
      <c r="GM397" s="279"/>
      <c r="GN397" s="279"/>
      <c r="GO397" s="279"/>
      <c r="GP397" s="279"/>
      <c r="GQ397" s="279"/>
    </row>
    <row r="398" spans="1:199" ht="15.75" customHeight="1">
      <c r="A398" s="633"/>
      <c r="B398" s="546"/>
      <c r="C398" s="546"/>
      <c r="D398" s="546"/>
      <c r="E398" s="546"/>
      <c r="F398" s="546"/>
      <c r="G398" s="546"/>
      <c r="H398" s="546"/>
      <c r="I398" s="546"/>
      <c r="J398" s="546"/>
      <c r="K398" s="546"/>
      <c r="L398" s="546"/>
      <c r="M398" s="546"/>
      <c r="N398" s="546"/>
      <c r="O398" s="546"/>
      <c r="P398" s="546"/>
      <c r="Q398" s="546"/>
      <c r="R398" s="546"/>
      <c r="S398" s="546"/>
      <c r="T398" s="546"/>
      <c r="U398" s="546"/>
      <c r="V398" s="546"/>
      <c r="W398" s="546"/>
      <c r="X398" s="546"/>
      <c r="Y398" s="546"/>
      <c r="Z398" s="546"/>
      <c r="AA398" s="546"/>
      <c r="AB398" s="546"/>
      <c r="AC398" s="546"/>
      <c r="AD398" s="546"/>
      <c r="AE398" s="546"/>
      <c r="AF398" s="546"/>
      <c r="AG398" s="632"/>
      <c r="AH398" s="546"/>
      <c r="AI398" s="279"/>
      <c r="AJ398" s="279"/>
      <c r="AK398" s="279"/>
      <c r="AL398" s="279"/>
      <c r="AM398" s="279"/>
      <c r="AN398" s="279"/>
      <c r="AO398" s="279"/>
      <c r="AP398" s="279"/>
      <c r="AQ398" s="279"/>
      <c r="AR398" s="279"/>
      <c r="AS398" s="279"/>
      <c r="AT398" s="279"/>
      <c r="AU398" s="279"/>
      <c r="AV398" s="279"/>
      <c r="AW398" s="279"/>
      <c r="AX398" s="279"/>
      <c r="AY398" s="279"/>
      <c r="AZ398" s="279"/>
      <c r="BA398" s="279"/>
      <c r="BB398" s="279"/>
      <c r="BC398" s="279"/>
      <c r="BD398" s="279"/>
      <c r="BE398" s="279"/>
      <c r="BF398" s="279"/>
      <c r="BG398" s="279"/>
      <c r="BH398" s="279"/>
      <c r="BI398" s="279"/>
      <c r="BJ398" s="279"/>
      <c r="BK398" s="279"/>
      <c r="BL398" s="279"/>
      <c r="BM398" s="279"/>
      <c r="BN398" s="545"/>
      <c r="BO398" s="279"/>
      <c r="BP398" s="279"/>
      <c r="BQ398" s="279"/>
      <c r="BR398" s="279"/>
      <c r="BS398" s="279"/>
      <c r="BT398" s="279"/>
      <c r="BU398" s="279"/>
      <c r="BV398" s="279"/>
      <c r="BW398" s="279"/>
      <c r="BX398" s="279"/>
      <c r="BY398" s="279"/>
      <c r="BZ398" s="279"/>
      <c r="CA398" s="279"/>
      <c r="CB398" s="279"/>
      <c r="CC398" s="279"/>
      <c r="CD398" s="279"/>
      <c r="CE398" s="279"/>
      <c r="CF398" s="279"/>
      <c r="CG398" s="279"/>
      <c r="CH398" s="279"/>
      <c r="CI398" s="279"/>
      <c r="CJ398" s="279"/>
      <c r="CK398" s="279"/>
      <c r="CL398" s="279"/>
      <c r="CM398" s="279"/>
      <c r="CN398" s="279"/>
      <c r="CO398" s="279"/>
      <c r="CP398" s="279"/>
      <c r="CQ398" s="279"/>
      <c r="CR398" s="279"/>
      <c r="CS398" s="279"/>
      <c r="CT398" s="279"/>
      <c r="CU398" s="279"/>
      <c r="CV398" s="279"/>
      <c r="CW398" s="279"/>
      <c r="CX398" s="279"/>
      <c r="CY398" s="279"/>
      <c r="CZ398" s="279"/>
      <c r="DA398" s="279"/>
      <c r="DB398" s="279"/>
      <c r="DC398" s="279"/>
      <c r="DD398" s="279"/>
      <c r="DE398" s="279"/>
      <c r="DF398" s="279"/>
      <c r="DG398" s="279"/>
      <c r="DH398" s="279"/>
      <c r="DI398" s="279"/>
      <c r="DJ398" s="279"/>
      <c r="DK398" s="279"/>
      <c r="DL398" s="279"/>
      <c r="DM398" s="279"/>
      <c r="DN398" s="279"/>
      <c r="DO398" s="279"/>
      <c r="DP398" s="279"/>
      <c r="DQ398" s="279"/>
      <c r="DR398" s="279"/>
      <c r="DS398" s="279"/>
      <c r="DT398" s="279"/>
      <c r="DU398" s="279"/>
      <c r="DV398" s="279"/>
      <c r="DW398" s="279"/>
      <c r="DX398" s="279"/>
      <c r="DY398" s="279"/>
      <c r="DZ398" s="279"/>
      <c r="EA398" s="279"/>
      <c r="EB398" s="279"/>
      <c r="EC398" s="279"/>
      <c r="ED398" s="279"/>
      <c r="EE398" s="279"/>
      <c r="EF398" s="279"/>
      <c r="EG398" s="279"/>
      <c r="EH398" s="279"/>
      <c r="EI398" s="279"/>
      <c r="EJ398" s="279"/>
      <c r="EK398" s="279"/>
      <c r="EL398" s="279"/>
      <c r="EM398" s="279"/>
      <c r="EN398" s="279"/>
      <c r="EO398" s="279"/>
      <c r="EP398" s="279"/>
      <c r="EQ398" s="279"/>
      <c r="ER398" s="279"/>
      <c r="ES398" s="279"/>
      <c r="ET398" s="279"/>
      <c r="EU398" s="279"/>
      <c r="EV398" s="279"/>
      <c r="EW398" s="279"/>
      <c r="EX398" s="279"/>
      <c r="EY398" s="279"/>
      <c r="EZ398" s="279"/>
      <c r="FA398" s="279"/>
      <c r="FB398" s="279"/>
      <c r="FC398" s="279"/>
      <c r="FD398" s="279"/>
      <c r="FE398" s="279"/>
      <c r="FF398" s="279"/>
      <c r="FG398" s="279"/>
      <c r="FH398" s="279"/>
      <c r="FI398" s="279"/>
      <c r="FJ398" s="279"/>
      <c r="FK398" s="279"/>
      <c r="FL398" s="279"/>
      <c r="FM398" s="279"/>
      <c r="FN398" s="279"/>
      <c r="FO398" s="279"/>
      <c r="FP398" s="279"/>
      <c r="FQ398" s="279"/>
      <c r="FR398" s="279"/>
      <c r="FS398" s="279"/>
      <c r="FT398" s="279"/>
      <c r="FU398" s="279"/>
      <c r="FV398" s="279"/>
      <c r="FW398" s="279"/>
      <c r="FX398" s="279"/>
      <c r="FY398" s="279"/>
      <c r="FZ398" s="279"/>
      <c r="GA398" s="279"/>
      <c r="GB398" s="279"/>
      <c r="GC398" s="279"/>
      <c r="GD398" s="279"/>
      <c r="GE398" s="279"/>
      <c r="GF398" s="279"/>
      <c r="GG398" s="279"/>
      <c r="GH398" s="279"/>
      <c r="GI398" s="279"/>
      <c r="GJ398" s="279"/>
      <c r="GK398" s="279"/>
      <c r="GL398" s="279"/>
      <c r="GM398" s="279"/>
      <c r="GN398" s="279"/>
      <c r="GO398" s="279"/>
      <c r="GP398" s="279"/>
      <c r="GQ398" s="279"/>
    </row>
  </sheetData>
  <mergeCells count="872">
    <mergeCell ref="EO366:EX366"/>
    <mergeCell ref="EY366:FH366"/>
    <mergeCell ref="FL366:FU366"/>
    <mergeCell ref="FV366:GE366"/>
    <mergeCell ref="GF366:GO366"/>
    <mergeCell ref="BQ366:BZ366"/>
    <mergeCell ref="CA366:CJ366"/>
    <mergeCell ref="CK366:CT366"/>
    <mergeCell ref="CX366:DG366"/>
    <mergeCell ref="DH366:DQ366"/>
    <mergeCell ref="DR366:EA366"/>
    <mergeCell ref="EE366:EN366"/>
    <mergeCell ref="EO333:EX333"/>
    <mergeCell ref="EY333:FH333"/>
    <mergeCell ref="FL333:FU333"/>
    <mergeCell ref="FV333:GE333"/>
    <mergeCell ref="GF333:GO333"/>
    <mergeCell ref="BQ333:BZ333"/>
    <mergeCell ref="CA333:CJ333"/>
    <mergeCell ref="CK333:CT333"/>
    <mergeCell ref="CX333:DG333"/>
    <mergeCell ref="DH333:DQ333"/>
    <mergeCell ref="DR333:EA333"/>
    <mergeCell ref="EE333:EN333"/>
    <mergeCell ref="EO334:EX334"/>
    <mergeCell ref="EY334:FH334"/>
    <mergeCell ref="FL334:FU334"/>
    <mergeCell ref="FV334:GE334"/>
    <mergeCell ref="GF334:GO334"/>
    <mergeCell ref="BQ334:BZ334"/>
    <mergeCell ref="CA334:CJ334"/>
    <mergeCell ref="CK334:CT334"/>
    <mergeCell ref="CX334:DG334"/>
    <mergeCell ref="DH334:DQ334"/>
    <mergeCell ref="DR334:EA334"/>
    <mergeCell ref="EE334:EN334"/>
    <mergeCell ref="EO335:EX335"/>
    <mergeCell ref="EY335:FH335"/>
    <mergeCell ref="FL335:FU335"/>
    <mergeCell ref="FV335:GE335"/>
    <mergeCell ref="GF335:GO335"/>
    <mergeCell ref="BQ335:BZ335"/>
    <mergeCell ref="CA335:CJ335"/>
    <mergeCell ref="CK335:CT335"/>
    <mergeCell ref="CX335:DG335"/>
    <mergeCell ref="DH335:DQ335"/>
    <mergeCell ref="DR335:EA335"/>
    <mergeCell ref="EE335:EN335"/>
    <mergeCell ref="EO367:EX367"/>
    <mergeCell ref="EY367:FH367"/>
    <mergeCell ref="FL367:FU367"/>
    <mergeCell ref="FV367:GE367"/>
    <mergeCell ref="GF367:GO367"/>
    <mergeCell ref="BQ367:BZ367"/>
    <mergeCell ref="CA367:CJ367"/>
    <mergeCell ref="CK367:CT367"/>
    <mergeCell ref="CX367:DG367"/>
    <mergeCell ref="DH367:DQ367"/>
    <mergeCell ref="DR367:EA367"/>
    <mergeCell ref="EE367:EN367"/>
    <mergeCell ref="EO359:EX359"/>
    <mergeCell ref="EY359:FH359"/>
    <mergeCell ref="FL359:FU359"/>
    <mergeCell ref="FV359:GE359"/>
    <mergeCell ref="GF359:GO359"/>
    <mergeCell ref="BQ359:BZ359"/>
    <mergeCell ref="CA359:CJ359"/>
    <mergeCell ref="CK359:CT359"/>
    <mergeCell ref="CX359:DG359"/>
    <mergeCell ref="DH359:DQ359"/>
    <mergeCell ref="DR359:EA359"/>
    <mergeCell ref="EE359:EN359"/>
    <mergeCell ref="EO360:EX360"/>
    <mergeCell ref="EY360:FH360"/>
    <mergeCell ref="FL360:FU360"/>
    <mergeCell ref="FV360:GE360"/>
    <mergeCell ref="GF360:GO360"/>
    <mergeCell ref="BQ360:BZ360"/>
    <mergeCell ref="CA360:CJ360"/>
    <mergeCell ref="CK360:CT360"/>
    <mergeCell ref="CX360:DG360"/>
    <mergeCell ref="DH360:DQ360"/>
    <mergeCell ref="DR360:EA360"/>
    <mergeCell ref="EE360:EN360"/>
    <mergeCell ref="EO361:EX361"/>
    <mergeCell ref="EY361:FH361"/>
    <mergeCell ref="FL361:FU361"/>
    <mergeCell ref="FV361:GE361"/>
    <mergeCell ref="GF361:GO361"/>
    <mergeCell ref="BQ361:BZ361"/>
    <mergeCell ref="CA361:CJ361"/>
    <mergeCell ref="CK361:CT361"/>
    <mergeCell ref="CX361:DG361"/>
    <mergeCell ref="DH361:DQ361"/>
    <mergeCell ref="DR361:EA361"/>
    <mergeCell ref="EE361:EN361"/>
    <mergeCell ref="EO362:EX362"/>
    <mergeCell ref="EY362:FH362"/>
    <mergeCell ref="FL362:FU362"/>
    <mergeCell ref="FV362:GE362"/>
    <mergeCell ref="GF362:GO362"/>
    <mergeCell ref="BQ362:BZ362"/>
    <mergeCell ref="CA362:CJ362"/>
    <mergeCell ref="CK362:CT362"/>
    <mergeCell ref="CX362:DG362"/>
    <mergeCell ref="DH362:DQ362"/>
    <mergeCell ref="DR362:EA362"/>
    <mergeCell ref="EE362:EN362"/>
    <mergeCell ref="EO363:EX363"/>
    <mergeCell ref="EY363:FH363"/>
    <mergeCell ref="FL363:FU363"/>
    <mergeCell ref="FV363:GE363"/>
    <mergeCell ref="GF363:GO363"/>
    <mergeCell ref="BQ363:BZ363"/>
    <mergeCell ref="CA363:CJ363"/>
    <mergeCell ref="CK363:CT363"/>
    <mergeCell ref="CX363:DG363"/>
    <mergeCell ref="DH363:DQ363"/>
    <mergeCell ref="DR363:EA363"/>
    <mergeCell ref="EE363:EN363"/>
    <mergeCell ref="EO364:EX364"/>
    <mergeCell ref="EY364:FH364"/>
    <mergeCell ref="FL364:FU364"/>
    <mergeCell ref="FV364:GE364"/>
    <mergeCell ref="GF364:GO364"/>
    <mergeCell ref="BQ364:BZ364"/>
    <mergeCell ref="CA364:CJ364"/>
    <mergeCell ref="CK364:CT364"/>
    <mergeCell ref="CX364:DG364"/>
    <mergeCell ref="DH364:DQ364"/>
    <mergeCell ref="DR364:EA364"/>
    <mergeCell ref="EE364:EN364"/>
    <mergeCell ref="EO365:EX365"/>
    <mergeCell ref="EY365:FH365"/>
    <mergeCell ref="FL365:FU365"/>
    <mergeCell ref="FV365:GE365"/>
    <mergeCell ref="GF365:GO365"/>
    <mergeCell ref="BQ365:BZ365"/>
    <mergeCell ref="CA365:CJ365"/>
    <mergeCell ref="CK365:CT365"/>
    <mergeCell ref="CX365:DG365"/>
    <mergeCell ref="DH365:DQ365"/>
    <mergeCell ref="DR365:EA365"/>
    <mergeCell ref="EE365:EN365"/>
    <mergeCell ref="CW49:EB49"/>
    <mergeCell ref="CX50:EA50"/>
    <mergeCell ref="FK49:GP49"/>
    <mergeCell ref="FL50:GO50"/>
    <mergeCell ref="B49:AG49"/>
    <mergeCell ref="AI49:BN49"/>
    <mergeCell ref="BP49:CU49"/>
    <mergeCell ref="ED49:FI49"/>
    <mergeCell ref="AJ50:BM50"/>
    <mergeCell ref="BQ50:CT50"/>
    <mergeCell ref="EE50:FH50"/>
    <mergeCell ref="BN50:BN51"/>
    <mergeCell ref="BO50:BO51"/>
    <mergeCell ref="BP50:BP51"/>
    <mergeCell ref="CU50:CU51"/>
    <mergeCell ref="CW50:CW51"/>
    <mergeCell ref="EB50:EB51"/>
    <mergeCell ref="ED50:ED51"/>
    <mergeCell ref="FK50:FK51"/>
    <mergeCell ref="GP50:GP51"/>
    <mergeCell ref="A142:A184"/>
    <mergeCell ref="B142:B143"/>
    <mergeCell ref="FI50:FI51"/>
    <mergeCell ref="AJ96:BM96"/>
    <mergeCell ref="BN96:BN97"/>
    <mergeCell ref="BO96:BO97"/>
    <mergeCell ref="BP96:BP97"/>
    <mergeCell ref="BQ96:CT96"/>
    <mergeCell ref="CU96:CU97"/>
    <mergeCell ref="CW96:CW97"/>
    <mergeCell ref="CW141:EB141"/>
    <mergeCell ref="ED141:FI141"/>
    <mergeCell ref="B187:AG187"/>
    <mergeCell ref="AI187:BN187"/>
    <mergeCell ref="BP187:CU187"/>
    <mergeCell ref="CW187:EB187"/>
    <mergeCell ref="ED187:FI187"/>
    <mergeCell ref="FI188:FI189"/>
    <mergeCell ref="FK188:FK189"/>
    <mergeCell ref="BQ188:CT188"/>
    <mergeCell ref="CU188:CU189"/>
    <mergeCell ref="CW188:CW189"/>
    <mergeCell ref="CX188:EA188"/>
    <mergeCell ref="EB188:EB189"/>
    <mergeCell ref="ED188:ED189"/>
    <mergeCell ref="EE188:FH188"/>
    <mergeCell ref="C188:AF188"/>
    <mergeCell ref="AG188:AG189"/>
    <mergeCell ref="AI188:AI189"/>
    <mergeCell ref="AJ188:BM188"/>
    <mergeCell ref="BN188:BN189"/>
    <mergeCell ref="BO188:BO189"/>
    <mergeCell ref="BP188:BP189"/>
    <mergeCell ref="A188:A230"/>
    <mergeCell ref="B188:B189"/>
    <mergeCell ref="B233:AG233"/>
    <mergeCell ref="AI233:BN233"/>
    <mergeCell ref="BP233:CU233"/>
    <mergeCell ref="CW233:EB233"/>
    <mergeCell ref="ED233:FI233"/>
    <mergeCell ref="FI234:FI235"/>
    <mergeCell ref="FK234:FK235"/>
    <mergeCell ref="BQ234:CT234"/>
    <mergeCell ref="CU234:CU235"/>
    <mergeCell ref="CW234:CW235"/>
    <mergeCell ref="CX234:EA234"/>
    <mergeCell ref="EB234:EB235"/>
    <mergeCell ref="ED234:ED235"/>
    <mergeCell ref="EE234:FH234"/>
    <mergeCell ref="A234:A276"/>
    <mergeCell ref="B234:B235"/>
    <mergeCell ref="FK233:GP233"/>
    <mergeCell ref="FL234:GO234"/>
    <mergeCell ref="GP234:GP235"/>
    <mergeCell ref="B279:AG279"/>
    <mergeCell ref="AI279:BN279"/>
    <mergeCell ref="BP279:CU279"/>
    <mergeCell ref="CW279:EB279"/>
    <mergeCell ref="ED279:FI279"/>
    <mergeCell ref="C234:AF234"/>
    <mergeCell ref="AG234:AG235"/>
    <mergeCell ref="AI234:AI235"/>
    <mergeCell ref="AJ234:BM234"/>
    <mergeCell ref="BN234:BN235"/>
    <mergeCell ref="BO234:BO235"/>
    <mergeCell ref="BP234:BP235"/>
    <mergeCell ref="B1:AG1"/>
    <mergeCell ref="AI1:BN1"/>
    <mergeCell ref="CW1:EB1"/>
    <mergeCell ref="FK1:GP1"/>
    <mergeCell ref="AI2:BN2"/>
    <mergeCell ref="CW2:EB2"/>
    <mergeCell ref="FK2:GP2"/>
    <mergeCell ref="AI3:BN3"/>
    <mergeCell ref="B2:AG2"/>
    <mergeCell ref="B3:AG3"/>
    <mergeCell ref="FK4:FK5"/>
    <mergeCell ref="FL4:GO4"/>
    <mergeCell ref="GP4:GP5"/>
    <mergeCell ref="BP1:CU1"/>
    <mergeCell ref="BP2:CU2"/>
    <mergeCell ref="BP3:CU3"/>
    <mergeCell ref="CW3:EB3"/>
    <mergeCell ref="BQ4:CT4"/>
    <mergeCell ref="CU4:CU5"/>
    <mergeCell ref="CW4:CW5"/>
    <mergeCell ref="BP4:BP5"/>
    <mergeCell ref="CX4:EA4"/>
    <mergeCell ref="EB4:EB5"/>
    <mergeCell ref="ED4:ED5"/>
    <mergeCell ref="EE4:FH4"/>
    <mergeCell ref="FI4:FI5"/>
    <mergeCell ref="ED1:FI1"/>
    <mergeCell ref="ED2:FI2"/>
    <mergeCell ref="ED3:FI3"/>
    <mergeCell ref="FK3:GP3"/>
    <mergeCell ref="FK95:GP95"/>
    <mergeCell ref="FL96:GO96"/>
    <mergeCell ref="GP96:GP97"/>
    <mergeCell ref="CX96:EA96"/>
    <mergeCell ref="EB96:EB97"/>
    <mergeCell ref="ED96:ED97"/>
    <mergeCell ref="EE96:FH96"/>
    <mergeCell ref="FI96:FI97"/>
    <mergeCell ref="FK96:FK97"/>
    <mergeCell ref="CW95:EB95"/>
    <mergeCell ref="ED95:FI95"/>
    <mergeCell ref="CX280:EA280"/>
    <mergeCell ref="EE280:FH280"/>
    <mergeCell ref="BO280:BO281"/>
    <mergeCell ref="BP280:BP281"/>
    <mergeCell ref="BQ280:CT280"/>
    <mergeCell ref="CU280:CU281"/>
    <mergeCell ref="CW280:CW281"/>
    <mergeCell ref="EB280:EB281"/>
    <mergeCell ref="ED280:ED281"/>
    <mergeCell ref="A4:A46"/>
    <mergeCell ref="B4:B5"/>
    <mergeCell ref="C4:AF4"/>
    <mergeCell ref="AG4:AG5"/>
    <mergeCell ref="AI4:AI5"/>
    <mergeCell ref="C96:AF96"/>
    <mergeCell ref="B141:AG141"/>
    <mergeCell ref="AI141:BN141"/>
    <mergeCell ref="BP141:CU141"/>
    <mergeCell ref="C50:AF50"/>
    <mergeCell ref="AG50:AG51"/>
    <mergeCell ref="AI50:AI51"/>
    <mergeCell ref="A96:A138"/>
    <mergeCell ref="B96:B97"/>
    <mergeCell ref="AG96:AG97"/>
    <mergeCell ref="AI96:AI97"/>
    <mergeCell ref="AJ4:BM4"/>
    <mergeCell ref="BN4:BN5"/>
    <mergeCell ref="BO4:BO5"/>
    <mergeCell ref="A50:A92"/>
    <mergeCell ref="B50:B51"/>
    <mergeCell ref="B95:AG95"/>
    <mergeCell ref="AI95:BN95"/>
    <mergeCell ref="BP95:CU95"/>
    <mergeCell ref="FK141:GP141"/>
    <mergeCell ref="C142:AF142"/>
    <mergeCell ref="AG142:AG143"/>
    <mergeCell ref="AI142:AI143"/>
    <mergeCell ref="AJ142:BM142"/>
    <mergeCell ref="BN142:BN143"/>
    <mergeCell ref="BO142:BO143"/>
    <mergeCell ref="BP142:BP143"/>
    <mergeCell ref="BQ142:CT142"/>
    <mergeCell ref="CU142:CU143"/>
    <mergeCell ref="CW142:CW143"/>
    <mergeCell ref="CX142:EA142"/>
    <mergeCell ref="EB142:EB143"/>
    <mergeCell ref="ED142:ED143"/>
    <mergeCell ref="EE142:FH142"/>
    <mergeCell ref="FK279:GP279"/>
    <mergeCell ref="FI280:FI281"/>
    <mergeCell ref="FK280:FK281"/>
    <mergeCell ref="FL280:GO280"/>
    <mergeCell ref="GP280:GP281"/>
    <mergeCell ref="FI142:FI143"/>
    <mergeCell ref="FK142:FK143"/>
    <mergeCell ref="FL142:GO142"/>
    <mergeCell ref="GP142:GP143"/>
    <mergeCell ref="FK187:GP187"/>
    <mergeCell ref="FL188:GO188"/>
    <mergeCell ref="GP188:GP189"/>
    <mergeCell ref="EO329:EX329"/>
    <mergeCell ref="EY327:FH328"/>
    <mergeCell ref="FI327:FI328"/>
    <mergeCell ref="EY329:FH329"/>
    <mergeCell ref="FK327:FK328"/>
    <mergeCell ref="FL327:FU328"/>
    <mergeCell ref="FL329:FU329"/>
    <mergeCell ref="CK327:CT328"/>
    <mergeCell ref="CU327:CU328"/>
    <mergeCell ref="DH327:DQ328"/>
    <mergeCell ref="DR327:EA328"/>
    <mergeCell ref="DH329:DQ329"/>
    <mergeCell ref="DR329:EA329"/>
    <mergeCell ref="EB327:EB328"/>
    <mergeCell ref="ED327:ED328"/>
    <mergeCell ref="EE327:EN328"/>
    <mergeCell ref="FV327:GE328"/>
    <mergeCell ref="GF327:GO328"/>
    <mergeCell ref="FV329:GE329"/>
    <mergeCell ref="GF329:GO329"/>
    <mergeCell ref="AI326:BN326"/>
    <mergeCell ref="BP326:CU326"/>
    <mergeCell ref="CW326:EB326"/>
    <mergeCell ref="ED326:FI326"/>
    <mergeCell ref="FK326:GP326"/>
    <mergeCell ref="BQ327:BZ328"/>
    <mergeCell ref="CA327:CJ328"/>
    <mergeCell ref="GP327:GP328"/>
    <mergeCell ref="CW327:CW328"/>
    <mergeCell ref="CX327:DG328"/>
    <mergeCell ref="BQ329:BZ329"/>
    <mergeCell ref="CA329:CJ329"/>
    <mergeCell ref="CK329:CT329"/>
    <mergeCell ref="CX329:DG329"/>
    <mergeCell ref="BP327:BP328"/>
    <mergeCell ref="AT329:BC329"/>
    <mergeCell ref="BD329:BM329"/>
    <mergeCell ref="AJ329:AS329"/>
    <mergeCell ref="EO327:EX328"/>
    <mergeCell ref="EE329:EN329"/>
    <mergeCell ref="EE331:EN331"/>
    <mergeCell ref="EO331:EX331"/>
    <mergeCell ref="EY331:FH331"/>
    <mergeCell ref="FL331:FU331"/>
    <mergeCell ref="FV331:GE331"/>
    <mergeCell ref="GF331:GO331"/>
    <mergeCell ref="BQ330:BZ330"/>
    <mergeCell ref="BQ331:BZ331"/>
    <mergeCell ref="CA331:CJ331"/>
    <mergeCell ref="CK331:CT331"/>
    <mergeCell ref="CX331:DG331"/>
    <mergeCell ref="DH331:DQ331"/>
    <mergeCell ref="DR331:EA331"/>
    <mergeCell ref="FL330:FU330"/>
    <mergeCell ref="FV330:GE330"/>
    <mergeCell ref="GF330:GO330"/>
    <mergeCell ref="CA330:CJ330"/>
    <mergeCell ref="CK330:CT330"/>
    <mergeCell ref="DH330:DQ330"/>
    <mergeCell ref="DR330:EA330"/>
    <mergeCell ref="EE330:EN330"/>
    <mergeCell ref="EO330:EX330"/>
    <mergeCell ref="EY330:FH330"/>
    <mergeCell ref="CX330:DG330"/>
    <mergeCell ref="EO332:EX332"/>
    <mergeCell ref="EY332:FH332"/>
    <mergeCell ref="FL332:FU332"/>
    <mergeCell ref="FV332:GE332"/>
    <mergeCell ref="GF332:GO332"/>
    <mergeCell ref="BQ332:BZ332"/>
    <mergeCell ref="CA332:CJ332"/>
    <mergeCell ref="CK332:CT332"/>
    <mergeCell ref="CX332:DG332"/>
    <mergeCell ref="DH332:DQ332"/>
    <mergeCell ref="DR332:EA332"/>
    <mergeCell ref="EE332:EN332"/>
    <mergeCell ref="EO336:EX336"/>
    <mergeCell ref="EY336:FH336"/>
    <mergeCell ref="FL336:FU336"/>
    <mergeCell ref="FV336:GE336"/>
    <mergeCell ref="GF336:GO336"/>
    <mergeCell ref="BQ336:BZ336"/>
    <mergeCell ref="CA336:CJ336"/>
    <mergeCell ref="CK336:CT336"/>
    <mergeCell ref="CX336:DG336"/>
    <mergeCell ref="DH336:DQ336"/>
    <mergeCell ref="DR336:EA336"/>
    <mergeCell ref="EE336:EN336"/>
    <mergeCell ref="EO337:EX337"/>
    <mergeCell ref="EY337:FH337"/>
    <mergeCell ref="FL337:FU337"/>
    <mergeCell ref="FV337:GE337"/>
    <mergeCell ref="GF337:GO337"/>
    <mergeCell ref="BQ337:BZ337"/>
    <mergeCell ref="CA337:CJ337"/>
    <mergeCell ref="CK337:CT337"/>
    <mergeCell ref="CX337:DG337"/>
    <mergeCell ref="DH337:DQ337"/>
    <mergeCell ref="DR337:EA337"/>
    <mergeCell ref="EE337:EN337"/>
    <mergeCell ref="EO338:EX338"/>
    <mergeCell ref="EY338:FH338"/>
    <mergeCell ref="FL338:FU338"/>
    <mergeCell ref="FV338:GE338"/>
    <mergeCell ref="GF338:GO338"/>
    <mergeCell ref="BQ338:BZ338"/>
    <mergeCell ref="CA338:CJ338"/>
    <mergeCell ref="CK338:CT338"/>
    <mergeCell ref="CX338:DG338"/>
    <mergeCell ref="DH338:DQ338"/>
    <mergeCell ref="DR338:EA338"/>
    <mergeCell ref="EE338:EN338"/>
    <mergeCell ref="EO339:EX339"/>
    <mergeCell ref="EY339:FH339"/>
    <mergeCell ref="FL339:FU339"/>
    <mergeCell ref="FV339:GE339"/>
    <mergeCell ref="GF339:GO339"/>
    <mergeCell ref="BQ339:BZ339"/>
    <mergeCell ref="CA339:CJ339"/>
    <mergeCell ref="CK339:CT339"/>
    <mergeCell ref="CX339:DG339"/>
    <mergeCell ref="DH339:DQ339"/>
    <mergeCell ref="DR339:EA339"/>
    <mergeCell ref="EE339:EN339"/>
    <mergeCell ref="EO340:EX340"/>
    <mergeCell ref="EY340:FH340"/>
    <mergeCell ref="FL340:FU340"/>
    <mergeCell ref="FV340:GE340"/>
    <mergeCell ref="GF340:GO340"/>
    <mergeCell ref="BQ340:BZ340"/>
    <mergeCell ref="CA340:CJ340"/>
    <mergeCell ref="CK340:CT340"/>
    <mergeCell ref="CX340:DG340"/>
    <mergeCell ref="DH340:DQ340"/>
    <mergeCell ref="DR340:EA340"/>
    <mergeCell ref="EE340:EN340"/>
    <mergeCell ref="EO341:EX341"/>
    <mergeCell ref="EY341:FH341"/>
    <mergeCell ref="FL341:FU341"/>
    <mergeCell ref="FV341:GE341"/>
    <mergeCell ref="GF341:GO341"/>
    <mergeCell ref="BQ341:BZ341"/>
    <mergeCell ref="CA341:CJ341"/>
    <mergeCell ref="CK341:CT341"/>
    <mergeCell ref="CX341:DG341"/>
    <mergeCell ref="DH341:DQ341"/>
    <mergeCell ref="DR341:EA341"/>
    <mergeCell ref="EE341:EN341"/>
    <mergeCell ref="EO342:EX342"/>
    <mergeCell ref="EY342:FH342"/>
    <mergeCell ref="FL342:FU342"/>
    <mergeCell ref="FV342:GE342"/>
    <mergeCell ref="GF342:GO342"/>
    <mergeCell ref="BQ342:BZ342"/>
    <mergeCell ref="CA342:CJ342"/>
    <mergeCell ref="CK342:CT342"/>
    <mergeCell ref="CX342:DG342"/>
    <mergeCell ref="DH342:DQ342"/>
    <mergeCell ref="DR342:EA342"/>
    <mergeCell ref="EE342:EN342"/>
    <mergeCell ref="EO343:EX343"/>
    <mergeCell ref="EY343:FH343"/>
    <mergeCell ref="FL343:FU343"/>
    <mergeCell ref="FV343:GE343"/>
    <mergeCell ref="GF343:GO343"/>
    <mergeCell ref="BQ343:BZ343"/>
    <mergeCell ref="CA343:CJ343"/>
    <mergeCell ref="CK343:CT343"/>
    <mergeCell ref="CX343:DG343"/>
    <mergeCell ref="DH343:DQ343"/>
    <mergeCell ref="DR343:EA343"/>
    <mergeCell ref="EE343:EN343"/>
    <mergeCell ref="EO344:EX344"/>
    <mergeCell ref="EY344:FH344"/>
    <mergeCell ref="FL344:FU344"/>
    <mergeCell ref="FV344:GE344"/>
    <mergeCell ref="GF344:GO344"/>
    <mergeCell ref="BQ344:BZ344"/>
    <mergeCell ref="CA344:CJ344"/>
    <mergeCell ref="CK344:CT344"/>
    <mergeCell ref="CX344:DG344"/>
    <mergeCell ref="DH344:DQ344"/>
    <mergeCell ref="DR344:EA344"/>
    <mergeCell ref="EE344:EN344"/>
    <mergeCell ref="EO345:EX345"/>
    <mergeCell ref="EY345:FH345"/>
    <mergeCell ref="FL345:FU345"/>
    <mergeCell ref="FV345:GE345"/>
    <mergeCell ref="GF345:GO345"/>
    <mergeCell ref="BQ345:BZ345"/>
    <mergeCell ref="CA345:CJ345"/>
    <mergeCell ref="CK345:CT345"/>
    <mergeCell ref="CX345:DG345"/>
    <mergeCell ref="DH345:DQ345"/>
    <mergeCell ref="DR345:EA345"/>
    <mergeCell ref="EE345:EN345"/>
    <mergeCell ref="EO346:EX346"/>
    <mergeCell ref="EY346:FH346"/>
    <mergeCell ref="FL346:FU346"/>
    <mergeCell ref="FV346:GE346"/>
    <mergeCell ref="GF346:GO346"/>
    <mergeCell ref="BQ346:BZ346"/>
    <mergeCell ref="CA346:CJ346"/>
    <mergeCell ref="CK346:CT346"/>
    <mergeCell ref="CX346:DG346"/>
    <mergeCell ref="DH346:DQ346"/>
    <mergeCell ref="DR346:EA346"/>
    <mergeCell ref="EE346:EN346"/>
    <mergeCell ref="EO347:EX347"/>
    <mergeCell ref="EY347:FH347"/>
    <mergeCell ref="FL347:FU347"/>
    <mergeCell ref="FV347:GE347"/>
    <mergeCell ref="GF347:GO347"/>
    <mergeCell ref="BQ347:BZ347"/>
    <mergeCell ref="CA347:CJ347"/>
    <mergeCell ref="CK347:CT347"/>
    <mergeCell ref="CX347:DG347"/>
    <mergeCell ref="DH347:DQ347"/>
    <mergeCell ref="DR347:EA347"/>
    <mergeCell ref="EE347:EN347"/>
    <mergeCell ref="EO348:EX348"/>
    <mergeCell ref="EY348:FH348"/>
    <mergeCell ref="FL348:FU348"/>
    <mergeCell ref="FV348:GE348"/>
    <mergeCell ref="GF348:GO348"/>
    <mergeCell ref="BQ348:BZ348"/>
    <mergeCell ref="CA348:CJ348"/>
    <mergeCell ref="CK348:CT348"/>
    <mergeCell ref="CX348:DG348"/>
    <mergeCell ref="DH348:DQ348"/>
    <mergeCell ref="DR348:EA348"/>
    <mergeCell ref="EE348:EN348"/>
    <mergeCell ref="EO349:EX349"/>
    <mergeCell ref="EY349:FH349"/>
    <mergeCell ref="FL349:FU349"/>
    <mergeCell ref="FV349:GE349"/>
    <mergeCell ref="GF349:GO349"/>
    <mergeCell ref="BQ349:BZ349"/>
    <mergeCell ref="CA349:CJ349"/>
    <mergeCell ref="CK349:CT349"/>
    <mergeCell ref="CX349:DG349"/>
    <mergeCell ref="DH349:DQ349"/>
    <mergeCell ref="DR349:EA349"/>
    <mergeCell ref="EE349:EN349"/>
    <mergeCell ref="EO350:EX350"/>
    <mergeCell ref="EY350:FH350"/>
    <mergeCell ref="FL350:FU350"/>
    <mergeCell ref="FV350:GE350"/>
    <mergeCell ref="GF350:GO350"/>
    <mergeCell ref="BQ350:BZ350"/>
    <mergeCell ref="CA350:CJ350"/>
    <mergeCell ref="CK350:CT350"/>
    <mergeCell ref="CX350:DG350"/>
    <mergeCell ref="DH350:DQ350"/>
    <mergeCell ref="DR350:EA350"/>
    <mergeCell ref="EE350:EN350"/>
    <mergeCell ref="FV351:GE351"/>
    <mergeCell ref="GF351:GO351"/>
    <mergeCell ref="BQ351:BZ351"/>
    <mergeCell ref="CA351:CJ351"/>
    <mergeCell ref="CK351:CT351"/>
    <mergeCell ref="CX351:DG351"/>
    <mergeCell ref="DH351:DQ351"/>
    <mergeCell ref="DR351:EA351"/>
    <mergeCell ref="EE351:EN351"/>
    <mergeCell ref="EO351:EX351"/>
    <mergeCell ref="EY351:FH351"/>
    <mergeCell ref="AJ354:AS354"/>
    <mergeCell ref="AT354:BC354"/>
    <mergeCell ref="BD354:BM354"/>
    <mergeCell ref="AJ355:AS355"/>
    <mergeCell ref="EO352:EX352"/>
    <mergeCell ref="EY352:FH352"/>
    <mergeCell ref="EY353:FH353"/>
    <mergeCell ref="EY354:FH354"/>
    <mergeCell ref="FL351:FU351"/>
    <mergeCell ref="FL352:FU352"/>
    <mergeCell ref="FL353:FU353"/>
    <mergeCell ref="FL354:FU354"/>
    <mergeCell ref="AT358:BC358"/>
    <mergeCell ref="BD358:BM358"/>
    <mergeCell ref="AJ356:AS356"/>
    <mergeCell ref="AT356:BC356"/>
    <mergeCell ref="BD356:BM356"/>
    <mergeCell ref="AJ357:AS357"/>
    <mergeCell ref="AT357:BC357"/>
    <mergeCell ref="BD357:BM357"/>
    <mergeCell ref="AJ358:AS358"/>
    <mergeCell ref="AT361:BC361"/>
    <mergeCell ref="BD361:BM361"/>
    <mergeCell ref="AJ359:AS359"/>
    <mergeCell ref="AT359:BC359"/>
    <mergeCell ref="BD359:BM359"/>
    <mergeCell ref="AJ360:AS360"/>
    <mergeCell ref="AT360:BC360"/>
    <mergeCell ref="BD360:BM360"/>
    <mergeCell ref="AJ361:AS361"/>
    <mergeCell ref="AG373:AG374"/>
    <mergeCell ref="AI373:AI374"/>
    <mergeCell ref="AJ368:AS368"/>
    <mergeCell ref="AT368:BC368"/>
    <mergeCell ref="BD368:BM368"/>
    <mergeCell ref="B372:AG372"/>
    <mergeCell ref="C373:L374"/>
    <mergeCell ref="M373:V374"/>
    <mergeCell ref="W373:AF374"/>
    <mergeCell ref="AJ373:AJ374"/>
    <mergeCell ref="A280:A322"/>
    <mergeCell ref="B280:B281"/>
    <mergeCell ref="C280:AF280"/>
    <mergeCell ref="AG280:AG281"/>
    <mergeCell ref="AI280:AI281"/>
    <mergeCell ref="AJ280:BM280"/>
    <mergeCell ref="BN280:BN281"/>
    <mergeCell ref="AJ327:AS328"/>
    <mergeCell ref="AT327:BC328"/>
    <mergeCell ref="BD327:BM328"/>
    <mergeCell ref="BN327:BN328"/>
    <mergeCell ref="B326:AG326"/>
    <mergeCell ref="B327:B328"/>
    <mergeCell ref="C327:L328"/>
    <mergeCell ref="M327:V328"/>
    <mergeCell ref="W327:AF328"/>
    <mergeCell ref="AG327:AG328"/>
    <mergeCell ref="AI327:AI328"/>
    <mergeCell ref="AJ330:AS330"/>
    <mergeCell ref="AT330:BC330"/>
    <mergeCell ref="BD330:BM330"/>
    <mergeCell ref="AJ331:AS331"/>
    <mergeCell ref="AT331:BC331"/>
    <mergeCell ref="BD331:BM331"/>
    <mergeCell ref="AT334:BC334"/>
    <mergeCell ref="BD334:BM334"/>
    <mergeCell ref="AJ332:AS332"/>
    <mergeCell ref="AT332:BC332"/>
    <mergeCell ref="BD332:BM332"/>
    <mergeCell ref="AJ333:AS333"/>
    <mergeCell ref="AT333:BC333"/>
    <mergeCell ref="BD333:BM333"/>
    <mergeCell ref="AJ334:AS334"/>
    <mergeCell ref="M378:V378"/>
    <mergeCell ref="W386:AF386"/>
    <mergeCell ref="M387:V387"/>
    <mergeCell ref="M391:V391"/>
    <mergeCell ref="W391:AF391"/>
    <mergeCell ref="M392:V392"/>
    <mergeCell ref="W392:AF392"/>
    <mergeCell ref="M393:V393"/>
    <mergeCell ref="W393:AF393"/>
    <mergeCell ref="W388:AF388"/>
    <mergeCell ref="M389:V389"/>
    <mergeCell ref="M390:V390"/>
    <mergeCell ref="M394:V394"/>
    <mergeCell ref="W394:AF394"/>
    <mergeCell ref="M395:V395"/>
    <mergeCell ref="W395:AF395"/>
    <mergeCell ref="A326:A369"/>
    <mergeCell ref="A372:A397"/>
    <mergeCell ref="B373:B374"/>
    <mergeCell ref="M375:V375"/>
    <mergeCell ref="W375:AF375"/>
    <mergeCell ref="M376:V376"/>
    <mergeCell ref="W377:AF377"/>
    <mergeCell ref="W378:AF378"/>
    <mergeCell ref="M379:V379"/>
    <mergeCell ref="W379:AF379"/>
    <mergeCell ref="M380:V380"/>
    <mergeCell ref="W380:AF380"/>
    <mergeCell ref="M382:V382"/>
    <mergeCell ref="W382:AF382"/>
    <mergeCell ref="M384:V384"/>
    <mergeCell ref="W384:AF384"/>
    <mergeCell ref="M385:V385"/>
    <mergeCell ref="W385:AF385"/>
    <mergeCell ref="M388:V388"/>
    <mergeCell ref="M377:V377"/>
    <mergeCell ref="AT337:BC337"/>
    <mergeCell ref="BD337:BM337"/>
    <mergeCell ref="AJ335:AS335"/>
    <mergeCell ref="AT335:BC335"/>
    <mergeCell ref="BD335:BM335"/>
    <mergeCell ref="AJ336:AS336"/>
    <mergeCell ref="AT336:BC336"/>
    <mergeCell ref="BD336:BM336"/>
    <mergeCell ref="AJ337:AS337"/>
    <mergeCell ref="AT340:BC340"/>
    <mergeCell ref="BD340:BM340"/>
    <mergeCell ref="AJ338:AS338"/>
    <mergeCell ref="AT338:BC338"/>
    <mergeCell ref="BD338:BM338"/>
    <mergeCell ref="AJ339:AS339"/>
    <mergeCell ref="AT339:BC339"/>
    <mergeCell ref="BD339:BM339"/>
    <mergeCell ref="AJ340:AS340"/>
    <mergeCell ref="AT343:BC343"/>
    <mergeCell ref="BD343:BM343"/>
    <mergeCell ref="AJ341:AS341"/>
    <mergeCell ref="AT341:BC341"/>
    <mergeCell ref="BD341:BM341"/>
    <mergeCell ref="AJ342:AS342"/>
    <mergeCell ref="AT342:BC342"/>
    <mergeCell ref="BD342:BM342"/>
    <mergeCell ref="AJ343:AS343"/>
    <mergeCell ref="AT346:BC346"/>
    <mergeCell ref="BD346:BM346"/>
    <mergeCell ref="AJ344:AS344"/>
    <mergeCell ref="AT344:BC344"/>
    <mergeCell ref="BD344:BM344"/>
    <mergeCell ref="AJ345:AS345"/>
    <mergeCell ref="AT345:BC345"/>
    <mergeCell ref="BD345:BM345"/>
    <mergeCell ref="AJ346:AS346"/>
    <mergeCell ref="AT349:BC349"/>
    <mergeCell ref="BD349:BM349"/>
    <mergeCell ref="AJ347:AS347"/>
    <mergeCell ref="AT347:BC347"/>
    <mergeCell ref="BD347:BM347"/>
    <mergeCell ref="AJ348:AS348"/>
    <mergeCell ref="AT348:BC348"/>
    <mergeCell ref="BD348:BM348"/>
    <mergeCell ref="AJ349:AS349"/>
    <mergeCell ref="AJ350:AS350"/>
    <mergeCell ref="AT350:BC350"/>
    <mergeCell ref="BD350:BM350"/>
    <mergeCell ref="AJ351:AS351"/>
    <mergeCell ref="AT351:BC351"/>
    <mergeCell ref="BD351:BM351"/>
    <mergeCell ref="AJ352:AS352"/>
    <mergeCell ref="AJ353:AS353"/>
    <mergeCell ref="AT353:BC353"/>
    <mergeCell ref="BD353:BM353"/>
    <mergeCell ref="AT352:BC352"/>
    <mergeCell ref="BD352:BM352"/>
    <mergeCell ref="EE368:EN368"/>
    <mergeCell ref="EO368:EX368"/>
    <mergeCell ref="EO353:EX353"/>
    <mergeCell ref="EO354:EX354"/>
    <mergeCell ref="EO357:EX357"/>
    <mergeCell ref="EO358:EX358"/>
    <mergeCell ref="AT367:BC367"/>
    <mergeCell ref="BD367:BM367"/>
    <mergeCell ref="AJ365:AS365"/>
    <mergeCell ref="AT365:BC365"/>
    <mergeCell ref="BD365:BM365"/>
    <mergeCell ref="AJ366:AS366"/>
    <mergeCell ref="AT366:BC366"/>
    <mergeCell ref="BD366:BM366"/>
    <mergeCell ref="AJ367:AS367"/>
    <mergeCell ref="AT364:BC364"/>
    <mergeCell ref="BD364:BM364"/>
    <mergeCell ref="AJ362:AS362"/>
    <mergeCell ref="AT362:BC362"/>
    <mergeCell ref="BD362:BM362"/>
    <mergeCell ref="AJ363:AS363"/>
    <mergeCell ref="AT363:BC363"/>
    <mergeCell ref="BD363:BM363"/>
    <mergeCell ref="AJ364:AS364"/>
    <mergeCell ref="EY368:FH368"/>
    <mergeCell ref="FL368:FU368"/>
    <mergeCell ref="FV368:GE368"/>
    <mergeCell ref="GF368:GO368"/>
    <mergeCell ref="AT355:BC355"/>
    <mergeCell ref="BD355:BM355"/>
    <mergeCell ref="BQ368:BZ368"/>
    <mergeCell ref="CA368:CJ368"/>
    <mergeCell ref="CK368:CT368"/>
    <mergeCell ref="CX368:DG368"/>
    <mergeCell ref="DR368:EA368"/>
    <mergeCell ref="EO355:EX355"/>
    <mergeCell ref="EY355:FH355"/>
    <mergeCell ref="FL355:FU355"/>
    <mergeCell ref="FV355:GE355"/>
    <mergeCell ref="GF355:GO355"/>
    <mergeCell ref="BQ355:BZ355"/>
    <mergeCell ref="CA355:CJ355"/>
    <mergeCell ref="CK355:CT355"/>
    <mergeCell ref="CX355:DG355"/>
    <mergeCell ref="DH355:DQ355"/>
    <mergeCell ref="DR355:EA355"/>
    <mergeCell ref="EE355:EN355"/>
    <mergeCell ref="EO356:EX356"/>
    <mergeCell ref="FV352:GE352"/>
    <mergeCell ref="GF352:GO352"/>
    <mergeCell ref="BQ352:BZ352"/>
    <mergeCell ref="CA352:CJ352"/>
    <mergeCell ref="CK352:CT352"/>
    <mergeCell ref="CX352:DG352"/>
    <mergeCell ref="DH352:DQ352"/>
    <mergeCell ref="DR352:EA352"/>
    <mergeCell ref="EE352:EN352"/>
    <mergeCell ref="FV353:GE353"/>
    <mergeCell ref="GF353:GO353"/>
    <mergeCell ref="BQ353:BZ353"/>
    <mergeCell ref="CA353:CJ353"/>
    <mergeCell ref="CK353:CT353"/>
    <mergeCell ref="CX353:DG353"/>
    <mergeCell ref="DH353:DQ353"/>
    <mergeCell ref="DR353:EA353"/>
    <mergeCell ref="EE353:EN353"/>
    <mergeCell ref="FV354:GE354"/>
    <mergeCell ref="GF354:GO354"/>
    <mergeCell ref="BQ354:BZ354"/>
    <mergeCell ref="CA354:CJ354"/>
    <mergeCell ref="CK354:CT354"/>
    <mergeCell ref="CX354:DG354"/>
    <mergeCell ref="DH354:DQ354"/>
    <mergeCell ref="DR354:EA354"/>
    <mergeCell ref="EE354:EN354"/>
    <mergeCell ref="FL356:FU356"/>
    <mergeCell ref="FV356:GE356"/>
    <mergeCell ref="GF356:GO356"/>
    <mergeCell ref="BQ356:BZ356"/>
    <mergeCell ref="CA356:CJ356"/>
    <mergeCell ref="CK356:CT356"/>
    <mergeCell ref="CX356:DG356"/>
    <mergeCell ref="DH356:DQ356"/>
    <mergeCell ref="DR356:EA356"/>
    <mergeCell ref="EE356:EN356"/>
    <mergeCell ref="EY356:FH356"/>
    <mergeCell ref="FL357:FU357"/>
    <mergeCell ref="FV357:GE357"/>
    <mergeCell ref="GF357:GO357"/>
    <mergeCell ref="BQ357:BZ357"/>
    <mergeCell ref="CA357:CJ357"/>
    <mergeCell ref="CK357:CT357"/>
    <mergeCell ref="CX357:DG357"/>
    <mergeCell ref="DH357:DQ357"/>
    <mergeCell ref="DR357:EA357"/>
    <mergeCell ref="EE357:EN357"/>
    <mergeCell ref="EY357:FH357"/>
    <mergeCell ref="FL358:FU358"/>
    <mergeCell ref="FV358:GE358"/>
    <mergeCell ref="GF358:GO358"/>
    <mergeCell ref="BQ358:BZ358"/>
    <mergeCell ref="CA358:CJ358"/>
    <mergeCell ref="CK358:CT358"/>
    <mergeCell ref="CX358:DG358"/>
    <mergeCell ref="DH358:DQ358"/>
    <mergeCell ref="DR358:EA358"/>
    <mergeCell ref="EE358:EN358"/>
    <mergeCell ref="EY358:FH358"/>
  </mergeCells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374"/>
  <sheetViews>
    <sheetView topLeftCell="A245" zoomScale="50" zoomScaleNormal="50" workbookViewId="0">
      <selection activeCell="AA245" sqref="AA245"/>
    </sheetView>
  </sheetViews>
  <sheetFormatPr defaultRowHeight="13.8"/>
  <cols>
    <col min="1" max="1" width="9" style="808"/>
    <col min="2" max="2" width="33" style="693" bestFit="1" customWidth="1"/>
    <col min="3" max="3" width="15.3984375" style="696" bestFit="1" customWidth="1"/>
    <col min="4" max="4" width="11.59765625" style="696" bestFit="1" customWidth="1"/>
    <col min="5" max="5" width="15.19921875" style="702" customWidth="1"/>
    <col min="6" max="6" width="4.5" style="801" customWidth="1"/>
    <col min="7" max="7" width="14.8984375" style="701" bestFit="1" customWidth="1"/>
    <col min="8" max="8" width="15.3984375" style="696" bestFit="1" customWidth="1"/>
    <col min="9" max="9" width="15.19921875" style="697" customWidth="1"/>
    <col min="10" max="10" width="2" style="801" customWidth="1"/>
    <col min="11" max="11" width="11.09765625" style="696" bestFit="1" customWidth="1"/>
    <col min="12" max="12" width="11.3984375" style="696" bestFit="1" customWidth="1"/>
    <col min="13" max="13" width="15.19921875" style="697" customWidth="1"/>
    <col min="14" max="14" width="2" style="801" customWidth="1"/>
    <col min="15" max="15" width="11" bestFit="1" customWidth="1"/>
    <col min="16" max="16" width="10.59765625" bestFit="1" customWidth="1"/>
    <col min="17" max="17" width="13.09765625" style="805" bestFit="1" customWidth="1"/>
    <col min="18" max="18" width="2.19921875" style="802" customWidth="1"/>
    <col min="19" max="19" width="11" style="805" bestFit="1" customWidth="1"/>
    <col min="20" max="20" width="11.69921875" bestFit="1" customWidth="1"/>
    <col min="21" max="21" width="13.09765625" style="805" bestFit="1" customWidth="1"/>
    <col min="22" max="22" width="2.19921875" style="802" customWidth="1"/>
    <col min="23" max="23" width="11.69921875" style="805" bestFit="1" customWidth="1"/>
    <col min="24" max="24" width="11.69921875" bestFit="1" customWidth="1"/>
    <col min="25" max="25" width="13.09765625" bestFit="1" customWidth="1"/>
    <col min="26" max="26" width="2" style="801" customWidth="1"/>
    <col min="27" max="28" width="11.69921875" bestFit="1" customWidth="1"/>
    <col min="29" max="29" width="13.09765625" bestFit="1" customWidth="1"/>
    <col min="30" max="30" width="3.09765625" style="682" customWidth="1"/>
    <col min="31" max="31" width="9" style="682"/>
    <col min="32" max="32" width="14.19921875" style="915" bestFit="1" customWidth="1"/>
    <col min="33" max="33" width="15.8984375" style="915" customWidth="1"/>
    <col min="34" max="34" width="12.5" style="915" customWidth="1"/>
    <col min="35" max="35" width="27.09765625" style="915" bestFit="1" customWidth="1"/>
    <col min="36" max="36" width="3.3984375" style="682" customWidth="1"/>
    <col min="37" max="63" width="9" style="682"/>
  </cols>
  <sheetData>
    <row r="1" spans="1:63" s="693" customFormat="1" ht="17.399999999999999">
      <c r="A1" s="808"/>
      <c r="B1" s="828"/>
      <c r="C1" s="827" t="s">
        <v>572</v>
      </c>
      <c r="D1" s="827" t="s">
        <v>573</v>
      </c>
      <c r="E1" s="827" t="s">
        <v>574</v>
      </c>
      <c r="F1" s="826"/>
      <c r="G1" s="827" t="s">
        <v>575</v>
      </c>
      <c r="H1" s="827" t="s">
        <v>576</v>
      </c>
      <c r="I1" s="827" t="s">
        <v>577</v>
      </c>
      <c r="J1" s="801"/>
      <c r="K1" s="696"/>
      <c r="L1" s="696"/>
      <c r="M1" s="697"/>
      <c r="N1" s="801"/>
      <c r="Q1" s="805"/>
      <c r="R1" s="802"/>
      <c r="S1" s="805"/>
      <c r="U1" s="805"/>
      <c r="V1" s="802"/>
      <c r="W1" s="805"/>
      <c r="Z1" s="801"/>
      <c r="AD1" s="682"/>
      <c r="AE1" s="682"/>
      <c r="AF1" s="915"/>
      <c r="AG1" s="915"/>
      <c r="AH1" s="915"/>
      <c r="AI1" s="915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2"/>
      <c r="AW1" s="682"/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2"/>
      <c r="BI1" s="682"/>
      <c r="BJ1" s="682"/>
      <c r="BK1" s="682"/>
    </row>
    <row r="2" spans="1:63" s="693" customFormat="1" ht="17.399999999999999">
      <c r="A2" s="808"/>
      <c r="B2" s="834" t="s">
        <v>0</v>
      </c>
      <c r="C2" s="830">
        <f>E56</f>
        <v>495343.19536411006</v>
      </c>
      <c r="D2" s="830">
        <f>E102</f>
        <v>426109.97330875869</v>
      </c>
      <c r="E2" s="829">
        <f>E148</f>
        <v>464156.05165076518</v>
      </c>
      <c r="F2" s="829"/>
      <c r="G2" s="829">
        <f>E194</f>
        <v>1502641.8438310018</v>
      </c>
      <c r="H2" s="830">
        <f>E240</f>
        <v>2826736.610913849</v>
      </c>
      <c r="I2" s="830">
        <f>E286</f>
        <v>2384965.8751363228</v>
      </c>
      <c r="J2" s="801"/>
      <c r="K2" s="696"/>
      <c r="L2" s="696"/>
      <c r="M2" s="697"/>
      <c r="N2" s="801"/>
      <c r="Q2" s="805"/>
      <c r="R2" s="802"/>
      <c r="S2" s="805"/>
      <c r="U2" s="805"/>
      <c r="V2" s="802"/>
      <c r="W2" s="805"/>
      <c r="Z2" s="801"/>
      <c r="AD2" s="682"/>
      <c r="AE2" s="682"/>
      <c r="AF2" s="915"/>
      <c r="AG2" s="915"/>
      <c r="AH2" s="915"/>
      <c r="AI2" s="915"/>
      <c r="AJ2" s="682"/>
      <c r="AK2" s="682"/>
      <c r="AL2" s="682"/>
      <c r="AM2" s="682"/>
      <c r="AN2" s="682"/>
      <c r="AO2" s="682"/>
      <c r="AP2" s="682"/>
      <c r="AQ2" s="682"/>
      <c r="AR2" s="682"/>
      <c r="AS2" s="682"/>
      <c r="AT2" s="682"/>
      <c r="AU2" s="682"/>
      <c r="AV2" s="682"/>
      <c r="AW2" s="682"/>
      <c r="AX2" s="682"/>
      <c r="AY2" s="682"/>
      <c r="AZ2" s="682"/>
      <c r="BA2" s="682"/>
      <c r="BB2" s="682"/>
      <c r="BC2" s="682"/>
      <c r="BD2" s="682"/>
      <c r="BE2" s="682"/>
      <c r="BF2" s="682"/>
      <c r="BG2" s="682"/>
      <c r="BH2" s="682"/>
      <c r="BI2" s="682"/>
      <c r="BJ2" s="682"/>
      <c r="BK2" s="682"/>
    </row>
    <row r="3" spans="1:63" s="693" customFormat="1" ht="17.399999999999999">
      <c r="A3" s="808"/>
      <c r="B3" s="904" t="s">
        <v>240</v>
      </c>
      <c r="C3" s="831">
        <f>I56</f>
        <v>520918.18466354592</v>
      </c>
      <c r="D3" s="831">
        <f>I102</f>
        <v>619171.38549247663</v>
      </c>
      <c r="E3" s="831">
        <f>I148</f>
        <v>914920.69725757279</v>
      </c>
      <c r="F3" s="832"/>
      <c r="G3" s="831">
        <f>I194</f>
        <v>1737856.9584129828</v>
      </c>
      <c r="H3" s="831">
        <f>I240</f>
        <v>1778501.2917133628</v>
      </c>
      <c r="I3" s="831">
        <f>I286</f>
        <v>1240482.9027378783</v>
      </c>
      <c r="J3" s="801"/>
      <c r="K3" s="696"/>
      <c r="L3" s="696"/>
      <c r="M3" s="697"/>
      <c r="N3" s="801"/>
      <c r="Q3" s="805"/>
      <c r="R3" s="802"/>
      <c r="S3" s="805"/>
      <c r="U3" s="805"/>
      <c r="V3" s="802"/>
      <c r="W3" s="805"/>
      <c r="Z3" s="801"/>
      <c r="AD3" s="682"/>
      <c r="AE3" s="682"/>
      <c r="AF3" s="915"/>
      <c r="AG3" s="915"/>
      <c r="AH3" s="915"/>
      <c r="AI3" s="915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</row>
    <row r="4" spans="1:63" s="693" customFormat="1" ht="17.399999999999999">
      <c r="A4" s="808"/>
      <c r="B4" s="904" t="s">
        <v>241</v>
      </c>
      <c r="C4" s="831">
        <f>M56</f>
        <v>501652.359215601</v>
      </c>
      <c r="D4" s="833">
        <f>M102</f>
        <v>25895119.384852692</v>
      </c>
      <c r="E4" s="831">
        <f>M148</f>
        <v>670688.84358414065</v>
      </c>
      <c r="F4" s="832"/>
      <c r="G4" s="831">
        <f>M194</f>
        <v>1479908.7257652618</v>
      </c>
      <c r="H4" s="831">
        <f>M240</f>
        <v>1720081.9244791658</v>
      </c>
      <c r="I4" s="831">
        <f>M286</f>
        <v>1453111.6426247193</v>
      </c>
      <c r="J4" s="801"/>
      <c r="K4" s="696"/>
      <c r="L4" s="696"/>
      <c r="M4" s="697"/>
      <c r="N4" s="801"/>
      <c r="Q4" s="805"/>
      <c r="R4" s="802"/>
      <c r="S4" s="805"/>
      <c r="U4" s="805"/>
      <c r="V4" s="802"/>
      <c r="W4" s="805"/>
      <c r="Z4" s="801"/>
      <c r="AD4" s="682"/>
      <c r="AE4" s="682"/>
      <c r="AF4" s="915"/>
      <c r="AG4" s="915"/>
      <c r="AH4" s="915"/>
      <c r="AI4" s="915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</row>
    <row r="5" spans="1:63" s="693" customFormat="1" ht="17.399999999999999">
      <c r="A5" s="808"/>
      <c r="B5" s="904" t="s">
        <v>242</v>
      </c>
      <c r="C5" s="831">
        <f>Q56</f>
        <v>454590.35329453083</v>
      </c>
      <c r="D5" s="831">
        <f>Q102</f>
        <v>189924.72836750347</v>
      </c>
      <c r="E5" s="831">
        <f>Q148</f>
        <v>642839.27688813093</v>
      </c>
      <c r="F5" s="832"/>
      <c r="G5" s="831">
        <f>Q194</f>
        <v>1268985.5806087607</v>
      </c>
      <c r="H5" s="831">
        <f>Q240</f>
        <v>1950376.1148090435</v>
      </c>
      <c r="I5" s="831">
        <f>Q286</f>
        <v>2225300.3578138887</v>
      </c>
      <c r="J5" s="801"/>
      <c r="K5" s="696"/>
      <c r="L5" s="696"/>
      <c r="M5" s="697"/>
      <c r="N5" s="801"/>
      <c r="Q5" s="805"/>
      <c r="R5" s="802"/>
      <c r="S5" s="805"/>
      <c r="U5" s="805"/>
      <c r="V5" s="802"/>
      <c r="W5" s="805"/>
      <c r="Z5" s="801"/>
      <c r="AD5" s="682"/>
      <c r="AE5" s="682"/>
      <c r="AF5" s="915"/>
      <c r="AG5" s="915"/>
      <c r="AH5" s="915"/>
      <c r="AI5" s="915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</row>
    <row r="6" spans="1:63" s="693" customFormat="1" ht="17.399999999999999">
      <c r="A6" s="808"/>
      <c r="B6" s="834" t="s">
        <v>243</v>
      </c>
      <c r="C6" s="830">
        <f>U56</f>
        <v>429505.97684747417</v>
      </c>
      <c r="D6" s="830">
        <f>U102</f>
        <v>394083.69184471545</v>
      </c>
      <c r="E6" s="830">
        <f>U148</f>
        <v>443539.35243110027</v>
      </c>
      <c r="F6" s="829"/>
      <c r="G6" s="830">
        <f>U194</f>
        <v>604792.26472396241</v>
      </c>
      <c r="H6" s="830">
        <f>U240</f>
        <v>2024589.1463168978</v>
      </c>
      <c r="I6" s="830">
        <f>U286</f>
        <v>2371189.5401580399</v>
      </c>
      <c r="J6" s="801"/>
      <c r="K6" s="696"/>
      <c r="L6" s="696"/>
      <c r="M6" s="697"/>
      <c r="N6" s="801"/>
      <c r="Q6" s="805"/>
      <c r="R6" s="802"/>
      <c r="S6" s="805"/>
      <c r="U6" s="805"/>
      <c r="V6" s="802"/>
      <c r="W6" s="805"/>
      <c r="Z6" s="801"/>
      <c r="AD6" s="682"/>
      <c r="AE6" s="682"/>
      <c r="AF6" s="915"/>
      <c r="AG6" s="915"/>
      <c r="AH6" s="915"/>
      <c r="AI6" s="915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</row>
    <row r="7" spans="1:63" s="693" customFormat="1" ht="17.399999999999999">
      <c r="A7" s="808"/>
      <c r="B7" s="834" t="s">
        <v>244</v>
      </c>
      <c r="C7" s="830">
        <f>Y56</f>
        <v>383925.82834684383</v>
      </c>
      <c r="D7" s="830">
        <f>Y102</f>
        <v>3276643.1381139783</v>
      </c>
      <c r="E7" s="830">
        <f>Y148</f>
        <v>2278295.2906721029</v>
      </c>
      <c r="F7" s="829"/>
      <c r="G7" s="830">
        <f>Y194</f>
        <v>7833938.7430000752</v>
      </c>
      <c r="H7" s="830">
        <f>Y240</f>
        <v>1584160.9505400155</v>
      </c>
      <c r="I7" s="830">
        <f>Y286</f>
        <v>2499779.1299375314</v>
      </c>
      <c r="J7" s="801"/>
      <c r="K7" s="696"/>
      <c r="L7" s="696"/>
      <c r="M7" s="697"/>
      <c r="N7" s="801"/>
      <c r="Q7" s="805"/>
      <c r="R7" s="802"/>
      <c r="S7" s="805"/>
      <c r="U7" s="805"/>
      <c r="V7" s="802"/>
      <c r="W7" s="805"/>
      <c r="Z7" s="801"/>
      <c r="AD7" s="682"/>
      <c r="AE7" s="682"/>
      <c r="AF7" s="915"/>
      <c r="AG7" s="915"/>
      <c r="AH7" s="915"/>
      <c r="AI7" s="915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/>
      <c r="BK7" s="682"/>
    </row>
    <row r="8" spans="1:63" s="693" customFormat="1" ht="18" thickBot="1">
      <c r="A8" s="808"/>
      <c r="B8" s="834" t="s">
        <v>245</v>
      </c>
      <c r="C8" s="830">
        <f>AC56</f>
        <v>406439.35996547132</v>
      </c>
      <c r="D8" s="830">
        <f>AC102</f>
        <v>2381295.5233844742</v>
      </c>
      <c r="E8" s="830">
        <f>AC148</f>
        <v>1805454.5948471432</v>
      </c>
      <c r="F8" s="829"/>
      <c r="G8" s="830">
        <f>AC194</f>
        <v>4397614.6991613228</v>
      </c>
      <c r="H8" s="830">
        <f>AC240</f>
        <v>2698763.8558330033</v>
      </c>
      <c r="I8" s="830">
        <f>AC286</f>
        <v>2495898.6718103606</v>
      </c>
      <c r="J8" s="801"/>
      <c r="K8" s="696"/>
      <c r="L8" s="696"/>
      <c r="M8" s="697"/>
      <c r="N8" s="801"/>
      <c r="Q8" s="805"/>
      <c r="R8" s="802"/>
      <c r="S8" s="805"/>
      <c r="U8" s="805"/>
      <c r="V8" s="802"/>
      <c r="W8" s="805"/>
      <c r="Z8" s="801"/>
      <c r="AD8" s="682"/>
      <c r="AE8" s="682"/>
      <c r="AF8" s="915"/>
      <c r="AG8" s="915"/>
      <c r="AH8" s="915"/>
      <c r="AI8" s="915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</row>
    <row r="9" spans="1:63" s="693" customFormat="1" ht="17.399999999999999">
      <c r="A9" s="808"/>
      <c r="B9" s="905" t="s">
        <v>600</v>
      </c>
      <c r="C9" s="900">
        <f>AVERAGE(C3:C5)</f>
        <v>492386.96572455927</v>
      </c>
      <c r="D9" s="900">
        <f t="shared" ref="D9:E9" si="0">AVERAGE(D3:D5)</f>
        <v>8901405.1662375573</v>
      </c>
      <c r="E9" s="900">
        <f t="shared" si="0"/>
        <v>742816.27257661487</v>
      </c>
      <c r="F9" s="900"/>
      <c r="G9" s="900">
        <f>AVERAGE(G3:G5)</f>
        <v>1495583.7549290017</v>
      </c>
      <c r="H9" s="900">
        <f>AVERAGE(H3:H5)</f>
        <v>1816319.7770005241</v>
      </c>
      <c r="I9" s="901">
        <f>AVERAGE(I3:I5)</f>
        <v>1639631.6343921621</v>
      </c>
      <c r="J9" s="801"/>
      <c r="K9" s="696"/>
      <c r="L9" s="696"/>
      <c r="M9" s="697"/>
      <c r="N9" s="801"/>
      <c r="Q9" s="805"/>
      <c r="R9" s="802"/>
      <c r="S9" s="805"/>
      <c r="U9" s="805"/>
      <c r="V9" s="802"/>
      <c r="W9" s="805"/>
      <c r="Z9" s="801"/>
      <c r="AD9" s="682"/>
      <c r="AE9" s="682"/>
      <c r="AF9" s="915"/>
      <c r="AG9" s="915"/>
      <c r="AH9" s="915"/>
      <c r="AI9" s="915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</row>
    <row r="10" spans="1:63" s="693" customFormat="1" ht="18" thickBot="1">
      <c r="A10" s="808"/>
      <c r="B10" s="902" t="s">
        <v>601</v>
      </c>
      <c r="C10" s="708">
        <f>AVERAGE(C6:C8)</f>
        <v>406623.72171992977</v>
      </c>
      <c r="D10" s="708">
        <f t="shared" ref="D10:E10" si="1">AVERAGE(D6:D8)</f>
        <v>2017340.7844477228</v>
      </c>
      <c r="E10" s="708">
        <f t="shared" si="1"/>
        <v>1509096.4126501156</v>
      </c>
      <c r="F10" s="708"/>
      <c r="G10" s="708">
        <f>AVERAGE(G6:G8)</f>
        <v>4278781.9022951201</v>
      </c>
      <c r="H10" s="708">
        <f>AVERAGE(H6:H8)</f>
        <v>2102504.6508966391</v>
      </c>
      <c r="I10" s="903">
        <f>AVERAGE(I6:I8)</f>
        <v>2455622.4473019773</v>
      </c>
      <c r="J10" s="801"/>
      <c r="K10" s="696"/>
      <c r="L10" s="696"/>
      <c r="M10" s="697"/>
      <c r="N10" s="801"/>
      <c r="Q10" s="805"/>
      <c r="R10" s="802"/>
      <c r="S10" s="805"/>
      <c r="U10" s="805"/>
      <c r="V10" s="802"/>
      <c r="W10" s="805"/>
      <c r="Z10" s="801"/>
      <c r="AD10" s="682"/>
      <c r="AE10" s="682"/>
      <c r="AF10" s="915"/>
      <c r="AG10" s="915"/>
      <c r="AH10" s="915"/>
      <c r="AI10" s="915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</row>
    <row r="11" spans="1:63" s="693" customFormat="1">
      <c r="A11" s="808"/>
      <c r="C11" s="696"/>
      <c r="D11" s="696"/>
      <c r="E11" s="702"/>
      <c r="F11" s="801"/>
      <c r="G11" s="701"/>
      <c r="H11" s="696"/>
      <c r="I11" s="697"/>
      <c r="J11" s="801"/>
      <c r="K11" s="696"/>
      <c r="L11" s="696"/>
      <c r="M11" s="697"/>
      <c r="N11" s="801"/>
      <c r="Q11" s="805"/>
      <c r="R11" s="802"/>
      <c r="S11" s="805"/>
      <c r="U11" s="805"/>
      <c r="V11" s="802"/>
      <c r="W11" s="805"/>
      <c r="Z11" s="801"/>
      <c r="AD11" s="682"/>
      <c r="AE11" s="682"/>
      <c r="AF11" s="915"/>
      <c r="AG11" s="915"/>
      <c r="AH11" s="915"/>
      <c r="AI11" s="915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</row>
    <row r="12" spans="1:63" s="693" customFormat="1" ht="14.4" thickBot="1">
      <c r="A12" s="808"/>
      <c r="C12" s="696"/>
      <c r="D12" s="696"/>
      <c r="E12" s="702"/>
      <c r="F12" s="801"/>
      <c r="G12" s="701"/>
      <c r="H12" s="696"/>
      <c r="I12" s="697"/>
      <c r="J12" s="801"/>
      <c r="K12" s="696"/>
      <c r="L12" s="696"/>
      <c r="M12" s="697"/>
      <c r="N12" s="801"/>
      <c r="Q12" s="805"/>
      <c r="R12" s="802"/>
      <c r="S12" s="805"/>
      <c r="U12" s="805"/>
      <c r="V12" s="802"/>
      <c r="W12" s="805"/>
      <c r="Z12" s="801"/>
      <c r="AD12" s="682"/>
      <c r="AE12" s="682"/>
      <c r="AF12" s="915"/>
      <c r="AG12" s="915"/>
      <c r="AH12" s="915"/>
      <c r="AI12" s="915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</row>
    <row r="13" spans="1:63" s="693" customFormat="1" ht="15.75" customHeight="1" thickBot="1">
      <c r="A13" s="1201" t="s">
        <v>591</v>
      </c>
      <c r="B13" s="698"/>
      <c r="C13" s="818" t="s">
        <v>561</v>
      </c>
      <c r="D13" s="819">
        <v>1</v>
      </c>
      <c r="E13" s="817" t="s">
        <v>0</v>
      </c>
      <c r="F13" s="804"/>
      <c r="G13" s="818" t="s">
        <v>561</v>
      </c>
      <c r="H13" s="819">
        <v>1</v>
      </c>
      <c r="I13" s="817" t="s">
        <v>565</v>
      </c>
      <c r="J13" s="804"/>
      <c r="K13" s="818" t="s">
        <v>561</v>
      </c>
      <c r="L13" s="819">
        <v>1</v>
      </c>
      <c r="M13" s="817" t="s">
        <v>566</v>
      </c>
      <c r="N13" s="804"/>
      <c r="O13" s="818" t="s">
        <v>561</v>
      </c>
      <c r="P13" s="819">
        <v>1</v>
      </c>
      <c r="Q13" s="817" t="s">
        <v>567</v>
      </c>
      <c r="R13" s="804"/>
      <c r="S13" s="818" t="s">
        <v>561</v>
      </c>
      <c r="T13" s="819">
        <v>1</v>
      </c>
      <c r="U13" s="817" t="s">
        <v>568</v>
      </c>
      <c r="V13" s="804"/>
      <c r="W13" s="818" t="s">
        <v>561</v>
      </c>
      <c r="X13" s="819">
        <v>1</v>
      </c>
      <c r="Y13" s="817" t="s">
        <v>569</v>
      </c>
      <c r="Z13" s="804"/>
      <c r="AA13" s="818" t="s">
        <v>561</v>
      </c>
      <c r="AB13" s="819">
        <v>1</v>
      </c>
      <c r="AC13" s="817" t="s">
        <v>570</v>
      </c>
      <c r="AD13" s="682"/>
      <c r="AE13" s="1198" t="s">
        <v>602</v>
      </c>
      <c r="AF13" s="913" t="s">
        <v>0</v>
      </c>
      <c r="AG13" s="817" t="s">
        <v>600</v>
      </c>
      <c r="AH13" s="817" t="s">
        <v>601</v>
      </c>
      <c r="AI13" s="906" t="s">
        <v>606</v>
      </c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</row>
    <row r="14" spans="1:63" ht="17.399999999999999">
      <c r="A14" s="1201"/>
      <c r="B14" s="816" t="s">
        <v>251</v>
      </c>
      <c r="C14" s="796" t="s">
        <v>562</v>
      </c>
      <c r="D14" s="797" t="s">
        <v>563</v>
      </c>
      <c r="E14" s="815" t="s">
        <v>362</v>
      </c>
      <c r="F14" s="798"/>
      <c r="G14" s="796" t="s">
        <v>564</v>
      </c>
      <c r="H14" s="797" t="s">
        <v>563</v>
      </c>
      <c r="I14" s="815" t="s">
        <v>362</v>
      </c>
      <c r="J14" s="798"/>
      <c r="K14" s="796" t="s">
        <v>564</v>
      </c>
      <c r="L14" s="797" t="s">
        <v>563</v>
      </c>
      <c r="M14" s="815" t="s">
        <v>362</v>
      </c>
      <c r="N14" s="798"/>
      <c r="O14" s="796" t="s">
        <v>564</v>
      </c>
      <c r="P14" s="797" t="s">
        <v>563</v>
      </c>
      <c r="Q14" s="815" t="s">
        <v>362</v>
      </c>
      <c r="R14" s="798"/>
      <c r="S14" s="796" t="s">
        <v>564</v>
      </c>
      <c r="T14" s="797" t="s">
        <v>563</v>
      </c>
      <c r="U14" s="815" t="s">
        <v>362</v>
      </c>
      <c r="V14" s="798"/>
      <c r="W14" s="796" t="s">
        <v>564</v>
      </c>
      <c r="X14" s="797" t="s">
        <v>563</v>
      </c>
      <c r="Y14" s="815" t="s">
        <v>362</v>
      </c>
      <c r="Z14" s="798"/>
      <c r="AA14" s="796" t="s">
        <v>564</v>
      </c>
      <c r="AB14" s="797" t="s">
        <v>563</v>
      </c>
      <c r="AC14" s="815" t="s">
        <v>362</v>
      </c>
      <c r="AE14" s="1199"/>
      <c r="AF14" s="920">
        <f>E15</f>
        <v>175.30943220755222</v>
      </c>
      <c r="AG14" s="921">
        <f>AVERAGE(I15,M15,Q15)</f>
        <v>62.426508475407765</v>
      </c>
      <c r="AH14" s="922">
        <f>AVERAGE(AC15,Y15,U15)</f>
        <v>237.04740055894911</v>
      </c>
      <c r="AI14" s="907" t="s">
        <v>20</v>
      </c>
      <c r="AJ14" s="931">
        <v>1</v>
      </c>
    </row>
    <row r="15" spans="1:63" ht="18">
      <c r="A15" s="1201"/>
      <c r="B15" s="700" t="s">
        <v>20</v>
      </c>
      <c r="C15" s="809">
        <f>'Densidade celular'!K9</f>
        <v>0</v>
      </c>
      <c r="D15" s="810">
        <f>'Densidade celular'!K57</f>
        <v>350.61886441510444</v>
      </c>
      <c r="E15" s="813">
        <f>AVERAGE(C15:D15)*$D$13</f>
        <v>175.30943220755222</v>
      </c>
      <c r="F15" s="799"/>
      <c r="G15" s="809">
        <f>'Densidade celular'!V9</f>
        <v>0</v>
      </c>
      <c r="H15" s="810">
        <f>'Densidade celular'!V57</f>
        <v>374.5590508524466</v>
      </c>
      <c r="I15" s="813">
        <f>AVERAGE(G15:H15)*$H$13</f>
        <v>187.2795254262233</v>
      </c>
      <c r="J15" s="799"/>
      <c r="K15" s="809">
        <f>'Densidade celular'!AG9</f>
        <v>0</v>
      </c>
      <c r="L15" s="810">
        <f>'Densidade celular'!AG57</f>
        <v>0</v>
      </c>
      <c r="M15" s="813">
        <f>AVERAGE(K15:L15)*$L$13</f>
        <v>0</v>
      </c>
      <c r="N15" s="799"/>
      <c r="O15" s="809">
        <f>'Densidade celular'!AR9</f>
        <v>0</v>
      </c>
      <c r="P15" s="810">
        <f>'Densidade celular'!AR57</f>
        <v>0</v>
      </c>
      <c r="Q15" s="813">
        <f>AVERAGE(O15:P15)*$P$13</f>
        <v>0</v>
      </c>
      <c r="R15" s="799"/>
      <c r="S15" s="809">
        <f>'Densidade celular'!BC9</f>
        <v>499.87455927525838</v>
      </c>
      <c r="T15" s="810">
        <f>'Densidade celular'!BC57</f>
        <v>0</v>
      </c>
      <c r="U15" s="813">
        <f>AVERAGE(S15:T15)*$T$13</f>
        <v>249.93727963762919</v>
      </c>
      <c r="V15" s="799"/>
      <c r="W15" s="809">
        <f>'Densidade celular'!BN9</f>
        <v>503.13264222460151</v>
      </c>
      <c r="X15" s="810">
        <f>'Densidade celular'!BN57</f>
        <v>419.27720185383464</v>
      </c>
      <c r="Y15" s="813">
        <f>AVERAGE(W15:X15)*$X$13</f>
        <v>461.2049220392181</v>
      </c>
      <c r="Z15" s="799"/>
      <c r="AA15" s="809">
        <f>'Densidade celular'!BY9</f>
        <v>0</v>
      </c>
      <c r="AB15" s="810">
        <f>'Densidade celular'!BY57</f>
        <v>0</v>
      </c>
      <c r="AC15" s="813">
        <f>AVERAGE(AA15:AB15)*$AB$13</f>
        <v>0</v>
      </c>
      <c r="AE15" s="1199"/>
      <c r="AF15" s="923">
        <f t="shared" ref="AF15:AF54" si="2">E16</f>
        <v>0</v>
      </c>
      <c r="AG15" s="924">
        <f t="shared" ref="AG15:AG54" si="3">AVERAGE(I16,M16,Q16)</f>
        <v>372.55839559701639</v>
      </c>
      <c r="AH15" s="925">
        <f t="shared" ref="AH15:AH54" si="4">AVERAGE(AC16,Y16,U16)</f>
        <v>0</v>
      </c>
      <c r="AI15" s="907" t="s">
        <v>143</v>
      </c>
      <c r="AJ15" s="931">
        <v>2</v>
      </c>
    </row>
    <row r="16" spans="1:63" ht="18">
      <c r="A16" s="1201"/>
      <c r="B16" s="700" t="s">
        <v>143</v>
      </c>
      <c r="C16" s="809">
        <f>'Densidade celular'!K10</f>
        <v>0</v>
      </c>
      <c r="D16" s="810">
        <f>'Densidade celular'!K58</f>
        <v>0</v>
      </c>
      <c r="E16" s="813">
        <f t="shared" ref="E16:E55" si="5">AVERAGE(C16:D16)*$D$13</f>
        <v>0</v>
      </c>
      <c r="F16" s="799"/>
      <c r="G16" s="809">
        <f>'Densidade celular'!V10</f>
        <v>0</v>
      </c>
      <c r="H16" s="810">
        <f>'Densidade celular'!V58</f>
        <v>1104.2555721427686</v>
      </c>
      <c r="I16" s="813">
        <f t="shared" ref="I16:I55" si="6">AVERAGE(G16:H16)*$H$13</f>
        <v>552.12778607138432</v>
      </c>
      <c r="J16" s="799"/>
      <c r="K16" s="809">
        <f>'Densidade celular'!AG10</f>
        <v>0</v>
      </c>
      <c r="L16" s="810">
        <f>'Densidade celular'!AG58</f>
        <v>0</v>
      </c>
      <c r="M16" s="813">
        <f t="shared" ref="M16:M55" si="7">AVERAGE(K16:L16)*$L$13</f>
        <v>0</v>
      </c>
      <c r="N16" s="799"/>
      <c r="O16" s="809">
        <f>'Densidade celular'!AR10</f>
        <v>0</v>
      </c>
      <c r="P16" s="810">
        <f>'Densidade celular'!AR58</f>
        <v>1131.0948014393296</v>
      </c>
      <c r="Q16" s="813">
        <f t="shared" ref="Q16:Q55" si="8">AVERAGE(O16:P16)*$P$13</f>
        <v>565.54740071966478</v>
      </c>
      <c r="R16" s="799"/>
      <c r="S16" s="809">
        <f>'Densidade celular'!BC10</f>
        <v>0</v>
      </c>
      <c r="T16" s="810">
        <f>'Densidade celular'!BC58</f>
        <v>0</v>
      </c>
      <c r="U16" s="813">
        <f t="shared" ref="U16:U55" si="9">AVERAGE(S16:T16)*$T$13</f>
        <v>0</v>
      </c>
      <c r="V16" s="799"/>
      <c r="W16" s="809">
        <f>'Densidade celular'!BN10</f>
        <v>0</v>
      </c>
      <c r="X16" s="810">
        <f>'Densidade celular'!BN58</f>
        <v>0</v>
      </c>
      <c r="Y16" s="813">
        <f t="shared" ref="Y16:Y55" si="10">AVERAGE(W16:X16)*$X$13</f>
        <v>0</v>
      </c>
      <c r="Z16" s="799"/>
      <c r="AA16" s="809">
        <f>'Densidade celular'!BY10</f>
        <v>0</v>
      </c>
      <c r="AB16" s="810">
        <f>'Densidade celular'!BY58</f>
        <v>0</v>
      </c>
      <c r="AC16" s="813">
        <f t="shared" ref="AC16:AC55" si="11">AVERAGE(AA16:AB16)*$AB$13</f>
        <v>0</v>
      </c>
      <c r="AE16" s="1199"/>
      <c r="AF16" s="923">
        <f t="shared" si="2"/>
        <v>0</v>
      </c>
      <c r="AG16" s="924">
        <f t="shared" si="3"/>
        <v>9264.7673721288411</v>
      </c>
      <c r="AH16" s="925">
        <f t="shared" si="4"/>
        <v>5790.3469954084894</v>
      </c>
      <c r="AI16" s="908" t="s">
        <v>152</v>
      </c>
      <c r="AJ16" s="931">
        <v>3</v>
      </c>
    </row>
    <row r="17" spans="1:36" ht="18">
      <c r="A17" s="1201"/>
      <c r="B17" s="703" t="s">
        <v>152</v>
      </c>
      <c r="C17" s="809">
        <f>'Densidade celular'!K11</f>
        <v>0</v>
      </c>
      <c r="D17" s="810">
        <f>'Densidade celular'!K59</f>
        <v>0</v>
      </c>
      <c r="E17" s="813">
        <f t="shared" si="5"/>
        <v>0</v>
      </c>
      <c r="F17" s="799"/>
      <c r="G17" s="809">
        <f>'Densidade celular'!V11</f>
        <v>11777.801265693599</v>
      </c>
      <c r="H17" s="810">
        <f>'Densidade celular'!V59</f>
        <v>7066.6807594161601</v>
      </c>
      <c r="I17" s="813">
        <f t="shared" si="6"/>
        <v>9422.2410125548795</v>
      </c>
      <c r="J17" s="799"/>
      <c r="K17" s="809">
        <f>'Densidade celular'!AG11</f>
        <v>8332.9429081906164</v>
      </c>
      <c r="L17" s="810">
        <f>'Densidade celular'!AG59</f>
        <v>13888.238180317694</v>
      </c>
      <c r="M17" s="813">
        <f t="shared" si="7"/>
        <v>11110.590544254155</v>
      </c>
      <c r="N17" s="799"/>
      <c r="O17" s="809">
        <f>'Densidade celular'!AR11</f>
        <v>2208.4121222737631</v>
      </c>
      <c r="P17" s="810">
        <f>'Densidade celular'!AR59</f>
        <v>12314.528996881219</v>
      </c>
      <c r="Q17" s="813">
        <f t="shared" si="8"/>
        <v>7261.4705595774913</v>
      </c>
      <c r="R17" s="799"/>
      <c r="S17" s="809">
        <f>'Densidade celular'!BC11</f>
        <v>2921.4890908753991</v>
      </c>
      <c r="T17" s="810">
        <f>'Densidade celular'!BC59</f>
        <v>0</v>
      </c>
      <c r="U17" s="813">
        <f t="shared" si="9"/>
        <v>1460.7445454376996</v>
      </c>
      <c r="V17" s="799"/>
      <c r="W17" s="809">
        <f>'Densidade celular'!BN11</f>
        <v>6165.1464610620187</v>
      </c>
      <c r="X17" s="810">
        <f>'Densidade celular'!BN59</f>
        <v>3425.0813672566769</v>
      </c>
      <c r="Y17" s="813">
        <f t="shared" si="10"/>
        <v>4795.1139141593476</v>
      </c>
      <c r="Z17" s="799"/>
      <c r="AA17" s="809">
        <f>'Densidade celular'!BY11</f>
        <v>0</v>
      </c>
      <c r="AB17" s="810">
        <f>'Densidade celular'!BY59</f>
        <v>22230.365053256835</v>
      </c>
      <c r="AC17" s="813">
        <f t="shared" si="11"/>
        <v>11115.182526628418</v>
      </c>
      <c r="AE17" s="1199"/>
      <c r="AF17" s="923">
        <f t="shared" si="2"/>
        <v>0</v>
      </c>
      <c r="AG17" s="924">
        <f t="shared" si="3"/>
        <v>590.34175440466061</v>
      </c>
      <c r="AH17" s="925">
        <f t="shared" si="4"/>
        <v>1679.323299678651</v>
      </c>
      <c r="AI17" s="908" t="s">
        <v>158</v>
      </c>
      <c r="AJ17" s="931">
        <v>4</v>
      </c>
    </row>
    <row r="18" spans="1:36" ht="18">
      <c r="A18" s="1201"/>
      <c r="B18" s="703" t="s">
        <v>158</v>
      </c>
      <c r="C18" s="809">
        <f>'Densidade celular'!K12</f>
        <v>0</v>
      </c>
      <c r="D18" s="810">
        <f>'Densidade celular'!K60</f>
        <v>0</v>
      </c>
      <c r="E18" s="813">
        <f t="shared" si="5"/>
        <v>0</v>
      </c>
      <c r="F18" s="799"/>
      <c r="G18" s="809">
        <f>'Densidade celular'!V12</f>
        <v>0</v>
      </c>
      <c r="H18" s="810">
        <f>'Densidade celular'!V60</f>
        <v>0</v>
      </c>
      <c r="I18" s="813">
        <f t="shared" si="6"/>
        <v>0</v>
      </c>
      <c r="J18" s="799"/>
      <c r="K18" s="809">
        <f>'Densidade celular'!AG12</f>
        <v>0</v>
      </c>
      <c r="L18" s="810">
        <f>'Densidade celular'!AG60</f>
        <v>0</v>
      </c>
      <c r="M18" s="813">
        <f t="shared" si="7"/>
        <v>0</v>
      </c>
      <c r="N18" s="799"/>
      <c r="O18" s="809">
        <f>'Densidade celular'!AR12</f>
        <v>0</v>
      </c>
      <c r="P18" s="810">
        <f>'Densidade celular'!AR60</f>
        <v>3542.0505264279636</v>
      </c>
      <c r="Q18" s="813">
        <f t="shared" si="8"/>
        <v>1771.0252632139818</v>
      </c>
      <c r="R18" s="799"/>
      <c r="S18" s="809">
        <f>'Densidade celular'!BC12</f>
        <v>0</v>
      </c>
      <c r="T18" s="810">
        <f>'Densidade celular'!BC60</f>
        <v>0</v>
      </c>
      <c r="U18" s="813">
        <f t="shared" si="9"/>
        <v>0</v>
      </c>
      <c r="V18" s="799"/>
      <c r="W18" s="809">
        <f>'Densidade celular'!BN12</f>
        <v>2878.8399423062588</v>
      </c>
      <c r="X18" s="810">
        <f>'Densidade celular'!BN60</f>
        <v>7197.0998557656467</v>
      </c>
      <c r="Y18" s="813">
        <f t="shared" si="10"/>
        <v>5037.9698990359529</v>
      </c>
      <c r="Z18" s="799"/>
      <c r="AA18" s="809">
        <f>'Densidade celular'!BY12</f>
        <v>0</v>
      </c>
      <c r="AB18" s="810">
        <f>'Densidade celular'!BY60</f>
        <v>0</v>
      </c>
      <c r="AC18" s="813">
        <f t="shared" si="11"/>
        <v>0</v>
      </c>
      <c r="AE18" s="1199"/>
      <c r="AF18" s="923">
        <f t="shared" si="2"/>
        <v>1160.4353383545067</v>
      </c>
      <c r="AG18" s="924">
        <f t="shared" si="3"/>
        <v>290.14927673155654</v>
      </c>
      <c r="AH18" s="925">
        <f t="shared" si="4"/>
        <v>178.80807486778133</v>
      </c>
      <c r="AI18" s="908" t="s">
        <v>30</v>
      </c>
      <c r="AJ18" s="931">
        <v>5</v>
      </c>
    </row>
    <row r="19" spans="1:36" ht="18">
      <c r="A19" s="1201"/>
      <c r="B19" s="703" t="s">
        <v>30</v>
      </c>
      <c r="C19" s="809">
        <f>'Densidade celular'!K13</f>
        <v>1547.2471178060091</v>
      </c>
      <c r="D19" s="810">
        <f>'Densidade celular'!K61</f>
        <v>773.62355890300455</v>
      </c>
      <c r="E19" s="813">
        <f t="shared" si="5"/>
        <v>1160.4353383545067</v>
      </c>
      <c r="F19" s="799"/>
      <c r="G19" s="809">
        <f>'Densidade celular'!V13</f>
        <v>174.79422373114176</v>
      </c>
      <c r="H19" s="810">
        <f>'Densidade celular'!V61</f>
        <v>174.79422373114176</v>
      </c>
      <c r="I19" s="813">
        <f t="shared" si="6"/>
        <v>174.79422373114176</v>
      </c>
      <c r="J19" s="799"/>
      <c r="K19" s="809">
        <f>'Densidade celular'!AG13</f>
        <v>233.22100099412242</v>
      </c>
      <c r="L19" s="810">
        <f>'Densidade celular'!AG61</f>
        <v>233.22100099412242</v>
      </c>
      <c r="M19" s="813">
        <f t="shared" si="7"/>
        <v>233.22100099412242</v>
      </c>
      <c r="N19" s="799"/>
      <c r="O19" s="809">
        <f>'Densidade celular'!AR13</f>
        <v>924.86521093881083</v>
      </c>
      <c r="P19" s="810">
        <f>'Densidade celular'!AR61</f>
        <v>0</v>
      </c>
      <c r="Q19" s="813">
        <f t="shared" si="8"/>
        <v>462.43260546940542</v>
      </c>
      <c r="R19" s="799"/>
      <c r="S19" s="809">
        <f>'Densidade celular'!BC13</f>
        <v>0</v>
      </c>
      <c r="T19" s="810">
        <f>'Densidade celular'!BC61</f>
        <v>387.26419088945732</v>
      </c>
      <c r="U19" s="813">
        <f t="shared" si="9"/>
        <v>193.63209544472866</v>
      </c>
      <c r="V19" s="799"/>
      <c r="W19" s="809">
        <f>'Densidade celular'!BN13</f>
        <v>448.80376536466798</v>
      </c>
      <c r="X19" s="810">
        <f>'Densidade celular'!BN61</f>
        <v>0</v>
      </c>
      <c r="Y19" s="813">
        <f t="shared" si="10"/>
        <v>224.40188268233399</v>
      </c>
      <c r="Z19" s="799"/>
      <c r="AA19" s="809">
        <f>'Densidade celular'!BY13</f>
        <v>236.7804929525627</v>
      </c>
      <c r="AB19" s="810">
        <f>'Densidade celular'!BY61</f>
        <v>0</v>
      </c>
      <c r="AC19" s="813">
        <f t="shared" si="11"/>
        <v>118.39024647628135</v>
      </c>
      <c r="AE19" s="1199"/>
      <c r="AF19" s="923">
        <f t="shared" si="2"/>
        <v>33.930857846623013</v>
      </c>
      <c r="AG19" s="924">
        <f t="shared" si="3"/>
        <v>617.61592248977979</v>
      </c>
      <c r="AH19" s="925">
        <f t="shared" si="4"/>
        <v>420.78804650157372</v>
      </c>
      <c r="AI19" s="909" t="s">
        <v>39</v>
      </c>
      <c r="AJ19" s="931">
        <v>6</v>
      </c>
    </row>
    <row r="20" spans="1:36" ht="18">
      <c r="A20" s="1201"/>
      <c r="B20" s="704" t="s">
        <v>39</v>
      </c>
      <c r="C20" s="809">
        <f>'Densidade celular'!K14</f>
        <v>0</v>
      </c>
      <c r="D20" s="810">
        <f>'Densidade celular'!K62</f>
        <v>67.861715693246026</v>
      </c>
      <c r="E20" s="813">
        <f t="shared" si="5"/>
        <v>33.930857846623013</v>
      </c>
      <c r="F20" s="799"/>
      <c r="G20" s="809">
        <f>'Densidade celular'!V14</f>
        <v>83.23534463387702</v>
      </c>
      <c r="H20" s="810">
        <f>'Densidade celular'!V62</f>
        <v>416.17672316938513</v>
      </c>
      <c r="I20" s="813">
        <f t="shared" si="6"/>
        <v>249.70603390163109</v>
      </c>
      <c r="J20" s="799"/>
      <c r="K20" s="809">
        <f>'Densidade celular'!AG14</f>
        <v>405.60174085934335</v>
      </c>
      <c r="L20" s="810">
        <f>'Densidade celular'!AG62</f>
        <v>1521.0065282225376</v>
      </c>
      <c r="M20" s="813">
        <f t="shared" si="7"/>
        <v>963.30413454094048</v>
      </c>
      <c r="N20" s="799"/>
      <c r="O20" s="809">
        <f>'Densidade celular'!AR14</f>
        <v>1067.1521664678585</v>
      </c>
      <c r="P20" s="810">
        <f>'Densidade celular'!AR62</f>
        <v>212.52303158567778</v>
      </c>
      <c r="Q20" s="813">
        <f t="shared" si="8"/>
        <v>639.83759902676809</v>
      </c>
      <c r="R20" s="799"/>
      <c r="S20" s="809">
        <f>'Densidade celular'!BC14</f>
        <v>222.16647078900374</v>
      </c>
      <c r="T20" s="810">
        <f>'Densidade celular'!BC62</f>
        <v>354.20505264279637</v>
      </c>
      <c r="U20" s="813">
        <f t="shared" si="9"/>
        <v>288.18576171590007</v>
      </c>
      <c r="V20" s="799"/>
      <c r="W20" s="809">
        <f>'Densidade celular'!BN14</f>
        <v>177.15938106500056</v>
      </c>
      <c r="X20" s="810">
        <f>'Densidade celular'!BN62</f>
        <v>295.26563510833427</v>
      </c>
      <c r="Y20" s="813">
        <f t="shared" si="10"/>
        <v>236.21250808666741</v>
      </c>
      <c r="Z20" s="799"/>
      <c r="AA20" s="809">
        <f>'Densidade celular'!BY14</f>
        <v>260.45854224781897</v>
      </c>
      <c r="AB20" s="810">
        <f>'Densidade celular'!BY62</f>
        <v>1215.4731971564884</v>
      </c>
      <c r="AC20" s="813">
        <f t="shared" si="11"/>
        <v>737.96586970215367</v>
      </c>
      <c r="AE20" s="1199"/>
      <c r="AF20" s="923">
        <f t="shared" si="2"/>
        <v>67.861715693246026</v>
      </c>
      <c r="AG20" s="924">
        <f t="shared" si="3"/>
        <v>73.352095037664157</v>
      </c>
      <c r="AH20" s="925">
        <f t="shared" si="4"/>
        <v>66.55430864233405</v>
      </c>
      <c r="AI20" s="910" t="s">
        <v>70</v>
      </c>
      <c r="AJ20" s="931">
        <v>7</v>
      </c>
    </row>
    <row r="21" spans="1:36" ht="18">
      <c r="A21" s="1201"/>
      <c r="B21" s="705" t="s">
        <v>70</v>
      </c>
      <c r="C21" s="809">
        <f>'Densidade celular'!K15</f>
        <v>67.861715693246026</v>
      </c>
      <c r="D21" s="810">
        <f>'Densidade celular'!K63</f>
        <v>67.861715693246026</v>
      </c>
      <c r="E21" s="813">
        <f t="shared" si="5"/>
        <v>67.861715693246026</v>
      </c>
      <c r="F21" s="799"/>
      <c r="G21" s="809">
        <f>'Densidade celular'!V15</f>
        <v>83.23534463387702</v>
      </c>
      <c r="H21" s="810">
        <f>'Densidade celular'!V63</f>
        <v>83.23534463387702</v>
      </c>
      <c r="I21" s="813">
        <f t="shared" si="6"/>
        <v>83.23534463387702</v>
      </c>
      <c r="J21" s="799"/>
      <c r="K21" s="809">
        <f>'Densidade celular'!AG15</f>
        <v>101.40043521483584</v>
      </c>
      <c r="L21" s="810">
        <f>'Densidade celular'!AG63</f>
        <v>101.40043521483584</v>
      </c>
      <c r="M21" s="813">
        <f t="shared" si="7"/>
        <v>101.40043521483584</v>
      </c>
      <c r="N21" s="799"/>
      <c r="O21" s="809">
        <f>'Densidade celular'!AR15</f>
        <v>0</v>
      </c>
      <c r="P21" s="810">
        <f>'Densidade celular'!AR63</f>
        <v>70.841010528559266</v>
      </c>
      <c r="Q21" s="813">
        <f t="shared" si="8"/>
        <v>35.420505264279633</v>
      </c>
      <c r="R21" s="799"/>
      <c r="S21" s="809">
        <f>'Densidade celular'!BC15</f>
        <v>222.16647078900374</v>
      </c>
      <c r="T21" s="810">
        <f>'Densidade celular'!BC63</f>
        <v>0</v>
      </c>
      <c r="U21" s="813">
        <f t="shared" si="9"/>
        <v>111.08323539450187</v>
      </c>
      <c r="V21" s="799"/>
      <c r="W21" s="809">
        <f>'Densidade celular'!BN15</f>
        <v>177.15938106500056</v>
      </c>
      <c r="X21" s="810">
        <f>'Densidade celular'!BN63</f>
        <v>0</v>
      </c>
      <c r="Y21" s="813">
        <f t="shared" si="10"/>
        <v>88.57969053250028</v>
      </c>
      <c r="Z21" s="799"/>
      <c r="AA21" s="809">
        <f>'Densidade celular'!BY15</f>
        <v>0</v>
      </c>
      <c r="AB21" s="810">
        <f>'Densidade celular'!BY63</f>
        <v>0</v>
      </c>
      <c r="AC21" s="813">
        <f t="shared" si="11"/>
        <v>0</v>
      </c>
      <c r="AE21" s="1199"/>
      <c r="AF21" s="923">
        <f t="shared" si="2"/>
        <v>135.72343138649205</v>
      </c>
      <c r="AG21" s="924">
        <f t="shared" si="3"/>
        <v>61.545259949570948</v>
      </c>
      <c r="AH21" s="925">
        <f t="shared" si="4"/>
        <v>0</v>
      </c>
      <c r="AI21" s="910" t="s">
        <v>43</v>
      </c>
      <c r="AJ21" s="931">
        <v>8</v>
      </c>
    </row>
    <row r="22" spans="1:36" ht="18">
      <c r="A22" s="1201"/>
      <c r="B22" s="705" t="s">
        <v>43</v>
      </c>
      <c r="C22" s="809">
        <f>'Densidade celular'!K16</f>
        <v>135.72343138649205</v>
      </c>
      <c r="D22" s="810">
        <f>'Densidade celular'!K64</f>
        <v>135.72343138649205</v>
      </c>
      <c r="E22" s="813">
        <f t="shared" si="5"/>
        <v>135.72343138649205</v>
      </c>
      <c r="F22" s="799"/>
      <c r="G22" s="809">
        <f>'Densidade celular'!V16</f>
        <v>83.23534463387702</v>
      </c>
      <c r="H22" s="810">
        <f>'Densidade celular'!V64</f>
        <v>83.23534463387702</v>
      </c>
      <c r="I22" s="813">
        <f t="shared" si="6"/>
        <v>83.23534463387702</v>
      </c>
      <c r="J22" s="799"/>
      <c r="K22" s="809">
        <f>'Densidade celular'!AG16</f>
        <v>202.80087042967168</v>
      </c>
      <c r="L22" s="810">
        <f>'Densidade celular'!AG64</f>
        <v>0</v>
      </c>
      <c r="M22" s="813">
        <f t="shared" si="7"/>
        <v>101.40043521483584</v>
      </c>
      <c r="N22" s="799"/>
      <c r="O22" s="809">
        <f>'Densidade celular'!AR16</f>
        <v>0</v>
      </c>
      <c r="P22" s="810">
        <f>'Densidade celular'!AR64</f>
        <v>0</v>
      </c>
      <c r="Q22" s="813">
        <f t="shared" si="8"/>
        <v>0</v>
      </c>
      <c r="R22" s="799"/>
      <c r="S22" s="809">
        <f>'Densidade celular'!BC16</f>
        <v>0</v>
      </c>
      <c r="T22" s="810">
        <f>'Densidade celular'!BC64</f>
        <v>0</v>
      </c>
      <c r="U22" s="813">
        <f t="shared" si="9"/>
        <v>0</v>
      </c>
      <c r="V22" s="799"/>
      <c r="W22" s="809">
        <f>'Densidade celular'!BN16</f>
        <v>0</v>
      </c>
      <c r="X22" s="810">
        <f>'Densidade celular'!BN64</f>
        <v>0</v>
      </c>
      <c r="Y22" s="813">
        <f t="shared" si="10"/>
        <v>0</v>
      </c>
      <c r="Z22" s="799"/>
      <c r="AA22" s="809">
        <f>'Densidade celular'!BY16</f>
        <v>0</v>
      </c>
      <c r="AB22" s="810">
        <f>'Densidade celular'!BY64</f>
        <v>0</v>
      </c>
      <c r="AC22" s="813">
        <f t="shared" si="11"/>
        <v>0</v>
      </c>
      <c r="AE22" s="1199"/>
      <c r="AF22" s="923">
        <f t="shared" si="2"/>
        <v>712.54801477908336</v>
      </c>
      <c r="AG22" s="924">
        <f t="shared" si="3"/>
        <v>404.8531534019121</v>
      </c>
      <c r="AH22" s="925">
        <f t="shared" si="4"/>
        <v>327.02362830034139</v>
      </c>
      <c r="AI22" s="910" t="s">
        <v>63</v>
      </c>
      <c r="AJ22" s="931">
        <v>9</v>
      </c>
    </row>
    <row r="23" spans="1:36" ht="18">
      <c r="A23" s="1201"/>
      <c r="B23" s="705" t="s">
        <v>63</v>
      </c>
      <c r="C23" s="809">
        <f>'Densidade celular'!K17</f>
        <v>1017.9257353986904</v>
      </c>
      <c r="D23" s="810">
        <f>'Densidade celular'!K65</f>
        <v>407.17029415947616</v>
      </c>
      <c r="E23" s="813">
        <f t="shared" si="5"/>
        <v>712.54801477908336</v>
      </c>
      <c r="F23" s="799"/>
      <c r="G23" s="809">
        <f>'Densidade celular'!V17</f>
        <v>166.47068926775404</v>
      </c>
      <c r="H23" s="810">
        <f>'Densidade celular'!V65</f>
        <v>83.23534463387702</v>
      </c>
      <c r="I23" s="813">
        <f t="shared" si="6"/>
        <v>124.85301695081553</v>
      </c>
      <c r="J23" s="799"/>
      <c r="K23" s="809">
        <f>'Densidade celular'!AG17</f>
        <v>1521.0065282225376</v>
      </c>
      <c r="L23" s="810">
        <f>'Densidade celular'!AG65</f>
        <v>304.2013056445075</v>
      </c>
      <c r="M23" s="813">
        <f t="shared" si="7"/>
        <v>912.60391693352256</v>
      </c>
      <c r="N23" s="799"/>
      <c r="O23" s="809">
        <f>'Densidade celular'!AR17</f>
        <v>0</v>
      </c>
      <c r="P23" s="810">
        <f>'Densidade celular'!AR65</f>
        <v>354.20505264279637</v>
      </c>
      <c r="Q23" s="813">
        <f t="shared" si="8"/>
        <v>177.10252632139819</v>
      </c>
      <c r="R23" s="799"/>
      <c r="S23" s="809">
        <f>'Densidade celular'!BC17</f>
        <v>555.41617697250933</v>
      </c>
      <c r="T23" s="810">
        <f>'Densidade celular'!BC65</f>
        <v>141.68202105711853</v>
      </c>
      <c r="U23" s="813">
        <f t="shared" si="9"/>
        <v>348.54909901481392</v>
      </c>
      <c r="V23" s="799"/>
      <c r="W23" s="809">
        <f>'Densidade celular'!BN17</f>
        <v>88.57969053250028</v>
      </c>
      <c r="X23" s="810">
        <f>'Densidade celular'!BN65</f>
        <v>221.44922633125069</v>
      </c>
      <c r="Y23" s="813">
        <f t="shared" si="10"/>
        <v>155.01445843187548</v>
      </c>
      <c r="Z23" s="799"/>
      <c r="AA23" s="809">
        <f>'Densidade celular'!BY17</f>
        <v>694.55611266085066</v>
      </c>
      <c r="AB23" s="810">
        <f>'Densidade celular'!BY65</f>
        <v>260.45854224781897</v>
      </c>
      <c r="AC23" s="813">
        <f t="shared" si="11"/>
        <v>477.50732745433481</v>
      </c>
      <c r="AE23" s="1199"/>
      <c r="AF23" s="923">
        <f t="shared" si="2"/>
        <v>7727.1873602709456</v>
      </c>
      <c r="AG23" s="924">
        <f t="shared" si="3"/>
        <v>6654.2415512759753</v>
      </c>
      <c r="AH23" s="925">
        <f t="shared" si="4"/>
        <v>3715.3420442700613</v>
      </c>
      <c r="AI23" s="908" t="s">
        <v>166</v>
      </c>
      <c r="AJ23" s="931">
        <v>10</v>
      </c>
    </row>
    <row r="24" spans="1:36" ht="18">
      <c r="A24" s="1201"/>
      <c r="B24" s="703" t="s">
        <v>166</v>
      </c>
      <c r="C24" s="809">
        <f>'Densidade celular'!K18</f>
        <v>5519.4195430506761</v>
      </c>
      <c r="D24" s="810">
        <f>'Densidade celular'!K66</f>
        <v>9934.9551774912161</v>
      </c>
      <c r="E24" s="813">
        <f t="shared" si="5"/>
        <v>7727.1873602709456</v>
      </c>
      <c r="F24" s="799"/>
      <c r="G24" s="809">
        <f>'Densidade celular'!V18</f>
        <v>7805.6256523324673</v>
      </c>
      <c r="H24" s="810">
        <f>'Densidade celular'!V66</f>
        <v>6504.6880436103893</v>
      </c>
      <c r="I24" s="813">
        <f t="shared" si="6"/>
        <v>7155.1568479714279</v>
      </c>
      <c r="J24" s="799"/>
      <c r="K24" s="809">
        <f>'Densidade celular'!AG18</f>
        <v>4334.8686054342315</v>
      </c>
      <c r="L24" s="810">
        <f>'Densidade celular'!AG66</f>
        <v>10114.693412679875</v>
      </c>
      <c r="M24" s="813">
        <f t="shared" si="7"/>
        <v>7224.7810090570529</v>
      </c>
      <c r="N24" s="799"/>
      <c r="O24" s="809">
        <f>'Densidade celular'!AR18</f>
        <v>11165.573593598891</v>
      </c>
      <c r="P24" s="810">
        <f>'Densidade celular'!AR66</f>
        <v>0</v>
      </c>
      <c r="Q24" s="813">
        <f t="shared" si="8"/>
        <v>5582.7867967994453</v>
      </c>
      <c r="R24" s="799"/>
      <c r="S24" s="809">
        <f>'Densidade celular'!BC18</f>
        <v>4832.1207396608315</v>
      </c>
      <c r="T24" s="810">
        <f>'Densidade celular'!BC66</f>
        <v>1540.7919789961641</v>
      </c>
      <c r="U24" s="813">
        <f t="shared" si="9"/>
        <v>3186.4563593284979</v>
      </c>
      <c r="V24" s="799"/>
      <c r="W24" s="809">
        <f>'Densidade celular'!BN18</f>
        <v>10362.690645676568</v>
      </c>
      <c r="X24" s="810">
        <f>'Densidade celular'!BN66</f>
        <v>0</v>
      </c>
      <c r="Y24" s="813">
        <f t="shared" si="10"/>
        <v>5181.3453228382841</v>
      </c>
      <c r="Z24" s="799"/>
      <c r="AA24" s="809">
        <f>'Densidade celular'!BY18</f>
        <v>4167.3366759651035</v>
      </c>
      <c r="AB24" s="810">
        <f>'Densidade celular'!BY66</f>
        <v>1389.1122253217013</v>
      </c>
      <c r="AC24" s="813">
        <f t="shared" si="11"/>
        <v>2778.2244506434026</v>
      </c>
      <c r="AE24" s="1199"/>
      <c r="AF24" s="923">
        <f t="shared" si="2"/>
        <v>0</v>
      </c>
      <c r="AG24" s="924">
        <f t="shared" si="3"/>
        <v>0</v>
      </c>
      <c r="AH24" s="925">
        <f t="shared" si="4"/>
        <v>0</v>
      </c>
      <c r="AI24" s="908" t="s">
        <v>173</v>
      </c>
      <c r="AJ24" s="931">
        <v>11</v>
      </c>
    </row>
    <row r="25" spans="1:36" ht="18">
      <c r="A25" s="1201"/>
      <c r="B25" s="703" t="s">
        <v>173</v>
      </c>
      <c r="C25" s="809">
        <f>'Densidade celular'!K19</f>
        <v>0</v>
      </c>
      <c r="D25" s="810">
        <f>'Densidade celular'!K67</f>
        <v>0</v>
      </c>
      <c r="E25" s="813">
        <f t="shared" si="5"/>
        <v>0</v>
      </c>
      <c r="F25" s="799"/>
      <c r="G25" s="809">
        <f>'Densidade celular'!V19</f>
        <v>0</v>
      </c>
      <c r="H25" s="810">
        <f>'Densidade celular'!V67</f>
        <v>0</v>
      </c>
      <c r="I25" s="813">
        <f t="shared" si="6"/>
        <v>0</v>
      </c>
      <c r="J25" s="799"/>
      <c r="K25" s="809">
        <f>'Densidade celular'!AG19</f>
        <v>0</v>
      </c>
      <c r="L25" s="810">
        <f>'Densidade celular'!AG67</f>
        <v>0</v>
      </c>
      <c r="M25" s="813">
        <f t="shared" si="7"/>
        <v>0</v>
      </c>
      <c r="N25" s="799"/>
      <c r="O25" s="809">
        <f>'Densidade celular'!AR19</f>
        <v>0</v>
      </c>
      <c r="P25" s="810">
        <f>'Densidade celular'!AR67</f>
        <v>0</v>
      </c>
      <c r="Q25" s="813">
        <f t="shared" si="8"/>
        <v>0</v>
      </c>
      <c r="R25" s="799"/>
      <c r="S25" s="809">
        <f>'Densidade celular'!BC19</f>
        <v>0</v>
      </c>
      <c r="T25" s="810">
        <f>'Densidade celular'!BC67</f>
        <v>0</v>
      </c>
      <c r="U25" s="813">
        <f t="shared" si="9"/>
        <v>0</v>
      </c>
      <c r="V25" s="799"/>
      <c r="W25" s="809">
        <f>'Densidade celular'!BN19</f>
        <v>0</v>
      </c>
      <c r="X25" s="810">
        <f>'Densidade celular'!BN67</f>
        <v>0</v>
      </c>
      <c r="Y25" s="813">
        <f t="shared" si="10"/>
        <v>0</v>
      </c>
      <c r="Z25" s="799"/>
      <c r="AA25" s="809">
        <f>'Densidade celular'!BY19</f>
        <v>0</v>
      </c>
      <c r="AB25" s="810">
        <f>'Densidade celular'!BY67</f>
        <v>0</v>
      </c>
      <c r="AC25" s="813">
        <f t="shared" si="11"/>
        <v>0</v>
      </c>
      <c r="AE25" s="1199"/>
      <c r="AF25" s="923">
        <f t="shared" si="2"/>
        <v>0</v>
      </c>
      <c r="AG25" s="924">
        <f t="shared" si="3"/>
        <v>0</v>
      </c>
      <c r="AH25" s="925">
        <f t="shared" si="4"/>
        <v>0</v>
      </c>
      <c r="AI25" s="911" t="s">
        <v>52</v>
      </c>
      <c r="AJ25" s="931">
        <v>12</v>
      </c>
    </row>
    <row r="26" spans="1:36" ht="18">
      <c r="A26" s="1201"/>
      <c r="B26" s="706" t="s">
        <v>52</v>
      </c>
      <c r="C26" s="809">
        <f>'Densidade celular'!K20</f>
        <v>0</v>
      </c>
      <c r="D26" s="810">
        <f>'Densidade celular'!K68</f>
        <v>0</v>
      </c>
      <c r="E26" s="813">
        <f t="shared" si="5"/>
        <v>0</v>
      </c>
      <c r="F26" s="799"/>
      <c r="G26" s="809">
        <f>'Densidade celular'!V20</f>
        <v>0</v>
      </c>
      <c r="H26" s="810">
        <f>'Densidade celular'!V68</f>
        <v>0</v>
      </c>
      <c r="I26" s="813">
        <f t="shared" si="6"/>
        <v>0</v>
      </c>
      <c r="J26" s="799"/>
      <c r="K26" s="809">
        <f>'Densidade celular'!AG20</f>
        <v>0</v>
      </c>
      <c r="L26" s="810">
        <f>'Densidade celular'!AG68</f>
        <v>0</v>
      </c>
      <c r="M26" s="813">
        <f t="shared" si="7"/>
        <v>0</v>
      </c>
      <c r="N26" s="799"/>
      <c r="O26" s="809">
        <f>'Densidade celular'!AR20</f>
        <v>0</v>
      </c>
      <c r="P26" s="810">
        <f>'Densidade celular'!AR68</f>
        <v>0</v>
      </c>
      <c r="Q26" s="813">
        <f t="shared" si="8"/>
        <v>0</v>
      </c>
      <c r="R26" s="799"/>
      <c r="S26" s="809">
        <f>'Densidade celular'!BC20</f>
        <v>0</v>
      </c>
      <c r="T26" s="810">
        <f>'Densidade celular'!BC68</f>
        <v>0</v>
      </c>
      <c r="U26" s="813">
        <f t="shared" si="9"/>
        <v>0</v>
      </c>
      <c r="V26" s="799"/>
      <c r="W26" s="809">
        <f>'Densidade celular'!BN20</f>
        <v>0</v>
      </c>
      <c r="X26" s="810">
        <f>'Densidade celular'!BN68</f>
        <v>0</v>
      </c>
      <c r="Y26" s="813">
        <f t="shared" si="10"/>
        <v>0</v>
      </c>
      <c r="Z26" s="799"/>
      <c r="AA26" s="809">
        <f>'Densidade celular'!BY20</f>
        <v>0</v>
      </c>
      <c r="AB26" s="810">
        <f>'Densidade celular'!BY68</f>
        <v>0</v>
      </c>
      <c r="AC26" s="813">
        <f t="shared" si="11"/>
        <v>0</v>
      </c>
      <c r="AE26" s="1199"/>
      <c r="AF26" s="923">
        <f t="shared" si="2"/>
        <v>180534.78431593219</v>
      </c>
      <c r="AG26" s="924">
        <f t="shared" si="3"/>
        <v>142500.9788941452</v>
      </c>
      <c r="AH26" s="925">
        <f t="shared" si="4"/>
        <v>137612.48042875915</v>
      </c>
      <c r="AI26" s="908" t="s">
        <v>185</v>
      </c>
      <c r="AJ26" s="931">
        <v>13</v>
      </c>
    </row>
    <row r="27" spans="1:36" ht="18">
      <c r="A27" s="1201"/>
      <c r="B27" s="703" t="s">
        <v>185</v>
      </c>
      <c r="C27" s="809">
        <f>'Densidade celular'!K21</f>
        <v>196233.46121296976</v>
      </c>
      <c r="D27" s="810">
        <f>'Densidade celular'!K69</f>
        <v>164836.10741889459</v>
      </c>
      <c r="E27" s="813">
        <f t="shared" si="5"/>
        <v>180534.78431593219</v>
      </c>
      <c r="F27" s="799"/>
      <c r="G27" s="809">
        <f>'Densidade celular'!V21</f>
        <v>167003.39547341087</v>
      </c>
      <c r="H27" s="810">
        <f>'Densidade celular'!V69</f>
        <v>156748.80101451723</v>
      </c>
      <c r="I27" s="813">
        <f t="shared" si="6"/>
        <v>161876.09824396405</v>
      </c>
      <c r="J27" s="799"/>
      <c r="K27" s="809">
        <f>'Densidade celular'!AG21</f>
        <v>147611.99355674369</v>
      </c>
      <c r="L27" s="810">
        <f>'Densidade celular'!AG69</f>
        <v>140649.16367199161</v>
      </c>
      <c r="M27" s="813">
        <f t="shared" si="7"/>
        <v>144130.57861436764</v>
      </c>
      <c r="N27" s="799"/>
      <c r="O27" s="809">
        <f>'Densidade celular'!AR21</f>
        <v>141812.66567728433</v>
      </c>
      <c r="P27" s="810">
        <f>'Densidade celular'!AR69</f>
        <v>101179.85397092358</v>
      </c>
      <c r="Q27" s="813">
        <f t="shared" si="8"/>
        <v>121496.25982410395</v>
      </c>
      <c r="R27" s="799"/>
      <c r="S27" s="809">
        <f>'Densidade celular'!BC21</f>
        <v>171068.18250753285</v>
      </c>
      <c r="T27" s="810">
        <f>'Densidade celular'!BC69</f>
        <v>118913.7202732396</v>
      </c>
      <c r="U27" s="813">
        <f t="shared" si="9"/>
        <v>144990.95139038621</v>
      </c>
      <c r="V27" s="799"/>
      <c r="W27" s="809">
        <f>'Densidade celular'!BN21</f>
        <v>146682.0622091183</v>
      </c>
      <c r="X27" s="810">
        <f>'Densidade celular'!BN69</f>
        <v>104624.917253679</v>
      </c>
      <c r="Y27" s="813">
        <f t="shared" si="10"/>
        <v>125653.48973139864</v>
      </c>
      <c r="Z27" s="799"/>
      <c r="AA27" s="809">
        <f>'Densidade celular'!BY21</f>
        <v>145934.921221453</v>
      </c>
      <c r="AB27" s="810">
        <f>'Densidade celular'!BY69</f>
        <v>138451.07910753234</v>
      </c>
      <c r="AC27" s="813">
        <f t="shared" si="11"/>
        <v>142193.00016449267</v>
      </c>
      <c r="AE27" s="1199"/>
      <c r="AF27" s="923">
        <f t="shared" si="2"/>
        <v>0</v>
      </c>
      <c r="AG27" s="924">
        <f t="shared" si="3"/>
        <v>102.71757010829087</v>
      </c>
      <c r="AH27" s="925">
        <f t="shared" si="4"/>
        <v>49.210939184722378</v>
      </c>
      <c r="AI27" s="910" t="s">
        <v>56</v>
      </c>
      <c r="AJ27" s="931">
        <v>14</v>
      </c>
    </row>
    <row r="28" spans="1:36" ht="18">
      <c r="A28" s="1201"/>
      <c r="B28" s="705" t="s">
        <v>56</v>
      </c>
      <c r="C28" s="809">
        <f>'Densidade celular'!K22</f>
        <v>0</v>
      </c>
      <c r="D28" s="810">
        <f>'Densidade celular'!K70</f>
        <v>0</v>
      </c>
      <c r="E28" s="813">
        <f t="shared" si="5"/>
        <v>0</v>
      </c>
      <c r="F28" s="799"/>
      <c r="G28" s="809">
        <f>'Densidade celular'!V22</f>
        <v>0</v>
      </c>
      <c r="H28" s="810">
        <f>'Densidade celular'!V70</f>
        <v>332.94137853550808</v>
      </c>
      <c r="I28" s="813">
        <f t="shared" si="6"/>
        <v>166.47068926775404</v>
      </c>
      <c r="J28" s="799"/>
      <c r="K28" s="809">
        <f>'Densidade celular'!AG22</f>
        <v>0</v>
      </c>
      <c r="L28" s="810">
        <f>'Densidade celular'!AG70</f>
        <v>0</v>
      </c>
      <c r="M28" s="813">
        <f t="shared" si="7"/>
        <v>0</v>
      </c>
      <c r="N28" s="799"/>
      <c r="O28" s="809">
        <f>'Densidade celular'!AR22</f>
        <v>0</v>
      </c>
      <c r="P28" s="810">
        <f>'Densidade celular'!AR70</f>
        <v>283.36404211423707</v>
      </c>
      <c r="Q28" s="813">
        <f t="shared" si="8"/>
        <v>141.68202105711853</v>
      </c>
      <c r="R28" s="799"/>
      <c r="S28" s="809">
        <f>'Densidade celular'!BC22</f>
        <v>0</v>
      </c>
      <c r="T28" s="810">
        <f>'Densidade celular'!BC70</f>
        <v>0</v>
      </c>
      <c r="U28" s="813">
        <f t="shared" si="9"/>
        <v>0</v>
      </c>
      <c r="V28" s="799"/>
      <c r="W28" s="809">
        <f>'Densidade celular'!BN22</f>
        <v>0</v>
      </c>
      <c r="X28" s="810">
        <f>'Densidade celular'!BN70</f>
        <v>295.26563510833427</v>
      </c>
      <c r="Y28" s="813">
        <f t="shared" si="10"/>
        <v>147.63281755416713</v>
      </c>
      <c r="Z28" s="799"/>
      <c r="AA28" s="809">
        <f>'Densidade celular'!BY22</f>
        <v>0</v>
      </c>
      <c r="AB28" s="810">
        <f>'Densidade celular'!BY70</f>
        <v>0</v>
      </c>
      <c r="AC28" s="813">
        <f t="shared" si="11"/>
        <v>0</v>
      </c>
      <c r="AE28" s="1199"/>
      <c r="AF28" s="923">
        <f t="shared" si="2"/>
        <v>0</v>
      </c>
      <c r="AG28" s="924">
        <f t="shared" si="3"/>
        <v>742.51873998452857</v>
      </c>
      <c r="AH28" s="925">
        <f t="shared" si="4"/>
        <v>851.84852145488378</v>
      </c>
      <c r="AI28" s="908" t="s">
        <v>181</v>
      </c>
      <c r="AJ28" s="931">
        <v>15</v>
      </c>
    </row>
    <row r="29" spans="1:36" ht="18">
      <c r="A29" s="1201"/>
      <c r="B29" s="703" t="s">
        <v>181</v>
      </c>
      <c r="C29" s="809">
        <f>'Densidade celular'!K23</f>
        <v>0</v>
      </c>
      <c r="D29" s="810">
        <f>'Densidade celular'!K71</f>
        <v>0</v>
      </c>
      <c r="E29" s="813">
        <f t="shared" si="5"/>
        <v>0</v>
      </c>
      <c r="F29" s="799"/>
      <c r="G29" s="809">
        <f>'Densidade celular'!V23</f>
        <v>0</v>
      </c>
      <c r="H29" s="810">
        <f>'Densidade celular'!V71</f>
        <v>0</v>
      </c>
      <c r="I29" s="813">
        <f t="shared" si="6"/>
        <v>0</v>
      </c>
      <c r="J29" s="799"/>
      <c r="K29" s="809">
        <f>'Densidade celular'!AG23</f>
        <v>0</v>
      </c>
      <c r="L29" s="810">
        <f>'Densidade celular'!AG71</f>
        <v>0</v>
      </c>
      <c r="M29" s="813">
        <f t="shared" si="7"/>
        <v>0</v>
      </c>
      <c r="N29" s="799"/>
      <c r="O29" s="809">
        <f>'Densidade celular'!AR23</f>
        <v>0</v>
      </c>
      <c r="P29" s="810">
        <f>'Densidade celular'!AR71</f>
        <v>4455.1124399071714</v>
      </c>
      <c r="Q29" s="813">
        <f t="shared" si="8"/>
        <v>2227.5562199535857</v>
      </c>
      <c r="R29" s="799"/>
      <c r="S29" s="809">
        <f>'Densidade celular'!BC23</f>
        <v>0</v>
      </c>
      <c r="T29" s="810">
        <f>'Densidade celular'!BC71</f>
        <v>0</v>
      </c>
      <c r="U29" s="813">
        <f t="shared" si="9"/>
        <v>0</v>
      </c>
      <c r="V29" s="799"/>
      <c r="W29" s="809">
        <f>'Densidade celular'!BN23</f>
        <v>0</v>
      </c>
      <c r="X29" s="810">
        <f>'Densidade celular'!BN71</f>
        <v>1753.1397084557345</v>
      </c>
      <c r="Y29" s="813">
        <f t="shared" si="10"/>
        <v>876.56985422786727</v>
      </c>
      <c r="Z29" s="799"/>
      <c r="AA29" s="809">
        <f>'Densidade celular'!BY23</f>
        <v>1678.9757101367841</v>
      </c>
      <c r="AB29" s="810">
        <f>'Densidade celular'!BY71</f>
        <v>1678.9757101367841</v>
      </c>
      <c r="AC29" s="813">
        <f t="shared" si="11"/>
        <v>1678.9757101367841</v>
      </c>
      <c r="AE29" s="1199"/>
      <c r="AF29" s="923">
        <f t="shared" si="2"/>
        <v>246.56423368546055</v>
      </c>
      <c r="AG29" s="924">
        <f t="shared" si="3"/>
        <v>554.73144176558526</v>
      </c>
      <c r="AH29" s="925">
        <f t="shared" si="4"/>
        <v>938.06310666518141</v>
      </c>
      <c r="AI29" s="909" t="s">
        <v>261</v>
      </c>
      <c r="AJ29" s="931">
        <v>16</v>
      </c>
    </row>
    <row r="30" spans="1:36" ht="18">
      <c r="A30" s="1201"/>
      <c r="B30" s="704" t="s">
        <v>261</v>
      </c>
      <c r="C30" s="809">
        <f>'Densidade celular'!K24</f>
        <v>0</v>
      </c>
      <c r="D30" s="810">
        <f>'Densidade celular'!K72</f>
        <v>493.1284673709211</v>
      </c>
      <c r="E30" s="813">
        <f t="shared" si="5"/>
        <v>246.56423368546055</v>
      </c>
      <c r="F30" s="799"/>
      <c r="G30" s="809">
        <f>'Densidade celular'!V24</f>
        <v>1101.2676366943726</v>
      </c>
      <c r="H30" s="810">
        <f>'Densidade celular'!V72</f>
        <v>550.63381834718632</v>
      </c>
      <c r="I30" s="813">
        <f t="shared" si="6"/>
        <v>825.95072752077954</v>
      </c>
      <c r="J30" s="799"/>
      <c r="K30" s="809">
        <f>'Densidade celular'!AG24</f>
        <v>1676.4871955519525</v>
      </c>
      <c r="L30" s="810">
        <f>'Densidade celular'!AG72</f>
        <v>0</v>
      </c>
      <c r="M30" s="813">
        <f t="shared" si="7"/>
        <v>838.24359777597624</v>
      </c>
      <c r="N30" s="799"/>
      <c r="O30" s="809">
        <f>'Densidade celular'!AR24</f>
        <v>0</v>
      </c>
      <c r="P30" s="810">
        <f>'Densidade celular'!AR72</f>
        <v>0</v>
      </c>
      <c r="Q30" s="813">
        <f t="shared" si="8"/>
        <v>0</v>
      </c>
      <c r="R30" s="799"/>
      <c r="S30" s="809">
        <f>'Densidade celular'!BC24</f>
        <v>1562.5708445493262</v>
      </c>
      <c r="T30" s="810">
        <f>'Densidade celular'!BC72</f>
        <v>0</v>
      </c>
      <c r="U30" s="813">
        <f t="shared" si="9"/>
        <v>781.28542227466312</v>
      </c>
      <c r="V30" s="799"/>
      <c r="W30" s="809">
        <f>'Densidade celular'!BN24</f>
        <v>2869.9819732530086</v>
      </c>
      <c r="X30" s="810">
        <f>'Densidade celular'!BN72</f>
        <v>1195.8258221887536</v>
      </c>
      <c r="Y30" s="813">
        <f t="shared" si="10"/>
        <v>2032.9038977208811</v>
      </c>
      <c r="Z30" s="799"/>
      <c r="AA30" s="809">
        <f>'Densidade celular'!BY24</f>
        <v>0</v>
      </c>
      <c r="AB30" s="810">
        <f>'Densidade celular'!BY72</f>
        <v>0</v>
      </c>
      <c r="AC30" s="813">
        <f t="shared" si="11"/>
        <v>0</v>
      </c>
      <c r="AE30" s="1199"/>
      <c r="AF30" s="923">
        <f t="shared" si="2"/>
        <v>6555.4417359675663</v>
      </c>
      <c r="AG30" s="924">
        <f t="shared" si="3"/>
        <v>9454.6414254249685</v>
      </c>
      <c r="AH30" s="925">
        <f t="shared" si="4"/>
        <v>4165.4901404025704</v>
      </c>
      <c r="AI30" s="908" t="s">
        <v>190</v>
      </c>
      <c r="AJ30" s="931">
        <v>17</v>
      </c>
    </row>
    <row r="31" spans="1:36" ht="18">
      <c r="A31" s="1201"/>
      <c r="B31" s="703" t="s">
        <v>190</v>
      </c>
      <c r="C31" s="809">
        <f>'Densidade celular'!K25</f>
        <v>6555.4417359675663</v>
      </c>
      <c r="D31" s="810">
        <f>'Densidade celular'!K73</f>
        <v>6555.4417359675663</v>
      </c>
      <c r="E31" s="813">
        <f t="shared" si="5"/>
        <v>6555.4417359675663</v>
      </c>
      <c r="F31" s="799"/>
      <c r="G31" s="809">
        <f>'Densidade celular'!V25</f>
        <v>25331.289883576574</v>
      </c>
      <c r="H31" s="810">
        <f>'Densidade celular'!V73</f>
        <v>5066.2579767153147</v>
      </c>
      <c r="I31" s="813">
        <f t="shared" si="6"/>
        <v>15198.773930145944</v>
      </c>
      <c r="J31" s="799"/>
      <c r="K31" s="809">
        <f>'Densidade celular'!AG25</f>
        <v>6266.5468962768537</v>
      </c>
      <c r="L31" s="810">
        <f>'Densidade celular'!AG73</f>
        <v>9399.8203444152805</v>
      </c>
      <c r="M31" s="813">
        <f t="shared" si="7"/>
        <v>7833.1836203460671</v>
      </c>
      <c r="N31" s="799"/>
      <c r="O31" s="809">
        <f>'Densidade celular'!AR25</f>
        <v>0</v>
      </c>
      <c r="P31" s="810">
        <f>'Densidade celular'!AR73</f>
        <v>10663.933451565788</v>
      </c>
      <c r="Q31" s="813">
        <f t="shared" si="8"/>
        <v>5331.9667257828942</v>
      </c>
      <c r="R31" s="799"/>
      <c r="S31" s="809">
        <f>'Densidade celular'!BC25</f>
        <v>7553.6600068261268</v>
      </c>
      <c r="T31" s="810">
        <f>'Densidade celular'!BC73</f>
        <v>4817.1887159420303</v>
      </c>
      <c r="U31" s="813">
        <f t="shared" si="9"/>
        <v>6185.424361384079</v>
      </c>
      <c r="V31" s="799"/>
      <c r="W31" s="809">
        <f>'Densidade celular'!BN25</f>
        <v>5751.7745719103514</v>
      </c>
      <c r="X31" s="810">
        <f>'Densidade celular'!BN73</f>
        <v>0</v>
      </c>
      <c r="Y31" s="813">
        <f t="shared" si="10"/>
        <v>2875.8872859551757</v>
      </c>
      <c r="Z31" s="799"/>
      <c r="AA31" s="809">
        <f>'Densidade celular'!BY25</f>
        <v>6870.317547736915</v>
      </c>
      <c r="AB31" s="810">
        <f>'Densidade celular'!BY73</f>
        <v>0</v>
      </c>
      <c r="AC31" s="813">
        <f t="shared" si="11"/>
        <v>3435.1587738684575</v>
      </c>
      <c r="AE31" s="1199"/>
      <c r="AF31" s="923">
        <f t="shared" si="2"/>
        <v>0</v>
      </c>
      <c r="AG31" s="924">
        <f t="shared" si="3"/>
        <v>14.821557867609146</v>
      </c>
      <c r="AH31" s="925">
        <f t="shared" si="4"/>
        <v>0</v>
      </c>
      <c r="AI31" s="910" t="s">
        <v>83</v>
      </c>
      <c r="AJ31" s="931">
        <v>18</v>
      </c>
    </row>
    <row r="32" spans="1:36" ht="18">
      <c r="A32" s="1201"/>
      <c r="B32" s="705" t="s">
        <v>83</v>
      </c>
      <c r="C32" s="809">
        <f>'Densidade celular'!K26</f>
        <v>0</v>
      </c>
      <c r="D32" s="810">
        <f>'Densidade celular'!K74</f>
        <v>0</v>
      </c>
      <c r="E32" s="813">
        <f t="shared" si="5"/>
        <v>0</v>
      </c>
      <c r="F32" s="799"/>
      <c r="G32" s="809">
        <f>'Densidade celular'!V26</f>
        <v>0</v>
      </c>
      <c r="H32" s="810">
        <f>'Densidade celular'!V74</f>
        <v>0</v>
      </c>
      <c r="I32" s="813">
        <f t="shared" si="6"/>
        <v>0</v>
      </c>
      <c r="J32" s="799"/>
      <c r="K32" s="809">
        <f>'Densidade celular'!AG26</f>
        <v>0</v>
      </c>
      <c r="L32" s="810">
        <f>'Densidade celular'!AG74</f>
        <v>0</v>
      </c>
      <c r="M32" s="813">
        <f t="shared" si="7"/>
        <v>0</v>
      </c>
      <c r="N32" s="799"/>
      <c r="O32" s="809">
        <f>'Densidade celular'!AR26</f>
        <v>88.929347205654878</v>
      </c>
      <c r="P32" s="810">
        <f>'Densidade celular'!AR74</f>
        <v>0</v>
      </c>
      <c r="Q32" s="813">
        <f t="shared" si="8"/>
        <v>44.464673602827439</v>
      </c>
      <c r="R32" s="799"/>
      <c r="S32" s="809">
        <f>'Densidade celular'!BC26</f>
        <v>0</v>
      </c>
      <c r="T32" s="810">
        <f>'Densidade celular'!BC74</f>
        <v>0</v>
      </c>
      <c r="U32" s="813">
        <f t="shared" si="9"/>
        <v>0</v>
      </c>
      <c r="V32" s="799"/>
      <c r="W32" s="809">
        <f>'Densidade celular'!BN26</f>
        <v>0</v>
      </c>
      <c r="X32" s="810">
        <f>'Densidade celular'!BN74</f>
        <v>0</v>
      </c>
      <c r="Y32" s="813">
        <f t="shared" si="10"/>
        <v>0</v>
      </c>
      <c r="Z32" s="799"/>
      <c r="AA32" s="809">
        <f>'Densidade celular'!BY26</f>
        <v>0</v>
      </c>
      <c r="AB32" s="810">
        <f>'Densidade celular'!BY74</f>
        <v>0</v>
      </c>
      <c r="AC32" s="813">
        <f t="shared" si="11"/>
        <v>0</v>
      </c>
      <c r="AE32" s="1199"/>
      <c r="AF32" s="923">
        <f t="shared" si="2"/>
        <v>0</v>
      </c>
      <c r="AG32" s="924">
        <f t="shared" si="3"/>
        <v>0</v>
      </c>
      <c r="AH32" s="925">
        <f t="shared" si="4"/>
        <v>0</v>
      </c>
      <c r="AI32" s="908" t="s">
        <v>192</v>
      </c>
      <c r="AJ32" s="931">
        <v>19</v>
      </c>
    </row>
    <row r="33" spans="1:36" ht="18">
      <c r="A33" s="1201"/>
      <c r="B33" s="703" t="s">
        <v>192</v>
      </c>
      <c r="C33" s="809">
        <f>'Densidade celular'!K27</f>
        <v>0</v>
      </c>
      <c r="D33" s="810">
        <f>'Densidade celular'!K75</f>
        <v>0</v>
      </c>
      <c r="E33" s="813">
        <f t="shared" si="5"/>
        <v>0</v>
      </c>
      <c r="F33" s="799"/>
      <c r="G33" s="809">
        <f>'Densidade celular'!V27</f>
        <v>0</v>
      </c>
      <c r="H33" s="810">
        <f>'Densidade celular'!V75</f>
        <v>0</v>
      </c>
      <c r="I33" s="813">
        <f t="shared" si="6"/>
        <v>0</v>
      </c>
      <c r="J33" s="799"/>
      <c r="K33" s="809">
        <f>'Densidade celular'!AG27</f>
        <v>0</v>
      </c>
      <c r="L33" s="810">
        <f>'Densidade celular'!AG75</f>
        <v>0</v>
      </c>
      <c r="M33" s="813">
        <f t="shared" si="7"/>
        <v>0</v>
      </c>
      <c r="N33" s="799"/>
      <c r="O33" s="809">
        <f>'Densidade celular'!AR27</f>
        <v>0</v>
      </c>
      <c r="P33" s="810">
        <f>'Densidade celular'!AR75</f>
        <v>0</v>
      </c>
      <c r="Q33" s="813">
        <f t="shared" si="8"/>
        <v>0</v>
      </c>
      <c r="R33" s="799"/>
      <c r="S33" s="809">
        <f>'Densidade celular'!BC27</f>
        <v>0</v>
      </c>
      <c r="T33" s="810">
        <f>'Densidade celular'!BC75</f>
        <v>0</v>
      </c>
      <c r="U33" s="813">
        <f t="shared" si="9"/>
        <v>0</v>
      </c>
      <c r="V33" s="799"/>
      <c r="W33" s="809">
        <f>'Densidade celular'!BN27</f>
        <v>0</v>
      </c>
      <c r="X33" s="810">
        <f>'Densidade celular'!BN75</f>
        <v>0</v>
      </c>
      <c r="Y33" s="813">
        <f t="shared" si="10"/>
        <v>0</v>
      </c>
      <c r="Z33" s="799"/>
      <c r="AA33" s="809">
        <f>'Densidade celular'!BY27</f>
        <v>0</v>
      </c>
      <c r="AB33" s="810">
        <f>'Densidade celular'!BY75</f>
        <v>0</v>
      </c>
      <c r="AC33" s="813">
        <f t="shared" si="11"/>
        <v>0</v>
      </c>
      <c r="AE33" s="1199"/>
      <c r="AF33" s="923">
        <f t="shared" si="2"/>
        <v>576.82458339259119</v>
      </c>
      <c r="AG33" s="924">
        <f t="shared" si="3"/>
        <v>411.84533928594419</v>
      </c>
      <c r="AH33" s="925">
        <f t="shared" si="4"/>
        <v>526.82871339982819</v>
      </c>
      <c r="AI33" s="908" t="s">
        <v>94</v>
      </c>
      <c r="AJ33" s="931">
        <v>20</v>
      </c>
    </row>
    <row r="34" spans="1:36" ht="18">
      <c r="A34" s="1201"/>
      <c r="B34" s="703" t="s">
        <v>94</v>
      </c>
      <c r="C34" s="809">
        <f>'Densidade celular'!K28</f>
        <v>746.47887262570634</v>
      </c>
      <c r="D34" s="810">
        <f>'Densidade celular'!K76</f>
        <v>407.17029415947616</v>
      </c>
      <c r="E34" s="813">
        <f t="shared" si="5"/>
        <v>576.82458339259119</v>
      </c>
      <c r="F34" s="799"/>
      <c r="G34" s="809">
        <f>'Densidade celular'!V28</f>
        <v>665.88275707101616</v>
      </c>
      <c r="H34" s="810">
        <f>'Densidade celular'!V76</f>
        <v>582.64741243713911</v>
      </c>
      <c r="I34" s="813">
        <f t="shared" si="6"/>
        <v>624.26508475407763</v>
      </c>
      <c r="J34" s="799"/>
      <c r="K34" s="809">
        <f>'Densidade celular'!AG28</f>
        <v>405.60174085934335</v>
      </c>
      <c r="L34" s="810">
        <f>'Densidade celular'!AG76</f>
        <v>0</v>
      </c>
      <c r="M34" s="813">
        <f t="shared" si="7"/>
        <v>202.80087042967168</v>
      </c>
      <c r="N34" s="799"/>
      <c r="O34" s="809">
        <f>'Densidade celular'!AR28</f>
        <v>533.57608323392924</v>
      </c>
      <c r="P34" s="810">
        <f>'Densidade celular'!AR76</f>
        <v>283.36404211423707</v>
      </c>
      <c r="Q34" s="813">
        <f t="shared" si="8"/>
        <v>408.47006267408312</v>
      </c>
      <c r="R34" s="799"/>
      <c r="S34" s="809">
        <f>'Densidade celular'!BC28</f>
        <v>666.49941236701125</v>
      </c>
      <c r="T34" s="810">
        <f>'Densidade celular'!BC76</f>
        <v>212.52303158567778</v>
      </c>
      <c r="U34" s="813">
        <f t="shared" si="9"/>
        <v>439.51122197634453</v>
      </c>
      <c r="V34" s="799"/>
      <c r="W34" s="809">
        <f>'Densidade celular'!BN28</f>
        <v>797.21721479250243</v>
      </c>
      <c r="X34" s="810">
        <f>'Densidade celular'!BN76</f>
        <v>442.89845266250137</v>
      </c>
      <c r="Y34" s="813">
        <f t="shared" si="10"/>
        <v>620.05783372750193</v>
      </c>
      <c r="Z34" s="799"/>
      <c r="AA34" s="809">
        <f>'Densidade celular'!BY28</f>
        <v>260.45854224781897</v>
      </c>
      <c r="AB34" s="810">
        <f>'Densidade celular'!BY76</f>
        <v>781.37562674345702</v>
      </c>
      <c r="AC34" s="813">
        <f t="shared" si="11"/>
        <v>520.91708449563794</v>
      </c>
      <c r="AE34" s="1199"/>
      <c r="AF34" s="923">
        <f t="shared" si="2"/>
        <v>7415.0234680820158</v>
      </c>
      <c r="AG34" s="924">
        <f t="shared" si="3"/>
        <v>6904.2031683074119</v>
      </c>
      <c r="AH34" s="925">
        <f t="shared" si="4"/>
        <v>8618.8586939542056</v>
      </c>
      <c r="AI34" s="908" t="s">
        <v>196</v>
      </c>
      <c r="AJ34" s="931">
        <v>21</v>
      </c>
    </row>
    <row r="35" spans="1:36" ht="18">
      <c r="A35" s="1201"/>
      <c r="B35" s="703" t="s">
        <v>196</v>
      </c>
      <c r="C35" s="809">
        <f>'Densidade celular'!K29</f>
        <v>6740.9304255291054</v>
      </c>
      <c r="D35" s="810">
        <f>'Densidade celular'!K77</f>
        <v>8089.1165106349272</v>
      </c>
      <c r="E35" s="813">
        <f t="shared" si="5"/>
        <v>7415.0234680820158</v>
      </c>
      <c r="F35" s="799"/>
      <c r="G35" s="809">
        <f>'Densidade celular'!V29</f>
        <v>6736.7781315577595</v>
      </c>
      <c r="H35" s="810">
        <f>'Densidade celular'!V77</f>
        <v>8420.9726644472012</v>
      </c>
      <c r="I35" s="813">
        <f t="shared" si="6"/>
        <v>7578.8753980024803</v>
      </c>
      <c r="J35" s="799"/>
      <c r="K35" s="809">
        <f>'Densidade celular'!AG29</f>
        <v>10258.746411913649</v>
      </c>
      <c r="L35" s="810">
        <f>'Densidade celular'!AG77</f>
        <v>2051.7492823827297</v>
      </c>
      <c r="M35" s="813">
        <f t="shared" si="7"/>
        <v>6155.24784714819</v>
      </c>
      <c r="N35" s="799"/>
      <c r="O35" s="809">
        <f>'Densidade celular'!AR29</f>
        <v>6136.1249571901872</v>
      </c>
      <c r="P35" s="810">
        <f>'Densidade celular'!AR77</f>
        <v>7820.847562352943</v>
      </c>
      <c r="Q35" s="813">
        <f t="shared" si="8"/>
        <v>6978.4862597715655</v>
      </c>
      <c r="R35" s="799"/>
      <c r="S35" s="809">
        <f>'Densidade celular'!BC29</f>
        <v>12282.632027906351</v>
      </c>
      <c r="T35" s="810">
        <f>'Densidade celular'!BC77</f>
        <v>6962.6593205212548</v>
      </c>
      <c r="U35" s="813">
        <f t="shared" si="9"/>
        <v>9622.6456742138034</v>
      </c>
      <c r="V35" s="799"/>
      <c r="W35" s="809">
        <f>'Densidade celular'!BN29</f>
        <v>6638.4126898709901</v>
      </c>
      <c r="X35" s="810">
        <f>'Densidade celular'!BN77</f>
        <v>9681.0185060618605</v>
      </c>
      <c r="Y35" s="813">
        <f t="shared" si="10"/>
        <v>8159.7155979664258</v>
      </c>
      <c r="Z35" s="799"/>
      <c r="AA35" s="809">
        <f>'Densidade celular'!BY29</f>
        <v>8074.2148096823885</v>
      </c>
      <c r="AB35" s="810">
        <f>'Densidade celular'!BY77</f>
        <v>8074.2148096823885</v>
      </c>
      <c r="AC35" s="813">
        <f t="shared" si="11"/>
        <v>8074.2148096823885</v>
      </c>
      <c r="AE35" s="1199"/>
      <c r="AF35" s="923">
        <f t="shared" si="2"/>
        <v>0</v>
      </c>
      <c r="AG35" s="924">
        <f t="shared" si="3"/>
        <v>0</v>
      </c>
      <c r="AH35" s="925">
        <f t="shared" si="4"/>
        <v>0</v>
      </c>
      <c r="AI35" s="908" t="s">
        <v>100</v>
      </c>
      <c r="AJ35" s="931">
        <v>22</v>
      </c>
    </row>
    <row r="36" spans="1:36" ht="18">
      <c r="A36" s="1201"/>
      <c r="B36" s="703" t="s">
        <v>100</v>
      </c>
      <c r="C36" s="809">
        <f>'Densidade celular'!K30</f>
        <v>0</v>
      </c>
      <c r="D36" s="810">
        <f>'Densidade celular'!K78</f>
        <v>0</v>
      </c>
      <c r="E36" s="813">
        <f t="shared" si="5"/>
        <v>0</v>
      </c>
      <c r="F36" s="799"/>
      <c r="G36" s="809">
        <f>'Densidade celular'!V30</f>
        <v>0</v>
      </c>
      <c r="H36" s="810">
        <f>'Densidade celular'!V78</f>
        <v>0</v>
      </c>
      <c r="I36" s="813">
        <f t="shared" si="6"/>
        <v>0</v>
      </c>
      <c r="J36" s="799"/>
      <c r="K36" s="809">
        <f>'Densidade celular'!AG30</f>
        <v>0</v>
      </c>
      <c r="L36" s="810">
        <f>'Densidade celular'!AG78</f>
        <v>0</v>
      </c>
      <c r="M36" s="813">
        <f t="shared" si="7"/>
        <v>0</v>
      </c>
      <c r="N36" s="799"/>
      <c r="O36" s="809">
        <f>'Densidade celular'!AR30</f>
        <v>0</v>
      </c>
      <c r="P36" s="810">
        <f>'Densidade celular'!AR78</f>
        <v>0</v>
      </c>
      <c r="Q36" s="813">
        <f t="shared" si="8"/>
        <v>0</v>
      </c>
      <c r="R36" s="799"/>
      <c r="S36" s="809">
        <f>'Densidade celular'!BC30</f>
        <v>0</v>
      </c>
      <c r="T36" s="810">
        <f>'Densidade celular'!BC78</f>
        <v>0</v>
      </c>
      <c r="U36" s="813">
        <f t="shared" si="9"/>
        <v>0</v>
      </c>
      <c r="V36" s="799"/>
      <c r="W36" s="809">
        <f>'Densidade celular'!BN30</f>
        <v>0</v>
      </c>
      <c r="X36" s="810">
        <f>'Densidade celular'!BN78</f>
        <v>0</v>
      </c>
      <c r="Y36" s="813">
        <f t="shared" si="10"/>
        <v>0</v>
      </c>
      <c r="Z36" s="799"/>
      <c r="AA36" s="809">
        <f>'Densidade celular'!BY30</f>
        <v>0</v>
      </c>
      <c r="AB36" s="810">
        <f>'Densidade celular'!BY78</f>
        <v>0</v>
      </c>
      <c r="AC36" s="813">
        <f t="shared" si="11"/>
        <v>0</v>
      </c>
      <c r="AE36" s="1199"/>
      <c r="AF36" s="923">
        <f t="shared" si="2"/>
        <v>7826.7178766210418</v>
      </c>
      <c r="AG36" s="924">
        <f t="shared" si="3"/>
        <v>4192.4274787921158</v>
      </c>
      <c r="AH36" s="925">
        <f t="shared" si="4"/>
        <v>1480.0994646102763</v>
      </c>
      <c r="AI36" s="908" t="s">
        <v>198</v>
      </c>
      <c r="AJ36" s="931">
        <v>23</v>
      </c>
    </row>
    <row r="37" spans="1:36" ht="18">
      <c r="A37" s="1201"/>
      <c r="B37" s="703" t="s">
        <v>198</v>
      </c>
      <c r="C37" s="809">
        <f>'Densidade celular'!K31</f>
        <v>9392.0614519452502</v>
      </c>
      <c r="D37" s="810">
        <f>'Densidade celular'!K79</f>
        <v>6261.3743012968334</v>
      </c>
      <c r="E37" s="813">
        <f t="shared" si="5"/>
        <v>7826.7178766210418</v>
      </c>
      <c r="F37" s="799"/>
      <c r="G37" s="809">
        <f>'Densidade celular'!V31</f>
        <v>0</v>
      </c>
      <c r="H37" s="810">
        <f>'Densidade celular'!V79</f>
        <v>8084.2328475653057</v>
      </c>
      <c r="I37" s="813">
        <f t="shared" si="6"/>
        <v>4042.1164237826529</v>
      </c>
      <c r="J37" s="799"/>
      <c r="K37" s="809">
        <f>'Densidade celular'!AG31</f>
        <v>12837.295098198218</v>
      </c>
      <c r="L37" s="810">
        <f>'Densidade celular'!AG79</f>
        <v>0</v>
      </c>
      <c r="M37" s="813">
        <f t="shared" si="7"/>
        <v>6418.6475490991088</v>
      </c>
      <c r="N37" s="799"/>
      <c r="O37" s="809">
        <f>'Densidade celular'!AR31</f>
        <v>4233.0369269891726</v>
      </c>
      <c r="P37" s="810">
        <f>'Densidade celular'!AR79</f>
        <v>0</v>
      </c>
      <c r="Q37" s="813">
        <f t="shared" si="8"/>
        <v>2116.5184634945863</v>
      </c>
      <c r="R37" s="799"/>
      <c r="S37" s="809">
        <f>'Densidade celular'!BC31</f>
        <v>4976.5289456736828</v>
      </c>
      <c r="T37" s="810">
        <f>'Densidade celular'!BC79</f>
        <v>0</v>
      </c>
      <c r="U37" s="813">
        <f t="shared" si="9"/>
        <v>2488.2644728368414</v>
      </c>
      <c r="V37" s="799"/>
      <c r="W37" s="809">
        <f>'Densidade celular'!BN31</f>
        <v>0</v>
      </c>
      <c r="X37" s="810">
        <f>'Densidade celular'!BN79</f>
        <v>3904.0678419879746</v>
      </c>
      <c r="Y37" s="813">
        <f t="shared" si="10"/>
        <v>1952.0339209939873</v>
      </c>
      <c r="Z37" s="799"/>
      <c r="AA37" s="809">
        <f>'Densidade celular'!BY31</f>
        <v>0</v>
      </c>
      <c r="AB37" s="810">
        <f>'Densidade celular'!BY79</f>
        <v>0</v>
      </c>
      <c r="AC37" s="813">
        <f t="shared" si="11"/>
        <v>0</v>
      </c>
      <c r="AE37" s="1199"/>
      <c r="AF37" s="923">
        <f t="shared" si="2"/>
        <v>3886.3882564324358</v>
      </c>
      <c r="AG37" s="924">
        <f t="shared" si="3"/>
        <v>12149.589720881471</v>
      </c>
      <c r="AH37" s="925">
        <f t="shared" si="4"/>
        <v>5927.2217462168674</v>
      </c>
      <c r="AI37" s="908" t="s">
        <v>201</v>
      </c>
      <c r="AJ37" s="931">
        <v>24</v>
      </c>
    </row>
    <row r="38" spans="1:36" ht="18">
      <c r="A38" s="1201"/>
      <c r="B38" s="703" t="s">
        <v>201</v>
      </c>
      <c r="C38" s="809">
        <f>'Densidade celular'!K32</f>
        <v>0</v>
      </c>
      <c r="D38" s="810">
        <f>'Densidade celular'!K80</f>
        <v>7772.7765128648716</v>
      </c>
      <c r="E38" s="813">
        <f t="shared" si="5"/>
        <v>3886.3882564324358</v>
      </c>
      <c r="F38" s="799"/>
      <c r="G38" s="809">
        <f>'Densidade celular'!V32</f>
        <v>2634.4165666753038</v>
      </c>
      <c r="H38" s="810">
        <f>'Densidade celular'!V80</f>
        <v>0</v>
      </c>
      <c r="I38" s="813">
        <f t="shared" si="6"/>
        <v>1317.2082833376519</v>
      </c>
      <c r="J38" s="799"/>
      <c r="K38" s="809">
        <f>'Densidade celular'!AG32</f>
        <v>6418.6911839691311</v>
      </c>
      <c r="L38" s="810">
        <f>'Densidade celular'!AG80</f>
        <v>0</v>
      </c>
      <c r="M38" s="813">
        <f t="shared" si="7"/>
        <v>3209.3455919845655</v>
      </c>
      <c r="N38" s="799"/>
      <c r="O38" s="809">
        <f>'Densidade celular'!AR32</f>
        <v>63844.430574644386</v>
      </c>
      <c r="P38" s="810">
        <f>'Densidade celular'!AR80</f>
        <v>0</v>
      </c>
      <c r="Q38" s="813">
        <f t="shared" si="8"/>
        <v>31922.215287322193</v>
      </c>
      <c r="R38" s="799"/>
      <c r="S38" s="809">
        <f>'Densidade celular'!BC32</f>
        <v>3443.5802972295578</v>
      </c>
      <c r="T38" s="810">
        <f>'Densidade celular'!BC80</f>
        <v>4392.1426527706744</v>
      </c>
      <c r="U38" s="813">
        <f t="shared" si="9"/>
        <v>3917.8614750001161</v>
      </c>
      <c r="V38" s="799"/>
      <c r="W38" s="809">
        <f>'Densidade celular'!BN32</f>
        <v>15124.149560345988</v>
      </c>
      <c r="X38" s="810">
        <f>'Densidade celular'!BN80</f>
        <v>12603.457966954991</v>
      </c>
      <c r="Y38" s="813">
        <f t="shared" si="10"/>
        <v>13863.803763650489</v>
      </c>
      <c r="Z38" s="799"/>
      <c r="AA38" s="809">
        <f>'Densidade celular'!BY32</f>
        <v>0</v>
      </c>
      <c r="AB38" s="810">
        <f>'Densidade celular'!BY80</f>
        <v>0</v>
      </c>
      <c r="AC38" s="813">
        <f t="shared" si="11"/>
        <v>0</v>
      </c>
      <c r="AE38" s="1199"/>
      <c r="AF38" s="923">
        <f t="shared" si="2"/>
        <v>712.54801477908336</v>
      </c>
      <c r="AG38" s="924">
        <f t="shared" si="3"/>
        <v>1354.8300622529259</v>
      </c>
      <c r="AH38" s="925">
        <f t="shared" si="4"/>
        <v>1122.0398242037957</v>
      </c>
      <c r="AI38" s="910" t="s">
        <v>103</v>
      </c>
      <c r="AJ38" s="931">
        <v>25</v>
      </c>
    </row>
    <row r="39" spans="1:36" ht="18">
      <c r="A39" s="1201"/>
      <c r="B39" s="705" t="s">
        <v>103</v>
      </c>
      <c r="C39" s="809">
        <f>'Densidade celular'!K33</f>
        <v>814.34058831895231</v>
      </c>
      <c r="D39" s="810">
        <f>'Densidade celular'!K81</f>
        <v>610.75544123921429</v>
      </c>
      <c r="E39" s="813">
        <f t="shared" si="5"/>
        <v>712.54801477908336</v>
      </c>
      <c r="F39" s="799"/>
      <c r="G39" s="809">
        <f>'Densidade celular'!V33</f>
        <v>1498.2362034097864</v>
      </c>
      <c r="H39" s="810">
        <f>'Densidade celular'!V81</f>
        <v>832.35344633877025</v>
      </c>
      <c r="I39" s="813">
        <f t="shared" si="6"/>
        <v>1165.2948248742782</v>
      </c>
      <c r="J39" s="799"/>
      <c r="K39" s="809">
        <f>'Densidade celular'!AG33</f>
        <v>1216.80522257803</v>
      </c>
      <c r="L39" s="810">
        <f>'Densidade celular'!AG81</f>
        <v>1723.8073986522093</v>
      </c>
      <c r="M39" s="813">
        <f t="shared" si="7"/>
        <v>1470.3063106151196</v>
      </c>
      <c r="N39" s="799"/>
      <c r="O39" s="809">
        <f>'Densidade celular'!AR33</f>
        <v>1511.798902496133</v>
      </c>
      <c r="P39" s="810">
        <f>'Densidade celular'!AR81</f>
        <v>1345.979200042626</v>
      </c>
      <c r="Q39" s="813">
        <f t="shared" si="8"/>
        <v>1428.8890512693795</v>
      </c>
      <c r="R39" s="799"/>
      <c r="S39" s="809">
        <f>'Densidade celular'!BC33</f>
        <v>1332.9988247340225</v>
      </c>
      <c r="T39" s="810">
        <f>'Densidade celular'!BC81</f>
        <v>991.77414739982964</v>
      </c>
      <c r="U39" s="813">
        <f t="shared" si="9"/>
        <v>1162.386486066926</v>
      </c>
      <c r="V39" s="799"/>
      <c r="W39" s="809">
        <f>'Densidade celular'!BN33</f>
        <v>1151.5359769225036</v>
      </c>
      <c r="X39" s="810">
        <f>'Densidade celular'!BN81</f>
        <v>738.16408777083575</v>
      </c>
      <c r="Y39" s="813">
        <f t="shared" si="10"/>
        <v>944.85003234666965</v>
      </c>
      <c r="Z39" s="799"/>
      <c r="AA39" s="809">
        <f>'Densidade celular'!BY33</f>
        <v>1302.2927112390948</v>
      </c>
      <c r="AB39" s="810">
        <f>'Densidade celular'!BY81</f>
        <v>1215.4731971564884</v>
      </c>
      <c r="AC39" s="813">
        <f t="shared" si="11"/>
        <v>1258.8829541977916</v>
      </c>
      <c r="AE39" s="1199"/>
      <c r="AF39" s="923">
        <f t="shared" si="2"/>
        <v>407.17029415947616</v>
      </c>
      <c r="AG39" s="924">
        <f t="shared" si="3"/>
        <v>369.27155969742574</v>
      </c>
      <c r="AH39" s="925">
        <f t="shared" si="4"/>
        <v>0</v>
      </c>
      <c r="AI39" s="910" t="s">
        <v>107</v>
      </c>
      <c r="AJ39" s="931">
        <v>26</v>
      </c>
    </row>
    <row r="40" spans="1:36" ht="18">
      <c r="A40" s="1201"/>
      <c r="B40" s="705" t="s">
        <v>107</v>
      </c>
      <c r="C40" s="809">
        <f>'Densidade celular'!K34</f>
        <v>0</v>
      </c>
      <c r="D40" s="810">
        <f>'Densidade celular'!K82</f>
        <v>814.34058831895231</v>
      </c>
      <c r="E40" s="813">
        <f t="shared" si="5"/>
        <v>407.17029415947616</v>
      </c>
      <c r="F40" s="799"/>
      <c r="G40" s="809">
        <f>'Densidade celular'!V34</f>
        <v>0</v>
      </c>
      <c r="H40" s="810">
        <f>'Densidade celular'!V82</f>
        <v>998.82413560652424</v>
      </c>
      <c r="I40" s="813">
        <f t="shared" si="6"/>
        <v>499.41206780326212</v>
      </c>
      <c r="J40" s="799"/>
      <c r="K40" s="809">
        <f>'Densidade celular'!AG34</f>
        <v>1216.80522257803</v>
      </c>
      <c r="L40" s="810">
        <f>'Densidade celular'!AG82</f>
        <v>0</v>
      </c>
      <c r="M40" s="813">
        <f t="shared" si="7"/>
        <v>608.402611289015</v>
      </c>
      <c r="N40" s="799"/>
      <c r="O40" s="809">
        <f>'Densidade celular'!AR34</f>
        <v>0</v>
      </c>
      <c r="P40" s="810">
        <f>'Densidade celular'!AR82</f>
        <v>0</v>
      </c>
      <c r="Q40" s="813">
        <f t="shared" si="8"/>
        <v>0</v>
      </c>
      <c r="R40" s="799"/>
      <c r="S40" s="809">
        <f>'Densidade celular'!BC34</f>
        <v>0</v>
      </c>
      <c r="T40" s="810">
        <f>'Densidade celular'!BC82</f>
        <v>0</v>
      </c>
      <c r="U40" s="813">
        <f t="shared" si="9"/>
        <v>0</v>
      </c>
      <c r="V40" s="799"/>
      <c r="W40" s="809">
        <f>'Densidade celular'!BN34</f>
        <v>0</v>
      </c>
      <c r="X40" s="810">
        <f>'Densidade celular'!BN82</f>
        <v>0</v>
      </c>
      <c r="Y40" s="813">
        <f t="shared" si="10"/>
        <v>0</v>
      </c>
      <c r="Z40" s="799"/>
      <c r="AA40" s="809">
        <f>'Densidade celular'!BY34</f>
        <v>0</v>
      </c>
      <c r="AB40" s="810">
        <f>'Densidade celular'!BY82</f>
        <v>0</v>
      </c>
      <c r="AC40" s="813">
        <f t="shared" si="11"/>
        <v>0</v>
      </c>
      <c r="AE40" s="1199"/>
      <c r="AF40" s="923">
        <f t="shared" si="2"/>
        <v>271.4468627729841</v>
      </c>
      <c r="AG40" s="924">
        <f t="shared" si="3"/>
        <v>244.58057876587699</v>
      </c>
      <c r="AH40" s="925">
        <f t="shared" si="4"/>
        <v>185.04668503734374</v>
      </c>
      <c r="AI40" s="910" t="s">
        <v>108</v>
      </c>
      <c r="AJ40" s="931">
        <v>27</v>
      </c>
    </row>
    <row r="41" spans="1:36" ht="18">
      <c r="A41" s="1201"/>
      <c r="B41" s="705" t="s">
        <v>108</v>
      </c>
      <c r="C41" s="809">
        <f>'Densidade celular'!K35</f>
        <v>0</v>
      </c>
      <c r="D41" s="810">
        <f>'Densidade celular'!K83</f>
        <v>542.89372554596821</v>
      </c>
      <c r="E41" s="813">
        <f t="shared" si="5"/>
        <v>271.4468627729841</v>
      </c>
      <c r="F41" s="799"/>
      <c r="G41" s="809">
        <f>'Densidade celular'!V35</f>
        <v>332.94137853550808</v>
      </c>
      <c r="H41" s="810">
        <f>'Densidade celular'!V83</f>
        <v>332.94137853550808</v>
      </c>
      <c r="I41" s="813">
        <f t="shared" si="6"/>
        <v>332.94137853550808</v>
      </c>
      <c r="J41" s="799"/>
      <c r="K41" s="809">
        <f>'Densidade celular'!AG35</f>
        <v>101.40043521483584</v>
      </c>
      <c r="L41" s="810">
        <f>'Densidade celular'!AG83</f>
        <v>202.80087042967168</v>
      </c>
      <c r="M41" s="813">
        <f t="shared" si="7"/>
        <v>152.10065282225375</v>
      </c>
      <c r="N41" s="799"/>
      <c r="O41" s="809">
        <f>'Densidade celular'!AR35</f>
        <v>355.71738882261951</v>
      </c>
      <c r="P41" s="810">
        <f>'Densidade celular'!AR83</f>
        <v>141.68202105711853</v>
      </c>
      <c r="Q41" s="813">
        <f t="shared" si="8"/>
        <v>248.69970493986904</v>
      </c>
      <c r="R41" s="799"/>
      <c r="S41" s="809">
        <f>'Densidade celular'!BC35</f>
        <v>222.16647078900374</v>
      </c>
      <c r="T41" s="810">
        <f>'Densidade celular'!BC83</f>
        <v>212.52303158567778</v>
      </c>
      <c r="U41" s="813">
        <f t="shared" si="9"/>
        <v>217.34475118734076</v>
      </c>
      <c r="V41" s="799"/>
      <c r="W41" s="809">
        <f>'Densidade celular'!BN35</f>
        <v>354.31876213000112</v>
      </c>
      <c r="X41" s="810">
        <f>'Densidade celular'!BN83</f>
        <v>147.63281755416713</v>
      </c>
      <c r="Y41" s="813">
        <f t="shared" si="10"/>
        <v>250.97578984208411</v>
      </c>
      <c r="Z41" s="799"/>
      <c r="AA41" s="809">
        <f>'Densidade celular'!BY35</f>
        <v>86.819514082606332</v>
      </c>
      <c r="AB41" s="810">
        <f>'Densidade celular'!BY83</f>
        <v>86.819514082606332</v>
      </c>
      <c r="AC41" s="813">
        <f t="shared" si="11"/>
        <v>86.819514082606332</v>
      </c>
      <c r="AE41" s="1199"/>
      <c r="AF41" s="923">
        <f t="shared" si="2"/>
        <v>1515.5783171491614</v>
      </c>
      <c r="AG41" s="924">
        <f t="shared" si="3"/>
        <v>18807.306129636752</v>
      </c>
      <c r="AH41" s="925">
        <f t="shared" si="4"/>
        <v>18667.522453312395</v>
      </c>
      <c r="AI41" s="908" t="s">
        <v>203</v>
      </c>
      <c r="AJ41" s="931">
        <v>28</v>
      </c>
    </row>
    <row r="42" spans="1:36" ht="18">
      <c r="A42" s="1201"/>
      <c r="B42" s="703" t="s">
        <v>203</v>
      </c>
      <c r="C42" s="809">
        <f>'Densidade celular'!K36</f>
        <v>1515.5783171491614</v>
      </c>
      <c r="D42" s="810">
        <f>'Densidade celular'!K84</f>
        <v>1515.5783171491614</v>
      </c>
      <c r="E42" s="813">
        <f t="shared" si="5"/>
        <v>1515.5783171491614</v>
      </c>
      <c r="F42" s="799"/>
      <c r="G42" s="809">
        <f>'Densidade celular'!V36</f>
        <v>5410.2974012020059</v>
      </c>
      <c r="H42" s="810">
        <f>'Densidade celular'!V84</f>
        <v>14066.773243125217</v>
      </c>
      <c r="I42" s="813">
        <f t="shared" si="6"/>
        <v>9738.5353221636105</v>
      </c>
      <c r="J42" s="799"/>
      <c r="K42" s="809">
        <f>'Densidade celular'!AG36</f>
        <v>19773.084866892987</v>
      </c>
      <c r="L42" s="810">
        <f>'Densidade celular'!AG84</f>
        <v>18454.879209100123</v>
      </c>
      <c r="M42" s="813">
        <f t="shared" si="7"/>
        <v>19113.982037996553</v>
      </c>
      <c r="N42" s="799"/>
      <c r="O42" s="809">
        <f>'Densidade celular'!AR36</f>
        <v>26589.87481449081</v>
      </c>
      <c r="P42" s="810">
        <f>'Densidade celular'!AR84</f>
        <v>28548.927243009384</v>
      </c>
      <c r="Q42" s="813">
        <f t="shared" si="8"/>
        <v>27569.401028750097</v>
      </c>
      <c r="R42" s="799"/>
      <c r="S42" s="809">
        <f>'Densidade celular'!BC36</f>
        <v>20161.607224102088</v>
      </c>
      <c r="T42" s="810">
        <f>'Densidade celular'!BC84</f>
        <v>1428.6270456592786</v>
      </c>
      <c r="U42" s="813">
        <f t="shared" si="9"/>
        <v>10795.117134880684</v>
      </c>
      <c r="V42" s="799"/>
      <c r="W42" s="809">
        <f>'Densidade celular'!BN36</f>
        <v>14290.85673924338</v>
      </c>
      <c r="X42" s="810">
        <f>'Densidade celular'!BN84</f>
        <v>20096.517289561001</v>
      </c>
      <c r="Y42" s="813">
        <f t="shared" si="10"/>
        <v>17193.687014402189</v>
      </c>
      <c r="Z42" s="799"/>
      <c r="AA42" s="809">
        <f>'Densidade celular'!BY36</f>
        <v>22761.182608656625</v>
      </c>
      <c r="AB42" s="810">
        <f>'Densidade celular'!BY84</f>
        <v>33266.34381265199</v>
      </c>
      <c r="AC42" s="813">
        <f t="shared" si="11"/>
        <v>28013.76321065431</v>
      </c>
      <c r="AE42" s="1199"/>
      <c r="AF42" s="923">
        <f t="shared" si="2"/>
        <v>251226.33355358659</v>
      </c>
      <c r="AG42" s="924">
        <f t="shared" si="3"/>
        <v>246691.46785169168</v>
      </c>
      <c r="AH42" s="925">
        <f t="shared" si="4"/>
        <v>184292.09608322507</v>
      </c>
      <c r="AI42" s="908" t="s">
        <v>204</v>
      </c>
      <c r="AJ42" s="931">
        <v>29</v>
      </c>
    </row>
    <row r="43" spans="1:36" ht="18">
      <c r="A43" s="1201"/>
      <c r="B43" s="703" t="s">
        <v>204</v>
      </c>
      <c r="C43" s="809">
        <f>'Densidade celular'!K37</f>
        <v>245881.09241414856</v>
      </c>
      <c r="D43" s="810">
        <f>'Densidade celular'!K85</f>
        <v>256571.57469302462</v>
      </c>
      <c r="E43" s="813">
        <f t="shared" si="5"/>
        <v>251226.33355358659</v>
      </c>
      <c r="F43" s="799"/>
      <c r="G43" s="809">
        <f>'Densidade celular'!V37</f>
        <v>216345.30777237317</v>
      </c>
      <c r="H43" s="810">
        <f>'Densidade celular'!V85</f>
        <v>318508.36977599387</v>
      </c>
      <c r="I43" s="813">
        <f t="shared" si="6"/>
        <v>267426.83877418353</v>
      </c>
      <c r="J43" s="799"/>
      <c r="K43" s="809">
        <f>'Densidade celular'!AG37</f>
        <v>220393.84593944569</v>
      </c>
      <c r="L43" s="810">
        <f>'Densidade celular'!AG85</f>
        <v>285695.72621779999</v>
      </c>
      <c r="M43" s="813">
        <f t="shared" si="7"/>
        <v>253044.78607862286</v>
      </c>
      <c r="N43" s="799"/>
      <c r="O43" s="809">
        <f>'Densidade celular'!AR37</f>
        <v>234560.04618963532</v>
      </c>
      <c r="P43" s="810">
        <f>'Densidade celular'!AR85</f>
        <v>204645.51121490198</v>
      </c>
      <c r="Q43" s="813">
        <f t="shared" si="8"/>
        <v>219602.77870226867</v>
      </c>
      <c r="R43" s="799"/>
      <c r="S43" s="809">
        <f>'Densidade celular'!BC37</f>
        <v>218256.34090311723</v>
      </c>
      <c r="T43" s="810">
        <f>'Densidade celular'!BC85</f>
        <v>187034.43599750215</v>
      </c>
      <c r="U43" s="813">
        <f t="shared" si="9"/>
        <v>202645.38845030969</v>
      </c>
      <c r="V43" s="799"/>
      <c r="W43" s="809">
        <f>'Densidade celular'!BN37</f>
        <v>189215.07694647383</v>
      </c>
      <c r="X43" s="810">
        <f>'Densidade celular'!BN85</f>
        <v>146141.72609687003</v>
      </c>
      <c r="Y43" s="813">
        <f t="shared" si="10"/>
        <v>167678.40152167191</v>
      </c>
      <c r="Z43" s="799"/>
      <c r="AA43" s="809">
        <f>'Densidade celular'!BY37</f>
        <v>196964.53761540627</v>
      </c>
      <c r="AB43" s="810">
        <f>'Densidade celular'!BY85</f>
        <v>168140.45893998095</v>
      </c>
      <c r="AC43" s="813">
        <f t="shared" si="11"/>
        <v>182552.49827769361</v>
      </c>
      <c r="AE43" s="1199"/>
      <c r="AF43" s="923">
        <f t="shared" si="2"/>
        <v>23609.090889680294</v>
      </c>
      <c r="AG43" s="924">
        <f t="shared" si="3"/>
        <v>28482.126899108644</v>
      </c>
      <c r="AH43" s="925">
        <f t="shared" si="4"/>
        <v>29438.268950278016</v>
      </c>
      <c r="AI43" s="908" t="s">
        <v>262</v>
      </c>
      <c r="AJ43" s="931">
        <v>30</v>
      </c>
    </row>
    <row r="44" spans="1:36" ht="18">
      <c r="A44" s="1201"/>
      <c r="B44" s="703" t="s">
        <v>262</v>
      </c>
      <c r="C44" s="809">
        <f>'Densidade celular'!K38</f>
        <v>32603.03027622517</v>
      </c>
      <c r="D44" s="810">
        <f>'Densidade celular'!K86</f>
        <v>14615.151503135421</v>
      </c>
      <c r="E44" s="813">
        <f t="shared" si="5"/>
        <v>23609.090889680294</v>
      </c>
      <c r="F44" s="799"/>
      <c r="G44" s="809">
        <f>'Densidade celular'!V38</f>
        <v>19532.560874083141</v>
      </c>
      <c r="H44" s="810">
        <f>'Densidade celular'!V86</f>
        <v>42727.476912056867</v>
      </c>
      <c r="I44" s="813">
        <f t="shared" si="6"/>
        <v>31130.018893070002</v>
      </c>
      <c r="J44" s="799"/>
      <c r="K44" s="809">
        <f>'Densidade celular'!AG38</f>
        <v>36777.937852420953</v>
      </c>
      <c r="L44" s="810">
        <f>'Densidade celular'!AG86</f>
        <v>37964.322944434534</v>
      </c>
      <c r="M44" s="813">
        <f t="shared" si="7"/>
        <v>37371.130398427747</v>
      </c>
      <c r="N44" s="799"/>
      <c r="O44" s="809">
        <f>'Densidade celular'!AR38</f>
        <v>19190.953126980326</v>
      </c>
      <c r="P44" s="810">
        <f>'Densidade celular'!AR86</f>
        <v>14699.50968467605</v>
      </c>
      <c r="Q44" s="813">
        <f t="shared" si="8"/>
        <v>16945.231405828188</v>
      </c>
      <c r="R44" s="799"/>
      <c r="S44" s="809">
        <f>'Densidade celular'!BC38</f>
        <v>49243.19825038268</v>
      </c>
      <c r="T44" s="810">
        <f>'Densidade celular'!BC86</f>
        <v>30452.189059210014</v>
      </c>
      <c r="U44" s="813">
        <f t="shared" si="9"/>
        <v>39847.693654796349</v>
      </c>
      <c r="V44" s="799"/>
      <c r="W44" s="809">
        <f>'Densidade celular'!BN38</f>
        <v>29576.758668801842</v>
      </c>
      <c r="X44" s="810">
        <f>'Densidade celular'!BN86</f>
        <v>20995.8472031618</v>
      </c>
      <c r="Y44" s="813">
        <f t="shared" si="10"/>
        <v>25286.302935981821</v>
      </c>
      <c r="Z44" s="799"/>
      <c r="AA44" s="809">
        <f>'Densidade celular'!BY38</f>
        <v>24726.197610726282</v>
      </c>
      <c r="AB44" s="810">
        <f>'Densidade celular'!BY86</f>
        <v>21635.422909385496</v>
      </c>
      <c r="AC44" s="813">
        <f t="shared" si="11"/>
        <v>23180.810260055889</v>
      </c>
      <c r="AE44" s="1199"/>
      <c r="AF44" s="923">
        <f t="shared" si="2"/>
        <v>308.77080640426936</v>
      </c>
      <c r="AG44" s="924">
        <f t="shared" si="3"/>
        <v>131.16105075349904</v>
      </c>
      <c r="AH44" s="925">
        <f t="shared" si="4"/>
        <v>118.72307500000353</v>
      </c>
      <c r="AI44" s="908" t="s">
        <v>263</v>
      </c>
      <c r="AJ44" s="931">
        <v>31</v>
      </c>
    </row>
    <row r="45" spans="1:36" ht="18">
      <c r="A45" s="1201"/>
      <c r="B45" s="703" t="s">
        <v>263</v>
      </c>
      <c r="C45" s="809">
        <f>'Densidade celular'!K39</f>
        <v>205.84720426951293</v>
      </c>
      <c r="D45" s="810">
        <f>'Densidade celular'!K87</f>
        <v>411.69440853902586</v>
      </c>
      <c r="E45" s="813">
        <f t="shared" si="5"/>
        <v>308.77080640426936</v>
      </c>
      <c r="F45" s="799"/>
      <c r="G45" s="809">
        <f>'Densidade celular'!V39</f>
        <v>241.38249943824334</v>
      </c>
      <c r="H45" s="810">
        <f>'Densidade celular'!V87</f>
        <v>241.38249943824334</v>
      </c>
      <c r="I45" s="813">
        <f t="shared" si="6"/>
        <v>241.38249943824334</v>
      </c>
      <c r="J45" s="799"/>
      <c r="K45" s="809">
        <f>'Densidade celular'!AG39</f>
        <v>304.2013056445075</v>
      </c>
      <c r="L45" s="810">
        <f>'Densidade celular'!AG87</f>
        <v>0</v>
      </c>
      <c r="M45" s="813">
        <f t="shared" si="7"/>
        <v>152.10065282225375</v>
      </c>
      <c r="N45" s="799"/>
      <c r="O45" s="809">
        <f>'Densidade celular'!AR39</f>
        <v>0</v>
      </c>
      <c r="P45" s="810">
        <f>'Densidade celular'!AR87</f>
        <v>0</v>
      </c>
      <c r="Q45" s="813">
        <f t="shared" si="8"/>
        <v>0</v>
      </c>
      <c r="R45" s="799"/>
      <c r="S45" s="809">
        <f>'Densidade celular'!BC39</f>
        <v>313.05275429359619</v>
      </c>
      <c r="T45" s="810">
        <f>'Densidade celular'!BC87</f>
        <v>399.28569570642503</v>
      </c>
      <c r="U45" s="813">
        <f t="shared" si="9"/>
        <v>356.16922500001061</v>
      </c>
      <c r="V45" s="799"/>
      <c r="W45" s="809">
        <f>'Densidade celular'!BN39</f>
        <v>0</v>
      </c>
      <c r="X45" s="810">
        <f>'Densidade celular'!BN87</f>
        <v>0</v>
      </c>
      <c r="Y45" s="813">
        <f t="shared" si="10"/>
        <v>0</v>
      </c>
      <c r="Z45" s="799"/>
      <c r="AA45" s="809">
        <f>'Densidade celular'!BY39</f>
        <v>0</v>
      </c>
      <c r="AB45" s="810">
        <f>'Densidade celular'!BY87</f>
        <v>0</v>
      </c>
      <c r="AC45" s="813">
        <f t="shared" si="11"/>
        <v>0</v>
      </c>
      <c r="AE45" s="1199"/>
      <c r="AF45" s="923">
        <f t="shared" si="2"/>
        <v>67.861715693246026</v>
      </c>
      <c r="AG45" s="924">
        <f t="shared" si="3"/>
        <v>27.745114877959008</v>
      </c>
      <c r="AH45" s="925">
        <f t="shared" si="4"/>
        <v>14.469919013767722</v>
      </c>
      <c r="AI45" s="911" t="s">
        <v>122</v>
      </c>
      <c r="AJ45" s="931">
        <v>32</v>
      </c>
    </row>
    <row r="46" spans="1:36" ht="18">
      <c r="A46" s="1201"/>
      <c r="B46" s="706" t="s">
        <v>122</v>
      </c>
      <c r="C46" s="809">
        <f>'Densidade celular'!K40</f>
        <v>0</v>
      </c>
      <c r="D46" s="810">
        <f>'Densidade celular'!K88</f>
        <v>135.72343138649205</v>
      </c>
      <c r="E46" s="813">
        <f t="shared" si="5"/>
        <v>67.861715693246026</v>
      </c>
      <c r="F46" s="799"/>
      <c r="G46" s="809">
        <f>'Densidade celular'!V40</f>
        <v>83.23534463387702</v>
      </c>
      <c r="H46" s="810">
        <f>'Densidade celular'!V88</f>
        <v>83.23534463387702</v>
      </c>
      <c r="I46" s="813">
        <f t="shared" si="6"/>
        <v>83.23534463387702</v>
      </c>
      <c r="J46" s="799"/>
      <c r="K46" s="809">
        <f>'Densidade celular'!AG40</f>
        <v>0</v>
      </c>
      <c r="L46" s="810">
        <f>'Densidade celular'!AG88</f>
        <v>0</v>
      </c>
      <c r="M46" s="813">
        <f t="shared" si="7"/>
        <v>0</v>
      </c>
      <c r="N46" s="799"/>
      <c r="O46" s="809">
        <f>'Densidade celular'!AR40</f>
        <v>0</v>
      </c>
      <c r="P46" s="810">
        <f>'Densidade celular'!AR88</f>
        <v>0</v>
      </c>
      <c r="Q46" s="813">
        <f t="shared" si="8"/>
        <v>0</v>
      </c>
      <c r="R46" s="799"/>
      <c r="S46" s="809">
        <f>'Densidade celular'!BC40</f>
        <v>0</v>
      </c>
      <c r="T46" s="810">
        <f>'Densidade celular'!BC88</f>
        <v>0</v>
      </c>
      <c r="U46" s="813">
        <f t="shared" si="9"/>
        <v>0</v>
      </c>
      <c r="V46" s="799"/>
      <c r="W46" s="809">
        <f>'Densidade celular'!BN40</f>
        <v>0</v>
      </c>
      <c r="X46" s="810">
        <f>'Densidade celular'!BN88</f>
        <v>0</v>
      </c>
      <c r="Y46" s="813">
        <f t="shared" si="10"/>
        <v>0</v>
      </c>
      <c r="Z46" s="799"/>
      <c r="AA46" s="809">
        <f>'Densidade celular'!BY40</f>
        <v>86.819514082606332</v>
      </c>
      <c r="AB46" s="810">
        <f>'Densidade celular'!BY88</f>
        <v>0</v>
      </c>
      <c r="AC46" s="813">
        <f t="shared" si="11"/>
        <v>43.409757041303166</v>
      </c>
      <c r="AE46" s="1199"/>
      <c r="AF46" s="923">
        <f t="shared" si="2"/>
        <v>0</v>
      </c>
      <c r="AG46" s="924">
        <f t="shared" si="3"/>
        <v>16.900072535805972</v>
      </c>
      <c r="AH46" s="925">
        <f t="shared" si="4"/>
        <v>0</v>
      </c>
      <c r="AI46" s="911" t="s">
        <v>120</v>
      </c>
      <c r="AJ46" s="931">
        <v>33</v>
      </c>
    </row>
    <row r="47" spans="1:36" ht="18">
      <c r="A47" s="1201"/>
      <c r="B47" s="706" t="s">
        <v>120</v>
      </c>
      <c r="C47" s="809">
        <f>'Densidade celular'!K41</f>
        <v>0</v>
      </c>
      <c r="D47" s="810">
        <f>'Densidade celular'!K89</f>
        <v>0</v>
      </c>
      <c r="E47" s="813">
        <f t="shared" si="5"/>
        <v>0</v>
      </c>
      <c r="F47" s="799"/>
      <c r="G47" s="809">
        <f>'Densidade celular'!V41</f>
        <v>0</v>
      </c>
      <c r="H47" s="810">
        <f>'Densidade celular'!V89</f>
        <v>0</v>
      </c>
      <c r="I47" s="813">
        <f t="shared" si="6"/>
        <v>0</v>
      </c>
      <c r="J47" s="799"/>
      <c r="K47" s="809">
        <f>'Densidade celular'!AG41</f>
        <v>101.40043521483584</v>
      </c>
      <c r="L47" s="810">
        <f>'Densidade celular'!AG89</f>
        <v>0</v>
      </c>
      <c r="M47" s="813">
        <f t="shared" si="7"/>
        <v>50.700217607417919</v>
      </c>
      <c r="N47" s="799"/>
      <c r="O47" s="809">
        <f>'Densidade celular'!AR41</f>
        <v>0</v>
      </c>
      <c r="P47" s="810">
        <f>'Densidade celular'!AR89</f>
        <v>0</v>
      </c>
      <c r="Q47" s="813">
        <f t="shared" si="8"/>
        <v>0</v>
      </c>
      <c r="R47" s="799"/>
      <c r="S47" s="809">
        <f>'Densidade celular'!BC41</f>
        <v>0</v>
      </c>
      <c r="T47" s="810">
        <f>'Densidade celular'!BC89</f>
        <v>0</v>
      </c>
      <c r="U47" s="813">
        <f t="shared" si="9"/>
        <v>0</v>
      </c>
      <c r="V47" s="799"/>
      <c r="W47" s="809">
        <f>'Densidade celular'!BN41</f>
        <v>0</v>
      </c>
      <c r="X47" s="810">
        <f>'Densidade celular'!BN89</f>
        <v>0</v>
      </c>
      <c r="Y47" s="813">
        <f t="shared" si="10"/>
        <v>0</v>
      </c>
      <c r="Z47" s="799"/>
      <c r="AA47" s="809">
        <f>'Densidade celular'!BY41</f>
        <v>0</v>
      </c>
      <c r="AB47" s="810">
        <f>'Densidade celular'!BY89</f>
        <v>0</v>
      </c>
      <c r="AC47" s="813">
        <f t="shared" si="11"/>
        <v>0</v>
      </c>
      <c r="AE47" s="1199"/>
      <c r="AF47" s="923">
        <f t="shared" si="2"/>
        <v>0</v>
      </c>
      <c r="AG47" s="924">
        <f t="shared" si="3"/>
        <v>0</v>
      </c>
      <c r="AH47" s="925">
        <f t="shared" si="4"/>
        <v>14.763281755416713</v>
      </c>
      <c r="AI47" s="911" t="s">
        <v>123</v>
      </c>
      <c r="AJ47" s="931">
        <v>34</v>
      </c>
    </row>
    <row r="48" spans="1:36" ht="18">
      <c r="A48" s="1201"/>
      <c r="B48" s="706" t="s">
        <v>123</v>
      </c>
      <c r="C48" s="809">
        <f>'Densidade celular'!K42</f>
        <v>0</v>
      </c>
      <c r="D48" s="810">
        <f>'Densidade celular'!K90</f>
        <v>0</v>
      </c>
      <c r="E48" s="813">
        <f t="shared" si="5"/>
        <v>0</v>
      </c>
      <c r="F48" s="799"/>
      <c r="G48" s="809">
        <f>'Densidade celular'!V42</f>
        <v>0</v>
      </c>
      <c r="H48" s="810">
        <f>'Densidade celular'!V90</f>
        <v>0</v>
      </c>
      <c r="I48" s="813">
        <f t="shared" si="6"/>
        <v>0</v>
      </c>
      <c r="J48" s="799"/>
      <c r="K48" s="809">
        <f>'Densidade celular'!AG42</f>
        <v>0</v>
      </c>
      <c r="L48" s="810">
        <f>'Densidade celular'!AG90</f>
        <v>0</v>
      </c>
      <c r="M48" s="813">
        <f t="shared" si="7"/>
        <v>0</v>
      </c>
      <c r="N48" s="799"/>
      <c r="O48" s="809">
        <f>'Densidade celular'!AR42</f>
        <v>0</v>
      </c>
      <c r="P48" s="810">
        <f>'Densidade celular'!AR90</f>
        <v>0</v>
      </c>
      <c r="Q48" s="813">
        <f t="shared" si="8"/>
        <v>0</v>
      </c>
      <c r="R48" s="799"/>
      <c r="S48" s="809">
        <f>'Densidade celular'!BC42</f>
        <v>0</v>
      </c>
      <c r="T48" s="810">
        <f>'Densidade celular'!BC90</f>
        <v>0</v>
      </c>
      <c r="U48" s="813">
        <f t="shared" si="9"/>
        <v>0</v>
      </c>
      <c r="V48" s="799"/>
      <c r="W48" s="809">
        <f>'Densidade celular'!BN42</f>
        <v>88.57969053250028</v>
      </c>
      <c r="X48" s="810">
        <f>'Densidade celular'!BN90</f>
        <v>0</v>
      </c>
      <c r="Y48" s="813">
        <f t="shared" si="10"/>
        <v>44.28984526625014</v>
      </c>
      <c r="Z48" s="799"/>
      <c r="AA48" s="809">
        <f>'Densidade celular'!BY42</f>
        <v>0</v>
      </c>
      <c r="AB48" s="810">
        <f>'Densidade celular'!BY90</f>
        <v>0</v>
      </c>
      <c r="AC48" s="813">
        <f t="shared" si="11"/>
        <v>0</v>
      </c>
      <c r="AE48" s="1199"/>
      <c r="AF48" s="923">
        <f t="shared" si="2"/>
        <v>0</v>
      </c>
      <c r="AG48" s="924">
        <f t="shared" si="3"/>
        <v>563.98577726789938</v>
      </c>
      <c r="AH48" s="925">
        <f t="shared" si="4"/>
        <v>0</v>
      </c>
      <c r="AI48" s="909" t="s">
        <v>214</v>
      </c>
      <c r="AJ48" s="931">
        <v>35</v>
      </c>
    </row>
    <row r="49" spans="1:63" ht="18">
      <c r="A49" s="1201"/>
      <c r="B49" s="704" t="s">
        <v>214</v>
      </c>
      <c r="C49" s="809">
        <f>'Densidade celular'!K43</f>
        <v>0</v>
      </c>
      <c r="D49" s="810">
        <f>'Densidade celular'!K91</f>
        <v>0</v>
      </c>
      <c r="E49" s="813">
        <f t="shared" si="5"/>
        <v>0</v>
      </c>
      <c r="F49" s="799"/>
      <c r="G49" s="809">
        <f>'Densidade celular'!V43</f>
        <v>388.43160829142613</v>
      </c>
      <c r="H49" s="810">
        <f>'Densidade celular'!V91</f>
        <v>388.43160829142613</v>
      </c>
      <c r="I49" s="813">
        <f t="shared" si="6"/>
        <v>388.43160829142613</v>
      </c>
      <c r="J49" s="799"/>
      <c r="K49" s="809">
        <f>'Densidade celular'!AG43</f>
        <v>0</v>
      </c>
      <c r="L49" s="810">
        <f>'Densidade celular'!AG91</f>
        <v>0</v>
      </c>
      <c r="M49" s="813">
        <f t="shared" si="7"/>
        <v>0</v>
      </c>
      <c r="N49" s="799"/>
      <c r="O49" s="809">
        <f>'Densidade celular'!AR43</f>
        <v>1702.768975021097</v>
      </c>
      <c r="P49" s="810">
        <f>'Densidade celular'!AR91</f>
        <v>904.28247200344674</v>
      </c>
      <c r="Q49" s="813">
        <f t="shared" si="8"/>
        <v>1303.525723512272</v>
      </c>
      <c r="R49" s="799"/>
      <c r="S49" s="809">
        <f>'Densidade celular'!BC43</f>
        <v>0</v>
      </c>
      <c r="T49" s="810">
        <f>'Densidade celular'!BC91</f>
        <v>0</v>
      </c>
      <c r="U49" s="813">
        <f t="shared" si="9"/>
        <v>0</v>
      </c>
      <c r="V49" s="799"/>
      <c r="W49" s="809">
        <f>'Densidade celular'!BN43</f>
        <v>0</v>
      </c>
      <c r="X49" s="810">
        <f>'Densidade celular'!BN91</f>
        <v>0</v>
      </c>
      <c r="Y49" s="813">
        <f t="shared" si="10"/>
        <v>0</v>
      </c>
      <c r="Z49" s="799"/>
      <c r="AA49" s="809">
        <f>'Densidade celular'!BY43</f>
        <v>0</v>
      </c>
      <c r="AB49" s="810">
        <f>'Densidade celular'!BY91</f>
        <v>0</v>
      </c>
      <c r="AC49" s="813">
        <f t="shared" si="11"/>
        <v>0</v>
      </c>
      <c r="AE49" s="1199"/>
      <c r="AF49" s="923">
        <f t="shared" si="2"/>
        <v>0</v>
      </c>
      <c r="AG49" s="924">
        <f t="shared" si="3"/>
        <v>11.80683508809321</v>
      </c>
      <c r="AH49" s="925">
        <f t="shared" si="4"/>
        <v>25.601405266337711</v>
      </c>
      <c r="AI49" s="909" t="s">
        <v>218</v>
      </c>
      <c r="AJ49" s="931">
        <v>36</v>
      </c>
    </row>
    <row r="50" spans="1:63" ht="18">
      <c r="A50" s="1201"/>
      <c r="B50" s="704" t="s">
        <v>218</v>
      </c>
      <c r="C50" s="809">
        <f>'Densidade celular'!K44</f>
        <v>0</v>
      </c>
      <c r="D50" s="810">
        <f>'Densidade celular'!K92</f>
        <v>0</v>
      </c>
      <c r="E50" s="813">
        <f t="shared" si="5"/>
        <v>0</v>
      </c>
      <c r="F50" s="799"/>
      <c r="G50" s="809">
        <f>'Densidade celular'!V44</f>
        <v>0</v>
      </c>
      <c r="H50" s="810">
        <f>'Densidade celular'!V92</f>
        <v>0</v>
      </c>
      <c r="I50" s="813">
        <f t="shared" si="6"/>
        <v>0</v>
      </c>
      <c r="J50" s="799"/>
      <c r="K50" s="809">
        <f>'Densidade celular'!AG44</f>
        <v>0</v>
      </c>
      <c r="L50" s="810">
        <f>'Densidade celular'!AG92</f>
        <v>0</v>
      </c>
      <c r="M50" s="813">
        <f t="shared" si="7"/>
        <v>0</v>
      </c>
      <c r="N50" s="799"/>
      <c r="O50" s="809">
        <f>'Densidade celular'!AR44</f>
        <v>0</v>
      </c>
      <c r="P50" s="810">
        <f>'Densidade celular'!AR92</f>
        <v>70.841010528559266</v>
      </c>
      <c r="Q50" s="813">
        <f t="shared" si="8"/>
        <v>35.420505264279633</v>
      </c>
      <c r="R50" s="799"/>
      <c r="S50" s="809">
        <f>'Densidade celular'!BC44</f>
        <v>0</v>
      </c>
      <c r="T50" s="810">
        <f>'Densidade celular'!BC92</f>
        <v>0</v>
      </c>
      <c r="U50" s="813">
        <f t="shared" si="9"/>
        <v>0</v>
      </c>
      <c r="V50" s="799"/>
      <c r="W50" s="809">
        <f>'Densidade celular'!BN44</f>
        <v>153.60843159802627</v>
      </c>
      <c r="X50" s="810">
        <f>'Densidade celular'!BN92</f>
        <v>0</v>
      </c>
      <c r="Y50" s="813">
        <f t="shared" si="10"/>
        <v>76.804215799013136</v>
      </c>
      <c r="Z50" s="799"/>
      <c r="AA50" s="809">
        <f>'Densidade celular'!BY44</f>
        <v>0</v>
      </c>
      <c r="AB50" s="810">
        <f>'Densidade celular'!BY92</f>
        <v>0</v>
      </c>
      <c r="AC50" s="813">
        <f t="shared" si="11"/>
        <v>0</v>
      </c>
      <c r="AE50" s="1199"/>
      <c r="AF50" s="923">
        <f t="shared" si="2"/>
        <v>0</v>
      </c>
      <c r="AG50" s="924">
        <f t="shared" si="3"/>
        <v>68.078343779013849</v>
      </c>
      <c r="AH50" s="925">
        <f t="shared" si="4"/>
        <v>92.537700002545989</v>
      </c>
      <c r="AI50" s="911" t="s">
        <v>126</v>
      </c>
      <c r="AJ50" s="931">
        <v>37</v>
      </c>
    </row>
    <row r="51" spans="1:63" ht="18">
      <c r="A51" s="1201"/>
      <c r="B51" s="706" t="s">
        <v>126</v>
      </c>
      <c r="C51" s="809">
        <f>'Densidade celular'!K45</f>
        <v>0</v>
      </c>
      <c r="D51" s="810">
        <f>'Densidade celular'!K93</f>
        <v>0</v>
      </c>
      <c r="E51" s="813">
        <f t="shared" si="5"/>
        <v>0</v>
      </c>
      <c r="F51" s="799"/>
      <c r="G51" s="809">
        <f>'Densidade celular'!V45</f>
        <v>0</v>
      </c>
      <c r="H51" s="810">
        <f>'Densidade celular'!V93</f>
        <v>0</v>
      </c>
      <c r="I51" s="813">
        <f t="shared" si="6"/>
        <v>0</v>
      </c>
      <c r="J51" s="799"/>
      <c r="K51" s="809">
        <f>'Densidade celular'!AG45</f>
        <v>0</v>
      </c>
      <c r="L51" s="810">
        <f>'Densidade celular'!AG93</f>
        <v>0</v>
      </c>
      <c r="M51" s="813">
        <f t="shared" si="7"/>
        <v>0</v>
      </c>
      <c r="N51" s="799"/>
      <c r="O51" s="809">
        <f>'Densidade celular'!AR45</f>
        <v>266.78804161696462</v>
      </c>
      <c r="P51" s="810">
        <f>'Densidade celular'!AR93</f>
        <v>141.68202105711853</v>
      </c>
      <c r="Q51" s="813">
        <f t="shared" si="8"/>
        <v>204.23503133704156</v>
      </c>
      <c r="R51" s="799"/>
      <c r="S51" s="809">
        <f>'Densidade celular'!BC45</f>
        <v>222.16647078900374</v>
      </c>
      <c r="T51" s="810">
        <f>'Densidade celular'!BC93</f>
        <v>70.841010528559266</v>
      </c>
      <c r="U51" s="813">
        <f t="shared" si="9"/>
        <v>146.50374065878151</v>
      </c>
      <c r="V51" s="799"/>
      <c r="W51" s="809">
        <f>'Densidade celular'!BN45</f>
        <v>88.57969053250028</v>
      </c>
      <c r="X51" s="810">
        <f>'Densidade celular'!BN93</f>
        <v>0</v>
      </c>
      <c r="Y51" s="813">
        <f t="shared" si="10"/>
        <v>44.28984526625014</v>
      </c>
      <c r="Z51" s="799"/>
      <c r="AA51" s="809">
        <f>'Densidade celular'!BY45</f>
        <v>0</v>
      </c>
      <c r="AB51" s="810">
        <f>'Densidade celular'!BY93</f>
        <v>173.63902816521266</v>
      </c>
      <c r="AC51" s="813">
        <f t="shared" si="11"/>
        <v>86.819514082606332</v>
      </c>
      <c r="AE51" s="1199"/>
      <c r="AF51" s="923">
        <f t="shared" si="2"/>
        <v>101.79257353986904</v>
      </c>
      <c r="AG51" s="924">
        <f t="shared" si="3"/>
        <v>91.18837568478925</v>
      </c>
      <c r="AH51" s="925">
        <f t="shared" si="4"/>
        <v>23.613670176186421</v>
      </c>
      <c r="AI51" s="910" t="s">
        <v>129</v>
      </c>
      <c r="AJ51" s="931">
        <v>38</v>
      </c>
    </row>
    <row r="52" spans="1:63" ht="18">
      <c r="A52" s="1201"/>
      <c r="B52" s="705" t="s">
        <v>129</v>
      </c>
      <c r="C52" s="809">
        <f>'Densidade celular'!K46</f>
        <v>67.861715693246026</v>
      </c>
      <c r="D52" s="810">
        <f>'Densidade celular'!K94</f>
        <v>135.72343138649205</v>
      </c>
      <c r="E52" s="813">
        <f t="shared" si="5"/>
        <v>101.79257353986904</v>
      </c>
      <c r="F52" s="799"/>
      <c r="G52" s="809">
        <f>'Densidade celular'!V46</f>
        <v>83.23534463387702</v>
      </c>
      <c r="H52" s="810">
        <f>'Densidade celular'!V94</f>
        <v>83.23534463387702</v>
      </c>
      <c r="I52" s="813">
        <f t="shared" si="6"/>
        <v>83.23534463387702</v>
      </c>
      <c r="J52" s="799"/>
      <c r="K52" s="809">
        <f>'Densidade celular'!AG46</f>
        <v>101.40043521483584</v>
      </c>
      <c r="L52" s="810">
        <f>'Densidade celular'!AG94</f>
        <v>101.40043521483584</v>
      </c>
      <c r="M52" s="813">
        <f t="shared" si="7"/>
        <v>101.40043521483584</v>
      </c>
      <c r="N52" s="799"/>
      <c r="O52" s="809">
        <f>'Densidade celular'!AR46</f>
        <v>177.85869441130976</v>
      </c>
      <c r="P52" s="810">
        <f>'Densidade celular'!AR94</f>
        <v>0</v>
      </c>
      <c r="Q52" s="813">
        <f t="shared" si="8"/>
        <v>88.929347205654878</v>
      </c>
      <c r="R52" s="799"/>
      <c r="S52" s="809">
        <f>'Densidade celular'!BC46</f>
        <v>0</v>
      </c>
      <c r="T52" s="810">
        <f>'Densidade celular'!BC94</f>
        <v>141.68202105711853</v>
      </c>
      <c r="U52" s="813">
        <f t="shared" si="9"/>
        <v>70.841010528559266</v>
      </c>
      <c r="V52" s="799"/>
      <c r="W52" s="809">
        <f>'Densidade celular'!BN46</f>
        <v>0</v>
      </c>
      <c r="X52" s="810">
        <f>'Densidade celular'!BN94</f>
        <v>0</v>
      </c>
      <c r="Y52" s="813">
        <f t="shared" si="10"/>
        <v>0</v>
      </c>
      <c r="Z52" s="799"/>
      <c r="AA52" s="809">
        <f>'Densidade celular'!BY46</f>
        <v>0</v>
      </c>
      <c r="AB52" s="810">
        <f>'Densidade celular'!BY94</f>
        <v>0</v>
      </c>
      <c r="AC52" s="813">
        <f t="shared" si="11"/>
        <v>0</v>
      </c>
      <c r="AE52" s="1199"/>
      <c r="AF52" s="923">
        <f t="shared" si="2"/>
        <v>0</v>
      </c>
      <c r="AG52" s="924">
        <f t="shared" si="3"/>
        <v>0</v>
      </c>
      <c r="AH52" s="925">
        <f t="shared" si="4"/>
        <v>0</v>
      </c>
      <c r="AI52" s="910" t="s">
        <v>264</v>
      </c>
      <c r="AJ52" s="931">
        <v>39</v>
      </c>
    </row>
    <row r="53" spans="1:63" ht="18">
      <c r="A53" s="1201"/>
      <c r="B53" s="705" t="s">
        <v>264</v>
      </c>
      <c r="C53" s="809">
        <f>'Densidade celular'!K47</f>
        <v>0</v>
      </c>
      <c r="D53" s="810">
        <f>'Densidade celular'!K95</f>
        <v>0</v>
      </c>
      <c r="E53" s="813">
        <f t="shared" si="5"/>
        <v>0</v>
      </c>
      <c r="F53" s="799"/>
      <c r="G53" s="809">
        <f>'Densidade celular'!V47</f>
        <v>0</v>
      </c>
      <c r="H53" s="810">
        <f>'Densidade celular'!V95</f>
        <v>0</v>
      </c>
      <c r="I53" s="813">
        <f t="shared" si="6"/>
        <v>0</v>
      </c>
      <c r="J53" s="799"/>
      <c r="K53" s="809">
        <f>'Densidade celular'!AG47</f>
        <v>0</v>
      </c>
      <c r="L53" s="810">
        <f>'Densidade celular'!AG95</f>
        <v>0</v>
      </c>
      <c r="M53" s="813">
        <f t="shared" si="7"/>
        <v>0</v>
      </c>
      <c r="N53" s="799"/>
      <c r="O53" s="809">
        <f>'Densidade celular'!AR47</f>
        <v>0</v>
      </c>
      <c r="P53" s="810">
        <f>'Densidade celular'!AR95</f>
        <v>0</v>
      </c>
      <c r="Q53" s="813">
        <f t="shared" si="8"/>
        <v>0</v>
      </c>
      <c r="R53" s="799"/>
      <c r="S53" s="809">
        <f>'Densidade celular'!BC47</f>
        <v>0</v>
      </c>
      <c r="T53" s="810">
        <f>'Densidade celular'!BC95</f>
        <v>0</v>
      </c>
      <c r="U53" s="813">
        <f t="shared" si="9"/>
        <v>0</v>
      </c>
      <c r="V53" s="799"/>
      <c r="W53" s="809">
        <f>'Densidade celular'!BN47</f>
        <v>0</v>
      </c>
      <c r="X53" s="810">
        <f>'Densidade celular'!BN95</f>
        <v>0</v>
      </c>
      <c r="Y53" s="813">
        <f t="shared" si="10"/>
        <v>0</v>
      </c>
      <c r="Z53" s="799"/>
      <c r="AA53" s="809">
        <f>'Densidade celular'!BY47</f>
        <v>0</v>
      </c>
      <c r="AB53" s="810">
        <f>'Densidade celular'!BY95</f>
        <v>0</v>
      </c>
      <c r="AC53" s="813">
        <f t="shared" si="11"/>
        <v>0</v>
      </c>
      <c r="AE53" s="1199"/>
      <c r="AF53" s="923">
        <f t="shared" si="2"/>
        <v>67.861715693246026</v>
      </c>
      <c r="AG53" s="924">
        <f t="shared" si="3"/>
        <v>106.19044736333592</v>
      </c>
      <c r="AH53" s="925">
        <f t="shared" si="4"/>
        <v>43.70311978295215</v>
      </c>
      <c r="AI53" s="910" t="s">
        <v>138</v>
      </c>
      <c r="AJ53" s="931">
        <v>40</v>
      </c>
    </row>
    <row r="54" spans="1:63" ht="18.600000000000001" thickBot="1">
      <c r="A54" s="1201"/>
      <c r="B54" s="705" t="s">
        <v>138</v>
      </c>
      <c r="C54" s="809">
        <f>'Densidade celular'!K48</f>
        <v>0</v>
      </c>
      <c r="D54" s="810">
        <f>'Densidade celular'!K96</f>
        <v>135.72343138649205</v>
      </c>
      <c r="E54" s="813">
        <f t="shared" si="5"/>
        <v>67.861715693246026</v>
      </c>
      <c r="F54" s="799"/>
      <c r="G54" s="809">
        <f>'Densidade celular'!V48</f>
        <v>166.47068926775404</v>
      </c>
      <c r="H54" s="810">
        <f>'Densidade celular'!V96</f>
        <v>166.47068926775404</v>
      </c>
      <c r="I54" s="813">
        <f t="shared" si="6"/>
        <v>166.47068926775404</v>
      </c>
      <c r="J54" s="799"/>
      <c r="K54" s="809">
        <f>'Densidade celular'!AG48</f>
        <v>101.40043521483584</v>
      </c>
      <c r="L54" s="810">
        <f>'Densidade celular'!AG96</f>
        <v>202.80087042967168</v>
      </c>
      <c r="M54" s="813">
        <f t="shared" si="7"/>
        <v>152.10065282225375</v>
      </c>
      <c r="N54" s="799"/>
      <c r="O54" s="809">
        <f>'Densidade celular'!AR48</f>
        <v>0</v>
      </c>
      <c r="P54" s="810">
        <f>'Densidade celular'!AR96</f>
        <v>0</v>
      </c>
      <c r="Q54" s="813">
        <f t="shared" si="8"/>
        <v>0</v>
      </c>
      <c r="R54" s="799"/>
      <c r="S54" s="809">
        <f>'Densidade celular'!BC48</f>
        <v>0</v>
      </c>
      <c r="T54" s="810">
        <f>'Densidade celular'!BC96</f>
        <v>0</v>
      </c>
      <c r="U54" s="813">
        <f t="shared" si="9"/>
        <v>0</v>
      </c>
      <c r="V54" s="799"/>
      <c r="W54" s="809">
        <f>'Densidade celular'!BN48</f>
        <v>88.57969053250028</v>
      </c>
      <c r="X54" s="810">
        <f>'Densidade celular'!BN96</f>
        <v>0</v>
      </c>
      <c r="Y54" s="813">
        <f t="shared" si="10"/>
        <v>44.28984526625014</v>
      </c>
      <c r="Z54" s="799"/>
      <c r="AA54" s="809">
        <f>'Densidade celular'!BY48</f>
        <v>86.819514082606332</v>
      </c>
      <c r="AB54" s="810">
        <f>'Densidade celular'!BY96</f>
        <v>86.819514082606332</v>
      </c>
      <c r="AC54" s="813">
        <f t="shared" si="11"/>
        <v>86.819514082606332</v>
      </c>
      <c r="AE54" s="1199"/>
      <c r="AF54" s="926">
        <f t="shared" si="2"/>
        <v>0</v>
      </c>
      <c r="AG54" s="927">
        <f t="shared" si="3"/>
        <v>0</v>
      </c>
      <c r="AH54" s="928">
        <f t="shared" si="4"/>
        <v>0</v>
      </c>
      <c r="AI54" s="912" t="s">
        <v>212</v>
      </c>
      <c r="AJ54" s="931">
        <v>41</v>
      </c>
    </row>
    <row r="55" spans="1:63" s="805" customFormat="1" ht="18.600000000000001" thickBot="1">
      <c r="A55" s="1201"/>
      <c r="B55" s="707" t="s">
        <v>212</v>
      </c>
      <c r="C55" s="811">
        <f>'Densidade celular'!K49</f>
        <v>0</v>
      </c>
      <c r="D55" s="812">
        <f>'Densidade celular'!K97</f>
        <v>0</v>
      </c>
      <c r="E55" s="814">
        <f t="shared" si="5"/>
        <v>0</v>
      </c>
      <c r="F55" s="800"/>
      <c r="G55" s="811">
        <f>'Densidade celular'!V49</f>
        <v>0</v>
      </c>
      <c r="H55" s="812">
        <f>'Densidade celular'!V97</f>
        <v>0</v>
      </c>
      <c r="I55" s="814">
        <f t="shared" si="6"/>
        <v>0</v>
      </c>
      <c r="J55" s="800"/>
      <c r="K55" s="811">
        <f>'Densidade celular'!AG49</f>
        <v>0</v>
      </c>
      <c r="L55" s="812">
        <f>'Densidade celular'!AG97</f>
        <v>0</v>
      </c>
      <c r="M55" s="814">
        <f t="shared" si="7"/>
        <v>0</v>
      </c>
      <c r="N55" s="800"/>
      <c r="O55" s="811">
        <f>'Densidade celular'!AR49</f>
        <v>0</v>
      </c>
      <c r="P55" s="812">
        <f>'Densidade celular'!AR97</f>
        <v>0</v>
      </c>
      <c r="Q55" s="814">
        <f t="shared" si="8"/>
        <v>0</v>
      </c>
      <c r="R55" s="800"/>
      <c r="S55" s="811">
        <f>'Densidade celular'!BC49</f>
        <v>0</v>
      </c>
      <c r="T55" s="812">
        <f>'Densidade celular'!BC97</f>
        <v>0</v>
      </c>
      <c r="U55" s="814">
        <f t="shared" si="9"/>
        <v>0</v>
      </c>
      <c r="V55" s="800"/>
      <c r="W55" s="811">
        <f>'Densidade celular'!BN49</f>
        <v>0</v>
      </c>
      <c r="X55" s="812">
        <f>'Densidade celular'!BN97</f>
        <v>0</v>
      </c>
      <c r="Y55" s="814">
        <f t="shared" si="10"/>
        <v>0</v>
      </c>
      <c r="Z55" s="800"/>
      <c r="AA55" s="811">
        <f>'Densidade celular'!BY49</f>
        <v>0</v>
      </c>
      <c r="AB55" s="812">
        <f>'Densidade celular'!BY97</f>
        <v>0</v>
      </c>
      <c r="AC55" s="814">
        <f t="shared" si="11"/>
        <v>0</v>
      </c>
      <c r="AD55" s="802"/>
      <c r="AE55" s="1200"/>
      <c r="AF55" s="916" t="e">
        <f ca="1">AVERAGE(AF14:AF55)</f>
        <v>#NAME?</v>
      </c>
      <c r="AG55" s="916">
        <f ca="1">AVERAGE(AG14:AG55)</f>
        <v>23446.998367836157</v>
      </c>
      <c r="AH55" s="916">
        <f ca="1">AVERAGE(AH14:AH55)</f>
        <v>19363.034367615699</v>
      </c>
      <c r="AI55" s="917" t="s">
        <v>362</v>
      </c>
      <c r="AJ55" s="802"/>
      <c r="AK55" s="802"/>
      <c r="AL55" s="802"/>
      <c r="AM55" s="802"/>
      <c r="AN55" s="802"/>
      <c r="AO55" s="802"/>
      <c r="AP55" s="802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</row>
    <row r="56" spans="1:63" s="805" customFormat="1" ht="15.6">
      <c r="A56" s="806"/>
      <c r="B56" s="802"/>
      <c r="C56" s="1196" t="s">
        <v>571</v>
      </c>
      <c r="D56" s="1196"/>
      <c r="E56" s="822">
        <f>SUM(E15:E55)</f>
        <v>495343.19536411006</v>
      </c>
      <c r="F56" s="823"/>
      <c r="G56" s="1196" t="s">
        <v>571</v>
      </c>
      <c r="H56" s="1196"/>
      <c r="I56" s="822">
        <f>SUM(I15:I55)</f>
        <v>520918.18466354592</v>
      </c>
      <c r="J56" s="801"/>
      <c r="K56" s="1196" t="s">
        <v>571</v>
      </c>
      <c r="L56" s="1196"/>
      <c r="M56" s="822">
        <f>SUM(M15:M55)</f>
        <v>501652.359215601</v>
      </c>
      <c r="N56" s="801"/>
      <c r="O56" s="1196" t="s">
        <v>571</v>
      </c>
      <c r="P56" s="1196"/>
      <c r="Q56" s="822">
        <f>SUM(Q15:Q55)</f>
        <v>454590.35329453083</v>
      </c>
      <c r="R56" s="802"/>
      <c r="S56" s="1196" t="s">
        <v>571</v>
      </c>
      <c r="T56" s="1196"/>
      <c r="U56" s="822">
        <f>SUM(U15:U55)</f>
        <v>429505.97684747417</v>
      </c>
      <c r="V56" s="802"/>
      <c r="W56" s="1196" t="s">
        <v>571</v>
      </c>
      <c r="X56" s="1196"/>
      <c r="Y56" s="822">
        <f>SUM(Y15:Y55)</f>
        <v>383925.82834684383</v>
      </c>
      <c r="Z56" s="801"/>
      <c r="AA56" s="1196" t="s">
        <v>571</v>
      </c>
      <c r="AB56" s="1196"/>
      <c r="AC56" s="822">
        <f>SUM(AC15:AC55)</f>
        <v>406439.35996547132</v>
      </c>
      <c r="AD56" s="802"/>
      <c r="AF56" s="914"/>
      <c r="AG56" s="914"/>
      <c r="AH56" s="914"/>
      <c r="AI56" s="918"/>
      <c r="AJ56" s="802"/>
      <c r="AK56" s="802"/>
      <c r="AL56" s="802"/>
      <c r="AM56" s="802"/>
      <c r="AN56" s="802"/>
      <c r="AO56" s="802"/>
      <c r="AP56" s="802"/>
      <c r="AQ56" s="802"/>
      <c r="AR56" s="802"/>
      <c r="AS56" s="802"/>
      <c r="AT56" s="802"/>
      <c r="AU56" s="802"/>
      <c r="AV56" s="802"/>
      <c r="AW56" s="802"/>
      <c r="AX56" s="802"/>
      <c r="AY56" s="802"/>
      <c r="AZ56" s="802"/>
      <c r="BA56" s="802"/>
      <c r="BB56" s="802"/>
      <c r="BC56" s="802"/>
      <c r="BD56" s="802"/>
      <c r="BE56" s="802"/>
      <c r="BF56" s="802"/>
      <c r="BG56" s="802"/>
      <c r="BH56" s="802"/>
      <c r="BI56" s="802"/>
      <c r="BJ56" s="802"/>
      <c r="BK56" s="802"/>
    </row>
    <row r="57" spans="1:63" s="805" customFormat="1" ht="15.6">
      <c r="A57" s="806"/>
      <c r="B57" s="802"/>
      <c r="C57" s="1197" t="str">
        <f>E59</f>
        <v>Água Bruta</v>
      </c>
      <c r="D57" s="1197"/>
      <c r="E57" s="1197"/>
      <c r="F57" s="824"/>
      <c r="G57" s="1197" t="str">
        <f>I59</f>
        <v>Meso 01</v>
      </c>
      <c r="H57" s="1197"/>
      <c r="I57" s="1197"/>
      <c r="J57" s="801"/>
      <c r="K57" s="1197" t="str">
        <f>M59</f>
        <v>Meso 02</v>
      </c>
      <c r="L57" s="1197"/>
      <c r="M57" s="1197"/>
      <c r="N57" s="801"/>
      <c r="O57" s="1197" t="str">
        <f>Q59</f>
        <v>Meso 03</v>
      </c>
      <c r="P57" s="1197"/>
      <c r="Q57" s="1197"/>
      <c r="R57" s="802"/>
      <c r="S57" s="1197" t="str">
        <f>U59</f>
        <v>Meso 04</v>
      </c>
      <c r="T57" s="1197"/>
      <c r="U57" s="1197"/>
      <c r="V57" s="802"/>
      <c r="W57" s="1197" t="str">
        <f>Y59</f>
        <v>Meso 05</v>
      </c>
      <c r="X57" s="1197"/>
      <c r="Y57" s="1197"/>
      <c r="Z57" s="801"/>
      <c r="AA57" s="1197" t="str">
        <f>AC59</f>
        <v>Meso 06</v>
      </c>
      <c r="AB57" s="1197"/>
      <c r="AC57" s="1197"/>
      <c r="AD57" s="802"/>
      <c r="AE57" s="802"/>
      <c r="AF57" s="918"/>
      <c r="AG57" s="918"/>
      <c r="AH57" s="918"/>
      <c r="AI57" s="918"/>
      <c r="AJ57" s="802"/>
      <c r="AK57" s="802"/>
      <c r="AL57" s="802"/>
      <c r="AM57" s="802"/>
      <c r="AN57" s="802"/>
      <c r="AO57" s="802"/>
      <c r="AP57" s="802"/>
      <c r="AQ57" s="802"/>
      <c r="AR57" s="802"/>
      <c r="AS57" s="802"/>
      <c r="AT57" s="802"/>
      <c r="AU57" s="802"/>
      <c r="AV57" s="802"/>
      <c r="AW57" s="802"/>
      <c r="AX57" s="802"/>
      <c r="AY57" s="802"/>
      <c r="AZ57" s="802"/>
      <c r="BA57" s="802"/>
      <c r="BB57" s="802"/>
      <c r="BC57" s="802"/>
      <c r="BD57" s="802"/>
      <c r="BE57" s="802"/>
      <c r="BF57" s="802"/>
      <c r="BG57" s="802"/>
      <c r="BH57" s="802"/>
      <c r="BI57" s="802"/>
      <c r="BJ57" s="802"/>
      <c r="BK57" s="802"/>
    </row>
    <row r="58" spans="1:63" s="682" customFormat="1" ht="14.4" thickBot="1">
      <c r="A58" s="807"/>
      <c r="C58" s="710"/>
      <c r="D58" s="710"/>
      <c r="E58" s="801"/>
      <c r="F58" s="801"/>
      <c r="G58" s="803"/>
      <c r="H58" s="710"/>
      <c r="I58" s="711"/>
      <c r="J58" s="801"/>
      <c r="K58" s="710"/>
      <c r="L58" s="710"/>
      <c r="M58" s="711"/>
      <c r="N58" s="801"/>
      <c r="Q58" s="802"/>
      <c r="R58" s="802"/>
      <c r="S58" s="802"/>
      <c r="U58" s="802"/>
      <c r="V58" s="802"/>
      <c r="W58" s="802"/>
      <c r="Z58" s="801"/>
      <c r="AF58" s="915"/>
      <c r="AG58" s="915"/>
      <c r="AH58" s="915"/>
      <c r="AI58" s="915"/>
    </row>
    <row r="59" spans="1:63" s="693" customFormat="1" ht="15.75" customHeight="1" thickBot="1">
      <c r="A59" s="1201" t="s">
        <v>593</v>
      </c>
      <c r="B59" s="698"/>
      <c r="C59" s="818" t="s">
        <v>561</v>
      </c>
      <c r="D59" s="819">
        <f>'Densidade celular'!K151</f>
        <v>1</v>
      </c>
      <c r="E59" s="817" t="s">
        <v>0</v>
      </c>
      <c r="F59" s="804"/>
      <c r="G59" s="818" t="s">
        <v>561</v>
      </c>
      <c r="H59" s="819">
        <f>'Densidade celular'!V247</f>
        <v>1</v>
      </c>
      <c r="I59" s="817" t="s">
        <v>565</v>
      </c>
      <c r="J59" s="804"/>
      <c r="K59" s="818" t="s">
        <v>561</v>
      </c>
      <c r="L59" s="819">
        <f>'Densidade celular'!AG247</f>
        <v>1</v>
      </c>
      <c r="M59" s="817" t="s">
        <v>566</v>
      </c>
      <c r="N59" s="804"/>
      <c r="O59" s="818" t="s">
        <v>561</v>
      </c>
      <c r="P59" s="819">
        <v>1</v>
      </c>
      <c r="Q59" s="817" t="s">
        <v>567</v>
      </c>
      <c r="R59" s="804"/>
      <c r="S59" s="818" t="s">
        <v>561</v>
      </c>
      <c r="T59" s="819">
        <v>1</v>
      </c>
      <c r="U59" s="817" t="s">
        <v>568</v>
      </c>
      <c r="V59" s="804"/>
      <c r="W59" s="818" t="s">
        <v>561</v>
      </c>
      <c r="X59" s="819">
        <f>'Densidade celular'!BN247</f>
        <v>5</v>
      </c>
      <c r="Y59" s="817" t="s">
        <v>569</v>
      </c>
      <c r="Z59" s="804"/>
      <c r="AA59" s="818" t="s">
        <v>561</v>
      </c>
      <c r="AB59" s="819">
        <f>'Densidade celular'!BY247</f>
        <v>5</v>
      </c>
      <c r="AC59" s="817" t="s">
        <v>570</v>
      </c>
      <c r="AD59" s="682"/>
      <c r="AE59" s="1198" t="s">
        <v>603</v>
      </c>
      <c r="AF59" s="817" t="s">
        <v>0</v>
      </c>
      <c r="AG59" s="817" t="s">
        <v>600</v>
      </c>
      <c r="AH59" s="817" t="s">
        <v>601</v>
      </c>
      <c r="AI59" s="906" t="s">
        <v>606</v>
      </c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682"/>
    </row>
    <row r="60" spans="1:63" s="693" customFormat="1" ht="17.399999999999999">
      <c r="A60" s="1201"/>
      <c r="B60" s="699" t="s">
        <v>251</v>
      </c>
      <c r="C60" s="796" t="s">
        <v>562</v>
      </c>
      <c r="D60" s="797" t="s">
        <v>563</v>
      </c>
      <c r="E60" s="815" t="s">
        <v>362</v>
      </c>
      <c r="F60" s="798"/>
      <c r="G60" s="796" t="s">
        <v>564</v>
      </c>
      <c r="H60" s="797" t="s">
        <v>563</v>
      </c>
      <c r="I60" s="815" t="s">
        <v>362</v>
      </c>
      <c r="J60" s="798"/>
      <c r="K60" s="796" t="s">
        <v>564</v>
      </c>
      <c r="L60" s="797" t="s">
        <v>563</v>
      </c>
      <c r="M60" s="815" t="s">
        <v>362</v>
      </c>
      <c r="N60" s="798"/>
      <c r="O60" s="796" t="s">
        <v>564</v>
      </c>
      <c r="P60" s="797" t="s">
        <v>563</v>
      </c>
      <c r="Q60" s="815" t="s">
        <v>362</v>
      </c>
      <c r="R60" s="798"/>
      <c r="S60" s="796" t="s">
        <v>564</v>
      </c>
      <c r="T60" s="797" t="s">
        <v>563</v>
      </c>
      <c r="U60" s="815" t="s">
        <v>362</v>
      </c>
      <c r="V60" s="798"/>
      <c r="W60" s="796" t="s">
        <v>564</v>
      </c>
      <c r="X60" s="797" t="s">
        <v>563</v>
      </c>
      <c r="Y60" s="815" t="s">
        <v>362</v>
      </c>
      <c r="Z60" s="798"/>
      <c r="AA60" s="796" t="s">
        <v>564</v>
      </c>
      <c r="AB60" s="797" t="s">
        <v>563</v>
      </c>
      <c r="AC60" s="815" t="s">
        <v>362</v>
      </c>
      <c r="AD60" s="682"/>
      <c r="AE60" s="1199"/>
      <c r="AF60" s="895">
        <f>E61</f>
        <v>1015.6354351772846</v>
      </c>
      <c r="AG60" s="896">
        <f>AVERAGE(I61,M61,Q61)</f>
        <v>0</v>
      </c>
      <c r="AH60" s="897">
        <f>AVERAGE(AC61,Y61,U61)</f>
        <v>0</v>
      </c>
      <c r="AI60" s="907" t="s">
        <v>20</v>
      </c>
      <c r="AJ60" s="682">
        <v>1</v>
      </c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82"/>
    </row>
    <row r="61" spans="1:63" s="693" customFormat="1" ht="18">
      <c r="A61" s="1201"/>
      <c r="B61" s="700" t="s">
        <v>20</v>
      </c>
      <c r="C61" s="809">
        <f>'Densidade celular'!K110</f>
        <v>507.81771758864238</v>
      </c>
      <c r="D61" s="810">
        <f>'Densidade celular'!K158</f>
        <v>1523.4531527659269</v>
      </c>
      <c r="E61" s="813">
        <f>AVERAGE(C61:D61)*$D$59</f>
        <v>1015.6354351772846</v>
      </c>
      <c r="F61" s="799"/>
      <c r="G61" s="809">
        <f>'Densidade celular'!V206</f>
        <v>0</v>
      </c>
      <c r="H61" s="810">
        <f>'Densidade celular'!V254</f>
        <v>0</v>
      </c>
      <c r="I61" s="813">
        <f>AVERAGE(G61:H61)*$H$59</f>
        <v>0</v>
      </c>
      <c r="J61" s="799"/>
      <c r="K61" s="809">
        <f>'Densidade celular'!AG206</f>
        <v>0</v>
      </c>
      <c r="L61" s="810">
        <f>'Densidade celular'!AG254</f>
        <v>0</v>
      </c>
      <c r="M61" s="813">
        <f>AVERAGE(K61:L61)*$L$59</f>
        <v>0</v>
      </c>
      <c r="N61" s="799"/>
      <c r="O61" s="809">
        <f>'Densidade celular'!AR206</f>
        <v>0</v>
      </c>
      <c r="P61" s="810">
        <f>'Densidade celular'!AR254</f>
        <v>0</v>
      </c>
      <c r="Q61" s="813">
        <f>AVERAGE(O61:P61)*$P$59</f>
        <v>0</v>
      </c>
      <c r="R61" s="799"/>
      <c r="S61" s="809">
        <f>'Densidade celular'!BC110</f>
        <v>0</v>
      </c>
      <c r="T61" s="810">
        <f>'Densidade celular'!BC158</f>
        <v>0</v>
      </c>
      <c r="U61" s="813">
        <f>AVERAGE(S61:T61)*$T$59</f>
        <v>0</v>
      </c>
      <c r="V61" s="799"/>
      <c r="W61" s="809">
        <f>'Densidade celular'!BN206</f>
        <v>0</v>
      </c>
      <c r="X61" s="810">
        <f>'Densidade celular'!BN254</f>
        <v>0</v>
      </c>
      <c r="Y61" s="813">
        <f>AVERAGE(W61:X61)*$X$59</f>
        <v>0</v>
      </c>
      <c r="Z61" s="799"/>
      <c r="AA61" s="809">
        <f>'Densidade celular'!BY206</f>
        <v>0</v>
      </c>
      <c r="AB61" s="810">
        <f>'Densidade celular'!BY254</f>
        <v>0</v>
      </c>
      <c r="AC61" s="813">
        <f>AVERAGE(AA61:AB61)*$AB$59</f>
        <v>0</v>
      </c>
      <c r="AD61" s="682"/>
      <c r="AE61" s="1199"/>
      <c r="AF61" s="898">
        <f t="shared" ref="AF61:AF100" si="12">E62</f>
        <v>0</v>
      </c>
      <c r="AG61" s="894">
        <f t="shared" ref="AG61:AG100" si="13">AVERAGE(I62,M62,Q62)</f>
        <v>18614.564418377144</v>
      </c>
      <c r="AH61" s="899">
        <f t="shared" ref="AH61:AH100" si="14">AVERAGE(AC62,Y62,U62)</f>
        <v>9938.463133176565</v>
      </c>
      <c r="AI61" s="907" t="s">
        <v>143</v>
      </c>
      <c r="AJ61" s="682">
        <v>2</v>
      </c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682"/>
    </row>
    <row r="62" spans="1:63" s="693" customFormat="1" ht="18">
      <c r="A62" s="1201"/>
      <c r="B62" s="700" t="s">
        <v>143</v>
      </c>
      <c r="C62" s="809">
        <f>'Densidade celular'!K111</f>
        <v>0</v>
      </c>
      <c r="D62" s="810">
        <f>'Densidade celular'!K159</f>
        <v>0</v>
      </c>
      <c r="E62" s="813">
        <f t="shared" ref="E62:E101" si="15">AVERAGE(C62:D62)*$D$59</f>
        <v>0</v>
      </c>
      <c r="F62" s="799"/>
      <c r="G62" s="809">
        <f>'Densidade celular'!V207</f>
        <v>1200.0813336372244</v>
      </c>
      <c r="H62" s="810">
        <f>'Densidade celular'!V255</f>
        <v>1200.0813336372244</v>
      </c>
      <c r="I62" s="813">
        <f t="shared" ref="I62:I101" si="16">AVERAGE(G62:H62)*$H$59</f>
        <v>1200.0813336372244</v>
      </c>
      <c r="J62" s="799"/>
      <c r="K62" s="809">
        <f>'Densidade celular'!AG207</f>
        <v>0</v>
      </c>
      <c r="L62" s="810">
        <f>'Densidade celular'!AG255</f>
        <v>109287.22384298842</v>
      </c>
      <c r="M62" s="813">
        <f t="shared" ref="M62:M101" si="17">AVERAGE(K62:L62)*$L$59</f>
        <v>54643.611921494208</v>
      </c>
      <c r="N62" s="799"/>
      <c r="O62" s="809">
        <f>'Densidade celular'!AR207</f>
        <v>0</v>
      </c>
      <c r="P62" s="810">
        <f>'Densidade celular'!AR255</f>
        <v>0</v>
      </c>
      <c r="Q62" s="813">
        <f t="shared" ref="Q62:Q101" si="18">AVERAGE(O62:P62)*$P$59</f>
        <v>0</v>
      </c>
      <c r="R62" s="799"/>
      <c r="S62" s="809">
        <f>'Densidade celular'!BC111</f>
        <v>0</v>
      </c>
      <c r="T62" s="810">
        <f>'Densidade celular'!BC159</f>
        <v>2742.3073365982691</v>
      </c>
      <c r="U62" s="813">
        <f t="shared" ref="U62:U101" si="19">AVERAGE(S62:T62)*$T$59</f>
        <v>1371.1536682991346</v>
      </c>
      <c r="V62" s="799"/>
      <c r="W62" s="809">
        <f>'Densidade celular'!BN207</f>
        <v>1592.2826962117458</v>
      </c>
      <c r="X62" s="810">
        <f>'Densidade celular'!BN255</f>
        <v>1592.2826962117458</v>
      </c>
      <c r="Y62" s="813">
        <f t="shared" ref="Y62:Y101" si="20">AVERAGE(W62:X62)*$X$59</f>
        <v>7961.4134810587293</v>
      </c>
      <c r="Z62" s="799"/>
      <c r="AA62" s="809">
        <f>'Densidade celular'!BY207</f>
        <v>5243.60249604399</v>
      </c>
      <c r="AB62" s="810">
        <f>'Densidade celular'!BY255</f>
        <v>2949.5264040247444</v>
      </c>
      <c r="AC62" s="813">
        <f t="shared" ref="AC62:AC101" si="21">AVERAGE(AA62:AB62)*$AB$59</f>
        <v>20482.822250171834</v>
      </c>
      <c r="AD62" s="682"/>
      <c r="AE62" s="1199"/>
      <c r="AF62" s="898">
        <f t="shared" si="12"/>
        <v>5473.4275787418419</v>
      </c>
      <c r="AG62" s="894">
        <f t="shared" si="13"/>
        <v>1093.381060957865</v>
      </c>
      <c r="AH62" s="899">
        <f t="shared" si="14"/>
        <v>42405.207420165949</v>
      </c>
      <c r="AI62" s="908" t="s">
        <v>152</v>
      </c>
      <c r="AJ62" s="682">
        <v>3</v>
      </c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682"/>
    </row>
    <row r="63" spans="1:63" s="693" customFormat="1" ht="18">
      <c r="A63" s="1201"/>
      <c r="B63" s="703" t="s">
        <v>152</v>
      </c>
      <c r="C63" s="809">
        <f>'Densidade celular'!K112</f>
        <v>5473.4275787418419</v>
      </c>
      <c r="D63" s="810">
        <f>'Densidade celular'!K160</f>
        <v>5473.4275787418419</v>
      </c>
      <c r="E63" s="813">
        <f t="shared" si="15"/>
        <v>5473.4275787418419</v>
      </c>
      <c r="F63" s="799"/>
      <c r="G63" s="809">
        <f>'Densidade celular'!V208</f>
        <v>3058.7581744942709</v>
      </c>
      <c r="H63" s="810">
        <f>'Densidade celular'!V256</f>
        <v>3058.7581744942709</v>
      </c>
      <c r="I63" s="813">
        <f t="shared" si="16"/>
        <v>3058.7581744942709</v>
      </c>
      <c r="J63" s="799"/>
      <c r="K63" s="809">
        <f>'Densidade celular'!AG208</f>
        <v>0</v>
      </c>
      <c r="L63" s="810">
        <f>'Densidade celular'!AG256</f>
        <v>0</v>
      </c>
      <c r="M63" s="813">
        <f t="shared" si="17"/>
        <v>0</v>
      </c>
      <c r="N63" s="799"/>
      <c r="O63" s="809">
        <f>'Densidade celular'!AR208</f>
        <v>442.7700167586483</v>
      </c>
      <c r="P63" s="810">
        <f>'Densidade celular'!AR256</f>
        <v>0</v>
      </c>
      <c r="Q63" s="813">
        <f t="shared" si="18"/>
        <v>221.38500837932415</v>
      </c>
      <c r="R63" s="799"/>
      <c r="S63" s="809">
        <f>'Densidade celular'!BC112</f>
        <v>14610.653842531763</v>
      </c>
      <c r="T63" s="810">
        <f>'Densidade celular'!BC160</f>
        <v>7305.3269212658815</v>
      </c>
      <c r="U63" s="813">
        <f t="shared" si="19"/>
        <v>10957.990381898822</v>
      </c>
      <c r="V63" s="799"/>
      <c r="W63" s="809">
        <f>'Densidade celular'!BN208</f>
        <v>10928.849414907892</v>
      </c>
      <c r="X63" s="810">
        <f>'Densidade celular'!BN256</f>
        <v>10928.849414907892</v>
      </c>
      <c r="Y63" s="813">
        <f t="shared" si="20"/>
        <v>54644.24707453946</v>
      </c>
      <c r="Z63" s="799"/>
      <c r="AA63" s="809">
        <f>'Densidade celular'!BY208</f>
        <v>17251.747745136676</v>
      </c>
      <c r="AB63" s="810">
        <f>'Densidade celular'!BY256</f>
        <v>7393.6061764871474</v>
      </c>
      <c r="AC63" s="813">
        <f t="shared" si="21"/>
        <v>61613.384804059562</v>
      </c>
      <c r="AD63" s="682"/>
      <c r="AE63" s="1199"/>
      <c r="AF63" s="898">
        <f t="shared" si="12"/>
        <v>991.288010361391</v>
      </c>
      <c r="AG63" s="894">
        <f t="shared" si="13"/>
        <v>164915.77752704461</v>
      </c>
      <c r="AH63" s="899">
        <f t="shared" si="14"/>
        <v>7448.684203907701</v>
      </c>
      <c r="AI63" s="908" t="s">
        <v>158</v>
      </c>
      <c r="AJ63" s="682">
        <v>4</v>
      </c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682"/>
    </row>
    <row r="64" spans="1:63" s="693" customFormat="1" ht="18">
      <c r="A64" s="1201"/>
      <c r="B64" s="703" t="s">
        <v>158</v>
      </c>
      <c r="C64" s="809">
        <f>'Densidade celular'!K113</f>
        <v>1982.576020722782</v>
      </c>
      <c r="D64" s="810">
        <f>'Densidade celular'!K161</f>
        <v>0</v>
      </c>
      <c r="E64" s="813">
        <f t="shared" si="15"/>
        <v>991.288010361391</v>
      </c>
      <c r="F64" s="799"/>
      <c r="G64" s="809">
        <f>'Densidade celular'!V209</f>
        <v>526.26891406619734</v>
      </c>
      <c r="H64" s="810">
        <f>'Densidade celular'!V257</f>
        <v>263.13445703309867</v>
      </c>
      <c r="I64" s="813">
        <f t="shared" si="16"/>
        <v>394.701685549648</v>
      </c>
      <c r="J64" s="799"/>
      <c r="K64" s="809">
        <f>'Densidade celular'!AG209</f>
        <v>617547.66897579085</v>
      </c>
      <c r="L64" s="810">
        <f>'Densidade celular'!AG257</f>
        <v>370528.6013854745</v>
      </c>
      <c r="M64" s="813">
        <f t="shared" si="17"/>
        <v>494038.1351806327</v>
      </c>
      <c r="N64" s="799"/>
      <c r="O64" s="809">
        <f>'Densidade celular'!AR209</f>
        <v>251.59657196118951</v>
      </c>
      <c r="P64" s="810">
        <f>'Densidade celular'!AR257</f>
        <v>377.39485794178421</v>
      </c>
      <c r="Q64" s="813">
        <f t="shared" si="18"/>
        <v>314.49571495148689</v>
      </c>
      <c r="R64" s="799"/>
      <c r="S64" s="809">
        <f>'Densidade celular'!BC113</f>
        <v>0</v>
      </c>
      <c r="T64" s="810">
        <f>'Densidade celular'!BC161</f>
        <v>0</v>
      </c>
      <c r="U64" s="813">
        <f t="shared" si="19"/>
        <v>0</v>
      </c>
      <c r="V64" s="799"/>
      <c r="W64" s="809">
        <f>'Densidade celular'!BN209</f>
        <v>1809.412154786075</v>
      </c>
      <c r="X64" s="810">
        <f>'Densidade celular'!BN257</f>
        <v>1809.412154786075</v>
      </c>
      <c r="Y64" s="813">
        <f t="shared" si="20"/>
        <v>9047.0607739303741</v>
      </c>
      <c r="Z64" s="799"/>
      <c r="AA64" s="809">
        <f>'Densidade celular'!BY209</f>
        <v>3039.7695629240525</v>
      </c>
      <c r="AB64" s="810">
        <f>'Densidade celular'!BY257</f>
        <v>2279.8271721930391</v>
      </c>
      <c r="AC64" s="813">
        <f t="shared" si="21"/>
        <v>13298.991837792728</v>
      </c>
      <c r="AD64" s="682"/>
      <c r="AE64" s="1199"/>
      <c r="AF64" s="898">
        <f t="shared" si="12"/>
        <v>1137.3725592567539</v>
      </c>
      <c r="AG64" s="894">
        <f t="shared" si="13"/>
        <v>11126.452080729818</v>
      </c>
      <c r="AH64" s="899">
        <f t="shared" si="14"/>
        <v>448.27495605912083</v>
      </c>
      <c r="AI64" s="908" t="s">
        <v>30</v>
      </c>
      <c r="AJ64" s="682">
        <v>5</v>
      </c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82"/>
    </row>
    <row r="65" spans="1:63" s="693" customFormat="1" ht="18">
      <c r="A65" s="1201"/>
      <c r="B65" s="703" t="s">
        <v>30</v>
      </c>
      <c r="C65" s="809">
        <f>'Densidade celular'!K114</f>
        <v>379.12418641891793</v>
      </c>
      <c r="D65" s="810">
        <f>'Densidade celular'!K162</f>
        <v>1895.6209320945898</v>
      </c>
      <c r="E65" s="813">
        <f t="shared" si="15"/>
        <v>1137.3725592567539</v>
      </c>
      <c r="F65" s="799"/>
      <c r="G65" s="809">
        <f>'Densidade celular'!V210</f>
        <v>230.30046582543437</v>
      </c>
      <c r="H65" s="810">
        <f>'Densidade celular'!V258</f>
        <v>0</v>
      </c>
      <c r="I65" s="813">
        <f t="shared" si="16"/>
        <v>115.15023291271719</v>
      </c>
      <c r="J65" s="799"/>
      <c r="K65" s="809">
        <f>'Densidade celular'!AG210</f>
        <v>0</v>
      </c>
      <c r="L65" s="810">
        <f>'Densidade celular'!AG258</f>
        <v>66470.585460666931</v>
      </c>
      <c r="M65" s="813">
        <f t="shared" si="17"/>
        <v>33235.292730333465</v>
      </c>
      <c r="N65" s="799"/>
      <c r="O65" s="809">
        <f>'Densidade celular'!AR210</f>
        <v>0</v>
      </c>
      <c r="P65" s="810">
        <f>'Densidade celular'!AR258</f>
        <v>57.826557886532811</v>
      </c>
      <c r="Q65" s="813">
        <f t="shared" si="18"/>
        <v>28.913278943266405</v>
      </c>
      <c r="R65" s="799"/>
      <c r="S65" s="809">
        <f>'Densidade celular'!BC114</f>
        <v>196.68187864946603</v>
      </c>
      <c r="T65" s="810">
        <f>'Densidade celular'!BC162</f>
        <v>0</v>
      </c>
      <c r="U65" s="813">
        <f t="shared" si="19"/>
        <v>98.340939324733014</v>
      </c>
      <c r="V65" s="799"/>
      <c r="W65" s="809">
        <f>'Densidade celular'!BN210</f>
        <v>498.59357154105186</v>
      </c>
      <c r="X65" s="810">
        <f>'Densidade celular'!BN258</f>
        <v>0</v>
      </c>
      <c r="Y65" s="813">
        <f t="shared" si="20"/>
        <v>1246.4839288526296</v>
      </c>
      <c r="Z65" s="799"/>
      <c r="AA65" s="809">
        <f>'Densidade celular'!BY210</f>
        <v>0</v>
      </c>
      <c r="AB65" s="810">
        <f>'Densidade celular'!BY258</f>
        <v>0</v>
      </c>
      <c r="AC65" s="813">
        <f t="shared" si="21"/>
        <v>0</v>
      </c>
      <c r="AD65" s="682"/>
      <c r="AE65" s="1199"/>
      <c r="AF65" s="898">
        <f t="shared" si="12"/>
        <v>1043.4610635383065</v>
      </c>
      <c r="AG65" s="894">
        <f t="shared" si="13"/>
        <v>1526.950136057593</v>
      </c>
      <c r="AH65" s="899">
        <f t="shared" si="14"/>
        <v>930.81083542381623</v>
      </c>
      <c r="AI65" s="909" t="s">
        <v>39</v>
      </c>
      <c r="AJ65" s="682">
        <v>6</v>
      </c>
      <c r="AK65" s="682"/>
      <c r="AL65" s="682"/>
      <c r="AM65" s="682"/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/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682"/>
    </row>
    <row r="66" spans="1:63" s="693" customFormat="1" ht="18">
      <c r="A66" s="1201"/>
      <c r="B66" s="704" t="s">
        <v>39</v>
      </c>
      <c r="C66" s="809">
        <f>'Densidade celular'!K115</f>
        <v>1356.4993825997983</v>
      </c>
      <c r="D66" s="810">
        <f>'Densidade celular'!K163</f>
        <v>730.42274447681439</v>
      </c>
      <c r="E66" s="813">
        <f t="shared" si="15"/>
        <v>1043.4610635383065</v>
      </c>
      <c r="F66" s="799"/>
      <c r="G66" s="809">
        <f>'Densidade celular'!V211</f>
        <v>104.35489857714995</v>
      </c>
      <c r="H66" s="810">
        <f>'Densidade celular'!V259</f>
        <v>0</v>
      </c>
      <c r="I66" s="813">
        <f t="shared" si="16"/>
        <v>52.177449288574977</v>
      </c>
      <c r="J66" s="799"/>
      <c r="K66" s="809">
        <f>'Densidade celular'!AG211</f>
        <v>8982.5115487387757</v>
      </c>
      <c r="L66" s="810">
        <f>'Densidade celular'!AG259</f>
        <v>0</v>
      </c>
      <c r="M66" s="813">
        <f t="shared" si="17"/>
        <v>4491.2557743693878</v>
      </c>
      <c r="N66" s="799"/>
      <c r="O66" s="809">
        <f>'Densidade celular'!AR211</f>
        <v>74.834369029630679</v>
      </c>
      <c r="P66" s="810">
        <f>'Densidade celular'!AR259</f>
        <v>0</v>
      </c>
      <c r="Q66" s="813">
        <f t="shared" si="18"/>
        <v>37.417184514815339</v>
      </c>
      <c r="R66" s="799"/>
      <c r="S66" s="809">
        <f>'Densidade celular'!BC115</f>
        <v>1123.8964494255204</v>
      </c>
      <c r="T66" s="810">
        <f>'Densidade celular'!BC163</f>
        <v>1573.4550291957282</v>
      </c>
      <c r="U66" s="813">
        <f t="shared" si="19"/>
        <v>1348.6757393106243</v>
      </c>
      <c r="V66" s="799"/>
      <c r="W66" s="809">
        <f>'Densidade celular'!BN211</f>
        <v>120.62747698573833</v>
      </c>
      <c r="X66" s="810">
        <f>'Densidade celular'!BN259</f>
        <v>361.88243095721498</v>
      </c>
      <c r="Y66" s="813">
        <f t="shared" si="20"/>
        <v>1206.2747698573833</v>
      </c>
      <c r="Z66" s="799"/>
      <c r="AA66" s="809">
        <f>'Densidade celular'!BY211</f>
        <v>94.99279884137664</v>
      </c>
      <c r="AB66" s="810">
        <f>'Densidade celular'!BY259</f>
        <v>0</v>
      </c>
      <c r="AC66" s="813">
        <f t="shared" si="21"/>
        <v>237.48199710344159</v>
      </c>
      <c r="AD66" s="682"/>
      <c r="AE66" s="1199"/>
      <c r="AF66" s="898">
        <f t="shared" si="12"/>
        <v>0</v>
      </c>
      <c r="AG66" s="894">
        <f t="shared" si="13"/>
        <v>42129.33380884803</v>
      </c>
      <c r="AH66" s="899">
        <f t="shared" si="14"/>
        <v>4967.5665803652646</v>
      </c>
      <c r="AI66" s="910" t="s">
        <v>70</v>
      </c>
      <c r="AJ66" s="682">
        <v>7</v>
      </c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682"/>
    </row>
    <row r="67" spans="1:63" s="693" customFormat="1" ht="18">
      <c r="A67" s="1201"/>
      <c r="B67" s="705" t="s">
        <v>70</v>
      </c>
      <c r="C67" s="809">
        <f>'Densidade celular'!K116</f>
        <v>0</v>
      </c>
      <c r="D67" s="810">
        <f>'Densidade celular'!K164</f>
        <v>0</v>
      </c>
      <c r="E67" s="813">
        <f t="shared" si="15"/>
        <v>0</v>
      </c>
      <c r="F67" s="799"/>
      <c r="G67" s="809">
        <f>'Densidade celular'!V212</f>
        <v>2608.872464428749</v>
      </c>
      <c r="H67" s="810">
        <f>'Densidade celular'!V260</f>
        <v>1252.2587829257996</v>
      </c>
      <c r="I67" s="813">
        <f t="shared" si="16"/>
        <v>1930.5656236772743</v>
      </c>
      <c r="J67" s="799"/>
      <c r="K67" s="809">
        <f>'Densidade celular'!AG212</f>
        <v>130246.41745671224</v>
      </c>
      <c r="L67" s="810">
        <f>'Densidade celular'!AG260</f>
        <v>116772.65013360407</v>
      </c>
      <c r="M67" s="813">
        <f t="shared" si="17"/>
        <v>123509.53379515815</v>
      </c>
      <c r="N67" s="799"/>
      <c r="O67" s="809">
        <f>'Densidade celular'!AR212</f>
        <v>1047.6811664148297</v>
      </c>
      <c r="P67" s="810">
        <f>'Densidade celular'!AR260</f>
        <v>848.12284900248108</v>
      </c>
      <c r="Q67" s="813">
        <f t="shared" si="18"/>
        <v>947.90200770865545</v>
      </c>
      <c r="R67" s="799"/>
      <c r="S67" s="809">
        <f>'Densidade celular'!BC116</f>
        <v>112.38964494255202</v>
      </c>
      <c r="T67" s="810">
        <f>'Densidade celular'!BC164</f>
        <v>0</v>
      </c>
      <c r="U67" s="813">
        <f t="shared" si="19"/>
        <v>56.194822471276012</v>
      </c>
      <c r="V67" s="799"/>
      <c r="W67" s="809">
        <f>'Densidade celular'!BN212</f>
        <v>1568.1572008145984</v>
      </c>
      <c r="X67" s="810">
        <f>'Densidade celular'!BN260</f>
        <v>1568.1572008145984</v>
      </c>
      <c r="Y67" s="813">
        <f t="shared" si="20"/>
        <v>7840.786004072992</v>
      </c>
      <c r="Z67" s="799"/>
      <c r="AA67" s="809">
        <f>'Densidade celular'!BY212</f>
        <v>1804.863177986156</v>
      </c>
      <c r="AB67" s="810">
        <f>'Densidade celular'!BY260</f>
        <v>997.42438783445448</v>
      </c>
      <c r="AC67" s="813">
        <f t="shared" si="21"/>
        <v>7005.7189145515258</v>
      </c>
      <c r="AD67" s="682"/>
      <c r="AE67" s="1199"/>
      <c r="AF67" s="898">
        <f t="shared" si="12"/>
        <v>0</v>
      </c>
      <c r="AG67" s="894">
        <f t="shared" si="13"/>
        <v>8537.1934388928221</v>
      </c>
      <c r="AH67" s="899">
        <f t="shared" si="14"/>
        <v>695.79995560840052</v>
      </c>
      <c r="AI67" s="910" t="s">
        <v>43</v>
      </c>
      <c r="AJ67" s="682">
        <v>8</v>
      </c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682"/>
    </row>
    <row r="68" spans="1:63" s="693" customFormat="1" ht="18">
      <c r="A68" s="1201"/>
      <c r="B68" s="705" t="s">
        <v>43</v>
      </c>
      <c r="C68" s="809">
        <f>'Densidade celular'!K117</f>
        <v>0</v>
      </c>
      <c r="D68" s="810">
        <f>'Densidade celular'!K165</f>
        <v>0</v>
      </c>
      <c r="E68" s="813">
        <f t="shared" si="15"/>
        <v>0</v>
      </c>
      <c r="F68" s="799"/>
      <c r="G68" s="809">
        <f>'Densidade celular'!V213</f>
        <v>626.12939146289978</v>
      </c>
      <c r="H68" s="810">
        <f>'Densidade celular'!V261</f>
        <v>1043.5489857714995</v>
      </c>
      <c r="I68" s="813">
        <f t="shared" si="16"/>
        <v>834.83918861719962</v>
      </c>
      <c r="J68" s="799"/>
      <c r="K68" s="809">
        <f>'Densidade celular'!AG213</f>
        <v>26947.534646216325</v>
      </c>
      <c r="L68" s="810">
        <f>'Densidade celular'!AG261</f>
        <v>22456.278871846938</v>
      </c>
      <c r="M68" s="813">
        <f t="shared" si="17"/>
        <v>24701.906759031634</v>
      </c>
      <c r="N68" s="799"/>
      <c r="O68" s="809">
        <f>'Densidade celular'!AR213</f>
        <v>74.834369029630679</v>
      </c>
      <c r="P68" s="810">
        <f>'Densidade celular'!AR261</f>
        <v>74.834369029630679</v>
      </c>
      <c r="Q68" s="813">
        <f t="shared" si="18"/>
        <v>74.834369029630679</v>
      </c>
      <c r="R68" s="799"/>
      <c r="S68" s="809">
        <f>'Densidade celular'!BC117</f>
        <v>0</v>
      </c>
      <c r="T68" s="810">
        <f>'Densidade celular'!BC165</f>
        <v>0</v>
      </c>
      <c r="U68" s="813">
        <f t="shared" si="19"/>
        <v>0</v>
      </c>
      <c r="V68" s="799"/>
      <c r="W68" s="809">
        <f>'Densidade celular'!BN213</f>
        <v>120.62747698573833</v>
      </c>
      <c r="X68" s="810">
        <f>'Densidade celular'!BN261</f>
        <v>120.62747698573833</v>
      </c>
      <c r="Y68" s="813">
        <f t="shared" si="20"/>
        <v>603.13738492869163</v>
      </c>
      <c r="Z68" s="799"/>
      <c r="AA68" s="809">
        <f>'Densidade celular'!BY213</f>
        <v>379.97119536550656</v>
      </c>
      <c r="AB68" s="810">
        <f>'Densidade celular'!BY261</f>
        <v>213.7337973930974</v>
      </c>
      <c r="AC68" s="813">
        <f t="shared" si="21"/>
        <v>1484.2624818965101</v>
      </c>
      <c r="AD68" s="682"/>
      <c r="AE68" s="1199"/>
      <c r="AF68" s="898">
        <f t="shared" si="12"/>
        <v>782.59579765372973</v>
      </c>
      <c r="AG68" s="894">
        <f t="shared" si="13"/>
        <v>6983.0106432231978</v>
      </c>
      <c r="AH68" s="899">
        <f t="shared" si="14"/>
        <v>1047.7571694428952</v>
      </c>
      <c r="AI68" s="910" t="s">
        <v>63</v>
      </c>
      <c r="AJ68" s="682">
        <v>9</v>
      </c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82"/>
    </row>
    <row r="69" spans="1:63" s="693" customFormat="1" ht="18">
      <c r="A69" s="1201"/>
      <c r="B69" s="705" t="s">
        <v>63</v>
      </c>
      <c r="C69" s="809">
        <f>'Densidade celular'!K118</f>
        <v>1043.4610635383062</v>
      </c>
      <c r="D69" s="810">
        <f>'Densidade celular'!K166</f>
        <v>521.73053176915312</v>
      </c>
      <c r="E69" s="813">
        <f t="shared" si="15"/>
        <v>782.59579765372973</v>
      </c>
      <c r="F69" s="799"/>
      <c r="G69" s="809">
        <f>'Densidade celular'!V214</f>
        <v>730.48429004004959</v>
      </c>
      <c r="H69" s="810">
        <f>'Densidade celular'!V262</f>
        <v>521.77449288574974</v>
      </c>
      <c r="I69" s="813">
        <f t="shared" si="16"/>
        <v>626.12939146289966</v>
      </c>
      <c r="J69" s="799"/>
      <c r="K69" s="809">
        <f>'Densidade celular'!AG214</f>
        <v>31438.790420585716</v>
      </c>
      <c r="L69" s="810">
        <f>'Densidade celular'!AG262</f>
        <v>8982.5115487387757</v>
      </c>
      <c r="M69" s="813">
        <f t="shared" si="17"/>
        <v>20210.650984662247</v>
      </c>
      <c r="N69" s="799"/>
      <c r="O69" s="809">
        <f>'Densidade celular'!AR214</f>
        <v>124.72394838271782</v>
      </c>
      <c r="P69" s="810">
        <f>'Densidade celular'!AR262</f>
        <v>99.779158706174258</v>
      </c>
      <c r="Q69" s="813">
        <f t="shared" si="18"/>
        <v>112.25155354444604</v>
      </c>
      <c r="R69" s="799"/>
      <c r="S69" s="809">
        <f>'Densidade celular'!BC118</f>
        <v>561.94822471276018</v>
      </c>
      <c r="T69" s="810">
        <f>'Densidade celular'!BC166</f>
        <v>224.77928988510405</v>
      </c>
      <c r="U69" s="813">
        <f t="shared" si="19"/>
        <v>393.36375729893211</v>
      </c>
      <c r="V69" s="799"/>
      <c r="W69" s="809">
        <f>'Densidade celular'!BN214</f>
        <v>120.62747698573833</v>
      </c>
      <c r="X69" s="810">
        <f>'Densidade celular'!BN262</f>
        <v>361.88243095721498</v>
      </c>
      <c r="Y69" s="813">
        <f t="shared" si="20"/>
        <v>1206.2747698573833</v>
      </c>
      <c r="Z69" s="799"/>
      <c r="AA69" s="809">
        <f>'Densidade celular'!BY214</f>
        <v>474.96399420688317</v>
      </c>
      <c r="AB69" s="810">
        <f>'Densidade celular'!BY262</f>
        <v>142.48919826206495</v>
      </c>
      <c r="AC69" s="813">
        <f t="shared" si="21"/>
        <v>1543.6329811723704</v>
      </c>
      <c r="AD69" s="682"/>
      <c r="AE69" s="1199"/>
      <c r="AF69" s="898">
        <f t="shared" si="12"/>
        <v>7137.2736746020146</v>
      </c>
      <c r="AG69" s="894">
        <f t="shared" si="13"/>
        <v>11549.091525044161</v>
      </c>
      <c r="AH69" s="899">
        <f t="shared" si="14"/>
        <v>10127.279020389178</v>
      </c>
      <c r="AI69" s="908" t="s">
        <v>166</v>
      </c>
      <c r="AJ69" s="682">
        <v>10</v>
      </c>
      <c r="AK69" s="682"/>
      <c r="AL69" s="682"/>
      <c r="AM69" s="682"/>
      <c r="AN69" s="682"/>
      <c r="AO69" s="682"/>
      <c r="AP69" s="682"/>
      <c r="AQ69" s="682"/>
      <c r="AR69" s="682"/>
      <c r="AS69" s="682"/>
      <c r="AT69" s="682"/>
      <c r="AU69" s="682"/>
      <c r="AV69" s="682"/>
      <c r="AW69" s="682"/>
      <c r="AX69" s="682"/>
      <c r="AY69" s="682"/>
      <c r="AZ69" s="682"/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682"/>
    </row>
    <row r="70" spans="1:63" s="693" customFormat="1" ht="18">
      <c r="A70" s="1201"/>
      <c r="B70" s="703" t="s">
        <v>166</v>
      </c>
      <c r="C70" s="809">
        <f>'Densidade celular'!K119</f>
        <v>4758.1824497346761</v>
      </c>
      <c r="D70" s="810">
        <f>'Densidade celular'!K167</f>
        <v>9516.3648994693522</v>
      </c>
      <c r="E70" s="813">
        <f t="shared" si="15"/>
        <v>7137.2736746020146</v>
      </c>
      <c r="F70" s="799"/>
      <c r="G70" s="809">
        <f>'Densidade celular'!V215</f>
        <v>1580.2313213111277</v>
      </c>
      <c r="H70" s="810">
        <f>'Densidade celular'!V263</f>
        <v>0</v>
      </c>
      <c r="I70" s="813">
        <f t="shared" si="16"/>
        <v>790.11566065556383</v>
      </c>
      <c r="J70" s="799"/>
      <c r="K70" s="809">
        <f>'Densidade celular'!AG215</f>
        <v>0</v>
      </c>
      <c r="L70" s="810">
        <f>'Densidade celular'!AG263</f>
        <v>67714.317828953834</v>
      </c>
      <c r="M70" s="813">
        <f t="shared" si="17"/>
        <v>33857.158914476917</v>
      </c>
      <c r="N70" s="799"/>
      <c r="O70" s="809">
        <f>'Densidade celular'!AR215</f>
        <v>0</v>
      </c>
      <c r="P70" s="810">
        <f>'Densidade celular'!AR263</f>
        <v>0</v>
      </c>
      <c r="Q70" s="813">
        <f t="shared" si="18"/>
        <v>0</v>
      </c>
      <c r="R70" s="799"/>
      <c r="S70" s="809">
        <f>'Densidade celular'!BC119</f>
        <v>9178.4876703084137</v>
      </c>
      <c r="T70" s="810">
        <f>'Densidade celular'!BC167</f>
        <v>5507.0926021850491</v>
      </c>
      <c r="U70" s="813">
        <f t="shared" si="19"/>
        <v>7342.790136246731</v>
      </c>
      <c r="V70" s="799"/>
      <c r="W70" s="809">
        <f>'Densidade celular'!BN215</f>
        <v>0</v>
      </c>
      <c r="X70" s="810">
        <f>'Densidade celular'!BN263</f>
        <v>6538.0092526270173</v>
      </c>
      <c r="Y70" s="813">
        <f t="shared" si="20"/>
        <v>16345.023131567543</v>
      </c>
      <c r="Z70" s="799"/>
      <c r="AA70" s="809">
        <f>'Densidade celular'!BY215</f>
        <v>2677.6095173413041</v>
      </c>
      <c r="AB70" s="810">
        <f>'Densidade celular'!BY263</f>
        <v>0</v>
      </c>
      <c r="AC70" s="813">
        <f t="shared" si="21"/>
        <v>6694.0237933532608</v>
      </c>
      <c r="AD70" s="682"/>
      <c r="AE70" s="1199"/>
      <c r="AF70" s="898">
        <f t="shared" si="12"/>
        <v>0</v>
      </c>
      <c r="AG70" s="894">
        <f t="shared" si="13"/>
        <v>8171.5903672554123</v>
      </c>
      <c r="AH70" s="899">
        <f t="shared" si="14"/>
        <v>5336.6237442246502</v>
      </c>
      <c r="AI70" s="908" t="s">
        <v>173</v>
      </c>
      <c r="AJ70" s="682">
        <v>11</v>
      </c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682"/>
    </row>
    <row r="71" spans="1:63" s="693" customFormat="1" ht="18">
      <c r="A71" s="1201"/>
      <c r="B71" s="703" t="s">
        <v>173</v>
      </c>
      <c r="C71" s="809">
        <f>'Densidade celular'!K120</f>
        <v>0</v>
      </c>
      <c r="D71" s="810">
        <f>'Densidade celular'!K168</f>
        <v>0</v>
      </c>
      <c r="E71" s="813">
        <f t="shared" si="15"/>
        <v>0</v>
      </c>
      <c r="F71" s="799"/>
      <c r="G71" s="809">
        <f>'Densidade celular'!V216</f>
        <v>0</v>
      </c>
      <c r="H71" s="810">
        <f>'Densidade celular'!V264</f>
        <v>0</v>
      </c>
      <c r="I71" s="813">
        <f t="shared" si="16"/>
        <v>0</v>
      </c>
      <c r="J71" s="799"/>
      <c r="K71" s="809">
        <f>'Densidade celular'!AG216</f>
        <v>0</v>
      </c>
      <c r="L71" s="810">
        <f>'Densidade celular'!AG264</f>
        <v>49029.542203532474</v>
      </c>
      <c r="M71" s="813">
        <f t="shared" si="17"/>
        <v>24514.771101766237</v>
      </c>
      <c r="N71" s="799"/>
      <c r="O71" s="809">
        <f>'Densidade celular'!AR216</f>
        <v>0</v>
      </c>
      <c r="P71" s="810">
        <f>'Densidade celular'!AR264</f>
        <v>0</v>
      </c>
      <c r="Q71" s="813">
        <f t="shared" si="18"/>
        <v>0</v>
      </c>
      <c r="R71" s="799"/>
      <c r="S71" s="809">
        <f>'Densidade celular'!BC120</f>
        <v>0</v>
      </c>
      <c r="T71" s="810">
        <f>'Densidade celular'!BC168</f>
        <v>0</v>
      </c>
      <c r="U71" s="813">
        <f t="shared" si="19"/>
        <v>0</v>
      </c>
      <c r="V71" s="799"/>
      <c r="W71" s="809">
        <f>'Densidade celular'!BN216</f>
        <v>1387.2159853359908</v>
      </c>
      <c r="X71" s="810">
        <f>'Densidade celular'!BN264</f>
        <v>1387.2159853359908</v>
      </c>
      <c r="Y71" s="813">
        <f t="shared" si="20"/>
        <v>6936.079926679954</v>
      </c>
      <c r="Z71" s="799"/>
      <c r="AA71" s="809">
        <f>'Densidade celular'!BY216</f>
        <v>2074.0094413700563</v>
      </c>
      <c r="AB71" s="810">
        <f>'Densidade celular'!BY264</f>
        <v>1555.5070810275422</v>
      </c>
      <c r="AC71" s="813">
        <f t="shared" si="21"/>
        <v>9073.7913059939965</v>
      </c>
      <c r="AD71" s="682"/>
      <c r="AE71" s="1199"/>
      <c r="AF71" s="898">
        <f t="shared" si="12"/>
        <v>0</v>
      </c>
      <c r="AG71" s="894">
        <f t="shared" si="13"/>
        <v>20218.22613209116</v>
      </c>
      <c r="AH71" s="899">
        <f t="shared" si="14"/>
        <v>2902.9678338389626</v>
      </c>
      <c r="AI71" s="911" t="s">
        <v>52</v>
      </c>
      <c r="AJ71" s="682">
        <v>12</v>
      </c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682"/>
    </row>
    <row r="72" spans="1:63" s="693" customFormat="1" ht="18">
      <c r="A72" s="1201"/>
      <c r="B72" s="706" t="s">
        <v>52</v>
      </c>
      <c r="C72" s="809">
        <f>'Densidade celular'!K121</f>
        <v>0</v>
      </c>
      <c r="D72" s="810">
        <f>'Densidade celular'!K169</f>
        <v>0</v>
      </c>
      <c r="E72" s="813">
        <f t="shared" si="15"/>
        <v>0</v>
      </c>
      <c r="F72" s="799"/>
      <c r="G72" s="809">
        <f>'Densidade celular'!V217</f>
        <v>2295.8077686972988</v>
      </c>
      <c r="H72" s="810">
        <f>'Densidade celular'!V265</f>
        <v>1043.5489857714995</v>
      </c>
      <c r="I72" s="813">
        <f t="shared" si="16"/>
        <v>1669.6783772343992</v>
      </c>
      <c r="J72" s="799"/>
      <c r="K72" s="809">
        <f>'Densidade celular'!AG217</f>
        <v>71860.092389910205</v>
      </c>
      <c r="L72" s="810">
        <f>'Densidade celular'!AG265</f>
        <v>44912.557743693877</v>
      </c>
      <c r="M72" s="813">
        <f t="shared" si="17"/>
        <v>58386.325066802041</v>
      </c>
      <c r="N72" s="799"/>
      <c r="O72" s="809">
        <f>'Densidade celular'!AR217</f>
        <v>349.2270554716099</v>
      </c>
      <c r="P72" s="810">
        <f>'Densidade celular'!AR265</f>
        <v>848.12284900248108</v>
      </c>
      <c r="Q72" s="813">
        <f t="shared" si="18"/>
        <v>598.67495223704555</v>
      </c>
      <c r="R72" s="799"/>
      <c r="S72" s="809">
        <f>'Densidade celular'!BC121</f>
        <v>224.77928988510405</v>
      </c>
      <c r="T72" s="810">
        <f>'Densidade celular'!BC169</f>
        <v>0</v>
      </c>
      <c r="U72" s="813">
        <f t="shared" si="19"/>
        <v>112.38964494255202</v>
      </c>
      <c r="V72" s="799"/>
      <c r="W72" s="809">
        <f>'Densidade celular'!BN217</f>
        <v>965.01981588590661</v>
      </c>
      <c r="X72" s="810">
        <f>'Densidade celular'!BN265</f>
        <v>241.25495397147665</v>
      </c>
      <c r="Y72" s="813">
        <f t="shared" si="20"/>
        <v>3015.686924643458</v>
      </c>
      <c r="Z72" s="799"/>
      <c r="AA72" s="809">
        <f>'Densidade celular'!BY217</f>
        <v>1519.8847814620262</v>
      </c>
      <c r="AB72" s="810">
        <f>'Densidade celular'!BY265</f>
        <v>712.44599131032464</v>
      </c>
      <c r="AC72" s="813">
        <f t="shared" si="21"/>
        <v>5580.8269319308774</v>
      </c>
      <c r="AD72" s="682"/>
      <c r="AE72" s="1199"/>
      <c r="AF72" s="898">
        <f t="shared" si="12"/>
        <v>133801.27307574445</v>
      </c>
      <c r="AG72" s="894">
        <f t="shared" si="13"/>
        <v>8130.8918529151169</v>
      </c>
      <c r="AH72" s="899">
        <f t="shared" si="14"/>
        <v>529813.94355738454</v>
      </c>
      <c r="AI72" s="908" t="s">
        <v>185</v>
      </c>
      <c r="AJ72" s="682">
        <v>13</v>
      </c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82"/>
    </row>
    <row r="73" spans="1:63" s="693" customFormat="1" ht="18">
      <c r="A73" s="1201"/>
      <c r="B73" s="703" t="s">
        <v>185</v>
      </c>
      <c r="C73" s="809">
        <f>'Densidade celular'!K122</f>
        <v>135778.63179114953</v>
      </c>
      <c r="D73" s="810">
        <f>'Densidade celular'!K170</f>
        <v>131823.91436033935</v>
      </c>
      <c r="E73" s="813">
        <f t="shared" si="15"/>
        <v>133801.27307574445</v>
      </c>
      <c r="F73" s="799"/>
      <c r="G73" s="809">
        <f>'Densidade celular'!V218</f>
        <v>1224.4308099718928</v>
      </c>
      <c r="H73" s="810">
        <f>'Densidade celular'!V266</f>
        <v>3673.292429915678</v>
      </c>
      <c r="I73" s="813">
        <f t="shared" si="16"/>
        <v>2448.8616199437856</v>
      </c>
      <c r="J73" s="799"/>
      <c r="K73" s="809">
        <f>'Densidade celular'!AG218</f>
        <v>42916.444066196367</v>
      </c>
      <c r="L73" s="810">
        <f>'Densidade celular'!AG266</f>
        <v>0</v>
      </c>
      <c r="M73" s="813">
        <f t="shared" si="17"/>
        <v>21458.222033098184</v>
      </c>
      <c r="N73" s="799"/>
      <c r="O73" s="809">
        <f>'Densidade celular'!AR218</f>
        <v>728.38785855507194</v>
      </c>
      <c r="P73" s="810">
        <f>'Densidade celular'!AR266</f>
        <v>242.79595285169069</v>
      </c>
      <c r="Q73" s="813">
        <f t="shared" si="18"/>
        <v>485.59190570338131</v>
      </c>
      <c r="R73" s="799"/>
      <c r="S73" s="809">
        <f>'Densidade celular'!BC122</f>
        <v>179216.52782539348</v>
      </c>
      <c r="T73" s="810">
        <f>'Densidade celular'!BC170</f>
        <v>179216.52782539348</v>
      </c>
      <c r="U73" s="813">
        <f t="shared" si="19"/>
        <v>179216.52782539348</v>
      </c>
      <c r="V73" s="799"/>
      <c r="W73" s="809">
        <f>'Densidade celular'!BN218</f>
        <v>164053.36870060413</v>
      </c>
      <c r="X73" s="810">
        <f>'Densidade celular'!BN266</f>
        <v>175537.10450964642</v>
      </c>
      <c r="Y73" s="813">
        <f t="shared" si="20"/>
        <v>848976.18302562635</v>
      </c>
      <c r="Z73" s="799"/>
      <c r="AA73" s="809">
        <f>'Densidade celular'!BY218</f>
        <v>126657.06512183553</v>
      </c>
      <c r="AB73" s="810">
        <f>'Densidade celular'!BY266</f>
        <v>97842.582806617938</v>
      </c>
      <c r="AC73" s="813">
        <f t="shared" si="21"/>
        <v>561249.11982113367</v>
      </c>
      <c r="AD73" s="682"/>
      <c r="AE73" s="1199"/>
      <c r="AF73" s="898">
        <f t="shared" si="12"/>
        <v>834.76885083064496</v>
      </c>
      <c r="AG73" s="894">
        <f t="shared" si="13"/>
        <v>18117.742328784127</v>
      </c>
      <c r="AH73" s="899">
        <f t="shared" si="14"/>
        <v>3262.2718680550438</v>
      </c>
      <c r="AI73" s="910" t="s">
        <v>56</v>
      </c>
      <c r="AJ73" s="682">
        <v>14</v>
      </c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682"/>
    </row>
    <row r="74" spans="1:63" s="693" customFormat="1" ht="18">
      <c r="A74" s="1201"/>
      <c r="B74" s="705" t="s">
        <v>56</v>
      </c>
      <c r="C74" s="809">
        <f>'Densidade celular'!K123</f>
        <v>834.76885083064496</v>
      </c>
      <c r="D74" s="810">
        <f>'Densidade celular'!K171</f>
        <v>834.76885083064496</v>
      </c>
      <c r="E74" s="813">
        <f t="shared" si="15"/>
        <v>834.76885083064496</v>
      </c>
      <c r="F74" s="799"/>
      <c r="G74" s="809">
        <f>'Densidade celular'!V219</f>
        <v>0</v>
      </c>
      <c r="H74" s="810">
        <f>'Densidade celular'!V267</f>
        <v>417.41959430859981</v>
      </c>
      <c r="I74" s="813">
        <f t="shared" si="16"/>
        <v>208.70979715429991</v>
      </c>
      <c r="J74" s="799"/>
      <c r="K74" s="809">
        <f>'Densidade celular'!AG219</f>
        <v>89825.115487387753</v>
      </c>
      <c r="L74" s="810">
        <f>'Densidade celular'!AG267</f>
        <v>17965.023097477551</v>
      </c>
      <c r="M74" s="813">
        <f t="shared" si="17"/>
        <v>53895.06929243265</v>
      </c>
      <c r="N74" s="799"/>
      <c r="O74" s="809">
        <f>'Densidade celular'!AR219</f>
        <v>299.33747611852272</v>
      </c>
      <c r="P74" s="810">
        <f>'Densidade celular'!AR267</f>
        <v>199.55831741234852</v>
      </c>
      <c r="Q74" s="813">
        <f t="shared" si="18"/>
        <v>249.44789676543562</v>
      </c>
      <c r="R74" s="799"/>
      <c r="S74" s="809">
        <f>'Densidade celular'!BC123</f>
        <v>449.5585797702081</v>
      </c>
      <c r="T74" s="810">
        <f>'Densidade celular'!BC171</f>
        <v>449.5585797702081</v>
      </c>
      <c r="U74" s="813">
        <f t="shared" si="19"/>
        <v>449.5585797702081</v>
      </c>
      <c r="V74" s="799"/>
      <c r="W74" s="809">
        <f>'Densidade celular'!BN219</f>
        <v>965.01981588590661</v>
      </c>
      <c r="X74" s="810">
        <f>'Densidade celular'!BN267</f>
        <v>965.01981588590661</v>
      </c>
      <c r="Y74" s="813">
        <f t="shared" si="20"/>
        <v>4825.099079429533</v>
      </c>
      <c r="Z74" s="799"/>
      <c r="AA74" s="809">
        <f>'Densidade celular'!BY219</f>
        <v>1519.8847814620262</v>
      </c>
      <c r="AB74" s="810">
        <f>'Densidade celular'!BY267</f>
        <v>284.97839652412989</v>
      </c>
      <c r="AC74" s="813">
        <f t="shared" si="21"/>
        <v>4512.1579449653909</v>
      </c>
      <c r="AD74" s="682"/>
      <c r="AE74" s="1199"/>
      <c r="AF74" s="898">
        <f t="shared" si="12"/>
        <v>0</v>
      </c>
      <c r="AG74" s="894">
        <f t="shared" si="13"/>
        <v>1127.8259765391024</v>
      </c>
      <c r="AH74" s="899">
        <f t="shared" si="14"/>
        <v>23957.367266006244</v>
      </c>
      <c r="AI74" s="908" t="s">
        <v>181</v>
      </c>
      <c r="AJ74" s="682">
        <v>15</v>
      </c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682"/>
    </row>
    <row r="75" spans="1:63" s="693" customFormat="1" ht="18">
      <c r="A75" s="1201"/>
      <c r="B75" s="703" t="s">
        <v>181</v>
      </c>
      <c r="C75" s="809">
        <f>'Densidade celular'!K124</f>
        <v>0</v>
      </c>
      <c r="D75" s="810">
        <f>'Densidade celular'!K172</f>
        <v>0</v>
      </c>
      <c r="E75" s="813">
        <f t="shared" si="15"/>
        <v>0</v>
      </c>
      <c r="F75" s="799"/>
      <c r="G75" s="809">
        <f>'Densidade celular'!V220</f>
        <v>6267.5607299668318</v>
      </c>
      <c r="H75" s="810">
        <f>'Densidade celular'!V268</f>
        <v>0</v>
      </c>
      <c r="I75" s="813">
        <f t="shared" si="16"/>
        <v>3133.7803649834159</v>
      </c>
      <c r="J75" s="799"/>
      <c r="K75" s="809">
        <f>'Densidade celular'!AG220</f>
        <v>0</v>
      </c>
      <c r="L75" s="810">
        <f>'Densidade celular'!AG268</f>
        <v>0</v>
      </c>
      <c r="M75" s="813">
        <f t="shared" si="17"/>
        <v>0</v>
      </c>
      <c r="N75" s="799"/>
      <c r="O75" s="809">
        <f>'Densidade celular'!AR220</f>
        <v>0</v>
      </c>
      <c r="P75" s="810">
        <f>'Densidade celular'!AR268</f>
        <v>499.39512926778275</v>
      </c>
      <c r="Q75" s="813">
        <f t="shared" si="18"/>
        <v>249.69756463389137</v>
      </c>
      <c r="R75" s="799"/>
      <c r="S75" s="809">
        <f>'Densidade celular'!BC124</f>
        <v>0</v>
      </c>
      <c r="T75" s="810">
        <f>'Densidade celular'!BC172</f>
        <v>0</v>
      </c>
      <c r="U75" s="813">
        <f t="shared" si="19"/>
        <v>0</v>
      </c>
      <c r="V75" s="799"/>
      <c r="W75" s="809">
        <f>'Densidade celular'!BN220</f>
        <v>13996.664642105905</v>
      </c>
      <c r="X75" s="810">
        <f>'Densidade celular'!BN268</f>
        <v>9331.1097614039354</v>
      </c>
      <c r="Y75" s="813">
        <f t="shared" si="20"/>
        <v>58319.436008774603</v>
      </c>
      <c r="Z75" s="799"/>
      <c r="AA75" s="809">
        <f>'Densidade celular'!BY220</f>
        <v>0</v>
      </c>
      <c r="AB75" s="810">
        <f>'Densidade celular'!BY268</f>
        <v>5421.0663156976525</v>
      </c>
      <c r="AC75" s="813">
        <f t="shared" si="21"/>
        <v>13552.665789244131</v>
      </c>
      <c r="AD75" s="682"/>
      <c r="AE75" s="1199"/>
      <c r="AF75" s="898">
        <f t="shared" si="12"/>
        <v>0</v>
      </c>
      <c r="AG75" s="894">
        <f t="shared" si="13"/>
        <v>23574.719289993402</v>
      </c>
      <c r="AH75" s="899">
        <f t="shared" si="14"/>
        <v>2301.854583262053</v>
      </c>
      <c r="AI75" s="909" t="s">
        <v>261</v>
      </c>
      <c r="AJ75" s="682">
        <v>16</v>
      </c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682"/>
    </row>
    <row r="76" spans="1:63" s="693" customFormat="1" ht="18">
      <c r="A76" s="1201"/>
      <c r="B76" s="704" t="s">
        <v>261</v>
      </c>
      <c r="C76" s="809">
        <f>'Densidade celular'!K125</f>
        <v>0</v>
      </c>
      <c r="D76" s="810">
        <f>'Densidade celular'!K173</f>
        <v>0</v>
      </c>
      <c r="E76" s="813">
        <f t="shared" si="15"/>
        <v>0</v>
      </c>
      <c r="F76" s="799"/>
      <c r="G76" s="809">
        <f>'Densidade celular'!V221</f>
        <v>1387.9201510760945</v>
      </c>
      <c r="H76" s="810">
        <f>'Densidade celular'!V269</f>
        <v>462.64005035869815</v>
      </c>
      <c r="I76" s="813">
        <f t="shared" si="16"/>
        <v>925.28010071739629</v>
      </c>
      <c r="J76" s="799"/>
      <c r="K76" s="809">
        <f>'Densidade celular'!AG221</f>
        <v>55691.571602180404</v>
      </c>
      <c r="L76" s="810">
        <f>'Densidade celular'!AG269</f>
        <v>83537.357403270609</v>
      </c>
      <c r="M76" s="813">
        <f t="shared" si="17"/>
        <v>69614.464502725503</v>
      </c>
      <c r="N76" s="799"/>
      <c r="O76" s="809">
        <f>'Densidade celular'!AR221</f>
        <v>0</v>
      </c>
      <c r="P76" s="810">
        <f>'Densidade celular'!AR269</f>
        <v>368.82653307460845</v>
      </c>
      <c r="Q76" s="813">
        <f t="shared" si="18"/>
        <v>184.41326653730422</v>
      </c>
      <c r="R76" s="799"/>
      <c r="S76" s="809">
        <f>'Densidade celular'!BC125</f>
        <v>662.50738071399087</v>
      </c>
      <c r="T76" s="810">
        <f>'Densidade celular'!BC173</f>
        <v>0</v>
      </c>
      <c r="U76" s="813">
        <f t="shared" si="19"/>
        <v>331.25369035699543</v>
      </c>
      <c r="V76" s="799"/>
      <c r="W76" s="809">
        <f>'Densidade celular'!BN221</f>
        <v>683.55570291918389</v>
      </c>
      <c r="X76" s="810">
        <f>'Densidade celular'!BN269</f>
        <v>683.55570291918389</v>
      </c>
      <c r="Y76" s="813">
        <f t="shared" si="20"/>
        <v>3417.7785145959197</v>
      </c>
      <c r="Z76" s="799"/>
      <c r="AA76" s="809">
        <f>'Densidade celular'!BY221</f>
        <v>918.2637221333074</v>
      </c>
      <c r="AB76" s="810">
        <f>'Densidade celular'!BY269</f>
        <v>344.3488957999902</v>
      </c>
      <c r="AC76" s="813">
        <f t="shared" si="21"/>
        <v>3156.531544833244</v>
      </c>
      <c r="AD76" s="682"/>
      <c r="AE76" s="1199"/>
      <c r="AF76" s="898">
        <f t="shared" si="12"/>
        <v>8695.5088628192188</v>
      </c>
      <c r="AG76" s="894">
        <f t="shared" si="13"/>
        <v>20885.851794017875</v>
      </c>
      <c r="AH76" s="899">
        <f t="shared" si="14"/>
        <v>12181.912351505964</v>
      </c>
      <c r="AI76" s="908" t="s">
        <v>190</v>
      </c>
      <c r="AJ76" s="682">
        <v>17</v>
      </c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82"/>
    </row>
    <row r="77" spans="1:63" s="693" customFormat="1" ht="18">
      <c r="A77" s="1201"/>
      <c r="B77" s="703" t="s">
        <v>190</v>
      </c>
      <c r="C77" s="809">
        <f>'Densidade celular'!K126</f>
        <v>6956.4070902553758</v>
      </c>
      <c r="D77" s="810">
        <f>'Densidade celular'!K174</f>
        <v>10434.610635383062</v>
      </c>
      <c r="E77" s="813">
        <f t="shared" si="15"/>
        <v>8695.5088628192188</v>
      </c>
      <c r="F77" s="799"/>
      <c r="G77" s="809">
        <f>'Densidade celular'!V222</f>
        <v>1780.990269050026</v>
      </c>
      <c r="H77" s="810">
        <f>'Densidade celular'!V270</f>
        <v>0</v>
      </c>
      <c r="I77" s="813">
        <f t="shared" si="16"/>
        <v>890.49513452501299</v>
      </c>
      <c r="J77" s="799"/>
      <c r="K77" s="809">
        <f>'Densidade celular'!AG222</f>
        <v>91621.617797135492</v>
      </c>
      <c r="L77" s="810">
        <f>'Densidade celular'!AG270</f>
        <v>30540.539265711835</v>
      </c>
      <c r="M77" s="813">
        <f t="shared" si="17"/>
        <v>61081.078531423664</v>
      </c>
      <c r="N77" s="799"/>
      <c r="O77" s="809">
        <f>'Densidade celular'!AR222</f>
        <v>914.64228813993054</v>
      </c>
      <c r="P77" s="810">
        <f>'Densidade celular'!AR270</f>
        <v>457.32114406996527</v>
      </c>
      <c r="Q77" s="813">
        <f t="shared" si="18"/>
        <v>685.98171610494796</v>
      </c>
      <c r="R77" s="799"/>
      <c r="S77" s="809">
        <f>'Densidade celular'!BC126</f>
        <v>6406.2097617254649</v>
      </c>
      <c r="T77" s="810">
        <f>'Densidade celular'!BC174</f>
        <v>6406.2097617254649</v>
      </c>
      <c r="U77" s="813">
        <f t="shared" si="19"/>
        <v>6406.2097617254649</v>
      </c>
      <c r="V77" s="799"/>
      <c r="W77" s="809">
        <f>'Densidade celular'!BN222</f>
        <v>3329.3183648063782</v>
      </c>
      <c r="X77" s="810">
        <f>'Densidade celular'!BN270</f>
        <v>3329.3183648063782</v>
      </c>
      <c r="Y77" s="813">
        <f t="shared" si="20"/>
        <v>16646.59182403189</v>
      </c>
      <c r="Z77" s="799"/>
      <c r="AA77" s="809">
        <f>'Densidade celular'!BY222</f>
        <v>3084.0995357166948</v>
      </c>
      <c r="AB77" s="810">
        <f>'Densidade celular'!BY270</f>
        <v>2313.0746517875209</v>
      </c>
      <c r="AC77" s="813">
        <f t="shared" si="21"/>
        <v>13492.935468760537</v>
      </c>
      <c r="AD77" s="682"/>
      <c r="AE77" s="1199"/>
      <c r="AF77" s="898">
        <f t="shared" si="12"/>
        <v>0</v>
      </c>
      <c r="AG77" s="894">
        <f t="shared" si="13"/>
        <v>782.56497194211863</v>
      </c>
      <c r="AH77" s="899">
        <f t="shared" si="14"/>
        <v>639.57358705590275</v>
      </c>
      <c r="AI77" s="910" t="s">
        <v>83</v>
      </c>
      <c r="AJ77" s="682">
        <v>18</v>
      </c>
      <c r="AK77" s="682"/>
      <c r="AL77" s="682"/>
      <c r="AM77" s="682"/>
      <c r="AN77" s="682"/>
      <c r="AO77" s="682"/>
      <c r="AP77" s="682"/>
      <c r="AQ77" s="682"/>
      <c r="AR77" s="682"/>
      <c r="AS77" s="682"/>
      <c r="AT77" s="682"/>
      <c r="AU77" s="682"/>
      <c r="AV77" s="682"/>
      <c r="AW77" s="682"/>
      <c r="AX77" s="682"/>
      <c r="AY77" s="682"/>
      <c r="AZ77" s="682"/>
      <c r="BA77" s="682"/>
      <c r="BB77" s="682"/>
      <c r="BC77" s="682"/>
      <c r="BD77" s="682"/>
      <c r="BE77" s="682"/>
      <c r="BF77" s="682"/>
      <c r="BG77" s="682"/>
      <c r="BH77" s="682"/>
      <c r="BI77" s="682"/>
      <c r="BJ77" s="682"/>
      <c r="BK77" s="682"/>
    </row>
    <row r="78" spans="1:63" s="693" customFormat="1" ht="18">
      <c r="A78" s="1201"/>
      <c r="B78" s="705" t="s">
        <v>83</v>
      </c>
      <c r="C78" s="809">
        <f>'Densidade celular'!K127</f>
        <v>0</v>
      </c>
      <c r="D78" s="810">
        <f>'Densidade celular'!K175</f>
        <v>0</v>
      </c>
      <c r="E78" s="813">
        <f t="shared" si="15"/>
        <v>0</v>
      </c>
      <c r="F78" s="799"/>
      <c r="G78" s="809">
        <f>'Densidade celular'!V223</f>
        <v>104.35489857714995</v>
      </c>
      <c r="H78" s="810">
        <f>'Densidade celular'!V271</f>
        <v>0</v>
      </c>
      <c r="I78" s="813">
        <f t="shared" si="16"/>
        <v>52.177449288574977</v>
      </c>
      <c r="J78" s="799"/>
      <c r="K78" s="809">
        <f>'Densidade celular'!AG223</f>
        <v>4491.2557743693878</v>
      </c>
      <c r="L78" s="810">
        <f>'Densidade celular'!AG271</f>
        <v>0</v>
      </c>
      <c r="M78" s="813">
        <f t="shared" si="17"/>
        <v>2245.6278871846939</v>
      </c>
      <c r="N78" s="799"/>
      <c r="O78" s="809">
        <f>'Densidade celular'!AR223</f>
        <v>49.889579353087129</v>
      </c>
      <c r="P78" s="810">
        <f>'Densidade celular'!AR271</f>
        <v>49.889579353087129</v>
      </c>
      <c r="Q78" s="813">
        <f t="shared" si="18"/>
        <v>49.889579353087129</v>
      </c>
      <c r="R78" s="799"/>
      <c r="S78" s="809">
        <f>'Densidade celular'!BC127</f>
        <v>0</v>
      </c>
      <c r="T78" s="810">
        <f>'Densidade celular'!BC175</f>
        <v>0</v>
      </c>
      <c r="U78" s="813">
        <f t="shared" si="19"/>
        <v>0</v>
      </c>
      <c r="V78" s="799"/>
      <c r="W78" s="809">
        <f>'Densidade celular'!BN223</f>
        <v>241.25495397147665</v>
      </c>
      <c r="X78" s="810">
        <f>'Densidade celular'!BN271</f>
        <v>241.25495397147665</v>
      </c>
      <c r="Y78" s="813">
        <f t="shared" si="20"/>
        <v>1206.2747698573833</v>
      </c>
      <c r="Z78" s="799"/>
      <c r="AA78" s="809">
        <f>'Densidade celular'!BY223</f>
        <v>284.97839652412989</v>
      </c>
      <c r="AB78" s="810">
        <f>'Densidade celular'!BY271</f>
        <v>0</v>
      </c>
      <c r="AC78" s="813">
        <f t="shared" si="21"/>
        <v>712.44599131032476</v>
      </c>
      <c r="AD78" s="682"/>
      <c r="AE78" s="1199"/>
      <c r="AF78" s="898">
        <f t="shared" si="12"/>
        <v>417.38442541532248</v>
      </c>
      <c r="AG78" s="894">
        <f t="shared" si="13"/>
        <v>6930.5002073827754</v>
      </c>
      <c r="AH78" s="899">
        <f t="shared" si="14"/>
        <v>560.41292135475544</v>
      </c>
      <c r="AI78" s="908" t="s">
        <v>192</v>
      </c>
      <c r="AJ78" s="682">
        <v>19</v>
      </c>
      <c r="AK78" s="682"/>
      <c r="AL78" s="682"/>
      <c r="AM78" s="682"/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682"/>
    </row>
    <row r="79" spans="1:63" s="693" customFormat="1" ht="18">
      <c r="A79" s="1201"/>
      <c r="B79" s="703" t="s">
        <v>192</v>
      </c>
      <c r="C79" s="809">
        <f>'Densidade celular'!K128</f>
        <v>0</v>
      </c>
      <c r="D79" s="810">
        <f>'Densidade celular'!K176</f>
        <v>834.76885083064496</v>
      </c>
      <c r="E79" s="813">
        <f t="shared" si="15"/>
        <v>417.38442541532248</v>
      </c>
      <c r="F79" s="799"/>
      <c r="G79" s="809">
        <f>'Densidade celular'!V224</f>
        <v>0</v>
      </c>
      <c r="H79" s="810">
        <f>'Densidade celular'!V272</f>
        <v>0</v>
      </c>
      <c r="I79" s="813">
        <f t="shared" si="16"/>
        <v>0</v>
      </c>
      <c r="J79" s="799"/>
      <c r="K79" s="809">
        <f>'Densidade celular'!AG224</f>
        <v>0</v>
      </c>
      <c r="L79" s="810">
        <f>'Densidade celular'!AG272</f>
        <v>41583.001244296654</v>
      </c>
      <c r="M79" s="813">
        <f t="shared" si="17"/>
        <v>20791.500622148327</v>
      </c>
      <c r="N79" s="799"/>
      <c r="O79" s="809">
        <f>'Densidade celular'!AR224</f>
        <v>0</v>
      </c>
      <c r="P79" s="810">
        <f>'Densidade celular'!AR272</f>
        <v>0</v>
      </c>
      <c r="Q79" s="813">
        <f t="shared" si="18"/>
        <v>0</v>
      </c>
      <c r="R79" s="799"/>
      <c r="S79" s="809">
        <f>'Densidade celular'!BC128</f>
        <v>0</v>
      </c>
      <c r="T79" s="810">
        <f>'Densidade celular'!BC176</f>
        <v>0</v>
      </c>
      <c r="U79" s="813">
        <f t="shared" si="19"/>
        <v>0</v>
      </c>
      <c r="V79" s="799"/>
      <c r="W79" s="809">
        <f>'Densidade celular'!BN224</f>
        <v>482.5099079429533</v>
      </c>
      <c r="X79" s="810">
        <f>'Densidade celular'!BN272</f>
        <v>0</v>
      </c>
      <c r="Y79" s="813">
        <f t="shared" si="20"/>
        <v>1206.2747698573833</v>
      </c>
      <c r="Z79" s="799"/>
      <c r="AA79" s="809">
        <f>'Densidade celular'!BY224</f>
        <v>189.98559768275328</v>
      </c>
      <c r="AB79" s="810">
        <f>'Densidade celular'!BY272</f>
        <v>0</v>
      </c>
      <c r="AC79" s="813">
        <f t="shared" si="21"/>
        <v>474.96399420688317</v>
      </c>
      <c r="AD79" s="682"/>
      <c r="AE79" s="1199"/>
      <c r="AF79" s="898">
        <f t="shared" si="12"/>
        <v>573.90358494606846</v>
      </c>
      <c r="AG79" s="894">
        <f t="shared" si="13"/>
        <v>20910.433846918058</v>
      </c>
      <c r="AH79" s="899">
        <f t="shared" si="14"/>
        <v>2276.9977825301498</v>
      </c>
      <c r="AI79" s="908" t="s">
        <v>94</v>
      </c>
      <c r="AJ79" s="682">
        <v>20</v>
      </c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682"/>
    </row>
    <row r="80" spans="1:63" s="693" customFormat="1" ht="18">
      <c r="A80" s="1201"/>
      <c r="B80" s="703" t="s">
        <v>94</v>
      </c>
      <c r="C80" s="809">
        <f>'Densidade celular'!K129</f>
        <v>730.42274447681439</v>
      </c>
      <c r="D80" s="810">
        <f>'Densidade celular'!K177</f>
        <v>417.38442541532248</v>
      </c>
      <c r="E80" s="813">
        <f t="shared" si="15"/>
        <v>573.90358494606846</v>
      </c>
      <c r="F80" s="799"/>
      <c r="G80" s="809">
        <f>'Densidade celular'!V225</f>
        <v>834.83918861719962</v>
      </c>
      <c r="H80" s="810">
        <f>'Densidade celular'!V273</f>
        <v>2191.4528701201493</v>
      </c>
      <c r="I80" s="813">
        <f t="shared" si="16"/>
        <v>1513.1460293686746</v>
      </c>
      <c r="J80" s="799"/>
      <c r="K80" s="809">
        <f>'Densidade celular'!AG225</f>
        <v>26947.534646216325</v>
      </c>
      <c r="L80" s="810">
        <f>'Densidade celular'!AG273</f>
        <v>94316.371261757129</v>
      </c>
      <c r="M80" s="813">
        <f t="shared" si="17"/>
        <v>60631.952953986729</v>
      </c>
      <c r="N80" s="799"/>
      <c r="O80" s="809">
        <f>'Densidade celular'!AR225</f>
        <v>648.56453159013267</v>
      </c>
      <c r="P80" s="810">
        <f>'Densidade celular'!AR273</f>
        <v>523.84058320741485</v>
      </c>
      <c r="Q80" s="813">
        <f t="shared" si="18"/>
        <v>586.20255739877371</v>
      </c>
      <c r="R80" s="799"/>
      <c r="S80" s="809">
        <f>'Densidade celular'!BC129</f>
        <v>449.5585797702081</v>
      </c>
      <c r="T80" s="810">
        <f>'Densidade celular'!BC177</f>
        <v>0</v>
      </c>
      <c r="U80" s="813">
        <f t="shared" si="19"/>
        <v>224.77928988510405</v>
      </c>
      <c r="V80" s="799"/>
      <c r="W80" s="809">
        <f>'Densidade celular'!BN225</f>
        <v>1206.2747698573833</v>
      </c>
      <c r="X80" s="810">
        <f>'Densidade celular'!BN273</f>
        <v>723.76486191442996</v>
      </c>
      <c r="Y80" s="813">
        <f t="shared" si="20"/>
        <v>4825.099079429533</v>
      </c>
      <c r="Z80" s="799"/>
      <c r="AA80" s="809">
        <f>'Densidade celular'!BY225</f>
        <v>284.97839652412989</v>
      </c>
      <c r="AB80" s="810">
        <f>'Densidade celular'!BY273</f>
        <v>427.46759478619481</v>
      </c>
      <c r="AC80" s="813">
        <f t="shared" si="21"/>
        <v>1781.1149782758116</v>
      </c>
      <c r="AD80" s="682"/>
      <c r="AE80" s="1199"/>
      <c r="AF80" s="898">
        <f t="shared" si="12"/>
        <v>6191.2023103272832</v>
      </c>
      <c r="AG80" s="894">
        <f t="shared" si="13"/>
        <v>307442.08220561413</v>
      </c>
      <c r="AH80" s="899">
        <f t="shared" si="14"/>
        <v>231850.16825852939</v>
      </c>
      <c r="AI80" s="908" t="s">
        <v>196</v>
      </c>
      <c r="AJ80" s="682">
        <v>21</v>
      </c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682"/>
    </row>
    <row r="81" spans="1:63" s="693" customFormat="1" ht="18">
      <c r="A81" s="1201"/>
      <c r="B81" s="703" t="s">
        <v>196</v>
      </c>
      <c r="C81" s="809">
        <f>'Densidade celular'!K130</f>
        <v>3095.601155163642</v>
      </c>
      <c r="D81" s="810">
        <f>'Densidade celular'!K178</f>
        <v>9286.8034654909243</v>
      </c>
      <c r="E81" s="813">
        <f t="shared" si="15"/>
        <v>6191.2023103272832</v>
      </c>
      <c r="F81" s="799"/>
      <c r="G81" s="809">
        <f>'Densidade celular'!V226</f>
        <v>8035.3271904405465</v>
      </c>
      <c r="H81" s="810">
        <f>'Densidade celular'!V274</f>
        <v>14922.750496532444</v>
      </c>
      <c r="I81" s="813">
        <f t="shared" si="16"/>
        <v>11479.038843486494</v>
      </c>
      <c r="J81" s="799"/>
      <c r="K81" s="809">
        <f>'Densidade celular'!AG226</f>
        <v>272629.91897035122</v>
      </c>
      <c r="L81" s="810">
        <f>'Densidade celular'!AG274</f>
        <v>1544902.8741653238</v>
      </c>
      <c r="M81" s="813">
        <f t="shared" si="17"/>
        <v>908766.39656783757</v>
      </c>
      <c r="N81" s="799"/>
      <c r="O81" s="809">
        <f>'Densidade celular'!AR226</f>
        <v>640.24960169795145</v>
      </c>
      <c r="P81" s="810">
        <f>'Densidade celular'!AR274</f>
        <v>3521.3728093387335</v>
      </c>
      <c r="Q81" s="813">
        <f t="shared" si="18"/>
        <v>2080.8112055183424</v>
      </c>
      <c r="R81" s="799"/>
      <c r="S81" s="809">
        <f>'Densidade celular'!BC130</f>
        <v>3596.4686381616648</v>
      </c>
      <c r="T81" s="810">
        <f>'Densidade celular'!BC178</f>
        <v>3596.4686381616648</v>
      </c>
      <c r="U81" s="813">
        <f t="shared" si="19"/>
        <v>3596.4686381616648</v>
      </c>
      <c r="V81" s="799"/>
      <c r="W81" s="809">
        <f>'Densidade celular'!BN226</f>
        <v>61021.110389962458</v>
      </c>
      <c r="X81" s="810">
        <f>'Densidade celular'!BN274</f>
        <v>106221.93290104574</v>
      </c>
      <c r="Y81" s="813">
        <f t="shared" si="20"/>
        <v>418107.60822752054</v>
      </c>
      <c r="Z81" s="799"/>
      <c r="AA81" s="809">
        <f>'Densidade celular'!BY226</f>
        <v>59845.463270067274</v>
      </c>
      <c r="AB81" s="810">
        <f>'Densidade celular'!BY274</f>
        <v>49693.107893895147</v>
      </c>
      <c r="AC81" s="813">
        <f t="shared" si="21"/>
        <v>273846.42790990602</v>
      </c>
      <c r="AD81" s="682"/>
      <c r="AE81" s="1199"/>
      <c r="AF81" s="898">
        <f t="shared" si="12"/>
        <v>0</v>
      </c>
      <c r="AG81" s="894">
        <f t="shared" si="13"/>
        <v>4625.4755508810022</v>
      </c>
      <c r="AH81" s="899">
        <f t="shared" si="14"/>
        <v>1020.8164516482155</v>
      </c>
      <c r="AI81" s="908" t="s">
        <v>100</v>
      </c>
      <c r="AJ81" s="682">
        <v>22</v>
      </c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82"/>
    </row>
    <row r="82" spans="1:63" s="693" customFormat="1" ht="18">
      <c r="A82" s="1201"/>
      <c r="B82" s="703" t="s">
        <v>100</v>
      </c>
      <c r="C82" s="809">
        <f>'Densidade celular'!K131</f>
        <v>0</v>
      </c>
      <c r="D82" s="810">
        <f>'Densidade celular'!K179</f>
        <v>0</v>
      </c>
      <c r="E82" s="813">
        <f t="shared" si="15"/>
        <v>0</v>
      </c>
      <c r="F82" s="799"/>
      <c r="G82" s="809">
        <f>'Densidade celular'!V227</f>
        <v>313.06469573144989</v>
      </c>
      <c r="H82" s="810">
        <f>'Densidade celular'!V275</f>
        <v>417.41959430859981</v>
      </c>
      <c r="I82" s="813">
        <f t="shared" si="16"/>
        <v>365.24214502002485</v>
      </c>
      <c r="J82" s="799"/>
      <c r="K82" s="809">
        <f>'Densidade celular'!AG227</f>
        <v>8982.5115487387757</v>
      </c>
      <c r="L82" s="810">
        <f>'Densidade celular'!AG275</f>
        <v>17965.023097477551</v>
      </c>
      <c r="M82" s="813">
        <f t="shared" si="17"/>
        <v>13473.767323108164</v>
      </c>
      <c r="N82" s="799"/>
      <c r="O82" s="809">
        <f>'Densidade celular'!AR227</f>
        <v>24.944789676543564</v>
      </c>
      <c r="P82" s="810">
        <f>'Densidade celular'!AR275</f>
        <v>49.889579353087129</v>
      </c>
      <c r="Q82" s="813">
        <f t="shared" si="18"/>
        <v>37.417184514815347</v>
      </c>
      <c r="R82" s="799"/>
      <c r="S82" s="809">
        <f>'Densidade celular'!BC131</f>
        <v>0</v>
      </c>
      <c r="T82" s="810">
        <f>'Densidade celular'!BC179</f>
        <v>112.38964494255202</v>
      </c>
      <c r="U82" s="813">
        <f t="shared" si="19"/>
        <v>56.194822471276012</v>
      </c>
      <c r="V82" s="799"/>
      <c r="W82" s="809">
        <f>'Densidade celular'!BN227</f>
        <v>361.88243095721498</v>
      </c>
      <c r="X82" s="810">
        <f>'Densidade celular'!BN275</f>
        <v>603.13738492869163</v>
      </c>
      <c r="Y82" s="813">
        <f t="shared" si="20"/>
        <v>2412.5495397147665</v>
      </c>
      <c r="Z82" s="799"/>
      <c r="AA82" s="809">
        <f>'Densidade celular'!BY227</f>
        <v>94.99279884137664</v>
      </c>
      <c r="AB82" s="810">
        <f>'Densidade celular'!BY275</f>
        <v>142.48919826206495</v>
      </c>
      <c r="AC82" s="813">
        <f t="shared" si="21"/>
        <v>593.70499275860402</v>
      </c>
      <c r="AD82" s="682"/>
      <c r="AE82" s="1199"/>
      <c r="AF82" s="898">
        <f t="shared" si="12"/>
        <v>0</v>
      </c>
      <c r="AG82" s="894">
        <f t="shared" si="13"/>
        <v>858.74447445933913</v>
      </c>
      <c r="AH82" s="899">
        <f t="shared" si="14"/>
        <v>0</v>
      </c>
      <c r="AI82" s="908" t="s">
        <v>198</v>
      </c>
      <c r="AJ82" s="682">
        <v>23</v>
      </c>
      <c r="AK82" s="682"/>
      <c r="AL82" s="682"/>
      <c r="AM82" s="682"/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682"/>
    </row>
    <row r="83" spans="1:63" s="693" customFormat="1" ht="18">
      <c r="A83" s="1201"/>
      <c r="B83" s="703" t="s">
        <v>198</v>
      </c>
      <c r="C83" s="809">
        <f>'Densidade celular'!K132</f>
        <v>0</v>
      </c>
      <c r="D83" s="810">
        <f>'Densidade celular'!K180</f>
        <v>0</v>
      </c>
      <c r="E83" s="813">
        <f t="shared" si="15"/>
        <v>0</v>
      </c>
      <c r="F83" s="799"/>
      <c r="G83" s="809">
        <f>'Densidade celular'!V228</f>
        <v>0</v>
      </c>
      <c r="H83" s="810">
        <f>'Densidade celular'!V276</f>
        <v>3749.3224274504591</v>
      </c>
      <c r="I83" s="813">
        <f t="shared" si="16"/>
        <v>1874.6612137252296</v>
      </c>
      <c r="J83" s="799"/>
      <c r="K83" s="809">
        <f>'Densidade celular'!AG228</f>
        <v>0</v>
      </c>
      <c r="L83" s="810">
        <f>'Densidade celular'!AG276</f>
        <v>0</v>
      </c>
      <c r="M83" s="813">
        <f t="shared" si="17"/>
        <v>0</v>
      </c>
      <c r="N83" s="799"/>
      <c r="O83" s="809">
        <f>'Densidade celular'!AR228</f>
        <v>1403.1444193055754</v>
      </c>
      <c r="P83" s="810">
        <f>'Densidade celular'!AR276</f>
        <v>0</v>
      </c>
      <c r="Q83" s="813">
        <f t="shared" si="18"/>
        <v>701.57220965278771</v>
      </c>
      <c r="R83" s="799"/>
      <c r="S83" s="809">
        <f>'Densidade celular'!BC132</f>
        <v>0</v>
      </c>
      <c r="T83" s="810">
        <f>'Densidade celular'!BC180</f>
        <v>0</v>
      </c>
      <c r="U83" s="813">
        <f t="shared" si="19"/>
        <v>0</v>
      </c>
      <c r="V83" s="799"/>
      <c r="W83" s="809">
        <f>'Densidade celular'!BN228</f>
        <v>0</v>
      </c>
      <c r="X83" s="810">
        <f>'Densidade celular'!BN276</f>
        <v>0</v>
      </c>
      <c r="Y83" s="813">
        <f t="shared" si="20"/>
        <v>0</v>
      </c>
      <c r="Z83" s="799"/>
      <c r="AA83" s="809">
        <f>'Densidade celular'!BY228</f>
        <v>0</v>
      </c>
      <c r="AB83" s="810">
        <f>'Densidade celular'!BY276</f>
        <v>0</v>
      </c>
      <c r="AC83" s="813">
        <f t="shared" si="21"/>
        <v>0</v>
      </c>
      <c r="AD83" s="682"/>
      <c r="AE83" s="1199"/>
      <c r="AF83" s="898">
        <f t="shared" si="12"/>
        <v>3208.6427703802915</v>
      </c>
      <c r="AG83" s="894">
        <f t="shared" si="13"/>
        <v>43391.850505465241</v>
      </c>
      <c r="AH83" s="899">
        <f t="shared" si="14"/>
        <v>6556.8500118361653</v>
      </c>
      <c r="AI83" s="908" t="s">
        <v>201</v>
      </c>
      <c r="AJ83" s="682">
        <v>24</v>
      </c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682"/>
    </row>
    <row r="84" spans="1:63" s="693" customFormat="1" ht="18">
      <c r="A84" s="1201"/>
      <c r="B84" s="703" t="s">
        <v>201</v>
      </c>
      <c r="C84" s="809">
        <f>'Densidade celular'!K133</f>
        <v>0</v>
      </c>
      <c r="D84" s="810">
        <f>'Densidade celular'!K181</f>
        <v>6417.285540760583</v>
      </c>
      <c r="E84" s="813">
        <f t="shared" si="15"/>
        <v>3208.6427703802915</v>
      </c>
      <c r="F84" s="799"/>
      <c r="G84" s="809">
        <f>'Densidade celular'!V229</f>
        <v>0</v>
      </c>
      <c r="H84" s="810">
        <f>'Densidade celular'!V277</f>
        <v>0</v>
      </c>
      <c r="I84" s="813">
        <f t="shared" si="16"/>
        <v>0</v>
      </c>
      <c r="J84" s="799"/>
      <c r="K84" s="809">
        <f>'Densidade celular'!AG229</f>
        <v>0</v>
      </c>
      <c r="L84" s="810">
        <f>'Densidade celular'!AG277</f>
        <v>255159.46868136083</v>
      </c>
      <c r="M84" s="813">
        <f t="shared" si="17"/>
        <v>127579.73434068041</v>
      </c>
      <c r="N84" s="799"/>
      <c r="O84" s="809">
        <f>'Densidade celular'!AR229</f>
        <v>1038.3268702861258</v>
      </c>
      <c r="P84" s="810">
        <f>'Densidade celular'!AR277</f>
        <v>4153.3074811445031</v>
      </c>
      <c r="Q84" s="813">
        <f t="shared" si="18"/>
        <v>2595.8171757153145</v>
      </c>
      <c r="R84" s="799"/>
      <c r="S84" s="809">
        <f>'Densidade celular'!BC133</f>
        <v>14745.521416462825</v>
      </c>
      <c r="T84" s="810">
        <f>'Densidade celular'!BC181</f>
        <v>0</v>
      </c>
      <c r="U84" s="813">
        <f t="shared" si="19"/>
        <v>7372.7607082314125</v>
      </c>
      <c r="V84" s="799"/>
      <c r="W84" s="809">
        <f>'Densidade celular'!BN229</f>
        <v>0</v>
      </c>
      <c r="X84" s="810">
        <f>'Densidade celular'!BN277</f>
        <v>0</v>
      </c>
      <c r="Y84" s="813">
        <f t="shared" si="20"/>
        <v>0</v>
      </c>
      <c r="Z84" s="799"/>
      <c r="AA84" s="809">
        <f>'Densidade celular'!BY229</f>
        <v>0</v>
      </c>
      <c r="AB84" s="810">
        <f>'Densidade celular'!BY277</f>
        <v>4919.115730910833</v>
      </c>
      <c r="AC84" s="813">
        <f t="shared" si="21"/>
        <v>12297.789327277082</v>
      </c>
      <c r="AD84" s="682"/>
      <c r="AE84" s="1199"/>
      <c r="AF84" s="898">
        <f t="shared" si="12"/>
        <v>1930.4029675458664</v>
      </c>
      <c r="AG84" s="894">
        <f t="shared" si="13"/>
        <v>1518.6352061654115</v>
      </c>
      <c r="AH84" s="899">
        <f t="shared" si="14"/>
        <v>3055.8070940796183</v>
      </c>
      <c r="AI84" s="910" t="s">
        <v>103</v>
      </c>
      <c r="AJ84" s="682">
        <v>25</v>
      </c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682"/>
    </row>
    <row r="85" spans="1:63" s="693" customFormat="1" ht="18">
      <c r="A85" s="1201"/>
      <c r="B85" s="705" t="s">
        <v>103</v>
      </c>
      <c r="C85" s="809">
        <f>'Densidade celular'!K134</f>
        <v>1982.576020722782</v>
      </c>
      <c r="D85" s="810">
        <f>'Densidade celular'!K182</f>
        <v>1878.2299143689511</v>
      </c>
      <c r="E85" s="813">
        <f t="shared" si="15"/>
        <v>1930.4029675458664</v>
      </c>
      <c r="F85" s="799"/>
      <c r="G85" s="809">
        <f>'Densidade celular'!V230</f>
        <v>0</v>
      </c>
      <c r="H85" s="810">
        <f>'Densidade celular'!V278</f>
        <v>104.35489857714995</v>
      </c>
      <c r="I85" s="813">
        <f t="shared" si="16"/>
        <v>52.177449288574977</v>
      </c>
      <c r="J85" s="799"/>
      <c r="K85" s="809">
        <f>'Densidade celular'!AG230</f>
        <v>4491.2557743693878</v>
      </c>
      <c r="L85" s="810">
        <f>'Densidade celular'!AG278</f>
        <v>4491.2557743693878</v>
      </c>
      <c r="M85" s="813">
        <f t="shared" si="17"/>
        <v>4491.2557743693878</v>
      </c>
      <c r="N85" s="799"/>
      <c r="O85" s="809">
        <f>'Densidade celular'!AR230</f>
        <v>24.944789676543564</v>
      </c>
      <c r="P85" s="810">
        <f>'Densidade celular'!AR278</f>
        <v>0</v>
      </c>
      <c r="Q85" s="813">
        <f t="shared" si="18"/>
        <v>12.472394838271782</v>
      </c>
      <c r="R85" s="799"/>
      <c r="S85" s="809">
        <f>'Densidade celular'!BC134</f>
        <v>1236.2860943680723</v>
      </c>
      <c r="T85" s="810">
        <f>'Densidade celular'!BC182</f>
        <v>1573.4550291957282</v>
      </c>
      <c r="U85" s="813">
        <f t="shared" si="19"/>
        <v>1404.8705617819003</v>
      </c>
      <c r="V85" s="799"/>
      <c r="W85" s="809">
        <f>'Densidade celular'!BN230</f>
        <v>1688.7846778003366</v>
      </c>
      <c r="X85" s="810">
        <f>'Densidade celular'!BN278</f>
        <v>965.01981588590661</v>
      </c>
      <c r="Y85" s="813">
        <f t="shared" si="20"/>
        <v>6634.5112342156081</v>
      </c>
      <c r="Z85" s="799"/>
      <c r="AA85" s="809">
        <f>'Densidade celular'!BY230</f>
        <v>94.99279884137664</v>
      </c>
      <c r="AB85" s="810">
        <f>'Densidade celular'!BY278</f>
        <v>356.22299565516232</v>
      </c>
      <c r="AC85" s="813">
        <f t="shared" si="21"/>
        <v>1128.0394862413473</v>
      </c>
      <c r="AD85" s="682"/>
      <c r="AE85" s="1199"/>
      <c r="AF85" s="898">
        <f t="shared" si="12"/>
        <v>52.17305317691531</v>
      </c>
      <c r="AG85" s="894">
        <f t="shared" si="13"/>
        <v>2323.5127494616418</v>
      </c>
      <c r="AH85" s="899">
        <f t="shared" si="14"/>
        <v>1918.1757086596663</v>
      </c>
      <c r="AI85" s="910" t="s">
        <v>107</v>
      </c>
      <c r="AJ85" s="682">
        <v>26</v>
      </c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82"/>
    </row>
    <row r="86" spans="1:63" s="693" customFormat="1" ht="18">
      <c r="A86" s="1201"/>
      <c r="B86" s="705" t="s">
        <v>107</v>
      </c>
      <c r="C86" s="809">
        <f>'Densidade celular'!K135</f>
        <v>0</v>
      </c>
      <c r="D86" s="810">
        <f>'Densidade celular'!K183</f>
        <v>104.34610635383062</v>
      </c>
      <c r="E86" s="813">
        <f t="shared" si="15"/>
        <v>52.17305317691531</v>
      </c>
      <c r="F86" s="799"/>
      <c r="G86" s="809">
        <f>'Densidade celular'!V231</f>
        <v>313.06469573144989</v>
      </c>
      <c r="H86" s="810">
        <f>'Densidade celular'!V279</f>
        <v>104.35489857714995</v>
      </c>
      <c r="I86" s="813">
        <f t="shared" si="16"/>
        <v>208.70979715429991</v>
      </c>
      <c r="J86" s="799"/>
      <c r="K86" s="809">
        <f>'Densidade celular'!AG231</f>
        <v>8982.5115487387757</v>
      </c>
      <c r="L86" s="810">
        <f>'Densidade celular'!AG279</f>
        <v>4491.2557743693878</v>
      </c>
      <c r="M86" s="813">
        <f t="shared" si="17"/>
        <v>6736.8836615540822</v>
      </c>
      <c r="N86" s="799"/>
      <c r="O86" s="809">
        <f>'Densidade celular'!AR231</f>
        <v>24.944789676543564</v>
      </c>
      <c r="P86" s="810">
        <f>'Densidade celular'!AR279</f>
        <v>24.944789676543564</v>
      </c>
      <c r="Q86" s="813">
        <f t="shared" si="18"/>
        <v>24.944789676543564</v>
      </c>
      <c r="R86" s="799"/>
      <c r="S86" s="809">
        <f>'Densidade celular'!BC135</f>
        <v>112.38964494255202</v>
      </c>
      <c r="T86" s="810">
        <f>'Densidade celular'!BC183</f>
        <v>112.38964494255202</v>
      </c>
      <c r="U86" s="813">
        <f t="shared" si="19"/>
        <v>112.38964494255202</v>
      </c>
      <c r="V86" s="799"/>
      <c r="W86" s="809">
        <f>'Densidade celular'!BN231</f>
        <v>603.13738492869163</v>
      </c>
      <c r="X86" s="810">
        <f>'Densidade celular'!BN279</f>
        <v>965.01981588590661</v>
      </c>
      <c r="Y86" s="813">
        <f t="shared" si="20"/>
        <v>3920.3930020364951</v>
      </c>
      <c r="Z86" s="799"/>
      <c r="AA86" s="809">
        <f>'Densidade celular'!BY231</f>
        <v>474.96399420688317</v>
      </c>
      <c r="AB86" s="810">
        <f>'Densidade celular'!BY279</f>
        <v>213.7337973930974</v>
      </c>
      <c r="AC86" s="813">
        <f t="shared" si="21"/>
        <v>1721.7444789999513</v>
      </c>
      <c r="AD86" s="682"/>
      <c r="AE86" s="1199"/>
      <c r="AF86" s="898">
        <f t="shared" si="12"/>
        <v>208.69221270766124</v>
      </c>
      <c r="AG86" s="894">
        <f t="shared" si="13"/>
        <v>1531.8702243155128</v>
      </c>
      <c r="AH86" s="899">
        <f t="shared" si="14"/>
        <v>0</v>
      </c>
      <c r="AI86" s="910" t="s">
        <v>108</v>
      </c>
      <c r="AJ86" s="682">
        <v>27</v>
      </c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682"/>
    </row>
    <row r="87" spans="1:63" s="693" customFormat="1" ht="18">
      <c r="A87" s="1201"/>
      <c r="B87" s="705" t="s">
        <v>108</v>
      </c>
      <c r="C87" s="809">
        <f>'Densidade celular'!K136</f>
        <v>208.69221270766124</v>
      </c>
      <c r="D87" s="810">
        <f>'Densidade celular'!K184</f>
        <v>208.69221270766124</v>
      </c>
      <c r="E87" s="813">
        <f t="shared" si="15"/>
        <v>208.69221270766124</v>
      </c>
      <c r="F87" s="799"/>
      <c r="G87" s="809">
        <f>'Densidade celular'!V232</f>
        <v>104.35489857714995</v>
      </c>
      <c r="H87" s="810">
        <f>'Densidade celular'!V280</f>
        <v>104.35489857714995</v>
      </c>
      <c r="I87" s="813">
        <f t="shared" si="16"/>
        <v>104.35489857714995</v>
      </c>
      <c r="J87" s="799"/>
      <c r="K87" s="809">
        <f>'Densidade celular'!AG232</f>
        <v>4491.2557743693878</v>
      </c>
      <c r="L87" s="810">
        <f>'Densidade celular'!AG280</f>
        <v>4491.2557743693878</v>
      </c>
      <c r="M87" s="813">
        <f t="shared" si="17"/>
        <v>4491.2557743693878</v>
      </c>
      <c r="N87" s="799"/>
      <c r="O87" s="809">
        <f>'Densidade celular'!AR232</f>
        <v>0</v>
      </c>
      <c r="P87" s="810">
        <f>'Densidade celular'!AR280</f>
        <v>0</v>
      </c>
      <c r="Q87" s="813">
        <f t="shared" si="18"/>
        <v>0</v>
      </c>
      <c r="R87" s="799"/>
      <c r="S87" s="809">
        <f>'Densidade celular'!BC136</f>
        <v>0</v>
      </c>
      <c r="T87" s="810">
        <f>'Densidade celular'!BC184</f>
        <v>0</v>
      </c>
      <c r="U87" s="813">
        <f t="shared" si="19"/>
        <v>0</v>
      </c>
      <c r="V87" s="799"/>
      <c r="W87" s="809">
        <f>'Densidade celular'!BN232</f>
        <v>0</v>
      </c>
      <c r="X87" s="810">
        <f>'Densidade celular'!BN280</f>
        <v>0</v>
      </c>
      <c r="Y87" s="813">
        <f t="shared" si="20"/>
        <v>0</v>
      </c>
      <c r="Z87" s="799"/>
      <c r="AA87" s="809">
        <f>'Densidade celular'!BY232</f>
        <v>0</v>
      </c>
      <c r="AB87" s="810">
        <f>'Densidade celular'!BY280</f>
        <v>0</v>
      </c>
      <c r="AC87" s="813">
        <f t="shared" si="21"/>
        <v>0</v>
      </c>
      <c r="AD87" s="682"/>
      <c r="AE87" s="1199"/>
      <c r="AF87" s="898">
        <f t="shared" si="12"/>
        <v>15130.185421305439</v>
      </c>
      <c r="AG87" s="894">
        <f t="shared" si="13"/>
        <v>849720.68469097931</v>
      </c>
      <c r="AH87" s="899">
        <f t="shared" si="14"/>
        <v>257498.73326561353</v>
      </c>
      <c r="AI87" s="908" t="s">
        <v>203</v>
      </c>
      <c r="AJ87" s="682">
        <v>28</v>
      </c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682"/>
    </row>
    <row r="88" spans="1:63" s="693" customFormat="1" ht="18">
      <c r="A88" s="1201"/>
      <c r="B88" s="703" t="s">
        <v>203</v>
      </c>
      <c r="C88" s="809">
        <f>'Densidade celular'!K137</f>
        <v>14289.619564566248</v>
      </c>
      <c r="D88" s="810">
        <f>'Densidade celular'!K185</f>
        <v>15970.751278044629</v>
      </c>
      <c r="E88" s="813">
        <f t="shared" si="15"/>
        <v>15130.185421305439</v>
      </c>
      <c r="F88" s="799"/>
      <c r="G88" s="809">
        <f>'Densidade celular'!V233</f>
        <v>131591.52710578611</v>
      </c>
      <c r="H88" s="810">
        <f>'Densidade celular'!V281</f>
        <v>89536.502979194673</v>
      </c>
      <c r="I88" s="813">
        <f t="shared" si="16"/>
        <v>110564.01504249038</v>
      </c>
      <c r="J88" s="799"/>
      <c r="K88" s="809">
        <f>'Densidade celular'!AG233</f>
        <v>1926748.7272044672</v>
      </c>
      <c r="L88" s="810">
        <f>'Densidade celular'!AG281</f>
        <v>2919316.2533401018</v>
      </c>
      <c r="M88" s="813">
        <f t="shared" si="17"/>
        <v>2423032.4902722845</v>
      </c>
      <c r="N88" s="799"/>
      <c r="O88" s="809">
        <f>'Densidade celular'!AR233</f>
        <v>23024.040871449706</v>
      </c>
      <c r="P88" s="810">
        <f>'Densidade celular'!AR281</f>
        <v>8107.0566448766576</v>
      </c>
      <c r="Q88" s="813">
        <f t="shared" si="18"/>
        <v>15565.548758163182</v>
      </c>
      <c r="R88" s="799"/>
      <c r="S88" s="809">
        <f>'Densidade celular'!BC137</f>
        <v>24931.769569756128</v>
      </c>
      <c r="T88" s="810">
        <f>'Densidade celular'!BC185</f>
        <v>36264.392101463462</v>
      </c>
      <c r="U88" s="813">
        <f t="shared" si="19"/>
        <v>30598.080835609795</v>
      </c>
      <c r="V88" s="799"/>
      <c r="W88" s="809">
        <f>'Densidade celular'!BN233</f>
        <v>80277.585934008865</v>
      </c>
      <c r="X88" s="810">
        <f>'Densidade celular'!BN281</f>
        <v>92440.856530070814</v>
      </c>
      <c r="Y88" s="813">
        <f t="shared" si="20"/>
        <v>431796.10616019921</v>
      </c>
      <c r="Z88" s="799"/>
      <c r="AA88" s="809">
        <f>'Densidade celular'!BY233</f>
        <v>59386.331409000639</v>
      </c>
      <c r="AB88" s="810">
        <f>'Densidade celular'!BY281</f>
        <v>64654.473711411963</v>
      </c>
      <c r="AC88" s="813">
        <f t="shared" si="21"/>
        <v>310102.01280103152</v>
      </c>
      <c r="AD88" s="682"/>
      <c r="AE88" s="1199"/>
      <c r="AF88" s="898">
        <f t="shared" si="12"/>
        <v>189214.27285494618</v>
      </c>
      <c r="AG88" s="894">
        <f t="shared" si="13"/>
        <v>7098128.6470010215</v>
      </c>
      <c r="AH88" s="899">
        <f t="shared" si="14"/>
        <v>584279.88147265313</v>
      </c>
      <c r="AI88" s="908" t="s">
        <v>204</v>
      </c>
      <c r="AJ88" s="682">
        <v>29</v>
      </c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682"/>
    </row>
    <row r="89" spans="1:63" s="693" customFormat="1" ht="18">
      <c r="A89" s="1201"/>
      <c r="B89" s="703" t="s">
        <v>204</v>
      </c>
      <c r="C89" s="809">
        <f>'Densidade celular'!K138</f>
        <v>230604.89504196565</v>
      </c>
      <c r="D89" s="810">
        <f>'Densidade celular'!K186</f>
        <v>147823.6506679267</v>
      </c>
      <c r="E89" s="813">
        <f t="shared" si="15"/>
        <v>189214.27285494618</v>
      </c>
      <c r="F89" s="799"/>
      <c r="G89" s="809">
        <f>'Densidade celular'!V234</f>
        <v>458410.19846970437</v>
      </c>
      <c r="H89" s="810">
        <f>'Densidade celular'!V282</f>
        <v>470473.6247452228</v>
      </c>
      <c r="I89" s="813">
        <f t="shared" si="16"/>
        <v>464441.91160746361</v>
      </c>
      <c r="J89" s="799"/>
      <c r="K89" s="809">
        <f>'Densidade celular'!AG234</f>
        <v>19644004.214462638</v>
      </c>
      <c r="L89" s="810">
        <f>'Densidade celular'!AG282</f>
        <v>21693813.349884827</v>
      </c>
      <c r="M89" s="813">
        <f t="shared" si="17"/>
        <v>20668908.78217373</v>
      </c>
      <c r="N89" s="799"/>
      <c r="O89" s="809">
        <f>'Densidade celular'!AR234</f>
        <v>152005.23335896432</v>
      </c>
      <c r="P89" s="810">
        <f>'Densidade celular'!AR282</f>
        <v>170065.26108478184</v>
      </c>
      <c r="Q89" s="813">
        <f t="shared" si="18"/>
        <v>161035.24722187308</v>
      </c>
      <c r="R89" s="799"/>
      <c r="S89" s="809">
        <f>'Densidade celular'!BC138</f>
        <v>124977.28517611785</v>
      </c>
      <c r="T89" s="810">
        <f>'Densidade celular'!BC186</f>
        <v>93732.963882088385</v>
      </c>
      <c r="U89" s="813">
        <f t="shared" si="19"/>
        <v>109355.12452910311</v>
      </c>
      <c r="V89" s="799"/>
      <c r="W89" s="809">
        <f>'Densidade celular'!BN234</f>
        <v>200120.98431933991</v>
      </c>
      <c r="X89" s="810">
        <f>'Densidade celular'!BN282</f>
        <v>200120.98431933991</v>
      </c>
      <c r="Y89" s="813">
        <f t="shared" si="20"/>
        <v>1000604.9215966996</v>
      </c>
      <c r="Z89" s="799"/>
      <c r="AA89" s="809">
        <f>'Densidade celular'!BY234</f>
        <v>176103.98334540011</v>
      </c>
      <c r="AB89" s="810">
        <f>'Densidade celular'!BY282</f>
        <v>81047.85597146253</v>
      </c>
      <c r="AC89" s="813">
        <f t="shared" si="21"/>
        <v>642879.59829215659</v>
      </c>
      <c r="AD89" s="682"/>
      <c r="AE89" s="1199"/>
      <c r="AF89" s="898">
        <f t="shared" si="12"/>
        <v>47331.393842097568</v>
      </c>
      <c r="AG89" s="894">
        <f t="shared" si="13"/>
        <v>123418.86805413566</v>
      </c>
      <c r="AH89" s="899">
        <f t="shared" si="14"/>
        <v>244170.05042852039</v>
      </c>
      <c r="AI89" s="908" t="s">
        <v>262</v>
      </c>
      <c r="AJ89" s="682">
        <v>30</v>
      </c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82"/>
    </row>
    <row r="90" spans="1:63" s="693" customFormat="1" ht="18">
      <c r="A90" s="1201"/>
      <c r="B90" s="703" t="s">
        <v>262</v>
      </c>
      <c r="C90" s="809">
        <f>'Densidade celular'!K139</f>
        <v>47331.393842097568</v>
      </c>
      <c r="D90" s="810">
        <f>'Densidade celular'!K187</f>
        <v>47331.393842097568</v>
      </c>
      <c r="E90" s="813">
        <f t="shared" si="15"/>
        <v>47331.393842097568</v>
      </c>
      <c r="F90" s="799"/>
      <c r="G90" s="809">
        <f>'Densidade celular'!V235</f>
        <v>4435.0831895288729</v>
      </c>
      <c r="H90" s="810">
        <f>'Densidade celular'!V283</f>
        <v>4435.0831895288729</v>
      </c>
      <c r="I90" s="813">
        <f t="shared" si="16"/>
        <v>4435.0831895288729</v>
      </c>
      <c r="J90" s="799"/>
      <c r="K90" s="809">
        <f>'Densidade celular'!AG235</f>
        <v>344459.79069511301</v>
      </c>
      <c r="L90" s="810">
        <f>'Densidade celular'!AG283</f>
        <v>382733.10077234777</v>
      </c>
      <c r="M90" s="813">
        <f t="shared" si="17"/>
        <v>363596.44573373039</v>
      </c>
      <c r="N90" s="799"/>
      <c r="O90" s="809">
        <f>'Densidade celular'!AR235</f>
        <v>1668.8064293607647</v>
      </c>
      <c r="P90" s="810">
        <f>'Densidade celular'!AR283</f>
        <v>2781.3440489346076</v>
      </c>
      <c r="Q90" s="813">
        <f t="shared" si="18"/>
        <v>2225.0752391476863</v>
      </c>
      <c r="R90" s="799"/>
      <c r="S90" s="809">
        <f>'Densidade celular'!BC139</f>
        <v>34511.113640359647</v>
      </c>
      <c r="T90" s="810">
        <f>'Densidade celular'!BC187</f>
        <v>32046.034094619667</v>
      </c>
      <c r="U90" s="813">
        <f t="shared" si="19"/>
        <v>33278.573867489657</v>
      </c>
      <c r="V90" s="799"/>
      <c r="W90" s="809">
        <f>'Densidade celular'!BN235</f>
        <v>54571.870588348022</v>
      </c>
      <c r="X90" s="810">
        <f>'Densidade celular'!BN283</f>
        <v>64366.821719589978</v>
      </c>
      <c r="Y90" s="813">
        <f t="shared" si="20"/>
        <v>297346.73076984502</v>
      </c>
      <c r="Z90" s="799"/>
      <c r="AA90" s="809">
        <f>'Densidade celular'!BY235</f>
        <v>92893.457986982205</v>
      </c>
      <c r="AB90" s="810">
        <f>'Densidade celular'!BY283</f>
        <v>67860.480672308418</v>
      </c>
      <c r="AC90" s="813">
        <f t="shared" si="21"/>
        <v>401884.84664822649</v>
      </c>
      <c r="AD90" s="682"/>
      <c r="AE90" s="1199"/>
      <c r="AF90" s="898">
        <f t="shared" si="12"/>
        <v>0</v>
      </c>
      <c r="AG90" s="894">
        <f t="shared" si="13"/>
        <v>5107.5262668418172</v>
      </c>
      <c r="AH90" s="899">
        <f t="shared" si="14"/>
        <v>0</v>
      </c>
      <c r="AI90" s="908" t="s">
        <v>263</v>
      </c>
      <c r="AJ90" s="682">
        <v>31</v>
      </c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682"/>
    </row>
    <row r="91" spans="1:63" s="693" customFormat="1" ht="18">
      <c r="A91" s="1201"/>
      <c r="B91" s="703" t="s">
        <v>263</v>
      </c>
      <c r="C91" s="809">
        <f>'Densidade celular'!K140</f>
        <v>0</v>
      </c>
      <c r="D91" s="810">
        <f>'Densidade celular'!K188</f>
        <v>0</v>
      </c>
      <c r="E91" s="813">
        <f t="shared" si="15"/>
        <v>0</v>
      </c>
      <c r="F91" s="799"/>
      <c r="G91" s="809">
        <f>'Densidade celular'!V236</f>
        <v>338.10987138996586</v>
      </c>
      <c r="H91" s="810">
        <f>'Densidade celular'!V284</f>
        <v>0</v>
      </c>
      <c r="I91" s="813">
        <f t="shared" si="16"/>
        <v>169.05493569498293</v>
      </c>
      <c r="J91" s="799"/>
      <c r="K91" s="809">
        <f>'Densidade celular'!AG236</f>
        <v>15120.561107043606</v>
      </c>
      <c r="L91" s="810">
        <f>'Densidade celular'!AG284</f>
        <v>15120.561107043606</v>
      </c>
      <c r="M91" s="813">
        <f t="shared" si="17"/>
        <v>15120.561107043606</v>
      </c>
      <c r="N91" s="799"/>
      <c r="O91" s="809">
        <f>'Densidade celular'!AR236</f>
        <v>65.925515573722265</v>
      </c>
      <c r="P91" s="810">
        <f>'Densidade celular'!AR284</f>
        <v>0</v>
      </c>
      <c r="Q91" s="813">
        <f t="shared" si="18"/>
        <v>32.962757786861133</v>
      </c>
      <c r="R91" s="799"/>
      <c r="S91" s="809">
        <f>'Densidade celular'!BC140</f>
        <v>0</v>
      </c>
      <c r="T91" s="810">
        <f>'Densidade celular'!BC188</f>
        <v>0</v>
      </c>
      <c r="U91" s="813">
        <f t="shared" si="19"/>
        <v>0</v>
      </c>
      <c r="V91" s="799"/>
      <c r="W91" s="809">
        <f>'Densidade celular'!BN236</f>
        <v>0</v>
      </c>
      <c r="X91" s="810">
        <f>'Densidade celular'!BN284</f>
        <v>0</v>
      </c>
      <c r="Y91" s="813">
        <f t="shared" si="20"/>
        <v>0</v>
      </c>
      <c r="Z91" s="799"/>
      <c r="AA91" s="809">
        <f>'Densidade celular'!BY236</f>
        <v>0</v>
      </c>
      <c r="AB91" s="810">
        <f>'Densidade celular'!BY284</f>
        <v>0</v>
      </c>
      <c r="AC91" s="813">
        <f t="shared" si="21"/>
        <v>0</v>
      </c>
      <c r="AD91" s="682"/>
      <c r="AE91" s="1199"/>
      <c r="AF91" s="898">
        <f t="shared" si="12"/>
        <v>104.34610635383062</v>
      </c>
      <c r="AG91" s="894">
        <f t="shared" si="13"/>
        <v>9968.8662295772738</v>
      </c>
      <c r="AH91" s="899">
        <f t="shared" si="14"/>
        <v>1361.451970536315</v>
      </c>
      <c r="AI91" s="911" t="s">
        <v>122</v>
      </c>
      <c r="AJ91" s="682">
        <v>32</v>
      </c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682"/>
    </row>
    <row r="92" spans="1:63" s="693" customFormat="1" ht="18">
      <c r="A92" s="1201"/>
      <c r="B92" s="706" t="s">
        <v>122</v>
      </c>
      <c r="C92" s="809">
        <f>'Densidade celular'!K141</f>
        <v>0</v>
      </c>
      <c r="D92" s="810">
        <f>'Densidade celular'!K189</f>
        <v>208.69221270766124</v>
      </c>
      <c r="E92" s="813">
        <f t="shared" si="15"/>
        <v>104.34610635383062</v>
      </c>
      <c r="F92" s="799"/>
      <c r="G92" s="809">
        <f>'Densidade celular'!V237</f>
        <v>521.77449288574974</v>
      </c>
      <c r="H92" s="810">
        <f>'Densidade celular'!V285</f>
        <v>730.48429004004959</v>
      </c>
      <c r="I92" s="813">
        <f t="shared" si="16"/>
        <v>626.12939146289966</v>
      </c>
      <c r="J92" s="799"/>
      <c r="K92" s="809">
        <f>'Densidade celular'!AG237</f>
        <v>35930.046194955103</v>
      </c>
      <c r="L92" s="810">
        <f>'Densidade celular'!AG285</f>
        <v>22456.278871846938</v>
      </c>
      <c r="M92" s="813">
        <f t="shared" si="17"/>
        <v>29193.16253340102</v>
      </c>
      <c r="N92" s="799"/>
      <c r="O92" s="809">
        <f>'Densidade celular'!AR237</f>
        <v>24.944789676543564</v>
      </c>
      <c r="P92" s="810">
        <f>'Densidade celular'!AR285</f>
        <v>149.66873805926136</v>
      </c>
      <c r="Q92" s="813">
        <f t="shared" si="18"/>
        <v>87.306763867902461</v>
      </c>
      <c r="R92" s="799"/>
      <c r="S92" s="809">
        <f>'Densidade celular'!BC141</f>
        <v>0</v>
      </c>
      <c r="T92" s="810">
        <f>'Densidade celular'!BC189</f>
        <v>0</v>
      </c>
      <c r="U92" s="813">
        <f t="shared" si="19"/>
        <v>0</v>
      </c>
      <c r="V92" s="799"/>
      <c r="W92" s="809">
        <f>'Densidade celular'!BN237</f>
        <v>482.5099079429533</v>
      </c>
      <c r="X92" s="810">
        <f>'Densidade celular'!BN285</f>
        <v>723.76486191442996</v>
      </c>
      <c r="Y92" s="813">
        <f t="shared" si="20"/>
        <v>3015.686924643458</v>
      </c>
      <c r="Z92" s="799"/>
      <c r="AA92" s="809">
        <f>'Densidade celular'!BY237</f>
        <v>0</v>
      </c>
      <c r="AB92" s="810">
        <f>'Densidade celular'!BY285</f>
        <v>427.46759478619481</v>
      </c>
      <c r="AC92" s="813">
        <f t="shared" si="21"/>
        <v>1068.668986965487</v>
      </c>
      <c r="AD92" s="682"/>
      <c r="AE92" s="1199"/>
      <c r="AF92" s="898">
        <f t="shared" si="12"/>
        <v>52.17305317691531</v>
      </c>
      <c r="AG92" s="894">
        <f t="shared" si="13"/>
        <v>6143.3481337345829</v>
      </c>
      <c r="AH92" s="899">
        <f t="shared" si="14"/>
        <v>357.79506101684365</v>
      </c>
      <c r="AI92" s="911" t="s">
        <v>120</v>
      </c>
      <c r="AJ92" s="682">
        <v>33</v>
      </c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682"/>
    </row>
    <row r="93" spans="1:63" s="693" customFormat="1" ht="18">
      <c r="A93" s="1201"/>
      <c r="B93" s="706" t="s">
        <v>120</v>
      </c>
      <c r="C93" s="809">
        <f>'Densidade celular'!K142</f>
        <v>104.34610635383062</v>
      </c>
      <c r="D93" s="810">
        <f>'Densidade celular'!K190</f>
        <v>0</v>
      </c>
      <c r="E93" s="813">
        <f t="shared" si="15"/>
        <v>52.17305317691531</v>
      </c>
      <c r="F93" s="799"/>
      <c r="G93" s="809">
        <f>'Densidade celular'!V238</f>
        <v>313.06469573144989</v>
      </c>
      <c r="H93" s="810">
        <f>'Densidade celular'!V286</f>
        <v>417.41959430859981</v>
      </c>
      <c r="I93" s="813">
        <f t="shared" si="16"/>
        <v>365.24214502002485</v>
      </c>
      <c r="J93" s="799"/>
      <c r="K93" s="809">
        <f>'Densidade celular'!AG238</f>
        <v>13473.767323108163</v>
      </c>
      <c r="L93" s="810">
        <f>'Densidade celular'!AG286</f>
        <v>22456.278871846938</v>
      </c>
      <c r="M93" s="813">
        <f t="shared" si="17"/>
        <v>17965.023097477551</v>
      </c>
      <c r="N93" s="799"/>
      <c r="O93" s="809">
        <f>'Densidade celular'!AR238</f>
        <v>99.779158706174258</v>
      </c>
      <c r="P93" s="810">
        <f>'Densidade celular'!AR286</f>
        <v>99.779158706174258</v>
      </c>
      <c r="Q93" s="813">
        <f t="shared" si="18"/>
        <v>99.779158706174258</v>
      </c>
      <c r="R93" s="799"/>
      <c r="S93" s="809">
        <f>'Densidade celular'!BC142</f>
        <v>0</v>
      </c>
      <c r="T93" s="810">
        <f>'Densidade celular'!BC190</f>
        <v>0</v>
      </c>
      <c r="U93" s="813">
        <f t="shared" si="19"/>
        <v>0</v>
      </c>
      <c r="V93" s="799"/>
      <c r="W93" s="809">
        <f>'Densidade celular'!BN238</f>
        <v>0</v>
      </c>
      <c r="X93" s="810">
        <f>'Densidade celular'!BN286</f>
        <v>120.62747698573833</v>
      </c>
      <c r="Y93" s="813">
        <f t="shared" si="20"/>
        <v>301.56869246434582</v>
      </c>
      <c r="Z93" s="799"/>
      <c r="AA93" s="809">
        <f>'Densidade celular'!BY238</f>
        <v>94.99279884137664</v>
      </c>
      <c r="AB93" s="810">
        <f>'Densidade celular'!BY286</f>
        <v>213.7337973930974</v>
      </c>
      <c r="AC93" s="813">
        <f t="shared" si="21"/>
        <v>771.81649058618518</v>
      </c>
      <c r="AD93" s="682"/>
      <c r="AE93" s="1199"/>
      <c r="AF93" s="898">
        <f t="shared" si="12"/>
        <v>0</v>
      </c>
      <c r="AG93" s="894">
        <f t="shared" si="13"/>
        <v>783.32759525394795</v>
      </c>
      <c r="AH93" s="899">
        <f t="shared" si="14"/>
        <v>0</v>
      </c>
      <c r="AI93" s="911" t="s">
        <v>123</v>
      </c>
      <c r="AJ93" s="682">
        <v>34</v>
      </c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82"/>
    </row>
    <row r="94" spans="1:63" s="693" customFormat="1" ht="18">
      <c r="A94" s="1201"/>
      <c r="B94" s="706" t="s">
        <v>123</v>
      </c>
      <c r="C94" s="809">
        <f>'Densidade celular'!K143</f>
        <v>0</v>
      </c>
      <c r="D94" s="810">
        <f>'Densidade celular'!K191</f>
        <v>0</v>
      </c>
      <c r="E94" s="813">
        <f t="shared" si="15"/>
        <v>0</v>
      </c>
      <c r="F94" s="799"/>
      <c r="G94" s="809">
        <f>'Densidade celular'!V239</f>
        <v>208.70979715429991</v>
      </c>
      <c r="H94" s="810">
        <f>'Densidade celular'!V287</f>
        <v>0</v>
      </c>
      <c r="I94" s="813">
        <f t="shared" si="16"/>
        <v>104.35489857714995</v>
      </c>
      <c r="J94" s="799"/>
      <c r="K94" s="809">
        <f>'Densidade celular'!AG239</f>
        <v>4491.2557743693878</v>
      </c>
      <c r="L94" s="810">
        <f>'Densidade celular'!AG287</f>
        <v>0</v>
      </c>
      <c r="M94" s="813">
        <f t="shared" si="17"/>
        <v>2245.6278871846939</v>
      </c>
      <c r="N94" s="799"/>
      <c r="O94" s="809">
        <f>'Densidade celular'!AR239</f>
        <v>0</v>
      </c>
      <c r="P94" s="810">
        <f>'Densidade celular'!AR287</f>
        <v>0</v>
      </c>
      <c r="Q94" s="813">
        <f t="shared" si="18"/>
        <v>0</v>
      </c>
      <c r="R94" s="799"/>
      <c r="S94" s="809">
        <f>'Densidade celular'!BC143</f>
        <v>0</v>
      </c>
      <c r="T94" s="810">
        <f>'Densidade celular'!BC191</f>
        <v>0</v>
      </c>
      <c r="U94" s="813">
        <f t="shared" si="19"/>
        <v>0</v>
      </c>
      <c r="V94" s="799"/>
      <c r="W94" s="809">
        <f>'Densidade celular'!BN239</f>
        <v>0</v>
      </c>
      <c r="X94" s="810">
        <f>'Densidade celular'!BN287</f>
        <v>0</v>
      </c>
      <c r="Y94" s="813">
        <f t="shared" si="20"/>
        <v>0</v>
      </c>
      <c r="Z94" s="799"/>
      <c r="AA94" s="809">
        <f>'Densidade celular'!BY239</f>
        <v>0</v>
      </c>
      <c r="AB94" s="810">
        <f>'Densidade celular'!BY287</f>
        <v>0</v>
      </c>
      <c r="AC94" s="813">
        <f t="shared" si="21"/>
        <v>0</v>
      </c>
      <c r="AD94" s="682"/>
      <c r="AE94" s="1199"/>
      <c r="AF94" s="898">
        <f t="shared" si="12"/>
        <v>417.38442541532248</v>
      </c>
      <c r="AG94" s="894">
        <f t="shared" si="13"/>
        <v>27460.010345052749</v>
      </c>
      <c r="AH94" s="899">
        <f t="shared" si="14"/>
        <v>1742.6440197443637</v>
      </c>
      <c r="AI94" s="909" t="s">
        <v>214</v>
      </c>
      <c r="AJ94" s="682">
        <v>35</v>
      </c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682"/>
    </row>
    <row r="95" spans="1:63" s="693" customFormat="1" ht="18">
      <c r="A95" s="1201"/>
      <c r="B95" s="704" t="s">
        <v>214</v>
      </c>
      <c r="C95" s="809">
        <f>'Densidade celular'!K144</f>
        <v>0</v>
      </c>
      <c r="D95" s="810">
        <f>'Densidade celular'!K192</f>
        <v>834.76885083064496</v>
      </c>
      <c r="E95" s="813">
        <f t="shared" si="15"/>
        <v>417.38442541532248</v>
      </c>
      <c r="F95" s="799"/>
      <c r="G95" s="809">
        <f>'Densidade celular'!V240</f>
        <v>2697.1727632247989</v>
      </c>
      <c r="H95" s="810">
        <f>'Densidade celular'!V288</f>
        <v>4045.7591448371986</v>
      </c>
      <c r="I95" s="813">
        <f t="shared" si="16"/>
        <v>3371.4659540309985</v>
      </c>
      <c r="J95" s="799"/>
      <c r="K95" s="809">
        <f>'Densidade celular'!AG240</f>
        <v>112281.39435923469</v>
      </c>
      <c r="L95" s="810">
        <f>'Densidade celular'!AG288</f>
        <v>44912.557743693877</v>
      </c>
      <c r="M95" s="813">
        <f t="shared" si="17"/>
        <v>78596.976051464284</v>
      </c>
      <c r="N95" s="799"/>
      <c r="O95" s="809">
        <f>'Densidade celular'!AR240</f>
        <v>548.78537288395842</v>
      </c>
      <c r="P95" s="810">
        <f>'Densidade celular'!AR288</f>
        <v>274.39268644197921</v>
      </c>
      <c r="Q95" s="813">
        <f t="shared" si="18"/>
        <v>411.58902966296881</v>
      </c>
      <c r="R95" s="799"/>
      <c r="S95" s="809">
        <f>'Densidade celular'!BC144</f>
        <v>0</v>
      </c>
      <c r="T95" s="810">
        <f>'Densidade celular'!BC192</f>
        <v>0</v>
      </c>
      <c r="U95" s="813">
        <f t="shared" si="19"/>
        <v>0</v>
      </c>
      <c r="V95" s="799"/>
      <c r="W95" s="809">
        <f>'Densidade celular'!BN240</f>
        <v>0</v>
      </c>
      <c r="X95" s="810">
        <f>'Densidade celular'!BN288</f>
        <v>844.39233890016828</v>
      </c>
      <c r="Y95" s="813">
        <f t="shared" si="20"/>
        <v>2110.9808472504205</v>
      </c>
      <c r="Z95" s="799"/>
      <c r="AA95" s="809">
        <f>'Densidade celular'!BY240</f>
        <v>712.44599131032476</v>
      </c>
      <c r="AB95" s="810">
        <f>'Densidade celular'!BY288</f>
        <v>534.33449348274348</v>
      </c>
      <c r="AC95" s="813">
        <f t="shared" si="21"/>
        <v>3116.9512119826709</v>
      </c>
      <c r="AD95" s="682"/>
      <c r="AE95" s="1199"/>
      <c r="AF95" s="898">
        <f t="shared" si="12"/>
        <v>104.34610635383062</v>
      </c>
      <c r="AG95" s="894">
        <f t="shared" si="13"/>
        <v>18134.905246289025</v>
      </c>
      <c r="AH95" s="899">
        <f t="shared" si="14"/>
        <v>1123.9699734328735</v>
      </c>
      <c r="AI95" s="909" t="s">
        <v>218</v>
      </c>
      <c r="AJ95" s="682">
        <v>36</v>
      </c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682"/>
    </row>
    <row r="96" spans="1:63" s="693" customFormat="1" ht="18">
      <c r="A96" s="1201"/>
      <c r="B96" s="704" t="s">
        <v>218</v>
      </c>
      <c r="C96" s="809">
        <f>'Densidade celular'!K145</f>
        <v>208.69221270766124</v>
      </c>
      <c r="D96" s="810">
        <f>'Densidade celular'!K193</f>
        <v>0</v>
      </c>
      <c r="E96" s="813">
        <f t="shared" si="15"/>
        <v>104.34610635383062</v>
      </c>
      <c r="F96" s="799"/>
      <c r="G96" s="809">
        <f>'Densidade celular'!V241</f>
        <v>347.8496619238332</v>
      </c>
      <c r="H96" s="810">
        <f>'Densidade celular'!V289</f>
        <v>521.77449288574974</v>
      </c>
      <c r="I96" s="813">
        <f t="shared" si="16"/>
        <v>434.81207740479147</v>
      </c>
      <c r="J96" s="799"/>
      <c r="K96" s="809">
        <f>'Densidade celular'!AG241</f>
        <v>53895.06929243265</v>
      </c>
      <c r="L96" s="810">
        <f>'Densidade celular'!AG289</f>
        <v>53895.06929243265</v>
      </c>
      <c r="M96" s="813">
        <f t="shared" si="17"/>
        <v>53895.06929243265</v>
      </c>
      <c r="N96" s="799"/>
      <c r="O96" s="809">
        <f>'Densidade celular'!AR241</f>
        <v>99.779158706174258</v>
      </c>
      <c r="P96" s="810">
        <f>'Densidade celular'!AR289</f>
        <v>49.889579353087129</v>
      </c>
      <c r="Q96" s="813">
        <f t="shared" si="18"/>
        <v>74.834369029630693</v>
      </c>
      <c r="R96" s="799"/>
      <c r="S96" s="809">
        <f>'Densidade celular'!BC145</f>
        <v>0</v>
      </c>
      <c r="T96" s="810">
        <f>'Densidade celular'!BC193</f>
        <v>0</v>
      </c>
      <c r="U96" s="813">
        <f t="shared" si="19"/>
        <v>0</v>
      </c>
      <c r="V96" s="799"/>
      <c r="W96" s="809">
        <f>'Densidade celular'!BN241</f>
        <v>482.5099079429533</v>
      </c>
      <c r="X96" s="810">
        <f>'Densidade celular'!BN289</f>
        <v>723.76486191442996</v>
      </c>
      <c r="Y96" s="813">
        <f t="shared" si="20"/>
        <v>3015.686924643458</v>
      </c>
      <c r="Z96" s="799"/>
      <c r="AA96" s="809">
        <f>'Densidade celular'!BY241</f>
        <v>0</v>
      </c>
      <c r="AB96" s="810">
        <f>'Densidade celular'!BY289</f>
        <v>142.48919826206495</v>
      </c>
      <c r="AC96" s="813">
        <f t="shared" si="21"/>
        <v>356.22299565516238</v>
      </c>
      <c r="AD96" s="682"/>
      <c r="AE96" s="1199"/>
      <c r="AF96" s="898">
        <f t="shared" si="12"/>
        <v>208.69221270766127</v>
      </c>
      <c r="AG96" s="894">
        <f t="shared" si="13"/>
        <v>108.51236352324055</v>
      </c>
      <c r="AH96" s="899">
        <f t="shared" si="14"/>
        <v>0</v>
      </c>
      <c r="AI96" s="911" t="s">
        <v>126</v>
      </c>
      <c r="AJ96" s="682">
        <v>37</v>
      </c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682"/>
    </row>
    <row r="97" spans="1:63" s="693" customFormat="1" ht="18">
      <c r="A97" s="1201"/>
      <c r="B97" s="706" t="s">
        <v>126</v>
      </c>
      <c r="C97" s="809">
        <f>'Densidade celular'!K146</f>
        <v>104.34610635383062</v>
      </c>
      <c r="D97" s="810">
        <f>'Densidade celular'!K194</f>
        <v>313.0383190614919</v>
      </c>
      <c r="E97" s="813">
        <f t="shared" si="15"/>
        <v>208.69221270766127</v>
      </c>
      <c r="F97" s="799"/>
      <c r="G97" s="809">
        <f>'Densidade celular'!V242</f>
        <v>313.06469573144989</v>
      </c>
      <c r="H97" s="810">
        <f>'Densidade celular'!V290</f>
        <v>313.06469573144989</v>
      </c>
      <c r="I97" s="813">
        <f t="shared" si="16"/>
        <v>313.06469573144989</v>
      </c>
      <c r="J97" s="799"/>
      <c r="K97" s="809">
        <f>'Densidade celular'!AG242</f>
        <v>0</v>
      </c>
      <c r="L97" s="810">
        <f>'Densidade celular'!AG290</f>
        <v>0</v>
      </c>
      <c r="M97" s="813">
        <f t="shared" si="17"/>
        <v>0</v>
      </c>
      <c r="N97" s="799"/>
      <c r="O97" s="809">
        <f>'Densidade celular'!AR242</f>
        <v>24.944789676543564</v>
      </c>
      <c r="P97" s="810">
        <f>'Densidade celular'!AR290</f>
        <v>0</v>
      </c>
      <c r="Q97" s="813">
        <f t="shared" si="18"/>
        <v>12.472394838271782</v>
      </c>
      <c r="R97" s="799"/>
      <c r="S97" s="809">
        <f>'Densidade celular'!BC146</f>
        <v>0</v>
      </c>
      <c r="T97" s="810">
        <f>'Densidade celular'!BC194</f>
        <v>0</v>
      </c>
      <c r="U97" s="813">
        <f t="shared" si="19"/>
        <v>0</v>
      </c>
      <c r="V97" s="799"/>
      <c r="W97" s="809">
        <f>'Densidade celular'!BN242</f>
        <v>0</v>
      </c>
      <c r="X97" s="810">
        <f>'Densidade celular'!BN290</f>
        <v>0</v>
      </c>
      <c r="Y97" s="813">
        <f t="shared" si="20"/>
        <v>0</v>
      </c>
      <c r="Z97" s="799"/>
      <c r="AA97" s="809">
        <f>'Densidade celular'!BY242</f>
        <v>0</v>
      </c>
      <c r="AB97" s="810">
        <f>'Densidade celular'!BY290</f>
        <v>0</v>
      </c>
      <c r="AC97" s="813">
        <f t="shared" si="21"/>
        <v>0</v>
      </c>
      <c r="AD97" s="682"/>
      <c r="AE97" s="1199"/>
      <c r="AF97" s="898">
        <f t="shared" si="12"/>
        <v>0</v>
      </c>
      <c r="AG97" s="894">
        <f t="shared" si="13"/>
        <v>2361.6925572882865</v>
      </c>
      <c r="AH97" s="899">
        <f t="shared" si="14"/>
        <v>357.79506101684365</v>
      </c>
      <c r="AI97" s="910" t="s">
        <v>129</v>
      </c>
      <c r="AJ97" s="682">
        <v>38</v>
      </c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82"/>
    </row>
    <row r="98" spans="1:63" s="693" customFormat="1" ht="18">
      <c r="A98" s="1201"/>
      <c r="B98" s="705" t="s">
        <v>129</v>
      </c>
      <c r="C98" s="809">
        <f>'Densidade celular'!K147</f>
        <v>0</v>
      </c>
      <c r="D98" s="810">
        <f>'Densidade celular'!K195</f>
        <v>0</v>
      </c>
      <c r="E98" s="813">
        <f t="shared" si="15"/>
        <v>0</v>
      </c>
      <c r="F98" s="799"/>
      <c r="G98" s="809">
        <f>'Densidade celular'!V243</f>
        <v>208.70979715429991</v>
      </c>
      <c r="H98" s="810">
        <f>'Densidade celular'!V291</f>
        <v>313.06469573144989</v>
      </c>
      <c r="I98" s="813">
        <f t="shared" si="16"/>
        <v>260.88724644287493</v>
      </c>
      <c r="J98" s="799"/>
      <c r="K98" s="809">
        <f>'Densidade celular'!AG243</f>
        <v>4491.2557743693878</v>
      </c>
      <c r="L98" s="810">
        <f>'Densidade celular'!AG291</f>
        <v>8982.5115487387757</v>
      </c>
      <c r="M98" s="813">
        <f t="shared" si="17"/>
        <v>6736.8836615540822</v>
      </c>
      <c r="N98" s="799"/>
      <c r="O98" s="809">
        <f>'Densidade celular'!AR243</f>
        <v>99.779158706174258</v>
      </c>
      <c r="P98" s="810">
        <f>'Densidade celular'!AR291</f>
        <v>74.834369029630679</v>
      </c>
      <c r="Q98" s="813">
        <f t="shared" si="18"/>
        <v>87.306763867902475</v>
      </c>
      <c r="R98" s="799"/>
      <c r="S98" s="809">
        <f>'Densidade celular'!BC147</f>
        <v>0</v>
      </c>
      <c r="T98" s="810">
        <f>'Densidade celular'!BC195</f>
        <v>0</v>
      </c>
      <c r="U98" s="813">
        <f t="shared" si="19"/>
        <v>0</v>
      </c>
      <c r="V98" s="799"/>
      <c r="W98" s="809">
        <f>'Densidade celular'!BN243</f>
        <v>0</v>
      </c>
      <c r="X98" s="810">
        <f>'Densidade celular'!BN291</f>
        <v>120.62747698573833</v>
      </c>
      <c r="Y98" s="813">
        <f t="shared" si="20"/>
        <v>301.56869246434582</v>
      </c>
      <c r="Z98" s="799"/>
      <c r="AA98" s="809">
        <f>'Densidade celular'!BY243</f>
        <v>94.99279884137664</v>
      </c>
      <c r="AB98" s="810">
        <f>'Densidade celular'!BY291</f>
        <v>213.7337973930974</v>
      </c>
      <c r="AC98" s="813">
        <f t="shared" si="21"/>
        <v>771.81649058618518</v>
      </c>
      <c r="AD98" s="682"/>
      <c r="AE98" s="1199"/>
      <c r="AF98" s="898">
        <f t="shared" si="12"/>
        <v>52.17305317691531</v>
      </c>
      <c r="AG98" s="894">
        <f t="shared" si="13"/>
        <v>0</v>
      </c>
      <c r="AH98" s="899">
        <f t="shared" si="14"/>
        <v>0</v>
      </c>
      <c r="AI98" s="910" t="s">
        <v>264</v>
      </c>
      <c r="AJ98" s="682">
        <v>39</v>
      </c>
      <c r="AK98" s="682"/>
      <c r="AL98" s="682"/>
      <c r="AM98" s="682"/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682"/>
    </row>
    <row r="99" spans="1:63" s="693" customFormat="1" ht="18">
      <c r="A99" s="1201"/>
      <c r="B99" s="705" t="s">
        <v>264</v>
      </c>
      <c r="C99" s="809">
        <f>'Densidade celular'!K148</f>
        <v>0</v>
      </c>
      <c r="D99" s="810">
        <f>'Densidade celular'!K196</f>
        <v>104.34610635383062</v>
      </c>
      <c r="E99" s="813">
        <f t="shared" si="15"/>
        <v>52.17305317691531</v>
      </c>
      <c r="F99" s="799"/>
      <c r="G99" s="809">
        <f>'Densidade celular'!V244</f>
        <v>0</v>
      </c>
      <c r="H99" s="810">
        <f>'Densidade celular'!V292</f>
        <v>0</v>
      </c>
      <c r="I99" s="813">
        <f t="shared" si="16"/>
        <v>0</v>
      </c>
      <c r="J99" s="799"/>
      <c r="K99" s="809">
        <f>'Densidade celular'!AG244</f>
        <v>0</v>
      </c>
      <c r="L99" s="810">
        <f>'Densidade celular'!AG292</f>
        <v>0</v>
      </c>
      <c r="M99" s="813">
        <f t="shared" si="17"/>
        <v>0</v>
      </c>
      <c r="N99" s="799"/>
      <c r="O99" s="809">
        <f>'Densidade celular'!AR244</f>
        <v>0</v>
      </c>
      <c r="P99" s="810">
        <f>'Densidade celular'!AR292</f>
        <v>0</v>
      </c>
      <c r="Q99" s="813">
        <f t="shared" si="18"/>
        <v>0</v>
      </c>
      <c r="R99" s="799"/>
      <c r="S99" s="809">
        <f>'Densidade celular'!BC148</f>
        <v>0</v>
      </c>
      <c r="T99" s="810">
        <f>'Densidade celular'!BC196</f>
        <v>0</v>
      </c>
      <c r="U99" s="813">
        <f t="shared" si="19"/>
        <v>0</v>
      </c>
      <c r="V99" s="799"/>
      <c r="W99" s="809">
        <f>'Densidade celular'!BN244</f>
        <v>0</v>
      </c>
      <c r="X99" s="810">
        <f>'Densidade celular'!BN292</f>
        <v>0</v>
      </c>
      <c r="Y99" s="813">
        <f t="shared" si="20"/>
        <v>0</v>
      </c>
      <c r="Z99" s="799"/>
      <c r="AA99" s="809">
        <f>'Densidade celular'!BY244</f>
        <v>0</v>
      </c>
      <c r="AB99" s="810">
        <f>'Densidade celular'!BY292</f>
        <v>0</v>
      </c>
      <c r="AC99" s="813">
        <f t="shared" si="21"/>
        <v>0</v>
      </c>
      <c r="AD99" s="682"/>
      <c r="AE99" s="1199"/>
      <c r="AF99" s="898">
        <f t="shared" si="12"/>
        <v>0</v>
      </c>
      <c r="AG99" s="894">
        <f t="shared" si="13"/>
        <v>2998.3279811923494</v>
      </c>
      <c r="AH99" s="899">
        <f t="shared" si="14"/>
        <v>100.52289748811528</v>
      </c>
      <c r="AI99" s="910" t="s">
        <v>138</v>
      </c>
      <c r="AJ99" s="682">
        <v>40</v>
      </c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682"/>
    </row>
    <row r="100" spans="1:63" s="693" customFormat="1" ht="18.600000000000001" thickBot="1">
      <c r="A100" s="1201"/>
      <c r="B100" s="705" t="s">
        <v>138</v>
      </c>
      <c r="C100" s="809">
        <f>'Densidade celular'!K149</f>
        <v>0</v>
      </c>
      <c r="D100" s="810">
        <f>'Densidade celular'!K197</f>
        <v>0</v>
      </c>
      <c r="E100" s="813">
        <f t="shared" si="15"/>
        <v>0</v>
      </c>
      <c r="F100" s="799"/>
      <c r="G100" s="809">
        <f>'Densidade celular'!V245</f>
        <v>0</v>
      </c>
      <c r="H100" s="810">
        <f>'Densidade celular'!V293</f>
        <v>0</v>
      </c>
      <c r="I100" s="813">
        <f t="shared" si="16"/>
        <v>0</v>
      </c>
      <c r="J100" s="799"/>
      <c r="K100" s="809">
        <f>'Densidade celular'!AG245</f>
        <v>17965.023097477551</v>
      </c>
      <c r="L100" s="810">
        <f>'Densidade celular'!AG293</f>
        <v>0</v>
      </c>
      <c r="M100" s="813">
        <f t="shared" si="17"/>
        <v>8982.5115487387757</v>
      </c>
      <c r="N100" s="799"/>
      <c r="O100" s="809">
        <f>'Densidade celular'!AR245</f>
        <v>0</v>
      </c>
      <c r="P100" s="810">
        <f>'Densidade celular'!AR293</f>
        <v>24.944789676543564</v>
      </c>
      <c r="Q100" s="813">
        <f t="shared" si="18"/>
        <v>12.472394838271782</v>
      </c>
      <c r="R100" s="799"/>
      <c r="S100" s="809">
        <f>'Densidade celular'!BC149</f>
        <v>0</v>
      </c>
      <c r="T100" s="810">
        <f>'Densidade celular'!BC197</f>
        <v>0</v>
      </c>
      <c r="U100" s="813">
        <f t="shared" si="19"/>
        <v>0</v>
      </c>
      <c r="V100" s="799"/>
      <c r="W100" s="809">
        <f>'Densidade celular'!BN245</f>
        <v>120.62747698573833</v>
      </c>
      <c r="X100" s="810">
        <f>'Densidade celular'!BN293</f>
        <v>0</v>
      </c>
      <c r="Y100" s="813">
        <f t="shared" si="20"/>
        <v>301.56869246434582</v>
      </c>
      <c r="Z100" s="799"/>
      <c r="AA100" s="809">
        <f>'Densidade celular'!BY245</f>
        <v>0</v>
      </c>
      <c r="AB100" s="810">
        <f>'Densidade celular'!BY293</f>
        <v>0</v>
      </c>
      <c r="AC100" s="813">
        <f t="shared" si="21"/>
        <v>0</v>
      </c>
      <c r="AD100" s="682"/>
      <c r="AE100" s="1199"/>
      <c r="AF100" s="898">
        <f t="shared" si="12"/>
        <v>0</v>
      </c>
      <c r="AG100" s="894">
        <f t="shared" si="13"/>
        <v>52.177449288574984</v>
      </c>
      <c r="AH100" s="899">
        <f t="shared" si="14"/>
        <v>20702.354003190132</v>
      </c>
      <c r="AI100" s="912" t="s">
        <v>212</v>
      </c>
      <c r="AJ100" s="682">
        <v>41</v>
      </c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682"/>
    </row>
    <row r="101" spans="1:63" s="805" customFormat="1" ht="18.600000000000001" thickBot="1">
      <c r="A101" s="1201"/>
      <c r="B101" s="707" t="s">
        <v>212</v>
      </c>
      <c r="C101" s="811">
        <f>'Densidade celular'!K150</f>
        <v>0</v>
      </c>
      <c r="D101" s="812">
        <f>'Densidade celular'!K198</f>
        <v>0</v>
      </c>
      <c r="E101" s="814">
        <f t="shared" si="15"/>
        <v>0</v>
      </c>
      <c r="F101" s="800"/>
      <c r="G101" s="811">
        <f>'Densidade celular'!V246</f>
        <v>313.06469573144989</v>
      </c>
      <c r="H101" s="812">
        <f>'Densidade celular'!V294</f>
        <v>0</v>
      </c>
      <c r="I101" s="814">
        <f t="shared" si="16"/>
        <v>156.53234786572494</v>
      </c>
      <c r="J101" s="800"/>
      <c r="K101" s="811">
        <f>'Densidade celular'!AG246</f>
        <v>0</v>
      </c>
      <c r="L101" s="812">
        <f>'Densidade celular'!AG294</f>
        <v>0</v>
      </c>
      <c r="M101" s="814">
        <f t="shared" si="17"/>
        <v>0</v>
      </c>
      <c r="N101" s="800"/>
      <c r="O101" s="811">
        <f>'Densidade celular'!AR246</f>
        <v>0</v>
      </c>
      <c r="P101" s="812">
        <f>'Densidade celular'!AR294</f>
        <v>0</v>
      </c>
      <c r="Q101" s="814">
        <f t="shared" si="18"/>
        <v>0</v>
      </c>
      <c r="R101" s="800"/>
      <c r="S101" s="811">
        <f>'Densidade celular'!BC150</f>
        <v>0</v>
      </c>
      <c r="T101" s="812">
        <f>'Densidade celular'!BC198</f>
        <v>0</v>
      </c>
      <c r="U101" s="814">
        <f t="shared" si="19"/>
        <v>0</v>
      </c>
      <c r="V101" s="800"/>
      <c r="W101" s="811">
        <f>'Densidade celular'!BN246</f>
        <v>9650.1981588590661</v>
      </c>
      <c r="X101" s="812">
        <f>'Densidade celular'!BN294</f>
        <v>13269.022468431216</v>
      </c>
      <c r="Y101" s="814">
        <f t="shared" si="20"/>
        <v>57298.05156822571</v>
      </c>
      <c r="Z101" s="800"/>
      <c r="AA101" s="811">
        <f>'Densidade celular'!BY246</f>
        <v>0</v>
      </c>
      <c r="AB101" s="812">
        <f>'Densidade celular'!BY294</f>
        <v>1923.6041765378768</v>
      </c>
      <c r="AC101" s="814">
        <f t="shared" si="21"/>
        <v>4809.0104413446916</v>
      </c>
      <c r="AD101" s="802"/>
      <c r="AE101" s="1200"/>
      <c r="AF101" s="916">
        <f ca="1">AVERAGE(AF60:AF101)</f>
        <v>10392.926178262407</v>
      </c>
      <c r="AG101" s="916">
        <f ca="1">AVERAGE(AG60:AG101)</f>
        <v>217107.44307896477</v>
      </c>
      <c r="AH101" s="916">
        <f ca="1">AVERAGE(AH60:AH101)</f>
        <v>49203.433767017632</v>
      </c>
      <c r="AI101" s="919" t="s">
        <v>362</v>
      </c>
      <c r="AJ101" s="802"/>
      <c r="AK101" s="802"/>
      <c r="AL101" s="802"/>
      <c r="AM101" s="802"/>
      <c r="AN101" s="802"/>
      <c r="AO101" s="802"/>
      <c r="AP101" s="802"/>
      <c r="AQ101" s="802"/>
      <c r="AR101" s="802"/>
      <c r="AS101" s="802"/>
      <c r="AT101" s="802"/>
      <c r="AU101" s="802"/>
      <c r="AV101" s="802"/>
      <c r="AW101" s="802"/>
      <c r="AX101" s="802"/>
      <c r="AY101" s="802"/>
      <c r="AZ101" s="802"/>
      <c r="BA101" s="802"/>
      <c r="BB101" s="802"/>
      <c r="BC101" s="802"/>
      <c r="BD101" s="802"/>
      <c r="BE101" s="802"/>
      <c r="BF101" s="802"/>
      <c r="BG101" s="802"/>
      <c r="BH101" s="802"/>
      <c r="BI101" s="802"/>
      <c r="BJ101" s="802"/>
      <c r="BK101" s="802"/>
    </row>
    <row r="102" spans="1:63" s="805" customFormat="1" ht="15.6">
      <c r="A102" s="806"/>
      <c r="B102" s="802"/>
      <c r="C102" s="1196" t="s">
        <v>571</v>
      </c>
      <c r="D102" s="1196"/>
      <c r="E102" s="822">
        <f>SUM(E61:E101)</f>
        <v>426109.97330875869</v>
      </c>
      <c r="F102" s="823"/>
      <c r="G102" s="1196" t="s">
        <v>571</v>
      </c>
      <c r="H102" s="1196"/>
      <c r="I102" s="822">
        <f>SUM(I61:I101)</f>
        <v>619171.38549247663</v>
      </c>
      <c r="J102" s="801"/>
      <c r="K102" s="1196" t="s">
        <v>571</v>
      </c>
      <c r="L102" s="1196"/>
      <c r="M102" s="822">
        <f>SUM(M61:M101)</f>
        <v>25895119.384852692</v>
      </c>
      <c r="N102" s="801"/>
      <c r="O102" s="1196" t="s">
        <v>571</v>
      </c>
      <c r="P102" s="1196"/>
      <c r="Q102" s="822">
        <f>SUM(Q61:Q101)</f>
        <v>189924.72836750347</v>
      </c>
      <c r="R102" s="802"/>
      <c r="S102" s="1196" t="s">
        <v>571</v>
      </c>
      <c r="T102" s="1196"/>
      <c r="U102" s="822">
        <f>SUM(U61:U101)</f>
        <v>394083.69184471545</v>
      </c>
      <c r="V102" s="802"/>
      <c r="W102" s="1196" t="s">
        <v>571</v>
      </c>
      <c r="X102" s="1196"/>
      <c r="Y102" s="822">
        <f>SUM(Y61:Y101)</f>
        <v>3276643.1381139783</v>
      </c>
      <c r="Z102" s="801"/>
      <c r="AA102" s="1196" t="s">
        <v>571</v>
      </c>
      <c r="AB102" s="1196"/>
      <c r="AC102" s="822">
        <f>SUM(AC61:AC101)</f>
        <v>2381295.5233844742</v>
      </c>
      <c r="AD102" s="802"/>
      <c r="AF102" s="914"/>
      <c r="AG102" s="914"/>
      <c r="AH102" s="914"/>
      <c r="AI102" s="918"/>
      <c r="AJ102" s="802"/>
      <c r="AK102" s="802"/>
      <c r="AL102" s="802"/>
      <c r="AM102" s="802"/>
      <c r="AN102" s="802"/>
      <c r="AO102" s="802"/>
      <c r="AP102" s="802"/>
      <c r="AQ102" s="802"/>
      <c r="AR102" s="802"/>
      <c r="AS102" s="802"/>
      <c r="AT102" s="802"/>
      <c r="AU102" s="802"/>
      <c r="AV102" s="802"/>
      <c r="AW102" s="802"/>
      <c r="AX102" s="802"/>
      <c r="AY102" s="802"/>
      <c r="AZ102" s="802"/>
      <c r="BA102" s="802"/>
      <c r="BB102" s="802"/>
      <c r="BC102" s="802"/>
      <c r="BD102" s="802"/>
      <c r="BE102" s="802"/>
      <c r="BF102" s="802"/>
      <c r="BG102" s="802"/>
      <c r="BH102" s="802"/>
      <c r="BI102" s="802"/>
      <c r="BJ102" s="802"/>
      <c r="BK102" s="802"/>
    </row>
    <row r="103" spans="1:63" s="805" customFormat="1" ht="15.6">
      <c r="A103" s="806"/>
      <c r="B103" s="802"/>
      <c r="C103" s="1197" t="str">
        <f>E105</f>
        <v>Água Bruta</v>
      </c>
      <c r="D103" s="1197"/>
      <c r="E103" s="1197"/>
      <c r="F103" s="824"/>
      <c r="G103" s="1197" t="str">
        <f>I105</f>
        <v>Meso 01</v>
      </c>
      <c r="H103" s="1197"/>
      <c r="I103" s="1197"/>
      <c r="J103" s="801"/>
      <c r="K103" s="1197" t="str">
        <f>M105</f>
        <v>Meso 02</v>
      </c>
      <c r="L103" s="1197"/>
      <c r="M103" s="1197"/>
      <c r="N103" s="801"/>
      <c r="O103" s="1197" t="str">
        <f>Q105</f>
        <v>Meso 03</v>
      </c>
      <c r="P103" s="1197"/>
      <c r="Q103" s="1197"/>
      <c r="R103" s="802"/>
      <c r="S103" s="1197" t="str">
        <f>U105</f>
        <v>Meso 04</v>
      </c>
      <c r="T103" s="1197"/>
      <c r="U103" s="1197"/>
      <c r="V103" s="802"/>
      <c r="W103" s="1197" t="str">
        <f>Y105</f>
        <v>Meso 05</v>
      </c>
      <c r="X103" s="1197"/>
      <c r="Y103" s="1197"/>
      <c r="Z103" s="801"/>
      <c r="AA103" s="1197" t="str">
        <f>AC105</f>
        <v>Meso 06</v>
      </c>
      <c r="AB103" s="1197"/>
      <c r="AC103" s="1197"/>
      <c r="AD103" s="802"/>
      <c r="AE103" s="802"/>
      <c r="AF103" s="918"/>
      <c r="AG103" s="918"/>
      <c r="AH103" s="918"/>
      <c r="AI103" s="918"/>
      <c r="AJ103" s="802"/>
      <c r="AK103" s="802"/>
      <c r="AL103" s="802"/>
      <c r="AM103" s="802"/>
      <c r="AN103" s="802"/>
      <c r="AO103" s="802"/>
      <c r="AP103" s="802"/>
      <c r="AQ103" s="802"/>
      <c r="AR103" s="802"/>
      <c r="AS103" s="802"/>
      <c r="AT103" s="802"/>
      <c r="AU103" s="802"/>
      <c r="AV103" s="802"/>
      <c r="AW103" s="802"/>
      <c r="AX103" s="802"/>
      <c r="AY103" s="802"/>
      <c r="AZ103" s="802"/>
      <c r="BA103" s="802"/>
      <c r="BB103" s="802"/>
      <c r="BC103" s="802"/>
      <c r="BD103" s="802"/>
      <c r="BE103" s="802"/>
      <c r="BF103" s="802"/>
      <c r="BG103" s="802"/>
      <c r="BH103" s="802"/>
      <c r="BI103" s="802"/>
      <c r="BJ103" s="802"/>
      <c r="BK103" s="802"/>
    </row>
    <row r="104" spans="1:63" s="682" customFormat="1" ht="14.4" thickBot="1">
      <c r="A104" s="807"/>
      <c r="C104" s="710"/>
      <c r="D104" s="710"/>
      <c r="E104" s="801"/>
      <c r="F104" s="801"/>
      <c r="G104" s="803"/>
      <c r="H104" s="710"/>
      <c r="I104" s="711"/>
      <c r="J104" s="801"/>
      <c r="K104" s="710"/>
      <c r="L104" s="710"/>
      <c r="M104" s="711"/>
      <c r="N104" s="801"/>
      <c r="Q104" s="802"/>
      <c r="R104" s="802"/>
      <c r="S104" s="802"/>
      <c r="U104" s="802"/>
      <c r="V104" s="802"/>
      <c r="W104" s="802"/>
      <c r="Z104" s="801"/>
      <c r="AF104" s="915"/>
      <c r="AG104" s="915"/>
      <c r="AH104" s="915"/>
      <c r="AI104" s="915"/>
    </row>
    <row r="105" spans="1:63" s="693" customFormat="1" ht="15.75" customHeight="1" thickBot="1">
      <c r="A105" s="1201" t="s">
        <v>594</v>
      </c>
      <c r="B105" s="698"/>
      <c r="C105" s="818" t="s">
        <v>561</v>
      </c>
      <c r="D105" s="819">
        <f>'Densidade celular'!K444</f>
        <v>5</v>
      </c>
      <c r="E105" s="817" t="s">
        <v>0</v>
      </c>
      <c r="F105" s="804"/>
      <c r="G105" s="818" t="s">
        <v>561</v>
      </c>
      <c r="H105" s="819">
        <f>'Densidade celular'!V444</f>
        <v>1</v>
      </c>
      <c r="I105" s="817" t="s">
        <v>565</v>
      </c>
      <c r="J105" s="804"/>
      <c r="K105" s="818" t="s">
        <v>561</v>
      </c>
      <c r="L105" s="819">
        <f>'Densidade celular'!AG444</f>
        <v>1</v>
      </c>
      <c r="M105" s="817" t="s">
        <v>566</v>
      </c>
      <c r="N105" s="804"/>
      <c r="O105" s="818" t="s">
        <v>561</v>
      </c>
      <c r="P105" s="819">
        <f>'Densidade celular'!AR444</f>
        <v>1</v>
      </c>
      <c r="Q105" s="817" t="s">
        <v>567</v>
      </c>
      <c r="R105" s="804"/>
      <c r="S105" s="818" t="s">
        <v>561</v>
      </c>
      <c r="T105" s="819">
        <f>'Densidade celular'!BC492</f>
        <v>5</v>
      </c>
      <c r="U105" s="817" t="s">
        <v>568</v>
      </c>
      <c r="V105" s="804"/>
      <c r="W105" s="818" t="s">
        <v>561</v>
      </c>
      <c r="X105" s="819">
        <f>'Densidade celular'!BN444</f>
        <v>5</v>
      </c>
      <c r="Y105" s="817" t="s">
        <v>569</v>
      </c>
      <c r="Z105" s="804"/>
      <c r="AA105" s="818" t="s">
        <v>561</v>
      </c>
      <c r="AB105" s="819">
        <f>'Densidade celular'!BY444</f>
        <v>5</v>
      </c>
      <c r="AC105" s="817" t="s">
        <v>570</v>
      </c>
      <c r="AD105" s="682"/>
      <c r="AE105" s="1198" t="s">
        <v>604</v>
      </c>
      <c r="AF105" s="817" t="s">
        <v>0</v>
      </c>
      <c r="AG105" s="817" t="s">
        <v>600</v>
      </c>
      <c r="AH105" s="817" t="s">
        <v>601</v>
      </c>
      <c r="AI105" s="906" t="s">
        <v>606</v>
      </c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682"/>
    </row>
    <row r="106" spans="1:63" s="693" customFormat="1" ht="17.399999999999999">
      <c r="A106" s="1201"/>
      <c r="B106" s="816" t="s">
        <v>251</v>
      </c>
      <c r="C106" s="796" t="s">
        <v>564</v>
      </c>
      <c r="D106" s="797" t="s">
        <v>563</v>
      </c>
      <c r="E106" s="815" t="s">
        <v>362</v>
      </c>
      <c r="F106" s="798"/>
      <c r="G106" s="796" t="s">
        <v>564</v>
      </c>
      <c r="H106" s="797" t="s">
        <v>563</v>
      </c>
      <c r="I106" s="815" t="s">
        <v>362</v>
      </c>
      <c r="J106" s="798"/>
      <c r="K106" s="796" t="s">
        <v>564</v>
      </c>
      <c r="L106" s="797" t="s">
        <v>563</v>
      </c>
      <c r="M106" s="815" t="s">
        <v>362</v>
      </c>
      <c r="N106" s="798"/>
      <c r="O106" s="796" t="s">
        <v>564</v>
      </c>
      <c r="P106" s="797" t="s">
        <v>563</v>
      </c>
      <c r="Q106" s="815" t="s">
        <v>362</v>
      </c>
      <c r="R106" s="798"/>
      <c r="S106" s="796" t="s">
        <v>564</v>
      </c>
      <c r="T106" s="797" t="s">
        <v>563</v>
      </c>
      <c r="U106" s="815" t="s">
        <v>362</v>
      </c>
      <c r="V106" s="798"/>
      <c r="W106" s="796" t="s">
        <v>564</v>
      </c>
      <c r="X106" s="797" t="s">
        <v>563</v>
      </c>
      <c r="Y106" s="815" t="s">
        <v>362</v>
      </c>
      <c r="Z106" s="798"/>
      <c r="AA106" s="796" t="s">
        <v>564</v>
      </c>
      <c r="AB106" s="797" t="s">
        <v>563</v>
      </c>
      <c r="AC106" s="815" t="s">
        <v>362</v>
      </c>
      <c r="AD106" s="682"/>
      <c r="AE106" s="1199"/>
      <c r="AF106" s="895">
        <f>E107</f>
        <v>0</v>
      </c>
      <c r="AG106" s="896">
        <f>AVERAGE(I107,M107,Q107)</f>
        <v>150.40975306782863</v>
      </c>
      <c r="AH106" s="897">
        <f>AVERAGE(AC107,Y107,U107)</f>
        <v>3114.1194587725627</v>
      </c>
      <c r="AI106" s="907" t="s">
        <v>20</v>
      </c>
      <c r="AJ106" s="682">
        <v>1</v>
      </c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82"/>
    </row>
    <row r="107" spans="1:63" s="693" customFormat="1" ht="18">
      <c r="A107" s="1201"/>
      <c r="B107" s="700" t="s">
        <v>20</v>
      </c>
      <c r="C107" s="809">
        <f>'Densidade celular'!K403</f>
        <v>0</v>
      </c>
      <c r="D107" s="810">
        <f>'Densidade celular'!K451</f>
        <v>0</v>
      </c>
      <c r="E107" s="813">
        <f>AVERAGE(C107:D107)*$D$59</f>
        <v>0</v>
      </c>
      <c r="F107" s="799"/>
      <c r="G107" s="809">
        <f>'Densidade celular'!V403</f>
        <v>0</v>
      </c>
      <c r="H107" s="810">
        <f>'Densidade celular'!V451</f>
        <v>902.45851840697185</v>
      </c>
      <c r="I107" s="813">
        <f>AVERAGE(G107:H107)*$H$59</f>
        <v>451.22925920348592</v>
      </c>
      <c r="J107" s="799"/>
      <c r="K107" s="809">
        <f>'Densidade celular'!AG403</f>
        <v>0</v>
      </c>
      <c r="L107" s="810">
        <f>'Densidade celular'!AG451</f>
        <v>0</v>
      </c>
      <c r="M107" s="813">
        <f>AVERAGE(K107:L107)*$L$59</f>
        <v>0</v>
      </c>
      <c r="N107" s="799"/>
      <c r="O107" s="809">
        <f>'Densidade celular'!AR403</f>
        <v>0</v>
      </c>
      <c r="P107" s="810">
        <f>'Densidade celular'!AR451</f>
        <v>0</v>
      </c>
      <c r="Q107" s="813">
        <f>AVERAGE(O107:P107)*$P$59</f>
        <v>0</v>
      </c>
      <c r="R107" s="799"/>
      <c r="S107" s="809">
        <f>'Densidade celular'!BC403</f>
        <v>0</v>
      </c>
      <c r="T107" s="810">
        <f>'Densidade celular'!BC451</f>
        <v>0</v>
      </c>
      <c r="U107" s="813">
        <f>AVERAGE(S107:T107)*$T$59</f>
        <v>0</v>
      </c>
      <c r="V107" s="799"/>
      <c r="W107" s="809">
        <f>'Densidade celular'!BN403</f>
        <v>1112.3514367477387</v>
      </c>
      <c r="X107" s="810">
        <f>'Densidade celular'!BN451</f>
        <v>2224.7028734954774</v>
      </c>
      <c r="Y107" s="813">
        <f>AVERAGE(W107:X107)*$X$59</f>
        <v>8342.6357756080397</v>
      </c>
      <c r="Z107" s="799"/>
      <c r="AA107" s="809">
        <f>'Densidade celular'!BY403</f>
        <v>0</v>
      </c>
      <c r="AB107" s="810">
        <f>'Densidade celular'!BY451</f>
        <v>399.88904028385963</v>
      </c>
      <c r="AC107" s="813">
        <f>AVERAGE(AA107:AB107)*$AB$59</f>
        <v>999.7226007096491</v>
      </c>
      <c r="AD107" s="682"/>
      <c r="AE107" s="1199"/>
      <c r="AF107" s="898">
        <f t="shared" ref="AF107:AF146" si="22">E108</f>
        <v>2147.3978320756692</v>
      </c>
      <c r="AG107" s="894">
        <f t="shared" ref="AG107:AG146" si="23">AVERAGE(I108,M108,Q108)</f>
        <v>837.57310801398944</v>
      </c>
      <c r="AH107" s="899">
        <f t="shared" ref="AH107:AH146" si="24">AVERAGE(AC108,Y108,U108)</f>
        <v>15108.954682912306</v>
      </c>
      <c r="AI107" s="907" t="s">
        <v>143</v>
      </c>
      <c r="AJ107" s="682">
        <v>2</v>
      </c>
      <c r="AK107" s="682"/>
      <c r="AL107" s="682"/>
      <c r="AM107" s="682"/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682"/>
    </row>
    <row r="108" spans="1:63" s="693" customFormat="1" ht="18">
      <c r="A108" s="1201"/>
      <c r="B108" s="700" t="s">
        <v>143</v>
      </c>
      <c r="C108" s="809">
        <f>'Densidade celular'!K404</f>
        <v>1431.5985547171128</v>
      </c>
      <c r="D108" s="810">
        <f>'Densidade celular'!K452</f>
        <v>2863.1971094342257</v>
      </c>
      <c r="E108" s="813">
        <f t="shared" ref="E108:E147" si="25">AVERAGE(C108:D108)*$D$59</f>
        <v>2147.3978320756692</v>
      </c>
      <c r="F108" s="799"/>
      <c r="G108" s="809">
        <f>'Densidade celular'!V404</f>
        <v>5025.4386480839366</v>
      </c>
      <c r="H108" s="810">
        <f>'Densidade celular'!V452</f>
        <v>0</v>
      </c>
      <c r="I108" s="813">
        <f t="shared" ref="I108:I147" si="26">AVERAGE(G108:H108)*$H$59</f>
        <v>2512.7193240419683</v>
      </c>
      <c r="J108" s="799"/>
      <c r="K108" s="809">
        <f>'Densidade celular'!AG404</f>
        <v>0</v>
      </c>
      <c r="L108" s="810">
        <f>'Densidade celular'!AG452</f>
        <v>0</v>
      </c>
      <c r="M108" s="813">
        <f t="shared" ref="M108:M147" si="27">AVERAGE(K108:L108)*$L$59</f>
        <v>0</v>
      </c>
      <c r="N108" s="799"/>
      <c r="O108" s="809">
        <f>'Densidade celular'!AR404</f>
        <v>0</v>
      </c>
      <c r="P108" s="810">
        <f>'Densidade celular'!AR452</f>
        <v>0</v>
      </c>
      <c r="Q108" s="813">
        <f t="shared" ref="Q108:Q147" si="28">AVERAGE(O108:P108)*$P$59</f>
        <v>0</v>
      </c>
      <c r="R108" s="799"/>
      <c r="S108" s="809">
        <f>'Densidade celular'!BC404</f>
        <v>2506.1106859570964</v>
      </c>
      <c r="T108" s="810">
        <f>'Densidade celular'!BC452</f>
        <v>8771.3874008498387</v>
      </c>
      <c r="U108" s="813">
        <f t="shared" ref="U108:U147" si="29">AVERAGE(S108:T108)*$T$59</f>
        <v>5638.749043403468</v>
      </c>
      <c r="V108" s="799"/>
      <c r="W108" s="809">
        <f>'Densidade celular'!BN404</f>
        <v>4802.9953959197419</v>
      </c>
      <c r="X108" s="810">
        <f>'Densidade celular'!BN452</f>
        <v>9605.9907918394838</v>
      </c>
      <c r="Y108" s="813">
        <f t="shared" ref="Y108:Y147" si="30">AVERAGE(W108:X108)*$X$59</f>
        <v>36022.46546939807</v>
      </c>
      <c r="Z108" s="799"/>
      <c r="AA108" s="809">
        <f>'Densidade celular'!BY404</f>
        <v>1466.2598143741518</v>
      </c>
      <c r="AB108" s="810">
        <f>'Densidade celular'!BY452</f>
        <v>0</v>
      </c>
      <c r="AC108" s="813">
        <f t="shared" ref="AC108:AC147" si="31">AVERAGE(AA108:AB108)*$AB$59</f>
        <v>3665.6495359353794</v>
      </c>
      <c r="AD108" s="682"/>
      <c r="AE108" s="1199"/>
      <c r="AF108" s="898">
        <f t="shared" si="22"/>
        <v>2229.0935099677445</v>
      </c>
      <c r="AG108" s="894">
        <f t="shared" si="23"/>
        <v>1572.6410640691756</v>
      </c>
      <c r="AH108" s="899">
        <f t="shared" si="24"/>
        <v>22760.087086517451</v>
      </c>
      <c r="AI108" s="908" t="s">
        <v>152</v>
      </c>
      <c r="AJ108" s="682">
        <v>3</v>
      </c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682"/>
    </row>
    <row r="109" spans="1:63" s="693" customFormat="1" ht="18">
      <c r="A109" s="1201"/>
      <c r="B109" s="703" t="s">
        <v>152</v>
      </c>
      <c r="C109" s="809">
        <f>'Densidade celular'!K405</f>
        <v>0</v>
      </c>
      <c r="D109" s="810">
        <f>'Densidade celular'!K453</f>
        <v>4458.1870199354889</v>
      </c>
      <c r="E109" s="813">
        <f t="shared" si="25"/>
        <v>2229.0935099677445</v>
      </c>
      <c r="F109" s="799"/>
      <c r="G109" s="809">
        <f>'Densidade celular'!V405</f>
        <v>0</v>
      </c>
      <c r="H109" s="810">
        <f>'Densidade celular'!V453</f>
        <v>4316.3640979070296</v>
      </c>
      <c r="I109" s="813">
        <f t="shared" si="26"/>
        <v>2158.1820489535148</v>
      </c>
      <c r="J109" s="799"/>
      <c r="K109" s="809">
        <f>'Densidade celular'!AG405</f>
        <v>5119.482286508025</v>
      </c>
      <c r="L109" s="810">
        <f>'Densidade celular'!AG453</f>
        <v>0</v>
      </c>
      <c r="M109" s="813">
        <f t="shared" si="27"/>
        <v>2559.7411432540125</v>
      </c>
      <c r="N109" s="799"/>
      <c r="O109" s="809">
        <f>'Densidade celular'!AR405</f>
        <v>0</v>
      </c>
      <c r="P109" s="810">
        <f>'Densidade celular'!AR453</f>
        <v>0</v>
      </c>
      <c r="Q109" s="813">
        <f t="shared" si="28"/>
        <v>0</v>
      </c>
      <c r="R109" s="799"/>
      <c r="S109" s="809">
        <f>'Densidade celular'!BC405</f>
        <v>0</v>
      </c>
      <c r="T109" s="810">
        <f>'Densidade celular'!BC453</f>
        <v>0</v>
      </c>
      <c r="U109" s="813">
        <f t="shared" si="29"/>
        <v>0</v>
      </c>
      <c r="V109" s="799"/>
      <c r="W109" s="809">
        <f>'Densidade celular'!BN405</f>
        <v>2712.4485951060697</v>
      </c>
      <c r="X109" s="810">
        <f>'Densidade celular'!BN453</f>
        <v>3797.428033148497</v>
      </c>
      <c r="Y109" s="813">
        <f t="shared" si="30"/>
        <v>16274.691570636416</v>
      </c>
      <c r="Z109" s="799"/>
      <c r="AA109" s="809">
        <f>'Densidade celular'!BY405</f>
        <v>9245.4346113628344</v>
      </c>
      <c r="AB109" s="810">
        <f>'Densidade celular'!BY453</f>
        <v>11556.793264203541</v>
      </c>
      <c r="AC109" s="813">
        <f t="shared" si="31"/>
        <v>52005.569688915937</v>
      </c>
      <c r="AD109" s="682"/>
      <c r="AE109" s="1199"/>
      <c r="AF109" s="898">
        <f t="shared" si="22"/>
        <v>7025.2831110967945</v>
      </c>
      <c r="AG109" s="894">
        <f t="shared" si="23"/>
        <v>3877.4067688522882</v>
      </c>
      <c r="AH109" s="899">
        <f t="shared" si="24"/>
        <v>8046.5383003690686</v>
      </c>
      <c r="AI109" s="908" t="s">
        <v>158</v>
      </c>
      <c r="AJ109" s="682">
        <v>4</v>
      </c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682"/>
    </row>
    <row r="110" spans="1:63" s="693" customFormat="1" ht="18">
      <c r="A110" s="1201"/>
      <c r="B110" s="703" t="s">
        <v>158</v>
      </c>
      <c r="C110" s="809">
        <f>'Densidade celular'!K406</f>
        <v>5109.2968080703968</v>
      </c>
      <c r="D110" s="810">
        <f>'Densidade celular'!K454</f>
        <v>8941.2694141231932</v>
      </c>
      <c r="E110" s="813">
        <f t="shared" si="25"/>
        <v>7025.2831110967945</v>
      </c>
      <c r="F110" s="799"/>
      <c r="G110" s="809">
        <f>'Densidade celular'!V406</f>
        <v>1796.5106180956257</v>
      </c>
      <c r="H110" s="810">
        <f>'Densidade celular'!V454</f>
        <v>898.25530904781283</v>
      </c>
      <c r="I110" s="813">
        <f t="shared" si="26"/>
        <v>1347.3829635717193</v>
      </c>
      <c r="J110" s="799"/>
      <c r="K110" s="809">
        <f>'Densidade celular'!AG406</f>
        <v>2506.3390331722185</v>
      </c>
      <c r="L110" s="810">
        <f>'Densidade celular'!AG454</f>
        <v>2349.6928435989548</v>
      </c>
      <c r="M110" s="813">
        <f t="shared" si="27"/>
        <v>2428.0159383855867</v>
      </c>
      <c r="N110" s="799"/>
      <c r="O110" s="809">
        <f>'Densidade celular'!AR406</f>
        <v>13094.702340999263</v>
      </c>
      <c r="P110" s="810">
        <f>'Densidade celular'!AR454</f>
        <v>2618.9404681998531</v>
      </c>
      <c r="Q110" s="813">
        <f t="shared" si="28"/>
        <v>7856.8214045995583</v>
      </c>
      <c r="R110" s="799"/>
      <c r="S110" s="809">
        <f>'Densidade celular'!BC406</f>
        <v>2774.418663724713</v>
      </c>
      <c r="T110" s="810">
        <f>'Densidade celular'!BC454</f>
        <v>1387.2093318623565</v>
      </c>
      <c r="U110" s="813">
        <f t="shared" si="29"/>
        <v>2080.8139977935348</v>
      </c>
      <c r="V110" s="799"/>
      <c r="W110" s="809">
        <f>'Densidade celular'!BN406</f>
        <v>2712.4485951060697</v>
      </c>
      <c r="X110" s="810">
        <f>'Densidade celular'!BN454</f>
        <v>3797.428033148497</v>
      </c>
      <c r="Y110" s="813">
        <f t="shared" si="30"/>
        <v>16274.691570636416</v>
      </c>
      <c r="Z110" s="799"/>
      <c r="AA110" s="809">
        <f>'Densidade celular'!BY406</f>
        <v>0</v>
      </c>
      <c r="AB110" s="810">
        <f>'Densidade celular'!BY454</f>
        <v>2313.6437330709018</v>
      </c>
      <c r="AC110" s="813">
        <f t="shared" si="31"/>
        <v>5784.1093326772543</v>
      </c>
      <c r="AD110" s="682"/>
      <c r="AE110" s="1199"/>
      <c r="AF110" s="898">
        <f t="shared" si="22"/>
        <v>177.57539676406583</v>
      </c>
      <c r="AG110" s="894">
        <f t="shared" si="23"/>
        <v>948.50844300328254</v>
      </c>
      <c r="AH110" s="899">
        <f t="shared" si="24"/>
        <v>186.0389982925974</v>
      </c>
      <c r="AI110" s="908" t="s">
        <v>30</v>
      </c>
      <c r="AJ110" s="682">
        <v>5</v>
      </c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82"/>
    </row>
    <row r="111" spans="1:63" s="693" customFormat="1" ht="18">
      <c r="A111" s="1201"/>
      <c r="B111" s="703" t="s">
        <v>30</v>
      </c>
      <c r="C111" s="809">
        <f>'Densidade celular'!K407</f>
        <v>0</v>
      </c>
      <c r="D111" s="810">
        <f>'Densidade celular'!K455</f>
        <v>355.15079352813166</v>
      </c>
      <c r="E111" s="813">
        <f t="shared" si="25"/>
        <v>177.57539676406583</v>
      </c>
      <c r="F111" s="799"/>
      <c r="G111" s="809">
        <f>'Densidade celular'!V407</f>
        <v>1804.9170368139437</v>
      </c>
      <c r="H111" s="810">
        <f>'Densidade celular'!V455</f>
        <v>1579.3024072122007</v>
      </c>
      <c r="I111" s="813">
        <f t="shared" si="26"/>
        <v>1692.1097220130723</v>
      </c>
      <c r="J111" s="799"/>
      <c r="K111" s="809">
        <f>'Densidade celular'!AG407</f>
        <v>986.87099431156128</v>
      </c>
      <c r="L111" s="810">
        <f>'Densidade celular'!AG455</f>
        <v>0</v>
      </c>
      <c r="M111" s="813">
        <f t="shared" si="27"/>
        <v>493.43549715578064</v>
      </c>
      <c r="N111" s="799"/>
      <c r="O111" s="809">
        <f>'Densidade celular'!AR407</f>
        <v>0</v>
      </c>
      <c r="P111" s="810">
        <f>'Densidade celular'!AR455</f>
        <v>1319.9602196819899</v>
      </c>
      <c r="Q111" s="813">
        <f t="shared" si="28"/>
        <v>659.98010984099494</v>
      </c>
      <c r="R111" s="799"/>
      <c r="S111" s="809">
        <f>'Densidade celular'!BC407</f>
        <v>0</v>
      </c>
      <c r="T111" s="810">
        <f>'Densidade celular'!BC455</f>
        <v>0</v>
      </c>
      <c r="U111" s="813">
        <f t="shared" si="29"/>
        <v>0</v>
      </c>
      <c r="V111" s="799"/>
      <c r="W111" s="809">
        <f>'Densidade celular'!BN407</f>
        <v>223.24679795111686</v>
      </c>
      <c r="X111" s="810">
        <f>'Densidade celular'!BN455</f>
        <v>0</v>
      </c>
      <c r="Y111" s="813">
        <f t="shared" si="30"/>
        <v>558.11699487779219</v>
      </c>
      <c r="Z111" s="799"/>
      <c r="AA111" s="809">
        <f>'Densidade celular'!BY407</f>
        <v>0</v>
      </c>
      <c r="AB111" s="810">
        <f>'Densidade celular'!BY455</f>
        <v>0</v>
      </c>
      <c r="AC111" s="813">
        <f t="shared" si="31"/>
        <v>0</v>
      </c>
      <c r="AD111" s="682"/>
      <c r="AE111" s="1199"/>
      <c r="AF111" s="898">
        <f t="shared" si="22"/>
        <v>156.68417361535222</v>
      </c>
      <c r="AG111" s="894">
        <f t="shared" si="23"/>
        <v>48.028192224287039</v>
      </c>
      <c r="AH111" s="899">
        <f t="shared" si="24"/>
        <v>304.63716205130464</v>
      </c>
      <c r="AI111" s="909" t="s">
        <v>39</v>
      </c>
      <c r="AJ111" s="682">
        <v>6</v>
      </c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682"/>
    </row>
    <row r="112" spans="1:63" s="693" customFormat="1" ht="18">
      <c r="A112" s="1201"/>
      <c r="B112" s="704" t="s">
        <v>39</v>
      </c>
      <c r="C112" s="809">
        <f>'Densidade celular'!K408</f>
        <v>125.34733889228177</v>
      </c>
      <c r="D112" s="810">
        <f>'Densidade celular'!K456</f>
        <v>188.02100833842266</v>
      </c>
      <c r="E112" s="813">
        <f t="shared" si="25"/>
        <v>156.68417361535222</v>
      </c>
      <c r="F112" s="799"/>
      <c r="G112" s="809">
        <f>'Densidade celular'!V408</f>
        <v>0</v>
      </c>
      <c r="H112" s="810">
        <f>'Densidade celular'!V456</f>
        <v>0</v>
      </c>
      <c r="I112" s="813">
        <f t="shared" si="26"/>
        <v>0</v>
      </c>
      <c r="J112" s="799"/>
      <c r="K112" s="809">
        <f>'Densidade celular'!AG408</f>
        <v>0</v>
      </c>
      <c r="L112" s="810">
        <f>'Densidade celular'!AG456</f>
        <v>117.48464217994773</v>
      </c>
      <c r="M112" s="813">
        <f t="shared" si="27"/>
        <v>58.742321089973863</v>
      </c>
      <c r="N112" s="799"/>
      <c r="O112" s="809">
        <f>'Densidade celular'!AR408</f>
        <v>0</v>
      </c>
      <c r="P112" s="810">
        <f>'Densidade celular'!AR456</f>
        <v>170.68451116577452</v>
      </c>
      <c r="Q112" s="813">
        <f t="shared" si="28"/>
        <v>85.342255582887262</v>
      </c>
      <c r="R112" s="799"/>
      <c r="S112" s="809">
        <f>'Densidade celular'!BC408</f>
        <v>171.26041134103167</v>
      </c>
      <c r="T112" s="810">
        <f>'Densidade celular'!BC456</f>
        <v>171.26041134103167</v>
      </c>
      <c r="U112" s="813">
        <f t="shared" si="29"/>
        <v>171.26041134103167</v>
      </c>
      <c r="V112" s="799"/>
      <c r="W112" s="809">
        <f>'Densidade celular'!BN408</f>
        <v>0</v>
      </c>
      <c r="X112" s="810">
        <f>'Densidade celular'!BN456</f>
        <v>0</v>
      </c>
      <c r="Y112" s="813">
        <f t="shared" si="30"/>
        <v>0</v>
      </c>
      <c r="Z112" s="799"/>
      <c r="AA112" s="809">
        <f>'Densidade celular'!BY408</f>
        <v>239.93342417031579</v>
      </c>
      <c r="AB112" s="810">
        <f>'Densidade celular'!BY456</f>
        <v>57.127005754837093</v>
      </c>
      <c r="AC112" s="813">
        <f t="shared" si="31"/>
        <v>742.65107481288226</v>
      </c>
      <c r="AD112" s="682"/>
      <c r="AE112" s="1199"/>
      <c r="AF112" s="898">
        <f t="shared" si="22"/>
        <v>658.0735291844793</v>
      </c>
      <c r="AG112" s="894">
        <f t="shared" si="23"/>
        <v>2894.9936971396396</v>
      </c>
      <c r="AH112" s="899">
        <f t="shared" si="24"/>
        <v>3134.8546412976762</v>
      </c>
      <c r="AI112" s="910" t="s">
        <v>70</v>
      </c>
      <c r="AJ112" s="682">
        <v>7</v>
      </c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682"/>
    </row>
    <row r="113" spans="1:63" s="693" customFormat="1" ht="18">
      <c r="A113" s="1201"/>
      <c r="B113" s="705" t="s">
        <v>70</v>
      </c>
      <c r="C113" s="809">
        <f>'Densidade celular'!K409</f>
        <v>501.38935556912708</v>
      </c>
      <c r="D113" s="810">
        <f>'Densidade celular'!K457</f>
        <v>814.75770279983158</v>
      </c>
      <c r="E113" s="813">
        <f t="shared" si="25"/>
        <v>658.0735291844793</v>
      </c>
      <c r="F113" s="799"/>
      <c r="G113" s="809">
        <f>'Densidade celular'!V409</f>
        <v>2048.3433477000344</v>
      </c>
      <c r="H113" s="810">
        <f>'Densidade celular'!V457</f>
        <v>2938.9274119174411</v>
      </c>
      <c r="I113" s="813">
        <f t="shared" si="26"/>
        <v>2493.6353798087375</v>
      </c>
      <c r="J113" s="799"/>
      <c r="K113" s="809">
        <f>'Densidade celular'!AG409</f>
        <v>3759.5085497583273</v>
      </c>
      <c r="L113" s="810">
        <f>'Densidade celular'!AG457</f>
        <v>3054.6006966786413</v>
      </c>
      <c r="M113" s="813">
        <f t="shared" si="27"/>
        <v>3407.0546232184843</v>
      </c>
      <c r="N113" s="799"/>
      <c r="O113" s="809">
        <f>'Densidade celular'!AR409</f>
        <v>2666.9454869652272</v>
      </c>
      <c r="P113" s="810">
        <f>'Densidade celular'!AR457</f>
        <v>2901.6366898181673</v>
      </c>
      <c r="Q113" s="813">
        <f t="shared" si="28"/>
        <v>2784.2910883916975</v>
      </c>
      <c r="R113" s="799"/>
      <c r="S113" s="809">
        <f>'Densidade celular'!BC409</f>
        <v>685.04164536412668</v>
      </c>
      <c r="T113" s="810">
        <f>'Densidade celular'!BC457</f>
        <v>856.30205670515841</v>
      </c>
      <c r="U113" s="813">
        <f t="shared" si="29"/>
        <v>770.67185103464249</v>
      </c>
      <c r="V113" s="799"/>
      <c r="W113" s="809">
        <f>'Densidade celular'!BN409</f>
        <v>937.63655139469063</v>
      </c>
      <c r="X113" s="810">
        <f>'Densidade celular'!BN457</f>
        <v>870.66251200935562</v>
      </c>
      <c r="Y113" s="813">
        <f t="shared" si="30"/>
        <v>4520.7476585101158</v>
      </c>
      <c r="Z113" s="799"/>
      <c r="AA113" s="809">
        <f>'Densidade celular'!BY409</f>
        <v>559.84465639740347</v>
      </c>
      <c r="AB113" s="810">
        <f>'Densidade celular'!BY457</f>
        <v>1085.4131093419048</v>
      </c>
      <c r="AC113" s="813">
        <f t="shared" si="31"/>
        <v>4113.1444143482704</v>
      </c>
      <c r="AD113" s="682"/>
      <c r="AE113" s="1199"/>
      <c r="AF113" s="898">
        <f t="shared" si="22"/>
        <v>219.3578430614931</v>
      </c>
      <c r="AG113" s="894">
        <f t="shared" si="23"/>
        <v>982.51779257731243</v>
      </c>
      <c r="AH113" s="899">
        <f t="shared" si="24"/>
        <v>739.44946756807485</v>
      </c>
      <c r="AI113" s="910" t="s">
        <v>43</v>
      </c>
      <c r="AJ113" s="682">
        <v>8</v>
      </c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682"/>
    </row>
    <row r="114" spans="1:63" s="693" customFormat="1" ht="18">
      <c r="A114" s="1201"/>
      <c r="B114" s="705" t="s">
        <v>43</v>
      </c>
      <c r="C114" s="809">
        <f>'Densidade celular'!K410</f>
        <v>250.69467778456354</v>
      </c>
      <c r="D114" s="810">
        <f>'Densidade celular'!K458</f>
        <v>188.02100833842266</v>
      </c>
      <c r="E114" s="813">
        <f t="shared" si="25"/>
        <v>219.3578430614931</v>
      </c>
      <c r="F114" s="799"/>
      <c r="G114" s="809">
        <f>'Densidade celular'!V410</f>
        <v>1157.7592834826282</v>
      </c>
      <c r="H114" s="810">
        <f>'Densidade celular'!V458</f>
        <v>801.52565779566578</v>
      </c>
      <c r="I114" s="813">
        <f t="shared" si="26"/>
        <v>979.64247063914695</v>
      </c>
      <c r="J114" s="799"/>
      <c r="K114" s="809">
        <f>'Densidade celular'!AG410</f>
        <v>1566.4618957326365</v>
      </c>
      <c r="L114" s="810">
        <f>'Densidade celular'!AG458</f>
        <v>939.87713743958182</v>
      </c>
      <c r="M114" s="813">
        <f t="shared" si="27"/>
        <v>1253.1695165861092</v>
      </c>
      <c r="N114" s="799"/>
      <c r="O114" s="809">
        <f>'Densidade celular'!AR410</f>
        <v>320.03345843582724</v>
      </c>
      <c r="P114" s="810">
        <f>'Densidade celular'!AR458</f>
        <v>1109.4493225775345</v>
      </c>
      <c r="Q114" s="813">
        <f t="shared" si="28"/>
        <v>714.74139050668089</v>
      </c>
      <c r="R114" s="799"/>
      <c r="S114" s="809">
        <f>'Densidade celular'!BC410</f>
        <v>342.52082268206334</v>
      </c>
      <c r="T114" s="810">
        <f>'Densidade celular'!BC458</f>
        <v>256.89061701154753</v>
      </c>
      <c r="U114" s="813">
        <f t="shared" si="29"/>
        <v>299.70571984680544</v>
      </c>
      <c r="V114" s="799"/>
      <c r="W114" s="809">
        <f>'Densidade celular'!BN410</f>
        <v>267.89615754134019</v>
      </c>
      <c r="X114" s="810">
        <f>'Densidade celular'!BN458</f>
        <v>133.94807877067009</v>
      </c>
      <c r="Y114" s="813">
        <f t="shared" si="30"/>
        <v>1004.6105907800256</v>
      </c>
      <c r="Z114" s="799"/>
      <c r="AA114" s="809">
        <f>'Densidade celular'!BY410</f>
        <v>79.977808056771934</v>
      </c>
      <c r="AB114" s="810">
        <f>'Densidade celular'!BY458</f>
        <v>285.63502877418546</v>
      </c>
      <c r="AC114" s="813">
        <f t="shared" si="31"/>
        <v>914.03209207739349</v>
      </c>
      <c r="AD114" s="682"/>
      <c r="AE114" s="1199"/>
      <c r="AF114" s="898">
        <f t="shared" si="22"/>
        <v>438.7156861229862</v>
      </c>
      <c r="AG114" s="894">
        <f t="shared" si="23"/>
        <v>656.30001366844647</v>
      </c>
      <c r="AH114" s="899">
        <f t="shared" si="24"/>
        <v>991.75035915831529</v>
      </c>
      <c r="AI114" s="910" t="s">
        <v>63</v>
      </c>
      <c r="AJ114" s="682">
        <v>9</v>
      </c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82"/>
    </row>
    <row r="115" spans="1:63" s="693" customFormat="1" ht="18">
      <c r="A115" s="1201"/>
      <c r="B115" s="705" t="s">
        <v>63</v>
      </c>
      <c r="C115" s="809">
        <f>'Densidade celular'!K411</f>
        <v>313.36834723070439</v>
      </c>
      <c r="D115" s="810">
        <f>'Densidade celular'!K459</f>
        <v>564.06302501526795</v>
      </c>
      <c r="E115" s="813">
        <f t="shared" si="25"/>
        <v>438.7156861229862</v>
      </c>
      <c r="F115" s="799"/>
      <c r="G115" s="809">
        <f>'Densidade celular'!V411</f>
        <v>1068.7008770608875</v>
      </c>
      <c r="H115" s="810">
        <f>'Densidade celular'!V459</f>
        <v>623.40884495218438</v>
      </c>
      <c r="I115" s="813">
        <f t="shared" si="26"/>
        <v>846.05486100653593</v>
      </c>
      <c r="J115" s="799"/>
      <c r="K115" s="809">
        <f>'Densidade celular'!AG411</f>
        <v>783.23094786631827</v>
      </c>
      <c r="L115" s="810">
        <f>'Densidade celular'!AG459</f>
        <v>822.39249525963407</v>
      </c>
      <c r="M115" s="813">
        <f t="shared" si="27"/>
        <v>802.81172156297612</v>
      </c>
      <c r="N115" s="799"/>
      <c r="O115" s="809">
        <f>'Densidade celular'!AR411</f>
        <v>213.35563895721816</v>
      </c>
      <c r="P115" s="810">
        <f>'Densidade celular'!AR459</f>
        <v>426.71127791443632</v>
      </c>
      <c r="Q115" s="813">
        <f t="shared" si="28"/>
        <v>320.03345843582724</v>
      </c>
      <c r="R115" s="799"/>
      <c r="S115" s="809">
        <f>'Densidade celular'!BC411</f>
        <v>428.1510283525792</v>
      </c>
      <c r="T115" s="810">
        <f>'Densidade celular'!BC459</f>
        <v>256.89061701154753</v>
      </c>
      <c r="U115" s="813">
        <f t="shared" si="29"/>
        <v>342.52082268206334</v>
      </c>
      <c r="V115" s="799"/>
      <c r="W115" s="809">
        <f>'Densidade celular'!BN411</f>
        <v>133.94807877067009</v>
      </c>
      <c r="X115" s="810">
        <f>'Densidade celular'!BN459</f>
        <v>267.89615754134019</v>
      </c>
      <c r="Y115" s="813">
        <f t="shared" si="30"/>
        <v>1004.6105907800256</v>
      </c>
      <c r="Z115" s="799"/>
      <c r="AA115" s="809">
        <f>'Densidade celular'!BY411</f>
        <v>479.86684834063158</v>
      </c>
      <c r="AB115" s="810">
        <f>'Densidade celular'!BY459</f>
        <v>171.38101726451126</v>
      </c>
      <c r="AC115" s="813">
        <f t="shared" si="31"/>
        <v>1628.1196640128569</v>
      </c>
      <c r="AD115" s="682"/>
      <c r="AE115" s="1199"/>
      <c r="AF115" s="898">
        <f t="shared" si="22"/>
        <v>1128.1260500305359</v>
      </c>
      <c r="AG115" s="894">
        <f t="shared" si="23"/>
        <v>3599.7561064199108</v>
      </c>
      <c r="AH115" s="899">
        <f t="shared" si="24"/>
        <v>11050.716498580281</v>
      </c>
      <c r="AI115" s="908" t="s">
        <v>166</v>
      </c>
      <c r="AJ115" s="682">
        <v>10</v>
      </c>
      <c r="AK115" s="682"/>
      <c r="AL115" s="682"/>
      <c r="AM115" s="682"/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682"/>
    </row>
    <row r="116" spans="1:63" s="693" customFormat="1" ht="18">
      <c r="A116" s="1201"/>
      <c r="B116" s="703" t="s">
        <v>166</v>
      </c>
      <c r="C116" s="809">
        <f>'Densidade celular'!K412</f>
        <v>0</v>
      </c>
      <c r="D116" s="810">
        <f>'Densidade celular'!K460</f>
        <v>2256.2521000610718</v>
      </c>
      <c r="E116" s="813">
        <f t="shared" si="25"/>
        <v>1128.1260500305359</v>
      </c>
      <c r="F116" s="799"/>
      <c r="G116" s="809">
        <f>'Densidade celular'!V412</f>
        <v>3482.4907890432373</v>
      </c>
      <c r="H116" s="810">
        <f>'Densidade celular'!V460</f>
        <v>5223.7361835648562</v>
      </c>
      <c r="I116" s="813">
        <f t="shared" si="26"/>
        <v>4353.113486304047</v>
      </c>
      <c r="J116" s="799"/>
      <c r="K116" s="809">
        <f>'Densidade celular'!AG412</f>
        <v>5357.2996834056175</v>
      </c>
      <c r="L116" s="810">
        <f>'Densidade celular'!AG460</f>
        <v>0</v>
      </c>
      <c r="M116" s="813">
        <f t="shared" si="27"/>
        <v>2678.6498417028088</v>
      </c>
      <c r="N116" s="799"/>
      <c r="O116" s="809">
        <f>'Densidade celular'!AR412</f>
        <v>2898.080762502213</v>
      </c>
      <c r="P116" s="810">
        <f>'Densidade celular'!AR460</f>
        <v>4636.9292200035416</v>
      </c>
      <c r="Q116" s="813">
        <f t="shared" si="28"/>
        <v>3767.5049912528775</v>
      </c>
      <c r="R116" s="799"/>
      <c r="S116" s="809">
        <f>'Densidade celular'!BC412</f>
        <v>0</v>
      </c>
      <c r="T116" s="810">
        <f>'Densidade celular'!BC460</f>
        <v>0</v>
      </c>
      <c r="U116" s="813">
        <f t="shared" si="29"/>
        <v>0</v>
      </c>
      <c r="V116" s="799"/>
      <c r="W116" s="809">
        <f>'Densidade celular'!BN412</f>
        <v>0</v>
      </c>
      <c r="X116" s="810">
        <f>'Densidade celular'!BN460</f>
        <v>13260.859798296338</v>
      </c>
      <c r="Y116" s="813">
        <f t="shared" si="30"/>
        <v>33152.149495740843</v>
      </c>
      <c r="Z116" s="799"/>
      <c r="AA116" s="809">
        <f>'Densidade celular'!BY412</f>
        <v>0</v>
      </c>
      <c r="AB116" s="810">
        <f>'Densidade celular'!BY460</f>
        <v>0</v>
      </c>
      <c r="AC116" s="813">
        <f t="shared" si="31"/>
        <v>0</v>
      </c>
      <c r="AD116" s="682"/>
      <c r="AE116" s="1199"/>
      <c r="AF116" s="898">
        <f t="shared" si="22"/>
        <v>3238.139588050612</v>
      </c>
      <c r="AG116" s="894">
        <f t="shared" si="23"/>
        <v>407.85114551765201</v>
      </c>
      <c r="AH116" s="899">
        <f t="shared" si="24"/>
        <v>13726.575271850161</v>
      </c>
      <c r="AI116" s="908" t="s">
        <v>173</v>
      </c>
      <c r="AJ116" s="682">
        <v>11</v>
      </c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682"/>
    </row>
    <row r="117" spans="1:63" s="693" customFormat="1" ht="18">
      <c r="A117" s="1201"/>
      <c r="B117" s="703" t="s">
        <v>173</v>
      </c>
      <c r="C117" s="809">
        <f>'Densidade celular'!K413</f>
        <v>1619.069794025306</v>
      </c>
      <c r="D117" s="810">
        <f>'Densidade celular'!K461</f>
        <v>4857.2093820759183</v>
      </c>
      <c r="E117" s="813">
        <f t="shared" si="25"/>
        <v>3238.139588050612</v>
      </c>
      <c r="F117" s="799"/>
      <c r="G117" s="809">
        <f>'Densidade celular'!V413</f>
        <v>0</v>
      </c>
      <c r="H117" s="810">
        <f>'Densidade celular'!V461</f>
        <v>0</v>
      </c>
      <c r="I117" s="813">
        <f t="shared" si="26"/>
        <v>0</v>
      </c>
      <c r="J117" s="799"/>
      <c r="K117" s="809">
        <f>'Densidade celular'!AG413</f>
        <v>0</v>
      </c>
      <c r="L117" s="810">
        <f>'Densidade celular'!AG461</f>
        <v>1282.5406771310961</v>
      </c>
      <c r="M117" s="813">
        <f t="shared" si="27"/>
        <v>641.27033856554806</v>
      </c>
      <c r="N117" s="799"/>
      <c r="O117" s="809">
        <f>'Densidade celular'!AR413</f>
        <v>1164.5661959748159</v>
      </c>
      <c r="P117" s="810">
        <f>'Densidade celular'!AR461</f>
        <v>0</v>
      </c>
      <c r="Q117" s="813">
        <f t="shared" si="28"/>
        <v>582.28309798740793</v>
      </c>
      <c r="R117" s="799"/>
      <c r="S117" s="809">
        <f>'Densidade celular'!BC413</f>
        <v>1869.5928238062625</v>
      </c>
      <c r="T117" s="810">
        <f>'Densidade celular'!BC461</f>
        <v>1869.5928238062625</v>
      </c>
      <c r="U117" s="813">
        <f t="shared" si="29"/>
        <v>1869.5928238062625</v>
      </c>
      <c r="V117" s="799"/>
      <c r="W117" s="809">
        <f>'Densidade celular'!BN413</f>
        <v>7311.3326328990752</v>
      </c>
      <c r="X117" s="810">
        <f>'Densidade celular'!BN461</f>
        <v>1462.2665265798153</v>
      </c>
      <c r="Y117" s="813">
        <f t="shared" si="30"/>
        <v>21933.997898697227</v>
      </c>
      <c r="Z117" s="799"/>
      <c r="AA117" s="809">
        <f>'Densidade celular'!BY413</f>
        <v>5613.8282608305672</v>
      </c>
      <c r="AB117" s="810">
        <f>'Densidade celular'!BY461</f>
        <v>1336.6257763882304</v>
      </c>
      <c r="AC117" s="813">
        <f t="shared" si="31"/>
        <v>17376.135093046993</v>
      </c>
      <c r="AD117" s="682"/>
      <c r="AE117" s="1199"/>
      <c r="AF117" s="898">
        <f t="shared" si="22"/>
        <v>1253.4733889228178</v>
      </c>
      <c r="AG117" s="894">
        <f t="shared" si="23"/>
        <v>1780.0796906808828</v>
      </c>
      <c r="AH117" s="899">
        <f t="shared" si="24"/>
        <v>3474.6921405234293</v>
      </c>
      <c r="AI117" s="911" t="s">
        <v>52</v>
      </c>
      <c r="AJ117" s="682">
        <v>12</v>
      </c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682"/>
    </row>
    <row r="118" spans="1:63" s="693" customFormat="1" ht="18">
      <c r="A118" s="1201"/>
      <c r="B118" s="706" t="s">
        <v>52</v>
      </c>
      <c r="C118" s="809">
        <f>'Densidade celular'!K414</f>
        <v>250.69467778456354</v>
      </c>
      <c r="D118" s="810">
        <f>'Densidade celular'!K462</f>
        <v>2256.2521000610718</v>
      </c>
      <c r="E118" s="813">
        <f t="shared" si="25"/>
        <v>1253.4733889228178</v>
      </c>
      <c r="F118" s="799"/>
      <c r="G118" s="809">
        <f>'Densidade celular'!V414</f>
        <v>2315.5185669652565</v>
      </c>
      <c r="H118" s="810">
        <f>'Densidade celular'!V462</f>
        <v>1959.2849412782939</v>
      </c>
      <c r="I118" s="813">
        <f t="shared" si="26"/>
        <v>2137.4017541217754</v>
      </c>
      <c r="J118" s="799"/>
      <c r="K118" s="809">
        <f>'Densidade celular'!AG414</f>
        <v>1879.7542748791636</v>
      </c>
      <c r="L118" s="810">
        <f>'Densidade celular'!AG462</f>
        <v>2349.6928435989548</v>
      </c>
      <c r="M118" s="813">
        <f t="shared" si="27"/>
        <v>2114.7235592390593</v>
      </c>
      <c r="N118" s="799"/>
      <c r="O118" s="809">
        <f>'Densidade celular'!AR414</f>
        <v>640.06691687165448</v>
      </c>
      <c r="P118" s="810">
        <f>'Densidade celular'!AR462</f>
        <v>1536.1606004919706</v>
      </c>
      <c r="Q118" s="813">
        <f t="shared" si="28"/>
        <v>1088.1137586818127</v>
      </c>
      <c r="R118" s="799"/>
      <c r="S118" s="809">
        <f>'Densidade celular'!BC414</f>
        <v>342.52082268206334</v>
      </c>
      <c r="T118" s="810">
        <f>'Densidade celular'!BC462</f>
        <v>1027.5624680461901</v>
      </c>
      <c r="U118" s="813">
        <f t="shared" si="29"/>
        <v>685.04164536412668</v>
      </c>
      <c r="V118" s="799"/>
      <c r="W118" s="809">
        <f>'Densidade celular'!BN414</f>
        <v>535.79231508268037</v>
      </c>
      <c r="X118" s="810">
        <f>'Densidade celular'!BN462</f>
        <v>937.63655139469063</v>
      </c>
      <c r="Y118" s="813">
        <f t="shared" si="30"/>
        <v>3683.5721661934276</v>
      </c>
      <c r="Z118" s="799"/>
      <c r="AA118" s="809">
        <f>'Densidade celular'!BY414</f>
        <v>1279.6449289083509</v>
      </c>
      <c r="AB118" s="810">
        <f>'Densidade celular'!BY462</f>
        <v>1142.5401150967418</v>
      </c>
      <c r="AC118" s="813">
        <f t="shared" si="31"/>
        <v>6055.4626100127325</v>
      </c>
      <c r="AD118" s="682"/>
      <c r="AE118" s="1199"/>
      <c r="AF118" s="898">
        <f t="shared" si="22"/>
        <v>82127.576442223013</v>
      </c>
      <c r="AG118" s="894">
        <f t="shared" si="23"/>
        <v>31823.914702597951</v>
      </c>
      <c r="AH118" s="899">
        <f t="shared" si="24"/>
        <v>369379.50154763059</v>
      </c>
      <c r="AI118" s="908" t="s">
        <v>185</v>
      </c>
      <c r="AJ118" s="682">
        <v>13</v>
      </c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82"/>
    </row>
    <row r="119" spans="1:63" s="693" customFormat="1" ht="18">
      <c r="A119" s="1201"/>
      <c r="B119" s="703" t="s">
        <v>185</v>
      </c>
      <c r="C119" s="809">
        <f>'Densidade celular'!K415</f>
        <v>83648.457487449356</v>
      </c>
      <c r="D119" s="810">
        <f>'Densidade celular'!K463</f>
        <v>80606.695396996656</v>
      </c>
      <c r="E119" s="813">
        <f t="shared" si="25"/>
        <v>82127.576442223013</v>
      </c>
      <c r="F119" s="799"/>
      <c r="G119" s="809">
        <f>'Densidade celular'!V415</f>
        <v>56798.483002238783</v>
      </c>
      <c r="H119" s="810">
        <f>'Densidade celular'!V463</f>
        <v>60013.491474063623</v>
      </c>
      <c r="I119" s="813">
        <f t="shared" si="26"/>
        <v>58405.987238151203</v>
      </c>
      <c r="J119" s="799"/>
      <c r="K119" s="809">
        <f>'Densidade celular'!AG415</f>
        <v>21178.564830305248</v>
      </c>
      <c r="L119" s="810">
        <f>'Densidade celular'!AG463</f>
        <v>10996.562508043109</v>
      </c>
      <c r="M119" s="813">
        <f t="shared" si="27"/>
        <v>16087.563669174178</v>
      </c>
      <c r="N119" s="799"/>
      <c r="O119" s="809">
        <f>'Densidade celular'!AR415</f>
        <v>23309.103556076083</v>
      </c>
      <c r="P119" s="810">
        <f>'Densidade celular'!AR463</f>
        <v>18647.282844860867</v>
      </c>
      <c r="Q119" s="813">
        <f t="shared" si="28"/>
        <v>20978.193200468475</v>
      </c>
      <c r="R119" s="799"/>
      <c r="S119" s="809">
        <f>'Densidade celular'!BC415</f>
        <v>121509.26184646199</v>
      </c>
      <c r="T119" s="810">
        <f>'Densidade celular'!BC463</f>
        <v>112672.22462126473</v>
      </c>
      <c r="U119" s="813">
        <f t="shared" si="29"/>
        <v>117090.74323386335</v>
      </c>
      <c r="V119" s="799"/>
      <c r="W119" s="809">
        <f>'Densidade celular'!BN415</f>
        <v>97737.448142998954</v>
      </c>
      <c r="X119" s="810">
        <f>'Densidade celular'!BN463</f>
        <v>93294.836863771721</v>
      </c>
      <c r="Y119" s="813">
        <f t="shared" si="30"/>
        <v>477580.71251692669</v>
      </c>
      <c r="Z119" s="799"/>
      <c r="AA119" s="809">
        <f>'Densidade celular'!BY415</f>
        <v>116714.2812241825</v>
      </c>
      <c r="AB119" s="810">
        <f>'Densidade celular'!BY463</f>
        <v>88672.538332658136</v>
      </c>
      <c r="AC119" s="813">
        <f t="shared" si="31"/>
        <v>513467.04889210162</v>
      </c>
      <c r="AD119" s="682"/>
      <c r="AE119" s="1199"/>
      <c r="AF119" s="898">
        <f t="shared" si="22"/>
        <v>501.38935556912708</v>
      </c>
      <c r="AG119" s="894">
        <f t="shared" si="23"/>
        <v>1186.6297542042576</v>
      </c>
      <c r="AH119" s="899">
        <f t="shared" si="24"/>
        <v>1446.1558936501431</v>
      </c>
      <c r="AI119" s="910" t="s">
        <v>56</v>
      </c>
      <c r="AJ119" s="682">
        <v>14</v>
      </c>
      <c r="AK119" s="682"/>
      <c r="AL119" s="682"/>
      <c r="AM119" s="682"/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682"/>
    </row>
    <row r="120" spans="1:63" s="693" customFormat="1" ht="18">
      <c r="A120" s="1201"/>
      <c r="B120" s="705" t="s">
        <v>56</v>
      </c>
      <c r="C120" s="809">
        <f>'Densidade celular'!K416</f>
        <v>501.38935556912708</v>
      </c>
      <c r="D120" s="810">
        <f>'Densidade celular'!K464</f>
        <v>501.38935556912708</v>
      </c>
      <c r="E120" s="813">
        <f t="shared" si="25"/>
        <v>501.38935556912708</v>
      </c>
      <c r="F120" s="799"/>
      <c r="G120" s="809">
        <f>'Densidade celular'!V416</f>
        <v>1424.93450274785</v>
      </c>
      <c r="H120" s="810">
        <f>'Densidade celular'!V464</f>
        <v>712.46725137392502</v>
      </c>
      <c r="I120" s="813">
        <f t="shared" si="26"/>
        <v>1068.7008770608875</v>
      </c>
      <c r="J120" s="799"/>
      <c r="K120" s="809">
        <f>'Densidade celular'!AG416</f>
        <v>2506.3390331722185</v>
      </c>
      <c r="L120" s="810">
        <f>'Densidade celular'!AG464</f>
        <v>939.87713743958182</v>
      </c>
      <c r="M120" s="813">
        <f t="shared" si="27"/>
        <v>1723.1080853059002</v>
      </c>
      <c r="N120" s="799"/>
      <c r="O120" s="809">
        <f>'Densidade celular'!AR416</f>
        <v>853.42255582887265</v>
      </c>
      <c r="P120" s="810">
        <f>'Densidade celular'!AR464</f>
        <v>682.73804466309809</v>
      </c>
      <c r="Q120" s="813">
        <f t="shared" si="28"/>
        <v>768.08030024598543</v>
      </c>
      <c r="R120" s="799"/>
      <c r="S120" s="809">
        <f>'Densidade celular'!BC416</f>
        <v>171.26041134103167</v>
      </c>
      <c r="T120" s="810">
        <f>'Densidade celular'!BC464</f>
        <v>342.52082268206334</v>
      </c>
      <c r="U120" s="813">
        <f t="shared" si="29"/>
        <v>256.89061701154753</v>
      </c>
      <c r="V120" s="799"/>
      <c r="W120" s="809">
        <f>'Densidade celular'!BN416</f>
        <v>0</v>
      </c>
      <c r="X120" s="810">
        <f>'Densidade celular'!BN464</f>
        <v>535.79231508268037</v>
      </c>
      <c r="Y120" s="813">
        <f t="shared" si="30"/>
        <v>1339.480787706701</v>
      </c>
      <c r="Z120" s="799"/>
      <c r="AA120" s="809">
        <f>'Densidade celular'!BY416</f>
        <v>639.82246445417547</v>
      </c>
      <c r="AB120" s="810">
        <f>'Densidade celular'!BY464</f>
        <v>457.01604603869674</v>
      </c>
      <c r="AC120" s="813">
        <f t="shared" si="31"/>
        <v>2742.0962762321806</v>
      </c>
      <c r="AD120" s="682"/>
      <c r="AE120" s="1199"/>
      <c r="AF120" s="898">
        <f t="shared" si="22"/>
        <v>10785.093950523409</v>
      </c>
      <c r="AG120" s="894">
        <f t="shared" si="23"/>
        <v>16403.135575225428</v>
      </c>
      <c r="AH120" s="899">
        <f t="shared" si="24"/>
        <v>49286.58642869749</v>
      </c>
      <c r="AI120" s="908" t="s">
        <v>181</v>
      </c>
      <c r="AJ120" s="682">
        <v>15</v>
      </c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682"/>
    </row>
    <row r="121" spans="1:63" s="693" customFormat="1" ht="18">
      <c r="A121" s="1201"/>
      <c r="B121" s="703" t="s">
        <v>181</v>
      </c>
      <c r="C121" s="809">
        <f>'Densidade celular'!K417</f>
        <v>7190.0626336822734</v>
      </c>
      <c r="D121" s="810">
        <f>'Densidade celular'!K465</f>
        <v>14380.125267364547</v>
      </c>
      <c r="E121" s="813">
        <f t="shared" si="25"/>
        <v>10785.093950523409</v>
      </c>
      <c r="F121" s="799"/>
      <c r="G121" s="809">
        <f>'Densidade celular'!V417</f>
        <v>36491.682031308221</v>
      </c>
      <c r="H121" s="810">
        <f>'Densidade celular'!V465</f>
        <v>53078.810227357419</v>
      </c>
      <c r="I121" s="813">
        <f t="shared" si="26"/>
        <v>44785.246129332823</v>
      </c>
      <c r="J121" s="799"/>
      <c r="K121" s="809">
        <f>'Densidade celular'!AG417</f>
        <v>0</v>
      </c>
      <c r="L121" s="810">
        <f>'Densidade celular'!AG465</f>
        <v>7056.1338254462953</v>
      </c>
      <c r="M121" s="813">
        <f t="shared" si="27"/>
        <v>3528.0669127231477</v>
      </c>
      <c r="N121" s="799"/>
      <c r="O121" s="809">
        <f>'Densidade celular'!AR417</f>
        <v>1280.133833743309</v>
      </c>
      <c r="P121" s="810">
        <f>'Densidade celular'!AR465</f>
        <v>512.05353349732366</v>
      </c>
      <c r="Q121" s="813">
        <f t="shared" si="28"/>
        <v>896.09368362031637</v>
      </c>
      <c r="R121" s="799"/>
      <c r="S121" s="809">
        <f>'Densidade celular'!BC417</f>
        <v>13272.681878929956</v>
      </c>
      <c r="T121" s="810">
        <f>'Densidade celular'!BC465</f>
        <v>15927.218254715946</v>
      </c>
      <c r="U121" s="813">
        <f t="shared" si="29"/>
        <v>14599.950066822952</v>
      </c>
      <c r="V121" s="799"/>
      <c r="W121" s="809">
        <f>'Densidade celular'!BN417</f>
        <v>5180.7608704527393</v>
      </c>
      <c r="X121" s="810">
        <f>'Densidade celular'!BN465</f>
        <v>25903.804352263698</v>
      </c>
      <c r="Y121" s="813">
        <f t="shared" si="30"/>
        <v>77711.413056791091</v>
      </c>
      <c r="Z121" s="799"/>
      <c r="AA121" s="809">
        <f>'Densidade celular'!BY417</f>
        <v>15051.823476284475</v>
      </c>
      <c r="AB121" s="810">
        <f>'Densidade celular'!BY465</f>
        <v>7167.5349887068933</v>
      </c>
      <c r="AC121" s="813">
        <f t="shared" si="31"/>
        <v>55548.396162478421</v>
      </c>
      <c r="AD121" s="682"/>
      <c r="AE121" s="1199"/>
      <c r="AF121" s="898">
        <f t="shared" si="22"/>
        <v>872.20856645879394</v>
      </c>
      <c r="AG121" s="894">
        <f t="shared" si="23"/>
        <v>439.64066549508749</v>
      </c>
      <c r="AH121" s="899">
        <f t="shared" si="24"/>
        <v>985.36568724607378</v>
      </c>
      <c r="AI121" s="909" t="s">
        <v>261</v>
      </c>
      <c r="AJ121" s="682">
        <v>16</v>
      </c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682"/>
    </row>
    <row r="122" spans="1:63" s="693" customFormat="1" ht="18">
      <c r="A122" s="1201"/>
      <c r="B122" s="704" t="s">
        <v>261</v>
      </c>
      <c r="C122" s="809">
        <f>'Densidade celular'!K418</f>
        <v>697.76685316703515</v>
      </c>
      <c r="D122" s="810">
        <f>'Densidade celular'!K466</f>
        <v>1046.6502797505527</v>
      </c>
      <c r="E122" s="813">
        <f t="shared" si="25"/>
        <v>872.20856645879394</v>
      </c>
      <c r="F122" s="799"/>
      <c r="G122" s="809">
        <f>'Densidade celular'!V418</f>
        <v>344.35917149739714</v>
      </c>
      <c r="H122" s="810">
        <f>'Densidade celular'!V466</f>
        <v>1033.0775144921913</v>
      </c>
      <c r="I122" s="813">
        <f t="shared" si="26"/>
        <v>688.71834299479428</v>
      </c>
      <c r="J122" s="799"/>
      <c r="K122" s="809">
        <f>'Densidade celular'!AG418</f>
        <v>0</v>
      </c>
      <c r="L122" s="810">
        <f>'Densidade celular'!AG466</f>
        <v>458.1901045017961</v>
      </c>
      <c r="M122" s="813">
        <f t="shared" si="27"/>
        <v>229.09505225089805</v>
      </c>
      <c r="N122" s="799"/>
      <c r="O122" s="809">
        <f>'Densidade celular'!AR418</f>
        <v>0</v>
      </c>
      <c r="P122" s="810">
        <f>'Densidade celular'!AR466</f>
        <v>802.21720247914027</v>
      </c>
      <c r="Q122" s="813">
        <f t="shared" si="28"/>
        <v>401.10860123957013</v>
      </c>
      <c r="R122" s="799"/>
      <c r="S122" s="809">
        <f>'Densidade celular'!BC418</f>
        <v>913.38886048550228</v>
      </c>
      <c r="T122" s="810">
        <f>'Densidade celular'!BC466</f>
        <v>913.38886048550228</v>
      </c>
      <c r="U122" s="813">
        <f t="shared" si="29"/>
        <v>913.38886048550228</v>
      </c>
      <c r="V122" s="799"/>
      <c r="W122" s="809">
        <f>'Densidade celular'!BN418</f>
        <v>544.72218700072506</v>
      </c>
      <c r="X122" s="810">
        <f>'Densidade celular'!BN466</f>
        <v>272.36109350036253</v>
      </c>
      <c r="Y122" s="813">
        <f t="shared" si="30"/>
        <v>2042.7082012527189</v>
      </c>
      <c r="Z122" s="799"/>
      <c r="AA122" s="809">
        <f>'Densidade celular'!BY418</f>
        <v>0</v>
      </c>
      <c r="AB122" s="810">
        <f>'Densidade celular'!BY466</f>
        <v>0</v>
      </c>
      <c r="AC122" s="813">
        <f t="shared" si="31"/>
        <v>0</v>
      </c>
      <c r="AD122" s="682"/>
      <c r="AE122" s="1199"/>
      <c r="AF122" s="898">
        <f t="shared" si="22"/>
        <v>3028.481241451022</v>
      </c>
      <c r="AG122" s="894">
        <f t="shared" si="23"/>
        <v>4508.093013378214</v>
      </c>
      <c r="AH122" s="899">
        <f t="shared" si="24"/>
        <v>16820.09104595918</v>
      </c>
      <c r="AI122" s="908" t="s">
        <v>190</v>
      </c>
      <c r="AJ122" s="682">
        <v>17</v>
      </c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82"/>
    </row>
    <row r="123" spans="1:63" s="693" customFormat="1" ht="18">
      <c r="A123" s="1201"/>
      <c r="B123" s="703" t="s">
        <v>190</v>
      </c>
      <c r="C123" s="809">
        <f>'Densidade celular'!K419</f>
        <v>4037.9749886013628</v>
      </c>
      <c r="D123" s="810">
        <f>'Densidade celular'!K467</f>
        <v>2018.9874943006814</v>
      </c>
      <c r="E123" s="813">
        <f t="shared" si="25"/>
        <v>3028.481241451022</v>
      </c>
      <c r="F123" s="799"/>
      <c r="G123" s="809">
        <f>'Densidade celular'!V419</f>
        <v>2226.4601605435159</v>
      </c>
      <c r="H123" s="810">
        <f>'Densidade celular'!V467</f>
        <v>15585.221123804609</v>
      </c>
      <c r="I123" s="813">
        <f t="shared" si="26"/>
        <v>8905.8406421740619</v>
      </c>
      <c r="J123" s="799"/>
      <c r="K123" s="809">
        <f>'Densidade celular'!AG419</f>
        <v>0</v>
      </c>
      <c r="L123" s="810">
        <f>'Densidade celular'!AG467</f>
        <v>0</v>
      </c>
      <c r="M123" s="813">
        <f t="shared" si="27"/>
        <v>0</v>
      </c>
      <c r="N123" s="799"/>
      <c r="O123" s="809">
        <f>'Densidade celular'!AR419</f>
        <v>2716.7284693885777</v>
      </c>
      <c r="P123" s="810">
        <f>'Densidade celular'!AR467</f>
        <v>6520.148326532586</v>
      </c>
      <c r="Q123" s="813">
        <f t="shared" si="28"/>
        <v>4618.4383979605818</v>
      </c>
      <c r="R123" s="799"/>
      <c r="S123" s="809">
        <f>'Densidade celular'!BC419</f>
        <v>3099.8134452726736</v>
      </c>
      <c r="T123" s="810">
        <f>'Densidade celular'!BC467</f>
        <v>3099.8134452726736</v>
      </c>
      <c r="U123" s="813">
        <f t="shared" si="29"/>
        <v>3099.8134452726736</v>
      </c>
      <c r="V123" s="799"/>
      <c r="W123" s="809">
        <f>'Densidade celular'!BN419</f>
        <v>5320.9719566831709</v>
      </c>
      <c r="X123" s="810">
        <f>'Densidade celular'!BN467</f>
        <v>10641.943913366342</v>
      </c>
      <c r="Y123" s="813">
        <f t="shared" si="30"/>
        <v>39907.289675123786</v>
      </c>
      <c r="Z123" s="799"/>
      <c r="AA123" s="809">
        <f>'Densidade celular'!BY419</f>
        <v>2196.723794626002</v>
      </c>
      <c r="AB123" s="810">
        <f>'Densidade celular'!BY467</f>
        <v>784.54421236642929</v>
      </c>
      <c r="AC123" s="813">
        <f t="shared" si="31"/>
        <v>7453.1700174810785</v>
      </c>
      <c r="AD123" s="682"/>
      <c r="AE123" s="1199"/>
      <c r="AF123" s="898">
        <f t="shared" si="22"/>
        <v>31.336834723070442</v>
      </c>
      <c r="AG123" s="894">
        <f t="shared" si="23"/>
        <v>59.372270947827083</v>
      </c>
      <c r="AH123" s="899">
        <f t="shared" si="24"/>
        <v>215.04093659236852</v>
      </c>
      <c r="AI123" s="910" t="s">
        <v>83</v>
      </c>
      <c r="AJ123" s="682">
        <v>18</v>
      </c>
      <c r="AK123" s="682"/>
      <c r="AL123" s="682"/>
      <c r="AM123" s="682"/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682"/>
    </row>
    <row r="124" spans="1:63" s="693" customFormat="1" ht="18">
      <c r="A124" s="1201"/>
      <c r="B124" s="705" t="s">
        <v>83</v>
      </c>
      <c r="C124" s="809">
        <f>'Densidade celular'!K420</f>
        <v>0</v>
      </c>
      <c r="D124" s="810">
        <f>'Densidade celular'!K468</f>
        <v>62.673669446140885</v>
      </c>
      <c r="E124" s="813">
        <f t="shared" si="25"/>
        <v>31.336834723070442</v>
      </c>
      <c r="F124" s="799"/>
      <c r="G124" s="809">
        <f>'Densidade celular'!V420</f>
        <v>178.11681284348126</v>
      </c>
      <c r="H124" s="810">
        <f>'Densidade celular'!V468</f>
        <v>178.11681284348126</v>
      </c>
      <c r="I124" s="813">
        <f t="shared" si="26"/>
        <v>178.11681284348126</v>
      </c>
      <c r="J124" s="799"/>
      <c r="K124" s="809">
        <f>'Densidade celular'!AG420</f>
        <v>0</v>
      </c>
      <c r="L124" s="810">
        <f>'Densidade celular'!AG468</f>
        <v>0</v>
      </c>
      <c r="M124" s="813">
        <f t="shared" si="27"/>
        <v>0</v>
      </c>
      <c r="N124" s="799"/>
      <c r="O124" s="809">
        <f>'Densidade celular'!AR420</f>
        <v>0</v>
      </c>
      <c r="P124" s="810">
        <f>'Densidade celular'!AR468</f>
        <v>0</v>
      </c>
      <c r="Q124" s="813">
        <f t="shared" si="28"/>
        <v>0</v>
      </c>
      <c r="R124" s="799"/>
      <c r="S124" s="809">
        <f>'Densidade celular'!BC420</f>
        <v>0</v>
      </c>
      <c r="T124" s="810">
        <f>'Densidade celular'!BC468</f>
        <v>0</v>
      </c>
      <c r="U124" s="813">
        <f t="shared" si="29"/>
        <v>0</v>
      </c>
      <c r="V124" s="799"/>
      <c r="W124" s="809">
        <f>'Densidade celular'!BN420</f>
        <v>66.974039385335047</v>
      </c>
      <c r="X124" s="810">
        <f>'Densidade celular'!BN468</f>
        <v>133.94807877067009</v>
      </c>
      <c r="Y124" s="813">
        <f t="shared" si="30"/>
        <v>502.30529539001282</v>
      </c>
      <c r="Z124" s="799"/>
      <c r="AA124" s="809">
        <f>'Densidade celular'!BY420</f>
        <v>0</v>
      </c>
      <c r="AB124" s="810">
        <f>'Densidade celular'!BY468</f>
        <v>57.127005754837093</v>
      </c>
      <c r="AC124" s="813">
        <f t="shared" si="31"/>
        <v>142.81751438709273</v>
      </c>
      <c r="AD124" s="682"/>
      <c r="AE124" s="1199"/>
      <c r="AF124" s="898">
        <f t="shared" si="22"/>
        <v>323.81395880506125</v>
      </c>
      <c r="AG124" s="894">
        <f t="shared" si="23"/>
        <v>441.91717104899027</v>
      </c>
      <c r="AH124" s="899">
        <f t="shared" si="24"/>
        <v>569.69768283846815</v>
      </c>
      <c r="AI124" s="908" t="s">
        <v>192</v>
      </c>
      <c r="AJ124" s="682">
        <v>19</v>
      </c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682"/>
    </row>
    <row r="125" spans="1:63" s="693" customFormat="1" ht="18">
      <c r="A125" s="1201"/>
      <c r="B125" s="703" t="s">
        <v>192</v>
      </c>
      <c r="C125" s="809">
        <f>'Densidade celular'!K421</f>
        <v>647.62791761012249</v>
      </c>
      <c r="D125" s="810">
        <f>'Densidade celular'!K469</f>
        <v>0</v>
      </c>
      <c r="E125" s="813">
        <f t="shared" si="25"/>
        <v>323.81395880506125</v>
      </c>
      <c r="F125" s="799"/>
      <c r="G125" s="809">
        <f>'Densidade celular'!V421</f>
        <v>445.29203210870321</v>
      </c>
      <c r="H125" s="810">
        <f>'Densidade celular'!V469</f>
        <v>222.64601605435161</v>
      </c>
      <c r="I125" s="813">
        <f t="shared" si="26"/>
        <v>333.96902408152744</v>
      </c>
      <c r="J125" s="799"/>
      <c r="K125" s="809">
        <f>'Densidade celular'!AG421</f>
        <v>548.26166350642279</v>
      </c>
      <c r="L125" s="810">
        <f>'Densidade celular'!AG469</f>
        <v>411.19624762981704</v>
      </c>
      <c r="M125" s="813">
        <f t="shared" si="27"/>
        <v>479.72895556811989</v>
      </c>
      <c r="N125" s="799"/>
      <c r="O125" s="809">
        <f>'Densidade celular'!AR421</f>
        <v>0</v>
      </c>
      <c r="P125" s="810">
        <f>'Densidade celular'!AR469</f>
        <v>1024.1070669946473</v>
      </c>
      <c r="Q125" s="813">
        <f t="shared" si="28"/>
        <v>512.05353349732366</v>
      </c>
      <c r="R125" s="799"/>
      <c r="S125" s="809">
        <f>'Densidade celular'!BC421</f>
        <v>640.62792667625365</v>
      </c>
      <c r="T125" s="810">
        <f>'Densidade celular'!BC469</f>
        <v>640.62792667625365</v>
      </c>
      <c r="U125" s="813">
        <f t="shared" si="29"/>
        <v>640.62792667625365</v>
      </c>
      <c r="V125" s="799"/>
      <c r="W125" s="809">
        <f>'Densidade celular'!BN421</f>
        <v>0</v>
      </c>
      <c r="X125" s="810">
        <f>'Densidade celular'!BN469</f>
        <v>0</v>
      </c>
      <c r="Y125" s="813">
        <f t="shared" si="30"/>
        <v>0</v>
      </c>
      <c r="Z125" s="799"/>
      <c r="AA125" s="809">
        <f>'Densidade celular'!BY421</f>
        <v>0</v>
      </c>
      <c r="AB125" s="810">
        <f>'Densidade celular'!BY469</f>
        <v>427.38604873566027</v>
      </c>
      <c r="AC125" s="813">
        <f t="shared" si="31"/>
        <v>1068.4651218391507</v>
      </c>
      <c r="AD125" s="682"/>
      <c r="AE125" s="1199"/>
      <c r="AF125" s="898">
        <f t="shared" si="22"/>
        <v>564.06302501526795</v>
      </c>
      <c r="AG125" s="894">
        <f t="shared" si="23"/>
        <v>1675.5320139252769</v>
      </c>
      <c r="AH125" s="899">
        <f t="shared" si="24"/>
        <v>2100.4255443349139</v>
      </c>
      <c r="AI125" s="908" t="s">
        <v>94</v>
      </c>
      <c r="AJ125" s="682">
        <v>20</v>
      </c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682"/>
    </row>
    <row r="126" spans="1:63" s="693" customFormat="1" ht="18">
      <c r="A126" s="1201"/>
      <c r="B126" s="703" t="s">
        <v>94</v>
      </c>
      <c r="C126" s="809">
        <f>'Densidade celular'!K422</f>
        <v>501.38935556912708</v>
      </c>
      <c r="D126" s="810">
        <f>'Densidade celular'!K470</f>
        <v>626.73669446140877</v>
      </c>
      <c r="E126" s="813">
        <f t="shared" si="25"/>
        <v>564.06302501526795</v>
      </c>
      <c r="F126" s="799"/>
      <c r="G126" s="809">
        <f>'Densidade celular'!V422</f>
        <v>1246.8176899043688</v>
      </c>
      <c r="H126" s="810">
        <f>'Densidade celular'!V470</f>
        <v>1692.1097220130721</v>
      </c>
      <c r="I126" s="813">
        <f t="shared" si="26"/>
        <v>1469.4637059587203</v>
      </c>
      <c r="J126" s="799"/>
      <c r="K126" s="809">
        <f>'Densidade celular'!AG422</f>
        <v>1096.5233270128456</v>
      </c>
      <c r="L126" s="810">
        <f>'Densidade celular'!AG470</f>
        <v>939.87713743958182</v>
      </c>
      <c r="M126" s="813">
        <f t="shared" si="27"/>
        <v>1018.2002322262138</v>
      </c>
      <c r="N126" s="799"/>
      <c r="O126" s="809">
        <f>'Densidade celular'!AR422</f>
        <v>2346.9120285293998</v>
      </c>
      <c r="P126" s="810">
        <f>'Densidade celular'!AR470</f>
        <v>2730.9521786523924</v>
      </c>
      <c r="Q126" s="813">
        <f t="shared" si="28"/>
        <v>2538.9321035908961</v>
      </c>
      <c r="R126" s="799"/>
      <c r="S126" s="809">
        <f>'Densidade celular'!BC422</f>
        <v>685.04164536412668</v>
      </c>
      <c r="T126" s="810">
        <f>'Densidade celular'!BC470</f>
        <v>342.52082268206334</v>
      </c>
      <c r="U126" s="813">
        <f t="shared" si="29"/>
        <v>513.78123402309507</v>
      </c>
      <c r="V126" s="799"/>
      <c r="W126" s="809">
        <f>'Densidade celular'!BN422</f>
        <v>401.84423631201025</v>
      </c>
      <c r="X126" s="810">
        <f>'Densidade celular'!BN470</f>
        <v>267.89615754134019</v>
      </c>
      <c r="Y126" s="813">
        <f t="shared" si="30"/>
        <v>1674.3509846333764</v>
      </c>
      <c r="Z126" s="799"/>
      <c r="AA126" s="809">
        <f>'Densidade celular'!BY422</f>
        <v>559.84465639740347</v>
      </c>
      <c r="AB126" s="810">
        <f>'Densidade celular'!BY470</f>
        <v>1085.4131093419048</v>
      </c>
      <c r="AC126" s="813">
        <f t="shared" si="31"/>
        <v>4113.1444143482704</v>
      </c>
      <c r="AD126" s="682"/>
      <c r="AE126" s="1199"/>
      <c r="AF126" s="898">
        <f t="shared" si="22"/>
        <v>109929.61620853111</v>
      </c>
      <c r="AG126" s="894">
        <f t="shared" si="23"/>
        <v>60742.40892770698</v>
      </c>
      <c r="AH126" s="899">
        <f t="shared" si="24"/>
        <v>319395.45769131876</v>
      </c>
      <c r="AI126" s="908" t="s">
        <v>196</v>
      </c>
      <c r="AJ126" s="682">
        <v>21</v>
      </c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82"/>
    </row>
    <row r="127" spans="1:63" s="693" customFormat="1" ht="18">
      <c r="A127" s="1201"/>
      <c r="B127" s="703" t="s">
        <v>196</v>
      </c>
      <c r="C127" s="809">
        <f>'Densidade celular'!K423</f>
        <v>167511.79612728549</v>
      </c>
      <c r="D127" s="810">
        <f>'Densidade celular'!K471</f>
        <v>52347.436289776713</v>
      </c>
      <c r="E127" s="813">
        <f t="shared" si="25"/>
        <v>109929.61620853111</v>
      </c>
      <c r="F127" s="799"/>
      <c r="G127" s="809">
        <f>'Densidade celular'!V423</f>
        <v>82943.062514114456</v>
      </c>
      <c r="H127" s="810">
        <f>'Densidade celular'!V471</f>
        <v>54290.004554693092</v>
      </c>
      <c r="I127" s="813">
        <f t="shared" si="26"/>
        <v>68616.533534403774</v>
      </c>
      <c r="J127" s="799"/>
      <c r="K127" s="809">
        <f>'Densidade celular'!AG423</f>
        <v>78487.985512498417</v>
      </c>
      <c r="L127" s="810">
        <f>'Densidade celular'!AG471</f>
        <v>52979.390220936439</v>
      </c>
      <c r="M127" s="813">
        <f t="shared" si="27"/>
        <v>65733.687866717431</v>
      </c>
      <c r="N127" s="799"/>
      <c r="O127" s="809">
        <f>'Densidade celular'!AR423</f>
        <v>53196.672646666397</v>
      </c>
      <c r="P127" s="810">
        <f>'Densidade celular'!AR471</f>
        <v>42557.338117333114</v>
      </c>
      <c r="Q127" s="813">
        <f t="shared" si="28"/>
        <v>47877.005381999756</v>
      </c>
      <c r="R127" s="799"/>
      <c r="S127" s="809">
        <f>'Densidade celular'!BC423</f>
        <v>102908.4782813666</v>
      </c>
      <c r="T127" s="810">
        <f>'Densidade celular'!BC471</f>
        <v>88436.973523049426</v>
      </c>
      <c r="U127" s="813">
        <f t="shared" si="29"/>
        <v>95672.725902208011</v>
      </c>
      <c r="V127" s="799"/>
      <c r="W127" s="809">
        <f>'Densidade celular'!BN423</f>
        <v>92290.226272991684</v>
      </c>
      <c r="X127" s="810">
        <f>'Densidade celular'!BN471</f>
        <v>87066.251200935571</v>
      </c>
      <c r="Y127" s="813">
        <f t="shared" si="30"/>
        <v>448391.19368481811</v>
      </c>
      <c r="Z127" s="799"/>
      <c r="AA127" s="809">
        <f>'Densidade celular'!BY423</f>
        <v>91506.916695109656</v>
      </c>
      <c r="AB127" s="810">
        <f>'Densidade celular'!BY471</f>
        <v>74142.064699662413</v>
      </c>
      <c r="AC127" s="813">
        <f t="shared" si="31"/>
        <v>414122.45348693017</v>
      </c>
      <c r="AD127" s="682"/>
      <c r="AE127" s="1199"/>
      <c r="AF127" s="898">
        <f t="shared" si="22"/>
        <v>94.01050416921133</v>
      </c>
      <c r="AG127" s="894">
        <f t="shared" si="23"/>
        <v>293.68644130146538</v>
      </c>
      <c r="AH127" s="899">
        <f t="shared" si="24"/>
        <v>193.83847858109894</v>
      </c>
      <c r="AI127" s="908" t="s">
        <v>100</v>
      </c>
      <c r="AJ127" s="682">
        <v>22</v>
      </c>
      <c r="AK127" s="682"/>
      <c r="AL127" s="682"/>
      <c r="AM127" s="682"/>
      <c r="AN127" s="682"/>
      <c r="AO127" s="682"/>
      <c r="AP127" s="682"/>
      <c r="AQ127" s="682"/>
      <c r="AR127" s="682"/>
      <c r="AS127" s="682"/>
      <c r="AT127" s="682"/>
      <c r="AU127" s="682"/>
      <c r="AV127" s="682"/>
      <c r="AW127" s="682"/>
      <c r="AX127" s="682"/>
      <c r="AY127" s="682"/>
      <c r="AZ127" s="682"/>
      <c r="BA127" s="682"/>
      <c r="BB127" s="682"/>
      <c r="BC127" s="682"/>
      <c r="BD127" s="682"/>
      <c r="BE127" s="682"/>
      <c r="BF127" s="682"/>
      <c r="BG127" s="682"/>
      <c r="BH127" s="682"/>
      <c r="BI127" s="682"/>
      <c r="BJ127" s="682"/>
      <c r="BK127" s="682"/>
    </row>
    <row r="128" spans="1:63" s="693" customFormat="1" ht="18">
      <c r="A128" s="1201"/>
      <c r="B128" s="703" t="s">
        <v>100</v>
      </c>
      <c r="C128" s="809">
        <f>'Densidade celular'!K424</f>
        <v>125.34733889228177</v>
      </c>
      <c r="D128" s="810">
        <f>'Densidade celular'!K472</f>
        <v>62.673669446140885</v>
      </c>
      <c r="E128" s="813">
        <f t="shared" si="25"/>
        <v>94.01050416921133</v>
      </c>
      <c r="F128" s="799"/>
      <c r="G128" s="809">
        <f>'Densidade celular'!V424</f>
        <v>178.11681284348126</v>
      </c>
      <c r="H128" s="810">
        <f>'Densidade celular'!V472</f>
        <v>356.23362568696251</v>
      </c>
      <c r="I128" s="813">
        <f t="shared" si="26"/>
        <v>267.17521926522187</v>
      </c>
      <c r="J128" s="799"/>
      <c r="K128" s="809">
        <f>'Densidade celular'!AG424</f>
        <v>469.93856871979091</v>
      </c>
      <c r="L128" s="810">
        <f>'Densidade celular'!AG472</f>
        <v>352.45392653984317</v>
      </c>
      <c r="M128" s="813">
        <f t="shared" si="27"/>
        <v>411.19624762981704</v>
      </c>
      <c r="N128" s="799"/>
      <c r="O128" s="809">
        <f>'Densidade celular'!AR424</f>
        <v>320.03345843582724</v>
      </c>
      <c r="P128" s="810">
        <f>'Densidade celular'!AR472</f>
        <v>85.342255582887262</v>
      </c>
      <c r="Q128" s="813">
        <f t="shared" si="28"/>
        <v>202.68785700935726</v>
      </c>
      <c r="R128" s="799"/>
      <c r="S128" s="809">
        <f>'Densidade celular'!BC424</f>
        <v>171.26041134103167</v>
      </c>
      <c r="T128" s="810">
        <f>'Densidade celular'!BC472</f>
        <v>85.630205670515835</v>
      </c>
      <c r="U128" s="813">
        <f t="shared" si="29"/>
        <v>128.44530850577377</v>
      </c>
      <c r="V128" s="799"/>
      <c r="W128" s="809">
        <f>'Densidade celular'!BN424</f>
        <v>0</v>
      </c>
      <c r="X128" s="810">
        <f>'Densidade celular'!BN472</f>
        <v>66.974039385335047</v>
      </c>
      <c r="Y128" s="813">
        <f t="shared" si="30"/>
        <v>167.43509846333762</v>
      </c>
      <c r="Z128" s="799"/>
      <c r="AA128" s="809">
        <f>'Densidade celular'!BY424</f>
        <v>0</v>
      </c>
      <c r="AB128" s="810">
        <f>'Densidade celular'!BY472</f>
        <v>114.25401150967419</v>
      </c>
      <c r="AC128" s="813">
        <f t="shared" si="31"/>
        <v>285.63502877418546</v>
      </c>
      <c r="AD128" s="682"/>
      <c r="AE128" s="1199"/>
      <c r="AF128" s="898">
        <f t="shared" si="22"/>
        <v>3783.9227928107557</v>
      </c>
      <c r="AG128" s="894">
        <f t="shared" si="23"/>
        <v>3050.0950897604439</v>
      </c>
      <c r="AH128" s="899">
        <f t="shared" si="24"/>
        <v>4808.6095382955509</v>
      </c>
      <c r="AI128" s="908" t="s">
        <v>198</v>
      </c>
      <c r="AJ128" s="682">
        <v>23</v>
      </c>
      <c r="AK128" s="682"/>
      <c r="AL128" s="682"/>
      <c r="AM128" s="682"/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/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682"/>
    </row>
    <row r="129" spans="1:63" s="693" customFormat="1" ht="18">
      <c r="A129" s="1201"/>
      <c r="B129" s="703" t="s">
        <v>198</v>
      </c>
      <c r="C129" s="809">
        <f>'Densidade celular'!K425</f>
        <v>2522.6151952071705</v>
      </c>
      <c r="D129" s="810">
        <f>'Densidade celular'!K473</f>
        <v>5045.2303904143409</v>
      </c>
      <c r="E129" s="813">
        <f t="shared" si="25"/>
        <v>3783.9227928107557</v>
      </c>
      <c r="F129" s="799"/>
      <c r="G129" s="809">
        <f>'Densidade celular'!V425</f>
        <v>3546.1438193384001</v>
      </c>
      <c r="H129" s="810">
        <f>'Densidade celular'!V473</f>
        <v>3546.1438193384001</v>
      </c>
      <c r="I129" s="813">
        <f t="shared" si="26"/>
        <v>3546.1438193384001</v>
      </c>
      <c r="J129" s="799"/>
      <c r="K129" s="809">
        <f>'Densidade celular'!AG425</f>
        <v>0</v>
      </c>
      <c r="L129" s="810">
        <f>'Densidade celular'!AG473</f>
        <v>0</v>
      </c>
      <c r="M129" s="813">
        <f t="shared" si="27"/>
        <v>0</v>
      </c>
      <c r="N129" s="799"/>
      <c r="O129" s="809">
        <f>'Densidade celular'!AR425</f>
        <v>0</v>
      </c>
      <c r="P129" s="810">
        <f>'Densidade celular'!AR473</f>
        <v>11208.282899885862</v>
      </c>
      <c r="Q129" s="813">
        <f t="shared" si="28"/>
        <v>5604.1414499429311</v>
      </c>
      <c r="R129" s="799"/>
      <c r="S129" s="809">
        <f>'Densidade celular'!BC425</f>
        <v>856.30205670515841</v>
      </c>
      <c r="T129" s="810">
        <f>'Densidade celular'!BC473</f>
        <v>0</v>
      </c>
      <c r="U129" s="813">
        <f t="shared" si="29"/>
        <v>428.1510283525792</v>
      </c>
      <c r="V129" s="799"/>
      <c r="W129" s="809">
        <f>'Densidade celular'!BN425</f>
        <v>2799.5355173068147</v>
      </c>
      <c r="X129" s="810">
        <f>'Densidade celular'!BN473</f>
        <v>2799.5355173068147</v>
      </c>
      <c r="Y129" s="813">
        <f t="shared" si="30"/>
        <v>13997.677586534073</v>
      </c>
      <c r="Z129" s="799"/>
      <c r="AA129" s="809">
        <f>'Densidade celular'!BY425</f>
        <v>0</v>
      </c>
      <c r="AB129" s="810">
        <f>'Densidade celular'!BY473</f>
        <v>0</v>
      </c>
      <c r="AC129" s="813">
        <f t="shared" si="31"/>
        <v>0</v>
      </c>
      <c r="AD129" s="682"/>
      <c r="AE129" s="1199"/>
      <c r="AF129" s="898">
        <f t="shared" si="22"/>
        <v>3396.1294631127594</v>
      </c>
      <c r="AG129" s="894">
        <f t="shared" si="23"/>
        <v>10952.315075367094</v>
      </c>
      <c r="AH129" s="899">
        <f t="shared" si="24"/>
        <v>26650.712574278106</v>
      </c>
      <c r="AI129" s="908" t="s">
        <v>201</v>
      </c>
      <c r="AJ129" s="682">
        <v>24</v>
      </c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682"/>
    </row>
    <row r="130" spans="1:63" s="693" customFormat="1" ht="18">
      <c r="A130" s="1201"/>
      <c r="B130" s="703" t="s">
        <v>201</v>
      </c>
      <c r="C130" s="809">
        <f>'Densidade celular'!K426</f>
        <v>3396.1294631127594</v>
      </c>
      <c r="D130" s="810">
        <f>'Densidade celular'!K474</f>
        <v>3396.1294631127594</v>
      </c>
      <c r="E130" s="813">
        <f t="shared" si="25"/>
        <v>3396.1294631127594</v>
      </c>
      <c r="F130" s="799"/>
      <c r="G130" s="809">
        <f>'Densidade celular'!V426</f>
        <v>6548.7614855453276</v>
      </c>
      <c r="H130" s="810">
        <f>'Densidade celular'!V474</f>
        <v>13097.522971090655</v>
      </c>
      <c r="I130" s="813">
        <f t="shared" si="26"/>
        <v>9823.1422283179909</v>
      </c>
      <c r="J130" s="799"/>
      <c r="K130" s="809">
        <f>'Densidade celular'!AG426</f>
        <v>15074.892125991726</v>
      </c>
      <c r="L130" s="810">
        <f>'Densidade celular'!AG474</f>
        <v>0</v>
      </c>
      <c r="M130" s="813">
        <f t="shared" si="27"/>
        <v>7537.446062995863</v>
      </c>
      <c r="N130" s="799"/>
      <c r="O130" s="809">
        <f>'Densidade celular'!AR426</f>
        <v>6198.5427739149709</v>
      </c>
      <c r="P130" s="810">
        <f>'Densidade celular'!AR474</f>
        <v>24794.171095659884</v>
      </c>
      <c r="Q130" s="813">
        <f t="shared" si="28"/>
        <v>15496.356934787427</v>
      </c>
      <c r="R130" s="799"/>
      <c r="S130" s="809">
        <f>'Densidade celular'!BC426</f>
        <v>4799.3691463903397</v>
      </c>
      <c r="T130" s="810">
        <f>'Densidade celular'!BC474</f>
        <v>4799.3691463903397</v>
      </c>
      <c r="U130" s="813">
        <f t="shared" si="29"/>
        <v>4799.3691463903397</v>
      </c>
      <c r="V130" s="799"/>
      <c r="W130" s="809">
        <f>'Densidade celular'!BN426</f>
        <v>19058.646179409552</v>
      </c>
      <c r="X130" s="810">
        <f>'Densidade celular'!BN474</f>
        <v>3811.7292358819104</v>
      </c>
      <c r="Y130" s="813">
        <f t="shared" si="30"/>
        <v>57175.938538228656</v>
      </c>
      <c r="Z130" s="799"/>
      <c r="AA130" s="809">
        <f>'Densidade celular'!BY426</f>
        <v>7190.7320152861303</v>
      </c>
      <c r="AB130" s="810">
        <f>'Densidade celular'!BY474</f>
        <v>0</v>
      </c>
      <c r="AC130" s="813">
        <f t="shared" si="31"/>
        <v>17976.830038215325</v>
      </c>
      <c r="AD130" s="682"/>
      <c r="AE130" s="1199"/>
      <c r="AF130" s="898">
        <f t="shared" si="22"/>
        <v>219.3578430614931</v>
      </c>
      <c r="AG130" s="894">
        <f t="shared" si="23"/>
        <v>262.88738399737952</v>
      </c>
      <c r="AH130" s="899">
        <f t="shared" si="24"/>
        <v>375.5452779895225</v>
      </c>
      <c r="AI130" s="910" t="s">
        <v>103</v>
      </c>
      <c r="AJ130" s="682">
        <v>25</v>
      </c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682"/>
    </row>
    <row r="131" spans="1:63" s="693" customFormat="1" ht="18">
      <c r="A131" s="1201"/>
      <c r="B131" s="705" t="s">
        <v>103</v>
      </c>
      <c r="C131" s="809">
        <f>'Densidade celular'!K427</f>
        <v>188.02100833842266</v>
      </c>
      <c r="D131" s="810">
        <f>'Densidade celular'!K475</f>
        <v>250.69467778456354</v>
      </c>
      <c r="E131" s="813">
        <f t="shared" si="25"/>
        <v>219.3578430614931</v>
      </c>
      <c r="F131" s="799"/>
      <c r="G131" s="809">
        <f>'Densidade celular'!V427</f>
        <v>267.17521926522187</v>
      </c>
      <c r="H131" s="810">
        <f>'Densidade celular'!V475</f>
        <v>356.23362568696251</v>
      </c>
      <c r="I131" s="813">
        <f t="shared" si="26"/>
        <v>311.70442247609219</v>
      </c>
      <c r="J131" s="799"/>
      <c r="K131" s="809">
        <f>'Densidade celular'!AG427</f>
        <v>313.29237914652731</v>
      </c>
      <c r="L131" s="810">
        <f>'Densidade celular'!AG475</f>
        <v>469.93856871979091</v>
      </c>
      <c r="M131" s="813">
        <f t="shared" si="27"/>
        <v>391.61547393315914</v>
      </c>
      <c r="N131" s="799"/>
      <c r="O131" s="809">
        <f>'Densidade celular'!AR427</f>
        <v>0</v>
      </c>
      <c r="P131" s="810">
        <f>'Densidade celular'!AR475</f>
        <v>170.68451116577452</v>
      </c>
      <c r="Q131" s="813">
        <f t="shared" si="28"/>
        <v>85.342255582887262</v>
      </c>
      <c r="R131" s="799"/>
      <c r="S131" s="809">
        <f>'Densidade celular'!BC427</f>
        <v>256.89061701154753</v>
      </c>
      <c r="T131" s="810">
        <f>'Densidade celular'!BC475</f>
        <v>85.630205670515835</v>
      </c>
      <c r="U131" s="813">
        <f t="shared" si="29"/>
        <v>171.26041134103167</v>
      </c>
      <c r="V131" s="799"/>
      <c r="W131" s="809">
        <f>'Densidade celular'!BN427</f>
        <v>133.94807877067009</v>
      </c>
      <c r="X131" s="810">
        <f>'Densidade celular'!BN475</f>
        <v>133.94807877067009</v>
      </c>
      <c r="Y131" s="813">
        <f t="shared" si="30"/>
        <v>669.7403938533505</v>
      </c>
      <c r="Z131" s="799"/>
      <c r="AA131" s="809">
        <f>'Densidade celular'!BY427</f>
        <v>0</v>
      </c>
      <c r="AB131" s="810">
        <f>'Densidade celular'!BY475</f>
        <v>114.25401150967419</v>
      </c>
      <c r="AC131" s="813">
        <f t="shared" si="31"/>
        <v>285.63502877418546</v>
      </c>
      <c r="AD131" s="682"/>
      <c r="AE131" s="1199"/>
      <c r="AF131" s="898">
        <f t="shared" si="22"/>
        <v>125.34733889228177</v>
      </c>
      <c r="AG131" s="894">
        <f t="shared" si="23"/>
        <v>491.21321293399387</v>
      </c>
      <c r="AH131" s="899">
        <f t="shared" si="24"/>
        <v>227.17261576504384</v>
      </c>
      <c r="AI131" s="910" t="s">
        <v>107</v>
      </c>
      <c r="AJ131" s="682">
        <v>26</v>
      </c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82"/>
    </row>
    <row r="132" spans="1:63" s="693" customFormat="1" ht="18">
      <c r="A132" s="1201"/>
      <c r="B132" s="705" t="s">
        <v>107</v>
      </c>
      <c r="C132" s="809">
        <f>'Densidade celular'!K428</f>
        <v>62.673669446140885</v>
      </c>
      <c r="D132" s="810">
        <f>'Densidade celular'!K476</f>
        <v>188.02100833842266</v>
      </c>
      <c r="E132" s="813">
        <f t="shared" si="25"/>
        <v>125.34733889228177</v>
      </c>
      <c r="F132" s="799"/>
      <c r="G132" s="809">
        <f>'Densidade celular'!V428</f>
        <v>445.29203210870321</v>
      </c>
      <c r="H132" s="810">
        <f>'Densidade celular'!V476</f>
        <v>356.23362568696251</v>
      </c>
      <c r="I132" s="813">
        <f t="shared" si="26"/>
        <v>400.76282889783283</v>
      </c>
      <c r="J132" s="799"/>
      <c r="K132" s="809">
        <f>'Densidade celular'!AG428</f>
        <v>939.87713743958182</v>
      </c>
      <c r="L132" s="810">
        <f>'Densidade celular'!AG476</f>
        <v>352.45392653984317</v>
      </c>
      <c r="M132" s="813">
        <f t="shared" si="27"/>
        <v>646.16553198971246</v>
      </c>
      <c r="N132" s="799"/>
      <c r="O132" s="809">
        <f>'Densidade celular'!AR428</f>
        <v>426.71127791443632</v>
      </c>
      <c r="P132" s="810">
        <f>'Densidade celular'!AR476</f>
        <v>426.71127791443632</v>
      </c>
      <c r="Q132" s="813">
        <f t="shared" si="28"/>
        <v>426.71127791443632</v>
      </c>
      <c r="R132" s="799"/>
      <c r="S132" s="809">
        <f>'Densidade celular'!BC428</f>
        <v>85.630205670515835</v>
      </c>
      <c r="T132" s="810">
        <f>'Densidade celular'!BC476</f>
        <v>85.630205670515835</v>
      </c>
      <c r="U132" s="813">
        <f t="shared" si="29"/>
        <v>85.630205670515835</v>
      </c>
      <c r="V132" s="799"/>
      <c r="W132" s="809">
        <f>'Densidade celular'!BN428</f>
        <v>66.974039385335047</v>
      </c>
      <c r="X132" s="810">
        <f>'Densidade celular'!BN476</f>
        <v>0</v>
      </c>
      <c r="Y132" s="813">
        <f t="shared" si="30"/>
        <v>167.43509846333762</v>
      </c>
      <c r="Z132" s="799"/>
      <c r="AA132" s="809">
        <f>'Densidade celular'!BY428</f>
        <v>0</v>
      </c>
      <c r="AB132" s="810">
        <f>'Densidade celular'!BY476</f>
        <v>171.38101726451126</v>
      </c>
      <c r="AC132" s="813">
        <f t="shared" si="31"/>
        <v>428.45254316127813</v>
      </c>
      <c r="AD132" s="682"/>
      <c r="AE132" s="1199"/>
      <c r="AF132" s="898">
        <f t="shared" si="22"/>
        <v>31.336834723070442</v>
      </c>
      <c r="AG132" s="894">
        <f t="shared" si="23"/>
        <v>51.584119540240685</v>
      </c>
      <c r="AH132" s="899">
        <f t="shared" si="24"/>
        <v>125.89509992064438</v>
      </c>
      <c r="AI132" s="910" t="s">
        <v>108</v>
      </c>
      <c r="AJ132" s="682">
        <v>27</v>
      </c>
      <c r="AK132" s="682"/>
      <c r="AL132" s="682"/>
      <c r="AM132" s="682"/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682"/>
    </row>
    <row r="133" spans="1:63" s="693" customFormat="1" ht="18">
      <c r="A133" s="1201"/>
      <c r="B133" s="705" t="s">
        <v>108</v>
      </c>
      <c r="C133" s="809">
        <f>'Densidade celular'!K429</f>
        <v>62.673669446140885</v>
      </c>
      <c r="D133" s="810">
        <f>'Densidade celular'!K477</f>
        <v>0</v>
      </c>
      <c r="E133" s="813">
        <f t="shared" si="25"/>
        <v>31.336834723070442</v>
      </c>
      <c r="F133" s="799"/>
      <c r="G133" s="809">
        <f>'Densidade celular'!V429</f>
        <v>0</v>
      </c>
      <c r="H133" s="810">
        <f>'Densidade celular'!V477</f>
        <v>0</v>
      </c>
      <c r="I133" s="813">
        <f t="shared" si="26"/>
        <v>0</v>
      </c>
      <c r="J133" s="799"/>
      <c r="K133" s="809">
        <f>'Densidade celular'!AG429</f>
        <v>0</v>
      </c>
      <c r="L133" s="810">
        <f>'Densidade celular'!AG477</f>
        <v>117.48464217994773</v>
      </c>
      <c r="M133" s="813">
        <f t="shared" si="27"/>
        <v>58.742321089973863</v>
      </c>
      <c r="N133" s="799"/>
      <c r="O133" s="809">
        <f>'Densidade celular'!AR429</f>
        <v>106.67781947860908</v>
      </c>
      <c r="P133" s="810">
        <f>'Densidade celular'!AR477</f>
        <v>85.342255582887262</v>
      </c>
      <c r="Q133" s="813">
        <f t="shared" si="28"/>
        <v>96.010037530748178</v>
      </c>
      <c r="R133" s="799"/>
      <c r="S133" s="809">
        <f>'Densidade celular'!BC429</f>
        <v>85.630205670515835</v>
      </c>
      <c r="T133" s="810">
        <f>'Densidade celular'!BC477</f>
        <v>0</v>
      </c>
      <c r="U133" s="813">
        <f t="shared" si="29"/>
        <v>42.815102835257917</v>
      </c>
      <c r="V133" s="799"/>
      <c r="W133" s="809">
        <f>'Densidade celular'!BN429</f>
        <v>66.974039385335047</v>
      </c>
      <c r="X133" s="810">
        <f>'Densidade celular'!BN477</f>
        <v>66.974039385335047</v>
      </c>
      <c r="Y133" s="813">
        <f t="shared" si="30"/>
        <v>334.87019692667525</v>
      </c>
      <c r="Z133" s="799"/>
      <c r="AA133" s="809">
        <f>'Densidade celular'!BY429</f>
        <v>0</v>
      </c>
      <c r="AB133" s="810">
        <f>'Densidade celular'!BY477</f>
        <v>0</v>
      </c>
      <c r="AC133" s="813">
        <f t="shared" si="31"/>
        <v>0</v>
      </c>
      <c r="AD133" s="682"/>
      <c r="AE133" s="1199"/>
      <c r="AF133" s="898">
        <f t="shared" si="22"/>
        <v>8835.2464566434719</v>
      </c>
      <c r="AG133" s="894">
        <f t="shared" si="23"/>
        <v>36593.548505824969</v>
      </c>
      <c r="AH133" s="899">
        <f t="shared" si="24"/>
        <v>85875.557716651514</v>
      </c>
      <c r="AI133" s="908" t="s">
        <v>203</v>
      </c>
      <c r="AJ133" s="682">
        <v>28</v>
      </c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682"/>
    </row>
    <row r="134" spans="1:63" s="693" customFormat="1" ht="18">
      <c r="A134" s="1201"/>
      <c r="B134" s="703" t="s">
        <v>203</v>
      </c>
      <c r="C134" s="809">
        <f>'Densidade celular'!K430</f>
        <v>7573.0683914086894</v>
      </c>
      <c r="D134" s="810">
        <f>'Densidade celular'!K478</f>
        <v>10097.424521878253</v>
      </c>
      <c r="E134" s="813">
        <f t="shared" si="25"/>
        <v>8835.2464566434719</v>
      </c>
      <c r="F134" s="799"/>
      <c r="G134" s="809">
        <f>'Densidade celular'!V430</f>
        <v>46310.371339305129</v>
      </c>
      <c r="H134" s="810">
        <f>'Densidade celular'!V478</f>
        <v>54414.686323683527</v>
      </c>
      <c r="I134" s="813">
        <f t="shared" si="26"/>
        <v>50362.528831494332</v>
      </c>
      <c r="J134" s="799"/>
      <c r="K134" s="809">
        <f>'Densidade celular'!AG430</f>
        <v>40728.009289048554</v>
      </c>
      <c r="L134" s="810">
        <f>'Densidade celular'!AG478</f>
        <v>25964.105921768449</v>
      </c>
      <c r="M134" s="813">
        <f t="shared" si="27"/>
        <v>33346.057605408503</v>
      </c>
      <c r="N134" s="799"/>
      <c r="O134" s="809">
        <f>'Densidade celular'!AR430</f>
        <v>22188.986451550689</v>
      </c>
      <c r="P134" s="810">
        <f>'Densidade celular'!AR478</f>
        <v>29955.131709593428</v>
      </c>
      <c r="Q134" s="813">
        <f t="shared" si="28"/>
        <v>26072.059080572057</v>
      </c>
      <c r="R134" s="799"/>
      <c r="S134" s="809">
        <f>'Densidade celular'!BC430</f>
        <v>12951.56860766552</v>
      </c>
      <c r="T134" s="810">
        <f>'Densidade celular'!BC478</f>
        <v>28493.450936864145</v>
      </c>
      <c r="U134" s="813">
        <f t="shared" si="29"/>
        <v>20722.509772264832</v>
      </c>
      <c r="V134" s="799"/>
      <c r="W134" s="809">
        <f>'Densidade celular'!BN430</f>
        <v>20259.646914063855</v>
      </c>
      <c r="X134" s="810">
        <f>'Densidade celular'!BN478</f>
        <v>16207.717531251083</v>
      </c>
      <c r="Y134" s="813">
        <f t="shared" si="30"/>
        <v>91168.411113287351</v>
      </c>
      <c r="Z134" s="799"/>
      <c r="AA134" s="809">
        <f>'Densidade celular'!BY430</f>
        <v>34677.044609948702</v>
      </c>
      <c r="AB134" s="810">
        <f>'Densidade celular'!BY478</f>
        <v>23617.256295812233</v>
      </c>
      <c r="AC134" s="813">
        <f t="shared" si="31"/>
        <v>145735.75226440234</v>
      </c>
      <c r="AD134" s="682"/>
      <c r="AE134" s="1199"/>
      <c r="AF134" s="898">
        <f t="shared" si="22"/>
        <v>170672.93663573088</v>
      </c>
      <c r="AG134" s="894">
        <f t="shared" si="23"/>
        <v>533290.35496838391</v>
      </c>
      <c r="AH134" s="899">
        <f t="shared" si="24"/>
        <v>421804.40263533994</v>
      </c>
      <c r="AI134" s="908" t="s">
        <v>204</v>
      </c>
      <c r="AJ134" s="682">
        <v>29</v>
      </c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682"/>
    </row>
    <row r="135" spans="1:63" s="693" customFormat="1" ht="18">
      <c r="A135" s="1201"/>
      <c r="B135" s="703" t="s">
        <v>204</v>
      </c>
      <c r="C135" s="809">
        <f>'Densidade celular'!K431</f>
        <v>124449.01629688709</v>
      </c>
      <c r="D135" s="810">
        <f>'Densidade celular'!K479</f>
        <v>216896.85697457465</v>
      </c>
      <c r="E135" s="813">
        <f t="shared" si="25"/>
        <v>170672.93663573088</v>
      </c>
      <c r="F135" s="799"/>
      <c r="G135" s="809">
        <f>'Densidade celular'!V431</f>
        <v>621793.9191824036</v>
      </c>
      <c r="H135" s="810">
        <f>'Densidade celular'!V479</f>
        <v>615815.13149795739</v>
      </c>
      <c r="I135" s="813">
        <f t="shared" si="26"/>
        <v>618804.52534018049</v>
      </c>
      <c r="J135" s="799"/>
      <c r="K135" s="809">
        <f>'Densidade celular'!AG431</f>
        <v>565806.03673862841</v>
      </c>
      <c r="L135" s="810">
        <f>'Densidade celular'!AG479</f>
        <v>432437.47093595163</v>
      </c>
      <c r="M135" s="813">
        <f t="shared" si="27"/>
        <v>499121.75383728999</v>
      </c>
      <c r="N135" s="799"/>
      <c r="O135" s="809">
        <f>'Densidade celular'!AR431</f>
        <v>514898.27535008651</v>
      </c>
      <c r="P135" s="810">
        <f>'Densidade celular'!AR479</f>
        <v>448991.29610527545</v>
      </c>
      <c r="Q135" s="813">
        <f t="shared" si="28"/>
        <v>481944.78572768101</v>
      </c>
      <c r="R135" s="799"/>
      <c r="S135" s="809">
        <f>'Densidade celular'!BC431</f>
        <v>109092.88202423717</v>
      </c>
      <c r="T135" s="810">
        <f>'Densidade celular'!BC479</f>
        <v>109092.88202423717</v>
      </c>
      <c r="U135" s="813">
        <f t="shared" si="29"/>
        <v>109092.88202423717</v>
      </c>
      <c r="V135" s="799"/>
      <c r="W135" s="809">
        <f>'Densidade celular'!BN431</f>
        <v>168908.527329815</v>
      </c>
      <c r="X135" s="810">
        <f>'Densidade celular'!BN479</f>
        <v>149202.53247466989</v>
      </c>
      <c r="Y135" s="813">
        <f t="shared" si="30"/>
        <v>795277.64951121225</v>
      </c>
      <c r="Z135" s="799"/>
      <c r="AA135" s="809">
        <f>'Densidade celular'!BY431</f>
        <v>78911.43728268164</v>
      </c>
      <c r="AB135" s="810">
        <f>'Densidade celular'!BY479</f>
        <v>65505.63326554653</v>
      </c>
      <c r="AC135" s="813">
        <f t="shared" si="31"/>
        <v>361042.67637057044</v>
      </c>
      <c r="AD135" s="682"/>
      <c r="AE135" s="1199"/>
      <c r="AF135" s="898">
        <f t="shared" si="22"/>
        <v>46297.03961986427</v>
      </c>
      <c r="AG135" s="894">
        <f t="shared" si="23"/>
        <v>19072.300647471679</v>
      </c>
      <c r="AH135" s="899">
        <f t="shared" si="24"/>
        <v>106649.94491184138</v>
      </c>
      <c r="AI135" s="908" t="s">
        <v>262</v>
      </c>
      <c r="AJ135" s="682">
        <v>30</v>
      </c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82"/>
    </row>
    <row r="136" spans="1:63" s="693" customFormat="1" ht="18">
      <c r="A136" s="1201"/>
      <c r="B136" s="703" t="s">
        <v>262</v>
      </c>
      <c r="C136" s="809">
        <f>'Densidade celular'!K432</f>
        <v>62422.974768356326</v>
      </c>
      <c r="D136" s="810">
        <f>'Densidade celular'!K480</f>
        <v>30171.104471372222</v>
      </c>
      <c r="E136" s="813">
        <f t="shared" si="25"/>
        <v>46297.03961986427</v>
      </c>
      <c r="F136" s="799"/>
      <c r="G136" s="809">
        <f>'Densidade celular'!V432</f>
        <v>24865.107072949984</v>
      </c>
      <c r="H136" s="810">
        <f>'Densidade celular'!V480</f>
        <v>23829.060944910401</v>
      </c>
      <c r="I136" s="813">
        <f t="shared" si="26"/>
        <v>24347.084008930193</v>
      </c>
      <c r="J136" s="799"/>
      <c r="K136" s="809">
        <f>'Densidade celular'!AG432</f>
        <v>16238.988319095</v>
      </c>
      <c r="L136" s="810">
        <f>'Densidade celular'!AG480</f>
        <v>23140.558354710371</v>
      </c>
      <c r="M136" s="813">
        <f t="shared" si="27"/>
        <v>19689.773336902686</v>
      </c>
      <c r="N136" s="799"/>
      <c r="O136" s="809">
        <f>'Densidade celular'!AR432</f>
        <v>11297.181082784702</v>
      </c>
      <c r="P136" s="810">
        <f>'Densidade celular'!AR480</f>
        <v>15062.908110379603</v>
      </c>
      <c r="Q136" s="813">
        <f t="shared" si="28"/>
        <v>13180.044596582153</v>
      </c>
      <c r="R136" s="799"/>
      <c r="S136" s="809">
        <f>'Densidade celular'!BC432</f>
        <v>68846.685359094728</v>
      </c>
      <c r="T136" s="810">
        <f>'Densidade celular'!BC480</f>
        <v>42455.455971441756</v>
      </c>
      <c r="U136" s="813">
        <f t="shared" si="29"/>
        <v>55651.070665268242</v>
      </c>
      <c r="V136" s="799"/>
      <c r="W136" s="809">
        <f>'Densidade celular'!BN432</f>
        <v>27941.569231561782</v>
      </c>
      <c r="X136" s="810">
        <f>'Densidade celular'!BN480</f>
        <v>14968.697802622382</v>
      </c>
      <c r="Y136" s="813">
        <f t="shared" si="30"/>
        <v>107275.66758546041</v>
      </c>
      <c r="Z136" s="799"/>
      <c r="AA136" s="809">
        <f>'Densidade celular'!BY432</f>
        <v>32417.671532344884</v>
      </c>
      <c r="AB136" s="810">
        <f>'Densidade celular'!BY480</f>
        <v>30391.567061573332</v>
      </c>
      <c r="AC136" s="813">
        <f t="shared" si="31"/>
        <v>157023.09648479553</v>
      </c>
      <c r="AD136" s="682"/>
      <c r="AE136" s="1199"/>
      <c r="AF136" s="898">
        <f t="shared" si="22"/>
        <v>75.208403335369056</v>
      </c>
      <c r="AG136" s="894">
        <f t="shared" si="23"/>
        <v>187.53519627686444</v>
      </c>
      <c r="AH136" s="899">
        <f t="shared" si="24"/>
        <v>124.02599886173157</v>
      </c>
      <c r="AI136" s="908" t="s">
        <v>263</v>
      </c>
      <c r="AJ136" s="682">
        <v>31</v>
      </c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682"/>
    </row>
    <row r="137" spans="1:63" s="693" customFormat="1" ht="18">
      <c r="A137" s="1201"/>
      <c r="B137" s="703" t="s">
        <v>263</v>
      </c>
      <c r="C137" s="809">
        <f>'Densidade celular'!K433</f>
        <v>0</v>
      </c>
      <c r="D137" s="810">
        <f>'Densidade celular'!K481</f>
        <v>150.41680667073811</v>
      </c>
      <c r="E137" s="813">
        <f t="shared" si="25"/>
        <v>75.208403335369056</v>
      </c>
      <c r="F137" s="799"/>
      <c r="G137" s="809">
        <f>'Densidade celular'!V433</f>
        <v>854.96070164871026</v>
      </c>
      <c r="H137" s="810">
        <f>'Densidade celular'!V481</f>
        <v>0</v>
      </c>
      <c r="I137" s="813">
        <f t="shared" si="26"/>
        <v>427.48035082435513</v>
      </c>
      <c r="J137" s="799"/>
      <c r="K137" s="809">
        <f>'Densidade celular'!AG433</f>
        <v>0</v>
      </c>
      <c r="L137" s="810">
        <f>'Densidade celular'!AG481</f>
        <v>0</v>
      </c>
      <c r="M137" s="813">
        <f t="shared" si="27"/>
        <v>0</v>
      </c>
      <c r="N137" s="799"/>
      <c r="O137" s="809">
        <f>'Densidade celular'!AR433</f>
        <v>0</v>
      </c>
      <c r="P137" s="810">
        <f>'Densidade celular'!AR481</f>
        <v>270.25047601247633</v>
      </c>
      <c r="Q137" s="813">
        <f t="shared" si="28"/>
        <v>135.12523800623816</v>
      </c>
      <c r="R137" s="799"/>
      <c r="S137" s="809">
        <f>'Densidade celular'!BC433</f>
        <v>0</v>
      </c>
      <c r="T137" s="810">
        <f>'Densidade celular'!BC481</f>
        <v>0</v>
      </c>
      <c r="U137" s="813">
        <f t="shared" si="29"/>
        <v>0</v>
      </c>
      <c r="V137" s="799"/>
      <c r="W137" s="809">
        <f>'Densidade celular'!BN433</f>
        <v>0</v>
      </c>
      <c r="X137" s="810">
        <f>'Densidade celular'!BN481</f>
        <v>148.83119863407788</v>
      </c>
      <c r="Y137" s="813">
        <f t="shared" si="30"/>
        <v>372.07799658519468</v>
      </c>
      <c r="Z137" s="799"/>
      <c r="AA137" s="809">
        <f>'Densidade celular'!BY433</f>
        <v>0</v>
      </c>
      <c r="AB137" s="810">
        <f>'Densidade celular'!BY481</f>
        <v>0</v>
      </c>
      <c r="AC137" s="813">
        <f t="shared" si="31"/>
        <v>0</v>
      </c>
      <c r="AD137" s="682"/>
      <c r="AE137" s="1199"/>
      <c r="AF137" s="898">
        <f t="shared" si="22"/>
        <v>407.37885139991579</v>
      </c>
      <c r="AG137" s="894">
        <f t="shared" si="23"/>
        <v>1036.3145101405319</v>
      </c>
      <c r="AH137" s="899">
        <f t="shared" si="24"/>
        <v>953.17509789338555</v>
      </c>
      <c r="AI137" s="911" t="s">
        <v>122</v>
      </c>
      <c r="AJ137" s="682">
        <v>32</v>
      </c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682"/>
    </row>
    <row r="138" spans="1:63" s="693" customFormat="1" ht="18">
      <c r="A138" s="1201"/>
      <c r="B138" s="706" t="s">
        <v>122</v>
      </c>
      <c r="C138" s="809">
        <f>'Densidade celular'!K434</f>
        <v>62.673669446140885</v>
      </c>
      <c r="D138" s="810">
        <f>'Densidade celular'!K482</f>
        <v>752.08403335369064</v>
      </c>
      <c r="E138" s="813">
        <f t="shared" si="25"/>
        <v>407.37885139991579</v>
      </c>
      <c r="F138" s="799"/>
      <c r="G138" s="809">
        <f>'Densidade celular'!V434</f>
        <v>1246.8176899043688</v>
      </c>
      <c r="H138" s="810">
        <f>'Densidade celular'!V482</f>
        <v>623.40884495218438</v>
      </c>
      <c r="I138" s="813">
        <f t="shared" si="26"/>
        <v>935.11326742827657</v>
      </c>
      <c r="J138" s="799"/>
      <c r="K138" s="809">
        <f>'Densidade celular'!AG434</f>
        <v>783.23094786631827</v>
      </c>
      <c r="L138" s="810">
        <f>'Densidade celular'!AG482</f>
        <v>1174.8464217994774</v>
      </c>
      <c r="M138" s="813">
        <f t="shared" si="27"/>
        <v>979.03868483289784</v>
      </c>
      <c r="N138" s="799"/>
      <c r="O138" s="809">
        <f>'Densidade celular'!AR434</f>
        <v>1280.133833743309</v>
      </c>
      <c r="P138" s="810">
        <f>'Densidade celular'!AR482</f>
        <v>1109.4493225775345</v>
      </c>
      <c r="Q138" s="813">
        <f t="shared" si="28"/>
        <v>1194.7915781604217</v>
      </c>
      <c r="R138" s="799"/>
      <c r="S138" s="809">
        <f>'Densidade celular'!BC434</f>
        <v>85.630205670515835</v>
      </c>
      <c r="T138" s="810">
        <f>'Densidade celular'!BC482</f>
        <v>513.78123402309507</v>
      </c>
      <c r="U138" s="813">
        <f t="shared" si="29"/>
        <v>299.70571984680544</v>
      </c>
      <c r="V138" s="799"/>
      <c r="W138" s="809">
        <f>'Densidade celular'!BN434</f>
        <v>401.84423631201025</v>
      </c>
      <c r="X138" s="810">
        <f>'Densidade celular'!BN482</f>
        <v>267.89615754134019</v>
      </c>
      <c r="Y138" s="813">
        <f t="shared" si="30"/>
        <v>1674.3509846333764</v>
      </c>
      <c r="Z138" s="799"/>
      <c r="AA138" s="809">
        <f>'Densidade celular'!BY434</f>
        <v>239.93342417031579</v>
      </c>
      <c r="AB138" s="810">
        <f>'Densidade celular'!BY482</f>
        <v>114.25401150967419</v>
      </c>
      <c r="AC138" s="813">
        <f t="shared" si="31"/>
        <v>885.46858919997487</v>
      </c>
      <c r="AD138" s="682"/>
      <c r="AE138" s="1199"/>
      <c r="AF138" s="898">
        <f t="shared" si="22"/>
        <v>31.336834723070442</v>
      </c>
      <c r="AG138" s="894">
        <f t="shared" si="23"/>
        <v>252.06996991132988</v>
      </c>
      <c r="AH138" s="899">
        <f t="shared" si="24"/>
        <v>393.31250894857021</v>
      </c>
      <c r="AI138" s="911" t="s">
        <v>120</v>
      </c>
      <c r="AJ138" s="682">
        <v>33</v>
      </c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682"/>
    </row>
    <row r="139" spans="1:63" s="693" customFormat="1" ht="18">
      <c r="A139" s="1201"/>
      <c r="B139" s="706" t="s">
        <v>120</v>
      </c>
      <c r="C139" s="809">
        <f>'Densidade celular'!K435</f>
        <v>0</v>
      </c>
      <c r="D139" s="810">
        <f>'Densidade celular'!K483</f>
        <v>62.673669446140885</v>
      </c>
      <c r="E139" s="813">
        <f t="shared" si="25"/>
        <v>31.336834723070442</v>
      </c>
      <c r="F139" s="799"/>
      <c r="G139" s="809">
        <f>'Densidade celular'!V435</f>
        <v>267.17521926522187</v>
      </c>
      <c r="H139" s="810">
        <f>'Densidade celular'!V483</f>
        <v>89.058406421740628</v>
      </c>
      <c r="I139" s="813">
        <f t="shared" si="26"/>
        <v>178.11681284348126</v>
      </c>
      <c r="J139" s="799"/>
      <c r="K139" s="809">
        <f>'Densidade celular'!AG435</f>
        <v>313.29237914652731</v>
      </c>
      <c r="L139" s="810">
        <f>'Densidade celular'!AG483</f>
        <v>117.48464217994773</v>
      </c>
      <c r="M139" s="813">
        <f t="shared" si="27"/>
        <v>215.38851066323753</v>
      </c>
      <c r="N139" s="799"/>
      <c r="O139" s="809">
        <f>'Densidade celular'!AR435</f>
        <v>213.35563895721816</v>
      </c>
      <c r="P139" s="810">
        <f>'Densidade celular'!AR483</f>
        <v>512.05353349732366</v>
      </c>
      <c r="Q139" s="813">
        <f t="shared" si="28"/>
        <v>362.70458622727091</v>
      </c>
      <c r="R139" s="799"/>
      <c r="S139" s="809">
        <f>'Densidade celular'!BC435</f>
        <v>0</v>
      </c>
      <c r="T139" s="810">
        <f>'Densidade celular'!BC483</f>
        <v>0</v>
      </c>
      <c r="U139" s="813">
        <f t="shared" si="29"/>
        <v>0</v>
      </c>
      <c r="V139" s="799"/>
      <c r="W139" s="809">
        <f>'Densidade celular'!BN435</f>
        <v>334.87019692667525</v>
      </c>
      <c r="X139" s="810">
        <f>'Densidade celular'!BN483</f>
        <v>0</v>
      </c>
      <c r="Y139" s="813">
        <f t="shared" si="30"/>
        <v>837.17549231668818</v>
      </c>
      <c r="Z139" s="799"/>
      <c r="AA139" s="809">
        <f>'Densidade celular'!BY435</f>
        <v>79.977808056771934</v>
      </c>
      <c r="AB139" s="810">
        <f>'Densidade celular'!BY483</f>
        <v>57.127005754837093</v>
      </c>
      <c r="AC139" s="813">
        <f t="shared" si="31"/>
        <v>342.76203452902257</v>
      </c>
      <c r="AD139" s="682"/>
      <c r="AE139" s="1199"/>
      <c r="AF139" s="898">
        <f t="shared" si="22"/>
        <v>0</v>
      </c>
      <c r="AG139" s="894">
        <f t="shared" si="23"/>
        <v>110.31452211917626</v>
      </c>
      <c r="AH139" s="899">
        <f t="shared" si="24"/>
        <v>55.811699487779208</v>
      </c>
      <c r="AI139" s="911" t="s">
        <v>123</v>
      </c>
      <c r="AJ139" s="682">
        <v>34</v>
      </c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82"/>
    </row>
    <row r="140" spans="1:63" s="693" customFormat="1" ht="18">
      <c r="A140" s="1201"/>
      <c r="B140" s="706" t="s">
        <v>123</v>
      </c>
      <c r="C140" s="809">
        <f>'Densidade celular'!K436</f>
        <v>0</v>
      </c>
      <c r="D140" s="810">
        <f>'Densidade celular'!K484</f>
        <v>0</v>
      </c>
      <c r="E140" s="813">
        <f t="shared" si="25"/>
        <v>0</v>
      </c>
      <c r="F140" s="799"/>
      <c r="G140" s="809">
        <f>'Densidade celular'!V436</f>
        <v>89.058406421740628</v>
      </c>
      <c r="H140" s="810">
        <f>'Densidade celular'!V484</f>
        <v>0</v>
      </c>
      <c r="I140" s="813">
        <f t="shared" si="26"/>
        <v>44.529203210870314</v>
      </c>
      <c r="J140" s="799"/>
      <c r="K140" s="809">
        <f>'Densidade celular'!AG436</f>
        <v>156.64618957326365</v>
      </c>
      <c r="L140" s="810">
        <f>'Densidade celular'!AG484</f>
        <v>117.48464217994773</v>
      </c>
      <c r="M140" s="813">
        <f t="shared" si="27"/>
        <v>137.0654158766057</v>
      </c>
      <c r="N140" s="799"/>
      <c r="O140" s="809">
        <f>'Densidade celular'!AR436</f>
        <v>213.35563895721816</v>
      </c>
      <c r="P140" s="810">
        <f>'Densidade celular'!AR484</f>
        <v>85.342255582887262</v>
      </c>
      <c r="Q140" s="813">
        <f t="shared" si="28"/>
        <v>149.34894727005272</v>
      </c>
      <c r="R140" s="799"/>
      <c r="S140" s="809">
        <f>'Densidade celular'!BC436</f>
        <v>0</v>
      </c>
      <c r="T140" s="810">
        <f>'Densidade celular'!BC484</f>
        <v>0</v>
      </c>
      <c r="U140" s="813">
        <f t="shared" si="29"/>
        <v>0</v>
      </c>
      <c r="V140" s="799"/>
      <c r="W140" s="809">
        <f>'Densidade celular'!BN436</f>
        <v>0</v>
      </c>
      <c r="X140" s="810">
        <f>'Densidade celular'!BN484</f>
        <v>66.974039385335047</v>
      </c>
      <c r="Y140" s="813">
        <f t="shared" si="30"/>
        <v>167.43509846333762</v>
      </c>
      <c r="Z140" s="799"/>
      <c r="AA140" s="809">
        <f>'Densidade celular'!BY436</f>
        <v>0</v>
      </c>
      <c r="AB140" s="810">
        <f>'Densidade celular'!BY484</f>
        <v>0</v>
      </c>
      <c r="AC140" s="813">
        <f t="shared" si="31"/>
        <v>0</v>
      </c>
      <c r="AD140" s="682"/>
      <c r="AE140" s="1199"/>
      <c r="AF140" s="898">
        <f t="shared" si="22"/>
        <v>1331.8154757304937</v>
      </c>
      <c r="AG140" s="894">
        <f t="shared" si="23"/>
        <v>724.50582816678434</v>
      </c>
      <c r="AH140" s="899">
        <f t="shared" si="24"/>
        <v>3017.6025718922374</v>
      </c>
      <c r="AI140" s="909" t="s">
        <v>214</v>
      </c>
      <c r="AJ140" s="682">
        <v>35</v>
      </c>
      <c r="AK140" s="682"/>
      <c r="AL140" s="682"/>
      <c r="AM140" s="682"/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682"/>
    </row>
    <row r="141" spans="1:63" s="693" customFormat="1" ht="18">
      <c r="A141" s="1201"/>
      <c r="B141" s="704" t="s">
        <v>214</v>
      </c>
      <c r="C141" s="809">
        <f>'Densidade celular'!K437</f>
        <v>1065.4523805843951</v>
      </c>
      <c r="D141" s="810">
        <f>'Densidade celular'!K485</f>
        <v>1598.1785708765926</v>
      </c>
      <c r="E141" s="813">
        <f t="shared" si="25"/>
        <v>1331.8154757304937</v>
      </c>
      <c r="F141" s="799"/>
      <c r="G141" s="809">
        <f>'Densidade celular'!V437</f>
        <v>1068.7008770608875</v>
      </c>
      <c r="H141" s="810">
        <f>'Densidade celular'!V485</f>
        <v>534.35043853044374</v>
      </c>
      <c r="I141" s="813">
        <f t="shared" si="26"/>
        <v>801.52565779566567</v>
      </c>
      <c r="J141" s="799"/>
      <c r="K141" s="809">
        <f>'Densidade celular'!AG437</f>
        <v>0</v>
      </c>
      <c r="L141" s="810">
        <f>'Densidade celular'!AG485</f>
        <v>1997.2389170591116</v>
      </c>
      <c r="M141" s="813">
        <f t="shared" si="27"/>
        <v>998.6194585295558</v>
      </c>
      <c r="N141" s="799"/>
      <c r="O141" s="809">
        <f>'Densidade celular'!AR437</f>
        <v>746.74473635026345</v>
      </c>
      <c r="P141" s="810">
        <f>'Densidade celular'!AR485</f>
        <v>0</v>
      </c>
      <c r="Q141" s="813">
        <f t="shared" si="28"/>
        <v>373.37236817513173</v>
      </c>
      <c r="R141" s="799"/>
      <c r="S141" s="809">
        <f>'Densidade celular'!BC437</f>
        <v>1113.1926737167059</v>
      </c>
      <c r="T141" s="810">
        <f>'Densidade celular'!BC485</f>
        <v>1669.7890105750589</v>
      </c>
      <c r="U141" s="813">
        <f t="shared" si="29"/>
        <v>1391.4908421458824</v>
      </c>
      <c r="V141" s="799"/>
      <c r="W141" s="809">
        <f>'Densidade celular'!BN437</f>
        <v>0</v>
      </c>
      <c r="X141" s="810">
        <f>'Densidade celular'!BN485</f>
        <v>539.51309504853225</v>
      </c>
      <c r="Y141" s="813">
        <f t="shared" si="30"/>
        <v>1348.7827376213306</v>
      </c>
      <c r="Z141" s="799"/>
      <c r="AA141" s="809">
        <f>'Densidade celular'!BY437</f>
        <v>1039.711504738035</v>
      </c>
      <c r="AB141" s="810">
        <f>'Densidade celular'!BY485</f>
        <v>1485.3021496257643</v>
      </c>
      <c r="AC141" s="813">
        <f t="shared" si="31"/>
        <v>6312.5341359094982</v>
      </c>
      <c r="AD141" s="682"/>
      <c r="AE141" s="1199"/>
      <c r="AF141" s="898">
        <f t="shared" si="22"/>
        <v>295.95899460677634</v>
      </c>
      <c r="AG141" s="894">
        <f t="shared" si="23"/>
        <v>882.86046102128603</v>
      </c>
      <c r="AH141" s="899">
        <f t="shared" si="24"/>
        <v>741.62969131497869</v>
      </c>
      <c r="AI141" s="909" t="s">
        <v>218</v>
      </c>
      <c r="AJ141" s="682">
        <v>36</v>
      </c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682"/>
    </row>
    <row r="142" spans="1:63" s="693" customFormat="1" ht="18">
      <c r="A142" s="1201"/>
      <c r="B142" s="704" t="s">
        <v>218</v>
      </c>
      <c r="C142" s="809">
        <f>'Densidade celular'!K438</f>
        <v>118.38359784271054</v>
      </c>
      <c r="D142" s="810">
        <f>'Densidade celular'!K486</f>
        <v>473.53439137084217</v>
      </c>
      <c r="E142" s="813">
        <f t="shared" si="25"/>
        <v>295.95899460677634</v>
      </c>
      <c r="F142" s="799"/>
      <c r="G142" s="809">
        <f>'Densidade celular'!V438</f>
        <v>712.46725137392502</v>
      </c>
      <c r="H142" s="810">
        <f>'Densidade celular'!V486</f>
        <v>890.58406421740642</v>
      </c>
      <c r="I142" s="813">
        <f t="shared" si="26"/>
        <v>801.52565779566567</v>
      </c>
      <c r="J142" s="799"/>
      <c r="K142" s="809">
        <f>'Densidade celular'!AG438</f>
        <v>1879.7542748791636</v>
      </c>
      <c r="L142" s="810">
        <f>'Densidade celular'!AG486</f>
        <v>704.90785307968633</v>
      </c>
      <c r="M142" s="813">
        <f t="shared" si="27"/>
        <v>1292.3310639794249</v>
      </c>
      <c r="N142" s="799"/>
      <c r="O142" s="809">
        <f>'Densidade celular'!AR438</f>
        <v>426.71127791443632</v>
      </c>
      <c r="P142" s="810">
        <f>'Densidade celular'!AR486</f>
        <v>682.73804466309809</v>
      </c>
      <c r="Q142" s="813">
        <f t="shared" si="28"/>
        <v>554.72466128876727</v>
      </c>
      <c r="R142" s="799"/>
      <c r="S142" s="809">
        <f>'Densidade celular'!BC438</f>
        <v>171.26041134103167</v>
      </c>
      <c r="T142" s="810">
        <f>'Densidade celular'!BC486</f>
        <v>0</v>
      </c>
      <c r="U142" s="813">
        <f t="shared" si="29"/>
        <v>85.630205670515835</v>
      </c>
      <c r="V142" s="799"/>
      <c r="W142" s="809">
        <f>'Densidade celular'!BN438</f>
        <v>133.94807877067009</v>
      </c>
      <c r="X142" s="810">
        <f>'Densidade celular'!BN486</f>
        <v>401.84423631201025</v>
      </c>
      <c r="Y142" s="813">
        <f t="shared" si="30"/>
        <v>1339.480787706701</v>
      </c>
      <c r="Z142" s="799"/>
      <c r="AA142" s="809">
        <f>'Densidade celular'!BY438</f>
        <v>319.91123222708774</v>
      </c>
      <c r="AB142" s="810">
        <f>'Densidade celular'!BY486</f>
        <v>0</v>
      </c>
      <c r="AC142" s="813">
        <f t="shared" si="31"/>
        <v>799.77808056771937</v>
      </c>
      <c r="AD142" s="682"/>
      <c r="AE142" s="1199"/>
      <c r="AF142" s="898">
        <f t="shared" si="22"/>
        <v>0</v>
      </c>
      <c r="AG142" s="894">
        <f t="shared" si="23"/>
        <v>0</v>
      </c>
      <c r="AH142" s="899">
        <f t="shared" si="24"/>
        <v>0</v>
      </c>
      <c r="AI142" s="911" t="s">
        <v>126</v>
      </c>
      <c r="AJ142" s="682">
        <v>37</v>
      </c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682"/>
    </row>
    <row r="143" spans="1:63" s="693" customFormat="1" ht="18">
      <c r="A143" s="1201"/>
      <c r="B143" s="706" t="s">
        <v>126</v>
      </c>
      <c r="C143" s="809">
        <f>'Densidade celular'!K439</f>
        <v>0</v>
      </c>
      <c r="D143" s="810">
        <f>'Densidade celular'!K487</f>
        <v>0</v>
      </c>
      <c r="E143" s="813">
        <f t="shared" si="25"/>
        <v>0</v>
      </c>
      <c r="F143" s="799"/>
      <c r="G143" s="809">
        <f>'Densidade celular'!V439</f>
        <v>0</v>
      </c>
      <c r="H143" s="810">
        <f>'Densidade celular'!V487</f>
        <v>0</v>
      </c>
      <c r="I143" s="813">
        <f t="shared" si="26"/>
        <v>0</v>
      </c>
      <c r="J143" s="799"/>
      <c r="K143" s="809">
        <f>'Densidade celular'!AG439</f>
        <v>0</v>
      </c>
      <c r="L143" s="810">
        <f>'Densidade celular'!AG487</f>
        <v>0</v>
      </c>
      <c r="M143" s="813">
        <f t="shared" si="27"/>
        <v>0</v>
      </c>
      <c r="N143" s="799"/>
      <c r="O143" s="809">
        <f>'Densidade celular'!AR439</f>
        <v>0</v>
      </c>
      <c r="P143" s="810">
        <f>'Densidade celular'!AR487</f>
        <v>0</v>
      </c>
      <c r="Q143" s="813">
        <f t="shared" si="28"/>
        <v>0</v>
      </c>
      <c r="R143" s="799"/>
      <c r="S143" s="809">
        <f>'Densidade celular'!BC439</f>
        <v>0</v>
      </c>
      <c r="T143" s="810">
        <f>'Densidade celular'!BC487</f>
        <v>0</v>
      </c>
      <c r="U143" s="813">
        <f t="shared" si="29"/>
        <v>0</v>
      </c>
      <c r="V143" s="799"/>
      <c r="W143" s="809">
        <f>'Densidade celular'!BN439</f>
        <v>0</v>
      </c>
      <c r="X143" s="810">
        <f>'Densidade celular'!BN487</f>
        <v>0</v>
      </c>
      <c r="Y143" s="813">
        <f t="shared" si="30"/>
        <v>0</v>
      </c>
      <c r="Z143" s="799"/>
      <c r="AA143" s="809">
        <f>'Densidade celular'!BY439</f>
        <v>0</v>
      </c>
      <c r="AB143" s="810">
        <f>'Densidade celular'!BY487</f>
        <v>0</v>
      </c>
      <c r="AC143" s="813">
        <f t="shared" si="31"/>
        <v>0</v>
      </c>
      <c r="AD143" s="682"/>
      <c r="AE143" s="1199"/>
      <c r="AF143" s="898">
        <f t="shared" si="22"/>
        <v>94.01050416921133</v>
      </c>
      <c r="AG143" s="894">
        <f t="shared" si="23"/>
        <v>357.2114881426391</v>
      </c>
      <c r="AH143" s="899">
        <f t="shared" si="24"/>
        <v>572.87928658458316</v>
      </c>
      <c r="AI143" s="910" t="s">
        <v>129</v>
      </c>
      <c r="AJ143" s="682">
        <v>38</v>
      </c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82"/>
    </row>
    <row r="144" spans="1:63" s="693" customFormat="1" ht="18">
      <c r="A144" s="1201"/>
      <c r="B144" s="705" t="s">
        <v>129</v>
      </c>
      <c r="C144" s="809">
        <f>'Densidade celular'!K440</f>
        <v>62.673669446140885</v>
      </c>
      <c r="D144" s="810">
        <f>'Densidade celular'!K488</f>
        <v>125.34733889228177</v>
      </c>
      <c r="E144" s="813">
        <f t="shared" si="25"/>
        <v>94.01050416921133</v>
      </c>
      <c r="F144" s="799"/>
      <c r="G144" s="809">
        <f>'Densidade celular'!V440</f>
        <v>445.29203210870321</v>
      </c>
      <c r="H144" s="810">
        <f>'Densidade celular'!V488</f>
        <v>356.23362568696251</v>
      </c>
      <c r="I144" s="813">
        <f t="shared" si="26"/>
        <v>400.76282889783283</v>
      </c>
      <c r="J144" s="799"/>
      <c r="K144" s="809">
        <f>'Densidade celular'!AG440</f>
        <v>626.58475829305462</v>
      </c>
      <c r="L144" s="810">
        <f>'Densidade celular'!AG488</f>
        <v>352.45392653984317</v>
      </c>
      <c r="M144" s="813">
        <f t="shared" si="27"/>
        <v>489.51934241644892</v>
      </c>
      <c r="N144" s="799"/>
      <c r="O144" s="809">
        <f>'Densidade celular'!AR440</f>
        <v>106.67781947860908</v>
      </c>
      <c r="P144" s="810">
        <f>'Densidade celular'!AR488</f>
        <v>256.02676674866183</v>
      </c>
      <c r="Q144" s="813">
        <f t="shared" si="28"/>
        <v>181.35229311363545</v>
      </c>
      <c r="R144" s="799"/>
      <c r="S144" s="809">
        <f>'Densidade celular'!BC440</f>
        <v>85.630205670515835</v>
      </c>
      <c r="T144" s="810">
        <f>'Densidade celular'!BC488</f>
        <v>85.630205670515835</v>
      </c>
      <c r="U144" s="813">
        <f t="shared" si="29"/>
        <v>85.630205670515835</v>
      </c>
      <c r="V144" s="799"/>
      <c r="W144" s="809">
        <f>'Densidade celular'!BN440</f>
        <v>334.87019692667525</v>
      </c>
      <c r="X144" s="810">
        <f>'Densidade celular'!BN488</f>
        <v>66.974039385335047</v>
      </c>
      <c r="Y144" s="813">
        <f t="shared" si="30"/>
        <v>1004.6105907800257</v>
      </c>
      <c r="Z144" s="799"/>
      <c r="AA144" s="809">
        <f>'Densidade celular'!BY440</f>
        <v>79.977808056771934</v>
      </c>
      <c r="AB144" s="810">
        <f>'Densidade celular'!BY488</f>
        <v>171.38101726451126</v>
      </c>
      <c r="AC144" s="813">
        <f t="shared" si="31"/>
        <v>628.39706330320791</v>
      </c>
      <c r="AD144" s="682"/>
      <c r="AE144" s="1199"/>
      <c r="AF144" s="898">
        <f t="shared" si="22"/>
        <v>0</v>
      </c>
      <c r="AG144" s="894">
        <f t="shared" si="23"/>
        <v>0</v>
      </c>
      <c r="AH144" s="899">
        <f t="shared" si="24"/>
        <v>55.811699487779208</v>
      </c>
      <c r="AI144" s="910" t="s">
        <v>264</v>
      </c>
      <c r="AJ144" s="682">
        <v>39</v>
      </c>
      <c r="AK144" s="682"/>
      <c r="AL144" s="682"/>
      <c r="AM144" s="682"/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682"/>
    </row>
    <row r="145" spans="1:63" s="693" customFormat="1" ht="18">
      <c r="A145" s="1201"/>
      <c r="B145" s="705" t="s">
        <v>264</v>
      </c>
      <c r="C145" s="809">
        <f>'Densidade celular'!K441</f>
        <v>0</v>
      </c>
      <c r="D145" s="810">
        <f>'Densidade celular'!K489</f>
        <v>0</v>
      </c>
      <c r="E145" s="813">
        <f t="shared" si="25"/>
        <v>0</v>
      </c>
      <c r="F145" s="799"/>
      <c r="G145" s="809">
        <f>'Densidade celular'!V441</f>
        <v>0</v>
      </c>
      <c r="H145" s="810">
        <f>'Densidade celular'!V489</f>
        <v>0</v>
      </c>
      <c r="I145" s="813">
        <f t="shared" si="26"/>
        <v>0</v>
      </c>
      <c r="J145" s="799"/>
      <c r="K145" s="809">
        <f>'Densidade celular'!AG441</f>
        <v>0</v>
      </c>
      <c r="L145" s="810">
        <f>'Densidade celular'!AG489</f>
        <v>0</v>
      </c>
      <c r="M145" s="813">
        <f t="shared" si="27"/>
        <v>0</v>
      </c>
      <c r="N145" s="799"/>
      <c r="O145" s="809">
        <f>'Densidade celular'!AR441</f>
        <v>0</v>
      </c>
      <c r="P145" s="810">
        <f>'Densidade celular'!AR489</f>
        <v>0</v>
      </c>
      <c r="Q145" s="813">
        <f t="shared" si="28"/>
        <v>0</v>
      </c>
      <c r="R145" s="799"/>
      <c r="S145" s="809">
        <f>'Densidade celular'!BC441</f>
        <v>0</v>
      </c>
      <c r="T145" s="810">
        <f>'Densidade celular'!BC489</f>
        <v>0</v>
      </c>
      <c r="U145" s="813">
        <f t="shared" si="29"/>
        <v>0</v>
      </c>
      <c r="V145" s="799"/>
      <c r="W145" s="809">
        <f>'Densidade celular'!BN441</f>
        <v>66.974039385335047</v>
      </c>
      <c r="X145" s="810">
        <f>'Densidade celular'!BN489</f>
        <v>0</v>
      </c>
      <c r="Y145" s="813">
        <f t="shared" si="30"/>
        <v>167.43509846333762</v>
      </c>
      <c r="Z145" s="799"/>
      <c r="AA145" s="809">
        <f>'Densidade celular'!BY441</f>
        <v>0</v>
      </c>
      <c r="AB145" s="810">
        <f>'Densidade celular'!BY489</f>
        <v>0</v>
      </c>
      <c r="AC145" s="813">
        <f t="shared" si="31"/>
        <v>0</v>
      </c>
      <c r="AD145" s="682"/>
      <c r="AE145" s="1199"/>
      <c r="AF145" s="898">
        <f t="shared" si="22"/>
        <v>125.34733889228177</v>
      </c>
      <c r="AG145" s="894">
        <f t="shared" si="23"/>
        <v>170.76528649038809</v>
      </c>
      <c r="AH145" s="899">
        <f t="shared" si="24"/>
        <v>293.82078914568712</v>
      </c>
      <c r="AI145" s="910" t="s">
        <v>138</v>
      </c>
      <c r="AJ145" s="682">
        <v>40</v>
      </c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682"/>
    </row>
    <row r="146" spans="1:63" s="693" customFormat="1" ht="18.600000000000001" thickBot="1">
      <c r="A146" s="1201"/>
      <c r="B146" s="705" t="s">
        <v>138</v>
      </c>
      <c r="C146" s="809">
        <f>'Densidade celular'!K442</f>
        <v>62.673669446140885</v>
      </c>
      <c r="D146" s="810">
        <f>'Densidade celular'!K490</f>
        <v>188.02100833842266</v>
      </c>
      <c r="E146" s="813">
        <f t="shared" si="25"/>
        <v>125.34733889228177</v>
      </c>
      <c r="F146" s="799"/>
      <c r="G146" s="809">
        <f>'Densidade celular'!V442</f>
        <v>0</v>
      </c>
      <c r="H146" s="810">
        <f>'Densidade celular'!V490</f>
        <v>89.058406421740628</v>
      </c>
      <c r="I146" s="813">
        <f t="shared" si="26"/>
        <v>44.529203210870314</v>
      </c>
      <c r="J146" s="799"/>
      <c r="K146" s="809">
        <f>'Densidade celular'!AG442</f>
        <v>156.64618957326365</v>
      </c>
      <c r="L146" s="810">
        <f>'Densidade celular'!AG490</f>
        <v>117.48464217994773</v>
      </c>
      <c r="M146" s="813">
        <f t="shared" si="27"/>
        <v>137.0654158766057</v>
      </c>
      <c r="N146" s="799"/>
      <c r="O146" s="809">
        <f>'Densidade celular'!AR442</f>
        <v>320.03345843582724</v>
      </c>
      <c r="P146" s="810">
        <f>'Densidade celular'!AR490</f>
        <v>341.36902233154905</v>
      </c>
      <c r="Q146" s="813">
        <f t="shared" si="28"/>
        <v>330.70124038368817</v>
      </c>
      <c r="R146" s="799"/>
      <c r="S146" s="809">
        <f>'Densidade celular'!BC442</f>
        <v>85.630205670515835</v>
      </c>
      <c r="T146" s="810">
        <f>'Densidade celular'!BC490</f>
        <v>85.630205670515835</v>
      </c>
      <c r="U146" s="813">
        <f t="shared" si="29"/>
        <v>85.630205670515835</v>
      </c>
      <c r="V146" s="799"/>
      <c r="W146" s="809">
        <f>'Densidade celular'!BN442</f>
        <v>0</v>
      </c>
      <c r="X146" s="810">
        <f>'Densidade celular'!BN490</f>
        <v>66.974039385335047</v>
      </c>
      <c r="Y146" s="813">
        <f t="shared" si="30"/>
        <v>167.43509846333762</v>
      </c>
      <c r="Z146" s="799"/>
      <c r="AA146" s="809">
        <f>'Densidade celular'!BY442</f>
        <v>79.977808056771934</v>
      </c>
      <c r="AB146" s="810">
        <f>'Densidade celular'!BY490</f>
        <v>171.38101726451126</v>
      </c>
      <c r="AC146" s="813">
        <f t="shared" si="31"/>
        <v>628.39706330320791</v>
      </c>
      <c r="AD146" s="682"/>
      <c r="AE146" s="1199"/>
      <c r="AF146" s="898">
        <f t="shared" si="22"/>
        <v>1504.1680667073813</v>
      </c>
      <c r="AG146" s="894">
        <f t="shared" si="23"/>
        <v>0</v>
      </c>
      <c r="AH146" s="899">
        <f t="shared" si="24"/>
        <v>13339.927931675047</v>
      </c>
      <c r="AI146" s="912" t="s">
        <v>212</v>
      </c>
      <c r="AJ146" s="682">
        <v>41</v>
      </c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682"/>
    </row>
    <row r="147" spans="1:63" s="805" customFormat="1" ht="18.600000000000001" thickBot="1">
      <c r="A147" s="1201"/>
      <c r="B147" s="707" t="s">
        <v>212</v>
      </c>
      <c r="C147" s="811">
        <f>'Densidade celular'!K443</f>
        <v>2256.2521000610718</v>
      </c>
      <c r="D147" s="812">
        <f>'Densidade celular'!K491</f>
        <v>752.08403335369064</v>
      </c>
      <c r="E147" s="814">
        <f t="shared" si="25"/>
        <v>1504.1680667073813</v>
      </c>
      <c r="F147" s="800"/>
      <c r="G147" s="811">
        <f>'Densidade celular'!V443</f>
        <v>0</v>
      </c>
      <c r="H147" s="812">
        <f>'Densidade celular'!V491</f>
        <v>0</v>
      </c>
      <c r="I147" s="814">
        <f t="shared" si="26"/>
        <v>0</v>
      </c>
      <c r="J147" s="800"/>
      <c r="K147" s="811">
        <f>'Densidade celular'!AG443</f>
        <v>0</v>
      </c>
      <c r="L147" s="812">
        <f>'Densidade celular'!AG491</f>
        <v>0</v>
      </c>
      <c r="M147" s="814">
        <f t="shared" si="27"/>
        <v>0</v>
      </c>
      <c r="N147" s="800"/>
      <c r="O147" s="811">
        <f>'Densidade celular'!AR443</f>
        <v>0</v>
      </c>
      <c r="P147" s="812">
        <f>'Densidade celular'!AR491</f>
        <v>0</v>
      </c>
      <c r="Q147" s="814">
        <f t="shared" si="28"/>
        <v>0</v>
      </c>
      <c r="R147" s="800"/>
      <c r="S147" s="811">
        <f>'Densidade celular'!BC443</f>
        <v>2911.4269927975388</v>
      </c>
      <c r="T147" s="812">
        <f>'Densidade celular'!BC491</f>
        <v>8734.280978392615</v>
      </c>
      <c r="U147" s="814">
        <f t="shared" si="29"/>
        <v>5822.8539855950767</v>
      </c>
      <c r="V147" s="800"/>
      <c r="W147" s="811">
        <f>'Densidade celular'!BN443</f>
        <v>1741.3250240187112</v>
      </c>
      <c r="X147" s="812">
        <f>'Densidade celular'!BN491</f>
        <v>3482.6500480374225</v>
      </c>
      <c r="Y147" s="814">
        <f t="shared" si="30"/>
        <v>13059.937680140334</v>
      </c>
      <c r="Z147" s="800"/>
      <c r="AA147" s="811">
        <f>'Densidade celular'!BY443</f>
        <v>4931.9648301676025</v>
      </c>
      <c r="AB147" s="812">
        <f>'Densidade celular'!BY491</f>
        <v>3522.8320215482872</v>
      </c>
      <c r="AC147" s="814">
        <f t="shared" si="31"/>
        <v>21136.992129289723</v>
      </c>
      <c r="AD147" s="802"/>
      <c r="AE147" s="1200"/>
      <c r="AF147" s="916">
        <f ca="1">AVERAGE(AF106:AF147)</f>
        <v>11320.879308555248</v>
      </c>
      <c r="AG147" s="916">
        <f ca="1">AVERAGE(AG106:AG147)</f>
        <v>18117.470062844266</v>
      </c>
      <c r="AH147" s="916">
        <f ca="1">AVERAGE(AH106:AH147)</f>
        <v>36807.229576832091</v>
      </c>
      <c r="AI147" s="919" t="s">
        <v>362</v>
      </c>
      <c r="AJ147" s="802"/>
      <c r="AK147" s="802"/>
      <c r="AL147" s="802"/>
      <c r="AM147" s="802"/>
      <c r="AN147" s="802"/>
      <c r="AO147" s="802"/>
      <c r="AP147" s="802"/>
      <c r="AQ147" s="802"/>
      <c r="AR147" s="802"/>
      <c r="AS147" s="802"/>
      <c r="AT147" s="802"/>
      <c r="AU147" s="802"/>
      <c r="AV147" s="802"/>
      <c r="AW147" s="802"/>
      <c r="AX147" s="802"/>
      <c r="AY147" s="802"/>
      <c r="AZ147" s="802"/>
      <c r="BA147" s="802"/>
      <c r="BB147" s="802"/>
      <c r="BC147" s="802"/>
      <c r="BD147" s="802"/>
      <c r="BE147" s="802"/>
      <c r="BF147" s="802"/>
      <c r="BG147" s="802"/>
      <c r="BH147" s="802"/>
      <c r="BI147" s="802"/>
      <c r="BJ147" s="802"/>
      <c r="BK147" s="802"/>
    </row>
    <row r="148" spans="1:63" s="805" customFormat="1" ht="15.6">
      <c r="A148" s="825"/>
      <c r="B148" s="802"/>
      <c r="C148" s="1196" t="s">
        <v>571</v>
      </c>
      <c r="D148" s="1196"/>
      <c r="E148" s="822">
        <f>SUM(E107:E147)</f>
        <v>464156.05165076518</v>
      </c>
      <c r="F148" s="823"/>
      <c r="G148" s="1196" t="s">
        <v>571</v>
      </c>
      <c r="H148" s="1196"/>
      <c r="I148" s="822">
        <f>SUM(I107:I147)</f>
        <v>914920.69725757279</v>
      </c>
      <c r="J148" s="801"/>
      <c r="K148" s="1196" t="s">
        <v>571</v>
      </c>
      <c r="L148" s="1196"/>
      <c r="M148" s="822">
        <f>SUM(M107:M147)</f>
        <v>670688.84358414065</v>
      </c>
      <c r="N148" s="801"/>
      <c r="O148" s="1196" t="s">
        <v>571</v>
      </c>
      <c r="P148" s="1196"/>
      <c r="Q148" s="822">
        <f>SUM(Q107:Q147)</f>
        <v>642839.27688813093</v>
      </c>
      <c r="R148" s="802"/>
      <c r="S148" s="1196" t="s">
        <v>571</v>
      </c>
      <c r="T148" s="1196"/>
      <c r="U148" s="822">
        <f>SUM(U107:U147)</f>
        <v>443539.35243110027</v>
      </c>
      <c r="V148" s="802"/>
      <c r="W148" s="1196" t="s">
        <v>571</v>
      </c>
      <c r="X148" s="1196"/>
      <c r="Y148" s="822">
        <f>SUM(Y107:Y147)</f>
        <v>2278295.2906721029</v>
      </c>
      <c r="Z148" s="801"/>
      <c r="AA148" s="1196" t="s">
        <v>571</v>
      </c>
      <c r="AB148" s="1196"/>
      <c r="AC148" s="822">
        <f>SUM(AC107:AC147)</f>
        <v>1805454.5948471432</v>
      </c>
      <c r="AD148" s="802"/>
      <c r="AF148" s="914"/>
      <c r="AG148" s="914"/>
      <c r="AH148" s="914"/>
      <c r="AI148" s="918"/>
      <c r="AJ148" s="802"/>
      <c r="AK148" s="802"/>
      <c r="AL148" s="802"/>
      <c r="AM148" s="802"/>
      <c r="AN148" s="802"/>
      <c r="AO148" s="802"/>
      <c r="AP148" s="802"/>
      <c r="AQ148" s="802"/>
      <c r="AR148" s="802"/>
      <c r="AS148" s="802"/>
      <c r="AT148" s="802"/>
      <c r="AU148" s="802"/>
      <c r="AV148" s="802"/>
      <c r="AW148" s="802"/>
      <c r="AX148" s="802"/>
      <c r="AY148" s="802"/>
      <c r="AZ148" s="802"/>
      <c r="BA148" s="802"/>
      <c r="BB148" s="802"/>
      <c r="BC148" s="802"/>
      <c r="BD148" s="802"/>
      <c r="BE148" s="802"/>
      <c r="BF148" s="802"/>
      <c r="BG148" s="802"/>
      <c r="BH148" s="802"/>
      <c r="BI148" s="802"/>
      <c r="BJ148" s="802"/>
      <c r="BK148" s="802"/>
    </row>
    <row r="149" spans="1:63" s="805" customFormat="1" ht="15.6">
      <c r="A149" s="825"/>
      <c r="B149" s="802"/>
      <c r="C149" s="1197" t="str">
        <f>E151</f>
        <v>Água Bruta</v>
      </c>
      <c r="D149" s="1197"/>
      <c r="E149" s="1197"/>
      <c r="F149" s="824"/>
      <c r="G149" s="1197" t="str">
        <f>I151</f>
        <v>Meso 01</v>
      </c>
      <c r="H149" s="1197"/>
      <c r="I149" s="1197"/>
      <c r="J149" s="801"/>
      <c r="K149" s="1197" t="str">
        <f>M151</f>
        <v>Meso 02</v>
      </c>
      <c r="L149" s="1197"/>
      <c r="M149" s="1197"/>
      <c r="N149" s="801"/>
      <c r="O149" s="1197" t="str">
        <f>Q151</f>
        <v>Meso 03</v>
      </c>
      <c r="P149" s="1197"/>
      <c r="Q149" s="1197"/>
      <c r="R149" s="802"/>
      <c r="S149" s="1197" t="str">
        <f>U151</f>
        <v>Meso 04</v>
      </c>
      <c r="T149" s="1197"/>
      <c r="U149" s="1197"/>
      <c r="V149" s="802"/>
      <c r="W149" s="1197" t="str">
        <f>Y151</f>
        <v>Meso 05</v>
      </c>
      <c r="X149" s="1197"/>
      <c r="Y149" s="1197"/>
      <c r="Z149" s="801"/>
      <c r="AA149" s="1197" t="str">
        <f>AC151</f>
        <v>Meso 06</v>
      </c>
      <c r="AB149" s="1197"/>
      <c r="AC149" s="1197"/>
      <c r="AD149" s="802"/>
      <c r="AE149" s="802"/>
      <c r="AF149" s="918"/>
      <c r="AG149" s="918"/>
      <c r="AH149" s="918"/>
      <c r="AI149" s="918"/>
      <c r="AJ149" s="802"/>
      <c r="AK149" s="802"/>
      <c r="AL149" s="802"/>
      <c r="AM149" s="802"/>
      <c r="AN149" s="802"/>
      <c r="AO149" s="802"/>
      <c r="AP149" s="802"/>
      <c r="AQ149" s="802"/>
      <c r="AR149" s="802"/>
      <c r="AS149" s="802"/>
      <c r="AT149" s="802"/>
      <c r="AU149" s="802"/>
      <c r="AV149" s="802"/>
      <c r="AW149" s="802"/>
      <c r="AX149" s="802"/>
      <c r="AY149" s="802"/>
      <c r="AZ149" s="802"/>
      <c r="BA149" s="802"/>
      <c r="BB149" s="802"/>
      <c r="BC149" s="802"/>
      <c r="BD149" s="802"/>
      <c r="BE149" s="802"/>
      <c r="BF149" s="802"/>
      <c r="BG149" s="802"/>
      <c r="BH149" s="802"/>
      <c r="BI149" s="802"/>
      <c r="BJ149" s="802"/>
      <c r="BK149" s="802"/>
    </row>
    <row r="150" spans="1:63" s="805" customFormat="1" ht="14.4" thickBot="1">
      <c r="A150" s="825"/>
      <c r="B150" s="802"/>
      <c r="C150" s="803"/>
      <c r="D150" s="803"/>
      <c r="E150" s="801"/>
      <c r="F150" s="801"/>
      <c r="G150" s="803"/>
      <c r="H150" s="803"/>
      <c r="I150" s="801"/>
      <c r="J150" s="801"/>
      <c r="K150" s="803"/>
      <c r="L150" s="803"/>
      <c r="M150" s="801"/>
      <c r="N150" s="801"/>
      <c r="O150" s="802"/>
      <c r="P150" s="802"/>
      <c r="Q150" s="802"/>
      <c r="R150" s="802"/>
      <c r="S150" s="802"/>
      <c r="T150" s="802"/>
      <c r="U150" s="802"/>
      <c r="V150" s="802"/>
      <c r="W150" s="802"/>
      <c r="X150" s="802"/>
      <c r="Y150" s="802"/>
      <c r="Z150" s="801"/>
      <c r="AA150" s="802"/>
      <c r="AB150" s="802"/>
      <c r="AC150" s="802"/>
      <c r="AD150" s="802"/>
      <c r="AE150" s="802"/>
      <c r="AF150" s="918"/>
      <c r="AG150" s="918"/>
      <c r="AH150" s="918"/>
      <c r="AI150" s="918"/>
      <c r="AJ150" s="802"/>
      <c r="AK150" s="802"/>
      <c r="AL150" s="802"/>
      <c r="AM150" s="802"/>
      <c r="AN150" s="802"/>
      <c r="AO150" s="802"/>
      <c r="AP150" s="802"/>
      <c r="AQ150" s="802"/>
      <c r="AR150" s="802"/>
      <c r="AS150" s="802"/>
      <c r="AT150" s="802"/>
      <c r="AU150" s="802"/>
      <c r="AV150" s="802"/>
      <c r="AW150" s="802"/>
      <c r="AX150" s="802"/>
      <c r="AY150" s="802"/>
      <c r="AZ150" s="802"/>
      <c r="BA150" s="802"/>
      <c r="BB150" s="802"/>
      <c r="BC150" s="802"/>
      <c r="BD150" s="802"/>
      <c r="BE150" s="802"/>
      <c r="BF150" s="802"/>
      <c r="BG150" s="802"/>
      <c r="BH150" s="802"/>
      <c r="BI150" s="802"/>
      <c r="BJ150" s="802"/>
      <c r="BK150" s="802"/>
    </row>
    <row r="151" spans="1:63" s="693" customFormat="1" ht="15.75" customHeight="1" thickBot="1">
      <c r="A151" s="1201" t="s">
        <v>595</v>
      </c>
      <c r="B151" s="698"/>
      <c r="C151" s="818" t="s">
        <v>561</v>
      </c>
      <c r="D151" s="819">
        <f>'Densidade celular'!K594</f>
        <v>1</v>
      </c>
      <c r="E151" s="817" t="s">
        <v>0</v>
      </c>
      <c r="F151" s="804"/>
      <c r="G151" s="818" t="s">
        <v>561</v>
      </c>
      <c r="H151" s="819">
        <f>'Densidade celular'!V594</f>
        <v>1</v>
      </c>
      <c r="I151" s="817" t="s">
        <v>565</v>
      </c>
      <c r="J151" s="804"/>
      <c r="K151" s="818" t="s">
        <v>561</v>
      </c>
      <c r="L151" s="819">
        <f>'Densidade celular'!AG594</f>
        <v>1</v>
      </c>
      <c r="M151" s="817" t="s">
        <v>566</v>
      </c>
      <c r="N151" s="804"/>
      <c r="O151" s="818" t="s">
        <v>561</v>
      </c>
      <c r="P151" s="819">
        <f>'Densidade celular'!AR594</f>
        <v>1</v>
      </c>
      <c r="Q151" s="817" t="s">
        <v>567</v>
      </c>
      <c r="R151" s="804"/>
      <c r="S151" s="818" t="s">
        <v>561</v>
      </c>
      <c r="T151" s="819">
        <f>'Densidade celular'!BC594</f>
        <v>5</v>
      </c>
      <c r="U151" s="817" t="s">
        <v>568</v>
      </c>
      <c r="V151" s="804"/>
      <c r="W151" s="818" t="s">
        <v>561</v>
      </c>
      <c r="X151" s="819">
        <f>'Densidade celular'!BN594</f>
        <v>5</v>
      </c>
      <c r="Y151" s="817" t="s">
        <v>569</v>
      </c>
      <c r="Z151" s="804"/>
      <c r="AA151" s="818" t="s">
        <v>561</v>
      </c>
      <c r="AB151" s="819">
        <f>'Densidade celular'!BY594</f>
        <v>5</v>
      </c>
      <c r="AC151" s="817" t="s">
        <v>570</v>
      </c>
      <c r="AD151" s="682"/>
      <c r="AE151" s="1198" t="s">
        <v>605</v>
      </c>
      <c r="AF151" s="817" t="s">
        <v>0</v>
      </c>
      <c r="AG151" s="817" t="s">
        <v>600</v>
      </c>
      <c r="AH151" s="817" t="s">
        <v>601</v>
      </c>
      <c r="AI151" s="906" t="s">
        <v>606</v>
      </c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82"/>
    </row>
    <row r="152" spans="1:63" s="693" customFormat="1" ht="17.399999999999999">
      <c r="A152" s="1201"/>
      <c r="B152" s="816" t="s">
        <v>251</v>
      </c>
      <c r="C152" s="796" t="s">
        <v>562</v>
      </c>
      <c r="D152" s="797" t="s">
        <v>563</v>
      </c>
      <c r="E152" s="815" t="s">
        <v>362</v>
      </c>
      <c r="F152" s="798"/>
      <c r="G152" s="796" t="s">
        <v>564</v>
      </c>
      <c r="H152" s="797" t="s">
        <v>563</v>
      </c>
      <c r="I152" s="815" t="s">
        <v>362</v>
      </c>
      <c r="J152" s="798"/>
      <c r="K152" s="796" t="s">
        <v>564</v>
      </c>
      <c r="L152" s="797" t="s">
        <v>563</v>
      </c>
      <c r="M152" s="815" t="s">
        <v>362</v>
      </c>
      <c r="N152" s="798"/>
      <c r="O152" s="796" t="s">
        <v>564</v>
      </c>
      <c r="P152" s="797" t="s">
        <v>563</v>
      </c>
      <c r="Q152" s="815" t="s">
        <v>362</v>
      </c>
      <c r="R152" s="798"/>
      <c r="S152" s="796" t="s">
        <v>564</v>
      </c>
      <c r="T152" s="797" t="s">
        <v>563</v>
      </c>
      <c r="U152" s="815" t="s">
        <v>362</v>
      </c>
      <c r="V152" s="798"/>
      <c r="W152" s="796" t="s">
        <v>564</v>
      </c>
      <c r="X152" s="797" t="s">
        <v>563</v>
      </c>
      <c r="Y152" s="815" t="s">
        <v>362</v>
      </c>
      <c r="Z152" s="798"/>
      <c r="AA152" s="796" t="s">
        <v>564</v>
      </c>
      <c r="AB152" s="797" t="s">
        <v>563</v>
      </c>
      <c r="AC152" s="815" t="s">
        <v>362</v>
      </c>
      <c r="AD152" s="682"/>
      <c r="AE152" s="1199"/>
      <c r="AF152" s="895">
        <f>E153</f>
        <v>1229.7104253939776</v>
      </c>
      <c r="AG152" s="896">
        <f>AVERAGE(I153,M153,Q153)</f>
        <v>1345.1009694235916</v>
      </c>
      <c r="AH152" s="897">
        <f>AVERAGE(AC153,Y153,U153)</f>
        <v>18543.710390987548</v>
      </c>
      <c r="AI152" s="907" t="s">
        <v>20</v>
      </c>
      <c r="AJ152" s="682">
        <v>1</v>
      </c>
      <c r="AK152" s="682"/>
      <c r="AL152" s="682"/>
      <c r="AM152" s="682"/>
      <c r="AN152" s="682"/>
      <c r="AO152" s="682"/>
      <c r="AP152" s="682"/>
      <c r="AQ152" s="682"/>
      <c r="AR152" s="682"/>
      <c r="AS152" s="682"/>
      <c r="AT152" s="682"/>
      <c r="AU152" s="682"/>
      <c r="AV152" s="682"/>
      <c r="AW152" s="682"/>
      <c r="AX152" s="682"/>
      <c r="AY152" s="682"/>
      <c r="AZ152" s="682"/>
      <c r="BA152" s="682"/>
      <c r="BB152" s="682"/>
      <c r="BC152" s="682"/>
      <c r="BD152" s="682"/>
      <c r="BE152" s="682"/>
      <c r="BF152" s="682"/>
      <c r="BG152" s="682"/>
      <c r="BH152" s="682"/>
      <c r="BI152" s="682"/>
      <c r="BJ152" s="682"/>
      <c r="BK152" s="682"/>
    </row>
    <row r="153" spans="1:63" s="693" customFormat="1" ht="18">
      <c r="A153" s="1201"/>
      <c r="B153" s="700" t="s">
        <v>20</v>
      </c>
      <c r="C153" s="809">
        <f>'Densidade celular'!K553</f>
        <v>0</v>
      </c>
      <c r="D153" s="810">
        <f>'Densidade celular'!K601</f>
        <v>2459.4208507879553</v>
      </c>
      <c r="E153" s="813">
        <f>AVERAGE(C153:D153)*$D$151</f>
        <v>1229.7104253939776</v>
      </c>
      <c r="F153" s="799"/>
      <c r="G153" s="809">
        <f>'Densidade celular'!V505</f>
        <v>714.50045433511991</v>
      </c>
      <c r="H153" s="810">
        <f>'Densidade celular'!V553</f>
        <v>3572.5022716755998</v>
      </c>
      <c r="I153" s="813">
        <f>AVERAGE(G153:H153)*$H$151</f>
        <v>2143.50136300536</v>
      </c>
      <c r="J153" s="799"/>
      <c r="K153" s="809">
        <f>'Densidade celular'!AG505</f>
        <v>637.04571958304996</v>
      </c>
      <c r="L153" s="810">
        <f>'Densidade celular'!AG553</f>
        <v>1698.7885855548</v>
      </c>
      <c r="M153" s="813">
        <f>AVERAGE(K153:L153)*$L$151</f>
        <v>1167.9171525689248</v>
      </c>
      <c r="N153" s="799"/>
      <c r="O153" s="809">
        <f>'Densidade celular'!AR505</f>
        <v>723.88439269649018</v>
      </c>
      <c r="P153" s="810">
        <f>'Densidade celular'!AR553</f>
        <v>723.88439269649018</v>
      </c>
      <c r="Q153" s="820">
        <f>AVERAGE(O153:P153)*$P$151</f>
        <v>723.88439269649018</v>
      </c>
      <c r="R153" s="799"/>
      <c r="S153" s="809">
        <f>'Densidade celular'!BC505</f>
        <v>0</v>
      </c>
      <c r="T153" s="810">
        <f>'Densidade celular'!BC553</f>
        <v>0</v>
      </c>
      <c r="U153" s="813">
        <f>AVERAGE(S153:T153)*$T$59</f>
        <v>0</v>
      </c>
      <c r="V153" s="799"/>
      <c r="W153" s="809">
        <f>'Densidade celular'!BN505</f>
        <v>17142.454243058313</v>
      </c>
      <c r="X153" s="810">
        <f>'Densidade celular'!BN553</f>
        <v>0</v>
      </c>
      <c r="Y153" s="813">
        <f>AVERAGE(W153:X153)*$X$59</f>
        <v>42856.135607645781</v>
      </c>
      <c r="Z153" s="799"/>
      <c r="AA153" s="809">
        <f>'Densidade celular'!BY505</f>
        <v>5109.9982261267423</v>
      </c>
      <c r="AB153" s="810">
        <f>'Densidade celular'!BY553</f>
        <v>0</v>
      </c>
      <c r="AC153" s="813">
        <f>AVERAGE(AA153:AB153)*$AB$151</f>
        <v>12774.995565316856</v>
      </c>
      <c r="AD153" s="682"/>
      <c r="AE153" s="1199"/>
      <c r="AF153" s="898">
        <f t="shared" ref="AF153:AF192" si="32">E154</f>
        <v>11224.378138170563</v>
      </c>
      <c r="AG153" s="894">
        <f t="shared" ref="AG153:AG192" si="33">AVERAGE(I154,M154,Q154)</f>
        <v>8247.3766757054218</v>
      </c>
      <c r="AH153" s="899">
        <f t="shared" ref="AH153:AH192" si="34">AVERAGE(AC154,Y154,U154)</f>
        <v>19585.87509845362</v>
      </c>
      <c r="AI153" s="907" t="s">
        <v>143</v>
      </c>
      <c r="AJ153" s="682">
        <v>2</v>
      </c>
      <c r="AK153" s="682"/>
      <c r="AL153" s="682"/>
      <c r="AM153" s="682"/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/>
      <c r="AX153" s="682"/>
      <c r="AY153" s="682"/>
      <c r="AZ153" s="682"/>
      <c r="BA153" s="682"/>
      <c r="BB153" s="682"/>
      <c r="BC153" s="682"/>
      <c r="BD153" s="682"/>
      <c r="BE153" s="682"/>
      <c r="BF153" s="682"/>
      <c r="BG153" s="682"/>
      <c r="BH153" s="682"/>
      <c r="BI153" s="682"/>
      <c r="BJ153" s="682"/>
      <c r="BK153" s="682"/>
    </row>
    <row r="154" spans="1:63" s="693" customFormat="1" ht="18">
      <c r="A154" s="1201"/>
      <c r="B154" s="700" t="s">
        <v>143</v>
      </c>
      <c r="C154" s="809">
        <f>'Densidade celular'!K554</f>
        <v>13814.619246979155</v>
      </c>
      <c r="D154" s="810">
        <f>'Densidade celular'!K602</f>
        <v>8634.1370293619711</v>
      </c>
      <c r="E154" s="813">
        <f t="shared" ref="E154:E193" si="35">AVERAGE(C154:D154)*$D$151</f>
        <v>11224.378138170563</v>
      </c>
      <c r="F154" s="799"/>
      <c r="G154" s="809">
        <f>'Densidade celular'!V506</f>
        <v>12230.566600677641</v>
      </c>
      <c r="H154" s="810">
        <f>'Densidade celular'!V554</f>
        <v>14676.679920813167</v>
      </c>
      <c r="I154" s="813">
        <f t="shared" ref="I154:I193" si="36">AVERAGE(G154:H154)*$H$151</f>
        <v>13453.623260745404</v>
      </c>
      <c r="J154" s="799"/>
      <c r="K154" s="809">
        <f>'Densidade celular'!AG506</f>
        <v>3185.2285979152493</v>
      </c>
      <c r="L154" s="810">
        <f>'Densidade celular'!AG554</f>
        <v>10617.4286597175</v>
      </c>
      <c r="M154" s="813">
        <f t="shared" ref="M154:M193" si="37">AVERAGE(K154:L154)*$L$151</f>
        <v>6901.3286288163745</v>
      </c>
      <c r="N154" s="799"/>
      <c r="O154" s="809">
        <f>'Densidade celular'!AR506</f>
        <v>4387.1781375544861</v>
      </c>
      <c r="P154" s="810">
        <f>'Densidade celular'!AR554</f>
        <v>4387.1781375544861</v>
      </c>
      <c r="Q154" s="813">
        <f t="shared" ref="Q154:Q193" si="38">AVERAGE(O154:P154)*$P$151</f>
        <v>4387.1781375544861</v>
      </c>
      <c r="R154" s="799"/>
      <c r="S154" s="809">
        <f>'Densidade celular'!BC506</f>
        <v>3573.136139883673</v>
      </c>
      <c r="T154" s="810">
        <f>'Densidade celular'!BC554</f>
        <v>2679.8521049127544</v>
      </c>
      <c r="U154" s="813">
        <f t="shared" ref="U154:U193" si="39">AVERAGE(S154:T154)*$T$59</f>
        <v>3126.4941223982137</v>
      </c>
      <c r="V154" s="799"/>
      <c r="W154" s="809">
        <f>'Densidade celular'!BN506</f>
        <v>17142.454243058313</v>
      </c>
      <c r="X154" s="810">
        <f>'Densidade celular'!BN554</f>
        <v>0</v>
      </c>
      <c r="Y154" s="813">
        <f t="shared" ref="Y154:Y193" si="40">AVERAGE(W154:X154)*$X$59</f>
        <v>42856.135607645781</v>
      </c>
      <c r="Z154" s="799"/>
      <c r="AA154" s="809">
        <f>'Densidade celular'!BY506</f>
        <v>5109.9982261267423</v>
      </c>
      <c r="AB154" s="810">
        <f>'Densidade celular'!BY554</f>
        <v>0</v>
      </c>
      <c r="AC154" s="813">
        <f t="shared" ref="AC154:AC193" si="41">AVERAGE(AA154:AB154)*$AB$151</f>
        <v>12774.995565316856</v>
      </c>
      <c r="AD154" s="682"/>
      <c r="AE154" s="1199"/>
      <c r="AF154" s="898">
        <f t="shared" si="32"/>
        <v>157842.81756802354</v>
      </c>
      <c r="AG154" s="894">
        <f t="shared" si="33"/>
        <v>43013.306904578669</v>
      </c>
      <c r="AH154" s="899">
        <f t="shared" si="34"/>
        <v>133811.67380785409</v>
      </c>
      <c r="AI154" s="908" t="s">
        <v>152</v>
      </c>
      <c r="AJ154" s="682">
        <v>3</v>
      </c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682"/>
    </row>
    <row r="155" spans="1:63" s="693" customFormat="1" ht="18">
      <c r="A155" s="1201"/>
      <c r="B155" s="703" t="s">
        <v>152</v>
      </c>
      <c r="C155" s="809">
        <f>'Densidade celular'!K555</f>
        <v>206247.9482888841</v>
      </c>
      <c r="D155" s="810">
        <f>'Densidade celular'!K603</f>
        <v>109437.68684716299</v>
      </c>
      <c r="E155" s="813">
        <f t="shared" si="35"/>
        <v>157842.81756802354</v>
      </c>
      <c r="F155" s="799"/>
      <c r="G155" s="809">
        <f>'Densidade celular'!V507</f>
        <v>69038.606400130957</v>
      </c>
      <c r="H155" s="810">
        <f>'Densidade celular'!V555</f>
        <v>69038.606400130957</v>
      </c>
      <c r="I155" s="813">
        <f t="shared" si="36"/>
        <v>69038.606400130957</v>
      </c>
      <c r="J155" s="799"/>
      <c r="K155" s="809">
        <f>'Densidade celular'!AG507</f>
        <v>26701.055040897216</v>
      </c>
      <c r="L155" s="810">
        <f>'Densidade celular'!AG555</f>
        <v>35601.40672119629</v>
      </c>
      <c r="M155" s="813">
        <f t="shared" si="37"/>
        <v>31151.230881046751</v>
      </c>
      <c r="N155" s="799"/>
      <c r="O155" s="809">
        <f>'Densidade celular'!AR507</f>
        <v>14425.041716279149</v>
      </c>
      <c r="P155" s="810">
        <f>'Densidade celular'!AR555</f>
        <v>43275.125148837447</v>
      </c>
      <c r="Q155" s="813">
        <f t="shared" si="38"/>
        <v>28850.083432558298</v>
      </c>
      <c r="R155" s="799"/>
      <c r="S155" s="809">
        <f>'Densidade celular'!BC507</f>
        <v>29081.966946292468</v>
      </c>
      <c r="T155" s="810">
        <f>'Densidade celular'!BC555</f>
        <v>27264.344012149184</v>
      </c>
      <c r="U155" s="813">
        <f t="shared" si="39"/>
        <v>28173.155479220826</v>
      </c>
      <c r="V155" s="799"/>
      <c r="W155" s="809">
        <f>'Densidade celular'!BN507</f>
        <v>104539.02773113945</v>
      </c>
      <c r="X155" s="810">
        <f>'Densidade celular'!BN555</f>
        <v>8253.0811366689031</v>
      </c>
      <c r="Y155" s="813">
        <f t="shared" si="40"/>
        <v>281980.27216952085</v>
      </c>
      <c r="Z155" s="799"/>
      <c r="AA155" s="809">
        <f>'Densidade celular'!BY507</f>
        <v>23368.088006354083</v>
      </c>
      <c r="AB155" s="810">
        <f>'Densidade celular'!BY555</f>
        <v>13144.549503574171</v>
      </c>
      <c r="AC155" s="813">
        <f t="shared" si="41"/>
        <v>91281.593774820634</v>
      </c>
      <c r="AD155" s="682"/>
      <c r="AE155" s="1199"/>
      <c r="AF155" s="898">
        <f t="shared" si="32"/>
        <v>20653.248235007901</v>
      </c>
      <c r="AG155" s="894">
        <f t="shared" si="33"/>
        <v>15833.905695009598</v>
      </c>
      <c r="AH155" s="899">
        <f t="shared" si="34"/>
        <v>55077.650173474678</v>
      </c>
      <c r="AI155" s="908" t="s">
        <v>158</v>
      </c>
      <c r="AJ155" s="682">
        <v>4</v>
      </c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682"/>
    </row>
    <row r="156" spans="1:63" s="693" customFormat="1" ht="18">
      <c r="A156" s="1201"/>
      <c r="B156" s="703" t="s">
        <v>158</v>
      </c>
      <c r="C156" s="809">
        <f>'Densidade celular'!K556</f>
        <v>25816.560293759874</v>
      </c>
      <c r="D156" s="810">
        <f>'Densidade celular'!K604</f>
        <v>15489.936176255924</v>
      </c>
      <c r="E156" s="813">
        <f t="shared" si="35"/>
        <v>20653.248235007901</v>
      </c>
      <c r="F156" s="799"/>
      <c r="G156" s="809">
        <f>'Densidade celular'!V508</f>
        <v>23407.034884018522</v>
      </c>
      <c r="H156" s="810">
        <f>'Densidade celular'!V556</f>
        <v>19805.952594169521</v>
      </c>
      <c r="I156" s="813">
        <f t="shared" si="36"/>
        <v>21606.493739094021</v>
      </c>
      <c r="J156" s="799"/>
      <c r="K156" s="809">
        <f>'Densidade celular'!AG508</f>
        <v>13411.488833327367</v>
      </c>
      <c r="L156" s="810">
        <f>'Densidade celular'!AG556</f>
        <v>8940.9925555515783</v>
      </c>
      <c r="M156" s="813">
        <f t="shared" si="37"/>
        <v>11176.240694439472</v>
      </c>
      <c r="N156" s="799"/>
      <c r="O156" s="809">
        <f>'Densidade celular'!AR508</f>
        <v>13380.893319541181</v>
      </c>
      <c r="P156" s="810">
        <f>'Densidade celular'!AR556</f>
        <v>16057.071983449419</v>
      </c>
      <c r="Q156" s="813">
        <f t="shared" si="38"/>
        <v>14718.9826514953</v>
      </c>
      <c r="R156" s="799"/>
      <c r="S156" s="809">
        <f>'Densidade celular'!BC508</f>
        <v>7507.9701098782698</v>
      </c>
      <c r="T156" s="810">
        <f>'Densidade celular'!BC556</f>
        <v>6569.4738461434836</v>
      </c>
      <c r="U156" s="813">
        <f t="shared" si="39"/>
        <v>7038.7219780108771</v>
      </c>
      <c r="V156" s="799"/>
      <c r="W156" s="809">
        <f>'Densidade celular'!BN508</f>
        <v>30712.524159385157</v>
      </c>
      <c r="X156" s="810">
        <f>'Densidade celular'!BN556</f>
        <v>13820.635871723322</v>
      </c>
      <c r="Y156" s="813">
        <f t="shared" si="40"/>
        <v>111332.90007777119</v>
      </c>
      <c r="Z156" s="799"/>
      <c r="AA156" s="809">
        <f>'Densidade celular'!BY508</f>
        <v>16661.805676317141</v>
      </c>
      <c r="AB156" s="810">
        <f>'Densidade celular'!BY556</f>
        <v>2082.7257095396426</v>
      </c>
      <c r="AC156" s="813">
        <f t="shared" si="41"/>
        <v>46861.328464641956</v>
      </c>
      <c r="AD156" s="682"/>
      <c r="AE156" s="1199"/>
      <c r="AF156" s="898">
        <f t="shared" si="32"/>
        <v>1667.9582897631085</v>
      </c>
      <c r="AG156" s="894">
        <f t="shared" si="33"/>
        <v>2385.2229297713752</v>
      </c>
      <c r="AH156" s="899">
        <f t="shared" si="34"/>
        <v>2137.6291282387942</v>
      </c>
      <c r="AI156" s="908" t="s">
        <v>30</v>
      </c>
      <c r="AJ156" s="682">
        <v>5</v>
      </c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82"/>
    </row>
    <row r="157" spans="1:63" s="693" customFormat="1" ht="18">
      <c r="A157" s="1201"/>
      <c r="B157" s="703" t="s">
        <v>30</v>
      </c>
      <c r="C157" s="809">
        <f>'Densidade celular'!K557</f>
        <v>1389.9652414692571</v>
      </c>
      <c r="D157" s="810">
        <f>'Densidade celular'!K605</f>
        <v>1945.9513380569599</v>
      </c>
      <c r="E157" s="813">
        <f t="shared" si="35"/>
        <v>1667.9582897631085</v>
      </c>
      <c r="F157" s="799"/>
      <c r="G157" s="809">
        <f>'Densidade celular'!V509</f>
        <v>2500.7515901729198</v>
      </c>
      <c r="H157" s="810">
        <f>'Densidade celular'!V557</f>
        <v>1786.2511358377999</v>
      </c>
      <c r="I157" s="813">
        <f t="shared" si="36"/>
        <v>2143.50136300536</v>
      </c>
      <c r="J157" s="799"/>
      <c r="K157" s="809">
        <f>'Densidade celular'!AG509</f>
        <v>2216.6210710638293</v>
      </c>
      <c r="L157" s="810">
        <f>'Densidade celular'!AG557</f>
        <v>2955.4947614184389</v>
      </c>
      <c r="M157" s="813">
        <f t="shared" si="37"/>
        <v>2586.0579162411341</v>
      </c>
      <c r="N157" s="799"/>
      <c r="O157" s="809">
        <f>'Densidade celular'!AR509</f>
        <v>2079.5224372008265</v>
      </c>
      <c r="P157" s="810">
        <f>'Densidade celular'!AR557</f>
        <v>2772.6965829344354</v>
      </c>
      <c r="Q157" s="813">
        <f t="shared" si="38"/>
        <v>2426.1095100676312</v>
      </c>
      <c r="R157" s="799"/>
      <c r="S157" s="809">
        <f>'Densidade celular'!BC509</f>
        <v>1052.2118694135968</v>
      </c>
      <c r="T157" s="810">
        <f>'Densidade celular'!BC557</f>
        <v>197.28972551504938</v>
      </c>
      <c r="U157" s="813">
        <f t="shared" si="39"/>
        <v>624.75079746432311</v>
      </c>
      <c r="V157" s="799"/>
      <c r="W157" s="809">
        <f>'Densidade celular'!BN509</f>
        <v>1651.4101745330756</v>
      </c>
      <c r="X157" s="810">
        <f>'Densidade celular'!BN557</f>
        <v>309.63940772495164</v>
      </c>
      <c r="Y157" s="813">
        <f t="shared" si="40"/>
        <v>4902.6239556450682</v>
      </c>
      <c r="Z157" s="799"/>
      <c r="AA157" s="809">
        <f>'Densidade celular'!BY509</f>
        <v>0</v>
      </c>
      <c r="AB157" s="810">
        <f>'Densidade celular'!BY557</f>
        <v>354.20505264279632</v>
      </c>
      <c r="AC157" s="813">
        <f t="shared" si="41"/>
        <v>885.51263160699079</v>
      </c>
      <c r="AD157" s="682"/>
      <c r="AE157" s="1199"/>
      <c r="AF157" s="898">
        <f t="shared" si="32"/>
        <v>98.115193515476946</v>
      </c>
      <c r="AG157" s="894">
        <f t="shared" si="33"/>
        <v>876.38628147774864</v>
      </c>
      <c r="AH157" s="899">
        <f t="shared" si="34"/>
        <v>1532.4638655998162</v>
      </c>
      <c r="AI157" s="909" t="s">
        <v>39</v>
      </c>
      <c r="AJ157" s="682">
        <v>6</v>
      </c>
      <c r="AK157" s="682"/>
      <c r="AL157" s="682"/>
      <c r="AM157" s="682"/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/>
      <c r="AX157" s="682"/>
      <c r="AY157" s="682"/>
      <c r="AZ157" s="682"/>
      <c r="BA157" s="682"/>
      <c r="BB157" s="682"/>
      <c r="BC157" s="682"/>
      <c r="BD157" s="682"/>
      <c r="BE157" s="682"/>
      <c r="BF157" s="682"/>
      <c r="BG157" s="682"/>
      <c r="BH157" s="682"/>
      <c r="BI157" s="682"/>
      <c r="BJ157" s="682"/>
      <c r="BK157" s="682"/>
    </row>
    <row r="158" spans="1:63" s="693" customFormat="1" ht="18">
      <c r="A158" s="1201"/>
      <c r="B158" s="704" t="s">
        <v>39</v>
      </c>
      <c r="C158" s="809">
        <f>'Densidade celular'!K558</f>
        <v>196.23038703095389</v>
      </c>
      <c r="D158" s="810">
        <f>'Densidade celular'!K606</f>
        <v>0</v>
      </c>
      <c r="E158" s="813">
        <f t="shared" si="35"/>
        <v>98.115193515476946</v>
      </c>
      <c r="F158" s="799"/>
      <c r="G158" s="809">
        <f>'Densidade celular'!V510</f>
        <v>252.17663094180699</v>
      </c>
      <c r="H158" s="810">
        <f>'Densidade celular'!V558</f>
        <v>126.0883154709035</v>
      </c>
      <c r="I158" s="813">
        <f t="shared" si="36"/>
        <v>189.13247320635526</v>
      </c>
      <c r="J158" s="799"/>
      <c r="K158" s="809">
        <f>'Densidade celular'!AG510</f>
        <v>670.57444166636833</v>
      </c>
      <c r="L158" s="810">
        <f>'Densidade celular'!AG558</f>
        <v>2235.2481388878946</v>
      </c>
      <c r="M158" s="813">
        <f t="shared" si="37"/>
        <v>1452.9112902771315</v>
      </c>
      <c r="N158" s="799"/>
      <c r="O158" s="809">
        <f>'Densidade celular'!AR510</f>
        <v>1184.5380971397112</v>
      </c>
      <c r="P158" s="810">
        <f>'Densidade celular'!AR558</f>
        <v>789.69206475980741</v>
      </c>
      <c r="Q158" s="813">
        <f t="shared" si="38"/>
        <v>987.11508094975932</v>
      </c>
      <c r="R158" s="799"/>
      <c r="S158" s="809">
        <f>'Densidade celular'!BC510</f>
        <v>219.21080612783268</v>
      </c>
      <c r="T158" s="810">
        <f>'Densidade celular'!BC558</f>
        <v>164.40810459587451</v>
      </c>
      <c r="U158" s="813">
        <f t="shared" si="39"/>
        <v>191.80945536185359</v>
      </c>
      <c r="V158" s="799"/>
      <c r="W158" s="809">
        <f>'Densidade celular'!BN510</f>
        <v>873.34191922422269</v>
      </c>
      <c r="X158" s="810">
        <f>'Densidade celular'!BN558</f>
        <v>393.00386365090014</v>
      </c>
      <c r="Y158" s="813">
        <f t="shared" si="40"/>
        <v>3165.8644571878076</v>
      </c>
      <c r="Z158" s="799"/>
      <c r="AA158" s="809">
        <f>'Densidade celular'!BY510</f>
        <v>283.36404211423707</v>
      </c>
      <c r="AB158" s="810">
        <f>'Densidade celular'!BY558</f>
        <v>212.52303158567778</v>
      </c>
      <c r="AC158" s="813">
        <f t="shared" si="41"/>
        <v>1239.717684249787</v>
      </c>
      <c r="AD158" s="682"/>
      <c r="AE158" s="1199"/>
      <c r="AF158" s="898">
        <f t="shared" si="32"/>
        <v>1128.324725427985</v>
      </c>
      <c r="AG158" s="894">
        <f t="shared" si="33"/>
        <v>6073.5651356058625</v>
      </c>
      <c r="AH158" s="899">
        <f t="shared" si="34"/>
        <v>5715.2586180238513</v>
      </c>
      <c r="AI158" s="910" t="s">
        <v>70</v>
      </c>
      <c r="AJ158" s="682">
        <v>7</v>
      </c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682"/>
    </row>
    <row r="159" spans="1:63" s="693" customFormat="1" ht="18">
      <c r="A159" s="1201"/>
      <c r="B159" s="705" t="s">
        <v>70</v>
      </c>
      <c r="C159" s="809">
        <f>'Densidade celular'!K559</f>
        <v>196.23038703095389</v>
      </c>
      <c r="D159" s="810">
        <f>'Densidade celular'!K607</f>
        <v>2060.4190638250161</v>
      </c>
      <c r="E159" s="813">
        <f t="shared" si="35"/>
        <v>1128.324725427985</v>
      </c>
      <c r="F159" s="799"/>
      <c r="G159" s="809">
        <f>'Densidade celular'!V511</f>
        <v>7943.5638746669201</v>
      </c>
      <c r="H159" s="810">
        <f>'Densidade celular'!V559</f>
        <v>4287.002726010719</v>
      </c>
      <c r="I159" s="813">
        <f t="shared" si="36"/>
        <v>6115.2833003388196</v>
      </c>
      <c r="J159" s="799"/>
      <c r="K159" s="809">
        <f>'Densidade celular'!AG511</f>
        <v>4358.7338708313937</v>
      </c>
      <c r="L159" s="810">
        <f>'Densidade celular'!AG559</f>
        <v>4321.4797351832631</v>
      </c>
      <c r="M159" s="813">
        <f t="shared" si="37"/>
        <v>4340.1068030073284</v>
      </c>
      <c r="N159" s="799"/>
      <c r="O159" s="809">
        <f>'Densidade celular'!AR511</f>
        <v>7896.9206475980754</v>
      </c>
      <c r="P159" s="810">
        <f>'Densidade celular'!AR559</f>
        <v>7633.6899593448052</v>
      </c>
      <c r="Q159" s="813">
        <f t="shared" si="38"/>
        <v>7765.3053034714403</v>
      </c>
      <c r="R159" s="799"/>
      <c r="S159" s="809">
        <f>'Densidade celular'!BC511</f>
        <v>767.23782144741438</v>
      </c>
      <c r="T159" s="810">
        <f>'Densidade celular'!BC559</f>
        <v>1479.6729413628707</v>
      </c>
      <c r="U159" s="813">
        <f t="shared" si="39"/>
        <v>1123.4553814051426</v>
      </c>
      <c r="V159" s="799"/>
      <c r="W159" s="809">
        <f>'Densidade celular'!BN511</f>
        <v>4716.0463638108022</v>
      </c>
      <c r="X159" s="810">
        <f>'Densidade celular'!BN559</f>
        <v>524.00515153453352</v>
      </c>
      <c r="Y159" s="813">
        <f t="shared" si="40"/>
        <v>13100.128788363341</v>
      </c>
      <c r="Z159" s="799"/>
      <c r="AA159" s="809">
        <f>'Densidade celular'!BY511</f>
        <v>425.04606317135557</v>
      </c>
      <c r="AB159" s="810">
        <f>'Densidade celular'!BY559</f>
        <v>743.83061054987218</v>
      </c>
      <c r="AC159" s="813">
        <f t="shared" si="41"/>
        <v>2922.1916843030695</v>
      </c>
      <c r="AD159" s="682"/>
      <c r="AE159" s="1199"/>
      <c r="AF159" s="898">
        <f t="shared" si="32"/>
        <v>196.23038703095389</v>
      </c>
      <c r="AG159" s="894">
        <f t="shared" si="33"/>
        <v>1043.9587269031124</v>
      </c>
      <c r="AH159" s="899">
        <f t="shared" si="34"/>
        <v>2219.6430381284249</v>
      </c>
      <c r="AI159" s="910" t="s">
        <v>43</v>
      </c>
      <c r="AJ159" s="682">
        <v>8</v>
      </c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682"/>
    </row>
    <row r="160" spans="1:63" s="693" customFormat="1" ht="18">
      <c r="A160" s="1201"/>
      <c r="B160" s="705" t="s">
        <v>43</v>
      </c>
      <c r="C160" s="809">
        <f>'Densidade celular'!K560</f>
        <v>0</v>
      </c>
      <c r="D160" s="810">
        <f>'Densidade celular'!K608</f>
        <v>392.46077406190778</v>
      </c>
      <c r="E160" s="813">
        <f t="shared" si="35"/>
        <v>196.23038703095389</v>
      </c>
      <c r="F160" s="799"/>
      <c r="G160" s="809">
        <f>'Densidade celular'!V512</f>
        <v>504.35326188361398</v>
      </c>
      <c r="H160" s="810">
        <f>'Densidade celular'!V560</f>
        <v>504.35326188361398</v>
      </c>
      <c r="I160" s="813">
        <f t="shared" si="36"/>
        <v>504.35326188361398</v>
      </c>
      <c r="J160" s="799"/>
      <c r="K160" s="809">
        <f>'Densidade celular'!AG512</f>
        <v>782.33684861076301</v>
      </c>
      <c r="L160" s="810">
        <f>'Densidade celular'!AG560</f>
        <v>2235.2481388878946</v>
      </c>
      <c r="M160" s="813">
        <f t="shared" si="37"/>
        <v>1508.7924937493287</v>
      </c>
      <c r="N160" s="799"/>
      <c r="O160" s="809">
        <f>'Densidade celular'!AR512</f>
        <v>1316.1534412663459</v>
      </c>
      <c r="P160" s="810">
        <f>'Densidade celular'!AR560</f>
        <v>921.30740888644209</v>
      </c>
      <c r="Q160" s="813">
        <f t="shared" si="38"/>
        <v>1118.7304250763941</v>
      </c>
      <c r="R160" s="799"/>
      <c r="S160" s="809">
        <f>'Densidade celular'!BC512</f>
        <v>767.23782144741438</v>
      </c>
      <c r="T160" s="810">
        <f>'Densidade celular'!BC560</f>
        <v>411.02026148968622</v>
      </c>
      <c r="U160" s="813">
        <f t="shared" si="39"/>
        <v>589.12904146855033</v>
      </c>
      <c r="V160" s="799"/>
      <c r="W160" s="809">
        <f>'Densidade celular'!BN512</f>
        <v>1397.3470707587562</v>
      </c>
      <c r="X160" s="810">
        <f>'Densidade celular'!BN560</f>
        <v>393.00386365090014</v>
      </c>
      <c r="Y160" s="813">
        <f t="shared" si="40"/>
        <v>4475.8773360241412</v>
      </c>
      <c r="Z160" s="799"/>
      <c r="AA160" s="809">
        <f>'Densidade celular'!BY512</f>
        <v>425.04606317135557</v>
      </c>
      <c r="AB160" s="810">
        <f>'Densidade celular'!BY560</f>
        <v>212.52303158567778</v>
      </c>
      <c r="AC160" s="813">
        <f t="shared" si="41"/>
        <v>1593.9227368925833</v>
      </c>
      <c r="AD160" s="682"/>
      <c r="AE160" s="1199"/>
      <c r="AF160" s="898">
        <f t="shared" si="32"/>
        <v>1373.6127092166773</v>
      </c>
      <c r="AG160" s="894">
        <f t="shared" si="33"/>
        <v>2135.9766132734308</v>
      </c>
      <c r="AH160" s="899">
        <f t="shared" si="34"/>
        <v>2660.7200414299627</v>
      </c>
      <c r="AI160" s="910" t="s">
        <v>63</v>
      </c>
      <c r="AJ160" s="682">
        <v>9</v>
      </c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82"/>
    </row>
    <row r="161" spans="1:63" s="693" customFormat="1" ht="18">
      <c r="A161" s="1201"/>
      <c r="B161" s="705" t="s">
        <v>63</v>
      </c>
      <c r="C161" s="809">
        <f>'Densidade celular'!K561</f>
        <v>686.80635460833867</v>
      </c>
      <c r="D161" s="810">
        <f>'Densidade celular'!K609</f>
        <v>2060.4190638250161</v>
      </c>
      <c r="E161" s="813">
        <f t="shared" si="35"/>
        <v>1373.6127092166773</v>
      </c>
      <c r="F161" s="799"/>
      <c r="G161" s="809">
        <f>'Densidade celular'!V513</f>
        <v>3908.7377795980087</v>
      </c>
      <c r="H161" s="810">
        <f>'Densidade celular'!V561</f>
        <v>1891.3247320635526</v>
      </c>
      <c r="I161" s="813">
        <f t="shared" si="36"/>
        <v>2900.0312558307805</v>
      </c>
      <c r="J161" s="799"/>
      <c r="K161" s="809">
        <f>'Densidade celular'!AG513</f>
        <v>1341.1488833327367</v>
      </c>
      <c r="L161" s="810">
        <f>'Densidade celular'!AG561</f>
        <v>2384.2646814804211</v>
      </c>
      <c r="M161" s="813">
        <f t="shared" si="37"/>
        <v>1862.7067824065789</v>
      </c>
      <c r="N161" s="799"/>
      <c r="O161" s="809">
        <f>'Densidade celular'!AR513</f>
        <v>1974.2301618995189</v>
      </c>
      <c r="P161" s="810">
        <f>'Densidade celular'!AR561</f>
        <v>1316.1534412663459</v>
      </c>
      <c r="Q161" s="813">
        <f t="shared" si="38"/>
        <v>1645.1918015829324</v>
      </c>
      <c r="R161" s="799"/>
      <c r="S161" s="809">
        <f>'Densidade celular'!BC513</f>
        <v>438.42161225566537</v>
      </c>
      <c r="T161" s="810">
        <f>'Densidade celular'!BC561</f>
        <v>82.204052297937253</v>
      </c>
      <c r="U161" s="813">
        <f t="shared" si="39"/>
        <v>260.31283227680132</v>
      </c>
      <c r="V161" s="799"/>
      <c r="W161" s="809">
        <f>'Densidade celular'!BN513</f>
        <v>2270.6889899829789</v>
      </c>
      <c r="X161" s="810">
        <f>'Densidade celular'!BN561</f>
        <v>393.00386365090014</v>
      </c>
      <c r="Y161" s="813">
        <f t="shared" si="40"/>
        <v>6659.2321340846975</v>
      </c>
      <c r="Z161" s="799"/>
      <c r="AA161" s="809">
        <f>'Densidade celular'!BY513</f>
        <v>425.04606317135557</v>
      </c>
      <c r="AB161" s="810">
        <f>'Densidade celular'!BY561</f>
        <v>0</v>
      </c>
      <c r="AC161" s="813">
        <f t="shared" si="41"/>
        <v>1062.615157928389</v>
      </c>
      <c r="AD161" s="682"/>
      <c r="AE161" s="1199"/>
      <c r="AF161" s="898">
        <f t="shared" si="32"/>
        <v>7142.7860879267228</v>
      </c>
      <c r="AG161" s="894">
        <f t="shared" si="33"/>
        <v>8177.1301588660144</v>
      </c>
      <c r="AH161" s="899">
        <f t="shared" si="34"/>
        <v>35534.034918206518</v>
      </c>
      <c r="AI161" s="908" t="s">
        <v>166</v>
      </c>
      <c r="AJ161" s="682">
        <v>10</v>
      </c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682"/>
    </row>
    <row r="162" spans="1:63" s="693" customFormat="1" ht="18">
      <c r="A162" s="1201"/>
      <c r="B162" s="703" t="s">
        <v>166</v>
      </c>
      <c r="C162" s="809">
        <f>'Densidade celular'!K562</f>
        <v>6122.3880753657631</v>
      </c>
      <c r="D162" s="810">
        <f>'Densidade celular'!K610</f>
        <v>8163.1841004876833</v>
      </c>
      <c r="E162" s="813">
        <f t="shared" si="35"/>
        <v>7142.7860879267228</v>
      </c>
      <c r="F162" s="799"/>
      <c r="G162" s="809">
        <f>'Densidade celular'!V514</f>
        <v>6844.7942684204754</v>
      </c>
      <c r="H162" s="810">
        <f>'Densidade celular'!V562</f>
        <v>6844.7942684204754</v>
      </c>
      <c r="I162" s="813">
        <f t="shared" si="36"/>
        <v>6844.7942684204754</v>
      </c>
      <c r="J162" s="799"/>
      <c r="K162" s="809">
        <f>'Densidade celular'!AG514</f>
        <v>9205.1582446928733</v>
      </c>
      <c r="L162" s="810">
        <f>'Densidade celular'!AG562</f>
        <v>10227.953605214305</v>
      </c>
      <c r="M162" s="813">
        <f t="shared" si="37"/>
        <v>9716.5559249535891</v>
      </c>
      <c r="N162" s="799"/>
      <c r="O162" s="809">
        <f>'Densidade celular'!AR514</f>
        <v>11158.056396513575</v>
      </c>
      <c r="P162" s="810">
        <f>'Densidade celular'!AR562</f>
        <v>4782.0241699343887</v>
      </c>
      <c r="Q162" s="813">
        <f t="shared" si="38"/>
        <v>7970.0402832239815</v>
      </c>
      <c r="R162" s="799"/>
      <c r="S162" s="809">
        <f>'Densidade celular'!BC514</f>
        <v>2794.9377781298667</v>
      </c>
      <c r="T162" s="810">
        <f>'Densidade celular'!BC562</f>
        <v>6288.6100007921996</v>
      </c>
      <c r="U162" s="813">
        <f t="shared" si="39"/>
        <v>4541.7738894610329</v>
      </c>
      <c r="V162" s="799"/>
      <c r="W162" s="809">
        <f>'Densidade celular'!BN514</f>
        <v>29086.882446583586</v>
      </c>
      <c r="X162" s="810">
        <f>'Densidade celular'!BN562</f>
        <v>6232.903381410767</v>
      </c>
      <c r="Y162" s="813">
        <f t="shared" si="40"/>
        <v>88299.464569985881</v>
      </c>
      <c r="Z162" s="799"/>
      <c r="AA162" s="809">
        <f>'Densidade celular'!BY514</f>
        <v>3145.3408674680313</v>
      </c>
      <c r="AB162" s="810">
        <f>'Densidade celular'!BY562</f>
        <v>2359.0056506010233</v>
      </c>
      <c r="AC162" s="813">
        <f t="shared" si="41"/>
        <v>13760.866295172636</v>
      </c>
      <c r="AD162" s="682"/>
      <c r="AE162" s="1199"/>
      <c r="AF162" s="898">
        <f t="shared" si="32"/>
        <v>2534.6424991498211</v>
      </c>
      <c r="AG162" s="894">
        <f t="shared" si="33"/>
        <v>5093.5488336702701</v>
      </c>
      <c r="AH162" s="899">
        <f t="shared" si="34"/>
        <v>27940.335609899037</v>
      </c>
      <c r="AI162" s="908" t="s">
        <v>173</v>
      </c>
      <c r="AJ162" s="682">
        <v>11</v>
      </c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682"/>
    </row>
    <row r="163" spans="1:63" s="693" customFormat="1" ht="18">
      <c r="A163" s="1201"/>
      <c r="B163" s="703" t="s">
        <v>173</v>
      </c>
      <c r="C163" s="809">
        <f>'Densidade celular'!K563</f>
        <v>5069.2849982996422</v>
      </c>
      <c r="D163" s="810">
        <f>'Densidade celular'!K611</f>
        <v>0</v>
      </c>
      <c r="E163" s="813">
        <f t="shared" si="35"/>
        <v>2534.6424991498211</v>
      </c>
      <c r="F163" s="799"/>
      <c r="G163" s="809">
        <f>'Densidade celular'!V515</f>
        <v>3278.2962022434913</v>
      </c>
      <c r="H163" s="810">
        <f>'Densidade celular'!V563</f>
        <v>3278.2962022434913</v>
      </c>
      <c r="I163" s="813">
        <f t="shared" si="36"/>
        <v>3278.2962022434913</v>
      </c>
      <c r="J163" s="799"/>
      <c r="K163" s="809">
        <f>'Densidade celular'!AG515</f>
        <v>3688.1594291650258</v>
      </c>
      <c r="L163" s="810">
        <f>'Densidade celular'!AG563</f>
        <v>4917.5459055533684</v>
      </c>
      <c r="M163" s="813">
        <f t="shared" si="37"/>
        <v>4302.8526673591969</v>
      </c>
      <c r="N163" s="799"/>
      <c r="O163" s="809">
        <f>'Densidade celular'!AR515</f>
        <v>2566.4992104693742</v>
      </c>
      <c r="P163" s="810">
        <f>'Densidade celular'!AR563</f>
        <v>12832.496052346871</v>
      </c>
      <c r="Q163" s="813">
        <f t="shared" si="38"/>
        <v>7699.4976314081223</v>
      </c>
      <c r="R163" s="799"/>
      <c r="S163" s="809">
        <f>'Densidade celular'!BC515</f>
        <v>1753.6864490226615</v>
      </c>
      <c r="T163" s="810">
        <f>'Densidade celular'!BC563</f>
        <v>2630.5296735339921</v>
      </c>
      <c r="U163" s="813">
        <f t="shared" si="39"/>
        <v>2192.1080612783267</v>
      </c>
      <c r="V163" s="799"/>
      <c r="W163" s="809">
        <f>'Densidade celular'!BN515</f>
        <v>25268.69286288751</v>
      </c>
      <c r="X163" s="810">
        <f>'Densidade celular'!BN563</f>
        <v>2707.3599495950903</v>
      </c>
      <c r="Y163" s="813">
        <f t="shared" si="40"/>
        <v>69940.132031206507</v>
      </c>
      <c r="Z163" s="799"/>
      <c r="AA163" s="809">
        <f>'Densidade celular'!BY515</f>
        <v>0</v>
      </c>
      <c r="AB163" s="810">
        <f>'Densidade celular'!BY563</f>
        <v>4675.5066948849108</v>
      </c>
      <c r="AC163" s="813">
        <f t="shared" si="41"/>
        <v>11688.766737212278</v>
      </c>
      <c r="AD163" s="682"/>
      <c r="AE163" s="1199"/>
      <c r="AF163" s="898">
        <f t="shared" si="32"/>
        <v>10236.685190114762</v>
      </c>
      <c r="AG163" s="894">
        <f t="shared" si="33"/>
        <v>2562.8643065633437</v>
      </c>
      <c r="AH163" s="899">
        <f t="shared" si="34"/>
        <v>2405.9516725443345</v>
      </c>
      <c r="AI163" s="911" t="s">
        <v>52</v>
      </c>
      <c r="AJ163" s="682">
        <v>12</v>
      </c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682"/>
    </row>
    <row r="164" spans="1:63" s="693" customFormat="1" ht="18">
      <c r="A164" s="1201"/>
      <c r="B164" s="706" t="s">
        <v>52</v>
      </c>
      <c r="C164" s="809">
        <f>'Densidade celular'!K564</f>
        <v>196.23038703095389</v>
      </c>
      <c r="D164" s="810">
        <f>'Densidade celular'!K612</f>
        <v>20277.139993198569</v>
      </c>
      <c r="E164" s="813">
        <f t="shared" si="35"/>
        <v>10236.685190114762</v>
      </c>
      <c r="F164" s="799"/>
      <c r="G164" s="809">
        <f>'Densidade celular'!V516</f>
        <v>504.35326188361398</v>
      </c>
      <c r="H164" s="810">
        <f>'Densidade celular'!V564</f>
        <v>1765.236416592649</v>
      </c>
      <c r="I164" s="813">
        <f t="shared" si="36"/>
        <v>1134.7948392381315</v>
      </c>
      <c r="J164" s="799"/>
      <c r="K164" s="809">
        <f>'Densidade celular'!AG516</f>
        <v>1564.673697221526</v>
      </c>
      <c r="L164" s="810">
        <f>'Densidade celular'!AG564</f>
        <v>4172.463192590737</v>
      </c>
      <c r="M164" s="813">
        <f t="shared" si="37"/>
        <v>2868.5684449061314</v>
      </c>
      <c r="N164" s="799"/>
      <c r="O164" s="809">
        <f>'Densidade celular'!AR516</f>
        <v>3948.4603237990377</v>
      </c>
      <c r="P164" s="810">
        <f>'Densidade celular'!AR564</f>
        <v>3421.9989472924995</v>
      </c>
      <c r="Q164" s="813">
        <f t="shared" si="38"/>
        <v>3685.2296355457684</v>
      </c>
      <c r="R164" s="799"/>
      <c r="S164" s="809">
        <f>'Densidade celular'!BC516</f>
        <v>438.42161225566537</v>
      </c>
      <c r="T164" s="810">
        <f>'Densidade celular'!BC564</f>
        <v>164.40810459587451</v>
      </c>
      <c r="U164" s="813">
        <f t="shared" si="39"/>
        <v>301.41485842576992</v>
      </c>
      <c r="V164" s="799"/>
      <c r="W164" s="809">
        <f>'Densidade celular'!BN516</f>
        <v>1746.6838384484454</v>
      </c>
      <c r="X164" s="810">
        <f>'Densidade celular'!BN564</f>
        <v>524.00515153453352</v>
      </c>
      <c r="Y164" s="813">
        <f t="shared" si="40"/>
        <v>5676.722474957447</v>
      </c>
      <c r="Z164" s="799"/>
      <c r="AA164" s="809">
        <f>'Densidade celular'!BY516</f>
        <v>283.36404211423707</v>
      </c>
      <c r="AB164" s="810">
        <f>'Densidade celular'!BY564</f>
        <v>212.52303158567778</v>
      </c>
      <c r="AC164" s="813">
        <f t="shared" si="41"/>
        <v>1239.717684249787</v>
      </c>
      <c r="AD164" s="682"/>
      <c r="AE164" s="1199"/>
      <c r="AF164" s="898">
        <f t="shared" si="32"/>
        <v>44681.659126948209</v>
      </c>
      <c r="AG164" s="894">
        <f t="shared" si="33"/>
        <v>228046.89584185413</v>
      </c>
      <c r="AH164" s="899">
        <f t="shared" si="34"/>
        <v>838501.19686236791</v>
      </c>
      <c r="AI164" s="908" t="s">
        <v>185</v>
      </c>
      <c r="AJ164" s="682">
        <v>13</v>
      </c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82"/>
    </row>
    <row r="165" spans="1:63" s="693" customFormat="1" ht="18">
      <c r="A165" s="1201"/>
      <c r="B165" s="703" t="s">
        <v>185</v>
      </c>
      <c r="C165" s="809">
        <f>'Densidade celular'!K565</f>
        <v>89167.087866865462</v>
      </c>
      <c r="D165" s="810">
        <f>'Densidade celular'!K613</f>
        <v>196.23038703095389</v>
      </c>
      <c r="E165" s="813">
        <f t="shared" si="35"/>
        <v>44681.659126948209</v>
      </c>
      <c r="F165" s="799"/>
      <c r="G165" s="809">
        <f>'Densidade celular'!V517</f>
        <v>207490.9319389188</v>
      </c>
      <c r="H165" s="810">
        <f>'Densidade celular'!V565</f>
        <v>211559.38158477994</v>
      </c>
      <c r="I165" s="813">
        <f t="shared" si="36"/>
        <v>209525.15676184936</v>
      </c>
      <c r="J165" s="799"/>
      <c r="K165" s="809">
        <f>'Densidade celular'!AG517</f>
        <v>261859.31947071684</v>
      </c>
      <c r="L165" s="810">
        <f>'Densidade celular'!AG565</f>
        <v>272923.79775821196</v>
      </c>
      <c r="M165" s="813">
        <f t="shared" si="37"/>
        <v>267391.55861446442</v>
      </c>
      <c r="N165" s="799"/>
      <c r="O165" s="809">
        <f>'Densidade celular'!AR517</f>
        <v>199888.6103032575</v>
      </c>
      <c r="P165" s="810">
        <f>'Densidade celular'!AR565</f>
        <v>214559.33399523969</v>
      </c>
      <c r="Q165" s="813">
        <f t="shared" si="38"/>
        <v>207223.97214924858</v>
      </c>
      <c r="R165" s="799"/>
      <c r="S165" s="809">
        <f>'Densidade celular'!BC517</f>
        <v>191663.31482443505</v>
      </c>
      <c r="T165" s="810">
        <f>'Densidade celular'!BC565</f>
        <v>130786.64720601815</v>
      </c>
      <c r="U165" s="813">
        <f t="shared" si="39"/>
        <v>161224.9810152266</v>
      </c>
      <c r="V165" s="799"/>
      <c r="W165" s="809">
        <f>'Densidade celular'!BN517</f>
        <v>455768.03624581418</v>
      </c>
      <c r="X165" s="810">
        <f>'Densidade celular'!BN565</f>
        <v>183506.60406739364</v>
      </c>
      <c r="Y165" s="813">
        <f t="shared" si="40"/>
        <v>1598186.6007830198</v>
      </c>
      <c r="Z165" s="799"/>
      <c r="AA165" s="809">
        <f>'Densidade celular'!BY517</f>
        <v>187341.4137097926</v>
      </c>
      <c r="AB165" s="810">
        <f>'Densidade celular'!BY565</f>
        <v>115095.38980575022</v>
      </c>
      <c r="AC165" s="813">
        <f t="shared" si="41"/>
        <v>756092.00878885703</v>
      </c>
      <c r="AD165" s="682"/>
      <c r="AE165" s="1199"/>
      <c r="AF165" s="898">
        <f t="shared" si="32"/>
        <v>77236.280335383475</v>
      </c>
      <c r="AG165" s="894">
        <f t="shared" si="33"/>
        <v>1479.4987586452964</v>
      </c>
      <c r="AH165" s="899">
        <f t="shared" si="34"/>
        <v>2155.6915926231995</v>
      </c>
      <c r="AI165" s="910" t="s">
        <v>56</v>
      </c>
      <c r="AJ165" s="682">
        <v>14</v>
      </c>
      <c r="AK165" s="682"/>
      <c r="AL165" s="682"/>
      <c r="AM165" s="682"/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2"/>
      <c r="AY165" s="682"/>
      <c r="AZ165" s="682"/>
      <c r="BA165" s="682"/>
      <c r="BB165" s="682"/>
      <c r="BC165" s="682"/>
      <c r="BD165" s="682"/>
      <c r="BE165" s="682"/>
      <c r="BF165" s="682"/>
      <c r="BG165" s="682"/>
      <c r="BH165" s="682"/>
      <c r="BI165" s="682"/>
      <c r="BJ165" s="682"/>
      <c r="BK165" s="682"/>
    </row>
    <row r="166" spans="1:63" s="693" customFormat="1" ht="18">
      <c r="A166" s="1201"/>
      <c r="B166" s="705" t="s">
        <v>56</v>
      </c>
      <c r="C166" s="809">
        <f>'Densidade celular'!K566</f>
        <v>0</v>
      </c>
      <c r="D166" s="810">
        <f>'Densidade celular'!K614</f>
        <v>154472.56067076695</v>
      </c>
      <c r="E166" s="813">
        <f t="shared" si="35"/>
        <v>77236.280335383475</v>
      </c>
      <c r="F166" s="799"/>
      <c r="G166" s="809">
        <f>'Densidade celular'!V518</f>
        <v>1008.706523767228</v>
      </c>
      <c r="H166" s="810">
        <f>'Densidade celular'!V566</f>
        <v>2017.4130475344559</v>
      </c>
      <c r="I166" s="813">
        <f t="shared" si="36"/>
        <v>1513.0597856508421</v>
      </c>
      <c r="J166" s="799"/>
      <c r="K166" s="809">
        <f>'Densidade celular'!AG518</f>
        <v>447.04962777757891</v>
      </c>
      <c r="L166" s="810">
        <f>'Densidade celular'!AG566</f>
        <v>1192.1323407402106</v>
      </c>
      <c r="M166" s="813">
        <f t="shared" si="37"/>
        <v>819.59098425889476</v>
      </c>
      <c r="N166" s="799"/>
      <c r="O166" s="809">
        <f>'Densidade celular'!AR518</f>
        <v>1579.3841295196148</v>
      </c>
      <c r="P166" s="810">
        <f>'Densidade celular'!AR566</f>
        <v>2632.3068825326918</v>
      </c>
      <c r="Q166" s="813">
        <f t="shared" si="38"/>
        <v>2105.8455060261531</v>
      </c>
      <c r="R166" s="799"/>
      <c r="S166" s="809">
        <f>'Densidade celular'!BC518</f>
        <v>0</v>
      </c>
      <c r="T166" s="810">
        <f>'Densidade celular'!BC566</f>
        <v>328.81620919174901</v>
      </c>
      <c r="U166" s="813">
        <f t="shared" si="39"/>
        <v>164.40810459587451</v>
      </c>
      <c r="V166" s="799"/>
      <c r="W166" s="809">
        <f>'Densidade celular'!BN518</f>
        <v>2096.0206061381341</v>
      </c>
      <c r="X166" s="810">
        <f>'Densidade celular'!BN566</f>
        <v>0</v>
      </c>
      <c r="Y166" s="813">
        <f t="shared" si="40"/>
        <v>5240.0515153453352</v>
      </c>
      <c r="Z166" s="799"/>
      <c r="AA166" s="809">
        <f>'Densidade celular'!BY518</f>
        <v>0</v>
      </c>
      <c r="AB166" s="810">
        <f>'Densidade celular'!BY566</f>
        <v>425.04606317135557</v>
      </c>
      <c r="AC166" s="813">
        <f t="shared" si="41"/>
        <v>1062.615157928389</v>
      </c>
      <c r="AD166" s="682"/>
      <c r="AE166" s="1199"/>
      <c r="AF166" s="898">
        <f t="shared" si="32"/>
        <v>0</v>
      </c>
      <c r="AG166" s="894">
        <f t="shared" si="33"/>
        <v>25657.72867792752</v>
      </c>
      <c r="AH166" s="899">
        <f t="shared" si="34"/>
        <v>75955.586307934675</v>
      </c>
      <c r="AI166" s="908" t="s">
        <v>181</v>
      </c>
      <c r="AJ166" s="682">
        <v>15</v>
      </c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682"/>
    </row>
    <row r="167" spans="1:63" s="693" customFormat="1" ht="18">
      <c r="A167" s="1201"/>
      <c r="B167" s="703" t="s">
        <v>181</v>
      </c>
      <c r="C167" s="809">
        <f>'Densidade celular'!K567</f>
        <v>0</v>
      </c>
      <c r="D167" s="810">
        <f>'Densidade celular'!K615</f>
        <v>0</v>
      </c>
      <c r="E167" s="813">
        <f t="shared" si="35"/>
        <v>0</v>
      </c>
      <c r="F167" s="799"/>
      <c r="G167" s="809">
        <f>'Densidade celular'!V519</f>
        <v>31612.141950205089</v>
      </c>
      <c r="H167" s="810">
        <f>'Densidade celular'!V567</f>
        <v>24317.032269388528</v>
      </c>
      <c r="I167" s="813">
        <f t="shared" si="36"/>
        <v>27964.587109796808</v>
      </c>
      <c r="J167" s="799"/>
      <c r="K167" s="809">
        <f>'Densidade celular'!AG519</f>
        <v>19173.461813571717</v>
      </c>
      <c r="L167" s="810">
        <f>'Densidade celular'!AG567</f>
        <v>31955.769689286197</v>
      </c>
      <c r="M167" s="813">
        <f t="shared" si="37"/>
        <v>25564.615751428959</v>
      </c>
      <c r="N167" s="799"/>
      <c r="O167" s="809">
        <f>'Densidade celular'!AR519</f>
        <v>34549.027833241584</v>
      </c>
      <c r="P167" s="810">
        <f>'Densidade celular'!AR567</f>
        <v>12338.938511871993</v>
      </c>
      <c r="Q167" s="813">
        <f t="shared" si="38"/>
        <v>23443.983172556789</v>
      </c>
      <c r="R167" s="799"/>
      <c r="S167" s="809">
        <f>'Densidade celular'!BC519</f>
        <v>7480.5687591122905</v>
      </c>
      <c r="T167" s="810">
        <f>'Densidade celular'!BC567</f>
        <v>11220.853138668434</v>
      </c>
      <c r="U167" s="813">
        <f t="shared" si="39"/>
        <v>9350.7109488903625</v>
      </c>
      <c r="V167" s="799"/>
      <c r="W167" s="809">
        <f>'Densidade celular'!BN519</f>
        <v>46950.861577494208</v>
      </c>
      <c r="X167" s="810">
        <f>'Densidade celular'!BN567</f>
        <v>13414.531879284059</v>
      </c>
      <c r="Y167" s="813">
        <f t="shared" si="40"/>
        <v>150913.48364194567</v>
      </c>
      <c r="Z167" s="799"/>
      <c r="AA167" s="809">
        <f>'Densidade celular'!BY519</f>
        <v>16900.641083241997</v>
      </c>
      <c r="AB167" s="810">
        <f>'Densidade celular'!BY567</f>
        <v>10140.384649945197</v>
      </c>
      <c r="AC167" s="813">
        <f t="shared" si="41"/>
        <v>67602.564332967988</v>
      </c>
      <c r="AD167" s="682"/>
      <c r="AE167" s="1199"/>
      <c r="AF167" s="898">
        <f t="shared" si="32"/>
        <v>956.62313677590021</v>
      </c>
      <c r="AG167" s="894">
        <f t="shared" si="33"/>
        <v>3542.3259185667721</v>
      </c>
      <c r="AH167" s="899">
        <f t="shared" si="34"/>
        <v>5041.3911120948187</v>
      </c>
      <c r="AI167" s="909" t="s">
        <v>261</v>
      </c>
      <c r="AJ167" s="682">
        <v>16</v>
      </c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682"/>
    </row>
    <row r="168" spans="1:63" s="693" customFormat="1" ht="18">
      <c r="A168" s="1201"/>
      <c r="B168" s="704" t="s">
        <v>261</v>
      </c>
      <c r="C168" s="809">
        <f>'Densidade celular'!K568</f>
        <v>0</v>
      </c>
      <c r="D168" s="810">
        <f>'Densidade celular'!K616</f>
        <v>1913.2462735518004</v>
      </c>
      <c r="E168" s="813">
        <f t="shared" si="35"/>
        <v>956.62313677590021</v>
      </c>
      <c r="F168" s="799"/>
      <c r="G168" s="809">
        <f>'Densidade celular'!V520</f>
        <v>2849.5959296424194</v>
      </c>
      <c r="H168" s="810">
        <f>'Densidade celular'!V568</f>
        <v>5699.1918592848388</v>
      </c>
      <c r="I168" s="813">
        <f t="shared" si="36"/>
        <v>4274.3938944636293</v>
      </c>
      <c r="J168" s="799"/>
      <c r="K168" s="809">
        <f>'Densidade celular'!AG520</f>
        <v>3606.200330739136</v>
      </c>
      <c r="L168" s="810">
        <f>'Densidade celular'!AG568</f>
        <v>2404.133553826091</v>
      </c>
      <c r="M168" s="813">
        <f t="shared" si="37"/>
        <v>3005.1669422826135</v>
      </c>
      <c r="N168" s="799"/>
      <c r="O168" s="809">
        <f>'Densidade celular'!AR520</f>
        <v>1912.8096679737559</v>
      </c>
      <c r="P168" s="810">
        <f>'Densidade celular'!AR568</f>
        <v>4782.0241699343906</v>
      </c>
      <c r="Q168" s="813">
        <f t="shared" si="38"/>
        <v>3347.4169189540735</v>
      </c>
      <c r="R168" s="799"/>
      <c r="S168" s="809">
        <f>'Densidade celular'!BC520</f>
        <v>0</v>
      </c>
      <c r="T168" s="810">
        <f>'Densidade celular'!BC568</f>
        <v>482.26377348123185</v>
      </c>
      <c r="U168" s="813">
        <f t="shared" si="39"/>
        <v>241.13188674061593</v>
      </c>
      <c r="V168" s="799"/>
      <c r="W168" s="809">
        <f>'Densidade celular'!BN520</f>
        <v>3440.20773398759</v>
      </c>
      <c r="X168" s="810">
        <f>'Densidade celular'!BN568</f>
        <v>860.05193349689739</v>
      </c>
      <c r="Y168" s="813">
        <f t="shared" si="40"/>
        <v>10750.649168711217</v>
      </c>
      <c r="Z168" s="799"/>
      <c r="AA168" s="809">
        <f>'Densidade celular'!BY520</f>
        <v>661.1827649332198</v>
      </c>
      <c r="AB168" s="810">
        <f>'Densidade celular'!BY568</f>
        <v>991.77414739982964</v>
      </c>
      <c r="AC168" s="813">
        <f t="shared" si="41"/>
        <v>4132.3922808326233</v>
      </c>
      <c r="AD168" s="682"/>
      <c r="AE168" s="1199"/>
      <c r="AF168" s="898">
        <f t="shared" si="32"/>
        <v>3630.2621600726475</v>
      </c>
      <c r="AG168" s="894">
        <f t="shared" si="33"/>
        <v>6246.345306262846</v>
      </c>
      <c r="AH168" s="899">
        <f t="shared" si="34"/>
        <v>39006.363335008682</v>
      </c>
      <c r="AI168" s="908" t="s">
        <v>190</v>
      </c>
      <c r="AJ168" s="682">
        <v>17</v>
      </c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82"/>
    </row>
    <row r="169" spans="1:63" s="693" customFormat="1" ht="18">
      <c r="A169" s="1201"/>
      <c r="B169" s="703" t="s">
        <v>190</v>
      </c>
      <c r="C169" s="809">
        <f>'Densidade celular'!K569</f>
        <v>7260.524320145295</v>
      </c>
      <c r="D169" s="810">
        <f>'Densidade celular'!K617</f>
        <v>0</v>
      </c>
      <c r="E169" s="813">
        <f t="shared" si="35"/>
        <v>3630.2621600726475</v>
      </c>
      <c r="F169" s="799"/>
      <c r="G169" s="809">
        <f>'Densidade celular'!V521</f>
        <v>0</v>
      </c>
      <c r="H169" s="810">
        <f>'Densidade celular'!V569</f>
        <v>7313.1222973124022</v>
      </c>
      <c r="I169" s="813">
        <f t="shared" si="36"/>
        <v>3656.5611486562011</v>
      </c>
      <c r="J169" s="799"/>
      <c r="K169" s="809">
        <f>'Densidade celular'!AG521</f>
        <v>2626.416563193276</v>
      </c>
      <c r="L169" s="810">
        <f>'Densidade celular'!AG569</f>
        <v>17509.44375462184</v>
      </c>
      <c r="M169" s="813">
        <f t="shared" si="37"/>
        <v>10067.930158907559</v>
      </c>
      <c r="N169" s="799"/>
      <c r="O169" s="809">
        <f>'Densidade celular'!AR521</f>
        <v>3343.0297408165184</v>
      </c>
      <c r="P169" s="810">
        <f>'Densidade celular'!AR569</f>
        <v>6686.0594816330367</v>
      </c>
      <c r="Q169" s="813">
        <f t="shared" si="38"/>
        <v>5014.5446112247773</v>
      </c>
      <c r="R169" s="799"/>
      <c r="S169" s="809">
        <f>'Densidade celular'!BC521</f>
        <v>8724.5900838877405</v>
      </c>
      <c r="T169" s="810">
        <f>'Densidade celular'!BC569</f>
        <v>4907.5819221868533</v>
      </c>
      <c r="U169" s="813">
        <f t="shared" si="39"/>
        <v>6816.0860030372969</v>
      </c>
      <c r="V169" s="799"/>
      <c r="W169" s="809">
        <f>'Densidade celular'!BN521</f>
        <v>29833.359960699443</v>
      </c>
      <c r="X169" s="810">
        <f>'Densidade celular'!BN569</f>
        <v>11187.50998526229</v>
      </c>
      <c r="Y169" s="813">
        <f t="shared" si="40"/>
        <v>102552.17486490434</v>
      </c>
      <c r="Z169" s="799"/>
      <c r="AA169" s="809">
        <f>'Densidade celular'!BY521</f>
        <v>0</v>
      </c>
      <c r="AB169" s="810">
        <f>'Densidade celular'!BY569</f>
        <v>3060.3316548337598</v>
      </c>
      <c r="AC169" s="813">
        <f t="shared" si="41"/>
        <v>7650.8291370843999</v>
      </c>
      <c r="AD169" s="682"/>
      <c r="AE169" s="1199"/>
      <c r="AF169" s="898">
        <f t="shared" si="32"/>
        <v>4987.5223370367448</v>
      </c>
      <c r="AG169" s="894">
        <f t="shared" si="33"/>
        <v>133.59437242832803</v>
      </c>
      <c r="AH169" s="899">
        <f t="shared" si="34"/>
        <v>0</v>
      </c>
      <c r="AI169" s="910" t="s">
        <v>83</v>
      </c>
      <c r="AJ169" s="682">
        <v>18</v>
      </c>
      <c r="AK169" s="682"/>
      <c r="AL169" s="682"/>
      <c r="AM169" s="682"/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2"/>
      <c r="AY169" s="682"/>
      <c r="AZ169" s="682"/>
      <c r="BA169" s="682"/>
      <c r="BB169" s="682"/>
      <c r="BC169" s="682"/>
      <c r="BD169" s="682"/>
      <c r="BE169" s="682"/>
      <c r="BF169" s="682"/>
      <c r="BG169" s="682"/>
      <c r="BH169" s="682"/>
      <c r="BI169" s="682"/>
      <c r="BJ169" s="682"/>
      <c r="BK169" s="682"/>
    </row>
    <row r="170" spans="1:63" s="693" customFormat="1" ht="18">
      <c r="A170" s="1201"/>
      <c r="B170" s="705" t="s">
        <v>83</v>
      </c>
      <c r="C170" s="809">
        <f>'Densidade celular'!K570</f>
        <v>294.34558054643082</v>
      </c>
      <c r="D170" s="810">
        <f>'Densidade celular'!K618</f>
        <v>9680.6990935270587</v>
      </c>
      <c r="E170" s="813">
        <f t="shared" si="35"/>
        <v>4987.5223370367448</v>
      </c>
      <c r="F170" s="799"/>
      <c r="G170" s="809">
        <f>'Densidade celular'!V522</f>
        <v>126.0883154709035</v>
      </c>
      <c r="H170" s="810">
        <f>'Densidade celular'!V570</f>
        <v>0</v>
      </c>
      <c r="I170" s="813">
        <f t="shared" si="36"/>
        <v>63.044157735451748</v>
      </c>
      <c r="J170" s="799"/>
      <c r="K170" s="809">
        <f>'Densidade celular'!AG522</f>
        <v>0</v>
      </c>
      <c r="L170" s="810">
        <f>'Densidade celular'!AG570</f>
        <v>149.01654259252632</v>
      </c>
      <c r="M170" s="813">
        <f t="shared" si="37"/>
        <v>74.50827129626316</v>
      </c>
      <c r="N170" s="799"/>
      <c r="O170" s="809">
        <f>'Densidade celular'!AR522</f>
        <v>263.23068825326919</v>
      </c>
      <c r="P170" s="810">
        <f>'Densidade celular'!AR570</f>
        <v>263.23068825326919</v>
      </c>
      <c r="Q170" s="813">
        <f t="shared" si="38"/>
        <v>263.23068825326919</v>
      </c>
      <c r="R170" s="799"/>
      <c r="S170" s="809">
        <f>'Densidade celular'!BC522</f>
        <v>0</v>
      </c>
      <c r="T170" s="810">
        <f>'Densidade celular'!BC570</f>
        <v>0</v>
      </c>
      <c r="U170" s="813">
        <f t="shared" si="39"/>
        <v>0</v>
      </c>
      <c r="V170" s="799"/>
      <c r="W170" s="809">
        <f>'Densidade celular'!BN522</f>
        <v>0</v>
      </c>
      <c r="X170" s="810">
        <f>'Densidade celular'!BN570</f>
        <v>0</v>
      </c>
      <c r="Y170" s="813">
        <f t="shared" si="40"/>
        <v>0</v>
      </c>
      <c r="Z170" s="799"/>
      <c r="AA170" s="809">
        <f>'Densidade celular'!BY522</f>
        <v>0</v>
      </c>
      <c r="AB170" s="810">
        <f>'Densidade celular'!BY570</f>
        <v>0</v>
      </c>
      <c r="AC170" s="813">
        <f t="shared" si="41"/>
        <v>0</v>
      </c>
      <c r="AD170" s="682"/>
      <c r="AE170" s="1199"/>
      <c r="AF170" s="898">
        <f t="shared" si="32"/>
        <v>49.057596757738473</v>
      </c>
      <c r="AG170" s="894">
        <f t="shared" si="33"/>
        <v>4646.3787490654549</v>
      </c>
      <c r="AH170" s="899">
        <f t="shared" si="34"/>
        <v>2880.2006531211723</v>
      </c>
      <c r="AI170" s="908" t="s">
        <v>192</v>
      </c>
      <c r="AJ170" s="682">
        <v>19</v>
      </c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682"/>
    </row>
    <row r="171" spans="1:63" s="693" customFormat="1" ht="18">
      <c r="A171" s="1201"/>
      <c r="B171" s="703" t="s">
        <v>192</v>
      </c>
      <c r="C171" s="809">
        <f>'Densidade celular'!K571</f>
        <v>0</v>
      </c>
      <c r="D171" s="810">
        <f>'Densidade celular'!K619</f>
        <v>98.115193515476946</v>
      </c>
      <c r="E171" s="813">
        <f t="shared" si="35"/>
        <v>49.057596757738473</v>
      </c>
      <c r="F171" s="799"/>
      <c r="G171" s="809">
        <f>'Densidade celular'!V523</f>
        <v>1429.0009086702398</v>
      </c>
      <c r="H171" s="810">
        <f>'Densidade celular'!V571</f>
        <v>1429.0009086702398</v>
      </c>
      <c r="I171" s="813">
        <f t="shared" si="36"/>
        <v>1429.0009086702398</v>
      </c>
      <c r="J171" s="799"/>
      <c r="K171" s="809">
        <f>'Densidade celular'!AG523</f>
        <v>14321.554147017439</v>
      </c>
      <c r="L171" s="810">
        <f>'Densidade celular'!AG571</f>
        <v>2490.7050690465112</v>
      </c>
      <c r="M171" s="813">
        <f t="shared" si="37"/>
        <v>8406.1296080319753</v>
      </c>
      <c r="N171" s="799"/>
      <c r="O171" s="809">
        <f>'Densidade celular'!AR523</f>
        <v>3517.7191975664155</v>
      </c>
      <c r="P171" s="810">
        <f>'Densidade celular'!AR571</f>
        <v>4690.2922634218867</v>
      </c>
      <c r="Q171" s="813">
        <f t="shared" si="38"/>
        <v>4104.0057304941511</v>
      </c>
      <c r="R171" s="799"/>
      <c r="S171" s="809">
        <f>'Densidade celular'!BC523</f>
        <v>0</v>
      </c>
      <c r="T171" s="810">
        <f>'Densidade celular'!BC571</f>
        <v>0</v>
      </c>
      <c r="U171" s="813">
        <f t="shared" si="39"/>
        <v>0</v>
      </c>
      <c r="V171" s="799"/>
      <c r="W171" s="809">
        <f>'Densidade celular'!BN523</f>
        <v>1921.3522222932897</v>
      </c>
      <c r="X171" s="810">
        <f>'Densidade celular'!BN571</f>
        <v>0</v>
      </c>
      <c r="Y171" s="813">
        <f t="shared" si="40"/>
        <v>4803.3805557332244</v>
      </c>
      <c r="Z171" s="799"/>
      <c r="AA171" s="809">
        <f>'Densidade celular'!BY523</f>
        <v>613.95542458084697</v>
      </c>
      <c r="AB171" s="810">
        <f>'Densidade celular'!BY571</f>
        <v>920.93313687127034</v>
      </c>
      <c r="AC171" s="813">
        <f t="shared" si="41"/>
        <v>3837.221403630293</v>
      </c>
      <c r="AD171" s="682"/>
      <c r="AE171" s="1199"/>
      <c r="AF171" s="898">
        <f t="shared" si="32"/>
        <v>1030.2095319125081</v>
      </c>
      <c r="AG171" s="894">
        <f t="shared" si="33"/>
        <v>6254.6702547129389</v>
      </c>
      <c r="AH171" s="899">
        <f t="shared" si="34"/>
        <v>12115.100604724532</v>
      </c>
      <c r="AI171" s="908" t="s">
        <v>94</v>
      </c>
      <c r="AJ171" s="682">
        <v>20</v>
      </c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682"/>
    </row>
    <row r="172" spans="1:63" s="693" customFormat="1" ht="18">
      <c r="A172" s="1201"/>
      <c r="B172" s="703" t="s">
        <v>94</v>
      </c>
      <c r="C172" s="809">
        <f>'Densidade celular'!K572</f>
        <v>0</v>
      </c>
      <c r="D172" s="810">
        <f>'Densidade celular'!K620</f>
        <v>2060.4190638250161</v>
      </c>
      <c r="E172" s="813">
        <f t="shared" si="35"/>
        <v>1030.2095319125081</v>
      </c>
      <c r="F172" s="799"/>
      <c r="G172" s="809">
        <f>'Densidade celular'!V524</f>
        <v>4413.0910414816226</v>
      </c>
      <c r="H172" s="810">
        <f>'Densidade celular'!V572</f>
        <v>3782.6494641271051</v>
      </c>
      <c r="I172" s="813">
        <f t="shared" si="36"/>
        <v>4097.8702528043641</v>
      </c>
      <c r="J172" s="799"/>
      <c r="K172" s="809">
        <f>'Densidade celular'!AG524</f>
        <v>9946.8542180511304</v>
      </c>
      <c r="L172" s="810">
        <f>'Densidade celular'!AG572</f>
        <v>5960.6617037010528</v>
      </c>
      <c r="M172" s="813">
        <f t="shared" si="37"/>
        <v>7953.7579608760916</v>
      </c>
      <c r="N172" s="799"/>
      <c r="O172" s="809">
        <f>'Densidade celular'!AR524</f>
        <v>7107.2285828382674</v>
      </c>
      <c r="P172" s="810">
        <f>'Densidade celular'!AR572</f>
        <v>6317.5365180784593</v>
      </c>
      <c r="Q172" s="813">
        <f t="shared" si="38"/>
        <v>6712.3825504583638</v>
      </c>
      <c r="R172" s="799"/>
      <c r="S172" s="809">
        <f>'Densidade celular'!BC524</f>
        <v>3397.7674949814068</v>
      </c>
      <c r="T172" s="810">
        <f>'Densidade celular'!BC572</f>
        <v>2959.3458827257414</v>
      </c>
      <c r="U172" s="813">
        <f t="shared" si="39"/>
        <v>3178.5566888535741</v>
      </c>
      <c r="V172" s="799"/>
      <c r="W172" s="809">
        <f>'Densidade celular'!BN524</f>
        <v>8733.4191922422269</v>
      </c>
      <c r="X172" s="810">
        <f>'Densidade celular'!BN572</f>
        <v>1310.0128788363338</v>
      </c>
      <c r="Y172" s="813">
        <f t="shared" si="40"/>
        <v>25108.580177696404</v>
      </c>
      <c r="Z172" s="799"/>
      <c r="AA172" s="809">
        <f>'Densidade celular'!BY524</f>
        <v>1841.8662737425409</v>
      </c>
      <c r="AB172" s="810">
        <f>'Densidade celular'!BY572</f>
        <v>1381.3997053069056</v>
      </c>
      <c r="AC172" s="813">
        <f t="shared" si="41"/>
        <v>8058.1649476236162</v>
      </c>
      <c r="AD172" s="682"/>
      <c r="AE172" s="1199"/>
      <c r="AF172" s="898">
        <f t="shared" si="32"/>
        <v>43931.077896554809</v>
      </c>
      <c r="AG172" s="894">
        <f t="shared" si="33"/>
        <v>101016.41448640662</v>
      </c>
      <c r="AH172" s="899">
        <f t="shared" si="34"/>
        <v>922648.86043912347</v>
      </c>
      <c r="AI172" s="908" t="s">
        <v>196</v>
      </c>
      <c r="AJ172" s="682">
        <v>21</v>
      </c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82"/>
    </row>
    <row r="173" spans="1:63" s="693" customFormat="1" ht="18">
      <c r="A173" s="1201"/>
      <c r="B173" s="703" t="s">
        <v>196</v>
      </c>
      <c r="C173" s="809">
        <f>'Densidade celular'!K573</f>
        <v>85801.736729284603</v>
      </c>
      <c r="D173" s="810">
        <f>'Densidade celular'!K621</f>
        <v>2060.4190638250161</v>
      </c>
      <c r="E173" s="813">
        <f t="shared" si="35"/>
        <v>43931.077896554809</v>
      </c>
      <c r="F173" s="799"/>
      <c r="G173" s="809">
        <f>'Densidade celular'!V525</f>
        <v>113387.01915913449</v>
      </c>
      <c r="H173" s="810">
        <f>'Densidade celular'!V573</f>
        <v>151986.85546862707</v>
      </c>
      <c r="I173" s="813">
        <f t="shared" si="36"/>
        <v>132686.93731388077</v>
      </c>
      <c r="J173" s="799"/>
      <c r="K173" s="809">
        <f>'Densidade celular'!AG525</f>
        <v>1706.2394126844263</v>
      </c>
      <c r="L173" s="810">
        <f>'Densidade celular'!AG573</f>
        <v>77349.520041693992</v>
      </c>
      <c r="M173" s="813">
        <f t="shared" si="37"/>
        <v>39527.879727189211</v>
      </c>
      <c r="N173" s="799"/>
      <c r="O173" s="809">
        <f>'Densidade celular'!AR525</f>
        <v>113154.09852380533</v>
      </c>
      <c r="P173" s="810">
        <f>'Densidade celular'!AR573</f>
        <v>148514.75431249448</v>
      </c>
      <c r="Q173" s="813">
        <f t="shared" si="38"/>
        <v>130834.4264181499</v>
      </c>
      <c r="R173" s="799"/>
      <c r="S173" s="809">
        <f>'Densidade celular'!BC525</f>
        <v>130898.07936579983</v>
      </c>
      <c r="T173" s="810">
        <f>'Densidade celular'!BC573</f>
        <v>101949.46565990176</v>
      </c>
      <c r="U173" s="813">
        <f t="shared" si="39"/>
        <v>116423.77251285079</v>
      </c>
      <c r="V173" s="799"/>
      <c r="W173" s="809">
        <f>'Densidade celular'!BN525</f>
        <v>235026.01426234076</v>
      </c>
      <c r="X173" s="810">
        <f>'Densidade celular'!BN573</f>
        <v>37772.038006447619</v>
      </c>
      <c r="Y173" s="813">
        <f t="shared" si="40"/>
        <v>681995.13067197101</v>
      </c>
      <c r="Z173" s="799"/>
      <c r="AA173" s="809">
        <f>'Densidade celular'!BY525</f>
        <v>426344.81503104587</v>
      </c>
      <c r="AB173" s="810">
        <f>'Densidade celular'!BY573</f>
        <v>361466.25622197363</v>
      </c>
      <c r="AC173" s="813">
        <f t="shared" si="41"/>
        <v>1969527.6781325487</v>
      </c>
      <c r="AD173" s="682"/>
      <c r="AE173" s="1199"/>
      <c r="AF173" s="898">
        <f t="shared" si="32"/>
        <v>58501.184133603136</v>
      </c>
      <c r="AG173" s="894">
        <f t="shared" si="33"/>
        <v>87.334939631698376</v>
      </c>
      <c r="AH173" s="899">
        <f t="shared" si="34"/>
        <v>0</v>
      </c>
      <c r="AI173" s="908" t="s">
        <v>100</v>
      </c>
      <c r="AJ173" s="682">
        <v>22</v>
      </c>
      <c r="AK173" s="682"/>
      <c r="AL173" s="682"/>
      <c r="AM173" s="682"/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682"/>
    </row>
    <row r="174" spans="1:63" s="693" customFormat="1" ht="18">
      <c r="A174" s="1201"/>
      <c r="B174" s="703" t="s">
        <v>100</v>
      </c>
      <c r="C174" s="809">
        <f>'Densidade celular'!K574</f>
        <v>0</v>
      </c>
      <c r="D174" s="810">
        <f>'Densidade celular'!K622</f>
        <v>117002.36826720627</v>
      </c>
      <c r="E174" s="813">
        <f t="shared" si="35"/>
        <v>58501.184133603136</v>
      </c>
      <c r="F174" s="799"/>
      <c r="G174" s="809">
        <f>'Densidade celular'!V526</f>
        <v>0</v>
      </c>
      <c r="H174" s="810">
        <f>'Densidade celular'!V574</f>
        <v>0</v>
      </c>
      <c r="I174" s="813">
        <f t="shared" si="36"/>
        <v>0</v>
      </c>
      <c r="J174" s="799"/>
      <c r="K174" s="809">
        <f>'Densidade celular'!AG526</f>
        <v>111.76240694439473</v>
      </c>
      <c r="L174" s="810">
        <f>'Densidade celular'!AG574</f>
        <v>149.01654259252632</v>
      </c>
      <c r="M174" s="813">
        <f t="shared" si="37"/>
        <v>130.38947476846053</v>
      </c>
      <c r="N174" s="799"/>
      <c r="O174" s="809">
        <f>'Densidade celular'!AR526</f>
        <v>0</v>
      </c>
      <c r="P174" s="810">
        <f>'Densidade celular'!AR574</f>
        <v>263.23068825326919</v>
      </c>
      <c r="Q174" s="813">
        <f t="shared" si="38"/>
        <v>131.6153441266346</v>
      </c>
      <c r="R174" s="799"/>
      <c r="S174" s="809">
        <f>'Densidade celular'!BC526</f>
        <v>0</v>
      </c>
      <c r="T174" s="810">
        <f>'Densidade celular'!BC574</f>
        <v>0</v>
      </c>
      <c r="U174" s="813">
        <f t="shared" si="39"/>
        <v>0</v>
      </c>
      <c r="V174" s="799"/>
      <c r="W174" s="809">
        <f>'Densidade celular'!BN526</f>
        <v>0</v>
      </c>
      <c r="X174" s="810">
        <f>'Densidade celular'!BN574</f>
        <v>0</v>
      </c>
      <c r="Y174" s="813">
        <f t="shared" si="40"/>
        <v>0</v>
      </c>
      <c r="Z174" s="799"/>
      <c r="AA174" s="809">
        <f>'Densidade celular'!BY526</f>
        <v>0</v>
      </c>
      <c r="AB174" s="810">
        <f>'Densidade celular'!BY574</f>
        <v>0</v>
      </c>
      <c r="AC174" s="813">
        <f t="shared" si="41"/>
        <v>0</v>
      </c>
      <c r="AD174" s="682"/>
      <c r="AE174" s="1199"/>
      <c r="AF174" s="898">
        <f t="shared" si="32"/>
        <v>4969.911917687813</v>
      </c>
      <c r="AG174" s="894">
        <f t="shared" si="33"/>
        <v>23432.553759694227</v>
      </c>
      <c r="AH174" s="899">
        <f t="shared" si="34"/>
        <v>18811.892832505244</v>
      </c>
      <c r="AI174" s="908" t="s">
        <v>198</v>
      </c>
      <c r="AJ174" s="682">
        <v>23</v>
      </c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682"/>
    </row>
    <row r="175" spans="1:63" s="693" customFormat="1" ht="18">
      <c r="A175" s="1201"/>
      <c r="B175" s="703" t="s">
        <v>198</v>
      </c>
      <c r="C175" s="809">
        <f>'Densidade celular'!K575</f>
        <v>9939.823835375626</v>
      </c>
      <c r="D175" s="810">
        <f>'Densidade celular'!K623</f>
        <v>0</v>
      </c>
      <c r="E175" s="813">
        <f t="shared" si="35"/>
        <v>4969.911917687813</v>
      </c>
      <c r="F175" s="799"/>
      <c r="G175" s="809">
        <f>'Densidade celular'!V527</f>
        <v>23536.485554568659</v>
      </c>
      <c r="H175" s="810">
        <f>'Densidade celular'!V575</f>
        <v>23536.485554568659</v>
      </c>
      <c r="I175" s="813">
        <f t="shared" si="36"/>
        <v>23536.485554568659</v>
      </c>
      <c r="J175" s="799"/>
      <c r="K175" s="809">
        <f>'Densidade celular'!AG527</f>
        <v>14262.602547750063</v>
      </c>
      <c r="L175" s="810">
        <f>'Densidade celular'!AG575</f>
        <v>12677.868931333394</v>
      </c>
      <c r="M175" s="813">
        <f t="shared" si="37"/>
        <v>13470.235739541728</v>
      </c>
      <c r="N175" s="799"/>
      <c r="O175" s="809">
        <f>'Densidade celular'!AR527</f>
        <v>41613.67498121535</v>
      </c>
      <c r="P175" s="810">
        <f>'Densidade celular'!AR575</f>
        <v>24968.204988729209</v>
      </c>
      <c r="Q175" s="813">
        <f t="shared" si="38"/>
        <v>33290.939984972283</v>
      </c>
      <c r="R175" s="799"/>
      <c r="S175" s="809">
        <f>'Densidade celular'!BC527</f>
        <v>2808.6384535128564</v>
      </c>
      <c r="T175" s="810">
        <f>'Densidade celular'!BC575</f>
        <v>2106.4788401346418</v>
      </c>
      <c r="U175" s="813">
        <f t="shared" si="39"/>
        <v>2457.5586468237489</v>
      </c>
      <c r="V175" s="799"/>
      <c r="W175" s="809">
        <f>'Densidade celular'!BN527</f>
        <v>15215.556992706457</v>
      </c>
      <c r="X175" s="810">
        <f>'Densidade celular'!BN575</f>
        <v>0</v>
      </c>
      <c r="Y175" s="813">
        <f t="shared" si="40"/>
        <v>38038.892481766146</v>
      </c>
      <c r="Z175" s="799"/>
      <c r="AA175" s="809">
        <f>'Densidade celular'!BY527</f>
        <v>6375.6909475703342</v>
      </c>
      <c r="AB175" s="810">
        <f>'Densidade celular'!BY575</f>
        <v>0</v>
      </c>
      <c r="AC175" s="813">
        <f t="shared" si="41"/>
        <v>15939.227368925836</v>
      </c>
      <c r="AD175" s="682"/>
      <c r="AE175" s="1199"/>
      <c r="AF175" s="898">
        <f t="shared" si="32"/>
        <v>6626.549223583751</v>
      </c>
      <c r="AG175" s="894">
        <f t="shared" si="33"/>
        <v>3671.0235078831706</v>
      </c>
      <c r="AH175" s="899">
        <f t="shared" si="34"/>
        <v>64794.560343975369</v>
      </c>
      <c r="AI175" s="908" t="s">
        <v>201</v>
      </c>
      <c r="AJ175" s="682">
        <v>24</v>
      </c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682"/>
    </row>
    <row r="176" spans="1:63" s="693" customFormat="1" ht="18">
      <c r="A176" s="1201"/>
      <c r="B176" s="703" t="s">
        <v>201</v>
      </c>
      <c r="C176" s="809">
        <f>'Densidade celular'!K576</f>
        <v>0</v>
      </c>
      <c r="D176" s="810">
        <f>'Densidade celular'!K624</f>
        <v>13253.098447167502</v>
      </c>
      <c r="E176" s="813">
        <f t="shared" si="35"/>
        <v>6626.549223583751</v>
      </c>
      <c r="F176" s="799"/>
      <c r="G176" s="809">
        <f>'Densidade celular'!V528</f>
        <v>0</v>
      </c>
      <c r="H176" s="810">
        <f>'Densidade celular'!V576</f>
        <v>7199.6428133885902</v>
      </c>
      <c r="I176" s="813">
        <f t="shared" si="36"/>
        <v>3599.8214066942951</v>
      </c>
      <c r="J176" s="799"/>
      <c r="K176" s="809">
        <f>'Densidade celular'!AG528</f>
        <v>0</v>
      </c>
      <c r="L176" s="810">
        <f>'Densidade celular'!AG576</f>
        <v>10512.439731981856</v>
      </c>
      <c r="M176" s="813">
        <f t="shared" si="37"/>
        <v>5256.2198659909282</v>
      </c>
      <c r="N176" s="799"/>
      <c r="O176" s="809">
        <f>'Densidade celular'!AR528</f>
        <v>4314.0585019285782</v>
      </c>
      <c r="P176" s="810">
        <f>'Densidade celular'!AR576</f>
        <v>0</v>
      </c>
      <c r="Q176" s="813">
        <f t="shared" si="38"/>
        <v>2157.0292509642891</v>
      </c>
      <c r="R176" s="799"/>
      <c r="S176" s="809">
        <f>'Densidade celular'!BC528</f>
        <v>0</v>
      </c>
      <c r="T176" s="810">
        <f>'Densidade celular'!BC576</f>
        <v>4613.0979936607137</v>
      </c>
      <c r="U176" s="813">
        <f t="shared" si="39"/>
        <v>2306.5489968303568</v>
      </c>
      <c r="V176" s="799"/>
      <c r="W176" s="809">
        <f>'Densidade celular'!BN528</f>
        <v>59817.203452095986</v>
      </c>
      <c r="X176" s="810">
        <f>'Densidade celular'!BN576</f>
        <v>0</v>
      </c>
      <c r="Y176" s="813">
        <f t="shared" si="40"/>
        <v>149543.00863023996</v>
      </c>
      <c r="Z176" s="799"/>
      <c r="AA176" s="809">
        <f>'Densidade celular'!BY528</f>
        <v>6805.4597447769265</v>
      </c>
      <c r="AB176" s="810">
        <f>'Densidade celular'!BY576</f>
        <v>10208.189617165388</v>
      </c>
      <c r="AC176" s="813">
        <f t="shared" si="41"/>
        <v>42534.123404855782</v>
      </c>
      <c r="AD176" s="682"/>
      <c r="AE176" s="1199"/>
      <c r="AF176" s="898">
        <f t="shared" si="32"/>
        <v>2088.4519762580094</v>
      </c>
      <c r="AG176" s="894">
        <f t="shared" si="33"/>
        <v>1071.0401387738277</v>
      </c>
      <c r="AH176" s="899">
        <f t="shared" si="34"/>
        <v>4144.1024617427611</v>
      </c>
      <c r="AI176" s="910" t="s">
        <v>103</v>
      </c>
      <c r="AJ176" s="682">
        <v>25</v>
      </c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82"/>
    </row>
    <row r="177" spans="1:63" s="693" customFormat="1" ht="18">
      <c r="A177" s="1201"/>
      <c r="B177" s="705" t="s">
        <v>103</v>
      </c>
      <c r="C177" s="809">
        <f>'Densidade celular'!K577</f>
        <v>196.23038703095389</v>
      </c>
      <c r="D177" s="810">
        <f>'Densidade celular'!K625</f>
        <v>3980.673565485065</v>
      </c>
      <c r="E177" s="813">
        <f t="shared" si="35"/>
        <v>2088.4519762580094</v>
      </c>
      <c r="F177" s="799"/>
      <c r="G177" s="809">
        <f>'Densidade celular'!V529</f>
        <v>1639.1481011217456</v>
      </c>
      <c r="H177" s="810">
        <f>'Densidade celular'!V577</f>
        <v>756.52989282542092</v>
      </c>
      <c r="I177" s="813">
        <f t="shared" si="36"/>
        <v>1197.8389969735833</v>
      </c>
      <c r="J177" s="799"/>
      <c r="K177" s="809">
        <f>'Densidade celular'!AG529</f>
        <v>223.52481388878945</v>
      </c>
      <c r="L177" s="810">
        <f>'Densidade celular'!AG577</f>
        <v>1043.1157981476842</v>
      </c>
      <c r="M177" s="813">
        <f t="shared" si="37"/>
        <v>633.32030601823681</v>
      </c>
      <c r="N177" s="799"/>
      <c r="O177" s="809">
        <f>'Densidade celular'!AR529</f>
        <v>1579.3841295196148</v>
      </c>
      <c r="P177" s="810">
        <f>'Densidade celular'!AR577</f>
        <v>1184.5380971397112</v>
      </c>
      <c r="Q177" s="813">
        <f t="shared" si="38"/>
        <v>1381.961113329663</v>
      </c>
      <c r="R177" s="799"/>
      <c r="S177" s="809">
        <f>'Densidade celular'!BC529</f>
        <v>109.60540306391634</v>
      </c>
      <c r="T177" s="810">
        <f>'Densidade celular'!BC577</f>
        <v>657.63241838349802</v>
      </c>
      <c r="U177" s="813">
        <f t="shared" si="39"/>
        <v>383.61891072370719</v>
      </c>
      <c r="V177" s="799"/>
      <c r="W177" s="809">
        <f>'Densidade celular'!BN529</f>
        <v>2620.0257576726681</v>
      </c>
      <c r="X177" s="810">
        <f>'Densidade celular'!BN577</f>
        <v>393.00386365090014</v>
      </c>
      <c r="Y177" s="813">
        <f t="shared" si="40"/>
        <v>7532.5740533089211</v>
      </c>
      <c r="Z177" s="799"/>
      <c r="AA177" s="809">
        <f>'Densidade celular'!BY529</f>
        <v>850.09212634271114</v>
      </c>
      <c r="AB177" s="810">
        <f>'Densidade celular'!BY577</f>
        <v>956.3536421355501</v>
      </c>
      <c r="AC177" s="813">
        <f t="shared" si="41"/>
        <v>4516.1144211956534</v>
      </c>
      <c r="AD177" s="682"/>
      <c r="AE177" s="1199"/>
      <c r="AF177" s="898">
        <f t="shared" si="32"/>
        <v>294.34558054643082</v>
      </c>
      <c r="AG177" s="894">
        <f t="shared" si="33"/>
        <v>715.49700220501973</v>
      </c>
      <c r="AH177" s="899">
        <f t="shared" si="34"/>
        <v>2254.705573604087</v>
      </c>
      <c r="AI177" s="910" t="s">
        <v>107</v>
      </c>
      <c r="AJ177" s="682">
        <v>26</v>
      </c>
      <c r="AK177" s="682"/>
      <c r="AL177" s="682"/>
      <c r="AM177" s="682"/>
      <c r="AN177" s="682"/>
      <c r="AO177" s="682"/>
      <c r="AP177" s="682"/>
      <c r="AQ177" s="682"/>
      <c r="AR177" s="682"/>
      <c r="AS177" s="682"/>
      <c r="AT177" s="682"/>
      <c r="AU177" s="682"/>
      <c r="AV177" s="682"/>
      <c r="AW177" s="682"/>
      <c r="AX177" s="682"/>
      <c r="AY177" s="682"/>
      <c r="AZ177" s="682"/>
      <c r="BA177" s="682"/>
      <c r="BB177" s="682"/>
      <c r="BC177" s="682"/>
      <c r="BD177" s="682"/>
      <c r="BE177" s="682"/>
      <c r="BF177" s="682"/>
      <c r="BG177" s="682"/>
      <c r="BH177" s="682"/>
      <c r="BI177" s="682"/>
      <c r="BJ177" s="682"/>
      <c r="BK177" s="682"/>
    </row>
    <row r="178" spans="1:63" s="693" customFormat="1" ht="18">
      <c r="A178" s="1201"/>
      <c r="B178" s="705" t="s">
        <v>107</v>
      </c>
      <c r="C178" s="809">
        <f>'Densidade celular'!K578</f>
        <v>0</v>
      </c>
      <c r="D178" s="810">
        <f>'Densidade celular'!K626</f>
        <v>588.69116109286165</v>
      </c>
      <c r="E178" s="813">
        <f t="shared" si="35"/>
        <v>294.34558054643082</v>
      </c>
      <c r="F178" s="799"/>
      <c r="G178" s="809">
        <f>'Densidade celular'!V530</f>
        <v>630.44157735451756</v>
      </c>
      <c r="H178" s="810">
        <f>'Densidade celular'!V578</f>
        <v>126.0883154709035</v>
      </c>
      <c r="I178" s="813">
        <f t="shared" si="36"/>
        <v>378.26494641271051</v>
      </c>
      <c r="J178" s="799"/>
      <c r="K178" s="809">
        <f>'Densidade celular'!AG530</f>
        <v>782.33684861076301</v>
      </c>
      <c r="L178" s="810">
        <f>'Densidade celular'!AG578</f>
        <v>1043.1157981476842</v>
      </c>
      <c r="M178" s="813">
        <f t="shared" si="37"/>
        <v>912.72632337922369</v>
      </c>
      <c r="N178" s="799"/>
      <c r="O178" s="809">
        <f>'Densidade celular'!AR530</f>
        <v>1052.9227530130768</v>
      </c>
      <c r="P178" s="810">
        <f>'Densidade celular'!AR578</f>
        <v>658.07672063317295</v>
      </c>
      <c r="Q178" s="813">
        <f t="shared" si="38"/>
        <v>855.49973682312486</v>
      </c>
      <c r="R178" s="799"/>
      <c r="S178" s="809">
        <f>'Densidade celular'!BC530</f>
        <v>219.21080612783268</v>
      </c>
      <c r="T178" s="810">
        <f>'Densidade celular'!BC578</f>
        <v>0</v>
      </c>
      <c r="U178" s="813">
        <f t="shared" si="39"/>
        <v>109.60540306391634</v>
      </c>
      <c r="V178" s="799"/>
      <c r="W178" s="809">
        <f>'Densidade celular'!BN530</f>
        <v>1397.3470707587562</v>
      </c>
      <c r="X178" s="810">
        <f>'Densidade celular'!BN578</f>
        <v>131.00128788363338</v>
      </c>
      <c r="Y178" s="813">
        <f t="shared" si="40"/>
        <v>3820.8708966059739</v>
      </c>
      <c r="Z178" s="799"/>
      <c r="AA178" s="809">
        <f>'Densidade celular'!BY530</f>
        <v>708.41010528559275</v>
      </c>
      <c r="AB178" s="810">
        <f>'Densidade celular'!BY578</f>
        <v>425.04606317135557</v>
      </c>
      <c r="AC178" s="813">
        <f t="shared" si="41"/>
        <v>2833.6404211423705</v>
      </c>
      <c r="AD178" s="682"/>
      <c r="AE178" s="1199"/>
      <c r="AF178" s="898">
        <f t="shared" si="32"/>
        <v>245.2879837886924</v>
      </c>
      <c r="AG178" s="894">
        <f t="shared" si="33"/>
        <v>1258.5381195026177</v>
      </c>
      <c r="AH178" s="899">
        <f t="shared" si="34"/>
        <v>1660.0600207850664</v>
      </c>
      <c r="AI178" s="910" t="s">
        <v>108</v>
      </c>
      <c r="AJ178" s="682">
        <v>27</v>
      </c>
      <c r="AK178" s="682"/>
      <c r="AL178" s="682"/>
      <c r="AM178" s="682"/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682"/>
    </row>
    <row r="179" spans="1:63" s="693" customFormat="1" ht="18">
      <c r="A179" s="1201"/>
      <c r="B179" s="705" t="s">
        <v>108</v>
      </c>
      <c r="C179" s="809">
        <f>'Densidade celular'!K579</f>
        <v>0</v>
      </c>
      <c r="D179" s="810">
        <f>'Densidade celular'!K627</f>
        <v>490.5759675773848</v>
      </c>
      <c r="E179" s="813">
        <f t="shared" si="35"/>
        <v>245.2879837886924</v>
      </c>
      <c r="F179" s="799"/>
      <c r="G179" s="809">
        <f>'Densidade celular'!V531</f>
        <v>1386.9714701799385</v>
      </c>
      <c r="H179" s="810">
        <f>'Densidade celular'!V579</f>
        <v>2143.5013630053595</v>
      </c>
      <c r="I179" s="813">
        <f t="shared" si="36"/>
        <v>1765.236416592649</v>
      </c>
      <c r="J179" s="799"/>
      <c r="K179" s="809">
        <f>'Densidade celular'!AG531</f>
        <v>1117.6240694439473</v>
      </c>
      <c r="L179" s="810">
        <f>'Densidade celular'!AG579</f>
        <v>1192.1323407402106</v>
      </c>
      <c r="M179" s="813">
        <f t="shared" si="37"/>
        <v>1154.878205092079</v>
      </c>
      <c r="N179" s="799"/>
      <c r="O179" s="809">
        <f>'Densidade celular'!AR531</f>
        <v>394.8460323799037</v>
      </c>
      <c r="P179" s="810">
        <f>'Densidade celular'!AR579</f>
        <v>1316.1534412663459</v>
      </c>
      <c r="Q179" s="813">
        <f t="shared" si="38"/>
        <v>855.49973682312475</v>
      </c>
      <c r="R179" s="799"/>
      <c r="S179" s="809">
        <f>'Densidade celular'!BC531</f>
        <v>1096.0540306391636</v>
      </c>
      <c r="T179" s="810">
        <f>'Densidade celular'!BC579</f>
        <v>82.204052297937253</v>
      </c>
      <c r="U179" s="813">
        <f t="shared" si="39"/>
        <v>589.12904146855044</v>
      </c>
      <c r="V179" s="799"/>
      <c r="W179" s="809">
        <f>'Densidade celular'!BN531</f>
        <v>1048.010303069067</v>
      </c>
      <c r="X179" s="810">
        <f>'Densidade celular'!BN579</f>
        <v>0</v>
      </c>
      <c r="Y179" s="813">
        <f t="shared" si="40"/>
        <v>2620.0257576726676</v>
      </c>
      <c r="Z179" s="799"/>
      <c r="AA179" s="809">
        <f>'Densidade celular'!BY531</f>
        <v>283.36404211423707</v>
      </c>
      <c r="AB179" s="810">
        <f>'Densidade celular'!BY579</f>
        <v>425.04606317135557</v>
      </c>
      <c r="AC179" s="813">
        <f t="shared" si="41"/>
        <v>1771.0252632139816</v>
      </c>
      <c r="AD179" s="682"/>
      <c r="AE179" s="1199"/>
      <c r="AF179" s="898">
        <f t="shared" si="32"/>
        <v>17660.734832785849</v>
      </c>
      <c r="AG179" s="894">
        <f t="shared" si="33"/>
        <v>29003.613103164535</v>
      </c>
      <c r="AH179" s="899">
        <f t="shared" si="34"/>
        <v>288638.48508147296</v>
      </c>
      <c r="AI179" s="908" t="s">
        <v>203</v>
      </c>
      <c r="AJ179" s="682">
        <v>28</v>
      </c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682"/>
    </row>
    <row r="180" spans="1:63" s="693" customFormat="1" ht="18">
      <c r="A180" s="1201"/>
      <c r="B180" s="703" t="s">
        <v>203</v>
      </c>
      <c r="C180" s="809">
        <f>'Densidade celular'!K580</f>
        <v>34438.432923932407</v>
      </c>
      <c r="D180" s="810">
        <f>'Densidade celular'!K628</f>
        <v>883.03674163929259</v>
      </c>
      <c r="E180" s="813">
        <f t="shared" si="35"/>
        <v>17660.734832785849</v>
      </c>
      <c r="F180" s="799"/>
      <c r="G180" s="809">
        <f>'Densidade celular'!V532</f>
        <v>36565.611486562018</v>
      </c>
      <c r="H180" s="810">
        <f>'Densidade celular'!V580</f>
        <v>34043.845177143943</v>
      </c>
      <c r="I180" s="813">
        <f t="shared" si="36"/>
        <v>35304.728331852981</v>
      </c>
      <c r="J180" s="799"/>
      <c r="K180" s="809">
        <f>'Densidade celular'!AG532</f>
        <v>16764.361041659209</v>
      </c>
      <c r="L180" s="810">
        <f>'Densidade celular'!AG580</f>
        <v>43214.797351832633</v>
      </c>
      <c r="M180" s="813">
        <f t="shared" si="37"/>
        <v>29989.579196745923</v>
      </c>
      <c r="N180" s="799"/>
      <c r="O180" s="809">
        <f>'Densidade celular'!AR532</f>
        <v>36852.296355457685</v>
      </c>
      <c r="P180" s="810">
        <f>'Densidade celular'!AR580</f>
        <v>6580.7672063317295</v>
      </c>
      <c r="Q180" s="813">
        <f t="shared" si="38"/>
        <v>21716.531780894707</v>
      </c>
      <c r="R180" s="799"/>
      <c r="S180" s="809">
        <f>'Densidade celular'!BC532</f>
        <v>8768.4322451133085</v>
      </c>
      <c r="T180" s="810">
        <f>'Densidade celular'!BC580</f>
        <v>12330.607844690587</v>
      </c>
      <c r="U180" s="813">
        <f t="shared" si="39"/>
        <v>10549.520044901947</v>
      </c>
      <c r="V180" s="799"/>
      <c r="W180" s="809">
        <f>'Densidade celular'!BN532</f>
        <v>235802.31819054013</v>
      </c>
      <c r="X180" s="810">
        <f>'Densidade celular'!BN580</f>
        <v>25053.996307744885</v>
      </c>
      <c r="Y180" s="813">
        <f t="shared" si="40"/>
        <v>652140.78624571254</v>
      </c>
      <c r="Z180" s="799"/>
      <c r="AA180" s="809">
        <f>'Densidade celular'!BY532</f>
        <v>42079.560253964206</v>
      </c>
      <c r="AB180" s="810">
        <f>'Densidade celular'!BY580</f>
        <v>39210.499327557547</v>
      </c>
      <c r="AC180" s="813">
        <f t="shared" si="41"/>
        <v>203225.1489538044</v>
      </c>
      <c r="AD180" s="682"/>
      <c r="AE180" s="1199"/>
      <c r="AF180" s="898">
        <f t="shared" si="32"/>
        <v>400077.78358515934</v>
      </c>
      <c r="AG180" s="894">
        <f t="shared" si="33"/>
        <v>805015.91268246307</v>
      </c>
      <c r="AH180" s="899">
        <f t="shared" si="34"/>
        <v>1210083.028494461</v>
      </c>
      <c r="AI180" s="908" t="s">
        <v>204</v>
      </c>
      <c r="AJ180" s="682">
        <v>29</v>
      </c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682"/>
    </row>
    <row r="181" spans="1:63" s="693" customFormat="1" ht="18">
      <c r="A181" s="1201"/>
      <c r="B181" s="703" t="s">
        <v>204</v>
      </c>
      <c r="C181" s="809">
        <f>'Densidade celular'!K581</f>
        <v>750411.16405797191</v>
      </c>
      <c r="D181" s="810">
        <f>'Densidade celular'!K629</f>
        <v>49744.403112346816</v>
      </c>
      <c r="E181" s="813">
        <f t="shared" si="35"/>
        <v>400077.78358515934</v>
      </c>
      <c r="F181" s="799"/>
      <c r="G181" s="809">
        <f>'Densidade celular'!V533</f>
        <v>1072351.7024730912</v>
      </c>
      <c r="H181" s="810">
        <f>'Densidade celular'!V581</f>
        <v>895033.70442635962</v>
      </c>
      <c r="I181" s="813">
        <f t="shared" si="36"/>
        <v>983692.70344972541</v>
      </c>
      <c r="J181" s="799"/>
      <c r="K181" s="809">
        <f>'Densidade celular'!AG533</f>
        <v>792820.16238214716</v>
      </c>
      <c r="L181" s="810">
        <f>'Densidade celular'!AG581</f>
        <v>830573.50344796386</v>
      </c>
      <c r="M181" s="813">
        <f t="shared" si="37"/>
        <v>811696.83291505557</v>
      </c>
      <c r="N181" s="799"/>
      <c r="O181" s="809">
        <f>'Densidade celular'!AR533</f>
        <v>550033.68463961862</v>
      </c>
      <c r="P181" s="810">
        <f>'Densidade celular'!AR581</f>
        <v>689282.71872559795</v>
      </c>
      <c r="Q181" s="813">
        <f t="shared" si="38"/>
        <v>619658.20168260834</v>
      </c>
      <c r="R181" s="799"/>
      <c r="S181" s="809">
        <f>'Densidade celular'!BC533</f>
        <v>155562.9485686165</v>
      </c>
      <c r="T181" s="810">
        <f>'Densidade celular'!BC581</f>
        <v>181490.10666338587</v>
      </c>
      <c r="U181" s="813">
        <f t="shared" si="39"/>
        <v>168526.5276160012</v>
      </c>
      <c r="V181" s="799"/>
      <c r="W181" s="809">
        <f>'Densidade celular'!BN533</f>
        <v>951709.80077594274</v>
      </c>
      <c r="X181" s="810">
        <f>'Densidade celular'!BN581</f>
        <v>207645.77471475114</v>
      </c>
      <c r="Y181" s="813">
        <f t="shared" si="40"/>
        <v>2898388.9387267344</v>
      </c>
      <c r="Z181" s="799"/>
      <c r="AA181" s="809">
        <f>'Densidade celular'!BY533</f>
        <v>90133.379062503591</v>
      </c>
      <c r="AB181" s="810">
        <f>'Densidade celular'!BY581</f>
        <v>135200.06859375536</v>
      </c>
      <c r="AC181" s="813">
        <f t="shared" si="41"/>
        <v>563333.61914064735</v>
      </c>
      <c r="AD181" s="682"/>
      <c r="AE181" s="1199"/>
      <c r="AF181" s="898">
        <f t="shared" si="32"/>
        <v>547070.69600359641</v>
      </c>
      <c r="AG181" s="894">
        <f t="shared" si="33"/>
        <v>143078.37928146936</v>
      </c>
      <c r="AH181" s="899">
        <f t="shared" si="34"/>
        <v>460336.93717413355</v>
      </c>
      <c r="AI181" s="908" t="s">
        <v>262</v>
      </c>
      <c r="AJ181" s="682">
        <v>30</v>
      </c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82"/>
    </row>
    <row r="182" spans="1:63" s="693" customFormat="1" ht="18">
      <c r="A182" s="1201"/>
      <c r="B182" s="703" t="s">
        <v>262</v>
      </c>
      <c r="C182" s="809">
        <f>'Densidade celular'!K582</f>
        <v>110844.00462088484</v>
      </c>
      <c r="D182" s="810">
        <f>'Densidade celular'!K630</f>
        <v>983297.38738630794</v>
      </c>
      <c r="E182" s="813">
        <f t="shared" si="35"/>
        <v>547070.69600359641</v>
      </c>
      <c r="F182" s="799"/>
      <c r="G182" s="809">
        <f>'Densidade celular'!V534</f>
        <v>171925.62108842595</v>
      </c>
      <c r="H182" s="810">
        <f>'Densidade celular'!V582</f>
        <v>164318.29272168144</v>
      </c>
      <c r="I182" s="813">
        <f t="shared" si="36"/>
        <v>168121.9569050537</v>
      </c>
      <c r="J182" s="799"/>
      <c r="K182" s="809">
        <f>'Densidade celular'!AG534</f>
        <v>140820.63274993733</v>
      </c>
      <c r="L182" s="810">
        <f>'Densidade celular'!AG582</f>
        <v>175243.45408881095</v>
      </c>
      <c r="M182" s="813">
        <f t="shared" si="37"/>
        <v>158032.04341937415</v>
      </c>
      <c r="N182" s="799"/>
      <c r="O182" s="809">
        <f>'Densidade celular'!AR534</f>
        <v>98448.277406722686</v>
      </c>
      <c r="P182" s="810">
        <f>'Densidade celular'!AR582</f>
        <v>107713.99763323777</v>
      </c>
      <c r="Q182" s="813">
        <f t="shared" si="38"/>
        <v>103081.13751998023</v>
      </c>
      <c r="R182" s="799"/>
      <c r="S182" s="809">
        <f>'Densidade celular'!BC534</f>
        <v>89701.061867509139</v>
      </c>
      <c r="T182" s="810">
        <f>'Densidade celular'!BC582</f>
        <v>51985.842673215513</v>
      </c>
      <c r="U182" s="813">
        <f t="shared" si="39"/>
        <v>70843.452270362322</v>
      </c>
      <c r="V182" s="799"/>
      <c r="W182" s="809">
        <f>'Densidade celular'!BN534</f>
        <v>226579.82752353229</v>
      </c>
      <c r="X182" s="810">
        <f>'Densidade celular'!BN582</f>
        <v>86775.253094118758</v>
      </c>
      <c r="Y182" s="813">
        <f t="shared" si="40"/>
        <v>783387.70154412766</v>
      </c>
      <c r="Z182" s="799"/>
      <c r="AA182" s="809">
        <f>'Densidade celular'!BY534</f>
        <v>155576.30458878662</v>
      </c>
      <c r="AB182" s="810">
        <f>'Densidade celular'!BY582</f>
        <v>55135.55849437767</v>
      </c>
      <c r="AC182" s="813">
        <f t="shared" si="41"/>
        <v>526779.65770791075</v>
      </c>
      <c r="AD182" s="682"/>
      <c r="AE182" s="1199"/>
      <c r="AF182" s="898">
        <f t="shared" si="32"/>
        <v>71594.656708243536</v>
      </c>
      <c r="AG182" s="894">
        <f t="shared" si="33"/>
        <v>1334.4776511500465</v>
      </c>
      <c r="AH182" s="899">
        <f t="shared" si="34"/>
        <v>839.05332986004532</v>
      </c>
      <c r="AI182" s="908" t="s">
        <v>263</v>
      </c>
      <c r="AJ182" s="682">
        <v>31</v>
      </c>
      <c r="AK182" s="682"/>
      <c r="AL182" s="682"/>
      <c r="AM182" s="682"/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682"/>
    </row>
    <row r="183" spans="1:63" s="693" customFormat="1" ht="18">
      <c r="A183" s="1201"/>
      <c r="B183" s="703" t="s">
        <v>263</v>
      </c>
      <c r="C183" s="809">
        <f>'Densidade celular'!K583</f>
        <v>889.57775454032435</v>
      </c>
      <c r="D183" s="810">
        <f>'Densidade celular'!K631</f>
        <v>142299.73566194676</v>
      </c>
      <c r="E183" s="813">
        <f t="shared" si="35"/>
        <v>71594.656708243536</v>
      </c>
      <c r="F183" s="799"/>
      <c r="G183" s="809">
        <f>'Densidade celular'!V535</f>
        <v>1220.7641452410203</v>
      </c>
      <c r="H183" s="810">
        <f>'Densidade celular'!V583</f>
        <v>1220.7641452410203</v>
      </c>
      <c r="I183" s="813">
        <f t="shared" si="36"/>
        <v>1220.7641452410203</v>
      </c>
      <c r="J183" s="799"/>
      <c r="K183" s="809">
        <f>'Densidade celular'!AG535</f>
        <v>670.57444166636833</v>
      </c>
      <c r="L183" s="810">
        <f>'Densidade celular'!AG583</f>
        <v>1341.1488833327369</v>
      </c>
      <c r="M183" s="813">
        <f t="shared" si="37"/>
        <v>1005.8616624995526</v>
      </c>
      <c r="N183" s="799"/>
      <c r="O183" s="809">
        <f>'Densidade celular'!AR535</f>
        <v>2369.0761942794225</v>
      </c>
      <c r="P183" s="810">
        <f>'Densidade celular'!AR583</f>
        <v>1184.5380971397112</v>
      </c>
      <c r="Q183" s="813">
        <f t="shared" si="38"/>
        <v>1776.8071457095668</v>
      </c>
      <c r="R183" s="799"/>
      <c r="S183" s="809">
        <f>'Densidade celular'!BC535</f>
        <v>336.12323606267682</v>
      </c>
      <c r="T183" s="810">
        <f>'Densidade celular'!BC583</f>
        <v>252.09242704700756</v>
      </c>
      <c r="U183" s="813">
        <f t="shared" si="39"/>
        <v>294.10783155484216</v>
      </c>
      <c r="V183" s="799"/>
      <c r="W183" s="809">
        <f>'Densidade celular'!BN535</f>
        <v>508.12620754863866</v>
      </c>
      <c r="X183" s="810">
        <f>'Densidade celular'!BN583</f>
        <v>381.0946556614789</v>
      </c>
      <c r="Y183" s="813">
        <f t="shared" si="40"/>
        <v>2223.0521580252939</v>
      </c>
      <c r="Z183" s="799"/>
      <c r="AA183" s="809">
        <f>'Densidade celular'!BY535</f>
        <v>0</v>
      </c>
      <c r="AB183" s="810">
        <f>'Densidade celular'!BY583</f>
        <v>0</v>
      </c>
      <c r="AC183" s="813">
        <f t="shared" si="41"/>
        <v>0</v>
      </c>
      <c r="AD183" s="682"/>
      <c r="AE183" s="1199"/>
      <c r="AF183" s="898">
        <f t="shared" si="32"/>
        <v>160.25481607527902</v>
      </c>
      <c r="AG183" s="894">
        <f t="shared" si="33"/>
        <v>1179.1875918090057</v>
      </c>
      <c r="AH183" s="899">
        <f t="shared" si="34"/>
        <v>832.67755623614232</v>
      </c>
      <c r="AI183" s="911" t="s">
        <v>122</v>
      </c>
      <c r="AJ183" s="682">
        <v>32</v>
      </c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682"/>
    </row>
    <row r="184" spans="1:63" s="693" customFormat="1" ht="18">
      <c r="A184" s="1201"/>
      <c r="B184" s="706" t="s">
        <v>122</v>
      </c>
      <c r="C184" s="809">
        <f>'Densidade celular'!K584</f>
        <v>98.115193515476946</v>
      </c>
      <c r="D184" s="810">
        <f>'Densidade celular'!K632</f>
        <v>222.39443863508109</v>
      </c>
      <c r="E184" s="813">
        <f t="shared" si="35"/>
        <v>160.25481607527902</v>
      </c>
      <c r="F184" s="799"/>
      <c r="G184" s="809">
        <f>'Densidade celular'!V536</f>
        <v>756.52989282542092</v>
      </c>
      <c r="H184" s="810">
        <f>'Densidade celular'!V584</f>
        <v>378.26494641271046</v>
      </c>
      <c r="I184" s="813">
        <f t="shared" si="36"/>
        <v>567.39741961906566</v>
      </c>
      <c r="J184" s="799"/>
      <c r="K184" s="809">
        <f>'Densidade celular'!AG536</f>
        <v>335.28722083318416</v>
      </c>
      <c r="L184" s="810">
        <f>'Densidade celular'!AG584</f>
        <v>1788.1985111103156</v>
      </c>
      <c r="M184" s="813">
        <f t="shared" si="37"/>
        <v>1061.7428659717498</v>
      </c>
      <c r="N184" s="799"/>
      <c r="O184" s="809">
        <f>'Densidade celular'!AR536</f>
        <v>2369.0761942794225</v>
      </c>
      <c r="P184" s="810">
        <f>'Densidade celular'!AR584</f>
        <v>1447.7687853929804</v>
      </c>
      <c r="Q184" s="813">
        <f t="shared" si="38"/>
        <v>1908.4224898362013</v>
      </c>
      <c r="R184" s="799"/>
      <c r="S184" s="809">
        <f>'Densidade celular'!BC536</f>
        <v>328.81620919174901</v>
      </c>
      <c r="T184" s="810">
        <f>'Densidade celular'!BC584</f>
        <v>82.204052297937253</v>
      </c>
      <c r="U184" s="813">
        <f t="shared" si="39"/>
        <v>205.51013074484314</v>
      </c>
      <c r="V184" s="799"/>
      <c r="W184" s="809">
        <f>'Densidade celular'!BN536</f>
        <v>524.00515153453352</v>
      </c>
      <c r="X184" s="810">
        <f>'Densidade celular'!BN584</f>
        <v>393.00386365090014</v>
      </c>
      <c r="Y184" s="813">
        <f t="shared" si="40"/>
        <v>2292.522537963584</v>
      </c>
      <c r="Z184" s="799"/>
      <c r="AA184" s="809">
        <f>'Densidade celular'!BY536</f>
        <v>0</v>
      </c>
      <c r="AB184" s="810">
        <f>'Densidade celular'!BY584</f>
        <v>0</v>
      </c>
      <c r="AC184" s="813">
        <f t="shared" si="41"/>
        <v>0</v>
      </c>
      <c r="AD184" s="682"/>
      <c r="AE184" s="1199"/>
      <c r="AF184" s="898">
        <f t="shared" si="32"/>
        <v>0</v>
      </c>
      <c r="AG184" s="894">
        <f t="shared" si="33"/>
        <v>1080.9793296269202</v>
      </c>
      <c r="AH184" s="899">
        <f t="shared" si="34"/>
        <v>45.668917943298474</v>
      </c>
      <c r="AI184" s="911" t="s">
        <v>120</v>
      </c>
      <c r="AJ184" s="682">
        <v>33</v>
      </c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682"/>
    </row>
    <row r="185" spans="1:63" s="693" customFormat="1" ht="18">
      <c r="A185" s="1201"/>
      <c r="B185" s="706" t="s">
        <v>120</v>
      </c>
      <c r="C185" s="809">
        <f>'Densidade celular'!K585</f>
        <v>0</v>
      </c>
      <c r="D185" s="810">
        <f>'Densidade celular'!K633</f>
        <v>0</v>
      </c>
      <c r="E185" s="813">
        <f t="shared" si="35"/>
        <v>0</v>
      </c>
      <c r="F185" s="799"/>
      <c r="G185" s="809">
        <f>'Densidade celular'!V537</f>
        <v>252.17663094180699</v>
      </c>
      <c r="H185" s="810">
        <f>'Densidade celular'!V585</f>
        <v>0</v>
      </c>
      <c r="I185" s="813">
        <f t="shared" si="36"/>
        <v>126.0883154709035</v>
      </c>
      <c r="J185" s="799"/>
      <c r="K185" s="809">
        <f>'Densidade celular'!AG537</f>
        <v>4023.4466499982104</v>
      </c>
      <c r="L185" s="810">
        <f>'Densidade celular'!AG585</f>
        <v>894.09925555515781</v>
      </c>
      <c r="M185" s="813">
        <f t="shared" si="37"/>
        <v>2458.7729527766842</v>
      </c>
      <c r="N185" s="799"/>
      <c r="O185" s="809">
        <f>'Densidade celular'!AR537</f>
        <v>526.46137650653839</v>
      </c>
      <c r="P185" s="810">
        <f>'Densidade celular'!AR585</f>
        <v>789.69206475980741</v>
      </c>
      <c r="Q185" s="813">
        <f t="shared" si="38"/>
        <v>658.07672063317295</v>
      </c>
      <c r="R185" s="799"/>
      <c r="S185" s="809">
        <f>'Densidade celular'!BC537</f>
        <v>109.60540306391634</v>
      </c>
      <c r="T185" s="810">
        <f>'Densidade celular'!BC585</f>
        <v>164.40810459587451</v>
      </c>
      <c r="U185" s="813">
        <f t="shared" si="39"/>
        <v>137.00675382989542</v>
      </c>
      <c r="V185" s="799"/>
      <c r="W185" s="809">
        <f>'Densidade celular'!BN537</f>
        <v>0</v>
      </c>
      <c r="X185" s="810">
        <f>'Densidade celular'!BN585</f>
        <v>0</v>
      </c>
      <c r="Y185" s="813">
        <f t="shared" si="40"/>
        <v>0</v>
      </c>
      <c r="Z185" s="799"/>
      <c r="AA185" s="809">
        <f>'Densidade celular'!BY537</f>
        <v>0</v>
      </c>
      <c r="AB185" s="810">
        <f>'Densidade celular'!BY585</f>
        <v>0</v>
      </c>
      <c r="AC185" s="813">
        <f t="shared" si="41"/>
        <v>0</v>
      </c>
      <c r="AD185" s="682"/>
      <c r="AE185" s="1199"/>
      <c r="AF185" s="898">
        <f t="shared" si="32"/>
        <v>98.115193515476946</v>
      </c>
      <c r="AG185" s="894">
        <f t="shared" si="33"/>
        <v>220.4167637367959</v>
      </c>
      <c r="AH185" s="899">
        <f t="shared" si="34"/>
        <v>761.35892453467466</v>
      </c>
      <c r="AI185" s="911" t="s">
        <v>123</v>
      </c>
      <c r="AJ185" s="682">
        <v>34</v>
      </c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82"/>
    </row>
    <row r="186" spans="1:63" s="693" customFormat="1" ht="18">
      <c r="A186" s="1201"/>
      <c r="B186" s="706" t="s">
        <v>123</v>
      </c>
      <c r="C186" s="809">
        <f>'Densidade celular'!K586</f>
        <v>98.115193515476946</v>
      </c>
      <c r="D186" s="810">
        <f>'Densidade celular'!K634</f>
        <v>98.115193515476946</v>
      </c>
      <c r="E186" s="813">
        <f t="shared" si="35"/>
        <v>98.115193515476946</v>
      </c>
      <c r="F186" s="799"/>
      <c r="G186" s="809">
        <f>'Densidade celular'!V538</f>
        <v>126.0883154709035</v>
      </c>
      <c r="H186" s="810">
        <f>'Densidade celular'!V586</f>
        <v>126.0883154709035</v>
      </c>
      <c r="I186" s="813">
        <f t="shared" si="36"/>
        <v>126.0883154709035</v>
      </c>
      <c r="J186" s="799"/>
      <c r="K186" s="809">
        <f>'Densidade celular'!AG538</f>
        <v>0</v>
      </c>
      <c r="L186" s="810">
        <f>'Densidade celular'!AG586</f>
        <v>149.01654259252632</v>
      </c>
      <c r="M186" s="813">
        <f t="shared" si="37"/>
        <v>74.50827129626316</v>
      </c>
      <c r="N186" s="799"/>
      <c r="O186" s="809">
        <f>'Densidade celular'!AR538</f>
        <v>658.07672063317295</v>
      </c>
      <c r="P186" s="810">
        <f>'Densidade celular'!AR586</f>
        <v>263.23068825326919</v>
      </c>
      <c r="Q186" s="813">
        <f t="shared" si="38"/>
        <v>460.65370444322105</v>
      </c>
      <c r="R186" s="799"/>
      <c r="S186" s="809">
        <f>'Densidade celular'!BC538</f>
        <v>0</v>
      </c>
      <c r="T186" s="810">
        <f>'Densidade celular'!BC586</f>
        <v>0</v>
      </c>
      <c r="U186" s="813">
        <f t="shared" si="39"/>
        <v>0</v>
      </c>
      <c r="V186" s="799"/>
      <c r="W186" s="809">
        <f>'Densidade celular'!BN538</f>
        <v>524.00515153453352</v>
      </c>
      <c r="X186" s="810">
        <f>'Densidade celular'!BN586</f>
        <v>0</v>
      </c>
      <c r="Y186" s="813">
        <f t="shared" si="40"/>
        <v>1310.0128788363338</v>
      </c>
      <c r="Z186" s="799"/>
      <c r="AA186" s="809">
        <f>'Densidade celular'!BY538</f>
        <v>283.36404211423707</v>
      </c>
      <c r="AB186" s="810">
        <f>'Densidade celular'!BY586</f>
        <v>106.26151579283889</v>
      </c>
      <c r="AC186" s="813">
        <f t="shared" si="41"/>
        <v>974.06389476768993</v>
      </c>
      <c r="AD186" s="682"/>
      <c r="AE186" s="1199"/>
      <c r="AF186" s="898">
        <f t="shared" si="32"/>
        <v>49.057596757738473</v>
      </c>
      <c r="AG186" s="894">
        <f t="shared" si="33"/>
        <v>5673.9517369229789</v>
      </c>
      <c r="AH186" s="899">
        <f t="shared" si="34"/>
        <v>11844.884115249462</v>
      </c>
      <c r="AI186" s="909" t="s">
        <v>214</v>
      </c>
      <c r="AJ186" s="682">
        <v>35</v>
      </c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682"/>
    </row>
    <row r="187" spans="1:63" s="693" customFormat="1" ht="18">
      <c r="A187" s="1201"/>
      <c r="B187" s="704" t="s">
        <v>214</v>
      </c>
      <c r="C187" s="809">
        <f>'Densidade celular'!K587</f>
        <v>0</v>
      </c>
      <c r="D187" s="810">
        <f>'Densidade celular'!K635</f>
        <v>98.115193515476946</v>
      </c>
      <c r="E187" s="813">
        <f t="shared" si="35"/>
        <v>49.057596757738473</v>
      </c>
      <c r="F187" s="799"/>
      <c r="G187" s="809">
        <f>'Densidade celular'!V539</f>
        <v>2647.8546248889734</v>
      </c>
      <c r="H187" s="810">
        <f>'Densidade celular'!V587</f>
        <v>1765.236416592649</v>
      </c>
      <c r="I187" s="813">
        <f t="shared" si="36"/>
        <v>2206.5455207408113</v>
      </c>
      <c r="J187" s="799"/>
      <c r="K187" s="809">
        <f>'Densidade celular'!AG539</f>
        <v>12573.270781244406</v>
      </c>
      <c r="L187" s="810">
        <f>'Densidade celular'!AG587</f>
        <v>0</v>
      </c>
      <c r="M187" s="813">
        <f t="shared" si="37"/>
        <v>6286.635390622203</v>
      </c>
      <c r="N187" s="799"/>
      <c r="O187" s="809">
        <f>'Densidade celular'!AR539</f>
        <v>15162.087643388304</v>
      </c>
      <c r="P187" s="810">
        <f>'Densidade celular'!AR587</f>
        <v>1895.260955423538</v>
      </c>
      <c r="Q187" s="813">
        <f t="shared" si="38"/>
        <v>8528.6742994059205</v>
      </c>
      <c r="R187" s="799"/>
      <c r="S187" s="809">
        <f>'Densidade celular'!BC539</f>
        <v>0</v>
      </c>
      <c r="T187" s="810">
        <f>'Densidade celular'!BC587</f>
        <v>0</v>
      </c>
      <c r="U187" s="813">
        <f t="shared" si="39"/>
        <v>0</v>
      </c>
      <c r="V187" s="799"/>
      <c r="W187" s="809">
        <f>'Densidade celular'!BN539</f>
        <v>6288.0618184144032</v>
      </c>
      <c r="X187" s="810">
        <f>'Densidade celular'!BN587</f>
        <v>3144.0309092072011</v>
      </c>
      <c r="Y187" s="813">
        <f t="shared" si="40"/>
        <v>23580.23181905401</v>
      </c>
      <c r="Z187" s="799"/>
      <c r="AA187" s="809">
        <f>'Densidade celular'!BY539</f>
        <v>3825.4145685422004</v>
      </c>
      <c r="AB187" s="810">
        <f>'Densidade celular'!BY587</f>
        <v>956.3536421355501</v>
      </c>
      <c r="AC187" s="813">
        <f t="shared" si="41"/>
        <v>11954.420526694375</v>
      </c>
      <c r="AD187" s="682"/>
      <c r="AE187" s="1199"/>
      <c r="AF187" s="898">
        <f t="shared" si="32"/>
        <v>654.10129010317962</v>
      </c>
      <c r="AG187" s="894">
        <f t="shared" si="33"/>
        <v>1733.8107167616581</v>
      </c>
      <c r="AH187" s="899">
        <f t="shared" si="34"/>
        <v>3530.6146105278272</v>
      </c>
      <c r="AI187" s="909" t="s">
        <v>218</v>
      </c>
      <c r="AJ187" s="682">
        <v>36</v>
      </c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682"/>
    </row>
    <row r="188" spans="1:63" s="693" customFormat="1" ht="18">
      <c r="A188" s="1201"/>
      <c r="B188" s="704" t="s">
        <v>218</v>
      </c>
      <c r="C188" s="809">
        <f>'Densidade celular'!K588</f>
        <v>1308.2025802063592</v>
      </c>
      <c r="D188" s="810">
        <f>'Densidade celular'!K636</f>
        <v>0</v>
      </c>
      <c r="E188" s="813">
        <f t="shared" si="35"/>
        <v>654.10129010317962</v>
      </c>
      <c r="F188" s="799"/>
      <c r="G188" s="809">
        <f>'Densidade celular'!V540</f>
        <v>504.35326188361398</v>
      </c>
      <c r="H188" s="810">
        <f>'Densidade celular'!V588</f>
        <v>756.52989282542092</v>
      </c>
      <c r="I188" s="813">
        <f t="shared" si="36"/>
        <v>630.44157735451745</v>
      </c>
      <c r="J188" s="799"/>
      <c r="K188" s="809">
        <f>'Densidade celular'!AG540</f>
        <v>0</v>
      </c>
      <c r="L188" s="810">
        <f>'Densidade celular'!AG588</f>
        <v>3228.6917561714031</v>
      </c>
      <c r="M188" s="813">
        <f t="shared" si="37"/>
        <v>1614.3458780857015</v>
      </c>
      <c r="N188" s="799"/>
      <c r="O188" s="809">
        <f>'Densidade celular'!AR540</f>
        <v>2087.0433140080627</v>
      </c>
      <c r="P188" s="810">
        <f>'Densidade celular'!AR588</f>
        <v>3826.246075681448</v>
      </c>
      <c r="Q188" s="813">
        <f t="shared" si="38"/>
        <v>2956.6446948447556</v>
      </c>
      <c r="R188" s="799"/>
      <c r="S188" s="809">
        <f>'Densidade celular'!BC540</f>
        <v>438.42161225566537</v>
      </c>
      <c r="T188" s="810">
        <f>'Densidade celular'!BC588</f>
        <v>493.22431378762349</v>
      </c>
      <c r="U188" s="813">
        <f t="shared" si="39"/>
        <v>465.82296302164445</v>
      </c>
      <c r="V188" s="799"/>
      <c r="W188" s="809">
        <f>'Densidade celular'!BN540</f>
        <v>2911.1397307474085</v>
      </c>
      <c r="X188" s="810">
        <f>'Densidade celular'!BN588</f>
        <v>218.33547980605564</v>
      </c>
      <c r="Y188" s="813">
        <f t="shared" si="40"/>
        <v>7823.6880263836601</v>
      </c>
      <c r="Z188" s="799"/>
      <c r="AA188" s="809">
        <f>'Densidade celular'!BY540</f>
        <v>283.36404211423707</v>
      </c>
      <c r="AB188" s="810">
        <f>'Densidade celular'!BY588</f>
        <v>637.56909475703333</v>
      </c>
      <c r="AC188" s="813">
        <f t="shared" si="41"/>
        <v>2302.3328421781757</v>
      </c>
      <c r="AD188" s="682"/>
      <c r="AE188" s="1199"/>
      <c r="AF188" s="898">
        <f t="shared" si="32"/>
        <v>719.5114191134976</v>
      </c>
      <c r="AG188" s="894">
        <f t="shared" si="33"/>
        <v>473.11158756784067</v>
      </c>
      <c r="AH188" s="899">
        <f t="shared" si="34"/>
        <v>191.2259044806689</v>
      </c>
      <c r="AI188" s="911" t="s">
        <v>126</v>
      </c>
      <c r="AJ188" s="682">
        <v>37</v>
      </c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682"/>
    </row>
    <row r="189" spans="1:63" s="693" customFormat="1" ht="18">
      <c r="A189" s="1201"/>
      <c r="B189" s="706" t="s">
        <v>126</v>
      </c>
      <c r="C189" s="809">
        <f>'Densidade celular'!K589</f>
        <v>0</v>
      </c>
      <c r="D189" s="810">
        <f>'Densidade celular'!K637</f>
        <v>1439.0228382269952</v>
      </c>
      <c r="E189" s="813">
        <f t="shared" si="35"/>
        <v>719.5114191134976</v>
      </c>
      <c r="F189" s="799"/>
      <c r="G189" s="809">
        <f>'Densidade celular'!V541</f>
        <v>0</v>
      </c>
      <c r="H189" s="810">
        <f>'Densidade celular'!V589</f>
        <v>0</v>
      </c>
      <c r="I189" s="813">
        <f t="shared" si="36"/>
        <v>0</v>
      </c>
      <c r="J189" s="799"/>
      <c r="K189" s="809">
        <f>'Densidade celular'!AG541</f>
        <v>1452.9112902771315</v>
      </c>
      <c r="L189" s="810">
        <f>'Densidade celular'!AG589</f>
        <v>596.06617037010528</v>
      </c>
      <c r="M189" s="813">
        <f t="shared" si="37"/>
        <v>1024.4887303236183</v>
      </c>
      <c r="N189" s="799"/>
      <c r="O189" s="809">
        <f>'Densidade celular'!AR541</f>
        <v>526.46137650653839</v>
      </c>
      <c r="P189" s="810">
        <f>'Densidade celular'!AR589</f>
        <v>263.23068825326919</v>
      </c>
      <c r="Q189" s="813">
        <f t="shared" si="38"/>
        <v>394.84603237990382</v>
      </c>
      <c r="R189" s="799"/>
      <c r="S189" s="809">
        <f>'Densidade celular'!BC541</f>
        <v>109.60540306391634</v>
      </c>
      <c r="T189" s="810">
        <f>'Densidade celular'!BC589</f>
        <v>164.40810459587451</v>
      </c>
      <c r="U189" s="813">
        <f t="shared" si="39"/>
        <v>137.00675382989542</v>
      </c>
      <c r="V189" s="799"/>
      <c r="W189" s="809">
        <f>'Densidade celular'!BN541</f>
        <v>174.66838384484453</v>
      </c>
      <c r="X189" s="810">
        <f>'Densidade celular'!BN589</f>
        <v>0</v>
      </c>
      <c r="Y189" s="813">
        <f t="shared" si="40"/>
        <v>436.67095961211135</v>
      </c>
      <c r="Z189" s="799"/>
      <c r="AA189" s="809">
        <f>'Densidade celular'!BY541</f>
        <v>0</v>
      </c>
      <c r="AB189" s="810">
        <f>'Densidade celular'!BY589</f>
        <v>0</v>
      </c>
      <c r="AC189" s="813">
        <f t="shared" si="41"/>
        <v>0</v>
      </c>
      <c r="AD189" s="682"/>
      <c r="AE189" s="1199"/>
      <c r="AF189" s="898">
        <f t="shared" si="32"/>
        <v>0</v>
      </c>
      <c r="AG189" s="894">
        <f t="shared" si="33"/>
        <v>642.3512856833803</v>
      </c>
      <c r="AH189" s="899">
        <f t="shared" si="34"/>
        <v>918.41356461032137</v>
      </c>
      <c r="AI189" s="910" t="s">
        <v>129</v>
      </c>
      <c r="AJ189" s="682">
        <v>38</v>
      </c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82"/>
    </row>
    <row r="190" spans="1:63" s="693" customFormat="1" ht="18">
      <c r="A190" s="1201"/>
      <c r="B190" s="705" t="s">
        <v>129</v>
      </c>
      <c r="C190" s="809">
        <f>'Densidade celular'!K590</f>
        <v>0</v>
      </c>
      <c r="D190" s="810">
        <f>'Densidade celular'!K638</f>
        <v>0</v>
      </c>
      <c r="E190" s="813">
        <f t="shared" si="35"/>
        <v>0</v>
      </c>
      <c r="F190" s="799"/>
      <c r="G190" s="809">
        <f>'Densidade celular'!V542</f>
        <v>504.35326188361398</v>
      </c>
      <c r="H190" s="810">
        <f>'Densidade celular'!V590</f>
        <v>630.44157735451756</v>
      </c>
      <c r="I190" s="813">
        <f t="shared" si="36"/>
        <v>567.39741961906577</v>
      </c>
      <c r="J190" s="799"/>
      <c r="K190" s="809">
        <f>'Densidade celular'!AG542</f>
        <v>0</v>
      </c>
      <c r="L190" s="810">
        <f>'Densidade celular'!AG590</f>
        <v>745.0827129626316</v>
      </c>
      <c r="M190" s="813">
        <f t="shared" si="37"/>
        <v>372.5413564813158</v>
      </c>
      <c r="N190" s="799"/>
      <c r="O190" s="809">
        <f>'Densidade celular'!AR542</f>
        <v>1184.5380971397112</v>
      </c>
      <c r="P190" s="810">
        <f>'Densidade celular'!AR590</f>
        <v>789.69206475980741</v>
      </c>
      <c r="Q190" s="813">
        <f t="shared" si="38"/>
        <v>987.11508094975932</v>
      </c>
      <c r="R190" s="799"/>
      <c r="S190" s="809">
        <f>'Densidade celular'!BC542</f>
        <v>328.81620919174901</v>
      </c>
      <c r="T190" s="810">
        <f>'Densidade celular'!BC590</f>
        <v>82.204052297937253</v>
      </c>
      <c r="U190" s="813">
        <f t="shared" si="39"/>
        <v>205.51013074484314</v>
      </c>
      <c r="V190" s="799"/>
      <c r="W190" s="809">
        <f>'Densidade celular'!BN542</f>
        <v>524.00515153453352</v>
      </c>
      <c r="X190" s="810">
        <f>'Densidade celular'!BN590</f>
        <v>0</v>
      </c>
      <c r="Y190" s="813">
        <f t="shared" si="40"/>
        <v>1310.0128788363338</v>
      </c>
      <c r="Z190" s="799"/>
      <c r="AA190" s="809">
        <f>'Densidade celular'!BY542</f>
        <v>283.36404211423707</v>
      </c>
      <c r="AB190" s="810">
        <f>'Densidade celular'!BY590</f>
        <v>212.52303158567778</v>
      </c>
      <c r="AC190" s="813">
        <f t="shared" si="41"/>
        <v>1239.717684249787</v>
      </c>
      <c r="AD190" s="682"/>
      <c r="AE190" s="1199"/>
      <c r="AF190" s="898">
        <f t="shared" si="32"/>
        <v>0</v>
      </c>
      <c r="AG190" s="894">
        <f t="shared" si="33"/>
        <v>310.8597535204878</v>
      </c>
      <c r="AH190" s="899">
        <f t="shared" si="34"/>
        <v>0</v>
      </c>
      <c r="AI190" s="910" t="s">
        <v>264</v>
      </c>
      <c r="AJ190" s="682">
        <v>39</v>
      </c>
      <c r="AK190" s="682"/>
      <c r="AL190" s="682"/>
      <c r="AM190" s="682"/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682"/>
    </row>
    <row r="191" spans="1:63" s="693" customFormat="1" ht="18">
      <c r="A191" s="1201"/>
      <c r="B191" s="705" t="s">
        <v>264</v>
      </c>
      <c r="C191" s="809">
        <f>'Densidade celular'!K591</f>
        <v>0</v>
      </c>
      <c r="D191" s="810">
        <f>'Densidade celular'!K639</f>
        <v>0</v>
      </c>
      <c r="E191" s="813">
        <f t="shared" si="35"/>
        <v>0</v>
      </c>
      <c r="F191" s="799"/>
      <c r="G191" s="809">
        <f>'Densidade celular'!V543</f>
        <v>0</v>
      </c>
      <c r="H191" s="810">
        <f>'Densidade celular'!V591</f>
        <v>0</v>
      </c>
      <c r="I191" s="813">
        <f t="shared" si="36"/>
        <v>0</v>
      </c>
      <c r="J191" s="799"/>
      <c r="K191" s="809">
        <f>'Densidade celular'!AG543</f>
        <v>1452.9112902771315</v>
      </c>
      <c r="L191" s="810">
        <f>'Densidade celular'!AG591</f>
        <v>149.01654259252632</v>
      </c>
      <c r="M191" s="813">
        <f t="shared" si="37"/>
        <v>800.96391643482889</v>
      </c>
      <c r="N191" s="799"/>
      <c r="O191" s="809">
        <f>'Densidade celular'!AR543</f>
        <v>263.23068825326919</v>
      </c>
      <c r="P191" s="810">
        <f>'Densidade celular'!AR591</f>
        <v>0</v>
      </c>
      <c r="Q191" s="813">
        <f t="shared" si="38"/>
        <v>131.6153441266346</v>
      </c>
      <c r="R191" s="799"/>
      <c r="S191" s="809">
        <f>'Densidade celular'!BC543</f>
        <v>0</v>
      </c>
      <c r="T191" s="810">
        <f>'Densidade celular'!BC591</f>
        <v>0</v>
      </c>
      <c r="U191" s="813">
        <f t="shared" si="39"/>
        <v>0</v>
      </c>
      <c r="V191" s="799"/>
      <c r="W191" s="809">
        <f>'Densidade celular'!BN543</f>
        <v>0</v>
      </c>
      <c r="X191" s="810">
        <f>'Densidade celular'!BN591</f>
        <v>0</v>
      </c>
      <c r="Y191" s="813">
        <f t="shared" si="40"/>
        <v>0</v>
      </c>
      <c r="Z191" s="799"/>
      <c r="AA191" s="809">
        <f>'Densidade celular'!BY543</f>
        <v>0</v>
      </c>
      <c r="AB191" s="810">
        <f>'Densidade celular'!BY591</f>
        <v>0</v>
      </c>
      <c r="AC191" s="813">
        <f t="shared" si="41"/>
        <v>0</v>
      </c>
      <c r="AD191" s="682"/>
      <c r="AE191" s="1199"/>
      <c r="AF191" s="898">
        <f t="shared" si="32"/>
        <v>0</v>
      </c>
      <c r="AG191" s="894">
        <f t="shared" si="33"/>
        <v>695.77931730927173</v>
      </c>
      <c r="AH191" s="899">
        <f t="shared" si="34"/>
        <v>970.85239619266292</v>
      </c>
      <c r="AI191" s="910" t="s">
        <v>138</v>
      </c>
      <c r="AJ191" s="682">
        <v>40</v>
      </c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682"/>
    </row>
    <row r="192" spans="1:63" s="693" customFormat="1" ht="18.600000000000001" thickBot="1">
      <c r="A192" s="1201"/>
      <c r="B192" s="705" t="s">
        <v>138</v>
      </c>
      <c r="C192" s="809">
        <f>'Densidade celular'!K592</f>
        <v>0</v>
      </c>
      <c r="D192" s="810">
        <f>'Densidade celular'!K640</f>
        <v>0</v>
      </c>
      <c r="E192" s="813">
        <f t="shared" si="35"/>
        <v>0</v>
      </c>
      <c r="F192" s="799"/>
      <c r="G192" s="809">
        <f>'Densidade celular'!V544</f>
        <v>0</v>
      </c>
      <c r="H192" s="810">
        <f>'Densidade celular'!V592</f>
        <v>0</v>
      </c>
      <c r="I192" s="813">
        <f t="shared" si="36"/>
        <v>0</v>
      </c>
      <c r="J192" s="799"/>
      <c r="K192" s="809">
        <f>'Densidade celular'!AG544</f>
        <v>447.04962777757891</v>
      </c>
      <c r="L192" s="810">
        <f>'Densidade celular'!AG592</f>
        <v>1490.1654259252632</v>
      </c>
      <c r="M192" s="813">
        <f t="shared" si="37"/>
        <v>968.60752685142108</v>
      </c>
      <c r="N192" s="799"/>
      <c r="O192" s="809">
        <f>'Densidade celular'!AR544</f>
        <v>1710.9994736462497</v>
      </c>
      <c r="P192" s="810">
        <f>'Densidade celular'!AR592</f>
        <v>526.46137650653839</v>
      </c>
      <c r="Q192" s="813">
        <f t="shared" si="38"/>
        <v>1118.7304250763941</v>
      </c>
      <c r="R192" s="799"/>
      <c r="S192" s="809">
        <f>'Densidade celular'!BC544</f>
        <v>219.21080612783268</v>
      </c>
      <c r="T192" s="810">
        <f>'Densidade celular'!BC592</f>
        <v>164.40810459587451</v>
      </c>
      <c r="U192" s="813">
        <f t="shared" si="39"/>
        <v>191.80945536185359</v>
      </c>
      <c r="V192" s="799"/>
      <c r="W192" s="809">
        <f>'Densidade celular'!BN544</f>
        <v>698.67353537937811</v>
      </c>
      <c r="X192" s="810">
        <f>'Densidade celular'!BN592</f>
        <v>0</v>
      </c>
      <c r="Y192" s="813">
        <f t="shared" si="40"/>
        <v>1746.6838384484454</v>
      </c>
      <c r="Z192" s="799"/>
      <c r="AA192" s="809">
        <f>'Densidade celular'!BY544</f>
        <v>283.36404211423707</v>
      </c>
      <c r="AB192" s="810">
        <f>'Densidade celular'!BY592</f>
        <v>106.26151579283889</v>
      </c>
      <c r="AC192" s="813">
        <f t="shared" si="41"/>
        <v>974.06389476768993</v>
      </c>
      <c r="AD192" s="682"/>
      <c r="AE192" s="1199"/>
      <c r="AF192" s="898">
        <f t="shared" si="32"/>
        <v>0</v>
      </c>
      <c r="AG192" s="894">
        <f t="shared" si="33"/>
        <v>1092.7410634073185</v>
      </c>
      <c r="AH192" s="899">
        <f t="shared" si="34"/>
        <v>2654.0437229662857</v>
      </c>
      <c r="AI192" s="912" t="s">
        <v>212</v>
      </c>
      <c r="AJ192" s="682">
        <v>41</v>
      </c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682"/>
    </row>
    <row r="193" spans="1:63" s="805" customFormat="1" ht="18.600000000000001" thickBot="1">
      <c r="A193" s="1201"/>
      <c r="B193" s="707" t="s">
        <v>212</v>
      </c>
      <c r="C193" s="811">
        <f>'Densidade celular'!K593</f>
        <v>0</v>
      </c>
      <c r="D193" s="812">
        <f>'Densidade celular'!K641</f>
        <v>0</v>
      </c>
      <c r="E193" s="814">
        <f t="shared" si="35"/>
        <v>0</v>
      </c>
      <c r="F193" s="800"/>
      <c r="G193" s="811">
        <f>'Densidade celular'!V545</f>
        <v>504.35326188361398</v>
      </c>
      <c r="H193" s="812">
        <f>'Densidade celular'!V593</f>
        <v>0</v>
      </c>
      <c r="I193" s="814">
        <f t="shared" si="36"/>
        <v>252.17663094180699</v>
      </c>
      <c r="J193" s="800"/>
      <c r="K193" s="811">
        <f>'Densidade celular'!AG545</f>
        <v>447.04962777757891</v>
      </c>
      <c r="L193" s="812">
        <f>'Densidade celular'!AG593</f>
        <v>1788.1985111103156</v>
      </c>
      <c r="M193" s="814">
        <f t="shared" si="37"/>
        <v>1117.6240694439473</v>
      </c>
      <c r="N193" s="800"/>
      <c r="O193" s="811">
        <f>'Densidade celular'!AR545</f>
        <v>0</v>
      </c>
      <c r="P193" s="812">
        <f>'Densidade celular'!AR593</f>
        <v>3816.8449796724026</v>
      </c>
      <c r="Q193" s="814">
        <f t="shared" si="38"/>
        <v>1908.4224898362013</v>
      </c>
      <c r="R193" s="800"/>
      <c r="S193" s="811">
        <f>'Densidade celular'!BC545</f>
        <v>1461.4053741855514</v>
      </c>
      <c r="T193" s="812">
        <f>'Densidade celular'!BC593</f>
        <v>2192.1080612783267</v>
      </c>
      <c r="U193" s="814">
        <f t="shared" si="39"/>
        <v>1826.756717731939</v>
      </c>
      <c r="V193" s="800"/>
      <c r="W193" s="811">
        <f>'Densidade celular'!BN545</f>
        <v>1179.0115909527005</v>
      </c>
      <c r="X193" s="812">
        <f>'Densidade celular'!BN593</f>
        <v>0</v>
      </c>
      <c r="Y193" s="814">
        <f t="shared" si="40"/>
        <v>2947.5289773817512</v>
      </c>
      <c r="Z193" s="800"/>
      <c r="AA193" s="811">
        <f>'Densidade celular'!BY545</f>
        <v>1275.1381895140669</v>
      </c>
      <c r="AB193" s="812">
        <f>'Densidade celular'!BY593</f>
        <v>0</v>
      </c>
      <c r="AC193" s="814">
        <f t="shared" si="41"/>
        <v>3187.8454737851671</v>
      </c>
      <c r="AD193" s="802"/>
      <c r="AE193" s="1200"/>
      <c r="AF193" s="916">
        <f ca="1">AVERAGE(AF152:AF193)</f>
        <v>36649.801069048823</v>
      </c>
      <c r="AG193" s="916">
        <f ca="1">AVERAGE(AG152:AG193)</f>
        <v>36477.652559243958</v>
      </c>
      <c r="AH193" s="916">
        <f ca="1">AVERAGE(AH152:AH193)</f>
        <v>104360.53420232005</v>
      </c>
      <c r="AI193" s="919" t="s">
        <v>362</v>
      </c>
      <c r="AJ193" s="802"/>
      <c r="AK193" s="802"/>
      <c r="AL193" s="802"/>
      <c r="AM193" s="802"/>
      <c r="AN193" s="802"/>
      <c r="AO193" s="802"/>
      <c r="AP193" s="802"/>
      <c r="AQ193" s="802"/>
      <c r="AR193" s="802"/>
      <c r="AS193" s="802"/>
      <c r="AT193" s="802"/>
      <c r="AU193" s="802"/>
      <c r="AV193" s="802"/>
      <c r="AW193" s="802"/>
      <c r="AX193" s="802"/>
      <c r="AY193" s="802"/>
      <c r="AZ193" s="802"/>
      <c r="BA193" s="802"/>
      <c r="BB193" s="802"/>
      <c r="BC193" s="802"/>
      <c r="BD193" s="802"/>
      <c r="BE193" s="802"/>
      <c r="BF193" s="802"/>
      <c r="BG193" s="802"/>
      <c r="BH193" s="802"/>
      <c r="BI193" s="802"/>
      <c r="BJ193" s="802"/>
      <c r="BK193" s="802"/>
    </row>
    <row r="194" spans="1:63" s="805" customFormat="1" ht="15.6">
      <c r="A194" s="825"/>
      <c r="B194" s="802"/>
      <c r="C194" s="1196" t="s">
        <v>571</v>
      </c>
      <c r="D194" s="1196"/>
      <c r="E194" s="822">
        <f>SUM(E153:E193)</f>
        <v>1502641.8438310018</v>
      </c>
      <c r="F194" s="823"/>
      <c r="G194" s="1196" t="s">
        <v>571</v>
      </c>
      <c r="H194" s="1196"/>
      <c r="I194" s="822">
        <f>SUM(I153:I193)</f>
        <v>1737856.9584129828</v>
      </c>
      <c r="J194" s="801"/>
      <c r="K194" s="1196" t="s">
        <v>571</v>
      </c>
      <c r="L194" s="1196"/>
      <c r="M194" s="822">
        <f>SUM(M153:M193)</f>
        <v>1479908.7257652618</v>
      </c>
      <c r="N194" s="801"/>
      <c r="O194" s="1196" t="s">
        <v>571</v>
      </c>
      <c r="P194" s="1196"/>
      <c r="Q194" s="822">
        <f>SUM(Q153:Q193)</f>
        <v>1268985.5806087607</v>
      </c>
      <c r="R194" s="802"/>
      <c r="S194" s="1196" t="s">
        <v>571</v>
      </c>
      <c r="T194" s="1196"/>
      <c r="U194" s="822">
        <f>SUM(U153:U193)</f>
        <v>604792.26472396241</v>
      </c>
      <c r="V194" s="802"/>
      <c r="W194" s="1196" t="s">
        <v>571</v>
      </c>
      <c r="X194" s="1196"/>
      <c r="Y194" s="822">
        <f>SUM(Y153:Y193)</f>
        <v>7833938.7430000752</v>
      </c>
      <c r="Z194" s="801"/>
      <c r="AA194" s="1196" t="s">
        <v>571</v>
      </c>
      <c r="AB194" s="1196"/>
      <c r="AC194" s="822">
        <f>SUM(AC153:AC193)</f>
        <v>4397614.6991613228</v>
      </c>
      <c r="AD194" s="802"/>
      <c r="AF194" s="914"/>
      <c r="AG194" s="914"/>
      <c r="AH194" s="914"/>
      <c r="AI194" s="918"/>
      <c r="AJ194" s="802"/>
      <c r="AK194" s="802"/>
      <c r="AL194" s="802"/>
      <c r="AM194" s="802"/>
      <c r="AN194" s="802"/>
      <c r="AO194" s="802"/>
      <c r="AP194" s="802"/>
      <c r="AQ194" s="802"/>
      <c r="AR194" s="802"/>
      <c r="AS194" s="802"/>
      <c r="AT194" s="802"/>
      <c r="AU194" s="802"/>
      <c r="AV194" s="802"/>
      <c r="AW194" s="802"/>
      <c r="AX194" s="802"/>
      <c r="AY194" s="802"/>
      <c r="AZ194" s="802"/>
      <c r="BA194" s="802"/>
      <c r="BB194" s="802"/>
      <c r="BC194" s="802"/>
      <c r="BD194" s="802"/>
      <c r="BE194" s="802"/>
      <c r="BF194" s="802"/>
      <c r="BG194" s="802"/>
      <c r="BH194" s="802"/>
      <c r="BI194" s="802"/>
      <c r="BJ194" s="802"/>
      <c r="BK194" s="802"/>
    </row>
    <row r="195" spans="1:63" s="805" customFormat="1" ht="15.6">
      <c r="A195" s="825"/>
      <c r="B195" s="802"/>
      <c r="C195" s="1197" t="str">
        <f>E197</f>
        <v>Água Bruta</v>
      </c>
      <c r="D195" s="1197"/>
      <c r="E195" s="1197"/>
      <c r="F195" s="824"/>
      <c r="G195" s="1197" t="str">
        <f>I197</f>
        <v>Meso 01</v>
      </c>
      <c r="H195" s="1197"/>
      <c r="I195" s="1197"/>
      <c r="J195" s="801"/>
      <c r="K195" s="1197" t="str">
        <f>M197</f>
        <v>Meso 02</v>
      </c>
      <c r="L195" s="1197"/>
      <c r="M195" s="1197"/>
      <c r="N195" s="801"/>
      <c r="O195" s="1197" t="str">
        <f>Q197</f>
        <v>Meso 03</v>
      </c>
      <c r="P195" s="1197"/>
      <c r="Q195" s="1197"/>
      <c r="R195" s="802"/>
      <c r="S195" s="1197" t="str">
        <f>U197</f>
        <v>Meso 04</v>
      </c>
      <c r="T195" s="1197"/>
      <c r="U195" s="1197"/>
      <c r="V195" s="802"/>
      <c r="W195" s="1197" t="str">
        <f>Y197</f>
        <v>Meso 05</v>
      </c>
      <c r="X195" s="1197"/>
      <c r="Y195" s="1197"/>
      <c r="Z195" s="801"/>
      <c r="AA195" s="1197" t="str">
        <f>AC197</f>
        <v>Meso 06</v>
      </c>
      <c r="AB195" s="1197"/>
      <c r="AC195" s="1197"/>
      <c r="AD195" s="802"/>
      <c r="AE195" s="802"/>
      <c r="AF195" s="918"/>
      <c r="AG195" s="918"/>
      <c r="AH195" s="918"/>
      <c r="AI195" s="918"/>
      <c r="AJ195" s="802"/>
      <c r="AK195" s="802"/>
      <c r="AL195" s="802"/>
      <c r="AM195" s="802"/>
      <c r="AN195" s="802"/>
      <c r="AO195" s="802"/>
      <c r="AP195" s="802"/>
      <c r="AQ195" s="802"/>
      <c r="AR195" s="802"/>
      <c r="AS195" s="802"/>
      <c r="AT195" s="802"/>
      <c r="AU195" s="802"/>
      <c r="AV195" s="802"/>
      <c r="AW195" s="802"/>
      <c r="AX195" s="802"/>
      <c r="AY195" s="802"/>
      <c r="AZ195" s="802"/>
      <c r="BA195" s="802"/>
      <c r="BB195" s="802"/>
      <c r="BC195" s="802"/>
      <c r="BD195" s="802"/>
      <c r="BE195" s="802"/>
      <c r="BF195" s="802"/>
      <c r="BG195" s="802"/>
      <c r="BH195" s="802"/>
      <c r="BI195" s="802"/>
      <c r="BJ195" s="802"/>
      <c r="BK195" s="802"/>
    </row>
    <row r="196" spans="1:63" ht="14.4" thickBot="1">
      <c r="A196" s="807"/>
      <c r="B196" s="682"/>
      <c r="C196" s="682"/>
      <c r="D196" s="682"/>
      <c r="E196" s="802"/>
      <c r="F196" s="802"/>
      <c r="G196" s="802"/>
      <c r="H196" s="682"/>
      <c r="I196" s="682"/>
      <c r="J196" s="802"/>
      <c r="K196" s="682"/>
      <c r="L196" s="682"/>
      <c r="M196" s="682"/>
      <c r="N196" s="802"/>
      <c r="O196" s="682"/>
      <c r="P196" s="682"/>
      <c r="Q196" s="802"/>
      <c r="S196" s="802"/>
      <c r="T196" s="682"/>
      <c r="U196" s="802"/>
      <c r="W196" s="802"/>
      <c r="X196" s="682"/>
      <c r="Y196" s="682"/>
      <c r="Z196" s="802"/>
      <c r="AA196" s="682"/>
      <c r="AB196" s="682"/>
      <c r="AC196" s="682"/>
    </row>
    <row r="197" spans="1:63" s="693" customFormat="1" ht="15.75" customHeight="1" thickBot="1">
      <c r="A197" s="1201" t="s">
        <v>596</v>
      </c>
      <c r="B197" s="698"/>
      <c r="C197" s="818" t="s">
        <v>561</v>
      </c>
      <c r="D197" s="819">
        <f>'Densidade celular'!K792</f>
        <v>5</v>
      </c>
      <c r="E197" s="817" t="s">
        <v>0</v>
      </c>
      <c r="F197" s="804"/>
      <c r="G197" s="818" t="s">
        <v>561</v>
      </c>
      <c r="H197" s="819">
        <f>'Densidade celular'!V696</f>
        <v>1</v>
      </c>
      <c r="I197" s="817" t="s">
        <v>565</v>
      </c>
      <c r="J197" s="804"/>
      <c r="K197" s="818" t="s">
        <v>561</v>
      </c>
      <c r="L197" s="819">
        <f>'Densidade celular'!AG696</f>
        <v>1</v>
      </c>
      <c r="M197" s="817" t="s">
        <v>566</v>
      </c>
      <c r="N197" s="804"/>
      <c r="O197" s="818" t="s">
        <v>561</v>
      </c>
      <c r="P197" s="819">
        <f>'Densidade celular'!AR696</f>
        <v>1</v>
      </c>
      <c r="Q197" s="817" t="s">
        <v>567</v>
      </c>
      <c r="R197" s="804"/>
      <c r="S197" s="818" t="s">
        <v>561</v>
      </c>
      <c r="T197" s="819">
        <f>'Densidade celular'!BC696</f>
        <v>5</v>
      </c>
      <c r="U197" s="817" t="s">
        <v>568</v>
      </c>
      <c r="V197" s="804"/>
      <c r="W197" s="818" t="s">
        <v>561</v>
      </c>
      <c r="X197" s="819">
        <f>'Densidade celular'!BN696</f>
        <v>5</v>
      </c>
      <c r="Y197" s="817" t="s">
        <v>569</v>
      </c>
      <c r="Z197" s="804"/>
      <c r="AA197" s="818" t="s">
        <v>561</v>
      </c>
      <c r="AB197" s="819">
        <f>'Densidade celular'!BY696</f>
        <v>5</v>
      </c>
      <c r="AC197" s="817" t="s">
        <v>570</v>
      </c>
      <c r="AD197" s="682"/>
      <c r="AE197" s="1198" t="s">
        <v>576</v>
      </c>
      <c r="AF197" s="817" t="s">
        <v>0</v>
      </c>
      <c r="AG197" s="817" t="s">
        <v>600</v>
      </c>
      <c r="AH197" s="817" t="s">
        <v>601</v>
      </c>
      <c r="AI197" s="906" t="s">
        <v>606</v>
      </c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82"/>
    </row>
    <row r="198" spans="1:63" s="693" customFormat="1" ht="17.399999999999999">
      <c r="A198" s="1201"/>
      <c r="B198" s="699" t="s">
        <v>251</v>
      </c>
      <c r="C198" s="796" t="s">
        <v>562</v>
      </c>
      <c r="D198" s="797" t="s">
        <v>563</v>
      </c>
      <c r="E198" s="815" t="s">
        <v>362</v>
      </c>
      <c r="F198" s="798"/>
      <c r="G198" s="796" t="s">
        <v>564</v>
      </c>
      <c r="H198" s="797" t="s">
        <v>563</v>
      </c>
      <c r="I198" s="815" t="s">
        <v>362</v>
      </c>
      <c r="J198" s="798"/>
      <c r="K198" s="796" t="s">
        <v>564</v>
      </c>
      <c r="L198" s="797" t="s">
        <v>563</v>
      </c>
      <c r="M198" s="815" t="s">
        <v>362</v>
      </c>
      <c r="N198" s="798"/>
      <c r="O198" s="796" t="s">
        <v>564</v>
      </c>
      <c r="P198" s="797" t="s">
        <v>563</v>
      </c>
      <c r="Q198" s="815" t="s">
        <v>362</v>
      </c>
      <c r="R198" s="798"/>
      <c r="S198" s="796" t="s">
        <v>564</v>
      </c>
      <c r="T198" s="797" t="s">
        <v>563</v>
      </c>
      <c r="U198" s="815" t="s">
        <v>362</v>
      </c>
      <c r="V198" s="798"/>
      <c r="W198" s="796" t="s">
        <v>564</v>
      </c>
      <c r="X198" s="797" t="s">
        <v>563</v>
      </c>
      <c r="Y198" s="815" t="s">
        <v>362</v>
      </c>
      <c r="Z198" s="798"/>
      <c r="AA198" s="796" t="s">
        <v>564</v>
      </c>
      <c r="AB198" s="797" t="s">
        <v>563</v>
      </c>
      <c r="AC198" s="815" t="s">
        <v>362</v>
      </c>
      <c r="AD198" s="682"/>
      <c r="AE198" s="1199"/>
      <c r="AF198" s="895">
        <f>E199</f>
        <v>0</v>
      </c>
      <c r="AG198" s="896">
        <f>AVERAGE(I199,M199,Q199)</f>
        <v>921.40272640814453</v>
      </c>
      <c r="AH198" s="897">
        <f>AVERAGE(AC199,Y199,U199)</f>
        <v>0</v>
      </c>
      <c r="AI198" s="907" t="s">
        <v>20</v>
      </c>
      <c r="AJ198" s="682">
        <v>1</v>
      </c>
      <c r="AK198" s="682"/>
      <c r="AL198" s="682"/>
      <c r="AM198" s="682"/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682"/>
    </row>
    <row r="199" spans="1:63" s="693" customFormat="1" ht="18">
      <c r="A199" s="1201"/>
      <c r="B199" s="700" t="s">
        <v>20</v>
      </c>
      <c r="C199" s="809">
        <f>'Densidade celular'!K703</f>
        <v>0</v>
      </c>
      <c r="D199" s="810">
        <f>'Densidade celular'!K751</f>
        <v>0</v>
      </c>
      <c r="E199" s="813">
        <f>AVERAGE(C199:D199)*$D$197</f>
        <v>0</v>
      </c>
      <c r="F199" s="799"/>
      <c r="G199" s="809">
        <f>'Densidade celular'!V655</f>
        <v>0</v>
      </c>
      <c r="H199" s="810">
        <f>'Densidade celular'!V703</f>
        <v>3869.8274889026447</v>
      </c>
      <c r="I199" s="813">
        <f>AVERAGE(G199:H199)*$H$197</f>
        <v>1934.9137444513224</v>
      </c>
      <c r="J199" s="799"/>
      <c r="K199" s="809">
        <f>'Densidade celular'!AG655</f>
        <v>610.52235569778907</v>
      </c>
      <c r="L199" s="810">
        <f>'Densidade celular'!AG703</f>
        <v>0</v>
      </c>
      <c r="M199" s="813">
        <f>AVERAGE(K199:L199)*$L$197</f>
        <v>305.26117784889453</v>
      </c>
      <c r="N199" s="799"/>
      <c r="O199" s="809">
        <f>'Densidade celular'!AR655</f>
        <v>524.03325692421629</v>
      </c>
      <c r="P199" s="810">
        <f>'Densidade celular'!AR703</f>
        <v>524.03325692421629</v>
      </c>
      <c r="Q199" s="813">
        <f>AVERAGE(O199:P199)*$P$197</f>
        <v>524.03325692421629</v>
      </c>
      <c r="R199" s="799"/>
      <c r="S199" s="809">
        <f>'Densidade celular'!BC655</f>
        <v>0</v>
      </c>
      <c r="T199" s="810">
        <f>'Densidade celular'!BC703</f>
        <v>0</v>
      </c>
      <c r="U199" s="813">
        <f>AVERAGE(S199:T199)*$T$197</f>
        <v>0</v>
      </c>
      <c r="V199" s="799"/>
      <c r="W199" s="809">
        <f>'Densidade celular'!BN655</f>
        <v>0</v>
      </c>
      <c r="X199" s="810">
        <f>'Densidade celular'!BN703</f>
        <v>0</v>
      </c>
      <c r="Y199" s="813">
        <f>AVERAGE(W199:X199)*$X$197</f>
        <v>0</v>
      </c>
      <c r="Z199" s="799"/>
      <c r="AA199" s="809">
        <f>'Densidade celular'!BY655</f>
        <v>0</v>
      </c>
      <c r="AB199" s="810">
        <f>'Densidade celular'!BY703</f>
        <v>0</v>
      </c>
      <c r="AC199" s="813">
        <f>AVERAGE(AA199:AB199)*$AB$197</f>
        <v>0</v>
      </c>
      <c r="AD199" s="682"/>
      <c r="AE199" s="1199"/>
      <c r="AF199" s="898">
        <f t="shared" ref="AF199:AF238" si="42">E200</f>
        <v>4607.7951576832238</v>
      </c>
      <c r="AG199" s="894">
        <f t="shared" ref="AG199:AG238" si="43">AVERAGE(I200,M200,Q200)</f>
        <v>3203.3854034452852</v>
      </c>
      <c r="AH199" s="899">
        <f t="shared" ref="AH199:AH238" si="44">AVERAGE(AC200,Y200,U200)</f>
        <v>2445.3397749992732</v>
      </c>
      <c r="AI199" s="907" t="s">
        <v>143</v>
      </c>
      <c r="AJ199" s="682">
        <v>2</v>
      </c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682"/>
    </row>
    <row r="200" spans="1:63" s="693" customFormat="1" ht="18">
      <c r="A200" s="1201"/>
      <c r="B200" s="700" t="s">
        <v>143</v>
      </c>
      <c r="C200" s="809">
        <f>'Densidade celular'!K704</f>
        <v>921.55903153664485</v>
      </c>
      <c r="D200" s="810">
        <f>'Densidade celular'!K752</f>
        <v>921.55903153664485</v>
      </c>
      <c r="E200" s="813">
        <f t="shared" ref="E200:E239" si="45">AVERAGE(C200:D200)*$D$197</f>
        <v>4607.7951576832238</v>
      </c>
      <c r="F200" s="799"/>
      <c r="G200" s="809">
        <f>'Densidade celular'!V656</f>
        <v>1447.0545936031463</v>
      </c>
      <c r="H200" s="810">
        <f>'Densidade celular'!V704</f>
        <v>5788.218374412585</v>
      </c>
      <c r="I200" s="813">
        <f t="shared" ref="I200:I239" si="46">AVERAGE(G200:H200)*$H$197</f>
        <v>3617.6364840078659</v>
      </c>
      <c r="J200" s="799"/>
      <c r="K200" s="809">
        <f>'Densidade celular'!AG656</f>
        <v>915.78353354668354</v>
      </c>
      <c r="L200" s="810">
        <f>'Densidade celular'!AG704</f>
        <v>1221.0447113955781</v>
      </c>
      <c r="M200" s="813">
        <f t="shared" ref="M200:M239" si="47">AVERAGE(K200:L200)*$L$197</f>
        <v>1068.4141224711309</v>
      </c>
      <c r="N200" s="799"/>
      <c r="O200" s="809">
        <f>'Densidade celular'!AR656</f>
        <v>3939.2844830854874</v>
      </c>
      <c r="P200" s="810">
        <f>'Densidade celular'!AR704</f>
        <v>5908.9267246282316</v>
      </c>
      <c r="Q200" s="813">
        <f t="shared" ref="Q200:Q239" si="48">AVERAGE(O200:P200)*$P$197</f>
        <v>4924.1056038568595</v>
      </c>
      <c r="R200" s="799"/>
      <c r="S200" s="809">
        <f>'Densidade celular'!BC656</f>
        <v>0</v>
      </c>
      <c r="T200" s="810">
        <f>'Densidade celular'!BC704</f>
        <v>1157.0457184388792</v>
      </c>
      <c r="U200" s="813">
        <f t="shared" ref="U200:U239" si="49">AVERAGE(S200:T200)*$T$197</f>
        <v>2892.6142960971983</v>
      </c>
      <c r="V200" s="799"/>
      <c r="W200" s="809">
        <f>'Densidade celular'!BN656</f>
        <v>0</v>
      </c>
      <c r="X200" s="810">
        <f>'Densidade celular'!BN704</f>
        <v>0</v>
      </c>
      <c r="Y200" s="813">
        <f t="shared" ref="Y200:Y239" si="50">AVERAGE(W200:X200)*$X$197</f>
        <v>0</v>
      </c>
      <c r="Z200" s="799"/>
      <c r="AA200" s="809">
        <f>'Densidade celular'!BY656</f>
        <v>1777.3620115602487</v>
      </c>
      <c r="AB200" s="810">
        <f>'Densidade celular'!BY704</f>
        <v>0</v>
      </c>
      <c r="AC200" s="813">
        <f t="shared" ref="AC200:AC239" si="51">AVERAGE(AA200:AB200)*$AB$197</f>
        <v>4443.4050289006218</v>
      </c>
      <c r="AD200" s="682"/>
      <c r="AE200" s="1199"/>
      <c r="AF200" s="898">
        <f t="shared" si="42"/>
        <v>24617.310530567331</v>
      </c>
      <c r="AG200" s="894">
        <f t="shared" si="43"/>
        <v>12061.654046848495</v>
      </c>
      <c r="AH200" s="899">
        <f t="shared" si="44"/>
        <v>5850.7031389287395</v>
      </c>
      <c r="AI200" s="908" t="s">
        <v>152</v>
      </c>
      <c r="AJ200" s="682">
        <v>3</v>
      </c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682"/>
    </row>
    <row r="201" spans="1:63" s="693" customFormat="1" ht="18">
      <c r="A201" s="1201"/>
      <c r="B201" s="703" t="s">
        <v>152</v>
      </c>
      <c r="C201" s="809">
        <f>'Densidade celular'!K705</f>
        <v>5908.1545273361589</v>
      </c>
      <c r="D201" s="810">
        <f>'Densidade celular'!K753</f>
        <v>3938.7696848907731</v>
      </c>
      <c r="E201" s="813">
        <f t="shared" si="45"/>
        <v>24617.310530567331</v>
      </c>
      <c r="F201" s="799"/>
      <c r="G201" s="809">
        <f>'Densidade celular'!V657</f>
        <v>5553.4954721057193</v>
      </c>
      <c r="H201" s="810">
        <f>'Densidade celular'!V705</f>
        <v>22213.981888422877</v>
      </c>
      <c r="I201" s="813">
        <f t="shared" si="46"/>
        <v>13883.738680264298</v>
      </c>
      <c r="J201" s="799"/>
      <c r="K201" s="809">
        <f>'Densidade celular'!AG657</f>
        <v>8640.2185556361019</v>
      </c>
      <c r="L201" s="810">
        <f>'Densidade celular'!AG705</f>
        <v>8640.2185556361019</v>
      </c>
      <c r="M201" s="813">
        <f t="shared" si="47"/>
        <v>8640.2185556361019</v>
      </c>
      <c r="N201" s="799"/>
      <c r="O201" s="809">
        <f>'Densidade celular'!AR657</f>
        <v>10245.753678483814</v>
      </c>
      <c r="P201" s="810">
        <f>'Densidade celular'!AR705</f>
        <v>17076.256130806356</v>
      </c>
      <c r="Q201" s="813">
        <f t="shared" si="48"/>
        <v>13661.004904645084</v>
      </c>
      <c r="R201" s="799"/>
      <c r="S201" s="809">
        <f>'Densidade celular'!BC657</f>
        <v>6137.6825187342383</v>
      </c>
      <c r="T201" s="810">
        <f>'Densidade celular'!BC705</f>
        <v>0</v>
      </c>
      <c r="U201" s="813">
        <f t="shared" si="49"/>
        <v>15344.206296835597</v>
      </c>
      <c r="V201" s="799"/>
      <c r="W201" s="809">
        <f>'Densidade celular'!BN657</f>
        <v>0</v>
      </c>
      <c r="X201" s="810">
        <f>'Densidade celular'!BN705</f>
        <v>0</v>
      </c>
      <c r="Y201" s="813">
        <f t="shared" si="50"/>
        <v>0</v>
      </c>
      <c r="Z201" s="799"/>
      <c r="AA201" s="809">
        <f>'Densidade celular'!BY657</f>
        <v>883.16124798024771</v>
      </c>
      <c r="AB201" s="810">
        <f>'Densidade celular'!BY705</f>
        <v>0</v>
      </c>
      <c r="AC201" s="813">
        <f t="shared" si="51"/>
        <v>2207.9031199506194</v>
      </c>
      <c r="AD201" s="682"/>
      <c r="AE201" s="1199"/>
      <c r="AF201" s="898">
        <f t="shared" si="42"/>
        <v>14841.058023212841</v>
      </c>
      <c r="AG201" s="894">
        <f t="shared" si="43"/>
        <v>25486.087802535283</v>
      </c>
      <c r="AH201" s="899">
        <f t="shared" si="44"/>
        <v>1523.2133719654057</v>
      </c>
      <c r="AI201" s="908" t="s">
        <v>158</v>
      </c>
      <c r="AJ201" s="682">
        <v>4</v>
      </c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82"/>
    </row>
    <row r="202" spans="1:63" s="693" customFormat="1" ht="18">
      <c r="A202" s="1201"/>
      <c r="B202" s="703" t="s">
        <v>158</v>
      </c>
      <c r="C202" s="809">
        <f>'Densidade celular'!K706</f>
        <v>4749.1385674281091</v>
      </c>
      <c r="D202" s="810">
        <f>'Densidade celular'!K754</f>
        <v>1187.2846418570273</v>
      </c>
      <c r="E202" s="813">
        <f t="shared" si="45"/>
        <v>14841.058023212841</v>
      </c>
      <c r="F202" s="799"/>
      <c r="G202" s="809">
        <f>'Densidade celular'!V658</f>
        <v>52803.578680037877</v>
      </c>
      <c r="H202" s="810">
        <f>'Densidade celular'!V706</f>
        <v>38402.602676391187</v>
      </c>
      <c r="I202" s="813">
        <f t="shared" si="46"/>
        <v>45603.090678214532</v>
      </c>
      <c r="J202" s="799"/>
      <c r="K202" s="809">
        <f>'Densidade celular'!AG658</f>
        <v>24726.155405760459</v>
      </c>
      <c r="L202" s="810">
        <f>'Densidade celular'!AG706</f>
        <v>2747.3506006400512</v>
      </c>
      <c r="M202" s="813">
        <f t="shared" si="47"/>
        <v>13736.753003200254</v>
      </c>
      <c r="N202" s="799"/>
      <c r="O202" s="809">
        <f>'Densidade celular'!AR658</f>
        <v>17118.419726191059</v>
      </c>
      <c r="P202" s="810">
        <f>'Densidade celular'!AR706</f>
        <v>17118.419726191059</v>
      </c>
      <c r="Q202" s="813">
        <f t="shared" si="48"/>
        <v>17118.419726191059</v>
      </c>
      <c r="R202" s="799"/>
      <c r="S202" s="809">
        <f>'Densidade celular'!BC658</f>
        <v>890.03516802990703</v>
      </c>
      <c r="T202" s="810">
        <f>'Densidade celular'!BC706</f>
        <v>0</v>
      </c>
      <c r="U202" s="813">
        <f t="shared" si="49"/>
        <v>2225.0879200747677</v>
      </c>
      <c r="V202" s="799"/>
      <c r="W202" s="809">
        <f>'Densidade celular'!BN658</f>
        <v>0</v>
      </c>
      <c r="X202" s="810">
        <f>'Densidade celular'!BN706</f>
        <v>937.82087832857985</v>
      </c>
      <c r="Y202" s="813">
        <f t="shared" si="50"/>
        <v>2344.5521958214495</v>
      </c>
      <c r="Z202" s="799"/>
      <c r="AA202" s="809">
        <f>'Densidade celular'!BY658</f>
        <v>0</v>
      </c>
      <c r="AB202" s="810">
        <f>'Densidade celular'!BY706</f>
        <v>0</v>
      </c>
      <c r="AC202" s="813">
        <f t="shared" si="51"/>
        <v>0</v>
      </c>
      <c r="AD202" s="682"/>
      <c r="AE202" s="1199"/>
      <c r="AF202" s="898">
        <f t="shared" si="42"/>
        <v>2977.6344986255599</v>
      </c>
      <c r="AG202" s="894">
        <f t="shared" si="43"/>
        <v>2522.6822688950847</v>
      </c>
      <c r="AH202" s="899">
        <f t="shared" si="44"/>
        <v>221.6150232825014</v>
      </c>
      <c r="AI202" s="908" t="s">
        <v>30</v>
      </c>
      <c r="AJ202" s="682">
        <v>5</v>
      </c>
      <c r="AK202" s="682"/>
      <c r="AL202" s="682"/>
      <c r="AM202" s="682"/>
      <c r="AN202" s="682"/>
      <c r="AO202" s="682"/>
      <c r="AP202" s="682"/>
      <c r="AQ202" s="682"/>
      <c r="AR202" s="682"/>
      <c r="AS202" s="682"/>
      <c r="AT202" s="682"/>
      <c r="AU202" s="682"/>
      <c r="AV202" s="682"/>
      <c r="AW202" s="682"/>
      <c r="AX202" s="682"/>
      <c r="AY202" s="682"/>
      <c r="AZ202" s="682"/>
      <c r="BA202" s="682"/>
      <c r="BB202" s="682"/>
      <c r="BC202" s="682"/>
      <c r="BD202" s="682"/>
      <c r="BE202" s="682"/>
      <c r="BF202" s="682"/>
      <c r="BG202" s="682"/>
      <c r="BH202" s="682"/>
      <c r="BI202" s="682"/>
      <c r="BJ202" s="682"/>
      <c r="BK202" s="682"/>
    </row>
    <row r="203" spans="1:63" s="693" customFormat="1" ht="18">
      <c r="A203" s="1201"/>
      <c r="B203" s="703" t="s">
        <v>30</v>
      </c>
      <c r="C203" s="809">
        <f>'Densidade celular'!K707</f>
        <v>893.29034958766806</v>
      </c>
      <c r="D203" s="810">
        <f>'Densidade celular'!K755</f>
        <v>297.763449862556</v>
      </c>
      <c r="E203" s="813">
        <f t="shared" si="45"/>
        <v>2977.6344986255599</v>
      </c>
      <c r="F203" s="799"/>
      <c r="G203" s="809">
        <f>'Densidade celular'!V659</f>
        <v>2110.287949004588</v>
      </c>
      <c r="H203" s="810">
        <f>'Densidade celular'!V707</f>
        <v>3376.4607184073407</v>
      </c>
      <c r="I203" s="813">
        <f t="shared" si="46"/>
        <v>2743.3743337059641</v>
      </c>
      <c r="J203" s="799"/>
      <c r="K203" s="809">
        <f>'Densidade celular'!AG659</f>
        <v>1831.5670670933671</v>
      </c>
      <c r="L203" s="810">
        <f>'Densidade celular'!AG707</f>
        <v>2564.1938939307142</v>
      </c>
      <c r="M203" s="813">
        <f t="shared" si="47"/>
        <v>2197.8804805120408</v>
      </c>
      <c r="N203" s="799"/>
      <c r="O203" s="809">
        <f>'Densidade celular'!AR659</f>
        <v>1501.0239956955713</v>
      </c>
      <c r="P203" s="810">
        <f>'Densidade celular'!AR707</f>
        <v>3752.5599892389278</v>
      </c>
      <c r="Q203" s="813">
        <f t="shared" si="48"/>
        <v>2626.7919924672497</v>
      </c>
      <c r="R203" s="799"/>
      <c r="S203" s="809">
        <f>'Densidade celular'!BC659</f>
        <v>0</v>
      </c>
      <c r="T203" s="810">
        <f>'Densidade celular'!BC707</f>
        <v>0</v>
      </c>
      <c r="U203" s="813">
        <f t="shared" si="49"/>
        <v>0</v>
      </c>
      <c r="V203" s="799"/>
      <c r="W203" s="809">
        <f>'Densidade celular'!BN659</f>
        <v>0</v>
      </c>
      <c r="X203" s="810">
        <f>'Densidade celular'!BN707</f>
        <v>0</v>
      </c>
      <c r="Y203" s="813">
        <f t="shared" si="50"/>
        <v>0</v>
      </c>
      <c r="Z203" s="799"/>
      <c r="AA203" s="809">
        <f>'Densidade celular'!BY659</f>
        <v>265.9380279390017</v>
      </c>
      <c r="AB203" s="810">
        <f>'Densidade celular'!BY707</f>
        <v>0</v>
      </c>
      <c r="AC203" s="813">
        <f t="shared" si="51"/>
        <v>664.84506984750419</v>
      </c>
      <c r="AD203" s="682"/>
      <c r="AE203" s="1199"/>
      <c r="AF203" s="898">
        <f t="shared" si="42"/>
        <v>0</v>
      </c>
      <c r="AG203" s="894">
        <f t="shared" si="43"/>
        <v>620.36594918152832</v>
      </c>
      <c r="AH203" s="899">
        <f t="shared" si="44"/>
        <v>324.22970472266377</v>
      </c>
      <c r="AI203" s="909" t="s">
        <v>39</v>
      </c>
      <c r="AJ203" s="682">
        <v>6</v>
      </c>
      <c r="AK203" s="682"/>
      <c r="AL203" s="682"/>
      <c r="AM203" s="682"/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/>
      <c r="BJ203" s="682"/>
      <c r="BK203" s="682"/>
    </row>
    <row r="204" spans="1:63" s="693" customFormat="1" ht="18">
      <c r="A204" s="1201"/>
      <c r="B204" s="704" t="s">
        <v>39</v>
      </c>
      <c r="C204" s="809">
        <f>'Densidade celular'!K708</f>
        <v>0</v>
      </c>
      <c r="D204" s="810">
        <f>'Densidade celular'!K756</f>
        <v>0</v>
      </c>
      <c r="E204" s="813">
        <f t="shared" si="45"/>
        <v>0</v>
      </c>
      <c r="F204" s="799"/>
      <c r="G204" s="809">
        <f>'Densidade celular'!V660</f>
        <v>1391.398647695333</v>
      </c>
      <c r="H204" s="810">
        <f>'Densidade celular'!V708</f>
        <v>834.83918861719962</v>
      </c>
      <c r="I204" s="813">
        <f t="shared" si="46"/>
        <v>1113.1189181562663</v>
      </c>
      <c r="J204" s="799"/>
      <c r="K204" s="809">
        <f>'Densidade celular'!AG660</f>
        <v>305.26117784889453</v>
      </c>
      <c r="L204" s="810">
        <f>'Densidade celular'!AG708</f>
        <v>305.26117784889453</v>
      </c>
      <c r="M204" s="813">
        <f t="shared" si="47"/>
        <v>305.26117784889453</v>
      </c>
      <c r="N204" s="799"/>
      <c r="O204" s="809">
        <f>'Densidade celular'!AR660</f>
        <v>632.45393077060578</v>
      </c>
      <c r="P204" s="810">
        <f>'Densidade celular'!AR708</f>
        <v>252.98157230824231</v>
      </c>
      <c r="Q204" s="813">
        <f t="shared" si="48"/>
        <v>442.71775153942406</v>
      </c>
      <c r="R204" s="799"/>
      <c r="S204" s="809">
        <f>'Densidade celular'!BC660</f>
        <v>0</v>
      </c>
      <c r="T204" s="810">
        <f>'Densidade celular'!BC708</f>
        <v>0</v>
      </c>
      <c r="U204" s="813">
        <f t="shared" si="49"/>
        <v>0</v>
      </c>
      <c r="V204" s="799"/>
      <c r="W204" s="809">
        <f>'Densidade celular'!BN660</f>
        <v>0</v>
      </c>
      <c r="X204" s="810">
        <f>'Densidade celular'!BN708</f>
        <v>57.890177674603699</v>
      </c>
      <c r="Y204" s="813">
        <f t="shared" si="50"/>
        <v>144.72544418650924</v>
      </c>
      <c r="Z204" s="799"/>
      <c r="AA204" s="809">
        <f>'Densidade celular'!BY660</f>
        <v>331.18546799259286</v>
      </c>
      <c r="AB204" s="810">
        <f>'Densidade celular'!BY708</f>
        <v>0</v>
      </c>
      <c r="AC204" s="813">
        <f t="shared" si="51"/>
        <v>827.9636699814821</v>
      </c>
      <c r="AD204" s="682"/>
      <c r="AE204" s="1199"/>
      <c r="AF204" s="898">
        <f t="shared" si="42"/>
        <v>1272.0906877039577</v>
      </c>
      <c r="AG204" s="894">
        <f t="shared" si="43"/>
        <v>2374.0828368312136</v>
      </c>
      <c r="AH204" s="899">
        <f t="shared" si="44"/>
        <v>2635.1420500421168</v>
      </c>
      <c r="AI204" s="910" t="s">
        <v>70</v>
      </c>
      <c r="AJ204" s="682">
        <v>7</v>
      </c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682"/>
    </row>
    <row r="205" spans="1:63" s="693" customFormat="1" ht="18">
      <c r="A205" s="1201"/>
      <c r="B205" s="705" t="s">
        <v>70</v>
      </c>
      <c r="C205" s="809">
        <f>'Densidade celular'!K709</f>
        <v>339.22418338772206</v>
      </c>
      <c r="D205" s="810">
        <f>'Densidade celular'!K757</f>
        <v>169.61209169386103</v>
      </c>
      <c r="E205" s="813">
        <f t="shared" si="45"/>
        <v>1272.0906877039577</v>
      </c>
      <c r="F205" s="799"/>
      <c r="G205" s="809">
        <f>'Densidade celular'!V661</f>
        <v>2365.3777010820659</v>
      </c>
      <c r="H205" s="810">
        <f>'Densidade celular'!V709</f>
        <v>1808.8182420039327</v>
      </c>
      <c r="I205" s="813">
        <f t="shared" si="46"/>
        <v>2087.0979715429994</v>
      </c>
      <c r="J205" s="799"/>
      <c r="K205" s="809">
        <f>'Densidade celular'!AG661</f>
        <v>2136.8282449422618</v>
      </c>
      <c r="L205" s="810">
        <f>'Densidade celular'!AG709</f>
        <v>2747.3506006400512</v>
      </c>
      <c r="M205" s="813">
        <f t="shared" si="47"/>
        <v>2442.0894227911567</v>
      </c>
      <c r="N205" s="799"/>
      <c r="O205" s="809">
        <f>'Densidade celular'!AR661</f>
        <v>2782.7972953906656</v>
      </c>
      <c r="P205" s="810">
        <f>'Densidade celular'!AR709</f>
        <v>2403.3249369283021</v>
      </c>
      <c r="Q205" s="813">
        <f t="shared" si="48"/>
        <v>2593.0611161594838</v>
      </c>
      <c r="R205" s="799"/>
      <c r="S205" s="809">
        <f>'Densidade celular'!BC661</f>
        <v>356.01406721196281</v>
      </c>
      <c r="T205" s="810">
        <f>'Densidade celular'!BC709</f>
        <v>623.02461762093481</v>
      </c>
      <c r="U205" s="813">
        <f t="shared" si="49"/>
        <v>2447.5967120822443</v>
      </c>
      <c r="V205" s="799"/>
      <c r="W205" s="809">
        <f>'Densidade celular'!BN661</f>
        <v>69.468213209524436</v>
      </c>
      <c r="X205" s="810">
        <f>'Densidade celular'!BN709</f>
        <v>347.34106604762218</v>
      </c>
      <c r="Y205" s="813">
        <f t="shared" si="50"/>
        <v>1042.0231981428665</v>
      </c>
      <c r="Z205" s="799"/>
      <c r="AA205" s="809">
        <f>'Densidade celular'!BY661</f>
        <v>551.97577998765485</v>
      </c>
      <c r="AB205" s="810">
        <f>'Densidade celular'!BY709</f>
        <v>1214.3467159728405</v>
      </c>
      <c r="AC205" s="813">
        <f t="shared" si="51"/>
        <v>4415.8062399012388</v>
      </c>
      <c r="AD205" s="682"/>
      <c r="AE205" s="1199"/>
      <c r="AF205" s="898">
        <f t="shared" si="42"/>
        <v>2544.1813754079153</v>
      </c>
      <c r="AG205" s="894">
        <f t="shared" si="43"/>
        <v>1892.9970266758019</v>
      </c>
      <c r="AH205" s="899">
        <f t="shared" si="44"/>
        <v>1302.9245569851307</v>
      </c>
      <c r="AI205" s="910" t="s">
        <v>43</v>
      </c>
      <c r="AJ205" s="682">
        <v>8</v>
      </c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682"/>
    </row>
    <row r="206" spans="1:63" s="693" customFormat="1" ht="18">
      <c r="A206" s="1201"/>
      <c r="B206" s="705" t="s">
        <v>43</v>
      </c>
      <c r="C206" s="809">
        <f>'Densidade celular'!K710</f>
        <v>791.52309457135141</v>
      </c>
      <c r="D206" s="810">
        <f>'Densidade celular'!K758</f>
        <v>226.14945559181467</v>
      </c>
      <c r="E206" s="813">
        <f t="shared" si="45"/>
        <v>2544.1813754079153</v>
      </c>
      <c r="F206" s="799"/>
      <c r="G206" s="809">
        <f>'Densidade celular'!V662</f>
        <v>1530.538512464866</v>
      </c>
      <c r="H206" s="810">
        <f>'Densidade celular'!V710</f>
        <v>973.97905338673297</v>
      </c>
      <c r="I206" s="813">
        <f t="shared" si="46"/>
        <v>1252.2587829257996</v>
      </c>
      <c r="J206" s="799"/>
      <c r="K206" s="809">
        <f>'Densidade celular'!AG662</f>
        <v>1984.1976560178146</v>
      </c>
      <c r="L206" s="810">
        <f>'Densidade celular'!AG710</f>
        <v>2442.0894227911563</v>
      </c>
      <c r="M206" s="813">
        <f t="shared" si="47"/>
        <v>2213.1435394044856</v>
      </c>
      <c r="N206" s="799"/>
      <c r="O206" s="809">
        <f>'Densidade celular'!AR662</f>
        <v>2276.8341507741811</v>
      </c>
      <c r="P206" s="810">
        <f>'Densidade celular'!AR710</f>
        <v>2150.3433646200597</v>
      </c>
      <c r="Q206" s="813">
        <f t="shared" si="48"/>
        <v>2213.5887576971204</v>
      </c>
      <c r="R206" s="799"/>
      <c r="S206" s="809">
        <f>'Densidade celular'!BC662</f>
        <v>356.01406721196281</v>
      </c>
      <c r="T206" s="810">
        <f>'Densidade celular'!BC710</f>
        <v>89.003516802990703</v>
      </c>
      <c r="U206" s="813">
        <f t="shared" si="49"/>
        <v>1112.5439600373838</v>
      </c>
      <c r="V206" s="799"/>
      <c r="W206" s="809">
        <f>'Densidade celular'!BN662</f>
        <v>555.74570567619548</v>
      </c>
      <c r="X206" s="810">
        <f>'Densidade celular'!BN710</f>
        <v>231.56071069841479</v>
      </c>
      <c r="Y206" s="813">
        <f t="shared" si="50"/>
        <v>1968.2660409365258</v>
      </c>
      <c r="Z206" s="799"/>
      <c r="AA206" s="809">
        <f>'Densidade celular'!BY662</f>
        <v>110.39515599753096</v>
      </c>
      <c r="AB206" s="810">
        <f>'Densidade celular'!BY710</f>
        <v>220.79031199506193</v>
      </c>
      <c r="AC206" s="813">
        <f t="shared" si="51"/>
        <v>827.9636699814821</v>
      </c>
      <c r="AD206" s="682"/>
      <c r="AE206" s="1199"/>
      <c r="AF206" s="898">
        <f t="shared" si="42"/>
        <v>1272.0906877039577</v>
      </c>
      <c r="AG206" s="894">
        <f t="shared" si="43"/>
        <v>1174.2520655436108</v>
      </c>
      <c r="AH206" s="899">
        <f t="shared" si="44"/>
        <v>362.74657006758895</v>
      </c>
      <c r="AI206" s="910" t="s">
        <v>63</v>
      </c>
      <c r="AJ206" s="682">
        <v>9</v>
      </c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82"/>
    </row>
    <row r="207" spans="1:63" s="693" customFormat="1" ht="18">
      <c r="A207" s="1201"/>
      <c r="B207" s="705" t="s">
        <v>63</v>
      </c>
      <c r="C207" s="809">
        <f>'Densidade celular'!K711</f>
        <v>169.61209169386103</v>
      </c>
      <c r="D207" s="810">
        <f>'Densidade celular'!K759</f>
        <v>339.22418338772206</v>
      </c>
      <c r="E207" s="813">
        <f t="shared" si="45"/>
        <v>1272.0906877039577</v>
      </c>
      <c r="F207" s="799"/>
      <c r="G207" s="809">
        <f>'Densidade celular'!V663</f>
        <v>1252.2587829257996</v>
      </c>
      <c r="H207" s="810">
        <f>'Densidade celular'!V711</f>
        <v>973.97905338673297</v>
      </c>
      <c r="I207" s="813">
        <f t="shared" si="46"/>
        <v>1113.1189181562663</v>
      </c>
      <c r="J207" s="799"/>
      <c r="K207" s="809">
        <f>'Densidade celular'!AG663</f>
        <v>1373.6753003200256</v>
      </c>
      <c r="L207" s="810">
        <f>'Densidade celular'!AG711</f>
        <v>915.78353354668354</v>
      </c>
      <c r="M207" s="813">
        <f t="shared" si="47"/>
        <v>1144.7294169333545</v>
      </c>
      <c r="N207" s="799"/>
      <c r="O207" s="809">
        <f>'Densidade celular'!AR663</f>
        <v>1264.9078615412116</v>
      </c>
      <c r="P207" s="810">
        <f>'Densidade celular'!AR711</f>
        <v>1264.9078615412116</v>
      </c>
      <c r="Q207" s="813">
        <f t="shared" si="48"/>
        <v>1264.9078615412116</v>
      </c>
      <c r="R207" s="799"/>
      <c r="S207" s="809">
        <f>'Densidade celular'!BC663</f>
        <v>89.003516802990703</v>
      </c>
      <c r="T207" s="810">
        <f>'Densidade celular'!BC711</f>
        <v>178.00703360598141</v>
      </c>
      <c r="U207" s="813">
        <f t="shared" si="49"/>
        <v>667.52637602243021</v>
      </c>
      <c r="V207" s="799"/>
      <c r="W207" s="809">
        <f>'Densidade celular'!BN663</f>
        <v>0</v>
      </c>
      <c r="X207" s="810">
        <f>'Densidade celular'!BN711</f>
        <v>57.890177674603699</v>
      </c>
      <c r="Y207" s="813">
        <f t="shared" si="50"/>
        <v>144.72544418650924</v>
      </c>
      <c r="Z207" s="799"/>
      <c r="AA207" s="809">
        <f>'Densidade celular'!BY663</f>
        <v>110.39515599753096</v>
      </c>
      <c r="AB207" s="810">
        <f>'Densidade celular'!BY711</f>
        <v>0</v>
      </c>
      <c r="AC207" s="813">
        <f t="shared" si="51"/>
        <v>275.98788999382742</v>
      </c>
      <c r="AD207" s="682"/>
      <c r="AE207" s="1199"/>
      <c r="AF207" s="898">
        <f t="shared" si="42"/>
        <v>0</v>
      </c>
      <c r="AG207" s="894">
        <f t="shared" si="43"/>
        <v>368.77361448081507</v>
      </c>
      <c r="AH207" s="899">
        <f t="shared" si="44"/>
        <v>0</v>
      </c>
      <c r="AI207" s="908" t="s">
        <v>166</v>
      </c>
      <c r="AJ207" s="682">
        <v>10</v>
      </c>
      <c r="AK207" s="682"/>
      <c r="AL207" s="682"/>
      <c r="AM207" s="682"/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682"/>
    </row>
    <row r="208" spans="1:63" s="693" customFormat="1" ht="18">
      <c r="A208" s="1201"/>
      <c r="B208" s="703" t="s">
        <v>166</v>
      </c>
      <c r="C208" s="809">
        <f>'Densidade celular'!K712</f>
        <v>0</v>
      </c>
      <c r="D208" s="810">
        <f>'Densidade celular'!K760</f>
        <v>0</v>
      </c>
      <c r="E208" s="813">
        <f t="shared" si="45"/>
        <v>0</v>
      </c>
      <c r="F208" s="799"/>
      <c r="G208" s="809">
        <f>'Densidade celular'!V664</f>
        <v>0</v>
      </c>
      <c r="H208" s="810">
        <f>'Densidade celular'!V712</f>
        <v>0</v>
      </c>
      <c r="I208" s="813">
        <f t="shared" si="46"/>
        <v>0</v>
      </c>
      <c r="J208" s="799"/>
      <c r="K208" s="809">
        <f>'Densidade celular'!AG664</f>
        <v>0</v>
      </c>
      <c r="L208" s="810">
        <f>'Densidade celular'!AG712</f>
        <v>0</v>
      </c>
      <c r="M208" s="813">
        <f t="shared" si="47"/>
        <v>0</v>
      </c>
      <c r="N208" s="799"/>
      <c r="O208" s="809">
        <f>'Densidade celular'!AR664</f>
        <v>2212.6416868848905</v>
      </c>
      <c r="P208" s="810">
        <f>'Densidade celular'!AR712</f>
        <v>0</v>
      </c>
      <c r="Q208" s="813">
        <f t="shared" si="48"/>
        <v>1106.3208434424453</v>
      </c>
      <c r="R208" s="799"/>
      <c r="S208" s="809">
        <f>'Densidade celular'!BC664</f>
        <v>0</v>
      </c>
      <c r="T208" s="810">
        <f>'Densidade celular'!BC712</f>
        <v>0</v>
      </c>
      <c r="U208" s="813">
        <f t="shared" si="49"/>
        <v>0</v>
      </c>
      <c r="V208" s="799"/>
      <c r="W208" s="809">
        <f>'Densidade celular'!BN664</f>
        <v>0</v>
      </c>
      <c r="X208" s="810">
        <f>'Densidade celular'!BN712</f>
        <v>0</v>
      </c>
      <c r="Y208" s="813">
        <f t="shared" si="50"/>
        <v>0</v>
      </c>
      <c r="Z208" s="799"/>
      <c r="AA208" s="809">
        <f>'Densidade celular'!BY664</f>
        <v>0</v>
      </c>
      <c r="AB208" s="810">
        <f>'Densidade celular'!BY712</f>
        <v>0</v>
      </c>
      <c r="AC208" s="813">
        <f t="shared" si="51"/>
        <v>0</v>
      </c>
      <c r="AD208" s="682"/>
      <c r="AE208" s="1199"/>
      <c r="AF208" s="898">
        <f t="shared" si="42"/>
        <v>0</v>
      </c>
      <c r="AG208" s="894">
        <f t="shared" si="43"/>
        <v>253.15725395567861</v>
      </c>
      <c r="AH208" s="899">
        <f t="shared" si="44"/>
        <v>0</v>
      </c>
      <c r="AI208" s="908" t="s">
        <v>173</v>
      </c>
      <c r="AJ208" s="682">
        <v>11</v>
      </c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682"/>
    </row>
    <row r="209" spans="1:63" s="693" customFormat="1" ht="18">
      <c r="A209" s="1201"/>
      <c r="B209" s="703" t="s">
        <v>173</v>
      </c>
      <c r="C209" s="809">
        <f>'Densidade celular'!K713</f>
        <v>0</v>
      </c>
      <c r="D209" s="810">
        <f>'Densidade celular'!K761</f>
        <v>0</v>
      </c>
      <c r="E209" s="813">
        <f t="shared" si="45"/>
        <v>0</v>
      </c>
      <c r="F209" s="799"/>
      <c r="G209" s="809">
        <f>'Densidade celular'!V665</f>
        <v>0</v>
      </c>
      <c r="H209" s="810">
        <f>'Densidade celular'!V713</f>
        <v>1518.9435237340717</v>
      </c>
      <c r="I209" s="813">
        <f t="shared" si="46"/>
        <v>759.47176186703587</v>
      </c>
      <c r="J209" s="799"/>
      <c r="K209" s="809">
        <f>'Densidade celular'!AG665</f>
        <v>0</v>
      </c>
      <c r="L209" s="810">
        <f>'Densidade celular'!AG713</f>
        <v>0</v>
      </c>
      <c r="M209" s="813">
        <f t="shared" si="47"/>
        <v>0</v>
      </c>
      <c r="N209" s="799"/>
      <c r="O209" s="809">
        <f>'Densidade celular'!AR665</f>
        <v>0</v>
      </c>
      <c r="P209" s="810">
        <f>'Densidade celular'!AR713</f>
        <v>0</v>
      </c>
      <c r="Q209" s="813">
        <f t="shared" si="48"/>
        <v>0</v>
      </c>
      <c r="R209" s="799"/>
      <c r="S209" s="809">
        <f>'Densidade celular'!BC665</f>
        <v>0</v>
      </c>
      <c r="T209" s="810">
        <f>'Densidade celular'!BC713</f>
        <v>0</v>
      </c>
      <c r="U209" s="813">
        <f t="shared" si="49"/>
        <v>0</v>
      </c>
      <c r="V209" s="799"/>
      <c r="W209" s="809">
        <f>'Densidade celular'!BN665</f>
        <v>0</v>
      </c>
      <c r="X209" s="810">
        <f>'Densidade celular'!BN713</f>
        <v>0</v>
      </c>
      <c r="Y209" s="813">
        <f t="shared" si="50"/>
        <v>0</v>
      </c>
      <c r="Z209" s="799"/>
      <c r="AA209" s="809">
        <f>'Densidade celular'!BY665</f>
        <v>0</v>
      </c>
      <c r="AB209" s="810">
        <f>'Densidade celular'!BY713</f>
        <v>0</v>
      </c>
      <c r="AC209" s="813">
        <f t="shared" si="51"/>
        <v>0</v>
      </c>
      <c r="AD209" s="682"/>
      <c r="AE209" s="1199"/>
      <c r="AF209" s="898">
        <f t="shared" si="42"/>
        <v>1978.8077364283786</v>
      </c>
      <c r="AG209" s="894">
        <f t="shared" si="43"/>
        <v>4177.2738448898772</v>
      </c>
      <c r="AH209" s="899">
        <f t="shared" si="44"/>
        <v>5256.9642379210236</v>
      </c>
      <c r="AI209" s="911" t="s">
        <v>52</v>
      </c>
      <c r="AJ209" s="682">
        <v>12</v>
      </c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682"/>
    </row>
    <row r="210" spans="1:63" s="693" customFormat="1" ht="18">
      <c r="A210" s="1201"/>
      <c r="B210" s="706" t="s">
        <v>52</v>
      </c>
      <c r="C210" s="809">
        <f>'Densidade celular'!K714</f>
        <v>565.37363897953674</v>
      </c>
      <c r="D210" s="810">
        <f>'Densidade celular'!K762</f>
        <v>226.14945559181467</v>
      </c>
      <c r="E210" s="813">
        <f t="shared" si="45"/>
        <v>1978.8077364283786</v>
      </c>
      <c r="F210" s="799"/>
      <c r="G210" s="809">
        <f>'Densidade celular'!V666</f>
        <v>3339.3567544687985</v>
      </c>
      <c r="H210" s="810">
        <f>'Densidade celular'!V714</f>
        <v>4174.1959430859988</v>
      </c>
      <c r="I210" s="813">
        <f t="shared" si="46"/>
        <v>3756.7763487773987</v>
      </c>
      <c r="J210" s="799"/>
      <c r="K210" s="809">
        <f>'Densidade celular'!AG666</f>
        <v>2442.0894227911563</v>
      </c>
      <c r="L210" s="810">
        <f>'Densidade celular'!AG714</f>
        <v>5494.7012012801024</v>
      </c>
      <c r="M210" s="813">
        <f t="shared" si="47"/>
        <v>3968.3953120356291</v>
      </c>
      <c r="N210" s="799"/>
      <c r="O210" s="809">
        <f>'Densidade celular'!AR666</f>
        <v>4300.6867292401193</v>
      </c>
      <c r="P210" s="810">
        <f>'Densidade celular'!AR714</f>
        <v>5312.6130184730891</v>
      </c>
      <c r="Q210" s="813">
        <f t="shared" si="48"/>
        <v>4806.6498738566042</v>
      </c>
      <c r="R210" s="799"/>
      <c r="S210" s="809">
        <f>'Densidade celular'!BC666</f>
        <v>712.02813442392562</v>
      </c>
      <c r="T210" s="810">
        <f>'Densidade celular'!BC714</f>
        <v>2314.0914368777585</v>
      </c>
      <c r="U210" s="813">
        <f t="shared" si="49"/>
        <v>7565.2989282542103</v>
      </c>
      <c r="V210" s="799"/>
      <c r="W210" s="809">
        <f>'Densidade celular'!BN666</f>
        <v>694.68213209524436</v>
      </c>
      <c r="X210" s="810">
        <f>'Densidade celular'!BN714</f>
        <v>1042.0231981428667</v>
      </c>
      <c r="Y210" s="813">
        <f t="shared" si="50"/>
        <v>4341.7633255952769</v>
      </c>
      <c r="Z210" s="799"/>
      <c r="AA210" s="809">
        <f>'Densidade celular'!BY666</f>
        <v>883.16124798024771</v>
      </c>
      <c r="AB210" s="810">
        <f>'Densidade celular'!BY714</f>
        <v>662.37093598518572</v>
      </c>
      <c r="AC210" s="813">
        <f t="shared" si="51"/>
        <v>3863.8304599135836</v>
      </c>
      <c r="AD210" s="682"/>
      <c r="AE210" s="1199"/>
      <c r="AF210" s="898">
        <f t="shared" si="42"/>
        <v>267515.96017715079</v>
      </c>
      <c r="AG210" s="894">
        <f t="shared" si="43"/>
        <v>273756.29183064948</v>
      </c>
      <c r="AH210" s="899">
        <f t="shared" si="44"/>
        <v>718755.73492015467</v>
      </c>
      <c r="AI210" s="908" t="s">
        <v>185</v>
      </c>
      <c r="AJ210" s="682">
        <v>13</v>
      </c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82"/>
    </row>
    <row r="211" spans="1:63" s="693" customFormat="1" ht="18">
      <c r="A211" s="1201"/>
      <c r="B211" s="703" t="s">
        <v>185</v>
      </c>
      <c r="C211" s="809">
        <f>'Densidade celular'!K715</f>
        <v>52542.056849164946</v>
      </c>
      <c r="D211" s="810">
        <f>'Densidade celular'!K763</f>
        <v>54464.32722169537</v>
      </c>
      <c r="E211" s="813">
        <f t="shared" si="45"/>
        <v>267515.96017715079</v>
      </c>
      <c r="F211" s="799"/>
      <c r="G211" s="809">
        <f>'Densidade celular'!V667</f>
        <v>267283.04222678114</v>
      </c>
      <c r="H211" s="810">
        <f>'Densidade celular'!V715</f>
        <v>216817.01327487139</v>
      </c>
      <c r="I211" s="813">
        <f t="shared" si="46"/>
        <v>242050.02775082627</v>
      </c>
      <c r="J211" s="799"/>
      <c r="K211" s="809">
        <f>'Densidade celular'!AG667</f>
        <v>327621.55912632606</v>
      </c>
      <c r="L211" s="810">
        <f>'Densidade celular'!AG715</f>
        <v>274231.37912055443</v>
      </c>
      <c r="M211" s="813">
        <f t="shared" si="47"/>
        <v>300926.46912344021</v>
      </c>
      <c r="N211" s="799"/>
      <c r="O211" s="809">
        <f>'Densidade celular'!AR667</f>
        <v>272612.9423193619</v>
      </c>
      <c r="P211" s="810">
        <f>'Densidade celular'!AR715</f>
        <v>283971.81491600198</v>
      </c>
      <c r="Q211" s="813">
        <f t="shared" si="48"/>
        <v>278292.37861768191</v>
      </c>
      <c r="R211" s="799"/>
      <c r="S211" s="809">
        <f>'Densidade celular'!BC667</f>
        <v>131081.41276355126</v>
      </c>
      <c r="T211" s="810">
        <f>'Densidade celular'!BC715</f>
        <v>124121.3377495574</v>
      </c>
      <c r="U211" s="813">
        <f t="shared" si="49"/>
        <v>638006.87628277158</v>
      </c>
      <c r="V211" s="799"/>
      <c r="W211" s="809">
        <f>'Densidade celular'!BN667</f>
        <v>100650.17851217296</v>
      </c>
      <c r="X211" s="810">
        <f>'Densidade celular'!BN715</f>
        <v>85503.792425389678</v>
      </c>
      <c r="Y211" s="813">
        <f t="shared" si="50"/>
        <v>465384.9273439066</v>
      </c>
      <c r="Z211" s="799"/>
      <c r="AA211" s="809">
        <f>'Densidade celular'!BY667</f>
        <v>197710.36471451147</v>
      </c>
      <c r="AB211" s="810">
        <f>'Densidade celular'!BY715</f>
        <v>223439.7957390027</v>
      </c>
      <c r="AC211" s="813">
        <f t="shared" si="51"/>
        <v>1052875.4011337855</v>
      </c>
      <c r="AD211" s="682"/>
      <c r="AE211" s="1199"/>
      <c r="AF211" s="898">
        <f t="shared" si="42"/>
        <v>1130.7472779590735</v>
      </c>
      <c r="AG211" s="894">
        <f t="shared" si="43"/>
        <v>1124.918219391215</v>
      </c>
      <c r="AH211" s="899">
        <f t="shared" si="44"/>
        <v>424.52796961376043</v>
      </c>
      <c r="AI211" s="910" t="s">
        <v>56</v>
      </c>
      <c r="AJ211" s="682">
        <v>14</v>
      </c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682"/>
    </row>
    <row r="212" spans="1:63" s="693" customFormat="1" ht="18">
      <c r="A212" s="1201"/>
      <c r="B212" s="705" t="s">
        <v>56</v>
      </c>
      <c r="C212" s="809">
        <f>'Densidade celular'!K716</f>
        <v>226.14945559181467</v>
      </c>
      <c r="D212" s="810">
        <f>'Densidade celular'!K764</f>
        <v>226.14945559181467</v>
      </c>
      <c r="E212" s="813">
        <f t="shared" si="45"/>
        <v>1130.7472779590735</v>
      </c>
      <c r="F212" s="799"/>
      <c r="G212" s="809">
        <f>'Densidade celular'!V668</f>
        <v>0</v>
      </c>
      <c r="H212" s="810">
        <f>'Densidade celular'!V716</f>
        <v>556.55945907813316</v>
      </c>
      <c r="I212" s="813">
        <f t="shared" si="46"/>
        <v>278.27972953906658</v>
      </c>
      <c r="J212" s="799"/>
      <c r="K212" s="809">
        <f>'Densidade celular'!AG668</f>
        <v>3052.6117784889457</v>
      </c>
      <c r="L212" s="810">
        <f>'Densidade celular'!AG716</f>
        <v>610.52235569778907</v>
      </c>
      <c r="M212" s="813">
        <f t="shared" si="47"/>
        <v>1831.5670670933673</v>
      </c>
      <c r="N212" s="799"/>
      <c r="O212" s="809">
        <f>'Densidade celular'!AR668</f>
        <v>0</v>
      </c>
      <c r="P212" s="810">
        <f>'Densidade celular'!AR716</f>
        <v>2529.8157230824231</v>
      </c>
      <c r="Q212" s="813">
        <f t="shared" si="48"/>
        <v>1264.9078615412116</v>
      </c>
      <c r="R212" s="799"/>
      <c r="S212" s="809">
        <f>'Densidade celular'!BC668</f>
        <v>0</v>
      </c>
      <c r="T212" s="810">
        <f>'Densidade celular'!BC716</f>
        <v>0</v>
      </c>
      <c r="U212" s="813">
        <f t="shared" si="49"/>
        <v>0</v>
      </c>
      <c r="V212" s="799"/>
      <c r="W212" s="809">
        <f>'Densidade celular'!BN668</f>
        <v>277.87285283809774</v>
      </c>
      <c r="X212" s="810">
        <f>'Densidade celular'!BN716</f>
        <v>231.56071069841479</v>
      </c>
      <c r="Y212" s="813">
        <f t="shared" si="50"/>
        <v>1273.5839088412813</v>
      </c>
      <c r="Z212" s="799"/>
      <c r="AA212" s="809">
        <f>'Densidade celular'!BY668</f>
        <v>0</v>
      </c>
      <c r="AB212" s="810">
        <f>'Densidade celular'!BY716</f>
        <v>0</v>
      </c>
      <c r="AC212" s="813">
        <f t="shared" si="51"/>
        <v>0</v>
      </c>
      <c r="AD212" s="682"/>
      <c r="AE212" s="1199"/>
      <c r="AF212" s="898">
        <f t="shared" si="42"/>
        <v>47491.385674281082</v>
      </c>
      <c r="AG212" s="894">
        <f t="shared" si="43"/>
        <v>34168.141659940469</v>
      </c>
      <c r="AH212" s="899">
        <f t="shared" si="44"/>
        <v>51912.528875674259</v>
      </c>
      <c r="AI212" s="908" t="s">
        <v>181</v>
      </c>
      <c r="AJ212" s="682">
        <v>15</v>
      </c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682"/>
    </row>
    <row r="213" spans="1:63" s="693" customFormat="1" ht="18">
      <c r="A213" s="1201"/>
      <c r="B213" s="703" t="s">
        <v>181</v>
      </c>
      <c r="C213" s="809">
        <f>'Densidade celular'!K717</f>
        <v>2713.7934671017765</v>
      </c>
      <c r="D213" s="810">
        <f>'Densidade celular'!K765</f>
        <v>16282.760802610655</v>
      </c>
      <c r="E213" s="813">
        <f t="shared" si="45"/>
        <v>47491.385674281082</v>
      </c>
      <c r="F213" s="799"/>
      <c r="G213" s="809">
        <f>'Densidade celular'!V669</f>
        <v>66230.575630297841</v>
      </c>
      <c r="H213" s="810">
        <f>'Densidade celular'!V717</f>
        <v>31167.329708375455</v>
      </c>
      <c r="I213" s="813">
        <f t="shared" si="46"/>
        <v>48698.95266933665</v>
      </c>
      <c r="J213" s="799"/>
      <c r="K213" s="809">
        <f>'Densidade celular'!AG669</f>
        <v>34586.091450279753</v>
      </c>
      <c r="L213" s="810">
        <f>'Densidade celular'!AG717</f>
        <v>28297.711186592525</v>
      </c>
      <c r="M213" s="813">
        <f t="shared" si="47"/>
        <v>31441.901318436139</v>
      </c>
      <c r="N213" s="799"/>
      <c r="O213" s="809">
        <f>'Densidade celular'!AR669</f>
        <v>24083.845683744668</v>
      </c>
      <c r="P213" s="810">
        <f>'Densidade celular'!AR717</f>
        <v>20643.296300352573</v>
      </c>
      <c r="Q213" s="813">
        <f t="shared" si="48"/>
        <v>22363.570992048619</v>
      </c>
      <c r="R213" s="799"/>
      <c r="S213" s="809">
        <f>'Densidade celular'!BC669</f>
        <v>9612.3798147229973</v>
      </c>
      <c r="T213" s="810">
        <f>'Densidade celular'!BC717</f>
        <v>9612.3798147229973</v>
      </c>
      <c r="U213" s="813">
        <f t="shared" si="49"/>
        <v>48061.899073614986</v>
      </c>
      <c r="V213" s="799"/>
      <c r="W213" s="809">
        <f>'Densidade celular'!BN669</f>
        <v>9378.2087832857997</v>
      </c>
      <c r="X213" s="810">
        <f>'Densidade celular'!BN717</f>
        <v>5210.1159907143328</v>
      </c>
      <c r="Y213" s="813">
        <f t="shared" si="50"/>
        <v>36470.811935000325</v>
      </c>
      <c r="Z213" s="799"/>
      <c r="AA213" s="809">
        <f>'Densidade celular'!BY669</f>
        <v>14240.975123681494</v>
      </c>
      <c r="AB213" s="810">
        <f>'Densidade celular'!BY717</f>
        <v>14240.975123681494</v>
      </c>
      <c r="AC213" s="813">
        <f t="shared" si="51"/>
        <v>71204.875618407474</v>
      </c>
      <c r="AD213" s="682"/>
      <c r="AE213" s="1199"/>
      <c r="AF213" s="898">
        <f t="shared" si="42"/>
        <v>459.36608167087365</v>
      </c>
      <c r="AG213" s="894">
        <f t="shared" si="43"/>
        <v>2046.8304165264478</v>
      </c>
      <c r="AH213" s="899">
        <f t="shared" si="44"/>
        <v>1042.0231981428665</v>
      </c>
      <c r="AI213" s="909" t="s">
        <v>261</v>
      </c>
      <c r="AJ213" s="682">
        <v>16</v>
      </c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682"/>
    </row>
    <row r="214" spans="1:63" s="693" customFormat="1" ht="18">
      <c r="A214" s="1201"/>
      <c r="B214" s="704" t="s">
        <v>261</v>
      </c>
      <c r="C214" s="809">
        <f>'Densidade celular'!K718</f>
        <v>0</v>
      </c>
      <c r="D214" s="810">
        <f>'Densidade celular'!K766</f>
        <v>183.74643266834946</v>
      </c>
      <c r="E214" s="813">
        <f t="shared" si="45"/>
        <v>459.36608167087365</v>
      </c>
      <c r="F214" s="799"/>
      <c r="G214" s="809">
        <f>'Densidade celular'!V670</f>
        <v>1287.0437491181829</v>
      </c>
      <c r="H214" s="810">
        <f>'Densidade celular'!V718</f>
        <v>2574.0874982363657</v>
      </c>
      <c r="I214" s="813">
        <f t="shared" si="46"/>
        <v>1930.5656236772743</v>
      </c>
      <c r="J214" s="799"/>
      <c r="K214" s="809">
        <f>'Densidade celular'!AG670</f>
        <v>2350.511069436488</v>
      </c>
      <c r="L214" s="810">
        <f>'Densidade celular'!AG718</f>
        <v>2350.511069436488</v>
      </c>
      <c r="M214" s="813">
        <f t="shared" si="47"/>
        <v>2350.511069436488</v>
      </c>
      <c r="N214" s="799"/>
      <c r="O214" s="809">
        <f>'Densidade celular'!AR670</f>
        <v>1239.6097043103873</v>
      </c>
      <c r="P214" s="810">
        <f>'Densidade celular'!AR718</f>
        <v>2479.2194086207746</v>
      </c>
      <c r="Q214" s="813">
        <f t="shared" si="48"/>
        <v>1859.414556465581</v>
      </c>
      <c r="R214" s="799"/>
      <c r="S214" s="809">
        <f>'Densidade celular'!BC670</f>
        <v>0</v>
      </c>
      <c r="T214" s="810">
        <f>'Densidade celular'!BC718</f>
        <v>0</v>
      </c>
      <c r="U214" s="813">
        <f t="shared" si="49"/>
        <v>0</v>
      </c>
      <c r="V214" s="799"/>
      <c r="W214" s="809">
        <f>'Densidade celular'!BN670</f>
        <v>1250.4278377714397</v>
      </c>
      <c r="X214" s="810">
        <f>'Densidade celular'!BN718</f>
        <v>0</v>
      </c>
      <c r="Y214" s="813">
        <f t="shared" si="50"/>
        <v>3126.0695944285994</v>
      </c>
      <c r="Z214" s="799"/>
      <c r="AA214" s="809">
        <f>'Densidade celular'!BY670</f>
        <v>0</v>
      </c>
      <c r="AB214" s="810">
        <f>'Densidade celular'!BY718</f>
        <v>0</v>
      </c>
      <c r="AC214" s="813">
        <f t="shared" si="51"/>
        <v>0</v>
      </c>
      <c r="AD214" s="682"/>
      <c r="AE214" s="1199"/>
      <c r="AF214" s="898">
        <f t="shared" si="42"/>
        <v>13889.34573093062</v>
      </c>
      <c r="AG214" s="894">
        <f t="shared" si="43"/>
        <v>12308.600602850449</v>
      </c>
      <c r="AH214" s="899">
        <f t="shared" si="44"/>
        <v>22734.448134598297</v>
      </c>
      <c r="AI214" s="908" t="s">
        <v>190</v>
      </c>
      <c r="AJ214" s="682">
        <v>17</v>
      </c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82"/>
    </row>
    <row r="215" spans="1:63" s="693" customFormat="1" ht="18">
      <c r="A215" s="1201"/>
      <c r="B215" s="703" t="s">
        <v>190</v>
      </c>
      <c r="C215" s="809">
        <f>'Densidade celular'!K719</f>
        <v>1388.9345730930618</v>
      </c>
      <c r="D215" s="810">
        <f>'Densidade celular'!K767</f>
        <v>4166.8037192791862</v>
      </c>
      <c r="E215" s="813">
        <f t="shared" si="45"/>
        <v>13889.34573093062</v>
      </c>
      <c r="F215" s="799"/>
      <c r="G215" s="809">
        <f>'Densidade celular'!V671</f>
        <v>17693.952803192318</v>
      </c>
      <c r="H215" s="810">
        <f>'Densidade celular'!V719</f>
        <v>10616.371681915389</v>
      </c>
      <c r="I215" s="813">
        <f t="shared" si="46"/>
        <v>14155.162242553854</v>
      </c>
      <c r="J215" s="799"/>
      <c r="K215" s="809">
        <f>'Densidade celular'!AG671</f>
        <v>8883.1002754028304</v>
      </c>
      <c r="L215" s="810">
        <f>'Densidade celular'!AG719</f>
        <v>2961.0334251342765</v>
      </c>
      <c r="M215" s="813">
        <f t="shared" si="47"/>
        <v>5922.066850268553</v>
      </c>
      <c r="N215" s="799"/>
      <c r="O215" s="809">
        <f>'Densidade celular'!AR671</f>
        <v>16848.572715728937</v>
      </c>
      <c r="P215" s="810">
        <f>'Densidade celular'!AR719</f>
        <v>16848.572715728937</v>
      </c>
      <c r="Q215" s="813">
        <f t="shared" si="48"/>
        <v>16848.572715728937</v>
      </c>
      <c r="R215" s="799"/>
      <c r="S215" s="809">
        <f>'Densidade celular'!BC671</f>
        <v>4734.9870939191051</v>
      </c>
      <c r="T215" s="810">
        <f>'Densidade celular'!BC719</f>
        <v>7891.6451565318421</v>
      </c>
      <c r="U215" s="813">
        <f t="shared" si="49"/>
        <v>31566.580626127368</v>
      </c>
      <c r="V215" s="799"/>
      <c r="W215" s="809">
        <f>'Densidade celular'!BN671</f>
        <v>7993.4757333092775</v>
      </c>
      <c r="X215" s="810">
        <f>'Densidade celular'!BN719</f>
        <v>6661.2297777577323</v>
      </c>
      <c r="Y215" s="813">
        <f t="shared" si="50"/>
        <v>36636.763777667526</v>
      </c>
      <c r="Z215" s="799"/>
      <c r="AA215" s="809">
        <f>'Densidade celular'!BY671</f>
        <v>0</v>
      </c>
      <c r="AB215" s="810">
        <f>'Densidade celular'!BY719</f>
        <v>0</v>
      </c>
      <c r="AC215" s="813">
        <f t="shared" si="51"/>
        <v>0</v>
      </c>
      <c r="AD215" s="682"/>
      <c r="AE215" s="1199"/>
      <c r="AF215" s="898">
        <f t="shared" si="42"/>
        <v>0</v>
      </c>
      <c r="AG215" s="894">
        <f t="shared" si="43"/>
        <v>21.081797692353526</v>
      </c>
      <c r="AH215" s="899">
        <f t="shared" si="44"/>
        <v>74.169597335825586</v>
      </c>
      <c r="AI215" s="910" t="s">
        <v>83</v>
      </c>
      <c r="AJ215" s="682">
        <v>18</v>
      </c>
      <c r="AK215" s="682"/>
      <c r="AL215" s="682"/>
      <c r="AM215" s="682"/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682"/>
    </row>
    <row r="216" spans="1:63" s="693" customFormat="1" ht="18">
      <c r="A216" s="1201"/>
      <c r="B216" s="705" t="s">
        <v>83</v>
      </c>
      <c r="C216" s="809">
        <f>'Densidade celular'!K720</f>
        <v>0</v>
      </c>
      <c r="D216" s="810">
        <f>'Densidade celular'!K768</f>
        <v>0</v>
      </c>
      <c r="E216" s="813">
        <f t="shared" si="45"/>
        <v>0</v>
      </c>
      <c r="F216" s="799"/>
      <c r="G216" s="809">
        <f>'Densidade celular'!V672</f>
        <v>0</v>
      </c>
      <c r="H216" s="810">
        <f>'Densidade celular'!V720</f>
        <v>0</v>
      </c>
      <c r="I216" s="813">
        <f t="shared" si="46"/>
        <v>0</v>
      </c>
      <c r="J216" s="799"/>
      <c r="K216" s="809">
        <f>'Densidade celular'!AG672</f>
        <v>0</v>
      </c>
      <c r="L216" s="810">
        <f>'Densidade celular'!AG720</f>
        <v>0</v>
      </c>
      <c r="M216" s="813">
        <f t="shared" si="47"/>
        <v>0</v>
      </c>
      <c r="N216" s="799"/>
      <c r="O216" s="809">
        <f>'Densidade celular'!AR672</f>
        <v>126.49078615412115</v>
      </c>
      <c r="P216" s="810">
        <f>'Densidade celular'!AR720</f>
        <v>0</v>
      </c>
      <c r="Q216" s="813">
        <f t="shared" si="48"/>
        <v>63.245393077060577</v>
      </c>
      <c r="R216" s="799"/>
      <c r="S216" s="809">
        <f>'Densidade celular'!BC672</f>
        <v>89.003516802990703</v>
      </c>
      <c r="T216" s="810">
        <f>'Densidade celular'!BC720</f>
        <v>0</v>
      </c>
      <c r="U216" s="813">
        <f t="shared" si="49"/>
        <v>222.50879200747676</v>
      </c>
      <c r="V216" s="799"/>
      <c r="W216" s="809">
        <f>'Densidade celular'!BN672</f>
        <v>0</v>
      </c>
      <c r="X216" s="810">
        <f>'Densidade celular'!BN720</f>
        <v>0</v>
      </c>
      <c r="Y216" s="813">
        <f t="shared" si="50"/>
        <v>0</v>
      </c>
      <c r="Z216" s="799"/>
      <c r="AA216" s="809">
        <f>'Densidade celular'!BY672</f>
        <v>0</v>
      </c>
      <c r="AB216" s="810">
        <f>'Densidade celular'!BY720</f>
        <v>0</v>
      </c>
      <c r="AC216" s="813">
        <f t="shared" si="51"/>
        <v>0</v>
      </c>
      <c r="AD216" s="682"/>
      <c r="AE216" s="1199"/>
      <c r="AF216" s="898">
        <f t="shared" si="42"/>
        <v>565.37363897953674</v>
      </c>
      <c r="AG216" s="894">
        <f t="shared" si="43"/>
        <v>911.08231299089118</v>
      </c>
      <c r="AH216" s="899">
        <f t="shared" si="44"/>
        <v>915.80031249999149</v>
      </c>
      <c r="AI216" s="908" t="s">
        <v>192</v>
      </c>
      <c r="AJ216" s="682">
        <v>19</v>
      </c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682"/>
    </row>
    <row r="217" spans="1:63" s="693" customFormat="1" ht="18">
      <c r="A217" s="1201"/>
      <c r="B217" s="703" t="s">
        <v>192</v>
      </c>
      <c r="C217" s="809">
        <f>'Densidade celular'!K721</f>
        <v>226.14945559181467</v>
      </c>
      <c r="D217" s="810">
        <f>'Densidade celular'!K769</f>
        <v>0</v>
      </c>
      <c r="E217" s="813">
        <f t="shared" si="45"/>
        <v>565.37363897953674</v>
      </c>
      <c r="F217" s="799"/>
      <c r="G217" s="809">
        <f>'Densidade celular'!V673</f>
        <v>973.97905338673297</v>
      </c>
      <c r="H217" s="810">
        <f>'Densidade celular'!V721</f>
        <v>973.97905338673297</v>
      </c>
      <c r="I217" s="813">
        <f t="shared" si="46"/>
        <v>973.97905338673297</v>
      </c>
      <c r="J217" s="799"/>
      <c r="K217" s="809">
        <f>'Densidade celular'!AG673</f>
        <v>508.76862974815765</v>
      </c>
      <c r="L217" s="810">
        <f>'Densidade celular'!AG721</f>
        <v>1017.5372594963153</v>
      </c>
      <c r="M217" s="813">
        <f t="shared" si="47"/>
        <v>763.15294462223642</v>
      </c>
      <c r="N217" s="799"/>
      <c r="O217" s="809">
        <f>'Densidade celular'!AR673</f>
        <v>1992.2298819274081</v>
      </c>
      <c r="P217" s="810">
        <f>'Densidade celular'!AR721</f>
        <v>0</v>
      </c>
      <c r="Q217" s="813">
        <f t="shared" si="48"/>
        <v>996.11494096370404</v>
      </c>
      <c r="R217" s="799"/>
      <c r="S217" s="809">
        <f>'Densidade celular'!BC673</f>
        <v>665.86478439380301</v>
      </c>
      <c r="T217" s="810">
        <f>'Densidade celular'!BC721</f>
        <v>0</v>
      </c>
      <c r="U217" s="813">
        <f t="shared" si="49"/>
        <v>1664.6619609845075</v>
      </c>
      <c r="V217" s="799"/>
      <c r="W217" s="809">
        <f>'Densidade celular'!BN673</f>
        <v>0</v>
      </c>
      <c r="X217" s="810">
        <f>'Densidade celular'!BN721</f>
        <v>433.09559060618687</v>
      </c>
      <c r="Y217" s="813">
        <f t="shared" si="50"/>
        <v>1082.7389765154671</v>
      </c>
      <c r="Z217" s="799"/>
      <c r="AA217" s="809">
        <f>'Densidade celular'!BY673</f>
        <v>0</v>
      </c>
      <c r="AB217" s="810">
        <f>'Densidade celular'!BY721</f>
        <v>0</v>
      </c>
      <c r="AC217" s="813">
        <f t="shared" si="51"/>
        <v>0</v>
      </c>
      <c r="AD217" s="682"/>
      <c r="AE217" s="1199"/>
      <c r="AF217" s="898">
        <f t="shared" si="42"/>
        <v>282.68681948976837</v>
      </c>
      <c r="AG217" s="894">
        <f t="shared" si="43"/>
        <v>4662.2954660705918</v>
      </c>
      <c r="AH217" s="899">
        <f t="shared" si="44"/>
        <v>2072.8448764157215</v>
      </c>
      <c r="AI217" s="908" t="s">
        <v>94</v>
      </c>
      <c r="AJ217" s="682">
        <v>20</v>
      </c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682"/>
    </row>
    <row r="218" spans="1:63" s="693" customFormat="1" ht="18">
      <c r="A218" s="1201"/>
      <c r="B218" s="703" t="s">
        <v>94</v>
      </c>
      <c r="C218" s="809">
        <f>'Densidade celular'!K722</f>
        <v>113.07472779590734</v>
      </c>
      <c r="D218" s="810">
        <f>'Densidade celular'!K770</f>
        <v>0</v>
      </c>
      <c r="E218" s="813">
        <f t="shared" si="45"/>
        <v>282.68681948976837</v>
      </c>
      <c r="F218" s="799"/>
      <c r="G218" s="809">
        <f>'Densidade celular'!V674</f>
        <v>3617.6364840078654</v>
      </c>
      <c r="H218" s="810">
        <f>'Densidade celular'!V722</f>
        <v>5009.0351317031982</v>
      </c>
      <c r="I218" s="813">
        <f t="shared" si="46"/>
        <v>4313.335807855532</v>
      </c>
      <c r="J218" s="799"/>
      <c r="K218" s="809">
        <f>'Densidade celular'!AG674</f>
        <v>3968.3953120356291</v>
      </c>
      <c r="L218" s="810">
        <f>'Densidade celular'!AG722</f>
        <v>4121.0259009600759</v>
      </c>
      <c r="M218" s="813">
        <f t="shared" si="47"/>
        <v>4044.7106064978525</v>
      </c>
      <c r="N218" s="799"/>
      <c r="O218" s="809">
        <f>'Densidade celular'!AR674</f>
        <v>5312.6130184730891</v>
      </c>
      <c r="P218" s="810">
        <f>'Densidade celular'!AR722</f>
        <v>5945.0669492436946</v>
      </c>
      <c r="Q218" s="813">
        <f t="shared" si="48"/>
        <v>5628.8399838583919</v>
      </c>
      <c r="R218" s="799"/>
      <c r="S218" s="809">
        <f>'Densidade celular'!BC674</f>
        <v>623.02461762093481</v>
      </c>
      <c r="T218" s="810">
        <f>'Densidade celular'!BC722</f>
        <v>356.01406721196281</v>
      </c>
      <c r="U218" s="813">
        <f t="shared" si="49"/>
        <v>2447.5967120822443</v>
      </c>
      <c r="V218" s="799"/>
      <c r="W218" s="809">
        <f>'Densidade celular'!BN674</f>
        <v>277.87285283809774</v>
      </c>
      <c r="X218" s="810">
        <f>'Densidade celular'!BN722</f>
        <v>347.34106604762218</v>
      </c>
      <c r="Y218" s="813">
        <f t="shared" si="50"/>
        <v>1563.0347972142999</v>
      </c>
      <c r="Z218" s="799"/>
      <c r="AA218" s="809">
        <f>'Densidade celular'!BY674</f>
        <v>220.79031199506193</v>
      </c>
      <c r="AB218" s="810">
        <f>'Densidade celular'!BY722</f>
        <v>662.37093598518572</v>
      </c>
      <c r="AC218" s="813">
        <f t="shared" si="51"/>
        <v>2207.9031199506194</v>
      </c>
      <c r="AD218" s="682"/>
      <c r="AE218" s="1199"/>
      <c r="AF218" s="898">
        <f t="shared" si="42"/>
        <v>179546.51420735859</v>
      </c>
      <c r="AG218" s="894">
        <f t="shared" si="43"/>
        <v>200354.84025866608</v>
      </c>
      <c r="AH218" s="899">
        <f t="shared" si="44"/>
        <v>334257.50533465203</v>
      </c>
      <c r="AI218" s="908" t="s">
        <v>196</v>
      </c>
      <c r="AJ218" s="682">
        <v>21</v>
      </c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82"/>
    </row>
    <row r="219" spans="1:63" s="693" customFormat="1" ht="18">
      <c r="A219" s="1201"/>
      <c r="B219" s="703" t="s">
        <v>196</v>
      </c>
      <c r="C219" s="809">
        <f>'Densidade celular'!K723</f>
        <v>27719.461842539571</v>
      </c>
      <c r="D219" s="810">
        <f>'Densidade celular'!K771</f>
        <v>44099.143840403864</v>
      </c>
      <c r="E219" s="813">
        <f t="shared" si="45"/>
        <v>179546.51420735859</v>
      </c>
      <c r="F219" s="799"/>
      <c r="G219" s="809">
        <f>'Densidade celular'!V675</f>
        <v>106441.99654869297</v>
      </c>
      <c r="H219" s="810">
        <f>'Densidade celular'!V723</f>
        <v>108529.09452023596</v>
      </c>
      <c r="I219" s="813">
        <f t="shared" si="46"/>
        <v>107485.54553446447</v>
      </c>
      <c r="J219" s="799"/>
      <c r="K219" s="809">
        <f>'Densidade celular'!AG675</f>
        <v>315182.1661289836</v>
      </c>
      <c r="L219" s="810">
        <f>'Densidade celular'!AG723</f>
        <v>272445.60123013839</v>
      </c>
      <c r="M219" s="813">
        <f t="shared" si="47"/>
        <v>293813.88367956097</v>
      </c>
      <c r="N219" s="799"/>
      <c r="O219" s="809">
        <f>'Densidade celular'!AR675</f>
        <v>196783.52303119708</v>
      </c>
      <c r="P219" s="810">
        <f>'Densidade celular'!AR723</f>
        <v>202746.6600927485</v>
      </c>
      <c r="Q219" s="813">
        <f t="shared" si="48"/>
        <v>199765.0915619728</v>
      </c>
      <c r="R219" s="799"/>
      <c r="S219" s="809">
        <f>'Densidade celular'!BC675</f>
        <v>60522.391426033682</v>
      </c>
      <c r="T219" s="810">
        <f>'Densidade celular'!BC723</f>
        <v>45391.793569525253</v>
      </c>
      <c r="U219" s="813">
        <f t="shared" si="49"/>
        <v>264785.46248889732</v>
      </c>
      <c r="V219" s="799"/>
      <c r="W219" s="809">
        <f>'Densidade celular'!BN675</f>
        <v>50572.85921653379</v>
      </c>
      <c r="X219" s="810">
        <f>'Densidade celular'!BN723</f>
        <v>47412.055515500433</v>
      </c>
      <c r="Y219" s="813">
        <f t="shared" si="50"/>
        <v>244962.28683008556</v>
      </c>
      <c r="Z219" s="799"/>
      <c r="AA219" s="809">
        <f>'Densidade celular'!BY675</f>
        <v>81957.363812566982</v>
      </c>
      <c r="AB219" s="810">
        <f>'Densidade celular'!BY723</f>
        <v>115252.54286142232</v>
      </c>
      <c r="AC219" s="813">
        <f t="shared" si="51"/>
        <v>493024.76668497326</v>
      </c>
      <c r="AD219" s="682"/>
      <c r="AE219" s="1199"/>
      <c r="AF219" s="898">
        <f t="shared" si="42"/>
        <v>141.34340974488418</v>
      </c>
      <c r="AG219" s="894">
        <f t="shared" si="43"/>
        <v>23.189977461588882</v>
      </c>
      <c r="AH219" s="899">
        <f t="shared" si="44"/>
        <v>0</v>
      </c>
      <c r="AI219" s="908" t="s">
        <v>100</v>
      </c>
      <c r="AJ219" s="682">
        <v>22</v>
      </c>
      <c r="AK219" s="682"/>
      <c r="AL219" s="682"/>
      <c r="AM219" s="682"/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682"/>
    </row>
    <row r="220" spans="1:63" s="693" customFormat="1" ht="18">
      <c r="A220" s="1201"/>
      <c r="B220" s="703" t="s">
        <v>100</v>
      </c>
      <c r="C220" s="809">
        <f>'Densidade celular'!K724</f>
        <v>0</v>
      </c>
      <c r="D220" s="810">
        <f>'Densidade celular'!K772</f>
        <v>56.537363897953668</v>
      </c>
      <c r="E220" s="813">
        <f t="shared" si="45"/>
        <v>141.34340974488418</v>
      </c>
      <c r="F220" s="799"/>
      <c r="G220" s="809">
        <f>'Densidade celular'!V676</f>
        <v>139.13986476953329</v>
      </c>
      <c r="H220" s="810">
        <f>'Densidade celular'!V724</f>
        <v>0</v>
      </c>
      <c r="I220" s="813">
        <f t="shared" si="46"/>
        <v>69.569932384766645</v>
      </c>
      <c r="J220" s="799"/>
      <c r="K220" s="809">
        <f>'Densidade celular'!AG676</f>
        <v>0</v>
      </c>
      <c r="L220" s="810">
        <f>'Densidade celular'!AG724</f>
        <v>0</v>
      </c>
      <c r="M220" s="813">
        <f t="shared" si="47"/>
        <v>0</v>
      </c>
      <c r="N220" s="799"/>
      <c r="O220" s="809">
        <f>'Densidade celular'!AR676</f>
        <v>0</v>
      </c>
      <c r="P220" s="810">
        <f>'Densidade celular'!AR724</f>
        <v>0</v>
      </c>
      <c r="Q220" s="813">
        <f t="shared" si="48"/>
        <v>0</v>
      </c>
      <c r="R220" s="799"/>
      <c r="S220" s="809">
        <f>'Densidade celular'!BC676</f>
        <v>0</v>
      </c>
      <c r="T220" s="810">
        <f>'Densidade celular'!BC724</f>
        <v>0</v>
      </c>
      <c r="U220" s="813">
        <f t="shared" si="49"/>
        <v>0</v>
      </c>
      <c r="V220" s="799"/>
      <c r="W220" s="809">
        <f>'Densidade celular'!BN676</f>
        <v>0</v>
      </c>
      <c r="X220" s="810">
        <f>'Densidade celular'!BN724</f>
        <v>0</v>
      </c>
      <c r="Y220" s="813">
        <f t="shared" si="50"/>
        <v>0</v>
      </c>
      <c r="Z220" s="799"/>
      <c r="AA220" s="809">
        <f>'Densidade celular'!BY676</f>
        <v>0</v>
      </c>
      <c r="AB220" s="810">
        <f>'Densidade celular'!BY724</f>
        <v>0</v>
      </c>
      <c r="AC220" s="813">
        <f t="shared" si="51"/>
        <v>0</v>
      </c>
      <c r="AD220" s="682"/>
      <c r="AE220" s="1199"/>
      <c r="AF220" s="898">
        <f t="shared" si="42"/>
        <v>9964.7103870143346</v>
      </c>
      <c r="AG220" s="894">
        <f t="shared" si="43"/>
        <v>0</v>
      </c>
      <c r="AH220" s="899">
        <f t="shared" si="44"/>
        <v>0</v>
      </c>
      <c r="AI220" s="908" t="s">
        <v>198</v>
      </c>
      <c r="AJ220" s="682">
        <v>23</v>
      </c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682"/>
    </row>
    <row r="221" spans="1:63" s="693" customFormat="1" ht="18">
      <c r="A221" s="1201"/>
      <c r="B221" s="703" t="s">
        <v>198</v>
      </c>
      <c r="C221" s="809">
        <f>'Densidade celular'!K725</f>
        <v>3985.8841548057339</v>
      </c>
      <c r="D221" s="810">
        <f>'Densidade celular'!K773</f>
        <v>0</v>
      </c>
      <c r="E221" s="813">
        <f t="shared" si="45"/>
        <v>9964.7103870143346</v>
      </c>
      <c r="F221" s="799"/>
      <c r="G221" s="809">
        <f>'Densidade celular'!V677</f>
        <v>0</v>
      </c>
      <c r="H221" s="810">
        <f>'Densidade celular'!V725</f>
        <v>0</v>
      </c>
      <c r="I221" s="813">
        <f t="shared" si="46"/>
        <v>0</v>
      </c>
      <c r="J221" s="799"/>
      <c r="K221" s="809">
        <f>'Densidade celular'!AG677</f>
        <v>0</v>
      </c>
      <c r="L221" s="810">
        <f>'Densidade celular'!AG725</f>
        <v>0</v>
      </c>
      <c r="M221" s="813">
        <f t="shared" si="47"/>
        <v>0</v>
      </c>
      <c r="N221" s="799"/>
      <c r="O221" s="809">
        <f>'Densidade celular'!AR677</f>
        <v>0</v>
      </c>
      <c r="P221" s="810">
        <f>'Densidade celular'!AR725</f>
        <v>0</v>
      </c>
      <c r="Q221" s="813">
        <f t="shared" si="48"/>
        <v>0</v>
      </c>
      <c r="R221" s="799"/>
      <c r="S221" s="809">
        <f>'Densidade celular'!BC677</f>
        <v>0</v>
      </c>
      <c r="T221" s="810">
        <f>'Densidade celular'!BC725</f>
        <v>0</v>
      </c>
      <c r="U221" s="813">
        <f t="shared" si="49"/>
        <v>0</v>
      </c>
      <c r="V221" s="799"/>
      <c r="W221" s="809">
        <f>'Densidade celular'!BN677</f>
        <v>0</v>
      </c>
      <c r="X221" s="810">
        <f>'Densidade celular'!BN725</f>
        <v>0</v>
      </c>
      <c r="Y221" s="813">
        <f t="shared" si="50"/>
        <v>0</v>
      </c>
      <c r="Z221" s="799"/>
      <c r="AA221" s="809">
        <f>'Densidade celular'!BY677</f>
        <v>0</v>
      </c>
      <c r="AB221" s="810">
        <f>'Densidade celular'!BY725</f>
        <v>0</v>
      </c>
      <c r="AC221" s="813">
        <f t="shared" si="51"/>
        <v>0</v>
      </c>
      <c r="AD221" s="682"/>
      <c r="AE221" s="1199"/>
      <c r="AF221" s="898">
        <f t="shared" si="42"/>
        <v>0</v>
      </c>
      <c r="AG221" s="894">
        <f t="shared" si="43"/>
        <v>4444.010426184278</v>
      </c>
      <c r="AH221" s="899">
        <f t="shared" si="44"/>
        <v>0</v>
      </c>
      <c r="AI221" s="908" t="s">
        <v>201</v>
      </c>
      <c r="AJ221" s="682">
        <v>24</v>
      </c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682"/>
    </row>
    <row r="222" spans="1:63" s="693" customFormat="1" ht="18">
      <c r="A222" s="1201"/>
      <c r="B222" s="703" t="s">
        <v>201</v>
      </c>
      <c r="C222" s="809">
        <f>'Densidade celular'!K726</f>
        <v>0</v>
      </c>
      <c r="D222" s="810">
        <f>'Densidade celular'!K774</f>
        <v>0</v>
      </c>
      <c r="E222" s="813">
        <f t="shared" si="45"/>
        <v>0</v>
      </c>
      <c r="F222" s="799"/>
      <c r="G222" s="809">
        <f>'Densidade celular'!V678</f>
        <v>0</v>
      </c>
      <c r="H222" s="810">
        <f>'Densidade celular'!V726</f>
        <v>0</v>
      </c>
      <c r="I222" s="813">
        <f t="shared" si="46"/>
        <v>0</v>
      </c>
      <c r="J222" s="799"/>
      <c r="K222" s="809">
        <f>'Densidade celular'!AG678</f>
        <v>6105.2235569778913</v>
      </c>
      <c r="L222" s="810">
        <f>'Densidade celular'!AG726</f>
        <v>12210.447113955783</v>
      </c>
      <c r="M222" s="813">
        <f t="shared" si="47"/>
        <v>9157.8353354668361</v>
      </c>
      <c r="N222" s="799"/>
      <c r="O222" s="809">
        <f>'Densidade celular'!AR678</f>
        <v>0</v>
      </c>
      <c r="P222" s="810">
        <f>'Densidade celular'!AR726</f>
        <v>8348.3918861719958</v>
      </c>
      <c r="Q222" s="813">
        <f t="shared" si="48"/>
        <v>4174.1959430859979</v>
      </c>
      <c r="R222" s="799"/>
      <c r="S222" s="809">
        <f>'Densidade celular'!BC678</f>
        <v>0</v>
      </c>
      <c r="T222" s="810">
        <f>'Densidade celular'!BC726</f>
        <v>0</v>
      </c>
      <c r="U222" s="813">
        <f t="shared" si="49"/>
        <v>0</v>
      </c>
      <c r="V222" s="799"/>
      <c r="W222" s="809">
        <f>'Densidade celular'!BN678</f>
        <v>0</v>
      </c>
      <c r="X222" s="810">
        <f>'Densidade celular'!BN726</f>
        <v>0</v>
      </c>
      <c r="Y222" s="813">
        <f t="shared" si="50"/>
        <v>0</v>
      </c>
      <c r="Z222" s="799"/>
      <c r="AA222" s="809">
        <f>'Densidade celular'!BY678</f>
        <v>0</v>
      </c>
      <c r="AB222" s="810">
        <f>'Densidade celular'!BY726</f>
        <v>0</v>
      </c>
      <c r="AC222" s="813">
        <f t="shared" si="51"/>
        <v>0</v>
      </c>
      <c r="AD222" s="682"/>
      <c r="AE222" s="1199"/>
      <c r="AF222" s="898">
        <f t="shared" si="42"/>
        <v>141.34340974488418</v>
      </c>
      <c r="AG222" s="894">
        <f t="shared" si="43"/>
        <v>979.45788123445652</v>
      </c>
      <c r="AH222" s="899">
        <f t="shared" si="44"/>
        <v>661.04849218326365</v>
      </c>
      <c r="AI222" s="910" t="s">
        <v>103</v>
      </c>
      <c r="AJ222" s="682">
        <v>25</v>
      </c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82"/>
    </row>
    <row r="223" spans="1:63" s="693" customFormat="1" ht="18">
      <c r="A223" s="1201"/>
      <c r="B223" s="705" t="s">
        <v>103</v>
      </c>
      <c r="C223" s="809">
        <f>'Densidade celular'!K727</f>
        <v>56.537363897953668</v>
      </c>
      <c r="D223" s="810">
        <f>'Densidade celular'!K775</f>
        <v>0</v>
      </c>
      <c r="E223" s="813">
        <f t="shared" si="45"/>
        <v>141.34340974488418</v>
      </c>
      <c r="F223" s="799"/>
      <c r="G223" s="809">
        <f>'Densidade celular'!V679</f>
        <v>834.83918861719962</v>
      </c>
      <c r="H223" s="810">
        <f>'Densidade celular'!V727</f>
        <v>1391.398647695333</v>
      </c>
      <c r="I223" s="813">
        <f t="shared" si="46"/>
        <v>1113.1189181562663</v>
      </c>
      <c r="J223" s="799"/>
      <c r="K223" s="809">
        <f>'Densidade celular'!AG679</f>
        <v>763.15294462223642</v>
      </c>
      <c r="L223" s="810">
        <f>'Densidade celular'!AG727</f>
        <v>610.52235569778907</v>
      </c>
      <c r="M223" s="813">
        <f t="shared" si="47"/>
        <v>686.8376501600128</v>
      </c>
      <c r="N223" s="799"/>
      <c r="O223" s="809">
        <f>'Densidade celular'!AR679</f>
        <v>379.47235846236345</v>
      </c>
      <c r="P223" s="810">
        <f>'Densidade celular'!AR727</f>
        <v>1897.3617923118175</v>
      </c>
      <c r="Q223" s="813">
        <f t="shared" si="48"/>
        <v>1138.4170753870903</v>
      </c>
      <c r="R223" s="799"/>
      <c r="S223" s="809">
        <f>'Densidade celular'!BC679</f>
        <v>89.003516802990703</v>
      </c>
      <c r="T223" s="810">
        <f>'Densidade celular'!BC727</f>
        <v>89.003516802990703</v>
      </c>
      <c r="U223" s="813">
        <f t="shared" si="49"/>
        <v>445.01758401495351</v>
      </c>
      <c r="V223" s="799"/>
      <c r="W223" s="809">
        <f>'Densidade celular'!BN679</f>
        <v>0</v>
      </c>
      <c r="X223" s="810">
        <f>'Densidade celular'!BN727</f>
        <v>173.67053302381109</v>
      </c>
      <c r="Y223" s="813">
        <f t="shared" si="50"/>
        <v>434.17633255952774</v>
      </c>
      <c r="Z223" s="799"/>
      <c r="AA223" s="809">
        <f>'Densidade celular'!BY679</f>
        <v>331.18546799259286</v>
      </c>
      <c r="AB223" s="810">
        <f>'Densidade celular'!BY727</f>
        <v>110.39515599753096</v>
      </c>
      <c r="AC223" s="813">
        <f t="shared" si="51"/>
        <v>1103.9515599753097</v>
      </c>
      <c r="AD223" s="682"/>
      <c r="AE223" s="1199"/>
      <c r="AF223" s="898">
        <f t="shared" si="42"/>
        <v>424.0302292346525</v>
      </c>
      <c r="AG223" s="894">
        <f t="shared" si="43"/>
        <v>748.25947790148587</v>
      </c>
      <c r="AH223" s="899">
        <f t="shared" si="44"/>
        <v>624.00198673442276</v>
      </c>
      <c r="AI223" s="910" t="s">
        <v>107</v>
      </c>
      <c r="AJ223" s="682">
        <v>26</v>
      </c>
      <c r="AK223" s="682"/>
      <c r="AL223" s="682"/>
      <c r="AM223" s="682"/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682"/>
    </row>
    <row r="224" spans="1:63" s="693" customFormat="1" ht="18">
      <c r="A224" s="1201"/>
      <c r="B224" s="705" t="s">
        <v>107</v>
      </c>
      <c r="C224" s="809">
        <f>'Densidade celular'!K728</f>
        <v>56.537363897953668</v>
      </c>
      <c r="D224" s="810">
        <f>'Densidade celular'!K776</f>
        <v>113.07472779590734</v>
      </c>
      <c r="E224" s="813">
        <f t="shared" si="45"/>
        <v>424.0302292346525</v>
      </c>
      <c r="F224" s="799"/>
      <c r="G224" s="809">
        <f>'Densidade celular'!V680</f>
        <v>556.55945907813316</v>
      </c>
      <c r="H224" s="810">
        <f>'Densidade celular'!V728</f>
        <v>278.27972953906658</v>
      </c>
      <c r="I224" s="813">
        <f t="shared" si="46"/>
        <v>417.41959430859987</v>
      </c>
      <c r="J224" s="799"/>
      <c r="K224" s="809">
        <f>'Densidade celular'!AG680</f>
        <v>1373.6753003200256</v>
      </c>
      <c r="L224" s="810">
        <f>'Densidade celular'!AG728</f>
        <v>763.15294462223642</v>
      </c>
      <c r="M224" s="813">
        <f t="shared" si="47"/>
        <v>1068.4141224711311</v>
      </c>
      <c r="N224" s="799"/>
      <c r="O224" s="809">
        <f>'Densidade celular'!AR680</f>
        <v>758.94471692472689</v>
      </c>
      <c r="P224" s="810">
        <f>'Densidade celular'!AR728</f>
        <v>758.94471692472689</v>
      </c>
      <c r="Q224" s="813">
        <f t="shared" si="48"/>
        <v>758.94471692472689</v>
      </c>
      <c r="R224" s="799"/>
      <c r="S224" s="809">
        <f>'Densidade celular'!BC680</f>
        <v>0</v>
      </c>
      <c r="T224" s="810">
        <f>'Densidade celular'!BC728</f>
        <v>0</v>
      </c>
      <c r="U224" s="813">
        <f t="shared" si="49"/>
        <v>0</v>
      </c>
      <c r="V224" s="799"/>
      <c r="W224" s="809">
        <f>'Densidade celular'!BN680</f>
        <v>138.93642641904887</v>
      </c>
      <c r="X224" s="810">
        <f>'Densidade celular'!BN728</f>
        <v>57.890177674603699</v>
      </c>
      <c r="Y224" s="813">
        <f t="shared" si="50"/>
        <v>492.06651023413144</v>
      </c>
      <c r="Z224" s="799"/>
      <c r="AA224" s="809">
        <f>'Densidade celular'!BY680</f>
        <v>331.18546799259286</v>
      </c>
      <c r="AB224" s="810">
        <f>'Densidade celular'!BY728</f>
        <v>220.79031199506193</v>
      </c>
      <c r="AC224" s="813">
        <f t="shared" si="51"/>
        <v>1379.9394499691368</v>
      </c>
      <c r="AD224" s="682"/>
      <c r="AE224" s="1199"/>
      <c r="AF224" s="898">
        <f t="shared" si="42"/>
        <v>0</v>
      </c>
      <c r="AG224" s="894">
        <f t="shared" si="43"/>
        <v>1442.6882015989383</v>
      </c>
      <c r="AH224" s="899">
        <f t="shared" si="44"/>
        <v>173.67053302381109</v>
      </c>
      <c r="AI224" s="910" t="s">
        <v>108</v>
      </c>
      <c r="AJ224" s="682">
        <v>27</v>
      </c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682"/>
    </row>
    <row r="225" spans="1:63" s="693" customFormat="1" ht="18">
      <c r="A225" s="1201"/>
      <c r="B225" s="705" t="s">
        <v>108</v>
      </c>
      <c r="C225" s="809">
        <f>'Densidade celular'!K729</f>
        <v>0</v>
      </c>
      <c r="D225" s="810">
        <f>'Densidade celular'!K777</f>
        <v>0</v>
      </c>
      <c r="E225" s="813">
        <f t="shared" si="45"/>
        <v>0</v>
      </c>
      <c r="F225" s="799"/>
      <c r="G225" s="809">
        <f>'Densidade celular'!V681</f>
        <v>834.83918861719962</v>
      </c>
      <c r="H225" s="810">
        <f>'Densidade celular'!V729</f>
        <v>834.83918861719962</v>
      </c>
      <c r="I225" s="813">
        <f t="shared" si="46"/>
        <v>834.83918861719962</v>
      </c>
      <c r="J225" s="799"/>
      <c r="K225" s="809">
        <f>'Densidade celular'!AG681</f>
        <v>4731.5482566578657</v>
      </c>
      <c r="L225" s="810">
        <f>'Densidade celular'!AG729</f>
        <v>610.52235569778907</v>
      </c>
      <c r="M225" s="813">
        <f t="shared" si="47"/>
        <v>2671.0353061778274</v>
      </c>
      <c r="N225" s="799"/>
      <c r="O225" s="809">
        <f>'Densidade celular'!AR681</f>
        <v>379.47235846236345</v>
      </c>
      <c r="P225" s="810">
        <f>'Densidade celular'!AR729</f>
        <v>1264.9078615412116</v>
      </c>
      <c r="Q225" s="813">
        <f t="shared" si="48"/>
        <v>822.1901100017875</v>
      </c>
      <c r="R225" s="799"/>
      <c r="S225" s="809">
        <f>'Densidade celular'!BC681</f>
        <v>0</v>
      </c>
      <c r="T225" s="810">
        <f>'Densidade celular'!BC729</f>
        <v>0</v>
      </c>
      <c r="U225" s="813">
        <f t="shared" si="49"/>
        <v>0</v>
      </c>
      <c r="V225" s="799"/>
      <c r="W225" s="809">
        <f>'Densidade celular'!BN681</f>
        <v>208.40463962857331</v>
      </c>
      <c r="X225" s="810">
        <f>'Densidade celular'!BN729</f>
        <v>0</v>
      </c>
      <c r="Y225" s="813">
        <f t="shared" si="50"/>
        <v>521.01159907143324</v>
      </c>
      <c r="Z225" s="799"/>
      <c r="AA225" s="809">
        <f>'Densidade celular'!BY681</f>
        <v>0</v>
      </c>
      <c r="AB225" s="810">
        <f>'Densidade celular'!BY729</f>
        <v>0</v>
      </c>
      <c r="AC225" s="813">
        <f t="shared" si="51"/>
        <v>0</v>
      </c>
      <c r="AD225" s="682"/>
      <c r="AE225" s="1199"/>
      <c r="AF225" s="898">
        <f t="shared" si="42"/>
        <v>46360.638396322014</v>
      </c>
      <c r="AG225" s="894">
        <f t="shared" si="43"/>
        <v>100157.15282263985</v>
      </c>
      <c r="AH225" s="899">
        <f t="shared" si="44"/>
        <v>60166.392396470219</v>
      </c>
      <c r="AI225" s="908" t="s">
        <v>203</v>
      </c>
      <c r="AJ225" s="682">
        <v>28</v>
      </c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682"/>
    </row>
    <row r="226" spans="1:63" s="693" customFormat="1" ht="18">
      <c r="A226" s="1201"/>
      <c r="B226" s="703" t="s">
        <v>203</v>
      </c>
      <c r="C226" s="809">
        <f>'Densidade celular'!K730</f>
        <v>12749.175558988552</v>
      </c>
      <c r="D226" s="810">
        <f>'Densidade celular'!K778</f>
        <v>5795.0797995402509</v>
      </c>
      <c r="E226" s="813">
        <f t="shared" si="45"/>
        <v>46360.638396322014</v>
      </c>
      <c r="F226" s="799"/>
      <c r="G226" s="809">
        <f>'Densidade celular'!V682</f>
        <v>47029.274292102258</v>
      </c>
      <c r="H226" s="810">
        <f>'Densidade celular'!V730</f>
        <v>57882.183744125847</v>
      </c>
      <c r="I226" s="813">
        <f t="shared" si="46"/>
        <v>52455.729018114056</v>
      </c>
      <c r="J226" s="799"/>
      <c r="K226" s="809">
        <f>'Densidade celular'!AG682</f>
        <v>206356.55622585272</v>
      </c>
      <c r="L226" s="810">
        <f>'Densidade celular'!AG730</f>
        <v>75399.510928676944</v>
      </c>
      <c r="M226" s="813">
        <f t="shared" si="47"/>
        <v>140878.03357726484</v>
      </c>
      <c r="N226" s="799"/>
      <c r="O226" s="809">
        <f>'Densidade celular'!AR682</f>
        <v>105746.2972248453</v>
      </c>
      <c r="P226" s="810">
        <f>'Densidade celular'!AR730</f>
        <v>108529.09452023596</v>
      </c>
      <c r="Q226" s="813">
        <f t="shared" si="48"/>
        <v>107137.69587254063</v>
      </c>
      <c r="R226" s="799"/>
      <c r="S226" s="809">
        <f>'Densidade celular'!BC682</f>
        <v>20641.398938560262</v>
      </c>
      <c r="T226" s="810">
        <f>'Densidade celular'!BC730</f>
        <v>16154.138299742814</v>
      </c>
      <c r="U226" s="813">
        <f t="shared" si="49"/>
        <v>91988.843095757693</v>
      </c>
      <c r="V226" s="799"/>
      <c r="W226" s="809">
        <f>'Densidade celular'!BN682</f>
        <v>2917.6649548000264</v>
      </c>
      <c r="X226" s="810">
        <f>'Densidade celular'!BN730</f>
        <v>2431.3874623333554</v>
      </c>
      <c r="Y226" s="813">
        <f t="shared" si="50"/>
        <v>13372.631042833455</v>
      </c>
      <c r="Z226" s="799"/>
      <c r="AA226" s="809">
        <f>'Densidade celular'!BY682</f>
        <v>14470.965032009684</v>
      </c>
      <c r="AB226" s="810">
        <f>'Densidade celular'!BY730</f>
        <v>15584.116188318123</v>
      </c>
      <c r="AC226" s="813">
        <f t="shared" si="51"/>
        <v>75137.703050819517</v>
      </c>
      <c r="AD226" s="682"/>
      <c r="AE226" s="1199"/>
      <c r="AF226" s="898">
        <f t="shared" si="42"/>
        <v>2074732.7971752402</v>
      </c>
      <c r="AG226" s="894">
        <f t="shared" si="43"/>
        <v>952354.09534071479</v>
      </c>
      <c r="AH226" s="899">
        <f t="shared" si="44"/>
        <v>722010.23507296888</v>
      </c>
      <c r="AI226" s="908" t="s">
        <v>204</v>
      </c>
      <c r="AJ226" s="682">
        <v>29</v>
      </c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82"/>
    </row>
    <row r="227" spans="1:63" s="693" customFormat="1" ht="18">
      <c r="A227" s="1201"/>
      <c r="B227" s="703" t="s">
        <v>204</v>
      </c>
      <c r="C227" s="809">
        <f>'Densidade celular'!K731</f>
        <v>437787.65444982128</v>
      </c>
      <c r="D227" s="810">
        <f>'Densidade celular'!K779</f>
        <v>392105.46442027471</v>
      </c>
      <c r="E227" s="813">
        <f t="shared" si="45"/>
        <v>2074732.7971752402</v>
      </c>
      <c r="F227" s="799"/>
      <c r="G227" s="809">
        <f>'Densidade celular'!V683</f>
        <v>1035349.0097410817</v>
      </c>
      <c r="H227" s="810">
        <f>'Densidade celular'!V731</f>
        <v>1067703.6662954907</v>
      </c>
      <c r="I227" s="813">
        <f t="shared" si="46"/>
        <v>1051526.3380182863</v>
      </c>
      <c r="J227" s="799"/>
      <c r="K227" s="809">
        <f>'Densidade celular'!AG683</f>
        <v>770967.63077516796</v>
      </c>
      <c r="L227" s="810">
        <f>'Densidade celular'!AG731</f>
        <v>801005.33067549916</v>
      </c>
      <c r="M227" s="813">
        <f t="shared" si="47"/>
        <v>785986.48072533356</v>
      </c>
      <c r="N227" s="799"/>
      <c r="O227" s="809">
        <f>'Densidade celular'!AR683</f>
        <v>1099828.9528910066</v>
      </c>
      <c r="P227" s="810">
        <f>'Densidade celular'!AR731</f>
        <v>939269.98166604212</v>
      </c>
      <c r="Q227" s="813">
        <f t="shared" si="48"/>
        <v>1019549.4672785243</v>
      </c>
      <c r="R227" s="799"/>
      <c r="S227" s="809">
        <f>'Densidade celular'!BC683</f>
        <v>150478.24585881637</v>
      </c>
      <c r="T227" s="810">
        <f>'Densidade celular'!BC731</f>
        <v>140100.43579958766</v>
      </c>
      <c r="U227" s="813">
        <f t="shared" si="49"/>
        <v>726446.7041460101</v>
      </c>
      <c r="V227" s="799"/>
      <c r="W227" s="809">
        <f>'Densidade celular'!BN683</f>
        <v>90966.309590765261</v>
      </c>
      <c r="X227" s="810">
        <f>'Densidade celular'!BN731</f>
        <v>162439.83855493797</v>
      </c>
      <c r="Y227" s="813">
        <f t="shared" si="50"/>
        <v>633515.37036425807</v>
      </c>
      <c r="Z227" s="799"/>
      <c r="AA227" s="809">
        <f>'Densidade celular'!BY683</f>
        <v>136411.61442761574</v>
      </c>
      <c r="AB227" s="810">
        <f>'Densidade celular'!BY731</f>
        <v>186015.83785583967</v>
      </c>
      <c r="AC227" s="813">
        <f t="shared" si="51"/>
        <v>806068.63070863858</v>
      </c>
      <c r="AD227" s="682"/>
      <c r="AE227" s="1199"/>
      <c r="AF227" s="898">
        <f t="shared" si="42"/>
        <v>128424.62209420177</v>
      </c>
      <c r="AG227" s="894">
        <f t="shared" si="43"/>
        <v>162161.77510403143</v>
      </c>
      <c r="AH227" s="899">
        <f t="shared" si="44"/>
        <v>156653.16264597903</v>
      </c>
      <c r="AI227" s="908" t="s">
        <v>262</v>
      </c>
      <c r="AJ227" s="682">
        <v>30</v>
      </c>
      <c r="AK227" s="682"/>
      <c r="AL227" s="682"/>
      <c r="AM227" s="682"/>
      <c r="AN227" s="682"/>
      <c r="AO227" s="682"/>
      <c r="AP227" s="682"/>
      <c r="AQ227" s="682"/>
      <c r="AR227" s="682"/>
      <c r="AS227" s="682"/>
      <c r="AT227" s="682"/>
      <c r="AU227" s="682"/>
      <c r="AV227" s="682"/>
      <c r="AW227" s="682"/>
      <c r="AX227" s="682"/>
      <c r="AY227" s="682"/>
      <c r="AZ227" s="682"/>
      <c r="BA227" s="682"/>
      <c r="BB227" s="682"/>
      <c r="BC227" s="682"/>
      <c r="BD227" s="682"/>
      <c r="BE227" s="682"/>
      <c r="BF227" s="682"/>
      <c r="BG227" s="682"/>
      <c r="BH227" s="682"/>
      <c r="BI227" s="682"/>
      <c r="BJ227" s="682"/>
      <c r="BK227" s="682"/>
    </row>
    <row r="228" spans="1:63" s="693" customFormat="1" ht="18">
      <c r="A228" s="1201"/>
      <c r="B228" s="703" t="s">
        <v>262</v>
      </c>
      <c r="C228" s="809">
        <f>'Densidade celular'!K732</f>
        <v>28798.248590821004</v>
      </c>
      <c r="D228" s="810">
        <f>'Densidade celular'!K780</f>
        <v>22571.600246859703</v>
      </c>
      <c r="E228" s="813">
        <f t="shared" si="45"/>
        <v>128424.62209420177</v>
      </c>
      <c r="F228" s="799"/>
      <c r="G228" s="809">
        <f>'Densidade celular'!V684</f>
        <v>163837.19076612545</v>
      </c>
      <c r="H228" s="810">
        <f>'Densidade celular'!V732</f>
        <v>168206.18251988877</v>
      </c>
      <c r="I228" s="813">
        <f t="shared" si="46"/>
        <v>166021.68664300709</v>
      </c>
      <c r="J228" s="799"/>
      <c r="K228" s="809">
        <f>'Densidade celular'!AG684</f>
        <v>4894.3542181772764</v>
      </c>
      <c r="L228" s="810">
        <f>'Densidade celular'!AG732</f>
        <v>176196.75185438193</v>
      </c>
      <c r="M228" s="813">
        <f t="shared" si="47"/>
        <v>90545.553036279598</v>
      </c>
      <c r="N228" s="799"/>
      <c r="O228" s="809">
        <f>'Densidade celular'!AR684</f>
        <v>217581.01762324228</v>
      </c>
      <c r="P228" s="810">
        <f>'Densidade celular'!AR732</f>
        <v>242255.15364237284</v>
      </c>
      <c r="Q228" s="813">
        <f t="shared" si="48"/>
        <v>229918.08563280758</v>
      </c>
      <c r="R228" s="799"/>
      <c r="S228" s="809">
        <f>'Densidade celular'!BC684</f>
        <v>32397.280116288613</v>
      </c>
      <c r="T228" s="810">
        <f>'Densidade celular'!BC732</f>
        <v>37796.826802336713</v>
      </c>
      <c r="U228" s="813">
        <f t="shared" si="49"/>
        <v>175485.26729656331</v>
      </c>
      <c r="V228" s="799"/>
      <c r="W228" s="809">
        <f>'Densidade celular'!BN684</f>
        <v>35150.915884019363</v>
      </c>
      <c r="X228" s="810">
        <f>'Densidade celular'!BN732</f>
        <v>16865.338429201212</v>
      </c>
      <c r="Y228" s="813">
        <f t="shared" si="50"/>
        <v>130040.63578305143</v>
      </c>
      <c r="Z228" s="799"/>
      <c r="AA228" s="809">
        <f>'Densidade celular'!BY684</f>
        <v>37758.823189688839</v>
      </c>
      <c r="AB228" s="810">
        <f>'Densidade celular'!BY732</f>
        <v>28014.610753640107</v>
      </c>
      <c r="AC228" s="813">
        <f t="shared" si="51"/>
        <v>164433.58485832234</v>
      </c>
      <c r="AD228" s="682"/>
      <c r="AE228" s="1199"/>
      <c r="AF228" s="898">
        <f t="shared" si="42"/>
        <v>0</v>
      </c>
      <c r="AG228" s="894">
        <f t="shared" si="43"/>
        <v>979.47653143492209</v>
      </c>
      <c r="AH228" s="899">
        <f t="shared" si="44"/>
        <v>233.10444876973756</v>
      </c>
      <c r="AI228" s="908" t="s">
        <v>263</v>
      </c>
      <c r="AJ228" s="682">
        <v>31</v>
      </c>
      <c r="AK228" s="682"/>
      <c r="AL228" s="682"/>
      <c r="AM228" s="682"/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/>
      <c r="AX228" s="682"/>
      <c r="AY228" s="682"/>
      <c r="AZ228" s="682"/>
      <c r="BA228" s="682"/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682"/>
    </row>
    <row r="229" spans="1:63" s="693" customFormat="1" ht="18">
      <c r="A229" s="1201"/>
      <c r="B229" s="703" t="s">
        <v>263</v>
      </c>
      <c r="C229" s="809">
        <f>'Densidade celular'!K733</f>
        <v>0</v>
      </c>
      <c r="D229" s="810">
        <f>'Densidade celular'!K781</f>
        <v>0</v>
      </c>
      <c r="E229" s="813">
        <f t="shared" si="45"/>
        <v>0</v>
      </c>
      <c r="F229" s="799"/>
      <c r="G229" s="809">
        <f>'Densidade celular'!V685</f>
        <v>916.68616789339569</v>
      </c>
      <c r="H229" s="810">
        <f>'Densidade celular'!V733</f>
        <v>1833.3723357867914</v>
      </c>
      <c r="I229" s="813">
        <f t="shared" si="46"/>
        <v>1375.0292518400936</v>
      </c>
      <c r="J229" s="799"/>
      <c r="K229" s="809">
        <f>'Densidade celular'!AG685</f>
        <v>1695.8954324938584</v>
      </c>
      <c r="L229" s="810">
        <f>'Densidade celular'!AG733</f>
        <v>847.94771624692919</v>
      </c>
      <c r="M229" s="813">
        <f t="shared" si="47"/>
        <v>1271.9215743703937</v>
      </c>
      <c r="N229" s="799"/>
      <c r="O229" s="809">
        <f>'Densidade celular'!AR685</f>
        <v>291.47876809427919</v>
      </c>
      <c r="P229" s="810">
        <f>'Densidade celular'!AR733</f>
        <v>291.47876809427919</v>
      </c>
      <c r="Q229" s="813">
        <f t="shared" si="48"/>
        <v>291.47876809427919</v>
      </c>
      <c r="R229" s="799"/>
      <c r="S229" s="809">
        <f>'Densidade celular'!BC685</f>
        <v>0</v>
      </c>
      <c r="T229" s="810">
        <f>'Densidade celular'!BC733</f>
        <v>279.72533852368508</v>
      </c>
      <c r="U229" s="813">
        <f t="shared" si="49"/>
        <v>699.31334630921265</v>
      </c>
      <c r="V229" s="799"/>
      <c r="W229" s="809">
        <f>'Densidade celular'!BN685</f>
        <v>0</v>
      </c>
      <c r="X229" s="810">
        <f>'Densidade celular'!BN733</f>
        <v>0</v>
      </c>
      <c r="Y229" s="813">
        <f t="shared" si="50"/>
        <v>0</v>
      </c>
      <c r="Z229" s="799"/>
      <c r="AA229" s="809">
        <f>'Densidade celular'!BY685</f>
        <v>0</v>
      </c>
      <c r="AB229" s="810">
        <f>'Densidade celular'!BY733</f>
        <v>0</v>
      </c>
      <c r="AC229" s="813">
        <f t="shared" si="51"/>
        <v>0</v>
      </c>
      <c r="AD229" s="682"/>
      <c r="AE229" s="1199"/>
      <c r="AF229" s="898">
        <f t="shared" si="42"/>
        <v>282.68681948976837</v>
      </c>
      <c r="AG229" s="894">
        <f t="shared" si="43"/>
        <v>720.29204387509174</v>
      </c>
      <c r="AH229" s="899">
        <f t="shared" si="44"/>
        <v>1397.6603551602932</v>
      </c>
      <c r="AI229" s="911" t="s">
        <v>122</v>
      </c>
      <c r="AJ229" s="682">
        <v>32</v>
      </c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682"/>
    </row>
    <row r="230" spans="1:63" s="693" customFormat="1" ht="18">
      <c r="A230" s="1201"/>
      <c r="B230" s="706" t="s">
        <v>122</v>
      </c>
      <c r="C230" s="809">
        <f>'Densidade celular'!K734</f>
        <v>56.537363897953668</v>
      </c>
      <c r="D230" s="810">
        <f>'Densidade celular'!K782</f>
        <v>56.537363897953668</v>
      </c>
      <c r="E230" s="813">
        <f t="shared" si="45"/>
        <v>282.68681948976837</v>
      </c>
      <c r="F230" s="799"/>
      <c r="G230" s="809">
        <f>'Densidade celular'!V686</f>
        <v>834.83918861719962</v>
      </c>
      <c r="H230" s="810">
        <f>'Densidade celular'!V734</f>
        <v>695.69932384766651</v>
      </c>
      <c r="I230" s="813">
        <f t="shared" si="46"/>
        <v>765.26925623243301</v>
      </c>
      <c r="J230" s="799"/>
      <c r="K230" s="809">
        <f>'Densidade celular'!AG686</f>
        <v>610.52235569778907</v>
      </c>
      <c r="L230" s="810">
        <f>'Densidade celular'!AG734</f>
        <v>915.78353354668354</v>
      </c>
      <c r="M230" s="813">
        <f t="shared" si="47"/>
        <v>763.1529446222363</v>
      </c>
      <c r="N230" s="799"/>
      <c r="O230" s="809">
        <f>'Densidade celular'!AR686</f>
        <v>885.43550307884811</v>
      </c>
      <c r="P230" s="810">
        <f>'Densidade celular'!AR734</f>
        <v>379.47235846236345</v>
      </c>
      <c r="Q230" s="813">
        <f t="shared" si="48"/>
        <v>632.45393077060578</v>
      </c>
      <c r="R230" s="799"/>
      <c r="S230" s="809">
        <f>'Densidade celular'!BC686</f>
        <v>445.01758401495351</v>
      </c>
      <c r="T230" s="810">
        <f>'Densidade celular'!BC734</f>
        <v>356.01406721196281</v>
      </c>
      <c r="U230" s="813">
        <f t="shared" si="49"/>
        <v>2002.5791280672909</v>
      </c>
      <c r="V230" s="799"/>
      <c r="W230" s="809">
        <f>'Densidade celular'!BN686</f>
        <v>208.40463962857331</v>
      </c>
      <c r="X230" s="810">
        <f>'Densidade celular'!BN734</f>
        <v>115.7803553492074</v>
      </c>
      <c r="Y230" s="813">
        <f t="shared" si="50"/>
        <v>810.46248744445177</v>
      </c>
      <c r="Z230" s="799"/>
      <c r="AA230" s="809">
        <f>'Densidade celular'!BY686</f>
        <v>110.39515599753096</v>
      </c>
      <c r="AB230" s="810">
        <f>'Densidade celular'!BY734</f>
        <v>441.58062399012385</v>
      </c>
      <c r="AC230" s="813">
        <f t="shared" si="51"/>
        <v>1379.9394499691371</v>
      </c>
      <c r="AD230" s="682"/>
      <c r="AE230" s="1199"/>
      <c r="AF230" s="898">
        <f t="shared" si="42"/>
        <v>424.0302292346525</v>
      </c>
      <c r="AG230" s="894">
        <f t="shared" si="43"/>
        <v>474.76127084770525</v>
      </c>
      <c r="AH230" s="899">
        <f t="shared" si="44"/>
        <v>669.14990879480251</v>
      </c>
      <c r="AI230" s="911" t="s">
        <v>120</v>
      </c>
      <c r="AJ230" s="682">
        <v>33</v>
      </c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682"/>
    </row>
    <row r="231" spans="1:63" s="693" customFormat="1" ht="18">
      <c r="A231" s="1201"/>
      <c r="B231" s="706" t="s">
        <v>120</v>
      </c>
      <c r="C231" s="809">
        <f>'Densidade celular'!K735</f>
        <v>113.07472779590734</v>
      </c>
      <c r="D231" s="810">
        <f>'Densidade celular'!K783</f>
        <v>56.537363897953668</v>
      </c>
      <c r="E231" s="813">
        <f t="shared" si="45"/>
        <v>424.0302292346525</v>
      </c>
      <c r="F231" s="799"/>
      <c r="G231" s="809">
        <f>'Densidade celular'!V687</f>
        <v>695.69932384766651</v>
      </c>
      <c r="H231" s="810">
        <f>'Densidade celular'!V735</f>
        <v>556.55945907813316</v>
      </c>
      <c r="I231" s="813">
        <f t="shared" si="46"/>
        <v>626.12939146289978</v>
      </c>
      <c r="J231" s="799"/>
      <c r="K231" s="809">
        <f>'Densidade celular'!AG687</f>
        <v>152.63058892444727</v>
      </c>
      <c r="L231" s="810">
        <f>'Densidade celular'!AG735</f>
        <v>305.26117784889453</v>
      </c>
      <c r="M231" s="813">
        <f t="shared" si="47"/>
        <v>228.94588338667091</v>
      </c>
      <c r="N231" s="799"/>
      <c r="O231" s="809">
        <f>'Densidade celular'!AR687</f>
        <v>632.45393077060578</v>
      </c>
      <c r="P231" s="810">
        <f>'Densidade celular'!AR735</f>
        <v>505.96314461648461</v>
      </c>
      <c r="Q231" s="813">
        <f t="shared" si="48"/>
        <v>569.20853769354517</v>
      </c>
      <c r="R231" s="799"/>
      <c r="S231" s="809">
        <f>'Densidade celular'!BC687</f>
        <v>267.01055040897211</v>
      </c>
      <c r="T231" s="810">
        <f>'Densidade celular'!BC735</f>
        <v>89.003516802990703</v>
      </c>
      <c r="U231" s="813">
        <f t="shared" si="49"/>
        <v>890.03516802990703</v>
      </c>
      <c r="V231" s="799"/>
      <c r="W231" s="809">
        <f>'Densidade celular'!BN687</f>
        <v>0</v>
      </c>
      <c r="X231" s="810">
        <f>'Densidade celular'!BN735</f>
        <v>115.7803553492074</v>
      </c>
      <c r="Y231" s="813">
        <f t="shared" si="50"/>
        <v>289.45088837301847</v>
      </c>
      <c r="Z231" s="799"/>
      <c r="AA231" s="809">
        <f>'Densidade celular'!BY687</f>
        <v>220.79031199506193</v>
      </c>
      <c r="AB231" s="810">
        <f>'Densidade celular'!BY735</f>
        <v>110.39515599753096</v>
      </c>
      <c r="AC231" s="813">
        <f t="shared" si="51"/>
        <v>827.9636699814821</v>
      </c>
      <c r="AD231" s="682"/>
      <c r="AE231" s="1199"/>
      <c r="AF231" s="898">
        <f t="shared" si="42"/>
        <v>282.68681948976837</v>
      </c>
      <c r="AG231" s="894">
        <f t="shared" si="43"/>
        <v>156.14557717999972</v>
      </c>
      <c r="AH231" s="899">
        <f t="shared" si="44"/>
        <v>122.411412064662</v>
      </c>
      <c r="AI231" s="911" t="s">
        <v>123</v>
      </c>
      <c r="AJ231" s="682">
        <v>34</v>
      </c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82"/>
    </row>
    <row r="232" spans="1:63" s="693" customFormat="1" ht="18">
      <c r="A232" s="1201"/>
      <c r="B232" s="706" t="s">
        <v>123</v>
      </c>
      <c r="C232" s="809">
        <f>'Densidade celular'!K736</f>
        <v>56.537363897953668</v>
      </c>
      <c r="D232" s="810">
        <f>'Densidade celular'!K784</f>
        <v>56.537363897953668</v>
      </c>
      <c r="E232" s="813">
        <f t="shared" si="45"/>
        <v>282.68681948976837</v>
      </c>
      <c r="F232" s="799"/>
      <c r="G232" s="809">
        <f>'Densidade celular'!V688</f>
        <v>0</v>
      </c>
      <c r="H232" s="810">
        <f>'Densidade celular'!V736</f>
        <v>278.27972953906658</v>
      </c>
      <c r="I232" s="813">
        <f t="shared" si="46"/>
        <v>139.13986476953329</v>
      </c>
      <c r="J232" s="799"/>
      <c r="K232" s="809">
        <f>'Densidade celular'!AG688</f>
        <v>152.63058892444727</v>
      </c>
      <c r="L232" s="810">
        <f>'Densidade celular'!AG736</f>
        <v>0</v>
      </c>
      <c r="M232" s="813">
        <f t="shared" si="47"/>
        <v>76.315294462223633</v>
      </c>
      <c r="N232" s="799"/>
      <c r="O232" s="809">
        <f>'Densidade celular'!AR688</f>
        <v>379.47235846236345</v>
      </c>
      <c r="P232" s="810">
        <f>'Densidade celular'!AR736</f>
        <v>126.49078615412115</v>
      </c>
      <c r="Q232" s="813">
        <f t="shared" si="48"/>
        <v>252.98157230824231</v>
      </c>
      <c r="R232" s="799"/>
      <c r="S232" s="809">
        <f>'Densidade celular'!BC688</f>
        <v>89.003516802990703</v>
      </c>
      <c r="T232" s="810">
        <f>'Densidade celular'!BC736</f>
        <v>0</v>
      </c>
      <c r="U232" s="813">
        <f t="shared" si="49"/>
        <v>222.50879200747676</v>
      </c>
      <c r="V232" s="799"/>
      <c r="W232" s="809">
        <f>'Densidade celular'!BN688</f>
        <v>0</v>
      </c>
      <c r="X232" s="810">
        <f>'Densidade celular'!BN736</f>
        <v>57.890177674603699</v>
      </c>
      <c r="Y232" s="813">
        <f t="shared" si="50"/>
        <v>144.72544418650924</v>
      </c>
      <c r="Z232" s="799"/>
      <c r="AA232" s="809">
        <f>'Densidade celular'!BY688</f>
        <v>0</v>
      </c>
      <c r="AB232" s="810">
        <f>'Densidade celular'!BY736</f>
        <v>0</v>
      </c>
      <c r="AC232" s="813">
        <f t="shared" si="51"/>
        <v>0</v>
      </c>
      <c r="AD232" s="682"/>
      <c r="AE232" s="1199"/>
      <c r="AF232" s="898">
        <f t="shared" si="42"/>
        <v>0</v>
      </c>
      <c r="AG232" s="894">
        <f t="shared" si="43"/>
        <v>1772.4994073102109</v>
      </c>
      <c r="AH232" s="899">
        <f t="shared" si="44"/>
        <v>347.95267879845795</v>
      </c>
      <c r="AI232" s="909" t="s">
        <v>214</v>
      </c>
      <c r="AJ232" s="682">
        <v>35</v>
      </c>
      <c r="AK232" s="682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2"/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682"/>
    </row>
    <row r="233" spans="1:63" s="693" customFormat="1" ht="18">
      <c r="A233" s="1201"/>
      <c r="B233" s="704" t="s">
        <v>214</v>
      </c>
      <c r="C233" s="809">
        <f>'Densidade celular'!K737</f>
        <v>0</v>
      </c>
      <c r="D233" s="810">
        <f>'Densidade celular'!K785</f>
        <v>0</v>
      </c>
      <c r="E233" s="813">
        <f t="shared" si="45"/>
        <v>0</v>
      </c>
      <c r="F233" s="799"/>
      <c r="G233" s="809">
        <f>'Densidade celular'!V689</f>
        <v>0</v>
      </c>
      <c r="H233" s="810">
        <f>'Densidade celular'!V737</f>
        <v>2504.5175658515991</v>
      </c>
      <c r="I233" s="813">
        <f t="shared" si="46"/>
        <v>1252.2587829257996</v>
      </c>
      <c r="J233" s="799"/>
      <c r="K233" s="809">
        <f>'Densidade celular'!AG689</f>
        <v>1271.921574370394</v>
      </c>
      <c r="L233" s="810">
        <f>'Densidade celular'!AG737</f>
        <v>5087.6862974815758</v>
      </c>
      <c r="M233" s="813">
        <f t="shared" si="47"/>
        <v>3179.8039359259847</v>
      </c>
      <c r="N233" s="799"/>
      <c r="O233" s="809">
        <f>'Densidade celular'!AR689</f>
        <v>0</v>
      </c>
      <c r="P233" s="810">
        <f>'Densidade celular'!AR737</f>
        <v>1770.8710061576962</v>
      </c>
      <c r="Q233" s="813">
        <f t="shared" si="48"/>
        <v>885.43550307884811</v>
      </c>
      <c r="R233" s="799"/>
      <c r="S233" s="809">
        <f>'Densidade celular'!BC689</f>
        <v>0</v>
      </c>
      <c r="T233" s="810">
        <f>'Densidade celular'!BC737</f>
        <v>0</v>
      </c>
      <c r="U233" s="813">
        <f t="shared" si="49"/>
        <v>0</v>
      </c>
      <c r="V233" s="799"/>
      <c r="W233" s="809">
        <f>'Densidade celular'!BN689</f>
        <v>0</v>
      </c>
      <c r="X233" s="810">
        <f>'Densidade celular'!BN737</f>
        <v>417.54321455814949</v>
      </c>
      <c r="Y233" s="813">
        <f t="shared" si="50"/>
        <v>1043.8580363953738</v>
      </c>
      <c r="Z233" s="799"/>
      <c r="AA233" s="809">
        <f>'Densidade celular'!BY689</f>
        <v>0</v>
      </c>
      <c r="AB233" s="810">
        <f>'Densidade celular'!BY737</f>
        <v>0</v>
      </c>
      <c r="AC233" s="813">
        <f t="shared" si="51"/>
        <v>0</v>
      </c>
      <c r="AD233" s="682"/>
      <c r="AE233" s="1199"/>
      <c r="AF233" s="898">
        <f t="shared" si="42"/>
        <v>282.68681948976837</v>
      </c>
      <c r="AG233" s="894">
        <f t="shared" si="43"/>
        <v>1733.0393586222681</v>
      </c>
      <c r="AH233" s="899">
        <f t="shared" si="44"/>
        <v>2243.4981032092196</v>
      </c>
      <c r="AI233" s="909" t="s">
        <v>218</v>
      </c>
      <c r="AJ233" s="682">
        <v>36</v>
      </c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682"/>
    </row>
    <row r="234" spans="1:63" s="693" customFormat="1" ht="18">
      <c r="A234" s="1201"/>
      <c r="B234" s="704" t="s">
        <v>218</v>
      </c>
      <c r="C234" s="809">
        <f>'Densidade celular'!K738</f>
        <v>0</v>
      </c>
      <c r="D234" s="810">
        <f>'Densidade celular'!K786</f>
        <v>113.07472779590734</v>
      </c>
      <c r="E234" s="813">
        <f t="shared" si="45"/>
        <v>282.68681948976837</v>
      </c>
      <c r="F234" s="799"/>
      <c r="G234" s="809">
        <f>'Densidade celular'!V690</f>
        <v>3617.6364840078654</v>
      </c>
      <c r="H234" s="810">
        <f>'Densidade celular'!V738</f>
        <v>2325.6234540050564</v>
      </c>
      <c r="I234" s="813">
        <f t="shared" si="46"/>
        <v>2971.6299690064607</v>
      </c>
      <c r="J234" s="799"/>
      <c r="K234" s="809">
        <f>'Densidade celular'!AG690</f>
        <v>2136.8282449422618</v>
      </c>
      <c r="L234" s="810">
        <f>'Densidade celular'!AG738</f>
        <v>610.52235569778907</v>
      </c>
      <c r="M234" s="813">
        <f t="shared" si="47"/>
        <v>1373.6753003200254</v>
      </c>
      <c r="N234" s="799"/>
      <c r="O234" s="809">
        <f>'Densidade celular'!AR690</f>
        <v>1138.4170753870906</v>
      </c>
      <c r="P234" s="810">
        <f>'Densidade celular'!AR738</f>
        <v>569.20853769354528</v>
      </c>
      <c r="Q234" s="813">
        <f t="shared" si="48"/>
        <v>853.81280654031798</v>
      </c>
      <c r="R234" s="799"/>
      <c r="S234" s="809">
        <f>'Densidade celular'!BC690</f>
        <v>534.02110081794422</v>
      </c>
      <c r="T234" s="810">
        <f>'Densidade celular'!BC738</f>
        <v>534.02110081794422</v>
      </c>
      <c r="U234" s="813">
        <f t="shared" si="49"/>
        <v>2670.1055040897209</v>
      </c>
      <c r="V234" s="799"/>
      <c r="W234" s="809">
        <f>'Densidade celular'!BN690</f>
        <v>277.87285283809774</v>
      </c>
      <c r="X234" s="810">
        <f>'Densidade celular'!BN738</f>
        <v>463.12142139682959</v>
      </c>
      <c r="Y234" s="813">
        <f t="shared" si="50"/>
        <v>1852.4856855873186</v>
      </c>
      <c r="Z234" s="799"/>
      <c r="AA234" s="809">
        <f>'Densidade celular'!BY690</f>
        <v>0</v>
      </c>
      <c r="AB234" s="810">
        <f>'Densidade celular'!BY738</f>
        <v>883.16124798024771</v>
      </c>
      <c r="AC234" s="813">
        <f t="shared" si="51"/>
        <v>2207.9031199506194</v>
      </c>
      <c r="AD234" s="682"/>
      <c r="AE234" s="1199"/>
      <c r="AF234" s="898">
        <f t="shared" si="42"/>
        <v>0</v>
      </c>
      <c r="AG234" s="894">
        <f t="shared" si="43"/>
        <v>291.67693752292479</v>
      </c>
      <c r="AH234" s="899">
        <f t="shared" si="44"/>
        <v>0</v>
      </c>
      <c r="AI234" s="911" t="s">
        <v>126</v>
      </c>
      <c r="AJ234" s="682">
        <v>37</v>
      </c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682"/>
    </row>
    <row r="235" spans="1:63" s="693" customFormat="1" ht="18">
      <c r="A235" s="1201"/>
      <c r="B235" s="706" t="s">
        <v>126</v>
      </c>
      <c r="C235" s="809">
        <f>'Densidade celular'!K739</f>
        <v>0</v>
      </c>
      <c r="D235" s="810">
        <f>'Densidade celular'!K787</f>
        <v>0</v>
      </c>
      <c r="E235" s="813">
        <f t="shared" si="45"/>
        <v>0</v>
      </c>
      <c r="F235" s="799"/>
      <c r="G235" s="809">
        <f>'Densidade celular'!V691</f>
        <v>278.27972953906658</v>
      </c>
      <c r="H235" s="810">
        <f>'Densidade celular'!V739</f>
        <v>278.27972953906658</v>
      </c>
      <c r="I235" s="813">
        <f t="shared" si="46"/>
        <v>278.27972953906658</v>
      </c>
      <c r="J235" s="799"/>
      <c r="K235" s="809">
        <f>'Densidade celular'!AG691</f>
        <v>814.02980759705201</v>
      </c>
      <c r="L235" s="810">
        <f>'Densidade celular'!AG739</f>
        <v>0</v>
      </c>
      <c r="M235" s="813">
        <f t="shared" si="47"/>
        <v>407.01490379852601</v>
      </c>
      <c r="N235" s="799"/>
      <c r="O235" s="809">
        <f>'Densidade celular'!AR691</f>
        <v>126.49078615412115</v>
      </c>
      <c r="P235" s="810">
        <f>'Densidade celular'!AR739</f>
        <v>252.98157230824231</v>
      </c>
      <c r="Q235" s="813">
        <f t="shared" si="48"/>
        <v>189.73617923118172</v>
      </c>
      <c r="R235" s="799"/>
      <c r="S235" s="809">
        <f>'Densidade celular'!BC691</f>
        <v>0</v>
      </c>
      <c r="T235" s="810">
        <f>'Densidade celular'!BC739</f>
        <v>0</v>
      </c>
      <c r="U235" s="813">
        <f t="shared" si="49"/>
        <v>0</v>
      </c>
      <c r="V235" s="799"/>
      <c r="W235" s="809">
        <f>'Densidade celular'!BN691</f>
        <v>0</v>
      </c>
      <c r="X235" s="810">
        <f>'Densidade celular'!BN739</f>
        <v>0</v>
      </c>
      <c r="Y235" s="813">
        <f t="shared" si="50"/>
        <v>0</v>
      </c>
      <c r="Z235" s="799"/>
      <c r="AA235" s="809">
        <f>'Densidade celular'!BY691</f>
        <v>0</v>
      </c>
      <c r="AB235" s="810">
        <f>'Densidade celular'!BY739</f>
        <v>0</v>
      </c>
      <c r="AC235" s="813">
        <f t="shared" si="51"/>
        <v>0</v>
      </c>
      <c r="AD235" s="682"/>
      <c r="AE235" s="1199"/>
      <c r="AF235" s="898">
        <f t="shared" si="42"/>
        <v>282.68681948976837</v>
      </c>
      <c r="AG235" s="894">
        <f t="shared" si="43"/>
        <v>378.3460984892136</v>
      </c>
      <c r="AH235" s="899">
        <f t="shared" si="44"/>
        <v>504.53129446192952</v>
      </c>
      <c r="AI235" s="910" t="s">
        <v>129</v>
      </c>
      <c r="AJ235" s="682">
        <v>38</v>
      </c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82"/>
    </row>
    <row r="236" spans="1:63" s="693" customFormat="1" ht="18">
      <c r="A236" s="1201"/>
      <c r="B236" s="705" t="s">
        <v>129</v>
      </c>
      <c r="C236" s="809">
        <f>'Densidade celular'!K740</f>
        <v>113.07472779590734</v>
      </c>
      <c r="D236" s="810">
        <f>'Densidade celular'!K788</f>
        <v>0</v>
      </c>
      <c r="E236" s="813">
        <f t="shared" si="45"/>
        <v>282.68681948976837</v>
      </c>
      <c r="F236" s="799"/>
      <c r="G236" s="809">
        <f>'Densidade celular'!V692</f>
        <v>556.55945907813316</v>
      </c>
      <c r="H236" s="810">
        <f>'Densidade celular'!V740</f>
        <v>139.13986476953329</v>
      </c>
      <c r="I236" s="813">
        <f t="shared" si="46"/>
        <v>347.8496619238332</v>
      </c>
      <c r="J236" s="799"/>
      <c r="K236" s="809">
        <f>'Densidade celular'!AG692</f>
        <v>305.26117784889453</v>
      </c>
      <c r="L236" s="810">
        <f>'Densidade celular'!AG740</f>
        <v>763.15294462223642</v>
      </c>
      <c r="M236" s="813">
        <f t="shared" si="47"/>
        <v>534.20706123556545</v>
      </c>
      <c r="N236" s="799"/>
      <c r="O236" s="809">
        <f>'Densidade celular'!AR692</f>
        <v>379.47235846236345</v>
      </c>
      <c r="P236" s="810">
        <f>'Densidade celular'!AR740</f>
        <v>126.49078615412115</v>
      </c>
      <c r="Q236" s="813">
        <f t="shared" si="48"/>
        <v>252.98157230824231</v>
      </c>
      <c r="R236" s="799"/>
      <c r="S236" s="809">
        <f>'Densidade celular'!BC692</f>
        <v>0</v>
      </c>
      <c r="T236" s="810">
        <f>'Densidade celular'!BC740</f>
        <v>89.003516802990703</v>
      </c>
      <c r="U236" s="813">
        <f t="shared" si="49"/>
        <v>222.50879200747676</v>
      </c>
      <c r="V236" s="799"/>
      <c r="W236" s="809">
        <f>'Densidade celular'!BN692</f>
        <v>69.468213209524436</v>
      </c>
      <c r="X236" s="810">
        <f>'Densidade celular'!BN740</f>
        <v>115.7803553492074</v>
      </c>
      <c r="Y236" s="813">
        <f t="shared" si="50"/>
        <v>463.12142139682965</v>
      </c>
      <c r="Z236" s="799"/>
      <c r="AA236" s="809">
        <f>'Densidade celular'!BY692</f>
        <v>110.39515599753096</v>
      </c>
      <c r="AB236" s="810">
        <f>'Densidade celular'!BY740</f>
        <v>220.79031199506193</v>
      </c>
      <c r="AC236" s="813">
        <f t="shared" si="51"/>
        <v>827.9636699814821</v>
      </c>
      <c r="AD236" s="682"/>
      <c r="AE236" s="1199"/>
      <c r="AF236" s="898">
        <f t="shared" si="42"/>
        <v>0</v>
      </c>
      <c r="AG236" s="894">
        <f t="shared" si="43"/>
        <v>23.189977461588882</v>
      </c>
      <c r="AH236" s="899">
        <f t="shared" si="44"/>
        <v>0</v>
      </c>
      <c r="AI236" s="910" t="s">
        <v>264</v>
      </c>
      <c r="AJ236" s="682">
        <v>39</v>
      </c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682"/>
    </row>
    <row r="237" spans="1:63" s="693" customFormat="1" ht="18">
      <c r="A237" s="1201"/>
      <c r="B237" s="705" t="s">
        <v>264</v>
      </c>
      <c r="C237" s="809">
        <f>'Densidade celular'!K741</f>
        <v>0</v>
      </c>
      <c r="D237" s="810">
        <f>'Densidade celular'!K789</f>
        <v>0</v>
      </c>
      <c r="E237" s="813">
        <f t="shared" si="45"/>
        <v>0</v>
      </c>
      <c r="F237" s="799"/>
      <c r="G237" s="809">
        <f>'Densidade celular'!V693</f>
        <v>139.13986476953329</v>
      </c>
      <c r="H237" s="810">
        <f>'Densidade celular'!V741</f>
        <v>0</v>
      </c>
      <c r="I237" s="813">
        <f t="shared" si="46"/>
        <v>69.569932384766645</v>
      </c>
      <c r="J237" s="799"/>
      <c r="K237" s="809">
        <f>'Densidade celular'!AG693</f>
        <v>0</v>
      </c>
      <c r="L237" s="810">
        <f>'Densidade celular'!AG741</f>
        <v>0</v>
      </c>
      <c r="M237" s="813">
        <f t="shared" si="47"/>
        <v>0</v>
      </c>
      <c r="N237" s="799"/>
      <c r="O237" s="809">
        <f>'Densidade celular'!AR693</f>
        <v>0</v>
      </c>
      <c r="P237" s="810">
        <f>'Densidade celular'!AR741</f>
        <v>0</v>
      </c>
      <c r="Q237" s="813">
        <f t="shared" si="48"/>
        <v>0</v>
      </c>
      <c r="R237" s="799"/>
      <c r="S237" s="809">
        <f>'Densidade celular'!BC693</f>
        <v>0</v>
      </c>
      <c r="T237" s="810">
        <f>'Densidade celular'!BC741</f>
        <v>0</v>
      </c>
      <c r="U237" s="813">
        <f t="shared" si="49"/>
        <v>0</v>
      </c>
      <c r="V237" s="799"/>
      <c r="W237" s="809">
        <f>'Densidade celular'!BN693</f>
        <v>0</v>
      </c>
      <c r="X237" s="810">
        <f>'Densidade celular'!BN741</f>
        <v>0</v>
      </c>
      <c r="Y237" s="813">
        <f t="shared" si="50"/>
        <v>0</v>
      </c>
      <c r="Z237" s="799"/>
      <c r="AA237" s="809">
        <f>'Densidade celular'!BY693</f>
        <v>0</v>
      </c>
      <c r="AB237" s="810">
        <f>'Densidade celular'!BY741</f>
        <v>0</v>
      </c>
      <c r="AC237" s="813">
        <f t="shared" si="51"/>
        <v>0</v>
      </c>
      <c r="AD237" s="682"/>
      <c r="AE237" s="1199"/>
      <c r="AF237" s="898">
        <f t="shared" si="42"/>
        <v>0</v>
      </c>
      <c r="AG237" s="894">
        <f t="shared" si="43"/>
        <v>365.13592284746693</v>
      </c>
      <c r="AH237" s="899">
        <f t="shared" si="44"/>
        <v>0</v>
      </c>
      <c r="AI237" s="910" t="s">
        <v>138</v>
      </c>
      <c r="AJ237" s="682">
        <v>40</v>
      </c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682"/>
    </row>
    <row r="238" spans="1:63" s="693" customFormat="1" ht="18.600000000000001" thickBot="1">
      <c r="A238" s="1201"/>
      <c r="B238" s="705" t="s">
        <v>138</v>
      </c>
      <c r="C238" s="809">
        <f>'Densidade celular'!K742</f>
        <v>0</v>
      </c>
      <c r="D238" s="810">
        <f>'Densidade celular'!K790</f>
        <v>0</v>
      </c>
      <c r="E238" s="813">
        <f t="shared" si="45"/>
        <v>0</v>
      </c>
      <c r="F238" s="799"/>
      <c r="G238" s="809">
        <f>'Densidade celular'!V694</f>
        <v>417.41959430859981</v>
      </c>
      <c r="H238" s="810">
        <f>'Densidade celular'!V742</f>
        <v>556.55945907813316</v>
      </c>
      <c r="I238" s="813">
        <f t="shared" si="46"/>
        <v>486.98952669336649</v>
      </c>
      <c r="J238" s="799"/>
      <c r="K238" s="809">
        <f>'Densidade celular'!AG694</f>
        <v>152.63058892444727</v>
      </c>
      <c r="L238" s="810">
        <f>'Densidade celular'!AG742</f>
        <v>305.26117784889453</v>
      </c>
      <c r="M238" s="813">
        <f t="shared" si="47"/>
        <v>228.94588338667091</v>
      </c>
      <c r="N238" s="799"/>
      <c r="O238" s="809">
        <f>'Densidade celular'!AR694</f>
        <v>252.98157230824231</v>
      </c>
      <c r="P238" s="810">
        <f>'Densidade celular'!AR742</f>
        <v>505.96314461648461</v>
      </c>
      <c r="Q238" s="813">
        <f t="shared" si="48"/>
        <v>379.47235846236345</v>
      </c>
      <c r="R238" s="799"/>
      <c r="S238" s="809">
        <f>'Densidade celular'!BC694</f>
        <v>0</v>
      </c>
      <c r="T238" s="810">
        <f>'Densidade celular'!BC742</f>
        <v>0</v>
      </c>
      <c r="U238" s="813">
        <f t="shared" si="49"/>
        <v>0</v>
      </c>
      <c r="V238" s="799"/>
      <c r="W238" s="809">
        <f>'Densidade celular'!BN694</f>
        <v>0</v>
      </c>
      <c r="X238" s="810">
        <f>'Densidade celular'!BN742</f>
        <v>0</v>
      </c>
      <c r="Y238" s="813">
        <f t="shared" si="50"/>
        <v>0</v>
      </c>
      <c r="Z238" s="799"/>
      <c r="AA238" s="809">
        <f>'Densidade celular'!BY694</f>
        <v>0</v>
      </c>
      <c r="AB238" s="810">
        <f>'Densidade celular'!BY742</f>
        <v>0</v>
      </c>
      <c r="AC238" s="813">
        <f t="shared" si="51"/>
        <v>0</v>
      </c>
      <c r="AD238" s="682"/>
      <c r="AE238" s="1199"/>
      <c r="AF238" s="898">
        <f t="shared" si="42"/>
        <v>0</v>
      </c>
      <c r="AG238" s="894">
        <f t="shared" si="43"/>
        <v>2704.3872386967932</v>
      </c>
      <c r="AH238" s="899">
        <f t="shared" si="44"/>
        <v>4585.3699200184337</v>
      </c>
      <c r="AI238" s="912" t="s">
        <v>212</v>
      </c>
      <c r="AJ238" s="682">
        <v>41</v>
      </c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682"/>
    </row>
    <row r="239" spans="1:63" s="805" customFormat="1" ht="18.600000000000001" thickBot="1">
      <c r="A239" s="1201"/>
      <c r="B239" s="707" t="s">
        <v>212</v>
      </c>
      <c r="C239" s="811">
        <f>'Densidade celular'!K743</f>
        <v>0</v>
      </c>
      <c r="D239" s="812">
        <f>'Densidade celular'!K791</f>
        <v>0</v>
      </c>
      <c r="E239" s="814">
        <f t="shared" si="45"/>
        <v>0</v>
      </c>
      <c r="F239" s="800"/>
      <c r="G239" s="811">
        <f>'Densidade celular'!V695</f>
        <v>0</v>
      </c>
      <c r="H239" s="812">
        <f>'Densidade celular'!V743</f>
        <v>0</v>
      </c>
      <c r="I239" s="814">
        <f t="shared" si="46"/>
        <v>0</v>
      </c>
      <c r="J239" s="800"/>
      <c r="K239" s="811">
        <f>'Densidade celular'!AG695</f>
        <v>5861.0146146987763</v>
      </c>
      <c r="L239" s="812">
        <f>'Densidade celular'!AG743</f>
        <v>1953.6715382329253</v>
      </c>
      <c r="M239" s="814">
        <f t="shared" si="47"/>
        <v>3907.3430764658506</v>
      </c>
      <c r="N239" s="800"/>
      <c r="O239" s="811">
        <f>'Densidade celular'!AR695</f>
        <v>4806.6498738566042</v>
      </c>
      <c r="P239" s="812">
        <f>'Densidade celular'!AR743</f>
        <v>3604.9874053924532</v>
      </c>
      <c r="Q239" s="814">
        <f t="shared" si="48"/>
        <v>4205.8186396245292</v>
      </c>
      <c r="R239" s="800"/>
      <c r="S239" s="811">
        <f>'Densidade celular'!BC695</f>
        <v>0</v>
      </c>
      <c r="T239" s="812">
        <f>'Densidade celular'!BC743</f>
        <v>1802.3212152605618</v>
      </c>
      <c r="U239" s="814">
        <f t="shared" si="49"/>
        <v>4505.8030381514045</v>
      </c>
      <c r="V239" s="800"/>
      <c r="W239" s="811">
        <f>'Densidade celular'!BN695</f>
        <v>277.87285283809774</v>
      </c>
      <c r="X239" s="812">
        <f>'Densidade celular'!BN743</f>
        <v>0</v>
      </c>
      <c r="Y239" s="814">
        <f t="shared" si="50"/>
        <v>694.68213209524436</v>
      </c>
      <c r="Z239" s="800"/>
      <c r="AA239" s="811">
        <f>'Densidade celular'!BY695</f>
        <v>2737.7998687387681</v>
      </c>
      <c r="AB239" s="812">
        <f>'Densidade celular'!BY743</f>
        <v>684.44996718469201</v>
      </c>
      <c r="AC239" s="814">
        <f t="shared" si="51"/>
        <v>8555.6245898086509</v>
      </c>
      <c r="AD239" s="802"/>
      <c r="AE239" s="1200"/>
      <c r="AF239" s="916">
        <f ca="1">AVERAGE(AF198:AF239)</f>
        <v>68944.795388142651</v>
      </c>
      <c r="AG239" s="916">
        <f ca="1">AVERAGE(AG198:AG239)</f>
        <v>44300.482365866439</v>
      </c>
      <c r="AH239" s="916">
        <f ca="1">AVERAGE(AH198:AH239)</f>
        <v>51280.601241381431</v>
      </c>
      <c r="AI239" s="919" t="s">
        <v>362</v>
      </c>
      <c r="AJ239" s="802"/>
      <c r="AK239" s="802"/>
      <c r="AL239" s="802"/>
      <c r="AM239" s="802"/>
      <c r="AN239" s="802"/>
      <c r="AO239" s="802"/>
      <c r="AP239" s="802"/>
      <c r="AQ239" s="802"/>
      <c r="AR239" s="802"/>
      <c r="AS239" s="802"/>
      <c r="AT239" s="802"/>
      <c r="AU239" s="802"/>
      <c r="AV239" s="802"/>
      <c r="AW239" s="802"/>
      <c r="AX239" s="802"/>
      <c r="AY239" s="802"/>
      <c r="AZ239" s="802"/>
      <c r="BA239" s="802"/>
      <c r="BB239" s="802"/>
      <c r="BC239" s="802"/>
      <c r="BD239" s="802"/>
      <c r="BE239" s="802"/>
      <c r="BF239" s="802"/>
      <c r="BG239" s="802"/>
      <c r="BH239" s="802"/>
      <c r="BI239" s="802"/>
      <c r="BJ239" s="802"/>
      <c r="BK239" s="802"/>
    </row>
    <row r="240" spans="1:63" s="805" customFormat="1" ht="15.6">
      <c r="A240" s="825"/>
      <c r="B240" s="802"/>
      <c r="C240" s="1196" t="s">
        <v>571</v>
      </c>
      <c r="D240" s="1196"/>
      <c r="E240" s="822">
        <f>SUM(E199:E239)</f>
        <v>2826736.610913849</v>
      </c>
      <c r="F240" s="823"/>
      <c r="G240" s="1196" t="s">
        <v>571</v>
      </c>
      <c r="H240" s="1196"/>
      <c r="I240" s="822">
        <f>SUM(I199:I239)</f>
        <v>1778501.2917133628</v>
      </c>
      <c r="J240" s="801"/>
      <c r="K240" s="1196" t="s">
        <v>571</v>
      </c>
      <c r="L240" s="1196"/>
      <c r="M240" s="822">
        <f>SUM(M199:M239)</f>
        <v>1720081.9244791658</v>
      </c>
      <c r="N240" s="801"/>
      <c r="O240" s="1196" t="s">
        <v>571</v>
      </c>
      <c r="P240" s="1196"/>
      <c r="Q240" s="822">
        <f>SUM(Q199:Q239)</f>
        <v>1950376.1148090435</v>
      </c>
      <c r="R240" s="802"/>
      <c r="S240" s="1196" t="s">
        <v>571</v>
      </c>
      <c r="T240" s="1196"/>
      <c r="U240" s="822">
        <f>SUM(U199:U239)</f>
        <v>2024589.1463168978</v>
      </c>
      <c r="V240" s="802"/>
      <c r="W240" s="1196" t="s">
        <v>571</v>
      </c>
      <c r="X240" s="1196"/>
      <c r="Y240" s="822">
        <f>SUM(Y199:Y239)</f>
        <v>1584160.9505400155</v>
      </c>
      <c r="Z240" s="801"/>
      <c r="AA240" s="1196" t="s">
        <v>571</v>
      </c>
      <c r="AB240" s="1196"/>
      <c r="AC240" s="822">
        <f>SUM(AC199:AC239)</f>
        <v>2698763.8558330033</v>
      </c>
      <c r="AD240" s="802"/>
      <c r="AF240" s="914"/>
      <c r="AG240" s="914"/>
      <c r="AH240" s="914"/>
      <c r="AI240" s="918"/>
      <c r="AJ240" s="802"/>
      <c r="AK240" s="802"/>
      <c r="AL240" s="802"/>
      <c r="AM240" s="802"/>
      <c r="AN240" s="802"/>
      <c r="AO240" s="802"/>
      <c r="AP240" s="802"/>
      <c r="AQ240" s="802"/>
      <c r="AR240" s="802"/>
      <c r="AS240" s="802"/>
      <c r="AT240" s="802"/>
      <c r="AU240" s="802"/>
      <c r="AV240" s="802"/>
      <c r="AW240" s="802"/>
      <c r="AX240" s="802"/>
      <c r="AY240" s="802"/>
      <c r="AZ240" s="802"/>
      <c r="BA240" s="802"/>
      <c r="BB240" s="802"/>
      <c r="BC240" s="802"/>
      <c r="BD240" s="802"/>
      <c r="BE240" s="802"/>
      <c r="BF240" s="802"/>
      <c r="BG240" s="802"/>
      <c r="BH240" s="802"/>
      <c r="BI240" s="802"/>
      <c r="BJ240" s="802"/>
      <c r="BK240" s="802"/>
    </row>
    <row r="241" spans="1:63" s="805" customFormat="1" ht="15.6">
      <c r="A241" s="825"/>
      <c r="B241" s="802"/>
      <c r="C241" s="1197" t="str">
        <f>E243</f>
        <v>Água Bruta</v>
      </c>
      <c r="D241" s="1197"/>
      <c r="E241" s="1197"/>
      <c r="F241" s="824"/>
      <c r="G241" s="1197" t="str">
        <f>I243</f>
        <v>Meso 01</v>
      </c>
      <c r="H241" s="1197"/>
      <c r="I241" s="1197"/>
      <c r="J241" s="801"/>
      <c r="K241" s="1197" t="str">
        <f>M243</f>
        <v>Meso 02</v>
      </c>
      <c r="L241" s="1197"/>
      <c r="M241" s="1197"/>
      <c r="N241" s="801"/>
      <c r="O241" s="1197" t="str">
        <f>Q243</f>
        <v>Meso 03</v>
      </c>
      <c r="P241" s="1197"/>
      <c r="Q241" s="1197"/>
      <c r="R241" s="802"/>
      <c r="S241" s="1197" t="str">
        <f>U243</f>
        <v>Meso 04</v>
      </c>
      <c r="T241" s="1197"/>
      <c r="U241" s="1197"/>
      <c r="V241" s="802"/>
      <c r="W241" s="1197" t="str">
        <f>Y243</f>
        <v>Meso 05</v>
      </c>
      <c r="X241" s="1197"/>
      <c r="Y241" s="1197"/>
      <c r="Z241" s="801"/>
      <c r="AA241" s="1197" t="str">
        <f>AC243</f>
        <v>Meso 06</v>
      </c>
      <c r="AB241" s="1197"/>
      <c r="AC241" s="1197"/>
      <c r="AD241" s="802"/>
      <c r="AE241" s="802"/>
      <c r="AF241" s="918"/>
      <c r="AG241" s="918"/>
      <c r="AH241" s="918"/>
      <c r="AI241" s="918"/>
      <c r="AJ241" s="802"/>
      <c r="AK241" s="802"/>
      <c r="AL241" s="802"/>
      <c r="AM241" s="802"/>
      <c r="AN241" s="802"/>
      <c r="AO241" s="802"/>
      <c r="AP241" s="802"/>
      <c r="AQ241" s="802"/>
      <c r="AR241" s="802"/>
      <c r="AS241" s="802"/>
      <c r="AT241" s="802"/>
      <c r="AU241" s="802"/>
      <c r="AV241" s="802"/>
      <c r="AW241" s="802"/>
      <c r="AX241" s="802"/>
      <c r="AY241" s="802"/>
      <c r="AZ241" s="802"/>
      <c r="BA241" s="802"/>
      <c r="BB241" s="802"/>
      <c r="BC241" s="802"/>
      <c r="BD241" s="802"/>
      <c r="BE241" s="802"/>
      <c r="BF241" s="802"/>
      <c r="BG241" s="802"/>
      <c r="BH241" s="802"/>
      <c r="BI241" s="802"/>
      <c r="BJ241" s="802"/>
      <c r="BK241" s="802"/>
    </row>
    <row r="242" spans="1:63" ht="14.4" thickBot="1">
      <c r="A242" s="807"/>
      <c r="B242" s="682"/>
      <c r="C242" s="682"/>
      <c r="D242" s="682"/>
      <c r="E242" s="802"/>
      <c r="F242" s="802"/>
      <c r="G242" s="802"/>
      <c r="H242" s="682"/>
      <c r="I242" s="682"/>
      <c r="J242" s="802"/>
      <c r="K242" s="682"/>
      <c r="L242" s="682"/>
      <c r="M242" s="682"/>
      <c r="N242" s="802"/>
      <c r="O242" s="682"/>
      <c r="P242" s="682"/>
      <c r="Q242" s="802"/>
      <c r="S242" s="802"/>
      <c r="T242" s="682"/>
      <c r="U242" s="802"/>
      <c r="W242" s="802"/>
      <c r="X242" s="682"/>
      <c r="Y242" s="682"/>
      <c r="Z242" s="802"/>
      <c r="AA242" s="682"/>
      <c r="AB242" s="682"/>
      <c r="AC242" s="682"/>
    </row>
    <row r="243" spans="1:63" ht="15.75" customHeight="1" thickBot="1">
      <c r="A243" s="1201">
        <v>43787</v>
      </c>
      <c r="B243" s="698"/>
      <c r="C243" s="818" t="s">
        <v>561</v>
      </c>
      <c r="D243" s="819">
        <f>'Densidade celular'!K845</f>
        <v>5</v>
      </c>
      <c r="E243" s="817" t="s">
        <v>0</v>
      </c>
      <c r="F243" s="804"/>
      <c r="G243" s="818" t="s">
        <v>561</v>
      </c>
      <c r="H243" s="819">
        <f>'Densidade celular'!V845</f>
        <v>1</v>
      </c>
      <c r="I243" s="817" t="s">
        <v>565</v>
      </c>
      <c r="J243" s="804"/>
      <c r="K243" s="818" t="s">
        <v>561</v>
      </c>
      <c r="L243" s="819">
        <f>'Densidade celular'!AG845</f>
        <v>1</v>
      </c>
      <c r="M243" s="817" t="s">
        <v>566</v>
      </c>
      <c r="N243" s="804"/>
      <c r="O243" s="818" t="s">
        <v>561</v>
      </c>
      <c r="P243" s="819">
        <v>1</v>
      </c>
      <c r="Q243" s="817" t="s">
        <v>567</v>
      </c>
      <c r="R243" s="804"/>
      <c r="S243" s="818" t="s">
        <v>561</v>
      </c>
      <c r="T243" s="819">
        <f>'Densidade celular'!BC845</f>
        <v>5</v>
      </c>
      <c r="U243" s="817" t="s">
        <v>568</v>
      </c>
      <c r="V243" s="804"/>
      <c r="W243" s="818" t="s">
        <v>561</v>
      </c>
      <c r="X243" s="819">
        <f>'Densidade celular'!BN845</f>
        <v>5</v>
      </c>
      <c r="Y243" s="817" t="s">
        <v>569</v>
      </c>
      <c r="Z243" s="804"/>
      <c r="AA243" s="818" t="s">
        <v>561</v>
      </c>
      <c r="AB243" s="819">
        <f>'Densidade celular'!BY893</f>
        <v>5</v>
      </c>
      <c r="AC243" s="817" t="s">
        <v>570</v>
      </c>
      <c r="AE243" s="1198" t="s">
        <v>577</v>
      </c>
      <c r="AF243" s="817" t="s">
        <v>0</v>
      </c>
      <c r="AG243" s="817" t="s">
        <v>600</v>
      </c>
      <c r="AH243" s="817" t="s">
        <v>601</v>
      </c>
      <c r="AI243" s="906" t="s">
        <v>606</v>
      </c>
    </row>
    <row r="244" spans="1:63" ht="17.399999999999999">
      <c r="A244" s="1201"/>
      <c r="B244" s="699" t="s">
        <v>251</v>
      </c>
      <c r="C244" s="796" t="s">
        <v>562</v>
      </c>
      <c r="D244" s="797" t="s">
        <v>563</v>
      </c>
      <c r="E244" s="815" t="s">
        <v>362</v>
      </c>
      <c r="F244" s="798"/>
      <c r="G244" s="796" t="s">
        <v>564</v>
      </c>
      <c r="H244" s="797" t="s">
        <v>563</v>
      </c>
      <c r="I244" s="815" t="s">
        <v>362</v>
      </c>
      <c r="J244" s="798"/>
      <c r="K244" s="796" t="s">
        <v>564</v>
      </c>
      <c r="L244" s="797" t="s">
        <v>563</v>
      </c>
      <c r="M244" s="815" t="s">
        <v>362</v>
      </c>
      <c r="N244" s="798"/>
      <c r="O244" s="796" t="s">
        <v>564</v>
      </c>
      <c r="P244" s="797" t="s">
        <v>563</v>
      </c>
      <c r="Q244" s="815" t="s">
        <v>362</v>
      </c>
      <c r="R244" s="798"/>
      <c r="S244" s="796" t="s">
        <v>564</v>
      </c>
      <c r="T244" s="797" t="s">
        <v>563</v>
      </c>
      <c r="U244" s="815" t="s">
        <v>362</v>
      </c>
      <c r="V244" s="798"/>
      <c r="W244" s="796" t="s">
        <v>564</v>
      </c>
      <c r="X244" s="797" t="s">
        <v>563</v>
      </c>
      <c r="Y244" s="815" t="s">
        <v>362</v>
      </c>
      <c r="Z244" s="798"/>
      <c r="AA244" s="796" t="s">
        <v>564</v>
      </c>
      <c r="AB244" s="797" t="s">
        <v>563</v>
      </c>
      <c r="AC244" s="815" t="s">
        <v>362</v>
      </c>
      <c r="AE244" s="1199"/>
      <c r="AF244" s="895">
        <f>E245</f>
        <v>0</v>
      </c>
      <c r="AG244" s="896">
        <f>AVERAGE(I245,M245,Q245)</f>
        <v>51.676706013252762</v>
      </c>
      <c r="AH244" s="897">
        <f>AVERAGE(AC245,Y245,U245)</f>
        <v>122.66020177960847</v>
      </c>
      <c r="AI244" s="907" t="s">
        <v>20</v>
      </c>
      <c r="AJ244" s="682">
        <v>1</v>
      </c>
    </row>
    <row r="245" spans="1:63" ht="18">
      <c r="A245" s="1201"/>
      <c r="B245" s="700" t="s">
        <v>20</v>
      </c>
      <c r="C245" s="809">
        <f>'Densidade celular'!K804</f>
        <v>0</v>
      </c>
      <c r="D245" s="810">
        <f>'Densidade celular'!K852</f>
        <v>0</v>
      </c>
      <c r="E245" s="813">
        <f>AVERAGE(C245:D245)*$D$243</f>
        <v>0</v>
      </c>
      <c r="F245" s="799"/>
      <c r="G245" s="809">
        <f>'Densidade celular'!V804</f>
        <v>0</v>
      </c>
      <c r="H245" s="810">
        <f>'Densidade celular'!V852</f>
        <v>0</v>
      </c>
      <c r="I245" s="813">
        <f>AVERAGE(G245:H245)*$H$243</f>
        <v>0</v>
      </c>
      <c r="J245" s="799"/>
      <c r="K245" s="809">
        <f>'Densidade celular'!AG804</f>
        <v>310.06023607951659</v>
      </c>
      <c r="L245" s="810">
        <f>'Densidade celular'!AG852</f>
        <v>0</v>
      </c>
      <c r="M245" s="813">
        <f>AVERAGE(K245:L245)*$L$243</f>
        <v>155.03011803975829</v>
      </c>
      <c r="N245" s="799"/>
      <c r="O245" s="809">
        <f>'Densidade celular'!AR804</f>
        <v>0</v>
      </c>
      <c r="P245" s="810">
        <f>'Densidade celular'!AR852</f>
        <v>0</v>
      </c>
      <c r="Q245" s="813">
        <f>AVERAGE(O245:P245)*$P$243</f>
        <v>0</v>
      </c>
      <c r="R245" s="799"/>
      <c r="S245" s="809">
        <f>'Densidade celular'!BC804</f>
        <v>0</v>
      </c>
      <c r="T245" s="810">
        <f>'Densidade celular'!BC900</f>
        <v>0</v>
      </c>
      <c r="U245" s="813">
        <f>AVERAGE(S245:T245)*$T$243</f>
        <v>0</v>
      </c>
      <c r="V245" s="799"/>
      <c r="W245" s="809">
        <f>'Densidade celular'!BN804</f>
        <v>147.19224213553017</v>
      </c>
      <c r="X245" s="810">
        <f>'Densidade celular'!BN852</f>
        <v>0</v>
      </c>
      <c r="Y245" s="813">
        <f>AVERAGE(W245:X245)*$X$243</f>
        <v>367.9806053388254</v>
      </c>
      <c r="Z245" s="799"/>
      <c r="AA245" s="809">
        <f>'Densidade celular'!BY852</f>
        <v>0</v>
      </c>
      <c r="AB245" s="810">
        <f>'Densidade celular'!BY900</f>
        <v>0</v>
      </c>
      <c r="AC245" s="813">
        <f>AVERAGE(AA245:AB245)*$AB$243</f>
        <v>0</v>
      </c>
      <c r="AE245" s="1199"/>
      <c r="AF245" s="898">
        <f t="shared" ref="AF245:AF284" si="52">E246</f>
        <v>0</v>
      </c>
      <c r="AG245" s="894">
        <f t="shared" ref="AG245:AG284" si="53">AVERAGE(I246,M246,Q246)</f>
        <v>3644.1504895282337</v>
      </c>
      <c r="AH245" s="899">
        <f t="shared" ref="AH245:AH284" si="54">AVERAGE(AC246,Y246,U246)</f>
        <v>1407.1102257501109</v>
      </c>
      <c r="AI245" s="907" t="s">
        <v>143</v>
      </c>
      <c r="AJ245" s="682">
        <v>2</v>
      </c>
    </row>
    <row r="246" spans="1:63" ht="18">
      <c r="A246" s="1201"/>
      <c r="B246" s="700" t="s">
        <v>143</v>
      </c>
      <c r="C246" s="809">
        <f>'Densidade celular'!K805</f>
        <v>0</v>
      </c>
      <c r="D246" s="810">
        <f>'Densidade celular'!K853</f>
        <v>0</v>
      </c>
      <c r="E246" s="813">
        <f t="shared" ref="E246:E285" si="55">AVERAGE(C246:D246)*$D$243</f>
        <v>0</v>
      </c>
      <c r="F246" s="799"/>
      <c r="G246" s="809">
        <f>'Densidade celular'!V805</f>
        <v>0</v>
      </c>
      <c r="H246" s="810">
        <f>'Densidade celular'!V853</f>
        <v>1779.7327249753994</v>
      </c>
      <c r="I246" s="813">
        <f t="shared" ref="I246:I285" si="56">AVERAGE(G246:H246)*$H$243</f>
        <v>889.86636248769969</v>
      </c>
      <c r="J246" s="799"/>
      <c r="K246" s="809">
        <f>'Densidade celular'!AG805</f>
        <v>1782.8463574572204</v>
      </c>
      <c r="L246" s="810">
        <f>'Densidade celular'!AG853</f>
        <v>5348.539072371661</v>
      </c>
      <c r="M246" s="813">
        <f t="shared" ref="M246:M285" si="57">AVERAGE(K246:L246)*$L$243</f>
        <v>3565.6927149144408</v>
      </c>
      <c r="N246" s="799"/>
      <c r="O246" s="809">
        <f>'Densidade celular'!AR805</f>
        <v>7772.2708694190733</v>
      </c>
      <c r="P246" s="810">
        <f>'Densidade celular'!AR853</f>
        <v>5181.5139129460485</v>
      </c>
      <c r="Q246" s="813">
        <f t="shared" ref="Q246:Q285" si="58">AVERAGE(O246:P246)*$P$243</f>
        <v>6476.8923911825605</v>
      </c>
      <c r="R246" s="799"/>
      <c r="S246" s="809">
        <f>'Densidade celular'!BC805</f>
        <v>0</v>
      </c>
      <c r="T246" s="810">
        <f>'Densidade celular'!BC901</f>
        <v>0</v>
      </c>
      <c r="U246" s="813">
        <f t="shared" ref="U246:U285" si="59">AVERAGE(S246:T246)*$T$243</f>
        <v>0</v>
      </c>
      <c r="V246" s="799"/>
      <c r="W246" s="809">
        <f>'Densidade celular'!BN805</f>
        <v>657.92612649877515</v>
      </c>
      <c r="X246" s="810">
        <f>'Densidade celular'!BN853</f>
        <v>0</v>
      </c>
      <c r="Y246" s="813">
        <f t="shared" ref="Y246:Y285" si="60">AVERAGE(W246:X246)*$X$243</f>
        <v>1644.815316246938</v>
      </c>
      <c r="Z246" s="799"/>
      <c r="AA246" s="809">
        <f>'Densidade celular'!BY853</f>
        <v>0</v>
      </c>
      <c r="AB246" s="810">
        <f>'Densidade celular'!BY901</f>
        <v>1030.6061444013578</v>
      </c>
      <c r="AC246" s="813">
        <f t="shared" ref="AC246:AC285" si="61">AVERAGE(AA246:AB246)*$AB$243</f>
        <v>2576.5153610033944</v>
      </c>
      <c r="AE246" s="1199"/>
      <c r="AF246" s="898">
        <f t="shared" si="52"/>
        <v>47221.911475823836</v>
      </c>
      <c r="AG246" s="894">
        <f t="shared" si="53"/>
        <v>16397.501498447647</v>
      </c>
      <c r="AH246" s="899">
        <f t="shared" si="54"/>
        <v>10033.743258741157</v>
      </c>
      <c r="AI246" s="908" t="s">
        <v>152</v>
      </c>
      <c r="AJ246" s="682">
        <v>3</v>
      </c>
    </row>
    <row r="247" spans="1:63" ht="18">
      <c r="A247" s="1201"/>
      <c r="B247" s="703" t="s">
        <v>152</v>
      </c>
      <c r="C247" s="809">
        <f>'Densidade celular'!K806</f>
        <v>8395.0064845909037</v>
      </c>
      <c r="D247" s="810">
        <f>'Densidade celular'!K854</f>
        <v>10493.758105738631</v>
      </c>
      <c r="E247" s="813">
        <f t="shared" si="55"/>
        <v>47221.911475823836</v>
      </c>
      <c r="F247" s="799"/>
      <c r="G247" s="809">
        <f>'Densidade celular'!V806</f>
        <v>12483.602037483335</v>
      </c>
      <c r="H247" s="810">
        <f>'Densidade celular'!V854</f>
        <v>0</v>
      </c>
      <c r="I247" s="813">
        <f t="shared" si="56"/>
        <v>6241.8010187416676</v>
      </c>
      <c r="J247" s="799"/>
      <c r="K247" s="809">
        <f>'Densidade celular'!AG806</f>
        <v>16433.19251221438</v>
      </c>
      <c r="L247" s="810">
        <f>'Densidade celular'!AG854</f>
        <v>27388.654187023967</v>
      </c>
      <c r="M247" s="813">
        <f t="shared" si="57"/>
        <v>21910.923349619174</v>
      </c>
      <c r="N247" s="799"/>
      <c r="O247" s="809">
        <f>'Densidade celular'!AR806</f>
        <v>9351.0133897698233</v>
      </c>
      <c r="P247" s="810">
        <f>'Densidade celular'!AR854</f>
        <v>32728.546864194381</v>
      </c>
      <c r="Q247" s="813">
        <f t="shared" si="58"/>
        <v>21039.780126982103</v>
      </c>
      <c r="R247" s="799"/>
      <c r="S247" s="809">
        <f>'Densidade celular'!BC806</f>
        <v>3227.5641976657862</v>
      </c>
      <c r="T247" s="810">
        <f>'Densidade celular'!BC902</f>
        <v>0</v>
      </c>
      <c r="U247" s="813">
        <f t="shared" si="59"/>
        <v>8068.9104941644655</v>
      </c>
      <c r="V247" s="799"/>
      <c r="W247" s="809">
        <f>'Densidade celular'!BN806</f>
        <v>2737.7757037208607</v>
      </c>
      <c r="X247" s="810">
        <f>'Densidade celular'!BN854</f>
        <v>0</v>
      </c>
      <c r="Y247" s="813">
        <f t="shared" si="60"/>
        <v>6844.4392593021521</v>
      </c>
      <c r="Z247" s="799"/>
      <c r="AA247" s="809">
        <f>'Densidade celular'!BY854</f>
        <v>0</v>
      </c>
      <c r="AB247" s="810">
        <f>'Densidade celular'!BY902</f>
        <v>6075.1520091027414</v>
      </c>
      <c r="AC247" s="813">
        <f t="shared" si="61"/>
        <v>15187.880022756854</v>
      </c>
      <c r="AE247" s="1199"/>
      <c r="AF247" s="898">
        <f t="shared" si="52"/>
        <v>117655.07444616623</v>
      </c>
      <c r="AG247" s="894">
        <f t="shared" si="53"/>
        <v>12569.028702966238</v>
      </c>
      <c r="AH247" s="899">
        <f t="shared" si="54"/>
        <v>4620.0985004609147</v>
      </c>
      <c r="AI247" s="908" t="s">
        <v>158</v>
      </c>
      <c r="AJ247" s="682">
        <v>4</v>
      </c>
    </row>
    <row r="248" spans="1:63" ht="18">
      <c r="A248" s="1201"/>
      <c r="B248" s="703" t="s">
        <v>158</v>
      </c>
      <c r="C248" s="809">
        <f>'Densidade celular'!K807</f>
        <v>40869.657439194583</v>
      </c>
      <c r="D248" s="810">
        <f>'Densidade celular'!K855</f>
        <v>6192.3723392719066</v>
      </c>
      <c r="E248" s="813">
        <f t="shared" si="55"/>
        <v>117655.07444616623</v>
      </c>
      <c r="F248" s="799"/>
      <c r="G248" s="809">
        <f>'Densidade celular'!V807</f>
        <v>18764.17200665197</v>
      </c>
      <c r="H248" s="810">
        <f>'Densidade celular'!V855</f>
        <v>14073.129004988976</v>
      </c>
      <c r="I248" s="813">
        <f t="shared" si="56"/>
        <v>16418.650505820471</v>
      </c>
      <c r="J248" s="799"/>
      <c r="K248" s="809">
        <f>'Densidade celular'!AG807</f>
        <v>2945.5722427554078</v>
      </c>
      <c r="L248" s="810">
        <f>'Densidade celular'!AG855</f>
        <v>3927.4296570072102</v>
      </c>
      <c r="M248" s="813">
        <f t="shared" si="57"/>
        <v>3436.5009498813088</v>
      </c>
      <c r="N248" s="799"/>
      <c r="O248" s="809">
        <f>'Densidade celular'!AR807</f>
        <v>13884.838063597615</v>
      </c>
      <c r="P248" s="810">
        <f>'Densidade celular'!AR855</f>
        <v>21819.031242796256</v>
      </c>
      <c r="Q248" s="813">
        <f t="shared" si="58"/>
        <v>17851.934653196935</v>
      </c>
      <c r="R248" s="799"/>
      <c r="S248" s="809">
        <f>'Densidade celular'!BC807</f>
        <v>0</v>
      </c>
      <c r="T248" s="810">
        <f>'Densidade celular'!BC903</f>
        <v>673.57861516503363</v>
      </c>
      <c r="U248" s="813">
        <f t="shared" si="59"/>
        <v>1683.9465379125841</v>
      </c>
      <c r="V248" s="799"/>
      <c r="W248" s="809">
        <f>'Densidade celular'!BN807</f>
        <v>0</v>
      </c>
      <c r="X248" s="810">
        <f>'Densidade celular'!BN855</f>
        <v>476.90286451911771</v>
      </c>
      <c r="Y248" s="813">
        <f t="shared" si="60"/>
        <v>1192.2571612977943</v>
      </c>
      <c r="Z248" s="799"/>
      <c r="AA248" s="809">
        <f>'Densidade celular'!BY855</f>
        <v>2636.1820325213675</v>
      </c>
      <c r="AB248" s="810">
        <f>'Densidade celular'!BY903</f>
        <v>1757.4546883475787</v>
      </c>
      <c r="AC248" s="813">
        <f t="shared" si="61"/>
        <v>10984.091802172366</v>
      </c>
      <c r="AE248" s="1199"/>
      <c r="AF248" s="898">
        <f t="shared" si="52"/>
        <v>3877.3340564707123</v>
      </c>
      <c r="AG248" s="894">
        <f t="shared" si="53"/>
        <v>2286.7542465774764</v>
      </c>
      <c r="AH248" s="899">
        <f t="shared" si="54"/>
        <v>777.95270700620767</v>
      </c>
      <c r="AI248" s="908" t="s">
        <v>30</v>
      </c>
      <c r="AJ248" s="682">
        <v>5</v>
      </c>
    </row>
    <row r="249" spans="1:63" ht="18">
      <c r="A249" s="1201"/>
      <c r="B249" s="703" t="s">
        <v>30</v>
      </c>
      <c r="C249" s="809">
        <f>'Densidade celular'!K808</f>
        <v>1033.9557483921899</v>
      </c>
      <c r="D249" s="810">
        <f>'Densidade celular'!K856</f>
        <v>516.97787419609494</v>
      </c>
      <c r="E249" s="813">
        <f t="shared" si="55"/>
        <v>3877.3340564707123</v>
      </c>
      <c r="F249" s="799"/>
      <c r="G249" s="809">
        <f>'Densidade celular'!V808</f>
        <v>393.50484683371377</v>
      </c>
      <c r="H249" s="810">
        <f>'Densidade celular'!V856</f>
        <v>2361.029081002283</v>
      </c>
      <c r="I249" s="813">
        <f t="shared" si="56"/>
        <v>1377.2669639179983</v>
      </c>
      <c r="J249" s="799"/>
      <c r="K249" s="809">
        <f>'Densidade celular'!AG808</f>
        <v>4161.6973909339558</v>
      </c>
      <c r="L249" s="810">
        <f>'Densidade celular'!AG856</f>
        <v>2601.0608693337222</v>
      </c>
      <c r="M249" s="813">
        <f t="shared" si="57"/>
        <v>3381.3791301338388</v>
      </c>
      <c r="N249" s="799"/>
      <c r="O249" s="809">
        <f>'Densidade celular'!AR808</f>
        <v>2101.6166456805918</v>
      </c>
      <c r="P249" s="810">
        <f>'Densidade celular'!AR856</f>
        <v>2101.6166456805918</v>
      </c>
      <c r="Q249" s="813">
        <f t="shared" si="58"/>
        <v>2101.6166456805918</v>
      </c>
      <c r="R249" s="799"/>
      <c r="S249" s="809">
        <f>'Densidade celular'!BC808</f>
        <v>114.60191716349532</v>
      </c>
      <c r="T249" s="810">
        <f>'Densidade celular'!BC904</f>
        <v>412.56690178858315</v>
      </c>
      <c r="U249" s="813">
        <f t="shared" si="59"/>
        <v>1317.9220473801961</v>
      </c>
      <c r="V249" s="799"/>
      <c r="W249" s="809">
        <f>'Densidade celular'!BN808</f>
        <v>120.69763855113472</v>
      </c>
      <c r="X249" s="810">
        <f>'Densidade celular'!BN856</f>
        <v>0</v>
      </c>
      <c r="Y249" s="813">
        <f t="shared" si="60"/>
        <v>301.7440963778368</v>
      </c>
      <c r="Z249" s="799"/>
      <c r="AA249" s="809">
        <f>'Densidade celular'!BY856</f>
        <v>0</v>
      </c>
      <c r="AB249" s="810">
        <f>'Densidade celular'!BY904</f>
        <v>285.6767909042361</v>
      </c>
      <c r="AC249" s="813">
        <f t="shared" si="61"/>
        <v>714.19197726059019</v>
      </c>
      <c r="AE249" s="1199"/>
      <c r="AF249" s="898">
        <f t="shared" si="52"/>
        <v>340.86453243698571</v>
      </c>
      <c r="AG249" s="894">
        <f t="shared" si="53"/>
        <v>202.14113370541932</v>
      </c>
      <c r="AH249" s="899">
        <f t="shared" si="54"/>
        <v>36.798060533882534</v>
      </c>
      <c r="AI249" s="909" t="s">
        <v>39</v>
      </c>
      <c r="AJ249" s="682">
        <v>6</v>
      </c>
    </row>
    <row r="250" spans="1:63" ht="18">
      <c r="A250" s="1201"/>
      <c r="B250" s="704" t="s">
        <v>39</v>
      </c>
      <c r="C250" s="809">
        <f>'Densidade celular'!K809</f>
        <v>136.34581297479428</v>
      </c>
      <c r="D250" s="810">
        <f>'Densidade celular'!K857</f>
        <v>0</v>
      </c>
      <c r="E250" s="813">
        <f t="shared" si="55"/>
        <v>340.86453243698571</v>
      </c>
      <c r="F250" s="799"/>
      <c r="G250" s="809">
        <f>'Densidade celular'!V809</f>
        <v>271.38265298876814</v>
      </c>
      <c r="H250" s="810">
        <f>'Densidade celular'!V857</f>
        <v>271.38265298876814</v>
      </c>
      <c r="I250" s="813">
        <f t="shared" si="56"/>
        <v>271.38265298876814</v>
      </c>
      <c r="J250" s="799"/>
      <c r="K250" s="809">
        <f>'Densidade celular'!AG809</f>
        <v>103.35341202650552</v>
      </c>
      <c r="L250" s="810">
        <f>'Densidade celular'!AG857</f>
        <v>0</v>
      </c>
      <c r="M250" s="813">
        <f t="shared" si="57"/>
        <v>51.676706013252762</v>
      </c>
      <c r="N250" s="799"/>
      <c r="O250" s="809">
        <f>'Densidade celular'!AR809</f>
        <v>141.68202105711853</v>
      </c>
      <c r="P250" s="810">
        <f>'Densidade celular'!AR857</f>
        <v>425.04606317135557</v>
      </c>
      <c r="Q250" s="813">
        <f t="shared" si="58"/>
        <v>283.36404211423707</v>
      </c>
      <c r="R250" s="799"/>
      <c r="S250" s="809">
        <f>'Densidade celular'!BC809</f>
        <v>0</v>
      </c>
      <c r="T250" s="810">
        <f>'Densidade celular'!BC905</f>
        <v>0</v>
      </c>
      <c r="U250" s="813">
        <f t="shared" si="59"/>
        <v>0</v>
      </c>
      <c r="V250" s="799"/>
      <c r="W250" s="809">
        <f>'Densidade celular'!BN809</f>
        <v>44.157672640659044</v>
      </c>
      <c r="X250" s="810">
        <f>'Densidade celular'!BN857</f>
        <v>0</v>
      </c>
      <c r="Y250" s="813">
        <f t="shared" si="60"/>
        <v>110.3941816016476</v>
      </c>
      <c r="Z250" s="799"/>
      <c r="AA250" s="809">
        <f>'Densidade celular'!BY857</f>
        <v>0</v>
      </c>
      <c r="AB250" s="810">
        <f>'Densidade celular'!BY905</f>
        <v>0</v>
      </c>
      <c r="AC250" s="813">
        <f t="shared" si="61"/>
        <v>0</v>
      </c>
      <c r="AE250" s="1199"/>
      <c r="AF250" s="898">
        <f t="shared" si="52"/>
        <v>3266.618435854446</v>
      </c>
      <c r="AG250" s="894">
        <f t="shared" si="53"/>
        <v>2307.1794137595002</v>
      </c>
      <c r="AH250" s="899">
        <f t="shared" si="54"/>
        <v>3501.8235893115648</v>
      </c>
      <c r="AI250" s="910" t="s">
        <v>70</v>
      </c>
      <c r="AJ250" s="682">
        <v>7</v>
      </c>
    </row>
    <row r="251" spans="1:63" ht="18">
      <c r="A251" s="1201"/>
      <c r="B251" s="705" t="s">
        <v>70</v>
      </c>
      <c r="C251" s="809">
        <f>'Densidade celular'!K810</f>
        <v>681.72906487397131</v>
      </c>
      <c r="D251" s="810">
        <f>'Densidade celular'!K858</f>
        <v>624.91830946780715</v>
      </c>
      <c r="E251" s="813">
        <f t="shared" si="55"/>
        <v>3266.618435854446</v>
      </c>
      <c r="F251" s="799"/>
      <c r="G251" s="809">
        <f>'Densidade celular'!V810</f>
        <v>1492.6045914382248</v>
      </c>
      <c r="H251" s="810">
        <f>'Densidade celular'!V858</f>
        <v>1763.9872444269931</v>
      </c>
      <c r="I251" s="813">
        <f t="shared" si="56"/>
        <v>1628.295917932609</v>
      </c>
      <c r="J251" s="799"/>
      <c r="K251" s="809">
        <f>'Densidade celular'!AG810</f>
        <v>2170.4216525566162</v>
      </c>
      <c r="L251" s="810">
        <f>'Densidade celular'!AG858</f>
        <v>1757.0080044505939</v>
      </c>
      <c r="M251" s="813">
        <f t="shared" si="57"/>
        <v>1963.7148285036051</v>
      </c>
      <c r="N251" s="799"/>
      <c r="O251" s="809">
        <f>'Densidade celular'!AR810</f>
        <v>2266.9123369138965</v>
      </c>
      <c r="P251" s="810">
        <f>'Densidade celular'!AR858</f>
        <v>4392.1426527706744</v>
      </c>
      <c r="Q251" s="813">
        <f t="shared" si="58"/>
        <v>3329.5274948422857</v>
      </c>
      <c r="R251" s="799"/>
      <c r="S251" s="809">
        <f>'Densidade celular'!BC810</f>
        <v>841.97326895629203</v>
      </c>
      <c r="T251" s="810">
        <f>'Densidade celular'!BC906</f>
        <v>1094.5652496431799</v>
      </c>
      <c r="U251" s="813">
        <f t="shared" si="59"/>
        <v>4841.3462964986793</v>
      </c>
      <c r="V251" s="799"/>
      <c r="W251" s="809">
        <f>'Densidade celular'!BN810</f>
        <v>353.26138112527235</v>
      </c>
      <c r="X251" s="810">
        <f>'Densidade celular'!BN858</f>
        <v>176.63069056263618</v>
      </c>
      <c r="Y251" s="813">
        <f t="shared" si="60"/>
        <v>1324.7301792197713</v>
      </c>
      <c r="Z251" s="799"/>
      <c r="AA251" s="809">
        <f>'Densidade celular'!BY858</f>
        <v>759.39400113784268</v>
      </c>
      <c r="AB251" s="810">
        <f>'Densidade celular'!BY906</f>
        <v>976.36371574865495</v>
      </c>
      <c r="AC251" s="813">
        <f t="shared" si="61"/>
        <v>4339.3942922162441</v>
      </c>
      <c r="AE251" s="1199"/>
      <c r="AF251" s="898">
        <f t="shared" si="52"/>
        <v>1306.6473743417785</v>
      </c>
      <c r="AG251" s="894">
        <f t="shared" si="53"/>
        <v>1114.117242896958</v>
      </c>
      <c r="AH251" s="899">
        <f t="shared" si="54"/>
        <v>627.22118951143113</v>
      </c>
      <c r="AI251" s="910" t="s">
        <v>43</v>
      </c>
      <c r="AJ251" s="682">
        <v>8</v>
      </c>
    </row>
    <row r="252" spans="1:63" ht="18">
      <c r="A252" s="1201"/>
      <c r="B252" s="705" t="s">
        <v>43</v>
      </c>
      <c r="C252" s="809">
        <f>'Densidade celular'!K811</f>
        <v>409.03743892438285</v>
      </c>
      <c r="D252" s="810">
        <f>'Densidade celular'!K859</f>
        <v>113.62151081232857</v>
      </c>
      <c r="E252" s="813">
        <f t="shared" si="55"/>
        <v>1306.6473743417785</v>
      </c>
      <c r="F252" s="799"/>
      <c r="G252" s="809">
        <f>'Densidade celular'!V811</f>
        <v>271.38265298876814</v>
      </c>
      <c r="H252" s="810">
        <f>'Densidade celular'!V859</f>
        <v>2171.0612239101451</v>
      </c>
      <c r="I252" s="813">
        <f t="shared" si="56"/>
        <v>1221.2219384494567</v>
      </c>
      <c r="J252" s="799"/>
      <c r="K252" s="809">
        <f>'Densidade celular'!AG811</f>
        <v>826.82729621204419</v>
      </c>
      <c r="L252" s="810">
        <f>'Densidade celular'!AG859</f>
        <v>723.47388418553874</v>
      </c>
      <c r="M252" s="813">
        <f t="shared" si="57"/>
        <v>775.15059019879141</v>
      </c>
      <c r="N252" s="799"/>
      <c r="O252" s="809">
        <f>'Densidade celular'!AR811</f>
        <v>1700.1842526854223</v>
      </c>
      <c r="P252" s="810">
        <f>'Densidade celular'!AR859</f>
        <v>991.77414739982964</v>
      </c>
      <c r="Q252" s="813">
        <f t="shared" si="58"/>
        <v>1345.979200042626</v>
      </c>
      <c r="R252" s="799"/>
      <c r="S252" s="809">
        <f>'Densidade celular'!BC811</f>
        <v>140.32887815938201</v>
      </c>
      <c r="T252" s="810">
        <f>'Densidade celular'!BC907</f>
        <v>420.98663447814602</v>
      </c>
      <c r="U252" s="813">
        <f t="shared" si="59"/>
        <v>1403.2887815938202</v>
      </c>
      <c r="V252" s="799"/>
      <c r="W252" s="809">
        <f>'Densidade celular'!BN811</f>
        <v>132.47301792197715</v>
      </c>
      <c r="X252" s="810">
        <f>'Densidade celular'!BN859</f>
        <v>58.876896854212063</v>
      </c>
      <c r="Y252" s="813">
        <f t="shared" si="60"/>
        <v>478.37478694047309</v>
      </c>
      <c r="Z252" s="799"/>
      <c r="AA252" s="809">
        <f>'Densidade celular'!BY859</f>
        <v>0</v>
      </c>
      <c r="AB252" s="810">
        <f>'Densidade celular'!BY907</f>
        <v>0</v>
      </c>
      <c r="AC252" s="813">
        <f t="shared" si="61"/>
        <v>0</v>
      </c>
      <c r="AE252" s="1199"/>
      <c r="AF252" s="898">
        <f t="shared" si="52"/>
        <v>3721.1044791037602</v>
      </c>
      <c r="AG252" s="894">
        <f t="shared" si="53"/>
        <v>1443.4872563574791</v>
      </c>
      <c r="AH252" s="899">
        <f t="shared" si="54"/>
        <v>2223.2389810537611</v>
      </c>
      <c r="AI252" s="910" t="s">
        <v>63</v>
      </c>
      <c r="AJ252" s="682">
        <v>9</v>
      </c>
    </row>
    <row r="253" spans="1:63" ht="18">
      <c r="A253" s="1201"/>
      <c r="B253" s="705" t="s">
        <v>63</v>
      </c>
      <c r="C253" s="809">
        <f>'Densidade celular'!K812</f>
        <v>749.90197136136851</v>
      </c>
      <c r="D253" s="810">
        <f>'Densidade celular'!K860</f>
        <v>738.5398202801357</v>
      </c>
      <c r="E253" s="813">
        <f t="shared" si="55"/>
        <v>3721.1044791037602</v>
      </c>
      <c r="F253" s="799"/>
      <c r="G253" s="809">
        <f>'Densidade celular'!V812</f>
        <v>0</v>
      </c>
      <c r="H253" s="810">
        <f>'Densidade celular'!V860</f>
        <v>949.83928546068853</v>
      </c>
      <c r="I253" s="813">
        <f t="shared" si="56"/>
        <v>474.91964273034426</v>
      </c>
      <c r="J253" s="799"/>
      <c r="K253" s="809">
        <f>'Densidade celular'!AG812</f>
        <v>1136.8875322915608</v>
      </c>
      <c r="L253" s="810">
        <f>'Densidade celular'!AG860</f>
        <v>1757.0080044505939</v>
      </c>
      <c r="M253" s="813">
        <f t="shared" si="57"/>
        <v>1446.9477683710775</v>
      </c>
      <c r="N253" s="799"/>
      <c r="O253" s="809">
        <f>'Densidade celular'!AR812</f>
        <v>3400.3685053708446</v>
      </c>
      <c r="P253" s="810">
        <f>'Densidade celular'!AR860</f>
        <v>1416.8202105711855</v>
      </c>
      <c r="Q253" s="813">
        <f t="shared" si="58"/>
        <v>2408.5943579710151</v>
      </c>
      <c r="R253" s="799"/>
      <c r="S253" s="809">
        <f>'Densidade celular'!BC812</f>
        <v>70.164439079691007</v>
      </c>
      <c r="T253" s="810">
        <f>'Densidade celular'!BC908</f>
        <v>589.38128826940442</v>
      </c>
      <c r="U253" s="813">
        <f t="shared" si="59"/>
        <v>1648.8643183727386</v>
      </c>
      <c r="V253" s="799"/>
      <c r="W253" s="809">
        <f>'Densidade celular'!BN812</f>
        <v>353.26138112527235</v>
      </c>
      <c r="X253" s="810">
        <f>'Densidade celular'!BN860</f>
        <v>353.26138112527235</v>
      </c>
      <c r="Y253" s="813">
        <f t="shared" si="60"/>
        <v>1766.3069056263616</v>
      </c>
      <c r="Z253" s="799"/>
      <c r="AA253" s="809">
        <f>'Densidade celular'!BY860</f>
        <v>759.39400113784268</v>
      </c>
      <c r="AB253" s="810">
        <f>'Densidade celular'!BY908</f>
        <v>542.42428652703052</v>
      </c>
      <c r="AC253" s="813">
        <f t="shared" si="61"/>
        <v>3254.5457191621831</v>
      </c>
      <c r="AE253" s="1199"/>
      <c r="AF253" s="898">
        <f t="shared" si="52"/>
        <v>0</v>
      </c>
      <c r="AG253" s="894">
        <f t="shared" si="53"/>
        <v>3286.7099322332183</v>
      </c>
      <c r="AH253" s="899">
        <f t="shared" si="54"/>
        <v>0</v>
      </c>
      <c r="AI253" s="908" t="s">
        <v>166</v>
      </c>
      <c r="AJ253" s="682">
        <v>10</v>
      </c>
    </row>
    <row r="254" spans="1:63" ht="18">
      <c r="A254" s="1201"/>
      <c r="B254" s="703" t="s">
        <v>166</v>
      </c>
      <c r="C254" s="809">
        <f>'Densidade celular'!K813</f>
        <v>0</v>
      </c>
      <c r="D254" s="810">
        <f>'Densidade celular'!K861</f>
        <v>0</v>
      </c>
      <c r="E254" s="813">
        <f t="shared" si="55"/>
        <v>0</v>
      </c>
      <c r="F254" s="799"/>
      <c r="G254" s="809">
        <f>'Densidade celular'!V813</f>
        <v>18996.785709213771</v>
      </c>
      <c r="H254" s="810">
        <f>'Densidade celular'!V861</f>
        <v>0</v>
      </c>
      <c r="I254" s="813">
        <f t="shared" si="56"/>
        <v>9498.3928546068855</v>
      </c>
      <c r="J254" s="799"/>
      <c r="K254" s="809">
        <f>'Densidade celular'!AG813</f>
        <v>723.47388418553874</v>
      </c>
      <c r="L254" s="810">
        <f>'Densidade celular'!AG861</f>
        <v>0</v>
      </c>
      <c r="M254" s="813">
        <f t="shared" si="57"/>
        <v>361.73694209276937</v>
      </c>
      <c r="N254" s="799"/>
      <c r="O254" s="809">
        <f>'Densidade celular'!AR813</f>
        <v>0</v>
      </c>
      <c r="P254" s="810">
        <f>'Densidade celular'!AR861</f>
        <v>0</v>
      </c>
      <c r="Q254" s="813">
        <f t="shared" si="58"/>
        <v>0</v>
      </c>
      <c r="R254" s="799"/>
      <c r="S254" s="809">
        <f>'Densidade celular'!BC813</f>
        <v>0</v>
      </c>
      <c r="T254" s="810">
        <f>'Densidade celular'!BC909</f>
        <v>0</v>
      </c>
      <c r="U254" s="813">
        <f t="shared" si="59"/>
        <v>0</v>
      </c>
      <c r="V254" s="799"/>
      <c r="W254" s="809">
        <f>'Densidade celular'!BN813</f>
        <v>0</v>
      </c>
      <c r="X254" s="810">
        <f>'Densidade celular'!BN861</f>
        <v>0</v>
      </c>
      <c r="Y254" s="813">
        <f t="shared" si="60"/>
        <v>0</v>
      </c>
      <c r="Z254" s="799"/>
      <c r="AA254" s="809">
        <f>'Densidade celular'!BY861</f>
        <v>0</v>
      </c>
      <c r="AB254" s="810">
        <f>'Densidade celular'!BY909</f>
        <v>0</v>
      </c>
      <c r="AC254" s="813">
        <f t="shared" si="61"/>
        <v>0</v>
      </c>
      <c r="AE254" s="1199"/>
      <c r="AF254" s="898">
        <f t="shared" si="52"/>
        <v>0</v>
      </c>
      <c r="AG254" s="894">
        <f t="shared" si="53"/>
        <v>0</v>
      </c>
      <c r="AH254" s="899">
        <f t="shared" si="54"/>
        <v>0</v>
      </c>
      <c r="AI254" s="908" t="s">
        <v>173</v>
      </c>
      <c r="AJ254" s="682">
        <v>11</v>
      </c>
    </row>
    <row r="255" spans="1:63" ht="18">
      <c r="A255" s="1201"/>
      <c r="B255" s="703" t="s">
        <v>173</v>
      </c>
      <c r="C255" s="809">
        <f>'Densidade celular'!K814</f>
        <v>0</v>
      </c>
      <c r="D255" s="810">
        <f>'Densidade celular'!K862</f>
        <v>0</v>
      </c>
      <c r="E255" s="813">
        <f t="shared" si="55"/>
        <v>0</v>
      </c>
      <c r="F255" s="799"/>
      <c r="G255" s="809">
        <f>'Densidade celular'!V814</f>
        <v>0</v>
      </c>
      <c r="H255" s="810">
        <f>'Densidade celular'!V862</f>
        <v>0</v>
      </c>
      <c r="I255" s="813">
        <f t="shared" si="56"/>
        <v>0</v>
      </c>
      <c r="J255" s="799"/>
      <c r="K255" s="809">
        <f>'Densidade celular'!AG814</f>
        <v>0</v>
      </c>
      <c r="L255" s="810">
        <f>'Densidade celular'!AG862</f>
        <v>0</v>
      </c>
      <c r="M255" s="813">
        <f t="shared" si="57"/>
        <v>0</v>
      </c>
      <c r="N255" s="799"/>
      <c r="O255" s="809">
        <f>'Densidade celular'!AR814</f>
        <v>0</v>
      </c>
      <c r="P255" s="810">
        <f>'Densidade celular'!AR862</f>
        <v>0</v>
      </c>
      <c r="Q255" s="813">
        <f t="shared" si="58"/>
        <v>0</v>
      </c>
      <c r="R255" s="799"/>
      <c r="S255" s="809">
        <f>'Densidade celular'!BC814</f>
        <v>0</v>
      </c>
      <c r="T255" s="810">
        <f>'Densidade celular'!BC910</f>
        <v>0</v>
      </c>
      <c r="U255" s="813">
        <f t="shared" si="59"/>
        <v>0</v>
      </c>
      <c r="V255" s="799"/>
      <c r="W255" s="809">
        <f>'Densidade celular'!BN814</f>
        <v>0</v>
      </c>
      <c r="X255" s="810">
        <f>'Densidade celular'!BN862</f>
        <v>0</v>
      </c>
      <c r="Y255" s="813">
        <f t="shared" si="60"/>
        <v>0</v>
      </c>
      <c r="Z255" s="799"/>
      <c r="AA255" s="809">
        <f>'Densidade celular'!BY862</f>
        <v>0</v>
      </c>
      <c r="AB255" s="810">
        <f>'Densidade celular'!BY910</f>
        <v>0</v>
      </c>
      <c r="AC255" s="813">
        <f t="shared" si="61"/>
        <v>0</v>
      </c>
      <c r="AE255" s="1199"/>
      <c r="AF255" s="898">
        <f t="shared" si="52"/>
        <v>4033.5636338376639</v>
      </c>
      <c r="AG255" s="894">
        <f t="shared" si="53"/>
        <v>6138.7588958652705</v>
      </c>
      <c r="AH255" s="899">
        <f t="shared" si="54"/>
        <v>11105.247065732357</v>
      </c>
      <c r="AI255" s="911" t="s">
        <v>52</v>
      </c>
      <c r="AJ255" s="682">
        <v>12</v>
      </c>
    </row>
    <row r="256" spans="1:63" ht="18">
      <c r="A256" s="1201"/>
      <c r="B256" s="706" t="s">
        <v>52</v>
      </c>
      <c r="C256" s="809">
        <f>'Densidade celular'!K815</f>
        <v>818.07487784876571</v>
      </c>
      <c r="D256" s="810">
        <f>'Densidade celular'!K863</f>
        <v>795.35057568629998</v>
      </c>
      <c r="E256" s="813">
        <f t="shared" si="55"/>
        <v>4033.5636338376639</v>
      </c>
      <c r="F256" s="799"/>
      <c r="G256" s="809">
        <f>'Densidade celular'!V815</f>
        <v>3799.3571418427541</v>
      </c>
      <c r="H256" s="810">
        <f>'Densidade celular'!V863</f>
        <v>1085.5306119550726</v>
      </c>
      <c r="I256" s="813">
        <f t="shared" si="56"/>
        <v>2442.4438768989135</v>
      </c>
      <c r="J256" s="799"/>
      <c r="K256" s="809">
        <f>'Densidade celular'!AG815</f>
        <v>4340.8433051132324</v>
      </c>
      <c r="L256" s="810">
        <f>'Densidade celular'!AG863</f>
        <v>5787.7910734843099</v>
      </c>
      <c r="M256" s="813">
        <f t="shared" si="57"/>
        <v>5064.3171892987712</v>
      </c>
      <c r="N256" s="799"/>
      <c r="O256" s="809">
        <f>'Densidade celular'!AR815</f>
        <v>7367.4650949701636</v>
      </c>
      <c r="P256" s="810">
        <f>'Densidade celular'!AR863</f>
        <v>14451.56614782609</v>
      </c>
      <c r="Q256" s="813">
        <f t="shared" si="58"/>
        <v>10909.515621398126</v>
      </c>
      <c r="R256" s="799"/>
      <c r="S256" s="809">
        <f>'Densidade celular'!BC815</f>
        <v>2946.9064413470228</v>
      </c>
      <c r="T256" s="810">
        <f>'Densidade celular'!BC911</f>
        <v>2525.9198068688761</v>
      </c>
      <c r="U256" s="813">
        <f t="shared" si="59"/>
        <v>13682.065620539746</v>
      </c>
      <c r="V256" s="799"/>
      <c r="W256" s="809">
        <f>'Densidade celular'!BN815</f>
        <v>2472.8296678769061</v>
      </c>
      <c r="X256" s="810">
        <f>'Densidade celular'!BN863</f>
        <v>824.27655595896886</v>
      </c>
      <c r="Y256" s="813">
        <f t="shared" si="60"/>
        <v>8242.7655595896867</v>
      </c>
      <c r="Z256" s="799"/>
      <c r="AA256" s="809">
        <f>'Densidade celular'!BY863</f>
        <v>3471.515433772995</v>
      </c>
      <c r="AB256" s="810">
        <f>'Densidade celular'!BY911</f>
        <v>1084.848573054061</v>
      </c>
      <c r="AC256" s="813">
        <f t="shared" si="61"/>
        <v>11390.910017067639</v>
      </c>
      <c r="AE256" s="1199"/>
      <c r="AF256" s="898">
        <f t="shared" si="52"/>
        <v>389880.85220142431</v>
      </c>
      <c r="AG256" s="894">
        <f t="shared" si="53"/>
        <v>312683.75298915867</v>
      </c>
      <c r="AH256" s="899">
        <f t="shared" si="54"/>
        <v>489315.5117611782</v>
      </c>
      <c r="AI256" s="908" t="s">
        <v>185</v>
      </c>
      <c r="AJ256" s="682">
        <v>13</v>
      </c>
    </row>
    <row r="257" spans="1:36" ht="18">
      <c r="A257" s="1201"/>
      <c r="B257" s="703" t="s">
        <v>185</v>
      </c>
      <c r="C257" s="809">
        <f>'Densidade celular'!K816</f>
        <v>83643.611399603804</v>
      </c>
      <c r="D257" s="810">
        <f>'Densidade celular'!K864</f>
        <v>72308.729480965892</v>
      </c>
      <c r="E257" s="813">
        <f t="shared" si="55"/>
        <v>389880.85220142431</v>
      </c>
      <c r="F257" s="799"/>
      <c r="G257" s="809">
        <f>'Densidade celular'!V816</f>
        <v>243285.50231599773</v>
      </c>
      <c r="H257" s="810">
        <f>'Densidade celular'!V864</f>
        <v>220796.92647166178</v>
      </c>
      <c r="I257" s="813">
        <f t="shared" si="56"/>
        <v>232041.21439382975</v>
      </c>
      <c r="J257" s="799"/>
      <c r="K257" s="809">
        <f>'Densidade celular'!AG816</f>
        <v>253009.15264088553</v>
      </c>
      <c r="L257" s="810">
        <f>'Densidade celular'!AG864</f>
        <v>246394.53427118919</v>
      </c>
      <c r="M257" s="813">
        <f t="shared" si="57"/>
        <v>249701.84345603734</v>
      </c>
      <c r="N257" s="799"/>
      <c r="O257" s="809">
        <f>'Densidade celular'!AR816</f>
        <v>524591.8511660872</v>
      </c>
      <c r="P257" s="810">
        <f>'Densidade celular'!AR864</f>
        <v>388024.55106913054</v>
      </c>
      <c r="Q257" s="813">
        <f t="shared" si="58"/>
        <v>456308.20111760887</v>
      </c>
      <c r="R257" s="799"/>
      <c r="S257" s="809">
        <f>'Densidade celular'!BC816</f>
        <v>85747.960999290386</v>
      </c>
      <c r="T257" s="810">
        <f>'Densidade celular'!BC912</f>
        <v>103916.34085458558</v>
      </c>
      <c r="U257" s="813">
        <f t="shared" si="59"/>
        <v>474160.75463468995</v>
      </c>
      <c r="V257" s="799"/>
      <c r="W257" s="809">
        <f>'Densidade celular'!BN816</f>
        <v>76208.783365670737</v>
      </c>
      <c r="X257" s="810">
        <f>'Densidade celular'!BN864</f>
        <v>41949.789008626096</v>
      </c>
      <c r="Y257" s="813">
        <f t="shared" si="60"/>
        <v>295396.4309357421</v>
      </c>
      <c r="Z257" s="799"/>
      <c r="AA257" s="809">
        <f>'Densidade celular'!BY864</f>
        <v>135172.13220253598</v>
      </c>
      <c r="AB257" s="810">
        <f>'Densidade celular'!BY912</f>
        <v>144183.60768270504</v>
      </c>
      <c r="AC257" s="813">
        <f t="shared" si="61"/>
        <v>698389.34971310257</v>
      </c>
      <c r="AE257" s="1199"/>
      <c r="AF257" s="898">
        <f t="shared" si="52"/>
        <v>1136.2151081232857</v>
      </c>
      <c r="AG257" s="894">
        <f t="shared" si="53"/>
        <v>1320.1940106341779</v>
      </c>
      <c r="AH257" s="899">
        <f t="shared" si="54"/>
        <v>427.84999845429411</v>
      </c>
      <c r="AI257" s="910" t="s">
        <v>56</v>
      </c>
      <c r="AJ257" s="682">
        <v>14</v>
      </c>
    </row>
    <row r="258" spans="1:36" ht="18">
      <c r="A258" s="1201"/>
      <c r="B258" s="705" t="s">
        <v>56</v>
      </c>
      <c r="C258" s="809">
        <f>'Densidade celular'!K817</f>
        <v>0</v>
      </c>
      <c r="D258" s="810">
        <f>'Densidade celular'!K865</f>
        <v>454.48604324931426</v>
      </c>
      <c r="E258" s="813">
        <f t="shared" si="55"/>
        <v>1136.2151081232857</v>
      </c>
      <c r="F258" s="799"/>
      <c r="G258" s="809">
        <f>'Densidade celular'!V817</f>
        <v>2171.0612239101451</v>
      </c>
      <c r="H258" s="810">
        <f>'Densidade celular'!V865</f>
        <v>542.76530597753629</v>
      </c>
      <c r="I258" s="813">
        <f t="shared" si="56"/>
        <v>1356.9132649438407</v>
      </c>
      <c r="J258" s="799"/>
      <c r="K258" s="809">
        <f>'Densidade celular'!AG817</f>
        <v>413.41364810602209</v>
      </c>
      <c r="L258" s="810">
        <f>'Densidade celular'!AG865</f>
        <v>826.82729621204419</v>
      </c>
      <c r="M258" s="813">
        <f t="shared" si="57"/>
        <v>620.12047215903317</v>
      </c>
      <c r="N258" s="799"/>
      <c r="O258" s="809">
        <f>'Densidade celular'!AR817</f>
        <v>3967.0965895993186</v>
      </c>
      <c r="P258" s="810">
        <f>'Densidade celular'!AR865</f>
        <v>0</v>
      </c>
      <c r="Q258" s="813">
        <f t="shared" si="58"/>
        <v>1983.5482947996593</v>
      </c>
      <c r="R258" s="799"/>
      <c r="S258" s="809">
        <f>'Densidade celular'!BC817</f>
        <v>0</v>
      </c>
      <c r="T258" s="810">
        <f>'Densidade celular'!BC913</f>
        <v>336.78930758251681</v>
      </c>
      <c r="U258" s="813">
        <f t="shared" si="59"/>
        <v>841.97326895629203</v>
      </c>
      <c r="V258" s="799"/>
      <c r="W258" s="809">
        <f>'Densidade celular'!BN817</f>
        <v>176.63069056263618</v>
      </c>
      <c r="X258" s="810">
        <f>'Densidade celular'!BN865</f>
        <v>0</v>
      </c>
      <c r="Y258" s="813">
        <f t="shared" si="60"/>
        <v>441.57672640659041</v>
      </c>
      <c r="Z258" s="799"/>
      <c r="AA258" s="809">
        <f>'Densidade celular'!BY865</f>
        <v>0</v>
      </c>
      <c r="AB258" s="810">
        <f>'Densidade celular'!BY913</f>
        <v>0</v>
      </c>
      <c r="AC258" s="813">
        <f t="shared" si="61"/>
        <v>0</v>
      </c>
      <c r="AE258" s="1199"/>
      <c r="AF258" s="898">
        <f t="shared" si="52"/>
        <v>26076.136731429404</v>
      </c>
      <c r="AG258" s="894">
        <f t="shared" si="53"/>
        <v>27656.417989730297</v>
      </c>
      <c r="AH258" s="899">
        <f t="shared" si="54"/>
        <v>47066.060704322357</v>
      </c>
      <c r="AI258" s="908" t="s">
        <v>181</v>
      </c>
      <c r="AJ258" s="682">
        <v>15</v>
      </c>
    </row>
    <row r="259" spans="1:36" ht="18">
      <c r="A259" s="1201"/>
      <c r="B259" s="703" t="s">
        <v>181</v>
      </c>
      <c r="C259" s="809">
        <f>'Densidade celular'!K818</f>
        <v>4635.7576411430055</v>
      </c>
      <c r="D259" s="810">
        <f>'Densidade celular'!K866</f>
        <v>5794.6970514287568</v>
      </c>
      <c r="E259" s="813">
        <f t="shared" si="55"/>
        <v>26076.136731429404</v>
      </c>
      <c r="F259" s="799"/>
      <c r="G259" s="809">
        <f>'Densidade celular'!V818</f>
        <v>30598.39412448361</v>
      </c>
      <c r="H259" s="810">
        <f>'Densidade celular'!V866</f>
        <v>47288.427283292855</v>
      </c>
      <c r="I259" s="813">
        <f t="shared" si="56"/>
        <v>38943.410703888236</v>
      </c>
      <c r="J259" s="799"/>
      <c r="K259" s="809">
        <f>'Densidade celular'!AG818</f>
        <v>24632.563199650482</v>
      </c>
      <c r="L259" s="810">
        <f>'Densidade celular'!AG866</f>
        <v>13263.687876734873</v>
      </c>
      <c r="M259" s="813">
        <f t="shared" si="57"/>
        <v>18948.125538192679</v>
      </c>
      <c r="N259" s="799"/>
      <c r="O259" s="809">
        <f>'Densidade celular'!AR818</f>
        <v>22291.304646319986</v>
      </c>
      <c r="P259" s="810">
        <f>'Densidade celular'!AR866</f>
        <v>27864.130807899979</v>
      </c>
      <c r="Q259" s="813">
        <f t="shared" si="58"/>
        <v>25077.717727109983</v>
      </c>
      <c r="R259" s="799"/>
      <c r="S259" s="809">
        <f>'Densidade celular'!BC818</f>
        <v>6735.7861516503363</v>
      </c>
      <c r="T259" s="810">
        <f>'Densidade celular'!BC914</f>
        <v>5388.628921320269</v>
      </c>
      <c r="U259" s="813">
        <f t="shared" si="59"/>
        <v>30311.037682426511</v>
      </c>
      <c r="V259" s="799"/>
      <c r="W259" s="809">
        <f>'Densidade celular'!BN818</f>
        <v>5409.3148984807331</v>
      </c>
      <c r="X259" s="810">
        <f>'Densidade celular'!BN866</f>
        <v>2060.6913898974226</v>
      </c>
      <c r="Y259" s="813">
        <f t="shared" si="60"/>
        <v>18675.01572094539</v>
      </c>
      <c r="Z259" s="799"/>
      <c r="AA259" s="809">
        <f>'Densidade celular'!BY866</f>
        <v>18442.425741919036</v>
      </c>
      <c r="AB259" s="810">
        <f>'Densidade celular'!BY914</f>
        <v>18442.425741919036</v>
      </c>
      <c r="AC259" s="813">
        <f t="shared" si="61"/>
        <v>92212.128709595185</v>
      </c>
      <c r="AE259" s="1199"/>
      <c r="AF259" s="898">
        <f t="shared" si="52"/>
        <v>1406.0661963025659</v>
      </c>
      <c r="AG259" s="894">
        <f t="shared" si="53"/>
        <v>1554.5106234140169</v>
      </c>
      <c r="AH259" s="899">
        <f t="shared" si="54"/>
        <v>3476.7607386719633</v>
      </c>
      <c r="AI259" s="909" t="s">
        <v>261</v>
      </c>
      <c r="AJ259" s="682">
        <v>16</v>
      </c>
    </row>
    <row r="260" spans="1:36" ht="18">
      <c r="A260" s="1201"/>
      <c r="B260" s="704" t="s">
        <v>261</v>
      </c>
      <c r="C260" s="809">
        <f>'Densidade celular'!K819</f>
        <v>306.77807919328711</v>
      </c>
      <c r="D260" s="810">
        <f>'Densidade celular'!K867</f>
        <v>255.6483993277393</v>
      </c>
      <c r="E260" s="813">
        <f t="shared" si="55"/>
        <v>1406.0661963025659</v>
      </c>
      <c r="F260" s="799"/>
      <c r="G260" s="809">
        <f>'Densidade celular'!V819</f>
        <v>2523.858672795544</v>
      </c>
      <c r="H260" s="810">
        <f>'Densidade celular'!V867</f>
        <v>1682.5724485303626</v>
      </c>
      <c r="I260" s="813">
        <f t="shared" si="56"/>
        <v>2103.2155606629531</v>
      </c>
      <c r="J260" s="799"/>
      <c r="K260" s="809">
        <f>'Densidade celular'!AG819</f>
        <v>602.5503921145272</v>
      </c>
      <c r="L260" s="810">
        <f>'Densidade celular'!AG867</f>
        <v>0</v>
      </c>
      <c r="M260" s="813">
        <f t="shared" si="57"/>
        <v>301.2751960572636</v>
      </c>
      <c r="N260" s="799"/>
      <c r="O260" s="809">
        <f>'Densidade celular'!AR819</f>
        <v>2581.7612725963818</v>
      </c>
      <c r="P260" s="810">
        <f>'Densidade celular'!AR867</f>
        <v>1936.3209544472868</v>
      </c>
      <c r="Q260" s="813">
        <f t="shared" si="58"/>
        <v>2259.0411135218342</v>
      </c>
      <c r="R260" s="799"/>
      <c r="S260" s="809">
        <f>'Densidade celular'!BC819</f>
        <v>0</v>
      </c>
      <c r="T260" s="810">
        <f>'Densidade celular'!BC915</f>
        <v>740.9364766815371</v>
      </c>
      <c r="U260" s="813">
        <f t="shared" si="59"/>
        <v>1852.3411917038427</v>
      </c>
      <c r="V260" s="799"/>
      <c r="W260" s="809">
        <f>'Densidade celular'!BN819</f>
        <v>0</v>
      </c>
      <c r="X260" s="810">
        <f>'Densidade celular'!BN867</f>
        <v>176.63069056263618</v>
      </c>
      <c r="Y260" s="813">
        <f t="shared" si="60"/>
        <v>441.57672640659041</v>
      </c>
      <c r="Z260" s="799"/>
      <c r="AA260" s="809">
        <f>'Densidade celular'!BY867</f>
        <v>3254.5457191621831</v>
      </c>
      <c r="AB260" s="810">
        <f>'Densidade celular'!BY915</f>
        <v>0</v>
      </c>
      <c r="AC260" s="813">
        <f t="shared" si="61"/>
        <v>8136.3642979054575</v>
      </c>
      <c r="AE260" s="1199"/>
      <c r="AF260" s="898">
        <f t="shared" si="52"/>
        <v>17081.100458786728</v>
      </c>
      <c r="AG260" s="894">
        <f t="shared" si="53"/>
        <v>3454.1879375761068</v>
      </c>
      <c r="AH260" s="899">
        <f t="shared" si="54"/>
        <v>8151.2046648197138</v>
      </c>
      <c r="AI260" s="908" t="s">
        <v>190</v>
      </c>
      <c r="AJ260" s="682">
        <v>17</v>
      </c>
    </row>
    <row r="261" spans="1:36" ht="18">
      <c r="A261" s="1201"/>
      <c r="B261" s="703" t="s">
        <v>190</v>
      </c>
      <c r="C261" s="809">
        <f>'Densidade celular'!K820</f>
        <v>5124.3301376360187</v>
      </c>
      <c r="D261" s="810">
        <f>'Densidade celular'!K868</f>
        <v>1708.1100458786727</v>
      </c>
      <c r="E261" s="813">
        <f t="shared" si="55"/>
        <v>17081.100458786728</v>
      </c>
      <c r="F261" s="799"/>
      <c r="G261" s="809">
        <f>'Densidade celular'!V820</f>
        <v>10163.280354429367</v>
      </c>
      <c r="H261" s="810">
        <f>'Densidade celular'!V868</f>
        <v>0</v>
      </c>
      <c r="I261" s="813">
        <f t="shared" si="56"/>
        <v>5081.6401772146837</v>
      </c>
      <c r="J261" s="799"/>
      <c r="K261" s="809">
        <f>'Densidade celular'!AG820</f>
        <v>2149.750970151315</v>
      </c>
      <c r="L261" s="810">
        <f>'Densidade celular'!AG868</f>
        <v>2149.750970151315</v>
      </c>
      <c r="M261" s="813">
        <f t="shared" si="57"/>
        <v>2149.750970151315</v>
      </c>
      <c r="N261" s="799"/>
      <c r="O261" s="809">
        <f>'Densidade celular'!AR820</f>
        <v>3131.17266536232</v>
      </c>
      <c r="P261" s="810">
        <f>'Densidade celular'!AR868</f>
        <v>3131.17266536232</v>
      </c>
      <c r="Q261" s="813">
        <f t="shared" si="58"/>
        <v>3131.17266536232</v>
      </c>
      <c r="R261" s="799"/>
      <c r="S261" s="809">
        <f>'Densidade celular'!BC820</f>
        <v>2605.4395044925263</v>
      </c>
      <c r="T261" s="810">
        <f>'Densidade celular'!BC916</f>
        <v>1563.2637026955156</v>
      </c>
      <c r="U261" s="813">
        <f t="shared" si="59"/>
        <v>10421.758017970105</v>
      </c>
      <c r="V261" s="799"/>
      <c r="W261" s="809">
        <f>'Densidade celular'!BN820</f>
        <v>953.80572903823543</v>
      </c>
      <c r="X261" s="810">
        <f>'Densidade celular'!BN868</f>
        <v>2543.4819441019613</v>
      </c>
      <c r="Y261" s="813">
        <f t="shared" si="60"/>
        <v>8743.2191828504911</v>
      </c>
      <c r="Z261" s="799"/>
      <c r="AA261" s="809">
        <f>'Densidade celular'!BY868</f>
        <v>2115.4547174554186</v>
      </c>
      <c r="AB261" s="810">
        <f>'Densidade celular'!BY916</f>
        <v>0</v>
      </c>
      <c r="AC261" s="813">
        <f t="shared" si="61"/>
        <v>5288.6367936385468</v>
      </c>
      <c r="AE261" s="1199"/>
      <c r="AF261" s="898">
        <f t="shared" si="52"/>
        <v>0</v>
      </c>
      <c r="AG261" s="894">
        <f t="shared" si="53"/>
        <v>0</v>
      </c>
      <c r="AH261" s="899">
        <f t="shared" si="54"/>
        <v>36.798060533882534</v>
      </c>
      <c r="AI261" s="910" t="s">
        <v>83</v>
      </c>
      <c r="AJ261" s="682">
        <v>18</v>
      </c>
    </row>
    <row r="262" spans="1:36" ht="18">
      <c r="A262" s="1201"/>
      <c r="B262" s="705" t="s">
        <v>83</v>
      </c>
      <c r="C262" s="809">
        <f>'Densidade celular'!K821</f>
        <v>0</v>
      </c>
      <c r="D262" s="810">
        <f>'Densidade celular'!K869</f>
        <v>0</v>
      </c>
      <c r="E262" s="813">
        <f t="shared" si="55"/>
        <v>0</v>
      </c>
      <c r="F262" s="799"/>
      <c r="G262" s="809">
        <f>'Densidade celular'!V821</f>
        <v>0</v>
      </c>
      <c r="H262" s="810">
        <f>'Densidade celular'!V869</f>
        <v>0</v>
      </c>
      <c r="I262" s="813">
        <f t="shared" si="56"/>
        <v>0</v>
      </c>
      <c r="J262" s="799"/>
      <c r="K262" s="809">
        <f>'Densidade celular'!AG821</f>
        <v>0</v>
      </c>
      <c r="L262" s="810">
        <f>'Densidade celular'!AG869</f>
        <v>0</v>
      </c>
      <c r="M262" s="813">
        <f t="shared" si="57"/>
        <v>0</v>
      </c>
      <c r="N262" s="799"/>
      <c r="O262" s="809">
        <f>'Densidade celular'!AR821</f>
        <v>0</v>
      </c>
      <c r="P262" s="810">
        <f>'Densidade celular'!AR869</f>
        <v>0</v>
      </c>
      <c r="Q262" s="813">
        <f t="shared" si="58"/>
        <v>0</v>
      </c>
      <c r="R262" s="799"/>
      <c r="S262" s="809">
        <f>'Densidade celular'!BC821</f>
        <v>0</v>
      </c>
      <c r="T262" s="810">
        <f>'Densidade celular'!BC917</f>
        <v>0</v>
      </c>
      <c r="U262" s="813">
        <f t="shared" si="59"/>
        <v>0</v>
      </c>
      <c r="V262" s="799"/>
      <c r="W262" s="809">
        <f>'Densidade celular'!BN821</f>
        <v>44.157672640659044</v>
      </c>
      <c r="X262" s="810">
        <f>'Densidade celular'!BN869</f>
        <v>0</v>
      </c>
      <c r="Y262" s="813">
        <f t="shared" si="60"/>
        <v>110.3941816016476</v>
      </c>
      <c r="Z262" s="799"/>
      <c r="AA262" s="809">
        <f>'Densidade celular'!BY869</f>
        <v>0</v>
      </c>
      <c r="AB262" s="810">
        <f>'Densidade celular'!BY917</f>
        <v>0</v>
      </c>
      <c r="AC262" s="813">
        <f t="shared" si="61"/>
        <v>0</v>
      </c>
      <c r="AE262" s="1199"/>
      <c r="AF262" s="898">
        <f t="shared" si="52"/>
        <v>0</v>
      </c>
      <c r="AG262" s="894">
        <f t="shared" si="53"/>
        <v>366.95210747401467</v>
      </c>
      <c r="AH262" s="899">
        <f t="shared" si="54"/>
        <v>1087.1364856707091</v>
      </c>
      <c r="AI262" s="908" t="s">
        <v>192</v>
      </c>
      <c r="AJ262" s="682">
        <v>19</v>
      </c>
    </row>
    <row r="263" spans="1:36" ht="18">
      <c r="A263" s="1201"/>
      <c r="B263" s="703" t="s">
        <v>192</v>
      </c>
      <c r="C263" s="809">
        <f>'Densidade celular'!K822</f>
        <v>0</v>
      </c>
      <c r="D263" s="810">
        <f>'Densidade celular'!K870</f>
        <v>0</v>
      </c>
      <c r="E263" s="813">
        <f t="shared" si="55"/>
        <v>0</v>
      </c>
      <c r="F263" s="799"/>
      <c r="G263" s="809">
        <f>'Densidade celular'!V822</f>
        <v>949.83928546068853</v>
      </c>
      <c r="H263" s="810">
        <f>'Densidade celular'!V870</f>
        <v>0</v>
      </c>
      <c r="I263" s="813">
        <f t="shared" si="56"/>
        <v>474.91964273034426</v>
      </c>
      <c r="J263" s="799"/>
      <c r="K263" s="809">
        <f>'Densidade celular'!AG822</f>
        <v>0</v>
      </c>
      <c r="L263" s="810">
        <f>'Densidade celular'!AG870</f>
        <v>826.82729621204419</v>
      </c>
      <c r="M263" s="813">
        <f t="shared" si="57"/>
        <v>413.41364810602209</v>
      </c>
      <c r="N263" s="799"/>
      <c r="O263" s="809">
        <f>'Densidade celular'!AR822</f>
        <v>425.04606317135557</v>
      </c>
      <c r="P263" s="810">
        <f>'Densidade celular'!AR870</f>
        <v>0</v>
      </c>
      <c r="Q263" s="813">
        <f t="shared" si="58"/>
        <v>212.52303158567778</v>
      </c>
      <c r="R263" s="799"/>
      <c r="S263" s="809">
        <f>'Densidade celular'!BC822</f>
        <v>245.57553677891855</v>
      </c>
      <c r="T263" s="810">
        <f>'Densidade celular'!BC918</f>
        <v>294.69064413470221</v>
      </c>
      <c r="U263" s="813">
        <f t="shared" si="59"/>
        <v>1350.6654522840518</v>
      </c>
      <c r="V263" s="799"/>
      <c r="W263" s="809">
        <f>'Densidade celular'!BN822</f>
        <v>330.35817266960584</v>
      </c>
      <c r="X263" s="810">
        <f>'Densidade celular'!BN870</f>
        <v>0</v>
      </c>
      <c r="Y263" s="813">
        <f t="shared" si="60"/>
        <v>825.89543167401462</v>
      </c>
      <c r="Z263" s="799"/>
      <c r="AA263" s="809">
        <f>'Densidade celular'!BY870</f>
        <v>0</v>
      </c>
      <c r="AB263" s="810">
        <f>'Densidade celular'!BY918</f>
        <v>433.93942922162438</v>
      </c>
      <c r="AC263" s="813">
        <f t="shared" si="61"/>
        <v>1084.848573054061</v>
      </c>
      <c r="AE263" s="1199"/>
      <c r="AF263" s="898">
        <f t="shared" si="52"/>
        <v>5254.994875070196</v>
      </c>
      <c r="AG263" s="894">
        <f t="shared" si="53"/>
        <v>3399.224315382126</v>
      </c>
      <c r="AH263" s="899">
        <f t="shared" si="54"/>
        <v>3127.924402939494</v>
      </c>
      <c r="AI263" s="908" t="s">
        <v>94</v>
      </c>
      <c r="AJ263" s="682">
        <v>20</v>
      </c>
    </row>
    <row r="264" spans="1:36" ht="18">
      <c r="A264" s="1201"/>
      <c r="B264" s="703" t="s">
        <v>94</v>
      </c>
      <c r="C264" s="809">
        <f>'Densidade celular'!K823</f>
        <v>1022.593597310957</v>
      </c>
      <c r="D264" s="810">
        <f>'Densidade celular'!K871</f>
        <v>1079.4043527171214</v>
      </c>
      <c r="E264" s="813">
        <f t="shared" si="55"/>
        <v>5254.994875070196</v>
      </c>
      <c r="F264" s="799"/>
      <c r="G264" s="809">
        <f>'Densidade celular'!V823</f>
        <v>2171.0612239101451</v>
      </c>
      <c r="H264" s="810">
        <f>'Densidade celular'!V871</f>
        <v>2713.8265298876818</v>
      </c>
      <c r="I264" s="813">
        <f t="shared" si="56"/>
        <v>2442.4438768989135</v>
      </c>
      <c r="J264" s="799"/>
      <c r="K264" s="809">
        <f>'Densidade celular'!AG823</f>
        <v>2170.4216525566162</v>
      </c>
      <c r="L264" s="810">
        <f>'Densidade celular'!AG871</f>
        <v>2997.2489487686603</v>
      </c>
      <c r="M264" s="813">
        <f t="shared" si="57"/>
        <v>2583.8353006626385</v>
      </c>
      <c r="N264" s="799"/>
      <c r="O264" s="809">
        <f>'Densidade celular'!AR823</f>
        <v>5242.2347791133861</v>
      </c>
      <c r="P264" s="810">
        <f>'Densidade celular'!AR871</f>
        <v>5100.5527580562675</v>
      </c>
      <c r="Q264" s="813">
        <f t="shared" si="58"/>
        <v>5171.3937685848268</v>
      </c>
      <c r="R264" s="799"/>
      <c r="S264" s="809">
        <f>'Densidade celular'!BC823</f>
        <v>631.47995171721914</v>
      </c>
      <c r="T264" s="810">
        <f>'Densidade celular'!BC919</f>
        <v>168.39465379125841</v>
      </c>
      <c r="U264" s="813">
        <f t="shared" si="59"/>
        <v>1999.6865137711939</v>
      </c>
      <c r="V264" s="799"/>
      <c r="W264" s="809">
        <f>'Densidade celular'!BN823</f>
        <v>353.26138112527235</v>
      </c>
      <c r="X264" s="810">
        <f>'Densidade celular'!BN871</f>
        <v>647.64586539633274</v>
      </c>
      <c r="Y264" s="813">
        <f t="shared" si="60"/>
        <v>2502.2681163040129</v>
      </c>
      <c r="Z264" s="799"/>
      <c r="AA264" s="809">
        <f>'Densidade celular'!BY871</f>
        <v>976.36371574865495</v>
      </c>
      <c r="AB264" s="810">
        <f>'Densidade celular'!BY919</f>
        <v>976.36371574865495</v>
      </c>
      <c r="AC264" s="813">
        <f t="shared" si="61"/>
        <v>4881.8185787432749</v>
      </c>
      <c r="AE264" s="1199"/>
      <c r="AF264" s="898">
        <f t="shared" si="52"/>
        <v>138258.44174013514</v>
      </c>
      <c r="AG264" s="894">
        <f t="shared" si="53"/>
        <v>83612.226292465275</v>
      </c>
      <c r="AH264" s="899">
        <f t="shared" si="54"/>
        <v>292724.82984289061</v>
      </c>
      <c r="AI264" s="908" t="s">
        <v>196</v>
      </c>
      <c r="AJ264" s="682">
        <v>21</v>
      </c>
    </row>
    <row r="265" spans="1:36" ht="18">
      <c r="A265" s="1201"/>
      <c r="B265" s="703" t="s">
        <v>196</v>
      </c>
      <c r="C265" s="809">
        <f>'Densidade celular'!K824</f>
        <v>20042.83450729476</v>
      </c>
      <c r="D265" s="810">
        <f>'Densidade celular'!K872</f>
        <v>35260.542188759297</v>
      </c>
      <c r="E265" s="813">
        <f t="shared" si="55"/>
        <v>138258.44174013514</v>
      </c>
      <c r="F265" s="799"/>
      <c r="G265" s="809">
        <f>'Densidade celular'!V824</f>
        <v>37925.725755180349</v>
      </c>
      <c r="H265" s="810">
        <f>'Densidade celular'!V872</f>
        <v>43760.452794438861</v>
      </c>
      <c r="I265" s="813">
        <f t="shared" si="56"/>
        <v>40843.089274809608</v>
      </c>
      <c r="J265" s="799"/>
      <c r="K265" s="809">
        <f>'Densidade celular'!AG824</f>
        <v>43718.493287211844</v>
      </c>
      <c r="L265" s="810">
        <f>'Densidade celular'!AG872</f>
        <v>43718.493287211844</v>
      </c>
      <c r="M265" s="813">
        <f t="shared" si="57"/>
        <v>43718.493287211844</v>
      </c>
      <c r="N265" s="799"/>
      <c r="O265" s="809">
        <f>'Densidade celular'!AR824</f>
        <v>143340.60027187446</v>
      </c>
      <c r="P265" s="810">
        <f>'Densidade celular'!AR872</f>
        <v>189209.5923588743</v>
      </c>
      <c r="Q265" s="813">
        <f t="shared" si="58"/>
        <v>166275.09631537437</v>
      </c>
      <c r="R265" s="799"/>
      <c r="S265" s="809">
        <f>'Densidade celular'!BC824</f>
        <v>47324.894675948723</v>
      </c>
      <c r="T265" s="810">
        <f>'Densidade celular'!BC920</f>
        <v>58367.370100336753</v>
      </c>
      <c r="U265" s="813">
        <f t="shared" si="59"/>
        <v>264230.6619407137</v>
      </c>
      <c r="V265" s="799"/>
      <c r="W265" s="809">
        <f>'Densidade celular'!BN824</f>
        <v>37534.021744560188</v>
      </c>
      <c r="X265" s="810">
        <f>'Densidade celular'!BN872</f>
        <v>19017.237683910495</v>
      </c>
      <c r="Y265" s="813">
        <f t="shared" si="60"/>
        <v>141378.14857117672</v>
      </c>
      <c r="Z265" s="799"/>
      <c r="AA265" s="809">
        <f>'Densidade celular'!BY872</f>
        <v>79269.081641524623</v>
      </c>
      <c r="AB265" s="810">
        <f>'Densidade celular'!BY920</f>
        <v>109757.18996518796</v>
      </c>
      <c r="AC265" s="813">
        <f t="shared" si="61"/>
        <v>472565.67901678151</v>
      </c>
      <c r="AE265" s="1199"/>
      <c r="AF265" s="898">
        <f t="shared" si="52"/>
        <v>312.45915473390357</v>
      </c>
      <c r="AG265" s="894">
        <f t="shared" si="53"/>
        <v>215.03366140233547</v>
      </c>
      <c r="AH265" s="899">
        <f t="shared" si="54"/>
        <v>324.56865565646621</v>
      </c>
      <c r="AI265" s="908" t="s">
        <v>100</v>
      </c>
      <c r="AJ265" s="682">
        <v>22</v>
      </c>
    </row>
    <row r="266" spans="1:36" ht="18">
      <c r="A266" s="1201"/>
      <c r="B266" s="703" t="s">
        <v>100</v>
      </c>
      <c r="C266" s="809">
        <f>'Densidade celular'!K825</f>
        <v>68.172906487397142</v>
      </c>
      <c r="D266" s="810">
        <f>'Densidade celular'!K873</f>
        <v>56.810755406164283</v>
      </c>
      <c r="E266" s="813">
        <f t="shared" si="55"/>
        <v>312.45915473390357</v>
      </c>
      <c r="F266" s="799"/>
      <c r="G266" s="809">
        <f>'Densidade celular'!V825</f>
        <v>0</v>
      </c>
      <c r="H266" s="810">
        <f>'Densidade celular'!V873</f>
        <v>0</v>
      </c>
      <c r="I266" s="813">
        <f t="shared" si="56"/>
        <v>0</v>
      </c>
      <c r="J266" s="799"/>
      <c r="K266" s="809">
        <f>'Densidade celular'!AG825</f>
        <v>206.70682405301105</v>
      </c>
      <c r="L266" s="810">
        <f>'Densidade celular'!AG873</f>
        <v>516.76706013252772</v>
      </c>
      <c r="M266" s="813">
        <f t="shared" si="57"/>
        <v>361.73694209276937</v>
      </c>
      <c r="N266" s="799"/>
      <c r="O266" s="809">
        <f>'Densidade celular'!AR825</f>
        <v>0</v>
      </c>
      <c r="P266" s="810">
        <f>'Densidade celular'!AR873</f>
        <v>566.72808422847413</v>
      </c>
      <c r="Q266" s="813">
        <f t="shared" si="58"/>
        <v>283.36404211423707</v>
      </c>
      <c r="R266" s="799"/>
      <c r="S266" s="809">
        <f>'Densidade celular'!BC825</f>
        <v>0</v>
      </c>
      <c r="T266" s="810">
        <f>'Densidade celular'!BC921</f>
        <v>84.197326895629203</v>
      </c>
      <c r="U266" s="813">
        <f t="shared" si="59"/>
        <v>210.49331723907301</v>
      </c>
      <c r="V266" s="799"/>
      <c r="W266" s="809">
        <f>'Densidade celular'!BN825</f>
        <v>88.315345281318088</v>
      </c>
      <c r="X266" s="810">
        <f>'Densidade celular'!BN873</f>
        <v>0</v>
      </c>
      <c r="Y266" s="813">
        <f t="shared" si="60"/>
        <v>220.78836320329521</v>
      </c>
      <c r="Z266" s="799"/>
      <c r="AA266" s="809">
        <f>'Densidade celular'!BY873</f>
        <v>0</v>
      </c>
      <c r="AB266" s="810">
        <f>'Densidade celular'!BY921</f>
        <v>216.96971461081219</v>
      </c>
      <c r="AC266" s="813">
        <f t="shared" si="61"/>
        <v>542.42428652703052</v>
      </c>
      <c r="AE266" s="1199"/>
      <c r="AF266" s="898">
        <f t="shared" si="52"/>
        <v>0</v>
      </c>
      <c r="AG266" s="894">
        <f t="shared" si="53"/>
        <v>0</v>
      </c>
      <c r="AH266" s="899">
        <f t="shared" si="54"/>
        <v>0</v>
      </c>
      <c r="AI266" s="908" t="s">
        <v>198</v>
      </c>
      <c r="AJ266" s="682">
        <v>23</v>
      </c>
    </row>
    <row r="267" spans="1:36" ht="18">
      <c r="A267" s="1201"/>
      <c r="B267" s="703" t="s">
        <v>198</v>
      </c>
      <c r="C267" s="809">
        <f>'Densidade celular'!K826</f>
        <v>0</v>
      </c>
      <c r="D267" s="810">
        <f>'Densidade celular'!K874</f>
        <v>0</v>
      </c>
      <c r="E267" s="813">
        <f t="shared" si="55"/>
        <v>0</v>
      </c>
      <c r="F267" s="799"/>
      <c r="G267" s="809">
        <f>'Densidade celular'!V826</f>
        <v>0</v>
      </c>
      <c r="H267" s="810">
        <f>'Densidade celular'!V874</f>
        <v>0</v>
      </c>
      <c r="I267" s="813">
        <f t="shared" si="56"/>
        <v>0</v>
      </c>
      <c r="J267" s="799"/>
      <c r="K267" s="809">
        <f>'Densidade celular'!AG826</f>
        <v>0</v>
      </c>
      <c r="L267" s="810">
        <f>'Densidade celular'!AG874</f>
        <v>0</v>
      </c>
      <c r="M267" s="813">
        <f t="shared" si="57"/>
        <v>0</v>
      </c>
      <c r="N267" s="799"/>
      <c r="O267" s="809">
        <f>'Densidade celular'!AR826</f>
        <v>0</v>
      </c>
      <c r="P267" s="810">
        <f>'Densidade celular'!AR874</f>
        <v>0</v>
      </c>
      <c r="Q267" s="813">
        <f t="shared" si="58"/>
        <v>0</v>
      </c>
      <c r="R267" s="799"/>
      <c r="S267" s="809">
        <f>'Densidade celular'!BC826</f>
        <v>0</v>
      </c>
      <c r="T267" s="810">
        <f>'Densidade celular'!BC922</f>
        <v>0</v>
      </c>
      <c r="U267" s="813">
        <f t="shared" si="59"/>
        <v>0</v>
      </c>
      <c r="V267" s="799"/>
      <c r="W267" s="809">
        <f>'Densidade celular'!BN826</f>
        <v>0</v>
      </c>
      <c r="X267" s="810">
        <f>'Densidade celular'!BN874</f>
        <v>0</v>
      </c>
      <c r="Y267" s="813">
        <f t="shared" si="60"/>
        <v>0</v>
      </c>
      <c r="Z267" s="799"/>
      <c r="AA267" s="809">
        <f>'Densidade celular'!BY874</f>
        <v>0</v>
      </c>
      <c r="AB267" s="810">
        <f>'Densidade celular'!BY922</f>
        <v>0</v>
      </c>
      <c r="AC267" s="813">
        <f t="shared" si="61"/>
        <v>0</v>
      </c>
      <c r="AE267" s="1199"/>
      <c r="AF267" s="898">
        <f t="shared" si="52"/>
        <v>49576.852551112694</v>
      </c>
      <c r="AG267" s="894">
        <f t="shared" si="53"/>
        <v>3130.3343477811482</v>
      </c>
      <c r="AH267" s="899">
        <f t="shared" si="54"/>
        <v>0</v>
      </c>
      <c r="AI267" s="908" t="s">
        <v>201</v>
      </c>
      <c r="AJ267" s="682">
        <v>24</v>
      </c>
    </row>
    <row r="268" spans="1:36" ht="18">
      <c r="A268" s="1201"/>
      <c r="B268" s="703" t="s">
        <v>201</v>
      </c>
      <c r="C268" s="809">
        <f>'Densidade celular'!K827</f>
        <v>10816.767829333679</v>
      </c>
      <c r="D268" s="810">
        <f>'Densidade celular'!K875</f>
        <v>9013.9731911113995</v>
      </c>
      <c r="E268" s="813">
        <f t="shared" si="55"/>
        <v>49576.852551112694</v>
      </c>
      <c r="F268" s="799"/>
      <c r="G268" s="809">
        <f>'Densidade celular'!V827</f>
        <v>0</v>
      </c>
      <c r="H268" s="810">
        <f>'Densidade celular'!V875</f>
        <v>0</v>
      </c>
      <c r="I268" s="813">
        <f t="shared" si="56"/>
        <v>0</v>
      </c>
      <c r="J268" s="799"/>
      <c r="K268" s="809">
        <f>'Densidade celular'!AG827</f>
        <v>0</v>
      </c>
      <c r="L268" s="810">
        <f>'Densidade celular'!AG875</f>
        <v>9813.4731848359897</v>
      </c>
      <c r="M268" s="813">
        <f t="shared" si="57"/>
        <v>4906.7365924179949</v>
      </c>
      <c r="N268" s="799"/>
      <c r="O268" s="809">
        <f>'Densidade celular'!AR827</f>
        <v>0</v>
      </c>
      <c r="P268" s="810">
        <f>'Densidade celular'!AR875</f>
        <v>8968.5329018508965</v>
      </c>
      <c r="Q268" s="813">
        <f t="shared" si="58"/>
        <v>4484.2664509254482</v>
      </c>
      <c r="R268" s="799"/>
      <c r="S268" s="809">
        <f>'Densidade celular'!BC827</f>
        <v>0</v>
      </c>
      <c r="T268" s="810">
        <f>'Densidade celular'!BC923</f>
        <v>0</v>
      </c>
      <c r="U268" s="813">
        <f t="shared" si="59"/>
        <v>0</v>
      </c>
      <c r="V268" s="799"/>
      <c r="W268" s="809">
        <f>'Densidade celular'!BN827</f>
        <v>0</v>
      </c>
      <c r="X268" s="810">
        <f>'Densidade celular'!BN875</f>
        <v>0</v>
      </c>
      <c r="Y268" s="813">
        <f t="shared" si="60"/>
        <v>0</v>
      </c>
      <c r="Z268" s="799"/>
      <c r="AA268" s="809">
        <f>'Densidade celular'!BY875</f>
        <v>0</v>
      </c>
      <c r="AB268" s="810">
        <f>'Densidade celular'!BY923</f>
        <v>0</v>
      </c>
      <c r="AC268" s="813">
        <f t="shared" si="61"/>
        <v>0</v>
      </c>
      <c r="AE268" s="1199"/>
      <c r="AF268" s="898">
        <f t="shared" si="52"/>
        <v>908.97208649862841</v>
      </c>
      <c r="AG268" s="894">
        <f t="shared" si="53"/>
        <v>919.44997031277182</v>
      </c>
      <c r="AH268" s="899">
        <f t="shared" si="54"/>
        <v>1257.7617358009172</v>
      </c>
      <c r="AI268" s="910" t="s">
        <v>103</v>
      </c>
      <c r="AJ268" s="682">
        <v>25</v>
      </c>
    </row>
    <row r="269" spans="1:36" ht="18">
      <c r="A269" s="1201"/>
      <c r="B269" s="705" t="s">
        <v>103</v>
      </c>
      <c r="C269" s="809">
        <f>'Densidade celular'!K828</f>
        <v>136.34581297479428</v>
      </c>
      <c r="D269" s="810">
        <f>'Densidade celular'!K876</f>
        <v>227.24302162465713</v>
      </c>
      <c r="E269" s="813">
        <f t="shared" si="55"/>
        <v>908.97208649862841</v>
      </c>
      <c r="F269" s="799"/>
      <c r="G269" s="809">
        <f>'Densidade celular'!V828</f>
        <v>135.69132649438407</v>
      </c>
      <c r="H269" s="810">
        <f>'Densidade celular'!V876</f>
        <v>407.07397948315219</v>
      </c>
      <c r="I269" s="813">
        <f t="shared" si="56"/>
        <v>271.38265298876814</v>
      </c>
      <c r="J269" s="799"/>
      <c r="K269" s="809">
        <f>'Densidade celular'!AG828</f>
        <v>516.76706013252772</v>
      </c>
      <c r="L269" s="810">
        <f>'Densidade celular'!AG876</f>
        <v>206.70682405301105</v>
      </c>
      <c r="M269" s="813">
        <f t="shared" si="57"/>
        <v>361.73694209276937</v>
      </c>
      <c r="N269" s="799"/>
      <c r="O269" s="809">
        <f>'Densidade celular'!AR828</f>
        <v>1700.1842526854223</v>
      </c>
      <c r="P269" s="810">
        <f>'Densidade celular'!AR876</f>
        <v>2550.2763790281338</v>
      </c>
      <c r="Q269" s="813">
        <f t="shared" si="58"/>
        <v>2125.2303158567779</v>
      </c>
      <c r="R269" s="799"/>
      <c r="S269" s="809">
        <f>'Densidade celular'!BC828</f>
        <v>280.65775631876403</v>
      </c>
      <c r="T269" s="810">
        <f>'Densidade celular'!BC924</f>
        <v>336.78930758251681</v>
      </c>
      <c r="U269" s="813">
        <f t="shared" si="59"/>
        <v>1543.6176597532021</v>
      </c>
      <c r="V269" s="799"/>
      <c r="W269" s="809">
        <f>'Densidade celular'!BN828</f>
        <v>132.47301792197715</v>
      </c>
      <c r="X269" s="810">
        <f>'Densidade celular'!BN876</f>
        <v>0</v>
      </c>
      <c r="Y269" s="813">
        <f t="shared" si="60"/>
        <v>331.18254480494284</v>
      </c>
      <c r="Z269" s="799"/>
      <c r="AA269" s="809">
        <f>'Densidade celular'!BY876</f>
        <v>325.45457191621824</v>
      </c>
      <c r="AB269" s="810">
        <f>'Densidade celular'!BY924</f>
        <v>433.93942922162438</v>
      </c>
      <c r="AC269" s="813">
        <f t="shared" si="61"/>
        <v>1898.4850028446067</v>
      </c>
      <c r="AE269" s="1199"/>
      <c r="AF269" s="898">
        <f t="shared" si="52"/>
        <v>1420.268885154107</v>
      </c>
      <c r="AG269" s="894">
        <f t="shared" si="53"/>
        <v>419.11353095197705</v>
      </c>
      <c r="AH269" s="899">
        <f t="shared" si="54"/>
        <v>521.93520302454488</v>
      </c>
      <c r="AI269" s="910" t="s">
        <v>107</v>
      </c>
      <c r="AJ269" s="682">
        <v>26</v>
      </c>
    </row>
    <row r="270" spans="1:36" ht="18">
      <c r="A270" s="1201"/>
      <c r="B270" s="705" t="s">
        <v>107</v>
      </c>
      <c r="C270" s="809">
        <f>'Densidade celular'!K829</f>
        <v>340.86453243698566</v>
      </c>
      <c r="D270" s="810">
        <f>'Densidade celular'!K877</f>
        <v>227.24302162465713</v>
      </c>
      <c r="E270" s="813">
        <f t="shared" si="55"/>
        <v>1420.268885154107</v>
      </c>
      <c r="F270" s="799"/>
      <c r="G270" s="809">
        <f>'Densidade celular'!V829</f>
        <v>542.76530597753629</v>
      </c>
      <c r="H270" s="810">
        <f>'Densidade celular'!V877</f>
        <v>0</v>
      </c>
      <c r="I270" s="813">
        <f t="shared" si="56"/>
        <v>271.38265298876814</v>
      </c>
      <c r="J270" s="799"/>
      <c r="K270" s="809">
        <f>'Densidade celular'!AG829</f>
        <v>0</v>
      </c>
      <c r="L270" s="810">
        <f>'Densidade celular'!AG877</f>
        <v>413.41364810602209</v>
      </c>
      <c r="M270" s="813">
        <f t="shared" si="57"/>
        <v>206.70682405301105</v>
      </c>
      <c r="N270" s="799"/>
      <c r="O270" s="809">
        <f>'Densidade celular'!AR829</f>
        <v>425.04606317135557</v>
      </c>
      <c r="P270" s="810">
        <f>'Densidade celular'!AR877</f>
        <v>1133.4561684569483</v>
      </c>
      <c r="Q270" s="813">
        <f t="shared" si="58"/>
        <v>779.25111581415194</v>
      </c>
      <c r="R270" s="799"/>
      <c r="S270" s="809">
        <f>'Densidade celular'!BC829</f>
        <v>0</v>
      </c>
      <c r="T270" s="810">
        <f>'Densidade celular'!BC925</f>
        <v>168.39465379125841</v>
      </c>
      <c r="U270" s="813">
        <f t="shared" si="59"/>
        <v>420.98663447814602</v>
      </c>
      <c r="V270" s="799"/>
      <c r="W270" s="809">
        <f>'Densidade celular'!BN829</f>
        <v>132.47301792197715</v>
      </c>
      <c r="X270" s="810">
        <f>'Densidade celular'!BN877</f>
        <v>0</v>
      </c>
      <c r="Y270" s="813">
        <f t="shared" si="60"/>
        <v>331.18254480494284</v>
      </c>
      <c r="Z270" s="799"/>
      <c r="AA270" s="809">
        <f>'Densidade celular'!BY877</f>
        <v>108.48485730540609</v>
      </c>
      <c r="AB270" s="810">
        <f>'Densidade celular'!BY925</f>
        <v>216.96971461081219</v>
      </c>
      <c r="AC270" s="813">
        <f t="shared" si="61"/>
        <v>813.63642979054578</v>
      </c>
      <c r="AE270" s="1199"/>
      <c r="AF270" s="898">
        <f t="shared" si="52"/>
        <v>0</v>
      </c>
      <c r="AG270" s="894">
        <f t="shared" si="53"/>
        <v>120.52081835423388</v>
      </c>
      <c r="AH270" s="899">
        <f t="shared" si="54"/>
        <v>36.798060533882534</v>
      </c>
      <c r="AI270" s="910" t="s">
        <v>108</v>
      </c>
      <c r="AJ270" s="682">
        <v>27</v>
      </c>
    </row>
    <row r="271" spans="1:36" ht="18">
      <c r="A271" s="1201"/>
      <c r="B271" s="705" t="s">
        <v>108</v>
      </c>
      <c r="C271" s="809">
        <f>'Densidade celular'!K830</f>
        <v>0</v>
      </c>
      <c r="D271" s="810">
        <f>'Densidade celular'!K878</f>
        <v>0</v>
      </c>
      <c r="E271" s="813">
        <f t="shared" si="55"/>
        <v>0</v>
      </c>
      <c r="F271" s="799"/>
      <c r="G271" s="809">
        <f>'Densidade celular'!V830</f>
        <v>271.38265298876814</v>
      </c>
      <c r="H271" s="810">
        <f>'Densidade celular'!V878</f>
        <v>0</v>
      </c>
      <c r="I271" s="813">
        <f t="shared" si="56"/>
        <v>135.69132649438407</v>
      </c>
      <c r="J271" s="799"/>
      <c r="K271" s="809">
        <f>'Densidade celular'!AG830</f>
        <v>206.70682405301105</v>
      </c>
      <c r="L271" s="810">
        <f>'Densidade celular'!AG878</f>
        <v>103.35341202650552</v>
      </c>
      <c r="M271" s="813">
        <f t="shared" si="57"/>
        <v>155.03011803975829</v>
      </c>
      <c r="N271" s="799"/>
      <c r="O271" s="809">
        <f>'Densidade celular'!AR830</f>
        <v>141.68202105711853</v>
      </c>
      <c r="P271" s="810">
        <f>'Densidade celular'!AR878</f>
        <v>0</v>
      </c>
      <c r="Q271" s="813">
        <f t="shared" si="58"/>
        <v>70.841010528559266</v>
      </c>
      <c r="R271" s="799"/>
      <c r="S271" s="809">
        <f>'Densidade celular'!BC830</f>
        <v>0</v>
      </c>
      <c r="T271" s="810">
        <f>'Densidade celular'!BC926</f>
        <v>0</v>
      </c>
      <c r="U271" s="813">
        <f t="shared" si="59"/>
        <v>0</v>
      </c>
      <c r="V271" s="799"/>
      <c r="W271" s="809">
        <f>'Densidade celular'!BN830</f>
        <v>44.157672640659044</v>
      </c>
      <c r="X271" s="810">
        <f>'Densidade celular'!BN878</f>
        <v>0</v>
      </c>
      <c r="Y271" s="813">
        <f t="shared" si="60"/>
        <v>110.3941816016476</v>
      </c>
      <c r="Z271" s="799"/>
      <c r="AA271" s="809">
        <f>'Densidade celular'!BY878</f>
        <v>0</v>
      </c>
      <c r="AB271" s="810">
        <f>'Densidade celular'!BY926</f>
        <v>0</v>
      </c>
      <c r="AC271" s="813">
        <f t="shared" si="61"/>
        <v>0</v>
      </c>
      <c r="AE271" s="1199"/>
      <c r="AF271" s="898">
        <f t="shared" si="52"/>
        <v>71163.361528916066</v>
      </c>
      <c r="AG271" s="894">
        <f t="shared" si="53"/>
        <v>84117.559640578213</v>
      </c>
      <c r="AH271" s="899">
        <f t="shared" si="54"/>
        <v>105540.22884561855</v>
      </c>
      <c r="AI271" s="908" t="s">
        <v>203</v>
      </c>
      <c r="AJ271" s="682">
        <v>28</v>
      </c>
    </row>
    <row r="272" spans="1:36" ht="18">
      <c r="A272" s="1201"/>
      <c r="B272" s="703" t="s">
        <v>203</v>
      </c>
      <c r="C272" s="809">
        <f>'Densidade celular'!K831</f>
        <v>22515.996059309779</v>
      </c>
      <c r="D272" s="810">
        <f>'Densidade celular'!K879</f>
        <v>5949.3485522566489</v>
      </c>
      <c r="E272" s="813">
        <f t="shared" si="55"/>
        <v>71163.361528916066</v>
      </c>
      <c r="F272" s="799"/>
      <c r="G272" s="809">
        <f>'Densidade celular'!V831</f>
        <v>14111.897955415945</v>
      </c>
      <c r="H272" s="810">
        <f>'Densidade celular'!V879</f>
        <v>12347.910710988952</v>
      </c>
      <c r="I272" s="813">
        <f t="shared" si="56"/>
        <v>13229.904333202448</v>
      </c>
      <c r="J272" s="799"/>
      <c r="K272" s="809">
        <f>'Densidade celular'!AG831</f>
        <v>68523.312173573169</v>
      </c>
      <c r="L272" s="810">
        <f>'Densidade celular'!AG879</f>
        <v>52400.179897438305</v>
      </c>
      <c r="M272" s="813">
        <f t="shared" si="57"/>
        <v>60461.746035505741</v>
      </c>
      <c r="N272" s="799"/>
      <c r="O272" s="809">
        <f>'Densidade celular'!AR831</f>
        <v>108670.11015080992</v>
      </c>
      <c r="P272" s="810">
        <f>'Densidade celular'!AR879</f>
        <v>248651.94695524301</v>
      </c>
      <c r="Q272" s="813">
        <f t="shared" si="58"/>
        <v>178661.02855302647</v>
      </c>
      <c r="R272" s="799"/>
      <c r="S272" s="809">
        <f>'Densidade celular'!BC831</f>
        <v>17687.285684672112</v>
      </c>
      <c r="T272" s="810">
        <f>'Densidade celular'!BC927</f>
        <v>30563.629663113403</v>
      </c>
      <c r="U272" s="813">
        <f t="shared" si="59"/>
        <v>120627.28836946379</v>
      </c>
      <c r="V272" s="799"/>
      <c r="W272" s="809">
        <f>'Densidade celular'!BN831</f>
        <v>6233.5914544397028</v>
      </c>
      <c r="X272" s="810">
        <f>'Densidade celular'!BN879</f>
        <v>6530.4291427463559</v>
      </c>
      <c r="Y272" s="813">
        <f t="shared" si="60"/>
        <v>31910.051492965147</v>
      </c>
      <c r="Z272" s="799"/>
      <c r="AA272" s="809">
        <f>'Densidade celular'!BY879</f>
        <v>25159.446490078768</v>
      </c>
      <c r="AB272" s="810">
        <f>'Densidade celular'!BY927</f>
        <v>40473.892179691931</v>
      </c>
      <c r="AC272" s="813">
        <f t="shared" si="61"/>
        <v>164083.34667442675</v>
      </c>
      <c r="AE272" s="1199"/>
      <c r="AF272" s="898">
        <f t="shared" si="52"/>
        <v>1238724.4351781686</v>
      </c>
      <c r="AG272" s="894">
        <f t="shared" si="53"/>
        <v>884559.04650669394</v>
      </c>
      <c r="AH272" s="899">
        <f t="shared" si="54"/>
        <v>1238581.3573353693</v>
      </c>
      <c r="AI272" s="908" t="s">
        <v>204</v>
      </c>
      <c r="AJ272" s="682">
        <v>29</v>
      </c>
    </row>
    <row r="273" spans="1:63" ht="18">
      <c r="A273" s="1201"/>
      <c r="B273" s="703" t="s">
        <v>204</v>
      </c>
      <c r="C273" s="809">
        <f>'Densidade celular'!K832</f>
        <v>214117.46469561692</v>
      </c>
      <c r="D273" s="810">
        <f>'Densidade celular'!K880</f>
        <v>281372.30937565048</v>
      </c>
      <c r="E273" s="813">
        <f t="shared" si="55"/>
        <v>1238724.4351781686</v>
      </c>
      <c r="F273" s="799"/>
      <c r="G273" s="809">
        <f>'Densidade celular'!V832</f>
        <v>713107.67421436962</v>
      </c>
      <c r="H273" s="810">
        <f>'Densidade celular'!V880</f>
        <v>684865.78612667182</v>
      </c>
      <c r="I273" s="813">
        <f t="shared" si="56"/>
        <v>698986.73017052072</v>
      </c>
      <c r="J273" s="799"/>
      <c r="K273" s="809">
        <f>'Densidade celular'!AG832</f>
        <v>826758.39393735991</v>
      </c>
      <c r="L273" s="810">
        <f>'Densidade celular'!AG880</f>
        <v>931558.75373223657</v>
      </c>
      <c r="M273" s="813">
        <f t="shared" si="57"/>
        <v>879158.5738347983</v>
      </c>
      <c r="N273" s="799"/>
      <c r="O273" s="809">
        <f>'Densidade celular'!AR832</f>
        <v>1389470.8577731261</v>
      </c>
      <c r="P273" s="810">
        <f>'Densidade celular'!AR880</f>
        <v>761592.81325639971</v>
      </c>
      <c r="Q273" s="813">
        <f t="shared" si="58"/>
        <v>1075531.8355147629</v>
      </c>
      <c r="R273" s="799"/>
      <c r="S273" s="809">
        <f>'Densidade celular'!BC832</f>
        <v>235864.77841028932</v>
      </c>
      <c r="T273" s="810">
        <f>'Densidade celular'!BC928</f>
        <v>248730.12995994143</v>
      </c>
      <c r="U273" s="813">
        <f t="shared" si="59"/>
        <v>1211487.2709255768</v>
      </c>
      <c r="V273" s="799"/>
      <c r="W273" s="809">
        <f>'Densidade celular'!BN832</f>
        <v>285023.05767124053</v>
      </c>
      <c r="X273" s="810">
        <f>'Densidade celular'!BN880</f>
        <v>446443.88321320532</v>
      </c>
      <c r="Y273" s="813">
        <f t="shared" si="60"/>
        <v>1828667.3522111145</v>
      </c>
      <c r="Z273" s="799"/>
      <c r="AA273" s="809">
        <f>'Densidade celular'!BY880</f>
        <v>112173.3424537899</v>
      </c>
      <c r="AB273" s="810">
        <f>'Densidade celular'!BY928</f>
        <v>158062.43709397668</v>
      </c>
      <c r="AC273" s="813">
        <f t="shared" si="61"/>
        <v>675589.44886941637</v>
      </c>
      <c r="AE273" s="1199"/>
      <c r="AF273" s="898">
        <f t="shared" si="52"/>
        <v>254445.9050049755</v>
      </c>
      <c r="AG273" s="894">
        <f t="shared" si="53"/>
        <v>173536.17125979293</v>
      </c>
      <c r="AH273" s="899">
        <f t="shared" si="54"/>
        <v>212734.50475829528</v>
      </c>
      <c r="AI273" s="908" t="s">
        <v>262</v>
      </c>
      <c r="AJ273" s="682">
        <v>30</v>
      </c>
    </row>
    <row r="274" spans="1:63" ht="18">
      <c r="A274" s="1201"/>
      <c r="B274" s="703" t="s">
        <v>262</v>
      </c>
      <c r="C274" s="809">
        <f>'Densidade celular'!K833</f>
        <v>46368.938562511292</v>
      </c>
      <c r="D274" s="810">
        <f>'Densidade celular'!K881</f>
        <v>55409.423439478902</v>
      </c>
      <c r="E274" s="813">
        <f t="shared" si="55"/>
        <v>254445.9050049755</v>
      </c>
      <c r="F274" s="799"/>
      <c r="G274" s="809">
        <f>'Densidade celular'!V833</f>
        <v>154660.97393829896</v>
      </c>
      <c r="H274" s="810">
        <f>'Densidade celular'!V881</f>
        <v>158433.19281484289</v>
      </c>
      <c r="I274" s="813">
        <f t="shared" si="56"/>
        <v>156547.08337657092</v>
      </c>
      <c r="J274" s="799"/>
      <c r="K274" s="809">
        <f>'Densidade celular'!AG833</f>
        <v>132926.26832102297</v>
      </c>
      <c r="L274" s="810">
        <f>'Densidade celular'!AG881</f>
        <v>151736.58930984698</v>
      </c>
      <c r="M274" s="813">
        <f t="shared" si="57"/>
        <v>142331.42881543498</v>
      </c>
      <c r="N274" s="799"/>
      <c r="O274" s="809">
        <f>'Densidade celular'!AR833</f>
        <v>255037.08337088383</v>
      </c>
      <c r="P274" s="810">
        <f>'Densidade celular'!AR881</f>
        <v>188422.91980386197</v>
      </c>
      <c r="Q274" s="813">
        <f t="shared" si="58"/>
        <v>221730.00158737291</v>
      </c>
      <c r="R274" s="799"/>
      <c r="S274" s="809">
        <f>'Densidade celular'!BC833</f>
        <v>43859.790868714852</v>
      </c>
      <c r="T274" s="810">
        <f>'Densidade celular'!BC929</f>
        <v>35834.382326779792</v>
      </c>
      <c r="U274" s="813">
        <f t="shared" si="59"/>
        <v>199235.4329887366</v>
      </c>
      <c r="V274" s="799"/>
      <c r="W274" s="809">
        <f>'Densidade celular'!BN833</f>
        <v>33483.291240990395</v>
      </c>
      <c r="X274" s="810">
        <f>'Densidade celular'!BN881</f>
        <v>22322.194160660267</v>
      </c>
      <c r="Y274" s="813">
        <f t="shared" si="60"/>
        <v>139513.71350412664</v>
      </c>
      <c r="Z274" s="799"/>
      <c r="AA274" s="809">
        <f>'Densidade celular'!BY881</f>
        <v>73711.844377113273</v>
      </c>
      <c r="AB274" s="810">
        <f>'Densidade celular'!BY929</f>
        <v>46069.902735695781</v>
      </c>
      <c r="AC274" s="813">
        <f t="shared" si="61"/>
        <v>299454.36778202263</v>
      </c>
      <c r="AE274" s="1199"/>
      <c r="AF274" s="898">
        <f t="shared" si="52"/>
        <v>994.188219607875</v>
      </c>
      <c r="AG274" s="894">
        <f t="shared" si="53"/>
        <v>293.33944707388281</v>
      </c>
      <c r="AH274" s="899">
        <f t="shared" si="54"/>
        <v>2110.5920651050651</v>
      </c>
      <c r="AI274" s="908" t="s">
        <v>263</v>
      </c>
      <c r="AJ274" s="682">
        <v>31</v>
      </c>
    </row>
    <row r="275" spans="1:63" ht="18">
      <c r="A275" s="1201"/>
      <c r="B275" s="703" t="s">
        <v>263</v>
      </c>
      <c r="C275" s="809">
        <f>'Densidade celular'!K834</f>
        <v>0</v>
      </c>
      <c r="D275" s="810">
        <f>'Densidade celular'!K882</f>
        <v>397.67528784314999</v>
      </c>
      <c r="E275" s="813">
        <f t="shared" si="55"/>
        <v>994.188219607875</v>
      </c>
      <c r="F275" s="799"/>
      <c r="G275" s="809">
        <f>'Densidade celular'!V834</f>
        <v>331.68990920849444</v>
      </c>
      <c r="H275" s="810">
        <f>'Densidade celular'!V882</f>
        <v>0</v>
      </c>
      <c r="I275" s="813">
        <f t="shared" si="56"/>
        <v>165.84495460424722</v>
      </c>
      <c r="J275" s="799"/>
      <c r="K275" s="809">
        <f>'Densidade celular'!AG834</f>
        <v>0</v>
      </c>
      <c r="L275" s="810">
        <f>'Densidade celular'!AG882</f>
        <v>244.28988297174038</v>
      </c>
      <c r="M275" s="813">
        <f t="shared" si="57"/>
        <v>122.14494148587019</v>
      </c>
      <c r="N275" s="799"/>
      <c r="O275" s="809">
        <f>'Densidade celular'!AR834</f>
        <v>1184.0568902630621</v>
      </c>
      <c r="P275" s="810">
        <f>'Densidade celular'!AR882</f>
        <v>0</v>
      </c>
      <c r="Q275" s="813">
        <f t="shared" si="58"/>
        <v>592.02844513153104</v>
      </c>
      <c r="R275" s="799"/>
      <c r="S275" s="809">
        <f>'Densidade celular'!BC834</f>
        <v>154.94646963431768</v>
      </c>
      <c r="T275" s="810">
        <f>'Densidade celular'!BC930</f>
        <v>1673.4218720506306</v>
      </c>
      <c r="U275" s="813">
        <f t="shared" si="59"/>
        <v>4570.9208542123706</v>
      </c>
      <c r="V275" s="799"/>
      <c r="W275" s="809">
        <f>'Densidade celular'!BN834</f>
        <v>372.88701341000973</v>
      </c>
      <c r="X275" s="810">
        <f>'Densidade celular'!BN882</f>
        <v>331.4551230311198</v>
      </c>
      <c r="Y275" s="813">
        <f t="shared" si="60"/>
        <v>1760.8553411028238</v>
      </c>
      <c r="Z275" s="799"/>
      <c r="AA275" s="809">
        <f>'Densidade celular'!BY882</f>
        <v>0</v>
      </c>
      <c r="AB275" s="810">
        <f>'Densidade celular'!BY930</f>
        <v>0</v>
      </c>
      <c r="AC275" s="813">
        <f t="shared" si="61"/>
        <v>0</v>
      </c>
      <c r="AE275" s="1199"/>
      <c r="AF275" s="898">
        <f t="shared" si="52"/>
        <v>596.51293176472495</v>
      </c>
      <c r="AG275" s="894">
        <f t="shared" si="53"/>
        <v>1438.9215660098871</v>
      </c>
      <c r="AH275" s="899">
        <f t="shared" si="54"/>
        <v>1886.6874495223253</v>
      </c>
      <c r="AI275" s="911" t="s">
        <v>122</v>
      </c>
      <c r="AJ275" s="682">
        <v>32</v>
      </c>
    </row>
    <row r="276" spans="1:63" ht="18">
      <c r="A276" s="1201"/>
      <c r="B276" s="706" t="s">
        <v>122</v>
      </c>
      <c r="C276" s="809">
        <f>'Densidade celular'!K835</f>
        <v>68.172906487397142</v>
      </c>
      <c r="D276" s="810">
        <f>'Densidade celular'!K883</f>
        <v>170.43226621849283</v>
      </c>
      <c r="E276" s="813">
        <f t="shared" si="55"/>
        <v>596.51293176472495</v>
      </c>
      <c r="F276" s="799"/>
      <c r="G276" s="809">
        <f>'Densidade celular'!V835</f>
        <v>949.83928546068853</v>
      </c>
      <c r="H276" s="810">
        <f>'Densidade celular'!V883</f>
        <v>542.76530597753629</v>
      </c>
      <c r="I276" s="813">
        <f t="shared" si="56"/>
        <v>746.30229571911241</v>
      </c>
      <c r="J276" s="799"/>
      <c r="K276" s="809">
        <f>'Densidade celular'!AG835</f>
        <v>930.18070823854976</v>
      </c>
      <c r="L276" s="810">
        <f>'Densidade celular'!AG883</f>
        <v>826.82729621204419</v>
      </c>
      <c r="M276" s="813">
        <f t="shared" si="57"/>
        <v>878.50400222529697</v>
      </c>
      <c r="N276" s="799"/>
      <c r="O276" s="809">
        <f>'Densidade celular'!AR835</f>
        <v>2266.9123369138965</v>
      </c>
      <c r="P276" s="810">
        <f>'Densidade celular'!AR883</f>
        <v>3117.0044632566078</v>
      </c>
      <c r="Q276" s="813">
        <f t="shared" si="58"/>
        <v>2691.9584000852519</v>
      </c>
      <c r="R276" s="799"/>
      <c r="S276" s="809">
        <f>'Densidade celular'!BC835</f>
        <v>210.49331723907301</v>
      </c>
      <c r="T276" s="810">
        <f>'Densidade celular'!BC931</f>
        <v>168.39465379125841</v>
      </c>
      <c r="U276" s="813">
        <f t="shared" si="59"/>
        <v>947.21992757582848</v>
      </c>
      <c r="V276" s="799"/>
      <c r="W276" s="809">
        <f>'Densidade celular'!BN835</f>
        <v>220.78836320329523</v>
      </c>
      <c r="X276" s="810">
        <f>'Densidade celular'!BN883</f>
        <v>471.01517483369651</v>
      </c>
      <c r="Y276" s="813">
        <f t="shared" si="60"/>
        <v>1729.5088450924795</v>
      </c>
      <c r="Z276" s="799"/>
      <c r="AA276" s="809">
        <f>'Densidade celular'!BY883</f>
        <v>542.42428652703052</v>
      </c>
      <c r="AB276" s="810">
        <f>'Densidade celular'!BY931</f>
        <v>650.90914383243648</v>
      </c>
      <c r="AC276" s="813">
        <f t="shared" si="61"/>
        <v>2983.3335758986677</v>
      </c>
      <c r="AE276" s="1199"/>
      <c r="AF276" s="898">
        <f t="shared" si="52"/>
        <v>1533.8903959664356</v>
      </c>
      <c r="AG276" s="894">
        <f t="shared" si="53"/>
        <v>342.88286801210467</v>
      </c>
      <c r="AH276" s="899">
        <f t="shared" si="54"/>
        <v>1011.0759745012937</v>
      </c>
      <c r="AI276" s="911" t="s">
        <v>120</v>
      </c>
      <c r="AJ276" s="682">
        <v>33</v>
      </c>
    </row>
    <row r="277" spans="1:63" ht="18">
      <c r="A277" s="1201"/>
      <c r="B277" s="706" t="s">
        <v>120</v>
      </c>
      <c r="C277" s="809">
        <f>'Densidade celular'!K836</f>
        <v>272.69162594958857</v>
      </c>
      <c r="D277" s="810">
        <f>'Densidade celular'!K884</f>
        <v>340.86453243698566</v>
      </c>
      <c r="E277" s="813">
        <f t="shared" si="55"/>
        <v>1533.8903959664356</v>
      </c>
      <c r="F277" s="799"/>
      <c r="G277" s="809">
        <f>'Densidade celular'!V836</f>
        <v>271.38265298876814</v>
      </c>
      <c r="H277" s="810">
        <f>'Densidade celular'!V884</f>
        <v>135.69132649438407</v>
      </c>
      <c r="I277" s="813">
        <f t="shared" si="56"/>
        <v>203.53698974157612</v>
      </c>
      <c r="J277" s="799"/>
      <c r="K277" s="809">
        <f>'Densidade celular'!AG836</f>
        <v>310.06023607951659</v>
      </c>
      <c r="L277" s="810">
        <f>'Densidade celular'!AG884</f>
        <v>206.70682405301105</v>
      </c>
      <c r="M277" s="813">
        <f t="shared" si="57"/>
        <v>258.3835300662638</v>
      </c>
      <c r="N277" s="799"/>
      <c r="O277" s="809">
        <f>'Densidade celular'!AR836</f>
        <v>566.72808422847413</v>
      </c>
      <c r="P277" s="810">
        <f>'Densidade celular'!AR884</f>
        <v>566.72808422847413</v>
      </c>
      <c r="Q277" s="813">
        <f t="shared" si="58"/>
        <v>566.72808422847413</v>
      </c>
      <c r="R277" s="799"/>
      <c r="S277" s="809">
        <f>'Densidade celular'!BC836</f>
        <v>70.164439079691007</v>
      </c>
      <c r="T277" s="810">
        <f>'Densidade celular'!BC932</f>
        <v>168.39465379125841</v>
      </c>
      <c r="U277" s="813">
        <f t="shared" si="59"/>
        <v>596.39773217737354</v>
      </c>
      <c r="V277" s="799"/>
      <c r="W277" s="809">
        <f>'Densidade celular'!BN836</f>
        <v>264.94603584395429</v>
      </c>
      <c r="X277" s="810">
        <f>'Densidade celular'!BN884</f>
        <v>58.876896854212063</v>
      </c>
      <c r="Y277" s="813">
        <f t="shared" si="60"/>
        <v>809.55733174541592</v>
      </c>
      <c r="Z277" s="799"/>
      <c r="AA277" s="809">
        <f>'Densidade celular'!BY884</f>
        <v>325.45457191621824</v>
      </c>
      <c r="AB277" s="810">
        <f>'Densidade celular'!BY932</f>
        <v>325.45457191621824</v>
      </c>
      <c r="AC277" s="813">
        <f t="shared" si="61"/>
        <v>1627.2728595810913</v>
      </c>
      <c r="AE277" s="1199"/>
      <c r="AF277" s="898">
        <f t="shared" si="52"/>
        <v>0</v>
      </c>
      <c r="AG277" s="894">
        <f t="shared" si="53"/>
        <v>191.36182888279313</v>
      </c>
      <c r="AH277" s="899">
        <f t="shared" si="54"/>
        <v>585.51942243107885</v>
      </c>
      <c r="AI277" s="911" t="s">
        <v>123</v>
      </c>
      <c r="AJ277" s="682">
        <v>34</v>
      </c>
    </row>
    <row r="278" spans="1:63" ht="18">
      <c r="A278" s="1201"/>
      <c r="B278" s="706" t="s">
        <v>123</v>
      </c>
      <c r="C278" s="809">
        <f>'Densidade celular'!K837</f>
        <v>0</v>
      </c>
      <c r="D278" s="810">
        <f>'Densidade celular'!K885</f>
        <v>0</v>
      </c>
      <c r="E278" s="813">
        <f t="shared" si="55"/>
        <v>0</v>
      </c>
      <c r="F278" s="799"/>
      <c r="G278" s="809">
        <f>'Densidade celular'!V837</f>
        <v>271.38265298876814</v>
      </c>
      <c r="H278" s="810">
        <f>'Densidade celular'!V885</f>
        <v>0</v>
      </c>
      <c r="I278" s="813">
        <f t="shared" si="56"/>
        <v>135.69132649438407</v>
      </c>
      <c r="J278" s="799"/>
      <c r="K278" s="809">
        <f>'Densidade celular'!AG837</f>
        <v>103.35341202650552</v>
      </c>
      <c r="L278" s="810">
        <f>'Densidade celular'!AG885</f>
        <v>206.70682405301105</v>
      </c>
      <c r="M278" s="813">
        <f t="shared" si="57"/>
        <v>155.03011803975829</v>
      </c>
      <c r="N278" s="799"/>
      <c r="O278" s="809">
        <f>'Densidade celular'!AR837</f>
        <v>283.36404211423707</v>
      </c>
      <c r="P278" s="810">
        <f>'Densidade celular'!AR885</f>
        <v>283.36404211423707</v>
      </c>
      <c r="Q278" s="813">
        <f t="shared" si="58"/>
        <v>283.36404211423707</v>
      </c>
      <c r="R278" s="799"/>
      <c r="S278" s="809">
        <f>'Densidade celular'!BC837</f>
        <v>140.32887815938201</v>
      </c>
      <c r="T278" s="810">
        <f>'Densidade celular'!BC933</f>
        <v>84.197326895629203</v>
      </c>
      <c r="U278" s="813">
        <f t="shared" si="59"/>
        <v>561.31551263752806</v>
      </c>
      <c r="V278" s="799"/>
      <c r="W278" s="809">
        <f>'Densidade celular'!BN837</f>
        <v>44.157672640659044</v>
      </c>
      <c r="X278" s="810">
        <f>'Densidade celular'!BN885</f>
        <v>0</v>
      </c>
      <c r="Y278" s="813">
        <f t="shared" si="60"/>
        <v>110.3941816016476</v>
      </c>
      <c r="Z278" s="799"/>
      <c r="AA278" s="809">
        <f>'Densidade celular'!BY885</f>
        <v>325.45457191621824</v>
      </c>
      <c r="AB278" s="810">
        <f>'Densidade celular'!BY933</f>
        <v>108.48485730540609</v>
      </c>
      <c r="AC278" s="813">
        <f t="shared" si="61"/>
        <v>1084.8485730540608</v>
      </c>
      <c r="AE278" s="1199"/>
      <c r="AF278" s="898">
        <f t="shared" si="52"/>
        <v>3124.591547339036</v>
      </c>
      <c r="AG278" s="894">
        <f t="shared" si="53"/>
        <v>2561.9375402286046</v>
      </c>
      <c r="AH278" s="899">
        <f t="shared" si="54"/>
        <v>5248.1991358505984</v>
      </c>
      <c r="AI278" s="909" t="s">
        <v>214</v>
      </c>
      <c r="AJ278" s="682">
        <v>35</v>
      </c>
    </row>
    <row r="279" spans="1:63" ht="18">
      <c r="A279" s="1201"/>
      <c r="B279" s="704" t="s">
        <v>214</v>
      </c>
      <c r="C279" s="809">
        <f>'Densidade celular'!K838</f>
        <v>681.72906487397131</v>
      </c>
      <c r="D279" s="810">
        <f>'Densidade celular'!K886</f>
        <v>568.10755406164287</v>
      </c>
      <c r="E279" s="813">
        <f t="shared" si="55"/>
        <v>3124.591547339036</v>
      </c>
      <c r="F279" s="799"/>
      <c r="G279" s="809">
        <f>'Densidade celular'!V838</f>
        <v>1967.5242341685689</v>
      </c>
      <c r="H279" s="810">
        <f>'Densidade celular'!V886</f>
        <v>1967.5242341685689</v>
      </c>
      <c r="I279" s="813">
        <f t="shared" si="56"/>
        <v>1967.5242341685689</v>
      </c>
      <c r="J279" s="799"/>
      <c r="K279" s="809">
        <f>'Densidade celular'!AG838</f>
        <v>2356.4577942043256</v>
      </c>
      <c r="L279" s="810">
        <f>'Densidade celular'!AG886</f>
        <v>1570.9718628028841</v>
      </c>
      <c r="M279" s="813">
        <f t="shared" si="57"/>
        <v>1963.7148285036048</v>
      </c>
      <c r="N279" s="799"/>
      <c r="O279" s="809">
        <f>'Densidade celular'!AR838</f>
        <v>5363.6765114480586</v>
      </c>
      <c r="P279" s="810">
        <f>'Densidade celular'!AR886</f>
        <v>2145.4706045792236</v>
      </c>
      <c r="Q279" s="813">
        <f t="shared" si="58"/>
        <v>3754.5735580136411</v>
      </c>
      <c r="R279" s="799"/>
      <c r="S279" s="809">
        <f>'Densidade celular'!BC838</f>
        <v>1824.2754160719664</v>
      </c>
      <c r="T279" s="810">
        <f>'Densidade celular'!BC934</f>
        <v>1459.4203328575729</v>
      </c>
      <c r="U279" s="813">
        <f t="shared" si="59"/>
        <v>8209.2393723238474</v>
      </c>
      <c r="V279" s="799"/>
      <c r="W279" s="809">
        <f>'Densidade celular'!BN838</f>
        <v>441.57672640659047</v>
      </c>
      <c r="X279" s="810">
        <f>'Densidade celular'!BN886</f>
        <v>294.38448427106033</v>
      </c>
      <c r="Y279" s="813">
        <f t="shared" si="60"/>
        <v>1839.903026694127</v>
      </c>
      <c r="Z279" s="799"/>
      <c r="AA279" s="809">
        <f>'Densidade celular'!BY886</f>
        <v>1139.091001706764</v>
      </c>
      <c r="AB279" s="810">
        <f>'Densidade celular'!BY934</f>
        <v>1139.091001706764</v>
      </c>
      <c r="AC279" s="813">
        <f t="shared" si="61"/>
        <v>5695.4550085338196</v>
      </c>
      <c r="AE279" s="1199"/>
      <c r="AF279" s="898">
        <f t="shared" si="52"/>
        <v>1363.4581297479428</v>
      </c>
      <c r="AG279" s="894">
        <f t="shared" si="53"/>
        <v>1448.6925582629847</v>
      </c>
      <c r="AH279" s="899">
        <f t="shared" si="54"/>
        <v>1519.561935484503</v>
      </c>
      <c r="AI279" s="909" t="s">
        <v>218</v>
      </c>
      <c r="AJ279" s="682">
        <v>36</v>
      </c>
    </row>
    <row r="280" spans="1:63" ht="18">
      <c r="A280" s="1201"/>
      <c r="B280" s="704" t="s">
        <v>218</v>
      </c>
      <c r="C280" s="809">
        <f>'Densidade celular'!K839</f>
        <v>545.38325189917714</v>
      </c>
      <c r="D280" s="810">
        <f>'Densidade celular'!K887</f>
        <v>0</v>
      </c>
      <c r="E280" s="813">
        <f t="shared" si="55"/>
        <v>1363.4581297479428</v>
      </c>
      <c r="F280" s="799"/>
      <c r="G280" s="809">
        <f>'Densidade celular'!V839</f>
        <v>4342.1224478202903</v>
      </c>
      <c r="H280" s="810">
        <f>'Densidade celular'!V887</f>
        <v>1899.6785709213771</v>
      </c>
      <c r="I280" s="813">
        <f t="shared" si="56"/>
        <v>3120.9005093708338</v>
      </c>
      <c r="J280" s="799"/>
      <c r="K280" s="809">
        <f>'Densidade celular'!AG839</f>
        <v>1033.5341202650554</v>
      </c>
      <c r="L280" s="810">
        <f>'Densidade celular'!AG887</f>
        <v>0</v>
      </c>
      <c r="M280" s="813">
        <f t="shared" si="57"/>
        <v>516.76706013252772</v>
      </c>
      <c r="N280" s="799"/>
      <c r="O280" s="809">
        <f>'Densidade celular'!AR839</f>
        <v>1133.4561684569483</v>
      </c>
      <c r="P280" s="810">
        <f>'Densidade celular'!AR887</f>
        <v>283.36404211423707</v>
      </c>
      <c r="Q280" s="813">
        <f t="shared" si="58"/>
        <v>708.41010528559264</v>
      </c>
      <c r="R280" s="799"/>
      <c r="S280" s="809">
        <f>'Densidade celular'!BC839</f>
        <v>0</v>
      </c>
      <c r="T280" s="810">
        <f>'Densidade celular'!BC935</f>
        <v>168.39465379125841</v>
      </c>
      <c r="U280" s="813">
        <f t="shared" si="59"/>
        <v>420.98663447814602</v>
      </c>
      <c r="V280" s="799"/>
      <c r="W280" s="809">
        <f>'Densidade celular'!BN839</f>
        <v>0</v>
      </c>
      <c r="X280" s="810">
        <f>'Densidade celular'!BN887</f>
        <v>353.26138112527235</v>
      </c>
      <c r="Y280" s="813">
        <f t="shared" si="60"/>
        <v>883.15345281318082</v>
      </c>
      <c r="Z280" s="799"/>
      <c r="AA280" s="809">
        <f>'Densidade celular'!BY887</f>
        <v>1301.818287664873</v>
      </c>
      <c r="AB280" s="810">
        <f>'Densidade celular'!BY935</f>
        <v>0</v>
      </c>
      <c r="AC280" s="813">
        <f t="shared" si="61"/>
        <v>3254.5457191621826</v>
      </c>
      <c r="AE280" s="1199"/>
      <c r="AF280" s="898">
        <f t="shared" si="52"/>
        <v>0</v>
      </c>
      <c r="AG280" s="894">
        <f t="shared" si="53"/>
        <v>47.227340352372842</v>
      </c>
      <c r="AH280" s="899">
        <f t="shared" si="54"/>
        <v>361.61619101802034</v>
      </c>
      <c r="AI280" s="911" t="s">
        <v>126</v>
      </c>
      <c r="AJ280" s="682">
        <v>37</v>
      </c>
    </row>
    <row r="281" spans="1:63" ht="18">
      <c r="A281" s="1201"/>
      <c r="B281" s="706" t="s">
        <v>126</v>
      </c>
      <c r="C281" s="809">
        <f>'Densidade celular'!K840</f>
        <v>0</v>
      </c>
      <c r="D281" s="810">
        <f>'Densidade celular'!K888</f>
        <v>0</v>
      </c>
      <c r="E281" s="813">
        <f t="shared" si="55"/>
        <v>0</v>
      </c>
      <c r="F281" s="799"/>
      <c r="G281" s="809">
        <f>'Densidade celular'!V840</f>
        <v>0</v>
      </c>
      <c r="H281" s="810">
        <f>'Densidade celular'!V888</f>
        <v>0</v>
      </c>
      <c r="I281" s="813">
        <f t="shared" si="56"/>
        <v>0</v>
      </c>
      <c r="J281" s="799"/>
      <c r="K281" s="809">
        <f>'Densidade celular'!AG840</f>
        <v>0</v>
      </c>
      <c r="L281" s="810">
        <f>'Densidade celular'!AG888</f>
        <v>0</v>
      </c>
      <c r="M281" s="813">
        <f t="shared" si="57"/>
        <v>0</v>
      </c>
      <c r="N281" s="799"/>
      <c r="O281" s="809">
        <f>'Densidade celular'!AR840</f>
        <v>141.68202105711853</v>
      </c>
      <c r="P281" s="810">
        <f>'Densidade celular'!AR888</f>
        <v>141.68202105711853</v>
      </c>
      <c r="Q281" s="813">
        <f t="shared" si="58"/>
        <v>141.68202105711853</v>
      </c>
      <c r="R281" s="799"/>
      <c r="S281" s="809">
        <f>'Densidade celular'!BC840</f>
        <v>0</v>
      </c>
      <c r="T281" s="810">
        <f>'Densidade celular'!BC936</f>
        <v>0</v>
      </c>
      <c r="U281" s="813">
        <f t="shared" si="59"/>
        <v>0</v>
      </c>
      <c r="V281" s="799"/>
      <c r="W281" s="809">
        <f>'Densidade celular'!BN840</f>
        <v>0</v>
      </c>
      <c r="X281" s="810">
        <f>'Densidade celular'!BN888</f>
        <v>0</v>
      </c>
      <c r="Y281" s="813">
        <f t="shared" si="60"/>
        <v>0</v>
      </c>
      <c r="Z281" s="799"/>
      <c r="AA281" s="809">
        <f>'Densidade celular'!BY888</f>
        <v>0</v>
      </c>
      <c r="AB281" s="810">
        <f>'Densidade celular'!BY936</f>
        <v>433.93942922162438</v>
      </c>
      <c r="AC281" s="813">
        <f t="shared" si="61"/>
        <v>1084.848573054061</v>
      </c>
      <c r="AE281" s="1199"/>
      <c r="AF281" s="898">
        <f t="shared" si="52"/>
        <v>284.05377703082144</v>
      </c>
      <c r="AG281" s="894">
        <f t="shared" si="53"/>
        <v>459.40988999118218</v>
      </c>
      <c r="AH281" s="899">
        <f t="shared" si="54"/>
        <v>532.80785437880957</v>
      </c>
      <c r="AI281" s="910" t="s">
        <v>129</v>
      </c>
      <c r="AJ281" s="682">
        <v>38</v>
      </c>
    </row>
    <row r="282" spans="1:63" ht="18">
      <c r="A282" s="1201"/>
      <c r="B282" s="705" t="s">
        <v>129</v>
      </c>
      <c r="C282" s="809">
        <f>'Densidade celular'!K841</f>
        <v>0</v>
      </c>
      <c r="D282" s="810">
        <f>'Densidade celular'!K889</f>
        <v>113.62151081232857</v>
      </c>
      <c r="E282" s="813">
        <f t="shared" si="55"/>
        <v>284.05377703082144</v>
      </c>
      <c r="F282" s="799"/>
      <c r="G282" s="809">
        <f>'Densidade celular'!V841</f>
        <v>814.14795896630437</v>
      </c>
      <c r="H282" s="810">
        <f>'Densidade celular'!V889</f>
        <v>407.07397948315219</v>
      </c>
      <c r="I282" s="813">
        <f t="shared" si="56"/>
        <v>610.61096922472825</v>
      </c>
      <c r="J282" s="799"/>
      <c r="K282" s="809">
        <f>'Densidade celular'!AG841</f>
        <v>620.12047215903317</v>
      </c>
      <c r="L282" s="810">
        <f>'Densidade celular'!AG889</f>
        <v>206.70682405301105</v>
      </c>
      <c r="M282" s="813">
        <f t="shared" si="57"/>
        <v>413.41364810602209</v>
      </c>
      <c r="N282" s="799"/>
      <c r="O282" s="809">
        <f>'Densidade celular'!AR841</f>
        <v>425.04606317135557</v>
      </c>
      <c r="P282" s="810">
        <f>'Densidade celular'!AR889</f>
        <v>283.36404211423707</v>
      </c>
      <c r="Q282" s="813">
        <f t="shared" si="58"/>
        <v>354.20505264279632</v>
      </c>
      <c r="R282" s="799"/>
      <c r="S282" s="809">
        <f>'Densidade celular'!BC841</f>
        <v>280.65775631876403</v>
      </c>
      <c r="T282" s="810">
        <f>'Densidade celular'!BC937</f>
        <v>0</v>
      </c>
      <c r="U282" s="813">
        <f t="shared" si="59"/>
        <v>701.6443907969101</v>
      </c>
      <c r="V282" s="799"/>
      <c r="W282" s="809">
        <f>'Densidade celular'!BN841</f>
        <v>132.47301792197715</v>
      </c>
      <c r="X282" s="810">
        <f>'Densidade celular'!BN889</f>
        <v>117.75379370842413</v>
      </c>
      <c r="Y282" s="813">
        <f t="shared" si="60"/>
        <v>625.56702907600322</v>
      </c>
      <c r="Z282" s="799"/>
      <c r="AA282" s="809">
        <f>'Densidade celular'!BY889</f>
        <v>0</v>
      </c>
      <c r="AB282" s="810">
        <f>'Densidade celular'!BY937</f>
        <v>108.48485730540609</v>
      </c>
      <c r="AC282" s="813">
        <f t="shared" si="61"/>
        <v>271.21214326351526</v>
      </c>
      <c r="AE282" s="1199"/>
      <c r="AF282" s="898">
        <f t="shared" si="52"/>
        <v>0</v>
      </c>
      <c r="AG282" s="894">
        <f t="shared" si="53"/>
        <v>34.451137342168508</v>
      </c>
      <c r="AH282" s="899">
        <f t="shared" si="54"/>
        <v>0</v>
      </c>
      <c r="AI282" s="910" t="s">
        <v>264</v>
      </c>
      <c r="AJ282" s="682">
        <v>39</v>
      </c>
    </row>
    <row r="283" spans="1:63" ht="18">
      <c r="A283" s="1201"/>
      <c r="B283" s="705" t="s">
        <v>264</v>
      </c>
      <c r="C283" s="809">
        <f>'Densidade celular'!K842</f>
        <v>0</v>
      </c>
      <c r="D283" s="810">
        <f>'Densidade celular'!K890</f>
        <v>0</v>
      </c>
      <c r="E283" s="813">
        <f t="shared" si="55"/>
        <v>0</v>
      </c>
      <c r="F283" s="799"/>
      <c r="G283" s="809">
        <f>'Densidade celular'!V842</f>
        <v>0</v>
      </c>
      <c r="H283" s="810">
        <f>'Densidade celular'!V890</f>
        <v>0</v>
      </c>
      <c r="I283" s="813">
        <f t="shared" si="56"/>
        <v>0</v>
      </c>
      <c r="J283" s="799"/>
      <c r="K283" s="809">
        <f>'Densidade celular'!AG842</f>
        <v>206.70682405301105</v>
      </c>
      <c r="L283" s="810">
        <f>'Densidade celular'!AG890</f>
        <v>0</v>
      </c>
      <c r="M283" s="813">
        <f t="shared" si="57"/>
        <v>103.35341202650552</v>
      </c>
      <c r="N283" s="799"/>
      <c r="O283" s="809">
        <f>'Densidade celular'!AR842</f>
        <v>0</v>
      </c>
      <c r="P283" s="810">
        <f>'Densidade celular'!AR890</f>
        <v>0</v>
      </c>
      <c r="Q283" s="813">
        <f t="shared" si="58"/>
        <v>0</v>
      </c>
      <c r="R283" s="799"/>
      <c r="S283" s="809">
        <f>'Densidade celular'!BC842</f>
        <v>0</v>
      </c>
      <c r="T283" s="810">
        <f>'Densidade celular'!BC938</f>
        <v>0</v>
      </c>
      <c r="U283" s="813">
        <f t="shared" si="59"/>
        <v>0</v>
      </c>
      <c r="V283" s="799"/>
      <c r="W283" s="809">
        <f>'Densidade celular'!BN842</f>
        <v>0</v>
      </c>
      <c r="X283" s="810">
        <f>'Densidade celular'!BN890</f>
        <v>0</v>
      </c>
      <c r="Y283" s="813">
        <f t="shared" si="60"/>
        <v>0</v>
      </c>
      <c r="Z283" s="799"/>
      <c r="AA283" s="809">
        <f>'Densidade celular'!BY890</f>
        <v>0</v>
      </c>
      <c r="AB283" s="810">
        <f>'Densidade celular'!BY938</f>
        <v>0</v>
      </c>
      <c r="AC283" s="813">
        <f t="shared" si="61"/>
        <v>0</v>
      </c>
      <c r="AE283" s="1199"/>
      <c r="AF283" s="898">
        <f t="shared" si="52"/>
        <v>0</v>
      </c>
      <c r="AG283" s="894">
        <f t="shared" si="53"/>
        <v>323.66040115344225</v>
      </c>
      <c r="AH283" s="899">
        <f t="shared" si="54"/>
        <v>480.84471080955473</v>
      </c>
      <c r="AI283" s="910" t="s">
        <v>138</v>
      </c>
      <c r="AJ283" s="682">
        <v>40</v>
      </c>
    </row>
    <row r="284" spans="1:63" ht="18.600000000000001" thickBot="1">
      <c r="A284" s="1201"/>
      <c r="B284" s="705" t="s">
        <v>138</v>
      </c>
      <c r="C284" s="809">
        <f>'Densidade celular'!K843</f>
        <v>0</v>
      </c>
      <c r="D284" s="810">
        <f>'Densidade celular'!K891</f>
        <v>0</v>
      </c>
      <c r="E284" s="813">
        <f t="shared" si="55"/>
        <v>0</v>
      </c>
      <c r="F284" s="799"/>
      <c r="G284" s="809">
        <f>'Densidade celular'!V843</f>
        <v>407.07397948315219</v>
      </c>
      <c r="H284" s="810">
        <f>'Densidade celular'!V891</f>
        <v>271.38265298876814</v>
      </c>
      <c r="I284" s="813">
        <f t="shared" si="56"/>
        <v>339.22831623596016</v>
      </c>
      <c r="J284" s="799"/>
      <c r="K284" s="809">
        <f>'Densidade celular'!AG843</f>
        <v>206.70682405301105</v>
      </c>
      <c r="L284" s="810">
        <f>'Densidade celular'!AG891</f>
        <v>206.70682405301105</v>
      </c>
      <c r="M284" s="813">
        <f t="shared" si="57"/>
        <v>206.70682405301105</v>
      </c>
      <c r="N284" s="799"/>
      <c r="O284" s="809">
        <f>'Densidade celular'!AR843</f>
        <v>425.04606317135557</v>
      </c>
      <c r="P284" s="810">
        <f>'Densidade celular'!AR891</f>
        <v>425.04606317135557</v>
      </c>
      <c r="Q284" s="813">
        <f t="shared" si="58"/>
        <v>425.04606317135557</v>
      </c>
      <c r="R284" s="799"/>
      <c r="S284" s="809">
        <f>'Densidade celular'!BC843</f>
        <v>0</v>
      </c>
      <c r="T284" s="810">
        <f>'Densidade celular'!BC939</f>
        <v>84.197326895629203</v>
      </c>
      <c r="U284" s="813">
        <f t="shared" si="59"/>
        <v>210.49331723907301</v>
      </c>
      <c r="V284" s="799"/>
      <c r="W284" s="809">
        <f>'Densidade celular'!BN843</f>
        <v>0</v>
      </c>
      <c r="X284" s="810">
        <f>'Densidade celular'!BN891</f>
        <v>58.876896854212063</v>
      </c>
      <c r="Y284" s="813">
        <f t="shared" si="60"/>
        <v>147.19224213553017</v>
      </c>
      <c r="Z284" s="799"/>
      <c r="AA284" s="809">
        <f>'Densidade celular'!BY891</f>
        <v>216.96971461081219</v>
      </c>
      <c r="AB284" s="810">
        <f>'Densidade celular'!BY939</f>
        <v>216.96971461081219</v>
      </c>
      <c r="AC284" s="813">
        <f t="shared" si="61"/>
        <v>1084.848573054061</v>
      </c>
      <c r="AE284" s="1199"/>
      <c r="AF284" s="898">
        <f t="shared" si="52"/>
        <v>0</v>
      </c>
      <c r="AG284" s="894">
        <f t="shared" si="53"/>
        <v>1983.5482947996595</v>
      </c>
      <c r="AH284" s="899">
        <f t="shared" si="54"/>
        <v>3018.417529214772</v>
      </c>
      <c r="AI284" s="912" t="s">
        <v>212</v>
      </c>
      <c r="AJ284" s="682">
        <v>41</v>
      </c>
    </row>
    <row r="285" spans="1:63" ht="16.2" thickBot="1">
      <c r="A285" s="1201"/>
      <c r="B285" s="707" t="s">
        <v>212</v>
      </c>
      <c r="C285" s="795">
        <f>'Densidade celular'!K844</f>
        <v>0</v>
      </c>
      <c r="D285" s="708">
        <f>'Densidade celular'!K892</f>
        <v>0</v>
      </c>
      <c r="E285" s="709">
        <f t="shared" si="55"/>
        <v>0</v>
      </c>
      <c r="F285" s="800"/>
      <c r="G285" s="795">
        <f>'Densidade celular'!V844</f>
        <v>0</v>
      </c>
      <c r="H285" s="708">
        <f>'Densidade celular'!V892</f>
        <v>0</v>
      </c>
      <c r="I285" s="709">
        <f t="shared" si="56"/>
        <v>0</v>
      </c>
      <c r="J285" s="800"/>
      <c r="K285" s="795">
        <f>'Densidade celular'!AG844</f>
        <v>0</v>
      </c>
      <c r="L285" s="708">
        <f>'Densidade celular'!AG892</f>
        <v>0</v>
      </c>
      <c r="M285" s="709">
        <f t="shared" si="57"/>
        <v>0</v>
      </c>
      <c r="N285" s="800"/>
      <c r="O285" s="795">
        <f>'Densidade celular'!AR844</f>
        <v>0</v>
      </c>
      <c r="P285" s="708">
        <f>'Densidade celular'!AR892</f>
        <v>11901.289768797957</v>
      </c>
      <c r="Q285" s="709">
        <f t="shared" si="58"/>
        <v>5950.6448843989783</v>
      </c>
      <c r="R285" s="800"/>
      <c r="S285" s="795">
        <f>'Densidade celular'!BC844</f>
        <v>315.73997585860957</v>
      </c>
      <c r="T285" s="708">
        <f>'Densidade celular'!BC940</f>
        <v>1136.6639130909944</v>
      </c>
      <c r="U285" s="709">
        <f t="shared" si="59"/>
        <v>3631.0097223740099</v>
      </c>
      <c r="V285" s="800"/>
      <c r="W285" s="795">
        <f>'Densidade celular'!BN844</f>
        <v>0</v>
      </c>
      <c r="X285" s="708">
        <f>'Densidade celular'!BN892</f>
        <v>0</v>
      </c>
      <c r="Y285" s="709">
        <f t="shared" si="60"/>
        <v>0</v>
      </c>
      <c r="Z285" s="800"/>
      <c r="AA285" s="795">
        <f>'Densidade celular'!BY892</f>
        <v>0</v>
      </c>
      <c r="AB285" s="708">
        <f>'Densidade celular'!BY940</f>
        <v>2169.6971461081221</v>
      </c>
      <c r="AC285" s="709">
        <f t="shared" si="61"/>
        <v>5424.2428652703056</v>
      </c>
      <c r="AE285" s="1200"/>
      <c r="AF285" s="916">
        <f ca="1">AVERAGE(AF244:AF285)</f>
        <v>58169.899393568849</v>
      </c>
      <c r="AG285" s="916">
        <f ca="1">AVERAGE(AG244:AG285)</f>
        <v>39991.015472979569</v>
      </c>
      <c r="AH285" s="916">
        <f ca="1">AVERAGE(AH244:AH285)</f>
        <v>59893.230421999433</v>
      </c>
      <c r="AI285" s="919" t="s">
        <v>362</v>
      </c>
    </row>
    <row r="286" spans="1:63" s="805" customFormat="1" ht="15.6">
      <c r="A286" s="825"/>
      <c r="B286" s="802"/>
      <c r="C286" s="1196" t="s">
        <v>571</v>
      </c>
      <c r="D286" s="1196"/>
      <c r="E286" s="822">
        <f>SUM(E245:E285)</f>
        <v>2384965.8751363228</v>
      </c>
      <c r="F286" s="823"/>
      <c r="G286" s="1196" t="s">
        <v>571</v>
      </c>
      <c r="H286" s="1196"/>
      <c r="I286" s="822">
        <f>SUM(I245:I285)</f>
        <v>1240482.9027378783</v>
      </c>
      <c r="J286" s="801"/>
      <c r="K286" s="1196" t="s">
        <v>571</v>
      </c>
      <c r="L286" s="1196"/>
      <c r="M286" s="822">
        <f>SUM(M245:M285)</f>
        <v>1453111.6426247193</v>
      </c>
      <c r="N286" s="801"/>
      <c r="O286" s="1196" t="s">
        <v>571</v>
      </c>
      <c r="P286" s="1196"/>
      <c r="Q286" s="822">
        <f>SUM(Q245:Q285)</f>
        <v>2225300.3578138887</v>
      </c>
      <c r="R286" s="802"/>
      <c r="S286" s="1196" t="s">
        <v>571</v>
      </c>
      <c r="T286" s="1196"/>
      <c r="U286" s="822">
        <f>SUM(U245:U285)</f>
        <v>2371189.5401580399</v>
      </c>
      <c r="V286" s="802"/>
      <c r="W286" s="1196" t="s">
        <v>571</v>
      </c>
      <c r="X286" s="1196"/>
      <c r="Y286" s="822">
        <f>SUM(Y245:Y285)</f>
        <v>2499779.1299375314</v>
      </c>
      <c r="Z286" s="801"/>
      <c r="AA286" s="1196" t="s">
        <v>571</v>
      </c>
      <c r="AB286" s="1196"/>
      <c r="AC286" s="822">
        <f>SUM(AC245:AC285)</f>
        <v>2495898.6718103606</v>
      </c>
      <c r="AD286" s="802"/>
      <c r="AF286" s="914"/>
      <c r="AG286" s="914"/>
      <c r="AH286" s="914"/>
      <c r="AI286" s="918"/>
      <c r="AJ286" s="802"/>
      <c r="AK286" s="802"/>
      <c r="AL286" s="802"/>
      <c r="AM286" s="802"/>
      <c r="AN286" s="802"/>
      <c r="AO286" s="802"/>
      <c r="AP286" s="802"/>
      <c r="AQ286" s="802"/>
      <c r="AR286" s="802"/>
      <c r="AS286" s="802"/>
      <c r="AT286" s="802"/>
      <c r="AU286" s="802"/>
      <c r="AV286" s="802"/>
      <c r="AW286" s="802"/>
      <c r="AX286" s="802"/>
      <c r="AY286" s="802"/>
      <c r="AZ286" s="802"/>
      <c r="BA286" s="802"/>
      <c r="BB286" s="802"/>
      <c r="BC286" s="802"/>
      <c r="BD286" s="802"/>
      <c r="BE286" s="802"/>
      <c r="BF286" s="802"/>
      <c r="BG286" s="802"/>
      <c r="BH286" s="802"/>
      <c r="BI286" s="802"/>
      <c r="BJ286" s="802"/>
      <c r="BK286" s="802"/>
    </row>
    <row r="287" spans="1:63" s="805" customFormat="1" ht="15.6">
      <c r="A287" s="825"/>
      <c r="B287" s="802"/>
      <c r="C287" s="1197" t="str">
        <f>E243</f>
        <v>Água Bruta</v>
      </c>
      <c r="D287" s="1197"/>
      <c r="E287" s="1197"/>
      <c r="F287" s="824"/>
      <c r="G287" s="1197" t="str">
        <f>I243</f>
        <v>Meso 01</v>
      </c>
      <c r="H287" s="1197"/>
      <c r="I287" s="1197"/>
      <c r="J287" s="801"/>
      <c r="K287" s="1197" t="str">
        <f>M243</f>
        <v>Meso 02</v>
      </c>
      <c r="L287" s="1197"/>
      <c r="M287" s="1197"/>
      <c r="N287" s="801"/>
      <c r="O287" s="1197" t="str">
        <f>Q243</f>
        <v>Meso 03</v>
      </c>
      <c r="P287" s="1197"/>
      <c r="Q287" s="1197"/>
      <c r="R287" s="802"/>
      <c r="S287" s="1197" t="str">
        <f>U243</f>
        <v>Meso 04</v>
      </c>
      <c r="T287" s="1197"/>
      <c r="U287" s="1197"/>
      <c r="V287" s="802"/>
      <c r="W287" s="1197" t="str">
        <f>Y243</f>
        <v>Meso 05</v>
      </c>
      <c r="X287" s="1197"/>
      <c r="Y287" s="1197"/>
      <c r="Z287" s="801"/>
      <c r="AA287" s="1197" t="str">
        <f>AC243</f>
        <v>Meso 06</v>
      </c>
      <c r="AB287" s="1197"/>
      <c r="AC287" s="1197"/>
      <c r="AD287" s="802"/>
      <c r="AE287" s="802"/>
      <c r="AF287" s="918"/>
      <c r="AG287" s="918"/>
      <c r="AH287" s="918"/>
      <c r="AI287" s="918"/>
      <c r="AJ287" s="802"/>
      <c r="AK287" s="802"/>
      <c r="AL287" s="802"/>
      <c r="AM287" s="802"/>
      <c r="AN287" s="802"/>
      <c r="AO287" s="802"/>
      <c r="AP287" s="802"/>
      <c r="AQ287" s="802"/>
      <c r="AR287" s="802"/>
      <c r="AS287" s="802"/>
      <c r="AT287" s="802"/>
      <c r="AU287" s="802"/>
      <c r="AV287" s="802"/>
      <c r="AW287" s="802"/>
      <c r="AX287" s="802"/>
      <c r="AY287" s="802"/>
      <c r="AZ287" s="802"/>
      <c r="BA287" s="802"/>
      <c r="BB287" s="802"/>
      <c r="BC287" s="802"/>
      <c r="BD287" s="802"/>
      <c r="BE287" s="802"/>
      <c r="BF287" s="802"/>
      <c r="BG287" s="802"/>
      <c r="BH287" s="802"/>
      <c r="BI287" s="802"/>
      <c r="BJ287" s="802"/>
      <c r="BK287" s="802"/>
    </row>
    <row r="288" spans="1:63" s="682" customFormat="1">
      <c r="A288" s="807"/>
      <c r="C288" s="710"/>
      <c r="D288" s="710"/>
      <c r="E288" s="801"/>
      <c r="F288" s="801"/>
      <c r="G288" s="803"/>
      <c r="H288" s="710"/>
      <c r="I288" s="711"/>
      <c r="J288" s="801"/>
      <c r="K288" s="710"/>
      <c r="L288" s="710"/>
      <c r="M288" s="711"/>
      <c r="N288" s="801"/>
      <c r="Q288" s="802"/>
      <c r="R288" s="802"/>
      <c r="S288" s="802"/>
      <c r="U288" s="802"/>
      <c r="V288" s="802"/>
      <c r="W288" s="802"/>
      <c r="Z288" s="801"/>
      <c r="AF288" s="915"/>
      <c r="AG288" s="915"/>
      <c r="AH288" s="915"/>
      <c r="AI288" s="915"/>
    </row>
    <row r="289" spans="1:35" s="682" customFormat="1">
      <c r="A289" s="807"/>
      <c r="C289" s="710"/>
      <c r="D289" s="710"/>
      <c r="E289" s="801"/>
      <c r="F289" s="801"/>
      <c r="G289" s="803"/>
      <c r="H289" s="710"/>
      <c r="I289" s="711"/>
      <c r="J289" s="801"/>
      <c r="K289" s="710"/>
      <c r="L289" s="710"/>
      <c r="M289" s="711"/>
      <c r="N289" s="801"/>
      <c r="Q289" s="802"/>
      <c r="R289" s="802"/>
      <c r="S289" s="802"/>
      <c r="U289" s="802"/>
      <c r="V289" s="802"/>
      <c r="W289" s="802"/>
      <c r="Z289" s="801"/>
      <c r="AF289" s="915"/>
      <c r="AG289" s="915"/>
      <c r="AH289" s="915"/>
      <c r="AI289" s="915"/>
    </row>
    <row r="290" spans="1:35" s="682" customFormat="1">
      <c r="A290" s="807"/>
      <c r="I290" s="711"/>
      <c r="J290" s="801"/>
      <c r="K290" s="710"/>
      <c r="L290" s="710"/>
      <c r="M290" s="711"/>
      <c r="N290" s="801"/>
      <c r="Q290" s="802"/>
      <c r="R290" s="802"/>
      <c r="S290" s="802"/>
      <c r="U290" s="802"/>
      <c r="V290" s="802"/>
      <c r="W290" s="802"/>
      <c r="Z290" s="801"/>
      <c r="AF290" s="915"/>
      <c r="AG290" s="915"/>
      <c r="AH290" s="915"/>
      <c r="AI290" s="915"/>
    </row>
    <row r="291" spans="1:35" s="682" customFormat="1">
      <c r="A291" s="807"/>
      <c r="I291" s="711"/>
      <c r="J291" s="801"/>
      <c r="K291" s="710"/>
      <c r="L291" s="710"/>
      <c r="M291" s="711"/>
      <c r="N291" s="801"/>
      <c r="Q291" s="802"/>
      <c r="R291" s="802"/>
      <c r="S291" s="802"/>
      <c r="U291" s="802"/>
      <c r="V291" s="802"/>
      <c r="W291" s="802"/>
      <c r="Z291" s="801"/>
      <c r="AF291" s="915"/>
      <c r="AG291" s="915"/>
      <c r="AH291" s="915"/>
      <c r="AI291" s="915"/>
    </row>
    <row r="292" spans="1:35" s="682" customFormat="1">
      <c r="A292" s="836"/>
      <c r="I292" s="711"/>
      <c r="J292" s="801"/>
      <c r="K292" s="710"/>
      <c r="L292" s="710"/>
      <c r="M292" s="711"/>
      <c r="N292" s="801"/>
      <c r="Q292" s="802"/>
      <c r="R292" s="802"/>
      <c r="S292" s="802"/>
      <c r="U292" s="802"/>
      <c r="V292" s="802"/>
      <c r="W292" s="802"/>
      <c r="Z292" s="801"/>
      <c r="AF292" s="915"/>
      <c r="AG292" s="915"/>
      <c r="AH292" s="915"/>
      <c r="AI292" s="915"/>
    </row>
    <row r="293" spans="1:35" s="682" customFormat="1">
      <c r="A293" s="836"/>
      <c r="I293" s="711"/>
      <c r="J293" s="801"/>
      <c r="K293" s="710"/>
      <c r="L293" s="710"/>
      <c r="M293" s="711"/>
      <c r="N293" s="801"/>
      <c r="Q293" s="802"/>
      <c r="R293" s="802"/>
      <c r="S293" s="802"/>
      <c r="U293" s="802"/>
      <c r="V293" s="802"/>
      <c r="W293" s="802"/>
      <c r="Z293" s="801"/>
      <c r="AF293" s="915"/>
      <c r="AG293" s="915"/>
      <c r="AH293" s="915"/>
      <c r="AI293" s="915"/>
    </row>
    <row r="294" spans="1:35" s="682" customFormat="1">
      <c r="A294" s="836"/>
      <c r="I294" s="711"/>
      <c r="J294" s="801"/>
      <c r="K294" s="710"/>
      <c r="L294" s="710"/>
      <c r="M294" s="711"/>
      <c r="N294" s="801"/>
      <c r="Q294" s="802"/>
      <c r="R294" s="802"/>
      <c r="S294" s="802"/>
      <c r="U294" s="802"/>
      <c r="V294" s="802"/>
      <c r="W294" s="802"/>
      <c r="Z294" s="801"/>
      <c r="AF294" s="915"/>
      <c r="AG294" s="915"/>
      <c r="AH294" s="915"/>
      <c r="AI294" s="915"/>
    </row>
    <row r="295" spans="1:35" s="682" customFormat="1">
      <c r="A295" s="836"/>
      <c r="I295" s="711"/>
      <c r="J295" s="801"/>
      <c r="K295" s="710"/>
      <c r="L295" s="710"/>
      <c r="M295" s="711"/>
      <c r="N295" s="801"/>
      <c r="Q295" s="802"/>
      <c r="R295" s="802"/>
      <c r="S295" s="802"/>
      <c r="U295" s="802"/>
      <c r="V295" s="802"/>
      <c r="W295" s="802"/>
      <c r="Z295" s="801"/>
      <c r="AF295" s="915"/>
      <c r="AG295" s="915"/>
      <c r="AH295" s="915"/>
      <c r="AI295" s="915"/>
    </row>
    <row r="296" spans="1:35" s="682" customFormat="1">
      <c r="A296" s="836"/>
      <c r="I296" s="711"/>
      <c r="J296" s="801"/>
      <c r="K296" s="710"/>
      <c r="L296" s="710"/>
      <c r="M296" s="711"/>
      <c r="N296" s="801"/>
      <c r="Q296" s="802"/>
      <c r="R296" s="802"/>
      <c r="S296" s="802"/>
      <c r="U296" s="802"/>
      <c r="V296" s="802"/>
      <c r="W296" s="802"/>
      <c r="Z296" s="801"/>
      <c r="AF296" s="915"/>
      <c r="AG296" s="915"/>
      <c r="AH296" s="915"/>
      <c r="AI296" s="915"/>
    </row>
    <row r="297" spans="1:35" s="682" customFormat="1">
      <c r="A297" s="836"/>
      <c r="I297" s="711"/>
      <c r="J297" s="801"/>
      <c r="K297" s="710"/>
      <c r="L297" s="710"/>
      <c r="M297" s="711"/>
      <c r="N297" s="801"/>
      <c r="Q297" s="802"/>
      <c r="R297" s="802"/>
      <c r="S297" s="802"/>
      <c r="U297" s="802"/>
      <c r="V297" s="802"/>
      <c r="W297" s="802"/>
      <c r="Z297" s="801"/>
      <c r="AF297" s="915"/>
      <c r="AG297" s="915"/>
      <c r="AH297" s="915"/>
      <c r="AI297" s="915"/>
    </row>
    <row r="298" spans="1:35" s="682" customFormat="1">
      <c r="A298" s="836"/>
      <c r="I298" s="711"/>
      <c r="J298" s="801"/>
      <c r="K298" s="710"/>
      <c r="L298" s="710"/>
      <c r="M298" s="711"/>
      <c r="N298" s="801"/>
      <c r="Q298" s="802"/>
      <c r="R298" s="802"/>
      <c r="S298" s="802"/>
      <c r="U298" s="802"/>
      <c r="V298" s="802"/>
      <c r="W298" s="802"/>
      <c r="Z298" s="801"/>
      <c r="AF298" s="915"/>
      <c r="AG298" s="915"/>
      <c r="AH298" s="915"/>
      <c r="AI298" s="915"/>
    </row>
    <row r="299" spans="1:35" s="682" customFormat="1">
      <c r="A299" s="836"/>
      <c r="I299" s="711"/>
      <c r="J299" s="801"/>
      <c r="K299" s="710"/>
      <c r="L299" s="710"/>
      <c r="M299" s="711"/>
      <c r="N299" s="801"/>
      <c r="Q299" s="802"/>
      <c r="R299" s="802"/>
      <c r="S299" s="802"/>
      <c r="U299" s="802"/>
      <c r="V299" s="802"/>
      <c r="W299" s="802"/>
      <c r="Z299" s="801"/>
      <c r="AF299" s="915"/>
      <c r="AG299" s="915"/>
      <c r="AH299" s="915"/>
      <c r="AI299" s="915"/>
    </row>
    <row r="300" spans="1:35" s="682" customFormat="1">
      <c r="A300" s="836"/>
      <c r="I300" s="711"/>
      <c r="J300" s="801"/>
      <c r="K300" s="710"/>
      <c r="L300" s="710"/>
      <c r="M300" s="711"/>
      <c r="N300" s="801"/>
      <c r="Q300" s="802"/>
      <c r="R300" s="802"/>
      <c r="S300" s="802"/>
      <c r="U300" s="802"/>
      <c r="V300" s="802"/>
      <c r="W300" s="802"/>
      <c r="Z300" s="801"/>
      <c r="AF300" s="915"/>
      <c r="AG300" s="915"/>
      <c r="AH300" s="915"/>
      <c r="AI300" s="915"/>
    </row>
    <row r="301" spans="1:35" s="682" customFormat="1">
      <c r="A301" s="807" t="s">
        <v>502</v>
      </c>
      <c r="I301" s="711"/>
      <c r="J301" s="801"/>
      <c r="K301" s="710"/>
      <c r="L301" s="710"/>
      <c r="M301" s="711"/>
      <c r="N301" s="801"/>
      <c r="Q301" s="802"/>
      <c r="R301" s="802"/>
      <c r="S301" s="802"/>
      <c r="U301" s="802"/>
      <c r="V301" s="802"/>
      <c r="W301" s="802"/>
      <c r="Z301" s="801"/>
      <c r="AF301" s="915"/>
      <c r="AG301" s="915"/>
      <c r="AH301" s="915"/>
      <c r="AI301" s="915"/>
    </row>
    <row r="302" spans="1:35" s="682" customFormat="1">
      <c r="A302" s="807" t="s">
        <v>502</v>
      </c>
      <c r="I302" s="711"/>
      <c r="J302" s="801"/>
      <c r="K302" s="710"/>
      <c r="L302" s="710"/>
      <c r="M302" s="711"/>
      <c r="N302" s="801"/>
      <c r="Q302" s="802"/>
      <c r="R302" s="802"/>
      <c r="S302" s="802"/>
      <c r="U302" s="802"/>
      <c r="V302" s="802"/>
      <c r="W302" s="802"/>
      <c r="Z302" s="801"/>
      <c r="AF302" s="915"/>
      <c r="AG302" s="915"/>
      <c r="AH302" s="915"/>
      <c r="AI302" s="915"/>
    </row>
    <row r="303" spans="1:35" s="682" customFormat="1">
      <c r="A303" s="807" t="s">
        <v>502</v>
      </c>
      <c r="I303" s="711"/>
      <c r="J303" s="801"/>
      <c r="K303" s="710"/>
      <c r="L303" s="710"/>
      <c r="M303" s="711"/>
      <c r="N303" s="801"/>
      <c r="Q303" s="802"/>
      <c r="R303" s="802"/>
      <c r="S303" s="802"/>
      <c r="U303" s="802"/>
      <c r="V303" s="802"/>
      <c r="W303" s="802"/>
      <c r="Z303" s="801"/>
      <c r="AF303" s="915"/>
      <c r="AG303" s="915"/>
      <c r="AH303" s="915"/>
      <c r="AI303" s="915"/>
    </row>
    <row r="304" spans="1:35" s="682" customFormat="1">
      <c r="A304" s="807" t="s">
        <v>502</v>
      </c>
      <c r="I304" s="711"/>
      <c r="J304" s="801"/>
      <c r="K304" s="710"/>
      <c r="L304" s="710"/>
      <c r="M304" s="711"/>
      <c r="N304" s="801"/>
      <c r="Q304" s="802"/>
      <c r="R304" s="802"/>
      <c r="S304" s="802"/>
      <c r="U304" s="802"/>
      <c r="V304" s="802"/>
      <c r="W304" s="802"/>
      <c r="Z304" s="801"/>
      <c r="AF304" s="915"/>
      <c r="AG304" s="915"/>
      <c r="AH304" s="915"/>
      <c r="AI304" s="915"/>
    </row>
    <row r="305" spans="1:35" s="682" customFormat="1">
      <c r="A305" s="807" t="s">
        <v>502</v>
      </c>
      <c r="I305" s="711"/>
      <c r="J305" s="801"/>
      <c r="K305" s="710"/>
      <c r="L305" s="710"/>
      <c r="M305" s="711"/>
      <c r="N305" s="801"/>
      <c r="Q305" s="802"/>
      <c r="R305" s="802"/>
      <c r="S305" s="802"/>
      <c r="U305" s="802"/>
      <c r="V305" s="802"/>
      <c r="W305" s="802"/>
      <c r="Z305" s="801"/>
      <c r="AF305" s="915"/>
      <c r="AG305" s="915"/>
      <c r="AH305" s="915"/>
      <c r="AI305" s="915"/>
    </row>
    <row r="306" spans="1:35" s="682" customFormat="1">
      <c r="A306" s="807" t="s">
        <v>502</v>
      </c>
      <c r="I306" s="711"/>
      <c r="J306" s="801"/>
      <c r="K306" s="710"/>
      <c r="L306" s="710"/>
      <c r="M306" s="711"/>
      <c r="N306" s="801"/>
      <c r="Q306" s="802"/>
      <c r="R306" s="802"/>
      <c r="S306" s="802"/>
      <c r="U306" s="802"/>
      <c r="V306" s="802"/>
      <c r="W306" s="802"/>
      <c r="Z306" s="801"/>
      <c r="AF306" s="915"/>
      <c r="AG306" s="915"/>
      <c r="AH306" s="915"/>
      <c r="AI306" s="915"/>
    </row>
    <row r="307" spans="1:35" s="682" customFormat="1">
      <c r="A307" s="807" t="s">
        <v>502</v>
      </c>
      <c r="I307" s="711"/>
      <c r="J307" s="801"/>
      <c r="K307" s="710"/>
      <c r="L307" s="710"/>
      <c r="M307" s="711"/>
      <c r="N307" s="801"/>
      <c r="Q307" s="802"/>
      <c r="R307" s="802"/>
      <c r="S307" s="802"/>
      <c r="U307" s="802"/>
      <c r="V307" s="802"/>
      <c r="W307" s="802"/>
      <c r="Z307" s="801"/>
      <c r="AF307" s="915"/>
      <c r="AG307" s="915"/>
      <c r="AH307" s="915"/>
      <c r="AI307" s="915"/>
    </row>
    <row r="308" spans="1:35" s="682" customFormat="1">
      <c r="A308" s="807" t="s">
        <v>502</v>
      </c>
      <c r="I308" s="711"/>
      <c r="J308" s="801"/>
      <c r="K308" s="710"/>
      <c r="L308" s="710"/>
      <c r="M308" s="711"/>
      <c r="N308" s="801"/>
      <c r="Q308" s="802"/>
      <c r="R308" s="802"/>
      <c r="S308" s="802"/>
      <c r="U308" s="802"/>
      <c r="V308" s="802"/>
      <c r="W308" s="802"/>
      <c r="Z308" s="801"/>
      <c r="AF308" s="915"/>
      <c r="AG308" s="915"/>
      <c r="AH308" s="915"/>
      <c r="AI308" s="915"/>
    </row>
    <row r="309" spans="1:35" s="682" customFormat="1">
      <c r="A309" s="807" t="s">
        <v>502</v>
      </c>
      <c r="I309" s="711"/>
      <c r="J309" s="801"/>
      <c r="K309" s="710"/>
      <c r="L309" s="710"/>
      <c r="M309" s="711"/>
      <c r="N309" s="801"/>
      <c r="Q309" s="802"/>
      <c r="R309" s="802"/>
      <c r="S309" s="802"/>
      <c r="U309" s="802"/>
      <c r="V309" s="802"/>
      <c r="W309" s="802"/>
      <c r="Z309" s="801"/>
      <c r="AF309" s="915"/>
      <c r="AG309" s="915"/>
      <c r="AH309" s="915"/>
      <c r="AI309" s="915"/>
    </row>
    <row r="310" spans="1:35" s="682" customFormat="1">
      <c r="A310" s="807" t="s">
        <v>502</v>
      </c>
      <c r="I310" s="711"/>
      <c r="J310" s="801"/>
      <c r="K310" s="710"/>
      <c r="L310" s="710"/>
      <c r="M310" s="711"/>
      <c r="N310" s="801"/>
      <c r="Q310" s="802"/>
      <c r="R310" s="802"/>
      <c r="S310" s="802"/>
      <c r="U310" s="802"/>
      <c r="V310" s="802"/>
      <c r="W310" s="802"/>
      <c r="Z310" s="801"/>
      <c r="AF310" s="915"/>
      <c r="AG310" s="915"/>
      <c r="AH310" s="915"/>
      <c r="AI310" s="915"/>
    </row>
    <row r="311" spans="1:35" s="682" customFormat="1">
      <c r="A311" s="807" t="s">
        <v>502</v>
      </c>
      <c r="I311" s="711"/>
      <c r="J311" s="801"/>
      <c r="K311" s="710"/>
      <c r="L311" s="710"/>
      <c r="M311" s="711"/>
      <c r="N311" s="801"/>
      <c r="Q311" s="802"/>
      <c r="R311" s="802"/>
      <c r="S311" s="802"/>
      <c r="U311" s="802"/>
      <c r="V311" s="802"/>
      <c r="W311" s="802"/>
      <c r="Z311" s="801"/>
      <c r="AF311" s="915"/>
      <c r="AG311" s="915"/>
      <c r="AH311" s="915"/>
      <c r="AI311" s="915"/>
    </row>
    <row r="312" spans="1:35" s="682" customFormat="1">
      <c r="A312" s="807" t="s">
        <v>502</v>
      </c>
      <c r="I312" s="711"/>
      <c r="J312" s="801"/>
      <c r="K312" s="710"/>
      <c r="L312" s="710"/>
      <c r="M312" s="711"/>
      <c r="N312" s="801"/>
      <c r="Q312" s="802"/>
      <c r="R312" s="802"/>
      <c r="S312" s="802"/>
      <c r="U312" s="802"/>
      <c r="V312" s="802"/>
      <c r="W312" s="802"/>
      <c r="Z312" s="801"/>
      <c r="AF312" s="915"/>
      <c r="AG312" s="915"/>
      <c r="AH312" s="915"/>
      <c r="AI312" s="915"/>
    </row>
    <row r="313" spans="1:35" s="682" customFormat="1">
      <c r="A313" s="807" t="s">
        <v>502</v>
      </c>
      <c r="I313" s="711"/>
      <c r="J313" s="801"/>
      <c r="K313" s="710"/>
      <c r="L313" s="710"/>
      <c r="M313" s="711"/>
      <c r="N313" s="801"/>
      <c r="Q313" s="802"/>
      <c r="R313" s="802"/>
      <c r="S313" s="802"/>
      <c r="U313" s="802"/>
      <c r="V313" s="802"/>
      <c r="W313" s="802"/>
      <c r="Z313" s="801"/>
      <c r="AF313" s="915"/>
      <c r="AG313" s="915"/>
      <c r="AH313" s="915"/>
      <c r="AI313" s="915"/>
    </row>
    <row r="314" spans="1:35" s="682" customFormat="1">
      <c r="A314" s="807" t="s">
        <v>502</v>
      </c>
      <c r="I314" s="711"/>
      <c r="J314" s="801"/>
      <c r="K314" s="710"/>
      <c r="L314" s="710"/>
      <c r="M314" s="711"/>
      <c r="N314" s="801"/>
      <c r="Q314" s="802"/>
      <c r="R314" s="802"/>
      <c r="S314" s="802"/>
      <c r="U314" s="802"/>
      <c r="V314" s="802"/>
      <c r="W314" s="802"/>
      <c r="Z314" s="801"/>
      <c r="AF314" s="915"/>
      <c r="AG314" s="915"/>
      <c r="AH314" s="915"/>
      <c r="AI314" s="915"/>
    </row>
    <row r="315" spans="1:35" s="682" customFormat="1">
      <c r="A315" s="807" t="s">
        <v>502</v>
      </c>
      <c r="I315" s="711"/>
      <c r="J315" s="801"/>
      <c r="K315" s="710"/>
      <c r="L315" s="710"/>
      <c r="M315" s="711"/>
      <c r="N315" s="801"/>
      <c r="Q315" s="802"/>
      <c r="R315" s="802"/>
      <c r="S315" s="802"/>
      <c r="U315" s="802"/>
      <c r="V315" s="802"/>
      <c r="W315" s="802"/>
      <c r="Z315" s="801"/>
      <c r="AF315" s="915"/>
      <c r="AG315" s="915"/>
      <c r="AH315" s="915"/>
      <c r="AI315" s="915"/>
    </row>
    <row r="316" spans="1:35" s="682" customFormat="1">
      <c r="A316" s="807" t="s">
        <v>502</v>
      </c>
      <c r="I316" s="711"/>
      <c r="J316" s="801"/>
      <c r="K316" s="710"/>
      <c r="L316" s="710"/>
      <c r="M316" s="711"/>
      <c r="N316" s="801"/>
      <c r="Q316" s="802"/>
      <c r="R316" s="802"/>
      <c r="S316" s="802"/>
      <c r="U316" s="802"/>
      <c r="V316" s="802"/>
      <c r="W316" s="802"/>
      <c r="Z316" s="801"/>
      <c r="AF316" s="915"/>
      <c r="AG316" s="915"/>
      <c r="AH316" s="915"/>
      <c r="AI316" s="915"/>
    </row>
    <row r="317" spans="1:35" s="682" customFormat="1">
      <c r="A317" s="807" t="s">
        <v>502</v>
      </c>
      <c r="I317" s="711"/>
      <c r="J317" s="801"/>
      <c r="K317" s="710"/>
      <c r="L317" s="710"/>
      <c r="M317" s="711"/>
      <c r="N317" s="801"/>
      <c r="Q317" s="802"/>
      <c r="R317" s="802"/>
      <c r="S317" s="802"/>
      <c r="U317" s="802"/>
      <c r="V317" s="802"/>
      <c r="W317" s="802"/>
      <c r="Z317" s="801"/>
      <c r="AF317" s="915"/>
      <c r="AG317" s="915"/>
      <c r="AH317" s="915"/>
      <c r="AI317" s="915"/>
    </row>
    <row r="318" spans="1:35" s="682" customFormat="1">
      <c r="A318" s="807" t="s">
        <v>502</v>
      </c>
      <c r="I318" s="711"/>
      <c r="J318" s="801"/>
      <c r="K318" s="710"/>
      <c r="L318" s="710"/>
      <c r="M318" s="711"/>
      <c r="N318" s="801"/>
      <c r="Q318" s="802"/>
      <c r="R318" s="802"/>
      <c r="S318" s="802"/>
      <c r="U318" s="802"/>
      <c r="V318" s="802"/>
      <c r="W318" s="802"/>
      <c r="Z318" s="801"/>
      <c r="AF318" s="915"/>
      <c r="AG318" s="915"/>
      <c r="AH318" s="915"/>
      <c r="AI318" s="915"/>
    </row>
    <row r="319" spans="1:35" s="682" customFormat="1">
      <c r="A319" s="807" t="s">
        <v>502</v>
      </c>
      <c r="I319" s="711"/>
      <c r="J319" s="801"/>
      <c r="K319" s="710"/>
      <c r="L319" s="710"/>
      <c r="M319" s="711"/>
      <c r="N319" s="801"/>
      <c r="Q319" s="802"/>
      <c r="R319" s="802"/>
      <c r="S319" s="802"/>
      <c r="U319" s="802"/>
      <c r="V319" s="802"/>
      <c r="W319" s="802"/>
      <c r="Z319" s="801"/>
      <c r="AF319" s="915"/>
      <c r="AG319" s="915"/>
      <c r="AH319" s="915"/>
      <c r="AI319" s="915"/>
    </row>
    <row r="320" spans="1:35" s="682" customFormat="1">
      <c r="A320" s="807" t="s">
        <v>502</v>
      </c>
      <c r="I320" s="711"/>
      <c r="J320" s="801"/>
      <c r="K320" s="710"/>
      <c r="L320" s="710"/>
      <c r="M320" s="711"/>
      <c r="N320" s="801"/>
      <c r="Q320" s="802"/>
      <c r="R320" s="802"/>
      <c r="S320" s="802"/>
      <c r="U320" s="802"/>
      <c r="V320" s="802"/>
      <c r="W320" s="802"/>
      <c r="Z320" s="801"/>
      <c r="AF320" s="915"/>
      <c r="AG320" s="915"/>
      <c r="AH320" s="915"/>
      <c r="AI320" s="915"/>
    </row>
    <row r="321" spans="1:35" s="682" customFormat="1">
      <c r="A321" s="807" t="s">
        <v>502</v>
      </c>
      <c r="I321" s="711"/>
      <c r="J321" s="801"/>
      <c r="K321" s="710"/>
      <c r="L321" s="710"/>
      <c r="M321" s="711"/>
      <c r="N321" s="801"/>
      <c r="Q321" s="802"/>
      <c r="R321" s="802"/>
      <c r="S321" s="802"/>
      <c r="U321" s="802"/>
      <c r="V321" s="802"/>
      <c r="W321" s="802"/>
      <c r="Z321" s="801"/>
      <c r="AF321" s="915"/>
      <c r="AG321" s="915"/>
      <c r="AH321" s="915"/>
      <c r="AI321" s="915"/>
    </row>
    <row r="322" spans="1:35" s="682" customFormat="1">
      <c r="A322" s="807" t="s">
        <v>502</v>
      </c>
      <c r="I322" s="711"/>
      <c r="J322" s="801"/>
      <c r="K322" s="710"/>
      <c r="L322" s="710"/>
      <c r="M322" s="711"/>
      <c r="N322" s="801"/>
      <c r="Q322" s="802"/>
      <c r="R322" s="802"/>
      <c r="S322" s="802"/>
      <c r="U322" s="802"/>
      <c r="V322" s="802"/>
      <c r="W322" s="802"/>
      <c r="Z322" s="801"/>
      <c r="AF322" s="915"/>
      <c r="AG322" s="915"/>
      <c r="AH322" s="915"/>
      <c r="AI322" s="915"/>
    </row>
    <row r="323" spans="1:35" s="682" customFormat="1">
      <c r="A323" s="807" t="s">
        <v>502</v>
      </c>
      <c r="I323" s="711"/>
      <c r="J323" s="801"/>
      <c r="K323" s="710"/>
      <c r="L323" s="710"/>
      <c r="M323" s="711"/>
      <c r="N323" s="801"/>
      <c r="Q323" s="802"/>
      <c r="R323" s="802"/>
      <c r="S323" s="802"/>
      <c r="U323" s="802"/>
      <c r="V323" s="802"/>
      <c r="W323" s="802"/>
      <c r="Z323" s="801"/>
      <c r="AF323" s="915"/>
      <c r="AG323" s="915"/>
      <c r="AH323" s="915"/>
      <c r="AI323" s="915"/>
    </row>
    <row r="324" spans="1:35" s="682" customFormat="1">
      <c r="A324" s="807" t="s">
        <v>502</v>
      </c>
      <c r="I324" s="711"/>
      <c r="J324" s="801"/>
      <c r="K324" s="710"/>
      <c r="L324" s="710"/>
      <c r="M324" s="711"/>
      <c r="N324" s="801"/>
      <c r="Q324" s="802"/>
      <c r="R324" s="802"/>
      <c r="S324" s="802"/>
      <c r="U324" s="802"/>
      <c r="V324" s="802"/>
      <c r="W324" s="802"/>
      <c r="Z324" s="801"/>
      <c r="AF324" s="915"/>
      <c r="AG324" s="915"/>
      <c r="AH324" s="915"/>
      <c r="AI324" s="915"/>
    </row>
    <row r="325" spans="1:35" s="682" customFormat="1">
      <c r="A325" s="807" t="s">
        <v>502</v>
      </c>
      <c r="I325" s="711"/>
      <c r="J325" s="801"/>
      <c r="K325" s="710"/>
      <c r="L325" s="710"/>
      <c r="M325" s="711"/>
      <c r="N325" s="801"/>
      <c r="Q325" s="802"/>
      <c r="R325" s="802"/>
      <c r="S325" s="802"/>
      <c r="U325" s="802"/>
      <c r="V325" s="802"/>
      <c r="W325" s="802"/>
      <c r="Z325" s="801"/>
      <c r="AF325" s="915"/>
      <c r="AG325" s="915"/>
      <c r="AH325" s="915"/>
      <c r="AI325" s="915"/>
    </row>
    <row r="326" spans="1:35" s="682" customFormat="1">
      <c r="A326" s="807" t="s">
        <v>502</v>
      </c>
      <c r="I326" s="711"/>
      <c r="J326" s="801"/>
      <c r="K326" s="710"/>
      <c r="L326" s="710"/>
      <c r="M326" s="711"/>
      <c r="N326" s="801"/>
      <c r="Q326" s="802"/>
      <c r="R326" s="802"/>
      <c r="S326" s="802"/>
      <c r="U326" s="802"/>
      <c r="V326" s="802"/>
      <c r="W326" s="802"/>
      <c r="Z326" s="801"/>
      <c r="AF326" s="915"/>
      <c r="AG326" s="915"/>
      <c r="AH326" s="915"/>
      <c r="AI326" s="915"/>
    </row>
    <row r="327" spans="1:35" s="682" customFormat="1">
      <c r="A327" s="807" t="s">
        <v>502</v>
      </c>
      <c r="I327" s="711"/>
      <c r="J327" s="801"/>
      <c r="K327" s="710"/>
      <c r="L327" s="710"/>
      <c r="M327" s="711"/>
      <c r="N327" s="801"/>
      <c r="Q327" s="802"/>
      <c r="R327" s="802"/>
      <c r="S327" s="802"/>
      <c r="U327" s="802"/>
      <c r="V327" s="802"/>
      <c r="W327" s="802"/>
      <c r="Z327" s="801"/>
      <c r="AF327" s="915"/>
      <c r="AG327" s="915"/>
      <c r="AH327" s="915"/>
      <c r="AI327" s="915"/>
    </row>
    <row r="328" spans="1:35" s="682" customFormat="1">
      <c r="A328" s="807" t="s">
        <v>502</v>
      </c>
      <c r="I328" s="711"/>
      <c r="J328" s="801"/>
      <c r="K328" s="710"/>
      <c r="L328" s="710"/>
      <c r="M328" s="711"/>
      <c r="N328" s="801"/>
      <c r="Q328" s="802"/>
      <c r="R328" s="802"/>
      <c r="S328" s="802"/>
      <c r="U328" s="802"/>
      <c r="V328" s="802"/>
      <c r="W328" s="802"/>
      <c r="Z328" s="801"/>
      <c r="AF328" s="915"/>
      <c r="AG328" s="915"/>
      <c r="AH328" s="915"/>
      <c r="AI328" s="915"/>
    </row>
    <row r="329" spans="1:35" s="682" customFormat="1">
      <c r="A329" s="807" t="s">
        <v>502</v>
      </c>
      <c r="I329" s="711"/>
      <c r="J329" s="801"/>
      <c r="K329" s="710"/>
      <c r="L329" s="710"/>
      <c r="M329" s="711"/>
      <c r="N329" s="801"/>
      <c r="Q329" s="802"/>
      <c r="R329" s="802"/>
      <c r="S329" s="802"/>
      <c r="U329" s="802"/>
      <c r="V329" s="802"/>
      <c r="W329" s="802"/>
      <c r="Z329" s="801"/>
      <c r="AF329" s="915"/>
      <c r="AG329" s="915"/>
      <c r="AH329" s="915"/>
      <c r="AI329" s="915"/>
    </row>
    <row r="330" spans="1:35" s="682" customFormat="1">
      <c r="A330" s="807" t="s">
        <v>502</v>
      </c>
      <c r="I330" s="711"/>
      <c r="J330" s="801"/>
      <c r="K330" s="710"/>
      <c r="L330" s="710"/>
      <c r="M330" s="711"/>
      <c r="N330" s="801"/>
      <c r="Q330" s="802"/>
      <c r="R330" s="802"/>
      <c r="S330" s="802"/>
      <c r="U330" s="802"/>
      <c r="V330" s="802"/>
      <c r="W330" s="802"/>
      <c r="Z330" s="801"/>
      <c r="AF330" s="915"/>
      <c r="AG330" s="915"/>
      <c r="AH330" s="915"/>
      <c r="AI330" s="915"/>
    </row>
    <row r="331" spans="1:35" s="682" customFormat="1">
      <c r="A331" s="807" t="s">
        <v>502</v>
      </c>
      <c r="I331" s="711"/>
      <c r="J331" s="801"/>
      <c r="K331" s="710"/>
      <c r="L331" s="710"/>
      <c r="M331" s="711"/>
      <c r="N331" s="801"/>
      <c r="Q331" s="802"/>
      <c r="R331" s="802"/>
      <c r="S331" s="802"/>
      <c r="U331" s="802"/>
      <c r="V331" s="802"/>
      <c r="W331" s="802"/>
      <c r="Z331" s="801"/>
      <c r="AF331" s="915"/>
      <c r="AG331" s="915"/>
      <c r="AH331" s="915"/>
      <c r="AI331" s="915"/>
    </row>
    <row r="332" spans="1:35" s="682" customFormat="1">
      <c r="A332" s="807" t="s">
        <v>502</v>
      </c>
      <c r="I332" s="711"/>
      <c r="J332" s="801"/>
      <c r="K332" s="710"/>
      <c r="L332" s="710"/>
      <c r="M332" s="711"/>
      <c r="N332" s="801"/>
      <c r="Q332" s="802"/>
      <c r="R332" s="802"/>
      <c r="S332" s="802"/>
      <c r="U332" s="802"/>
      <c r="V332" s="802"/>
      <c r="W332" s="802"/>
      <c r="Z332" s="801"/>
      <c r="AF332" s="915"/>
      <c r="AG332" s="915"/>
      <c r="AH332" s="915"/>
      <c r="AI332" s="915"/>
    </row>
    <row r="333" spans="1:35" s="682" customFormat="1">
      <c r="A333" s="807" t="s">
        <v>502</v>
      </c>
      <c r="I333" s="711"/>
      <c r="J333" s="801"/>
      <c r="K333" s="710"/>
      <c r="L333" s="710"/>
      <c r="M333" s="711"/>
      <c r="N333" s="801"/>
      <c r="Q333" s="802"/>
      <c r="R333" s="802"/>
      <c r="S333" s="802"/>
      <c r="U333" s="802"/>
      <c r="V333" s="802"/>
      <c r="W333" s="802"/>
      <c r="Z333" s="801"/>
      <c r="AF333" s="915"/>
      <c r="AG333" s="915"/>
      <c r="AH333" s="915"/>
      <c r="AI333" s="915"/>
    </row>
    <row r="334" spans="1:35" s="682" customFormat="1">
      <c r="A334" s="836"/>
      <c r="I334" s="711"/>
      <c r="J334" s="801"/>
      <c r="K334" s="710"/>
      <c r="L334" s="710"/>
      <c r="M334" s="711"/>
      <c r="N334" s="801"/>
      <c r="Q334" s="802"/>
      <c r="R334" s="802"/>
      <c r="S334" s="802"/>
      <c r="U334" s="802"/>
      <c r="V334" s="802"/>
      <c r="W334" s="802"/>
      <c r="Z334" s="801"/>
      <c r="AF334" s="915"/>
      <c r="AG334" s="915"/>
      <c r="AH334" s="915"/>
      <c r="AI334" s="915"/>
    </row>
    <row r="335" spans="1:35" s="682" customFormat="1">
      <c r="A335" s="836"/>
      <c r="I335" s="711"/>
      <c r="J335" s="801"/>
      <c r="K335" s="710"/>
      <c r="L335" s="710"/>
      <c r="M335" s="711"/>
      <c r="N335" s="801"/>
      <c r="Q335" s="802"/>
      <c r="R335" s="802"/>
      <c r="S335" s="802"/>
      <c r="U335" s="802"/>
      <c r="V335" s="802"/>
      <c r="W335" s="802"/>
      <c r="Z335" s="801"/>
      <c r="AF335" s="915"/>
      <c r="AG335" s="915"/>
      <c r="AH335" s="915"/>
      <c r="AI335" s="915"/>
    </row>
    <row r="336" spans="1:35" s="682" customFormat="1">
      <c r="A336" s="836"/>
      <c r="I336" s="711"/>
      <c r="J336" s="801"/>
      <c r="K336" s="710"/>
      <c r="L336" s="710"/>
      <c r="M336" s="711"/>
      <c r="N336" s="801"/>
      <c r="Q336" s="802"/>
      <c r="R336" s="802"/>
      <c r="S336" s="802"/>
      <c r="U336" s="802"/>
      <c r="V336" s="802"/>
      <c r="W336" s="802"/>
      <c r="Z336" s="801"/>
      <c r="AF336" s="915"/>
      <c r="AG336" s="915"/>
      <c r="AH336" s="915"/>
      <c r="AI336" s="915"/>
    </row>
    <row r="337" spans="1:35" s="682" customFormat="1">
      <c r="A337" s="836"/>
      <c r="I337" s="711"/>
      <c r="J337" s="801"/>
      <c r="K337" s="710"/>
      <c r="L337" s="710"/>
      <c r="M337" s="711"/>
      <c r="N337" s="801"/>
      <c r="Q337" s="802"/>
      <c r="R337" s="802"/>
      <c r="S337" s="802"/>
      <c r="U337" s="802"/>
      <c r="V337" s="802"/>
      <c r="W337" s="802"/>
      <c r="Z337" s="801"/>
      <c r="AF337" s="915"/>
      <c r="AG337" s="915"/>
      <c r="AH337" s="915"/>
      <c r="AI337" s="915"/>
    </row>
    <row r="338" spans="1:35" s="682" customFormat="1">
      <c r="A338" s="836"/>
      <c r="I338" s="711"/>
      <c r="J338" s="801"/>
      <c r="K338" s="710"/>
      <c r="L338" s="710"/>
      <c r="M338" s="711"/>
      <c r="N338" s="801"/>
      <c r="Q338" s="802"/>
      <c r="R338" s="802"/>
      <c r="S338" s="802"/>
      <c r="U338" s="802"/>
      <c r="V338" s="802"/>
      <c r="W338" s="802"/>
      <c r="Z338" s="801"/>
      <c r="AF338" s="915"/>
      <c r="AG338" s="915"/>
      <c r="AH338" s="915"/>
      <c r="AI338" s="915"/>
    </row>
    <row r="339" spans="1:35" s="682" customFormat="1">
      <c r="A339" s="836"/>
      <c r="I339" s="711"/>
      <c r="J339" s="801"/>
      <c r="K339" s="710"/>
      <c r="L339" s="710"/>
      <c r="M339" s="711"/>
      <c r="N339" s="801"/>
      <c r="Q339" s="802"/>
      <c r="R339" s="802"/>
      <c r="S339" s="802"/>
      <c r="U339" s="802"/>
      <c r="V339" s="802"/>
      <c r="W339" s="802"/>
      <c r="Z339" s="801"/>
      <c r="AF339" s="915"/>
      <c r="AG339" s="915"/>
      <c r="AH339" s="915"/>
      <c r="AI339" s="915"/>
    </row>
    <row r="340" spans="1:35" s="682" customFormat="1">
      <c r="A340" s="807" t="s">
        <v>502</v>
      </c>
      <c r="I340" s="711"/>
      <c r="J340" s="801"/>
      <c r="K340" s="710"/>
      <c r="L340" s="710"/>
      <c r="M340" s="711"/>
      <c r="N340" s="801"/>
      <c r="Q340" s="802"/>
      <c r="R340" s="802"/>
      <c r="S340" s="802"/>
      <c r="U340" s="802"/>
      <c r="V340" s="802"/>
      <c r="W340" s="802"/>
      <c r="Z340" s="801"/>
      <c r="AF340" s="915"/>
      <c r="AG340" s="915"/>
      <c r="AH340" s="915"/>
      <c r="AI340" s="915"/>
    </row>
    <row r="341" spans="1:35" s="682" customFormat="1">
      <c r="A341" s="807" t="s">
        <v>502</v>
      </c>
      <c r="I341" s="711"/>
      <c r="J341" s="801"/>
      <c r="K341" s="710"/>
      <c r="L341" s="710"/>
      <c r="M341" s="711"/>
      <c r="N341" s="801"/>
      <c r="Q341" s="802"/>
      <c r="R341" s="802"/>
      <c r="S341" s="802"/>
      <c r="U341" s="802"/>
      <c r="V341" s="802"/>
      <c r="W341" s="802"/>
      <c r="Z341" s="801"/>
      <c r="AF341" s="915"/>
      <c r="AG341" s="915"/>
      <c r="AH341" s="915"/>
      <c r="AI341" s="915"/>
    </row>
    <row r="342" spans="1:35" s="682" customFormat="1">
      <c r="A342" s="807" t="s">
        <v>502</v>
      </c>
      <c r="I342" s="711"/>
      <c r="J342" s="801"/>
      <c r="K342" s="710"/>
      <c r="L342" s="710"/>
      <c r="M342" s="711"/>
      <c r="N342" s="801"/>
      <c r="Q342" s="802"/>
      <c r="R342" s="802"/>
      <c r="S342" s="802"/>
      <c r="U342" s="802"/>
      <c r="V342" s="802"/>
      <c r="W342" s="802"/>
      <c r="Z342" s="801"/>
      <c r="AF342" s="915"/>
      <c r="AG342" s="915"/>
      <c r="AH342" s="915"/>
      <c r="AI342" s="915"/>
    </row>
    <row r="343" spans="1:35" s="682" customFormat="1">
      <c r="A343" s="807" t="s">
        <v>502</v>
      </c>
      <c r="I343" s="711"/>
      <c r="J343" s="801"/>
      <c r="K343" s="710"/>
      <c r="L343" s="710"/>
      <c r="M343" s="711"/>
      <c r="N343" s="801"/>
      <c r="Q343" s="802"/>
      <c r="R343" s="802"/>
      <c r="S343" s="802"/>
      <c r="U343" s="802"/>
      <c r="V343" s="802"/>
      <c r="W343" s="802"/>
      <c r="Z343" s="801"/>
      <c r="AF343" s="915"/>
      <c r="AG343" s="915"/>
      <c r="AH343" s="915"/>
      <c r="AI343" s="915"/>
    </row>
    <row r="344" spans="1:35" s="682" customFormat="1">
      <c r="A344" s="807" t="s">
        <v>502</v>
      </c>
      <c r="I344" s="711"/>
      <c r="J344" s="801"/>
      <c r="K344" s="710"/>
      <c r="L344" s="710"/>
      <c r="M344" s="711"/>
      <c r="N344" s="801"/>
      <c r="Q344" s="802"/>
      <c r="R344" s="802"/>
      <c r="S344" s="802"/>
      <c r="U344" s="802"/>
      <c r="V344" s="802"/>
      <c r="W344" s="802"/>
      <c r="Z344" s="801"/>
      <c r="AF344" s="915"/>
      <c r="AG344" s="915"/>
      <c r="AH344" s="915"/>
      <c r="AI344" s="915"/>
    </row>
    <row r="345" spans="1:35" s="682" customFormat="1">
      <c r="A345" s="807" t="s">
        <v>502</v>
      </c>
      <c r="I345" s="711"/>
      <c r="J345" s="801"/>
      <c r="K345" s="710"/>
      <c r="L345" s="710"/>
      <c r="M345" s="711"/>
      <c r="N345" s="801"/>
      <c r="Q345" s="802"/>
      <c r="R345" s="802"/>
      <c r="S345" s="802"/>
      <c r="U345" s="802"/>
      <c r="V345" s="802"/>
      <c r="W345" s="802"/>
      <c r="Z345" s="801"/>
      <c r="AF345" s="915"/>
      <c r="AG345" s="915"/>
      <c r="AH345" s="915"/>
      <c r="AI345" s="915"/>
    </row>
    <row r="346" spans="1:35" s="682" customFormat="1">
      <c r="A346" s="807" t="s">
        <v>502</v>
      </c>
      <c r="I346" s="711"/>
      <c r="J346" s="801"/>
      <c r="K346" s="710"/>
      <c r="L346" s="710"/>
      <c r="M346" s="711"/>
      <c r="N346" s="801"/>
      <c r="Q346" s="802"/>
      <c r="R346" s="802"/>
      <c r="S346" s="802"/>
      <c r="U346" s="802"/>
      <c r="V346" s="802"/>
      <c r="W346" s="802"/>
      <c r="Z346" s="801"/>
      <c r="AF346" s="915"/>
      <c r="AG346" s="915"/>
      <c r="AH346" s="915"/>
      <c r="AI346" s="915"/>
    </row>
    <row r="347" spans="1:35" s="682" customFormat="1">
      <c r="A347" s="807" t="s">
        <v>502</v>
      </c>
      <c r="I347" s="711"/>
      <c r="J347" s="801"/>
      <c r="K347" s="710"/>
      <c r="L347" s="710"/>
      <c r="M347" s="711"/>
      <c r="N347" s="801"/>
      <c r="Q347" s="802"/>
      <c r="R347" s="802"/>
      <c r="S347" s="802"/>
      <c r="U347" s="802"/>
      <c r="V347" s="802"/>
      <c r="W347" s="802"/>
      <c r="Z347" s="801"/>
      <c r="AF347" s="915"/>
      <c r="AG347" s="915"/>
      <c r="AH347" s="915"/>
      <c r="AI347" s="915"/>
    </row>
    <row r="348" spans="1:35" s="682" customFormat="1">
      <c r="A348" s="807" t="s">
        <v>502</v>
      </c>
      <c r="I348" s="711"/>
      <c r="J348" s="801"/>
      <c r="K348" s="710"/>
      <c r="L348" s="710"/>
      <c r="M348" s="711"/>
      <c r="N348" s="801"/>
      <c r="Q348" s="802"/>
      <c r="R348" s="802"/>
      <c r="S348" s="802"/>
      <c r="U348" s="802"/>
      <c r="V348" s="802"/>
      <c r="W348" s="802"/>
      <c r="Z348" s="801"/>
      <c r="AF348" s="915"/>
      <c r="AG348" s="915"/>
      <c r="AH348" s="915"/>
      <c r="AI348" s="915"/>
    </row>
    <row r="349" spans="1:35" s="682" customFormat="1">
      <c r="A349" s="807" t="s">
        <v>502</v>
      </c>
      <c r="I349" s="711"/>
      <c r="J349" s="801"/>
      <c r="K349" s="710"/>
      <c r="L349" s="710"/>
      <c r="M349" s="711"/>
      <c r="N349" s="801"/>
      <c r="Q349" s="802"/>
      <c r="R349" s="802"/>
      <c r="S349" s="802"/>
      <c r="U349" s="802"/>
      <c r="V349" s="802"/>
      <c r="W349" s="802"/>
      <c r="Z349" s="801"/>
      <c r="AF349" s="915"/>
      <c r="AG349" s="915"/>
      <c r="AH349" s="915"/>
      <c r="AI349" s="915"/>
    </row>
    <row r="350" spans="1:35">
      <c r="A350" s="808" t="s">
        <v>502</v>
      </c>
    </row>
    <row r="351" spans="1:35">
      <c r="A351" s="808" t="s">
        <v>502</v>
      </c>
    </row>
    <row r="352" spans="1:35">
      <c r="A352" s="808" t="s">
        <v>502</v>
      </c>
    </row>
    <row r="353" spans="1:1">
      <c r="A353" s="808" t="s">
        <v>502</v>
      </c>
    </row>
    <row r="354" spans="1:1">
      <c r="A354" s="808" t="s">
        <v>502</v>
      </c>
    </row>
    <row r="355" spans="1:1">
      <c r="A355" s="808" t="s">
        <v>502</v>
      </c>
    </row>
    <row r="356" spans="1:1">
      <c r="A356" s="808" t="s">
        <v>502</v>
      </c>
    </row>
    <row r="357" spans="1:1">
      <c r="A357" s="808" t="s">
        <v>502</v>
      </c>
    </row>
    <row r="358" spans="1:1">
      <c r="A358" s="808" t="s">
        <v>502</v>
      </c>
    </row>
    <row r="359" spans="1:1">
      <c r="A359" s="808" t="s">
        <v>502</v>
      </c>
    </row>
    <row r="360" spans="1:1">
      <c r="A360" s="808" t="s">
        <v>502</v>
      </c>
    </row>
    <row r="361" spans="1:1">
      <c r="A361" s="808" t="s">
        <v>502</v>
      </c>
    </row>
    <row r="362" spans="1:1">
      <c r="A362" s="808" t="s">
        <v>502</v>
      </c>
    </row>
    <row r="363" spans="1:1">
      <c r="A363" s="808" t="s">
        <v>502</v>
      </c>
    </row>
    <row r="364" spans="1:1">
      <c r="A364" s="808" t="s">
        <v>502</v>
      </c>
    </row>
    <row r="365" spans="1:1">
      <c r="A365" s="808" t="s">
        <v>502</v>
      </c>
    </row>
    <row r="366" spans="1:1">
      <c r="A366" s="808" t="s">
        <v>502</v>
      </c>
    </row>
    <row r="367" spans="1:1">
      <c r="A367" s="808" t="s">
        <v>502</v>
      </c>
    </row>
    <row r="368" spans="1:1">
      <c r="A368" s="808" t="s">
        <v>502</v>
      </c>
    </row>
    <row r="369" spans="1:1">
      <c r="A369" s="808" t="s">
        <v>502</v>
      </c>
    </row>
    <row r="370" spans="1:1">
      <c r="A370" s="808" t="s">
        <v>502</v>
      </c>
    </row>
    <row r="371" spans="1:1">
      <c r="A371" s="808" t="s">
        <v>502</v>
      </c>
    </row>
    <row r="372" spans="1:1">
      <c r="A372" s="808" t="s">
        <v>502</v>
      </c>
    </row>
    <row r="373" spans="1:1">
      <c r="A373" s="808" t="s">
        <v>502</v>
      </c>
    </row>
    <row r="374" spans="1:1">
      <c r="A374" s="808" t="s">
        <v>502</v>
      </c>
    </row>
  </sheetData>
  <mergeCells count="96">
    <mergeCell ref="AE197:AE239"/>
    <mergeCell ref="AE243:AE285"/>
    <mergeCell ref="AE59:AE101"/>
    <mergeCell ref="AE105:AE147"/>
    <mergeCell ref="AE151:AE193"/>
    <mergeCell ref="A13:A55"/>
    <mergeCell ref="A59:A101"/>
    <mergeCell ref="A105:A147"/>
    <mergeCell ref="A151:A193"/>
    <mergeCell ref="C149:E149"/>
    <mergeCell ref="A197:A239"/>
    <mergeCell ref="A243:A285"/>
    <mergeCell ref="C56:D56"/>
    <mergeCell ref="G56:H56"/>
    <mergeCell ref="K56:L56"/>
    <mergeCell ref="C103:E103"/>
    <mergeCell ref="G103:I103"/>
    <mergeCell ref="K103:M103"/>
    <mergeCell ref="G149:I149"/>
    <mergeCell ref="K149:M149"/>
    <mergeCell ref="C102:D102"/>
    <mergeCell ref="G102:H102"/>
    <mergeCell ref="K102:L102"/>
    <mergeCell ref="C148:D148"/>
    <mergeCell ref="G148:H148"/>
    <mergeCell ref="K148:L148"/>
    <mergeCell ref="O56:P56"/>
    <mergeCell ref="S56:T56"/>
    <mergeCell ref="W56:X56"/>
    <mergeCell ref="AA56:AB56"/>
    <mergeCell ref="C57:E57"/>
    <mergeCell ref="G57:I57"/>
    <mergeCell ref="K57:M57"/>
    <mergeCell ref="O57:Q57"/>
    <mergeCell ref="S57:U57"/>
    <mergeCell ref="W57:Y57"/>
    <mergeCell ref="AA57:AC57"/>
    <mergeCell ref="O102:P102"/>
    <mergeCell ref="S102:T102"/>
    <mergeCell ref="W102:X102"/>
    <mergeCell ref="AA102:AB102"/>
    <mergeCell ref="S103:U103"/>
    <mergeCell ref="W103:Y103"/>
    <mergeCell ref="AA103:AC103"/>
    <mergeCell ref="C241:E241"/>
    <mergeCell ref="S149:U149"/>
    <mergeCell ref="W149:Y149"/>
    <mergeCell ref="AA149:AC149"/>
    <mergeCell ref="C194:D194"/>
    <mergeCell ref="G194:H194"/>
    <mergeCell ref="K194:L194"/>
    <mergeCell ref="O194:P194"/>
    <mergeCell ref="S194:T194"/>
    <mergeCell ref="W194:X194"/>
    <mergeCell ref="AA194:AB194"/>
    <mergeCell ref="O149:Q149"/>
    <mergeCell ref="C195:E195"/>
    <mergeCell ref="G195:I195"/>
    <mergeCell ref="K195:M195"/>
    <mergeCell ref="O195:Q195"/>
    <mergeCell ref="S195:U195"/>
    <mergeCell ref="C240:D240"/>
    <mergeCell ref="G240:H240"/>
    <mergeCell ref="K240:L240"/>
    <mergeCell ref="O240:P240"/>
    <mergeCell ref="S240:T240"/>
    <mergeCell ref="G241:I241"/>
    <mergeCell ref="K241:M241"/>
    <mergeCell ref="O241:Q241"/>
    <mergeCell ref="S241:U241"/>
    <mergeCell ref="AE13:AE55"/>
    <mergeCell ref="AA241:AC241"/>
    <mergeCell ref="W241:Y241"/>
    <mergeCell ref="AA195:AC195"/>
    <mergeCell ref="W240:X240"/>
    <mergeCell ref="AA240:AB240"/>
    <mergeCell ref="W195:Y195"/>
    <mergeCell ref="O148:P148"/>
    <mergeCell ref="S148:T148"/>
    <mergeCell ref="W148:X148"/>
    <mergeCell ref="AA148:AB148"/>
    <mergeCell ref="O103:Q103"/>
    <mergeCell ref="AA287:AC287"/>
    <mergeCell ref="C287:E287"/>
    <mergeCell ref="G287:I287"/>
    <mergeCell ref="K287:M287"/>
    <mergeCell ref="O287:Q287"/>
    <mergeCell ref="S287:U287"/>
    <mergeCell ref="W287:Y287"/>
    <mergeCell ref="W286:X286"/>
    <mergeCell ref="AA286:AB286"/>
    <mergeCell ref="C286:D286"/>
    <mergeCell ref="G286:H286"/>
    <mergeCell ref="K286:L286"/>
    <mergeCell ref="O286:P286"/>
    <mergeCell ref="S286:T286"/>
  </mergeCells>
  <phoneticPr fontId="91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167"/>
  <sheetViews>
    <sheetView tabSelected="1" topLeftCell="A163" workbookViewId="0">
      <selection activeCell="R1" sqref="R1:XFD1048576"/>
    </sheetView>
  </sheetViews>
  <sheetFormatPr defaultRowHeight="13.8"/>
  <cols>
    <col min="1" max="1" width="27.09765625" style="962" bestFit="1" customWidth="1"/>
    <col min="2" max="2" width="27.09765625" style="962" customWidth="1"/>
    <col min="3" max="3" width="8.796875" style="962" bestFit="1" customWidth="1"/>
    <col min="4" max="4" width="16.19921875" style="962" bestFit="1" customWidth="1"/>
    <col min="5" max="5" width="6.59765625" style="962" bestFit="1" customWidth="1"/>
    <col min="6" max="6" width="14" style="962" bestFit="1" customWidth="1"/>
    <col min="7" max="7" width="11.59765625" style="962" bestFit="1" customWidth="1"/>
    <col min="8" max="8" width="13.5" style="962" bestFit="1" customWidth="1"/>
    <col min="9" max="9" width="39.69921875" style="962" bestFit="1" customWidth="1"/>
    <col min="10" max="10" width="46.69921875" style="962" bestFit="1" customWidth="1"/>
    <col min="11" max="11" width="47.3984375" style="962" bestFit="1" customWidth="1"/>
    <col min="12" max="16" width="47.3984375" style="962" customWidth="1"/>
    <col min="17" max="17" width="10.5" style="962" bestFit="1" customWidth="1"/>
  </cols>
  <sheetData>
    <row r="1" spans="1:17">
      <c r="A1" s="961" t="s">
        <v>679</v>
      </c>
      <c r="B1" s="961" t="s">
        <v>678</v>
      </c>
      <c r="C1" s="961" t="s">
        <v>674</v>
      </c>
      <c r="D1" s="961" t="s">
        <v>750</v>
      </c>
      <c r="E1" s="961" t="s">
        <v>675</v>
      </c>
      <c r="F1" s="961" t="s">
        <v>686</v>
      </c>
      <c r="G1" s="961" t="s">
        <v>684</v>
      </c>
      <c r="H1" s="961" t="s">
        <v>689</v>
      </c>
      <c r="I1" s="961" t="s">
        <v>680</v>
      </c>
      <c r="J1" s="961" t="s">
        <v>690</v>
      </c>
      <c r="K1" s="962" t="s">
        <v>693</v>
      </c>
      <c r="L1" s="962" t="s">
        <v>695</v>
      </c>
      <c r="M1" s="962" t="s">
        <v>697</v>
      </c>
      <c r="N1" s="972" t="s">
        <v>699</v>
      </c>
      <c r="O1" s="972" t="s">
        <v>702</v>
      </c>
      <c r="P1" s="972" t="s">
        <v>706</v>
      </c>
      <c r="Q1" s="960" t="s">
        <v>713</v>
      </c>
    </row>
    <row r="2" spans="1:17">
      <c r="A2" s="962" t="s">
        <v>20</v>
      </c>
      <c r="B2" s="962" t="s">
        <v>362</v>
      </c>
      <c r="C2" s="965">
        <v>175.30943220755222</v>
      </c>
      <c r="D2" s="977">
        <v>0</v>
      </c>
      <c r="E2" s="962">
        <v>0</v>
      </c>
      <c r="F2" s="962" t="s">
        <v>676</v>
      </c>
      <c r="G2" s="962" t="s">
        <v>676</v>
      </c>
      <c r="H2" s="962" t="s">
        <v>24</v>
      </c>
      <c r="I2" s="963" t="s">
        <v>683</v>
      </c>
      <c r="J2" s="963" t="s">
        <v>700</v>
      </c>
      <c r="K2" s="962" t="s">
        <v>694</v>
      </c>
      <c r="L2" s="962" t="s">
        <v>696</v>
      </c>
      <c r="M2" s="962" t="s">
        <v>698</v>
      </c>
      <c r="N2" s="962" t="s">
        <v>701</v>
      </c>
      <c r="O2" s="962" t="s">
        <v>704</v>
      </c>
      <c r="P2" s="962" t="s">
        <v>701</v>
      </c>
    </row>
    <row r="3" spans="1:17">
      <c r="A3" s="962" t="s">
        <v>143</v>
      </c>
      <c r="B3" s="962" t="s">
        <v>362</v>
      </c>
      <c r="C3" s="965">
        <v>0</v>
      </c>
      <c r="D3" s="977">
        <v>0</v>
      </c>
      <c r="E3" s="962">
        <v>0</v>
      </c>
      <c r="F3" s="962" t="s">
        <v>676</v>
      </c>
      <c r="G3" s="962" t="s">
        <v>676</v>
      </c>
      <c r="H3" s="962" t="s">
        <v>146</v>
      </c>
      <c r="I3" s="963" t="s">
        <v>681</v>
      </c>
      <c r="J3" s="963" t="s">
        <v>701</v>
      </c>
      <c r="K3" s="962" t="s">
        <v>701</v>
      </c>
      <c r="L3" s="962" t="s">
        <v>703</v>
      </c>
      <c r="M3" s="962" t="s">
        <v>701</v>
      </c>
      <c r="N3" s="962" t="s">
        <v>700</v>
      </c>
      <c r="O3" s="962" t="s">
        <v>708</v>
      </c>
      <c r="P3" s="962" t="s">
        <v>701</v>
      </c>
    </row>
    <row r="4" spans="1:17">
      <c r="A4" s="966" t="s">
        <v>152</v>
      </c>
      <c r="B4" s="962" t="s">
        <v>362</v>
      </c>
      <c r="C4" s="965">
        <v>0</v>
      </c>
      <c r="D4" s="977">
        <v>0</v>
      </c>
      <c r="E4" s="962">
        <v>0</v>
      </c>
      <c r="F4" s="962" t="s">
        <v>676</v>
      </c>
      <c r="G4" s="962" t="s">
        <v>676</v>
      </c>
      <c r="H4" s="962" t="s">
        <v>146</v>
      </c>
      <c r="I4" s="963" t="s">
        <v>681</v>
      </c>
      <c r="J4" s="963" t="s">
        <v>700</v>
      </c>
      <c r="K4" s="962" t="s">
        <v>701</v>
      </c>
      <c r="L4" s="962" t="s">
        <v>703</v>
      </c>
      <c r="M4" s="962" t="s">
        <v>701</v>
      </c>
      <c r="N4" s="962" t="s">
        <v>700</v>
      </c>
      <c r="O4" s="962" t="s">
        <v>700</v>
      </c>
      <c r="P4" s="962" t="s">
        <v>700</v>
      </c>
    </row>
    <row r="5" spans="1:17">
      <c r="A5" s="966" t="s">
        <v>158</v>
      </c>
      <c r="B5" s="962" t="s">
        <v>362</v>
      </c>
      <c r="C5" s="965">
        <v>0</v>
      </c>
      <c r="D5" s="977">
        <v>0</v>
      </c>
      <c r="E5" s="962">
        <v>0</v>
      </c>
      <c r="F5" s="962" t="s">
        <v>676</v>
      </c>
      <c r="G5" s="962" t="s">
        <v>676</v>
      </c>
      <c r="H5" s="962" t="s">
        <v>146</v>
      </c>
      <c r="I5" s="963" t="s">
        <v>683</v>
      </c>
      <c r="J5" s="963" t="s">
        <v>700</v>
      </c>
      <c r="K5" s="962" t="s">
        <v>701</v>
      </c>
      <c r="L5" s="962" t="s">
        <v>703</v>
      </c>
      <c r="M5" s="962" t="s">
        <v>701</v>
      </c>
      <c r="O5" s="962" t="s">
        <v>707</v>
      </c>
      <c r="P5" s="962" t="s">
        <v>701</v>
      </c>
    </row>
    <row r="6" spans="1:17">
      <c r="A6" s="966" t="s">
        <v>30</v>
      </c>
      <c r="B6" s="962" t="s">
        <v>362</v>
      </c>
      <c r="C6" s="965">
        <v>1160.4353383545067</v>
      </c>
      <c r="D6" s="977">
        <v>0</v>
      </c>
      <c r="E6" s="962">
        <v>0</v>
      </c>
      <c r="F6" s="962" t="s">
        <v>676</v>
      </c>
      <c r="G6" s="962" t="s">
        <v>676</v>
      </c>
      <c r="H6" s="962" t="s">
        <v>32</v>
      </c>
      <c r="I6" s="963" t="s">
        <v>681</v>
      </c>
      <c r="P6" s="962" t="s">
        <v>700</v>
      </c>
    </row>
    <row r="7" spans="1:17">
      <c r="A7" s="967" t="s">
        <v>39</v>
      </c>
      <c r="B7" s="962" t="s">
        <v>362</v>
      </c>
      <c r="C7" s="965">
        <v>33.930857846623013</v>
      </c>
      <c r="D7" s="977">
        <v>0</v>
      </c>
      <c r="E7" s="962">
        <v>0</v>
      </c>
      <c r="F7" s="962" t="s">
        <v>676</v>
      </c>
      <c r="G7" s="962" t="s">
        <v>676</v>
      </c>
      <c r="H7" s="962" t="s">
        <v>24</v>
      </c>
      <c r="I7" s="963" t="s">
        <v>682</v>
      </c>
      <c r="L7" s="962" t="s">
        <v>710</v>
      </c>
      <c r="M7" s="962" t="s">
        <v>709</v>
      </c>
      <c r="O7" s="962" t="s">
        <v>700</v>
      </c>
      <c r="P7" s="962" t="s">
        <v>701</v>
      </c>
    </row>
    <row r="8" spans="1:17">
      <c r="A8" s="968" t="s">
        <v>70</v>
      </c>
      <c r="B8" s="962" t="s">
        <v>362</v>
      </c>
      <c r="C8" s="965">
        <v>67.861715693246026</v>
      </c>
      <c r="D8" s="977">
        <v>0</v>
      </c>
      <c r="E8" s="962">
        <v>0</v>
      </c>
      <c r="F8" s="962" t="s">
        <v>676</v>
      </c>
      <c r="G8" s="962" t="s">
        <v>676</v>
      </c>
      <c r="H8" s="962" t="s">
        <v>32</v>
      </c>
      <c r="I8" s="963" t="s">
        <v>711</v>
      </c>
      <c r="J8" s="962" t="s">
        <v>700</v>
      </c>
      <c r="K8" s="962" t="s">
        <v>700</v>
      </c>
    </row>
    <row r="9" spans="1:17">
      <c r="A9" s="968" t="s">
        <v>746</v>
      </c>
      <c r="B9" s="962" t="s">
        <v>362</v>
      </c>
      <c r="C9" s="965">
        <v>135.72343138649205</v>
      </c>
      <c r="D9" s="977">
        <v>0</v>
      </c>
      <c r="E9" s="962">
        <v>0</v>
      </c>
      <c r="F9" s="962" t="s">
        <v>676</v>
      </c>
      <c r="G9" s="962" t="s">
        <v>676</v>
      </c>
      <c r="H9" s="962" t="s">
        <v>46</v>
      </c>
      <c r="I9" s="963" t="s">
        <v>682</v>
      </c>
      <c r="M9" s="962" t="s">
        <v>700</v>
      </c>
      <c r="O9" s="962" t="s">
        <v>700</v>
      </c>
    </row>
    <row r="10" spans="1:17">
      <c r="A10" s="968" t="s">
        <v>63</v>
      </c>
      <c r="B10" s="962" t="s">
        <v>362</v>
      </c>
      <c r="C10" s="965">
        <v>712.54801477908336</v>
      </c>
      <c r="D10" s="977">
        <v>0</v>
      </c>
      <c r="E10" s="962">
        <v>0</v>
      </c>
      <c r="F10" s="962" t="s">
        <v>676</v>
      </c>
      <c r="G10" s="962" t="s">
        <v>676</v>
      </c>
      <c r="H10" s="962" t="s">
        <v>64</v>
      </c>
      <c r="I10" s="963" t="s">
        <v>683</v>
      </c>
      <c r="J10" s="963" t="s">
        <v>700</v>
      </c>
      <c r="L10" s="962" t="s">
        <v>714</v>
      </c>
      <c r="M10" s="962" t="s">
        <v>700</v>
      </c>
      <c r="Q10" s="962" t="s">
        <v>712</v>
      </c>
    </row>
    <row r="11" spans="1:17">
      <c r="A11" s="966" t="s">
        <v>166</v>
      </c>
      <c r="B11" s="962" t="s">
        <v>362</v>
      </c>
      <c r="C11" s="965">
        <v>7727.1873602709456</v>
      </c>
      <c r="D11" s="977">
        <v>0</v>
      </c>
      <c r="E11" s="962">
        <v>0</v>
      </c>
      <c r="F11" s="962" t="s">
        <v>676</v>
      </c>
      <c r="G11" s="962" t="s">
        <v>676</v>
      </c>
      <c r="H11" s="962" t="s">
        <v>146</v>
      </c>
      <c r="I11" s="963" t="s">
        <v>683</v>
      </c>
      <c r="J11" s="963" t="s">
        <v>691</v>
      </c>
    </row>
    <row r="12" spans="1:17">
      <c r="A12" s="966" t="s">
        <v>173</v>
      </c>
      <c r="B12" s="962" t="s">
        <v>362</v>
      </c>
      <c r="C12" s="965">
        <v>0</v>
      </c>
      <c r="D12" s="977">
        <v>0</v>
      </c>
      <c r="E12" s="962">
        <v>0</v>
      </c>
      <c r="F12" s="962" t="s">
        <v>676</v>
      </c>
      <c r="G12" s="962" t="s">
        <v>676</v>
      </c>
      <c r="H12" s="962" t="s">
        <v>146</v>
      </c>
      <c r="I12" s="963" t="s">
        <v>683</v>
      </c>
      <c r="J12" s="962" t="s">
        <v>700</v>
      </c>
      <c r="L12" s="962" t="s">
        <v>682</v>
      </c>
    </row>
    <row r="13" spans="1:17" ht="15.6">
      <c r="A13" s="969" t="s">
        <v>52</v>
      </c>
      <c r="B13" s="962" t="s">
        <v>362</v>
      </c>
      <c r="C13" s="965">
        <v>0</v>
      </c>
      <c r="D13" s="977">
        <v>0</v>
      </c>
      <c r="E13" s="962">
        <v>0</v>
      </c>
      <c r="F13" s="962" t="s">
        <v>676</v>
      </c>
      <c r="G13" s="962" t="s">
        <v>676</v>
      </c>
      <c r="H13" s="962" t="s">
        <v>54</v>
      </c>
      <c r="I13" s="962" t="s">
        <v>721</v>
      </c>
      <c r="J13" s="962" t="s">
        <v>700</v>
      </c>
      <c r="L13" s="975" t="s">
        <v>723</v>
      </c>
      <c r="M13" s="974" t="s">
        <v>722</v>
      </c>
    </row>
    <row r="14" spans="1:17">
      <c r="A14" s="966" t="s">
        <v>185</v>
      </c>
      <c r="B14" s="962" t="s">
        <v>362</v>
      </c>
      <c r="C14" s="965">
        <v>180534.78431593219</v>
      </c>
      <c r="D14" s="977">
        <v>0</v>
      </c>
      <c r="E14" s="962">
        <v>0</v>
      </c>
      <c r="F14" s="962" t="s">
        <v>676</v>
      </c>
      <c r="G14" s="962" t="s">
        <v>676</v>
      </c>
      <c r="H14" s="962" t="s">
        <v>146</v>
      </c>
      <c r="I14" s="963" t="s">
        <v>681</v>
      </c>
      <c r="L14" s="961"/>
    </row>
    <row r="15" spans="1:17" ht="15.6">
      <c r="A15" s="968" t="s">
        <v>747</v>
      </c>
      <c r="B15" s="962" t="s">
        <v>362</v>
      </c>
      <c r="C15" s="965">
        <v>0</v>
      </c>
      <c r="D15" s="977">
        <v>0</v>
      </c>
      <c r="E15" s="962">
        <v>0</v>
      </c>
      <c r="F15" s="962" t="s">
        <v>676</v>
      </c>
      <c r="G15" s="962" t="s">
        <v>676</v>
      </c>
      <c r="H15" s="962" t="s">
        <v>24</v>
      </c>
      <c r="I15" s="962" t="s">
        <v>683</v>
      </c>
      <c r="J15" s="974" t="s">
        <v>724</v>
      </c>
      <c r="L15" s="975" t="s">
        <v>696</v>
      </c>
      <c r="M15" s="974" t="s">
        <v>725</v>
      </c>
    </row>
    <row r="16" spans="1:17">
      <c r="A16" s="966" t="s">
        <v>181</v>
      </c>
      <c r="B16" s="962" t="s">
        <v>362</v>
      </c>
      <c r="C16" s="965">
        <v>0</v>
      </c>
      <c r="D16" s="977">
        <v>0</v>
      </c>
      <c r="E16" s="962">
        <v>0</v>
      </c>
      <c r="F16" s="962" t="s">
        <v>676</v>
      </c>
      <c r="G16" s="962" t="s">
        <v>676</v>
      </c>
      <c r="H16" s="962" t="s">
        <v>146</v>
      </c>
      <c r="I16" s="963" t="s">
        <v>681</v>
      </c>
      <c r="L16" s="961"/>
    </row>
    <row r="17" spans="1:17" ht="15.6">
      <c r="A17" s="967" t="s">
        <v>261</v>
      </c>
      <c r="B17" s="962" t="s">
        <v>362</v>
      </c>
      <c r="C17" s="965">
        <v>246.56423368546055</v>
      </c>
      <c r="D17" s="977">
        <v>0</v>
      </c>
      <c r="E17" s="962">
        <v>0</v>
      </c>
      <c r="F17" s="962" t="s">
        <v>676</v>
      </c>
      <c r="G17" s="962" t="s">
        <v>676</v>
      </c>
      <c r="H17" s="962" t="s">
        <v>79</v>
      </c>
      <c r="I17" s="962" t="s">
        <v>683</v>
      </c>
      <c r="J17" s="962" t="s">
        <v>700</v>
      </c>
      <c r="L17" s="975" t="s">
        <v>720</v>
      </c>
      <c r="M17" s="974" t="s">
        <v>719</v>
      </c>
    </row>
    <row r="18" spans="1:17">
      <c r="A18" s="966" t="s">
        <v>190</v>
      </c>
      <c r="B18" s="962" t="s">
        <v>362</v>
      </c>
      <c r="C18" s="965">
        <v>6555.4417359675663</v>
      </c>
      <c r="D18" s="977">
        <v>0</v>
      </c>
      <c r="E18" s="962">
        <v>0</v>
      </c>
      <c r="F18" s="962" t="s">
        <v>676</v>
      </c>
      <c r="G18" s="962" t="s">
        <v>676</v>
      </c>
      <c r="H18" s="962" t="s">
        <v>146</v>
      </c>
      <c r="I18" s="963" t="s">
        <v>681</v>
      </c>
    </row>
    <row r="19" spans="1:17">
      <c r="A19" s="968" t="s">
        <v>83</v>
      </c>
      <c r="B19" s="962" t="s">
        <v>362</v>
      </c>
      <c r="C19" s="965">
        <v>0</v>
      </c>
      <c r="D19" s="977">
        <v>0</v>
      </c>
      <c r="E19" s="962">
        <v>0</v>
      </c>
      <c r="F19" s="962" t="s">
        <v>676</v>
      </c>
      <c r="G19" s="962" t="s">
        <v>676</v>
      </c>
      <c r="H19" s="962" t="s">
        <v>87</v>
      </c>
      <c r="I19" s="962" t="s">
        <v>682</v>
      </c>
      <c r="J19" s="962" t="s">
        <v>718</v>
      </c>
      <c r="M19" s="962" t="s">
        <v>700</v>
      </c>
      <c r="Q19" s="962" t="s">
        <v>717</v>
      </c>
    </row>
    <row r="20" spans="1:17">
      <c r="A20" s="966" t="s">
        <v>192</v>
      </c>
      <c r="B20" s="962" t="s">
        <v>362</v>
      </c>
      <c r="C20" s="965">
        <v>0</v>
      </c>
      <c r="D20" s="977">
        <v>0</v>
      </c>
      <c r="E20" s="962">
        <v>0</v>
      </c>
      <c r="F20" s="962" t="s">
        <v>676</v>
      </c>
      <c r="G20" s="962" t="s">
        <v>676</v>
      </c>
      <c r="H20" s="962" t="s">
        <v>146</v>
      </c>
      <c r="I20" s="962" t="s">
        <v>683</v>
      </c>
      <c r="J20" s="962" t="s">
        <v>700</v>
      </c>
      <c r="O20" s="962" t="s">
        <v>701</v>
      </c>
    </row>
    <row r="21" spans="1:17">
      <c r="A21" s="966" t="s">
        <v>94</v>
      </c>
      <c r="B21" s="962" t="s">
        <v>362</v>
      </c>
      <c r="C21" s="965">
        <v>576.82458339259119</v>
      </c>
      <c r="D21" s="977">
        <v>0</v>
      </c>
      <c r="E21" s="962">
        <v>0</v>
      </c>
      <c r="F21" s="962" t="s">
        <v>676</v>
      </c>
      <c r="G21" s="962" t="s">
        <v>676</v>
      </c>
      <c r="H21" s="962" t="s">
        <v>95</v>
      </c>
      <c r="I21" s="962" t="s">
        <v>726</v>
      </c>
    </row>
    <row r="22" spans="1:17">
      <c r="A22" s="966" t="s">
        <v>196</v>
      </c>
      <c r="B22" s="962" t="s">
        <v>362</v>
      </c>
      <c r="C22" s="965">
        <v>7415.0234680820158</v>
      </c>
      <c r="D22" s="977">
        <v>0</v>
      </c>
      <c r="E22" s="962">
        <v>0</v>
      </c>
      <c r="F22" s="962" t="s">
        <v>676</v>
      </c>
      <c r="G22" s="962" t="s">
        <v>676</v>
      </c>
      <c r="H22" s="962" t="s">
        <v>146</v>
      </c>
      <c r="I22" s="962" t="s">
        <v>681</v>
      </c>
      <c r="J22" s="962" t="s">
        <v>701</v>
      </c>
      <c r="O22" s="962" t="s">
        <v>701</v>
      </c>
      <c r="P22" s="962" t="s">
        <v>727</v>
      </c>
    </row>
    <row r="23" spans="1:17">
      <c r="A23" s="966" t="s">
        <v>100</v>
      </c>
      <c r="B23" s="962" t="s">
        <v>362</v>
      </c>
      <c r="C23" s="965">
        <v>0</v>
      </c>
      <c r="D23" s="977">
        <v>0</v>
      </c>
      <c r="E23" s="962">
        <v>0</v>
      </c>
      <c r="F23" s="962" t="s">
        <v>676</v>
      </c>
      <c r="G23" s="962" t="s">
        <v>676</v>
      </c>
      <c r="H23" s="962" t="s">
        <v>24</v>
      </c>
      <c r="I23" s="962" t="s">
        <v>682</v>
      </c>
      <c r="Q23" s="962" t="s">
        <v>730</v>
      </c>
    </row>
    <row r="24" spans="1:17" ht="15.6">
      <c r="A24" s="966" t="s">
        <v>198</v>
      </c>
      <c r="B24" s="962" t="s">
        <v>362</v>
      </c>
      <c r="C24" s="965">
        <v>7826.7178766210418</v>
      </c>
      <c r="D24" s="977">
        <v>0</v>
      </c>
      <c r="E24" s="962">
        <v>0</v>
      </c>
      <c r="F24" s="962" t="s">
        <v>676</v>
      </c>
      <c r="G24" s="962" t="s">
        <v>676</v>
      </c>
      <c r="H24" s="962" t="s">
        <v>146</v>
      </c>
      <c r="I24" s="962" t="s">
        <v>683</v>
      </c>
      <c r="J24" s="962" t="s">
        <v>700</v>
      </c>
      <c r="O24" s="974" t="s">
        <v>733</v>
      </c>
      <c r="P24" s="962" t="s">
        <v>701</v>
      </c>
    </row>
    <row r="25" spans="1:17">
      <c r="A25" s="966" t="s">
        <v>201</v>
      </c>
      <c r="B25" s="962" t="s">
        <v>362</v>
      </c>
      <c r="C25" s="965">
        <v>3886.3882564324358</v>
      </c>
      <c r="D25" s="977">
        <v>0</v>
      </c>
      <c r="E25" s="962">
        <v>0</v>
      </c>
      <c r="F25" s="962" t="s">
        <v>676</v>
      </c>
      <c r="G25" s="962" t="s">
        <v>676</v>
      </c>
      <c r="H25" s="962" t="s">
        <v>146</v>
      </c>
      <c r="I25" s="963" t="s">
        <v>683</v>
      </c>
      <c r="J25" s="962" t="s">
        <v>700</v>
      </c>
      <c r="O25" s="962" t="s">
        <v>700</v>
      </c>
      <c r="P25" s="962" t="s">
        <v>701</v>
      </c>
    </row>
    <row r="26" spans="1:17" ht="15.6">
      <c r="A26" s="968" t="s">
        <v>103</v>
      </c>
      <c r="B26" s="962" t="s">
        <v>362</v>
      </c>
      <c r="C26" s="965">
        <v>712.54801477908336</v>
      </c>
      <c r="D26" s="977">
        <v>0</v>
      </c>
      <c r="E26" s="962">
        <v>0</v>
      </c>
      <c r="F26" s="962" t="s">
        <v>676</v>
      </c>
      <c r="G26" s="962" t="s">
        <v>676</v>
      </c>
      <c r="H26" s="962" t="s">
        <v>79</v>
      </c>
      <c r="I26" s="962" t="s">
        <v>682</v>
      </c>
      <c r="J26" s="962" t="s">
        <v>701</v>
      </c>
      <c r="L26" s="974" t="s">
        <v>696</v>
      </c>
      <c r="M26" s="974" t="s">
        <v>716</v>
      </c>
    </row>
    <row r="27" spans="1:17" ht="15.6">
      <c r="A27" s="968" t="s">
        <v>107</v>
      </c>
      <c r="B27" s="962" t="s">
        <v>362</v>
      </c>
      <c r="C27" s="965">
        <v>407.17029415947616</v>
      </c>
      <c r="D27" s="977">
        <v>0</v>
      </c>
      <c r="E27" s="962">
        <v>0</v>
      </c>
      <c r="F27" s="962" t="s">
        <v>676</v>
      </c>
      <c r="G27" s="962" t="s">
        <v>676</v>
      </c>
      <c r="H27" s="962" t="s">
        <v>79</v>
      </c>
      <c r="I27" s="962" t="s">
        <v>682</v>
      </c>
      <c r="J27" s="962" t="s">
        <v>701</v>
      </c>
      <c r="L27" s="974" t="s">
        <v>696</v>
      </c>
      <c r="M27" s="974" t="s">
        <v>716</v>
      </c>
    </row>
    <row r="28" spans="1:17">
      <c r="A28" s="968" t="s">
        <v>108</v>
      </c>
      <c r="B28" s="962" t="s">
        <v>362</v>
      </c>
      <c r="C28" s="965">
        <v>271.4468627729841</v>
      </c>
      <c r="D28" s="977">
        <v>0</v>
      </c>
      <c r="E28" s="962">
        <v>0</v>
      </c>
      <c r="F28" s="962" t="s">
        <v>676</v>
      </c>
      <c r="G28" s="962" t="s">
        <v>676</v>
      </c>
      <c r="H28" s="962" t="s">
        <v>32</v>
      </c>
      <c r="I28" s="962" t="s">
        <v>682</v>
      </c>
    </row>
    <row r="29" spans="1:17" ht="15.6">
      <c r="A29" s="966" t="s">
        <v>203</v>
      </c>
      <c r="B29" s="962" t="s">
        <v>362</v>
      </c>
      <c r="C29" s="965">
        <v>1515.5783171491614</v>
      </c>
      <c r="D29" s="977">
        <v>0</v>
      </c>
      <c r="E29" s="962">
        <v>0</v>
      </c>
      <c r="F29" s="962" t="s">
        <v>676</v>
      </c>
      <c r="G29" s="962" t="s">
        <v>676</v>
      </c>
      <c r="H29" s="962" t="s">
        <v>146</v>
      </c>
      <c r="I29" s="963" t="s">
        <v>681</v>
      </c>
      <c r="J29" s="962" t="s">
        <v>700</v>
      </c>
      <c r="O29" s="974" t="s">
        <v>732</v>
      </c>
    </row>
    <row r="30" spans="1:17">
      <c r="A30" s="966" t="s">
        <v>204</v>
      </c>
      <c r="B30" s="962" t="s">
        <v>362</v>
      </c>
      <c r="C30" s="965">
        <v>251226.33355358659</v>
      </c>
      <c r="D30" s="977">
        <v>0</v>
      </c>
      <c r="E30" s="962">
        <v>0</v>
      </c>
      <c r="F30" s="962" t="s">
        <v>676</v>
      </c>
      <c r="G30" s="962" t="s">
        <v>676</v>
      </c>
      <c r="H30" s="962" t="s">
        <v>146</v>
      </c>
      <c r="I30" s="963" t="s">
        <v>681</v>
      </c>
      <c r="N30" s="962" t="s">
        <v>701</v>
      </c>
    </row>
    <row r="31" spans="1:17">
      <c r="A31" s="966" t="s">
        <v>262</v>
      </c>
      <c r="B31" s="962" t="s">
        <v>362</v>
      </c>
      <c r="C31" s="965">
        <v>23609.090889680294</v>
      </c>
      <c r="D31" s="977">
        <v>0</v>
      </c>
      <c r="E31" s="962">
        <v>0</v>
      </c>
      <c r="F31" s="962" t="s">
        <v>676</v>
      </c>
      <c r="G31" s="962" t="s">
        <v>676</v>
      </c>
      <c r="H31" s="962" t="s">
        <v>146</v>
      </c>
      <c r="I31" s="963" t="s">
        <v>681</v>
      </c>
    </row>
    <row r="32" spans="1:17" ht="15.6">
      <c r="A32" s="966" t="s">
        <v>263</v>
      </c>
      <c r="B32" s="962" t="s">
        <v>362</v>
      </c>
      <c r="C32" s="965">
        <v>308.77080640426936</v>
      </c>
      <c r="D32" s="977">
        <v>0</v>
      </c>
      <c r="E32" s="962">
        <v>0</v>
      </c>
      <c r="F32" s="962" t="s">
        <v>676</v>
      </c>
      <c r="G32" s="962" t="s">
        <v>676</v>
      </c>
      <c r="H32" s="962" t="s">
        <v>24</v>
      </c>
      <c r="I32" s="962" t="s">
        <v>683</v>
      </c>
      <c r="J32" s="973" t="s">
        <v>731</v>
      </c>
      <c r="L32" s="962" t="s">
        <v>729</v>
      </c>
      <c r="M32" s="973" t="s">
        <v>728</v>
      </c>
    </row>
    <row r="33" spans="1:15" ht="15.6">
      <c r="A33" s="969" t="s">
        <v>122</v>
      </c>
      <c r="B33" s="962" t="s">
        <v>362</v>
      </c>
      <c r="C33" s="965">
        <v>67.861715693246026</v>
      </c>
      <c r="D33" s="977">
        <v>0</v>
      </c>
      <c r="E33" s="962">
        <v>0</v>
      </c>
      <c r="F33" s="962" t="s">
        <v>676</v>
      </c>
      <c r="G33" s="962" t="s">
        <v>676</v>
      </c>
      <c r="H33" s="962" t="s">
        <v>79</v>
      </c>
      <c r="I33" s="962" t="s">
        <v>683</v>
      </c>
      <c r="J33" s="973" t="s">
        <v>734</v>
      </c>
      <c r="K33" s="973" t="s">
        <v>736</v>
      </c>
      <c r="L33" s="962" t="s">
        <v>729</v>
      </c>
      <c r="M33" s="973" t="s">
        <v>735</v>
      </c>
    </row>
    <row r="34" spans="1:15" ht="15.6">
      <c r="A34" s="969" t="s">
        <v>120</v>
      </c>
      <c r="B34" s="962" t="s">
        <v>362</v>
      </c>
      <c r="C34" s="965">
        <v>0</v>
      </c>
      <c r="D34" s="977">
        <v>0</v>
      </c>
      <c r="E34" s="962">
        <v>0</v>
      </c>
      <c r="F34" s="962" t="s">
        <v>676</v>
      </c>
      <c r="G34" s="962" t="s">
        <v>676</v>
      </c>
      <c r="H34" s="962" t="s">
        <v>79</v>
      </c>
      <c r="J34" s="962" t="s">
        <v>701</v>
      </c>
      <c r="L34" s="973" t="s">
        <v>737</v>
      </c>
      <c r="M34" s="973" t="s">
        <v>738</v>
      </c>
      <c r="O34" s="973" t="s">
        <v>739</v>
      </c>
    </row>
    <row r="35" spans="1:15" ht="15.6">
      <c r="A35" s="969" t="s">
        <v>123</v>
      </c>
      <c r="B35" s="962" t="s">
        <v>362</v>
      </c>
      <c r="C35" s="965">
        <v>0</v>
      </c>
      <c r="D35" s="977">
        <v>0</v>
      </c>
      <c r="E35" s="962">
        <v>0</v>
      </c>
      <c r="F35" s="962" t="s">
        <v>676</v>
      </c>
      <c r="G35" s="962" t="s">
        <v>676</v>
      </c>
      <c r="H35" s="962" t="s">
        <v>54</v>
      </c>
      <c r="I35" s="962" t="s">
        <v>683</v>
      </c>
      <c r="L35" s="973" t="s">
        <v>740</v>
      </c>
      <c r="M35" s="973" t="s">
        <v>741</v>
      </c>
    </row>
    <row r="36" spans="1:15">
      <c r="A36" s="967" t="s">
        <v>214</v>
      </c>
      <c r="B36" s="962" t="s">
        <v>362</v>
      </c>
      <c r="C36" s="965">
        <v>0</v>
      </c>
      <c r="D36" s="977">
        <v>0</v>
      </c>
      <c r="E36" s="962">
        <v>0</v>
      </c>
      <c r="F36" s="962" t="s">
        <v>676</v>
      </c>
      <c r="G36" s="962" t="s">
        <v>676</v>
      </c>
      <c r="H36" s="962" t="s">
        <v>146</v>
      </c>
      <c r="I36" s="962" t="s">
        <v>683</v>
      </c>
    </row>
    <row r="37" spans="1:15" ht="15.6">
      <c r="A37" s="967" t="s">
        <v>218</v>
      </c>
      <c r="B37" s="962" t="s">
        <v>362</v>
      </c>
      <c r="C37" s="965">
        <v>0</v>
      </c>
      <c r="D37" s="977">
        <v>0</v>
      </c>
      <c r="E37" s="962">
        <v>0</v>
      </c>
      <c r="F37" s="962" t="s">
        <v>676</v>
      </c>
      <c r="G37" s="962" t="s">
        <v>676</v>
      </c>
      <c r="H37" s="962" t="s">
        <v>146</v>
      </c>
      <c r="I37" s="973" t="s">
        <v>742</v>
      </c>
      <c r="J37" s="973" t="s">
        <v>745</v>
      </c>
    </row>
    <row r="38" spans="1:15">
      <c r="A38" s="969" t="s">
        <v>126</v>
      </c>
      <c r="B38" s="962" t="s">
        <v>362</v>
      </c>
      <c r="C38" s="965">
        <v>0</v>
      </c>
      <c r="D38" s="977">
        <v>0</v>
      </c>
      <c r="E38" s="962">
        <v>0</v>
      </c>
      <c r="F38" s="962" t="s">
        <v>676</v>
      </c>
      <c r="G38" s="962" t="s">
        <v>676</v>
      </c>
      <c r="H38" s="962" t="s">
        <v>32</v>
      </c>
      <c r="I38" s="962" t="s">
        <v>681</v>
      </c>
    </row>
    <row r="39" spans="1:15">
      <c r="A39" s="968" t="s">
        <v>129</v>
      </c>
      <c r="B39" s="962" t="s">
        <v>362</v>
      </c>
      <c r="C39" s="965">
        <v>101.79257353986904</v>
      </c>
      <c r="D39" s="977">
        <v>0</v>
      </c>
      <c r="E39" s="962">
        <v>0</v>
      </c>
      <c r="F39" s="962" t="s">
        <v>676</v>
      </c>
      <c r="G39" s="962" t="s">
        <v>676</v>
      </c>
      <c r="H39" s="962" t="s">
        <v>24</v>
      </c>
      <c r="I39" s="962" t="s">
        <v>682</v>
      </c>
    </row>
    <row r="40" spans="1:15" ht="18">
      <c r="A40" s="968" t="s">
        <v>264</v>
      </c>
      <c r="B40" s="962" t="s">
        <v>362</v>
      </c>
      <c r="C40" s="965">
        <v>0</v>
      </c>
      <c r="D40" s="977">
        <v>0</v>
      </c>
      <c r="E40" s="962">
        <v>0</v>
      </c>
      <c r="F40" s="962" t="s">
        <v>676</v>
      </c>
      <c r="G40" s="962" t="s">
        <v>676</v>
      </c>
      <c r="H40" s="962" t="s">
        <v>133</v>
      </c>
      <c r="I40" s="962" t="s">
        <v>682</v>
      </c>
      <c r="M40" s="976" t="s">
        <v>743</v>
      </c>
    </row>
    <row r="41" spans="1:15" ht="15.6">
      <c r="A41" s="968" t="s">
        <v>138</v>
      </c>
      <c r="B41" s="962" t="s">
        <v>362</v>
      </c>
      <c r="C41" s="965">
        <v>67.861715693246026</v>
      </c>
      <c r="D41" s="977">
        <v>0</v>
      </c>
      <c r="E41" s="962">
        <v>0</v>
      </c>
      <c r="F41" s="962" t="s">
        <v>676</v>
      </c>
      <c r="G41" s="962" t="s">
        <v>676</v>
      </c>
      <c r="H41" s="962" t="s">
        <v>87</v>
      </c>
      <c r="I41" s="962" t="s">
        <v>682</v>
      </c>
      <c r="M41" s="973" t="s">
        <v>744</v>
      </c>
    </row>
    <row r="42" spans="1:15">
      <c r="A42" s="966" t="s">
        <v>212</v>
      </c>
      <c r="B42" s="962" t="s">
        <v>362</v>
      </c>
      <c r="C42" s="965">
        <v>0</v>
      </c>
      <c r="D42" s="977">
        <v>0</v>
      </c>
      <c r="E42" s="962">
        <v>0</v>
      </c>
      <c r="F42" s="962" t="s">
        <v>676</v>
      </c>
      <c r="G42" s="962" t="s">
        <v>676</v>
      </c>
      <c r="H42" s="962" t="s">
        <v>146</v>
      </c>
      <c r="I42" s="962" t="s">
        <v>705</v>
      </c>
      <c r="J42" s="962" t="s">
        <v>715</v>
      </c>
      <c r="K42" s="962" t="s">
        <v>701</v>
      </c>
      <c r="N42" s="962" t="s">
        <v>701</v>
      </c>
      <c r="O42" s="962" t="s">
        <v>701</v>
      </c>
    </row>
    <row r="43" spans="1:15">
      <c r="A43" s="962" t="s">
        <v>20</v>
      </c>
      <c r="B43" s="962" t="s">
        <v>362</v>
      </c>
      <c r="C43" s="970">
        <v>187.2795254262233</v>
      </c>
      <c r="D43" s="977">
        <v>0</v>
      </c>
      <c r="E43" s="962">
        <v>0</v>
      </c>
      <c r="F43" s="962">
        <v>1</v>
      </c>
      <c r="G43" s="962" t="s">
        <v>685</v>
      </c>
      <c r="H43" s="962" t="s">
        <v>24</v>
      </c>
      <c r="I43" s="963" t="s">
        <v>683</v>
      </c>
    </row>
    <row r="44" spans="1:15">
      <c r="A44" s="962" t="s">
        <v>143</v>
      </c>
      <c r="B44" s="962" t="s">
        <v>362</v>
      </c>
      <c r="C44" s="964">
        <v>552.12778607138432</v>
      </c>
      <c r="D44" s="977">
        <v>0</v>
      </c>
      <c r="E44" s="962">
        <v>0</v>
      </c>
      <c r="F44" s="962">
        <v>1</v>
      </c>
      <c r="G44" s="962" t="s">
        <v>685</v>
      </c>
      <c r="H44" s="962" t="s">
        <v>146</v>
      </c>
      <c r="I44" s="963" t="s">
        <v>681</v>
      </c>
    </row>
    <row r="45" spans="1:15">
      <c r="A45" s="966" t="s">
        <v>152</v>
      </c>
      <c r="B45" s="962" t="s">
        <v>362</v>
      </c>
      <c r="C45" s="964">
        <v>9422.2410125548795</v>
      </c>
      <c r="D45" s="977">
        <v>0</v>
      </c>
      <c r="E45" s="962">
        <v>0</v>
      </c>
      <c r="F45" s="962">
        <v>1</v>
      </c>
      <c r="G45" s="962" t="s">
        <v>685</v>
      </c>
      <c r="H45" s="962" t="s">
        <v>146</v>
      </c>
      <c r="I45" s="963" t="s">
        <v>681</v>
      </c>
    </row>
    <row r="46" spans="1:15">
      <c r="A46" s="966" t="s">
        <v>158</v>
      </c>
      <c r="B46" s="962" t="s">
        <v>362</v>
      </c>
      <c r="C46" s="964">
        <v>0</v>
      </c>
      <c r="D46" s="977">
        <v>0</v>
      </c>
      <c r="E46" s="962">
        <v>0</v>
      </c>
      <c r="F46" s="962">
        <v>1</v>
      </c>
      <c r="G46" s="962" t="s">
        <v>685</v>
      </c>
      <c r="H46" s="962" t="s">
        <v>146</v>
      </c>
      <c r="I46" s="963" t="s">
        <v>683</v>
      </c>
    </row>
    <row r="47" spans="1:15">
      <c r="A47" s="966" t="s">
        <v>30</v>
      </c>
      <c r="B47" s="962" t="s">
        <v>362</v>
      </c>
      <c r="C47" s="964">
        <v>174.79422373114176</v>
      </c>
      <c r="D47" s="977">
        <v>0</v>
      </c>
      <c r="E47" s="962">
        <v>0</v>
      </c>
      <c r="F47" s="962">
        <v>1</v>
      </c>
      <c r="G47" s="962" t="s">
        <v>685</v>
      </c>
      <c r="H47" s="962" t="s">
        <v>32</v>
      </c>
      <c r="I47" s="963" t="s">
        <v>681</v>
      </c>
    </row>
    <row r="48" spans="1:15">
      <c r="A48" s="967" t="s">
        <v>39</v>
      </c>
      <c r="B48" s="962" t="s">
        <v>362</v>
      </c>
      <c r="C48" s="964">
        <v>249.70603390163109</v>
      </c>
      <c r="D48" s="977">
        <v>0</v>
      </c>
      <c r="E48" s="962">
        <v>0</v>
      </c>
      <c r="F48" s="962">
        <v>1</v>
      </c>
      <c r="G48" s="962" t="s">
        <v>685</v>
      </c>
      <c r="H48" s="962" t="s">
        <v>24</v>
      </c>
      <c r="I48" s="963" t="s">
        <v>682</v>
      </c>
    </row>
    <row r="49" spans="1:9">
      <c r="A49" s="968" t="s">
        <v>70</v>
      </c>
      <c r="B49" s="962" t="s">
        <v>362</v>
      </c>
      <c r="C49" s="964">
        <v>83.23534463387702</v>
      </c>
      <c r="D49" s="977">
        <v>0</v>
      </c>
      <c r="E49" s="962">
        <v>0</v>
      </c>
      <c r="F49" s="962">
        <v>1</v>
      </c>
      <c r="G49" s="962" t="s">
        <v>685</v>
      </c>
      <c r="H49" s="962" t="s">
        <v>32</v>
      </c>
      <c r="I49" s="963" t="s">
        <v>711</v>
      </c>
    </row>
    <row r="50" spans="1:9">
      <c r="A50" s="968" t="s">
        <v>746</v>
      </c>
      <c r="B50" s="962" t="s">
        <v>362</v>
      </c>
      <c r="C50" s="964">
        <v>83.23534463387702</v>
      </c>
      <c r="D50" s="977">
        <v>0</v>
      </c>
      <c r="E50" s="962">
        <v>0</v>
      </c>
      <c r="F50" s="962">
        <v>1</v>
      </c>
      <c r="G50" s="962" t="s">
        <v>685</v>
      </c>
      <c r="H50" s="962" t="s">
        <v>46</v>
      </c>
      <c r="I50" s="963" t="s">
        <v>682</v>
      </c>
    </row>
    <row r="51" spans="1:9">
      <c r="A51" s="968" t="s">
        <v>63</v>
      </c>
      <c r="B51" s="962" t="s">
        <v>362</v>
      </c>
      <c r="C51" s="964">
        <v>124.85301695081553</v>
      </c>
      <c r="D51" s="977">
        <v>0</v>
      </c>
      <c r="E51" s="962">
        <v>0</v>
      </c>
      <c r="F51" s="962">
        <v>1</v>
      </c>
      <c r="G51" s="962" t="s">
        <v>685</v>
      </c>
      <c r="H51" s="962" t="s">
        <v>64</v>
      </c>
      <c r="I51" s="963" t="s">
        <v>683</v>
      </c>
    </row>
    <row r="52" spans="1:9">
      <c r="A52" s="966" t="s">
        <v>166</v>
      </c>
      <c r="B52" s="962" t="s">
        <v>362</v>
      </c>
      <c r="C52" s="964">
        <v>7155.1568479714279</v>
      </c>
      <c r="D52" s="977">
        <v>0</v>
      </c>
      <c r="E52" s="962">
        <v>0</v>
      </c>
      <c r="F52" s="962">
        <v>1</v>
      </c>
      <c r="G52" s="962" t="s">
        <v>685</v>
      </c>
      <c r="H52" s="962" t="s">
        <v>146</v>
      </c>
      <c r="I52" s="963" t="s">
        <v>683</v>
      </c>
    </row>
    <row r="53" spans="1:9">
      <c r="A53" s="966" t="s">
        <v>173</v>
      </c>
      <c r="B53" s="962" t="s">
        <v>362</v>
      </c>
      <c r="C53" s="964">
        <v>0</v>
      </c>
      <c r="D53" s="977">
        <v>0</v>
      </c>
      <c r="E53" s="962">
        <v>0</v>
      </c>
      <c r="F53" s="962">
        <v>1</v>
      </c>
      <c r="G53" s="962" t="s">
        <v>685</v>
      </c>
      <c r="H53" s="962" t="s">
        <v>146</v>
      </c>
      <c r="I53" s="963" t="s">
        <v>683</v>
      </c>
    </row>
    <row r="54" spans="1:9">
      <c r="A54" s="969" t="s">
        <v>52</v>
      </c>
      <c r="B54" s="962" t="s">
        <v>362</v>
      </c>
      <c r="C54" s="964">
        <v>0</v>
      </c>
      <c r="D54" s="977">
        <v>0</v>
      </c>
      <c r="E54" s="962">
        <v>0</v>
      </c>
      <c r="F54" s="962">
        <v>1</v>
      </c>
      <c r="G54" s="962" t="s">
        <v>685</v>
      </c>
      <c r="H54" s="962" t="s">
        <v>54</v>
      </c>
      <c r="I54" s="962" t="s">
        <v>721</v>
      </c>
    </row>
    <row r="55" spans="1:9">
      <c r="A55" s="966" t="s">
        <v>185</v>
      </c>
      <c r="B55" s="962" t="s">
        <v>362</v>
      </c>
      <c r="C55" s="964">
        <v>161876.09824396405</v>
      </c>
      <c r="D55" s="977">
        <v>0</v>
      </c>
      <c r="E55" s="962">
        <v>0</v>
      </c>
      <c r="F55" s="962">
        <v>1</v>
      </c>
      <c r="G55" s="962" t="s">
        <v>685</v>
      </c>
      <c r="H55" s="962" t="s">
        <v>146</v>
      </c>
      <c r="I55" s="963" t="s">
        <v>681</v>
      </c>
    </row>
    <row r="56" spans="1:9">
      <c r="A56" s="968" t="s">
        <v>747</v>
      </c>
      <c r="B56" s="962" t="s">
        <v>362</v>
      </c>
      <c r="C56" s="964">
        <v>166.47068926775404</v>
      </c>
      <c r="D56" s="977">
        <v>0</v>
      </c>
      <c r="E56" s="962">
        <v>0</v>
      </c>
      <c r="F56" s="962">
        <v>1</v>
      </c>
      <c r="G56" s="962" t="s">
        <v>685</v>
      </c>
      <c r="H56" s="962" t="s">
        <v>24</v>
      </c>
      <c r="I56" s="962" t="s">
        <v>683</v>
      </c>
    </row>
    <row r="57" spans="1:9">
      <c r="A57" s="966" t="s">
        <v>181</v>
      </c>
      <c r="B57" s="962" t="s">
        <v>362</v>
      </c>
      <c r="C57" s="964">
        <v>0</v>
      </c>
      <c r="D57" s="977">
        <v>0</v>
      </c>
      <c r="E57" s="962">
        <v>0</v>
      </c>
      <c r="F57" s="962">
        <v>1</v>
      </c>
      <c r="G57" s="962" t="s">
        <v>685</v>
      </c>
      <c r="H57" s="962" t="s">
        <v>146</v>
      </c>
      <c r="I57" s="963" t="s">
        <v>681</v>
      </c>
    </row>
    <row r="58" spans="1:9">
      <c r="A58" s="967" t="s">
        <v>261</v>
      </c>
      <c r="B58" s="962" t="s">
        <v>362</v>
      </c>
      <c r="C58" s="964">
        <v>825.95072752077954</v>
      </c>
      <c r="D58" s="977">
        <v>0</v>
      </c>
      <c r="E58" s="962">
        <v>0</v>
      </c>
      <c r="F58" s="962">
        <v>1</v>
      </c>
      <c r="G58" s="962" t="s">
        <v>685</v>
      </c>
      <c r="H58" s="962" t="s">
        <v>79</v>
      </c>
      <c r="I58" s="962" t="s">
        <v>683</v>
      </c>
    </row>
    <row r="59" spans="1:9">
      <c r="A59" s="966" t="s">
        <v>190</v>
      </c>
      <c r="B59" s="962" t="s">
        <v>362</v>
      </c>
      <c r="C59" s="964">
        <v>15198.773930145944</v>
      </c>
      <c r="D59" s="977">
        <v>0</v>
      </c>
      <c r="E59" s="962">
        <v>0</v>
      </c>
      <c r="F59" s="962">
        <v>1</v>
      </c>
      <c r="G59" s="962" t="s">
        <v>685</v>
      </c>
      <c r="H59" s="962" t="s">
        <v>146</v>
      </c>
      <c r="I59" s="963" t="s">
        <v>681</v>
      </c>
    </row>
    <row r="60" spans="1:9">
      <c r="A60" s="968" t="s">
        <v>83</v>
      </c>
      <c r="B60" s="962" t="s">
        <v>362</v>
      </c>
      <c r="C60" s="964">
        <v>0</v>
      </c>
      <c r="D60" s="977">
        <v>0</v>
      </c>
      <c r="E60" s="962">
        <v>0</v>
      </c>
      <c r="F60" s="962">
        <v>1</v>
      </c>
      <c r="G60" s="962" t="s">
        <v>685</v>
      </c>
      <c r="H60" s="962" t="s">
        <v>87</v>
      </c>
      <c r="I60" s="962" t="s">
        <v>682</v>
      </c>
    </row>
    <row r="61" spans="1:9">
      <c r="A61" s="966" t="s">
        <v>192</v>
      </c>
      <c r="B61" s="962" t="s">
        <v>362</v>
      </c>
      <c r="C61" s="964">
        <v>0</v>
      </c>
      <c r="D61" s="977">
        <v>0</v>
      </c>
      <c r="E61" s="962">
        <v>0</v>
      </c>
      <c r="F61" s="962">
        <v>1</v>
      </c>
      <c r="G61" s="962" t="s">
        <v>685</v>
      </c>
      <c r="H61" s="962" t="s">
        <v>146</v>
      </c>
      <c r="I61" s="962" t="s">
        <v>683</v>
      </c>
    </row>
    <row r="62" spans="1:9">
      <c r="A62" s="966" t="s">
        <v>94</v>
      </c>
      <c r="B62" s="962" t="s">
        <v>362</v>
      </c>
      <c r="C62" s="964">
        <v>624.26508475407763</v>
      </c>
      <c r="D62" s="977">
        <v>0</v>
      </c>
      <c r="E62" s="962">
        <v>0</v>
      </c>
      <c r="F62" s="962">
        <v>1</v>
      </c>
      <c r="G62" s="962" t="s">
        <v>685</v>
      </c>
      <c r="H62" s="962" t="s">
        <v>95</v>
      </c>
      <c r="I62" s="962" t="s">
        <v>726</v>
      </c>
    </row>
    <row r="63" spans="1:9">
      <c r="A63" s="966" t="s">
        <v>196</v>
      </c>
      <c r="B63" s="962" t="s">
        <v>362</v>
      </c>
      <c r="C63" s="964">
        <v>7578.8753980024803</v>
      </c>
      <c r="D63" s="977">
        <v>0</v>
      </c>
      <c r="E63" s="962">
        <v>0</v>
      </c>
      <c r="F63" s="962">
        <v>1</v>
      </c>
      <c r="G63" s="962" t="s">
        <v>685</v>
      </c>
      <c r="H63" s="962" t="s">
        <v>146</v>
      </c>
      <c r="I63" s="962" t="s">
        <v>681</v>
      </c>
    </row>
    <row r="64" spans="1:9">
      <c r="A64" s="966" t="s">
        <v>100</v>
      </c>
      <c r="B64" s="962" t="s">
        <v>362</v>
      </c>
      <c r="C64" s="964">
        <v>0</v>
      </c>
      <c r="D64" s="977">
        <v>0</v>
      </c>
      <c r="E64" s="962">
        <v>0</v>
      </c>
      <c r="F64" s="962">
        <v>1</v>
      </c>
      <c r="G64" s="962" t="s">
        <v>685</v>
      </c>
      <c r="H64" s="962" t="s">
        <v>24</v>
      </c>
      <c r="I64" s="962" t="s">
        <v>682</v>
      </c>
    </row>
    <row r="65" spans="1:9">
      <c r="A65" s="966" t="s">
        <v>198</v>
      </c>
      <c r="B65" s="962" t="s">
        <v>362</v>
      </c>
      <c r="C65" s="964">
        <v>4042.1164237826529</v>
      </c>
      <c r="D65" s="977">
        <v>0</v>
      </c>
      <c r="E65" s="962">
        <v>0</v>
      </c>
      <c r="F65" s="962">
        <v>1</v>
      </c>
      <c r="G65" s="962" t="s">
        <v>685</v>
      </c>
      <c r="H65" s="962" t="s">
        <v>146</v>
      </c>
      <c r="I65" s="962" t="s">
        <v>683</v>
      </c>
    </row>
    <row r="66" spans="1:9">
      <c r="A66" s="966" t="s">
        <v>201</v>
      </c>
      <c r="B66" s="962" t="s">
        <v>362</v>
      </c>
      <c r="C66" s="964">
        <v>1317.2082833376519</v>
      </c>
      <c r="D66" s="977">
        <v>0</v>
      </c>
      <c r="E66" s="962">
        <v>0</v>
      </c>
      <c r="F66" s="962">
        <v>1</v>
      </c>
      <c r="G66" s="962" t="s">
        <v>685</v>
      </c>
      <c r="H66" s="962" t="s">
        <v>146</v>
      </c>
      <c r="I66" s="963" t="s">
        <v>683</v>
      </c>
    </row>
    <row r="67" spans="1:9">
      <c r="A67" s="968" t="s">
        <v>103</v>
      </c>
      <c r="B67" s="962" t="s">
        <v>362</v>
      </c>
      <c r="C67" s="964">
        <v>1165.2948248742782</v>
      </c>
      <c r="D67" s="977">
        <v>0</v>
      </c>
      <c r="E67" s="962">
        <v>0</v>
      </c>
      <c r="F67" s="962">
        <v>1</v>
      </c>
      <c r="G67" s="962" t="s">
        <v>685</v>
      </c>
      <c r="H67" s="962" t="s">
        <v>79</v>
      </c>
      <c r="I67" s="962" t="s">
        <v>682</v>
      </c>
    </row>
    <row r="68" spans="1:9">
      <c r="A68" s="968" t="s">
        <v>107</v>
      </c>
      <c r="B68" s="962" t="s">
        <v>362</v>
      </c>
      <c r="C68" s="964">
        <v>499.41206780326212</v>
      </c>
      <c r="D68" s="977">
        <v>0</v>
      </c>
      <c r="E68" s="962">
        <v>0</v>
      </c>
      <c r="F68" s="962">
        <v>1</v>
      </c>
      <c r="G68" s="962" t="s">
        <v>685</v>
      </c>
      <c r="H68" s="962" t="s">
        <v>79</v>
      </c>
      <c r="I68" s="962" t="s">
        <v>682</v>
      </c>
    </row>
    <row r="69" spans="1:9">
      <c r="A69" s="968" t="s">
        <v>108</v>
      </c>
      <c r="B69" s="962" t="s">
        <v>362</v>
      </c>
      <c r="C69" s="964">
        <v>332.94137853550808</v>
      </c>
      <c r="D69" s="977">
        <v>0</v>
      </c>
      <c r="E69" s="962">
        <v>0</v>
      </c>
      <c r="F69" s="962">
        <v>1</v>
      </c>
      <c r="G69" s="962" t="s">
        <v>685</v>
      </c>
      <c r="H69" s="962" t="s">
        <v>32</v>
      </c>
      <c r="I69" s="962" t="s">
        <v>682</v>
      </c>
    </row>
    <row r="70" spans="1:9">
      <c r="A70" s="966" t="s">
        <v>203</v>
      </c>
      <c r="B70" s="962" t="s">
        <v>362</v>
      </c>
      <c r="C70" s="964">
        <v>9738.5353221636105</v>
      </c>
      <c r="D70" s="977">
        <v>0</v>
      </c>
      <c r="E70" s="962">
        <v>0</v>
      </c>
      <c r="F70" s="962">
        <v>1</v>
      </c>
      <c r="G70" s="962" t="s">
        <v>685</v>
      </c>
      <c r="H70" s="962" t="s">
        <v>146</v>
      </c>
      <c r="I70" s="963" t="s">
        <v>681</v>
      </c>
    </row>
    <row r="71" spans="1:9">
      <c r="A71" s="966" t="s">
        <v>204</v>
      </c>
      <c r="B71" s="962" t="s">
        <v>362</v>
      </c>
      <c r="C71" s="964">
        <v>267426.83877418353</v>
      </c>
      <c r="D71" s="977">
        <v>0</v>
      </c>
      <c r="E71" s="962">
        <v>0</v>
      </c>
      <c r="F71" s="962">
        <v>1</v>
      </c>
      <c r="G71" s="962" t="s">
        <v>685</v>
      </c>
      <c r="H71" s="962" t="s">
        <v>146</v>
      </c>
      <c r="I71" s="963" t="s">
        <v>681</v>
      </c>
    </row>
    <row r="72" spans="1:9">
      <c r="A72" s="966" t="s">
        <v>262</v>
      </c>
      <c r="B72" s="962" t="s">
        <v>362</v>
      </c>
      <c r="C72" s="964">
        <v>31130.018893070002</v>
      </c>
      <c r="D72" s="977">
        <v>0</v>
      </c>
      <c r="E72" s="962">
        <v>0</v>
      </c>
      <c r="F72" s="962">
        <v>1</v>
      </c>
      <c r="G72" s="962" t="s">
        <v>685</v>
      </c>
      <c r="H72" s="962" t="s">
        <v>146</v>
      </c>
      <c r="I72" s="963" t="s">
        <v>681</v>
      </c>
    </row>
    <row r="73" spans="1:9">
      <c r="A73" s="966" t="s">
        <v>263</v>
      </c>
      <c r="B73" s="962" t="s">
        <v>362</v>
      </c>
      <c r="C73" s="964">
        <v>241.38249943824334</v>
      </c>
      <c r="D73" s="977">
        <v>0</v>
      </c>
      <c r="E73" s="962">
        <v>0</v>
      </c>
      <c r="F73" s="962">
        <v>1</v>
      </c>
      <c r="G73" s="962" t="s">
        <v>685</v>
      </c>
      <c r="H73" s="962" t="s">
        <v>24</v>
      </c>
      <c r="I73" s="962" t="s">
        <v>683</v>
      </c>
    </row>
    <row r="74" spans="1:9">
      <c r="A74" s="969" t="s">
        <v>122</v>
      </c>
      <c r="B74" s="962" t="s">
        <v>362</v>
      </c>
      <c r="C74" s="964">
        <v>83.23534463387702</v>
      </c>
      <c r="D74" s="977">
        <v>0</v>
      </c>
      <c r="E74" s="962">
        <v>0</v>
      </c>
      <c r="F74" s="962">
        <v>1</v>
      </c>
      <c r="G74" s="962" t="s">
        <v>685</v>
      </c>
      <c r="H74" s="962" t="s">
        <v>79</v>
      </c>
      <c r="I74" s="962" t="s">
        <v>683</v>
      </c>
    </row>
    <row r="75" spans="1:9">
      <c r="A75" s="969" t="s">
        <v>120</v>
      </c>
      <c r="B75" s="962" t="s">
        <v>362</v>
      </c>
      <c r="C75" s="964">
        <v>0</v>
      </c>
      <c r="D75" s="977">
        <v>0</v>
      </c>
      <c r="E75" s="962">
        <v>0</v>
      </c>
      <c r="F75" s="962">
        <v>1</v>
      </c>
      <c r="G75" s="962" t="s">
        <v>685</v>
      </c>
      <c r="H75" s="962" t="s">
        <v>79</v>
      </c>
    </row>
    <row r="76" spans="1:9">
      <c r="A76" s="969" t="s">
        <v>123</v>
      </c>
      <c r="B76" s="962" t="s">
        <v>362</v>
      </c>
      <c r="C76" s="964">
        <v>0</v>
      </c>
      <c r="D76" s="977">
        <v>0</v>
      </c>
      <c r="E76" s="962">
        <v>0</v>
      </c>
      <c r="F76" s="962">
        <v>1</v>
      </c>
      <c r="G76" s="962" t="s">
        <v>685</v>
      </c>
      <c r="H76" s="962" t="s">
        <v>54</v>
      </c>
      <c r="I76" s="962" t="s">
        <v>683</v>
      </c>
    </row>
    <row r="77" spans="1:9">
      <c r="A77" s="967" t="s">
        <v>214</v>
      </c>
      <c r="B77" s="962" t="s">
        <v>362</v>
      </c>
      <c r="C77" s="964">
        <v>388.43160829142613</v>
      </c>
      <c r="D77" s="977">
        <v>0</v>
      </c>
      <c r="E77" s="962">
        <v>0</v>
      </c>
      <c r="F77" s="962">
        <v>1</v>
      </c>
      <c r="G77" s="962" t="s">
        <v>685</v>
      </c>
      <c r="H77" s="962" t="s">
        <v>146</v>
      </c>
      <c r="I77" s="962" t="s">
        <v>683</v>
      </c>
    </row>
    <row r="78" spans="1:9" ht="15.6">
      <c r="A78" s="967" t="s">
        <v>218</v>
      </c>
      <c r="B78" s="962" t="s">
        <v>362</v>
      </c>
      <c r="C78" s="964">
        <v>0</v>
      </c>
      <c r="D78" s="977">
        <v>0</v>
      </c>
      <c r="E78" s="962">
        <v>0</v>
      </c>
      <c r="F78" s="962">
        <v>1</v>
      </c>
      <c r="G78" s="962" t="s">
        <v>685</v>
      </c>
      <c r="H78" s="962" t="s">
        <v>146</v>
      </c>
      <c r="I78" s="973" t="s">
        <v>742</v>
      </c>
    </row>
    <row r="79" spans="1:9">
      <c r="A79" s="969" t="s">
        <v>126</v>
      </c>
      <c r="B79" s="962" t="s">
        <v>362</v>
      </c>
      <c r="C79" s="964">
        <v>0</v>
      </c>
      <c r="D79" s="977">
        <v>0</v>
      </c>
      <c r="E79" s="962">
        <v>0</v>
      </c>
      <c r="F79" s="962">
        <v>1</v>
      </c>
      <c r="G79" s="962" t="s">
        <v>685</v>
      </c>
      <c r="H79" s="962" t="s">
        <v>32</v>
      </c>
      <c r="I79" s="962" t="s">
        <v>681</v>
      </c>
    </row>
    <row r="80" spans="1:9">
      <c r="A80" s="968" t="s">
        <v>129</v>
      </c>
      <c r="B80" s="962" t="s">
        <v>362</v>
      </c>
      <c r="C80" s="964">
        <v>83.23534463387702</v>
      </c>
      <c r="D80" s="977">
        <v>0</v>
      </c>
      <c r="E80" s="962">
        <v>0</v>
      </c>
      <c r="F80" s="962">
        <v>1</v>
      </c>
      <c r="G80" s="962" t="s">
        <v>685</v>
      </c>
      <c r="H80" s="962" t="s">
        <v>24</v>
      </c>
      <c r="I80" s="962" t="s">
        <v>682</v>
      </c>
    </row>
    <row r="81" spans="1:9">
      <c r="A81" s="968" t="s">
        <v>264</v>
      </c>
      <c r="B81" s="962" t="s">
        <v>362</v>
      </c>
      <c r="C81" s="964">
        <v>0</v>
      </c>
      <c r="D81" s="977">
        <v>0</v>
      </c>
      <c r="E81" s="962">
        <v>0</v>
      </c>
      <c r="F81" s="962">
        <v>1</v>
      </c>
      <c r="G81" s="962" t="s">
        <v>685</v>
      </c>
      <c r="H81" s="962" t="s">
        <v>133</v>
      </c>
      <c r="I81" s="962" t="s">
        <v>682</v>
      </c>
    </row>
    <row r="82" spans="1:9">
      <c r="A82" s="968" t="s">
        <v>138</v>
      </c>
      <c r="B82" s="962" t="s">
        <v>362</v>
      </c>
      <c r="C82" s="964">
        <v>166.47068926775404</v>
      </c>
      <c r="D82" s="977">
        <v>0</v>
      </c>
      <c r="E82" s="962">
        <v>0</v>
      </c>
      <c r="F82" s="962">
        <v>1</v>
      </c>
      <c r="G82" s="962" t="s">
        <v>685</v>
      </c>
      <c r="H82" s="962" t="s">
        <v>87</v>
      </c>
      <c r="I82" s="962" t="s">
        <v>682</v>
      </c>
    </row>
    <row r="83" spans="1:9">
      <c r="A83" s="966" t="s">
        <v>212</v>
      </c>
      <c r="B83" s="962" t="s">
        <v>362</v>
      </c>
      <c r="C83" s="964">
        <v>0</v>
      </c>
      <c r="D83" s="977">
        <v>0</v>
      </c>
      <c r="E83" s="962">
        <v>0</v>
      </c>
      <c r="F83" s="962">
        <v>1</v>
      </c>
      <c r="G83" s="962" t="s">
        <v>685</v>
      </c>
      <c r="H83" s="962" t="s">
        <v>146</v>
      </c>
      <c r="I83" s="962" t="s">
        <v>705</v>
      </c>
    </row>
    <row r="84" spans="1:9">
      <c r="A84" s="962" t="s">
        <v>20</v>
      </c>
      <c r="B84" s="962" t="s">
        <v>362</v>
      </c>
      <c r="C84" s="964">
        <v>0</v>
      </c>
      <c r="D84" s="977">
        <v>0</v>
      </c>
      <c r="E84" s="962">
        <v>0</v>
      </c>
      <c r="F84" s="962">
        <v>2</v>
      </c>
      <c r="G84" s="962" t="s">
        <v>685</v>
      </c>
      <c r="H84" s="962" t="s">
        <v>24</v>
      </c>
      <c r="I84" s="963" t="s">
        <v>683</v>
      </c>
    </row>
    <row r="85" spans="1:9">
      <c r="A85" s="962" t="s">
        <v>143</v>
      </c>
      <c r="B85" s="962" t="s">
        <v>362</v>
      </c>
      <c r="C85" s="964">
        <v>0</v>
      </c>
      <c r="D85" s="977">
        <v>0</v>
      </c>
      <c r="E85" s="962">
        <v>0</v>
      </c>
      <c r="F85" s="962">
        <v>2</v>
      </c>
      <c r="G85" s="962" t="s">
        <v>685</v>
      </c>
      <c r="H85" s="962" t="s">
        <v>146</v>
      </c>
      <c r="I85" s="963" t="s">
        <v>681</v>
      </c>
    </row>
    <row r="86" spans="1:9">
      <c r="A86" s="966" t="s">
        <v>152</v>
      </c>
      <c r="B86" s="962" t="s">
        <v>362</v>
      </c>
      <c r="C86" s="964">
        <v>11110.590544254155</v>
      </c>
      <c r="D86" s="977">
        <v>0</v>
      </c>
      <c r="E86" s="962">
        <v>0</v>
      </c>
      <c r="F86" s="962">
        <v>2</v>
      </c>
      <c r="G86" s="962" t="s">
        <v>685</v>
      </c>
      <c r="H86" s="962" t="s">
        <v>146</v>
      </c>
      <c r="I86" s="963" t="s">
        <v>681</v>
      </c>
    </row>
    <row r="87" spans="1:9">
      <c r="A87" s="966" t="s">
        <v>158</v>
      </c>
      <c r="B87" s="962" t="s">
        <v>362</v>
      </c>
      <c r="C87" s="964">
        <v>0</v>
      </c>
      <c r="D87" s="977">
        <v>0</v>
      </c>
      <c r="E87" s="962">
        <v>0</v>
      </c>
      <c r="F87" s="962">
        <v>2</v>
      </c>
      <c r="G87" s="962" t="s">
        <v>685</v>
      </c>
      <c r="H87" s="962" t="s">
        <v>146</v>
      </c>
      <c r="I87" s="963" t="s">
        <v>683</v>
      </c>
    </row>
    <row r="88" spans="1:9">
      <c r="A88" s="966" t="s">
        <v>30</v>
      </c>
      <c r="B88" s="962" t="s">
        <v>362</v>
      </c>
      <c r="C88" s="964">
        <v>233.22100099412242</v>
      </c>
      <c r="D88" s="977">
        <v>0</v>
      </c>
      <c r="E88" s="962">
        <v>0</v>
      </c>
      <c r="F88" s="962">
        <v>2</v>
      </c>
      <c r="G88" s="962" t="s">
        <v>685</v>
      </c>
      <c r="H88" s="962" t="s">
        <v>32</v>
      </c>
      <c r="I88" s="963" t="s">
        <v>681</v>
      </c>
    </row>
    <row r="89" spans="1:9">
      <c r="A89" s="967" t="s">
        <v>39</v>
      </c>
      <c r="B89" s="962" t="s">
        <v>362</v>
      </c>
      <c r="C89" s="964">
        <v>963.30413454094048</v>
      </c>
      <c r="D89" s="977">
        <v>0</v>
      </c>
      <c r="E89" s="962">
        <v>0</v>
      </c>
      <c r="F89" s="962">
        <v>2</v>
      </c>
      <c r="G89" s="962" t="s">
        <v>685</v>
      </c>
      <c r="H89" s="962" t="s">
        <v>24</v>
      </c>
      <c r="I89" s="963" t="s">
        <v>682</v>
      </c>
    </row>
    <row r="90" spans="1:9">
      <c r="A90" s="968" t="s">
        <v>70</v>
      </c>
      <c r="B90" s="962" t="s">
        <v>362</v>
      </c>
      <c r="C90" s="964">
        <v>101.40043521483584</v>
      </c>
      <c r="D90" s="977">
        <v>0</v>
      </c>
      <c r="E90" s="962">
        <v>0</v>
      </c>
      <c r="F90" s="962">
        <v>2</v>
      </c>
      <c r="G90" s="962" t="s">
        <v>685</v>
      </c>
      <c r="H90" s="962" t="s">
        <v>32</v>
      </c>
      <c r="I90" s="963" t="s">
        <v>711</v>
      </c>
    </row>
    <row r="91" spans="1:9">
      <c r="A91" s="968" t="s">
        <v>746</v>
      </c>
      <c r="B91" s="962" t="s">
        <v>362</v>
      </c>
      <c r="C91" s="964">
        <v>101.40043521483584</v>
      </c>
      <c r="D91" s="977">
        <v>0</v>
      </c>
      <c r="E91" s="962">
        <v>0</v>
      </c>
      <c r="F91" s="962">
        <v>2</v>
      </c>
      <c r="G91" s="962" t="s">
        <v>685</v>
      </c>
      <c r="H91" s="962" t="s">
        <v>46</v>
      </c>
      <c r="I91" s="963" t="s">
        <v>682</v>
      </c>
    </row>
    <row r="92" spans="1:9">
      <c r="A92" s="968" t="s">
        <v>63</v>
      </c>
      <c r="B92" s="962" t="s">
        <v>362</v>
      </c>
      <c r="C92" s="964">
        <v>912.60391693352256</v>
      </c>
      <c r="D92" s="977">
        <v>0</v>
      </c>
      <c r="E92" s="962">
        <v>0</v>
      </c>
      <c r="F92" s="962">
        <v>2</v>
      </c>
      <c r="G92" s="962" t="s">
        <v>685</v>
      </c>
      <c r="H92" s="962" t="s">
        <v>64</v>
      </c>
      <c r="I92" s="963" t="s">
        <v>683</v>
      </c>
    </row>
    <row r="93" spans="1:9">
      <c r="A93" s="966" t="s">
        <v>166</v>
      </c>
      <c r="B93" s="962" t="s">
        <v>362</v>
      </c>
      <c r="C93" s="964">
        <v>7224.7810090570529</v>
      </c>
      <c r="D93" s="977">
        <v>0</v>
      </c>
      <c r="E93" s="962">
        <v>0</v>
      </c>
      <c r="F93" s="962">
        <v>2</v>
      </c>
      <c r="G93" s="962" t="s">
        <v>685</v>
      </c>
      <c r="H93" s="962" t="s">
        <v>146</v>
      </c>
      <c r="I93" s="963" t="s">
        <v>683</v>
      </c>
    </row>
    <row r="94" spans="1:9">
      <c r="A94" s="966" t="s">
        <v>173</v>
      </c>
      <c r="B94" s="962" t="s">
        <v>362</v>
      </c>
      <c r="C94" s="964">
        <v>0</v>
      </c>
      <c r="D94" s="977">
        <v>0</v>
      </c>
      <c r="E94" s="962">
        <v>0</v>
      </c>
      <c r="F94" s="962">
        <v>2</v>
      </c>
      <c r="G94" s="962" t="s">
        <v>685</v>
      </c>
      <c r="H94" s="962" t="s">
        <v>146</v>
      </c>
      <c r="I94" s="963" t="s">
        <v>683</v>
      </c>
    </row>
    <row r="95" spans="1:9">
      <c r="A95" s="969" t="s">
        <v>52</v>
      </c>
      <c r="B95" s="962" t="s">
        <v>362</v>
      </c>
      <c r="C95" s="964">
        <v>0</v>
      </c>
      <c r="D95" s="977">
        <v>0</v>
      </c>
      <c r="E95" s="962">
        <v>0</v>
      </c>
      <c r="F95" s="962">
        <v>2</v>
      </c>
      <c r="G95" s="962" t="s">
        <v>685</v>
      </c>
      <c r="H95" s="962" t="s">
        <v>54</v>
      </c>
      <c r="I95" s="962" t="s">
        <v>721</v>
      </c>
    </row>
    <row r="96" spans="1:9">
      <c r="A96" s="966" t="s">
        <v>185</v>
      </c>
      <c r="B96" s="962" t="s">
        <v>362</v>
      </c>
      <c r="C96" s="964">
        <v>144130.57861436764</v>
      </c>
      <c r="D96" s="977">
        <v>0</v>
      </c>
      <c r="E96" s="962">
        <v>0</v>
      </c>
      <c r="F96" s="962">
        <v>2</v>
      </c>
      <c r="G96" s="962" t="s">
        <v>685</v>
      </c>
      <c r="H96" s="962" t="s">
        <v>146</v>
      </c>
      <c r="I96" s="963" t="s">
        <v>681</v>
      </c>
    </row>
    <row r="97" spans="1:9">
      <c r="A97" s="968" t="s">
        <v>747</v>
      </c>
      <c r="B97" s="962" t="s">
        <v>362</v>
      </c>
      <c r="C97" s="964">
        <v>0</v>
      </c>
      <c r="D97" s="977">
        <v>0</v>
      </c>
      <c r="E97" s="962">
        <v>0</v>
      </c>
      <c r="F97" s="962">
        <v>2</v>
      </c>
      <c r="G97" s="962" t="s">
        <v>685</v>
      </c>
      <c r="H97" s="962" t="s">
        <v>24</v>
      </c>
      <c r="I97" s="962" t="s">
        <v>683</v>
      </c>
    </row>
    <row r="98" spans="1:9">
      <c r="A98" s="966" t="s">
        <v>181</v>
      </c>
      <c r="B98" s="962" t="s">
        <v>362</v>
      </c>
      <c r="C98" s="964">
        <v>0</v>
      </c>
      <c r="D98" s="977">
        <v>0</v>
      </c>
      <c r="E98" s="962">
        <v>0</v>
      </c>
      <c r="F98" s="962">
        <v>2</v>
      </c>
      <c r="G98" s="962" t="s">
        <v>685</v>
      </c>
      <c r="H98" s="962" t="s">
        <v>146</v>
      </c>
      <c r="I98" s="963" t="s">
        <v>681</v>
      </c>
    </row>
    <row r="99" spans="1:9">
      <c r="A99" s="967" t="s">
        <v>261</v>
      </c>
      <c r="B99" s="962" t="s">
        <v>362</v>
      </c>
      <c r="C99" s="964">
        <v>838.24359777597624</v>
      </c>
      <c r="D99" s="977">
        <v>0</v>
      </c>
      <c r="E99" s="962">
        <v>0</v>
      </c>
      <c r="F99" s="962">
        <v>2</v>
      </c>
      <c r="G99" s="962" t="s">
        <v>685</v>
      </c>
      <c r="H99" s="962" t="s">
        <v>79</v>
      </c>
      <c r="I99" s="962" t="s">
        <v>683</v>
      </c>
    </row>
    <row r="100" spans="1:9">
      <c r="A100" s="966" t="s">
        <v>190</v>
      </c>
      <c r="B100" s="962" t="s">
        <v>362</v>
      </c>
      <c r="C100" s="964">
        <v>7833.1836203460671</v>
      </c>
      <c r="D100" s="977">
        <v>0</v>
      </c>
      <c r="E100" s="962">
        <v>0</v>
      </c>
      <c r="F100" s="962">
        <v>2</v>
      </c>
      <c r="G100" s="962" t="s">
        <v>685</v>
      </c>
      <c r="H100" s="962" t="s">
        <v>146</v>
      </c>
      <c r="I100" s="963" t="s">
        <v>681</v>
      </c>
    </row>
    <row r="101" spans="1:9">
      <c r="A101" s="968" t="s">
        <v>83</v>
      </c>
      <c r="B101" s="962" t="s">
        <v>362</v>
      </c>
      <c r="C101" s="964">
        <v>0</v>
      </c>
      <c r="D101" s="977">
        <v>0</v>
      </c>
      <c r="E101" s="962">
        <v>0</v>
      </c>
      <c r="F101" s="962">
        <v>2</v>
      </c>
      <c r="G101" s="962" t="s">
        <v>685</v>
      </c>
      <c r="H101" s="962" t="s">
        <v>87</v>
      </c>
      <c r="I101" s="962" t="s">
        <v>682</v>
      </c>
    </row>
    <row r="102" spans="1:9">
      <c r="A102" s="966" t="s">
        <v>192</v>
      </c>
      <c r="B102" s="962" t="s">
        <v>362</v>
      </c>
      <c r="C102" s="964">
        <v>0</v>
      </c>
      <c r="D102" s="977">
        <v>0</v>
      </c>
      <c r="E102" s="962">
        <v>0</v>
      </c>
      <c r="F102" s="962">
        <v>2</v>
      </c>
      <c r="G102" s="962" t="s">
        <v>685</v>
      </c>
      <c r="H102" s="962" t="s">
        <v>146</v>
      </c>
      <c r="I102" s="962" t="s">
        <v>683</v>
      </c>
    </row>
    <row r="103" spans="1:9">
      <c r="A103" s="966" t="s">
        <v>94</v>
      </c>
      <c r="B103" s="962" t="s">
        <v>362</v>
      </c>
      <c r="C103" s="964">
        <v>202.80087042967168</v>
      </c>
      <c r="D103" s="977">
        <v>0</v>
      </c>
      <c r="E103" s="962">
        <v>0</v>
      </c>
      <c r="F103" s="962">
        <v>2</v>
      </c>
      <c r="G103" s="962" t="s">
        <v>685</v>
      </c>
      <c r="H103" s="962" t="s">
        <v>95</v>
      </c>
      <c r="I103" s="962" t="s">
        <v>726</v>
      </c>
    </row>
    <row r="104" spans="1:9">
      <c r="A104" s="966" t="s">
        <v>196</v>
      </c>
      <c r="B104" s="962" t="s">
        <v>362</v>
      </c>
      <c r="C104" s="964">
        <v>6155.24784714819</v>
      </c>
      <c r="D104" s="977">
        <v>0</v>
      </c>
      <c r="E104" s="962">
        <v>0</v>
      </c>
      <c r="F104" s="962">
        <v>2</v>
      </c>
      <c r="G104" s="962" t="s">
        <v>685</v>
      </c>
      <c r="H104" s="962" t="s">
        <v>146</v>
      </c>
      <c r="I104" s="962" t="s">
        <v>681</v>
      </c>
    </row>
    <row r="105" spans="1:9">
      <c r="A105" s="966" t="s">
        <v>100</v>
      </c>
      <c r="B105" s="962" t="s">
        <v>362</v>
      </c>
      <c r="C105" s="964">
        <v>0</v>
      </c>
      <c r="D105" s="977">
        <v>0</v>
      </c>
      <c r="E105" s="962">
        <v>0</v>
      </c>
      <c r="F105" s="962">
        <v>2</v>
      </c>
      <c r="G105" s="962" t="s">
        <v>685</v>
      </c>
      <c r="H105" s="962" t="s">
        <v>24</v>
      </c>
      <c r="I105" s="962" t="s">
        <v>682</v>
      </c>
    </row>
    <row r="106" spans="1:9">
      <c r="A106" s="966" t="s">
        <v>198</v>
      </c>
      <c r="B106" s="962" t="s">
        <v>362</v>
      </c>
      <c r="C106" s="964">
        <v>6418.6475490991088</v>
      </c>
      <c r="D106" s="977">
        <v>0</v>
      </c>
      <c r="E106" s="962">
        <v>0</v>
      </c>
      <c r="F106" s="962">
        <v>2</v>
      </c>
      <c r="G106" s="962" t="s">
        <v>685</v>
      </c>
      <c r="H106" s="962" t="s">
        <v>146</v>
      </c>
      <c r="I106" s="962" t="s">
        <v>683</v>
      </c>
    </row>
    <row r="107" spans="1:9">
      <c r="A107" s="966" t="s">
        <v>201</v>
      </c>
      <c r="B107" s="962" t="s">
        <v>362</v>
      </c>
      <c r="C107" s="964">
        <v>3209.3455919845655</v>
      </c>
      <c r="D107" s="977">
        <v>0</v>
      </c>
      <c r="E107" s="962">
        <v>0</v>
      </c>
      <c r="F107" s="962">
        <v>2</v>
      </c>
      <c r="G107" s="962" t="s">
        <v>685</v>
      </c>
      <c r="H107" s="962" t="s">
        <v>146</v>
      </c>
      <c r="I107" s="963" t="s">
        <v>683</v>
      </c>
    </row>
    <row r="108" spans="1:9">
      <c r="A108" s="968" t="s">
        <v>103</v>
      </c>
      <c r="B108" s="962" t="s">
        <v>362</v>
      </c>
      <c r="C108" s="964">
        <v>1470.3063106151196</v>
      </c>
      <c r="D108" s="977">
        <v>0</v>
      </c>
      <c r="E108" s="962">
        <v>0</v>
      </c>
      <c r="F108" s="962">
        <v>2</v>
      </c>
      <c r="G108" s="962" t="s">
        <v>685</v>
      </c>
      <c r="H108" s="962" t="s">
        <v>79</v>
      </c>
      <c r="I108" s="962" t="s">
        <v>682</v>
      </c>
    </row>
    <row r="109" spans="1:9">
      <c r="A109" s="968" t="s">
        <v>107</v>
      </c>
      <c r="B109" s="962" t="s">
        <v>362</v>
      </c>
      <c r="C109" s="964">
        <v>608.402611289015</v>
      </c>
      <c r="D109" s="977">
        <v>0</v>
      </c>
      <c r="E109" s="962">
        <v>0</v>
      </c>
      <c r="F109" s="962">
        <v>2</v>
      </c>
      <c r="G109" s="962" t="s">
        <v>685</v>
      </c>
      <c r="H109" s="962" t="s">
        <v>79</v>
      </c>
      <c r="I109" s="962" t="s">
        <v>682</v>
      </c>
    </row>
    <row r="110" spans="1:9">
      <c r="A110" s="968" t="s">
        <v>108</v>
      </c>
      <c r="B110" s="962" t="s">
        <v>362</v>
      </c>
      <c r="C110" s="964">
        <v>152.10065282225375</v>
      </c>
      <c r="D110" s="977">
        <v>0</v>
      </c>
      <c r="E110" s="962">
        <v>0</v>
      </c>
      <c r="F110" s="962">
        <v>2</v>
      </c>
      <c r="G110" s="962" t="s">
        <v>685</v>
      </c>
      <c r="H110" s="962" t="s">
        <v>32</v>
      </c>
      <c r="I110" s="962" t="s">
        <v>682</v>
      </c>
    </row>
    <row r="111" spans="1:9">
      <c r="A111" s="966" t="s">
        <v>203</v>
      </c>
      <c r="B111" s="962" t="s">
        <v>362</v>
      </c>
      <c r="C111" s="964">
        <v>19113.982037996553</v>
      </c>
      <c r="D111" s="977">
        <v>0</v>
      </c>
      <c r="E111" s="962">
        <v>0</v>
      </c>
      <c r="F111" s="962">
        <v>2</v>
      </c>
      <c r="G111" s="962" t="s">
        <v>685</v>
      </c>
      <c r="H111" s="962" t="s">
        <v>146</v>
      </c>
      <c r="I111" s="963" t="s">
        <v>681</v>
      </c>
    </row>
    <row r="112" spans="1:9">
      <c r="A112" s="966" t="s">
        <v>204</v>
      </c>
      <c r="B112" s="962" t="s">
        <v>362</v>
      </c>
      <c r="C112" s="964">
        <v>253044.78607862286</v>
      </c>
      <c r="D112" s="977">
        <v>0</v>
      </c>
      <c r="E112" s="962">
        <v>0</v>
      </c>
      <c r="F112" s="962">
        <v>2</v>
      </c>
      <c r="G112" s="962" t="s">
        <v>685</v>
      </c>
      <c r="H112" s="962" t="s">
        <v>146</v>
      </c>
      <c r="I112" s="963" t="s">
        <v>681</v>
      </c>
    </row>
    <row r="113" spans="1:9">
      <c r="A113" s="966" t="s">
        <v>262</v>
      </c>
      <c r="B113" s="962" t="s">
        <v>362</v>
      </c>
      <c r="C113" s="964">
        <v>37371.130398427747</v>
      </c>
      <c r="D113" s="977">
        <v>0</v>
      </c>
      <c r="E113" s="962">
        <v>0</v>
      </c>
      <c r="F113" s="962">
        <v>2</v>
      </c>
      <c r="G113" s="962" t="s">
        <v>685</v>
      </c>
      <c r="H113" s="962" t="s">
        <v>146</v>
      </c>
      <c r="I113" s="963" t="s">
        <v>681</v>
      </c>
    </row>
    <row r="114" spans="1:9">
      <c r="A114" s="966" t="s">
        <v>263</v>
      </c>
      <c r="B114" s="962" t="s">
        <v>362</v>
      </c>
      <c r="C114" s="964">
        <v>152.10065282225375</v>
      </c>
      <c r="D114" s="977">
        <v>0</v>
      </c>
      <c r="E114" s="962">
        <v>0</v>
      </c>
      <c r="F114" s="962">
        <v>2</v>
      </c>
      <c r="G114" s="962" t="s">
        <v>685</v>
      </c>
      <c r="H114" s="962" t="s">
        <v>24</v>
      </c>
      <c r="I114" s="962" t="s">
        <v>683</v>
      </c>
    </row>
    <row r="115" spans="1:9">
      <c r="A115" s="969" t="s">
        <v>122</v>
      </c>
      <c r="B115" s="962" t="s">
        <v>362</v>
      </c>
      <c r="C115" s="964">
        <v>0</v>
      </c>
      <c r="D115" s="977">
        <v>0</v>
      </c>
      <c r="E115" s="962">
        <v>0</v>
      </c>
      <c r="F115" s="962">
        <v>2</v>
      </c>
      <c r="G115" s="962" t="s">
        <v>685</v>
      </c>
      <c r="H115" s="962" t="s">
        <v>79</v>
      </c>
      <c r="I115" s="962" t="s">
        <v>683</v>
      </c>
    </row>
    <row r="116" spans="1:9">
      <c r="A116" s="969" t="s">
        <v>120</v>
      </c>
      <c r="B116" s="962" t="s">
        <v>362</v>
      </c>
      <c r="C116" s="964">
        <v>50.700217607417919</v>
      </c>
      <c r="D116" s="977">
        <v>0</v>
      </c>
      <c r="E116" s="962">
        <v>0</v>
      </c>
      <c r="F116" s="962">
        <v>2</v>
      </c>
      <c r="G116" s="962" t="s">
        <v>685</v>
      </c>
      <c r="H116" s="962" t="s">
        <v>79</v>
      </c>
    </row>
    <row r="117" spans="1:9">
      <c r="A117" s="969" t="s">
        <v>123</v>
      </c>
      <c r="B117" s="962" t="s">
        <v>362</v>
      </c>
      <c r="C117" s="964">
        <v>0</v>
      </c>
      <c r="D117" s="977">
        <v>0</v>
      </c>
      <c r="E117" s="962">
        <v>0</v>
      </c>
      <c r="F117" s="962">
        <v>2</v>
      </c>
      <c r="G117" s="962" t="s">
        <v>685</v>
      </c>
      <c r="H117" s="962" t="s">
        <v>54</v>
      </c>
      <c r="I117" s="962" t="s">
        <v>683</v>
      </c>
    </row>
    <row r="118" spans="1:9">
      <c r="A118" s="967" t="s">
        <v>214</v>
      </c>
      <c r="B118" s="962" t="s">
        <v>362</v>
      </c>
      <c r="C118" s="964">
        <v>0</v>
      </c>
      <c r="D118" s="977">
        <v>0</v>
      </c>
      <c r="E118" s="962">
        <v>0</v>
      </c>
      <c r="F118" s="962">
        <v>2</v>
      </c>
      <c r="G118" s="962" t="s">
        <v>685</v>
      </c>
      <c r="H118" s="962" t="s">
        <v>146</v>
      </c>
      <c r="I118" s="962" t="s">
        <v>683</v>
      </c>
    </row>
    <row r="119" spans="1:9" ht="15.6">
      <c r="A119" s="967" t="s">
        <v>218</v>
      </c>
      <c r="B119" s="962" t="s">
        <v>362</v>
      </c>
      <c r="C119" s="964">
        <v>0</v>
      </c>
      <c r="D119" s="977">
        <v>0</v>
      </c>
      <c r="E119" s="962">
        <v>0</v>
      </c>
      <c r="F119" s="962">
        <v>2</v>
      </c>
      <c r="G119" s="962" t="s">
        <v>685</v>
      </c>
      <c r="H119" s="962" t="s">
        <v>146</v>
      </c>
      <c r="I119" s="973" t="s">
        <v>742</v>
      </c>
    </row>
    <row r="120" spans="1:9">
      <c r="A120" s="969" t="s">
        <v>126</v>
      </c>
      <c r="B120" s="962" t="s">
        <v>362</v>
      </c>
      <c r="C120" s="964">
        <v>0</v>
      </c>
      <c r="D120" s="977">
        <v>0</v>
      </c>
      <c r="E120" s="962">
        <v>0</v>
      </c>
      <c r="F120" s="962">
        <v>2</v>
      </c>
      <c r="G120" s="962" t="s">
        <v>685</v>
      </c>
      <c r="H120" s="962" t="s">
        <v>32</v>
      </c>
      <c r="I120" s="962" t="s">
        <v>681</v>
      </c>
    </row>
    <row r="121" spans="1:9">
      <c r="A121" s="968" t="s">
        <v>129</v>
      </c>
      <c r="B121" s="962" t="s">
        <v>362</v>
      </c>
      <c r="C121" s="964">
        <v>101.40043521483584</v>
      </c>
      <c r="D121" s="977">
        <v>0</v>
      </c>
      <c r="E121" s="962">
        <v>0</v>
      </c>
      <c r="F121" s="962">
        <v>2</v>
      </c>
      <c r="G121" s="962" t="s">
        <v>685</v>
      </c>
      <c r="H121" s="962" t="s">
        <v>24</v>
      </c>
      <c r="I121" s="962" t="s">
        <v>682</v>
      </c>
    </row>
    <row r="122" spans="1:9">
      <c r="A122" s="968" t="s">
        <v>264</v>
      </c>
      <c r="B122" s="962" t="s">
        <v>362</v>
      </c>
      <c r="C122" s="964">
        <v>0</v>
      </c>
      <c r="D122" s="977">
        <v>0</v>
      </c>
      <c r="E122" s="962">
        <v>0</v>
      </c>
      <c r="F122" s="962">
        <v>2</v>
      </c>
      <c r="G122" s="962" t="s">
        <v>685</v>
      </c>
      <c r="H122" s="962" t="s">
        <v>133</v>
      </c>
      <c r="I122" s="962" t="s">
        <v>682</v>
      </c>
    </row>
    <row r="123" spans="1:9">
      <c r="A123" s="968" t="s">
        <v>138</v>
      </c>
      <c r="B123" s="962" t="s">
        <v>362</v>
      </c>
      <c r="C123" s="964">
        <v>152.10065282225375</v>
      </c>
      <c r="D123" s="977">
        <v>0</v>
      </c>
      <c r="E123" s="962">
        <v>0</v>
      </c>
      <c r="F123" s="962">
        <v>2</v>
      </c>
      <c r="G123" s="962" t="s">
        <v>685</v>
      </c>
      <c r="H123" s="962" t="s">
        <v>87</v>
      </c>
      <c r="I123" s="962" t="s">
        <v>682</v>
      </c>
    </row>
    <row r="124" spans="1:9">
      <c r="A124" s="966" t="s">
        <v>212</v>
      </c>
      <c r="B124" s="962" t="s">
        <v>362</v>
      </c>
      <c r="C124" s="964">
        <v>0</v>
      </c>
      <c r="D124" s="977">
        <v>0</v>
      </c>
      <c r="E124" s="962">
        <v>0</v>
      </c>
      <c r="F124" s="962">
        <v>2</v>
      </c>
      <c r="G124" s="962" t="s">
        <v>685</v>
      </c>
      <c r="H124" s="962" t="s">
        <v>146</v>
      </c>
      <c r="I124" s="962" t="s">
        <v>705</v>
      </c>
    </row>
    <row r="125" spans="1:9">
      <c r="A125" s="962" t="s">
        <v>20</v>
      </c>
      <c r="B125" s="962" t="s">
        <v>362</v>
      </c>
      <c r="C125" s="964">
        <v>0</v>
      </c>
      <c r="D125" s="977">
        <v>0</v>
      </c>
      <c r="E125" s="962">
        <v>0</v>
      </c>
      <c r="F125" s="962">
        <v>3</v>
      </c>
      <c r="G125" s="962" t="s">
        <v>685</v>
      </c>
      <c r="H125" s="962" t="s">
        <v>24</v>
      </c>
      <c r="I125" s="963" t="s">
        <v>683</v>
      </c>
    </row>
    <row r="126" spans="1:9">
      <c r="A126" s="962" t="s">
        <v>143</v>
      </c>
      <c r="B126" s="962" t="s">
        <v>362</v>
      </c>
      <c r="C126" s="964">
        <v>565.54740071966478</v>
      </c>
      <c r="D126" s="977">
        <v>0</v>
      </c>
      <c r="E126" s="962">
        <v>0</v>
      </c>
      <c r="F126" s="962">
        <v>3</v>
      </c>
      <c r="G126" s="962" t="s">
        <v>685</v>
      </c>
      <c r="H126" s="962" t="s">
        <v>146</v>
      </c>
      <c r="I126" s="963" t="s">
        <v>681</v>
      </c>
    </row>
    <row r="127" spans="1:9">
      <c r="A127" s="966" t="s">
        <v>152</v>
      </c>
      <c r="B127" s="962" t="s">
        <v>362</v>
      </c>
      <c r="C127" s="964">
        <v>7261.4705595774913</v>
      </c>
      <c r="D127" s="977">
        <v>0</v>
      </c>
      <c r="E127" s="962">
        <v>0</v>
      </c>
      <c r="F127" s="962">
        <v>3</v>
      </c>
      <c r="G127" s="962" t="s">
        <v>685</v>
      </c>
      <c r="H127" s="962" t="s">
        <v>146</v>
      </c>
      <c r="I127" s="963" t="s">
        <v>681</v>
      </c>
    </row>
    <row r="128" spans="1:9">
      <c r="A128" s="966" t="s">
        <v>158</v>
      </c>
      <c r="B128" s="962" t="s">
        <v>362</v>
      </c>
      <c r="C128" s="964">
        <v>1771.0252632139818</v>
      </c>
      <c r="D128" s="977">
        <v>0</v>
      </c>
      <c r="E128" s="962">
        <v>0</v>
      </c>
      <c r="F128" s="962">
        <v>3</v>
      </c>
      <c r="G128" s="962" t="s">
        <v>685</v>
      </c>
      <c r="H128" s="962" t="s">
        <v>146</v>
      </c>
      <c r="I128" s="963" t="s">
        <v>683</v>
      </c>
    </row>
    <row r="129" spans="1:9">
      <c r="A129" s="966" t="s">
        <v>30</v>
      </c>
      <c r="B129" s="962" t="s">
        <v>362</v>
      </c>
      <c r="C129" s="964">
        <v>462.43260546940542</v>
      </c>
      <c r="D129" s="977">
        <v>0</v>
      </c>
      <c r="E129" s="962">
        <v>0</v>
      </c>
      <c r="F129" s="962">
        <v>3</v>
      </c>
      <c r="G129" s="962" t="s">
        <v>685</v>
      </c>
      <c r="H129" s="962" t="s">
        <v>32</v>
      </c>
      <c r="I129" s="963" t="s">
        <v>681</v>
      </c>
    </row>
    <row r="130" spans="1:9">
      <c r="A130" s="967" t="s">
        <v>39</v>
      </c>
      <c r="B130" s="962" t="s">
        <v>362</v>
      </c>
      <c r="C130" s="964">
        <v>639.83759902676809</v>
      </c>
      <c r="D130" s="977">
        <v>0</v>
      </c>
      <c r="E130" s="962">
        <v>0</v>
      </c>
      <c r="F130" s="962">
        <v>3</v>
      </c>
      <c r="G130" s="962" t="s">
        <v>685</v>
      </c>
      <c r="H130" s="962" t="s">
        <v>24</v>
      </c>
      <c r="I130" s="963" t="s">
        <v>682</v>
      </c>
    </row>
    <row r="131" spans="1:9">
      <c r="A131" s="968" t="s">
        <v>70</v>
      </c>
      <c r="B131" s="962" t="s">
        <v>362</v>
      </c>
      <c r="C131" s="964">
        <v>35.420505264279633</v>
      </c>
      <c r="D131" s="977">
        <v>0</v>
      </c>
      <c r="E131" s="962">
        <v>0</v>
      </c>
      <c r="F131" s="962">
        <v>3</v>
      </c>
      <c r="G131" s="962" t="s">
        <v>685</v>
      </c>
      <c r="H131" s="962" t="s">
        <v>32</v>
      </c>
      <c r="I131" s="963" t="s">
        <v>711</v>
      </c>
    </row>
    <row r="132" spans="1:9">
      <c r="A132" s="968" t="s">
        <v>746</v>
      </c>
      <c r="B132" s="962" t="s">
        <v>362</v>
      </c>
      <c r="C132" s="964">
        <v>0</v>
      </c>
      <c r="D132" s="977">
        <v>0</v>
      </c>
      <c r="E132" s="962">
        <v>0</v>
      </c>
      <c r="F132" s="962">
        <v>3</v>
      </c>
      <c r="G132" s="962" t="s">
        <v>685</v>
      </c>
      <c r="H132" s="962" t="s">
        <v>46</v>
      </c>
      <c r="I132" s="963" t="s">
        <v>682</v>
      </c>
    </row>
    <row r="133" spans="1:9">
      <c r="A133" s="968" t="s">
        <v>63</v>
      </c>
      <c r="B133" s="962" t="s">
        <v>362</v>
      </c>
      <c r="C133" s="964">
        <v>177.10252632139819</v>
      </c>
      <c r="D133" s="977">
        <v>0</v>
      </c>
      <c r="E133" s="962">
        <v>0</v>
      </c>
      <c r="F133" s="962">
        <v>3</v>
      </c>
      <c r="G133" s="962" t="s">
        <v>685</v>
      </c>
      <c r="H133" s="962" t="s">
        <v>64</v>
      </c>
      <c r="I133" s="963" t="s">
        <v>683</v>
      </c>
    </row>
    <row r="134" spans="1:9">
      <c r="A134" s="966" t="s">
        <v>166</v>
      </c>
      <c r="B134" s="962" t="s">
        <v>362</v>
      </c>
      <c r="C134" s="964">
        <v>5582.7867967994453</v>
      </c>
      <c r="D134" s="977">
        <v>0</v>
      </c>
      <c r="E134" s="962">
        <v>0</v>
      </c>
      <c r="F134" s="962">
        <v>3</v>
      </c>
      <c r="G134" s="962" t="s">
        <v>685</v>
      </c>
      <c r="H134" s="962" t="s">
        <v>146</v>
      </c>
      <c r="I134" s="963" t="s">
        <v>683</v>
      </c>
    </row>
    <row r="135" spans="1:9">
      <c r="A135" s="966" t="s">
        <v>173</v>
      </c>
      <c r="B135" s="962" t="s">
        <v>362</v>
      </c>
      <c r="C135" s="964">
        <v>0</v>
      </c>
      <c r="D135" s="977">
        <v>0</v>
      </c>
      <c r="E135" s="962">
        <v>0</v>
      </c>
      <c r="F135" s="962">
        <v>3</v>
      </c>
      <c r="G135" s="962" t="s">
        <v>685</v>
      </c>
      <c r="H135" s="962" t="s">
        <v>146</v>
      </c>
      <c r="I135" s="963" t="s">
        <v>683</v>
      </c>
    </row>
    <row r="136" spans="1:9">
      <c r="A136" s="969" t="s">
        <v>52</v>
      </c>
      <c r="B136" s="962" t="s">
        <v>362</v>
      </c>
      <c r="C136" s="964">
        <v>0</v>
      </c>
      <c r="D136" s="977">
        <v>0</v>
      </c>
      <c r="E136" s="962">
        <v>0</v>
      </c>
      <c r="F136" s="962">
        <v>3</v>
      </c>
      <c r="G136" s="962" t="s">
        <v>685</v>
      </c>
      <c r="H136" s="962" t="s">
        <v>54</v>
      </c>
      <c r="I136" s="962" t="s">
        <v>721</v>
      </c>
    </row>
    <row r="137" spans="1:9">
      <c r="A137" s="966" t="s">
        <v>185</v>
      </c>
      <c r="B137" s="962" t="s">
        <v>362</v>
      </c>
      <c r="C137" s="964">
        <v>121496.25982410395</v>
      </c>
      <c r="D137" s="977">
        <v>0</v>
      </c>
      <c r="E137" s="962">
        <v>0</v>
      </c>
      <c r="F137" s="962">
        <v>3</v>
      </c>
      <c r="G137" s="962" t="s">
        <v>685</v>
      </c>
      <c r="H137" s="962" t="s">
        <v>146</v>
      </c>
      <c r="I137" s="963" t="s">
        <v>681</v>
      </c>
    </row>
    <row r="138" spans="1:9">
      <c r="A138" s="968" t="s">
        <v>747</v>
      </c>
      <c r="B138" s="962" t="s">
        <v>362</v>
      </c>
      <c r="C138" s="964">
        <v>141.68202105711853</v>
      </c>
      <c r="D138" s="977">
        <v>0</v>
      </c>
      <c r="E138" s="962">
        <v>0</v>
      </c>
      <c r="F138" s="962">
        <v>3</v>
      </c>
      <c r="G138" s="962" t="s">
        <v>685</v>
      </c>
      <c r="H138" s="962" t="s">
        <v>24</v>
      </c>
      <c r="I138" s="962" t="s">
        <v>683</v>
      </c>
    </row>
    <row r="139" spans="1:9">
      <c r="A139" s="966" t="s">
        <v>181</v>
      </c>
      <c r="B139" s="962" t="s">
        <v>362</v>
      </c>
      <c r="C139" s="964">
        <v>2227.5562199535857</v>
      </c>
      <c r="D139" s="977">
        <v>0</v>
      </c>
      <c r="E139" s="962">
        <v>0</v>
      </c>
      <c r="F139" s="962">
        <v>3</v>
      </c>
      <c r="G139" s="962" t="s">
        <v>685</v>
      </c>
      <c r="H139" s="962" t="s">
        <v>146</v>
      </c>
      <c r="I139" s="963" t="s">
        <v>681</v>
      </c>
    </row>
    <row r="140" spans="1:9">
      <c r="A140" s="967" t="s">
        <v>261</v>
      </c>
      <c r="B140" s="962" t="s">
        <v>362</v>
      </c>
      <c r="C140" s="964">
        <v>0</v>
      </c>
      <c r="D140" s="977">
        <v>0</v>
      </c>
      <c r="E140" s="962">
        <v>0</v>
      </c>
      <c r="F140" s="962">
        <v>3</v>
      </c>
      <c r="G140" s="962" t="s">
        <v>685</v>
      </c>
      <c r="H140" s="962" t="s">
        <v>79</v>
      </c>
      <c r="I140" s="962" t="s">
        <v>683</v>
      </c>
    </row>
    <row r="141" spans="1:9">
      <c r="A141" s="966" t="s">
        <v>190</v>
      </c>
      <c r="B141" s="962" t="s">
        <v>362</v>
      </c>
      <c r="C141" s="964">
        <v>5331.9667257828942</v>
      </c>
      <c r="D141" s="977">
        <v>0</v>
      </c>
      <c r="E141" s="962">
        <v>0</v>
      </c>
      <c r="F141" s="962">
        <v>3</v>
      </c>
      <c r="G141" s="962" t="s">
        <v>685</v>
      </c>
      <c r="H141" s="962" t="s">
        <v>146</v>
      </c>
      <c r="I141" s="963" t="s">
        <v>681</v>
      </c>
    </row>
    <row r="142" spans="1:9">
      <c r="A142" s="968" t="s">
        <v>83</v>
      </c>
      <c r="B142" s="962" t="s">
        <v>362</v>
      </c>
      <c r="C142" s="964">
        <v>44.464673602827439</v>
      </c>
      <c r="D142" s="977">
        <v>0</v>
      </c>
      <c r="E142" s="962">
        <v>0</v>
      </c>
      <c r="F142" s="962">
        <v>3</v>
      </c>
      <c r="G142" s="962" t="s">
        <v>685</v>
      </c>
      <c r="H142" s="962" t="s">
        <v>87</v>
      </c>
      <c r="I142" s="962" t="s">
        <v>682</v>
      </c>
    </row>
    <row r="143" spans="1:9">
      <c r="A143" s="966" t="s">
        <v>192</v>
      </c>
      <c r="B143" s="962" t="s">
        <v>362</v>
      </c>
      <c r="C143" s="964">
        <v>0</v>
      </c>
      <c r="D143" s="977">
        <v>0</v>
      </c>
      <c r="E143" s="962">
        <v>0</v>
      </c>
      <c r="F143" s="962">
        <v>3</v>
      </c>
      <c r="G143" s="962" t="s">
        <v>685</v>
      </c>
      <c r="H143" s="962" t="s">
        <v>146</v>
      </c>
      <c r="I143" s="962" t="s">
        <v>683</v>
      </c>
    </row>
    <row r="144" spans="1:9">
      <c r="A144" s="966" t="s">
        <v>94</v>
      </c>
      <c r="B144" s="962" t="s">
        <v>362</v>
      </c>
      <c r="C144" s="964">
        <v>408.47006267408312</v>
      </c>
      <c r="D144" s="977">
        <v>0</v>
      </c>
      <c r="E144" s="962">
        <v>0</v>
      </c>
      <c r="F144" s="962">
        <v>3</v>
      </c>
      <c r="G144" s="962" t="s">
        <v>685</v>
      </c>
      <c r="H144" s="962" t="s">
        <v>95</v>
      </c>
      <c r="I144" s="962" t="s">
        <v>726</v>
      </c>
    </row>
    <row r="145" spans="1:9">
      <c r="A145" s="966" t="s">
        <v>196</v>
      </c>
      <c r="B145" s="962" t="s">
        <v>362</v>
      </c>
      <c r="C145" s="964">
        <v>6978.4862597715655</v>
      </c>
      <c r="D145" s="977">
        <v>0</v>
      </c>
      <c r="E145" s="962">
        <v>0</v>
      </c>
      <c r="F145" s="962">
        <v>3</v>
      </c>
      <c r="G145" s="962" t="s">
        <v>685</v>
      </c>
      <c r="H145" s="962" t="s">
        <v>146</v>
      </c>
      <c r="I145" s="962" t="s">
        <v>681</v>
      </c>
    </row>
    <row r="146" spans="1:9">
      <c r="A146" s="966" t="s">
        <v>100</v>
      </c>
      <c r="B146" s="962" t="s">
        <v>362</v>
      </c>
      <c r="C146" s="964">
        <v>0</v>
      </c>
      <c r="D146" s="977">
        <v>0</v>
      </c>
      <c r="E146" s="962">
        <v>0</v>
      </c>
      <c r="F146" s="962">
        <v>3</v>
      </c>
      <c r="G146" s="962" t="s">
        <v>685</v>
      </c>
      <c r="H146" s="962" t="s">
        <v>24</v>
      </c>
      <c r="I146" s="962" t="s">
        <v>682</v>
      </c>
    </row>
    <row r="147" spans="1:9">
      <c r="A147" s="966" t="s">
        <v>198</v>
      </c>
      <c r="B147" s="962" t="s">
        <v>362</v>
      </c>
      <c r="C147" s="964">
        <v>2116.5184634945863</v>
      </c>
      <c r="D147" s="977">
        <v>0</v>
      </c>
      <c r="E147" s="962">
        <v>0</v>
      </c>
      <c r="F147" s="962">
        <v>3</v>
      </c>
      <c r="G147" s="962" t="s">
        <v>685</v>
      </c>
      <c r="H147" s="962" t="s">
        <v>146</v>
      </c>
      <c r="I147" s="962" t="s">
        <v>683</v>
      </c>
    </row>
    <row r="148" spans="1:9">
      <c r="A148" s="966" t="s">
        <v>201</v>
      </c>
      <c r="B148" s="962" t="s">
        <v>362</v>
      </c>
      <c r="C148" s="964">
        <v>31922.215287322193</v>
      </c>
      <c r="D148" s="977">
        <v>0</v>
      </c>
      <c r="E148" s="962">
        <v>0</v>
      </c>
      <c r="F148" s="962">
        <v>3</v>
      </c>
      <c r="G148" s="962" t="s">
        <v>685</v>
      </c>
      <c r="H148" s="962" t="s">
        <v>146</v>
      </c>
      <c r="I148" s="963" t="s">
        <v>683</v>
      </c>
    </row>
    <row r="149" spans="1:9">
      <c r="A149" s="968" t="s">
        <v>103</v>
      </c>
      <c r="B149" s="962" t="s">
        <v>362</v>
      </c>
      <c r="C149" s="964">
        <v>1428.8890512693795</v>
      </c>
      <c r="D149" s="977">
        <v>0</v>
      </c>
      <c r="E149" s="962">
        <v>0</v>
      </c>
      <c r="F149" s="962">
        <v>3</v>
      </c>
      <c r="G149" s="962" t="s">
        <v>685</v>
      </c>
      <c r="H149" s="962" t="s">
        <v>79</v>
      </c>
      <c r="I149" s="962" t="s">
        <v>682</v>
      </c>
    </row>
    <row r="150" spans="1:9">
      <c r="A150" s="968" t="s">
        <v>107</v>
      </c>
      <c r="B150" s="962" t="s">
        <v>362</v>
      </c>
      <c r="C150" s="964">
        <v>0</v>
      </c>
      <c r="D150" s="977">
        <v>0</v>
      </c>
      <c r="E150" s="962">
        <v>0</v>
      </c>
      <c r="F150" s="962">
        <v>3</v>
      </c>
      <c r="G150" s="962" t="s">
        <v>685</v>
      </c>
      <c r="H150" s="962" t="s">
        <v>79</v>
      </c>
      <c r="I150" s="962" t="s">
        <v>682</v>
      </c>
    </row>
    <row r="151" spans="1:9">
      <c r="A151" s="968" t="s">
        <v>108</v>
      </c>
      <c r="B151" s="962" t="s">
        <v>362</v>
      </c>
      <c r="C151" s="964">
        <v>248.69970493986904</v>
      </c>
      <c r="D151" s="977">
        <v>0</v>
      </c>
      <c r="E151" s="962">
        <v>0</v>
      </c>
      <c r="F151" s="962">
        <v>3</v>
      </c>
      <c r="G151" s="962" t="s">
        <v>685</v>
      </c>
      <c r="H151" s="962" t="s">
        <v>32</v>
      </c>
      <c r="I151" s="962" t="s">
        <v>682</v>
      </c>
    </row>
    <row r="152" spans="1:9">
      <c r="A152" s="966" t="s">
        <v>203</v>
      </c>
      <c r="B152" s="962" t="s">
        <v>362</v>
      </c>
      <c r="C152" s="964">
        <v>27569.401028750097</v>
      </c>
      <c r="D152" s="977">
        <v>0</v>
      </c>
      <c r="E152" s="962">
        <v>0</v>
      </c>
      <c r="F152" s="962">
        <v>3</v>
      </c>
      <c r="G152" s="962" t="s">
        <v>685</v>
      </c>
      <c r="H152" s="962" t="s">
        <v>146</v>
      </c>
      <c r="I152" s="963" t="s">
        <v>681</v>
      </c>
    </row>
    <row r="153" spans="1:9">
      <c r="A153" s="966" t="s">
        <v>204</v>
      </c>
      <c r="B153" s="962" t="s">
        <v>362</v>
      </c>
      <c r="C153" s="964">
        <v>219602.77870226867</v>
      </c>
      <c r="D153" s="977">
        <v>0</v>
      </c>
      <c r="E153" s="962">
        <v>0</v>
      </c>
      <c r="F153" s="962">
        <v>3</v>
      </c>
      <c r="G153" s="962" t="s">
        <v>685</v>
      </c>
      <c r="H153" s="962" t="s">
        <v>146</v>
      </c>
      <c r="I153" s="963" t="s">
        <v>681</v>
      </c>
    </row>
    <row r="154" spans="1:9">
      <c r="A154" s="966" t="s">
        <v>262</v>
      </c>
      <c r="B154" s="962" t="s">
        <v>362</v>
      </c>
      <c r="C154" s="964">
        <v>16945.231405828188</v>
      </c>
      <c r="D154" s="977">
        <v>0</v>
      </c>
      <c r="E154" s="962">
        <v>0</v>
      </c>
      <c r="F154" s="962">
        <v>3</v>
      </c>
      <c r="G154" s="962" t="s">
        <v>685</v>
      </c>
      <c r="H154" s="962" t="s">
        <v>146</v>
      </c>
      <c r="I154" s="963" t="s">
        <v>681</v>
      </c>
    </row>
    <row r="155" spans="1:9">
      <c r="A155" s="966" t="s">
        <v>263</v>
      </c>
      <c r="B155" s="962" t="s">
        <v>362</v>
      </c>
      <c r="C155" s="964">
        <v>0</v>
      </c>
      <c r="D155" s="977">
        <v>0</v>
      </c>
      <c r="E155" s="962">
        <v>0</v>
      </c>
      <c r="F155" s="962">
        <v>3</v>
      </c>
      <c r="G155" s="962" t="s">
        <v>685</v>
      </c>
      <c r="H155" s="962" t="s">
        <v>24</v>
      </c>
      <c r="I155" s="962" t="s">
        <v>683</v>
      </c>
    </row>
    <row r="156" spans="1:9">
      <c r="A156" s="969" t="s">
        <v>122</v>
      </c>
      <c r="B156" s="962" t="s">
        <v>362</v>
      </c>
      <c r="C156" s="964">
        <v>0</v>
      </c>
      <c r="D156" s="977">
        <v>0</v>
      </c>
      <c r="E156" s="962">
        <v>0</v>
      </c>
      <c r="F156" s="962">
        <v>3</v>
      </c>
      <c r="G156" s="962" t="s">
        <v>685</v>
      </c>
      <c r="H156" s="962" t="s">
        <v>79</v>
      </c>
      <c r="I156" s="962" t="s">
        <v>683</v>
      </c>
    </row>
    <row r="157" spans="1:9">
      <c r="A157" s="969" t="s">
        <v>120</v>
      </c>
      <c r="B157" s="962" t="s">
        <v>362</v>
      </c>
      <c r="C157" s="964">
        <v>0</v>
      </c>
      <c r="D157" s="977">
        <v>0</v>
      </c>
      <c r="E157" s="962">
        <v>0</v>
      </c>
      <c r="F157" s="962">
        <v>3</v>
      </c>
      <c r="G157" s="962" t="s">
        <v>685</v>
      </c>
      <c r="H157" s="962" t="s">
        <v>79</v>
      </c>
    </row>
    <row r="158" spans="1:9">
      <c r="A158" s="969" t="s">
        <v>123</v>
      </c>
      <c r="B158" s="962" t="s">
        <v>362</v>
      </c>
      <c r="C158" s="964">
        <v>0</v>
      </c>
      <c r="D158" s="977">
        <v>0</v>
      </c>
      <c r="E158" s="962">
        <v>0</v>
      </c>
      <c r="F158" s="962">
        <v>3</v>
      </c>
      <c r="G158" s="962" t="s">
        <v>685</v>
      </c>
      <c r="H158" s="962" t="s">
        <v>54</v>
      </c>
      <c r="I158" s="962" t="s">
        <v>683</v>
      </c>
    </row>
    <row r="159" spans="1:9">
      <c r="A159" s="967" t="s">
        <v>214</v>
      </c>
      <c r="B159" s="962" t="s">
        <v>362</v>
      </c>
      <c r="C159" s="964">
        <v>1303.525723512272</v>
      </c>
      <c r="D159" s="977">
        <v>0</v>
      </c>
      <c r="E159" s="962">
        <v>0</v>
      </c>
      <c r="F159" s="962">
        <v>3</v>
      </c>
      <c r="G159" s="962" t="s">
        <v>685</v>
      </c>
      <c r="H159" s="962" t="s">
        <v>146</v>
      </c>
      <c r="I159" s="962" t="s">
        <v>683</v>
      </c>
    </row>
    <row r="160" spans="1:9" ht="15.6">
      <c r="A160" s="967" t="s">
        <v>218</v>
      </c>
      <c r="B160" s="962" t="s">
        <v>362</v>
      </c>
      <c r="C160" s="964">
        <v>35.420505264279633</v>
      </c>
      <c r="D160" s="977">
        <v>0</v>
      </c>
      <c r="E160" s="962">
        <v>0</v>
      </c>
      <c r="F160" s="962">
        <v>3</v>
      </c>
      <c r="G160" s="962" t="s">
        <v>685</v>
      </c>
      <c r="H160" s="962" t="s">
        <v>146</v>
      </c>
      <c r="I160" s="973" t="s">
        <v>742</v>
      </c>
    </row>
    <row r="161" spans="1:9">
      <c r="A161" s="969" t="s">
        <v>126</v>
      </c>
      <c r="B161" s="962" t="s">
        <v>362</v>
      </c>
      <c r="C161" s="964">
        <v>204.23503133704156</v>
      </c>
      <c r="D161" s="977">
        <v>0</v>
      </c>
      <c r="E161" s="962">
        <v>0</v>
      </c>
      <c r="F161" s="962">
        <v>3</v>
      </c>
      <c r="G161" s="962" t="s">
        <v>685</v>
      </c>
      <c r="H161" s="962" t="s">
        <v>32</v>
      </c>
      <c r="I161" s="962" t="s">
        <v>681</v>
      </c>
    </row>
    <row r="162" spans="1:9">
      <c r="A162" s="968" t="s">
        <v>129</v>
      </c>
      <c r="B162" s="962" t="s">
        <v>362</v>
      </c>
      <c r="C162" s="964">
        <v>88.929347205654878</v>
      </c>
      <c r="D162" s="977">
        <v>0</v>
      </c>
      <c r="E162" s="962">
        <v>0</v>
      </c>
      <c r="F162" s="962">
        <v>3</v>
      </c>
      <c r="G162" s="962" t="s">
        <v>685</v>
      </c>
      <c r="H162" s="962" t="s">
        <v>24</v>
      </c>
      <c r="I162" s="962" t="s">
        <v>682</v>
      </c>
    </row>
    <row r="163" spans="1:9">
      <c r="A163" s="968" t="s">
        <v>264</v>
      </c>
      <c r="B163" s="962" t="s">
        <v>362</v>
      </c>
      <c r="C163" s="964">
        <v>0</v>
      </c>
      <c r="D163" s="977">
        <v>0</v>
      </c>
      <c r="E163" s="962">
        <v>0</v>
      </c>
      <c r="F163" s="962">
        <v>3</v>
      </c>
      <c r="G163" s="962" t="s">
        <v>685</v>
      </c>
      <c r="H163" s="962" t="s">
        <v>133</v>
      </c>
      <c r="I163" s="962" t="s">
        <v>682</v>
      </c>
    </row>
    <row r="164" spans="1:9">
      <c r="A164" s="968" t="s">
        <v>138</v>
      </c>
      <c r="B164" s="962" t="s">
        <v>362</v>
      </c>
      <c r="C164" s="964">
        <v>0</v>
      </c>
      <c r="D164" s="977">
        <v>0</v>
      </c>
      <c r="E164" s="962">
        <v>0</v>
      </c>
      <c r="F164" s="962">
        <v>3</v>
      </c>
      <c r="G164" s="962" t="s">
        <v>685</v>
      </c>
      <c r="H164" s="962" t="s">
        <v>87</v>
      </c>
      <c r="I164" s="962" t="s">
        <v>682</v>
      </c>
    </row>
    <row r="165" spans="1:9">
      <c r="A165" s="966" t="s">
        <v>212</v>
      </c>
      <c r="B165" s="962" t="s">
        <v>362</v>
      </c>
      <c r="C165" s="964">
        <v>0</v>
      </c>
      <c r="D165" s="977">
        <v>0</v>
      </c>
      <c r="E165" s="962">
        <v>0</v>
      </c>
      <c r="F165" s="962">
        <v>3</v>
      </c>
      <c r="G165" s="962" t="s">
        <v>685</v>
      </c>
      <c r="H165" s="962" t="s">
        <v>146</v>
      </c>
      <c r="I165" s="962" t="s">
        <v>705</v>
      </c>
    </row>
    <row r="166" spans="1:9">
      <c r="A166" s="962" t="s">
        <v>20</v>
      </c>
      <c r="B166" s="962" t="s">
        <v>362</v>
      </c>
      <c r="C166" s="964">
        <v>249.93727963762919</v>
      </c>
      <c r="D166" s="977">
        <v>0</v>
      </c>
      <c r="E166" s="962">
        <v>0</v>
      </c>
      <c r="F166" s="962">
        <v>4</v>
      </c>
      <c r="G166" s="962" t="s">
        <v>677</v>
      </c>
      <c r="H166" s="962" t="s">
        <v>24</v>
      </c>
      <c r="I166" s="963" t="s">
        <v>683</v>
      </c>
    </row>
    <row r="167" spans="1:9">
      <c r="A167" s="962" t="s">
        <v>143</v>
      </c>
      <c r="B167" s="962" t="s">
        <v>362</v>
      </c>
      <c r="C167" s="964">
        <v>0</v>
      </c>
      <c r="D167" s="977">
        <v>0</v>
      </c>
      <c r="E167" s="962">
        <v>0</v>
      </c>
      <c r="F167" s="962">
        <v>4</v>
      </c>
      <c r="G167" s="962" t="s">
        <v>677</v>
      </c>
      <c r="H167" s="962" t="s">
        <v>146</v>
      </c>
      <c r="I167" s="963" t="s">
        <v>681</v>
      </c>
    </row>
    <row r="168" spans="1:9">
      <c r="A168" s="966" t="s">
        <v>152</v>
      </c>
      <c r="B168" s="962" t="s">
        <v>362</v>
      </c>
      <c r="C168" s="964">
        <v>1460.7445454376996</v>
      </c>
      <c r="D168" s="977">
        <v>0</v>
      </c>
      <c r="E168" s="962">
        <v>0</v>
      </c>
      <c r="F168" s="962">
        <v>4</v>
      </c>
      <c r="G168" s="962" t="s">
        <v>677</v>
      </c>
      <c r="H168" s="962" t="s">
        <v>146</v>
      </c>
      <c r="I168" s="963" t="s">
        <v>681</v>
      </c>
    </row>
    <row r="169" spans="1:9">
      <c r="A169" s="966" t="s">
        <v>158</v>
      </c>
      <c r="B169" s="962" t="s">
        <v>362</v>
      </c>
      <c r="C169" s="964">
        <v>0</v>
      </c>
      <c r="D169" s="977">
        <v>0</v>
      </c>
      <c r="E169" s="962">
        <v>0</v>
      </c>
      <c r="F169" s="962">
        <v>4</v>
      </c>
      <c r="G169" s="962" t="s">
        <v>677</v>
      </c>
      <c r="H169" s="962" t="s">
        <v>146</v>
      </c>
      <c r="I169" s="963" t="s">
        <v>683</v>
      </c>
    </row>
    <row r="170" spans="1:9">
      <c r="A170" s="966" t="s">
        <v>30</v>
      </c>
      <c r="B170" s="962" t="s">
        <v>362</v>
      </c>
      <c r="C170" s="964">
        <v>193.63209544472866</v>
      </c>
      <c r="D170" s="977">
        <v>0</v>
      </c>
      <c r="E170" s="962">
        <v>0</v>
      </c>
      <c r="F170" s="962">
        <v>4</v>
      </c>
      <c r="G170" s="962" t="s">
        <v>677</v>
      </c>
      <c r="H170" s="962" t="s">
        <v>32</v>
      </c>
      <c r="I170" s="963" t="s">
        <v>681</v>
      </c>
    </row>
    <row r="171" spans="1:9">
      <c r="A171" s="967" t="s">
        <v>39</v>
      </c>
      <c r="B171" s="962" t="s">
        <v>362</v>
      </c>
      <c r="C171" s="964">
        <v>288.18576171590007</v>
      </c>
      <c r="D171" s="977">
        <v>0</v>
      </c>
      <c r="E171" s="962">
        <v>0</v>
      </c>
      <c r="F171" s="962">
        <v>4</v>
      </c>
      <c r="G171" s="962" t="s">
        <v>677</v>
      </c>
      <c r="H171" s="962" t="s">
        <v>24</v>
      </c>
      <c r="I171" s="963" t="s">
        <v>682</v>
      </c>
    </row>
    <row r="172" spans="1:9">
      <c r="A172" s="968" t="s">
        <v>70</v>
      </c>
      <c r="B172" s="962" t="s">
        <v>362</v>
      </c>
      <c r="C172" s="964">
        <v>111.08323539450187</v>
      </c>
      <c r="D172" s="977">
        <v>0</v>
      </c>
      <c r="E172" s="962">
        <v>0</v>
      </c>
      <c r="F172" s="962">
        <v>4</v>
      </c>
      <c r="G172" s="962" t="s">
        <v>677</v>
      </c>
      <c r="H172" s="962" t="s">
        <v>32</v>
      </c>
      <c r="I172" s="963" t="s">
        <v>711</v>
      </c>
    </row>
    <row r="173" spans="1:9">
      <c r="A173" s="968" t="s">
        <v>746</v>
      </c>
      <c r="B173" s="962" t="s">
        <v>362</v>
      </c>
      <c r="C173" s="964">
        <v>0</v>
      </c>
      <c r="D173" s="977">
        <v>0</v>
      </c>
      <c r="E173" s="962">
        <v>0</v>
      </c>
      <c r="F173" s="962">
        <v>4</v>
      </c>
      <c r="G173" s="962" t="s">
        <v>677</v>
      </c>
      <c r="H173" s="962" t="s">
        <v>46</v>
      </c>
      <c r="I173" s="963" t="s">
        <v>682</v>
      </c>
    </row>
    <row r="174" spans="1:9">
      <c r="A174" s="968" t="s">
        <v>63</v>
      </c>
      <c r="B174" s="962" t="s">
        <v>362</v>
      </c>
      <c r="C174" s="964">
        <v>348.54909901481392</v>
      </c>
      <c r="D174" s="977">
        <v>0</v>
      </c>
      <c r="E174" s="962">
        <v>0</v>
      </c>
      <c r="F174" s="962">
        <v>4</v>
      </c>
      <c r="G174" s="962" t="s">
        <v>677</v>
      </c>
      <c r="H174" s="962" t="s">
        <v>64</v>
      </c>
      <c r="I174" s="963" t="s">
        <v>683</v>
      </c>
    </row>
    <row r="175" spans="1:9">
      <c r="A175" s="966" t="s">
        <v>166</v>
      </c>
      <c r="B175" s="962" t="s">
        <v>362</v>
      </c>
      <c r="C175" s="964">
        <v>3186.4563593284979</v>
      </c>
      <c r="D175" s="977">
        <v>0</v>
      </c>
      <c r="E175" s="962">
        <v>0</v>
      </c>
      <c r="F175" s="962">
        <v>4</v>
      </c>
      <c r="G175" s="962" t="s">
        <v>677</v>
      </c>
      <c r="H175" s="962" t="s">
        <v>146</v>
      </c>
      <c r="I175" s="963" t="s">
        <v>683</v>
      </c>
    </row>
    <row r="176" spans="1:9">
      <c r="A176" s="966" t="s">
        <v>173</v>
      </c>
      <c r="B176" s="962" t="s">
        <v>362</v>
      </c>
      <c r="C176" s="964">
        <v>0</v>
      </c>
      <c r="D176" s="977">
        <v>0</v>
      </c>
      <c r="E176" s="962">
        <v>0</v>
      </c>
      <c r="F176" s="962">
        <v>4</v>
      </c>
      <c r="G176" s="962" t="s">
        <v>677</v>
      </c>
      <c r="H176" s="962" t="s">
        <v>146</v>
      </c>
      <c r="I176" s="963" t="s">
        <v>683</v>
      </c>
    </row>
    <row r="177" spans="1:9">
      <c r="A177" s="969" t="s">
        <v>52</v>
      </c>
      <c r="B177" s="962" t="s">
        <v>362</v>
      </c>
      <c r="C177" s="964">
        <v>0</v>
      </c>
      <c r="D177" s="977">
        <v>0</v>
      </c>
      <c r="E177" s="962">
        <v>0</v>
      </c>
      <c r="F177" s="962">
        <v>4</v>
      </c>
      <c r="G177" s="962" t="s">
        <v>677</v>
      </c>
      <c r="H177" s="962" t="s">
        <v>54</v>
      </c>
      <c r="I177" s="962" t="s">
        <v>721</v>
      </c>
    </row>
    <row r="178" spans="1:9">
      <c r="A178" s="966" t="s">
        <v>185</v>
      </c>
      <c r="B178" s="962" t="s">
        <v>362</v>
      </c>
      <c r="C178" s="964">
        <v>144990.95139038621</v>
      </c>
      <c r="D178" s="977">
        <v>0</v>
      </c>
      <c r="E178" s="962">
        <v>0</v>
      </c>
      <c r="F178" s="962">
        <v>4</v>
      </c>
      <c r="G178" s="962" t="s">
        <v>677</v>
      </c>
      <c r="H178" s="962" t="s">
        <v>146</v>
      </c>
      <c r="I178" s="963" t="s">
        <v>681</v>
      </c>
    </row>
    <row r="179" spans="1:9">
      <c r="A179" s="968" t="s">
        <v>747</v>
      </c>
      <c r="B179" s="962" t="s">
        <v>362</v>
      </c>
      <c r="C179" s="964">
        <v>0</v>
      </c>
      <c r="D179" s="977">
        <v>0</v>
      </c>
      <c r="E179" s="962">
        <v>0</v>
      </c>
      <c r="F179" s="962">
        <v>4</v>
      </c>
      <c r="G179" s="962" t="s">
        <v>677</v>
      </c>
      <c r="H179" s="962" t="s">
        <v>24</v>
      </c>
      <c r="I179" s="962" t="s">
        <v>683</v>
      </c>
    </row>
    <row r="180" spans="1:9">
      <c r="A180" s="966" t="s">
        <v>181</v>
      </c>
      <c r="B180" s="962" t="s">
        <v>362</v>
      </c>
      <c r="C180" s="964">
        <v>0</v>
      </c>
      <c r="D180" s="977">
        <v>0</v>
      </c>
      <c r="E180" s="962">
        <v>0</v>
      </c>
      <c r="F180" s="962">
        <v>4</v>
      </c>
      <c r="G180" s="962" t="s">
        <v>677</v>
      </c>
      <c r="H180" s="962" t="s">
        <v>146</v>
      </c>
      <c r="I180" s="963" t="s">
        <v>681</v>
      </c>
    </row>
    <row r="181" spans="1:9">
      <c r="A181" s="967" t="s">
        <v>261</v>
      </c>
      <c r="B181" s="962" t="s">
        <v>362</v>
      </c>
      <c r="C181" s="964">
        <v>781.28542227466312</v>
      </c>
      <c r="D181" s="977">
        <v>0</v>
      </c>
      <c r="E181" s="962">
        <v>0</v>
      </c>
      <c r="F181" s="962">
        <v>4</v>
      </c>
      <c r="G181" s="962" t="s">
        <v>677</v>
      </c>
      <c r="H181" s="962" t="s">
        <v>79</v>
      </c>
      <c r="I181" s="962" t="s">
        <v>683</v>
      </c>
    </row>
    <row r="182" spans="1:9">
      <c r="A182" s="966" t="s">
        <v>190</v>
      </c>
      <c r="B182" s="962" t="s">
        <v>362</v>
      </c>
      <c r="C182" s="964">
        <v>6185.424361384079</v>
      </c>
      <c r="D182" s="977">
        <v>0</v>
      </c>
      <c r="E182" s="962">
        <v>0</v>
      </c>
      <c r="F182" s="962">
        <v>4</v>
      </c>
      <c r="G182" s="962" t="s">
        <v>677</v>
      </c>
      <c r="H182" s="962" t="s">
        <v>146</v>
      </c>
      <c r="I182" s="963" t="s">
        <v>681</v>
      </c>
    </row>
    <row r="183" spans="1:9">
      <c r="A183" s="968" t="s">
        <v>83</v>
      </c>
      <c r="B183" s="962" t="s">
        <v>362</v>
      </c>
      <c r="C183" s="964">
        <v>0</v>
      </c>
      <c r="D183" s="977">
        <v>0</v>
      </c>
      <c r="E183" s="962">
        <v>0</v>
      </c>
      <c r="F183" s="962">
        <v>4</v>
      </c>
      <c r="G183" s="962" t="s">
        <v>677</v>
      </c>
      <c r="H183" s="962" t="s">
        <v>87</v>
      </c>
      <c r="I183" s="962" t="s">
        <v>682</v>
      </c>
    </row>
    <row r="184" spans="1:9">
      <c r="A184" s="966" t="s">
        <v>192</v>
      </c>
      <c r="B184" s="962" t="s">
        <v>362</v>
      </c>
      <c r="C184" s="964">
        <v>0</v>
      </c>
      <c r="D184" s="977">
        <v>0</v>
      </c>
      <c r="E184" s="962">
        <v>0</v>
      </c>
      <c r="F184" s="962">
        <v>4</v>
      </c>
      <c r="G184" s="962" t="s">
        <v>677</v>
      </c>
      <c r="H184" s="962" t="s">
        <v>146</v>
      </c>
      <c r="I184" s="962" t="s">
        <v>683</v>
      </c>
    </row>
    <row r="185" spans="1:9">
      <c r="A185" s="966" t="s">
        <v>94</v>
      </c>
      <c r="B185" s="962" t="s">
        <v>362</v>
      </c>
      <c r="C185" s="964">
        <v>439.51122197634453</v>
      </c>
      <c r="D185" s="977">
        <v>0</v>
      </c>
      <c r="E185" s="962">
        <v>0</v>
      </c>
      <c r="F185" s="962">
        <v>4</v>
      </c>
      <c r="G185" s="962" t="s">
        <v>677</v>
      </c>
      <c r="H185" s="962" t="s">
        <v>95</v>
      </c>
      <c r="I185" s="962" t="s">
        <v>726</v>
      </c>
    </row>
    <row r="186" spans="1:9">
      <c r="A186" s="966" t="s">
        <v>196</v>
      </c>
      <c r="B186" s="962" t="s">
        <v>362</v>
      </c>
      <c r="C186" s="964">
        <v>9622.6456742138034</v>
      </c>
      <c r="D186" s="977">
        <v>0</v>
      </c>
      <c r="E186" s="962">
        <v>0</v>
      </c>
      <c r="F186" s="962">
        <v>4</v>
      </c>
      <c r="G186" s="962" t="s">
        <v>677</v>
      </c>
      <c r="H186" s="962" t="s">
        <v>146</v>
      </c>
      <c r="I186" s="962" t="s">
        <v>681</v>
      </c>
    </row>
    <row r="187" spans="1:9">
      <c r="A187" s="966" t="s">
        <v>100</v>
      </c>
      <c r="B187" s="962" t="s">
        <v>362</v>
      </c>
      <c r="C187" s="964">
        <v>0</v>
      </c>
      <c r="D187" s="977">
        <v>0</v>
      </c>
      <c r="E187" s="962">
        <v>0</v>
      </c>
      <c r="F187" s="962">
        <v>4</v>
      </c>
      <c r="G187" s="962" t="s">
        <v>677</v>
      </c>
      <c r="H187" s="962" t="s">
        <v>24</v>
      </c>
      <c r="I187" s="962" t="s">
        <v>682</v>
      </c>
    </row>
    <row r="188" spans="1:9">
      <c r="A188" s="966" t="s">
        <v>198</v>
      </c>
      <c r="B188" s="962" t="s">
        <v>362</v>
      </c>
      <c r="C188" s="964">
        <v>2488.2644728368414</v>
      </c>
      <c r="D188" s="977">
        <v>0</v>
      </c>
      <c r="E188" s="962">
        <v>0</v>
      </c>
      <c r="F188" s="962">
        <v>4</v>
      </c>
      <c r="G188" s="962" t="s">
        <v>677</v>
      </c>
      <c r="H188" s="962" t="s">
        <v>146</v>
      </c>
      <c r="I188" s="962" t="s">
        <v>683</v>
      </c>
    </row>
    <row r="189" spans="1:9">
      <c r="A189" s="966" t="s">
        <v>201</v>
      </c>
      <c r="B189" s="962" t="s">
        <v>362</v>
      </c>
      <c r="C189" s="964">
        <v>3917.8614750001161</v>
      </c>
      <c r="D189" s="977">
        <v>0</v>
      </c>
      <c r="E189" s="962">
        <v>0</v>
      </c>
      <c r="F189" s="962">
        <v>4</v>
      </c>
      <c r="G189" s="962" t="s">
        <v>677</v>
      </c>
      <c r="H189" s="962" t="s">
        <v>146</v>
      </c>
      <c r="I189" s="963" t="s">
        <v>683</v>
      </c>
    </row>
    <row r="190" spans="1:9">
      <c r="A190" s="968" t="s">
        <v>103</v>
      </c>
      <c r="B190" s="962" t="s">
        <v>362</v>
      </c>
      <c r="C190" s="964">
        <v>1162.386486066926</v>
      </c>
      <c r="D190" s="977">
        <v>0</v>
      </c>
      <c r="E190" s="962">
        <v>0</v>
      </c>
      <c r="F190" s="962">
        <v>4</v>
      </c>
      <c r="G190" s="962" t="s">
        <v>677</v>
      </c>
      <c r="H190" s="962" t="s">
        <v>79</v>
      </c>
      <c r="I190" s="962" t="s">
        <v>682</v>
      </c>
    </row>
    <row r="191" spans="1:9">
      <c r="A191" s="968" t="s">
        <v>107</v>
      </c>
      <c r="B191" s="962" t="s">
        <v>362</v>
      </c>
      <c r="C191" s="964">
        <v>0</v>
      </c>
      <c r="D191" s="977">
        <v>0</v>
      </c>
      <c r="E191" s="962">
        <v>0</v>
      </c>
      <c r="F191" s="962">
        <v>4</v>
      </c>
      <c r="G191" s="962" t="s">
        <v>677</v>
      </c>
      <c r="H191" s="962" t="s">
        <v>79</v>
      </c>
      <c r="I191" s="962" t="s">
        <v>682</v>
      </c>
    </row>
    <row r="192" spans="1:9">
      <c r="A192" s="968" t="s">
        <v>108</v>
      </c>
      <c r="B192" s="962" t="s">
        <v>362</v>
      </c>
      <c r="C192" s="964">
        <v>217.34475118734076</v>
      </c>
      <c r="D192" s="977">
        <v>0</v>
      </c>
      <c r="E192" s="962">
        <v>0</v>
      </c>
      <c r="F192" s="962">
        <v>4</v>
      </c>
      <c r="G192" s="962" t="s">
        <v>677</v>
      </c>
      <c r="H192" s="962" t="s">
        <v>32</v>
      </c>
      <c r="I192" s="962" t="s">
        <v>682</v>
      </c>
    </row>
    <row r="193" spans="1:17">
      <c r="A193" s="966" t="s">
        <v>203</v>
      </c>
      <c r="B193" s="962" t="s">
        <v>362</v>
      </c>
      <c r="C193" s="964">
        <v>10795.117134880684</v>
      </c>
      <c r="D193" s="977">
        <v>0</v>
      </c>
      <c r="E193" s="962">
        <v>0</v>
      </c>
      <c r="F193" s="962">
        <v>4</v>
      </c>
      <c r="G193" s="962" t="s">
        <v>677</v>
      </c>
      <c r="H193" s="962" t="s">
        <v>146</v>
      </c>
      <c r="I193" s="963" t="s">
        <v>681</v>
      </c>
    </row>
    <row r="194" spans="1:17">
      <c r="A194" s="966" t="s">
        <v>204</v>
      </c>
      <c r="B194" s="962" t="s">
        <v>362</v>
      </c>
      <c r="C194" s="964">
        <v>202645.38845030969</v>
      </c>
      <c r="D194" s="977">
        <v>0</v>
      </c>
      <c r="E194" s="962">
        <v>0</v>
      </c>
      <c r="F194" s="962">
        <v>4</v>
      </c>
      <c r="G194" s="962" t="s">
        <v>677</v>
      </c>
      <c r="H194" s="962" t="s">
        <v>146</v>
      </c>
      <c r="I194" s="963" t="s">
        <v>681</v>
      </c>
    </row>
    <row r="195" spans="1:17">
      <c r="A195" s="966" t="s">
        <v>262</v>
      </c>
      <c r="B195" s="962" t="s">
        <v>362</v>
      </c>
      <c r="C195" s="964">
        <v>39847.693654796349</v>
      </c>
      <c r="D195" s="977">
        <v>0</v>
      </c>
      <c r="E195" s="962">
        <v>0</v>
      </c>
      <c r="F195" s="962">
        <v>4</v>
      </c>
      <c r="G195" s="962" t="s">
        <v>677</v>
      </c>
      <c r="H195" s="962" t="s">
        <v>146</v>
      </c>
      <c r="I195" s="963" t="s">
        <v>681</v>
      </c>
    </row>
    <row r="196" spans="1:17">
      <c r="A196" s="966" t="s">
        <v>263</v>
      </c>
      <c r="B196" s="962" t="s">
        <v>362</v>
      </c>
      <c r="C196" s="964">
        <v>356.16922500001061</v>
      </c>
      <c r="D196" s="977">
        <v>0</v>
      </c>
      <c r="E196" s="962">
        <v>0</v>
      </c>
      <c r="F196" s="962">
        <v>4</v>
      </c>
      <c r="G196" s="962" t="s">
        <v>677</v>
      </c>
      <c r="H196" s="962" t="s">
        <v>24</v>
      </c>
      <c r="I196" s="962" t="s">
        <v>683</v>
      </c>
    </row>
    <row r="197" spans="1:17">
      <c r="A197" s="969" t="s">
        <v>122</v>
      </c>
      <c r="B197" s="962" t="s">
        <v>362</v>
      </c>
      <c r="C197" s="964">
        <v>0</v>
      </c>
      <c r="D197" s="977">
        <v>0</v>
      </c>
      <c r="E197" s="962">
        <v>0</v>
      </c>
      <c r="F197" s="962">
        <v>4</v>
      </c>
      <c r="G197" s="962" t="s">
        <v>677</v>
      </c>
      <c r="H197" s="962" t="s">
        <v>79</v>
      </c>
      <c r="I197" s="962" t="s">
        <v>683</v>
      </c>
    </row>
    <row r="198" spans="1:17">
      <c r="A198" s="969" t="s">
        <v>120</v>
      </c>
      <c r="B198" s="962" t="s">
        <v>362</v>
      </c>
      <c r="C198" s="964">
        <v>0</v>
      </c>
      <c r="D198" s="977">
        <v>0</v>
      </c>
      <c r="E198" s="962">
        <v>0</v>
      </c>
      <c r="F198" s="962">
        <v>4</v>
      </c>
      <c r="G198" s="962" t="s">
        <v>677</v>
      </c>
      <c r="H198" s="962" t="s">
        <v>79</v>
      </c>
    </row>
    <row r="199" spans="1:17">
      <c r="A199" s="969" t="s">
        <v>123</v>
      </c>
      <c r="B199" s="962" t="s">
        <v>362</v>
      </c>
      <c r="C199" s="964">
        <v>0</v>
      </c>
      <c r="D199" s="977">
        <v>0</v>
      </c>
      <c r="E199" s="962">
        <v>0</v>
      </c>
      <c r="F199" s="962">
        <v>4</v>
      </c>
      <c r="G199" s="962" t="s">
        <v>677</v>
      </c>
      <c r="H199" s="962" t="s">
        <v>54</v>
      </c>
      <c r="I199" s="962" t="s">
        <v>683</v>
      </c>
    </row>
    <row r="200" spans="1:17">
      <c r="A200" s="967" t="s">
        <v>214</v>
      </c>
      <c r="B200" s="962" t="s">
        <v>362</v>
      </c>
      <c r="C200" s="964">
        <v>0</v>
      </c>
      <c r="D200" s="977">
        <v>0</v>
      </c>
      <c r="E200" s="962">
        <v>0</v>
      </c>
      <c r="F200" s="962">
        <v>4</v>
      </c>
      <c r="G200" s="962" t="s">
        <v>677</v>
      </c>
      <c r="H200" s="962" t="s">
        <v>146</v>
      </c>
      <c r="I200" s="962" t="s">
        <v>683</v>
      </c>
    </row>
    <row r="201" spans="1:17" ht="15.6">
      <c r="A201" s="967" t="s">
        <v>218</v>
      </c>
      <c r="B201" s="962" t="s">
        <v>362</v>
      </c>
      <c r="C201" s="964">
        <v>0</v>
      </c>
      <c r="D201" s="977">
        <v>0</v>
      </c>
      <c r="E201" s="962">
        <v>0</v>
      </c>
      <c r="F201" s="962">
        <v>4</v>
      </c>
      <c r="G201" s="962" t="s">
        <v>677</v>
      </c>
      <c r="H201" s="962" t="s">
        <v>146</v>
      </c>
      <c r="I201" s="973" t="s">
        <v>742</v>
      </c>
    </row>
    <row r="202" spans="1:17">
      <c r="A202" s="969" t="s">
        <v>126</v>
      </c>
      <c r="B202" s="962" t="s">
        <v>362</v>
      </c>
      <c r="C202" s="964">
        <v>146.50374065878151</v>
      </c>
      <c r="D202" s="977">
        <v>0</v>
      </c>
      <c r="E202" s="962">
        <v>0</v>
      </c>
      <c r="F202" s="962">
        <v>4</v>
      </c>
      <c r="G202" s="962" t="s">
        <v>677</v>
      </c>
      <c r="H202" s="962" t="s">
        <v>32</v>
      </c>
      <c r="I202" s="962" t="s">
        <v>681</v>
      </c>
    </row>
    <row r="203" spans="1:17">
      <c r="A203" s="968" t="s">
        <v>129</v>
      </c>
      <c r="B203" s="962" t="s">
        <v>362</v>
      </c>
      <c r="C203" s="964">
        <v>70.841010528559266</v>
      </c>
      <c r="D203" s="977">
        <v>0</v>
      </c>
      <c r="E203" s="962">
        <v>0</v>
      </c>
      <c r="F203" s="962">
        <v>4</v>
      </c>
      <c r="G203" s="962" t="s">
        <v>677</v>
      </c>
      <c r="H203" s="962" t="s">
        <v>24</v>
      </c>
      <c r="I203" s="962" t="s">
        <v>682</v>
      </c>
    </row>
    <row r="204" spans="1:17">
      <c r="A204" s="968" t="s">
        <v>264</v>
      </c>
      <c r="B204" s="962" t="s">
        <v>362</v>
      </c>
      <c r="C204" s="964">
        <v>0</v>
      </c>
      <c r="D204" s="977">
        <v>0</v>
      </c>
      <c r="E204" s="962">
        <v>0</v>
      </c>
      <c r="F204" s="962">
        <v>4</v>
      </c>
      <c r="G204" s="962" t="s">
        <v>677</v>
      </c>
      <c r="H204" s="962" t="s">
        <v>133</v>
      </c>
      <c r="I204" s="962" t="s">
        <v>682</v>
      </c>
    </row>
    <row r="205" spans="1:17">
      <c r="A205" s="968" t="s">
        <v>138</v>
      </c>
      <c r="B205" s="962" t="s">
        <v>362</v>
      </c>
      <c r="C205" s="964">
        <v>0</v>
      </c>
      <c r="D205" s="977">
        <v>0</v>
      </c>
      <c r="E205" s="962">
        <v>0</v>
      </c>
      <c r="F205" s="962">
        <v>4</v>
      </c>
      <c r="G205" s="962" t="s">
        <v>677</v>
      </c>
      <c r="H205" s="962" t="s">
        <v>87</v>
      </c>
      <c r="I205" s="962" t="s">
        <v>682</v>
      </c>
    </row>
    <row r="206" spans="1:17">
      <c r="A206" s="966" t="s">
        <v>212</v>
      </c>
      <c r="B206" s="962" t="s">
        <v>362</v>
      </c>
      <c r="C206" s="964">
        <v>0</v>
      </c>
      <c r="D206" s="977">
        <v>0</v>
      </c>
      <c r="E206" s="962">
        <v>0</v>
      </c>
      <c r="F206" s="962">
        <v>4</v>
      </c>
      <c r="G206" s="962" t="s">
        <v>677</v>
      </c>
      <c r="H206" s="962" t="s">
        <v>146</v>
      </c>
      <c r="I206" s="962" t="s">
        <v>705</v>
      </c>
      <c r="J206" s="962" t="s">
        <v>691</v>
      </c>
      <c r="K206" s="962" t="s">
        <v>692</v>
      </c>
      <c r="L206" s="962" t="s">
        <v>692</v>
      </c>
      <c r="M206" s="962" t="s">
        <v>692</v>
      </c>
      <c r="N206" s="962" t="s">
        <v>692</v>
      </c>
      <c r="O206" s="962" t="s">
        <v>701</v>
      </c>
      <c r="Q206" s="962" t="s">
        <v>701</v>
      </c>
    </row>
    <row r="207" spans="1:17">
      <c r="A207" s="962" t="s">
        <v>20</v>
      </c>
      <c r="B207" s="962" t="s">
        <v>362</v>
      </c>
      <c r="C207" s="964">
        <v>461.2049220392181</v>
      </c>
      <c r="D207" s="977">
        <v>0</v>
      </c>
      <c r="E207" s="962">
        <v>0</v>
      </c>
      <c r="F207" s="962">
        <v>5</v>
      </c>
      <c r="G207" s="962" t="s">
        <v>677</v>
      </c>
      <c r="H207" s="962" t="s">
        <v>24</v>
      </c>
      <c r="I207" s="963" t="s">
        <v>683</v>
      </c>
    </row>
    <row r="208" spans="1:17">
      <c r="A208" s="962" t="s">
        <v>143</v>
      </c>
      <c r="B208" s="962" t="s">
        <v>362</v>
      </c>
      <c r="C208" s="964">
        <v>0</v>
      </c>
      <c r="D208" s="977">
        <v>0</v>
      </c>
      <c r="E208" s="962">
        <v>0</v>
      </c>
      <c r="F208" s="962">
        <v>5</v>
      </c>
      <c r="G208" s="962" t="s">
        <v>677</v>
      </c>
      <c r="H208" s="962" t="s">
        <v>146</v>
      </c>
      <c r="I208" s="963" t="s">
        <v>681</v>
      </c>
    </row>
    <row r="209" spans="1:9">
      <c r="A209" s="966" t="s">
        <v>152</v>
      </c>
      <c r="B209" s="962" t="s">
        <v>362</v>
      </c>
      <c r="C209" s="964">
        <v>4795.1139141593476</v>
      </c>
      <c r="D209" s="977">
        <v>0</v>
      </c>
      <c r="E209" s="962">
        <v>0</v>
      </c>
      <c r="F209" s="962">
        <v>5</v>
      </c>
      <c r="G209" s="962" t="s">
        <v>677</v>
      </c>
      <c r="H209" s="962" t="s">
        <v>146</v>
      </c>
      <c r="I209" s="963" t="s">
        <v>681</v>
      </c>
    </row>
    <row r="210" spans="1:9">
      <c r="A210" s="966" t="s">
        <v>158</v>
      </c>
      <c r="B210" s="962" t="s">
        <v>362</v>
      </c>
      <c r="C210" s="964">
        <v>5037.9698990359529</v>
      </c>
      <c r="D210" s="977">
        <v>0</v>
      </c>
      <c r="E210" s="962">
        <v>0</v>
      </c>
      <c r="F210" s="962">
        <v>5</v>
      </c>
      <c r="G210" s="962" t="s">
        <v>677</v>
      </c>
      <c r="H210" s="962" t="s">
        <v>146</v>
      </c>
      <c r="I210" s="963" t="s">
        <v>683</v>
      </c>
    </row>
    <row r="211" spans="1:9">
      <c r="A211" s="966" t="s">
        <v>30</v>
      </c>
      <c r="B211" s="962" t="s">
        <v>362</v>
      </c>
      <c r="C211" s="964">
        <v>224.40188268233399</v>
      </c>
      <c r="D211" s="977">
        <v>0</v>
      </c>
      <c r="E211" s="962">
        <v>0</v>
      </c>
      <c r="F211" s="962">
        <v>5</v>
      </c>
      <c r="G211" s="962" t="s">
        <v>677</v>
      </c>
      <c r="H211" s="962" t="s">
        <v>32</v>
      </c>
      <c r="I211" s="963" t="s">
        <v>681</v>
      </c>
    </row>
    <row r="212" spans="1:9">
      <c r="A212" s="967" t="s">
        <v>39</v>
      </c>
      <c r="B212" s="962" t="s">
        <v>362</v>
      </c>
      <c r="C212" s="964">
        <v>236.21250808666741</v>
      </c>
      <c r="D212" s="977">
        <v>0</v>
      </c>
      <c r="E212" s="962">
        <v>0</v>
      </c>
      <c r="F212" s="962">
        <v>5</v>
      </c>
      <c r="G212" s="962" t="s">
        <v>677</v>
      </c>
      <c r="H212" s="962" t="s">
        <v>24</v>
      </c>
      <c r="I212" s="963" t="s">
        <v>682</v>
      </c>
    </row>
    <row r="213" spans="1:9">
      <c r="A213" s="968" t="s">
        <v>70</v>
      </c>
      <c r="B213" s="962" t="s">
        <v>362</v>
      </c>
      <c r="C213" s="964">
        <v>88.57969053250028</v>
      </c>
      <c r="D213" s="977">
        <v>0</v>
      </c>
      <c r="E213" s="962">
        <v>0</v>
      </c>
      <c r="F213" s="962">
        <v>5</v>
      </c>
      <c r="G213" s="962" t="s">
        <v>677</v>
      </c>
      <c r="H213" s="962" t="s">
        <v>32</v>
      </c>
      <c r="I213" s="963" t="s">
        <v>711</v>
      </c>
    </row>
    <row r="214" spans="1:9">
      <c r="A214" s="968" t="s">
        <v>746</v>
      </c>
      <c r="B214" s="962" t="s">
        <v>362</v>
      </c>
      <c r="C214" s="964">
        <v>0</v>
      </c>
      <c r="D214" s="977">
        <v>0</v>
      </c>
      <c r="E214" s="962">
        <v>0</v>
      </c>
      <c r="F214" s="962">
        <v>5</v>
      </c>
      <c r="G214" s="962" t="s">
        <v>677</v>
      </c>
      <c r="H214" s="962" t="s">
        <v>46</v>
      </c>
      <c r="I214" s="963" t="s">
        <v>682</v>
      </c>
    </row>
    <row r="215" spans="1:9">
      <c r="A215" s="968" t="s">
        <v>63</v>
      </c>
      <c r="B215" s="962" t="s">
        <v>362</v>
      </c>
      <c r="C215" s="964">
        <v>155.01445843187548</v>
      </c>
      <c r="D215" s="977">
        <v>0</v>
      </c>
      <c r="E215" s="962">
        <v>0</v>
      </c>
      <c r="F215" s="962">
        <v>5</v>
      </c>
      <c r="G215" s="962" t="s">
        <v>677</v>
      </c>
      <c r="H215" s="962" t="s">
        <v>64</v>
      </c>
      <c r="I215" s="963" t="s">
        <v>683</v>
      </c>
    </row>
    <row r="216" spans="1:9">
      <c r="A216" s="966" t="s">
        <v>166</v>
      </c>
      <c r="B216" s="962" t="s">
        <v>362</v>
      </c>
      <c r="C216" s="964">
        <v>5181.3453228382841</v>
      </c>
      <c r="D216" s="977">
        <v>0</v>
      </c>
      <c r="E216" s="962">
        <v>0</v>
      </c>
      <c r="F216" s="962">
        <v>5</v>
      </c>
      <c r="G216" s="962" t="s">
        <v>677</v>
      </c>
      <c r="H216" s="962" t="s">
        <v>146</v>
      </c>
      <c r="I216" s="963" t="s">
        <v>683</v>
      </c>
    </row>
    <row r="217" spans="1:9">
      <c r="A217" s="966" t="s">
        <v>173</v>
      </c>
      <c r="B217" s="962" t="s">
        <v>362</v>
      </c>
      <c r="C217" s="964">
        <v>0</v>
      </c>
      <c r="D217" s="977">
        <v>0</v>
      </c>
      <c r="E217" s="962">
        <v>0</v>
      </c>
      <c r="F217" s="962">
        <v>5</v>
      </c>
      <c r="G217" s="962" t="s">
        <v>677</v>
      </c>
      <c r="H217" s="962" t="s">
        <v>146</v>
      </c>
      <c r="I217" s="963" t="s">
        <v>683</v>
      </c>
    </row>
    <row r="218" spans="1:9">
      <c r="A218" s="969" t="s">
        <v>52</v>
      </c>
      <c r="B218" s="962" t="s">
        <v>362</v>
      </c>
      <c r="C218" s="964">
        <v>0</v>
      </c>
      <c r="D218" s="977">
        <v>0</v>
      </c>
      <c r="E218" s="962">
        <v>0</v>
      </c>
      <c r="F218" s="962">
        <v>5</v>
      </c>
      <c r="G218" s="962" t="s">
        <v>677</v>
      </c>
      <c r="H218" s="962" t="s">
        <v>54</v>
      </c>
      <c r="I218" s="962" t="s">
        <v>721</v>
      </c>
    </row>
    <row r="219" spans="1:9">
      <c r="A219" s="966" t="s">
        <v>185</v>
      </c>
      <c r="B219" s="962" t="s">
        <v>362</v>
      </c>
      <c r="C219" s="964">
        <v>125653.48973139864</v>
      </c>
      <c r="D219" s="977">
        <v>0</v>
      </c>
      <c r="E219" s="962">
        <v>0</v>
      </c>
      <c r="F219" s="962">
        <v>5</v>
      </c>
      <c r="G219" s="962" t="s">
        <v>677</v>
      </c>
      <c r="H219" s="962" t="s">
        <v>146</v>
      </c>
      <c r="I219" s="963" t="s">
        <v>681</v>
      </c>
    </row>
    <row r="220" spans="1:9">
      <c r="A220" s="968" t="s">
        <v>747</v>
      </c>
      <c r="B220" s="962" t="s">
        <v>362</v>
      </c>
      <c r="C220" s="964">
        <v>147.63281755416713</v>
      </c>
      <c r="D220" s="977">
        <v>0</v>
      </c>
      <c r="E220" s="962">
        <v>0</v>
      </c>
      <c r="F220" s="962">
        <v>5</v>
      </c>
      <c r="G220" s="962" t="s">
        <v>677</v>
      </c>
      <c r="H220" s="962" t="s">
        <v>24</v>
      </c>
      <c r="I220" s="962" t="s">
        <v>683</v>
      </c>
    </row>
    <row r="221" spans="1:9">
      <c r="A221" s="966" t="s">
        <v>181</v>
      </c>
      <c r="B221" s="962" t="s">
        <v>362</v>
      </c>
      <c r="C221" s="964">
        <v>876.56985422786727</v>
      </c>
      <c r="D221" s="977">
        <v>0</v>
      </c>
      <c r="E221" s="962">
        <v>0</v>
      </c>
      <c r="F221" s="962">
        <v>5</v>
      </c>
      <c r="G221" s="962" t="s">
        <v>677</v>
      </c>
      <c r="H221" s="962" t="s">
        <v>146</v>
      </c>
      <c r="I221" s="963" t="s">
        <v>681</v>
      </c>
    </row>
    <row r="222" spans="1:9">
      <c r="A222" s="967" t="s">
        <v>261</v>
      </c>
      <c r="B222" s="962" t="s">
        <v>362</v>
      </c>
      <c r="C222" s="964">
        <v>2032.9038977208811</v>
      </c>
      <c r="D222" s="977">
        <v>0</v>
      </c>
      <c r="E222" s="962">
        <v>0</v>
      </c>
      <c r="F222" s="962">
        <v>5</v>
      </c>
      <c r="G222" s="962" t="s">
        <v>677</v>
      </c>
      <c r="H222" s="962" t="s">
        <v>79</v>
      </c>
      <c r="I222" s="962" t="s">
        <v>683</v>
      </c>
    </row>
    <row r="223" spans="1:9">
      <c r="A223" s="966" t="s">
        <v>190</v>
      </c>
      <c r="B223" s="962" t="s">
        <v>362</v>
      </c>
      <c r="C223" s="964">
        <v>2875.8872859551757</v>
      </c>
      <c r="D223" s="977">
        <v>0</v>
      </c>
      <c r="E223" s="962">
        <v>0</v>
      </c>
      <c r="F223" s="962">
        <v>5</v>
      </c>
      <c r="G223" s="962" t="s">
        <v>677</v>
      </c>
      <c r="H223" s="962" t="s">
        <v>146</v>
      </c>
      <c r="I223" s="963" t="s">
        <v>681</v>
      </c>
    </row>
    <row r="224" spans="1:9">
      <c r="A224" s="968" t="s">
        <v>83</v>
      </c>
      <c r="B224" s="962" t="s">
        <v>362</v>
      </c>
      <c r="C224" s="964">
        <v>0</v>
      </c>
      <c r="D224" s="977">
        <v>0</v>
      </c>
      <c r="E224" s="962">
        <v>0</v>
      </c>
      <c r="F224" s="962">
        <v>5</v>
      </c>
      <c r="G224" s="962" t="s">
        <v>677</v>
      </c>
      <c r="H224" s="962" t="s">
        <v>87</v>
      </c>
      <c r="I224" s="962" t="s">
        <v>682</v>
      </c>
    </row>
    <row r="225" spans="1:9">
      <c r="A225" s="966" t="s">
        <v>192</v>
      </c>
      <c r="B225" s="962" t="s">
        <v>362</v>
      </c>
      <c r="C225" s="964">
        <v>0</v>
      </c>
      <c r="D225" s="977">
        <v>0</v>
      </c>
      <c r="E225" s="962">
        <v>0</v>
      </c>
      <c r="F225" s="962">
        <v>5</v>
      </c>
      <c r="G225" s="962" t="s">
        <v>677</v>
      </c>
      <c r="H225" s="962" t="s">
        <v>146</v>
      </c>
      <c r="I225" s="962" t="s">
        <v>683</v>
      </c>
    </row>
    <row r="226" spans="1:9">
      <c r="A226" s="966" t="s">
        <v>94</v>
      </c>
      <c r="B226" s="962" t="s">
        <v>362</v>
      </c>
      <c r="C226" s="964">
        <v>620.05783372750193</v>
      </c>
      <c r="D226" s="977">
        <v>0</v>
      </c>
      <c r="E226" s="962">
        <v>0</v>
      </c>
      <c r="F226" s="962">
        <v>5</v>
      </c>
      <c r="G226" s="962" t="s">
        <v>677</v>
      </c>
      <c r="H226" s="962" t="s">
        <v>95</v>
      </c>
      <c r="I226" s="962" t="s">
        <v>726</v>
      </c>
    </row>
    <row r="227" spans="1:9">
      <c r="A227" s="966" t="s">
        <v>196</v>
      </c>
      <c r="B227" s="962" t="s">
        <v>362</v>
      </c>
      <c r="C227" s="964">
        <v>8159.7155979664258</v>
      </c>
      <c r="D227" s="977">
        <v>0</v>
      </c>
      <c r="E227" s="962">
        <v>0</v>
      </c>
      <c r="F227" s="962">
        <v>5</v>
      </c>
      <c r="G227" s="962" t="s">
        <v>677</v>
      </c>
      <c r="H227" s="962" t="s">
        <v>146</v>
      </c>
      <c r="I227" s="962" t="s">
        <v>681</v>
      </c>
    </row>
    <row r="228" spans="1:9">
      <c r="A228" s="966" t="s">
        <v>100</v>
      </c>
      <c r="B228" s="962" t="s">
        <v>362</v>
      </c>
      <c r="C228" s="964">
        <v>0</v>
      </c>
      <c r="D228" s="977">
        <v>0</v>
      </c>
      <c r="E228" s="962">
        <v>0</v>
      </c>
      <c r="F228" s="962">
        <v>5</v>
      </c>
      <c r="G228" s="962" t="s">
        <v>677</v>
      </c>
      <c r="H228" s="962" t="s">
        <v>24</v>
      </c>
      <c r="I228" s="962" t="s">
        <v>682</v>
      </c>
    </row>
    <row r="229" spans="1:9">
      <c r="A229" s="966" t="s">
        <v>198</v>
      </c>
      <c r="B229" s="962" t="s">
        <v>362</v>
      </c>
      <c r="C229" s="964">
        <v>1952.0339209939873</v>
      </c>
      <c r="D229" s="977">
        <v>0</v>
      </c>
      <c r="E229" s="962">
        <v>0</v>
      </c>
      <c r="F229" s="962">
        <v>5</v>
      </c>
      <c r="G229" s="962" t="s">
        <v>677</v>
      </c>
      <c r="H229" s="962" t="s">
        <v>146</v>
      </c>
      <c r="I229" s="962" t="s">
        <v>683</v>
      </c>
    </row>
    <row r="230" spans="1:9">
      <c r="A230" s="966" t="s">
        <v>201</v>
      </c>
      <c r="B230" s="962" t="s">
        <v>362</v>
      </c>
      <c r="C230" s="964">
        <v>13863.803763650489</v>
      </c>
      <c r="D230" s="977">
        <v>0</v>
      </c>
      <c r="E230" s="962">
        <v>0</v>
      </c>
      <c r="F230" s="962">
        <v>5</v>
      </c>
      <c r="G230" s="962" t="s">
        <v>677</v>
      </c>
      <c r="H230" s="962" t="s">
        <v>146</v>
      </c>
      <c r="I230" s="963" t="s">
        <v>683</v>
      </c>
    </row>
    <row r="231" spans="1:9">
      <c r="A231" s="968" t="s">
        <v>103</v>
      </c>
      <c r="B231" s="962" t="s">
        <v>362</v>
      </c>
      <c r="C231" s="964">
        <v>944.85003234666965</v>
      </c>
      <c r="D231" s="977">
        <v>0</v>
      </c>
      <c r="E231" s="962">
        <v>0</v>
      </c>
      <c r="F231" s="962">
        <v>5</v>
      </c>
      <c r="G231" s="962" t="s">
        <v>677</v>
      </c>
      <c r="H231" s="962" t="s">
        <v>79</v>
      </c>
      <c r="I231" s="962" t="s">
        <v>682</v>
      </c>
    </row>
    <row r="232" spans="1:9">
      <c r="A232" s="968" t="s">
        <v>107</v>
      </c>
      <c r="B232" s="962" t="s">
        <v>362</v>
      </c>
      <c r="C232" s="964">
        <v>0</v>
      </c>
      <c r="D232" s="977">
        <v>0</v>
      </c>
      <c r="E232" s="962">
        <v>0</v>
      </c>
      <c r="F232" s="962">
        <v>5</v>
      </c>
      <c r="G232" s="962" t="s">
        <v>677</v>
      </c>
      <c r="H232" s="962" t="s">
        <v>79</v>
      </c>
      <c r="I232" s="962" t="s">
        <v>682</v>
      </c>
    </row>
    <row r="233" spans="1:9">
      <c r="A233" s="968" t="s">
        <v>108</v>
      </c>
      <c r="B233" s="962" t="s">
        <v>362</v>
      </c>
      <c r="C233" s="964">
        <v>250.97578984208411</v>
      </c>
      <c r="D233" s="977">
        <v>0</v>
      </c>
      <c r="E233" s="962">
        <v>0</v>
      </c>
      <c r="F233" s="962">
        <v>5</v>
      </c>
      <c r="G233" s="962" t="s">
        <v>677</v>
      </c>
      <c r="H233" s="962" t="s">
        <v>32</v>
      </c>
      <c r="I233" s="962" t="s">
        <v>682</v>
      </c>
    </row>
    <row r="234" spans="1:9">
      <c r="A234" s="966" t="s">
        <v>203</v>
      </c>
      <c r="B234" s="962" t="s">
        <v>362</v>
      </c>
      <c r="C234" s="964">
        <v>17193.687014402189</v>
      </c>
      <c r="D234" s="977">
        <v>0</v>
      </c>
      <c r="E234" s="962">
        <v>0</v>
      </c>
      <c r="F234" s="962">
        <v>5</v>
      </c>
      <c r="G234" s="962" t="s">
        <v>677</v>
      </c>
      <c r="H234" s="962" t="s">
        <v>146</v>
      </c>
      <c r="I234" s="963" t="s">
        <v>681</v>
      </c>
    </row>
    <row r="235" spans="1:9">
      <c r="A235" s="966" t="s">
        <v>204</v>
      </c>
      <c r="B235" s="962" t="s">
        <v>362</v>
      </c>
      <c r="C235" s="964">
        <v>167678.40152167191</v>
      </c>
      <c r="D235" s="977">
        <v>0</v>
      </c>
      <c r="E235" s="962">
        <v>0</v>
      </c>
      <c r="F235" s="962">
        <v>5</v>
      </c>
      <c r="G235" s="962" t="s">
        <v>677</v>
      </c>
      <c r="H235" s="962" t="s">
        <v>146</v>
      </c>
      <c r="I235" s="963" t="s">
        <v>681</v>
      </c>
    </row>
    <row r="236" spans="1:9">
      <c r="A236" s="966" t="s">
        <v>262</v>
      </c>
      <c r="B236" s="962" t="s">
        <v>362</v>
      </c>
      <c r="C236" s="964">
        <v>25286.302935981821</v>
      </c>
      <c r="D236" s="977">
        <v>0</v>
      </c>
      <c r="E236" s="962">
        <v>0</v>
      </c>
      <c r="F236" s="962">
        <v>5</v>
      </c>
      <c r="G236" s="962" t="s">
        <v>677</v>
      </c>
      <c r="H236" s="962" t="s">
        <v>146</v>
      </c>
      <c r="I236" s="963" t="s">
        <v>681</v>
      </c>
    </row>
    <row r="237" spans="1:9">
      <c r="A237" s="966" t="s">
        <v>263</v>
      </c>
      <c r="B237" s="962" t="s">
        <v>362</v>
      </c>
      <c r="C237" s="964">
        <v>0</v>
      </c>
      <c r="D237" s="977">
        <v>0</v>
      </c>
      <c r="E237" s="962">
        <v>0</v>
      </c>
      <c r="F237" s="962">
        <v>5</v>
      </c>
      <c r="G237" s="962" t="s">
        <v>677</v>
      </c>
      <c r="H237" s="962" t="s">
        <v>24</v>
      </c>
      <c r="I237" s="962" t="s">
        <v>683</v>
      </c>
    </row>
    <row r="238" spans="1:9">
      <c r="A238" s="969" t="s">
        <v>122</v>
      </c>
      <c r="B238" s="962" t="s">
        <v>362</v>
      </c>
      <c r="C238" s="964">
        <v>0</v>
      </c>
      <c r="D238" s="977">
        <v>0</v>
      </c>
      <c r="E238" s="962">
        <v>0</v>
      </c>
      <c r="F238" s="962">
        <v>5</v>
      </c>
      <c r="G238" s="962" t="s">
        <v>677</v>
      </c>
      <c r="H238" s="962" t="s">
        <v>79</v>
      </c>
      <c r="I238" s="962" t="s">
        <v>683</v>
      </c>
    </row>
    <row r="239" spans="1:9">
      <c r="A239" s="969" t="s">
        <v>120</v>
      </c>
      <c r="B239" s="962" t="s">
        <v>362</v>
      </c>
      <c r="C239" s="964">
        <v>0</v>
      </c>
      <c r="D239" s="977">
        <v>0</v>
      </c>
      <c r="E239" s="962">
        <v>0</v>
      </c>
      <c r="F239" s="962">
        <v>5</v>
      </c>
      <c r="G239" s="962" t="s">
        <v>677</v>
      </c>
      <c r="H239" s="962" t="s">
        <v>79</v>
      </c>
    </row>
    <row r="240" spans="1:9">
      <c r="A240" s="969" t="s">
        <v>123</v>
      </c>
      <c r="B240" s="962" t="s">
        <v>362</v>
      </c>
      <c r="C240" s="964">
        <v>44.28984526625014</v>
      </c>
      <c r="D240" s="977">
        <v>0</v>
      </c>
      <c r="E240" s="962">
        <v>0</v>
      </c>
      <c r="F240" s="962">
        <v>5</v>
      </c>
      <c r="G240" s="962" t="s">
        <v>677</v>
      </c>
      <c r="H240" s="962" t="s">
        <v>54</v>
      </c>
      <c r="I240" s="962" t="s">
        <v>683</v>
      </c>
    </row>
    <row r="241" spans="1:9">
      <c r="A241" s="967" t="s">
        <v>214</v>
      </c>
      <c r="B241" s="962" t="s">
        <v>362</v>
      </c>
      <c r="C241" s="964">
        <v>0</v>
      </c>
      <c r="D241" s="977">
        <v>0</v>
      </c>
      <c r="E241" s="962">
        <v>0</v>
      </c>
      <c r="F241" s="962">
        <v>5</v>
      </c>
      <c r="G241" s="962" t="s">
        <v>677</v>
      </c>
      <c r="H241" s="962" t="s">
        <v>146</v>
      </c>
      <c r="I241" s="962" t="s">
        <v>683</v>
      </c>
    </row>
    <row r="242" spans="1:9" ht="15.6">
      <c r="A242" s="967" t="s">
        <v>218</v>
      </c>
      <c r="B242" s="962" t="s">
        <v>362</v>
      </c>
      <c r="C242" s="964">
        <v>76.804215799013136</v>
      </c>
      <c r="D242" s="977">
        <v>0</v>
      </c>
      <c r="E242" s="962">
        <v>0</v>
      </c>
      <c r="F242" s="962">
        <v>5</v>
      </c>
      <c r="G242" s="962" t="s">
        <v>677</v>
      </c>
      <c r="H242" s="962" t="s">
        <v>146</v>
      </c>
      <c r="I242" s="973" t="s">
        <v>742</v>
      </c>
    </row>
    <row r="243" spans="1:9">
      <c r="A243" s="969" t="s">
        <v>126</v>
      </c>
      <c r="B243" s="962" t="s">
        <v>362</v>
      </c>
      <c r="C243" s="964">
        <v>44.28984526625014</v>
      </c>
      <c r="D243" s="977">
        <v>0</v>
      </c>
      <c r="E243" s="962">
        <v>0</v>
      </c>
      <c r="F243" s="962">
        <v>5</v>
      </c>
      <c r="G243" s="962" t="s">
        <v>677</v>
      </c>
      <c r="H243" s="962" t="s">
        <v>32</v>
      </c>
      <c r="I243" s="962" t="s">
        <v>681</v>
      </c>
    </row>
    <row r="244" spans="1:9">
      <c r="A244" s="968" t="s">
        <v>129</v>
      </c>
      <c r="B244" s="962" t="s">
        <v>362</v>
      </c>
      <c r="C244" s="964">
        <v>0</v>
      </c>
      <c r="D244" s="977">
        <v>0</v>
      </c>
      <c r="E244" s="962">
        <v>0</v>
      </c>
      <c r="F244" s="962">
        <v>5</v>
      </c>
      <c r="G244" s="962" t="s">
        <v>677</v>
      </c>
      <c r="H244" s="962" t="s">
        <v>24</v>
      </c>
      <c r="I244" s="962" t="s">
        <v>682</v>
      </c>
    </row>
    <row r="245" spans="1:9">
      <c r="A245" s="968" t="s">
        <v>264</v>
      </c>
      <c r="B245" s="962" t="s">
        <v>362</v>
      </c>
      <c r="C245" s="964">
        <v>0</v>
      </c>
      <c r="D245" s="977">
        <v>0</v>
      </c>
      <c r="E245" s="962">
        <v>0</v>
      </c>
      <c r="F245" s="962">
        <v>5</v>
      </c>
      <c r="G245" s="962" t="s">
        <v>677</v>
      </c>
      <c r="H245" s="962" t="s">
        <v>133</v>
      </c>
      <c r="I245" s="962" t="s">
        <v>682</v>
      </c>
    </row>
    <row r="246" spans="1:9">
      <c r="A246" s="968" t="s">
        <v>138</v>
      </c>
      <c r="B246" s="962" t="s">
        <v>362</v>
      </c>
      <c r="C246" s="964">
        <v>44.28984526625014</v>
      </c>
      <c r="D246" s="977">
        <v>0</v>
      </c>
      <c r="E246" s="962">
        <v>0</v>
      </c>
      <c r="F246" s="962">
        <v>5</v>
      </c>
      <c r="G246" s="962" t="s">
        <v>677</v>
      </c>
      <c r="H246" s="962" t="s">
        <v>87</v>
      </c>
      <c r="I246" s="962" t="s">
        <v>682</v>
      </c>
    </row>
    <row r="247" spans="1:9">
      <c r="A247" s="966" t="s">
        <v>212</v>
      </c>
      <c r="B247" s="962" t="s">
        <v>362</v>
      </c>
      <c r="C247" s="964">
        <v>0</v>
      </c>
      <c r="D247" s="977">
        <v>0</v>
      </c>
      <c r="E247" s="962">
        <v>0</v>
      </c>
      <c r="F247" s="962">
        <v>5</v>
      </c>
      <c r="G247" s="962" t="s">
        <v>677</v>
      </c>
      <c r="H247" s="962" t="s">
        <v>146</v>
      </c>
      <c r="I247" s="962" t="s">
        <v>705</v>
      </c>
    </row>
    <row r="248" spans="1:9">
      <c r="A248" s="962" t="s">
        <v>20</v>
      </c>
      <c r="B248" s="962" t="s">
        <v>362</v>
      </c>
      <c r="C248" s="964">
        <v>0</v>
      </c>
      <c r="D248" s="977">
        <v>0</v>
      </c>
      <c r="E248" s="962">
        <v>0</v>
      </c>
      <c r="F248" s="962">
        <v>6</v>
      </c>
      <c r="G248" s="962" t="s">
        <v>677</v>
      </c>
      <c r="H248" s="962" t="s">
        <v>24</v>
      </c>
      <c r="I248" s="963" t="s">
        <v>683</v>
      </c>
    </row>
    <row r="249" spans="1:9">
      <c r="A249" s="962" t="s">
        <v>143</v>
      </c>
      <c r="B249" s="962" t="s">
        <v>362</v>
      </c>
      <c r="C249" s="964">
        <v>0</v>
      </c>
      <c r="D249" s="977">
        <v>0</v>
      </c>
      <c r="E249" s="962">
        <v>0</v>
      </c>
      <c r="F249" s="962">
        <v>6</v>
      </c>
      <c r="G249" s="962" t="s">
        <v>677</v>
      </c>
      <c r="H249" s="962" t="s">
        <v>146</v>
      </c>
      <c r="I249" s="963" t="s">
        <v>681</v>
      </c>
    </row>
    <row r="250" spans="1:9">
      <c r="A250" s="966" t="s">
        <v>152</v>
      </c>
      <c r="B250" s="962" t="s">
        <v>362</v>
      </c>
      <c r="C250" s="964">
        <v>11115.182526628418</v>
      </c>
      <c r="D250" s="977">
        <v>0</v>
      </c>
      <c r="E250" s="962">
        <v>0</v>
      </c>
      <c r="F250" s="962">
        <v>6</v>
      </c>
      <c r="G250" s="962" t="s">
        <v>677</v>
      </c>
      <c r="H250" s="962" t="s">
        <v>146</v>
      </c>
      <c r="I250" s="963" t="s">
        <v>681</v>
      </c>
    </row>
    <row r="251" spans="1:9">
      <c r="A251" s="966" t="s">
        <v>158</v>
      </c>
      <c r="B251" s="962" t="s">
        <v>362</v>
      </c>
      <c r="C251" s="964">
        <v>0</v>
      </c>
      <c r="D251" s="977">
        <v>0</v>
      </c>
      <c r="E251" s="962">
        <v>0</v>
      </c>
      <c r="F251" s="962">
        <v>6</v>
      </c>
      <c r="G251" s="962" t="s">
        <v>677</v>
      </c>
      <c r="H251" s="962" t="s">
        <v>146</v>
      </c>
      <c r="I251" s="963" t="s">
        <v>683</v>
      </c>
    </row>
    <row r="252" spans="1:9">
      <c r="A252" s="966" t="s">
        <v>30</v>
      </c>
      <c r="B252" s="962" t="s">
        <v>362</v>
      </c>
      <c r="C252" s="964">
        <v>118.39024647628135</v>
      </c>
      <c r="D252" s="977">
        <v>0</v>
      </c>
      <c r="E252" s="962">
        <v>0</v>
      </c>
      <c r="F252" s="962">
        <v>6</v>
      </c>
      <c r="G252" s="962" t="s">
        <v>677</v>
      </c>
      <c r="H252" s="962" t="s">
        <v>32</v>
      </c>
      <c r="I252" s="963" t="s">
        <v>681</v>
      </c>
    </row>
    <row r="253" spans="1:9">
      <c r="A253" s="967" t="s">
        <v>39</v>
      </c>
      <c r="B253" s="962" t="s">
        <v>362</v>
      </c>
      <c r="C253" s="964">
        <v>737.96586970215367</v>
      </c>
      <c r="D253" s="977">
        <v>0</v>
      </c>
      <c r="E253" s="962">
        <v>0</v>
      </c>
      <c r="F253" s="962">
        <v>6</v>
      </c>
      <c r="G253" s="962" t="s">
        <v>677</v>
      </c>
      <c r="H253" s="962" t="s">
        <v>24</v>
      </c>
      <c r="I253" s="963" t="s">
        <v>682</v>
      </c>
    </row>
    <row r="254" spans="1:9">
      <c r="A254" s="968" t="s">
        <v>70</v>
      </c>
      <c r="B254" s="962" t="s">
        <v>362</v>
      </c>
      <c r="C254" s="964">
        <v>0</v>
      </c>
      <c r="D254" s="977">
        <v>0</v>
      </c>
      <c r="E254" s="962">
        <v>0</v>
      </c>
      <c r="F254" s="962">
        <v>6</v>
      </c>
      <c r="G254" s="962" t="s">
        <v>677</v>
      </c>
      <c r="H254" s="962" t="s">
        <v>32</v>
      </c>
      <c r="I254" s="963" t="s">
        <v>711</v>
      </c>
    </row>
    <row r="255" spans="1:9">
      <c r="A255" s="968" t="s">
        <v>746</v>
      </c>
      <c r="B255" s="962" t="s">
        <v>362</v>
      </c>
      <c r="C255" s="964">
        <v>0</v>
      </c>
      <c r="D255" s="977">
        <v>0</v>
      </c>
      <c r="E255" s="962">
        <v>0</v>
      </c>
      <c r="F255" s="962">
        <v>6</v>
      </c>
      <c r="G255" s="962" t="s">
        <v>677</v>
      </c>
      <c r="H255" s="962" t="s">
        <v>46</v>
      </c>
      <c r="I255" s="963" t="s">
        <v>682</v>
      </c>
    </row>
    <row r="256" spans="1:9">
      <c r="A256" s="968" t="s">
        <v>63</v>
      </c>
      <c r="B256" s="962" t="s">
        <v>362</v>
      </c>
      <c r="C256" s="964">
        <v>477.50732745433481</v>
      </c>
      <c r="D256" s="977">
        <v>0</v>
      </c>
      <c r="E256" s="962">
        <v>0</v>
      </c>
      <c r="F256" s="962">
        <v>6</v>
      </c>
      <c r="G256" s="962" t="s">
        <v>677</v>
      </c>
      <c r="H256" s="962" t="s">
        <v>64</v>
      </c>
      <c r="I256" s="963" t="s">
        <v>683</v>
      </c>
    </row>
    <row r="257" spans="1:9">
      <c r="A257" s="966" t="s">
        <v>166</v>
      </c>
      <c r="B257" s="962" t="s">
        <v>362</v>
      </c>
      <c r="C257" s="964">
        <v>2778.2244506434026</v>
      </c>
      <c r="D257" s="977">
        <v>0</v>
      </c>
      <c r="E257" s="962">
        <v>0</v>
      </c>
      <c r="F257" s="962">
        <v>6</v>
      </c>
      <c r="G257" s="962" t="s">
        <v>677</v>
      </c>
      <c r="H257" s="962" t="s">
        <v>146</v>
      </c>
      <c r="I257" s="963" t="s">
        <v>683</v>
      </c>
    </row>
    <row r="258" spans="1:9">
      <c r="A258" s="966" t="s">
        <v>173</v>
      </c>
      <c r="B258" s="962" t="s">
        <v>362</v>
      </c>
      <c r="C258" s="964">
        <v>0</v>
      </c>
      <c r="D258" s="977">
        <v>0</v>
      </c>
      <c r="E258" s="962">
        <v>0</v>
      </c>
      <c r="F258" s="962">
        <v>6</v>
      </c>
      <c r="G258" s="962" t="s">
        <v>677</v>
      </c>
      <c r="H258" s="962" t="s">
        <v>146</v>
      </c>
      <c r="I258" s="963" t="s">
        <v>683</v>
      </c>
    </row>
    <row r="259" spans="1:9">
      <c r="A259" s="969" t="s">
        <v>52</v>
      </c>
      <c r="B259" s="962" t="s">
        <v>362</v>
      </c>
      <c r="C259" s="964">
        <v>0</v>
      </c>
      <c r="D259" s="977">
        <v>0</v>
      </c>
      <c r="E259" s="962">
        <v>0</v>
      </c>
      <c r="F259" s="962">
        <v>6</v>
      </c>
      <c r="G259" s="962" t="s">
        <v>677</v>
      </c>
      <c r="H259" s="962" t="s">
        <v>54</v>
      </c>
      <c r="I259" s="962" t="s">
        <v>721</v>
      </c>
    </row>
    <row r="260" spans="1:9">
      <c r="A260" s="966" t="s">
        <v>185</v>
      </c>
      <c r="B260" s="962" t="s">
        <v>362</v>
      </c>
      <c r="C260" s="964">
        <v>142193.00016449267</v>
      </c>
      <c r="D260" s="977">
        <v>0</v>
      </c>
      <c r="E260" s="962">
        <v>0</v>
      </c>
      <c r="F260" s="962">
        <v>6</v>
      </c>
      <c r="G260" s="962" t="s">
        <v>677</v>
      </c>
      <c r="H260" s="962" t="s">
        <v>146</v>
      </c>
      <c r="I260" s="963" t="s">
        <v>681</v>
      </c>
    </row>
    <row r="261" spans="1:9">
      <c r="A261" s="968" t="s">
        <v>747</v>
      </c>
      <c r="B261" s="962" t="s">
        <v>362</v>
      </c>
      <c r="C261" s="964">
        <v>0</v>
      </c>
      <c r="D261" s="977">
        <v>0</v>
      </c>
      <c r="E261" s="962">
        <v>0</v>
      </c>
      <c r="F261" s="962">
        <v>6</v>
      </c>
      <c r="G261" s="962" t="s">
        <v>677</v>
      </c>
      <c r="H261" s="962" t="s">
        <v>24</v>
      </c>
      <c r="I261" s="962" t="s">
        <v>683</v>
      </c>
    </row>
    <row r="262" spans="1:9">
      <c r="A262" s="966" t="s">
        <v>181</v>
      </c>
      <c r="B262" s="962" t="s">
        <v>362</v>
      </c>
      <c r="C262" s="964">
        <v>1678.9757101367841</v>
      </c>
      <c r="D262" s="977">
        <v>0</v>
      </c>
      <c r="E262" s="962">
        <v>0</v>
      </c>
      <c r="F262" s="962">
        <v>6</v>
      </c>
      <c r="G262" s="962" t="s">
        <v>677</v>
      </c>
      <c r="H262" s="962" t="s">
        <v>146</v>
      </c>
      <c r="I262" s="963" t="s">
        <v>681</v>
      </c>
    </row>
    <row r="263" spans="1:9">
      <c r="A263" s="967" t="s">
        <v>261</v>
      </c>
      <c r="B263" s="962" t="s">
        <v>362</v>
      </c>
      <c r="C263" s="964">
        <v>0</v>
      </c>
      <c r="D263" s="977">
        <v>0</v>
      </c>
      <c r="E263" s="962">
        <v>0</v>
      </c>
      <c r="F263" s="962">
        <v>6</v>
      </c>
      <c r="G263" s="962" t="s">
        <v>677</v>
      </c>
      <c r="H263" s="962" t="s">
        <v>79</v>
      </c>
      <c r="I263" s="962" t="s">
        <v>683</v>
      </c>
    </row>
    <row r="264" spans="1:9">
      <c r="A264" s="966" t="s">
        <v>190</v>
      </c>
      <c r="B264" s="962" t="s">
        <v>362</v>
      </c>
      <c r="C264" s="964">
        <v>3435.1587738684575</v>
      </c>
      <c r="D264" s="977">
        <v>0</v>
      </c>
      <c r="E264" s="962">
        <v>0</v>
      </c>
      <c r="F264" s="962">
        <v>6</v>
      </c>
      <c r="G264" s="962" t="s">
        <v>677</v>
      </c>
      <c r="H264" s="962" t="s">
        <v>146</v>
      </c>
      <c r="I264" s="963" t="s">
        <v>681</v>
      </c>
    </row>
    <row r="265" spans="1:9">
      <c r="A265" s="968" t="s">
        <v>83</v>
      </c>
      <c r="B265" s="962" t="s">
        <v>362</v>
      </c>
      <c r="C265" s="964">
        <v>0</v>
      </c>
      <c r="D265" s="977">
        <v>0</v>
      </c>
      <c r="E265" s="962">
        <v>0</v>
      </c>
      <c r="F265" s="962">
        <v>6</v>
      </c>
      <c r="G265" s="962" t="s">
        <v>677</v>
      </c>
      <c r="H265" s="962" t="s">
        <v>87</v>
      </c>
      <c r="I265" s="962" t="s">
        <v>682</v>
      </c>
    </row>
    <row r="266" spans="1:9">
      <c r="A266" s="966" t="s">
        <v>192</v>
      </c>
      <c r="B266" s="962" t="s">
        <v>362</v>
      </c>
      <c r="C266" s="964">
        <v>0</v>
      </c>
      <c r="D266" s="977">
        <v>0</v>
      </c>
      <c r="E266" s="962">
        <v>0</v>
      </c>
      <c r="F266" s="962">
        <v>6</v>
      </c>
      <c r="G266" s="962" t="s">
        <v>677</v>
      </c>
      <c r="H266" s="962" t="s">
        <v>146</v>
      </c>
      <c r="I266" s="962" t="s">
        <v>683</v>
      </c>
    </row>
    <row r="267" spans="1:9">
      <c r="A267" s="966" t="s">
        <v>94</v>
      </c>
      <c r="B267" s="962" t="s">
        <v>362</v>
      </c>
      <c r="C267" s="964">
        <v>520.91708449563794</v>
      </c>
      <c r="D267" s="977">
        <v>0</v>
      </c>
      <c r="E267" s="962">
        <v>0</v>
      </c>
      <c r="F267" s="962">
        <v>6</v>
      </c>
      <c r="G267" s="962" t="s">
        <v>677</v>
      </c>
      <c r="H267" s="962" t="s">
        <v>95</v>
      </c>
      <c r="I267" s="962" t="s">
        <v>726</v>
      </c>
    </row>
    <row r="268" spans="1:9">
      <c r="A268" s="966" t="s">
        <v>196</v>
      </c>
      <c r="B268" s="962" t="s">
        <v>362</v>
      </c>
      <c r="C268" s="964">
        <v>8074.2148096823885</v>
      </c>
      <c r="D268" s="977">
        <v>0</v>
      </c>
      <c r="E268" s="962">
        <v>0</v>
      </c>
      <c r="F268" s="962">
        <v>6</v>
      </c>
      <c r="G268" s="962" t="s">
        <v>677</v>
      </c>
      <c r="H268" s="962" t="s">
        <v>146</v>
      </c>
      <c r="I268" s="962" t="s">
        <v>681</v>
      </c>
    </row>
    <row r="269" spans="1:9">
      <c r="A269" s="966" t="s">
        <v>100</v>
      </c>
      <c r="B269" s="962" t="s">
        <v>362</v>
      </c>
      <c r="C269" s="964">
        <v>0</v>
      </c>
      <c r="D269" s="977">
        <v>0</v>
      </c>
      <c r="E269" s="962">
        <v>0</v>
      </c>
      <c r="F269" s="962">
        <v>6</v>
      </c>
      <c r="G269" s="962" t="s">
        <v>677</v>
      </c>
      <c r="H269" s="962" t="s">
        <v>24</v>
      </c>
      <c r="I269" s="962" t="s">
        <v>682</v>
      </c>
    </row>
    <row r="270" spans="1:9">
      <c r="A270" s="966" t="s">
        <v>198</v>
      </c>
      <c r="B270" s="962" t="s">
        <v>362</v>
      </c>
      <c r="C270" s="964">
        <v>0</v>
      </c>
      <c r="D270" s="977">
        <v>0</v>
      </c>
      <c r="E270" s="962">
        <v>0</v>
      </c>
      <c r="F270" s="962">
        <v>6</v>
      </c>
      <c r="G270" s="962" t="s">
        <v>677</v>
      </c>
      <c r="H270" s="962" t="s">
        <v>146</v>
      </c>
      <c r="I270" s="962" t="s">
        <v>683</v>
      </c>
    </row>
    <row r="271" spans="1:9">
      <c r="A271" s="966" t="s">
        <v>201</v>
      </c>
      <c r="B271" s="962" t="s">
        <v>362</v>
      </c>
      <c r="C271" s="964">
        <v>0</v>
      </c>
      <c r="D271" s="977">
        <v>0</v>
      </c>
      <c r="E271" s="962">
        <v>0</v>
      </c>
      <c r="F271" s="962">
        <v>6</v>
      </c>
      <c r="G271" s="962" t="s">
        <v>677</v>
      </c>
      <c r="H271" s="962" t="s">
        <v>146</v>
      </c>
      <c r="I271" s="963" t="s">
        <v>683</v>
      </c>
    </row>
    <row r="272" spans="1:9">
      <c r="A272" s="968" t="s">
        <v>103</v>
      </c>
      <c r="B272" s="962" t="s">
        <v>362</v>
      </c>
      <c r="C272" s="964">
        <v>1258.8829541977916</v>
      </c>
      <c r="D272" s="977">
        <v>0</v>
      </c>
      <c r="E272" s="962">
        <v>0</v>
      </c>
      <c r="F272" s="962">
        <v>6</v>
      </c>
      <c r="G272" s="962" t="s">
        <v>677</v>
      </c>
      <c r="H272" s="962" t="s">
        <v>79</v>
      </c>
      <c r="I272" s="962" t="s">
        <v>682</v>
      </c>
    </row>
    <row r="273" spans="1:9">
      <c r="A273" s="968" t="s">
        <v>107</v>
      </c>
      <c r="B273" s="962" t="s">
        <v>362</v>
      </c>
      <c r="C273" s="964">
        <v>0</v>
      </c>
      <c r="D273" s="977">
        <v>0</v>
      </c>
      <c r="E273" s="962">
        <v>0</v>
      </c>
      <c r="F273" s="962">
        <v>6</v>
      </c>
      <c r="G273" s="962" t="s">
        <v>677</v>
      </c>
      <c r="H273" s="962" t="s">
        <v>79</v>
      </c>
      <c r="I273" s="962" t="s">
        <v>682</v>
      </c>
    </row>
    <row r="274" spans="1:9">
      <c r="A274" s="968" t="s">
        <v>108</v>
      </c>
      <c r="B274" s="962" t="s">
        <v>362</v>
      </c>
      <c r="C274" s="964">
        <v>86.819514082606332</v>
      </c>
      <c r="D274" s="977">
        <v>0</v>
      </c>
      <c r="E274" s="962">
        <v>0</v>
      </c>
      <c r="F274" s="962">
        <v>6</v>
      </c>
      <c r="G274" s="962" t="s">
        <v>677</v>
      </c>
      <c r="H274" s="962" t="s">
        <v>32</v>
      </c>
      <c r="I274" s="962" t="s">
        <v>682</v>
      </c>
    </row>
    <row r="275" spans="1:9">
      <c r="A275" s="966" t="s">
        <v>203</v>
      </c>
      <c r="B275" s="962" t="s">
        <v>362</v>
      </c>
      <c r="C275" s="964">
        <v>28013.76321065431</v>
      </c>
      <c r="D275" s="977">
        <v>0</v>
      </c>
      <c r="E275" s="962">
        <v>0</v>
      </c>
      <c r="F275" s="962">
        <v>6</v>
      </c>
      <c r="G275" s="962" t="s">
        <v>677</v>
      </c>
      <c r="H275" s="962" t="s">
        <v>146</v>
      </c>
      <c r="I275" s="963" t="s">
        <v>681</v>
      </c>
    </row>
    <row r="276" spans="1:9">
      <c r="A276" s="966" t="s">
        <v>204</v>
      </c>
      <c r="B276" s="962" t="s">
        <v>362</v>
      </c>
      <c r="C276" s="964">
        <v>182552.49827769361</v>
      </c>
      <c r="D276" s="977">
        <v>0</v>
      </c>
      <c r="E276" s="962">
        <v>0</v>
      </c>
      <c r="F276" s="962">
        <v>6</v>
      </c>
      <c r="G276" s="962" t="s">
        <v>677</v>
      </c>
      <c r="H276" s="962" t="s">
        <v>146</v>
      </c>
      <c r="I276" s="963" t="s">
        <v>681</v>
      </c>
    </row>
    <row r="277" spans="1:9">
      <c r="A277" s="966" t="s">
        <v>262</v>
      </c>
      <c r="B277" s="962" t="s">
        <v>362</v>
      </c>
      <c r="C277" s="964">
        <v>23180.810260055889</v>
      </c>
      <c r="D277" s="977">
        <v>0</v>
      </c>
      <c r="E277" s="962">
        <v>0</v>
      </c>
      <c r="F277" s="962">
        <v>6</v>
      </c>
      <c r="G277" s="962" t="s">
        <v>677</v>
      </c>
      <c r="H277" s="962" t="s">
        <v>146</v>
      </c>
      <c r="I277" s="963" t="s">
        <v>681</v>
      </c>
    </row>
    <row r="278" spans="1:9">
      <c r="A278" s="966" t="s">
        <v>263</v>
      </c>
      <c r="B278" s="962" t="s">
        <v>362</v>
      </c>
      <c r="C278" s="964">
        <v>0</v>
      </c>
      <c r="D278" s="977">
        <v>0</v>
      </c>
      <c r="E278" s="962">
        <v>0</v>
      </c>
      <c r="F278" s="962">
        <v>6</v>
      </c>
      <c r="G278" s="962" t="s">
        <v>677</v>
      </c>
      <c r="H278" s="962" t="s">
        <v>24</v>
      </c>
      <c r="I278" s="962" t="s">
        <v>683</v>
      </c>
    </row>
    <row r="279" spans="1:9">
      <c r="A279" s="969" t="s">
        <v>122</v>
      </c>
      <c r="B279" s="962" t="s">
        <v>362</v>
      </c>
      <c r="C279" s="964">
        <v>43.409757041303166</v>
      </c>
      <c r="D279" s="977">
        <v>0</v>
      </c>
      <c r="E279" s="962">
        <v>0</v>
      </c>
      <c r="F279" s="962">
        <v>6</v>
      </c>
      <c r="G279" s="962" t="s">
        <v>677</v>
      </c>
      <c r="H279" s="962" t="s">
        <v>79</v>
      </c>
      <c r="I279" s="962" t="s">
        <v>683</v>
      </c>
    </row>
    <row r="280" spans="1:9">
      <c r="A280" s="969" t="s">
        <v>120</v>
      </c>
      <c r="B280" s="962" t="s">
        <v>362</v>
      </c>
      <c r="C280" s="964">
        <v>0</v>
      </c>
      <c r="D280" s="977">
        <v>0</v>
      </c>
      <c r="E280" s="962">
        <v>0</v>
      </c>
      <c r="F280" s="962">
        <v>6</v>
      </c>
      <c r="G280" s="962" t="s">
        <v>677</v>
      </c>
      <c r="H280" s="962" t="s">
        <v>79</v>
      </c>
    </row>
    <row r="281" spans="1:9">
      <c r="A281" s="969" t="s">
        <v>123</v>
      </c>
      <c r="B281" s="962" t="s">
        <v>362</v>
      </c>
      <c r="C281" s="964">
        <v>0</v>
      </c>
      <c r="D281" s="977">
        <v>0</v>
      </c>
      <c r="E281" s="962">
        <v>0</v>
      </c>
      <c r="F281" s="962">
        <v>6</v>
      </c>
      <c r="G281" s="962" t="s">
        <v>677</v>
      </c>
      <c r="H281" s="962" t="s">
        <v>54</v>
      </c>
      <c r="I281" s="962" t="s">
        <v>683</v>
      </c>
    </row>
    <row r="282" spans="1:9">
      <c r="A282" s="967" t="s">
        <v>214</v>
      </c>
      <c r="B282" s="962" t="s">
        <v>362</v>
      </c>
      <c r="C282" s="964">
        <v>0</v>
      </c>
      <c r="D282" s="977">
        <v>0</v>
      </c>
      <c r="E282" s="962">
        <v>0</v>
      </c>
      <c r="F282" s="962">
        <v>6</v>
      </c>
      <c r="G282" s="962" t="s">
        <v>677</v>
      </c>
      <c r="H282" s="962" t="s">
        <v>146</v>
      </c>
      <c r="I282" s="962" t="s">
        <v>683</v>
      </c>
    </row>
    <row r="283" spans="1:9" ht="15.6">
      <c r="A283" s="967" t="s">
        <v>218</v>
      </c>
      <c r="B283" s="962" t="s">
        <v>362</v>
      </c>
      <c r="C283" s="964">
        <v>0</v>
      </c>
      <c r="D283" s="977">
        <v>0</v>
      </c>
      <c r="E283" s="962">
        <v>0</v>
      </c>
      <c r="F283" s="962">
        <v>6</v>
      </c>
      <c r="G283" s="962" t="s">
        <v>677</v>
      </c>
      <c r="H283" s="962" t="s">
        <v>146</v>
      </c>
      <c r="I283" s="973" t="s">
        <v>742</v>
      </c>
    </row>
    <row r="284" spans="1:9">
      <c r="A284" s="969" t="s">
        <v>126</v>
      </c>
      <c r="B284" s="962" t="s">
        <v>362</v>
      </c>
      <c r="C284" s="964">
        <v>86.819514082606332</v>
      </c>
      <c r="D284" s="977">
        <v>0</v>
      </c>
      <c r="E284" s="962">
        <v>0</v>
      </c>
      <c r="F284" s="962">
        <v>6</v>
      </c>
      <c r="G284" s="962" t="s">
        <v>677</v>
      </c>
      <c r="H284" s="962" t="s">
        <v>32</v>
      </c>
      <c r="I284" s="962" t="s">
        <v>681</v>
      </c>
    </row>
    <row r="285" spans="1:9">
      <c r="A285" s="968" t="s">
        <v>129</v>
      </c>
      <c r="B285" s="962" t="s">
        <v>362</v>
      </c>
      <c r="C285" s="964">
        <v>0</v>
      </c>
      <c r="D285" s="977">
        <v>0</v>
      </c>
      <c r="E285" s="962">
        <v>0</v>
      </c>
      <c r="F285" s="962">
        <v>6</v>
      </c>
      <c r="G285" s="962" t="s">
        <v>677</v>
      </c>
      <c r="H285" s="962" t="s">
        <v>24</v>
      </c>
      <c r="I285" s="962" t="s">
        <v>682</v>
      </c>
    </row>
    <row r="286" spans="1:9">
      <c r="A286" s="968" t="s">
        <v>264</v>
      </c>
      <c r="B286" s="962" t="s">
        <v>362</v>
      </c>
      <c r="C286" s="964">
        <v>0</v>
      </c>
      <c r="D286" s="977">
        <v>0</v>
      </c>
      <c r="E286" s="962">
        <v>0</v>
      </c>
      <c r="F286" s="962">
        <v>6</v>
      </c>
      <c r="G286" s="962" t="s">
        <v>677</v>
      </c>
      <c r="H286" s="962" t="s">
        <v>133</v>
      </c>
      <c r="I286" s="962" t="s">
        <v>682</v>
      </c>
    </row>
    <row r="287" spans="1:9">
      <c r="A287" s="968" t="s">
        <v>138</v>
      </c>
      <c r="B287" s="962" t="s">
        <v>362</v>
      </c>
      <c r="C287" s="964">
        <v>86.819514082606332</v>
      </c>
      <c r="D287" s="977">
        <v>0</v>
      </c>
      <c r="E287" s="962">
        <v>0</v>
      </c>
      <c r="F287" s="962">
        <v>6</v>
      </c>
      <c r="G287" s="962" t="s">
        <v>677</v>
      </c>
      <c r="H287" s="962" t="s">
        <v>87</v>
      </c>
      <c r="I287" s="962" t="s">
        <v>682</v>
      </c>
    </row>
    <row r="288" spans="1:9">
      <c r="A288" s="966" t="s">
        <v>212</v>
      </c>
      <c r="B288" s="962" t="s">
        <v>362</v>
      </c>
      <c r="C288" s="964">
        <v>0</v>
      </c>
      <c r="D288" s="977">
        <v>0</v>
      </c>
      <c r="E288" s="962">
        <v>0</v>
      </c>
      <c r="F288" s="962">
        <v>6</v>
      </c>
      <c r="G288" s="962" t="s">
        <v>677</v>
      </c>
      <c r="H288" s="962" t="s">
        <v>146</v>
      </c>
      <c r="I288" s="962" t="s">
        <v>705</v>
      </c>
    </row>
    <row r="289" spans="1:9">
      <c r="A289" s="962" t="s">
        <v>20</v>
      </c>
      <c r="B289" s="962" t="s">
        <v>362</v>
      </c>
      <c r="C289" s="965">
        <v>1015.6354351772846</v>
      </c>
      <c r="D289" s="977">
        <v>0</v>
      </c>
      <c r="E289" s="962">
        <v>72</v>
      </c>
      <c r="F289" s="962" t="s">
        <v>676</v>
      </c>
      <c r="G289" s="962" t="s">
        <v>676</v>
      </c>
      <c r="H289" s="962" t="s">
        <v>24</v>
      </c>
      <c r="I289" s="963" t="s">
        <v>683</v>
      </c>
    </row>
    <row r="290" spans="1:9">
      <c r="A290" s="962" t="s">
        <v>143</v>
      </c>
      <c r="B290" s="962" t="s">
        <v>362</v>
      </c>
      <c r="C290" s="965">
        <v>0</v>
      </c>
      <c r="D290" s="977">
        <v>0</v>
      </c>
      <c r="E290" s="962">
        <v>72</v>
      </c>
      <c r="F290" s="962" t="s">
        <v>676</v>
      </c>
      <c r="G290" s="962" t="s">
        <v>676</v>
      </c>
      <c r="H290" s="962" t="s">
        <v>146</v>
      </c>
      <c r="I290" s="963" t="s">
        <v>681</v>
      </c>
    </row>
    <row r="291" spans="1:9">
      <c r="A291" s="966" t="s">
        <v>152</v>
      </c>
      <c r="B291" s="962" t="s">
        <v>362</v>
      </c>
      <c r="C291" s="965">
        <v>5473.4275787418419</v>
      </c>
      <c r="D291" s="977">
        <v>0</v>
      </c>
      <c r="E291" s="962">
        <v>72</v>
      </c>
      <c r="F291" s="962" t="s">
        <v>676</v>
      </c>
      <c r="G291" s="962" t="s">
        <v>676</v>
      </c>
      <c r="H291" s="962" t="s">
        <v>146</v>
      </c>
      <c r="I291" s="963" t="s">
        <v>681</v>
      </c>
    </row>
    <row r="292" spans="1:9">
      <c r="A292" s="966" t="s">
        <v>158</v>
      </c>
      <c r="B292" s="962" t="s">
        <v>362</v>
      </c>
      <c r="C292" s="965">
        <v>991.288010361391</v>
      </c>
      <c r="D292" s="977">
        <v>0</v>
      </c>
      <c r="E292" s="962">
        <v>72</v>
      </c>
      <c r="F292" s="962" t="s">
        <v>676</v>
      </c>
      <c r="G292" s="962" t="s">
        <v>676</v>
      </c>
      <c r="H292" s="962" t="s">
        <v>146</v>
      </c>
      <c r="I292" s="963" t="s">
        <v>683</v>
      </c>
    </row>
    <row r="293" spans="1:9">
      <c r="A293" s="966" t="s">
        <v>30</v>
      </c>
      <c r="B293" s="962" t="s">
        <v>362</v>
      </c>
      <c r="C293" s="965">
        <v>1137.3725592567539</v>
      </c>
      <c r="D293" s="977">
        <v>0</v>
      </c>
      <c r="E293" s="962">
        <v>72</v>
      </c>
      <c r="F293" s="962" t="s">
        <v>676</v>
      </c>
      <c r="G293" s="962" t="s">
        <v>676</v>
      </c>
      <c r="H293" s="962" t="s">
        <v>32</v>
      </c>
      <c r="I293" s="963" t="s">
        <v>681</v>
      </c>
    </row>
    <row r="294" spans="1:9">
      <c r="A294" s="967" t="s">
        <v>39</v>
      </c>
      <c r="B294" s="962" t="s">
        <v>362</v>
      </c>
      <c r="C294" s="965">
        <v>1043.4610635383065</v>
      </c>
      <c r="D294" s="977">
        <v>0</v>
      </c>
      <c r="E294" s="962">
        <v>72</v>
      </c>
      <c r="F294" s="962" t="s">
        <v>676</v>
      </c>
      <c r="G294" s="962" t="s">
        <v>676</v>
      </c>
      <c r="H294" s="962" t="s">
        <v>24</v>
      </c>
      <c r="I294" s="963" t="s">
        <v>682</v>
      </c>
    </row>
    <row r="295" spans="1:9">
      <c r="A295" s="968" t="s">
        <v>70</v>
      </c>
      <c r="B295" s="962" t="s">
        <v>362</v>
      </c>
      <c r="C295" s="965">
        <v>0</v>
      </c>
      <c r="D295" s="977">
        <v>0</v>
      </c>
      <c r="E295" s="962">
        <v>72</v>
      </c>
      <c r="F295" s="962" t="s">
        <v>676</v>
      </c>
      <c r="G295" s="962" t="s">
        <v>676</v>
      </c>
      <c r="H295" s="962" t="s">
        <v>32</v>
      </c>
      <c r="I295" s="963" t="s">
        <v>711</v>
      </c>
    </row>
    <row r="296" spans="1:9">
      <c r="A296" s="968" t="s">
        <v>746</v>
      </c>
      <c r="B296" s="962" t="s">
        <v>362</v>
      </c>
      <c r="C296" s="965">
        <v>0</v>
      </c>
      <c r="D296" s="977">
        <v>0</v>
      </c>
      <c r="E296" s="962">
        <v>72</v>
      </c>
      <c r="F296" s="962" t="s">
        <v>676</v>
      </c>
      <c r="G296" s="962" t="s">
        <v>676</v>
      </c>
      <c r="H296" s="962" t="s">
        <v>46</v>
      </c>
      <c r="I296" s="963" t="s">
        <v>682</v>
      </c>
    </row>
    <row r="297" spans="1:9">
      <c r="A297" s="968" t="s">
        <v>63</v>
      </c>
      <c r="B297" s="962" t="s">
        <v>362</v>
      </c>
      <c r="C297" s="965">
        <v>782.59579765372973</v>
      </c>
      <c r="D297" s="977">
        <v>0</v>
      </c>
      <c r="E297" s="962">
        <v>72</v>
      </c>
      <c r="F297" s="962" t="s">
        <v>676</v>
      </c>
      <c r="G297" s="962" t="s">
        <v>676</v>
      </c>
      <c r="H297" s="962" t="s">
        <v>64</v>
      </c>
      <c r="I297" s="963" t="s">
        <v>683</v>
      </c>
    </row>
    <row r="298" spans="1:9">
      <c r="A298" s="966" t="s">
        <v>166</v>
      </c>
      <c r="B298" s="962" t="s">
        <v>362</v>
      </c>
      <c r="C298" s="965">
        <v>7137.2736746020146</v>
      </c>
      <c r="D298" s="977">
        <v>0</v>
      </c>
      <c r="E298" s="962">
        <v>72</v>
      </c>
      <c r="F298" s="962" t="s">
        <v>676</v>
      </c>
      <c r="G298" s="962" t="s">
        <v>676</v>
      </c>
      <c r="H298" s="962" t="s">
        <v>146</v>
      </c>
      <c r="I298" s="963" t="s">
        <v>683</v>
      </c>
    </row>
    <row r="299" spans="1:9">
      <c r="A299" s="966" t="s">
        <v>173</v>
      </c>
      <c r="B299" s="962" t="s">
        <v>362</v>
      </c>
      <c r="C299" s="965">
        <v>0</v>
      </c>
      <c r="D299" s="977">
        <v>0</v>
      </c>
      <c r="E299" s="962">
        <v>72</v>
      </c>
      <c r="F299" s="962" t="s">
        <v>676</v>
      </c>
      <c r="G299" s="962" t="s">
        <v>676</v>
      </c>
      <c r="H299" s="962" t="s">
        <v>146</v>
      </c>
      <c r="I299" s="963" t="s">
        <v>683</v>
      </c>
    </row>
    <row r="300" spans="1:9">
      <c r="A300" s="969" t="s">
        <v>52</v>
      </c>
      <c r="B300" s="962" t="s">
        <v>362</v>
      </c>
      <c r="C300" s="965">
        <v>0</v>
      </c>
      <c r="D300" s="977">
        <v>0</v>
      </c>
      <c r="E300" s="962">
        <v>72</v>
      </c>
      <c r="F300" s="962" t="s">
        <v>676</v>
      </c>
      <c r="G300" s="962" t="s">
        <v>676</v>
      </c>
      <c r="H300" s="962" t="s">
        <v>54</v>
      </c>
      <c r="I300" s="962" t="s">
        <v>721</v>
      </c>
    </row>
    <row r="301" spans="1:9">
      <c r="A301" s="966" t="s">
        <v>185</v>
      </c>
      <c r="B301" s="962" t="s">
        <v>362</v>
      </c>
      <c r="C301" s="965">
        <v>133801.27307574445</v>
      </c>
      <c r="D301" s="977">
        <v>0</v>
      </c>
      <c r="E301" s="962">
        <v>72</v>
      </c>
      <c r="F301" s="962" t="s">
        <v>676</v>
      </c>
      <c r="G301" s="962" t="s">
        <v>676</v>
      </c>
      <c r="H301" s="962" t="s">
        <v>146</v>
      </c>
      <c r="I301" s="963" t="s">
        <v>681</v>
      </c>
    </row>
    <row r="302" spans="1:9">
      <c r="A302" s="968" t="s">
        <v>747</v>
      </c>
      <c r="B302" s="962" t="s">
        <v>362</v>
      </c>
      <c r="C302" s="965">
        <v>834.76885083064496</v>
      </c>
      <c r="D302" s="977">
        <v>0</v>
      </c>
      <c r="E302" s="962">
        <v>72</v>
      </c>
      <c r="F302" s="962" t="s">
        <v>676</v>
      </c>
      <c r="G302" s="962" t="s">
        <v>676</v>
      </c>
      <c r="H302" s="962" t="s">
        <v>24</v>
      </c>
      <c r="I302" s="962" t="s">
        <v>683</v>
      </c>
    </row>
    <row r="303" spans="1:9">
      <c r="A303" s="966" t="s">
        <v>181</v>
      </c>
      <c r="B303" s="962" t="s">
        <v>362</v>
      </c>
      <c r="C303" s="965">
        <v>0</v>
      </c>
      <c r="D303" s="977">
        <v>0</v>
      </c>
      <c r="E303" s="962">
        <v>72</v>
      </c>
      <c r="F303" s="962" t="s">
        <v>676</v>
      </c>
      <c r="G303" s="962" t="s">
        <v>676</v>
      </c>
      <c r="H303" s="962" t="s">
        <v>146</v>
      </c>
      <c r="I303" s="963" t="s">
        <v>681</v>
      </c>
    </row>
    <row r="304" spans="1:9">
      <c r="A304" s="967" t="s">
        <v>261</v>
      </c>
      <c r="B304" s="962" t="s">
        <v>362</v>
      </c>
      <c r="C304" s="965">
        <v>0</v>
      </c>
      <c r="D304" s="977">
        <v>0</v>
      </c>
      <c r="E304" s="962">
        <v>72</v>
      </c>
      <c r="F304" s="962" t="s">
        <v>676</v>
      </c>
      <c r="G304" s="962" t="s">
        <v>676</v>
      </c>
      <c r="H304" s="962" t="s">
        <v>79</v>
      </c>
      <c r="I304" s="962" t="s">
        <v>683</v>
      </c>
    </row>
    <row r="305" spans="1:9">
      <c r="A305" s="966" t="s">
        <v>190</v>
      </c>
      <c r="B305" s="962" t="s">
        <v>362</v>
      </c>
      <c r="C305" s="965">
        <v>8695.5088628192188</v>
      </c>
      <c r="D305" s="977">
        <v>0</v>
      </c>
      <c r="E305" s="962">
        <v>72</v>
      </c>
      <c r="F305" s="962" t="s">
        <v>676</v>
      </c>
      <c r="G305" s="962" t="s">
        <v>676</v>
      </c>
      <c r="H305" s="962" t="s">
        <v>146</v>
      </c>
      <c r="I305" s="963" t="s">
        <v>681</v>
      </c>
    </row>
    <row r="306" spans="1:9">
      <c r="A306" s="968" t="s">
        <v>83</v>
      </c>
      <c r="B306" s="962" t="s">
        <v>362</v>
      </c>
      <c r="C306" s="965">
        <v>0</v>
      </c>
      <c r="D306" s="977">
        <v>0</v>
      </c>
      <c r="E306" s="962">
        <v>72</v>
      </c>
      <c r="F306" s="962" t="s">
        <v>676</v>
      </c>
      <c r="G306" s="962" t="s">
        <v>676</v>
      </c>
      <c r="H306" s="962" t="s">
        <v>87</v>
      </c>
      <c r="I306" s="962" t="s">
        <v>682</v>
      </c>
    </row>
    <row r="307" spans="1:9">
      <c r="A307" s="966" t="s">
        <v>192</v>
      </c>
      <c r="B307" s="962" t="s">
        <v>362</v>
      </c>
      <c r="C307" s="965">
        <v>417.38442541532248</v>
      </c>
      <c r="D307" s="977">
        <v>0</v>
      </c>
      <c r="E307" s="962">
        <v>72</v>
      </c>
      <c r="F307" s="962" t="s">
        <v>676</v>
      </c>
      <c r="G307" s="962" t="s">
        <v>676</v>
      </c>
      <c r="H307" s="962" t="s">
        <v>146</v>
      </c>
      <c r="I307" s="962" t="s">
        <v>683</v>
      </c>
    </row>
    <row r="308" spans="1:9">
      <c r="A308" s="966" t="s">
        <v>94</v>
      </c>
      <c r="B308" s="962" t="s">
        <v>362</v>
      </c>
      <c r="C308" s="965">
        <v>573.90358494606846</v>
      </c>
      <c r="D308" s="977">
        <v>0</v>
      </c>
      <c r="E308" s="962">
        <v>72</v>
      </c>
      <c r="F308" s="962" t="s">
        <v>676</v>
      </c>
      <c r="G308" s="962" t="s">
        <v>676</v>
      </c>
      <c r="H308" s="962" t="s">
        <v>95</v>
      </c>
      <c r="I308" s="962" t="s">
        <v>726</v>
      </c>
    </row>
    <row r="309" spans="1:9">
      <c r="A309" s="966" t="s">
        <v>196</v>
      </c>
      <c r="B309" s="962" t="s">
        <v>362</v>
      </c>
      <c r="C309" s="965">
        <v>6191.2023103272832</v>
      </c>
      <c r="D309" s="977">
        <v>0</v>
      </c>
      <c r="E309" s="962">
        <v>72</v>
      </c>
      <c r="F309" s="962" t="s">
        <v>676</v>
      </c>
      <c r="G309" s="962" t="s">
        <v>676</v>
      </c>
      <c r="H309" s="962" t="s">
        <v>146</v>
      </c>
      <c r="I309" s="962" t="s">
        <v>681</v>
      </c>
    </row>
    <row r="310" spans="1:9">
      <c r="A310" s="966" t="s">
        <v>100</v>
      </c>
      <c r="B310" s="962" t="s">
        <v>362</v>
      </c>
      <c r="C310" s="965">
        <v>0</v>
      </c>
      <c r="D310" s="977">
        <v>0</v>
      </c>
      <c r="E310" s="962">
        <v>72</v>
      </c>
      <c r="F310" s="962" t="s">
        <v>676</v>
      </c>
      <c r="G310" s="962" t="s">
        <v>676</v>
      </c>
      <c r="H310" s="962" t="s">
        <v>24</v>
      </c>
      <c r="I310" s="962" t="s">
        <v>682</v>
      </c>
    </row>
    <row r="311" spans="1:9">
      <c r="A311" s="966" t="s">
        <v>198</v>
      </c>
      <c r="B311" s="962" t="s">
        <v>362</v>
      </c>
      <c r="C311" s="965">
        <v>0</v>
      </c>
      <c r="D311" s="977">
        <v>0</v>
      </c>
      <c r="E311" s="962">
        <v>72</v>
      </c>
      <c r="F311" s="962" t="s">
        <v>676</v>
      </c>
      <c r="G311" s="962" t="s">
        <v>676</v>
      </c>
      <c r="H311" s="962" t="s">
        <v>146</v>
      </c>
      <c r="I311" s="962" t="s">
        <v>683</v>
      </c>
    </row>
    <row r="312" spans="1:9">
      <c r="A312" s="966" t="s">
        <v>201</v>
      </c>
      <c r="B312" s="962" t="s">
        <v>362</v>
      </c>
      <c r="C312" s="965">
        <v>3208.6427703802915</v>
      </c>
      <c r="D312" s="977">
        <v>0</v>
      </c>
      <c r="E312" s="962">
        <v>72</v>
      </c>
      <c r="F312" s="962" t="s">
        <v>676</v>
      </c>
      <c r="G312" s="962" t="s">
        <v>676</v>
      </c>
      <c r="H312" s="962" t="s">
        <v>146</v>
      </c>
      <c r="I312" s="963" t="s">
        <v>683</v>
      </c>
    </row>
    <row r="313" spans="1:9">
      <c r="A313" s="968" t="s">
        <v>103</v>
      </c>
      <c r="B313" s="962" t="s">
        <v>362</v>
      </c>
      <c r="C313" s="965">
        <v>1930.4029675458664</v>
      </c>
      <c r="D313" s="977">
        <v>0</v>
      </c>
      <c r="E313" s="962">
        <v>72</v>
      </c>
      <c r="F313" s="962" t="s">
        <v>676</v>
      </c>
      <c r="G313" s="962" t="s">
        <v>676</v>
      </c>
      <c r="H313" s="962" t="s">
        <v>79</v>
      </c>
      <c r="I313" s="962" t="s">
        <v>682</v>
      </c>
    </row>
    <row r="314" spans="1:9">
      <c r="A314" s="968" t="s">
        <v>107</v>
      </c>
      <c r="B314" s="962" t="s">
        <v>362</v>
      </c>
      <c r="C314" s="965">
        <v>52.17305317691531</v>
      </c>
      <c r="D314" s="977">
        <v>0</v>
      </c>
      <c r="E314" s="962">
        <v>72</v>
      </c>
      <c r="F314" s="962" t="s">
        <v>676</v>
      </c>
      <c r="G314" s="962" t="s">
        <v>676</v>
      </c>
      <c r="H314" s="962" t="s">
        <v>79</v>
      </c>
      <c r="I314" s="962" t="s">
        <v>682</v>
      </c>
    </row>
    <row r="315" spans="1:9">
      <c r="A315" s="968" t="s">
        <v>108</v>
      </c>
      <c r="B315" s="962" t="s">
        <v>362</v>
      </c>
      <c r="C315" s="965">
        <v>208.69221270766124</v>
      </c>
      <c r="D315" s="977">
        <v>0</v>
      </c>
      <c r="E315" s="962">
        <v>72</v>
      </c>
      <c r="F315" s="962" t="s">
        <v>676</v>
      </c>
      <c r="G315" s="962" t="s">
        <v>676</v>
      </c>
      <c r="H315" s="962" t="s">
        <v>32</v>
      </c>
      <c r="I315" s="962" t="s">
        <v>682</v>
      </c>
    </row>
    <row r="316" spans="1:9">
      <c r="A316" s="966" t="s">
        <v>203</v>
      </c>
      <c r="B316" s="962" t="s">
        <v>362</v>
      </c>
      <c r="C316" s="965">
        <v>15130.185421305439</v>
      </c>
      <c r="D316" s="977">
        <v>0</v>
      </c>
      <c r="E316" s="962">
        <v>72</v>
      </c>
      <c r="F316" s="962" t="s">
        <v>676</v>
      </c>
      <c r="G316" s="962" t="s">
        <v>676</v>
      </c>
      <c r="H316" s="962" t="s">
        <v>146</v>
      </c>
      <c r="I316" s="963" t="s">
        <v>681</v>
      </c>
    </row>
    <row r="317" spans="1:9">
      <c r="A317" s="966" t="s">
        <v>204</v>
      </c>
      <c r="B317" s="962" t="s">
        <v>362</v>
      </c>
      <c r="C317" s="965">
        <v>189214.27285494618</v>
      </c>
      <c r="D317" s="977">
        <v>0</v>
      </c>
      <c r="E317" s="962">
        <v>72</v>
      </c>
      <c r="F317" s="962" t="s">
        <v>676</v>
      </c>
      <c r="G317" s="962" t="s">
        <v>676</v>
      </c>
      <c r="H317" s="962" t="s">
        <v>146</v>
      </c>
      <c r="I317" s="963" t="s">
        <v>681</v>
      </c>
    </row>
    <row r="318" spans="1:9">
      <c r="A318" s="966" t="s">
        <v>262</v>
      </c>
      <c r="B318" s="962" t="s">
        <v>362</v>
      </c>
      <c r="C318" s="965">
        <v>47331.393842097568</v>
      </c>
      <c r="D318" s="977">
        <v>0</v>
      </c>
      <c r="E318" s="962">
        <v>72</v>
      </c>
      <c r="F318" s="962" t="s">
        <v>676</v>
      </c>
      <c r="G318" s="962" t="s">
        <v>676</v>
      </c>
      <c r="H318" s="962" t="s">
        <v>146</v>
      </c>
      <c r="I318" s="963" t="s">
        <v>681</v>
      </c>
    </row>
    <row r="319" spans="1:9">
      <c r="A319" s="966" t="s">
        <v>263</v>
      </c>
      <c r="B319" s="962" t="s">
        <v>362</v>
      </c>
      <c r="C319" s="965">
        <v>0</v>
      </c>
      <c r="D319" s="977">
        <v>0</v>
      </c>
      <c r="E319" s="962">
        <v>72</v>
      </c>
      <c r="F319" s="962" t="s">
        <v>676</v>
      </c>
      <c r="G319" s="962" t="s">
        <v>676</v>
      </c>
      <c r="H319" s="962" t="s">
        <v>24</v>
      </c>
      <c r="I319" s="962" t="s">
        <v>683</v>
      </c>
    </row>
    <row r="320" spans="1:9">
      <c r="A320" s="969" t="s">
        <v>122</v>
      </c>
      <c r="B320" s="962" t="s">
        <v>362</v>
      </c>
      <c r="C320" s="965">
        <v>104.34610635383062</v>
      </c>
      <c r="D320" s="977">
        <v>0</v>
      </c>
      <c r="E320" s="962">
        <v>72</v>
      </c>
      <c r="F320" s="962" t="s">
        <v>676</v>
      </c>
      <c r="G320" s="962" t="s">
        <v>676</v>
      </c>
      <c r="H320" s="962" t="s">
        <v>79</v>
      </c>
      <c r="I320" s="962" t="s">
        <v>683</v>
      </c>
    </row>
    <row r="321" spans="1:9">
      <c r="A321" s="969" t="s">
        <v>120</v>
      </c>
      <c r="B321" s="962" t="s">
        <v>362</v>
      </c>
      <c r="C321" s="965">
        <v>52.17305317691531</v>
      </c>
      <c r="D321" s="977">
        <v>0</v>
      </c>
      <c r="E321" s="962">
        <v>72</v>
      </c>
      <c r="F321" s="962" t="s">
        <v>676</v>
      </c>
      <c r="G321" s="962" t="s">
        <v>676</v>
      </c>
      <c r="H321" s="962" t="s">
        <v>79</v>
      </c>
    </row>
    <row r="322" spans="1:9">
      <c r="A322" s="969" t="s">
        <v>123</v>
      </c>
      <c r="B322" s="962" t="s">
        <v>362</v>
      </c>
      <c r="C322" s="965">
        <v>0</v>
      </c>
      <c r="D322" s="977">
        <v>0</v>
      </c>
      <c r="E322" s="962">
        <v>72</v>
      </c>
      <c r="F322" s="962" t="s">
        <v>676</v>
      </c>
      <c r="G322" s="962" t="s">
        <v>676</v>
      </c>
      <c r="H322" s="962" t="s">
        <v>54</v>
      </c>
      <c r="I322" s="962" t="s">
        <v>683</v>
      </c>
    </row>
    <row r="323" spans="1:9">
      <c r="A323" s="967" t="s">
        <v>214</v>
      </c>
      <c r="B323" s="962" t="s">
        <v>362</v>
      </c>
      <c r="C323" s="965">
        <v>417.38442541532248</v>
      </c>
      <c r="D323" s="977">
        <v>0</v>
      </c>
      <c r="E323" s="962">
        <v>72</v>
      </c>
      <c r="F323" s="962" t="s">
        <v>676</v>
      </c>
      <c r="G323" s="962" t="s">
        <v>676</v>
      </c>
      <c r="H323" s="962" t="s">
        <v>146</v>
      </c>
      <c r="I323" s="962" t="s">
        <v>683</v>
      </c>
    </row>
    <row r="324" spans="1:9" ht="15.6">
      <c r="A324" s="967" t="s">
        <v>218</v>
      </c>
      <c r="B324" s="962" t="s">
        <v>362</v>
      </c>
      <c r="C324" s="965">
        <v>104.34610635383062</v>
      </c>
      <c r="D324" s="977">
        <v>0</v>
      </c>
      <c r="E324" s="962">
        <v>72</v>
      </c>
      <c r="F324" s="962" t="s">
        <v>676</v>
      </c>
      <c r="G324" s="962" t="s">
        <v>676</v>
      </c>
      <c r="H324" s="962" t="s">
        <v>146</v>
      </c>
      <c r="I324" s="973" t="s">
        <v>742</v>
      </c>
    </row>
    <row r="325" spans="1:9">
      <c r="A325" s="969" t="s">
        <v>126</v>
      </c>
      <c r="B325" s="962" t="s">
        <v>362</v>
      </c>
      <c r="C325" s="965">
        <v>208.69221270766127</v>
      </c>
      <c r="D325" s="977">
        <v>0</v>
      </c>
      <c r="E325" s="962">
        <v>72</v>
      </c>
      <c r="F325" s="962" t="s">
        <v>676</v>
      </c>
      <c r="G325" s="962" t="s">
        <v>676</v>
      </c>
      <c r="H325" s="962" t="s">
        <v>32</v>
      </c>
      <c r="I325" s="962" t="s">
        <v>681</v>
      </c>
    </row>
    <row r="326" spans="1:9">
      <c r="A326" s="968" t="s">
        <v>129</v>
      </c>
      <c r="B326" s="962" t="s">
        <v>362</v>
      </c>
      <c r="C326" s="965">
        <v>0</v>
      </c>
      <c r="D326" s="977">
        <v>0</v>
      </c>
      <c r="E326" s="962">
        <v>72</v>
      </c>
      <c r="F326" s="962" t="s">
        <v>676</v>
      </c>
      <c r="G326" s="962" t="s">
        <v>676</v>
      </c>
      <c r="H326" s="962" t="s">
        <v>24</v>
      </c>
      <c r="I326" s="962" t="s">
        <v>682</v>
      </c>
    </row>
    <row r="327" spans="1:9">
      <c r="A327" s="968" t="s">
        <v>264</v>
      </c>
      <c r="B327" s="962" t="s">
        <v>362</v>
      </c>
      <c r="C327" s="965">
        <v>52.17305317691531</v>
      </c>
      <c r="D327" s="977">
        <v>0</v>
      </c>
      <c r="E327" s="962">
        <v>72</v>
      </c>
      <c r="F327" s="962" t="s">
        <v>676</v>
      </c>
      <c r="G327" s="962" t="s">
        <v>676</v>
      </c>
      <c r="H327" s="962" t="s">
        <v>133</v>
      </c>
      <c r="I327" s="962" t="s">
        <v>682</v>
      </c>
    </row>
    <row r="328" spans="1:9">
      <c r="A328" s="968" t="s">
        <v>138</v>
      </c>
      <c r="B328" s="962" t="s">
        <v>362</v>
      </c>
      <c r="C328" s="965">
        <v>0</v>
      </c>
      <c r="D328" s="977">
        <v>0</v>
      </c>
      <c r="E328" s="962">
        <v>72</v>
      </c>
      <c r="F328" s="962" t="s">
        <v>676</v>
      </c>
      <c r="G328" s="962" t="s">
        <v>676</v>
      </c>
      <c r="H328" s="962" t="s">
        <v>87</v>
      </c>
      <c r="I328" s="962" t="s">
        <v>682</v>
      </c>
    </row>
    <row r="329" spans="1:9">
      <c r="A329" s="966" t="s">
        <v>212</v>
      </c>
      <c r="B329" s="962" t="s">
        <v>362</v>
      </c>
      <c r="C329" s="965">
        <v>0</v>
      </c>
      <c r="D329" s="977">
        <v>0</v>
      </c>
      <c r="E329" s="962">
        <v>72</v>
      </c>
      <c r="F329" s="962" t="s">
        <v>676</v>
      </c>
      <c r="G329" s="962" t="s">
        <v>676</v>
      </c>
      <c r="H329" s="962" t="s">
        <v>146</v>
      </c>
      <c r="I329" s="962" t="s">
        <v>705</v>
      </c>
    </row>
    <row r="330" spans="1:9">
      <c r="A330" s="962" t="s">
        <v>20</v>
      </c>
      <c r="B330" s="962" t="s">
        <v>362</v>
      </c>
      <c r="C330" s="970">
        <v>0</v>
      </c>
      <c r="D330" s="977">
        <v>100</v>
      </c>
      <c r="E330" s="962">
        <v>72</v>
      </c>
      <c r="F330" s="962">
        <v>1</v>
      </c>
      <c r="G330" s="962" t="s">
        <v>685</v>
      </c>
      <c r="H330" s="962" t="s">
        <v>24</v>
      </c>
      <c r="I330" s="963" t="s">
        <v>683</v>
      </c>
    </row>
    <row r="331" spans="1:9">
      <c r="A331" s="962" t="s">
        <v>143</v>
      </c>
      <c r="B331" s="962" t="s">
        <v>362</v>
      </c>
      <c r="C331" s="964">
        <v>1200.0813336372244</v>
      </c>
      <c r="D331" s="977">
        <v>100</v>
      </c>
      <c r="E331" s="962">
        <v>72</v>
      </c>
      <c r="F331" s="962">
        <v>1</v>
      </c>
      <c r="G331" s="962" t="s">
        <v>685</v>
      </c>
      <c r="H331" s="962" t="s">
        <v>146</v>
      </c>
      <c r="I331" s="963" t="s">
        <v>681</v>
      </c>
    </row>
    <row r="332" spans="1:9">
      <c r="A332" s="966" t="s">
        <v>152</v>
      </c>
      <c r="B332" s="962" t="s">
        <v>362</v>
      </c>
      <c r="C332" s="964">
        <v>3058.7581744942709</v>
      </c>
      <c r="D332" s="977">
        <v>100</v>
      </c>
      <c r="E332" s="962">
        <v>72</v>
      </c>
      <c r="F332" s="962">
        <v>1</v>
      </c>
      <c r="G332" s="962" t="s">
        <v>685</v>
      </c>
      <c r="H332" s="962" t="s">
        <v>146</v>
      </c>
      <c r="I332" s="963" t="s">
        <v>681</v>
      </c>
    </row>
    <row r="333" spans="1:9">
      <c r="A333" s="966" t="s">
        <v>158</v>
      </c>
      <c r="B333" s="962" t="s">
        <v>362</v>
      </c>
      <c r="C333" s="964">
        <v>394.701685549648</v>
      </c>
      <c r="D333" s="977">
        <v>100</v>
      </c>
      <c r="E333" s="962">
        <v>72</v>
      </c>
      <c r="F333" s="962">
        <v>1</v>
      </c>
      <c r="G333" s="962" t="s">
        <v>685</v>
      </c>
      <c r="H333" s="962" t="s">
        <v>146</v>
      </c>
      <c r="I333" s="963" t="s">
        <v>683</v>
      </c>
    </row>
    <row r="334" spans="1:9">
      <c r="A334" s="966" t="s">
        <v>30</v>
      </c>
      <c r="B334" s="962" t="s">
        <v>362</v>
      </c>
      <c r="C334" s="964">
        <v>115.15023291271719</v>
      </c>
      <c r="D334" s="977">
        <v>100</v>
      </c>
      <c r="E334" s="962">
        <v>72</v>
      </c>
      <c r="F334" s="962">
        <v>1</v>
      </c>
      <c r="G334" s="962" t="s">
        <v>685</v>
      </c>
      <c r="H334" s="962" t="s">
        <v>32</v>
      </c>
      <c r="I334" s="963" t="s">
        <v>681</v>
      </c>
    </row>
    <row r="335" spans="1:9">
      <c r="A335" s="967" t="s">
        <v>39</v>
      </c>
      <c r="B335" s="962" t="s">
        <v>362</v>
      </c>
      <c r="C335" s="964">
        <v>52.177449288574977</v>
      </c>
      <c r="D335" s="977">
        <v>100</v>
      </c>
      <c r="E335" s="962">
        <v>72</v>
      </c>
      <c r="F335" s="962">
        <v>1</v>
      </c>
      <c r="G335" s="962" t="s">
        <v>685</v>
      </c>
      <c r="H335" s="962" t="s">
        <v>24</v>
      </c>
      <c r="I335" s="963" t="s">
        <v>682</v>
      </c>
    </row>
    <row r="336" spans="1:9">
      <c r="A336" s="968" t="s">
        <v>70</v>
      </c>
      <c r="B336" s="962" t="s">
        <v>362</v>
      </c>
      <c r="C336" s="964">
        <v>1930.5656236772743</v>
      </c>
      <c r="D336" s="977">
        <v>100</v>
      </c>
      <c r="E336" s="962">
        <v>72</v>
      </c>
      <c r="F336" s="962">
        <v>1</v>
      </c>
      <c r="G336" s="962" t="s">
        <v>685</v>
      </c>
      <c r="H336" s="962" t="s">
        <v>32</v>
      </c>
      <c r="I336" s="963" t="s">
        <v>711</v>
      </c>
    </row>
    <row r="337" spans="1:9">
      <c r="A337" s="968" t="s">
        <v>746</v>
      </c>
      <c r="B337" s="962" t="s">
        <v>362</v>
      </c>
      <c r="C337" s="964">
        <v>834.83918861719962</v>
      </c>
      <c r="D337" s="977">
        <v>100</v>
      </c>
      <c r="E337" s="962">
        <v>72</v>
      </c>
      <c r="F337" s="962">
        <v>1</v>
      </c>
      <c r="G337" s="962" t="s">
        <v>685</v>
      </c>
      <c r="H337" s="962" t="s">
        <v>46</v>
      </c>
      <c r="I337" s="963" t="s">
        <v>682</v>
      </c>
    </row>
    <row r="338" spans="1:9">
      <c r="A338" s="968" t="s">
        <v>63</v>
      </c>
      <c r="B338" s="962" t="s">
        <v>362</v>
      </c>
      <c r="C338" s="964">
        <v>626.12939146289966</v>
      </c>
      <c r="D338" s="977">
        <v>100</v>
      </c>
      <c r="E338" s="962">
        <v>72</v>
      </c>
      <c r="F338" s="962">
        <v>1</v>
      </c>
      <c r="G338" s="962" t="s">
        <v>685</v>
      </c>
      <c r="H338" s="962" t="s">
        <v>64</v>
      </c>
      <c r="I338" s="963" t="s">
        <v>683</v>
      </c>
    </row>
    <row r="339" spans="1:9">
      <c r="A339" s="966" t="s">
        <v>166</v>
      </c>
      <c r="B339" s="962" t="s">
        <v>362</v>
      </c>
      <c r="C339" s="964">
        <v>790.11566065556383</v>
      </c>
      <c r="D339" s="977">
        <v>100</v>
      </c>
      <c r="E339" s="962">
        <v>72</v>
      </c>
      <c r="F339" s="962">
        <v>1</v>
      </c>
      <c r="G339" s="962" t="s">
        <v>685</v>
      </c>
      <c r="H339" s="962" t="s">
        <v>146</v>
      </c>
      <c r="I339" s="963" t="s">
        <v>683</v>
      </c>
    </row>
    <row r="340" spans="1:9">
      <c r="A340" s="966" t="s">
        <v>173</v>
      </c>
      <c r="B340" s="962" t="s">
        <v>362</v>
      </c>
      <c r="C340" s="964">
        <v>0</v>
      </c>
      <c r="D340" s="977">
        <v>100</v>
      </c>
      <c r="E340" s="962">
        <v>72</v>
      </c>
      <c r="F340" s="962">
        <v>1</v>
      </c>
      <c r="G340" s="962" t="s">
        <v>685</v>
      </c>
      <c r="H340" s="962" t="s">
        <v>146</v>
      </c>
      <c r="I340" s="963" t="s">
        <v>683</v>
      </c>
    </row>
    <row r="341" spans="1:9">
      <c r="A341" s="969" t="s">
        <v>52</v>
      </c>
      <c r="B341" s="962" t="s">
        <v>362</v>
      </c>
      <c r="C341" s="964">
        <v>1669.6783772343992</v>
      </c>
      <c r="D341" s="977">
        <v>100</v>
      </c>
      <c r="E341" s="962">
        <v>72</v>
      </c>
      <c r="F341" s="962">
        <v>1</v>
      </c>
      <c r="G341" s="962" t="s">
        <v>685</v>
      </c>
      <c r="H341" s="962" t="s">
        <v>54</v>
      </c>
      <c r="I341" s="962" t="s">
        <v>721</v>
      </c>
    </row>
    <row r="342" spans="1:9">
      <c r="A342" s="966" t="s">
        <v>185</v>
      </c>
      <c r="B342" s="962" t="s">
        <v>362</v>
      </c>
      <c r="C342" s="964">
        <v>2448.8616199437856</v>
      </c>
      <c r="D342" s="977">
        <v>100</v>
      </c>
      <c r="E342" s="962">
        <v>72</v>
      </c>
      <c r="F342" s="962">
        <v>1</v>
      </c>
      <c r="G342" s="962" t="s">
        <v>685</v>
      </c>
      <c r="H342" s="962" t="s">
        <v>146</v>
      </c>
      <c r="I342" s="963" t="s">
        <v>681</v>
      </c>
    </row>
    <row r="343" spans="1:9">
      <c r="A343" s="968" t="s">
        <v>747</v>
      </c>
      <c r="B343" s="962" t="s">
        <v>362</v>
      </c>
      <c r="C343" s="964">
        <v>208.70979715429991</v>
      </c>
      <c r="D343" s="977">
        <v>100</v>
      </c>
      <c r="E343" s="962">
        <v>72</v>
      </c>
      <c r="F343" s="962">
        <v>1</v>
      </c>
      <c r="G343" s="962" t="s">
        <v>685</v>
      </c>
      <c r="H343" s="962" t="s">
        <v>24</v>
      </c>
      <c r="I343" s="962" t="s">
        <v>683</v>
      </c>
    </row>
    <row r="344" spans="1:9">
      <c r="A344" s="966" t="s">
        <v>181</v>
      </c>
      <c r="B344" s="962" t="s">
        <v>362</v>
      </c>
      <c r="C344" s="964">
        <v>3133.7803649834159</v>
      </c>
      <c r="D344" s="977">
        <v>100</v>
      </c>
      <c r="E344" s="962">
        <v>72</v>
      </c>
      <c r="F344" s="962">
        <v>1</v>
      </c>
      <c r="G344" s="962" t="s">
        <v>685</v>
      </c>
      <c r="H344" s="962" t="s">
        <v>146</v>
      </c>
      <c r="I344" s="963" t="s">
        <v>681</v>
      </c>
    </row>
    <row r="345" spans="1:9">
      <c r="A345" s="967" t="s">
        <v>261</v>
      </c>
      <c r="B345" s="962" t="s">
        <v>362</v>
      </c>
      <c r="C345" s="964">
        <v>925.28010071739629</v>
      </c>
      <c r="D345" s="977">
        <v>100</v>
      </c>
      <c r="E345" s="962">
        <v>72</v>
      </c>
      <c r="F345" s="962">
        <v>1</v>
      </c>
      <c r="G345" s="962" t="s">
        <v>685</v>
      </c>
      <c r="H345" s="962" t="s">
        <v>79</v>
      </c>
      <c r="I345" s="962" t="s">
        <v>683</v>
      </c>
    </row>
    <row r="346" spans="1:9">
      <c r="A346" s="966" t="s">
        <v>190</v>
      </c>
      <c r="B346" s="962" t="s">
        <v>362</v>
      </c>
      <c r="C346" s="964">
        <v>890.49513452501299</v>
      </c>
      <c r="D346" s="977">
        <v>100</v>
      </c>
      <c r="E346" s="962">
        <v>72</v>
      </c>
      <c r="F346" s="962">
        <v>1</v>
      </c>
      <c r="G346" s="962" t="s">
        <v>685</v>
      </c>
      <c r="H346" s="962" t="s">
        <v>146</v>
      </c>
      <c r="I346" s="963" t="s">
        <v>681</v>
      </c>
    </row>
    <row r="347" spans="1:9">
      <c r="A347" s="968" t="s">
        <v>83</v>
      </c>
      <c r="B347" s="962" t="s">
        <v>362</v>
      </c>
      <c r="C347" s="964">
        <v>52.177449288574977</v>
      </c>
      <c r="D347" s="977">
        <v>100</v>
      </c>
      <c r="E347" s="962">
        <v>72</v>
      </c>
      <c r="F347" s="962">
        <v>1</v>
      </c>
      <c r="G347" s="962" t="s">
        <v>685</v>
      </c>
      <c r="H347" s="962" t="s">
        <v>87</v>
      </c>
      <c r="I347" s="962" t="s">
        <v>682</v>
      </c>
    </row>
    <row r="348" spans="1:9">
      <c r="A348" s="966" t="s">
        <v>192</v>
      </c>
      <c r="B348" s="962" t="s">
        <v>362</v>
      </c>
      <c r="C348" s="964">
        <v>0</v>
      </c>
      <c r="D348" s="977">
        <v>100</v>
      </c>
      <c r="E348" s="962">
        <v>72</v>
      </c>
      <c r="F348" s="962">
        <v>1</v>
      </c>
      <c r="G348" s="962" t="s">
        <v>685</v>
      </c>
      <c r="H348" s="962" t="s">
        <v>146</v>
      </c>
      <c r="I348" s="962" t="s">
        <v>683</v>
      </c>
    </row>
    <row r="349" spans="1:9">
      <c r="A349" s="966" t="s">
        <v>94</v>
      </c>
      <c r="B349" s="962" t="s">
        <v>362</v>
      </c>
      <c r="C349" s="964">
        <v>1513.1460293686746</v>
      </c>
      <c r="D349" s="977">
        <v>100</v>
      </c>
      <c r="E349" s="962">
        <v>72</v>
      </c>
      <c r="F349" s="962">
        <v>1</v>
      </c>
      <c r="G349" s="962" t="s">
        <v>685</v>
      </c>
      <c r="H349" s="962" t="s">
        <v>95</v>
      </c>
      <c r="I349" s="962" t="s">
        <v>726</v>
      </c>
    </row>
    <row r="350" spans="1:9">
      <c r="A350" s="966" t="s">
        <v>196</v>
      </c>
      <c r="B350" s="962" t="s">
        <v>362</v>
      </c>
      <c r="C350" s="964">
        <v>11479.038843486494</v>
      </c>
      <c r="D350" s="977">
        <v>100</v>
      </c>
      <c r="E350" s="962">
        <v>72</v>
      </c>
      <c r="F350" s="962">
        <v>1</v>
      </c>
      <c r="G350" s="962" t="s">
        <v>685</v>
      </c>
      <c r="H350" s="962" t="s">
        <v>146</v>
      </c>
      <c r="I350" s="962" t="s">
        <v>681</v>
      </c>
    </row>
    <row r="351" spans="1:9">
      <c r="A351" s="966" t="s">
        <v>100</v>
      </c>
      <c r="B351" s="962" t="s">
        <v>362</v>
      </c>
      <c r="C351" s="964">
        <v>365.24214502002485</v>
      </c>
      <c r="D351" s="977">
        <v>100</v>
      </c>
      <c r="E351" s="962">
        <v>72</v>
      </c>
      <c r="F351" s="962">
        <v>1</v>
      </c>
      <c r="G351" s="962" t="s">
        <v>685</v>
      </c>
      <c r="H351" s="962" t="s">
        <v>24</v>
      </c>
      <c r="I351" s="962" t="s">
        <v>682</v>
      </c>
    </row>
    <row r="352" spans="1:9">
      <c r="A352" s="966" t="s">
        <v>198</v>
      </c>
      <c r="B352" s="962" t="s">
        <v>362</v>
      </c>
      <c r="C352" s="964">
        <v>1874.6612137252296</v>
      </c>
      <c r="D352" s="977">
        <v>100</v>
      </c>
      <c r="E352" s="962">
        <v>72</v>
      </c>
      <c r="F352" s="962">
        <v>1</v>
      </c>
      <c r="G352" s="962" t="s">
        <v>685</v>
      </c>
      <c r="H352" s="962" t="s">
        <v>146</v>
      </c>
      <c r="I352" s="962" t="s">
        <v>683</v>
      </c>
    </row>
    <row r="353" spans="1:9">
      <c r="A353" s="966" t="s">
        <v>201</v>
      </c>
      <c r="B353" s="962" t="s">
        <v>362</v>
      </c>
      <c r="C353" s="964">
        <v>0</v>
      </c>
      <c r="D353" s="977">
        <v>100</v>
      </c>
      <c r="E353" s="962">
        <v>72</v>
      </c>
      <c r="F353" s="962">
        <v>1</v>
      </c>
      <c r="G353" s="962" t="s">
        <v>685</v>
      </c>
      <c r="H353" s="962" t="s">
        <v>146</v>
      </c>
      <c r="I353" s="963" t="s">
        <v>683</v>
      </c>
    </row>
    <row r="354" spans="1:9">
      <c r="A354" s="968" t="s">
        <v>103</v>
      </c>
      <c r="B354" s="962" t="s">
        <v>362</v>
      </c>
      <c r="C354" s="964">
        <v>52.177449288574977</v>
      </c>
      <c r="D354" s="977">
        <v>100</v>
      </c>
      <c r="E354" s="962">
        <v>72</v>
      </c>
      <c r="F354" s="962">
        <v>1</v>
      </c>
      <c r="G354" s="962" t="s">
        <v>685</v>
      </c>
      <c r="H354" s="962" t="s">
        <v>79</v>
      </c>
      <c r="I354" s="962" t="s">
        <v>682</v>
      </c>
    </row>
    <row r="355" spans="1:9">
      <c r="A355" s="968" t="s">
        <v>107</v>
      </c>
      <c r="B355" s="962" t="s">
        <v>362</v>
      </c>
      <c r="C355" s="964">
        <v>208.70979715429991</v>
      </c>
      <c r="D355" s="977">
        <v>100</v>
      </c>
      <c r="E355" s="962">
        <v>72</v>
      </c>
      <c r="F355" s="962">
        <v>1</v>
      </c>
      <c r="G355" s="962" t="s">
        <v>685</v>
      </c>
      <c r="H355" s="962" t="s">
        <v>79</v>
      </c>
      <c r="I355" s="962" t="s">
        <v>682</v>
      </c>
    </row>
    <row r="356" spans="1:9">
      <c r="A356" s="968" t="s">
        <v>108</v>
      </c>
      <c r="B356" s="962" t="s">
        <v>362</v>
      </c>
      <c r="C356" s="964">
        <v>104.35489857714995</v>
      </c>
      <c r="D356" s="977">
        <v>100</v>
      </c>
      <c r="E356" s="962">
        <v>72</v>
      </c>
      <c r="F356" s="962">
        <v>1</v>
      </c>
      <c r="G356" s="962" t="s">
        <v>685</v>
      </c>
      <c r="H356" s="962" t="s">
        <v>32</v>
      </c>
      <c r="I356" s="962" t="s">
        <v>682</v>
      </c>
    </row>
    <row r="357" spans="1:9">
      <c r="A357" s="966" t="s">
        <v>203</v>
      </c>
      <c r="B357" s="962" t="s">
        <v>362</v>
      </c>
      <c r="C357" s="964">
        <v>110564.01504249038</v>
      </c>
      <c r="D357" s="977">
        <v>100</v>
      </c>
      <c r="E357" s="962">
        <v>72</v>
      </c>
      <c r="F357" s="962">
        <v>1</v>
      </c>
      <c r="G357" s="962" t="s">
        <v>685</v>
      </c>
      <c r="H357" s="962" t="s">
        <v>146</v>
      </c>
      <c r="I357" s="963" t="s">
        <v>681</v>
      </c>
    </row>
    <row r="358" spans="1:9">
      <c r="A358" s="966" t="s">
        <v>204</v>
      </c>
      <c r="B358" s="962" t="s">
        <v>362</v>
      </c>
      <c r="C358" s="964">
        <v>464441.91160746361</v>
      </c>
      <c r="D358" s="977">
        <v>100</v>
      </c>
      <c r="E358" s="962">
        <v>72</v>
      </c>
      <c r="F358" s="962">
        <v>1</v>
      </c>
      <c r="G358" s="962" t="s">
        <v>685</v>
      </c>
      <c r="H358" s="962" t="s">
        <v>146</v>
      </c>
      <c r="I358" s="963" t="s">
        <v>681</v>
      </c>
    </row>
    <row r="359" spans="1:9">
      <c r="A359" s="966" t="s">
        <v>262</v>
      </c>
      <c r="B359" s="962" t="s">
        <v>362</v>
      </c>
      <c r="C359" s="964">
        <v>4435.0831895288729</v>
      </c>
      <c r="D359" s="977">
        <v>100</v>
      </c>
      <c r="E359" s="962">
        <v>72</v>
      </c>
      <c r="F359" s="962">
        <v>1</v>
      </c>
      <c r="G359" s="962" t="s">
        <v>685</v>
      </c>
      <c r="H359" s="962" t="s">
        <v>146</v>
      </c>
      <c r="I359" s="963" t="s">
        <v>681</v>
      </c>
    </row>
    <row r="360" spans="1:9">
      <c r="A360" s="966" t="s">
        <v>263</v>
      </c>
      <c r="B360" s="962" t="s">
        <v>362</v>
      </c>
      <c r="C360" s="964">
        <v>169.05493569498293</v>
      </c>
      <c r="D360" s="977">
        <v>100</v>
      </c>
      <c r="E360" s="962">
        <v>72</v>
      </c>
      <c r="F360" s="962">
        <v>1</v>
      </c>
      <c r="G360" s="962" t="s">
        <v>685</v>
      </c>
      <c r="H360" s="962" t="s">
        <v>24</v>
      </c>
      <c r="I360" s="962" t="s">
        <v>683</v>
      </c>
    </row>
    <row r="361" spans="1:9">
      <c r="A361" s="969" t="s">
        <v>122</v>
      </c>
      <c r="B361" s="962" t="s">
        <v>362</v>
      </c>
      <c r="C361" s="964">
        <v>626.12939146289966</v>
      </c>
      <c r="D361" s="977">
        <v>100</v>
      </c>
      <c r="E361" s="962">
        <v>72</v>
      </c>
      <c r="F361" s="962">
        <v>1</v>
      </c>
      <c r="G361" s="962" t="s">
        <v>685</v>
      </c>
      <c r="H361" s="962" t="s">
        <v>79</v>
      </c>
      <c r="I361" s="962" t="s">
        <v>683</v>
      </c>
    </row>
    <row r="362" spans="1:9">
      <c r="A362" s="969" t="s">
        <v>120</v>
      </c>
      <c r="B362" s="962" t="s">
        <v>362</v>
      </c>
      <c r="C362" s="964">
        <v>365.24214502002485</v>
      </c>
      <c r="D362" s="977">
        <v>100</v>
      </c>
      <c r="E362" s="962">
        <v>72</v>
      </c>
      <c r="F362" s="962">
        <v>1</v>
      </c>
      <c r="G362" s="962" t="s">
        <v>685</v>
      </c>
      <c r="H362" s="962" t="s">
        <v>79</v>
      </c>
    </row>
    <row r="363" spans="1:9">
      <c r="A363" s="969" t="s">
        <v>123</v>
      </c>
      <c r="B363" s="962" t="s">
        <v>362</v>
      </c>
      <c r="C363" s="964">
        <v>104.35489857714995</v>
      </c>
      <c r="D363" s="977">
        <v>100</v>
      </c>
      <c r="E363" s="962">
        <v>72</v>
      </c>
      <c r="F363" s="962">
        <v>1</v>
      </c>
      <c r="G363" s="962" t="s">
        <v>685</v>
      </c>
      <c r="H363" s="962" t="s">
        <v>54</v>
      </c>
      <c r="I363" s="962" t="s">
        <v>683</v>
      </c>
    </row>
    <row r="364" spans="1:9">
      <c r="A364" s="967" t="s">
        <v>214</v>
      </c>
      <c r="B364" s="962" t="s">
        <v>362</v>
      </c>
      <c r="C364" s="964">
        <v>3371.4659540309985</v>
      </c>
      <c r="D364" s="977">
        <v>100</v>
      </c>
      <c r="E364" s="962">
        <v>72</v>
      </c>
      <c r="F364" s="962">
        <v>1</v>
      </c>
      <c r="G364" s="962" t="s">
        <v>685</v>
      </c>
      <c r="H364" s="962" t="s">
        <v>146</v>
      </c>
      <c r="I364" s="962" t="s">
        <v>683</v>
      </c>
    </row>
    <row r="365" spans="1:9" ht="15.6">
      <c r="A365" s="967" t="s">
        <v>218</v>
      </c>
      <c r="B365" s="962" t="s">
        <v>362</v>
      </c>
      <c r="C365" s="964">
        <v>434.81207740479147</v>
      </c>
      <c r="D365" s="977">
        <v>100</v>
      </c>
      <c r="E365" s="962">
        <v>72</v>
      </c>
      <c r="F365" s="962">
        <v>1</v>
      </c>
      <c r="G365" s="962" t="s">
        <v>685</v>
      </c>
      <c r="H365" s="962" t="s">
        <v>146</v>
      </c>
      <c r="I365" s="973" t="s">
        <v>742</v>
      </c>
    </row>
    <row r="366" spans="1:9">
      <c r="A366" s="969" t="s">
        <v>126</v>
      </c>
      <c r="B366" s="962" t="s">
        <v>362</v>
      </c>
      <c r="C366" s="964">
        <v>313.06469573144989</v>
      </c>
      <c r="D366" s="977">
        <v>100</v>
      </c>
      <c r="E366" s="962">
        <v>72</v>
      </c>
      <c r="F366" s="962">
        <v>1</v>
      </c>
      <c r="G366" s="962" t="s">
        <v>685</v>
      </c>
      <c r="H366" s="962" t="s">
        <v>32</v>
      </c>
      <c r="I366" s="962" t="s">
        <v>681</v>
      </c>
    </row>
    <row r="367" spans="1:9">
      <c r="A367" s="968" t="s">
        <v>129</v>
      </c>
      <c r="B367" s="962" t="s">
        <v>362</v>
      </c>
      <c r="C367" s="964">
        <v>260.88724644287493</v>
      </c>
      <c r="D367" s="977">
        <v>100</v>
      </c>
      <c r="E367" s="962">
        <v>72</v>
      </c>
      <c r="F367" s="962">
        <v>1</v>
      </c>
      <c r="G367" s="962" t="s">
        <v>685</v>
      </c>
      <c r="H367" s="962" t="s">
        <v>24</v>
      </c>
      <c r="I367" s="962" t="s">
        <v>682</v>
      </c>
    </row>
    <row r="368" spans="1:9">
      <c r="A368" s="968" t="s">
        <v>264</v>
      </c>
      <c r="B368" s="962" t="s">
        <v>362</v>
      </c>
      <c r="C368" s="964">
        <v>0</v>
      </c>
      <c r="D368" s="977">
        <v>100</v>
      </c>
      <c r="E368" s="962">
        <v>72</v>
      </c>
      <c r="F368" s="962">
        <v>1</v>
      </c>
      <c r="G368" s="962" t="s">
        <v>685</v>
      </c>
      <c r="H368" s="962" t="s">
        <v>133</v>
      </c>
      <c r="I368" s="962" t="s">
        <v>682</v>
      </c>
    </row>
    <row r="369" spans="1:9">
      <c r="A369" s="968" t="s">
        <v>138</v>
      </c>
      <c r="B369" s="962" t="s">
        <v>362</v>
      </c>
      <c r="C369" s="964">
        <v>0</v>
      </c>
      <c r="D369" s="977">
        <v>100</v>
      </c>
      <c r="E369" s="962">
        <v>72</v>
      </c>
      <c r="F369" s="962">
        <v>1</v>
      </c>
      <c r="G369" s="962" t="s">
        <v>685</v>
      </c>
      <c r="H369" s="962" t="s">
        <v>87</v>
      </c>
      <c r="I369" s="962" t="s">
        <v>682</v>
      </c>
    </row>
    <row r="370" spans="1:9">
      <c r="A370" s="966" t="s">
        <v>212</v>
      </c>
      <c r="B370" s="962" t="s">
        <v>362</v>
      </c>
      <c r="C370" s="964">
        <v>156.53234786572494</v>
      </c>
      <c r="D370" s="977">
        <v>100</v>
      </c>
      <c r="E370" s="962">
        <v>72</v>
      </c>
      <c r="F370" s="962">
        <v>1</v>
      </c>
      <c r="G370" s="962" t="s">
        <v>685</v>
      </c>
      <c r="H370" s="962" t="s">
        <v>146</v>
      </c>
      <c r="I370" s="962" t="s">
        <v>705</v>
      </c>
    </row>
    <row r="371" spans="1:9">
      <c r="A371" s="962" t="s">
        <v>20</v>
      </c>
      <c r="B371" s="962" t="s">
        <v>362</v>
      </c>
      <c r="C371" s="964">
        <v>0</v>
      </c>
      <c r="D371" s="977">
        <v>100</v>
      </c>
      <c r="E371" s="962">
        <v>72</v>
      </c>
      <c r="F371" s="962">
        <v>2</v>
      </c>
      <c r="G371" s="962" t="s">
        <v>685</v>
      </c>
      <c r="H371" s="962" t="s">
        <v>24</v>
      </c>
      <c r="I371" s="963" t="s">
        <v>683</v>
      </c>
    </row>
    <row r="372" spans="1:9">
      <c r="A372" s="962" t="s">
        <v>143</v>
      </c>
      <c r="B372" s="962" t="s">
        <v>362</v>
      </c>
      <c r="C372" s="964">
        <v>54643.611921494208</v>
      </c>
      <c r="D372" s="977">
        <v>100</v>
      </c>
      <c r="E372" s="962">
        <v>72</v>
      </c>
      <c r="F372" s="962">
        <v>2</v>
      </c>
      <c r="G372" s="962" t="s">
        <v>685</v>
      </c>
      <c r="H372" s="962" t="s">
        <v>146</v>
      </c>
      <c r="I372" s="963" t="s">
        <v>681</v>
      </c>
    </row>
    <row r="373" spans="1:9">
      <c r="A373" s="966" t="s">
        <v>152</v>
      </c>
      <c r="B373" s="962" t="s">
        <v>362</v>
      </c>
      <c r="C373" s="964">
        <v>0</v>
      </c>
      <c r="D373" s="977">
        <v>100</v>
      </c>
      <c r="E373" s="962">
        <v>72</v>
      </c>
      <c r="F373" s="962">
        <v>2</v>
      </c>
      <c r="G373" s="962" t="s">
        <v>685</v>
      </c>
      <c r="H373" s="962" t="s">
        <v>146</v>
      </c>
      <c r="I373" s="963" t="s">
        <v>681</v>
      </c>
    </row>
    <row r="374" spans="1:9">
      <c r="A374" s="966" t="s">
        <v>158</v>
      </c>
      <c r="B374" s="962" t="s">
        <v>362</v>
      </c>
      <c r="C374" s="964">
        <v>494038.1351806327</v>
      </c>
      <c r="D374" s="977">
        <v>100</v>
      </c>
      <c r="E374" s="962">
        <v>72</v>
      </c>
      <c r="F374" s="962">
        <v>2</v>
      </c>
      <c r="G374" s="962" t="s">
        <v>685</v>
      </c>
      <c r="H374" s="962" t="s">
        <v>146</v>
      </c>
      <c r="I374" s="963" t="s">
        <v>683</v>
      </c>
    </row>
    <row r="375" spans="1:9">
      <c r="A375" s="966" t="s">
        <v>30</v>
      </c>
      <c r="B375" s="962" t="s">
        <v>362</v>
      </c>
      <c r="C375" s="964">
        <v>33235.292730333465</v>
      </c>
      <c r="D375" s="977">
        <v>100</v>
      </c>
      <c r="E375" s="962">
        <v>72</v>
      </c>
      <c r="F375" s="962">
        <v>2</v>
      </c>
      <c r="G375" s="962" t="s">
        <v>685</v>
      </c>
      <c r="H375" s="962" t="s">
        <v>32</v>
      </c>
      <c r="I375" s="963" t="s">
        <v>681</v>
      </c>
    </row>
    <row r="376" spans="1:9">
      <c r="A376" s="967" t="s">
        <v>39</v>
      </c>
      <c r="B376" s="962" t="s">
        <v>362</v>
      </c>
      <c r="C376" s="964">
        <v>4491.2557743693878</v>
      </c>
      <c r="D376" s="977">
        <v>100</v>
      </c>
      <c r="E376" s="962">
        <v>72</v>
      </c>
      <c r="F376" s="962">
        <v>2</v>
      </c>
      <c r="G376" s="962" t="s">
        <v>685</v>
      </c>
      <c r="H376" s="962" t="s">
        <v>24</v>
      </c>
      <c r="I376" s="963" t="s">
        <v>682</v>
      </c>
    </row>
    <row r="377" spans="1:9">
      <c r="A377" s="968" t="s">
        <v>70</v>
      </c>
      <c r="B377" s="962" t="s">
        <v>362</v>
      </c>
      <c r="C377" s="964">
        <v>123509.53379515815</v>
      </c>
      <c r="D377" s="977">
        <v>100</v>
      </c>
      <c r="E377" s="962">
        <v>72</v>
      </c>
      <c r="F377" s="962">
        <v>2</v>
      </c>
      <c r="G377" s="962" t="s">
        <v>685</v>
      </c>
      <c r="H377" s="962" t="s">
        <v>32</v>
      </c>
      <c r="I377" s="963" t="s">
        <v>711</v>
      </c>
    </row>
    <row r="378" spans="1:9">
      <c r="A378" s="968" t="s">
        <v>746</v>
      </c>
      <c r="B378" s="962" t="s">
        <v>362</v>
      </c>
      <c r="C378" s="964">
        <v>24701.906759031634</v>
      </c>
      <c r="D378" s="977">
        <v>100</v>
      </c>
      <c r="E378" s="962">
        <v>72</v>
      </c>
      <c r="F378" s="962">
        <v>2</v>
      </c>
      <c r="G378" s="962" t="s">
        <v>685</v>
      </c>
      <c r="H378" s="962" t="s">
        <v>46</v>
      </c>
      <c r="I378" s="963" t="s">
        <v>682</v>
      </c>
    </row>
    <row r="379" spans="1:9">
      <c r="A379" s="968" t="s">
        <v>63</v>
      </c>
      <c r="B379" s="962" t="s">
        <v>362</v>
      </c>
      <c r="C379" s="964">
        <v>20210.650984662247</v>
      </c>
      <c r="D379" s="977">
        <v>100</v>
      </c>
      <c r="E379" s="962">
        <v>72</v>
      </c>
      <c r="F379" s="962">
        <v>2</v>
      </c>
      <c r="G379" s="962" t="s">
        <v>685</v>
      </c>
      <c r="H379" s="962" t="s">
        <v>64</v>
      </c>
      <c r="I379" s="963" t="s">
        <v>683</v>
      </c>
    </row>
    <row r="380" spans="1:9">
      <c r="A380" s="966" t="s">
        <v>166</v>
      </c>
      <c r="B380" s="962" t="s">
        <v>362</v>
      </c>
      <c r="C380" s="964">
        <v>33857.158914476917</v>
      </c>
      <c r="D380" s="977">
        <v>100</v>
      </c>
      <c r="E380" s="962">
        <v>72</v>
      </c>
      <c r="F380" s="962">
        <v>2</v>
      </c>
      <c r="G380" s="962" t="s">
        <v>685</v>
      </c>
      <c r="H380" s="962" t="s">
        <v>146</v>
      </c>
      <c r="I380" s="963" t="s">
        <v>683</v>
      </c>
    </row>
    <row r="381" spans="1:9">
      <c r="A381" s="966" t="s">
        <v>173</v>
      </c>
      <c r="B381" s="962" t="s">
        <v>362</v>
      </c>
      <c r="C381" s="964">
        <v>24514.771101766237</v>
      </c>
      <c r="D381" s="977">
        <v>100</v>
      </c>
      <c r="E381" s="962">
        <v>72</v>
      </c>
      <c r="F381" s="962">
        <v>2</v>
      </c>
      <c r="G381" s="962" t="s">
        <v>685</v>
      </c>
      <c r="H381" s="962" t="s">
        <v>146</v>
      </c>
      <c r="I381" s="963" t="s">
        <v>683</v>
      </c>
    </row>
    <row r="382" spans="1:9">
      <c r="A382" s="969" t="s">
        <v>52</v>
      </c>
      <c r="B382" s="962" t="s">
        <v>362</v>
      </c>
      <c r="C382" s="964">
        <v>58386.325066802041</v>
      </c>
      <c r="D382" s="977">
        <v>100</v>
      </c>
      <c r="E382" s="962">
        <v>72</v>
      </c>
      <c r="F382" s="962">
        <v>2</v>
      </c>
      <c r="G382" s="962" t="s">
        <v>685</v>
      </c>
      <c r="H382" s="962" t="s">
        <v>54</v>
      </c>
      <c r="I382" s="962" t="s">
        <v>721</v>
      </c>
    </row>
    <row r="383" spans="1:9">
      <c r="A383" s="966" t="s">
        <v>185</v>
      </c>
      <c r="B383" s="962" t="s">
        <v>362</v>
      </c>
      <c r="C383" s="964">
        <v>21458.222033098184</v>
      </c>
      <c r="D383" s="977">
        <v>100</v>
      </c>
      <c r="E383" s="962">
        <v>72</v>
      </c>
      <c r="F383" s="962">
        <v>2</v>
      </c>
      <c r="G383" s="962" t="s">
        <v>685</v>
      </c>
      <c r="H383" s="962" t="s">
        <v>146</v>
      </c>
      <c r="I383" s="963" t="s">
        <v>681</v>
      </c>
    </row>
    <row r="384" spans="1:9">
      <c r="A384" s="968" t="s">
        <v>747</v>
      </c>
      <c r="B384" s="962" t="s">
        <v>362</v>
      </c>
      <c r="C384" s="964">
        <v>53895.06929243265</v>
      </c>
      <c r="D384" s="977">
        <v>100</v>
      </c>
      <c r="E384" s="962">
        <v>72</v>
      </c>
      <c r="F384" s="962">
        <v>2</v>
      </c>
      <c r="G384" s="962" t="s">
        <v>685</v>
      </c>
      <c r="H384" s="962" t="s">
        <v>24</v>
      </c>
      <c r="I384" s="962" t="s">
        <v>683</v>
      </c>
    </row>
    <row r="385" spans="1:9">
      <c r="A385" s="966" t="s">
        <v>181</v>
      </c>
      <c r="B385" s="962" t="s">
        <v>362</v>
      </c>
      <c r="C385" s="964">
        <v>0</v>
      </c>
      <c r="D385" s="977">
        <v>100</v>
      </c>
      <c r="E385" s="962">
        <v>72</v>
      </c>
      <c r="F385" s="962">
        <v>2</v>
      </c>
      <c r="G385" s="962" t="s">
        <v>685</v>
      </c>
      <c r="H385" s="962" t="s">
        <v>146</v>
      </c>
      <c r="I385" s="963" t="s">
        <v>681</v>
      </c>
    </row>
    <row r="386" spans="1:9">
      <c r="A386" s="967" t="s">
        <v>261</v>
      </c>
      <c r="B386" s="962" t="s">
        <v>362</v>
      </c>
      <c r="C386" s="964">
        <v>69614.464502725503</v>
      </c>
      <c r="D386" s="977">
        <v>100</v>
      </c>
      <c r="E386" s="962">
        <v>72</v>
      </c>
      <c r="F386" s="962">
        <v>2</v>
      </c>
      <c r="G386" s="962" t="s">
        <v>685</v>
      </c>
      <c r="H386" s="962" t="s">
        <v>79</v>
      </c>
      <c r="I386" s="962" t="s">
        <v>683</v>
      </c>
    </row>
    <row r="387" spans="1:9">
      <c r="A387" s="966" t="s">
        <v>190</v>
      </c>
      <c r="B387" s="962" t="s">
        <v>362</v>
      </c>
      <c r="C387" s="964">
        <v>61081.078531423664</v>
      </c>
      <c r="D387" s="977">
        <v>100</v>
      </c>
      <c r="E387" s="962">
        <v>72</v>
      </c>
      <c r="F387" s="962">
        <v>2</v>
      </c>
      <c r="G387" s="962" t="s">
        <v>685</v>
      </c>
      <c r="H387" s="962" t="s">
        <v>146</v>
      </c>
      <c r="I387" s="963" t="s">
        <v>681</v>
      </c>
    </row>
    <row r="388" spans="1:9">
      <c r="A388" s="968" t="s">
        <v>83</v>
      </c>
      <c r="B388" s="962" t="s">
        <v>362</v>
      </c>
      <c r="C388" s="964">
        <v>2245.6278871846939</v>
      </c>
      <c r="D388" s="977">
        <v>100</v>
      </c>
      <c r="E388" s="962">
        <v>72</v>
      </c>
      <c r="F388" s="962">
        <v>2</v>
      </c>
      <c r="G388" s="962" t="s">
        <v>685</v>
      </c>
      <c r="H388" s="962" t="s">
        <v>87</v>
      </c>
      <c r="I388" s="962" t="s">
        <v>682</v>
      </c>
    </row>
    <row r="389" spans="1:9">
      <c r="A389" s="966" t="s">
        <v>192</v>
      </c>
      <c r="B389" s="962" t="s">
        <v>362</v>
      </c>
      <c r="C389" s="964">
        <v>20791.500622148327</v>
      </c>
      <c r="D389" s="977">
        <v>100</v>
      </c>
      <c r="E389" s="962">
        <v>72</v>
      </c>
      <c r="F389" s="962">
        <v>2</v>
      </c>
      <c r="G389" s="962" t="s">
        <v>685</v>
      </c>
      <c r="H389" s="962" t="s">
        <v>146</v>
      </c>
      <c r="I389" s="962" t="s">
        <v>683</v>
      </c>
    </row>
    <row r="390" spans="1:9">
      <c r="A390" s="966" t="s">
        <v>94</v>
      </c>
      <c r="B390" s="962" t="s">
        <v>362</v>
      </c>
      <c r="C390" s="964">
        <v>60631.952953986729</v>
      </c>
      <c r="D390" s="977">
        <v>100</v>
      </c>
      <c r="E390" s="962">
        <v>72</v>
      </c>
      <c r="F390" s="962">
        <v>2</v>
      </c>
      <c r="G390" s="962" t="s">
        <v>685</v>
      </c>
      <c r="H390" s="962" t="s">
        <v>95</v>
      </c>
      <c r="I390" s="962" t="s">
        <v>726</v>
      </c>
    </row>
    <row r="391" spans="1:9">
      <c r="A391" s="966" t="s">
        <v>196</v>
      </c>
      <c r="B391" s="962" t="s">
        <v>362</v>
      </c>
      <c r="C391" s="964">
        <v>908766.39656783757</v>
      </c>
      <c r="D391" s="977">
        <v>100</v>
      </c>
      <c r="E391" s="962">
        <v>72</v>
      </c>
      <c r="F391" s="962">
        <v>2</v>
      </c>
      <c r="G391" s="962" t="s">
        <v>685</v>
      </c>
      <c r="H391" s="962" t="s">
        <v>146</v>
      </c>
      <c r="I391" s="962" t="s">
        <v>681</v>
      </c>
    </row>
    <row r="392" spans="1:9">
      <c r="A392" s="966" t="s">
        <v>100</v>
      </c>
      <c r="B392" s="962" t="s">
        <v>362</v>
      </c>
      <c r="C392" s="964">
        <v>13473.767323108164</v>
      </c>
      <c r="D392" s="977">
        <v>100</v>
      </c>
      <c r="E392" s="962">
        <v>72</v>
      </c>
      <c r="F392" s="962">
        <v>2</v>
      </c>
      <c r="G392" s="962" t="s">
        <v>685</v>
      </c>
      <c r="H392" s="962" t="s">
        <v>24</v>
      </c>
      <c r="I392" s="962" t="s">
        <v>682</v>
      </c>
    </row>
    <row r="393" spans="1:9">
      <c r="A393" s="966" t="s">
        <v>198</v>
      </c>
      <c r="B393" s="962" t="s">
        <v>362</v>
      </c>
      <c r="C393" s="964">
        <v>0</v>
      </c>
      <c r="D393" s="977">
        <v>100</v>
      </c>
      <c r="E393" s="962">
        <v>72</v>
      </c>
      <c r="F393" s="962">
        <v>2</v>
      </c>
      <c r="G393" s="962" t="s">
        <v>685</v>
      </c>
      <c r="H393" s="962" t="s">
        <v>146</v>
      </c>
      <c r="I393" s="962" t="s">
        <v>683</v>
      </c>
    </row>
    <row r="394" spans="1:9">
      <c r="A394" s="966" t="s">
        <v>201</v>
      </c>
      <c r="B394" s="962" t="s">
        <v>362</v>
      </c>
      <c r="C394" s="964">
        <v>127579.73434068041</v>
      </c>
      <c r="D394" s="977">
        <v>100</v>
      </c>
      <c r="E394" s="962">
        <v>72</v>
      </c>
      <c r="F394" s="962">
        <v>2</v>
      </c>
      <c r="G394" s="962" t="s">
        <v>685</v>
      </c>
      <c r="H394" s="962" t="s">
        <v>146</v>
      </c>
      <c r="I394" s="963" t="s">
        <v>683</v>
      </c>
    </row>
    <row r="395" spans="1:9">
      <c r="A395" s="968" t="s">
        <v>103</v>
      </c>
      <c r="B395" s="962" t="s">
        <v>362</v>
      </c>
      <c r="C395" s="964">
        <v>4491.2557743693878</v>
      </c>
      <c r="D395" s="977">
        <v>100</v>
      </c>
      <c r="E395" s="962">
        <v>72</v>
      </c>
      <c r="F395" s="962">
        <v>2</v>
      </c>
      <c r="G395" s="962" t="s">
        <v>685</v>
      </c>
      <c r="H395" s="962" t="s">
        <v>79</v>
      </c>
      <c r="I395" s="962" t="s">
        <v>682</v>
      </c>
    </row>
    <row r="396" spans="1:9">
      <c r="A396" s="968" t="s">
        <v>107</v>
      </c>
      <c r="B396" s="962" t="s">
        <v>362</v>
      </c>
      <c r="C396" s="964">
        <v>6736.8836615540822</v>
      </c>
      <c r="D396" s="977">
        <v>100</v>
      </c>
      <c r="E396" s="962">
        <v>72</v>
      </c>
      <c r="F396" s="962">
        <v>2</v>
      </c>
      <c r="G396" s="962" t="s">
        <v>685</v>
      </c>
      <c r="H396" s="962" t="s">
        <v>79</v>
      </c>
      <c r="I396" s="962" t="s">
        <v>682</v>
      </c>
    </row>
    <row r="397" spans="1:9">
      <c r="A397" s="968" t="s">
        <v>108</v>
      </c>
      <c r="B397" s="962" t="s">
        <v>362</v>
      </c>
      <c r="C397" s="964">
        <v>4491.2557743693878</v>
      </c>
      <c r="D397" s="977">
        <v>100</v>
      </c>
      <c r="E397" s="962">
        <v>72</v>
      </c>
      <c r="F397" s="962">
        <v>2</v>
      </c>
      <c r="G397" s="962" t="s">
        <v>685</v>
      </c>
      <c r="H397" s="962" t="s">
        <v>32</v>
      </c>
      <c r="I397" s="962" t="s">
        <v>682</v>
      </c>
    </row>
    <row r="398" spans="1:9">
      <c r="A398" s="966" t="s">
        <v>203</v>
      </c>
      <c r="B398" s="962" t="s">
        <v>362</v>
      </c>
      <c r="C398" s="964">
        <v>2423032.4902722845</v>
      </c>
      <c r="D398" s="977">
        <v>100</v>
      </c>
      <c r="E398" s="962">
        <v>72</v>
      </c>
      <c r="F398" s="962">
        <v>2</v>
      </c>
      <c r="G398" s="962" t="s">
        <v>685</v>
      </c>
      <c r="H398" s="962" t="s">
        <v>146</v>
      </c>
      <c r="I398" s="963" t="s">
        <v>681</v>
      </c>
    </row>
    <row r="399" spans="1:9">
      <c r="A399" s="966" t="s">
        <v>204</v>
      </c>
      <c r="B399" s="962" t="s">
        <v>362</v>
      </c>
      <c r="C399" s="964">
        <v>20668908.78217373</v>
      </c>
      <c r="D399" s="977">
        <v>100</v>
      </c>
      <c r="E399" s="962">
        <v>72</v>
      </c>
      <c r="F399" s="962">
        <v>2</v>
      </c>
      <c r="G399" s="962" t="s">
        <v>685</v>
      </c>
      <c r="H399" s="962" t="s">
        <v>146</v>
      </c>
      <c r="I399" s="963" t="s">
        <v>681</v>
      </c>
    </row>
    <row r="400" spans="1:9">
      <c r="A400" s="966" t="s">
        <v>262</v>
      </c>
      <c r="B400" s="962" t="s">
        <v>362</v>
      </c>
      <c r="C400" s="964">
        <v>363596.44573373039</v>
      </c>
      <c r="D400" s="977">
        <v>100</v>
      </c>
      <c r="E400" s="962">
        <v>72</v>
      </c>
      <c r="F400" s="962">
        <v>2</v>
      </c>
      <c r="G400" s="962" t="s">
        <v>685</v>
      </c>
      <c r="H400" s="962" t="s">
        <v>146</v>
      </c>
      <c r="I400" s="963" t="s">
        <v>681</v>
      </c>
    </row>
    <row r="401" spans="1:9">
      <c r="A401" s="966" t="s">
        <v>263</v>
      </c>
      <c r="B401" s="962" t="s">
        <v>362</v>
      </c>
      <c r="C401" s="964">
        <v>15120.561107043606</v>
      </c>
      <c r="D401" s="977">
        <v>100</v>
      </c>
      <c r="E401" s="962">
        <v>72</v>
      </c>
      <c r="F401" s="962">
        <v>2</v>
      </c>
      <c r="G401" s="962" t="s">
        <v>685</v>
      </c>
      <c r="H401" s="962" t="s">
        <v>24</v>
      </c>
      <c r="I401" s="962" t="s">
        <v>683</v>
      </c>
    </row>
    <row r="402" spans="1:9">
      <c r="A402" s="969" t="s">
        <v>122</v>
      </c>
      <c r="B402" s="962" t="s">
        <v>362</v>
      </c>
      <c r="C402" s="964">
        <v>29193.16253340102</v>
      </c>
      <c r="D402" s="977">
        <v>100</v>
      </c>
      <c r="E402" s="962">
        <v>72</v>
      </c>
      <c r="F402" s="962">
        <v>2</v>
      </c>
      <c r="G402" s="962" t="s">
        <v>685</v>
      </c>
      <c r="H402" s="962" t="s">
        <v>79</v>
      </c>
      <c r="I402" s="962" t="s">
        <v>683</v>
      </c>
    </row>
    <row r="403" spans="1:9">
      <c r="A403" s="969" t="s">
        <v>120</v>
      </c>
      <c r="B403" s="962" t="s">
        <v>362</v>
      </c>
      <c r="C403" s="964">
        <v>17965.023097477551</v>
      </c>
      <c r="D403" s="977">
        <v>100</v>
      </c>
      <c r="E403" s="962">
        <v>72</v>
      </c>
      <c r="F403" s="962">
        <v>2</v>
      </c>
      <c r="G403" s="962" t="s">
        <v>685</v>
      </c>
      <c r="H403" s="962" t="s">
        <v>79</v>
      </c>
    </row>
    <row r="404" spans="1:9">
      <c r="A404" s="969" t="s">
        <v>123</v>
      </c>
      <c r="B404" s="962" t="s">
        <v>362</v>
      </c>
      <c r="C404" s="964">
        <v>2245.6278871846939</v>
      </c>
      <c r="D404" s="977">
        <v>100</v>
      </c>
      <c r="E404" s="962">
        <v>72</v>
      </c>
      <c r="F404" s="962">
        <v>2</v>
      </c>
      <c r="G404" s="962" t="s">
        <v>685</v>
      </c>
      <c r="H404" s="962" t="s">
        <v>54</v>
      </c>
      <c r="I404" s="962" t="s">
        <v>683</v>
      </c>
    </row>
    <row r="405" spans="1:9">
      <c r="A405" s="967" t="s">
        <v>214</v>
      </c>
      <c r="B405" s="962" t="s">
        <v>362</v>
      </c>
      <c r="C405" s="964">
        <v>78596.976051464284</v>
      </c>
      <c r="D405" s="977">
        <v>100</v>
      </c>
      <c r="E405" s="962">
        <v>72</v>
      </c>
      <c r="F405" s="962">
        <v>2</v>
      </c>
      <c r="G405" s="962" t="s">
        <v>685</v>
      </c>
      <c r="H405" s="962" t="s">
        <v>146</v>
      </c>
      <c r="I405" s="962" t="s">
        <v>683</v>
      </c>
    </row>
    <row r="406" spans="1:9" ht="15.6">
      <c r="A406" s="967" t="s">
        <v>218</v>
      </c>
      <c r="B406" s="962" t="s">
        <v>362</v>
      </c>
      <c r="C406" s="964">
        <v>53895.06929243265</v>
      </c>
      <c r="D406" s="977">
        <v>100</v>
      </c>
      <c r="E406" s="962">
        <v>72</v>
      </c>
      <c r="F406" s="962">
        <v>2</v>
      </c>
      <c r="G406" s="962" t="s">
        <v>685</v>
      </c>
      <c r="H406" s="962" t="s">
        <v>146</v>
      </c>
      <c r="I406" s="973" t="s">
        <v>742</v>
      </c>
    </row>
    <row r="407" spans="1:9">
      <c r="A407" s="969" t="s">
        <v>126</v>
      </c>
      <c r="B407" s="962" t="s">
        <v>362</v>
      </c>
      <c r="C407" s="964">
        <v>0</v>
      </c>
      <c r="D407" s="977">
        <v>100</v>
      </c>
      <c r="E407" s="962">
        <v>72</v>
      </c>
      <c r="F407" s="962">
        <v>2</v>
      </c>
      <c r="G407" s="962" t="s">
        <v>685</v>
      </c>
      <c r="H407" s="962" t="s">
        <v>32</v>
      </c>
      <c r="I407" s="962" t="s">
        <v>681</v>
      </c>
    </row>
    <row r="408" spans="1:9">
      <c r="A408" s="968" t="s">
        <v>129</v>
      </c>
      <c r="B408" s="962" t="s">
        <v>362</v>
      </c>
      <c r="C408" s="964">
        <v>6736.8836615540822</v>
      </c>
      <c r="D408" s="977">
        <v>100</v>
      </c>
      <c r="E408" s="962">
        <v>72</v>
      </c>
      <c r="F408" s="962">
        <v>2</v>
      </c>
      <c r="G408" s="962" t="s">
        <v>685</v>
      </c>
      <c r="H408" s="962" t="s">
        <v>24</v>
      </c>
      <c r="I408" s="962" t="s">
        <v>682</v>
      </c>
    </row>
    <row r="409" spans="1:9">
      <c r="A409" s="968" t="s">
        <v>264</v>
      </c>
      <c r="B409" s="962" t="s">
        <v>362</v>
      </c>
      <c r="C409" s="964">
        <v>0</v>
      </c>
      <c r="D409" s="977">
        <v>100</v>
      </c>
      <c r="E409" s="962">
        <v>72</v>
      </c>
      <c r="F409" s="962">
        <v>2</v>
      </c>
      <c r="G409" s="962" t="s">
        <v>685</v>
      </c>
      <c r="H409" s="962" t="s">
        <v>133</v>
      </c>
      <c r="I409" s="962" t="s">
        <v>682</v>
      </c>
    </row>
    <row r="410" spans="1:9">
      <c r="A410" s="968" t="s">
        <v>138</v>
      </c>
      <c r="B410" s="962" t="s">
        <v>362</v>
      </c>
      <c r="C410" s="964">
        <v>8982.5115487387757</v>
      </c>
      <c r="D410" s="977">
        <v>100</v>
      </c>
      <c r="E410" s="962">
        <v>72</v>
      </c>
      <c r="F410" s="962">
        <v>2</v>
      </c>
      <c r="G410" s="962" t="s">
        <v>685</v>
      </c>
      <c r="H410" s="962" t="s">
        <v>87</v>
      </c>
      <c r="I410" s="962" t="s">
        <v>682</v>
      </c>
    </row>
    <row r="411" spans="1:9">
      <c r="A411" s="966" t="s">
        <v>212</v>
      </c>
      <c r="B411" s="962" t="s">
        <v>362</v>
      </c>
      <c r="C411" s="964">
        <v>0</v>
      </c>
      <c r="D411" s="977">
        <v>100</v>
      </c>
      <c r="E411" s="962">
        <v>72</v>
      </c>
      <c r="F411" s="962">
        <v>2</v>
      </c>
      <c r="G411" s="962" t="s">
        <v>685</v>
      </c>
      <c r="H411" s="962" t="s">
        <v>146</v>
      </c>
      <c r="I411" s="962" t="s">
        <v>705</v>
      </c>
    </row>
    <row r="412" spans="1:9">
      <c r="A412" s="962" t="s">
        <v>20</v>
      </c>
      <c r="B412" s="962" t="s">
        <v>362</v>
      </c>
      <c r="C412" s="964">
        <v>0</v>
      </c>
      <c r="D412" s="977">
        <v>100</v>
      </c>
      <c r="E412" s="962">
        <v>72</v>
      </c>
      <c r="F412" s="962">
        <v>3</v>
      </c>
      <c r="G412" s="962" t="s">
        <v>685</v>
      </c>
      <c r="H412" s="962" t="s">
        <v>24</v>
      </c>
      <c r="I412" s="963" t="s">
        <v>683</v>
      </c>
    </row>
    <row r="413" spans="1:9">
      <c r="A413" s="962" t="s">
        <v>143</v>
      </c>
      <c r="B413" s="962" t="s">
        <v>362</v>
      </c>
      <c r="C413" s="964">
        <v>0</v>
      </c>
      <c r="D413" s="977">
        <v>100</v>
      </c>
      <c r="E413" s="962">
        <v>72</v>
      </c>
      <c r="F413" s="962">
        <v>3</v>
      </c>
      <c r="G413" s="962" t="s">
        <v>685</v>
      </c>
      <c r="H413" s="962" t="s">
        <v>146</v>
      </c>
      <c r="I413" s="963" t="s">
        <v>681</v>
      </c>
    </row>
    <row r="414" spans="1:9">
      <c r="A414" s="966" t="s">
        <v>152</v>
      </c>
      <c r="B414" s="962" t="s">
        <v>362</v>
      </c>
      <c r="C414" s="964">
        <v>221.38500837932415</v>
      </c>
      <c r="D414" s="977">
        <v>100</v>
      </c>
      <c r="E414" s="962">
        <v>72</v>
      </c>
      <c r="F414" s="962">
        <v>3</v>
      </c>
      <c r="G414" s="962" t="s">
        <v>685</v>
      </c>
      <c r="H414" s="962" t="s">
        <v>146</v>
      </c>
      <c r="I414" s="963" t="s">
        <v>681</v>
      </c>
    </row>
    <row r="415" spans="1:9">
      <c r="A415" s="966" t="s">
        <v>158</v>
      </c>
      <c r="B415" s="962" t="s">
        <v>362</v>
      </c>
      <c r="C415" s="964">
        <v>314.49571495148689</v>
      </c>
      <c r="D415" s="977">
        <v>100</v>
      </c>
      <c r="E415" s="962">
        <v>72</v>
      </c>
      <c r="F415" s="962">
        <v>3</v>
      </c>
      <c r="G415" s="962" t="s">
        <v>685</v>
      </c>
      <c r="H415" s="962" t="s">
        <v>146</v>
      </c>
      <c r="I415" s="963" t="s">
        <v>683</v>
      </c>
    </row>
    <row r="416" spans="1:9">
      <c r="A416" s="966" t="s">
        <v>30</v>
      </c>
      <c r="B416" s="962" t="s">
        <v>362</v>
      </c>
      <c r="C416" s="964">
        <v>28.913278943266405</v>
      </c>
      <c r="D416" s="977">
        <v>100</v>
      </c>
      <c r="E416" s="962">
        <v>72</v>
      </c>
      <c r="F416" s="962">
        <v>3</v>
      </c>
      <c r="G416" s="962" t="s">
        <v>685</v>
      </c>
      <c r="H416" s="962" t="s">
        <v>32</v>
      </c>
      <c r="I416" s="963" t="s">
        <v>681</v>
      </c>
    </row>
    <row r="417" spans="1:9">
      <c r="A417" s="967" t="s">
        <v>39</v>
      </c>
      <c r="B417" s="962" t="s">
        <v>362</v>
      </c>
      <c r="C417" s="964">
        <v>37.417184514815339</v>
      </c>
      <c r="D417" s="977">
        <v>100</v>
      </c>
      <c r="E417" s="962">
        <v>72</v>
      </c>
      <c r="F417" s="962">
        <v>3</v>
      </c>
      <c r="G417" s="962" t="s">
        <v>685</v>
      </c>
      <c r="H417" s="962" t="s">
        <v>24</v>
      </c>
      <c r="I417" s="963" t="s">
        <v>682</v>
      </c>
    </row>
    <row r="418" spans="1:9">
      <c r="A418" s="968" t="s">
        <v>70</v>
      </c>
      <c r="B418" s="962" t="s">
        <v>362</v>
      </c>
      <c r="C418" s="964">
        <v>947.90200770865545</v>
      </c>
      <c r="D418" s="977">
        <v>100</v>
      </c>
      <c r="E418" s="962">
        <v>72</v>
      </c>
      <c r="F418" s="962">
        <v>3</v>
      </c>
      <c r="G418" s="962" t="s">
        <v>685</v>
      </c>
      <c r="H418" s="962" t="s">
        <v>32</v>
      </c>
      <c r="I418" s="963" t="s">
        <v>711</v>
      </c>
    </row>
    <row r="419" spans="1:9">
      <c r="A419" s="968" t="s">
        <v>746</v>
      </c>
      <c r="B419" s="962" t="s">
        <v>362</v>
      </c>
      <c r="C419" s="964">
        <v>74.834369029630679</v>
      </c>
      <c r="D419" s="977">
        <v>100</v>
      </c>
      <c r="E419" s="962">
        <v>72</v>
      </c>
      <c r="F419" s="962">
        <v>3</v>
      </c>
      <c r="G419" s="962" t="s">
        <v>685</v>
      </c>
      <c r="H419" s="962" t="s">
        <v>46</v>
      </c>
      <c r="I419" s="963" t="s">
        <v>682</v>
      </c>
    </row>
    <row r="420" spans="1:9">
      <c r="A420" s="968" t="s">
        <v>63</v>
      </c>
      <c r="B420" s="962" t="s">
        <v>362</v>
      </c>
      <c r="C420" s="964">
        <v>112.25155354444604</v>
      </c>
      <c r="D420" s="977">
        <v>100</v>
      </c>
      <c r="E420" s="962">
        <v>72</v>
      </c>
      <c r="F420" s="962">
        <v>3</v>
      </c>
      <c r="G420" s="962" t="s">
        <v>685</v>
      </c>
      <c r="H420" s="962" t="s">
        <v>64</v>
      </c>
      <c r="I420" s="963" t="s">
        <v>683</v>
      </c>
    </row>
    <row r="421" spans="1:9">
      <c r="A421" s="966" t="s">
        <v>166</v>
      </c>
      <c r="B421" s="962" t="s">
        <v>362</v>
      </c>
      <c r="C421" s="964">
        <v>0</v>
      </c>
      <c r="D421" s="977">
        <v>100</v>
      </c>
      <c r="E421" s="962">
        <v>72</v>
      </c>
      <c r="F421" s="962">
        <v>3</v>
      </c>
      <c r="G421" s="962" t="s">
        <v>685</v>
      </c>
      <c r="H421" s="962" t="s">
        <v>146</v>
      </c>
      <c r="I421" s="963" t="s">
        <v>683</v>
      </c>
    </row>
    <row r="422" spans="1:9">
      <c r="A422" s="966" t="s">
        <v>173</v>
      </c>
      <c r="B422" s="962" t="s">
        <v>362</v>
      </c>
      <c r="C422" s="964">
        <v>0</v>
      </c>
      <c r="D422" s="977">
        <v>100</v>
      </c>
      <c r="E422" s="962">
        <v>72</v>
      </c>
      <c r="F422" s="962">
        <v>3</v>
      </c>
      <c r="G422" s="962" t="s">
        <v>685</v>
      </c>
      <c r="H422" s="962" t="s">
        <v>146</v>
      </c>
      <c r="I422" s="963" t="s">
        <v>683</v>
      </c>
    </row>
    <row r="423" spans="1:9">
      <c r="A423" s="969" t="s">
        <v>52</v>
      </c>
      <c r="B423" s="962" t="s">
        <v>362</v>
      </c>
      <c r="C423" s="964">
        <v>598.67495223704555</v>
      </c>
      <c r="D423" s="977">
        <v>100</v>
      </c>
      <c r="E423" s="962">
        <v>72</v>
      </c>
      <c r="F423" s="962">
        <v>3</v>
      </c>
      <c r="G423" s="962" t="s">
        <v>685</v>
      </c>
      <c r="H423" s="962" t="s">
        <v>54</v>
      </c>
      <c r="I423" s="962" t="s">
        <v>721</v>
      </c>
    </row>
    <row r="424" spans="1:9">
      <c r="A424" s="966" t="s">
        <v>185</v>
      </c>
      <c r="B424" s="962" t="s">
        <v>362</v>
      </c>
      <c r="C424" s="964">
        <v>485.59190570338131</v>
      </c>
      <c r="D424" s="977">
        <v>100</v>
      </c>
      <c r="E424" s="962">
        <v>72</v>
      </c>
      <c r="F424" s="962">
        <v>3</v>
      </c>
      <c r="G424" s="962" t="s">
        <v>685</v>
      </c>
      <c r="H424" s="962" t="s">
        <v>146</v>
      </c>
      <c r="I424" s="963" t="s">
        <v>681</v>
      </c>
    </row>
    <row r="425" spans="1:9">
      <c r="A425" s="968" t="s">
        <v>747</v>
      </c>
      <c r="B425" s="962" t="s">
        <v>362</v>
      </c>
      <c r="C425" s="964">
        <v>249.44789676543562</v>
      </c>
      <c r="D425" s="977">
        <v>100</v>
      </c>
      <c r="E425" s="962">
        <v>72</v>
      </c>
      <c r="F425" s="962">
        <v>3</v>
      </c>
      <c r="G425" s="962" t="s">
        <v>685</v>
      </c>
      <c r="H425" s="962" t="s">
        <v>24</v>
      </c>
      <c r="I425" s="962" t="s">
        <v>683</v>
      </c>
    </row>
    <row r="426" spans="1:9">
      <c r="A426" s="966" t="s">
        <v>181</v>
      </c>
      <c r="B426" s="962" t="s">
        <v>362</v>
      </c>
      <c r="C426" s="964">
        <v>249.69756463389137</v>
      </c>
      <c r="D426" s="977">
        <v>100</v>
      </c>
      <c r="E426" s="962">
        <v>72</v>
      </c>
      <c r="F426" s="962">
        <v>3</v>
      </c>
      <c r="G426" s="962" t="s">
        <v>685</v>
      </c>
      <c r="H426" s="962" t="s">
        <v>146</v>
      </c>
      <c r="I426" s="963" t="s">
        <v>681</v>
      </c>
    </row>
    <row r="427" spans="1:9">
      <c r="A427" s="967" t="s">
        <v>261</v>
      </c>
      <c r="B427" s="962" t="s">
        <v>362</v>
      </c>
      <c r="C427" s="964">
        <v>184.41326653730422</v>
      </c>
      <c r="D427" s="977">
        <v>100</v>
      </c>
      <c r="E427" s="962">
        <v>72</v>
      </c>
      <c r="F427" s="962">
        <v>3</v>
      </c>
      <c r="G427" s="962" t="s">
        <v>685</v>
      </c>
      <c r="H427" s="962" t="s">
        <v>79</v>
      </c>
      <c r="I427" s="962" t="s">
        <v>683</v>
      </c>
    </row>
    <row r="428" spans="1:9">
      <c r="A428" s="966" t="s">
        <v>190</v>
      </c>
      <c r="B428" s="962" t="s">
        <v>362</v>
      </c>
      <c r="C428" s="964">
        <v>685.98171610494796</v>
      </c>
      <c r="D428" s="977">
        <v>100</v>
      </c>
      <c r="E428" s="962">
        <v>72</v>
      </c>
      <c r="F428" s="962">
        <v>3</v>
      </c>
      <c r="G428" s="962" t="s">
        <v>685</v>
      </c>
      <c r="H428" s="962" t="s">
        <v>146</v>
      </c>
      <c r="I428" s="963" t="s">
        <v>681</v>
      </c>
    </row>
    <row r="429" spans="1:9">
      <c r="A429" s="968" t="s">
        <v>83</v>
      </c>
      <c r="B429" s="962" t="s">
        <v>362</v>
      </c>
      <c r="C429" s="964">
        <v>49.889579353087129</v>
      </c>
      <c r="D429" s="977">
        <v>100</v>
      </c>
      <c r="E429" s="962">
        <v>72</v>
      </c>
      <c r="F429" s="962">
        <v>3</v>
      </c>
      <c r="G429" s="962" t="s">
        <v>685</v>
      </c>
      <c r="H429" s="962" t="s">
        <v>87</v>
      </c>
      <c r="I429" s="962" t="s">
        <v>682</v>
      </c>
    </row>
    <row r="430" spans="1:9">
      <c r="A430" s="966" t="s">
        <v>192</v>
      </c>
      <c r="B430" s="962" t="s">
        <v>362</v>
      </c>
      <c r="C430" s="964">
        <v>0</v>
      </c>
      <c r="D430" s="977">
        <v>100</v>
      </c>
      <c r="E430" s="962">
        <v>72</v>
      </c>
      <c r="F430" s="962">
        <v>3</v>
      </c>
      <c r="G430" s="962" t="s">
        <v>685</v>
      </c>
      <c r="H430" s="962" t="s">
        <v>146</v>
      </c>
      <c r="I430" s="962" t="s">
        <v>683</v>
      </c>
    </row>
    <row r="431" spans="1:9">
      <c r="A431" s="966" t="s">
        <v>94</v>
      </c>
      <c r="B431" s="962" t="s">
        <v>362</v>
      </c>
      <c r="C431" s="964">
        <v>586.20255739877371</v>
      </c>
      <c r="D431" s="977">
        <v>100</v>
      </c>
      <c r="E431" s="962">
        <v>72</v>
      </c>
      <c r="F431" s="962">
        <v>3</v>
      </c>
      <c r="G431" s="962" t="s">
        <v>685</v>
      </c>
      <c r="H431" s="962" t="s">
        <v>95</v>
      </c>
      <c r="I431" s="962" t="s">
        <v>726</v>
      </c>
    </row>
    <row r="432" spans="1:9">
      <c r="A432" s="966" t="s">
        <v>196</v>
      </c>
      <c r="B432" s="962" t="s">
        <v>362</v>
      </c>
      <c r="C432" s="964">
        <v>2080.8112055183424</v>
      </c>
      <c r="D432" s="977">
        <v>100</v>
      </c>
      <c r="E432" s="962">
        <v>72</v>
      </c>
      <c r="F432" s="962">
        <v>3</v>
      </c>
      <c r="G432" s="962" t="s">
        <v>685</v>
      </c>
      <c r="H432" s="962" t="s">
        <v>146</v>
      </c>
      <c r="I432" s="962" t="s">
        <v>681</v>
      </c>
    </row>
    <row r="433" spans="1:9">
      <c r="A433" s="966" t="s">
        <v>100</v>
      </c>
      <c r="B433" s="962" t="s">
        <v>362</v>
      </c>
      <c r="C433" s="964">
        <v>37.417184514815347</v>
      </c>
      <c r="D433" s="977">
        <v>100</v>
      </c>
      <c r="E433" s="962">
        <v>72</v>
      </c>
      <c r="F433" s="962">
        <v>3</v>
      </c>
      <c r="G433" s="962" t="s">
        <v>685</v>
      </c>
      <c r="H433" s="962" t="s">
        <v>24</v>
      </c>
      <c r="I433" s="962" t="s">
        <v>682</v>
      </c>
    </row>
    <row r="434" spans="1:9">
      <c r="A434" s="966" t="s">
        <v>198</v>
      </c>
      <c r="B434" s="962" t="s">
        <v>362</v>
      </c>
      <c r="C434" s="964">
        <v>701.57220965278771</v>
      </c>
      <c r="D434" s="977">
        <v>100</v>
      </c>
      <c r="E434" s="962">
        <v>72</v>
      </c>
      <c r="F434" s="962">
        <v>3</v>
      </c>
      <c r="G434" s="962" t="s">
        <v>685</v>
      </c>
      <c r="H434" s="962" t="s">
        <v>146</v>
      </c>
      <c r="I434" s="962" t="s">
        <v>683</v>
      </c>
    </row>
    <row r="435" spans="1:9">
      <c r="A435" s="966" t="s">
        <v>201</v>
      </c>
      <c r="B435" s="962" t="s">
        <v>362</v>
      </c>
      <c r="C435" s="964">
        <v>2595.8171757153145</v>
      </c>
      <c r="D435" s="977">
        <v>100</v>
      </c>
      <c r="E435" s="962">
        <v>72</v>
      </c>
      <c r="F435" s="962">
        <v>3</v>
      </c>
      <c r="G435" s="962" t="s">
        <v>685</v>
      </c>
      <c r="H435" s="962" t="s">
        <v>146</v>
      </c>
      <c r="I435" s="963" t="s">
        <v>683</v>
      </c>
    </row>
    <row r="436" spans="1:9">
      <c r="A436" s="968" t="s">
        <v>103</v>
      </c>
      <c r="B436" s="962" t="s">
        <v>362</v>
      </c>
      <c r="C436" s="964">
        <v>12.472394838271782</v>
      </c>
      <c r="D436" s="977">
        <v>100</v>
      </c>
      <c r="E436" s="962">
        <v>72</v>
      </c>
      <c r="F436" s="962">
        <v>3</v>
      </c>
      <c r="G436" s="962" t="s">
        <v>685</v>
      </c>
      <c r="H436" s="962" t="s">
        <v>79</v>
      </c>
      <c r="I436" s="962" t="s">
        <v>682</v>
      </c>
    </row>
    <row r="437" spans="1:9">
      <c r="A437" s="968" t="s">
        <v>107</v>
      </c>
      <c r="B437" s="962" t="s">
        <v>362</v>
      </c>
      <c r="C437" s="964">
        <v>24.944789676543564</v>
      </c>
      <c r="D437" s="977">
        <v>100</v>
      </c>
      <c r="E437" s="962">
        <v>72</v>
      </c>
      <c r="F437" s="962">
        <v>3</v>
      </c>
      <c r="G437" s="962" t="s">
        <v>685</v>
      </c>
      <c r="H437" s="962" t="s">
        <v>79</v>
      </c>
      <c r="I437" s="962" t="s">
        <v>682</v>
      </c>
    </row>
    <row r="438" spans="1:9">
      <c r="A438" s="968" t="s">
        <v>108</v>
      </c>
      <c r="B438" s="962" t="s">
        <v>362</v>
      </c>
      <c r="C438" s="964">
        <v>0</v>
      </c>
      <c r="D438" s="977">
        <v>100</v>
      </c>
      <c r="E438" s="962">
        <v>72</v>
      </c>
      <c r="F438" s="962">
        <v>3</v>
      </c>
      <c r="G438" s="962" t="s">
        <v>685</v>
      </c>
      <c r="H438" s="962" t="s">
        <v>32</v>
      </c>
      <c r="I438" s="962" t="s">
        <v>682</v>
      </c>
    </row>
    <row r="439" spans="1:9">
      <c r="A439" s="966" t="s">
        <v>203</v>
      </c>
      <c r="B439" s="962" t="s">
        <v>362</v>
      </c>
      <c r="C439" s="964">
        <v>15565.548758163182</v>
      </c>
      <c r="D439" s="977">
        <v>100</v>
      </c>
      <c r="E439" s="962">
        <v>72</v>
      </c>
      <c r="F439" s="962">
        <v>3</v>
      </c>
      <c r="G439" s="962" t="s">
        <v>685</v>
      </c>
      <c r="H439" s="962" t="s">
        <v>146</v>
      </c>
      <c r="I439" s="963" t="s">
        <v>681</v>
      </c>
    </row>
    <row r="440" spans="1:9">
      <c r="A440" s="966" t="s">
        <v>204</v>
      </c>
      <c r="B440" s="962" t="s">
        <v>362</v>
      </c>
      <c r="C440" s="964">
        <v>161035.24722187308</v>
      </c>
      <c r="D440" s="977">
        <v>100</v>
      </c>
      <c r="E440" s="962">
        <v>72</v>
      </c>
      <c r="F440" s="962">
        <v>3</v>
      </c>
      <c r="G440" s="962" t="s">
        <v>685</v>
      </c>
      <c r="H440" s="962" t="s">
        <v>146</v>
      </c>
      <c r="I440" s="963" t="s">
        <v>681</v>
      </c>
    </row>
    <row r="441" spans="1:9">
      <c r="A441" s="966" t="s">
        <v>262</v>
      </c>
      <c r="B441" s="962" t="s">
        <v>362</v>
      </c>
      <c r="C441" s="964">
        <v>2225.0752391476863</v>
      </c>
      <c r="D441" s="977">
        <v>100</v>
      </c>
      <c r="E441" s="962">
        <v>72</v>
      </c>
      <c r="F441" s="962">
        <v>3</v>
      </c>
      <c r="G441" s="962" t="s">
        <v>685</v>
      </c>
      <c r="H441" s="962" t="s">
        <v>146</v>
      </c>
      <c r="I441" s="963" t="s">
        <v>681</v>
      </c>
    </row>
    <row r="442" spans="1:9">
      <c r="A442" s="966" t="s">
        <v>263</v>
      </c>
      <c r="B442" s="962" t="s">
        <v>362</v>
      </c>
      <c r="C442" s="964">
        <v>32.962757786861133</v>
      </c>
      <c r="D442" s="977">
        <v>100</v>
      </c>
      <c r="E442" s="962">
        <v>72</v>
      </c>
      <c r="F442" s="962">
        <v>3</v>
      </c>
      <c r="G442" s="962" t="s">
        <v>685</v>
      </c>
      <c r="H442" s="962" t="s">
        <v>24</v>
      </c>
      <c r="I442" s="962" t="s">
        <v>683</v>
      </c>
    </row>
    <row r="443" spans="1:9">
      <c r="A443" s="969" t="s">
        <v>122</v>
      </c>
      <c r="B443" s="962" t="s">
        <v>362</v>
      </c>
      <c r="C443" s="964">
        <v>87.306763867902461</v>
      </c>
      <c r="D443" s="977">
        <v>100</v>
      </c>
      <c r="E443" s="962">
        <v>72</v>
      </c>
      <c r="F443" s="962">
        <v>3</v>
      </c>
      <c r="G443" s="962" t="s">
        <v>685</v>
      </c>
      <c r="H443" s="962" t="s">
        <v>79</v>
      </c>
      <c r="I443" s="962" t="s">
        <v>683</v>
      </c>
    </row>
    <row r="444" spans="1:9">
      <c r="A444" s="969" t="s">
        <v>120</v>
      </c>
      <c r="B444" s="962" t="s">
        <v>362</v>
      </c>
      <c r="C444" s="964">
        <v>99.779158706174258</v>
      </c>
      <c r="D444" s="977">
        <v>100</v>
      </c>
      <c r="E444" s="962">
        <v>72</v>
      </c>
      <c r="F444" s="962">
        <v>3</v>
      </c>
      <c r="G444" s="962" t="s">
        <v>685</v>
      </c>
      <c r="H444" s="962" t="s">
        <v>79</v>
      </c>
    </row>
    <row r="445" spans="1:9">
      <c r="A445" s="969" t="s">
        <v>123</v>
      </c>
      <c r="B445" s="962" t="s">
        <v>362</v>
      </c>
      <c r="C445" s="964">
        <v>0</v>
      </c>
      <c r="D445" s="977">
        <v>100</v>
      </c>
      <c r="E445" s="962">
        <v>72</v>
      </c>
      <c r="F445" s="962">
        <v>3</v>
      </c>
      <c r="G445" s="962" t="s">
        <v>685</v>
      </c>
      <c r="H445" s="962" t="s">
        <v>54</v>
      </c>
      <c r="I445" s="962" t="s">
        <v>683</v>
      </c>
    </row>
    <row r="446" spans="1:9">
      <c r="A446" s="967" t="s">
        <v>214</v>
      </c>
      <c r="B446" s="962" t="s">
        <v>362</v>
      </c>
      <c r="C446" s="964">
        <v>411.58902966296881</v>
      </c>
      <c r="D446" s="977">
        <v>100</v>
      </c>
      <c r="E446" s="962">
        <v>72</v>
      </c>
      <c r="F446" s="962">
        <v>3</v>
      </c>
      <c r="G446" s="962" t="s">
        <v>685</v>
      </c>
      <c r="H446" s="962" t="s">
        <v>146</v>
      </c>
      <c r="I446" s="962" t="s">
        <v>683</v>
      </c>
    </row>
    <row r="447" spans="1:9" ht="15.6">
      <c r="A447" s="967" t="s">
        <v>218</v>
      </c>
      <c r="B447" s="962" t="s">
        <v>362</v>
      </c>
      <c r="C447" s="964">
        <v>74.834369029630693</v>
      </c>
      <c r="D447" s="977">
        <v>100</v>
      </c>
      <c r="E447" s="962">
        <v>72</v>
      </c>
      <c r="F447" s="962">
        <v>3</v>
      </c>
      <c r="G447" s="962" t="s">
        <v>685</v>
      </c>
      <c r="H447" s="962" t="s">
        <v>146</v>
      </c>
      <c r="I447" s="973" t="s">
        <v>742</v>
      </c>
    </row>
    <row r="448" spans="1:9">
      <c r="A448" s="969" t="s">
        <v>126</v>
      </c>
      <c r="B448" s="962" t="s">
        <v>362</v>
      </c>
      <c r="C448" s="964">
        <v>12.472394838271782</v>
      </c>
      <c r="D448" s="977">
        <v>100</v>
      </c>
      <c r="E448" s="962">
        <v>72</v>
      </c>
      <c r="F448" s="962">
        <v>3</v>
      </c>
      <c r="G448" s="962" t="s">
        <v>685</v>
      </c>
      <c r="H448" s="962" t="s">
        <v>32</v>
      </c>
      <c r="I448" s="962" t="s">
        <v>681</v>
      </c>
    </row>
    <row r="449" spans="1:9">
      <c r="A449" s="968" t="s">
        <v>129</v>
      </c>
      <c r="B449" s="962" t="s">
        <v>362</v>
      </c>
      <c r="C449" s="964">
        <v>87.306763867902475</v>
      </c>
      <c r="D449" s="977">
        <v>100</v>
      </c>
      <c r="E449" s="962">
        <v>72</v>
      </c>
      <c r="F449" s="962">
        <v>3</v>
      </c>
      <c r="G449" s="962" t="s">
        <v>685</v>
      </c>
      <c r="H449" s="962" t="s">
        <v>24</v>
      </c>
      <c r="I449" s="962" t="s">
        <v>682</v>
      </c>
    </row>
    <row r="450" spans="1:9">
      <c r="A450" s="968" t="s">
        <v>264</v>
      </c>
      <c r="B450" s="962" t="s">
        <v>362</v>
      </c>
      <c r="C450" s="964">
        <v>0</v>
      </c>
      <c r="D450" s="977">
        <v>100</v>
      </c>
      <c r="E450" s="962">
        <v>72</v>
      </c>
      <c r="F450" s="962">
        <v>3</v>
      </c>
      <c r="G450" s="962" t="s">
        <v>685</v>
      </c>
      <c r="H450" s="962" t="s">
        <v>133</v>
      </c>
      <c r="I450" s="962" t="s">
        <v>682</v>
      </c>
    </row>
    <row r="451" spans="1:9">
      <c r="A451" s="968" t="s">
        <v>138</v>
      </c>
      <c r="B451" s="962" t="s">
        <v>362</v>
      </c>
      <c r="C451" s="964">
        <v>12.472394838271782</v>
      </c>
      <c r="D451" s="977">
        <v>100</v>
      </c>
      <c r="E451" s="962">
        <v>72</v>
      </c>
      <c r="F451" s="962">
        <v>3</v>
      </c>
      <c r="G451" s="962" t="s">
        <v>685</v>
      </c>
      <c r="H451" s="962" t="s">
        <v>87</v>
      </c>
      <c r="I451" s="962" t="s">
        <v>682</v>
      </c>
    </row>
    <row r="452" spans="1:9">
      <c r="A452" s="966" t="s">
        <v>212</v>
      </c>
      <c r="B452" s="962" t="s">
        <v>362</v>
      </c>
      <c r="C452" s="964">
        <v>0</v>
      </c>
      <c r="D452" s="977">
        <v>100</v>
      </c>
      <c r="E452" s="962">
        <v>72</v>
      </c>
      <c r="F452" s="962">
        <v>3</v>
      </c>
      <c r="G452" s="962" t="s">
        <v>685</v>
      </c>
      <c r="H452" s="962" t="s">
        <v>146</v>
      </c>
      <c r="I452" s="962" t="s">
        <v>705</v>
      </c>
    </row>
    <row r="453" spans="1:9">
      <c r="A453" s="962" t="s">
        <v>20</v>
      </c>
      <c r="B453" s="962" t="s">
        <v>362</v>
      </c>
      <c r="C453" s="964">
        <v>0</v>
      </c>
      <c r="D453" s="977">
        <v>0</v>
      </c>
      <c r="E453" s="962">
        <v>72</v>
      </c>
      <c r="F453" s="962">
        <v>4</v>
      </c>
      <c r="G453" s="962" t="s">
        <v>677</v>
      </c>
      <c r="H453" s="962" t="s">
        <v>24</v>
      </c>
      <c r="I453" s="963" t="s">
        <v>683</v>
      </c>
    </row>
    <row r="454" spans="1:9">
      <c r="A454" s="962" t="s">
        <v>143</v>
      </c>
      <c r="B454" s="962" t="s">
        <v>362</v>
      </c>
      <c r="C454" s="964">
        <v>1371.1536682991346</v>
      </c>
      <c r="D454" s="977">
        <v>0</v>
      </c>
      <c r="E454" s="962">
        <v>72</v>
      </c>
      <c r="F454" s="962">
        <v>4</v>
      </c>
      <c r="G454" s="962" t="s">
        <v>677</v>
      </c>
      <c r="H454" s="962" t="s">
        <v>146</v>
      </c>
      <c r="I454" s="963" t="s">
        <v>681</v>
      </c>
    </row>
    <row r="455" spans="1:9">
      <c r="A455" s="966" t="s">
        <v>152</v>
      </c>
      <c r="B455" s="962" t="s">
        <v>362</v>
      </c>
      <c r="C455" s="964">
        <v>10957.990381898822</v>
      </c>
      <c r="D455" s="977">
        <v>0</v>
      </c>
      <c r="E455" s="962">
        <v>72</v>
      </c>
      <c r="F455" s="962">
        <v>4</v>
      </c>
      <c r="G455" s="962" t="s">
        <v>677</v>
      </c>
      <c r="H455" s="962" t="s">
        <v>146</v>
      </c>
      <c r="I455" s="963" t="s">
        <v>681</v>
      </c>
    </row>
    <row r="456" spans="1:9">
      <c r="A456" s="966" t="s">
        <v>158</v>
      </c>
      <c r="B456" s="962" t="s">
        <v>362</v>
      </c>
      <c r="C456" s="964">
        <v>0</v>
      </c>
      <c r="D456" s="977">
        <v>0</v>
      </c>
      <c r="E456" s="962">
        <v>72</v>
      </c>
      <c r="F456" s="962">
        <v>4</v>
      </c>
      <c r="G456" s="962" t="s">
        <v>677</v>
      </c>
      <c r="H456" s="962" t="s">
        <v>146</v>
      </c>
      <c r="I456" s="963" t="s">
        <v>683</v>
      </c>
    </row>
    <row r="457" spans="1:9">
      <c r="A457" s="966" t="s">
        <v>30</v>
      </c>
      <c r="B457" s="962" t="s">
        <v>362</v>
      </c>
      <c r="C457" s="964">
        <v>98.340939324733014</v>
      </c>
      <c r="D457" s="977">
        <v>0</v>
      </c>
      <c r="E457" s="962">
        <v>72</v>
      </c>
      <c r="F457" s="962">
        <v>4</v>
      </c>
      <c r="G457" s="962" t="s">
        <v>677</v>
      </c>
      <c r="H457" s="962" t="s">
        <v>32</v>
      </c>
      <c r="I457" s="963" t="s">
        <v>681</v>
      </c>
    </row>
    <row r="458" spans="1:9">
      <c r="A458" s="967" t="s">
        <v>39</v>
      </c>
      <c r="B458" s="962" t="s">
        <v>362</v>
      </c>
      <c r="C458" s="964">
        <v>1348.6757393106243</v>
      </c>
      <c r="D458" s="977">
        <v>0</v>
      </c>
      <c r="E458" s="962">
        <v>72</v>
      </c>
      <c r="F458" s="962">
        <v>4</v>
      </c>
      <c r="G458" s="962" t="s">
        <v>677</v>
      </c>
      <c r="H458" s="962" t="s">
        <v>24</v>
      </c>
      <c r="I458" s="963" t="s">
        <v>682</v>
      </c>
    </row>
    <row r="459" spans="1:9">
      <c r="A459" s="968" t="s">
        <v>70</v>
      </c>
      <c r="B459" s="962" t="s">
        <v>362</v>
      </c>
      <c r="C459" s="964">
        <v>56.194822471276012</v>
      </c>
      <c r="D459" s="977">
        <v>0</v>
      </c>
      <c r="E459" s="962">
        <v>72</v>
      </c>
      <c r="F459" s="962">
        <v>4</v>
      </c>
      <c r="G459" s="962" t="s">
        <v>677</v>
      </c>
      <c r="H459" s="962" t="s">
        <v>32</v>
      </c>
      <c r="I459" s="963" t="s">
        <v>711</v>
      </c>
    </row>
    <row r="460" spans="1:9">
      <c r="A460" s="968" t="s">
        <v>746</v>
      </c>
      <c r="B460" s="962" t="s">
        <v>362</v>
      </c>
      <c r="C460" s="964">
        <v>0</v>
      </c>
      <c r="D460" s="977">
        <v>0</v>
      </c>
      <c r="E460" s="962">
        <v>72</v>
      </c>
      <c r="F460" s="962">
        <v>4</v>
      </c>
      <c r="G460" s="962" t="s">
        <v>677</v>
      </c>
      <c r="H460" s="962" t="s">
        <v>46</v>
      </c>
      <c r="I460" s="963" t="s">
        <v>682</v>
      </c>
    </row>
    <row r="461" spans="1:9">
      <c r="A461" s="968" t="s">
        <v>63</v>
      </c>
      <c r="B461" s="962" t="s">
        <v>362</v>
      </c>
      <c r="C461" s="964">
        <v>393.36375729893211</v>
      </c>
      <c r="D461" s="977">
        <v>0</v>
      </c>
      <c r="E461" s="962">
        <v>72</v>
      </c>
      <c r="F461" s="962">
        <v>4</v>
      </c>
      <c r="G461" s="962" t="s">
        <v>677</v>
      </c>
      <c r="H461" s="962" t="s">
        <v>64</v>
      </c>
      <c r="I461" s="963" t="s">
        <v>683</v>
      </c>
    </row>
    <row r="462" spans="1:9">
      <c r="A462" s="966" t="s">
        <v>166</v>
      </c>
      <c r="B462" s="962" t="s">
        <v>362</v>
      </c>
      <c r="C462" s="964">
        <v>7342.790136246731</v>
      </c>
      <c r="D462" s="977">
        <v>0</v>
      </c>
      <c r="E462" s="962">
        <v>72</v>
      </c>
      <c r="F462" s="962">
        <v>4</v>
      </c>
      <c r="G462" s="962" t="s">
        <v>677</v>
      </c>
      <c r="H462" s="962" t="s">
        <v>146</v>
      </c>
      <c r="I462" s="963" t="s">
        <v>683</v>
      </c>
    </row>
    <row r="463" spans="1:9">
      <c r="A463" s="966" t="s">
        <v>173</v>
      </c>
      <c r="B463" s="962" t="s">
        <v>362</v>
      </c>
      <c r="C463" s="964">
        <v>0</v>
      </c>
      <c r="D463" s="977">
        <v>0</v>
      </c>
      <c r="E463" s="962">
        <v>72</v>
      </c>
      <c r="F463" s="962">
        <v>4</v>
      </c>
      <c r="G463" s="962" t="s">
        <v>677</v>
      </c>
      <c r="H463" s="962" t="s">
        <v>146</v>
      </c>
      <c r="I463" s="963" t="s">
        <v>683</v>
      </c>
    </row>
    <row r="464" spans="1:9">
      <c r="A464" s="969" t="s">
        <v>52</v>
      </c>
      <c r="B464" s="962" t="s">
        <v>362</v>
      </c>
      <c r="C464" s="964">
        <v>112.38964494255202</v>
      </c>
      <c r="D464" s="977">
        <v>0</v>
      </c>
      <c r="E464" s="962">
        <v>72</v>
      </c>
      <c r="F464" s="962">
        <v>4</v>
      </c>
      <c r="G464" s="962" t="s">
        <v>677</v>
      </c>
      <c r="H464" s="962" t="s">
        <v>54</v>
      </c>
      <c r="I464" s="962" t="s">
        <v>721</v>
      </c>
    </row>
    <row r="465" spans="1:9">
      <c r="A465" s="966" t="s">
        <v>185</v>
      </c>
      <c r="B465" s="962" t="s">
        <v>362</v>
      </c>
      <c r="C465" s="964">
        <v>179216.52782539348</v>
      </c>
      <c r="D465" s="977">
        <v>0</v>
      </c>
      <c r="E465" s="962">
        <v>72</v>
      </c>
      <c r="F465" s="962">
        <v>4</v>
      </c>
      <c r="G465" s="962" t="s">
        <v>677</v>
      </c>
      <c r="H465" s="962" t="s">
        <v>146</v>
      </c>
      <c r="I465" s="963" t="s">
        <v>681</v>
      </c>
    </row>
    <row r="466" spans="1:9">
      <c r="A466" s="968" t="s">
        <v>747</v>
      </c>
      <c r="B466" s="962" t="s">
        <v>362</v>
      </c>
      <c r="C466" s="964">
        <v>449.5585797702081</v>
      </c>
      <c r="D466" s="977">
        <v>0</v>
      </c>
      <c r="E466" s="962">
        <v>72</v>
      </c>
      <c r="F466" s="962">
        <v>4</v>
      </c>
      <c r="G466" s="962" t="s">
        <v>677</v>
      </c>
      <c r="H466" s="962" t="s">
        <v>24</v>
      </c>
      <c r="I466" s="962" t="s">
        <v>683</v>
      </c>
    </row>
    <row r="467" spans="1:9">
      <c r="A467" s="966" t="s">
        <v>181</v>
      </c>
      <c r="B467" s="962" t="s">
        <v>362</v>
      </c>
      <c r="C467" s="964">
        <v>0</v>
      </c>
      <c r="D467" s="977">
        <v>0</v>
      </c>
      <c r="E467" s="962">
        <v>72</v>
      </c>
      <c r="F467" s="962">
        <v>4</v>
      </c>
      <c r="G467" s="962" t="s">
        <v>677</v>
      </c>
      <c r="H467" s="962" t="s">
        <v>146</v>
      </c>
      <c r="I467" s="963" t="s">
        <v>681</v>
      </c>
    </row>
    <row r="468" spans="1:9">
      <c r="A468" s="967" t="s">
        <v>261</v>
      </c>
      <c r="B468" s="962" t="s">
        <v>362</v>
      </c>
      <c r="C468" s="964">
        <v>331.25369035699543</v>
      </c>
      <c r="D468" s="977">
        <v>0</v>
      </c>
      <c r="E468" s="962">
        <v>72</v>
      </c>
      <c r="F468" s="962">
        <v>4</v>
      </c>
      <c r="G468" s="962" t="s">
        <v>677</v>
      </c>
      <c r="H468" s="962" t="s">
        <v>79</v>
      </c>
      <c r="I468" s="962" t="s">
        <v>683</v>
      </c>
    </row>
    <row r="469" spans="1:9">
      <c r="A469" s="966" t="s">
        <v>190</v>
      </c>
      <c r="B469" s="962" t="s">
        <v>362</v>
      </c>
      <c r="C469" s="964">
        <v>6406.2097617254649</v>
      </c>
      <c r="D469" s="977">
        <v>0</v>
      </c>
      <c r="E469" s="962">
        <v>72</v>
      </c>
      <c r="F469" s="962">
        <v>4</v>
      </c>
      <c r="G469" s="962" t="s">
        <v>677</v>
      </c>
      <c r="H469" s="962" t="s">
        <v>146</v>
      </c>
      <c r="I469" s="963" t="s">
        <v>681</v>
      </c>
    </row>
    <row r="470" spans="1:9">
      <c r="A470" s="968" t="s">
        <v>83</v>
      </c>
      <c r="B470" s="962" t="s">
        <v>362</v>
      </c>
      <c r="C470" s="964">
        <v>0</v>
      </c>
      <c r="D470" s="977">
        <v>0</v>
      </c>
      <c r="E470" s="962">
        <v>72</v>
      </c>
      <c r="F470" s="962">
        <v>4</v>
      </c>
      <c r="G470" s="962" t="s">
        <v>677</v>
      </c>
      <c r="H470" s="962" t="s">
        <v>87</v>
      </c>
      <c r="I470" s="962" t="s">
        <v>682</v>
      </c>
    </row>
    <row r="471" spans="1:9">
      <c r="A471" s="966" t="s">
        <v>192</v>
      </c>
      <c r="B471" s="962" t="s">
        <v>362</v>
      </c>
      <c r="C471" s="964">
        <v>0</v>
      </c>
      <c r="D471" s="977">
        <v>0</v>
      </c>
      <c r="E471" s="962">
        <v>72</v>
      </c>
      <c r="F471" s="962">
        <v>4</v>
      </c>
      <c r="G471" s="962" t="s">
        <v>677</v>
      </c>
      <c r="H471" s="962" t="s">
        <v>146</v>
      </c>
      <c r="I471" s="962" t="s">
        <v>683</v>
      </c>
    </row>
    <row r="472" spans="1:9">
      <c r="A472" s="966" t="s">
        <v>94</v>
      </c>
      <c r="B472" s="962" t="s">
        <v>362</v>
      </c>
      <c r="C472" s="964">
        <v>224.77928988510405</v>
      </c>
      <c r="D472" s="977">
        <v>0</v>
      </c>
      <c r="E472" s="962">
        <v>72</v>
      </c>
      <c r="F472" s="962">
        <v>4</v>
      </c>
      <c r="G472" s="962" t="s">
        <v>677</v>
      </c>
      <c r="H472" s="962" t="s">
        <v>95</v>
      </c>
      <c r="I472" s="962" t="s">
        <v>726</v>
      </c>
    </row>
    <row r="473" spans="1:9">
      <c r="A473" s="966" t="s">
        <v>196</v>
      </c>
      <c r="B473" s="962" t="s">
        <v>362</v>
      </c>
      <c r="C473" s="964">
        <v>3596.4686381616648</v>
      </c>
      <c r="D473" s="977">
        <v>0</v>
      </c>
      <c r="E473" s="962">
        <v>72</v>
      </c>
      <c r="F473" s="962">
        <v>4</v>
      </c>
      <c r="G473" s="962" t="s">
        <v>677</v>
      </c>
      <c r="H473" s="962" t="s">
        <v>146</v>
      </c>
      <c r="I473" s="962" t="s">
        <v>681</v>
      </c>
    </row>
    <row r="474" spans="1:9">
      <c r="A474" s="966" t="s">
        <v>100</v>
      </c>
      <c r="B474" s="962" t="s">
        <v>362</v>
      </c>
      <c r="C474" s="964">
        <v>56.194822471276012</v>
      </c>
      <c r="D474" s="977">
        <v>0</v>
      </c>
      <c r="E474" s="962">
        <v>72</v>
      </c>
      <c r="F474" s="962">
        <v>4</v>
      </c>
      <c r="G474" s="962" t="s">
        <v>677</v>
      </c>
      <c r="H474" s="962" t="s">
        <v>24</v>
      </c>
      <c r="I474" s="962" t="s">
        <v>682</v>
      </c>
    </row>
    <row r="475" spans="1:9">
      <c r="A475" s="966" t="s">
        <v>198</v>
      </c>
      <c r="B475" s="962" t="s">
        <v>362</v>
      </c>
      <c r="C475" s="964">
        <v>0</v>
      </c>
      <c r="D475" s="977">
        <v>0</v>
      </c>
      <c r="E475" s="962">
        <v>72</v>
      </c>
      <c r="F475" s="962">
        <v>4</v>
      </c>
      <c r="G475" s="962" t="s">
        <v>677</v>
      </c>
      <c r="H475" s="962" t="s">
        <v>146</v>
      </c>
      <c r="I475" s="962" t="s">
        <v>683</v>
      </c>
    </row>
    <row r="476" spans="1:9">
      <c r="A476" s="966" t="s">
        <v>201</v>
      </c>
      <c r="B476" s="962" t="s">
        <v>362</v>
      </c>
      <c r="C476" s="964">
        <v>7372.7607082314125</v>
      </c>
      <c r="D476" s="977">
        <v>0</v>
      </c>
      <c r="E476" s="962">
        <v>72</v>
      </c>
      <c r="F476" s="962">
        <v>4</v>
      </c>
      <c r="G476" s="962" t="s">
        <v>677</v>
      </c>
      <c r="H476" s="962" t="s">
        <v>146</v>
      </c>
      <c r="I476" s="963" t="s">
        <v>683</v>
      </c>
    </row>
    <row r="477" spans="1:9">
      <c r="A477" s="968" t="s">
        <v>103</v>
      </c>
      <c r="B477" s="962" t="s">
        <v>362</v>
      </c>
      <c r="C477" s="964">
        <v>1404.8705617819003</v>
      </c>
      <c r="D477" s="977">
        <v>0</v>
      </c>
      <c r="E477" s="962">
        <v>72</v>
      </c>
      <c r="F477" s="962">
        <v>4</v>
      </c>
      <c r="G477" s="962" t="s">
        <v>677</v>
      </c>
      <c r="H477" s="962" t="s">
        <v>79</v>
      </c>
      <c r="I477" s="962" t="s">
        <v>682</v>
      </c>
    </row>
    <row r="478" spans="1:9">
      <c r="A478" s="968" t="s">
        <v>107</v>
      </c>
      <c r="B478" s="962" t="s">
        <v>362</v>
      </c>
      <c r="C478" s="964">
        <v>112.38964494255202</v>
      </c>
      <c r="D478" s="977">
        <v>0</v>
      </c>
      <c r="E478" s="962">
        <v>72</v>
      </c>
      <c r="F478" s="962">
        <v>4</v>
      </c>
      <c r="G478" s="962" t="s">
        <v>677</v>
      </c>
      <c r="H478" s="962" t="s">
        <v>79</v>
      </c>
      <c r="I478" s="962" t="s">
        <v>682</v>
      </c>
    </row>
    <row r="479" spans="1:9">
      <c r="A479" s="968" t="s">
        <v>108</v>
      </c>
      <c r="B479" s="962" t="s">
        <v>362</v>
      </c>
      <c r="C479" s="964">
        <v>0</v>
      </c>
      <c r="D479" s="977">
        <v>0</v>
      </c>
      <c r="E479" s="962">
        <v>72</v>
      </c>
      <c r="F479" s="962">
        <v>4</v>
      </c>
      <c r="G479" s="962" t="s">
        <v>677</v>
      </c>
      <c r="H479" s="962" t="s">
        <v>32</v>
      </c>
      <c r="I479" s="962" t="s">
        <v>682</v>
      </c>
    </row>
    <row r="480" spans="1:9">
      <c r="A480" s="966" t="s">
        <v>203</v>
      </c>
      <c r="B480" s="962" t="s">
        <v>362</v>
      </c>
      <c r="C480" s="964">
        <v>30598.080835609795</v>
      </c>
      <c r="D480" s="977">
        <v>0</v>
      </c>
      <c r="E480" s="962">
        <v>72</v>
      </c>
      <c r="F480" s="962">
        <v>4</v>
      </c>
      <c r="G480" s="962" t="s">
        <v>677</v>
      </c>
      <c r="H480" s="962" t="s">
        <v>146</v>
      </c>
      <c r="I480" s="963" t="s">
        <v>681</v>
      </c>
    </row>
    <row r="481" spans="1:9">
      <c r="A481" s="966" t="s">
        <v>204</v>
      </c>
      <c r="B481" s="962" t="s">
        <v>362</v>
      </c>
      <c r="C481" s="964">
        <v>109355.12452910311</v>
      </c>
      <c r="D481" s="977">
        <v>0</v>
      </c>
      <c r="E481" s="962">
        <v>72</v>
      </c>
      <c r="F481" s="962">
        <v>4</v>
      </c>
      <c r="G481" s="962" t="s">
        <v>677</v>
      </c>
      <c r="H481" s="962" t="s">
        <v>146</v>
      </c>
      <c r="I481" s="963" t="s">
        <v>681</v>
      </c>
    </row>
    <row r="482" spans="1:9">
      <c r="A482" s="966" t="s">
        <v>262</v>
      </c>
      <c r="B482" s="962" t="s">
        <v>362</v>
      </c>
      <c r="C482" s="964">
        <v>33278.573867489657</v>
      </c>
      <c r="D482" s="977">
        <v>0</v>
      </c>
      <c r="E482" s="962">
        <v>72</v>
      </c>
      <c r="F482" s="962">
        <v>4</v>
      </c>
      <c r="G482" s="962" t="s">
        <v>677</v>
      </c>
      <c r="H482" s="962" t="s">
        <v>146</v>
      </c>
      <c r="I482" s="963" t="s">
        <v>681</v>
      </c>
    </row>
    <row r="483" spans="1:9">
      <c r="A483" s="966" t="s">
        <v>263</v>
      </c>
      <c r="B483" s="962" t="s">
        <v>362</v>
      </c>
      <c r="C483" s="964">
        <v>0</v>
      </c>
      <c r="D483" s="977">
        <v>0</v>
      </c>
      <c r="E483" s="962">
        <v>72</v>
      </c>
      <c r="F483" s="962">
        <v>4</v>
      </c>
      <c r="G483" s="962" t="s">
        <v>677</v>
      </c>
      <c r="H483" s="962" t="s">
        <v>24</v>
      </c>
      <c r="I483" s="962" t="s">
        <v>683</v>
      </c>
    </row>
    <row r="484" spans="1:9">
      <c r="A484" s="969" t="s">
        <v>122</v>
      </c>
      <c r="B484" s="962" t="s">
        <v>362</v>
      </c>
      <c r="C484" s="964">
        <v>0</v>
      </c>
      <c r="D484" s="977">
        <v>0</v>
      </c>
      <c r="E484" s="962">
        <v>72</v>
      </c>
      <c r="F484" s="962">
        <v>4</v>
      </c>
      <c r="G484" s="962" t="s">
        <v>677</v>
      </c>
      <c r="H484" s="962" t="s">
        <v>79</v>
      </c>
      <c r="I484" s="962" t="s">
        <v>683</v>
      </c>
    </row>
    <row r="485" spans="1:9">
      <c r="A485" s="969" t="s">
        <v>120</v>
      </c>
      <c r="B485" s="962" t="s">
        <v>362</v>
      </c>
      <c r="C485" s="964">
        <v>0</v>
      </c>
      <c r="D485" s="977">
        <v>0</v>
      </c>
      <c r="E485" s="962">
        <v>72</v>
      </c>
      <c r="F485" s="962">
        <v>4</v>
      </c>
      <c r="G485" s="962" t="s">
        <v>677</v>
      </c>
      <c r="H485" s="962" t="s">
        <v>79</v>
      </c>
    </row>
    <row r="486" spans="1:9">
      <c r="A486" s="969" t="s">
        <v>123</v>
      </c>
      <c r="B486" s="962" t="s">
        <v>362</v>
      </c>
      <c r="C486" s="964">
        <v>0</v>
      </c>
      <c r="D486" s="977">
        <v>0</v>
      </c>
      <c r="E486" s="962">
        <v>72</v>
      </c>
      <c r="F486" s="962">
        <v>4</v>
      </c>
      <c r="G486" s="962" t="s">
        <v>677</v>
      </c>
      <c r="H486" s="962" t="s">
        <v>54</v>
      </c>
      <c r="I486" s="962" t="s">
        <v>683</v>
      </c>
    </row>
    <row r="487" spans="1:9">
      <c r="A487" s="967" t="s">
        <v>214</v>
      </c>
      <c r="B487" s="962" t="s">
        <v>362</v>
      </c>
      <c r="C487" s="964">
        <v>0</v>
      </c>
      <c r="D487" s="977">
        <v>0</v>
      </c>
      <c r="E487" s="962">
        <v>72</v>
      </c>
      <c r="F487" s="962">
        <v>4</v>
      </c>
      <c r="G487" s="962" t="s">
        <v>677</v>
      </c>
      <c r="H487" s="962" t="s">
        <v>146</v>
      </c>
      <c r="I487" s="962" t="s">
        <v>683</v>
      </c>
    </row>
    <row r="488" spans="1:9" ht="15.6">
      <c r="A488" s="967" t="s">
        <v>218</v>
      </c>
      <c r="B488" s="962" t="s">
        <v>362</v>
      </c>
      <c r="C488" s="964">
        <v>0</v>
      </c>
      <c r="D488" s="977">
        <v>0</v>
      </c>
      <c r="E488" s="962">
        <v>72</v>
      </c>
      <c r="F488" s="962">
        <v>4</v>
      </c>
      <c r="G488" s="962" t="s">
        <v>677</v>
      </c>
      <c r="H488" s="962" t="s">
        <v>146</v>
      </c>
      <c r="I488" s="973" t="s">
        <v>742</v>
      </c>
    </row>
    <row r="489" spans="1:9">
      <c r="A489" s="969" t="s">
        <v>126</v>
      </c>
      <c r="B489" s="962" t="s">
        <v>362</v>
      </c>
      <c r="C489" s="964">
        <v>0</v>
      </c>
      <c r="D489" s="977">
        <v>0</v>
      </c>
      <c r="E489" s="962">
        <v>72</v>
      </c>
      <c r="F489" s="962">
        <v>4</v>
      </c>
      <c r="G489" s="962" t="s">
        <v>677</v>
      </c>
      <c r="H489" s="962" t="s">
        <v>32</v>
      </c>
      <c r="I489" s="962" t="s">
        <v>681</v>
      </c>
    </row>
    <row r="490" spans="1:9">
      <c r="A490" s="968" t="s">
        <v>129</v>
      </c>
      <c r="B490" s="962" t="s">
        <v>362</v>
      </c>
      <c r="C490" s="964">
        <v>0</v>
      </c>
      <c r="D490" s="977">
        <v>0</v>
      </c>
      <c r="E490" s="962">
        <v>72</v>
      </c>
      <c r="F490" s="962">
        <v>4</v>
      </c>
      <c r="G490" s="962" t="s">
        <v>677</v>
      </c>
      <c r="H490" s="962" t="s">
        <v>24</v>
      </c>
      <c r="I490" s="962" t="s">
        <v>682</v>
      </c>
    </row>
    <row r="491" spans="1:9">
      <c r="A491" s="968" t="s">
        <v>264</v>
      </c>
      <c r="B491" s="962" t="s">
        <v>362</v>
      </c>
      <c r="C491" s="964">
        <v>0</v>
      </c>
      <c r="D491" s="977">
        <v>0</v>
      </c>
      <c r="E491" s="962">
        <v>72</v>
      </c>
      <c r="F491" s="962">
        <v>4</v>
      </c>
      <c r="G491" s="962" t="s">
        <v>677</v>
      </c>
      <c r="H491" s="962" t="s">
        <v>133</v>
      </c>
      <c r="I491" s="962" t="s">
        <v>682</v>
      </c>
    </row>
    <row r="492" spans="1:9">
      <c r="A492" s="968" t="s">
        <v>138</v>
      </c>
      <c r="B492" s="962" t="s">
        <v>362</v>
      </c>
      <c r="C492" s="964">
        <v>0</v>
      </c>
      <c r="D492" s="977">
        <v>0</v>
      </c>
      <c r="E492" s="962">
        <v>72</v>
      </c>
      <c r="F492" s="962">
        <v>4</v>
      </c>
      <c r="G492" s="962" t="s">
        <v>677</v>
      </c>
      <c r="H492" s="962" t="s">
        <v>87</v>
      </c>
      <c r="I492" s="962" t="s">
        <v>682</v>
      </c>
    </row>
    <row r="493" spans="1:9">
      <c r="A493" s="966" t="s">
        <v>212</v>
      </c>
      <c r="B493" s="962" t="s">
        <v>362</v>
      </c>
      <c r="C493" s="964">
        <v>0</v>
      </c>
      <c r="D493" s="977">
        <v>0</v>
      </c>
      <c r="E493" s="962">
        <v>72</v>
      </c>
      <c r="F493" s="962">
        <v>4</v>
      </c>
      <c r="G493" s="962" t="s">
        <v>677</v>
      </c>
      <c r="H493" s="962" t="s">
        <v>146</v>
      </c>
      <c r="I493" s="962" t="s">
        <v>705</v>
      </c>
    </row>
    <row r="494" spans="1:9">
      <c r="A494" s="962" t="s">
        <v>20</v>
      </c>
      <c r="B494" s="962" t="s">
        <v>362</v>
      </c>
      <c r="C494" s="964">
        <v>0</v>
      </c>
      <c r="D494" s="977">
        <v>0</v>
      </c>
      <c r="E494" s="962">
        <v>72</v>
      </c>
      <c r="F494" s="962">
        <v>5</v>
      </c>
      <c r="G494" s="962" t="s">
        <v>677</v>
      </c>
      <c r="H494" s="962" t="s">
        <v>24</v>
      </c>
      <c r="I494" s="963" t="s">
        <v>683</v>
      </c>
    </row>
    <row r="495" spans="1:9">
      <c r="A495" s="962" t="s">
        <v>143</v>
      </c>
      <c r="B495" s="962" t="s">
        <v>362</v>
      </c>
      <c r="C495" s="964">
        <v>7961.4134810587293</v>
      </c>
      <c r="D495" s="977">
        <v>0</v>
      </c>
      <c r="E495" s="962">
        <v>72</v>
      </c>
      <c r="F495" s="962">
        <v>5</v>
      </c>
      <c r="G495" s="962" t="s">
        <v>677</v>
      </c>
      <c r="H495" s="962" t="s">
        <v>146</v>
      </c>
      <c r="I495" s="963" t="s">
        <v>681</v>
      </c>
    </row>
    <row r="496" spans="1:9">
      <c r="A496" s="966" t="s">
        <v>152</v>
      </c>
      <c r="B496" s="962" t="s">
        <v>362</v>
      </c>
      <c r="C496" s="964">
        <v>54644.24707453946</v>
      </c>
      <c r="D496" s="977">
        <v>0</v>
      </c>
      <c r="E496" s="962">
        <v>72</v>
      </c>
      <c r="F496" s="962">
        <v>5</v>
      </c>
      <c r="G496" s="962" t="s">
        <v>677</v>
      </c>
      <c r="H496" s="962" t="s">
        <v>146</v>
      </c>
      <c r="I496" s="963" t="s">
        <v>681</v>
      </c>
    </row>
    <row r="497" spans="1:9">
      <c r="A497" s="966" t="s">
        <v>158</v>
      </c>
      <c r="B497" s="962" t="s">
        <v>362</v>
      </c>
      <c r="C497" s="964">
        <v>9047.0607739303741</v>
      </c>
      <c r="D497" s="977">
        <v>0</v>
      </c>
      <c r="E497" s="962">
        <v>72</v>
      </c>
      <c r="F497" s="962">
        <v>5</v>
      </c>
      <c r="G497" s="962" t="s">
        <v>677</v>
      </c>
      <c r="H497" s="962" t="s">
        <v>146</v>
      </c>
      <c r="I497" s="963" t="s">
        <v>683</v>
      </c>
    </row>
    <row r="498" spans="1:9">
      <c r="A498" s="966" t="s">
        <v>30</v>
      </c>
      <c r="B498" s="962" t="s">
        <v>362</v>
      </c>
      <c r="C498" s="964">
        <v>1246.4839288526296</v>
      </c>
      <c r="D498" s="977">
        <v>0</v>
      </c>
      <c r="E498" s="962">
        <v>72</v>
      </c>
      <c r="F498" s="962">
        <v>5</v>
      </c>
      <c r="G498" s="962" t="s">
        <v>677</v>
      </c>
      <c r="H498" s="962" t="s">
        <v>32</v>
      </c>
      <c r="I498" s="963" t="s">
        <v>681</v>
      </c>
    </row>
    <row r="499" spans="1:9">
      <c r="A499" s="967" t="s">
        <v>39</v>
      </c>
      <c r="B499" s="962" t="s">
        <v>362</v>
      </c>
      <c r="C499" s="964">
        <v>1206.2747698573833</v>
      </c>
      <c r="D499" s="977">
        <v>0</v>
      </c>
      <c r="E499" s="962">
        <v>72</v>
      </c>
      <c r="F499" s="962">
        <v>5</v>
      </c>
      <c r="G499" s="962" t="s">
        <v>677</v>
      </c>
      <c r="H499" s="962" t="s">
        <v>24</v>
      </c>
      <c r="I499" s="963" t="s">
        <v>682</v>
      </c>
    </row>
    <row r="500" spans="1:9">
      <c r="A500" s="968" t="s">
        <v>70</v>
      </c>
      <c r="B500" s="962" t="s">
        <v>362</v>
      </c>
      <c r="C500" s="964">
        <v>7840.786004072992</v>
      </c>
      <c r="D500" s="977">
        <v>0</v>
      </c>
      <c r="E500" s="962">
        <v>72</v>
      </c>
      <c r="F500" s="962">
        <v>5</v>
      </c>
      <c r="G500" s="962" t="s">
        <v>677</v>
      </c>
      <c r="H500" s="962" t="s">
        <v>32</v>
      </c>
      <c r="I500" s="963" t="s">
        <v>711</v>
      </c>
    </row>
    <row r="501" spans="1:9">
      <c r="A501" s="968" t="s">
        <v>746</v>
      </c>
      <c r="B501" s="962" t="s">
        <v>362</v>
      </c>
      <c r="C501" s="964">
        <v>603.13738492869163</v>
      </c>
      <c r="D501" s="977">
        <v>0</v>
      </c>
      <c r="E501" s="962">
        <v>72</v>
      </c>
      <c r="F501" s="962">
        <v>5</v>
      </c>
      <c r="G501" s="962" t="s">
        <v>677</v>
      </c>
      <c r="H501" s="962" t="s">
        <v>46</v>
      </c>
      <c r="I501" s="963" t="s">
        <v>682</v>
      </c>
    </row>
    <row r="502" spans="1:9">
      <c r="A502" s="968" t="s">
        <v>63</v>
      </c>
      <c r="B502" s="962" t="s">
        <v>362</v>
      </c>
      <c r="C502" s="964">
        <v>1206.2747698573833</v>
      </c>
      <c r="D502" s="977">
        <v>0</v>
      </c>
      <c r="E502" s="962">
        <v>72</v>
      </c>
      <c r="F502" s="962">
        <v>5</v>
      </c>
      <c r="G502" s="962" t="s">
        <v>677</v>
      </c>
      <c r="H502" s="962" t="s">
        <v>64</v>
      </c>
      <c r="I502" s="963" t="s">
        <v>683</v>
      </c>
    </row>
    <row r="503" spans="1:9">
      <c r="A503" s="966" t="s">
        <v>166</v>
      </c>
      <c r="B503" s="962" t="s">
        <v>362</v>
      </c>
      <c r="C503" s="964">
        <v>16345.023131567543</v>
      </c>
      <c r="D503" s="977">
        <v>0</v>
      </c>
      <c r="E503" s="962">
        <v>72</v>
      </c>
      <c r="F503" s="962">
        <v>5</v>
      </c>
      <c r="G503" s="962" t="s">
        <v>677</v>
      </c>
      <c r="H503" s="962" t="s">
        <v>146</v>
      </c>
      <c r="I503" s="963" t="s">
        <v>683</v>
      </c>
    </row>
    <row r="504" spans="1:9">
      <c r="A504" s="966" t="s">
        <v>173</v>
      </c>
      <c r="B504" s="962" t="s">
        <v>362</v>
      </c>
      <c r="C504" s="964">
        <v>6936.079926679954</v>
      </c>
      <c r="D504" s="977">
        <v>0</v>
      </c>
      <c r="E504" s="962">
        <v>72</v>
      </c>
      <c r="F504" s="962">
        <v>5</v>
      </c>
      <c r="G504" s="962" t="s">
        <v>677</v>
      </c>
      <c r="H504" s="962" t="s">
        <v>146</v>
      </c>
      <c r="I504" s="963" t="s">
        <v>683</v>
      </c>
    </row>
    <row r="505" spans="1:9">
      <c r="A505" s="969" t="s">
        <v>52</v>
      </c>
      <c r="B505" s="962" t="s">
        <v>362</v>
      </c>
      <c r="C505" s="964">
        <v>3015.686924643458</v>
      </c>
      <c r="D505" s="977">
        <v>0</v>
      </c>
      <c r="E505" s="962">
        <v>72</v>
      </c>
      <c r="F505" s="962">
        <v>5</v>
      </c>
      <c r="G505" s="962" t="s">
        <v>677</v>
      </c>
      <c r="H505" s="962" t="s">
        <v>54</v>
      </c>
      <c r="I505" s="962" t="s">
        <v>721</v>
      </c>
    </row>
    <row r="506" spans="1:9">
      <c r="A506" s="966" t="s">
        <v>185</v>
      </c>
      <c r="B506" s="962" t="s">
        <v>362</v>
      </c>
      <c r="C506" s="964">
        <v>848976.18302562635</v>
      </c>
      <c r="D506" s="977">
        <v>0</v>
      </c>
      <c r="E506" s="962">
        <v>72</v>
      </c>
      <c r="F506" s="962">
        <v>5</v>
      </c>
      <c r="G506" s="962" t="s">
        <v>677</v>
      </c>
      <c r="H506" s="962" t="s">
        <v>146</v>
      </c>
      <c r="I506" s="963" t="s">
        <v>681</v>
      </c>
    </row>
    <row r="507" spans="1:9">
      <c r="A507" s="968" t="s">
        <v>747</v>
      </c>
      <c r="B507" s="962" t="s">
        <v>362</v>
      </c>
      <c r="C507" s="964">
        <v>4825.099079429533</v>
      </c>
      <c r="D507" s="977">
        <v>0</v>
      </c>
      <c r="E507" s="962">
        <v>72</v>
      </c>
      <c r="F507" s="962">
        <v>5</v>
      </c>
      <c r="G507" s="962" t="s">
        <v>677</v>
      </c>
      <c r="H507" s="962" t="s">
        <v>24</v>
      </c>
      <c r="I507" s="962" t="s">
        <v>683</v>
      </c>
    </row>
    <row r="508" spans="1:9">
      <c r="A508" s="966" t="s">
        <v>181</v>
      </c>
      <c r="B508" s="962" t="s">
        <v>362</v>
      </c>
      <c r="C508" s="964">
        <v>58319.436008774603</v>
      </c>
      <c r="D508" s="977">
        <v>0</v>
      </c>
      <c r="E508" s="962">
        <v>72</v>
      </c>
      <c r="F508" s="962">
        <v>5</v>
      </c>
      <c r="G508" s="962" t="s">
        <v>677</v>
      </c>
      <c r="H508" s="962" t="s">
        <v>146</v>
      </c>
      <c r="I508" s="963" t="s">
        <v>681</v>
      </c>
    </row>
    <row r="509" spans="1:9">
      <c r="A509" s="967" t="s">
        <v>261</v>
      </c>
      <c r="B509" s="962" t="s">
        <v>362</v>
      </c>
      <c r="C509" s="964">
        <v>3417.7785145959197</v>
      </c>
      <c r="D509" s="977">
        <v>0</v>
      </c>
      <c r="E509" s="962">
        <v>72</v>
      </c>
      <c r="F509" s="962">
        <v>5</v>
      </c>
      <c r="G509" s="962" t="s">
        <v>677</v>
      </c>
      <c r="H509" s="962" t="s">
        <v>79</v>
      </c>
      <c r="I509" s="962" t="s">
        <v>683</v>
      </c>
    </row>
    <row r="510" spans="1:9">
      <c r="A510" s="966" t="s">
        <v>190</v>
      </c>
      <c r="B510" s="962" t="s">
        <v>362</v>
      </c>
      <c r="C510" s="964">
        <v>16646.59182403189</v>
      </c>
      <c r="D510" s="977">
        <v>0</v>
      </c>
      <c r="E510" s="962">
        <v>72</v>
      </c>
      <c r="F510" s="962">
        <v>5</v>
      </c>
      <c r="G510" s="962" t="s">
        <v>677</v>
      </c>
      <c r="H510" s="962" t="s">
        <v>146</v>
      </c>
      <c r="I510" s="963" t="s">
        <v>681</v>
      </c>
    </row>
    <row r="511" spans="1:9">
      <c r="A511" s="968" t="s">
        <v>83</v>
      </c>
      <c r="B511" s="962" t="s">
        <v>362</v>
      </c>
      <c r="C511" s="964">
        <v>1206.2747698573833</v>
      </c>
      <c r="D511" s="977">
        <v>0</v>
      </c>
      <c r="E511" s="962">
        <v>72</v>
      </c>
      <c r="F511" s="962">
        <v>5</v>
      </c>
      <c r="G511" s="962" t="s">
        <v>677</v>
      </c>
      <c r="H511" s="962" t="s">
        <v>87</v>
      </c>
      <c r="I511" s="962" t="s">
        <v>682</v>
      </c>
    </row>
    <row r="512" spans="1:9">
      <c r="A512" s="966" t="s">
        <v>192</v>
      </c>
      <c r="B512" s="962" t="s">
        <v>362</v>
      </c>
      <c r="C512" s="964">
        <v>1206.2747698573833</v>
      </c>
      <c r="D512" s="977">
        <v>0</v>
      </c>
      <c r="E512" s="962">
        <v>72</v>
      </c>
      <c r="F512" s="962">
        <v>5</v>
      </c>
      <c r="G512" s="962" t="s">
        <v>677</v>
      </c>
      <c r="H512" s="962" t="s">
        <v>146</v>
      </c>
      <c r="I512" s="962" t="s">
        <v>683</v>
      </c>
    </row>
    <row r="513" spans="1:9">
      <c r="A513" s="966" t="s">
        <v>94</v>
      </c>
      <c r="B513" s="962" t="s">
        <v>362</v>
      </c>
      <c r="C513" s="964">
        <v>4825.099079429533</v>
      </c>
      <c r="D513" s="977">
        <v>0</v>
      </c>
      <c r="E513" s="962">
        <v>72</v>
      </c>
      <c r="F513" s="962">
        <v>5</v>
      </c>
      <c r="G513" s="962" t="s">
        <v>677</v>
      </c>
      <c r="H513" s="962" t="s">
        <v>95</v>
      </c>
      <c r="I513" s="962" t="s">
        <v>726</v>
      </c>
    </row>
    <row r="514" spans="1:9">
      <c r="A514" s="966" t="s">
        <v>196</v>
      </c>
      <c r="B514" s="962" t="s">
        <v>362</v>
      </c>
      <c r="C514" s="964">
        <v>418107.60822752054</v>
      </c>
      <c r="D514" s="977">
        <v>0</v>
      </c>
      <c r="E514" s="962">
        <v>72</v>
      </c>
      <c r="F514" s="962">
        <v>5</v>
      </c>
      <c r="G514" s="962" t="s">
        <v>677</v>
      </c>
      <c r="H514" s="962" t="s">
        <v>146</v>
      </c>
      <c r="I514" s="962" t="s">
        <v>681</v>
      </c>
    </row>
    <row r="515" spans="1:9">
      <c r="A515" s="966" t="s">
        <v>100</v>
      </c>
      <c r="B515" s="962" t="s">
        <v>362</v>
      </c>
      <c r="C515" s="964">
        <v>2412.5495397147665</v>
      </c>
      <c r="D515" s="977">
        <v>0</v>
      </c>
      <c r="E515" s="962">
        <v>72</v>
      </c>
      <c r="F515" s="962">
        <v>5</v>
      </c>
      <c r="G515" s="962" t="s">
        <v>677</v>
      </c>
      <c r="H515" s="962" t="s">
        <v>24</v>
      </c>
      <c r="I515" s="962" t="s">
        <v>682</v>
      </c>
    </row>
    <row r="516" spans="1:9">
      <c r="A516" s="966" t="s">
        <v>198</v>
      </c>
      <c r="B516" s="962" t="s">
        <v>362</v>
      </c>
      <c r="C516" s="964">
        <v>0</v>
      </c>
      <c r="D516" s="977">
        <v>0</v>
      </c>
      <c r="E516" s="962">
        <v>72</v>
      </c>
      <c r="F516" s="962">
        <v>5</v>
      </c>
      <c r="G516" s="962" t="s">
        <v>677</v>
      </c>
      <c r="H516" s="962" t="s">
        <v>146</v>
      </c>
      <c r="I516" s="962" t="s">
        <v>683</v>
      </c>
    </row>
    <row r="517" spans="1:9">
      <c r="A517" s="966" t="s">
        <v>201</v>
      </c>
      <c r="B517" s="962" t="s">
        <v>362</v>
      </c>
      <c r="C517" s="964">
        <v>0</v>
      </c>
      <c r="D517" s="977">
        <v>0</v>
      </c>
      <c r="E517" s="962">
        <v>72</v>
      </c>
      <c r="F517" s="962">
        <v>5</v>
      </c>
      <c r="G517" s="962" t="s">
        <v>677</v>
      </c>
      <c r="H517" s="962" t="s">
        <v>146</v>
      </c>
      <c r="I517" s="963" t="s">
        <v>683</v>
      </c>
    </row>
    <row r="518" spans="1:9">
      <c r="A518" s="968" t="s">
        <v>103</v>
      </c>
      <c r="B518" s="962" t="s">
        <v>362</v>
      </c>
      <c r="C518" s="964">
        <v>6634.5112342156081</v>
      </c>
      <c r="D518" s="977">
        <v>0</v>
      </c>
      <c r="E518" s="962">
        <v>72</v>
      </c>
      <c r="F518" s="962">
        <v>5</v>
      </c>
      <c r="G518" s="962" t="s">
        <v>677</v>
      </c>
      <c r="H518" s="962" t="s">
        <v>79</v>
      </c>
      <c r="I518" s="962" t="s">
        <v>682</v>
      </c>
    </row>
    <row r="519" spans="1:9">
      <c r="A519" s="968" t="s">
        <v>107</v>
      </c>
      <c r="B519" s="962" t="s">
        <v>362</v>
      </c>
      <c r="C519" s="964">
        <v>3920.3930020364951</v>
      </c>
      <c r="D519" s="977">
        <v>0</v>
      </c>
      <c r="E519" s="962">
        <v>72</v>
      </c>
      <c r="F519" s="962">
        <v>5</v>
      </c>
      <c r="G519" s="962" t="s">
        <v>677</v>
      </c>
      <c r="H519" s="962" t="s">
        <v>79</v>
      </c>
      <c r="I519" s="962" t="s">
        <v>682</v>
      </c>
    </row>
    <row r="520" spans="1:9">
      <c r="A520" s="968" t="s">
        <v>108</v>
      </c>
      <c r="B520" s="962" t="s">
        <v>362</v>
      </c>
      <c r="C520" s="964">
        <v>0</v>
      </c>
      <c r="D520" s="977">
        <v>0</v>
      </c>
      <c r="E520" s="962">
        <v>72</v>
      </c>
      <c r="F520" s="962">
        <v>5</v>
      </c>
      <c r="G520" s="962" t="s">
        <v>677</v>
      </c>
      <c r="H520" s="962" t="s">
        <v>32</v>
      </c>
      <c r="I520" s="962" t="s">
        <v>682</v>
      </c>
    </row>
    <row r="521" spans="1:9">
      <c r="A521" s="966" t="s">
        <v>203</v>
      </c>
      <c r="B521" s="962" t="s">
        <v>362</v>
      </c>
      <c r="C521" s="964">
        <v>431796.10616019921</v>
      </c>
      <c r="D521" s="977">
        <v>0</v>
      </c>
      <c r="E521" s="962">
        <v>72</v>
      </c>
      <c r="F521" s="962">
        <v>5</v>
      </c>
      <c r="G521" s="962" t="s">
        <v>677</v>
      </c>
      <c r="H521" s="962" t="s">
        <v>146</v>
      </c>
      <c r="I521" s="963" t="s">
        <v>681</v>
      </c>
    </row>
    <row r="522" spans="1:9">
      <c r="A522" s="966" t="s">
        <v>204</v>
      </c>
      <c r="B522" s="962" t="s">
        <v>362</v>
      </c>
      <c r="C522" s="964">
        <v>1000604.9215966996</v>
      </c>
      <c r="D522" s="977">
        <v>0</v>
      </c>
      <c r="E522" s="962">
        <v>72</v>
      </c>
      <c r="F522" s="962">
        <v>5</v>
      </c>
      <c r="G522" s="962" t="s">
        <v>677</v>
      </c>
      <c r="H522" s="962" t="s">
        <v>146</v>
      </c>
      <c r="I522" s="963" t="s">
        <v>681</v>
      </c>
    </row>
    <row r="523" spans="1:9">
      <c r="A523" s="966" t="s">
        <v>262</v>
      </c>
      <c r="B523" s="962" t="s">
        <v>362</v>
      </c>
      <c r="C523" s="964">
        <v>297346.73076984502</v>
      </c>
      <c r="D523" s="977">
        <v>0</v>
      </c>
      <c r="E523" s="962">
        <v>72</v>
      </c>
      <c r="F523" s="962">
        <v>5</v>
      </c>
      <c r="G523" s="962" t="s">
        <v>677</v>
      </c>
      <c r="H523" s="962" t="s">
        <v>146</v>
      </c>
      <c r="I523" s="963" t="s">
        <v>681</v>
      </c>
    </row>
    <row r="524" spans="1:9">
      <c r="A524" s="966" t="s">
        <v>263</v>
      </c>
      <c r="B524" s="962" t="s">
        <v>362</v>
      </c>
      <c r="C524" s="964">
        <v>0</v>
      </c>
      <c r="D524" s="977">
        <v>0</v>
      </c>
      <c r="E524" s="962">
        <v>72</v>
      </c>
      <c r="F524" s="962">
        <v>5</v>
      </c>
      <c r="G524" s="962" t="s">
        <v>677</v>
      </c>
      <c r="H524" s="962" t="s">
        <v>24</v>
      </c>
      <c r="I524" s="962" t="s">
        <v>683</v>
      </c>
    </row>
    <row r="525" spans="1:9">
      <c r="A525" s="969" t="s">
        <v>122</v>
      </c>
      <c r="B525" s="962" t="s">
        <v>362</v>
      </c>
      <c r="C525" s="964">
        <v>3015.686924643458</v>
      </c>
      <c r="D525" s="977">
        <v>0</v>
      </c>
      <c r="E525" s="962">
        <v>72</v>
      </c>
      <c r="F525" s="962">
        <v>5</v>
      </c>
      <c r="G525" s="962" t="s">
        <v>677</v>
      </c>
      <c r="H525" s="962" t="s">
        <v>79</v>
      </c>
      <c r="I525" s="962" t="s">
        <v>683</v>
      </c>
    </row>
    <row r="526" spans="1:9">
      <c r="A526" s="969" t="s">
        <v>120</v>
      </c>
      <c r="B526" s="962" t="s">
        <v>362</v>
      </c>
      <c r="C526" s="964">
        <v>301.56869246434582</v>
      </c>
      <c r="D526" s="977">
        <v>0</v>
      </c>
      <c r="E526" s="962">
        <v>72</v>
      </c>
      <c r="F526" s="962">
        <v>5</v>
      </c>
      <c r="G526" s="962" t="s">
        <v>677</v>
      </c>
      <c r="H526" s="962" t="s">
        <v>79</v>
      </c>
    </row>
    <row r="527" spans="1:9">
      <c r="A527" s="969" t="s">
        <v>123</v>
      </c>
      <c r="B527" s="962" t="s">
        <v>362</v>
      </c>
      <c r="C527" s="964">
        <v>0</v>
      </c>
      <c r="D527" s="977">
        <v>0</v>
      </c>
      <c r="E527" s="962">
        <v>72</v>
      </c>
      <c r="F527" s="962">
        <v>5</v>
      </c>
      <c r="G527" s="962" t="s">
        <v>677</v>
      </c>
      <c r="H527" s="962" t="s">
        <v>54</v>
      </c>
      <c r="I527" s="962" t="s">
        <v>683</v>
      </c>
    </row>
    <row r="528" spans="1:9">
      <c r="A528" s="967" t="s">
        <v>214</v>
      </c>
      <c r="B528" s="962" t="s">
        <v>362</v>
      </c>
      <c r="C528" s="964">
        <v>2110.9808472504205</v>
      </c>
      <c r="D528" s="977">
        <v>0</v>
      </c>
      <c r="E528" s="962">
        <v>72</v>
      </c>
      <c r="F528" s="962">
        <v>5</v>
      </c>
      <c r="G528" s="962" t="s">
        <v>677</v>
      </c>
      <c r="H528" s="962" t="s">
        <v>146</v>
      </c>
      <c r="I528" s="962" t="s">
        <v>683</v>
      </c>
    </row>
    <row r="529" spans="1:9" ht="15.6">
      <c r="A529" s="967" t="s">
        <v>218</v>
      </c>
      <c r="B529" s="962" t="s">
        <v>362</v>
      </c>
      <c r="C529" s="964">
        <v>3015.686924643458</v>
      </c>
      <c r="D529" s="977">
        <v>0</v>
      </c>
      <c r="E529" s="962">
        <v>72</v>
      </c>
      <c r="F529" s="962">
        <v>5</v>
      </c>
      <c r="G529" s="962" t="s">
        <v>677</v>
      </c>
      <c r="H529" s="962" t="s">
        <v>146</v>
      </c>
      <c r="I529" s="973" t="s">
        <v>742</v>
      </c>
    </row>
    <row r="530" spans="1:9">
      <c r="A530" s="969" t="s">
        <v>126</v>
      </c>
      <c r="B530" s="962" t="s">
        <v>362</v>
      </c>
      <c r="C530" s="964">
        <v>0</v>
      </c>
      <c r="D530" s="977">
        <v>0</v>
      </c>
      <c r="E530" s="962">
        <v>72</v>
      </c>
      <c r="F530" s="962">
        <v>5</v>
      </c>
      <c r="G530" s="962" t="s">
        <v>677</v>
      </c>
      <c r="H530" s="962" t="s">
        <v>32</v>
      </c>
      <c r="I530" s="962" t="s">
        <v>681</v>
      </c>
    </row>
    <row r="531" spans="1:9">
      <c r="A531" s="968" t="s">
        <v>129</v>
      </c>
      <c r="B531" s="962" t="s">
        <v>362</v>
      </c>
      <c r="C531" s="964">
        <v>301.56869246434582</v>
      </c>
      <c r="D531" s="977">
        <v>0</v>
      </c>
      <c r="E531" s="962">
        <v>72</v>
      </c>
      <c r="F531" s="962">
        <v>5</v>
      </c>
      <c r="G531" s="962" t="s">
        <v>677</v>
      </c>
      <c r="H531" s="962" t="s">
        <v>24</v>
      </c>
      <c r="I531" s="962" t="s">
        <v>682</v>
      </c>
    </row>
    <row r="532" spans="1:9">
      <c r="A532" s="968" t="s">
        <v>264</v>
      </c>
      <c r="B532" s="962" t="s">
        <v>362</v>
      </c>
      <c r="C532" s="964">
        <v>0</v>
      </c>
      <c r="D532" s="977">
        <v>0</v>
      </c>
      <c r="E532" s="962">
        <v>72</v>
      </c>
      <c r="F532" s="962">
        <v>5</v>
      </c>
      <c r="G532" s="962" t="s">
        <v>677</v>
      </c>
      <c r="H532" s="962" t="s">
        <v>133</v>
      </c>
      <c r="I532" s="962" t="s">
        <v>682</v>
      </c>
    </row>
    <row r="533" spans="1:9">
      <c r="A533" s="968" t="s">
        <v>138</v>
      </c>
      <c r="B533" s="962" t="s">
        <v>362</v>
      </c>
      <c r="C533" s="964">
        <v>301.56869246434582</v>
      </c>
      <c r="D533" s="977">
        <v>0</v>
      </c>
      <c r="E533" s="962">
        <v>72</v>
      </c>
      <c r="F533" s="962">
        <v>5</v>
      </c>
      <c r="G533" s="962" t="s">
        <v>677</v>
      </c>
      <c r="H533" s="962" t="s">
        <v>87</v>
      </c>
      <c r="I533" s="962" t="s">
        <v>682</v>
      </c>
    </row>
    <row r="534" spans="1:9">
      <c r="A534" s="966" t="s">
        <v>212</v>
      </c>
      <c r="B534" s="962" t="s">
        <v>362</v>
      </c>
      <c r="C534" s="964">
        <v>57298.05156822571</v>
      </c>
      <c r="D534" s="977">
        <v>0</v>
      </c>
      <c r="E534" s="962">
        <v>72</v>
      </c>
      <c r="F534" s="962">
        <v>5</v>
      </c>
      <c r="G534" s="962" t="s">
        <v>677</v>
      </c>
      <c r="H534" s="962" t="s">
        <v>146</v>
      </c>
      <c r="I534" s="962" t="s">
        <v>705</v>
      </c>
    </row>
    <row r="535" spans="1:9">
      <c r="A535" s="962" t="s">
        <v>20</v>
      </c>
      <c r="B535" s="962" t="s">
        <v>362</v>
      </c>
      <c r="C535" s="964">
        <v>0</v>
      </c>
      <c r="D535" s="977">
        <v>0</v>
      </c>
      <c r="E535" s="962">
        <v>72</v>
      </c>
      <c r="F535" s="962">
        <v>6</v>
      </c>
      <c r="G535" s="962" t="s">
        <v>677</v>
      </c>
      <c r="H535" s="962" t="s">
        <v>24</v>
      </c>
      <c r="I535" s="963" t="s">
        <v>683</v>
      </c>
    </row>
    <row r="536" spans="1:9">
      <c r="A536" s="962" t="s">
        <v>143</v>
      </c>
      <c r="B536" s="962" t="s">
        <v>362</v>
      </c>
      <c r="C536" s="964">
        <v>20482.822250171834</v>
      </c>
      <c r="D536" s="977">
        <v>0</v>
      </c>
      <c r="E536" s="962">
        <v>72</v>
      </c>
      <c r="F536" s="962">
        <v>6</v>
      </c>
      <c r="G536" s="962" t="s">
        <v>677</v>
      </c>
      <c r="H536" s="962" t="s">
        <v>146</v>
      </c>
      <c r="I536" s="963" t="s">
        <v>681</v>
      </c>
    </row>
    <row r="537" spans="1:9">
      <c r="A537" s="966" t="s">
        <v>152</v>
      </c>
      <c r="B537" s="962" t="s">
        <v>362</v>
      </c>
      <c r="C537" s="964">
        <v>61613.384804059562</v>
      </c>
      <c r="D537" s="977">
        <v>0</v>
      </c>
      <c r="E537" s="962">
        <v>72</v>
      </c>
      <c r="F537" s="962">
        <v>6</v>
      </c>
      <c r="G537" s="962" t="s">
        <v>677</v>
      </c>
      <c r="H537" s="962" t="s">
        <v>146</v>
      </c>
      <c r="I537" s="963" t="s">
        <v>681</v>
      </c>
    </row>
    <row r="538" spans="1:9">
      <c r="A538" s="966" t="s">
        <v>158</v>
      </c>
      <c r="B538" s="962" t="s">
        <v>362</v>
      </c>
      <c r="C538" s="964">
        <v>13298.991837792728</v>
      </c>
      <c r="D538" s="977">
        <v>0</v>
      </c>
      <c r="E538" s="962">
        <v>72</v>
      </c>
      <c r="F538" s="962">
        <v>6</v>
      </c>
      <c r="G538" s="962" t="s">
        <v>677</v>
      </c>
      <c r="H538" s="962" t="s">
        <v>146</v>
      </c>
      <c r="I538" s="963" t="s">
        <v>683</v>
      </c>
    </row>
    <row r="539" spans="1:9">
      <c r="A539" s="966" t="s">
        <v>30</v>
      </c>
      <c r="B539" s="962" t="s">
        <v>362</v>
      </c>
      <c r="C539" s="964">
        <v>0</v>
      </c>
      <c r="D539" s="977">
        <v>0</v>
      </c>
      <c r="E539" s="962">
        <v>72</v>
      </c>
      <c r="F539" s="962">
        <v>6</v>
      </c>
      <c r="G539" s="962" t="s">
        <v>677</v>
      </c>
      <c r="H539" s="962" t="s">
        <v>32</v>
      </c>
      <c r="I539" s="963" t="s">
        <v>681</v>
      </c>
    </row>
    <row r="540" spans="1:9">
      <c r="A540" s="967" t="s">
        <v>39</v>
      </c>
      <c r="B540" s="962" t="s">
        <v>362</v>
      </c>
      <c r="C540" s="964">
        <v>237.48199710344159</v>
      </c>
      <c r="D540" s="977">
        <v>0</v>
      </c>
      <c r="E540" s="962">
        <v>72</v>
      </c>
      <c r="F540" s="962">
        <v>6</v>
      </c>
      <c r="G540" s="962" t="s">
        <v>677</v>
      </c>
      <c r="H540" s="962" t="s">
        <v>24</v>
      </c>
      <c r="I540" s="963" t="s">
        <v>682</v>
      </c>
    </row>
    <row r="541" spans="1:9">
      <c r="A541" s="968" t="s">
        <v>70</v>
      </c>
      <c r="B541" s="962" t="s">
        <v>362</v>
      </c>
      <c r="C541" s="964">
        <v>7005.7189145515258</v>
      </c>
      <c r="D541" s="977">
        <v>0</v>
      </c>
      <c r="E541" s="962">
        <v>72</v>
      </c>
      <c r="F541" s="962">
        <v>6</v>
      </c>
      <c r="G541" s="962" t="s">
        <v>677</v>
      </c>
      <c r="H541" s="962" t="s">
        <v>32</v>
      </c>
      <c r="I541" s="963" t="s">
        <v>711</v>
      </c>
    </row>
    <row r="542" spans="1:9">
      <c r="A542" s="968" t="s">
        <v>746</v>
      </c>
      <c r="B542" s="962" t="s">
        <v>362</v>
      </c>
      <c r="C542" s="964">
        <v>1484.2624818965101</v>
      </c>
      <c r="D542" s="977">
        <v>0</v>
      </c>
      <c r="E542" s="962">
        <v>72</v>
      </c>
      <c r="F542" s="962">
        <v>6</v>
      </c>
      <c r="G542" s="962" t="s">
        <v>677</v>
      </c>
      <c r="H542" s="962" t="s">
        <v>46</v>
      </c>
      <c r="I542" s="963" t="s">
        <v>682</v>
      </c>
    </row>
    <row r="543" spans="1:9">
      <c r="A543" s="968" t="s">
        <v>63</v>
      </c>
      <c r="B543" s="962" t="s">
        <v>362</v>
      </c>
      <c r="C543" s="964">
        <v>1543.6329811723704</v>
      </c>
      <c r="D543" s="977">
        <v>0</v>
      </c>
      <c r="E543" s="962">
        <v>72</v>
      </c>
      <c r="F543" s="962">
        <v>6</v>
      </c>
      <c r="G543" s="962" t="s">
        <v>677</v>
      </c>
      <c r="H543" s="962" t="s">
        <v>64</v>
      </c>
      <c r="I543" s="963" t="s">
        <v>683</v>
      </c>
    </row>
    <row r="544" spans="1:9">
      <c r="A544" s="966" t="s">
        <v>166</v>
      </c>
      <c r="B544" s="962" t="s">
        <v>362</v>
      </c>
      <c r="C544" s="964">
        <v>6694.0237933532608</v>
      </c>
      <c r="D544" s="977">
        <v>0</v>
      </c>
      <c r="E544" s="962">
        <v>72</v>
      </c>
      <c r="F544" s="962">
        <v>6</v>
      </c>
      <c r="G544" s="962" t="s">
        <v>677</v>
      </c>
      <c r="H544" s="962" t="s">
        <v>146</v>
      </c>
      <c r="I544" s="963" t="s">
        <v>683</v>
      </c>
    </row>
    <row r="545" spans="1:9">
      <c r="A545" s="966" t="s">
        <v>173</v>
      </c>
      <c r="B545" s="962" t="s">
        <v>362</v>
      </c>
      <c r="C545" s="964">
        <v>9073.7913059939965</v>
      </c>
      <c r="D545" s="977">
        <v>0</v>
      </c>
      <c r="E545" s="962">
        <v>72</v>
      </c>
      <c r="F545" s="962">
        <v>6</v>
      </c>
      <c r="G545" s="962" t="s">
        <v>677</v>
      </c>
      <c r="H545" s="962" t="s">
        <v>146</v>
      </c>
      <c r="I545" s="963" t="s">
        <v>683</v>
      </c>
    </row>
    <row r="546" spans="1:9">
      <c r="A546" s="969" t="s">
        <v>52</v>
      </c>
      <c r="B546" s="962" t="s">
        <v>362</v>
      </c>
      <c r="C546" s="964">
        <v>5580.8269319308774</v>
      </c>
      <c r="D546" s="977">
        <v>0</v>
      </c>
      <c r="E546" s="962">
        <v>72</v>
      </c>
      <c r="F546" s="962">
        <v>6</v>
      </c>
      <c r="G546" s="962" t="s">
        <v>677</v>
      </c>
      <c r="H546" s="962" t="s">
        <v>54</v>
      </c>
      <c r="I546" s="962" t="s">
        <v>721</v>
      </c>
    </row>
    <row r="547" spans="1:9">
      <c r="A547" s="966" t="s">
        <v>185</v>
      </c>
      <c r="B547" s="962" t="s">
        <v>362</v>
      </c>
      <c r="C547" s="964">
        <v>561249.11982113367</v>
      </c>
      <c r="D547" s="977">
        <v>0</v>
      </c>
      <c r="E547" s="962">
        <v>72</v>
      </c>
      <c r="F547" s="962">
        <v>6</v>
      </c>
      <c r="G547" s="962" t="s">
        <v>677</v>
      </c>
      <c r="H547" s="962" t="s">
        <v>146</v>
      </c>
      <c r="I547" s="963" t="s">
        <v>681</v>
      </c>
    </row>
    <row r="548" spans="1:9">
      <c r="A548" s="968" t="s">
        <v>747</v>
      </c>
      <c r="B548" s="962" t="s">
        <v>362</v>
      </c>
      <c r="C548" s="964">
        <v>4512.1579449653909</v>
      </c>
      <c r="D548" s="977">
        <v>0</v>
      </c>
      <c r="E548" s="962">
        <v>72</v>
      </c>
      <c r="F548" s="962">
        <v>6</v>
      </c>
      <c r="G548" s="962" t="s">
        <v>677</v>
      </c>
      <c r="H548" s="962" t="s">
        <v>24</v>
      </c>
      <c r="I548" s="962" t="s">
        <v>683</v>
      </c>
    </row>
    <row r="549" spans="1:9">
      <c r="A549" s="966" t="s">
        <v>181</v>
      </c>
      <c r="B549" s="962" t="s">
        <v>362</v>
      </c>
      <c r="C549" s="964">
        <v>13552.665789244131</v>
      </c>
      <c r="D549" s="977">
        <v>0</v>
      </c>
      <c r="E549" s="962">
        <v>72</v>
      </c>
      <c r="F549" s="962">
        <v>6</v>
      </c>
      <c r="G549" s="962" t="s">
        <v>677</v>
      </c>
      <c r="H549" s="962" t="s">
        <v>146</v>
      </c>
      <c r="I549" s="963" t="s">
        <v>681</v>
      </c>
    </row>
    <row r="550" spans="1:9">
      <c r="A550" s="967" t="s">
        <v>261</v>
      </c>
      <c r="B550" s="962" t="s">
        <v>362</v>
      </c>
      <c r="C550" s="964">
        <v>3156.531544833244</v>
      </c>
      <c r="D550" s="977">
        <v>0</v>
      </c>
      <c r="E550" s="962">
        <v>72</v>
      </c>
      <c r="F550" s="962">
        <v>6</v>
      </c>
      <c r="G550" s="962" t="s">
        <v>677</v>
      </c>
      <c r="H550" s="962" t="s">
        <v>79</v>
      </c>
      <c r="I550" s="962" t="s">
        <v>683</v>
      </c>
    </row>
    <row r="551" spans="1:9">
      <c r="A551" s="966" t="s">
        <v>190</v>
      </c>
      <c r="B551" s="962" t="s">
        <v>362</v>
      </c>
      <c r="C551" s="964">
        <v>13492.935468760537</v>
      </c>
      <c r="D551" s="977">
        <v>0</v>
      </c>
      <c r="E551" s="962">
        <v>72</v>
      </c>
      <c r="F551" s="962">
        <v>6</v>
      </c>
      <c r="G551" s="962" t="s">
        <v>677</v>
      </c>
      <c r="H551" s="962" t="s">
        <v>146</v>
      </c>
      <c r="I551" s="963" t="s">
        <v>681</v>
      </c>
    </row>
    <row r="552" spans="1:9">
      <c r="A552" s="968" t="s">
        <v>83</v>
      </c>
      <c r="B552" s="962" t="s">
        <v>362</v>
      </c>
      <c r="C552" s="964">
        <v>712.44599131032476</v>
      </c>
      <c r="D552" s="977">
        <v>0</v>
      </c>
      <c r="E552" s="962">
        <v>72</v>
      </c>
      <c r="F552" s="962">
        <v>6</v>
      </c>
      <c r="G552" s="962" t="s">
        <v>677</v>
      </c>
      <c r="H552" s="962" t="s">
        <v>87</v>
      </c>
      <c r="I552" s="962" t="s">
        <v>682</v>
      </c>
    </row>
    <row r="553" spans="1:9">
      <c r="A553" s="966" t="s">
        <v>192</v>
      </c>
      <c r="B553" s="962" t="s">
        <v>362</v>
      </c>
      <c r="C553" s="964">
        <v>474.96399420688317</v>
      </c>
      <c r="D553" s="977">
        <v>0</v>
      </c>
      <c r="E553" s="962">
        <v>72</v>
      </c>
      <c r="F553" s="962">
        <v>6</v>
      </c>
      <c r="G553" s="962" t="s">
        <v>677</v>
      </c>
      <c r="H553" s="962" t="s">
        <v>146</v>
      </c>
      <c r="I553" s="962" t="s">
        <v>683</v>
      </c>
    </row>
    <row r="554" spans="1:9">
      <c r="A554" s="966" t="s">
        <v>94</v>
      </c>
      <c r="B554" s="962" t="s">
        <v>362</v>
      </c>
      <c r="C554" s="964">
        <v>1781.1149782758116</v>
      </c>
      <c r="D554" s="977">
        <v>0</v>
      </c>
      <c r="E554" s="962">
        <v>72</v>
      </c>
      <c r="F554" s="962">
        <v>6</v>
      </c>
      <c r="G554" s="962" t="s">
        <v>677</v>
      </c>
      <c r="H554" s="962" t="s">
        <v>95</v>
      </c>
      <c r="I554" s="962" t="s">
        <v>726</v>
      </c>
    </row>
    <row r="555" spans="1:9">
      <c r="A555" s="966" t="s">
        <v>196</v>
      </c>
      <c r="B555" s="962" t="s">
        <v>362</v>
      </c>
      <c r="C555" s="964">
        <v>273846.42790990602</v>
      </c>
      <c r="D555" s="977">
        <v>0</v>
      </c>
      <c r="E555" s="962">
        <v>72</v>
      </c>
      <c r="F555" s="962">
        <v>6</v>
      </c>
      <c r="G555" s="962" t="s">
        <v>677</v>
      </c>
      <c r="H555" s="962" t="s">
        <v>146</v>
      </c>
      <c r="I555" s="962" t="s">
        <v>681</v>
      </c>
    </row>
    <row r="556" spans="1:9">
      <c r="A556" s="966" t="s">
        <v>100</v>
      </c>
      <c r="B556" s="962" t="s">
        <v>362</v>
      </c>
      <c r="C556" s="964">
        <v>593.70499275860402</v>
      </c>
      <c r="D556" s="977">
        <v>0</v>
      </c>
      <c r="E556" s="962">
        <v>72</v>
      </c>
      <c r="F556" s="962">
        <v>6</v>
      </c>
      <c r="G556" s="962" t="s">
        <v>677</v>
      </c>
      <c r="H556" s="962" t="s">
        <v>24</v>
      </c>
      <c r="I556" s="962" t="s">
        <v>682</v>
      </c>
    </row>
    <row r="557" spans="1:9">
      <c r="A557" s="966" t="s">
        <v>198</v>
      </c>
      <c r="B557" s="962" t="s">
        <v>362</v>
      </c>
      <c r="C557" s="964">
        <v>0</v>
      </c>
      <c r="D557" s="977">
        <v>0</v>
      </c>
      <c r="E557" s="962">
        <v>72</v>
      </c>
      <c r="F557" s="962">
        <v>6</v>
      </c>
      <c r="G557" s="962" t="s">
        <v>677</v>
      </c>
      <c r="H557" s="962" t="s">
        <v>146</v>
      </c>
      <c r="I557" s="962" t="s">
        <v>683</v>
      </c>
    </row>
    <row r="558" spans="1:9">
      <c r="A558" s="966" t="s">
        <v>201</v>
      </c>
      <c r="B558" s="962" t="s">
        <v>362</v>
      </c>
      <c r="C558" s="964">
        <v>12297.789327277082</v>
      </c>
      <c r="D558" s="977">
        <v>0</v>
      </c>
      <c r="E558" s="962">
        <v>72</v>
      </c>
      <c r="F558" s="962">
        <v>6</v>
      </c>
      <c r="G558" s="962" t="s">
        <v>677</v>
      </c>
      <c r="H558" s="962" t="s">
        <v>146</v>
      </c>
      <c r="I558" s="963" t="s">
        <v>683</v>
      </c>
    </row>
    <row r="559" spans="1:9">
      <c r="A559" s="968" t="s">
        <v>103</v>
      </c>
      <c r="B559" s="962" t="s">
        <v>362</v>
      </c>
      <c r="C559" s="964">
        <v>1128.0394862413473</v>
      </c>
      <c r="D559" s="977">
        <v>0</v>
      </c>
      <c r="E559" s="962">
        <v>72</v>
      </c>
      <c r="F559" s="962">
        <v>6</v>
      </c>
      <c r="G559" s="962" t="s">
        <v>677</v>
      </c>
      <c r="H559" s="962" t="s">
        <v>79</v>
      </c>
      <c r="I559" s="962" t="s">
        <v>682</v>
      </c>
    </row>
    <row r="560" spans="1:9">
      <c r="A560" s="968" t="s">
        <v>107</v>
      </c>
      <c r="B560" s="962" t="s">
        <v>362</v>
      </c>
      <c r="C560" s="964">
        <v>1721.7444789999513</v>
      </c>
      <c r="D560" s="977">
        <v>0</v>
      </c>
      <c r="E560" s="962">
        <v>72</v>
      </c>
      <c r="F560" s="962">
        <v>6</v>
      </c>
      <c r="G560" s="962" t="s">
        <v>677</v>
      </c>
      <c r="H560" s="962" t="s">
        <v>79</v>
      </c>
      <c r="I560" s="962" t="s">
        <v>682</v>
      </c>
    </row>
    <row r="561" spans="1:9">
      <c r="A561" s="968" t="s">
        <v>108</v>
      </c>
      <c r="B561" s="962" t="s">
        <v>362</v>
      </c>
      <c r="C561" s="964">
        <v>0</v>
      </c>
      <c r="D561" s="977">
        <v>0</v>
      </c>
      <c r="E561" s="962">
        <v>72</v>
      </c>
      <c r="F561" s="962">
        <v>6</v>
      </c>
      <c r="G561" s="962" t="s">
        <v>677</v>
      </c>
      <c r="H561" s="962" t="s">
        <v>32</v>
      </c>
      <c r="I561" s="962" t="s">
        <v>682</v>
      </c>
    </row>
    <row r="562" spans="1:9">
      <c r="A562" s="966" t="s">
        <v>203</v>
      </c>
      <c r="B562" s="962" t="s">
        <v>362</v>
      </c>
      <c r="C562" s="964">
        <v>310102.01280103152</v>
      </c>
      <c r="D562" s="977">
        <v>0</v>
      </c>
      <c r="E562" s="962">
        <v>72</v>
      </c>
      <c r="F562" s="962">
        <v>6</v>
      </c>
      <c r="G562" s="962" t="s">
        <v>677</v>
      </c>
      <c r="H562" s="962" t="s">
        <v>146</v>
      </c>
      <c r="I562" s="963" t="s">
        <v>681</v>
      </c>
    </row>
    <row r="563" spans="1:9">
      <c r="A563" s="966" t="s">
        <v>204</v>
      </c>
      <c r="B563" s="962" t="s">
        <v>362</v>
      </c>
      <c r="C563" s="964">
        <v>642879.59829215659</v>
      </c>
      <c r="D563" s="977">
        <v>0</v>
      </c>
      <c r="E563" s="962">
        <v>72</v>
      </c>
      <c r="F563" s="962">
        <v>6</v>
      </c>
      <c r="G563" s="962" t="s">
        <v>677</v>
      </c>
      <c r="H563" s="962" t="s">
        <v>146</v>
      </c>
      <c r="I563" s="963" t="s">
        <v>681</v>
      </c>
    </row>
    <row r="564" spans="1:9">
      <c r="A564" s="966" t="s">
        <v>262</v>
      </c>
      <c r="B564" s="962" t="s">
        <v>362</v>
      </c>
      <c r="C564" s="964">
        <v>401884.84664822649</v>
      </c>
      <c r="D564" s="977">
        <v>0</v>
      </c>
      <c r="E564" s="962">
        <v>72</v>
      </c>
      <c r="F564" s="962">
        <v>6</v>
      </c>
      <c r="G564" s="962" t="s">
        <v>677</v>
      </c>
      <c r="H564" s="962" t="s">
        <v>146</v>
      </c>
      <c r="I564" s="963" t="s">
        <v>681</v>
      </c>
    </row>
    <row r="565" spans="1:9">
      <c r="A565" s="966" t="s">
        <v>263</v>
      </c>
      <c r="B565" s="962" t="s">
        <v>362</v>
      </c>
      <c r="C565" s="964">
        <v>0</v>
      </c>
      <c r="D565" s="977">
        <v>0</v>
      </c>
      <c r="E565" s="962">
        <v>72</v>
      </c>
      <c r="F565" s="962">
        <v>6</v>
      </c>
      <c r="G565" s="962" t="s">
        <v>677</v>
      </c>
      <c r="H565" s="962" t="s">
        <v>24</v>
      </c>
      <c r="I565" s="962" t="s">
        <v>683</v>
      </c>
    </row>
    <row r="566" spans="1:9">
      <c r="A566" s="969" t="s">
        <v>122</v>
      </c>
      <c r="B566" s="962" t="s">
        <v>362</v>
      </c>
      <c r="C566" s="964">
        <v>1068.668986965487</v>
      </c>
      <c r="D566" s="977">
        <v>0</v>
      </c>
      <c r="E566" s="962">
        <v>72</v>
      </c>
      <c r="F566" s="962">
        <v>6</v>
      </c>
      <c r="G566" s="962" t="s">
        <v>677</v>
      </c>
      <c r="H566" s="962" t="s">
        <v>79</v>
      </c>
      <c r="I566" s="962" t="s">
        <v>683</v>
      </c>
    </row>
    <row r="567" spans="1:9">
      <c r="A567" s="969" t="s">
        <v>120</v>
      </c>
      <c r="B567" s="962" t="s">
        <v>362</v>
      </c>
      <c r="C567" s="964">
        <v>771.81649058618518</v>
      </c>
      <c r="D567" s="977">
        <v>0</v>
      </c>
      <c r="E567" s="962">
        <v>72</v>
      </c>
      <c r="F567" s="962">
        <v>6</v>
      </c>
      <c r="G567" s="962" t="s">
        <v>677</v>
      </c>
      <c r="H567" s="962" t="s">
        <v>79</v>
      </c>
    </row>
    <row r="568" spans="1:9">
      <c r="A568" s="969" t="s">
        <v>123</v>
      </c>
      <c r="B568" s="962" t="s">
        <v>362</v>
      </c>
      <c r="C568" s="964">
        <v>0</v>
      </c>
      <c r="D568" s="977">
        <v>0</v>
      </c>
      <c r="E568" s="962">
        <v>72</v>
      </c>
      <c r="F568" s="962">
        <v>6</v>
      </c>
      <c r="G568" s="962" t="s">
        <v>677</v>
      </c>
      <c r="H568" s="962" t="s">
        <v>54</v>
      </c>
      <c r="I568" s="962" t="s">
        <v>683</v>
      </c>
    </row>
    <row r="569" spans="1:9">
      <c r="A569" s="967" t="s">
        <v>214</v>
      </c>
      <c r="B569" s="962" t="s">
        <v>362</v>
      </c>
      <c r="C569" s="964">
        <v>3116.9512119826709</v>
      </c>
      <c r="D569" s="977">
        <v>0</v>
      </c>
      <c r="E569" s="962">
        <v>72</v>
      </c>
      <c r="F569" s="962">
        <v>6</v>
      </c>
      <c r="G569" s="962" t="s">
        <v>677</v>
      </c>
      <c r="H569" s="962" t="s">
        <v>146</v>
      </c>
      <c r="I569" s="962" t="s">
        <v>683</v>
      </c>
    </row>
    <row r="570" spans="1:9" ht="15.6">
      <c r="A570" s="967" t="s">
        <v>218</v>
      </c>
      <c r="B570" s="962" t="s">
        <v>362</v>
      </c>
      <c r="C570" s="964">
        <v>356.22299565516238</v>
      </c>
      <c r="D570" s="977">
        <v>0</v>
      </c>
      <c r="E570" s="962">
        <v>72</v>
      </c>
      <c r="F570" s="962">
        <v>6</v>
      </c>
      <c r="G570" s="962" t="s">
        <v>677</v>
      </c>
      <c r="H570" s="962" t="s">
        <v>146</v>
      </c>
      <c r="I570" s="973" t="s">
        <v>742</v>
      </c>
    </row>
    <row r="571" spans="1:9">
      <c r="A571" s="969" t="s">
        <v>126</v>
      </c>
      <c r="B571" s="962" t="s">
        <v>362</v>
      </c>
      <c r="C571" s="964">
        <v>0</v>
      </c>
      <c r="D571" s="977">
        <v>0</v>
      </c>
      <c r="E571" s="962">
        <v>72</v>
      </c>
      <c r="F571" s="962">
        <v>6</v>
      </c>
      <c r="G571" s="962" t="s">
        <v>677</v>
      </c>
      <c r="H571" s="962" t="s">
        <v>32</v>
      </c>
      <c r="I571" s="962" t="s">
        <v>681</v>
      </c>
    </row>
    <row r="572" spans="1:9">
      <c r="A572" s="968" t="s">
        <v>129</v>
      </c>
      <c r="B572" s="962" t="s">
        <v>362</v>
      </c>
      <c r="C572" s="964">
        <v>771.81649058618518</v>
      </c>
      <c r="D572" s="977">
        <v>0</v>
      </c>
      <c r="E572" s="962">
        <v>72</v>
      </c>
      <c r="F572" s="962">
        <v>6</v>
      </c>
      <c r="G572" s="962" t="s">
        <v>677</v>
      </c>
      <c r="H572" s="962" t="s">
        <v>24</v>
      </c>
      <c r="I572" s="962" t="s">
        <v>682</v>
      </c>
    </row>
    <row r="573" spans="1:9">
      <c r="A573" s="968" t="s">
        <v>264</v>
      </c>
      <c r="B573" s="962" t="s">
        <v>362</v>
      </c>
      <c r="C573" s="964">
        <v>0</v>
      </c>
      <c r="D573" s="977">
        <v>0</v>
      </c>
      <c r="E573" s="962">
        <v>72</v>
      </c>
      <c r="F573" s="962">
        <v>6</v>
      </c>
      <c r="G573" s="962" t="s">
        <v>677</v>
      </c>
      <c r="H573" s="962" t="s">
        <v>133</v>
      </c>
      <c r="I573" s="962" t="s">
        <v>682</v>
      </c>
    </row>
    <row r="574" spans="1:9">
      <c r="A574" s="968" t="s">
        <v>138</v>
      </c>
      <c r="B574" s="962" t="s">
        <v>362</v>
      </c>
      <c r="C574" s="964">
        <v>0</v>
      </c>
      <c r="D574" s="977">
        <v>0</v>
      </c>
      <c r="E574" s="962">
        <v>72</v>
      </c>
      <c r="F574" s="962">
        <v>6</v>
      </c>
      <c r="G574" s="962" t="s">
        <v>677</v>
      </c>
      <c r="H574" s="962" t="s">
        <v>87</v>
      </c>
      <c r="I574" s="962" t="s">
        <v>682</v>
      </c>
    </row>
    <row r="575" spans="1:9">
      <c r="A575" s="966" t="s">
        <v>212</v>
      </c>
      <c r="B575" s="962" t="s">
        <v>362</v>
      </c>
      <c r="C575" s="964">
        <v>4809.0104413446916</v>
      </c>
      <c r="D575" s="977">
        <v>0</v>
      </c>
      <c r="E575" s="962">
        <v>72</v>
      </c>
      <c r="F575" s="962">
        <v>6</v>
      </c>
      <c r="G575" s="962" t="s">
        <v>677</v>
      </c>
      <c r="H575" s="962" t="s">
        <v>146</v>
      </c>
      <c r="I575" s="962" t="s">
        <v>705</v>
      </c>
    </row>
    <row r="576" spans="1:9">
      <c r="A576" s="962" t="s">
        <v>20</v>
      </c>
      <c r="B576" s="962" t="s">
        <v>362</v>
      </c>
      <c r="C576" s="965">
        <v>0</v>
      </c>
      <c r="D576" s="977">
        <v>0</v>
      </c>
      <c r="E576" s="962">
        <v>168</v>
      </c>
      <c r="F576" s="962" t="s">
        <v>676</v>
      </c>
      <c r="G576" s="962" t="s">
        <v>676</v>
      </c>
      <c r="H576" s="962" t="s">
        <v>24</v>
      </c>
      <c r="I576" s="963" t="s">
        <v>683</v>
      </c>
    </row>
    <row r="577" spans="1:9">
      <c r="A577" s="962" t="s">
        <v>143</v>
      </c>
      <c r="B577" s="962" t="s">
        <v>362</v>
      </c>
      <c r="C577" s="965">
        <v>2147.3978320756692</v>
      </c>
      <c r="D577" s="977">
        <v>0</v>
      </c>
      <c r="E577" s="962">
        <v>168</v>
      </c>
      <c r="F577" s="962" t="s">
        <v>676</v>
      </c>
      <c r="G577" s="962" t="s">
        <v>676</v>
      </c>
      <c r="H577" s="962" t="s">
        <v>146</v>
      </c>
      <c r="I577" s="963" t="s">
        <v>681</v>
      </c>
    </row>
    <row r="578" spans="1:9">
      <c r="A578" s="966" t="s">
        <v>152</v>
      </c>
      <c r="B578" s="962" t="s">
        <v>362</v>
      </c>
      <c r="C578" s="965">
        <v>2229.0935099677445</v>
      </c>
      <c r="D578" s="977">
        <v>0</v>
      </c>
      <c r="E578" s="962">
        <v>168</v>
      </c>
      <c r="F578" s="962" t="s">
        <v>676</v>
      </c>
      <c r="G578" s="962" t="s">
        <v>676</v>
      </c>
      <c r="H578" s="962" t="s">
        <v>146</v>
      </c>
      <c r="I578" s="963" t="s">
        <v>681</v>
      </c>
    </row>
    <row r="579" spans="1:9">
      <c r="A579" s="966" t="s">
        <v>158</v>
      </c>
      <c r="B579" s="962" t="s">
        <v>362</v>
      </c>
      <c r="C579" s="965">
        <v>7025.2831110967945</v>
      </c>
      <c r="D579" s="977">
        <v>0</v>
      </c>
      <c r="E579" s="962">
        <v>168</v>
      </c>
      <c r="F579" s="962" t="s">
        <v>676</v>
      </c>
      <c r="G579" s="962" t="s">
        <v>676</v>
      </c>
      <c r="H579" s="962" t="s">
        <v>146</v>
      </c>
      <c r="I579" s="963" t="s">
        <v>683</v>
      </c>
    </row>
    <row r="580" spans="1:9">
      <c r="A580" s="966" t="s">
        <v>30</v>
      </c>
      <c r="B580" s="962" t="s">
        <v>362</v>
      </c>
      <c r="C580" s="965">
        <v>177.57539676406583</v>
      </c>
      <c r="D580" s="977">
        <v>0</v>
      </c>
      <c r="E580" s="962">
        <v>168</v>
      </c>
      <c r="F580" s="962" t="s">
        <v>676</v>
      </c>
      <c r="G580" s="962" t="s">
        <v>676</v>
      </c>
      <c r="H580" s="962" t="s">
        <v>32</v>
      </c>
      <c r="I580" s="963" t="s">
        <v>681</v>
      </c>
    </row>
    <row r="581" spans="1:9">
      <c r="A581" s="967" t="s">
        <v>39</v>
      </c>
      <c r="B581" s="962" t="s">
        <v>362</v>
      </c>
      <c r="C581" s="965">
        <v>156.68417361535222</v>
      </c>
      <c r="D581" s="977">
        <v>0</v>
      </c>
      <c r="E581" s="962">
        <v>168</v>
      </c>
      <c r="F581" s="962" t="s">
        <v>676</v>
      </c>
      <c r="G581" s="962" t="s">
        <v>676</v>
      </c>
      <c r="H581" s="962" t="s">
        <v>24</v>
      </c>
      <c r="I581" s="963" t="s">
        <v>682</v>
      </c>
    </row>
    <row r="582" spans="1:9">
      <c r="A582" s="968" t="s">
        <v>70</v>
      </c>
      <c r="B582" s="962" t="s">
        <v>362</v>
      </c>
      <c r="C582" s="965">
        <v>658.0735291844793</v>
      </c>
      <c r="D582" s="977">
        <v>0</v>
      </c>
      <c r="E582" s="962">
        <v>168</v>
      </c>
      <c r="F582" s="962" t="s">
        <v>676</v>
      </c>
      <c r="G582" s="962" t="s">
        <v>676</v>
      </c>
      <c r="H582" s="962" t="s">
        <v>32</v>
      </c>
      <c r="I582" s="963" t="s">
        <v>711</v>
      </c>
    </row>
    <row r="583" spans="1:9">
      <c r="A583" s="968" t="s">
        <v>746</v>
      </c>
      <c r="B583" s="962" t="s">
        <v>362</v>
      </c>
      <c r="C583" s="965">
        <v>219.3578430614931</v>
      </c>
      <c r="D583" s="977">
        <v>0</v>
      </c>
      <c r="E583" s="962">
        <v>168</v>
      </c>
      <c r="F583" s="962" t="s">
        <v>676</v>
      </c>
      <c r="G583" s="962" t="s">
        <v>676</v>
      </c>
      <c r="H583" s="962" t="s">
        <v>46</v>
      </c>
      <c r="I583" s="963" t="s">
        <v>682</v>
      </c>
    </row>
    <row r="584" spans="1:9">
      <c r="A584" s="968" t="s">
        <v>63</v>
      </c>
      <c r="B584" s="962" t="s">
        <v>362</v>
      </c>
      <c r="C584" s="965">
        <v>438.7156861229862</v>
      </c>
      <c r="D584" s="977">
        <v>0</v>
      </c>
      <c r="E584" s="962">
        <v>168</v>
      </c>
      <c r="F584" s="962" t="s">
        <v>676</v>
      </c>
      <c r="G584" s="962" t="s">
        <v>676</v>
      </c>
      <c r="H584" s="962" t="s">
        <v>64</v>
      </c>
      <c r="I584" s="963" t="s">
        <v>683</v>
      </c>
    </row>
    <row r="585" spans="1:9">
      <c r="A585" s="966" t="s">
        <v>166</v>
      </c>
      <c r="B585" s="962" t="s">
        <v>362</v>
      </c>
      <c r="C585" s="965">
        <v>1128.1260500305359</v>
      </c>
      <c r="D585" s="977">
        <v>0</v>
      </c>
      <c r="E585" s="962">
        <v>168</v>
      </c>
      <c r="F585" s="962" t="s">
        <v>676</v>
      </c>
      <c r="G585" s="962" t="s">
        <v>676</v>
      </c>
      <c r="H585" s="962" t="s">
        <v>146</v>
      </c>
      <c r="I585" s="963" t="s">
        <v>683</v>
      </c>
    </row>
    <row r="586" spans="1:9">
      <c r="A586" s="966" t="s">
        <v>173</v>
      </c>
      <c r="B586" s="962" t="s">
        <v>362</v>
      </c>
      <c r="C586" s="965">
        <v>3238.139588050612</v>
      </c>
      <c r="D586" s="977">
        <v>0</v>
      </c>
      <c r="E586" s="962">
        <v>168</v>
      </c>
      <c r="F586" s="962" t="s">
        <v>676</v>
      </c>
      <c r="G586" s="962" t="s">
        <v>676</v>
      </c>
      <c r="H586" s="962" t="s">
        <v>146</v>
      </c>
      <c r="I586" s="963" t="s">
        <v>683</v>
      </c>
    </row>
    <row r="587" spans="1:9">
      <c r="A587" s="969" t="s">
        <v>52</v>
      </c>
      <c r="B587" s="962" t="s">
        <v>362</v>
      </c>
      <c r="C587" s="965">
        <v>1253.4733889228178</v>
      </c>
      <c r="D587" s="977">
        <v>0</v>
      </c>
      <c r="E587" s="962">
        <v>168</v>
      </c>
      <c r="F587" s="962" t="s">
        <v>676</v>
      </c>
      <c r="G587" s="962" t="s">
        <v>676</v>
      </c>
      <c r="H587" s="962" t="s">
        <v>54</v>
      </c>
      <c r="I587" s="962" t="s">
        <v>721</v>
      </c>
    </row>
    <row r="588" spans="1:9">
      <c r="A588" s="966" t="s">
        <v>185</v>
      </c>
      <c r="B588" s="962" t="s">
        <v>362</v>
      </c>
      <c r="C588" s="965">
        <v>82127.576442223013</v>
      </c>
      <c r="D588" s="977">
        <v>0</v>
      </c>
      <c r="E588" s="962">
        <v>168</v>
      </c>
      <c r="F588" s="962" t="s">
        <v>676</v>
      </c>
      <c r="G588" s="962" t="s">
        <v>676</v>
      </c>
      <c r="H588" s="962" t="s">
        <v>146</v>
      </c>
      <c r="I588" s="963" t="s">
        <v>681</v>
      </c>
    </row>
    <row r="589" spans="1:9">
      <c r="A589" s="968" t="s">
        <v>747</v>
      </c>
      <c r="B589" s="962" t="s">
        <v>362</v>
      </c>
      <c r="C589" s="965">
        <v>501.38935556912708</v>
      </c>
      <c r="D589" s="977">
        <v>0</v>
      </c>
      <c r="E589" s="962">
        <v>168</v>
      </c>
      <c r="F589" s="962" t="s">
        <v>676</v>
      </c>
      <c r="G589" s="962" t="s">
        <v>676</v>
      </c>
      <c r="H589" s="962" t="s">
        <v>24</v>
      </c>
      <c r="I589" s="962" t="s">
        <v>683</v>
      </c>
    </row>
    <row r="590" spans="1:9">
      <c r="A590" s="966" t="s">
        <v>181</v>
      </c>
      <c r="B590" s="962" t="s">
        <v>362</v>
      </c>
      <c r="C590" s="965">
        <v>10785.093950523409</v>
      </c>
      <c r="D590" s="977">
        <v>0</v>
      </c>
      <c r="E590" s="962">
        <v>168</v>
      </c>
      <c r="F590" s="962" t="s">
        <v>676</v>
      </c>
      <c r="G590" s="962" t="s">
        <v>676</v>
      </c>
      <c r="H590" s="962" t="s">
        <v>146</v>
      </c>
      <c r="I590" s="963" t="s">
        <v>681</v>
      </c>
    </row>
    <row r="591" spans="1:9">
      <c r="A591" s="967" t="s">
        <v>261</v>
      </c>
      <c r="B591" s="962" t="s">
        <v>362</v>
      </c>
      <c r="C591" s="965">
        <v>872.20856645879394</v>
      </c>
      <c r="D591" s="977">
        <v>0</v>
      </c>
      <c r="E591" s="962">
        <v>168</v>
      </c>
      <c r="F591" s="962" t="s">
        <v>676</v>
      </c>
      <c r="G591" s="962" t="s">
        <v>676</v>
      </c>
      <c r="H591" s="962" t="s">
        <v>79</v>
      </c>
      <c r="I591" s="962" t="s">
        <v>683</v>
      </c>
    </row>
    <row r="592" spans="1:9">
      <c r="A592" s="966" t="s">
        <v>190</v>
      </c>
      <c r="B592" s="962" t="s">
        <v>362</v>
      </c>
      <c r="C592" s="965">
        <v>3028.481241451022</v>
      </c>
      <c r="D592" s="977">
        <v>0</v>
      </c>
      <c r="E592" s="962">
        <v>168</v>
      </c>
      <c r="F592" s="962" t="s">
        <v>676</v>
      </c>
      <c r="G592" s="962" t="s">
        <v>676</v>
      </c>
      <c r="H592" s="962" t="s">
        <v>146</v>
      </c>
      <c r="I592" s="963" t="s">
        <v>681</v>
      </c>
    </row>
    <row r="593" spans="1:9">
      <c r="A593" s="968" t="s">
        <v>83</v>
      </c>
      <c r="B593" s="962" t="s">
        <v>362</v>
      </c>
      <c r="C593" s="965">
        <v>31.336834723070442</v>
      </c>
      <c r="D593" s="977">
        <v>0</v>
      </c>
      <c r="E593" s="962">
        <v>168</v>
      </c>
      <c r="F593" s="962" t="s">
        <v>676</v>
      </c>
      <c r="G593" s="962" t="s">
        <v>676</v>
      </c>
      <c r="H593" s="962" t="s">
        <v>87</v>
      </c>
      <c r="I593" s="962" t="s">
        <v>682</v>
      </c>
    </row>
    <row r="594" spans="1:9">
      <c r="A594" s="966" t="s">
        <v>192</v>
      </c>
      <c r="B594" s="962" t="s">
        <v>362</v>
      </c>
      <c r="C594" s="965">
        <v>323.81395880506125</v>
      </c>
      <c r="D594" s="977">
        <v>0</v>
      </c>
      <c r="E594" s="962">
        <v>168</v>
      </c>
      <c r="F594" s="962" t="s">
        <v>676</v>
      </c>
      <c r="G594" s="962" t="s">
        <v>676</v>
      </c>
      <c r="H594" s="962" t="s">
        <v>146</v>
      </c>
      <c r="I594" s="962" t="s">
        <v>683</v>
      </c>
    </row>
    <row r="595" spans="1:9">
      <c r="A595" s="966" t="s">
        <v>94</v>
      </c>
      <c r="B595" s="962" t="s">
        <v>362</v>
      </c>
      <c r="C595" s="965">
        <v>564.06302501526795</v>
      </c>
      <c r="D595" s="977">
        <v>0</v>
      </c>
      <c r="E595" s="962">
        <v>168</v>
      </c>
      <c r="F595" s="962" t="s">
        <v>676</v>
      </c>
      <c r="G595" s="962" t="s">
        <v>676</v>
      </c>
      <c r="H595" s="962" t="s">
        <v>95</v>
      </c>
      <c r="I595" s="962" t="s">
        <v>726</v>
      </c>
    </row>
    <row r="596" spans="1:9">
      <c r="A596" s="966" t="s">
        <v>196</v>
      </c>
      <c r="B596" s="962" t="s">
        <v>362</v>
      </c>
      <c r="C596" s="965">
        <v>109929.61620853111</v>
      </c>
      <c r="D596" s="977">
        <v>0</v>
      </c>
      <c r="E596" s="962">
        <v>168</v>
      </c>
      <c r="F596" s="962" t="s">
        <v>676</v>
      </c>
      <c r="G596" s="962" t="s">
        <v>676</v>
      </c>
      <c r="H596" s="962" t="s">
        <v>146</v>
      </c>
      <c r="I596" s="962" t="s">
        <v>681</v>
      </c>
    </row>
    <row r="597" spans="1:9">
      <c r="A597" s="966" t="s">
        <v>100</v>
      </c>
      <c r="B597" s="962" t="s">
        <v>362</v>
      </c>
      <c r="C597" s="965">
        <v>94.01050416921133</v>
      </c>
      <c r="D597" s="977">
        <v>0</v>
      </c>
      <c r="E597" s="962">
        <v>168</v>
      </c>
      <c r="F597" s="962" t="s">
        <v>676</v>
      </c>
      <c r="G597" s="962" t="s">
        <v>676</v>
      </c>
      <c r="H597" s="962" t="s">
        <v>24</v>
      </c>
      <c r="I597" s="962" t="s">
        <v>682</v>
      </c>
    </row>
    <row r="598" spans="1:9">
      <c r="A598" s="966" t="s">
        <v>198</v>
      </c>
      <c r="B598" s="962" t="s">
        <v>362</v>
      </c>
      <c r="C598" s="965">
        <v>3783.9227928107557</v>
      </c>
      <c r="D598" s="977">
        <v>0</v>
      </c>
      <c r="E598" s="962">
        <v>168</v>
      </c>
      <c r="F598" s="962" t="s">
        <v>676</v>
      </c>
      <c r="G598" s="962" t="s">
        <v>676</v>
      </c>
      <c r="H598" s="962" t="s">
        <v>146</v>
      </c>
      <c r="I598" s="962" t="s">
        <v>683</v>
      </c>
    </row>
    <row r="599" spans="1:9">
      <c r="A599" s="966" t="s">
        <v>201</v>
      </c>
      <c r="B599" s="962" t="s">
        <v>362</v>
      </c>
      <c r="C599" s="965">
        <v>3396.1294631127594</v>
      </c>
      <c r="D599" s="977">
        <v>0</v>
      </c>
      <c r="E599" s="962">
        <v>168</v>
      </c>
      <c r="F599" s="962" t="s">
        <v>676</v>
      </c>
      <c r="G599" s="962" t="s">
        <v>676</v>
      </c>
      <c r="H599" s="962" t="s">
        <v>146</v>
      </c>
      <c r="I599" s="963" t="s">
        <v>683</v>
      </c>
    </row>
    <row r="600" spans="1:9">
      <c r="A600" s="968" t="s">
        <v>103</v>
      </c>
      <c r="B600" s="962" t="s">
        <v>362</v>
      </c>
      <c r="C600" s="965">
        <v>219.3578430614931</v>
      </c>
      <c r="D600" s="977">
        <v>0</v>
      </c>
      <c r="E600" s="962">
        <v>168</v>
      </c>
      <c r="F600" s="962" t="s">
        <v>676</v>
      </c>
      <c r="G600" s="962" t="s">
        <v>676</v>
      </c>
      <c r="H600" s="962" t="s">
        <v>79</v>
      </c>
      <c r="I600" s="962" t="s">
        <v>682</v>
      </c>
    </row>
    <row r="601" spans="1:9">
      <c r="A601" s="968" t="s">
        <v>107</v>
      </c>
      <c r="B601" s="962" t="s">
        <v>362</v>
      </c>
      <c r="C601" s="965">
        <v>125.34733889228177</v>
      </c>
      <c r="D601" s="977">
        <v>0</v>
      </c>
      <c r="E601" s="962">
        <v>168</v>
      </c>
      <c r="F601" s="962" t="s">
        <v>676</v>
      </c>
      <c r="G601" s="962" t="s">
        <v>676</v>
      </c>
      <c r="H601" s="962" t="s">
        <v>79</v>
      </c>
      <c r="I601" s="962" t="s">
        <v>682</v>
      </c>
    </row>
    <row r="602" spans="1:9">
      <c r="A602" s="968" t="s">
        <v>108</v>
      </c>
      <c r="B602" s="962" t="s">
        <v>362</v>
      </c>
      <c r="C602" s="965">
        <v>31.336834723070442</v>
      </c>
      <c r="D602" s="977">
        <v>0</v>
      </c>
      <c r="E602" s="962">
        <v>168</v>
      </c>
      <c r="F602" s="962" t="s">
        <v>676</v>
      </c>
      <c r="G602" s="962" t="s">
        <v>676</v>
      </c>
      <c r="H602" s="962" t="s">
        <v>32</v>
      </c>
      <c r="I602" s="962" t="s">
        <v>682</v>
      </c>
    </row>
    <row r="603" spans="1:9">
      <c r="A603" s="966" t="s">
        <v>203</v>
      </c>
      <c r="B603" s="962" t="s">
        <v>362</v>
      </c>
      <c r="C603" s="965">
        <v>8835.2464566434719</v>
      </c>
      <c r="D603" s="977">
        <v>0</v>
      </c>
      <c r="E603" s="962">
        <v>168</v>
      </c>
      <c r="F603" s="962" t="s">
        <v>676</v>
      </c>
      <c r="G603" s="962" t="s">
        <v>676</v>
      </c>
      <c r="H603" s="962" t="s">
        <v>146</v>
      </c>
      <c r="I603" s="963" t="s">
        <v>681</v>
      </c>
    </row>
    <row r="604" spans="1:9">
      <c r="A604" s="966" t="s">
        <v>204</v>
      </c>
      <c r="B604" s="962" t="s">
        <v>362</v>
      </c>
      <c r="C604" s="965">
        <v>170672.93663573088</v>
      </c>
      <c r="D604" s="977">
        <v>0</v>
      </c>
      <c r="E604" s="962">
        <v>168</v>
      </c>
      <c r="F604" s="962" t="s">
        <v>676</v>
      </c>
      <c r="G604" s="962" t="s">
        <v>676</v>
      </c>
      <c r="H604" s="962" t="s">
        <v>146</v>
      </c>
      <c r="I604" s="963" t="s">
        <v>681</v>
      </c>
    </row>
    <row r="605" spans="1:9">
      <c r="A605" s="966" t="s">
        <v>262</v>
      </c>
      <c r="B605" s="962" t="s">
        <v>362</v>
      </c>
      <c r="C605" s="965">
        <v>46297.03961986427</v>
      </c>
      <c r="D605" s="977">
        <v>0</v>
      </c>
      <c r="E605" s="962">
        <v>168</v>
      </c>
      <c r="F605" s="962" t="s">
        <v>676</v>
      </c>
      <c r="G605" s="962" t="s">
        <v>676</v>
      </c>
      <c r="H605" s="962" t="s">
        <v>146</v>
      </c>
      <c r="I605" s="963" t="s">
        <v>681</v>
      </c>
    </row>
    <row r="606" spans="1:9">
      <c r="A606" s="966" t="s">
        <v>263</v>
      </c>
      <c r="B606" s="962" t="s">
        <v>362</v>
      </c>
      <c r="C606" s="965">
        <v>75.208403335369056</v>
      </c>
      <c r="D606" s="977">
        <v>0</v>
      </c>
      <c r="E606" s="962">
        <v>168</v>
      </c>
      <c r="F606" s="962" t="s">
        <v>676</v>
      </c>
      <c r="G606" s="962" t="s">
        <v>676</v>
      </c>
      <c r="H606" s="962" t="s">
        <v>24</v>
      </c>
      <c r="I606" s="962" t="s">
        <v>683</v>
      </c>
    </row>
    <row r="607" spans="1:9">
      <c r="A607" s="969" t="s">
        <v>122</v>
      </c>
      <c r="B607" s="962" t="s">
        <v>362</v>
      </c>
      <c r="C607" s="965">
        <v>407.37885139991579</v>
      </c>
      <c r="D607" s="977">
        <v>0</v>
      </c>
      <c r="E607" s="962">
        <v>168</v>
      </c>
      <c r="F607" s="962" t="s">
        <v>676</v>
      </c>
      <c r="G607" s="962" t="s">
        <v>676</v>
      </c>
      <c r="H607" s="962" t="s">
        <v>79</v>
      </c>
      <c r="I607" s="962" t="s">
        <v>683</v>
      </c>
    </row>
    <row r="608" spans="1:9">
      <c r="A608" s="969" t="s">
        <v>120</v>
      </c>
      <c r="B608" s="962" t="s">
        <v>362</v>
      </c>
      <c r="C608" s="965">
        <v>31.336834723070442</v>
      </c>
      <c r="D608" s="977">
        <v>0</v>
      </c>
      <c r="E608" s="962">
        <v>168</v>
      </c>
      <c r="F608" s="962" t="s">
        <v>676</v>
      </c>
      <c r="G608" s="962" t="s">
        <v>676</v>
      </c>
      <c r="H608" s="962" t="s">
        <v>79</v>
      </c>
    </row>
    <row r="609" spans="1:9">
      <c r="A609" s="969" t="s">
        <v>123</v>
      </c>
      <c r="B609" s="962" t="s">
        <v>362</v>
      </c>
      <c r="C609" s="965">
        <v>0</v>
      </c>
      <c r="D609" s="977">
        <v>0</v>
      </c>
      <c r="E609" s="962">
        <v>168</v>
      </c>
      <c r="F609" s="962" t="s">
        <v>676</v>
      </c>
      <c r="G609" s="962" t="s">
        <v>676</v>
      </c>
      <c r="H609" s="962" t="s">
        <v>54</v>
      </c>
      <c r="I609" s="962" t="s">
        <v>683</v>
      </c>
    </row>
    <row r="610" spans="1:9">
      <c r="A610" s="967" t="s">
        <v>214</v>
      </c>
      <c r="B610" s="962" t="s">
        <v>362</v>
      </c>
      <c r="C610" s="965">
        <v>1331.8154757304937</v>
      </c>
      <c r="D610" s="977">
        <v>0</v>
      </c>
      <c r="E610" s="962">
        <v>168</v>
      </c>
      <c r="F610" s="962" t="s">
        <v>676</v>
      </c>
      <c r="G610" s="962" t="s">
        <v>676</v>
      </c>
      <c r="H610" s="962" t="s">
        <v>146</v>
      </c>
      <c r="I610" s="962" t="s">
        <v>683</v>
      </c>
    </row>
    <row r="611" spans="1:9" ht="15.6">
      <c r="A611" s="967" t="s">
        <v>218</v>
      </c>
      <c r="B611" s="962" t="s">
        <v>362</v>
      </c>
      <c r="C611" s="965">
        <v>295.95899460677634</v>
      </c>
      <c r="D611" s="977">
        <v>0</v>
      </c>
      <c r="E611" s="962">
        <v>168</v>
      </c>
      <c r="F611" s="962" t="s">
        <v>676</v>
      </c>
      <c r="G611" s="962" t="s">
        <v>676</v>
      </c>
      <c r="H611" s="962" t="s">
        <v>146</v>
      </c>
      <c r="I611" s="973" t="s">
        <v>742</v>
      </c>
    </row>
    <row r="612" spans="1:9">
      <c r="A612" s="969" t="s">
        <v>126</v>
      </c>
      <c r="B612" s="962" t="s">
        <v>362</v>
      </c>
      <c r="C612" s="965">
        <v>0</v>
      </c>
      <c r="D612" s="977">
        <v>0</v>
      </c>
      <c r="E612" s="962">
        <v>168</v>
      </c>
      <c r="F612" s="962" t="s">
        <v>676</v>
      </c>
      <c r="G612" s="962" t="s">
        <v>676</v>
      </c>
      <c r="H612" s="962" t="s">
        <v>32</v>
      </c>
      <c r="I612" s="962" t="s">
        <v>681</v>
      </c>
    </row>
    <row r="613" spans="1:9">
      <c r="A613" s="968" t="s">
        <v>129</v>
      </c>
      <c r="B613" s="962" t="s">
        <v>362</v>
      </c>
      <c r="C613" s="965">
        <v>94.01050416921133</v>
      </c>
      <c r="D613" s="977">
        <v>0</v>
      </c>
      <c r="E613" s="962">
        <v>168</v>
      </c>
      <c r="F613" s="962" t="s">
        <v>676</v>
      </c>
      <c r="G613" s="962" t="s">
        <v>676</v>
      </c>
      <c r="H613" s="962" t="s">
        <v>24</v>
      </c>
      <c r="I613" s="962" t="s">
        <v>682</v>
      </c>
    </row>
    <row r="614" spans="1:9">
      <c r="A614" s="968" t="s">
        <v>264</v>
      </c>
      <c r="B614" s="962" t="s">
        <v>362</v>
      </c>
      <c r="C614" s="965">
        <v>0</v>
      </c>
      <c r="D614" s="977">
        <v>0</v>
      </c>
      <c r="E614" s="962">
        <v>168</v>
      </c>
      <c r="F614" s="962" t="s">
        <v>676</v>
      </c>
      <c r="G614" s="962" t="s">
        <v>676</v>
      </c>
      <c r="H614" s="962" t="s">
        <v>133</v>
      </c>
      <c r="I614" s="962" t="s">
        <v>682</v>
      </c>
    </row>
    <row r="615" spans="1:9">
      <c r="A615" s="968" t="s">
        <v>138</v>
      </c>
      <c r="B615" s="962" t="s">
        <v>362</v>
      </c>
      <c r="C615" s="965">
        <v>125.34733889228177</v>
      </c>
      <c r="D615" s="977">
        <v>0</v>
      </c>
      <c r="E615" s="962">
        <v>168</v>
      </c>
      <c r="F615" s="962" t="s">
        <v>676</v>
      </c>
      <c r="G615" s="962" t="s">
        <v>676</v>
      </c>
      <c r="H615" s="962" t="s">
        <v>87</v>
      </c>
      <c r="I615" s="962" t="s">
        <v>682</v>
      </c>
    </row>
    <row r="616" spans="1:9">
      <c r="A616" s="966" t="s">
        <v>212</v>
      </c>
      <c r="B616" s="962" t="s">
        <v>362</v>
      </c>
      <c r="C616" s="965">
        <v>1504.1680667073813</v>
      </c>
      <c r="D616" s="977">
        <v>0</v>
      </c>
      <c r="E616" s="962">
        <v>168</v>
      </c>
      <c r="F616" s="962" t="s">
        <v>676</v>
      </c>
      <c r="G616" s="962" t="s">
        <v>676</v>
      </c>
      <c r="H616" s="962" t="s">
        <v>146</v>
      </c>
      <c r="I616" s="962" t="s">
        <v>705</v>
      </c>
    </row>
    <row r="617" spans="1:9">
      <c r="A617" s="962" t="s">
        <v>20</v>
      </c>
      <c r="B617" s="962" t="s">
        <v>362</v>
      </c>
      <c r="C617" s="970">
        <v>451.22925920348592</v>
      </c>
      <c r="D617" s="977">
        <v>100</v>
      </c>
      <c r="E617" s="962">
        <v>168</v>
      </c>
      <c r="F617" s="962">
        <v>1</v>
      </c>
      <c r="G617" s="962" t="s">
        <v>685</v>
      </c>
      <c r="H617" s="962" t="s">
        <v>24</v>
      </c>
      <c r="I617" s="963" t="s">
        <v>683</v>
      </c>
    </row>
    <row r="618" spans="1:9">
      <c r="A618" s="962" t="s">
        <v>143</v>
      </c>
      <c r="B618" s="962" t="s">
        <v>362</v>
      </c>
      <c r="C618" s="964">
        <v>2512.7193240419683</v>
      </c>
      <c r="D618" s="977">
        <v>100</v>
      </c>
      <c r="E618" s="962">
        <v>168</v>
      </c>
      <c r="F618" s="962">
        <v>1</v>
      </c>
      <c r="G618" s="962" t="s">
        <v>685</v>
      </c>
      <c r="H618" s="962" t="s">
        <v>146</v>
      </c>
      <c r="I618" s="963" t="s">
        <v>681</v>
      </c>
    </row>
    <row r="619" spans="1:9">
      <c r="A619" s="966" t="s">
        <v>152</v>
      </c>
      <c r="B619" s="962" t="s">
        <v>362</v>
      </c>
      <c r="C619" s="964">
        <v>2158.1820489535148</v>
      </c>
      <c r="D619" s="977">
        <v>100</v>
      </c>
      <c r="E619" s="962">
        <v>168</v>
      </c>
      <c r="F619" s="962">
        <v>1</v>
      </c>
      <c r="G619" s="962" t="s">
        <v>685</v>
      </c>
      <c r="H619" s="962" t="s">
        <v>146</v>
      </c>
      <c r="I619" s="963" t="s">
        <v>681</v>
      </c>
    </row>
    <row r="620" spans="1:9">
      <c r="A620" s="966" t="s">
        <v>158</v>
      </c>
      <c r="B620" s="962" t="s">
        <v>362</v>
      </c>
      <c r="C620" s="964">
        <v>1347.3829635717193</v>
      </c>
      <c r="D620" s="977">
        <v>100</v>
      </c>
      <c r="E620" s="962">
        <v>168</v>
      </c>
      <c r="F620" s="962">
        <v>1</v>
      </c>
      <c r="G620" s="962" t="s">
        <v>685</v>
      </c>
      <c r="H620" s="962" t="s">
        <v>146</v>
      </c>
      <c r="I620" s="963" t="s">
        <v>683</v>
      </c>
    </row>
    <row r="621" spans="1:9">
      <c r="A621" s="966" t="s">
        <v>30</v>
      </c>
      <c r="B621" s="962" t="s">
        <v>362</v>
      </c>
      <c r="C621" s="964">
        <v>1692.1097220130723</v>
      </c>
      <c r="D621" s="977">
        <v>100</v>
      </c>
      <c r="E621" s="962">
        <v>168</v>
      </c>
      <c r="F621" s="962">
        <v>1</v>
      </c>
      <c r="G621" s="962" t="s">
        <v>685</v>
      </c>
      <c r="H621" s="962" t="s">
        <v>32</v>
      </c>
      <c r="I621" s="963" t="s">
        <v>681</v>
      </c>
    </row>
    <row r="622" spans="1:9">
      <c r="A622" s="967" t="s">
        <v>39</v>
      </c>
      <c r="B622" s="962" t="s">
        <v>362</v>
      </c>
      <c r="C622" s="964">
        <v>0</v>
      </c>
      <c r="D622" s="977">
        <v>100</v>
      </c>
      <c r="E622" s="962">
        <v>168</v>
      </c>
      <c r="F622" s="962">
        <v>1</v>
      </c>
      <c r="G622" s="962" t="s">
        <v>685</v>
      </c>
      <c r="H622" s="962" t="s">
        <v>24</v>
      </c>
      <c r="I622" s="963" t="s">
        <v>682</v>
      </c>
    </row>
    <row r="623" spans="1:9">
      <c r="A623" s="968" t="s">
        <v>70</v>
      </c>
      <c r="B623" s="962" t="s">
        <v>362</v>
      </c>
      <c r="C623" s="964">
        <v>2493.6353798087375</v>
      </c>
      <c r="D623" s="977">
        <v>100</v>
      </c>
      <c r="E623" s="962">
        <v>168</v>
      </c>
      <c r="F623" s="962">
        <v>1</v>
      </c>
      <c r="G623" s="962" t="s">
        <v>685</v>
      </c>
      <c r="H623" s="962" t="s">
        <v>32</v>
      </c>
      <c r="I623" s="963" t="s">
        <v>711</v>
      </c>
    </row>
    <row r="624" spans="1:9">
      <c r="A624" s="968" t="s">
        <v>746</v>
      </c>
      <c r="B624" s="962" t="s">
        <v>362</v>
      </c>
      <c r="C624" s="964">
        <v>979.64247063914695</v>
      </c>
      <c r="D624" s="977">
        <v>100</v>
      </c>
      <c r="E624" s="962">
        <v>168</v>
      </c>
      <c r="F624" s="962">
        <v>1</v>
      </c>
      <c r="G624" s="962" t="s">
        <v>685</v>
      </c>
      <c r="H624" s="962" t="s">
        <v>46</v>
      </c>
      <c r="I624" s="963" t="s">
        <v>682</v>
      </c>
    </row>
    <row r="625" spans="1:9">
      <c r="A625" s="968" t="s">
        <v>63</v>
      </c>
      <c r="B625" s="962" t="s">
        <v>362</v>
      </c>
      <c r="C625" s="964">
        <v>846.05486100653593</v>
      </c>
      <c r="D625" s="977">
        <v>100</v>
      </c>
      <c r="E625" s="962">
        <v>168</v>
      </c>
      <c r="F625" s="962">
        <v>1</v>
      </c>
      <c r="G625" s="962" t="s">
        <v>685</v>
      </c>
      <c r="H625" s="962" t="s">
        <v>64</v>
      </c>
      <c r="I625" s="963" t="s">
        <v>683</v>
      </c>
    </row>
    <row r="626" spans="1:9">
      <c r="A626" s="966" t="s">
        <v>166</v>
      </c>
      <c r="B626" s="962" t="s">
        <v>362</v>
      </c>
      <c r="C626" s="964">
        <v>4353.113486304047</v>
      </c>
      <c r="D626" s="977">
        <v>100</v>
      </c>
      <c r="E626" s="962">
        <v>168</v>
      </c>
      <c r="F626" s="962">
        <v>1</v>
      </c>
      <c r="G626" s="962" t="s">
        <v>685</v>
      </c>
      <c r="H626" s="962" t="s">
        <v>146</v>
      </c>
      <c r="I626" s="963" t="s">
        <v>683</v>
      </c>
    </row>
    <row r="627" spans="1:9">
      <c r="A627" s="966" t="s">
        <v>173</v>
      </c>
      <c r="B627" s="962" t="s">
        <v>362</v>
      </c>
      <c r="C627" s="964">
        <v>0</v>
      </c>
      <c r="D627" s="977">
        <v>100</v>
      </c>
      <c r="E627" s="962">
        <v>168</v>
      </c>
      <c r="F627" s="962">
        <v>1</v>
      </c>
      <c r="G627" s="962" t="s">
        <v>685</v>
      </c>
      <c r="H627" s="962" t="s">
        <v>146</v>
      </c>
      <c r="I627" s="963" t="s">
        <v>683</v>
      </c>
    </row>
    <row r="628" spans="1:9">
      <c r="A628" s="969" t="s">
        <v>52</v>
      </c>
      <c r="B628" s="962" t="s">
        <v>362</v>
      </c>
      <c r="C628" s="964">
        <v>2137.4017541217754</v>
      </c>
      <c r="D628" s="977">
        <v>100</v>
      </c>
      <c r="E628" s="962">
        <v>168</v>
      </c>
      <c r="F628" s="962">
        <v>1</v>
      </c>
      <c r="G628" s="962" t="s">
        <v>685</v>
      </c>
      <c r="H628" s="962" t="s">
        <v>54</v>
      </c>
      <c r="I628" s="962" t="s">
        <v>721</v>
      </c>
    </row>
    <row r="629" spans="1:9">
      <c r="A629" s="966" t="s">
        <v>185</v>
      </c>
      <c r="B629" s="962" t="s">
        <v>362</v>
      </c>
      <c r="C629" s="964">
        <v>58405.987238151203</v>
      </c>
      <c r="D629" s="977">
        <v>100</v>
      </c>
      <c r="E629" s="962">
        <v>168</v>
      </c>
      <c r="F629" s="962">
        <v>1</v>
      </c>
      <c r="G629" s="962" t="s">
        <v>685</v>
      </c>
      <c r="H629" s="962" t="s">
        <v>146</v>
      </c>
      <c r="I629" s="963" t="s">
        <v>681</v>
      </c>
    </row>
    <row r="630" spans="1:9">
      <c r="A630" s="968" t="s">
        <v>747</v>
      </c>
      <c r="B630" s="962" t="s">
        <v>362</v>
      </c>
      <c r="C630" s="964">
        <v>1068.7008770608875</v>
      </c>
      <c r="D630" s="977">
        <v>100</v>
      </c>
      <c r="E630" s="962">
        <v>168</v>
      </c>
      <c r="F630" s="962">
        <v>1</v>
      </c>
      <c r="G630" s="962" t="s">
        <v>685</v>
      </c>
      <c r="H630" s="962" t="s">
        <v>24</v>
      </c>
      <c r="I630" s="962" t="s">
        <v>683</v>
      </c>
    </row>
    <row r="631" spans="1:9">
      <c r="A631" s="966" t="s">
        <v>181</v>
      </c>
      <c r="B631" s="962" t="s">
        <v>362</v>
      </c>
      <c r="C631" s="964">
        <v>44785.246129332823</v>
      </c>
      <c r="D631" s="977">
        <v>100</v>
      </c>
      <c r="E631" s="962">
        <v>168</v>
      </c>
      <c r="F631" s="962">
        <v>1</v>
      </c>
      <c r="G631" s="962" t="s">
        <v>685</v>
      </c>
      <c r="H631" s="962" t="s">
        <v>146</v>
      </c>
      <c r="I631" s="963" t="s">
        <v>681</v>
      </c>
    </row>
    <row r="632" spans="1:9">
      <c r="A632" s="967" t="s">
        <v>261</v>
      </c>
      <c r="B632" s="962" t="s">
        <v>362</v>
      </c>
      <c r="C632" s="964">
        <v>688.71834299479428</v>
      </c>
      <c r="D632" s="977">
        <v>100</v>
      </c>
      <c r="E632" s="962">
        <v>168</v>
      </c>
      <c r="F632" s="962">
        <v>1</v>
      </c>
      <c r="G632" s="962" t="s">
        <v>685</v>
      </c>
      <c r="H632" s="962" t="s">
        <v>79</v>
      </c>
      <c r="I632" s="962" t="s">
        <v>683</v>
      </c>
    </row>
    <row r="633" spans="1:9">
      <c r="A633" s="966" t="s">
        <v>190</v>
      </c>
      <c r="B633" s="962" t="s">
        <v>362</v>
      </c>
      <c r="C633" s="964">
        <v>8905.8406421740619</v>
      </c>
      <c r="D633" s="977">
        <v>100</v>
      </c>
      <c r="E633" s="962">
        <v>168</v>
      </c>
      <c r="F633" s="962">
        <v>1</v>
      </c>
      <c r="G633" s="962" t="s">
        <v>685</v>
      </c>
      <c r="H633" s="962" t="s">
        <v>146</v>
      </c>
      <c r="I633" s="963" t="s">
        <v>681</v>
      </c>
    </row>
    <row r="634" spans="1:9">
      <c r="A634" s="968" t="s">
        <v>83</v>
      </c>
      <c r="B634" s="962" t="s">
        <v>362</v>
      </c>
      <c r="C634" s="964">
        <v>178.11681284348126</v>
      </c>
      <c r="D634" s="977">
        <v>100</v>
      </c>
      <c r="E634" s="962">
        <v>168</v>
      </c>
      <c r="F634" s="962">
        <v>1</v>
      </c>
      <c r="G634" s="962" t="s">
        <v>685</v>
      </c>
      <c r="H634" s="962" t="s">
        <v>87</v>
      </c>
      <c r="I634" s="962" t="s">
        <v>682</v>
      </c>
    </row>
    <row r="635" spans="1:9">
      <c r="A635" s="966" t="s">
        <v>192</v>
      </c>
      <c r="B635" s="962" t="s">
        <v>362</v>
      </c>
      <c r="C635" s="964">
        <v>333.96902408152744</v>
      </c>
      <c r="D635" s="977">
        <v>100</v>
      </c>
      <c r="E635" s="962">
        <v>168</v>
      </c>
      <c r="F635" s="962">
        <v>1</v>
      </c>
      <c r="G635" s="962" t="s">
        <v>685</v>
      </c>
      <c r="H635" s="962" t="s">
        <v>146</v>
      </c>
      <c r="I635" s="962" t="s">
        <v>683</v>
      </c>
    </row>
    <row r="636" spans="1:9">
      <c r="A636" s="966" t="s">
        <v>94</v>
      </c>
      <c r="B636" s="962" t="s">
        <v>362</v>
      </c>
      <c r="C636" s="964">
        <v>1469.4637059587203</v>
      </c>
      <c r="D636" s="977">
        <v>100</v>
      </c>
      <c r="E636" s="962">
        <v>168</v>
      </c>
      <c r="F636" s="962">
        <v>1</v>
      </c>
      <c r="G636" s="962" t="s">
        <v>685</v>
      </c>
      <c r="H636" s="962" t="s">
        <v>95</v>
      </c>
      <c r="I636" s="962" t="s">
        <v>726</v>
      </c>
    </row>
    <row r="637" spans="1:9">
      <c r="A637" s="966" t="s">
        <v>196</v>
      </c>
      <c r="B637" s="962" t="s">
        <v>362</v>
      </c>
      <c r="C637" s="964">
        <v>68616.533534403774</v>
      </c>
      <c r="D637" s="977">
        <v>100</v>
      </c>
      <c r="E637" s="962">
        <v>168</v>
      </c>
      <c r="F637" s="962">
        <v>1</v>
      </c>
      <c r="G637" s="962" t="s">
        <v>685</v>
      </c>
      <c r="H637" s="962" t="s">
        <v>146</v>
      </c>
      <c r="I637" s="962" t="s">
        <v>681</v>
      </c>
    </row>
    <row r="638" spans="1:9">
      <c r="A638" s="966" t="s">
        <v>100</v>
      </c>
      <c r="B638" s="962" t="s">
        <v>362</v>
      </c>
      <c r="C638" s="964">
        <v>267.17521926522187</v>
      </c>
      <c r="D638" s="977">
        <v>100</v>
      </c>
      <c r="E638" s="962">
        <v>168</v>
      </c>
      <c r="F638" s="962">
        <v>1</v>
      </c>
      <c r="G638" s="962" t="s">
        <v>685</v>
      </c>
      <c r="H638" s="962" t="s">
        <v>24</v>
      </c>
      <c r="I638" s="962" t="s">
        <v>682</v>
      </c>
    </row>
    <row r="639" spans="1:9">
      <c r="A639" s="966" t="s">
        <v>198</v>
      </c>
      <c r="B639" s="962" t="s">
        <v>362</v>
      </c>
      <c r="C639" s="964">
        <v>3546.1438193384001</v>
      </c>
      <c r="D639" s="977">
        <v>100</v>
      </c>
      <c r="E639" s="962">
        <v>168</v>
      </c>
      <c r="F639" s="962">
        <v>1</v>
      </c>
      <c r="G639" s="962" t="s">
        <v>685</v>
      </c>
      <c r="H639" s="962" t="s">
        <v>146</v>
      </c>
      <c r="I639" s="962" t="s">
        <v>683</v>
      </c>
    </row>
    <row r="640" spans="1:9">
      <c r="A640" s="966" t="s">
        <v>201</v>
      </c>
      <c r="B640" s="962" t="s">
        <v>362</v>
      </c>
      <c r="C640" s="964">
        <v>9823.1422283179909</v>
      </c>
      <c r="D640" s="977">
        <v>100</v>
      </c>
      <c r="E640" s="962">
        <v>168</v>
      </c>
      <c r="F640" s="962">
        <v>1</v>
      </c>
      <c r="G640" s="962" t="s">
        <v>685</v>
      </c>
      <c r="H640" s="962" t="s">
        <v>146</v>
      </c>
      <c r="I640" s="963" t="s">
        <v>683</v>
      </c>
    </row>
    <row r="641" spans="1:9">
      <c r="A641" s="968" t="s">
        <v>103</v>
      </c>
      <c r="B641" s="962" t="s">
        <v>362</v>
      </c>
      <c r="C641" s="964">
        <v>311.70442247609219</v>
      </c>
      <c r="D641" s="977">
        <v>100</v>
      </c>
      <c r="E641" s="962">
        <v>168</v>
      </c>
      <c r="F641" s="962">
        <v>1</v>
      </c>
      <c r="G641" s="962" t="s">
        <v>685</v>
      </c>
      <c r="H641" s="962" t="s">
        <v>79</v>
      </c>
      <c r="I641" s="962" t="s">
        <v>682</v>
      </c>
    </row>
    <row r="642" spans="1:9">
      <c r="A642" s="968" t="s">
        <v>107</v>
      </c>
      <c r="B642" s="962" t="s">
        <v>362</v>
      </c>
      <c r="C642" s="964">
        <v>400.76282889783283</v>
      </c>
      <c r="D642" s="977">
        <v>100</v>
      </c>
      <c r="E642" s="962">
        <v>168</v>
      </c>
      <c r="F642" s="962">
        <v>1</v>
      </c>
      <c r="G642" s="962" t="s">
        <v>685</v>
      </c>
      <c r="H642" s="962" t="s">
        <v>79</v>
      </c>
      <c r="I642" s="962" t="s">
        <v>682</v>
      </c>
    </row>
    <row r="643" spans="1:9">
      <c r="A643" s="968" t="s">
        <v>108</v>
      </c>
      <c r="B643" s="962" t="s">
        <v>362</v>
      </c>
      <c r="C643" s="964">
        <v>0</v>
      </c>
      <c r="D643" s="977">
        <v>100</v>
      </c>
      <c r="E643" s="962">
        <v>168</v>
      </c>
      <c r="F643" s="962">
        <v>1</v>
      </c>
      <c r="G643" s="962" t="s">
        <v>685</v>
      </c>
      <c r="H643" s="962" t="s">
        <v>32</v>
      </c>
      <c r="I643" s="962" t="s">
        <v>682</v>
      </c>
    </row>
    <row r="644" spans="1:9">
      <c r="A644" s="966" t="s">
        <v>203</v>
      </c>
      <c r="B644" s="962" t="s">
        <v>362</v>
      </c>
      <c r="C644" s="964">
        <v>50362.528831494332</v>
      </c>
      <c r="D644" s="977">
        <v>100</v>
      </c>
      <c r="E644" s="962">
        <v>168</v>
      </c>
      <c r="F644" s="962">
        <v>1</v>
      </c>
      <c r="G644" s="962" t="s">
        <v>685</v>
      </c>
      <c r="H644" s="962" t="s">
        <v>146</v>
      </c>
      <c r="I644" s="963" t="s">
        <v>681</v>
      </c>
    </row>
    <row r="645" spans="1:9">
      <c r="A645" s="966" t="s">
        <v>204</v>
      </c>
      <c r="B645" s="962" t="s">
        <v>362</v>
      </c>
      <c r="C645" s="964">
        <v>618804.52534018049</v>
      </c>
      <c r="D645" s="977">
        <v>100</v>
      </c>
      <c r="E645" s="962">
        <v>168</v>
      </c>
      <c r="F645" s="962">
        <v>1</v>
      </c>
      <c r="G645" s="962" t="s">
        <v>685</v>
      </c>
      <c r="H645" s="962" t="s">
        <v>146</v>
      </c>
      <c r="I645" s="963" t="s">
        <v>681</v>
      </c>
    </row>
    <row r="646" spans="1:9">
      <c r="A646" s="966" t="s">
        <v>262</v>
      </c>
      <c r="B646" s="962" t="s">
        <v>362</v>
      </c>
      <c r="C646" s="964">
        <v>24347.084008930193</v>
      </c>
      <c r="D646" s="977">
        <v>100</v>
      </c>
      <c r="E646" s="962">
        <v>168</v>
      </c>
      <c r="F646" s="962">
        <v>1</v>
      </c>
      <c r="G646" s="962" t="s">
        <v>685</v>
      </c>
      <c r="H646" s="962" t="s">
        <v>146</v>
      </c>
      <c r="I646" s="963" t="s">
        <v>681</v>
      </c>
    </row>
    <row r="647" spans="1:9">
      <c r="A647" s="966" t="s">
        <v>263</v>
      </c>
      <c r="B647" s="962" t="s">
        <v>362</v>
      </c>
      <c r="C647" s="964">
        <v>427.48035082435513</v>
      </c>
      <c r="D647" s="977">
        <v>100</v>
      </c>
      <c r="E647" s="962">
        <v>168</v>
      </c>
      <c r="F647" s="962">
        <v>1</v>
      </c>
      <c r="G647" s="962" t="s">
        <v>685</v>
      </c>
      <c r="H647" s="962" t="s">
        <v>24</v>
      </c>
      <c r="I647" s="962" t="s">
        <v>683</v>
      </c>
    </row>
    <row r="648" spans="1:9">
      <c r="A648" s="969" t="s">
        <v>122</v>
      </c>
      <c r="B648" s="962" t="s">
        <v>362</v>
      </c>
      <c r="C648" s="964">
        <v>935.11326742827657</v>
      </c>
      <c r="D648" s="977">
        <v>100</v>
      </c>
      <c r="E648" s="962">
        <v>168</v>
      </c>
      <c r="F648" s="962">
        <v>1</v>
      </c>
      <c r="G648" s="962" t="s">
        <v>685</v>
      </c>
      <c r="H648" s="962" t="s">
        <v>79</v>
      </c>
      <c r="I648" s="962" t="s">
        <v>683</v>
      </c>
    </row>
    <row r="649" spans="1:9">
      <c r="A649" s="969" t="s">
        <v>120</v>
      </c>
      <c r="B649" s="962" t="s">
        <v>362</v>
      </c>
      <c r="C649" s="964">
        <v>178.11681284348126</v>
      </c>
      <c r="D649" s="977">
        <v>100</v>
      </c>
      <c r="E649" s="962">
        <v>168</v>
      </c>
      <c r="F649" s="962">
        <v>1</v>
      </c>
      <c r="G649" s="962" t="s">
        <v>685</v>
      </c>
      <c r="H649" s="962" t="s">
        <v>79</v>
      </c>
    </row>
    <row r="650" spans="1:9">
      <c r="A650" s="969" t="s">
        <v>123</v>
      </c>
      <c r="B650" s="962" t="s">
        <v>362</v>
      </c>
      <c r="C650" s="964">
        <v>44.529203210870314</v>
      </c>
      <c r="D650" s="977">
        <v>100</v>
      </c>
      <c r="E650" s="962">
        <v>168</v>
      </c>
      <c r="F650" s="962">
        <v>1</v>
      </c>
      <c r="G650" s="962" t="s">
        <v>685</v>
      </c>
      <c r="H650" s="962" t="s">
        <v>54</v>
      </c>
      <c r="I650" s="962" t="s">
        <v>683</v>
      </c>
    </row>
    <row r="651" spans="1:9">
      <c r="A651" s="967" t="s">
        <v>214</v>
      </c>
      <c r="B651" s="962" t="s">
        <v>362</v>
      </c>
      <c r="C651" s="964">
        <v>801.52565779566567</v>
      </c>
      <c r="D651" s="977">
        <v>100</v>
      </c>
      <c r="E651" s="962">
        <v>168</v>
      </c>
      <c r="F651" s="962">
        <v>1</v>
      </c>
      <c r="G651" s="962" t="s">
        <v>685</v>
      </c>
      <c r="H651" s="962" t="s">
        <v>146</v>
      </c>
      <c r="I651" s="962" t="s">
        <v>683</v>
      </c>
    </row>
    <row r="652" spans="1:9" ht="15.6">
      <c r="A652" s="967" t="s">
        <v>218</v>
      </c>
      <c r="B652" s="962" t="s">
        <v>362</v>
      </c>
      <c r="C652" s="964">
        <v>801.52565779566567</v>
      </c>
      <c r="D652" s="977">
        <v>100</v>
      </c>
      <c r="E652" s="962">
        <v>168</v>
      </c>
      <c r="F652" s="962">
        <v>1</v>
      </c>
      <c r="G652" s="962" t="s">
        <v>685</v>
      </c>
      <c r="H652" s="962" t="s">
        <v>146</v>
      </c>
      <c r="I652" s="973" t="s">
        <v>742</v>
      </c>
    </row>
    <row r="653" spans="1:9">
      <c r="A653" s="969" t="s">
        <v>126</v>
      </c>
      <c r="B653" s="962" t="s">
        <v>362</v>
      </c>
      <c r="C653" s="964">
        <v>0</v>
      </c>
      <c r="D653" s="977">
        <v>100</v>
      </c>
      <c r="E653" s="962">
        <v>168</v>
      </c>
      <c r="F653" s="962">
        <v>1</v>
      </c>
      <c r="G653" s="962" t="s">
        <v>685</v>
      </c>
      <c r="H653" s="962" t="s">
        <v>32</v>
      </c>
      <c r="I653" s="962" t="s">
        <v>681</v>
      </c>
    </row>
    <row r="654" spans="1:9">
      <c r="A654" s="968" t="s">
        <v>129</v>
      </c>
      <c r="B654" s="962" t="s">
        <v>362</v>
      </c>
      <c r="C654" s="964">
        <v>400.76282889783283</v>
      </c>
      <c r="D654" s="977">
        <v>100</v>
      </c>
      <c r="E654" s="962">
        <v>168</v>
      </c>
      <c r="F654" s="962">
        <v>1</v>
      </c>
      <c r="G654" s="962" t="s">
        <v>685</v>
      </c>
      <c r="H654" s="962" t="s">
        <v>24</v>
      </c>
      <c r="I654" s="962" t="s">
        <v>682</v>
      </c>
    </row>
    <row r="655" spans="1:9">
      <c r="A655" s="968" t="s">
        <v>264</v>
      </c>
      <c r="B655" s="962" t="s">
        <v>362</v>
      </c>
      <c r="C655" s="964">
        <v>0</v>
      </c>
      <c r="D655" s="977">
        <v>100</v>
      </c>
      <c r="E655" s="962">
        <v>168</v>
      </c>
      <c r="F655" s="962">
        <v>1</v>
      </c>
      <c r="G655" s="962" t="s">
        <v>685</v>
      </c>
      <c r="H655" s="962" t="s">
        <v>133</v>
      </c>
      <c r="I655" s="962" t="s">
        <v>682</v>
      </c>
    </row>
    <row r="656" spans="1:9">
      <c r="A656" s="968" t="s">
        <v>138</v>
      </c>
      <c r="B656" s="962" t="s">
        <v>362</v>
      </c>
      <c r="C656" s="964">
        <v>44.529203210870314</v>
      </c>
      <c r="D656" s="977">
        <v>100</v>
      </c>
      <c r="E656" s="962">
        <v>168</v>
      </c>
      <c r="F656" s="962">
        <v>1</v>
      </c>
      <c r="G656" s="962" t="s">
        <v>685</v>
      </c>
      <c r="H656" s="962" t="s">
        <v>87</v>
      </c>
      <c r="I656" s="962" t="s">
        <v>682</v>
      </c>
    </row>
    <row r="657" spans="1:9">
      <c r="A657" s="966" t="s">
        <v>212</v>
      </c>
      <c r="B657" s="962" t="s">
        <v>362</v>
      </c>
      <c r="C657" s="964">
        <v>0</v>
      </c>
      <c r="D657" s="977">
        <v>100</v>
      </c>
      <c r="E657" s="962">
        <v>168</v>
      </c>
      <c r="F657" s="962">
        <v>1</v>
      </c>
      <c r="G657" s="962" t="s">
        <v>685</v>
      </c>
      <c r="H657" s="962" t="s">
        <v>146</v>
      </c>
      <c r="I657" s="962" t="s">
        <v>705</v>
      </c>
    </row>
    <row r="658" spans="1:9">
      <c r="A658" s="962" t="s">
        <v>20</v>
      </c>
      <c r="B658" s="962" t="s">
        <v>362</v>
      </c>
      <c r="C658" s="964">
        <v>0</v>
      </c>
      <c r="D658" s="977">
        <v>100</v>
      </c>
      <c r="E658" s="962">
        <v>168</v>
      </c>
      <c r="F658" s="962">
        <v>2</v>
      </c>
      <c r="G658" s="962" t="s">
        <v>685</v>
      </c>
      <c r="H658" s="962" t="s">
        <v>24</v>
      </c>
      <c r="I658" s="963" t="s">
        <v>683</v>
      </c>
    </row>
    <row r="659" spans="1:9">
      <c r="A659" s="962" t="s">
        <v>143</v>
      </c>
      <c r="B659" s="962" t="s">
        <v>362</v>
      </c>
      <c r="C659" s="964">
        <v>0</v>
      </c>
      <c r="D659" s="977">
        <v>100</v>
      </c>
      <c r="E659" s="962">
        <v>168</v>
      </c>
      <c r="F659" s="962">
        <v>2</v>
      </c>
      <c r="G659" s="962" t="s">
        <v>685</v>
      </c>
      <c r="H659" s="962" t="s">
        <v>146</v>
      </c>
      <c r="I659" s="963" t="s">
        <v>681</v>
      </c>
    </row>
    <row r="660" spans="1:9">
      <c r="A660" s="966" t="s">
        <v>152</v>
      </c>
      <c r="B660" s="962" t="s">
        <v>362</v>
      </c>
      <c r="C660" s="964">
        <v>2559.7411432540125</v>
      </c>
      <c r="D660" s="977">
        <v>100</v>
      </c>
      <c r="E660" s="962">
        <v>168</v>
      </c>
      <c r="F660" s="962">
        <v>2</v>
      </c>
      <c r="G660" s="962" t="s">
        <v>685</v>
      </c>
      <c r="H660" s="962" t="s">
        <v>146</v>
      </c>
      <c r="I660" s="963" t="s">
        <v>681</v>
      </c>
    </row>
    <row r="661" spans="1:9">
      <c r="A661" s="966" t="s">
        <v>158</v>
      </c>
      <c r="B661" s="962" t="s">
        <v>362</v>
      </c>
      <c r="C661" s="964">
        <v>2428.0159383855867</v>
      </c>
      <c r="D661" s="977">
        <v>100</v>
      </c>
      <c r="E661" s="962">
        <v>168</v>
      </c>
      <c r="F661" s="962">
        <v>2</v>
      </c>
      <c r="G661" s="962" t="s">
        <v>685</v>
      </c>
      <c r="H661" s="962" t="s">
        <v>146</v>
      </c>
      <c r="I661" s="963" t="s">
        <v>683</v>
      </c>
    </row>
    <row r="662" spans="1:9">
      <c r="A662" s="966" t="s">
        <v>30</v>
      </c>
      <c r="B662" s="962" t="s">
        <v>362</v>
      </c>
      <c r="C662" s="964">
        <v>493.43549715578064</v>
      </c>
      <c r="D662" s="977">
        <v>100</v>
      </c>
      <c r="E662" s="962">
        <v>168</v>
      </c>
      <c r="F662" s="962">
        <v>2</v>
      </c>
      <c r="G662" s="962" t="s">
        <v>685</v>
      </c>
      <c r="H662" s="962" t="s">
        <v>32</v>
      </c>
      <c r="I662" s="963" t="s">
        <v>681</v>
      </c>
    </row>
    <row r="663" spans="1:9">
      <c r="A663" s="967" t="s">
        <v>39</v>
      </c>
      <c r="B663" s="962" t="s">
        <v>362</v>
      </c>
      <c r="C663" s="964">
        <v>58.742321089973863</v>
      </c>
      <c r="D663" s="977">
        <v>100</v>
      </c>
      <c r="E663" s="962">
        <v>168</v>
      </c>
      <c r="F663" s="962">
        <v>2</v>
      </c>
      <c r="G663" s="962" t="s">
        <v>685</v>
      </c>
      <c r="H663" s="962" t="s">
        <v>24</v>
      </c>
      <c r="I663" s="963" t="s">
        <v>682</v>
      </c>
    </row>
    <row r="664" spans="1:9">
      <c r="A664" s="968" t="s">
        <v>70</v>
      </c>
      <c r="B664" s="962" t="s">
        <v>362</v>
      </c>
      <c r="C664" s="964">
        <v>3407.0546232184843</v>
      </c>
      <c r="D664" s="977">
        <v>100</v>
      </c>
      <c r="E664" s="962">
        <v>168</v>
      </c>
      <c r="F664" s="962">
        <v>2</v>
      </c>
      <c r="G664" s="962" t="s">
        <v>685</v>
      </c>
      <c r="H664" s="962" t="s">
        <v>32</v>
      </c>
      <c r="I664" s="963" t="s">
        <v>711</v>
      </c>
    </row>
    <row r="665" spans="1:9">
      <c r="A665" s="968" t="s">
        <v>746</v>
      </c>
      <c r="B665" s="962" t="s">
        <v>362</v>
      </c>
      <c r="C665" s="964">
        <v>1253.1695165861092</v>
      </c>
      <c r="D665" s="977">
        <v>100</v>
      </c>
      <c r="E665" s="962">
        <v>168</v>
      </c>
      <c r="F665" s="962">
        <v>2</v>
      </c>
      <c r="G665" s="962" t="s">
        <v>685</v>
      </c>
      <c r="H665" s="962" t="s">
        <v>46</v>
      </c>
      <c r="I665" s="963" t="s">
        <v>682</v>
      </c>
    </row>
    <row r="666" spans="1:9">
      <c r="A666" s="968" t="s">
        <v>63</v>
      </c>
      <c r="B666" s="962" t="s">
        <v>362</v>
      </c>
      <c r="C666" s="964">
        <v>802.81172156297612</v>
      </c>
      <c r="D666" s="977">
        <v>100</v>
      </c>
      <c r="E666" s="962">
        <v>168</v>
      </c>
      <c r="F666" s="962">
        <v>2</v>
      </c>
      <c r="G666" s="962" t="s">
        <v>685</v>
      </c>
      <c r="H666" s="962" t="s">
        <v>64</v>
      </c>
      <c r="I666" s="963" t="s">
        <v>683</v>
      </c>
    </row>
    <row r="667" spans="1:9">
      <c r="A667" s="966" t="s">
        <v>166</v>
      </c>
      <c r="B667" s="962" t="s">
        <v>362</v>
      </c>
      <c r="C667" s="964">
        <v>2678.6498417028088</v>
      </c>
      <c r="D667" s="977">
        <v>100</v>
      </c>
      <c r="E667" s="962">
        <v>168</v>
      </c>
      <c r="F667" s="962">
        <v>2</v>
      </c>
      <c r="G667" s="962" t="s">
        <v>685</v>
      </c>
      <c r="H667" s="962" t="s">
        <v>146</v>
      </c>
      <c r="I667" s="963" t="s">
        <v>683</v>
      </c>
    </row>
    <row r="668" spans="1:9">
      <c r="A668" s="966" t="s">
        <v>173</v>
      </c>
      <c r="B668" s="962" t="s">
        <v>362</v>
      </c>
      <c r="C668" s="964">
        <v>641.27033856554806</v>
      </c>
      <c r="D668" s="977">
        <v>100</v>
      </c>
      <c r="E668" s="962">
        <v>168</v>
      </c>
      <c r="F668" s="962">
        <v>2</v>
      </c>
      <c r="G668" s="962" t="s">
        <v>685</v>
      </c>
      <c r="H668" s="962" t="s">
        <v>146</v>
      </c>
      <c r="I668" s="963" t="s">
        <v>683</v>
      </c>
    </row>
    <row r="669" spans="1:9">
      <c r="A669" s="969" t="s">
        <v>52</v>
      </c>
      <c r="B669" s="962" t="s">
        <v>362</v>
      </c>
      <c r="C669" s="964">
        <v>2114.7235592390593</v>
      </c>
      <c r="D669" s="977">
        <v>100</v>
      </c>
      <c r="E669" s="962">
        <v>168</v>
      </c>
      <c r="F669" s="962">
        <v>2</v>
      </c>
      <c r="G669" s="962" t="s">
        <v>685</v>
      </c>
      <c r="H669" s="962" t="s">
        <v>54</v>
      </c>
      <c r="I669" s="962" t="s">
        <v>721</v>
      </c>
    </row>
    <row r="670" spans="1:9">
      <c r="A670" s="966" t="s">
        <v>185</v>
      </c>
      <c r="B670" s="962" t="s">
        <v>362</v>
      </c>
      <c r="C670" s="964">
        <v>16087.563669174178</v>
      </c>
      <c r="D670" s="977">
        <v>100</v>
      </c>
      <c r="E670" s="962">
        <v>168</v>
      </c>
      <c r="F670" s="962">
        <v>2</v>
      </c>
      <c r="G670" s="962" t="s">
        <v>685</v>
      </c>
      <c r="H670" s="962" t="s">
        <v>146</v>
      </c>
      <c r="I670" s="963" t="s">
        <v>681</v>
      </c>
    </row>
    <row r="671" spans="1:9">
      <c r="A671" s="968" t="s">
        <v>747</v>
      </c>
      <c r="B671" s="962" t="s">
        <v>362</v>
      </c>
      <c r="C671" s="964">
        <v>1723.1080853059002</v>
      </c>
      <c r="D671" s="977">
        <v>100</v>
      </c>
      <c r="E671" s="962">
        <v>168</v>
      </c>
      <c r="F671" s="962">
        <v>2</v>
      </c>
      <c r="G671" s="962" t="s">
        <v>685</v>
      </c>
      <c r="H671" s="962" t="s">
        <v>24</v>
      </c>
      <c r="I671" s="962" t="s">
        <v>683</v>
      </c>
    </row>
    <row r="672" spans="1:9">
      <c r="A672" s="966" t="s">
        <v>181</v>
      </c>
      <c r="B672" s="962" t="s">
        <v>362</v>
      </c>
      <c r="C672" s="964">
        <v>3528.0669127231477</v>
      </c>
      <c r="D672" s="977">
        <v>100</v>
      </c>
      <c r="E672" s="962">
        <v>168</v>
      </c>
      <c r="F672" s="962">
        <v>2</v>
      </c>
      <c r="G672" s="962" t="s">
        <v>685</v>
      </c>
      <c r="H672" s="962" t="s">
        <v>146</v>
      </c>
      <c r="I672" s="963" t="s">
        <v>681</v>
      </c>
    </row>
    <row r="673" spans="1:9">
      <c r="A673" s="967" t="s">
        <v>261</v>
      </c>
      <c r="B673" s="962" t="s">
        <v>362</v>
      </c>
      <c r="C673" s="964">
        <v>229.09505225089805</v>
      </c>
      <c r="D673" s="977">
        <v>100</v>
      </c>
      <c r="E673" s="962">
        <v>168</v>
      </c>
      <c r="F673" s="962">
        <v>2</v>
      </c>
      <c r="G673" s="962" t="s">
        <v>685</v>
      </c>
      <c r="H673" s="962" t="s">
        <v>79</v>
      </c>
      <c r="I673" s="962" t="s">
        <v>683</v>
      </c>
    </row>
    <row r="674" spans="1:9">
      <c r="A674" s="966" t="s">
        <v>190</v>
      </c>
      <c r="B674" s="962" t="s">
        <v>362</v>
      </c>
      <c r="C674" s="964">
        <v>0</v>
      </c>
      <c r="D674" s="977">
        <v>100</v>
      </c>
      <c r="E674" s="962">
        <v>168</v>
      </c>
      <c r="F674" s="962">
        <v>2</v>
      </c>
      <c r="G674" s="962" t="s">
        <v>685</v>
      </c>
      <c r="H674" s="962" t="s">
        <v>146</v>
      </c>
      <c r="I674" s="963" t="s">
        <v>681</v>
      </c>
    </row>
    <row r="675" spans="1:9">
      <c r="A675" s="968" t="s">
        <v>83</v>
      </c>
      <c r="B675" s="962" t="s">
        <v>362</v>
      </c>
      <c r="C675" s="964">
        <v>0</v>
      </c>
      <c r="D675" s="977">
        <v>100</v>
      </c>
      <c r="E675" s="962">
        <v>168</v>
      </c>
      <c r="F675" s="962">
        <v>2</v>
      </c>
      <c r="G675" s="962" t="s">
        <v>685</v>
      </c>
      <c r="H675" s="962" t="s">
        <v>87</v>
      </c>
      <c r="I675" s="962" t="s">
        <v>682</v>
      </c>
    </row>
    <row r="676" spans="1:9">
      <c r="A676" s="966" t="s">
        <v>192</v>
      </c>
      <c r="B676" s="962" t="s">
        <v>362</v>
      </c>
      <c r="C676" s="964">
        <v>479.72895556811989</v>
      </c>
      <c r="D676" s="977">
        <v>100</v>
      </c>
      <c r="E676" s="962">
        <v>168</v>
      </c>
      <c r="F676" s="962">
        <v>2</v>
      </c>
      <c r="G676" s="962" t="s">
        <v>685</v>
      </c>
      <c r="H676" s="962" t="s">
        <v>146</v>
      </c>
      <c r="I676" s="962" t="s">
        <v>683</v>
      </c>
    </row>
    <row r="677" spans="1:9">
      <c r="A677" s="966" t="s">
        <v>94</v>
      </c>
      <c r="B677" s="962" t="s">
        <v>362</v>
      </c>
      <c r="C677" s="964">
        <v>1018.2002322262138</v>
      </c>
      <c r="D677" s="977">
        <v>100</v>
      </c>
      <c r="E677" s="962">
        <v>168</v>
      </c>
      <c r="F677" s="962">
        <v>2</v>
      </c>
      <c r="G677" s="962" t="s">
        <v>685</v>
      </c>
      <c r="H677" s="962" t="s">
        <v>95</v>
      </c>
      <c r="I677" s="962" t="s">
        <v>726</v>
      </c>
    </row>
    <row r="678" spans="1:9">
      <c r="A678" s="966" t="s">
        <v>196</v>
      </c>
      <c r="B678" s="962" t="s">
        <v>362</v>
      </c>
      <c r="C678" s="964">
        <v>65733.687866717431</v>
      </c>
      <c r="D678" s="977">
        <v>100</v>
      </c>
      <c r="E678" s="962">
        <v>168</v>
      </c>
      <c r="F678" s="962">
        <v>2</v>
      </c>
      <c r="G678" s="962" t="s">
        <v>685</v>
      </c>
      <c r="H678" s="962" t="s">
        <v>146</v>
      </c>
      <c r="I678" s="962" t="s">
        <v>681</v>
      </c>
    </row>
    <row r="679" spans="1:9">
      <c r="A679" s="966" t="s">
        <v>100</v>
      </c>
      <c r="B679" s="962" t="s">
        <v>362</v>
      </c>
      <c r="C679" s="964">
        <v>411.19624762981704</v>
      </c>
      <c r="D679" s="977">
        <v>100</v>
      </c>
      <c r="E679" s="962">
        <v>168</v>
      </c>
      <c r="F679" s="962">
        <v>2</v>
      </c>
      <c r="G679" s="962" t="s">
        <v>685</v>
      </c>
      <c r="H679" s="962" t="s">
        <v>24</v>
      </c>
      <c r="I679" s="962" t="s">
        <v>682</v>
      </c>
    </row>
    <row r="680" spans="1:9">
      <c r="A680" s="966" t="s">
        <v>198</v>
      </c>
      <c r="B680" s="962" t="s">
        <v>362</v>
      </c>
      <c r="C680" s="964">
        <v>0</v>
      </c>
      <c r="D680" s="977">
        <v>100</v>
      </c>
      <c r="E680" s="962">
        <v>168</v>
      </c>
      <c r="F680" s="962">
        <v>2</v>
      </c>
      <c r="G680" s="962" t="s">
        <v>685</v>
      </c>
      <c r="H680" s="962" t="s">
        <v>146</v>
      </c>
      <c r="I680" s="962" t="s">
        <v>683</v>
      </c>
    </row>
    <row r="681" spans="1:9">
      <c r="A681" s="966" t="s">
        <v>201</v>
      </c>
      <c r="B681" s="962" t="s">
        <v>362</v>
      </c>
      <c r="C681" s="964">
        <v>7537.446062995863</v>
      </c>
      <c r="D681" s="977">
        <v>100</v>
      </c>
      <c r="E681" s="962">
        <v>168</v>
      </c>
      <c r="F681" s="962">
        <v>2</v>
      </c>
      <c r="G681" s="962" t="s">
        <v>685</v>
      </c>
      <c r="H681" s="962" t="s">
        <v>146</v>
      </c>
      <c r="I681" s="963" t="s">
        <v>683</v>
      </c>
    </row>
    <row r="682" spans="1:9">
      <c r="A682" s="968" t="s">
        <v>103</v>
      </c>
      <c r="B682" s="962" t="s">
        <v>362</v>
      </c>
      <c r="C682" s="964">
        <v>391.61547393315914</v>
      </c>
      <c r="D682" s="977">
        <v>100</v>
      </c>
      <c r="E682" s="962">
        <v>168</v>
      </c>
      <c r="F682" s="962">
        <v>2</v>
      </c>
      <c r="G682" s="962" t="s">
        <v>685</v>
      </c>
      <c r="H682" s="962" t="s">
        <v>79</v>
      </c>
      <c r="I682" s="962" t="s">
        <v>682</v>
      </c>
    </row>
    <row r="683" spans="1:9">
      <c r="A683" s="968" t="s">
        <v>107</v>
      </c>
      <c r="B683" s="962" t="s">
        <v>362</v>
      </c>
      <c r="C683" s="964">
        <v>646.16553198971246</v>
      </c>
      <c r="D683" s="977">
        <v>100</v>
      </c>
      <c r="E683" s="962">
        <v>168</v>
      </c>
      <c r="F683" s="962">
        <v>2</v>
      </c>
      <c r="G683" s="962" t="s">
        <v>685</v>
      </c>
      <c r="H683" s="962" t="s">
        <v>79</v>
      </c>
      <c r="I683" s="962" t="s">
        <v>682</v>
      </c>
    </row>
    <row r="684" spans="1:9">
      <c r="A684" s="968" t="s">
        <v>108</v>
      </c>
      <c r="B684" s="962" t="s">
        <v>362</v>
      </c>
      <c r="C684" s="964">
        <v>58.742321089973863</v>
      </c>
      <c r="D684" s="977">
        <v>100</v>
      </c>
      <c r="E684" s="962">
        <v>168</v>
      </c>
      <c r="F684" s="962">
        <v>2</v>
      </c>
      <c r="G684" s="962" t="s">
        <v>685</v>
      </c>
      <c r="H684" s="962" t="s">
        <v>32</v>
      </c>
      <c r="I684" s="962" t="s">
        <v>682</v>
      </c>
    </row>
    <row r="685" spans="1:9">
      <c r="A685" s="966" t="s">
        <v>203</v>
      </c>
      <c r="B685" s="962" t="s">
        <v>362</v>
      </c>
      <c r="C685" s="964">
        <v>33346.057605408503</v>
      </c>
      <c r="D685" s="977">
        <v>100</v>
      </c>
      <c r="E685" s="962">
        <v>168</v>
      </c>
      <c r="F685" s="962">
        <v>2</v>
      </c>
      <c r="G685" s="962" t="s">
        <v>685</v>
      </c>
      <c r="H685" s="962" t="s">
        <v>146</v>
      </c>
      <c r="I685" s="963" t="s">
        <v>681</v>
      </c>
    </row>
    <row r="686" spans="1:9">
      <c r="A686" s="966" t="s">
        <v>204</v>
      </c>
      <c r="B686" s="962" t="s">
        <v>362</v>
      </c>
      <c r="C686" s="964">
        <v>499121.75383728999</v>
      </c>
      <c r="D686" s="977">
        <v>100</v>
      </c>
      <c r="E686" s="962">
        <v>168</v>
      </c>
      <c r="F686" s="962">
        <v>2</v>
      </c>
      <c r="G686" s="962" t="s">
        <v>685</v>
      </c>
      <c r="H686" s="962" t="s">
        <v>146</v>
      </c>
      <c r="I686" s="963" t="s">
        <v>681</v>
      </c>
    </row>
    <row r="687" spans="1:9">
      <c r="A687" s="966" t="s">
        <v>262</v>
      </c>
      <c r="B687" s="962" t="s">
        <v>362</v>
      </c>
      <c r="C687" s="964">
        <v>19689.773336902686</v>
      </c>
      <c r="D687" s="977">
        <v>100</v>
      </c>
      <c r="E687" s="962">
        <v>168</v>
      </c>
      <c r="F687" s="962">
        <v>2</v>
      </c>
      <c r="G687" s="962" t="s">
        <v>685</v>
      </c>
      <c r="H687" s="962" t="s">
        <v>146</v>
      </c>
      <c r="I687" s="963" t="s">
        <v>681</v>
      </c>
    </row>
    <row r="688" spans="1:9">
      <c r="A688" s="966" t="s">
        <v>263</v>
      </c>
      <c r="B688" s="962" t="s">
        <v>362</v>
      </c>
      <c r="C688" s="964">
        <v>0</v>
      </c>
      <c r="D688" s="977">
        <v>100</v>
      </c>
      <c r="E688" s="962">
        <v>168</v>
      </c>
      <c r="F688" s="962">
        <v>2</v>
      </c>
      <c r="G688" s="962" t="s">
        <v>685</v>
      </c>
      <c r="H688" s="962" t="s">
        <v>24</v>
      </c>
      <c r="I688" s="962" t="s">
        <v>683</v>
      </c>
    </row>
    <row r="689" spans="1:9">
      <c r="A689" s="969" t="s">
        <v>122</v>
      </c>
      <c r="B689" s="962" t="s">
        <v>362</v>
      </c>
      <c r="C689" s="964">
        <v>979.03868483289784</v>
      </c>
      <c r="D689" s="977">
        <v>100</v>
      </c>
      <c r="E689" s="962">
        <v>168</v>
      </c>
      <c r="F689" s="962">
        <v>2</v>
      </c>
      <c r="G689" s="962" t="s">
        <v>685</v>
      </c>
      <c r="H689" s="962" t="s">
        <v>79</v>
      </c>
      <c r="I689" s="962" t="s">
        <v>683</v>
      </c>
    </row>
    <row r="690" spans="1:9">
      <c r="A690" s="969" t="s">
        <v>120</v>
      </c>
      <c r="B690" s="962" t="s">
        <v>362</v>
      </c>
      <c r="C690" s="964">
        <v>215.38851066323753</v>
      </c>
      <c r="D690" s="977">
        <v>100</v>
      </c>
      <c r="E690" s="962">
        <v>168</v>
      </c>
      <c r="F690" s="962">
        <v>2</v>
      </c>
      <c r="G690" s="962" t="s">
        <v>685</v>
      </c>
      <c r="H690" s="962" t="s">
        <v>79</v>
      </c>
    </row>
    <row r="691" spans="1:9">
      <c r="A691" s="969" t="s">
        <v>123</v>
      </c>
      <c r="B691" s="962" t="s">
        <v>362</v>
      </c>
      <c r="C691" s="964">
        <v>137.0654158766057</v>
      </c>
      <c r="D691" s="977">
        <v>100</v>
      </c>
      <c r="E691" s="962">
        <v>168</v>
      </c>
      <c r="F691" s="962">
        <v>2</v>
      </c>
      <c r="G691" s="962" t="s">
        <v>685</v>
      </c>
      <c r="H691" s="962" t="s">
        <v>54</v>
      </c>
      <c r="I691" s="962" t="s">
        <v>683</v>
      </c>
    </row>
    <row r="692" spans="1:9">
      <c r="A692" s="967" t="s">
        <v>214</v>
      </c>
      <c r="B692" s="962" t="s">
        <v>362</v>
      </c>
      <c r="C692" s="964">
        <v>998.6194585295558</v>
      </c>
      <c r="D692" s="977">
        <v>100</v>
      </c>
      <c r="E692" s="962">
        <v>168</v>
      </c>
      <c r="F692" s="962">
        <v>2</v>
      </c>
      <c r="G692" s="962" t="s">
        <v>685</v>
      </c>
      <c r="H692" s="962" t="s">
        <v>146</v>
      </c>
      <c r="I692" s="962" t="s">
        <v>683</v>
      </c>
    </row>
    <row r="693" spans="1:9" ht="15.6">
      <c r="A693" s="967" t="s">
        <v>218</v>
      </c>
      <c r="B693" s="962" t="s">
        <v>362</v>
      </c>
      <c r="C693" s="964">
        <v>1292.3310639794249</v>
      </c>
      <c r="D693" s="977">
        <v>100</v>
      </c>
      <c r="E693" s="962">
        <v>168</v>
      </c>
      <c r="F693" s="962">
        <v>2</v>
      </c>
      <c r="G693" s="962" t="s">
        <v>685</v>
      </c>
      <c r="H693" s="962" t="s">
        <v>146</v>
      </c>
      <c r="I693" s="973" t="s">
        <v>742</v>
      </c>
    </row>
    <row r="694" spans="1:9">
      <c r="A694" s="969" t="s">
        <v>126</v>
      </c>
      <c r="B694" s="962" t="s">
        <v>362</v>
      </c>
      <c r="C694" s="964">
        <v>0</v>
      </c>
      <c r="D694" s="977">
        <v>100</v>
      </c>
      <c r="E694" s="962">
        <v>168</v>
      </c>
      <c r="F694" s="962">
        <v>2</v>
      </c>
      <c r="G694" s="962" t="s">
        <v>685</v>
      </c>
      <c r="H694" s="962" t="s">
        <v>32</v>
      </c>
      <c r="I694" s="962" t="s">
        <v>681</v>
      </c>
    </row>
    <row r="695" spans="1:9">
      <c r="A695" s="968" t="s">
        <v>129</v>
      </c>
      <c r="B695" s="962" t="s">
        <v>362</v>
      </c>
      <c r="C695" s="964">
        <v>489.51934241644892</v>
      </c>
      <c r="D695" s="977">
        <v>100</v>
      </c>
      <c r="E695" s="962">
        <v>168</v>
      </c>
      <c r="F695" s="962">
        <v>2</v>
      </c>
      <c r="G695" s="962" t="s">
        <v>685</v>
      </c>
      <c r="H695" s="962" t="s">
        <v>24</v>
      </c>
      <c r="I695" s="962" t="s">
        <v>682</v>
      </c>
    </row>
    <row r="696" spans="1:9">
      <c r="A696" s="968" t="s">
        <v>264</v>
      </c>
      <c r="B696" s="962" t="s">
        <v>362</v>
      </c>
      <c r="C696" s="964">
        <v>0</v>
      </c>
      <c r="D696" s="977">
        <v>100</v>
      </c>
      <c r="E696" s="962">
        <v>168</v>
      </c>
      <c r="F696" s="962">
        <v>2</v>
      </c>
      <c r="G696" s="962" t="s">
        <v>685</v>
      </c>
      <c r="H696" s="962" t="s">
        <v>133</v>
      </c>
      <c r="I696" s="962" t="s">
        <v>682</v>
      </c>
    </row>
    <row r="697" spans="1:9">
      <c r="A697" s="968" t="s">
        <v>138</v>
      </c>
      <c r="B697" s="962" t="s">
        <v>362</v>
      </c>
      <c r="C697" s="964">
        <v>137.0654158766057</v>
      </c>
      <c r="D697" s="977">
        <v>100</v>
      </c>
      <c r="E697" s="962">
        <v>168</v>
      </c>
      <c r="F697" s="962">
        <v>2</v>
      </c>
      <c r="G697" s="962" t="s">
        <v>685</v>
      </c>
      <c r="H697" s="962" t="s">
        <v>87</v>
      </c>
      <c r="I697" s="962" t="s">
        <v>682</v>
      </c>
    </row>
    <row r="698" spans="1:9">
      <c r="A698" s="966" t="s">
        <v>212</v>
      </c>
      <c r="B698" s="962" t="s">
        <v>362</v>
      </c>
      <c r="C698" s="964">
        <v>0</v>
      </c>
      <c r="D698" s="977">
        <v>100</v>
      </c>
      <c r="E698" s="962">
        <v>168</v>
      </c>
      <c r="F698" s="962">
        <v>2</v>
      </c>
      <c r="G698" s="962" t="s">
        <v>685</v>
      </c>
      <c r="H698" s="962" t="s">
        <v>146</v>
      </c>
      <c r="I698" s="962" t="s">
        <v>705</v>
      </c>
    </row>
    <row r="699" spans="1:9">
      <c r="A699" s="962" t="s">
        <v>20</v>
      </c>
      <c r="B699" s="962" t="s">
        <v>362</v>
      </c>
      <c r="C699" s="964">
        <v>0</v>
      </c>
      <c r="D699" s="977">
        <v>100</v>
      </c>
      <c r="E699" s="962">
        <v>168</v>
      </c>
      <c r="F699" s="962">
        <v>3</v>
      </c>
      <c r="G699" s="962" t="s">
        <v>685</v>
      </c>
      <c r="H699" s="962" t="s">
        <v>24</v>
      </c>
      <c r="I699" s="963" t="s">
        <v>683</v>
      </c>
    </row>
    <row r="700" spans="1:9">
      <c r="A700" s="962" t="s">
        <v>143</v>
      </c>
      <c r="B700" s="962" t="s">
        <v>362</v>
      </c>
      <c r="C700" s="964">
        <v>0</v>
      </c>
      <c r="D700" s="977">
        <v>100</v>
      </c>
      <c r="E700" s="962">
        <v>168</v>
      </c>
      <c r="F700" s="962">
        <v>3</v>
      </c>
      <c r="G700" s="962" t="s">
        <v>685</v>
      </c>
      <c r="H700" s="962" t="s">
        <v>146</v>
      </c>
      <c r="I700" s="963" t="s">
        <v>681</v>
      </c>
    </row>
    <row r="701" spans="1:9">
      <c r="A701" s="966" t="s">
        <v>152</v>
      </c>
      <c r="B701" s="962" t="s">
        <v>362</v>
      </c>
      <c r="C701" s="964">
        <v>0</v>
      </c>
      <c r="D701" s="977">
        <v>100</v>
      </c>
      <c r="E701" s="962">
        <v>168</v>
      </c>
      <c r="F701" s="962">
        <v>3</v>
      </c>
      <c r="G701" s="962" t="s">
        <v>685</v>
      </c>
      <c r="H701" s="962" t="s">
        <v>146</v>
      </c>
      <c r="I701" s="963" t="s">
        <v>681</v>
      </c>
    </row>
    <row r="702" spans="1:9">
      <c r="A702" s="966" t="s">
        <v>158</v>
      </c>
      <c r="B702" s="962" t="s">
        <v>362</v>
      </c>
      <c r="C702" s="964">
        <v>7856.8214045995583</v>
      </c>
      <c r="D702" s="977">
        <v>100</v>
      </c>
      <c r="E702" s="962">
        <v>168</v>
      </c>
      <c r="F702" s="962">
        <v>3</v>
      </c>
      <c r="G702" s="962" t="s">
        <v>685</v>
      </c>
      <c r="H702" s="962" t="s">
        <v>146</v>
      </c>
      <c r="I702" s="963" t="s">
        <v>683</v>
      </c>
    </row>
    <row r="703" spans="1:9">
      <c r="A703" s="966" t="s">
        <v>30</v>
      </c>
      <c r="B703" s="962" t="s">
        <v>362</v>
      </c>
      <c r="C703" s="964">
        <v>659.98010984099494</v>
      </c>
      <c r="D703" s="977">
        <v>100</v>
      </c>
      <c r="E703" s="962">
        <v>168</v>
      </c>
      <c r="F703" s="962">
        <v>3</v>
      </c>
      <c r="G703" s="962" t="s">
        <v>685</v>
      </c>
      <c r="H703" s="962" t="s">
        <v>32</v>
      </c>
      <c r="I703" s="963" t="s">
        <v>681</v>
      </c>
    </row>
    <row r="704" spans="1:9">
      <c r="A704" s="967" t="s">
        <v>39</v>
      </c>
      <c r="B704" s="962" t="s">
        <v>362</v>
      </c>
      <c r="C704" s="964">
        <v>85.342255582887262</v>
      </c>
      <c r="D704" s="977">
        <v>100</v>
      </c>
      <c r="E704" s="962">
        <v>168</v>
      </c>
      <c r="F704" s="962">
        <v>3</v>
      </c>
      <c r="G704" s="962" t="s">
        <v>685</v>
      </c>
      <c r="H704" s="962" t="s">
        <v>24</v>
      </c>
      <c r="I704" s="963" t="s">
        <v>682</v>
      </c>
    </row>
    <row r="705" spans="1:9">
      <c r="A705" s="968" t="s">
        <v>70</v>
      </c>
      <c r="B705" s="962" t="s">
        <v>362</v>
      </c>
      <c r="C705" s="964">
        <v>2784.2910883916975</v>
      </c>
      <c r="D705" s="977">
        <v>100</v>
      </c>
      <c r="E705" s="962">
        <v>168</v>
      </c>
      <c r="F705" s="962">
        <v>3</v>
      </c>
      <c r="G705" s="962" t="s">
        <v>685</v>
      </c>
      <c r="H705" s="962" t="s">
        <v>32</v>
      </c>
      <c r="I705" s="963" t="s">
        <v>711</v>
      </c>
    </row>
    <row r="706" spans="1:9">
      <c r="A706" s="968" t="s">
        <v>746</v>
      </c>
      <c r="B706" s="962" t="s">
        <v>362</v>
      </c>
      <c r="C706" s="964">
        <v>714.74139050668089</v>
      </c>
      <c r="D706" s="977">
        <v>100</v>
      </c>
      <c r="E706" s="962">
        <v>168</v>
      </c>
      <c r="F706" s="962">
        <v>3</v>
      </c>
      <c r="G706" s="962" t="s">
        <v>685</v>
      </c>
      <c r="H706" s="962" t="s">
        <v>46</v>
      </c>
      <c r="I706" s="963" t="s">
        <v>682</v>
      </c>
    </row>
    <row r="707" spans="1:9">
      <c r="A707" s="968" t="s">
        <v>63</v>
      </c>
      <c r="B707" s="962" t="s">
        <v>362</v>
      </c>
      <c r="C707" s="964">
        <v>320.03345843582724</v>
      </c>
      <c r="D707" s="977">
        <v>100</v>
      </c>
      <c r="E707" s="962">
        <v>168</v>
      </c>
      <c r="F707" s="962">
        <v>3</v>
      </c>
      <c r="G707" s="962" t="s">
        <v>685</v>
      </c>
      <c r="H707" s="962" t="s">
        <v>64</v>
      </c>
      <c r="I707" s="963" t="s">
        <v>683</v>
      </c>
    </row>
    <row r="708" spans="1:9">
      <c r="A708" s="966" t="s">
        <v>166</v>
      </c>
      <c r="B708" s="962" t="s">
        <v>362</v>
      </c>
      <c r="C708" s="964">
        <v>3767.5049912528775</v>
      </c>
      <c r="D708" s="977">
        <v>100</v>
      </c>
      <c r="E708" s="962">
        <v>168</v>
      </c>
      <c r="F708" s="962">
        <v>3</v>
      </c>
      <c r="G708" s="962" t="s">
        <v>685</v>
      </c>
      <c r="H708" s="962" t="s">
        <v>146</v>
      </c>
      <c r="I708" s="963" t="s">
        <v>683</v>
      </c>
    </row>
    <row r="709" spans="1:9">
      <c r="A709" s="966" t="s">
        <v>173</v>
      </c>
      <c r="B709" s="962" t="s">
        <v>362</v>
      </c>
      <c r="C709" s="964">
        <v>582.28309798740793</v>
      </c>
      <c r="D709" s="977">
        <v>100</v>
      </c>
      <c r="E709" s="962">
        <v>168</v>
      </c>
      <c r="F709" s="962">
        <v>3</v>
      </c>
      <c r="G709" s="962" t="s">
        <v>685</v>
      </c>
      <c r="H709" s="962" t="s">
        <v>146</v>
      </c>
      <c r="I709" s="963" t="s">
        <v>683</v>
      </c>
    </row>
    <row r="710" spans="1:9">
      <c r="A710" s="969" t="s">
        <v>52</v>
      </c>
      <c r="B710" s="962" t="s">
        <v>362</v>
      </c>
      <c r="C710" s="964">
        <v>1088.1137586818127</v>
      </c>
      <c r="D710" s="977">
        <v>100</v>
      </c>
      <c r="E710" s="962">
        <v>168</v>
      </c>
      <c r="F710" s="962">
        <v>3</v>
      </c>
      <c r="G710" s="962" t="s">
        <v>685</v>
      </c>
      <c r="H710" s="962" t="s">
        <v>54</v>
      </c>
      <c r="I710" s="962" t="s">
        <v>721</v>
      </c>
    </row>
    <row r="711" spans="1:9">
      <c r="A711" s="966" t="s">
        <v>185</v>
      </c>
      <c r="B711" s="962" t="s">
        <v>362</v>
      </c>
      <c r="C711" s="964">
        <v>20978.193200468475</v>
      </c>
      <c r="D711" s="977">
        <v>100</v>
      </c>
      <c r="E711" s="962">
        <v>168</v>
      </c>
      <c r="F711" s="962">
        <v>3</v>
      </c>
      <c r="G711" s="962" t="s">
        <v>685</v>
      </c>
      <c r="H711" s="962" t="s">
        <v>146</v>
      </c>
      <c r="I711" s="963" t="s">
        <v>681</v>
      </c>
    </row>
    <row r="712" spans="1:9">
      <c r="A712" s="968" t="s">
        <v>747</v>
      </c>
      <c r="B712" s="962" t="s">
        <v>362</v>
      </c>
      <c r="C712" s="964">
        <v>768.08030024598543</v>
      </c>
      <c r="D712" s="977">
        <v>100</v>
      </c>
      <c r="E712" s="962">
        <v>168</v>
      </c>
      <c r="F712" s="962">
        <v>3</v>
      </c>
      <c r="G712" s="962" t="s">
        <v>685</v>
      </c>
      <c r="H712" s="962" t="s">
        <v>24</v>
      </c>
      <c r="I712" s="962" t="s">
        <v>683</v>
      </c>
    </row>
    <row r="713" spans="1:9">
      <c r="A713" s="966" t="s">
        <v>181</v>
      </c>
      <c r="B713" s="962" t="s">
        <v>362</v>
      </c>
      <c r="C713" s="964">
        <v>896.09368362031637</v>
      </c>
      <c r="D713" s="977">
        <v>100</v>
      </c>
      <c r="E713" s="962">
        <v>168</v>
      </c>
      <c r="F713" s="962">
        <v>3</v>
      </c>
      <c r="G713" s="962" t="s">
        <v>685</v>
      </c>
      <c r="H713" s="962" t="s">
        <v>146</v>
      </c>
      <c r="I713" s="963" t="s">
        <v>681</v>
      </c>
    </row>
    <row r="714" spans="1:9">
      <c r="A714" s="967" t="s">
        <v>261</v>
      </c>
      <c r="B714" s="962" t="s">
        <v>362</v>
      </c>
      <c r="C714" s="964">
        <v>401.10860123957013</v>
      </c>
      <c r="D714" s="977">
        <v>100</v>
      </c>
      <c r="E714" s="962">
        <v>168</v>
      </c>
      <c r="F714" s="962">
        <v>3</v>
      </c>
      <c r="G714" s="962" t="s">
        <v>685</v>
      </c>
      <c r="H714" s="962" t="s">
        <v>79</v>
      </c>
      <c r="I714" s="962" t="s">
        <v>683</v>
      </c>
    </row>
    <row r="715" spans="1:9">
      <c r="A715" s="966" t="s">
        <v>190</v>
      </c>
      <c r="B715" s="962" t="s">
        <v>362</v>
      </c>
      <c r="C715" s="964">
        <v>4618.4383979605818</v>
      </c>
      <c r="D715" s="977">
        <v>100</v>
      </c>
      <c r="E715" s="962">
        <v>168</v>
      </c>
      <c r="F715" s="962">
        <v>3</v>
      </c>
      <c r="G715" s="962" t="s">
        <v>685</v>
      </c>
      <c r="H715" s="962" t="s">
        <v>146</v>
      </c>
      <c r="I715" s="963" t="s">
        <v>681</v>
      </c>
    </row>
    <row r="716" spans="1:9">
      <c r="A716" s="968" t="s">
        <v>83</v>
      </c>
      <c r="B716" s="962" t="s">
        <v>362</v>
      </c>
      <c r="C716" s="964">
        <v>0</v>
      </c>
      <c r="D716" s="977">
        <v>100</v>
      </c>
      <c r="E716" s="962">
        <v>168</v>
      </c>
      <c r="F716" s="962">
        <v>3</v>
      </c>
      <c r="G716" s="962" t="s">
        <v>685</v>
      </c>
      <c r="H716" s="962" t="s">
        <v>87</v>
      </c>
      <c r="I716" s="962" t="s">
        <v>682</v>
      </c>
    </row>
    <row r="717" spans="1:9">
      <c r="A717" s="966" t="s">
        <v>192</v>
      </c>
      <c r="B717" s="962" t="s">
        <v>362</v>
      </c>
      <c r="C717" s="964">
        <v>512.05353349732366</v>
      </c>
      <c r="D717" s="977">
        <v>100</v>
      </c>
      <c r="E717" s="962">
        <v>168</v>
      </c>
      <c r="F717" s="962">
        <v>3</v>
      </c>
      <c r="G717" s="962" t="s">
        <v>685</v>
      </c>
      <c r="H717" s="962" t="s">
        <v>146</v>
      </c>
      <c r="I717" s="962" t="s">
        <v>683</v>
      </c>
    </row>
    <row r="718" spans="1:9">
      <c r="A718" s="966" t="s">
        <v>94</v>
      </c>
      <c r="B718" s="962" t="s">
        <v>362</v>
      </c>
      <c r="C718" s="964">
        <v>2538.9321035908961</v>
      </c>
      <c r="D718" s="977">
        <v>100</v>
      </c>
      <c r="E718" s="962">
        <v>168</v>
      </c>
      <c r="F718" s="962">
        <v>3</v>
      </c>
      <c r="G718" s="962" t="s">
        <v>685</v>
      </c>
      <c r="H718" s="962" t="s">
        <v>95</v>
      </c>
      <c r="I718" s="962" t="s">
        <v>726</v>
      </c>
    </row>
    <row r="719" spans="1:9">
      <c r="A719" s="966" t="s">
        <v>196</v>
      </c>
      <c r="B719" s="962" t="s">
        <v>362</v>
      </c>
      <c r="C719" s="964">
        <v>47877.005381999756</v>
      </c>
      <c r="D719" s="977">
        <v>100</v>
      </c>
      <c r="E719" s="962">
        <v>168</v>
      </c>
      <c r="F719" s="962">
        <v>3</v>
      </c>
      <c r="G719" s="962" t="s">
        <v>685</v>
      </c>
      <c r="H719" s="962" t="s">
        <v>146</v>
      </c>
      <c r="I719" s="962" t="s">
        <v>681</v>
      </c>
    </row>
    <row r="720" spans="1:9">
      <c r="A720" s="966" t="s">
        <v>100</v>
      </c>
      <c r="B720" s="962" t="s">
        <v>362</v>
      </c>
      <c r="C720" s="964">
        <v>202.68785700935726</v>
      </c>
      <c r="D720" s="977">
        <v>100</v>
      </c>
      <c r="E720" s="962">
        <v>168</v>
      </c>
      <c r="F720" s="962">
        <v>3</v>
      </c>
      <c r="G720" s="962" t="s">
        <v>685</v>
      </c>
      <c r="H720" s="962" t="s">
        <v>24</v>
      </c>
      <c r="I720" s="962" t="s">
        <v>682</v>
      </c>
    </row>
    <row r="721" spans="1:9">
      <c r="A721" s="966" t="s">
        <v>198</v>
      </c>
      <c r="B721" s="962" t="s">
        <v>362</v>
      </c>
      <c r="C721" s="964">
        <v>5604.1414499429311</v>
      </c>
      <c r="D721" s="977">
        <v>100</v>
      </c>
      <c r="E721" s="962">
        <v>168</v>
      </c>
      <c r="F721" s="962">
        <v>3</v>
      </c>
      <c r="G721" s="962" t="s">
        <v>685</v>
      </c>
      <c r="H721" s="962" t="s">
        <v>146</v>
      </c>
      <c r="I721" s="962" t="s">
        <v>683</v>
      </c>
    </row>
    <row r="722" spans="1:9">
      <c r="A722" s="966" t="s">
        <v>201</v>
      </c>
      <c r="B722" s="962" t="s">
        <v>362</v>
      </c>
      <c r="C722" s="964">
        <v>15496.356934787427</v>
      </c>
      <c r="D722" s="977">
        <v>100</v>
      </c>
      <c r="E722" s="962">
        <v>168</v>
      </c>
      <c r="F722" s="962">
        <v>3</v>
      </c>
      <c r="G722" s="962" t="s">
        <v>685</v>
      </c>
      <c r="H722" s="962" t="s">
        <v>146</v>
      </c>
      <c r="I722" s="963" t="s">
        <v>683</v>
      </c>
    </row>
    <row r="723" spans="1:9">
      <c r="A723" s="968" t="s">
        <v>103</v>
      </c>
      <c r="B723" s="962" t="s">
        <v>362</v>
      </c>
      <c r="C723" s="964">
        <v>85.342255582887262</v>
      </c>
      <c r="D723" s="977">
        <v>100</v>
      </c>
      <c r="E723" s="962">
        <v>168</v>
      </c>
      <c r="F723" s="962">
        <v>3</v>
      </c>
      <c r="G723" s="962" t="s">
        <v>685</v>
      </c>
      <c r="H723" s="962" t="s">
        <v>79</v>
      </c>
      <c r="I723" s="962" t="s">
        <v>682</v>
      </c>
    </row>
    <row r="724" spans="1:9">
      <c r="A724" s="968" t="s">
        <v>107</v>
      </c>
      <c r="B724" s="962" t="s">
        <v>362</v>
      </c>
      <c r="C724" s="964">
        <v>426.71127791443632</v>
      </c>
      <c r="D724" s="977">
        <v>100</v>
      </c>
      <c r="E724" s="962">
        <v>168</v>
      </c>
      <c r="F724" s="962">
        <v>3</v>
      </c>
      <c r="G724" s="962" t="s">
        <v>685</v>
      </c>
      <c r="H724" s="962" t="s">
        <v>79</v>
      </c>
      <c r="I724" s="962" t="s">
        <v>682</v>
      </c>
    </row>
    <row r="725" spans="1:9">
      <c r="A725" s="968" t="s">
        <v>108</v>
      </c>
      <c r="B725" s="962" t="s">
        <v>362</v>
      </c>
      <c r="C725" s="964">
        <v>96.010037530748178</v>
      </c>
      <c r="D725" s="977">
        <v>100</v>
      </c>
      <c r="E725" s="962">
        <v>168</v>
      </c>
      <c r="F725" s="962">
        <v>3</v>
      </c>
      <c r="G725" s="962" t="s">
        <v>685</v>
      </c>
      <c r="H725" s="962" t="s">
        <v>32</v>
      </c>
      <c r="I725" s="962" t="s">
        <v>682</v>
      </c>
    </row>
    <row r="726" spans="1:9">
      <c r="A726" s="966" t="s">
        <v>203</v>
      </c>
      <c r="B726" s="962" t="s">
        <v>362</v>
      </c>
      <c r="C726" s="964">
        <v>26072.059080572057</v>
      </c>
      <c r="D726" s="977">
        <v>100</v>
      </c>
      <c r="E726" s="962">
        <v>168</v>
      </c>
      <c r="F726" s="962">
        <v>3</v>
      </c>
      <c r="G726" s="962" t="s">
        <v>685</v>
      </c>
      <c r="H726" s="962" t="s">
        <v>146</v>
      </c>
      <c r="I726" s="963" t="s">
        <v>681</v>
      </c>
    </row>
    <row r="727" spans="1:9">
      <c r="A727" s="966" t="s">
        <v>204</v>
      </c>
      <c r="B727" s="962" t="s">
        <v>362</v>
      </c>
      <c r="C727" s="964">
        <v>481944.78572768101</v>
      </c>
      <c r="D727" s="977">
        <v>100</v>
      </c>
      <c r="E727" s="962">
        <v>168</v>
      </c>
      <c r="F727" s="962">
        <v>3</v>
      </c>
      <c r="G727" s="962" t="s">
        <v>685</v>
      </c>
      <c r="H727" s="962" t="s">
        <v>146</v>
      </c>
      <c r="I727" s="963" t="s">
        <v>681</v>
      </c>
    </row>
    <row r="728" spans="1:9">
      <c r="A728" s="966" t="s">
        <v>262</v>
      </c>
      <c r="B728" s="962" t="s">
        <v>362</v>
      </c>
      <c r="C728" s="964">
        <v>13180.044596582153</v>
      </c>
      <c r="D728" s="977">
        <v>100</v>
      </c>
      <c r="E728" s="962">
        <v>168</v>
      </c>
      <c r="F728" s="962">
        <v>3</v>
      </c>
      <c r="G728" s="962" t="s">
        <v>685</v>
      </c>
      <c r="H728" s="962" t="s">
        <v>146</v>
      </c>
      <c r="I728" s="963" t="s">
        <v>681</v>
      </c>
    </row>
    <row r="729" spans="1:9">
      <c r="A729" s="966" t="s">
        <v>263</v>
      </c>
      <c r="B729" s="962" t="s">
        <v>362</v>
      </c>
      <c r="C729" s="964">
        <v>135.12523800623816</v>
      </c>
      <c r="D729" s="977">
        <v>100</v>
      </c>
      <c r="E729" s="962">
        <v>168</v>
      </c>
      <c r="F729" s="962">
        <v>3</v>
      </c>
      <c r="G729" s="962" t="s">
        <v>685</v>
      </c>
      <c r="H729" s="962" t="s">
        <v>24</v>
      </c>
      <c r="I729" s="962" t="s">
        <v>683</v>
      </c>
    </row>
    <row r="730" spans="1:9">
      <c r="A730" s="969" t="s">
        <v>122</v>
      </c>
      <c r="B730" s="962" t="s">
        <v>362</v>
      </c>
      <c r="C730" s="964">
        <v>1194.7915781604217</v>
      </c>
      <c r="D730" s="977">
        <v>100</v>
      </c>
      <c r="E730" s="962">
        <v>168</v>
      </c>
      <c r="F730" s="962">
        <v>3</v>
      </c>
      <c r="G730" s="962" t="s">
        <v>685</v>
      </c>
      <c r="H730" s="962" t="s">
        <v>79</v>
      </c>
      <c r="I730" s="962" t="s">
        <v>683</v>
      </c>
    </row>
    <row r="731" spans="1:9">
      <c r="A731" s="969" t="s">
        <v>120</v>
      </c>
      <c r="B731" s="962" t="s">
        <v>362</v>
      </c>
      <c r="C731" s="964">
        <v>362.70458622727091</v>
      </c>
      <c r="D731" s="977">
        <v>100</v>
      </c>
      <c r="E731" s="962">
        <v>168</v>
      </c>
      <c r="F731" s="962">
        <v>3</v>
      </c>
      <c r="G731" s="962" t="s">
        <v>685</v>
      </c>
      <c r="H731" s="962" t="s">
        <v>79</v>
      </c>
    </row>
    <row r="732" spans="1:9">
      <c r="A732" s="969" t="s">
        <v>123</v>
      </c>
      <c r="B732" s="962" t="s">
        <v>362</v>
      </c>
      <c r="C732" s="964">
        <v>149.34894727005272</v>
      </c>
      <c r="D732" s="977">
        <v>100</v>
      </c>
      <c r="E732" s="962">
        <v>168</v>
      </c>
      <c r="F732" s="962">
        <v>3</v>
      </c>
      <c r="G732" s="962" t="s">
        <v>685</v>
      </c>
      <c r="H732" s="962" t="s">
        <v>54</v>
      </c>
      <c r="I732" s="962" t="s">
        <v>683</v>
      </c>
    </row>
    <row r="733" spans="1:9">
      <c r="A733" s="967" t="s">
        <v>214</v>
      </c>
      <c r="B733" s="962" t="s">
        <v>362</v>
      </c>
      <c r="C733" s="964">
        <v>373.37236817513173</v>
      </c>
      <c r="D733" s="977">
        <v>100</v>
      </c>
      <c r="E733" s="962">
        <v>168</v>
      </c>
      <c r="F733" s="962">
        <v>3</v>
      </c>
      <c r="G733" s="962" t="s">
        <v>685</v>
      </c>
      <c r="H733" s="962" t="s">
        <v>146</v>
      </c>
      <c r="I733" s="962" t="s">
        <v>683</v>
      </c>
    </row>
    <row r="734" spans="1:9" ht="15.6">
      <c r="A734" s="967" t="s">
        <v>218</v>
      </c>
      <c r="B734" s="962" t="s">
        <v>362</v>
      </c>
      <c r="C734" s="964">
        <v>554.72466128876727</v>
      </c>
      <c r="D734" s="977">
        <v>100</v>
      </c>
      <c r="E734" s="962">
        <v>168</v>
      </c>
      <c r="F734" s="962">
        <v>3</v>
      </c>
      <c r="G734" s="962" t="s">
        <v>685</v>
      </c>
      <c r="H734" s="962" t="s">
        <v>146</v>
      </c>
      <c r="I734" s="973" t="s">
        <v>742</v>
      </c>
    </row>
    <row r="735" spans="1:9">
      <c r="A735" s="969" t="s">
        <v>126</v>
      </c>
      <c r="B735" s="962" t="s">
        <v>362</v>
      </c>
      <c r="C735" s="964">
        <v>0</v>
      </c>
      <c r="D735" s="977">
        <v>100</v>
      </c>
      <c r="E735" s="962">
        <v>168</v>
      </c>
      <c r="F735" s="962">
        <v>3</v>
      </c>
      <c r="G735" s="962" t="s">
        <v>685</v>
      </c>
      <c r="H735" s="962" t="s">
        <v>32</v>
      </c>
      <c r="I735" s="962" t="s">
        <v>681</v>
      </c>
    </row>
    <row r="736" spans="1:9">
      <c r="A736" s="968" t="s">
        <v>129</v>
      </c>
      <c r="B736" s="962" t="s">
        <v>362</v>
      </c>
      <c r="C736" s="964">
        <v>181.35229311363545</v>
      </c>
      <c r="D736" s="977">
        <v>100</v>
      </c>
      <c r="E736" s="962">
        <v>168</v>
      </c>
      <c r="F736" s="962">
        <v>3</v>
      </c>
      <c r="G736" s="962" t="s">
        <v>685</v>
      </c>
      <c r="H736" s="962" t="s">
        <v>24</v>
      </c>
      <c r="I736" s="962" t="s">
        <v>682</v>
      </c>
    </row>
    <row r="737" spans="1:9">
      <c r="A737" s="968" t="s">
        <v>264</v>
      </c>
      <c r="B737" s="962" t="s">
        <v>362</v>
      </c>
      <c r="C737" s="964">
        <v>0</v>
      </c>
      <c r="D737" s="977">
        <v>100</v>
      </c>
      <c r="E737" s="962">
        <v>168</v>
      </c>
      <c r="F737" s="962">
        <v>3</v>
      </c>
      <c r="G737" s="962" t="s">
        <v>685</v>
      </c>
      <c r="H737" s="962" t="s">
        <v>133</v>
      </c>
      <c r="I737" s="962" t="s">
        <v>682</v>
      </c>
    </row>
    <row r="738" spans="1:9">
      <c r="A738" s="968" t="s">
        <v>138</v>
      </c>
      <c r="B738" s="962" t="s">
        <v>362</v>
      </c>
      <c r="C738" s="964">
        <v>330.70124038368817</v>
      </c>
      <c r="D738" s="977">
        <v>100</v>
      </c>
      <c r="E738" s="962">
        <v>168</v>
      </c>
      <c r="F738" s="962">
        <v>3</v>
      </c>
      <c r="G738" s="962" t="s">
        <v>685</v>
      </c>
      <c r="H738" s="962" t="s">
        <v>87</v>
      </c>
      <c r="I738" s="962" t="s">
        <v>682</v>
      </c>
    </row>
    <row r="739" spans="1:9">
      <c r="A739" s="966" t="s">
        <v>212</v>
      </c>
      <c r="B739" s="962" t="s">
        <v>362</v>
      </c>
      <c r="C739" s="964">
        <v>0</v>
      </c>
      <c r="D739" s="977">
        <v>100</v>
      </c>
      <c r="E739" s="962">
        <v>168</v>
      </c>
      <c r="F739" s="962">
        <v>3</v>
      </c>
      <c r="G739" s="962" t="s">
        <v>685</v>
      </c>
      <c r="H739" s="962" t="s">
        <v>146</v>
      </c>
      <c r="I739" s="962" t="s">
        <v>705</v>
      </c>
    </row>
    <row r="740" spans="1:9">
      <c r="A740" s="962" t="s">
        <v>20</v>
      </c>
      <c r="B740" s="962" t="s">
        <v>362</v>
      </c>
      <c r="C740" s="964">
        <v>0</v>
      </c>
      <c r="D740" s="977">
        <v>0</v>
      </c>
      <c r="E740" s="962">
        <v>168</v>
      </c>
      <c r="F740" s="962">
        <v>4</v>
      </c>
      <c r="G740" s="962" t="s">
        <v>677</v>
      </c>
      <c r="H740" s="962" t="s">
        <v>24</v>
      </c>
      <c r="I740" s="963" t="s">
        <v>683</v>
      </c>
    </row>
    <row r="741" spans="1:9">
      <c r="A741" s="962" t="s">
        <v>143</v>
      </c>
      <c r="B741" s="962" t="s">
        <v>362</v>
      </c>
      <c r="C741" s="964">
        <v>5638.749043403468</v>
      </c>
      <c r="D741" s="977">
        <v>0</v>
      </c>
      <c r="E741" s="962">
        <v>168</v>
      </c>
      <c r="F741" s="962">
        <v>4</v>
      </c>
      <c r="G741" s="962" t="s">
        <v>677</v>
      </c>
      <c r="H741" s="962" t="s">
        <v>146</v>
      </c>
      <c r="I741" s="963" t="s">
        <v>681</v>
      </c>
    </row>
    <row r="742" spans="1:9">
      <c r="A742" s="966" t="s">
        <v>152</v>
      </c>
      <c r="B742" s="962" t="s">
        <v>362</v>
      </c>
      <c r="C742" s="964">
        <v>0</v>
      </c>
      <c r="D742" s="977">
        <v>0</v>
      </c>
      <c r="E742" s="962">
        <v>168</v>
      </c>
      <c r="F742" s="962">
        <v>4</v>
      </c>
      <c r="G742" s="962" t="s">
        <v>677</v>
      </c>
      <c r="H742" s="962" t="s">
        <v>146</v>
      </c>
      <c r="I742" s="963" t="s">
        <v>681</v>
      </c>
    </row>
    <row r="743" spans="1:9">
      <c r="A743" s="966" t="s">
        <v>158</v>
      </c>
      <c r="B743" s="962" t="s">
        <v>362</v>
      </c>
      <c r="C743" s="964">
        <v>2080.8139977935348</v>
      </c>
      <c r="D743" s="977">
        <v>0</v>
      </c>
      <c r="E743" s="962">
        <v>168</v>
      </c>
      <c r="F743" s="962">
        <v>4</v>
      </c>
      <c r="G743" s="962" t="s">
        <v>677</v>
      </c>
      <c r="H743" s="962" t="s">
        <v>146</v>
      </c>
      <c r="I743" s="963" t="s">
        <v>683</v>
      </c>
    </row>
    <row r="744" spans="1:9">
      <c r="A744" s="966" t="s">
        <v>30</v>
      </c>
      <c r="B744" s="962" t="s">
        <v>362</v>
      </c>
      <c r="C744" s="964">
        <v>0</v>
      </c>
      <c r="D744" s="977">
        <v>0</v>
      </c>
      <c r="E744" s="962">
        <v>168</v>
      </c>
      <c r="F744" s="962">
        <v>4</v>
      </c>
      <c r="G744" s="962" t="s">
        <v>677</v>
      </c>
      <c r="H744" s="962" t="s">
        <v>32</v>
      </c>
      <c r="I744" s="963" t="s">
        <v>681</v>
      </c>
    </row>
    <row r="745" spans="1:9">
      <c r="A745" s="967" t="s">
        <v>39</v>
      </c>
      <c r="B745" s="962" t="s">
        <v>362</v>
      </c>
      <c r="C745" s="964">
        <v>171.26041134103167</v>
      </c>
      <c r="D745" s="977">
        <v>0</v>
      </c>
      <c r="E745" s="962">
        <v>168</v>
      </c>
      <c r="F745" s="962">
        <v>4</v>
      </c>
      <c r="G745" s="962" t="s">
        <v>677</v>
      </c>
      <c r="H745" s="962" t="s">
        <v>24</v>
      </c>
      <c r="I745" s="963" t="s">
        <v>682</v>
      </c>
    </row>
    <row r="746" spans="1:9">
      <c r="A746" s="968" t="s">
        <v>70</v>
      </c>
      <c r="B746" s="962" t="s">
        <v>362</v>
      </c>
      <c r="C746" s="964">
        <v>770.67185103464249</v>
      </c>
      <c r="D746" s="977">
        <v>0</v>
      </c>
      <c r="E746" s="962">
        <v>168</v>
      </c>
      <c r="F746" s="962">
        <v>4</v>
      </c>
      <c r="G746" s="962" t="s">
        <v>677</v>
      </c>
      <c r="H746" s="962" t="s">
        <v>32</v>
      </c>
      <c r="I746" s="963" t="s">
        <v>711</v>
      </c>
    </row>
    <row r="747" spans="1:9">
      <c r="A747" s="968" t="s">
        <v>746</v>
      </c>
      <c r="B747" s="962" t="s">
        <v>362</v>
      </c>
      <c r="C747" s="964">
        <v>299.70571984680544</v>
      </c>
      <c r="D747" s="977">
        <v>0</v>
      </c>
      <c r="E747" s="962">
        <v>168</v>
      </c>
      <c r="F747" s="962">
        <v>4</v>
      </c>
      <c r="G747" s="962" t="s">
        <v>677</v>
      </c>
      <c r="H747" s="962" t="s">
        <v>46</v>
      </c>
      <c r="I747" s="963" t="s">
        <v>682</v>
      </c>
    </row>
    <row r="748" spans="1:9">
      <c r="A748" s="968" t="s">
        <v>63</v>
      </c>
      <c r="B748" s="962" t="s">
        <v>362</v>
      </c>
      <c r="C748" s="964">
        <v>342.52082268206334</v>
      </c>
      <c r="D748" s="977">
        <v>0</v>
      </c>
      <c r="E748" s="962">
        <v>168</v>
      </c>
      <c r="F748" s="962">
        <v>4</v>
      </c>
      <c r="G748" s="962" t="s">
        <v>677</v>
      </c>
      <c r="H748" s="962" t="s">
        <v>64</v>
      </c>
      <c r="I748" s="963" t="s">
        <v>683</v>
      </c>
    </row>
    <row r="749" spans="1:9">
      <c r="A749" s="966" t="s">
        <v>166</v>
      </c>
      <c r="B749" s="962" t="s">
        <v>362</v>
      </c>
      <c r="C749" s="964">
        <v>0</v>
      </c>
      <c r="D749" s="977">
        <v>0</v>
      </c>
      <c r="E749" s="962">
        <v>168</v>
      </c>
      <c r="F749" s="962">
        <v>4</v>
      </c>
      <c r="G749" s="962" t="s">
        <v>677</v>
      </c>
      <c r="H749" s="962" t="s">
        <v>146</v>
      </c>
      <c r="I749" s="963" t="s">
        <v>683</v>
      </c>
    </row>
    <row r="750" spans="1:9">
      <c r="A750" s="966" t="s">
        <v>173</v>
      </c>
      <c r="B750" s="962" t="s">
        <v>362</v>
      </c>
      <c r="C750" s="964">
        <v>1869.5928238062625</v>
      </c>
      <c r="D750" s="977">
        <v>0</v>
      </c>
      <c r="E750" s="962">
        <v>168</v>
      </c>
      <c r="F750" s="962">
        <v>4</v>
      </c>
      <c r="G750" s="962" t="s">
        <v>677</v>
      </c>
      <c r="H750" s="962" t="s">
        <v>146</v>
      </c>
      <c r="I750" s="963" t="s">
        <v>683</v>
      </c>
    </row>
    <row r="751" spans="1:9">
      <c r="A751" s="969" t="s">
        <v>52</v>
      </c>
      <c r="B751" s="962" t="s">
        <v>362</v>
      </c>
      <c r="C751" s="964">
        <v>685.04164536412668</v>
      </c>
      <c r="D751" s="977">
        <v>0</v>
      </c>
      <c r="E751" s="962">
        <v>168</v>
      </c>
      <c r="F751" s="962">
        <v>4</v>
      </c>
      <c r="G751" s="962" t="s">
        <v>677</v>
      </c>
      <c r="H751" s="962" t="s">
        <v>54</v>
      </c>
      <c r="I751" s="962" t="s">
        <v>721</v>
      </c>
    </row>
    <row r="752" spans="1:9">
      <c r="A752" s="966" t="s">
        <v>185</v>
      </c>
      <c r="B752" s="962" t="s">
        <v>362</v>
      </c>
      <c r="C752" s="964">
        <v>117090.74323386335</v>
      </c>
      <c r="D752" s="977">
        <v>0</v>
      </c>
      <c r="E752" s="962">
        <v>168</v>
      </c>
      <c r="F752" s="962">
        <v>4</v>
      </c>
      <c r="G752" s="962" t="s">
        <v>677</v>
      </c>
      <c r="H752" s="962" t="s">
        <v>146</v>
      </c>
      <c r="I752" s="963" t="s">
        <v>681</v>
      </c>
    </row>
    <row r="753" spans="1:9">
      <c r="A753" s="968" t="s">
        <v>747</v>
      </c>
      <c r="B753" s="962" t="s">
        <v>362</v>
      </c>
      <c r="C753" s="964">
        <v>256.89061701154753</v>
      </c>
      <c r="D753" s="977">
        <v>0</v>
      </c>
      <c r="E753" s="962">
        <v>168</v>
      </c>
      <c r="F753" s="962">
        <v>4</v>
      </c>
      <c r="G753" s="962" t="s">
        <v>677</v>
      </c>
      <c r="H753" s="962" t="s">
        <v>24</v>
      </c>
      <c r="I753" s="962" t="s">
        <v>683</v>
      </c>
    </row>
    <row r="754" spans="1:9">
      <c r="A754" s="966" t="s">
        <v>181</v>
      </c>
      <c r="B754" s="962" t="s">
        <v>362</v>
      </c>
      <c r="C754" s="964">
        <v>14599.950066822952</v>
      </c>
      <c r="D754" s="977">
        <v>0</v>
      </c>
      <c r="E754" s="962">
        <v>168</v>
      </c>
      <c r="F754" s="962">
        <v>4</v>
      </c>
      <c r="G754" s="962" t="s">
        <v>677</v>
      </c>
      <c r="H754" s="962" t="s">
        <v>146</v>
      </c>
      <c r="I754" s="963" t="s">
        <v>681</v>
      </c>
    </row>
    <row r="755" spans="1:9">
      <c r="A755" s="967" t="s">
        <v>261</v>
      </c>
      <c r="B755" s="962" t="s">
        <v>362</v>
      </c>
      <c r="C755" s="964">
        <v>913.38886048550228</v>
      </c>
      <c r="D755" s="977">
        <v>0</v>
      </c>
      <c r="E755" s="962">
        <v>168</v>
      </c>
      <c r="F755" s="962">
        <v>4</v>
      </c>
      <c r="G755" s="962" t="s">
        <v>677</v>
      </c>
      <c r="H755" s="962" t="s">
        <v>79</v>
      </c>
      <c r="I755" s="962" t="s">
        <v>683</v>
      </c>
    </row>
    <row r="756" spans="1:9">
      <c r="A756" s="966" t="s">
        <v>190</v>
      </c>
      <c r="B756" s="962" t="s">
        <v>362</v>
      </c>
      <c r="C756" s="964">
        <v>3099.8134452726736</v>
      </c>
      <c r="D756" s="977">
        <v>0</v>
      </c>
      <c r="E756" s="962">
        <v>168</v>
      </c>
      <c r="F756" s="962">
        <v>4</v>
      </c>
      <c r="G756" s="962" t="s">
        <v>677</v>
      </c>
      <c r="H756" s="962" t="s">
        <v>146</v>
      </c>
      <c r="I756" s="963" t="s">
        <v>681</v>
      </c>
    </row>
    <row r="757" spans="1:9">
      <c r="A757" s="968" t="s">
        <v>83</v>
      </c>
      <c r="B757" s="962" t="s">
        <v>362</v>
      </c>
      <c r="C757" s="964">
        <v>0</v>
      </c>
      <c r="D757" s="977">
        <v>0</v>
      </c>
      <c r="E757" s="962">
        <v>168</v>
      </c>
      <c r="F757" s="962">
        <v>4</v>
      </c>
      <c r="G757" s="962" t="s">
        <v>677</v>
      </c>
      <c r="H757" s="962" t="s">
        <v>87</v>
      </c>
      <c r="I757" s="962" t="s">
        <v>682</v>
      </c>
    </row>
    <row r="758" spans="1:9">
      <c r="A758" s="966" t="s">
        <v>192</v>
      </c>
      <c r="B758" s="962" t="s">
        <v>362</v>
      </c>
      <c r="C758" s="964">
        <v>640.62792667625365</v>
      </c>
      <c r="D758" s="977">
        <v>0</v>
      </c>
      <c r="E758" s="962">
        <v>168</v>
      </c>
      <c r="F758" s="962">
        <v>4</v>
      </c>
      <c r="G758" s="962" t="s">
        <v>677</v>
      </c>
      <c r="H758" s="962" t="s">
        <v>146</v>
      </c>
      <c r="I758" s="962" t="s">
        <v>683</v>
      </c>
    </row>
    <row r="759" spans="1:9">
      <c r="A759" s="966" t="s">
        <v>94</v>
      </c>
      <c r="B759" s="962" t="s">
        <v>362</v>
      </c>
      <c r="C759" s="964">
        <v>513.78123402309507</v>
      </c>
      <c r="D759" s="977">
        <v>0</v>
      </c>
      <c r="E759" s="962">
        <v>168</v>
      </c>
      <c r="F759" s="962">
        <v>4</v>
      </c>
      <c r="G759" s="962" t="s">
        <v>677</v>
      </c>
      <c r="H759" s="962" t="s">
        <v>95</v>
      </c>
      <c r="I759" s="962" t="s">
        <v>726</v>
      </c>
    </row>
    <row r="760" spans="1:9">
      <c r="A760" s="966" t="s">
        <v>196</v>
      </c>
      <c r="B760" s="962" t="s">
        <v>362</v>
      </c>
      <c r="C760" s="964">
        <v>95672.725902208011</v>
      </c>
      <c r="D760" s="977">
        <v>0</v>
      </c>
      <c r="E760" s="962">
        <v>168</v>
      </c>
      <c r="F760" s="962">
        <v>4</v>
      </c>
      <c r="G760" s="962" t="s">
        <v>677</v>
      </c>
      <c r="H760" s="962" t="s">
        <v>146</v>
      </c>
      <c r="I760" s="962" t="s">
        <v>681</v>
      </c>
    </row>
    <row r="761" spans="1:9">
      <c r="A761" s="966" t="s">
        <v>100</v>
      </c>
      <c r="B761" s="962" t="s">
        <v>362</v>
      </c>
      <c r="C761" s="964">
        <v>128.44530850577377</v>
      </c>
      <c r="D761" s="977">
        <v>0</v>
      </c>
      <c r="E761" s="962">
        <v>168</v>
      </c>
      <c r="F761" s="962">
        <v>4</v>
      </c>
      <c r="G761" s="962" t="s">
        <v>677</v>
      </c>
      <c r="H761" s="962" t="s">
        <v>24</v>
      </c>
      <c r="I761" s="962" t="s">
        <v>682</v>
      </c>
    </row>
    <row r="762" spans="1:9">
      <c r="A762" s="966" t="s">
        <v>198</v>
      </c>
      <c r="B762" s="962" t="s">
        <v>362</v>
      </c>
      <c r="C762" s="964">
        <v>428.1510283525792</v>
      </c>
      <c r="D762" s="977">
        <v>0</v>
      </c>
      <c r="E762" s="962">
        <v>168</v>
      </c>
      <c r="F762" s="962">
        <v>4</v>
      </c>
      <c r="G762" s="962" t="s">
        <v>677</v>
      </c>
      <c r="H762" s="962" t="s">
        <v>146</v>
      </c>
      <c r="I762" s="962" t="s">
        <v>683</v>
      </c>
    </row>
    <row r="763" spans="1:9">
      <c r="A763" s="966" t="s">
        <v>201</v>
      </c>
      <c r="B763" s="962" t="s">
        <v>362</v>
      </c>
      <c r="C763" s="964">
        <v>4799.3691463903397</v>
      </c>
      <c r="D763" s="977">
        <v>0</v>
      </c>
      <c r="E763" s="962">
        <v>168</v>
      </c>
      <c r="F763" s="962">
        <v>4</v>
      </c>
      <c r="G763" s="962" t="s">
        <v>677</v>
      </c>
      <c r="H763" s="962" t="s">
        <v>146</v>
      </c>
      <c r="I763" s="963" t="s">
        <v>683</v>
      </c>
    </row>
    <row r="764" spans="1:9">
      <c r="A764" s="968" t="s">
        <v>103</v>
      </c>
      <c r="B764" s="962" t="s">
        <v>362</v>
      </c>
      <c r="C764" s="964">
        <v>171.26041134103167</v>
      </c>
      <c r="D764" s="977">
        <v>0</v>
      </c>
      <c r="E764" s="962">
        <v>168</v>
      </c>
      <c r="F764" s="962">
        <v>4</v>
      </c>
      <c r="G764" s="962" t="s">
        <v>677</v>
      </c>
      <c r="H764" s="962" t="s">
        <v>79</v>
      </c>
      <c r="I764" s="962" t="s">
        <v>682</v>
      </c>
    </row>
    <row r="765" spans="1:9">
      <c r="A765" s="968" t="s">
        <v>107</v>
      </c>
      <c r="B765" s="962" t="s">
        <v>362</v>
      </c>
      <c r="C765" s="964">
        <v>85.630205670515835</v>
      </c>
      <c r="D765" s="977">
        <v>0</v>
      </c>
      <c r="E765" s="962">
        <v>168</v>
      </c>
      <c r="F765" s="962">
        <v>4</v>
      </c>
      <c r="G765" s="962" t="s">
        <v>677</v>
      </c>
      <c r="H765" s="962" t="s">
        <v>79</v>
      </c>
      <c r="I765" s="962" t="s">
        <v>682</v>
      </c>
    </row>
    <row r="766" spans="1:9">
      <c r="A766" s="968" t="s">
        <v>108</v>
      </c>
      <c r="B766" s="962" t="s">
        <v>362</v>
      </c>
      <c r="C766" s="964">
        <v>42.815102835257917</v>
      </c>
      <c r="D766" s="977">
        <v>0</v>
      </c>
      <c r="E766" s="962">
        <v>168</v>
      </c>
      <c r="F766" s="962">
        <v>4</v>
      </c>
      <c r="G766" s="962" t="s">
        <v>677</v>
      </c>
      <c r="H766" s="962" t="s">
        <v>32</v>
      </c>
      <c r="I766" s="962" t="s">
        <v>682</v>
      </c>
    </row>
    <row r="767" spans="1:9">
      <c r="A767" s="966" t="s">
        <v>203</v>
      </c>
      <c r="B767" s="962" t="s">
        <v>362</v>
      </c>
      <c r="C767" s="964">
        <v>20722.509772264832</v>
      </c>
      <c r="D767" s="977">
        <v>0</v>
      </c>
      <c r="E767" s="962">
        <v>168</v>
      </c>
      <c r="F767" s="962">
        <v>4</v>
      </c>
      <c r="G767" s="962" t="s">
        <v>677</v>
      </c>
      <c r="H767" s="962" t="s">
        <v>146</v>
      </c>
      <c r="I767" s="963" t="s">
        <v>681</v>
      </c>
    </row>
    <row r="768" spans="1:9">
      <c r="A768" s="966" t="s">
        <v>204</v>
      </c>
      <c r="B768" s="962" t="s">
        <v>362</v>
      </c>
      <c r="C768" s="964">
        <v>109092.88202423717</v>
      </c>
      <c r="D768" s="977">
        <v>0</v>
      </c>
      <c r="E768" s="962">
        <v>168</v>
      </c>
      <c r="F768" s="962">
        <v>4</v>
      </c>
      <c r="G768" s="962" t="s">
        <v>677</v>
      </c>
      <c r="H768" s="962" t="s">
        <v>146</v>
      </c>
      <c r="I768" s="963" t="s">
        <v>681</v>
      </c>
    </row>
    <row r="769" spans="1:9">
      <c r="A769" s="966" t="s">
        <v>262</v>
      </c>
      <c r="B769" s="962" t="s">
        <v>362</v>
      </c>
      <c r="C769" s="964">
        <v>55651.070665268242</v>
      </c>
      <c r="D769" s="977">
        <v>0</v>
      </c>
      <c r="E769" s="962">
        <v>168</v>
      </c>
      <c r="F769" s="962">
        <v>4</v>
      </c>
      <c r="G769" s="962" t="s">
        <v>677</v>
      </c>
      <c r="H769" s="962" t="s">
        <v>146</v>
      </c>
      <c r="I769" s="963" t="s">
        <v>681</v>
      </c>
    </row>
    <row r="770" spans="1:9">
      <c r="A770" s="966" t="s">
        <v>263</v>
      </c>
      <c r="B770" s="962" t="s">
        <v>362</v>
      </c>
      <c r="C770" s="964">
        <v>0</v>
      </c>
      <c r="D770" s="977">
        <v>0</v>
      </c>
      <c r="E770" s="962">
        <v>168</v>
      </c>
      <c r="F770" s="962">
        <v>4</v>
      </c>
      <c r="G770" s="962" t="s">
        <v>677</v>
      </c>
      <c r="H770" s="962" t="s">
        <v>24</v>
      </c>
      <c r="I770" s="962" t="s">
        <v>683</v>
      </c>
    </row>
    <row r="771" spans="1:9">
      <c r="A771" s="969" t="s">
        <v>122</v>
      </c>
      <c r="B771" s="962" t="s">
        <v>362</v>
      </c>
      <c r="C771" s="964">
        <v>299.70571984680544</v>
      </c>
      <c r="D771" s="977">
        <v>0</v>
      </c>
      <c r="E771" s="962">
        <v>168</v>
      </c>
      <c r="F771" s="962">
        <v>4</v>
      </c>
      <c r="G771" s="962" t="s">
        <v>677</v>
      </c>
      <c r="H771" s="962" t="s">
        <v>79</v>
      </c>
      <c r="I771" s="962" t="s">
        <v>683</v>
      </c>
    </row>
    <row r="772" spans="1:9">
      <c r="A772" s="969" t="s">
        <v>120</v>
      </c>
      <c r="B772" s="962" t="s">
        <v>362</v>
      </c>
      <c r="C772" s="964">
        <v>0</v>
      </c>
      <c r="D772" s="977">
        <v>0</v>
      </c>
      <c r="E772" s="962">
        <v>168</v>
      </c>
      <c r="F772" s="962">
        <v>4</v>
      </c>
      <c r="G772" s="962" t="s">
        <v>677</v>
      </c>
      <c r="H772" s="962" t="s">
        <v>79</v>
      </c>
    </row>
    <row r="773" spans="1:9">
      <c r="A773" s="969" t="s">
        <v>123</v>
      </c>
      <c r="B773" s="962" t="s">
        <v>362</v>
      </c>
      <c r="C773" s="964">
        <v>0</v>
      </c>
      <c r="D773" s="977">
        <v>0</v>
      </c>
      <c r="E773" s="962">
        <v>168</v>
      </c>
      <c r="F773" s="962">
        <v>4</v>
      </c>
      <c r="G773" s="962" t="s">
        <v>677</v>
      </c>
      <c r="H773" s="962" t="s">
        <v>54</v>
      </c>
      <c r="I773" s="962" t="s">
        <v>683</v>
      </c>
    </row>
    <row r="774" spans="1:9">
      <c r="A774" s="967" t="s">
        <v>214</v>
      </c>
      <c r="B774" s="962" t="s">
        <v>362</v>
      </c>
      <c r="C774" s="964">
        <v>1391.4908421458824</v>
      </c>
      <c r="D774" s="977">
        <v>0</v>
      </c>
      <c r="E774" s="962">
        <v>168</v>
      </c>
      <c r="F774" s="962">
        <v>4</v>
      </c>
      <c r="G774" s="962" t="s">
        <v>677</v>
      </c>
      <c r="H774" s="962" t="s">
        <v>146</v>
      </c>
      <c r="I774" s="962" t="s">
        <v>683</v>
      </c>
    </row>
    <row r="775" spans="1:9" ht="15.6">
      <c r="A775" s="967" t="s">
        <v>218</v>
      </c>
      <c r="B775" s="962" t="s">
        <v>362</v>
      </c>
      <c r="C775" s="964">
        <v>85.630205670515835</v>
      </c>
      <c r="D775" s="977">
        <v>0</v>
      </c>
      <c r="E775" s="962">
        <v>168</v>
      </c>
      <c r="F775" s="962">
        <v>4</v>
      </c>
      <c r="G775" s="962" t="s">
        <v>677</v>
      </c>
      <c r="H775" s="962" t="s">
        <v>146</v>
      </c>
      <c r="I775" s="973" t="s">
        <v>742</v>
      </c>
    </row>
    <row r="776" spans="1:9">
      <c r="A776" s="969" t="s">
        <v>126</v>
      </c>
      <c r="B776" s="962" t="s">
        <v>362</v>
      </c>
      <c r="C776" s="964">
        <v>0</v>
      </c>
      <c r="D776" s="977">
        <v>0</v>
      </c>
      <c r="E776" s="962">
        <v>168</v>
      </c>
      <c r="F776" s="962">
        <v>4</v>
      </c>
      <c r="G776" s="962" t="s">
        <v>677</v>
      </c>
      <c r="H776" s="962" t="s">
        <v>32</v>
      </c>
      <c r="I776" s="962" t="s">
        <v>681</v>
      </c>
    </row>
    <row r="777" spans="1:9">
      <c r="A777" s="968" t="s">
        <v>129</v>
      </c>
      <c r="B777" s="962" t="s">
        <v>362</v>
      </c>
      <c r="C777" s="964">
        <v>85.630205670515835</v>
      </c>
      <c r="D777" s="977">
        <v>0</v>
      </c>
      <c r="E777" s="962">
        <v>168</v>
      </c>
      <c r="F777" s="962">
        <v>4</v>
      </c>
      <c r="G777" s="962" t="s">
        <v>677</v>
      </c>
      <c r="H777" s="962" t="s">
        <v>24</v>
      </c>
      <c r="I777" s="962" t="s">
        <v>682</v>
      </c>
    </row>
    <row r="778" spans="1:9">
      <c r="A778" s="968" t="s">
        <v>264</v>
      </c>
      <c r="B778" s="962" t="s">
        <v>362</v>
      </c>
      <c r="C778" s="964">
        <v>0</v>
      </c>
      <c r="D778" s="977">
        <v>0</v>
      </c>
      <c r="E778" s="962">
        <v>168</v>
      </c>
      <c r="F778" s="962">
        <v>4</v>
      </c>
      <c r="G778" s="962" t="s">
        <v>677</v>
      </c>
      <c r="H778" s="962" t="s">
        <v>133</v>
      </c>
      <c r="I778" s="962" t="s">
        <v>682</v>
      </c>
    </row>
    <row r="779" spans="1:9">
      <c r="A779" s="968" t="s">
        <v>138</v>
      </c>
      <c r="B779" s="962" t="s">
        <v>362</v>
      </c>
      <c r="C779" s="964">
        <v>85.630205670515835</v>
      </c>
      <c r="D779" s="977">
        <v>0</v>
      </c>
      <c r="E779" s="962">
        <v>168</v>
      </c>
      <c r="F779" s="962">
        <v>4</v>
      </c>
      <c r="G779" s="962" t="s">
        <v>677</v>
      </c>
      <c r="H779" s="962" t="s">
        <v>87</v>
      </c>
      <c r="I779" s="962" t="s">
        <v>682</v>
      </c>
    </row>
    <row r="780" spans="1:9">
      <c r="A780" s="966" t="s">
        <v>212</v>
      </c>
      <c r="B780" s="962" t="s">
        <v>362</v>
      </c>
      <c r="C780" s="964">
        <v>5822.8539855950767</v>
      </c>
      <c r="D780" s="977">
        <v>0</v>
      </c>
      <c r="E780" s="962">
        <v>168</v>
      </c>
      <c r="F780" s="962">
        <v>4</v>
      </c>
      <c r="G780" s="962" t="s">
        <v>677</v>
      </c>
      <c r="H780" s="962" t="s">
        <v>146</v>
      </c>
      <c r="I780" s="962" t="s">
        <v>705</v>
      </c>
    </row>
    <row r="781" spans="1:9">
      <c r="A781" s="962" t="s">
        <v>20</v>
      </c>
      <c r="B781" s="962" t="s">
        <v>362</v>
      </c>
      <c r="C781" s="964">
        <v>8342.6357756080397</v>
      </c>
      <c r="D781" s="977">
        <v>0</v>
      </c>
      <c r="E781" s="962">
        <v>168</v>
      </c>
      <c r="F781" s="962">
        <v>5</v>
      </c>
      <c r="G781" s="962" t="s">
        <v>677</v>
      </c>
      <c r="H781" s="962" t="s">
        <v>24</v>
      </c>
      <c r="I781" s="963" t="s">
        <v>683</v>
      </c>
    </row>
    <row r="782" spans="1:9">
      <c r="A782" s="962" t="s">
        <v>143</v>
      </c>
      <c r="B782" s="962" t="s">
        <v>362</v>
      </c>
      <c r="C782" s="964">
        <v>36022.46546939807</v>
      </c>
      <c r="D782" s="977">
        <v>0</v>
      </c>
      <c r="E782" s="962">
        <v>168</v>
      </c>
      <c r="F782" s="962">
        <v>5</v>
      </c>
      <c r="G782" s="962" t="s">
        <v>677</v>
      </c>
      <c r="H782" s="962" t="s">
        <v>146</v>
      </c>
      <c r="I782" s="963" t="s">
        <v>681</v>
      </c>
    </row>
    <row r="783" spans="1:9">
      <c r="A783" s="966" t="s">
        <v>152</v>
      </c>
      <c r="B783" s="962" t="s">
        <v>362</v>
      </c>
      <c r="C783" s="964">
        <v>16274.691570636416</v>
      </c>
      <c r="D783" s="977">
        <v>0</v>
      </c>
      <c r="E783" s="962">
        <v>168</v>
      </c>
      <c r="F783" s="962">
        <v>5</v>
      </c>
      <c r="G783" s="962" t="s">
        <v>677</v>
      </c>
      <c r="H783" s="962" t="s">
        <v>146</v>
      </c>
      <c r="I783" s="963" t="s">
        <v>681</v>
      </c>
    </row>
    <row r="784" spans="1:9">
      <c r="A784" s="966" t="s">
        <v>158</v>
      </c>
      <c r="B784" s="962" t="s">
        <v>362</v>
      </c>
      <c r="C784" s="964">
        <v>16274.691570636416</v>
      </c>
      <c r="D784" s="977">
        <v>0</v>
      </c>
      <c r="E784" s="962">
        <v>168</v>
      </c>
      <c r="F784" s="962">
        <v>5</v>
      </c>
      <c r="G784" s="962" t="s">
        <v>677</v>
      </c>
      <c r="H784" s="962" t="s">
        <v>146</v>
      </c>
      <c r="I784" s="963" t="s">
        <v>683</v>
      </c>
    </row>
    <row r="785" spans="1:9">
      <c r="A785" s="966" t="s">
        <v>30</v>
      </c>
      <c r="B785" s="962" t="s">
        <v>362</v>
      </c>
      <c r="C785" s="964">
        <v>558.11699487779219</v>
      </c>
      <c r="D785" s="977">
        <v>0</v>
      </c>
      <c r="E785" s="962">
        <v>168</v>
      </c>
      <c r="F785" s="962">
        <v>5</v>
      </c>
      <c r="G785" s="962" t="s">
        <v>677</v>
      </c>
      <c r="H785" s="962" t="s">
        <v>32</v>
      </c>
      <c r="I785" s="963" t="s">
        <v>681</v>
      </c>
    </row>
    <row r="786" spans="1:9">
      <c r="A786" s="967" t="s">
        <v>39</v>
      </c>
      <c r="B786" s="962" t="s">
        <v>362</v>
      </c>
      <c r="C786" s="964">
        <v>0</v>
      </c>
      <c r="D786" s="977">
        <v>0</v>
      </c>
      <c r="E786" s="962">
        <v>168</v>
      </c>
      <c r="F786" s="962">
        <v>5</v>
      </c>
      <c r="G786" s="962" t="s">
        <v>677</v>
      </c>
      <c r="H786" s="962" t="s">
        <v>24</v>
      </c>
      <c r="I786" s="963" t="s">
        <v>682</v>
      </c>
    </row>
    <row r="787" spans="1:9">
      <c r="A787" s="968" t="s">
        <v>70</v>
      </c>
      <c r="B787" s="962" t="s">
        <v>362</v>
      </c>
      <c r="C787" s="964">
        <v>4520.7476585101158</v>
      </c>
      <c r="D787" s="977">
        <v>0</v>
      </c>
      <c r="E787" s="962">
        <v>168</v>
      </c>
      <c r="F787" s="962">
        <v>5</v>
      </c>
      <c r="G787" s="962" t="s">
        <v>677</v>
      </c>
      <c r="H787" s="962" t="s">
        <v>32</v>
      </c>
      <c r="I787" s="963" t="s">
        <v>711</v>
      </c>
    </row>
    <row r="788" spans="1:9">
      <c r="A788" s="968" t="s">
        <v>746</v>
      </c>
      <c r="B788" s="962" t="s">
        <v>362</v>
      </c>
      <c r="C788" s="964">
        <v>1004.6105907800256</v>
      </c>
      <c r="D788" s="977">
        <v>0</v>
      </c>
      <c r="E788" s="962">
        <v>168</v>
      </c>
      <c r="F788" s="962">
        <v>5</v>
      </c>
      <c r="G788" s="962" t="s">
        <v>677</v>
      </c>
      <c r="H788" s="962" t="s">
        <v>46</v>
      </c>
      <c r="I788" s="963" t="s">
        <v>682</v>
      </c>
    </row>
    <row r="789" spans="1:9">
      <c r="A789" s="968" t="s">
        <v>63</v>
      </c>
      <c r="B789" s="962" t="s">
        <v>362</v>
      </c>
      <c r="C789" s="964">
        <v>1004.6105907800256</v>
      </c>
      <c r="D789" s="977">
        <v>0</v>
      </c>
      <c r="E789" s="962">
        <v>168</v>
      </c>
      <c r="F789" s="962">
        <v>5</v>
      </c>
      <c r="G789" s="962" t="s">
        <v>677</v>
      </c>
      <c r="H789" s="962" t="s">
        <v>64</v>
      </c>
      <c r="I789" s="963" t="s">
        <v>683</v>
      </c>
    </row>
    <row r="790" spans="1:9">
      <c r="A790" s="966" t="s">
        <v>166</v>
      </c>
      <c r="B790" s="962" t="s">
        <v>362</v>
      </c>
      <c r="C790" s="964">
        <v>33152.149495740843</v>
      </c>
      <c r="D790" s="977">
        <v>0</v>
      </c>
      <c r="E790" s="962">
        <v>168</v>
      </c>
      <c r="F790" s="962">
        <v>5</v>
      </c>
      <c r="G790" s="962" t="s">
        <v>677</v>
      </c>
      <c r="H790" s="962" t="s">
        <v>146</v>
      </c>
      <c r="I790" s="963" t="s">
        <v>683</v>
      </c>
    </row>
    <row r="791" spans="1:9">
      <c r="A791" s="966" t="s">
        <v>173</v>
      </c>
      <c r="B791" s="962" t="s">
        <v>362</v>
      </c>
      <c r="C791" s="964">
        <v>21933.997898697227</v>
      </c>
      <c r="D791" s="977">
        <v>0</v>
      </c>
      <c r="E791" s="962">
        <v>168</v>
      </c>
      <c r="F791" s="962">
        <v>5</v>
      </c>
      <c r="G791" s="962" t="s">
        <v>677</v>
      </c>
      <c r="H791" s="962" t="s">
        <v>146</v>
      </c>
      <c r="I791" s="963" t="s">
        <v>683</v>
      </c>
    </row>
    <row r="792" spans="1:9">
      <c r="A792" s="969" t="s">
        <v>52</v>
      </c>
      <c r="B792" s="962" t="s">
        <v>362</v>
      </c>
      <c r="C792" s="964">
        <v>3683.5721661934276</v>
      </c>
      <c r="D792" s="977">
        <v>0</v>
      </c>
      <c r="E792" s="962">
        <v>168</v>
      </c>
      <c r="F792" s="962">
        <v>5</v>
      </c>
      <c r="G792" s="962" t="s">
        <v>677</v>
      </c>
      <c r="H792" s="962" t="s">
        <v>54</v>
      </c>
      <c r="I792" s="962" t="s">
        <v>721</v>
      </c>
    </row>
    <row r="793" spans="1:9">
      <c r="A793" s="966" t="s">
        <v>185</v>
      </c>
      <c r="B793" s="962" t="s">
        <v>362</v>
      </c>
      <c r="C793" s="964">
        <v>477580.71251692669</v>
      </c>
      <c r="D793" s="977">
        <v>0</v>
      </c>
      <c r="E793" s="962">
        <v>168</v>
      </c>
      <c r="F793" s="962">
        <v>5</v>
      </c>
      <c r="G793" s="962" t="s">
        <v>677</v>
      </c>
      <c r="H793" s="962" t="s">
        <v>146</v>
      </c>
      <c r="I793" s="963" t="s">
        <v>681</v>
      </c>
    </row>
    <row r="794" spans="1:9">
      <c r="A794" s="968" t="s">
        <v>747</v>
      </c>
      <c r="B794" s="962" t="s">
        <v>362</v>
      </c>
      <c r="C794" s="964">
        <v>1339.480787706701</v>
      </c>
      <c r="D794" s="977">
        <v>0</v>
      </c>
      <c r="E794" s="962">
        <v>168</v>
      </c>
      <c r="F794" s="962">
        <v>5</v>
      </c>
      <c r="G794" s="962" t="s">
        <v>677</v>
      </c>
      <c r="H794" s="962" t="s">
        <v>24</v>
      </c>
      <c r="I794" s="962" t="s">
        <v>683</v>
      </c>
    </row>
    <row r="795" spans="1:9">
      <c r="A795" s="966" t="s">
        <v>181</v>
      </c>
      <c r="B795" s="962" t="s">
        <v>362</v>
      </c>
      <c r="C795" s="964">
        <v>77711.413056791091</v>
      </c>
      <c r="D795" s="977">
        <v>0</v>
      </c>
      <c r="E795" s="962">
        <v>168</v>
      </c>
      <c r="F795" s="962">
        <v>5</v>
      </c>
      <c r="G795" s="962" t="s">
        <v>677</v>
      </c>
      <c r="H795" s="962" t="s">
        <v>146</v>
      </c>
      <c r="I795" s="963" t="s">
        <v>681</v>
      </c>
    </row>
    <row r="796" spans="1:9">
      <c r="A796" s="967" t="s">
        <v>261</v>
      </c>
      <c r="B796" s="962" t="s">
        <v>362</v>
      </c>
      <c r="C796" s="964">
        <v>2042.7082012527189</v>
      </c>
      <c r="D796" s="977">
        <v>0</v>
      </c>
      <c r="E796" s="962">
        <v>168</v>
      </c>
      <c r="F796" s="962">
        <v>5</v>
      </c>
      <c r="G796" s="962" t="s">
        <v>677</v>
      </c>
      <c r="H796" s="962" t="s">
        <v>79</v>
      </c>
      <c r="I796" s="962" t="s">
        <v>683</v>
      </c>
    </row>
    <row r="797" spans="1:9">
      <c r="A797" s="966" t="s">
        <v>190</v>
      </c>
      <c r="B797" s="962" t="s">
        <v>362</v>
      </c>
      <c r="C797" s="964">
        <v>39907.289675123786</v>
      </c>
      <c r="D797" s="977">
        <v>0</v>
      </c>
      <c r="E797" s="962">
        <v>168</v>
      </c>
      <c r="F797" s="962">
        <v>5</v>
      </c>
      <c r="G797" s="962" t="s">
        <v>677</v>
      </c>
      <c r="H797" s="962" t="s">
        <v>146</v>
      </c>
      <c r="I797" s="963" t="s">
        <v>681</v>
      </c>
    </row>
    <row r="798" spans="1:9">
      <c r="A798" s="968" t="s">
        <v>83</v>
      </c>
      <c r="B798" s="962" t="s">
        <v>362</v>
      </c>
      <c r="C798" s="964">
        <v>502.30529539001282</v>
      </c>
      <c r="D798" s="977">
        <v>0</v>
      </c>
      <c r="E798" s="962">
        <v>168</v>
      </c>
      <c r="F798" s="962">
        <v>5</v>
      </c>
      <c r="G798" s="962" t="s">
        <v>677</v>
      </c>
      <c r="H798" s="962" t="s">
        <v>87</v>
      </c>
      <c r="I798" s="962" t="s">
        <v>682</v>
      </c>
    </row>
    <row r="799" spans="1:9">
      <c r="A799" s="966" t="s">
        <v>192</v>
      </c>
      <c r="B799" s="962" t="s">
        <v>362</v>
      </c>
      <c r="C799" s="964">
        <v>0</v>
      </c>
      <c r="D799" s="977">
        <v>0</v>
      </c>
      <c r="E799" s="962">
        <v>168</v>
      </c>
      <c r="F799" s="962">
        <v>5</v>
      </c>
      <c r="G799" s="962" t="s">
        <v>677</v>
      </c>
      <c r="H799" s="962" t="s">
        <v>146</v>
      </c>
      <c r="I799" s="962" t="s">
        <v>683</v>
      </c>
    </row>
    <row r="800" spans="1:9">
      <c r="A800" s="966" t="s">
        <v>94</v>
      </c>
      <c r="B800" s="962" t="s">
        <v>362</v>
      </c>
      <c r="C800" s="964">
        <v>1674.3509846333764</v>
      </c>
      <c r="D800" s="977">
        <v>0</v>
      </c>
      <c r="E800" s="962">
        <v>168</v>
      </c>
      <c r="F800" s="962">
        <v>5</v>
      </c>
      <c r="G800" s="962" t="s">
        <v>677</v>
      </c>
      <c r="H800" s="962" t="s">
        <v>95</v>
      </c>
      <c r="I800" s="962" t="s">
        <v>726</v>
      </c>
    </row>
    <row r="801" spans="1:9">
      <c r="A801" s="966" t="s">
        <v>196</v>
      </c>
      <c r="B801" s="962" t="s">
        <v>362</v>
      </c>
      <c r="C801" s="964">
        <v>448391.19368481811</v>
      </c>
      <c r="D801" s="977">
        <v>0</v>
      </c>
      <c r="E801" s="962">
        <v>168</v>
      </c>
      <c r="F801" s="962">
        <v>5</v>
      </c>
      <c r="G801" s="962" t="s">
        <v>677</v>
      </c>
      <c r="H801" s="962" t="s">
        <v>146</v>
      </c>
      <c r="I801" s="962" t="s">
        <v>681</v>
      </c>
    </row>
    <row r="802" spans="1:9">
      <c r="A802" s="966" t="s">
        <v>100</v>
      </c>
      <c r="B802" s="962" t="s">
        <v>362</v>
      </c>
      <c r="C802" s="964">
        <v>167.43509846333762</v>
      </c>
      <c r="D802" s="977">
        <v>0</v>
      </c>
      <c r="E802" s="962">
        <v>168</v>
      </c>
      <c r="F802" s="962">
        <v>5</v>
      </c>
      <c r="G802" s="962" t="s">
        <v>677</v>
      </c>
      <c r="H802" s="962" t="s">
        <v>24</v>
      </c>
      <c r="I802" s="962" t="s">
        <v>682</v>
      </c>
    </row>
    <row r="803" spans="1:9">
      <c r="A803" s="966" t="s">
        <v>198</v>
      </c>
      <c r="B803" s="962" t="s">
        <v>362</v>
      </c>
      <c r="C803" s="964">
        <v>13997.677586534073</v>
      </c>
      <c r="D803" s="977">
        <v>0</v>
      </c>
      <c r="E803" s="962">
        <v>168</v>
      </c>
      <c r="F803" s="962">
        <v>5</v>
      </c>
      <c r="G803" s="962" t="s">
        <v>677</v>
      </c>
      <c r="H803" s="962" t="s">
        <v>146</v>
      </c>
      <c r="I803" s="962" t="s">
        <v>683</v>
      </c>
    </row>
    <row r="804" spans="1:9">
      <c r="A804" s="966" t="s">
        <v>201</v>
      </c>
      <c r="B804" s="962" t="s">
        <v>362</v>
      </c>
      <c r="C804" s="964">
        <v>57175.938538228656</v>
      </c>
      <c r="D804" s="977">
        <v>0</v>
      </c>
      <c r="E804" s="962">
        <v>168</v>
      </c>
      <c r="F804" s="962">
        <v>5</v>
      </c>
      <c r="G804" s="962" t="s">
        <v>677</v>
      </c>
      <c r="H804" s="962" t="s">
        <v>146</v>
      </c>
      <c r="I804" s="963" t="s">
        <v>683</v>
      </c>
    </row>
    <row r="805" spans="1:9">
      <c r="A805" s="968" t="s">
        <v>103</v>
      </c>
      <c r="B805" s="962" t="s">
        <v>362</v>
      </c>
      <c r="C805" s="964">
        <v>669.7403938533505</v>
      </c>
      <c r="D805" s="977">
        <v>0</v>
      </c>
      <c r="E805" s="962">
        <v>168</v>
      </c>
      <c r="F805" s="962">
        <v>5</v>
      </c>
      <c r="G805" s="962" t="s">
        <v>677</v>
      </c>
      <c r="H805" s="962" t="s">
        <v>79</v>
      </c>
      <c r="I805" s="962" t="s">
        <v>682</v>
      </c>
    </row>
    <row r="806" spans="1:9">
      <c r="A806" s="968" t="s">
        <v>107</v>
      </c>
      <c r="B806" s="962" t="s">
        <v>362</v>
      </c>
      <c r="C806" s="964">
        <v>167.43509846333762</v>
      </c>
      <c r="D806" s="977">
        <v>0</v>
      </c>
      <c r="E806" s="962">
        <v>168</v>
      </c>
      <c r="F806" s="962">
        <v>5</v>
      </c>
      <c r="G806" s="962" t="s">
        <v>677</v>
      </c>
      <c r="H806" s="962" t="s">
        <v>79</v>
      </c>
      <c r="I806" s="962" t="s">
        <v>682</v>
      </c>
    </row>
    <row r="807" spans="1:9">
      <c r="A807" s="968" t="s">
        <v>108</v>
      </c>
      <c r="B807" s="962" t="s">
        <v>362</v>
      </c>
      <c r="C807" s="964">
        <v>334.87019692667525</v>
      </c>
      <c r="D807" s="977">
        <v>0</v>
      </c>
      <c r="E807" s="962">
        <v>168</v>
      </c>
      <c r="F807" s="962">
        <v>5</v>
      </c>
      <c r="G807" s="962" t="s">
        <v>677</v>
      </c>
      <c r="H807" s="962" t="s">
        <v>32</v>
      </c>
      <c r="I807" s="962" t="s">
        <v>682</v>
      </c>
    </row>
    <row r="808" spans="1:9">
      <c r="A808" s="966" t="s">
        <v>203</v>
      </c>
      <c r="B808" s="962" t="s">
        <v>362</v>
      </c>
      <c r="C808" s="964">
        <v>91168.411113287351</v>
      </c>
      <c r="D808" s="977">
        <v>0</v>
      </c>
      <c r="E808" s="962">
        <v>168</v>
      </c>
      <c r="F808" s="962">
        <v>5</v>
      </c>
      <c r="G808" s="962" t="s">
        <v>677</v>
      </c>
      <c r="H808" s="962" t="s">
        <v>146</v>
      </c>
      <c r="I808" s="963" t="s">
        <v>681</v>
      </c>
    </row>
    <row r="809" spans="1:9">
      <c r="A809" s="966" t="s">
        <v>204</v>
      </c>
      <c r="B809" s="962" t="s">
        <v>362</v>
      </c>
      <c r="C809" s="964">
        <v>795277.64951121225</v>
      </c>
      <c r="D809" s="977">
        <v>0</v>
      </c>
      <c r="E809" s="962">
        <v>168</v>
      </c>
      <c r="F809" s="962">
        <v>5</v>
      </c>
      <c r="G809" s="962" t="s">
        <v>677</v>
      </c>
      <c r="H809" s="962" t="s">
        <v>146</v>
      </c>
      <c r="I809" s="963" t="s">
        <v>681</v>
      </c>
    </row>
    <row r="810" spans="1:9">
      <c r="A810" s="966" t="s">
        <v>262</v>
      </c>
      <c r="B810" s="962" t="s">
        <v>362</v>
      </c>
      <c r="C810" s="964">
        <v>107275.66758546041</v>
      </c>
      <c r="D810" s="977">
        <v>0</v>
      </c>
      <c r="E810" s="962">
        <v>168</v>
      </c>
      <c r="F810" s="962">
        <v>5</v>
      </c>
      <c r="G810" s="962" t="s">
        <v>677</v>
      </c>
      <c r="H810" s="962" t="s">
        <v>146</v>
      </c>
      <c r="I810" s="963" t="s">
        <v>681</v>
      </c>
    </row>
    <row r="811" spans="1:9">
      <c r="A811" s="966" t="s">
        <v>263</v>
      </c>
      <c r="B811" s="962" t="s">
        <v>362</v>
      </c>
      <c r="C811" s="964">
        <v>372.07799658519468</v>
      </c>
      <c r="D811" s="977">
        <v>0</v>
      </c>
      <c r="E811" s="962">
        <v>168</v>
      </c>
      <c r="F811" s="962">
        <v>5</v>
      </c>
      <c r="G811" s="962" t="s">
        <v>677</v>
      </c>
      <c r="H811" s="962" t="s">
        <v>24</v>
      </c>
      <c r="I811" s="962" t="s">
        <v>683</v>
      </c>
    </row>
    <row r="812" spans="1:9">
      <c r="A812" s="969" t="s">
        <v>122</v>
      </c>
      <c r="B812" s="962" t="s">
        <v>362</v>
      </c>
      <c r="C812" s="964">
        <v>1674.3509846333764</v>
      </c>
      <c r="D812" s="977">
        <v>0</v>
      </c>
      <c r="E812" s="962">
        <v>168</v>
      </c>
      <c r="F812" s="962">
        <v>5</v>
      </c>
      <c r="G812" s="962" t="s">
        <v>677</v>
      </c>
      <c r="H812" s="962" t="s">
        <v>79</v>
      </c>
      <c r="I812" s="962" t="s">
        <v>683</v>
      </c>
    </row>
    <row r="813" spans="1:9">
      <c r="A813" s="969" t="s">
        <v>120</v>
      </c>
      <c r="B813" s="962" t="s">
        <v>362</v>
      </c>
      <c r="C813" s="964">
        <v>837.17549231668818</v>
      </c>
      <c r="D813" s="977">
        <v>0</v>
      </c>
      <c r="E813" s="962">
        <v>168</v>
      </c>
      <c r="F813" s="962">
        <v>5</v>
      </c>
      <c r="G813" s="962" t="s">
        <v>677</v>
      </c>
      <c r="H813" s="962" t="s">
        <v>79</v>
      </c>
    </row>
    <row r="814" spans="1:9">
      <c r="A814" s="969" t="s">
        <v>123</v>
      </c>
      <c r="B814" s="962" t="s">
        <v>362</v>
      </c>
      <c r="C814" s="964">
        <v>167.43509846333762</v>
      </c>
      <c r="D814" s="977">
        <v>0</v>
      </c>
      <c r="E814" s="962">
        <v>168</v>
      </c>
      <c r="F814" s="962">
        <v>5</v>
      </c>
      <c r="G814" s="962" t="s">
        <v>677</v>
      </c>
      <c r="H814" s="962" t="s">
        <v>54</v>
      </c>
      <c r="I814" s="962" t="s">
        <v>683</v>
      </c>
    </row>
    <row r="815" spans="1:9">
      <c r="A815" s="967" t="s">
        <v>214</v>
      </c>
      <c r="B815" s="962" t="s">
        <v>362</v>
      </c>
      <c r="C815" s="964">
        <v>1348.7827376213306</v>
      </c>
      <c r="D815" s="977">
        <v>0</v>
      </c>
      <c r="E815" s="962">
        <v>168</v>
      </c>
      <c r="F815" s="962">
        <v>5</v>
      </c>
      <c r="G815" s="962" t="s">
        <v>677</v>
      </c>
      <c r="H815" s="962" t="s">
        <v>146</v>
      </c>
      <c r="I815" s="962" t="s">
        <v>683</v>
      </c>
    </row>
    <row r="816" spans="1:9" ht="15.6">
      <c r="A816" s="967" t="s">
        <v>218</v>
      </c>
      <c r="B816" s="962" t="s">
        <v>362</v>
      </c>
      <c r="C816" s="964">
        <v>1339.480787706701</v>
      </c>
      <c r="D816" s="977">
        <v>0</v>
      </c>
      <c r="E816" s="962">
        <v>168</v>
      </c>
      <c r="F816" s="962">
        <v>5</v>
      </c>
      <c r="G816" s="962" t="s">
        <v>677</v>
      </c>
      <c r="H816" s="962" t="s">
        <v>146</v>
      </c>
      <c r="I816" s="973" t="s">
        <v>742</v>
      </c>
    </row>
    <row r="817" spans="1:9">
      <c r="A817" s="969" t="s">
        <v>126</v>
      </c>
      <c r="B817" s="962" t="s">
        <v>362</v>
      </c>
      <c r="C817" s="964">
        <v>0</v>
      </c>
      <c r="D817" s="977">
        <v>0</v>
      </c>
      <c r="E817" s="962">
        <v>168</v>
      </c>
      <c r="F817" s="962">
        <v>5</v>
      </c>
      <c r="G817" s="962" t="s">
        <v>677</v>
      </c>
      <c r="H817" s="962" t="s">
        <v>32</v>
      </c>
      <c r="I817" s="962" t="s">
        <v>681</v>
      </c>
    </row>
    <row r="818" spans="1:9">
      <c r="A818" s="968" t="s">
        <v>129</v>
      </c>
      <c r="B818" s="962" t="s">
        <v>362</v>
      </c>
      <c r="C818" s="964">
        <v>1004.6105907800257</v>
      </c>
      <c r="D818" s="977">
        <v>0</v>
      </c>
      <c r="E818" s="962">
        <v>168</v>
      </c>
      <c r="F818" s="962">
        <v>5</v>
      </c>
      <c r="G818" s="962" t="s">
        <v>677</v>
      </c>
      <c r="H818" s="962" t="s">
        <v>24</v>
      </c>
      <c r="I818" s="962" t="s">
        <v>682</v>
      </c>
    </row>
    <row r="819" spans="1:9">
      <c r="A819" s="968" t="s">
        <v>264</v>
      </c>
      <c r="B819" s="962" t="s">
        <v>362</v>
      </c>
      <c r="C819" s="964">
        <v>167.43509846333762</v>
      </c>
      <c r="D819" s="977">
        <v>0</v>
      </c>
      <c r="E819" s="962">
        <v>168</v>
      </c>
      <c r="F819" s="962">
        <v>5</v>
      </c>
      <c r="G819" s="962" t="s">
        <v>677</v>
      </c>
      <c r="H819" s="962" t="s">
        <v>133</v>
      </c>
      <c r="I819" s="962" t="s">
        <v>682</v>
      </c>
    </row>
    <row r="820" spans="1:9">
      <c r="A820" s="968" t="s">
        <v>138</v>
      </c>
      <c r="B820" s="962" t="s">
        <v>362</v>
      </c>
      <c r="C820" s="964">
        <v>167.43509846333762</v>
      </c>
      <c r="D820" s="977">
        <v>0</v>
      </c>
      <c r="E820" s="962">
        <v>168</v>
      </c>
      <c r="F820" s="962">
        <v>5</v>
      </c>
      <c r="G820" s="962" t="s">
        <v>677</v>
      </c>
      <c r="H820" s="962" t="s">
        <v>87</v>
      </c>
      <c r="I820" s="962" t="s">
        <v>682</v>
      </c>
    </row>
    <row r="821" spans="1:9">
      <c r="A821" s="966" t="s">
        <v>212</v>
      </c>
      <c r="B821" s="962" t="s">
        <v>362</v>
      </c>
      <c r="C821" s="964">
        <v>13059.937680140334</v>
      </c>
      <c r="D821" s="977">
        <v>0</v>
      </c>
      <c r="E821" s="962">
        <v>168</v>
      </c>
      <c r="F821" s="962">
        <v>5</v>
      </c>
      <c r="G821" s="962" t="s">
        <v>677</v>
      </c>
      <c r="H821" s="962" t="s">
        <v>146</v>
      </c>
      <c r="I821" s="962" t="s">
        <v>705</v>
      </c>
    </row>
    <row r="822" spans="1:9">
      <c r="A822" s="962" t="s">
        <v>20</v>
      </c>
      <c r="B822" s="962" t="s">
        <v>362</v>
      </c>
      <c r="C822" s="964">
        <v>999.7226007096491</v>
      </c>
      <c r="D822" s="977">
        <v>0</v>
      </c>
      <c r="E822" s="962">
        <v>168</v>
      </c>
      <c r="F822" s="962">
        <v>6</v>
      </c>
      <c r="G822" s="962" t="s">
        <v>677</v>
      </c>
      <c r="H822" s="962" t="s">
        <v>24</v>
      </c>
      <c r="I822" s="963" t="s">
        <v>683</v>
      </c>
    </row>
    <row r="823" spans="1:9">
      <c r="A823" s="962" t="s">
        <v>143</v>
      </c>
      <c r="B823" s="962" t="s">
        <v>362</v>
      </c>
      <c r="C823" s="964">
        <v>3665.6495359353794</v>
      </c>
      <c r="D823" s="977">
        <v>0</v>
      </c>
      <c r="E823" s="962">
        <v>168</v>
      </c>
      <c r="F823" s="962">
        <v>6</v>
      </c>
      <c r="G823" s="962" t="s">
        <v>677</v>
      </c>
      <c r="H823" s="962" t="s">
        <v>146</v>
      </c>
      <c r="I823" s="963" t="s">
        <v>681</v>
      </c>
    </row>
    <row r="824" spans="1:9">
      <c r="A824" s="966" t="s">
        <v>152</v>
      </c>
      <c r="B824" s="962" t="s">
        <v>362</v>
      </c>
      <c r="C824" s="964">
        <v>52005.569688915937</v>
      </c>
      <c r="D824" s="977">
        <v>0</v>
      </c>
      <c r="E824" s="962">
        <v>168</v>
      </c>
      <c r="F824" s="962">
        <v>6</v>
      </c>
      <c r="G824" s="962" t="s">
        <v>677</v>
      </c>
      <c r="H824" s="962" t="s">
        <v>146</v>
      </c>
      <c r="I824" s="963" t="s">
        <v>681</v>
      </c>
    </row>
    <row r="825" spans="1:9">
      <c r="A825" s="966" t="s">
        <v>158</v>
      </c>
      <c r="B825" s="962" t="s">
        <v>362</v>
      </c>
      <c r="C825" s="964">
        <v>5784.1093326772543</v>
      </c>
      <c r="D825" s="977">
        <v>0</v>
      </c>
      <c r="E825" s="962">
        <v>168</v>
      </c>
      <c r="F825" s="962">
        <v>6</v>
      </c>
      <c r="G825" s="962" t="s">
        <v>677</v>
      </c>
      <c r="H825" s="962" t="s">
        <v>146</v>
      </c>
      <c r="I825" s="963" t="s">
        <v>683</v>
      </c>
    </row>
    <row r="826" spans="1:9">
      <c r="A826" s="966" t="s">
        <v>30</v>
      </c>
      <c r="B826" s="962" t="s">
        <v>362</v>
      </c>
      <c r="C826" s="964">
        <v>0</v>
      </c>
      <c r="D826" s="977">
        <v>0</v>
      </c>
      <c r="E826" s="962">
        <v>168</v>
      </c>
      <c r="F826" s="962">
        <v>6</v>
      </c>
      <c r="G826" s="962" t="s">
        <v>677</v>
      </c>
      <c r="H826" s="962" t="s">
        <v>32</v>
      </c>
      <c r="I826" s="963" t="s">
        <v>681</v>
      </c>
    </row>
    <row r="827" spans="1:9">
      <c r="A827" s="967" t="s">
        <v>39</v>
      </c>
      <c r="B827" s="962" t="s">
        <v>362</v>
      </c>
      <c r="C827" s="964">
        <v>742.65107481288226</v>
      </c>
      <c r="D827" s="977">
        <v>0</v>
      </c>
      <c r="E827" s="962">
        <v>168</v>
      </c>
      <c r="F827" s="962">
        <v>6</v>
      </c>
      <c r="G827" s="962" t="s">
        <v>677</v>
      </c>
      <c r="H827" s="962" t="s">
        <v>24</v>
      </c>
      <c r="I827" s="963" t="s">
        <v>682</v>
      </c>
    </row>
    <row r="828" spans="1:9">
      <c r="A828" s="968" t="s">
        <v>70</v>
      </c>
      <c r="B828" s="962" t="s">
        <v>362</v>
      </c>
      <c r="C828" s="964">
        <v>4113.1444143482704</v>
      </c>
      <c r="D828" s="977">
        <v>0</v>
      </c>
      <c r="E828" s="962">
        <v>168</v>
      </c>
      <c r="F828" s="962">
        <v>6</v>
      </c>
      <c r="G828" s="962" t="s">
        <v>677</v>
      </c>
      <c r="H828" s="962" t="s">
        <v>32</v>
      </c>
      <c r="I828" s="963" t="s">
        <v>711</v>
      </c>
    </row>
    <row r="829" spans="1:9">
      <c r="A829" s="968" t="s">
        <v>746</v>
      </c>
      <c r="B829" s="962" t="s">
        <v>362</v>
      </c>
      <c r="C829" s="964">
        <v>914.03209207739349</v>
      </c>
      <c r="D829" s="977">
        <v>0</v>
      </c>
      <c r="E829" s="962">
        <v>168</v>
      </c>
      <c r="F829" s="962">
        <v>6</v>
      </c>
      <c r="G829" s="962" t="s">
        <v>677</v>
      </c>
      <c r="H829" s="962" t="s">
        <v>46</v>
      </c>
      <c r="I829" s="963" t="s">
        <v>682</v>
      </c>
    </row>
    <row r="830" spans="1:9">
      <c r="A830" s="968" t="s">
        <v>63</v>
      </c>
      <c r="B830" s="962" t="s">
        <v>362</v>
      </c>
      <c r="C830" s="964">
        <v>1628.1196640128569</v>
      </c>
      <c r="D830" s="977">
        <v>0</v>
      </c>
      <c r="E830" s="962">
        <v>168</v>
      </c>
      <c r="F830" s="962">
        <v>6</v>
      </c>
      <c r="G830" s="962" t="s">
        <v>677</v>
      </c>
      <c r="H830" s="962" t="s">
        <v>64</v>
      </c>
      <c r="I830" s="963" t="s">
        <v>683</v>
      </c>
    </row>
    <row r="831" spans="1:9">
      <c r="A831" s="966" t="s">
        <v>166</v>
      </c>
      <c r="B831" s="962" t="s">
        <v>362</v>
      </c>
      <c r="C831" s="964">
        <v>0</v>
      </c>
      <c r="D831" s="977">
        <v>0</v>
      </c>
      <c r="E831" s="962">
        <v>168</v>
      </c>
      <c r="F831" s="962">
        <v>6</v>
      </c>
      <c r="G831" s="962" t="s">
        <v>677</v>
      </c>
      <c r="H831" s="962" t="s">
        <v>146</v>
      </c>
      <c r="I831" s="963" t="s">
        <v>683</v>
      </c>
    </row>
    <row r="832" spans="1:9">
      <c r="A832" s="966" t="s">
        <v>173</v>
      </c>
      <c r="B832" s="962" t="s">
        <v>362</v>
      </c>
      <c r="C832" s="964">
        <v>17376.135093046993</v>
      </c>
      <c r="D832" s="977">
        <v>0</v>
      </c>
      <c r="E832" s="962">
        <v>168</v>
      </c>
      <c r="F832" s="962">
        <v>6</v>
      </c>
      <c r="G832" s="962" t="s">
        <v>677</v>
      </c>
      <c r="H832" s="962" t="s">
        <v>146</v>
      </c>
      <c r="I832" s="963" t="s">
        <v>683</v>
      </c>
    </row>
    <row r="833" spans="1:9">
      <c r="A833" s="969" t="s">
        <v>52</v>
      </c>
      <c r="B833" s="962" t="s">
        <v>362</v>
      </c>
      <c r="C833" s="964">
        <v>6055.4626100127325</v>
      </c>
      <c r="D833" s="977">
        <v>0</v>
      </c>
      <c r="E833" s="962">
        <v>168</v>
      </c>
      <c r="F833" s="962">
        <v>6</v>
      </c>
      <c r="G833" s="962" t="s">
        <v>677</v>
      </c>
      <c r="H833" s="962" t="s">
        <v>54</v>
      </c>
      <c r="I833" s="962" t="s">
        <v>721</v>
      </c>
    </row>
    <row r="834" spans="1:9">
      <c r="A834" s="966" t="s">
        <v>185</v>
      </c>
      <c r="B834" s="962" t="s">
        <v>362</v>
      </c>
      <c r="C834" s="964">
        <v>513467.04889210162</v>
      </c>
      <c r="D834" s="977">
        <v>0</v>
      </c>
      <c r="E834" s="962">
        <v>168</v>
      </c>
      <c r="F834" s="962">
        <v>6</v>
      </c>
      <c r="G834" s="962" t="s">
        <v>677</v>
      </c>
      <c r="H834" s="962" t="s">
        <v>146</v>
      </c>
      <c r="I834" s="963" t="s">
        <v>681</v>
      </c>
    </row>
    <row r="835" spans="1:9">
      <c r="A835" s="968" t="s">
        <v>747</v>
      </c>
      <c r="B835" s="962" t="s">
        <v>362</v>
      </c>
      <c r="C835" s="964">
        <v>2742.0962762321806</v>
      </c>
      <c r="D835" s="977">
        <v>0</v>
      </c>
      <c r="E835" s="962">
        <v>168</v>
      </c>
      <c r="F835" s="962">
        <v>6</v>
      </c>
      <c r="G835" s="962" t="s">
        <v>677</v>
      </c>
      <c r="H835" s="962" t="s">
        <v>24</v>
      </c>
      <c r="I835" s="962" t="s">
        <v>683</v>
      </c>
    </row>
    <row r="836" spans="1:9">
      <c r="A836" s="966" t="s">
        <v>181</v>
      </c>
      <c r="B836" s="962" t="s">
        <v>362</v>
      </c>
      <c r="C836" s="964">
        <v>55548.396162478421</v>
      </c>
      <c r="D836" s="977">
        <v>0</v>
      </c>
      <c r="E836" s="962">
        <v>168</v>
      </c>
      <c r="F836" s="962">
        <v>6</v>
      </c>
      <c r="G836" s="962" t="s">
        <v>677</v>
      </c>
      <c r="H836" s="962" t="s">
        <v>146</v>
      </c>
      <c r="I836" s="963" t="s">
        <v>681</v>
      </c>
    </row>
    <row r="837" spans="1:9">
      <c r="A837" s="967" t="s">
        <v>261</v>
      </c>
      <c r="B837" s="962" t="s">
        <v>362</v>
      </c>
      <c r="C837" s="964">
        <v>0</v>
      </c>
      <c r="D837" s="977">
        <v>0</v>
      </c>
      <c r="E837" s="962">
        <v>168</v>
      </c>
      <c r="F837" s="962">
        <v>6</v>
      </c>
      <c r="G837" s="962" t="s">
        <v>677</v>
      </c>
      <c r="H837" s="962" t="s">
        <v>79</v>
      </c>
      <c r="I837" s="962" t="s">
        <v>683</v>
      </c>
    </row>
    <row r="838" spans="1:9">
      <c r="A838" s="966" t="s">
        <v>190</v>
      </c>
      <c r="B838" s="962" t="s">
        <v>362</v>
      </c>
      <c r="C838" s="964">
        <v>7453.1700174810785</v>
      </c>
      <c r="D838" s="977">
        <v>0</v>
      </c>
      <c r="E838" s="962">
        <v>168</v>
      </c>
      <c r="F838" s="962">
        <v>6</v>
      </c>
      <c r="G838" s="962" t="s">
        <v>677</v>
      </c>
      <c r="H838" s="962" t="s">
        <v>146</v>
      </c>
      <c r="I838" s="963" t="s">
        <v>681</v>
      </c>
    </row>
    <row r="839" spans="1:9">
      <c r="A839" s="968" t="s">
        <v>83</v>
      </c>
      <c r="B839" s="962" t="s">
        <v>362</v>
      </c>
      <c r="C839" s="964">
        <v>142.81751438709273</v>
      </c>
      <c r="D839" s="977">
        <v>0</v>
      </c>
      <c r="E839" s="962">
        <v>168</v>
      </c>
      <c r="F839" s="962">
        <v>6</v>
      </c>
      <c r="G839" s="962" t="s">
        <v>677</v>
      </c>
      <c r="H839" s="962" t="s">
        <v>87</v>
      </c>
      <c r="I839" s="962" t="s">
        <v>682</v>
      </c>
    </row>
    <row r="840" spans="1:9">
      <c r="A840" s="966" t="s">
        <v>192</v>
      </c>
      <c r="B840" s="962" t="s">
        <v>362</v>
      </c>
      <c r="C840" s="964">
        <v>1068.4651218391507</v>
      </c>
      <c r="D840" s="977">
        <v>0</v>
      </c>
      <c r="E840" s="962">
        <v>168</v>
      </c>
      <c r="F840" s="962">
        <v>6</v>
      </c>
      <c r="G840" s="962" t="s">
        <v>677</v>
      </c>
      <c r="H840" s="962" t="s">
        <v>146</v>
      </c>
      <c r="I840" s="962" t="s">
        <v>683</v>
      </c>
    </row>
    <row r="841" spans="1:9">
      <c r="A841" s="966" t="s">
        <v>94</v>
      </c>
      <c r="B841" s="962" t="s">
        <v>362</v>
      </c>
      <c r="C841" s="964">
        <v>4113.1444143482704</v>
      </c>
      <c r="D841" s="977">
        <v>0</v>
      </c>
      <c r="E841" s="962">
        <v>168</v>
      </c>
      <c r="F841" s="962">
        <v>6</v>
      </c>
      <c r="G841" s="962" t="s">
        <v>677</v>
      </c>
      <c r="H841" s="962" t="s">
        <v>95</v>
      </c>
      <c r="I841" s="962" t="s">
        <v>726</v>
      </c>
    </row>
    <row r="842" spans="1:9">
      <c r="A842" s="966" t="s">
        <v>196</v>
      </c>
      <c r="B842" s="962" t="s">
        <v>362</v>
      </c>
      <c r="C842" s="964">
        <v>414122.45348693017</v>
      </c>
      <c r="D842" s="977">
        <v>0</v>
      </c>
      <c r="E842" s="962">
        <v>168</v>
      </c>
      <c r="F842" s="962">
        <v>6</v>
      </c>
      <c r="G842" s="962" t="s">
        <v>677</v>
      </c>
      <c r="H842" s="962" t="s">
        <v>146</v>
      </c>
      <c r="I842" s="962" t="s">
        <v>681</v>
      </c>
    </row>
    <row r="843" spans="1:9">
      <c r="A843" s="966" t="s">
        <v>100</v>
      </c>
      <c r="B843" s="962" t="s">
        <v>362</v>
      </c>
      <c r="C843" s="964">
        <v>285.63502877418546</v>
      </c>
      <c r="D843" s="977">
        <v>0</v>
      </c>
      <c r="E843" s="962">
        <v>168</v>
      </c>
      <c r="F843" s="962">
        <v>6</v>
      </c>
      <c r="G843" s="962" t="s">
        <v>677</v>
      </c>
      <c r="H843" s="962" t="s">
        <v>24</v>
      </c>
      <c r="I843" s="962" t="s">
        <v>682</v>
      </c>
    </row>
    <row r="844" spans="1:9">
      <c r="A844" s="966" t="s">
        <v>198</v>
      </c>
      <c r="B844" s="962" t="s">
        <v>362</v>
      </c>
      <c r="C844" s="964">
        <v>0</v>
      </c>
      <c r="D844" s="977">
        <v>0</v>
      </c>
      <c r="E844" s="962">
        <v>168</v>
      </c>
      <c r="F844" s="962">
        <v>6</v>
      </c>
      <c r="G844" s="962" t="s">
        <v>677</v>
      </c>
      <c r="H844" s="962" t="s">
        <v>146</v>
      </c>
      <c r="I844" s="962" t="s">
        <v>683</v>
      </c>
    </row>
    <row r="845" spans="1:9">
      <c r="A845" s="966" t="s">
        <v>201</v>
      </c>
      <c r="B845" s="962" t="s">
        <v>362</v>
      </c>
      <c r="C845" s="964">
        <v>17976.830038215325</v>
      </c>
      <c r="D845" s="977">
        <v>0</v>
      </c>
      <c r="E845" s="962">
        <v>168</v>
      </c>
      <c r="F845" s="962">
        <v>6</v>
      </c>
      <c r="G845" s="962" t="s">
        <v>677</v>
      </c>
      <c r="H845" s="962" t="s">
        <v>146</v>
      </c>
      <c r="I845" s="963" t="s">
        <v>683</v>
      </c>
    </row>
    <row r="846" spans="1:9">
      <c r="A846" s="968" t="s">
        <v>103</v>
      </c>
      <c r="B846" s="962" t="s">
        <v>362</v>
      </c>
      <c r="C846" s="964">
        <v>285.63502877418546</v>
      </c>
      <c r="D846" s="977">
        <v>0</v>
      </c>
      <c r="E846" s="962">
        <v>168</v>
      </c>
      <c r="F846" s="962">
        <v>6</v>
      </c>
      <c r="G846" s="962" t="s">
        <v>677</v>
      </c>
      <c r="H846" s="962" t="s">
        <v>79</v>
      </c>
      <c r="I846" s="962" t="s">
        <v>682</v>
      </c>
    </row>
    <row r="847" spans="1:9">
      <c r="A847" s="968" t="s">
        <v>107</v>
      </c>
      <c r="B847" s="962" t="s">
        <v>362</v>
      </c>
      <c r="C847" s="964">
        <v>428.45254316127813</v>
      </c>
      <c r="D847" s="977">
        <v>0</v>
      </c>
      <c r="E847" s="962">
        <v>168</v>
      </c>
      <c r="F847" s="962">
        <v>6</v>
      </c>
      <c r="G847" s="962" t="s">
        <v>677</v>
      </c>
      <c r="H847" s="962" t="s">
        <v>79</v>
      </c>
      <c r="I847" s="962" t="s">
        <v>682</v>
      </c>
    </row>
    <row r="848" spans="1:9">
      <c r="A848" s="968" t="s">
        <v>108</v>
      </c>
      <c r="B848" s="962" t="s">
        <v>362</v>
      </c>
      <c r="C848" s="964">
        <v>0</v>
      </c>
      <c r="D848" s="977">
        <v>0</v>
      </c>
      <c r="E848" s="962">
        <v>168</v>
      </c>
      <c r="F848" s="962">
        <v>6</v>
      </c>
      <c r="G848" s="962" t="s">
        <v>677</v>
      </c>
      <c r="H848" s="962" t="s">
        <v>32</v>
      </c>
      <c r="I848" s="962" t="s">
        <v>682</v>
      </c>
    </row>
    <row r="849" spans="1:9">
      <c r="A849" s="966" t="s">
        <v>203</v>
      </c>
      <c r="B849" s="962" t="s">
        <v>362</v>
      </c>
      <c r="C849" s="964">
        <v>145735.75226440234</v>
      </c>
      <c r="D849" s="977">
        <v>0</v>
      </c>
      <c r="E849" s="962">
        <v>168</v>
      </c>
      <c r="F849" s="962">
        <v>6</v>
      </c>
      <c r="G849" s="962" t="s">
        <v>677</v>
      </c>
      <c r="H849" s="962" t="s">
        <v>146</v>
      </c>
      <c r="I849" s="963" t="s">
        <v>681</v>
      </c>
    </row>
    <row r="850" spans="1:9">
      <c r="A850" s="966" t="s">
        <v>204</v>
      </c>
      <c r="B850" s="962" t="s">
        <v>362</v>
      </c>
      <c r="C850" s="964">
        <v>361042.67637057044</v>
      </c>
      <c r="D850" s="977">
        <v>0</v>
      </c>
      <c r="E850" s="962">
        <v>168</v>
      </c>
      <c r="F850" s="962">
        <v>6</v>
      </c>
      <c r="G850" s="962" t="s">
        <v>677</v>
      </c>
      <c r="H850" s="962" t="s">
        <v>146</v>
      </c>
      <c r="I850" s="963" t="s">
        <v>681</v>
      </c>
    </row>
    <row r="851" spans="1:9">
      <c r="A851" s="966" t="s">
        <v>262</v>
      </c>
      <c r="B851" s="962" t="s">
        <v>362</v>
      </c>
      <c r="C851" s="964">
        <v>157023.09648479553</v>
      </c>
      <c r="D851" s="977">
        <v>0</v>
      </c>
      <c r="E851" s="962">
        <v>168</v>
      </c>
      <c r="F851" s="962">
        <v>6</v>
      </c>
      <c r="G851" s="962" t="s">
        <v>677</v>
      </c>
      <c r="H851" s="962" t="s">
        <v>146</v>
      </c>
      <c r="I851" s="963" t="s">
        <v>681</v>
      </c>
    </row>
    <row r="852" spans="1:9">
      <c r="A852" s="966" t="s">
        <v>263</v>
      </c>
      <c r="B852" s="962" t="s">
        <v>362</v>
      </c>
      <c r="C852" s="964">
        <v>0</v>
      </c>
      <c r="D852" s="977">
        <v>0</v>
      </c>
      <c r="E852" s="962">
        <v>168</v>
      </c>
      <c r="F852" s="962">
        <v>6</v>
      </c>
      <c r="G852" s="962" t="s">
        <v>677</v>
      </c>
      <c r="H852" s="962" t="s">
        <v>24</v>
      </c>
      <c r="I852" s="962" t="s">
        <v>683</v>
      </c>
    </row>
    <row r="853" spans="1:9">
      <c r="A853" s="969" t="s">
        <v>122</v>
      </c>
      <c r="B853" s="962" t="s">
        <v>362</v>
      </c>
      <c r="C853" s="964">
        <v>885.46858919997487</v>
      </c>
      <c r="D853" s="977">
        <v>0</v>
      </c>
      <c r="E853" s="962">
        <v>168</v>
      </c>
      <c r="F853" s="962">
        <v>6</v>
      </c>
      <c r="G853" s="962" t="s">
        <v>677</v>
      </c>
      <c r="H853" s="962" t="s">
        <v>79</v>
      </c>
      <c r="I853" s="962" t="s">
        <v>683</v>
      </c>
    </row>
    <row r="854" spans="1:9">
      <c r="A854" s="969" t="s">
        <v>120</v>
      </c>
      <c r="B854" s="962" t="s">
        <v>362</v>
      </c>
      <c r="C854" s="964">
        <v>342.76203452902257</v>
      </c>
      <c r="D854" s="977">
        <v>0</v>
      </c>
      <c r="E854" s="962">
        <v>168</v>
      </c>
      <c r="F854" s="962">
        <v>6</v>
      </c>
      <c r="G854" s="962" t="s">
        <v>677</v>
      </c>
      <c r="H854" s="962" t="s">
        <v>79</v>
      </c>
    </row>
    <row r="855" spans="1:9">
      <c r="A855" s="969" t="s">
        <v>123</v>
      </c>
      <c r="B855" s="962" t="s">
        <v>362</v>
      </c>
      <c r="C855" s="964">
        <v>0</v>
      </c>
      <c r="D855" s="977">
        <v>0</v>
      </c>
      <c r="E855" s="962">
        <v>168</v>
      </c>
      <c r="F855" s="962">
        <v>6</v>
      </c>
      <c r="G855" s="962" t="s">
        <v>677</v>
      </c>
      <c r="H855" s="962" t="s">
        <v>54</v>
      </c>
      <c r="I855" s="962" t="s">
        <v>683</v>
      </c>
    </row>
    <row r="856" spans="1:9">
      <c r="A856" s="967" t="s">
        <v>214</v>
      </c>
      <c r="B856" s="962" t="s">
        <v>362</v>
      </c>
      <c r="C856" s="964">
        <v>6312.5341359094982</v>
      </c>
      <c r="D856" s="977">
        <v>0</v>
      </c>
      <c r="E856" s="962">
        <v>168</v>
      </c>
      <c r="F856" s="962">
        <v>6</v>
      </c>
      <c r="G856" s="962" t="s">
        <v>677</v>
      </c>
      <c r="H856" s="962" t="s">
        <v>146</v>
      </c>
      <c r="I856" s="962" t="s">
        <v>683</v>
      </c>
    </row>
    <row r="857" spans="1:9" ht="15.6">
      <c r="A857" s="967" t="s">
        <v>218</v>
      </c>
      <c r="B857" s="962" t="s">
        <v>362</v>
      </c>
      <c r="C857" s="964">
        <v>799.77808056771937</v>
      </c>
      <c r="D857" s="977">
        <v>0</v>
      </c>
      <c r="E857" s="962">
        <v>168</v>
      </c>
      <c r="F857" s="962">
        <v>6</v>
      </c>
      <c r="G857" s="962" t="s">
        <v>677</v>
      </c>
      <c r="H857" s="962" t="s">
        <v>146</v>
      </c>
      <c r="I857" s="973" t="s">
        <v>742</v>
      </c>
    </row>
    <row r="858" spans="1:9">
      <c r="A858" s="969" t="s">
        <v>126</v>
      </c>
      <c r="B858" s="962" t="s">
        <v>362</v>
      </c>
      <c r="C858" s="964">
        <v>0</v>
      </c>
      <c r="D858" s="977">
        <v>0</v>
      </c>
      <c r="E858" s="962">
        <v>168</v>
      </c>
      <c r="F858" s="962">
        <v>6</v>
      </c>
      <c r="G858" s="962" t="s">
        <v>677</v>
      </c>
      <c r="H858" s="962" t="s">
        <v>32</v>
      </c>
      <c r="I858" s="962" t="s">
        <v>681</v>
      </c>
    </row>
    <row r="859" spans="1:9">
      <c r="A859" s="968" t="s">
        <v>129</v>
      </c>
      <c r="B859" s="962" t="s">
        <v>362</v>
      </c>
      <c r="C859" s="964">
        <v>628.39706330320791</v>
      </c>
      <c r="D859" s="977">
        <v>0</v>
      </c>
      <c r="E859" s="962">
        <v>168</v>
      </c>
      <c r="F859" s="962">
        <v>6</v>
      </c>
      <c r="G859" s="962" t="s">
        <v>677</v>
      </c>
      <c r="H859" s="962" t="s">
        <v>24</v>
      </c>
      <c r="I859" s="962" t="s">
        <v>682</v>
      </c>
    </row>
    <row r="860" spans="1:9">
      <c r="A860" s="968" t="s">
        <v>264</v>
      </c>
      <c r="B860" s="962" t="s">
        <v>362</v>
      </c>
      <c r="C860" s="964">
        <v>0</v>
      </c>
      <c r="D860" s="977">
        <v>0</v>
      </c>
      <c r="E860" s="962">
        <v>168</v>
      </c>
      <c r="F860" s="962">
        <v>6</v>
      </c>
      <c r="G860" s="962" t="s">
        <v>677</v>
      </c>
      <c r="H860" s="962" t="s">
        <v>133</v>
      </c>
      <c r="I860" s="962" t="s">
        <v>682</v>
      </c>
    </row>
    <row r="861" spans="1:9">
      <c r="A861" s="968" t="s">
        <v>138</v>
      </c>
      <c r="B861" s="962" t="s">
        <v>362</v>
      </c>
      <c r="C861" s="964">
        <v>628.39706330320791</v>
      </c>
      <c r="D861" s="977">
        <v>0</v>
      </c>
      <c r="E861" s="962">
        <v>168</v>
      </c>
      <c r="F861" s="962">
        <v>6</v>
      </c>
      <c r="G861" s="962" t="s">
        <v>677</v>
      </c>
      <c r="H861" s="962" t="s">
        <v>87</v>
      </c>
      <c r="I861" s="962" t="s">
        <v>682</v>
      </c>
    </row>
    <row r="862" spans="1:9">
      <c r="A862" s="966" t="s">
        <v>212</v>
      </c>
      <c r="B862" s="962" t="s">
        <v>362</v>
      </c>
      <c r="C862" s="964">
        <v>21136.992129289723</v>
      </c>
      <c r="D862" s="977">
        <v>0</v>
      </c>
      <c r="E862" s="962">
        <v>168</v>
      </c>
      <c r="F862" s="962">
        <v>6</v>
      </c>
      <c r="G862" s="962" t="s">
        <v>677</v>
      </c>
      <c r="H862" s="962" t="s">
        <v>146</v>
      </c>
      <c r="I862" s="962" t="s">
        <v>705</v>
      </c>
    </row>
    <row r="863" spans="1:9">
      <c r="A863" s="962" t="s">
        <v>20</v>
      </c>
      <c r="B863" s="962" t="s">
        <v>362</v>
      </c>
      <c r="C863" s="965">
        <v>1229.7104253939776</v>
      </c>
      <c r="D863" s="977">
        <v>0</v>
      </c>
      <c r="E863" s="962">
        <v>336</v>
      </c>
      <c r="F863" s="962" t="s">
        <v>676</v>
      </c>
      <c r="G863" s="962" t="s">
        <v>676</v>
      </c>
      <c r="H863" s="962" t="s">
        <v>24</v>
      </c>
      <c r="I863" s="963" t="s">
        <v>683</v>
      </c>
    </row>
    <row r="864" spans="1:9">
      <c r="A864" s="962" t="s">
        <v>143</v>
      </c>
      <c r="B864" s="962" t="s">
        <v>362</v>
      </c>
      <c r="C864" s="965">
        <v>11224.378138170563</v>
      </c>
      <c r="D864" s="977">
        <v>0</v>
      </c>
      <c r="E864" s="962">
        <v>336</v>
      </c>
      <c r="F864" s="962" t="s">
        <v>676</v>
      </c>
      <c r="G864" s="962" t="s">
        <v>676</v>
      </c>
      <c r="H864" s="962" t="s">
        <v>146</v>
      </c>
      <c r="I864" s="963" t="s">
        <v>681</v>
      </c>
    </row>
    <row r="865" spans="1:9">
      <c r="A865" s="966" t="s">
        <v>152</v>
      </c>
      <c r="B865" s="962" t="s">
        <v>362</v>
      </c>
      <c r="C865" s="965">
        <v>157842.81756802354</v>
      </c>
      <c r="D865" s="977">
        <v>0</v>
      </c>
      <c r="E865" s="962">
        <v>336</v>
      </c>
      <c r="F865" s="962" t="s">
        <v>676</v>
      </c>
      <c r="G865" s="962" t="s">
        <v>676</v>
      </c>
      <c r="H865" s="962" t="s">
        <v>146</v>
      </c>
      <c r="I865" s="963" t="s">
        <v>681</v>
      </c>
    </row>
    <row r="866" spans="1:9">
      <c r="A866" s="966" t="s">
        <v>158</v>
      </c>
      <c r="B866" s="962" t="s">
        <v>362</v>
      </c>
      <c r="C866" s="965">
        <v>20653.248235007901</v>
      </c>
      <c r="D866" s="977">
        <v>0</v>
      </c>
      <c r="E866" s="962">
        <v>336</v>
      </c>
      <c r="F866" s="962" t="s">
        <v>676</v>
      </c>
      <c r="G866" s="962" t="s">
        <v>676</v>
      </c>
      <c r="H866" s="962" t="s">
        <v>146</v>
      </c>
      <c r="I866" s="963" t="s">
        <v>683</v>
      </c>
    </row>
    <row r="867" spans="1:9">
      <c r="A867" s="966" t="s">
        <v>30</v>
      </c>
      <c r="B867" s="962" t="s">
        <v>362</v>
      </c>
      <c r="C867" s="965">
        <v>1667.9582897631085</v>
      </c>
      <c r="D867" s="977">
        <v>0</v>
      </c>
      <c r="E867" s="962">
        <v>336</v>
      </c>
      <c r="F867" s="962" t="s">
        <v>676</v>
      </c>
      <c r="G867" s="962" t="s">
        <v>676</v>
      </c>
      <c r="H867" s="962" t="s">
        <v>32</v>
      </c>
      <c r="I867" s="963" t="s">
        <v>681</v>
      </c>
    </row>
    <row r="868" spans="1:9">
      <c r="A868" s="967" t="s">
        <v>39</v>
      </c>
      <c r="B868" s="962" t="s">
        <v>362</v>
      </c>
      <c r="C868" s="965">
        <v>98.115193515476946</v>
      </c>
      <c r="D868" s="977">
        <v>0</v>
      </c>
      <c r="E868" s="962">
        <v>336</v>
      </c>
      <c r="F868" s="962" t="s">
        <v>676</v>
      </c>
      <c r="G868" s="962" t="s">
        <v>676</v>
      </c>
      <c r="H868" s="962" t="s">
        <v>24</v>
      </c>
      <c r="I868" s="963" t="s">
        <v>682</v>
      </c>
    </row>
    <row r="869" spans="1:9">
      <c r="A869" s="968" t="s">
        <v>70</v>
      </c>
      <c r="B869" s="962" t="s">
        <v>362</v>
      </c>
      <c r="C869" s="965">
        <v>1128.324725427985</v>
      </c>
      <c r="D869" s="977">
        <v>0</v>
      </c>
      <c r="E869" s="962">
        <v>336</v>
      </c>
      <c r="F869" s="962" t="s">
        <v>676</v>
      </c>
      <c r="G869" s="962" t="s">
        <v>676</v>
      </c>
      <c r="H869" s="962" t="s">
        <v>32</v>
      </c>
      <c r="I869" s="963" t="s">
        <v>711</v>
      </c>
    </row>
    <row r="870" spans="1:9">
      <c r="A870" s="968" t="s">
        <v>746</v>
      </c>
      <c r="B870" s="962" t="s">
        <v>362</v>
      </c>
      <c r="C870" s="965">
        <v>196.23038703095389</v>
      </c>
      <c r="D870" s="977">
        <v>0</v>
      </c>
      <c r="E870" s="962">
        <v>336</v>
      </c>
      <c r="F870" s="962" t="s">
        <v>676</v>
      </c>
      <c r="G870" s="962" t="s">
        <v>676</v>
      </c>
      <c r="H870" s="962" t="s">
        <v>46</v>
      </c>
      <c r="I870" s="963" t="s">
        <v>682</v>
      </c>
    </row>
    <row r="871" spans="1:9">
      <c r="A871" s="968" t="s">
        <v>63</v>
      </c>
      <c r="B871" s="962" t="s">
        <v>362</v>
      </c>
      <c r="C871" s="965">
        <v>1373.6127092166773</v>
      </c>
      <c r="D871" s="977">
        <v>0</v>
      </c>
      <c r="E871" s="962">
        <v>336</v>
      </c>
      <c r="F871" s="962" t="s">
        <v>676</v>
      </c>
      <c r="G871" s="962" t="s">
        <v>676</v>
      </c>
      <c r="H871" s="962" t="s">
        <v>64</v>
      </c>
      <c r="I871" s="963" t="s">
        <v>683</v>
      </c>
    </row>
    <row r="872" spans="1:9">
      <c r="A872" s="966" t="s">
        <v>166</v>
      </c>
      <c r="B872" s="962" t="s">
        <v>362</v>
      </c>
      <c r="C872" s="965">
        <v>7142.7860879267228</v>
      </c>
      <c r="D872" s="977">
        <v>0</v>
      </c>
      <c r="E872" s="962">
        <v>336</v>
      </c>
      <c r="F872" s="962" t="s">
        <v>676</v>
      </c>
      <c r="G872" s="962" t="s">
        <v>676</v>
      </c>
      <c r="H872" s="962" t="s">
        <v>146</v>
      </c>
      <c r="I872" s="963" t="s">
        <v>683</v>
      </c>
    </row>
    <row r="873" spans="1:9">
      <c r="A873" s="966" t="s">
        <v>173</v>
      </c>
      <c r="B873" s="962" t="s">
        <v>362</v>
      </c>
      <c r="C873" s="965">
        <v>2534.6424991498211</v>
      </c>
      <c r="D873" s="977">
        <v>0</v>
      </c>
      <c r="E873" s="962">
        <v>336</v>
      </c>
      <c r="F873" s="962" t="s">
        <v>676</v>
      </c>
      <c r="G873" s="962" t="s">
        <v>676</v>
      </c>
      <c r="H873" s="962" t="s">
        <v>146</v>
      </c>
      <c r="I873" s="963" t="s">
        <v>683</v>
      </c>
    </row>
    <row r="874" spans="1:9">
      <c r="A874" s="969" t="s">
        <v>52</v>
      </c>
      <c r="B874" s="962" t="s">
        <v>362</v>
      </c>
      <c r="C874" s="965">
        <v>10236.685190114762</v>
      </c>
      <c r="D874" s="977">
        <v>0</v>
      </c>
      <c r="E874" s="962">
        <v>336</v>
      </c>
      <c r="F874" s="962" t="s">
        <v>676</v>
      </c>
      <c r="G874" s="962" t="s">
        <v>676</v>
      </c>
      <c r="H874" s="962" t="s">
        <v>54</v>
      </c>
      <c r="I874" s="962" t="s">
        <v>721</v>
      </c>
    </row>
    <row r="875" spans="1:9">
      <c r="A875" s="966" t="s">
        <v>185</v>
      </c>
      <c r="B875" s="962" t="s">
        <v>362</v>
      </c>
      <c r="C875" s="965">
        <v>44681.659126948209</v>
      </c>
      <c r="D875" s="977">
        <v>0</v>
      </c>
      <c r="E875" s="962">
        <v>336</v>
      </c>
      <c r="F875" s="962" t="s">
        <v>676</v>
      </c>
      <c r="G875" s="962" t="s">
        <v>676</v>
      </c>
      <c r="H875" s="962" t="s">
        <v>146</v>
      </c>
      <c r="I875" s="963" t="s">
        <v>681</v>
      </c>
    </row>
    <row r="876" spans="1:9">
      <c r="A876" s="968" t="s">
        <v>747</v>
      </c>
      <c r="B876" s="962" t="s">
        <v>362</v>
      </c>
      <c r="C876" s="965">
        <v>77236.280335383475</v>
      </c>
      <c r="D876" s="977">
        <v>0</v>
      </c>
      <c r="E876" s="962">
        <v>336</v>
      </c>
      <c r="F876" s="962" t="s">
        <v>676</v>
      </c>
      <c r="G876" s="962" t="s">
        <v>676</v>
      </c>
      <c r="H876" s="962" t="s">
        <v>24</v>
      </c>
      <c r="I876" s="962" t="s">
        <v>683</v>
      </c>
    </row>
    <row r="877" spans="1:9">
      <c r="A877" s="966" t="s">
        <v>181</v>
      </c>
      <c r="B877" s="962" t="s">
        <v>362</v>
      </c>
      <c r="C877" s="965">
        <v>0</v>
      </c>
      <c r="D877" s="977">
        <v>0</v>
      </c>
      <c r="E877" s="962">
        <v>336</v>
      </c>
      <c r="F877" s="962" t="s">
        <v>676</v>
      </c>
      <c r="G877" s="962" t="s">
        <v>676</v>
      </c>
      <c r="H877" s="962" t="s">
        <v>146</v>
      </c>
      <c r="I877" s="963" t="s">
        <v>681</v>
      </c>
    </row>
    <row r="878" spans="1:9">
      <c r="A878" s="967" t="s">
        <v>261</v>
      </c>
      <c r="B878" s="962" t="s">
        <v>362</v>
      </c>
      <c r="C878" s="965">
        <v>956.62313677590021</v>
      </c>
      <c r="D878" s="977">
        <v>0</v>
      </c>
      <c r="E878" s="962">
        <v>336</v>
      </c>
      <c r="F878" s="962" t="s">
        <v>676</v>
      </c>
      <c r="G878" s="962" t="s">
        <v>676</v>
      </c>
      <c r="H878" s="962" t="s">
        <v>79</v>
      </c>
      <c r="I878" s="962" t="s">
        <v>683</v>
      </c>
    </row>
    <row r="879" spans="1:9">
      <c r="A879" s="966" t="s">
        <v>190</v>
      </c>
      <c r="B879" s="962" t="s">
        <v>362</v>
      </c>
      <c r="C879" s="965">
        <v>3630.2621600726475</v>
      </c>
      <c r="D879" s="977">
        <v>0</v>
      </c>
      <c r="E879" s="962">
        <v>336</v>
      </c>
      <c r="F879" s="962" t="s">
        <v>676</v>
      </c>
      <c r="G879" s="962" t="s">
        <v>676</v>
      </c>
      <c r="H879" s="962" t="s">
        <v>146</v>
      </c>
      <c r="I879" s="963" t="s">
        <v>681</v>
      </c>
    </row>
    <row r="880" spans="1:9">
      <c r="A880" s="968" t="s">
        <v>83</v>
      </c>
      <c r="B880" s="962" t="s">
        <v>362</v>
      </c>
      <c r="C880" s="965">
        <v>4987.5223370367448</v>
      </c>
      <c r="D880" s="977">
        <v>0</v>
      </c>
      <c r="E880" s="962">
        <v>336</v>
      </c>
      <c r="F880" s="962" t="s">
        <v>676</v>
      </c>
      <c r="G880" s="962" t="s">
        <v>676</v>
      </c>
      <c r="H880" s="962" t="s">
        <v>87</v>
      </c>
      <c r="I880" s="962" t="s">
        <v>682</v>
      </c>
    </row>
    <row r="881" spans="1:9">
      <c r="A881" s="966" t="s">
        <v>192</v>
      </c>
      <c r="B881" s="962" t="s">
        <v>362</v>
      </c>
      <c r="C881" s="965">
        <v>49.057596757738473</v>
      </c>
      <c r="D881" s="977">
        <v>0</v>
      </c>
      <c r="E881" s="962">
        <v>336</v>
      </c>
      <c r="F881" s="962" t="s">
        <v>676</v>
      </c>
      <c r="G881" s="962" t="s">
        <v>676</v>
      </c>
      <c r="H881" s="962" t="s">
        <v>146</v>
      </c>
      <c r="I881" s="962" t="s">
        <v>683</v>
      </c>
    </row>
    <row r="882" spans="1:9">
      <c r="A882" s="966" t="s">
        <v>94</v>
      </c>
      <c r="B882" s="962" t="s">
        <v>362</v>
      </c>
      <c r="C882" s="965">
        <v>1030.2095319125081</v>
      </c>
      <c r="D882" s="977">
        <v>0</v>
      </c>
      <c r="E882" s="962">
        <v>336</v>
      </c>
      <c r="F882" s="962" t="s">
        <v>676</v>
      </c>
      <c r="G882" s="962" t="s">
        <v>676</v>
      </c>
      <c r="H882" s="962" t="s">
        <v>95</v>
      </c>
      <c r="I882" s="962" t="s">
        <v>726</v>
      </c>
    </row>
    <row r="883" spans="1:9">
      <c r="A883" s="966" t="s">
        <v>196</v>
      </c>
      <c r="B883" s="962" t="s">
        <v>362</v>
      </c>
      <c r="C883" s="965">
        <v>43931.077896554809</v>
      </c>
      <c r="D883" s="977">
        <v>0</v>
      </c>
      <c r="E883" s="962">
        <v>336</v>
      </c>
      <c r="F883" s="962" t="s">
        <v>676</v>
      </c>
      <c r="G883" s="962" t="s">
        <v>676</v>
      </c>
      <c r="H883" s="962" t="s">
        <v>146</v>
      </c>
      <c r="I883" s="962" t="s">
        <v>681</v>
      </c>
    </row>
    <row r="884" spans="1:9">
      <c r="A884" s="966" t="s">
        <v>100</v>
      </c>
      <c r="B884" s="962" t="s">
        <v>362</v>
      </c>
      <c r="C884" s="965">
        <v>58501.184133603136</v>
      </c>
      <c r="D884" s="977">
        <v>0</v>
      </c>
      <c r="E884" s="962">
        <v>336</v>
      </c>
      <c r="F884" s="962" t="s">
        <v>676</v>
      </c>
      <c r="G884" s="962" t="s">
        <v>676</v>
      </c>
      <c r="H884" s="962" t="s">
        <v>24</v>
      </c>
      <c r="I884" s="962" t="s">
        <v>682</v>
      </c>
    </row>
    <row r="885" spans="1:9">
      <c r="A885" s="966" t="s">
        <v>198</v>
      </c>
      <c r="B885" s="962" t="s">
        <v>362</v>
      </c>
      <c r="C885" s="965">
        <v>4969.911917687813</v>
      </c>
      <c r="D885" s="977">
        <v>0</v>
      </c>
      <c r="E885" s="962">
        <v>336</v>
      </c>
      <c r="F885" s="962" t="s">
        <v>676</v>
      </c>
      <c r="G885" s="962" t="s">
        <v>676</v>
      </c>
      <c r="H885" s="962" t="s">
        <v>146</v>
      </c>
      <c r="I885" s="962" t="s">
        <v>683</v>
      </c>
    </row>
    <row r="886" spans="1:9">
      <c r="A886" s="966" t="s">
        <v>201</v>
      </c>
      <c r="B886" s="962" t="s">
        <v>362</v>
      </c>
      <c r="C886" s="965">
        <v>6626.549223583751</v>
      </c>
      <c r="D886" s="977">
        <v>0</v>
      </c>
      <c r="E886" s="962">
        <v>336</v>
      </c>
      <c r="F886" s="962" t="s">
        <v>676</v>
      </c>
      <c r="G886" s="962" t="s">
        <v>676</v>
      </c>
      <c r="H886" s="962" t="s">
        <v>146</v>
      </c>
      <c r="I886" s="963" t="s">
        <v>683</v>
      </c>
    </row>
    <row r="887" spans="1:9">
      <c r="A887" s="968" t="s">
        <v>103</v>
      </c>
      <c r="B887" s="962" t="s">
        <v>362</v>
      </c>
      <c r="C887" s="965">
        <v>2088.4519762580094</v>
      </c>
      <c r="D887" s="977">
        <v>0</v>
      </c>
      <c r="E887" s="962">
        <v>336</v>
      </c>
      <c r="F887" s="962" t="s">
        <v>676</v>
      </c>
      <c r="G887" s="962" t="s">
        <v>676</v>
      </c>
      <c r="H887" s="962" t="s">
        <v>79</v>
      </c>
      <c r="I887" s="962" t="s">
        <v>682</v>
      </c>
    </row>
    <row r="888" spans="1:9">
      <c r="A888" s="968" t="s">
        <v>107</v>
      </c>
      <c r="B888" s="962" t="s">
        <v>362</v>
      </c>
      <c r="C888" s="965">
        <v>294.34558054643082</v>
      </c>
      <c r="D888" s="977">
        <v>0</v>
      </c>
      <c r="E888" s="962">
        <v>336</v>
      </c>
      <c r="F888" s="962" t="s">
        <v>676</v>
      </c>
      <c r="G888" s="962" t="s">
        <v>676</v>
      </c>
      <c r="H888" s="962" t="s">
        <v>79</v>
      </c>
      <c r="I888" s="962" t="s">
        <v>682</v>
      </c>
    </row>
    <row r="889" spans="1:9">
      <c r="A889" s="968" t="s">
        <v>108</v>
      </c>
      <c r="B889" s="962" t="s">
        <v>362</v>
      </c>
      <c r="C889" s="965">
        <v>245.2879837886924</v>
      </c>
      <c r="D889" s="977">
        <v>0</v>
      </c>
      <c r="E889" s="962">
        <v>336</v>
      </c>
      <c r="F889" s="962" t="s">
        <v>676</v>
      </c>
      <c r="G889" s="962" t="s">
        <v>676</v>
      </c>
      <c r="H889" s="962" t="s">
        <v>32</v>
      </c>
      <c r="I889" s="962" t="s">
        <v>682</v>
      </c>
    </row>
    <row r="890" spans="1:9">
      <c r="A890" s="966" t="s">
        <v>203</v>
      </c>
      <c r="B890" s="962" t="s">
        <v>362</v>
      </c>
      <c r="C890" s="965">
        <v>17660.734832785849</v>
      </c>
      <c r="D890" s="977">
        <v>0</v>
      </c>
      <c r="E890" s="962">
        <v>336</v>
      </c>
      <c r="F890" s="962" t="s">
        <v>676</v>
      </c>
      <c r="G890" s="962" t="s">
        <v>676</v>
      </c>
      <c r="H890" s="962" t="s">
        <v>146</v>
      </c>
      <c r="I890" s="963" t="s">
        <v>681</v>
      </c>
    </row>
    <row r="891" spans="1:9">
      <c r="A891" s="966" t="s">
        <v>204</v>
      </c>
      <c r="B891" s="962" t="s">
        <v>362</v>
      </c>
      <c r="C891" s="965">
        <v>400077.78358515934</v>
      </c>
      <c r="D891" s="977">
        <v>0</v>
      </c>
      <c r="E891" s="962">
        <v>336</v>
      </c>
      <c r="F891" s="962" t="s">
        <v>676</v>
      </c>
      <c r="G891" s="962" t="s">
        <v>676</v>
      </c>
      <c r="H891" s="962" t="s">
        <v>146</v>
      </c>
      <c r="I891" s="963" t="s">
        <v>681</v>
      </c>
    </row>
    <row r="892" spans="1:9">
      <c r="A892" s="966" t="s">
        <v>262</v>
      </c>
      <c r="B892" s="962" t="s">
        <v>362</v>
      </c>
      <c r="C892" s="965">
        <v>547070.69600359641</v>
      </c>
      <c r="D892" s="977">
        <v>0</v>
      </c>
      <c r="E892" s="962">
        <v>336</v>
      </c>
      <c r="F892" s="962" t="s">
        <v>676</v>
      </c>
      <c r="G892" s="962" t="s">
        <v>676</v>
      </c>
      <c r="H892" s="962" t="s">
        <v>146</v>
      </c>
      <c r="I892" s="963" t="s">
        <v>681</v>
      </c>
    </row>
    <row r="893" spans="1:9">
      <c r="A893" s="966" t="s">
        <v>263</v>
      </c>
      <c r="B893" s="962" t="s">
        <v>362</v>
      </c>
      <c r="C893" s="965">
        <v>71594.656708243536</v>
      </c>
      <c r="D893" s="977">
        <v>0</v>
      </c>
      <c r="E893" s="962">
        <v>336</v>
      </c>
      <c r="F893" s="962" t="s">
        <v>676</v>
      </c>
      <c r="G893" s="962" t="s">
        <v>676</v>
      </c>
      <c r="H893" s="962" t="s">
        <v>24</v>
      </c>
      <c r="I893" s="962" t="s">
        <v>683</v>
      </c>
    </row>
    <row r="894" spans="1:9">
      <c r="A894" s="969" t="s">
        <v>122</v>
      </c>
      <c r="B894" s="962" t="s">
        <v>362</v>
      </c>
      <c r="C894" s="965">
        <v>160.25481607527902</v>
      </c>
      <c r="D894" s="977">
        <v>0</v>
      </c>
      <c r="E894" s="962">
        <v>336</v>
      </c>
      <c r="F894" s="962" t="s">
        <v>676</v>
      </c>
      <c r="G894" s="962" t="s">
        <v>676</v>
      </c>
      <c r="H894" s="962" t="s">
        <v>79</v>
      </c>
      <c r="I894" s="962" t="s">
        <v>683</v>
      </c>
    </row>
    <row r="895" spans="1:9">
      <c r="A895" s="969" t="s">
        <v>120</v>
      </c>
      <c r="B895" s="962" t="s">
        <v>362</v>
      </c>
      <c r="C895" s="965">
        <v>0</v>
      </c>
      <c r="D895" s="977">
        <v>0</v>
      </c>
      <c r="E895" s="962">
        <v>336</v>
      </c>
      <c r="F895" s="962" t="s">
        <v>676</v>
      </c>
      <c r="G895" s="962" t="s">
        <v>676</v>
      </c>
      <c r="H895" s="962" t="s">
        <v>79</v>
      </c>
    </row>
    <row r="896" spans="1:9">
      <c r="A896" s="969" t="s">
        <v>123</v>
      </c>
      <c r="B896" s="962" t="s">
        <v>362</v>
      </c>
      <c r="C896" s="965">
        <v>98.115193515476946</v>
      </c>
      <c r="D896" s="977">
        <v>0</v>
      </c>
      <c r="E896" s="962">
        <v>336</v>
      </c>
      <c r="F896" s="962" t="s">
        <v>676</v>
      </c>
      <c r="G896" s="962" t="s">
        <v>676</v>
      </c>
      <c r="H896" s="962" t="s">
        <v>54</v>
      </c>
      <c r="I896" s="962" t="s">
        <v>683</v>
      </c>
    </row>
    <row r="897" spans="1:9">
      <c r="A897" s="967" t="s">
        <v>214</v>
      </c>
      <c r="B897" s="962" t="s">
        <v>362</v>
      </c>
      <c r="C897" s="965">
        <v>49.057596757738473</v>
      </c>
      <c r="D897" s="977">
        <v>0</v>
      </c>
      <c r="E897" s="962">
        <v>336</v>
      </c>
      <c r="F897" s="962" t="s">
        <v>676</v>
      </c>
      <c r="G897" s="962" t="s">
        <v>676</v>
      </c>
      <c r="H897" s="962" t="s">
        <v>146</v>
      </c>
      <c r="I897" s="962" t="s">
        <v>683</v>
      </c>
    </row>
    <row r="898" spans="1:9" ht="15.6">
      <c r="A898" s="967" t="s">
        <v>218</v>
      </c>
      <c r="B898" s="962" t="s">
        <v>362</v>
      </c>
      <c r="C898" s="965">
        <v>654.10129010317962</v>
      </c>
      <c r="D898" s="977">
        <v>0</v>
      </c>
      <c r="E898" s="962">
        <v>336</v>
      </c>
      <c r="F898" s="962" t="s">
        <v>676</v>
      </c>
      <c r="G898" s="962" t="s">
        <v>676</v>
      </c>
      <c r="H898" s="962" t="s">
        <v>146</v>
      </c>
      <c r="I898" s="973" t="s">
        <v>742</v>
      </c>
    </row>
    <row r="899" spans="1:9">
      <c r="A899" s="969" t="s">
        <v>126</v>
      </c>
      <c r="B899" s="962" t="s">
        <v>362</v>
      </c>
      <c r="C899" s="965">
        <v>719.5114191134976</v>
      </c>
      <c r="D899" s="977">
        <v>0</v>
      </c>
      <c r="E899" s="962">
        <v>336</v>
      </c>
      <c r="F899" s="962" t="s">
        <v>676</v>
      </c>
      <c r="G899" s="962" t="s">
        <v>676</v>
      </c>
      <c r="H899" s="962" t="s">
        <v>32</v>
      </c>
      <c r="I899" s="962" t="s">
        <v>681</v>
      </c>
    </row>
    <row r="900" spans="1:9">
      <c r="A900" s="968" t="s">
        <v>129</v>
      </c>
      <c r="B900" s="962" t="s">
        <v>362</v>
      </c>
      <c r="C900" s="965">
        <v>0</v>
      </c>
      <c r="D900" s="977">
        <v>0</v>
      </c>
      <c r="E900" s="962">
        <v>336</v>
      </c>
      <c r="F900" s="962" t="s">
        <v>676</v>
      </c>
      <c r="G900" s="962" t="s">
        <v>676</v>
      </c>
      <c r="H900" s="962" t="s">
        <v>24</v>
      </c>
      <c r="I900" s="962" t="s">
        <v>682</v>
      </c>
    </row>
    <row r="901" spans="1:9">
      <c r="A901" s="968" t="s">
        <v>264</v>
      </c>
      <c r="B901" s="962" t="s">
        <v>362</v>
      </c>
      <c r="C901" s="965">
        <v>0</v>
      </c>
      <c r="D901" s="977">
        <v>0</v>
      </c>
      <c r="E901" s="962">
        <v>336</v>
      </c>
      <c r="F901" s="962" t="s">
        <v>676</v>
      </c>
      <c r="G901" s="962" t="s">
        <v>676</v>
      </c>
      <c r="H901" s="962" t="s">
        <v>133</v>
      </c>
      <c r="I901" s="962" t="s">
        <v>682</v>
      </c>
    </row>
    <row r="902" spans="1:9">
      <c r="A902" s="968" t="s">
        <v>138</v>
      </c>
      <c r="B902" s="962" t="s">
        <v>362</v>
      </c>
      <c r="C902" s="965">
        <v>0</v>
      </c>
      <c r="D902" s="977">
        <v>0</v>
      </c>
      <c r="E902" s="962">
        <v>336</v>
      </c>
      <c r="F902" s="962" t="s">
        <v>676</v>
      </c>
      <c r="G902" s="962" t="s">
        <v>676</v>
      </c>
      <c r="H902" s="962" t="s">
        <v>87</v>
      </c>
      <c r="I902" s="962" t="s">
        <v>682</v>
      </c>
    </row>
    <row r="903" spans="1:9">
      <c r="A903" s="966" t="s">
        <v>212</v>
      </c>
      <c r="B903" s="962" t="s">
        <v>362</v>
      </c>
      <c r="C903" s="965">
        <v>0</v>
      </c>
      <c r="D903" s="977">
        <v>0</v>
      </c>
      <c r="E903" s="962">
        <v>336</v>
      </c>
      <c r="F903" s="962" t="s">
        <v>676</v>
      </c>
      <c r="G903" s="962" t="s">
        <v>676</v>
      </c>
      <c r="H903" s="962" t="s">
        <v>146</v>
      </c>
      <c r="I903" s="962" t="s">
        <v>705</v>
      </c>
    </row>
    <row r="904" spans="1:9">
      <c r="A904" s="962" t="s">
        <v>20</v>
      </c>
      <c r="B904" s="962" t="s">
        <v>362</v>
      </c>
      <c r="C904" s="970">
        <v>2143.50136300536</v>
      </c>
      <c r="D904" s="970" t="s">
        <v>748</v>
      </c>
      <c r="E904" s="962">
        <v>336</v>
      </c>
      <c r="F904" s="962">
        <v>1</v>
      </c>
      <c r="G904" s="962" t="s">
        <v>685</v>
      </c>
      <c r="H904" s="962" t="s">
        <v>24</v>
      </c>
      <c r="I904" s="963" t="s">
        <v>683</v>
      </c>
    </row>
    <row r="905" spans="1:9">
      <c r="A905" s="962" t="s">
        <v>143</v>
      </c>
      <c r="B905" s="962" t="s">
        <v>362</v>
      </c>
      <c r="C905" s="964">
        <v>13453.623260745404</v>
      </c>
      <c r="D905" s="970" t="s">
        <v>748</v>
      </c>
      <c r="E905" s="962">
        <v>336</v>
      </c>
      <c r="F905" s="962">
        <v>1</v>
      </c>
      <c r="G905" s="962" t="s">
        <v>685</v>
      </c>
      <c r="H905" s="962" t="s">
        <v>146</v>
      </c>
      <c r="I905" s="963" t="s">
        <v>681</v>
      </c>
    </row>
    <row r="906" spans="1:9">
      <c r="A906" s="966" t="s">
        <v>152</v>
      </c>
      <c r="B906" s="962" t="s">
        <v>362</v>
      </c>
      <c r="C906" s="964">
        <v>69038.606400130957</v>
      </c>
      <c r="D906" s="970" t="s">
        <v>748</v>
      </c>
      <c r="E906" s="962">
        <v>336</v>
      </c>
      <c r="F906" s="962">
        <v>1</v>
      </c>
      <c r="G906" s="962" t="s">
        <v>685</v>
      </c>
      <c r="H906" s="962" t="s">
        <v>146</v>
      </c>
      <c r="I906" s="963" t="s">
        <v>681</v>
      </c>
    </row>
    <row r="907" spans="1:9">
      <c r="A907" s="966" t="s">
        <v>158</v>
      </c>
      <c r="B907" s="962" t="s">
        <v>362</v>
      </c>
      <c r="C907" s="964">
        <v>21606.493739094021</v>
      </c>
      <c r="D907" s="970" t="s">
        <v>748</v>
      </c>
      <c r="E907" s="962">
        <v>336</v>
      </c>
      <c r="F907" s="962">
        <v>1</v>
      </c>
      <c r="G907" s="962" t="s">
        <v>685</v>
      </c>
      <c r="H907" s="962" t="s">
        <v>146</v>
      </c>
      <c r="I907" s="963" t="s">
        <v>683</v>
      </c>
    </row>
    <row r="908" spans="1:9">
      <c r="A908" s="966" t="s">
        <v>30</v>
      </c>
      <c r="B908" s="962" t="s">
        <v>362</v>
      </c>
      <c r="C908" s="964">
        <v>2143.50136300536</v>
      </c>
      <c r="D908" s="970" t="s">
        <v>748</v>
      </c>
      <c r="E908" s="962">
        <v>336</v>
      </c>
      <c r="F908" s="962">
        <v>1</v>
      </c>
      <c r="G908" s="962" t="s">
        <v>685</v>
      </c>
      <c r="H908" s="962" t="s">
        <v>32</v>
      </c>
      <c r="I908" s="963" t="s">
        <v>681</v>
      </c>
    </row>
    <row r="909" spans="1:9">
      <c r="A909" s="967" t="s">
        <v>39</v>
      </c>
      <c r="B909" s="962" t="s">
        <v>362</v>
      </c>
      <c r="C909" s="964">
        <v>189.13247320635526</v>
      </c>
      <c r="D909" s="970" t="s">
        <v>748</v>
      </c>
      <c r="E909" s="962">
        <v>336</v>
      </c>
      <c r="F909" s="962">
        <v>1</v>
      </c>
      <c r="G909" s="962" t="s">
        <v>685</v>
      </c>
      <c r="H909" s="962" t="s">
        <v>24</v>
      </c>
      <c r="I909" s="963" t="s">
        <v>682</v>
      </c>
    </row>
    <row r="910" spans="1:9">
      <c r="A910" s="968" t="s">
        <v>70</v>
      </c>
      <c r="B910" s="962" t="s">
        <v>362</v>
      </c>
      <c r="C910" s="964">
        <v>6115.2833003388196</v>
      </c>
      <c r="D910" s="970" t="s">
        <v>748</v>
      </c>
      <c r="E910" s="962">
        <v>336</v>
      </c>
      <c r="F910" s="962">
        <v>1</v>
      </c>
      <c r="G910" s="962" t="s">
        <v>685</v>
      </c>
      <c r="H910" s="962" t="s">
        <v>32</v>
      </c>
      <c r="I910" s="963" t="s">
        <v>711</v>
      </c>
    </row>
    <row r="911" spans="1:9">
      <c r="A911" s="968" t="s">
        <v>746</v>
      </c>
      <c r="B911" s="962" t="s">
        <v>362</v>
      </c>
      <c r="C911" s="964">
        <v>504.35326188361398</v>
      </c>
      <c r="D911" s="970" t="s">
        <v>748</v>
      </c>
      <c r="E911" s="962">
        <v>336</v>
      </c>
      <c r="F911" s="962">
        <v>1</v>
      </c>
      <c r="G911" s="962" t="s">
        <v>685</v>
      </c>
      <c r="H911" s="962" t="s">
        <v>46</v>
      </c>
      <c r="I911" s="963" t="s">
        <v>682</v>
      </c>
    </row>
    <row r="912" spans="1:9">
      <c r="A912" s="968" t="s">
        <v>63</v>
      </c>
      <c r="B912" s="962" t="s">
        <v>362</v>
      </c>
      <c r="C912" s="964">
        <v>2900.0312558307805</v>
      </c>
      <c r="D912" s="970" t="s">
        <v>748</v>
      </c>
      <c r="E912" s="962">
        <v>336</v>
      </c>
      <c r="F912" s="962">
        <v>1</v>
      </c>
      <c r="G912" s="962" t="s">
        <v>685</v>
      </c>
      <c r="H912" s="962" t="s">
        <v>64</v>
      </c>
      <c r="I912" s="963" t="s">
        <v>683</v>
      </c>
    </row>
    <row r="913" spans="1:9">
      <c r="A913" s="966" t="s">
        <v>166</v>
      </c>
      <c r="B913" s="962" t="s">
        <v>362</v>
      </c>
      <c r="C913" s="964">
        <v>6844.7942684204754</v>
      </c>
      <c r="D913" s="970" t="s">
        <v>748</v>
      </c>
      <c r="E913" s="962">
        <v>336</v>
      </c>
      <c r="F913" s="962">
        <v>1</v>
      </c>
      <c r="G913" s="962" t="s">
        <v>685</v>
      </c>
      <c r="H913" s="962" t="s">
        <v>146</v>
      </c>
      <c r="I913" s="963" t="s">
        <v>683</v>
      </c>
    </row>
    <row r="914" spans="1:9">
      <c r="A914" s="966" t="s">
        <v>173</v>
      </c>
      <c r="B914" s="962" t="s">
        <v>362</v>
      </c>
      <c r="C914" s="964">
        <v>3278.2962022434913</v>
      </c>
      <c r="D914" s="970" t="s">
        <v>748</v>
      </c>
      <c r="E914" s="962">
        <v>336</v>
      </c>
      <c r="F914" s="962">
        <v>1</v>
      </c>
      <c r="G914" s="962" t="s">
        <v>685</v>
      </c>
      <c r="H914" s="962" t="s">
        <v>146</v>
      </c>
      <c r="I914" s="963" t="s">
        <v>683</v>
      </c>
    </row>
    <row r="915" spans="1:9">
      <c r="A915" s="969" t="s">
        <v>52</v>
      </c>
      <c r="B915" s="962" t="s">
        <v>362</v>
      </c>
      <c r="C915" s="964">
        <v>1134.7948392381315</v>
      </c>
      <c r="D915" s="970" t="s">
        <v>748</v>
      </c>
      <c r="E915" s="962">
        <v>336</v>
      </c>
      <c r="F915" s="962">
        <v>1</v>
      </c>
      <c r="G915" s="962" t="s">
        <v>685</v>
      </c>
      <c r="H915" s="962" t="s">
        <v>54</v>
      </c>
      <c r="I915" s="962" t="s">
        <v>721</v>
      </c>
    </row>
    <row r="916" spans="1:9">
      <c r="A916" s="966" t="s">
        <v>185</v>
      </c>
      <c r="B916" s="962" t="s">
        <v>362</v>
      </c>
      <c r="C916" s="964">
        <v>209525.15676184936</v>
      </c>
      <c r="D916" s="970" t="s">
        <v>748</v>
      </c>
      <c r="E916" s="962">
        <v>336</v>
      </c>
      <c r="F916" s="962">
        <v>1</v>
      </c>
      <c r="G916" s="962" t="s">
        <v>685</v>
      </c>
      <c r="H916" s="962" t="s">
        <v>146</v>
      </c>
      <c r="I916" s="963" t="s">
        <v>681</v>
      </c>
    </row>
    <row r="917" spans="1:9">
      <c r="A917" s="968" t="s">
        <v>747</v>
      </c>
      <c r="B917" s="962" t="s">
        <v>362</v>
      </c>
      <c r="C917" s="964">
        <v>1513.0597856508421</v>
      </c>
      <c r="D917" s="970" t="s">
        <v>748</v>
      </c>
      <c r="E917" s="962">
        <v>336</v>
      </c>
      <c r="F917" s="962">
        <v>1</v>
      </c>
      <c r="G917" s="962" t="s">
        <v>685</v>
      </c>
      <c r="H917" s="962" t="s">
        <v>24</v>
      </c>
      <c r="I917" s="962" t="s">
        <v>683</v>
      </c>
    </row>
    <row r="918" spans="1:9">
      <c r="A918" s="966" t="s">
        <v>181</v>
      </c>
      <c r="B918" s="962" t="s">
        <v>362</v>
      </c>
      <c r="C918" s="964">
        <v>27964.587109796808</v>
      </c>
      <c r="D918" s="970" t="s">
        <v>748</v>
      </c>
      <c r="E918" s="962">
        <v>336</v>
      </c>
      <c r="F918" s="962">
        <v>1</v>
      </c>
      <c r="G918" s="962" t="s">
        <v>685</v>
      </c>
      <c r="H918" s="962" t="s">
        <v>146</v>
      </c>
      <c r="I918" s="963" t="s">
        <v>681</v>
      </c>
    </row>
    <row r="919" spans="1:9">
      <c r="A919" s="967" t="s">
        <v>261</v>
      </c>
      <c r="B919" s="962" t="s">
        <v>362</v>
      </c>
      <c r="C919" s="964">
        <v>4274.3938944636293</v>
      </c>
      <c r="D919" s="970" t="s">
        <v>748</v>
      </c>
      <c r="E919" s="962">
        <v>336</v>
      </c>
      <c r="F919" s="962">
        <v>1</v>
      </c>
      <c r="G919" s="962" t="s">
        <v>685</v>
      </c>
      <c r="H919" s="962" t="s">
        <v>79</v>
      </c>
      <c r="I919" s="962" t="s">
        <v>683</v>
      </c>
    </row>
    <row r="920" spans="1:9">
      <c r="A920" s="966" t="s">
        <v>190</v>
      </c>
      <c r="B920" s="962" t="s">
        <v>362</v>
      </c>
      <c r="C920" s="964">
        <v>3656.5611486562011</v>
      </c>
      <c r="D920" s="970" t="s">
        <v>748</v>
      </c>
      <c r="E920" s="962">
        <v>336</v>
      </c>
      <c r="F920" s="962">
        <v>1</v>
      </c>
      <c r="G920" s="962" t="s">
        <v>685</v>
      </c>
      <c r="H920" s="962" t="s">
        <v>146</v>
      </c>
      <c r="I920" s="963" t="s">
        <v>681</v>
      </c>
    </row>
    <row r="921" spans="1:9">
      <c r="A921" s="968" t="s">
        <v>83</v>
      </c>
      <c r="B921" s="962" t="s">
        <v>362</v>
      </c>
      <c r="C921" s="964">
        <v>63.044157735451748</v>
      </c>
      <c r="D921" s="970" t="s">
        <v>748</v>
      </c>
      <c r="E921" s="962">
        <v>336</v>
      </c>
      <c r="F921" s="962">
        <v>1</v>
      </c>
      <c r="G921" s="962" t="s">
        <v>685</v>
      </c>
      <c r="H921" s="962" t="s">
        <v>87</v>
      </c>
      <c r="I921" s="962" t="s">
        <v>682</v>
      </c>
    </row>
    <row r="922" spans="1:9">
      <c r="A922" s="966" t="s">
        <v>192</v>
      </c>
      <c r="B922" s="962" t="s">
        <v>362</v>
      </c>
      <c r="C922" s="964">
        <v>1429.0009086702398</v>
      </c>
      <c r="D922" s="970" t="s">
        <v>748</v>
      </c>
      <c r="E922" s="962">
        <v>336</v>
      </c>
      <c r="F922" s="962">
        <v>1</v>
      </c>
      <c r="G922" s="962" t="s">
        <v>685</v>
      </c>
      <c r="H922" s="962" t="s">
        <v>146</v>
      </c>
      <c r="I922" s="962" t="s">
        <v>683</v>
      </c>
    </row>
    <row r="923" spans="1:9">
      <c r="A923" s="966" t="s">
        <v>94</v>
      </c>
      <c r="B923" s="962" t="s">
        <v>362</v>
      </c>
      <c r="C923" s="964">
        <v>4097.8702528043641</v>
      </c>
      <c r="D923" s="970" t="s">
        <v>748</v>
      </c>
      <c r="E923" s="962">
        <v>336</v>
      </c>
      <c r="F923" s="962">
        <v>1</v>
      </c>
      <c r="G923" s="962" t="s">
        <v>685</v>
      </c>
      <c r="H923" s="962" t="s">
        <v>95</v>
      </c>
      <c r="I923" s="962" t="s">
        <v>726</v>
      </c>
    </row>
    <row r="924" spans="1:9">
      <c r="A924" s="966" t="s">
        <v>196</v>
      </c>
      <c r="B924" s="962" t="s">
        <v>362</v>
      </c>
      <c r="C924" s="964">
        <v>132686.93731388077</v>
      </c>
      <c r="D924" s="970" t="s">
        <v>748</v>
      </c>
      <c r="E924" s="962">
        <v>336</v>
      </c>
      <c r="F924" s="962">
        <v>1</v>
      </c>
      <c r="G924" s="962" t="s">
        <v>685</v>
      </c>
      <c r="H924" s="962" t="s">
        <v>146</v>
      </c>
      <c r="I924" s="962" t="s">
        <v>681</v>
      </c>
    </row>
    <row r="925" spans="1:9">
      <c r="A925" s="966" t="s">
        <v>100</v>
      </c>
      <c r="B925" s="962" t="s">
        <v>362</v>
      </c>
      <c r="C925" s="964">
        <v>0</v>
      </c>
      <c r="D925" s="970" t="s">
        <v>748</v>
      </c>
      <c r="E925" s="962">
        <v>336</v>
      </c>
      <c r="F925" s="962">
        <v>1</v>
      </c>
      <c r="G925" s="962" t="s">
        <v>685</v>
      </c>
      <c r="H925" s="962" t="s">
        <v>24</v>
      </c>
      <c r="I925" s="962" t="s">
        <v>682</v>
      </c>
    </row>
    <row r="926" spans="1:9">
      <c r="A926" s="966" t="s">
        <v>198</v>
      </c>
      <c r="B926" s="962" t="s">
        <v>362</v>
      </c>
      <c r="C926" s="964">
        <v>23536.485554568659</v>
      </c>
      <c r="D926" s="970" t="s">
        <v>748</v>
      </c>
      <c r="E926" s="962">
        <v>336</v>
      </c>
      <c r="F926" s="962">
        <v>1</v>
      </c>
      <c r="G926" s="962" t="s">
        <v>685</v>
      </c>
      <c r="H926" s="962" t="s">
        <v>146</v>
      </c>
      <c r="I926" s="962" t="s">
        <v>683</v>
      </c>
    </row>
    <row r="927" spans="1:9">
      <c r="A927" s="966" t="s">
        <v>201</v>
      </c>
      <c r="B927" s="962" t="s">
        <v>362</v>
      </c>
      <c r="C927" s="964">
        <v>3599.8214066942951</v>
      </c>
      <c r="D927" s="970" t="s">
        <v>748</v>
      </c>
      <c r="E927" s="962">
        <v>336</v>
      </c>
      <c r="F927" s="962">
        <v>1</v>
      </c>
      <c r="G927" s="962" t="s">
        <v>685</v>
      </c>
      <c r="H927" s="962" t="s">
        <v>146</v>
      </c>
      <c r="I927" s="963" t="s">
        <v>683</v>
      </c>
    </row>
    <row r="928" spans="1:9">
      <c r="A928" s="968" t="s">
        <v>103</v>
      </c>
      <c r="B928" s="962" t="s">
        <v>362</v>
      </c>
      <c r="C928" s="964">
        <v>1197.8389969735833</v>
      </c>
      <c r="D928" s="970" t="s">
        <v>748</v>
      </c>
      <c r="E928" s="962">
        <v>336</v>
      </c>
      <c r="F928" s="962">
        <v>1</v>
      </c>
      <c r="G928" s="962" t="s">
        <v>685</v>
      </c>
      <c r="H928" s="962" t="s">
        <v>79</v>
      </c>
      <c r="I928" s="962" t="s">
        <v>682</v>
      </c>
    </row>
    <row r="929" spans="1:9">
      <c r="A929" s="968" t="s">
        <v>107</v>
      </c>
      <c r="B929" s="962" t="s">
        <v>362</v>
      </c>
      <c r="C929" s="964">
        <v>378.26494641271051</v>
      </c>
      <c r="D929" s="970" t="s">
        <v>748</v>
      </c>
      <c r="E929" s="962">
        <v>336</v>
      </c>
      <c r="F929" s="962">
        <v>1</v>
      </c>
      <c r="G929" s="962" t="s">
        <v>685</v>
      </c>
      <c r="H929" s="962" t="s">
        <v>79</v>
      </c>
      <c r="I929" s="962" t="s">
        <v>682</v>
      </c>
    </row>
    <row r="930" spans="1:9">
      <c r="A930" s="968" t="s">
        <v>108</v>
      </c>
      <c r="B930" s="962" t="s">
        <v>362</v>
      </c>
      <c r="C930" s="964">
        <v>1765.236416592649</v>
      </c>
      <c r="D930" s="970" t="s">
        <v>748</v>
      </c>
      <c r="E930" s="962">
        <v>336</v>
      </c>
      <c r="F930" s="962">
        <v>1</v>
      </c>
      <c r="G930" s="962" t="s">
        <v>685</v>
      </c>
      <c r="H930" s="962" t="s">
        <v>32</v>
      </c>
      <c r="I930" s="962" t="s">
        <v>682</v>
      </c>
    </row>
    <row r="931" spans="1:9">
      <c r="A931" s="966" t="s">
        <v>203</v>
      </c>
      <c r="B931" s="962" t="s">
        <v>362</v>
      </c>
      <c r="C931" s="964">
        <v>35304.728331852981</v>
      </c>
      <c r="D931" s="970" t="s">
        <v>748</v>
      </c>
      <c r="E931" s="962">
        <v>336</v>
      </c>
      <c r="F931" s="962">
        <v>1</v>
      </c>
      <c r="G931" s="962" t="s">
        <v>685</v>
      </c>
      <c r="H931" s="962" t="s">
        <v>146</v>
      </c>
      <c r="I931" s="963" t="s">
        <v>681</v>
      </c>
    </row>
    <row r="932" spans="1:9">
      <c r="A932" s="966" t="s">
        <v>204</v>
      </c>
      <c r="B932" s="962" t="s">
        <v>362</v>
      </c>
      <c r="C932" s="964">
        <v>983692.70344972541</v>
      </c>
      <c r="D932" s="970" t="s">
        <v>748</v>
      </c>
      <c r="E932" s="962">
        <v>336</v>
      </c>
      <c r="F932" s="962">
        <v>1</v>
      </c>
      <c r="G932" s="962" t="s">
        <v>685</v>
      </c>
      <c r="H932" s="962" t="s">
        <v>146</v>
      </c>
      <c r="I932" s="963" t="s">
        <v>681</v>
      </c>
    </row>
    <row r="933" spans="1:9">
      <c r="A933" s="966" t="s">
        <v>262</v>
      </c>
      <c r="B933" s="962" t="s">
        <v>362</v>
      </c>
      <c r="C933" s="964">
        <v>168121.9569050537</v>
      </c>
      <c r="D933" s="970" t="s">
        <v>748</v>
      </c>
      <c r="E933" s="962">
        <v>336</v>
      </c>
      <c r="F933" s="962">
        <v>1</v>
      </c>
      <c r="G933" s="962" t="s">
        <v>685</v>
      </c>
      <c r="H933" s="962" t="s">
        <v>146</v>
      </c>
      <c r="I933" s="963" t="s">
        <v>681</v>
      </c>
    </row>
    <row r="934" spans="1:9">
      <c r="A934" s="966" t="s">
        <v>263</v>
      </c>
      <c r="B934" s="962" t="s">
        <v>362</v>
      </c>
      <c r="C934" s="964">
        <v>1220.7641452410203</v>
      </c>
      <c r="D934" s="970" t="s">
        <v>748</v>
      </c>
      <c r="E934" s="962">
        <v>336</v>
      </c>
      <c r="F934" s="962">
        <v>1</v>
      </c>
      <c r="G934" s="962" t="s">
        <v>685</v>
      </c>
      <c r="H934" s="962" t="s">
        <v>24</v>
      </c>
      <c r="I934" s="962" t="s">
        <v>683</v>
      </c>
    </row>
    <row r="935" spans="1:9">
      <c r="A935" s="969" t="s">
        <v>122</v>
      </c>
      <c r="B935" s="962" t="s">
        <v>362</v>
      </c>
      <c r="C935" s="964">
        <v>567.39741961906566</v>
      </c>
      <c r="D935" s="970" t="s">
        <v>748</v>
      </c>
      <c r="E935" s="962">
        <v>336</v>
      </c>
      <c r="F935" s="962">
        <v>1</v>
      </c>
      <c r="G935" s="962" t="s">
        <v>685</v>
      </c>
      <c r="H935" s="962" t="s">
        <v>79</v>
      </c>
      <c r="I935" s="962" t="s">
        <v>683</v>
      </c>
    </row>
    <row r="936" spans="1:9">
      <c r="A936" s="969" t="s">
        <v>120</v>
      </c>
      <c r="B936" s="962" t="s">
        <v>362</v>
      </c>
      <c r="C936" s="964">
        <v>126.0883154709035</v>
      </c>
      <c r="D936" s="970" t="s">
        <v>748</v>
      </c>
      <c r="E936" s="962">
        <v>336</v>
      </c>
      <c r="F936" s="962">
        <v>1</v>
      </c>
      <c r="G936" s="962" t="s">
        <v>685</v>
      </c>
      <c r="H936" s="962" t="s">
        <v>79</v>
      </c>
    </row>
    <row r="937" spans="1:9">
      <c r="A937" s="969" t="s">
        <v>123</v>
      </c>
      <c r="B937" s="962" t="s">
        <v>362</v>
      </c>
      <c r="C937" s="964">
        <v>126.0883154709035</v>
      </c>
      <c r="D937" s="970" t="s">
        <v>748</v>
      </c>
      <c r="E937" s="962">
        <v>336</v>
      </c>
      <c r="F937" s="962">
        <v>1</v>
      </c>
      <c r="G937" s="962" t="s">
        <v>685</v>
      </c>
      <c r="H937" s="962" t="s">
        <v>54</v>
      </c>
      <c r="I937" s="962" t="s">
        <v>683</v>
      </c>
    </row>
    <row r="938" spans="1:9">
      <c r="A938" s="967" t="s">
        <v>214</v>
      </c>
      <c r="B938" s="962" t="s">
        <v>362</v>
      </c>
      <c r="C938" s="964">
        <v>2206.5455207408113</v>
      </c>
      <c r="D938" s="970" t="s">
        <v>748</v>
      </c>
      <c r="E938" s="962">
        <v>336</v>
      </c>
      <c r="F938" s="962">
        <v>1</v>
      </c>
      <c r="G938" s="962" t="s">
        <v>685</v>
      </c>
      <c r="H938" s="962" t="s">
        <v>146</v>
      </c>
      <c r="I938" s="962" t="s">
        <v>683</v>
      </c>
    </row>
    <row r="939" spans="1:9" ht="15.6">
      <c r="A939" s="967" t="s">
        <v>218</v>
      </c>
      <c r="B939" s="962" t="s">
        <v>362</v>
      </c>
      <c r="C939" s="964">
        <v>630.44157735451745</v>
      </c>
      <c r="D939" s="970" t="s">
        <v>748</v>
      </c>
      <c r="E939" s="962">
        <v>336</v>
      </c>
      <c r="F939" s="962">
        <v>1</v>
      </c>
      <c r="G939" s="962" t="s">
        <v>685</v>
      </c>
      <c r="H939" s="962" t="s">
        <v>146</v>
      </c>
      <c r="I939" s="973" t="s">
        <v>742</v>
      </c>
    </row>
    <row r="940" spans="1:9">
      <c r="A940" s="969" t="s">
        <v>126</v>
      </c>
      <c r="B940" s="962" t="s">
        <v>362</v>
      </c>
      <c r="C940" s="964">
        <v>0</v>
      </c>
      <c r="D940" s="970" t="s">
        <v>748</v>
      </c>
      <c r="E940" s="962">
        <v>336</v>
      </c>
      <c r="F940" s="962">
        <v>1</v>
      </c>
      <c r="G940" s="962" t="s">
        <v>685</v>
      </c>
      <c r="H940" s="962" t="s">
        <v>32</v>
      </c>
      <c r="I940" s="962" t="s">
        <v>681</v>
      </c>
    </row>
    <row r="941" spans="1:9">
      <c r="A941" s="968" t="s">
        <v>129</v>
      </c>
      <c r="B941" s="962" t="s">
        <v>362</v>
      </c>
      <c r="C941" s="964">
        <v>567.39741961906577</v>
      </c>
      <c r="D941" s="970" t="s">
        <v>748</v>
      </c>
      <c r="E941" s="962">
        <v>336</v>
      </c>
      <c r="F941" s="962">
        <v>1</v>
      </c>
      <c r="G941" s="962" t="s">
        <v>685</v>
      </c>
      <c r="H941" s="962" t="s">
        <v>24</v>
      </c>
      <c r="I941" s="962" t="s">
        <v>682</v>
      </c>
    </row>
    <row r="942" spans="1:9">
      <c r="A942" s="968" t="s">
        <v>264</v>
      </c>
      <c r="B942" s="962" t="s">
        <v>362</v>
      </c>
      <c r="C942" s="964">
        <v>0</v>
      </c>
      <c r="D942" s="970" t="s">
        <v>748</v>
      </c>
      <c r="E942" s="962">
        <v>336</v>
      </c>
      <c r="F942" s="962">
        <v>1</v>
      </c>
      <c r="G942" s="962" t="s">
        <v>685</v>
      </c>
      <c r="H942" s="962" t="s">
        <v>133</v>
      </c>
      <c r="I942" s="962" t="s">
        <v>682</v>
      </c>
    </row>
    <row r="943" spans="1:9">
      <c r="A943" s="968" t="s">
        <v>138</v>
      </c>
      <c r="B943" s="962" t="s">
        <v>362</v>
      </c>
      <c r="C943" s="964">
        <v>0</v>
      </c>
      <c r="D943" s="970" t="s">
        <v>748</v>
      </c>
      <c r="E943" s="962">
        <v>336</v>
      </c>
      <c r="F943" s="962">
        <v>1</v>
      </c>
      <c r="G943" s="962" t="s">
        <v>685</v>
      </c>
      <c r="H943" s="962" t="s">
        <v>87</v>
      </c>
      <c r="I943" s="962" t="s">
        <v>682</v>
      </c>
    </row>
    <row r="944" spans="1:9">
      <c r="A944" s="966" t="s">
        <v>212</v>
      </c>
      <c r="B944" s="962" t="s">
        <v>362</v>
      </c>
      <c r="C944" s="964">
        <v>252.17663094180699</v>
      </c>
      <c r="D944" s="970" t="s">
        <v>748</v>
      </c>
      <c r="E944" s="962">
        <v>336</v>
      </c>
      <c r="F944" s="962">
        <v>1</v>
      </c>
      <c r="G944" s="962" t="s">
        <v>685</v>
      </c>
      <c r="H944" s="962" t="s">
        <v>146</v>
      </c>
      <c r="I944" s="962" t="s">
        <v>705</v>
      </c>
    </row>
    <row r="945" spans="1:9">
      <c r="A945" s="962" t="s">
        <v>20</v>
      </c>
      <c r="B945" s="962" t="s">
        <v>362</v>
      </c>
      <c r="C945" s="964">
        <v>1167.9171525689248</v>
      </c>
      <c r="D945" s="970" t="s">
        <v>748</v>
      </c>
      <c r="E945" s="962">
        <v>336</v>
      </c>
      <c r="F945" s="962">
        <v>2</v>
      </c>
      <c r="G945" s="962" t="s">
        <v>685</v>
      </c>
      <c r="H945" s="962" t="s">
        <v>24</v>
      </c>
      <c r="I945" s="963" t="s">
        <v>683</v>
      </c>
    </row>
    <row r="946" spans="1:9">
      <c r="A946" s="962" t="s">
        <v>143</v>
      </c>
      <c r="B946" s="962" t="s">
        <v>362</v>
      </c>
      <c r="C946" s="964">
        <v>6901.3286288163745</v>
      </c>
      <c r="D946" s="970" t="s">
        <v>748</v>
      </c>
      <c r="E946" s="962">
        <v>336</v>
      </c>
      <c r="F946" s="962">
        <v>2</v>
      </c>
      <c r="G946" s="962" t="s">
        <v>685</v>
      </c>
      <c r="H946" s="962" t="s">
        <v>146</v>
      </c>
      <c r="I946" s="963" t="s">
        <v>681</v>
      </c>
    </row>
    <row r="947" spans="1:9">
      <c r="A947" s="966" t="s">
        <v>152</v>
      </c>
      <c r="B947" s="962" t="s">
        <v>362</v>
      </c>
      <c r="C947" s="964">
        <v>31151.230881046751</v>
      </c>
      <c r="D947" s="970" t="s">
        <v>748</v>
      </c>
      <c r="E947" s="962">
        <v>336</v>
      </c>
      <c r="F947" s="962">
        <v>2</v>
      </c>
      <c r="G947" s="962" t="s">
        <v>685</v>
      </c>
      <c r="H947" s="962" t="s">
        <v>146</v>
      </c>
      <c r="I947" s="963" t="s">
        <v>681</v>
      </c>
    </row>
    <row r="948" spans="1:9">
      <c r="A948" s="966" t="s">
        <v>158</v>
      </c>
      <c r="B948" s="962" t="s">
        <v>362</v>
      </c>
      <c r="C948" s="964">
        <v>11176.240694439472</v>
      </c>
      <c r="D948" s="970" t="s">
        <v>748</v>
      </c>
      <c r="E948" s="962">
        <v>336</v>
      </c>
      <c r="F948" s="962">
        <v>2</v>
      </c>
      <c r="G948" s="962" t="s">
        <v>685</v>
      </c>
      <c r="H948" s="962" t="s">
        <v>146</v>
      </c>
      <c r="I948" s="963" t="s">
        <v>683</v>
      </c>
    </row>
    <row r="949" spans="1:9">
      <c r="A949" s="966" t="s">
        <v>30</v>
      </c>
      <c r="B949" s="962" t="s">
        <v>362</v>
      </c>
      <c r="C949" s="964">
        <v>2586.0579162411341</v>
      </c>
      <c r="D949" s="970" t="s">
        <v>748</v>
      </c>
      <c r="E949" s="962">
        <v>336</v>
      </c>
      <c r="F949" s="962">
        <v>2</v>
      </c>
      <c r="G949" s="962" t="s">
        <v>685</v>
      </c>
      <c r="H949" s="962" t="s">
        <v>32</v>
      </c>
      <c r="I949" s="963" t="s">
        <v>681</v>
      </c>
    </row>
    <row r="950" spans="1:9">
      <c r="A950" s="967" t="s">
        <v>39</v>
      </c>
      <c r="B950" s="962" t="s">
        <v>362</v>
      </c>
      <c r="C950" s="964">
        <v>1452.9112902771315</v>
      </c>
      <c r="D950" s="970" t="s">
        <v>748</v>
      </c>
      <c r="E950" s="962">
        <v>336</v>
      </c>
      <c r="F950" s="962">
        <v>2</v>
      </c>
      <c r="G950" s="962" t="s">
        <v>685</v>
      </c>
      <c r="H950" s="962" t="s">
        <v>24</v>
      </c>
      <c r="I950" s="963" t="s">
        <v>682</v>
      </c>
    </row>
    <row r="951" spans="1:9">
      <c r="A951" s="968" t="s">
        <v>70</v>
      </c>
      <c r="B951" s="962" t="s">
        <v>362</v>
      </c>
      <c r="C951" s="964">
        <v>4340.1068030073284</v>
      </c>
      <c r="D951" s="970" t="s">
        <v>748</v>
      </c>
      <c r="E951" s="962">
        <v>336</v>
      </c>
      <c r="F951" s="962">
        <v>2</v>
      </c>
      <c r="G951" s="962" t="s">
        <v>685</v>
      </c>
      <c r="H951" s="962" t="s">
        <v>32</v>
      </c>
      <c r="I951" s="963" t="s">
        <v>711</v>
      </c>
    </row>
    <row r="952" spans="1:9">
      <c r="A952" s="968" t="s">
        <v>746</v>
      </c>
      <c r="B952" s="962" t="s">
        <v>362</v>
      </c>
      <c r="C952" s="964">
        <v>1508.7924937493287</v>
      </c>
      <c r="D952" s="970" t="s">
        <v>748</v>
      </c>
      <c r="E952" s="962">
        <v>336</v>
      </c>
      <c r="F952" s="962">
        <v>2</v>
      </c>
      <c r="G952" s="962" t="s">
        <v>685</v>
      </c>
      <c r="H952" s="962" t="s">
        <v>46</v>
      </c>
      <c r="I952" s="963" t="s">
        <v>682</v>
      </c>
    </row>
    <row r="953" spans="1:9">
      <c r="A953" s="968" t="s">
        <v>63</v>
      </c>
      <c r="B953" s="962" t="s">
        <v>362</v>
      </c>
      <c r="C953" s="964">
        <v>1862.7067824065789</v>
      </c>
      <c r="D953" s="970" t="s">
        <v>748</v>
      </c>
      <c r="E953" s="962">
        <v>336</v>
      </c>
      <c r="F953" s="962">
        <v>2</v>
      </c>
      <c r="G953" s="962" t="s">
        <v>685</v>
      </c>
      <c r="H953" s="962" t="s">
        <v>64</v>
      </c>
      <c r="I953" s="963" t="s">
        <v>683</v>
      </c>
    </row>
    <row r="954" spans="1:9">
      <c r="A954" s="966" t="s">
        <v>166</v>
      </c>
      <c r="B954" s="962" t="s">
        <v>362</v>
      </c>
      <c r="C954" s="964">
        <v>9716.5559249535891</v>
      </c>
      <c r="D954" s="970" t="s">
        <v>748</v>
      </c>
      <c r="E954" s="962">
        <v>336</v>
      </c>
      <c r="F954" s="962">
        <v>2</v>
      </c>
      <c r="G954" s="962" t="s">
        <v>685</v>
      </c>
      <c r="H954" s="962" t="s">
        <v>146</v>
      </c>
      <c r="I954" s="963" t="s">
        <v>683</v>
      </c>
    </row>
    <row r="955" spans="1:9">
      <c r="A955" s="966" t="s">
        <v>173</v>
      </c>
      <c r="B955" s="962" t="s">
        <v>362</v>
      </c>
      <c r="C955" s="964">
        <v>4302.8526673591969</v>
      </c>
      <c r="D955" s="970" t="s">
        <v>748</v>
      </c>
      <c r="E955" s="962">
        <v>336</v>
      </c>
      <c r="F955" s="962">
        <v>2</v>
      </c>
      <c r="G955" s="962" t="s">
        <v>685</v>
      </c>
      <c r="H955" s="962" t="s">
        <v>146</v>
      </c>
      <c r="I955" s="963" t="s">
        <v>683</v>
      </c>
    </row>
    <row r="956" spans="1:9">
      <c r="A956" s="969" t="s">
        <v>52</v>
      </c>
      <c r="B956" s="962" t="s">
        <v>362</v>
      </c>
      <c r="C956" s="964">
        <v>2868.5684449061314</v>
      </c>
      <c r="D956" s="970" t="s">
        <v>748</v>
      </c>
      <c r="E956" s="962">
        <v>336</v>
      </c>
      <c r="F956" s="962">
        <v>2</v>
      </c>
      <c r="G956" s="962" t="s">
        <v>685</v>
      </c>
      <c r="H956" s="962" t="s">
        <v>54</v>
      </c>
      <c r="I956" s="962" t="s">
        <v>721</v>
      </c>
    </row>
    <row r="957" spans="1:9">
      <c r="A957" s="966" t="s">
        <v>185</v>
      </c>
      <c r="B957" s="962" t="s">
        <v>362</v>
      </c>
      <c r="C957" s="964">
        <v>267391.55861446442</v>
      </c>
      <c r="D957" s="970" t="s">
        <v>748</v>
      </c>
      <c r="E957" s="962">
        <v>336</v>
      </c>
      <c r="F957" s="962">
        <v>2</v>
      </c>
      <c r="G957" s="962" t="s">
        <v>685</v>
      </c>
      <c r="H957" s="962" t="s">
        <v>146</v>
      </c>
      <c r="I957" s="963" t="s">
        <v>681</v>
      </c>
    </row>
    <row r="958" spans="1:9">
      <c r="A958" s="968" t="s">
        <v>747</v>
      </c>
      <c r="B958" s="962" t="s">
        <v>362</v>
      </c>
      <c r="C958" s="964">
        <v>819.59098425889476</v>
      </c>
      <c r="D958" s="970" t="s">
        <v>748</v>
      </c>
      <c r="E958" s="962">
        <v>336</v>
      </c>
      <c r="F958" s="962">
        <v>2</v>
      </c>
      <c r="G958" s="962" t="s">
        <v>685</v>
      </c>
      <c r="H958" s="962" t="s">
        <v>24</v>
      </c>
      <c r="I958" s="962" t="s">
        <v>683</v>
      </c>
    </row>
    <row r="959" spans="1:9">
      <c r="A959" s="966" t="s">
        <v>181</v>
      </c>
      <c r="B959" s="962" t="s">
        <v>362</v>
      </c>
      <c r="C959" s="964">
        <v>25564.615751428959</v>
      </c>
      <c r="D959" s="970" t="s">
        <v>748</v>
      </c>
      <c r="E959" s="962">
        <v>336</v>
      </c>
      <c r="F959" s="962">
        <v>2</v>
      </c>
      <c r="G959" s="962" t="s">
        <v>685</v>
      </c>
      <c r="H959" s="962" t="s">
        <v>146</v>
      </c>
      <c r="I959" s="963" t="s">
        <v>681</v>
      </c>
    </row>
    <row r="960" spans="1:9">
      <c r="A960" s="967" t="s">
        <v>261</v>
      </c>
      <c r="B960" s="962" t="s">
        <v>362</v>
      </c>
      <c r="C960" s="964">
        <v>3005.1669422826135</v>
      </c>
      <c r="D960" s="970" t="s">
        <v>748</v>
      </c>
      <c r="E960" s="962">
        <v>336</v>
      </c>
      <c r="F960" s="962">
        <v>2</v>
      </c>
      <c r="G960" s="962" t="s">
        <v>685</v>
      </c>
      <c r="H960" s="962" t="s">
        <v>79</v>
      </c>
      <c r="I960" s="962" t="s">
        <v>683</v>
      </c>
    </row>
    <row r="961" spans="1:9">
      <c r="A961" s="966" t="s">
        <v>190</v>
      </c>
      <c r="B961" s="962" t="s">
        <v>362</v>
      </c>
      <c r="C961" s="964">
        <v>10067.930158907559</v>
      </c>
      <c r="D961" s="970" t="s">
        <v>748</v>
      </c>
      <c r="E961" s="962">
        <v>336</v>
      </c>
      <c r="F961" s="962">
        <v>2</v>
      </c>
      <c r="G961" s="962" t="s">
        <v>685</v>
      </c>
      <c r="H961" s="962" t="s">
        <v>146</v>
      </c>
      <c r="I961" s="963" t="s">
        <v>681</v>
      </c>
    </row>
    <row r="962" spans="1:9">
      <c r="A962" s="968" t="s">
        <v>83</v>
      </c>
      <c r="B962" s="962" t="s">
        <v>362</v>
      </c>
      <c r="C962" s="964">
        <v>74.50827129626316</v>
      </c>
      <c r="D962" s="970" t="s">
        <v>748</v>
      </c>
      <c r="E962" s="962">
        <v>336</v>
      </c>
      <c r="F962" s="962">
        <v>2</v>
      </c>
      <c r="G962" s="962" t="s">
        <v>685</v>
      </c>
      <c r="H962" s="962" t="s">
        <v>87</v>
      </c>
      <c r="I962" s="962" t="s">
        <v>682</v>
      </c>
    </row>
    <row r="963" spans="1:9">
      <c r="A963" s="966" t="s">
        <v>192</v>
      </c>
      <c r="B963" s="962" t="s">
        <v>362</v>
      </c>
      <c r="C963" s="964">
        <v>8406.1296080319753</v>
      </c>
      <c r="D963" s="970" t="s">
        <v>748</v>
      </c>
      <c r="E963" s="962">
        <v>336</v>
      </c>
      <c r="F963" s="962">
        <v>2</v>
      </c>
      <c r="G963" s="962" t="s">
        <v>685</v>
      </c>
      <c r="H963" s="962" t="s">
        <v>146</v>
      </c>
      <c r="I963" s="962" t="s">
        <v>683</v>
      </c>
    </row>
    <row r="964" spans="1:9">
      <c r="A964" s="966" t="s">
        <v>94</v>
      </c>
      <c r="B964" s="962" t="s">
        <v>362</v>
      </c>
      <c r="C964" s="964">
        <v>7953.7579608760916</v>
      </c>
      <c r="D964" s="970" t="s">
        <v>748</v>
      </c>
      <c r="E964" s="962">
        <v>336</v>
      </c>
      <c r="F964" s="962">
        <v>2</v>
      </c>
      <c r="G964" s="962" t="s">
        <v>685</v>
      </c>
      <c r="H964" s="962" t="s">
        <v>95</v>
      </c>
      <c r="I964" s="962" t="s">
        <v>726</v>
      </c>
    </row>
    <row r="965" spans="1:9">
      <c r="A965" s="966" t="s">
        <v>196</v>
      </c>
      <c r="B965" s="962" t="s">
        <v>362</v>
      </c>
      <c r="C965" s="964">
        <v>39527.879727189211</v>
      </c>
      <c r="D965" s="970" t="s">
        <v>748</v>
      </c>
      <c r="E965" s="962">
        <v>336</v>
      </c>
      <c r="F965" s="962">
        <v>2</v>
      </c>
      <c r="G965" s="962" t="s">
        <v>685</v>
      </c>
      <c r="H965" s="962" t="s">
        <v>146</v>
      </c>
      <c r="I965" s="962" t="s">
        <v>681</v>
      </c>
    </row>
    <row r="966" spans="1:9">
      <c r="A966" s="966" t="s">
        <v>100</v>
      </c>
      <c r="B966" s="962" t="s">
        <v>362</v>
      </c>
      <c r="C966" s="964">
        <v>130.38947476846053</v>
      </c>
      <c r="D966" s="970" t="s">
        <v>748</v>
      </c>
      <c r="E966" s="962">
        <v>336</v>
      </c>
      <c r="F966" s="962">
        <v>2</v>
      </c>
      <c r="G966" s="962" t="s">
        <v>685</v>
      </c>
      <c r="H966" s="962" t="s">
        <v>24</v>
      </c>
      <c r="I966" s="962" t="s">
        <v>682</v>
      </c>
    </row>
    <row r="967" spans="1:9">
      <c r="A967" s="966" t="s">
        <v>198</v>
      </c>
      <c r="B967" s="962" t="s">
        <v>362</v>
      </c>
      <c r="C967" s="964">
        <v>13470.235739541728</v>
      </c>
      <c r="D967" s="970" t="s">
        <v>748</v>
      </c>
      <c r="E967" s="962">
        <v>336</v>
      </c>
      <c r="F967" s="962">
        <v>2</v>
      </c>
      <c r="G967" s="962" t="s">
        <v>685</v>
      </c>
      <c r="H967" s="962" t="s">
        <v>146</v>
      </c>
      <c r="I967" s="962" t="s">
        <v>683</v>
      </c>
    </row>
    <row r="968" spans="1:9">
      <c r="A968" s="966" t="s">
        <v>201</v>
      </c>
      <c r="B968" s="962" t="s">
        <v>362</v>
      </c>
      <c r="C968" s="964">
        <v>5256.2198659909282</v>
      </c>
      <c r="D968" s="970" t="s">
        <v>748</v>
      </c>
      <c r="E968" s="962">
        <v>336</v>
      </c>
      <c r="F968" s="962">
        <v>2</v>
      </c>
      <c r="G968" s="962" t="s">
        <v>685</v>
      </c>
      <c r="H968" s="962" t="s">
        <v>146</v>
      </c>
      <c r="I968" s="963" t="s">
        <v>683</v>
      </c>
    </row>
    <row r="969" spans="1:9">
      <c r="A969" s="968" t="s">
        <v>103</v>
      </c>
      <c r="B969" s="962" t="s">
        <v>362</v>
      </c>
      <c r="C969" s="964">
        <v>633.32030601823681</v>
      </c>
      <c r="D969" s="970" t="s">
        <v>748</v>
      </c>
      <c r="E969" s="962">
        <v>336</v>
      </c>
      <c r="F969" s="962">
        <v>2</v>
      </c>
      <c r="G969" s="962" t="s">
        <v>685</v>
      </c>
      <c r="H969" s="962" t="s">
        <v>79</v>
      </c>
      <c r="I969" s="962" t="s">
        <v>682</v>
      </c>
    </row>
    <row r="970" spans="1:9">
      <c r="A970" s="968" t="s">
        <v>107</v>
      </c>
      <c r="B970" s="962" t="s">
        <v>362</v>
      </c>
      <c r="C970" s="964">
        <v>912.72632337922369</v>
      </c>
      <c r="D970" s="970" t="s">
        <v>748</v>
      </c>
      <c r="E970" s="962">
        <v>336</v>
      </c>
      <c r="F970" s="962">
        <v>2</v>
      </c>
      <c r="G970" s="962" t="s">
        <v>685</v>
      </c>
      <c r="H970" s="962" t="s">
        <v>79</v>
      </c>
      <c r="I970" s="962" t="s">
        <v>682</v>
      </c>
    </row>
    <row r="971" spans="1:9">
      <c r="A971" s="968" t="s">
        <v>108</v>
      </c>
      <c r="B971" s="962" t="s">
        <v>362</v>
      </c>
      <c r="C971" s="964">
        <v>1154.878205092079</v>
      </c>
      <c r="D971" s="970" t="s">
        <v>748</v>
      </c>
      <c r="E971" s="962">
        <v>336</v>
      </c>
      <c r="F971" s="962">
        <v>2</v>
      </c>
      <c r="G971" s="962" t="s">
        <v>685</v>
      </c>
      <c r="H971" s="962" t="s">
        <v>32</v>
      </c>
      <c r="I971" s="962" t="s">
        <v>682</v>
      </c>
    </row>
    <row r="972" spans="1:9">
      <c r="A972" s="966" t="s">
        <v>203</v>
      </c>
      <c r="B972" s="962" t="s">
        <v>362</v>
      </c>
      <c r="C972" s="964">
        <v>29989.579196745923</v>
      </c>
      <c r="D972" s="970" t="s">
        <v>748</v>
      </c>
      <c r="E972" s="962">
        <v>336</v>
      </c>
      <c r="F972" s="962">
        <v>2</v>
      </c>
      <c r="G972" s="962" t="s">
        <v>685</v>
      </c>
      <c r="H972" s="962" t="s">
        <v>146</v>
      </c>
      <c r="I972" s="963" t="s">
        <v>681</v>
      </c>
    </row>
    <row r="973" spans="1:9">
      <c r="A973" s="966" t="s">
        <v>204</v>
      </c>
      <c r="B973" s="962" t="s">
        <v>362</v>
      </c>
      <c r="C973" s="964">
        <v>811696.83291505557</v>
      </c>
      <c r="D973" s="970" t="s">
        <v>748</v>
      </c>
      <c r="E973" s="962">
        <v>336</v>
      </c>
      <c r="F973" s="962">
        <v>2</v>
      </c>
      <c r="G973" s="962" t="s">
        <v>685</v>
      </c>
      <c r="H973" s="962" t="s">
        <v>146</v>
      </c>
      <c r="I973" s="963" t="s">
        <v>681</v>
      </c>
    </row>
    <row r="974" spans="1:9">
      <c r="A974" s="966" t="s">
        <v>262</v>
      </c>
      <c r="B974" s="962" t="s">
        <v>362</v>
      </c>
      <c r="C974" s="964">
        <v>158032.04341937415</v>
      </c>
      <c r="D974" s="970" t="s">
        <v>748</v>
      </c>
      <c r="E974" s="962">
        <v>336</v>
      </c>
      <c r="F974" s="962">
        <v>2</v>
      </c>
      <c r="G974" s="962" t="s">
        <v>685</v>
      </c>
      <c r="H974" s="962" t="s">
        <v>146</v>
      </c>
      <c r="I974" s="963" t="s">
        <v>681</v>
      </c>
    </row>
    <row r="975" spans="1:9">
      <c r="A975" s="966" t="s">
        <v>263</v>
      </c>
      <c r="B975" s="962" t="s">
        <v>362</v>
      </c>
      <c r="C975" s="964">
        <v>1005.8616624995526</v>
      </c>
      <c r="D975" s="970" t="s">
        <v>748</v>
      </c>
      <c r="E975" s="962">
        <v>336</v>
      </c>
      <c r="F975" s="962">
        <v>2</v>
      </c>
      <c r="G975" s="962" t="s">
        <v>685</v>
      </c>
      <c r="H975" s="962" t="s">
        <v>24</v>
      </c>
      <c r="I975" s="962" t="s">
        <v>683</v>
      </c>
    </row>
    <row r="976" spans="1:9">
      <c r="A976" s="969" t="s">
        <v>122</v>
      </c>
      <c r="B976" s="962" t="s">
        <v>362</v>
      </c>
      <c r="C976" s="964">
        <v>1061.7428659717498</v>
      </c>
      <c r="D976" s="970" t="s">
        <v>748</v>
      </c>
      <c r="E976" s="962">
        <v>336</v>
      </c>
      <c r="F976" s="962">
        <v>2</v>
      </c>
      <c r="G976" s="962" t="s">
        <v>685</v>
      </c>
      <c r="H976" s="962" t="s">
        <v>79</v>
      </c>
      <c r="I976" s="962" t="s">
        <v>683</v>
      </c>
    </row>
    <row r="977" spans="1:9">
      <c r="A977" s="969" t="s">
        <v>120</v>
      </c>
      <c r="B977" s="962" t="s">
        <v>362</v>
      </c>
      <c r="C977" s="964">
        <v>2458.7729527766842</v>
      </c>
      <c r="D977" s="970" t="s">
        <v>748</v>
      </c>
      <c r="E977" s="962">
        <v>336</v>
      </c>
      <c r="F977" s="962">
        <v>2</v>
      </c>
      <c r="G977" s="962" t="s">
        <v>685</v>
      </c>
      <c r="H977" s="962" t="s">
        <v>79</v>
      </c>
    </row>
    <row r="978" spans="1:9">
      <c r="A978" s="969" t="s">
        <v>123</v>
      </c>
      <c r="B978" s="962" t="s">
        <v>362</v>
      </c>
      <c r="C978" s="964">
        <v>74.50827129626316</v>
      </c>
      <c r="D978" s="970" t="s">
        <v>748</v>
      </c>
      <c r="E978" s="962">
        <v>336</v>
      </c>
      <c r="F978" s="962">
        <v>2</v>
      </c>
      <c r="G978" s="962" t="s">
        <v>685</v>
      </c>
      <c r="H978" s="962" t="s">
        <v>54</v>
      </c>
      <c r="I978" s="962" t="s">
        <v>683</v>
      </c>
    </row>
    <row r="979" spans="1:9">
      <c r="A979" s="967" t="s">
        <v>214</v>
      </c>
      <c r="B979" s="962" t="s">
        <v>362</v>
      </c>
      <c r="C979" s="964">
        <v>6286.635390622203</v>
      </c>
      <c r="D979" s="970" t="s">
        <v>748</v>
      </c>
      <c r="E979" s="962">
        <v>336</v>
      </c>
      <c r="F979" s="962">
        <v>2</v>
      </c>
      <c r="G979" s="962" t="s">
        <v>685</v>
      </c>
      <c r="H979" s="962" t="s">
        <v>146</v>
      </c>
      <c r="I979" s="962" t="s">
        <v>683</v>
      </c>
    </row>
    <row r="980" spans="1:9" ht="15.6">
      <c r="A980" s="967" t="s">
        <v>218</v>
      </c>
      <c r="B980" s="962" t="s">
        <v>362</v>
      </c>
      <c r="C980" s="964">
        <v>1614.3458780857015</v>
      </c>
      <c r="D980" s="970" t="s">
        <v>748</v>
      </c>
      <c r="E980" s="962">
        <v>336</v>
      </c>
      <c r="F980" s="962">
        <v>2</v>
      </c>
      <c r="G980" s="962" t="s">
        <v>685</v>
      </c>
      <c r="H980" s="962" t="s">
        <v>146</v>
      </c>
      <c r="I980" s="973" t="s">
        <v>742</v>
      </c>
    </row>
    <row r="981" spans="1:9">
      <c r="A981" s="969" t="s">
        <v>126</v>
      </c>
      <c r="B981" s="962" t="s">
        <v>362</v>
      </c>
      <c r="C981" s="964">
        <v>1024.4887303236183</v>
      </c>
      <c r="D981" s="970" t="s">
        <v>748</v>
      </c>
      <c r="E981" s="962">
        <v>336</v>
      </c>
      <c r="F981" s="962">
        <v>2</v>
      </c>
      <c r="G981" s="962" t="s">
        <v>685</v>
      </c>
      <c r="H981" s="962" t="s">
        <v>32</v>
      </c>
      <c r="I981" s="962" t="s">
        <v>681</v>
      </c>
    </row>
    <row r="982" spans="1:9">
      <c r="A982" s="968" t="s">
        <v>129</v>
      </c>
      <c r="B982" s="962" t="s">
        <v>362</v>
      </c>
      <c r="C982" s="964">
        <v>372.5413564813158</v>
      </c>
      <c r="D982" s="970" t="s">
        <v>748</v>
      </c>
      <c r="E982" s="962">
        <v>336</v>
      </c>
      <c r="F982" s="962">
        <v>2</v>
      </c>
      <c r="G982" s="962" t="s">
        <v>685</v>
      </c>
      <c r="H982" s="962" t="s">
        <v>24</v>
      </c>
      <c r="I982" s="962" t="s">
        <v>682</v>
      </c>
    </row>
    <row r="983" spans="1:9">
      <c r="A983" s="968" t="s">
        <v>264</v>
      </c>
      <c r="B983" s="962" t="s">
        <v>362</v>
      </c>
      <c r="C983" s="964">
        <v>800.96391643482889</v>
      </c>
      <c r="D983" s="970" t="s">
        <v>748</v>
      </c>
      <c r="E983" s="962">
        <v>336</v>
      </c>
      <c r="F983" s="962">
        <v>2</v>
      </c>
      <c r="G983" s="962" t="s">
        <v>685</v>
      </c>
      <c r="H983" s="962" t="s">
        <v>133</v>
      </c>
      <c r="I983" s="962" t="s">
        <v>682</v>
      </c>
    </row>
    <row r="984" spans="1:9">
      <c r="A984" s="968" t="s">
        <v>138</v>
      </c>
      <c r="B984" s="962" t="s">
        <v>362</v>
      </c>
      <c r="C984" s="964">
        <v>968.60752685142108</v>
      </c>
      <c r="D984" s="970" t="s">
        <v>748</v>
      </c>
      <c r="E984" s="962">
        <v>336</v>
      </c>
      <c r="F984" s="962">
        <v>2</v>
      </c>
      <c r="G984" s="962" t="s">
        <v>685</v>
      </c>
      <c r="H984" s="962" t="s">
        <v>87</v>
      </c>
      <c r="I984" s="962" t="s">
        <v>682</v>
      </c>
    </row>
    <row r="985" spans="1:9">
      <c r="A985" s="966" t="s">
        <v>212</v>
      </c>
      <c r="B985" s="962" t="s">
        <v>362</v>
      </c>
      <c r="C985" s="964">
        <v>1117.6240694439473</v>
      </c>
      <c r="D985" s="970" t="s">
        <v>748</v>
      </c>
      <c r="E985" s="962">
        <v>336</v>
      </c>
      <c r="F985" s="962">
        <v>2</v>
      </c>
      <c r="G985" s="962" t="s">
        <v>685</v>
      </c>
      <c r="H985" s="962" t="s">
        <v>146</v>
      </c>
      <c r="I985" s="962" t="s">
        <v>705</v>
      </c>
    </row>
    <row r="986" spans="1:9">
      <c r="A986" s="962" t="s">
        <v>20</v>
      </c>
      <c r="B986" s="962" t="s">
        <v>362</v>
      </c>
      <c r="C986" s="964">
        <v>723.88439269649018</v>
      </c>
      <c r="D986" s="970" t="s">
        <v>748</v>
      </c>
      <c r="E986" s="962">
        <v>336</v>
      </c>
      <c r="F986" s="962">
        <v>3</v>
      </c>
      <c r="G986" s="962" t="s">
        <v>685</v>
      </c>
      <c r="H986" s="962" t="s">
        <v>24</v>
      </c>
      <c r="I986" s="963" t="s">
        <v>683</v>
      </c>
    </row>
    <row r="987" spans="1:9">
      <c r="A987" s="962" t="s">
        <v>143</v>
      </c>
      <c r="B987" s="962" t="s">
        <v>362</v>
      </c>
      <c r="C987" s="964">
        <v>4387.1781375544861</v>
      </c>
      <c r="D987" s="970" t="s">
        <v>748</v>
      </c>
      <c r="E987" s="962">
        <v>336</v>
      </c>
      <c r="F987" s="962">
        <v>3</v>
      </c>
      <c r="G987" s="962" t="s">
        <v>685</v>
      </c>
      <c r="H987" s="962" t="s">
        <v>146</v>
      </c>
      <c r="I987" s="963" t="s">
        <v>681</v>
      </c>
    </row>
    <row r="988" spans="1:9">
      <c r="A988" s="966" t="s">
        <v>152</v>
      </c>
      <c r="B988" s="962" t="s">
        <v>362</v>
      </c>
      <c r="C988" s="964">
        <v>28850.083432558298</v>
      </c>
      <c r="D988" s="970" t="s">
        <v>748</v>
      </c>
      <c r="E988" s="962">
        <v>336</v>
      </c>
      <c r="F988" s="962">
        <v>3</v>
      </c>
      <c r="G988" s="962" t="s">
        <v>685</v>
      </c>
      <c r="H988" s="962" t="s">
        <v>146</v>
      </c>
      <c r="I988" s="963" t="s">
        <v>681</v>
      </c>
    </row>
    <row r="989" spans="1:9">
      <c r="A989" s="966" t="s">
        <v>158</v>
      </c>
      <c r="B989" s="962" t="s">
        <v>362</v>
      </c>
      <c r="C989" s="964">
        <v>14718.9826514953</v>
      </c>
      <c r="D989" s="970" t="s">
        <v>748</v>
      </c>
      <c r="E989" s="962">
        <v>336</v>
      </c>
      <c r="F989" s="962">
        <v>3</v>
      </c>
      <c r="G989" s="962" t="s">
        <v>685</v>
      </c>
      <c r="H989" s="962" t="s">
        <v>146</v>
      </c>
      <c r="I989" s="963" t="s">
        <v>683</v>
      </c>
    </row>
    <row r="990" spans="1:9">
      <c r="A990" s="966" t="s">
        <v>30</v>
      </c>
      <c r="B990" s="962" t="s">
        <v>362</v>
      </c>
      <c r="C990" s="964">
        <v>2426.1095100676312</v>
      </c>
      <c r="D990" s="970" t="s">
        <v>748</v>
      </c>
      <c r="E990" s="962">
        <v>336</v>
      </c>
      <c r="F990" s="962">
        <v>3</v>
      </c>
      <c r="G990" s="962" t="s">
        <v>685</v>
      </c>
      <c r="H990" s="962" t="s">
        <v>32</v>
      </c>
      <c r="I990" s="963" t="s">
        <v>681</v>
      </c>
    </row>
    <row r="991" spans="1:9">
      <c r="A991" s="967" t="s">
        <v>39</v>
      </c>
      <c r="B991" s="962" t="s">
        <v>362</v>
      </c>
      <c r="C991" s="964">
        <v>987.11508094975932</v>
      </c>
      <c r="D991" s="970" t="s">
        <v>748</v>
      </c>
      <c r="E991" s="962">
        <v>336</v>
      </c>
      <c r="F991" s="962">
        <v>3</v>
      </c>
      <c r="G991" s="962" t="s">
        <v>685</v>
      </c>
      <c r="H991" s="962" t="s">
        <v>24</v>
      </c>
      <c r="I991" s="963" t="s">
        <v>682</v>
      </c>
    </row>
    <row r="992" spans="1:9">
      <c r="A992" s="968" t="s">
        <v>70</v>
      </c>
      <c r="B992" s="962" t="s">
        <v>362</v>
      </c>
      <c r="C992" s="964">
        <v>7765.3053034714403</v>
      </c>
      <c r="D992" s="970" t="s">
        <v>748</v>
      </c>
      <c r="E992" s="962">
        <v>336</v>
      </c>
      <c r="F992" s="962">
        <v>3</v>
      </c>
      <c r="G992" s="962" t="s">
        <v>685</v>
      </c>
      <c r="H992" s="962" t="s">
        <v>32</v>
      </c>
      <c r="I992" s="963" t="s">
        <v>711</v>
      </c>
    </row>
    <row r="993" spans="1:9">
      <c r="A993" s="968" t="s">
        <v>746</v>
      </c>
      <c r="B993" s="962" t="s">
        <v>362</v>
      </c>
      <c r="C993" s="964">
        <v>1118.7304250763941</v>
      </c>
      <c r="D993" s="970" t="s">
        <v>748</v>
      </c>
      <c r="E993" s="962">
        <v>336</v>
      </c>
      <c r="F993" s="962">
        <v>3</v>
      </c>
      <c r="G993" s="962" t="s">
        <v>685</v>
      </c>
      <c r="H993" s="962" t="s">
        <v>46</v>
      </c>
      <c r="I993" s="963" t="s">
        <v>682</v>
      </c>
    </row>
    <row r="994" spans="1:9">
      <c r="A994" s="968" t="s">
        <v>63</v>
      </c>
      <c r="B994" s="962" t="s">
        <v>362</v>
      </c>
      <c r="C994" s="964">
        <v>1645.1918015829324</v>
      </c>
      <c r="D994" s="970" t="s">
        <v>748</v>
      </c>
      <c r="E994" s="962">
        <v>336</v>
      </c>
      <c r="F994" s="962">
        <v>3</v>
      </c>
      <c r="G994" s="962" t="s">
        <v>685</v>
      </c>
      <c r="H994" s="962" t="s">
        <v>64</v>
      </c>
      <c r="I994" s="963" t="s">
        <v>683</v>
      </c>
    </row>
    <row r="995" spans="1:9">
      <c r="A995" s="966" t="s">
        <v>166</v>
      </c>
      <c r="B995" s="962" t="s">
        <v>362</v>
      </c>
      <c r="C995" s="964">
        <v>7970.0402832239815</v>
      </c>
      <c r="D995" s="970" t="s">
        <v>748</v>
      </c>
      <c r="E995" s="962">
        <v>336</v>
      </c>
      <c r="F995" s="962">
        <v>3</v>
      </c>
      <c r="G995" s="962" t="s">
        <v>685</v>
      </c>
      <c r="H995" s="962" t="s">
        <v>146</v>
      </c>
      <c r="I995" s="963" t="s">
        <v>683</v>
      </c>
    </row>
    <row r="996" spans="1:9">
      <c r="A996" s="966" t="s">
        <v>173</v>
      </c>
      <c r="B996" s="962" t="s">
        <v>362</v>
      </c>
      <c r="C996" s="964">
        <v>7699.4976314081223</v>
      </c>
      <c r="D996" s="970" t="s">
        <v>748</v>
      </c>
      <c r="E996" s="962">
        <v>336</v>
      </c>
      <c r="F996" s="962">
        <v>3</v>
      </c>
      <c r="G996" s="962" t="s">
        <v>685</v>
      </c>
      <c r="H996" s="962" t="s">
        <v>146</v>
      </c>
      <c r="I996" s="963" t="s">
        <v>683</v>
      </c>
    </row>
    <row r="997" spans="1:9">
      <c r="A997" s="969" t="s">
        <v>52</v>
      </c>
      <c r="B997" s="962" t="s">
        <v>362</v>
      </c>
      <c r="C997" s="964">
        <v>3685.2296355457684</v>
      </c>
      <c r="D997" s="970" t="s">
        <v>748</v>
      </c>
      <c r="E997" s="962">
        <v>336</v>
      </c>
      <c r="F997" s="962">
        <v>3</v>
      </c>
      <c r="G997" s="962" t="s">
        <v>685</v>
      </c>
      <c r="H997" s="962" t="s">
        <v>54</v>
      </c>
      <c r="I997" s="962" t="s">
        <v>721</v>
      </c>
    </row>
    <row r="998" spans="1:9">
      <c r="A998" s="966" t="s">
        <v>185</v>
      </c>
      <c r="B998" s="962" t="s">
        <v>362</v>
      </c>
      <c r="C998" s="964">
        <v>207223.97214924858</v>
      </c>
      <c r="D998" s="970" t="s">
        <v>748</v>
      </c>
      <c r="E998" s="962">
        <v>336</v>
      </c>
      <c r="F998" s="962">
        <v>3</v>
      </c>
      <c r="G998" s="962" t="s">
        <v>685</v>
      </c>
      <c r="H998" s="962" t="s">
        <v>146</v>
      </c>
      <c r="I998" s="963" t="s">
        <v>681</v>
      </c>
    </row>
    <row r="999" spans="1:9">
      <c r="A999" s="968" t="s">
        <v>747</v>
      </c>
      <c r="B999" s="962" t="s">
        <v>362</v>
      </c>
      <c r="C999" s="964">
        <v>2105.8455060261531</v>
      </c>
      <c r="D999" s="970" t="s">
        <v>748</v>
      </c>
      <c r="E999" s="962">
        <v>336</v>
      </c>
      <c r="F999" s="962">
        <v>3</v>
      </c>
      <c r="G999" s="962" t="s">
        <v>685</v>
      </c>
      <c r="H999" s="962" t="s">
        <v>24</v>
      </c>
      <c r="I999" s="962" t="s">
        <v>683</v>
      </c>
    </row>
    <row r="1000" spans="1:9">
      <c r="A1000" s="966" t="s">
        <v>181</v>
      </c>
      <c r="B1000" s="962" t="s">
        <v>362</v>
      </c>
      <c r="C1000" s="964">
        <v>23443.983172556789</v>
      </c>
      <c r="D1000" s="970" t="s">
        <v>748</v>
      </c>
      <c r="E1000" s="962">
        <v>336</v>
      </c>
      <c r="F1000" s="962">
        <v>3</v>
      </c>
      <c r="G1000" s="962" t="s">
        <v>685</v>
      </c>
      <c r="H1000" s="962" t="s">
        <v>146</v>
      </c>
      <c r="I1000" s="963" t="s">
        <v>681</v>
      </c>
    </row>
    <row r="1001" spans="1:9">
      <c r="A1001" s="967" t="s">
        <v>261</v>
      </c>
      <c r="B1001" s="962" t="s">
        <v>362</v>
      </c>
      <c r="C1001" s="964">
        <v>3347.4169189540735</v>
      </c>
      <c r="D1001" s="970" t="s">
        <v>748</v>
      </c>
      <c r="E1001" s="962">
        <v>336</v>
      </c>
      <c r="F1001" s="962">
        <v>3</v>
      </c>
      <c r="G1001" s="962" t="s">
        <v>685</v>
      </c>
      <c r="H1001" s="962" t="s">
        <v>79</v>
      </c>
      <c r="I1001" s="962" t="s">
        <v>683</v>
      </c>
    </row>
    <row r="1002" spans="1:9">
      <c r="A1002" s="966" t="s">
        <v>190</v>
      </c>
      <c r="B1002" s="962" t="s">
        <v>362</v>
      </c>
      <c r="C1002" s="964">
        <v>5014.5446112247773</v>
      </c>
      <c r="D1002" s="970" t="s">
        <v>748</v>
      </c>
      <c r="E1002" s="962">
        <v>336</v>
      </c>
      <c r="F1002" s="962">
        <v>3</v>
      </c>
      <c r="G1002" s="962" t="s">
        <v>685</v>
      </c>
      <c r="H1002" s="962" t="s">
        <v>146</v>
      </c>
      <c r="I1002" s="963" t="s">
        <v>681</v>
      </c>
    </row>
    <row r="1003" spans="1:9">
      <c r="A1003" s="968" t="s">
        <v>83</v>
      </c>
      <c r="B1003" s="962" t="s">
        <v>362</v>
      </c>
      <c r="C1003" s="964">
        <v>263.23068825326919</v>
      </c>
      <c r="D1003" s="970" t="s">
        <v>748</v>
      </c>
      <c r="E1003" s="962">
        <v>336</v>
      </c>
      <c r="F1003" s="962">
        <v>3</v>
      </c>
      <c r="G1003" s="962" t="s">
        <v>685</v>
      </c>
      <c r="H1003" s="962" t="s">
        <v>87</v>
      </c>
      <c r="I1003" s="962" t="s">
        <v>682</v>
      </c>
    </row>
    <row r="1004" spans="1:9">
      <c r="A1004" s="966" t="s">
        <v>192</v>
      </c>
      <c r="B1004" s="962" t="s">
        <v>362</v>
      </c>
      <c r="C1004" s="964">
        <v>4104.0057304941511</v>
      </c>
      <c r="D1004" s="970" t="s">
        <v>748</v>
      </c>
      <c r="E1004" s="962">
        <v>336</v>
      </c>
      <c r="F1004" s="962">
        <v>3</v>
      </c>
      <c r="G1004" s="962" t="s">
        <v>685</v>
      </c>
      <c r="H1004" s="962" t="s">
        <v>146</v>
      </c>
      <c r="I1004" s="962" t="s">
        <v>683</v>
      </c>
    </row>
    <row r="1005" spans="1:9">
      <c r="A1005" s="966" t="s">
        <v>94</v>
      </c>
      <c r="B1005" s="962" t="s">
        <v>362</v>
      </c>
      <c r="C1005" s="964">
        <v>6712.3825504583638</v>
      </c>
      <c r="D1005" s="970" t="s">
        <v>748</v>
      </c>
      <c r="E1005" s="962">
        <v>336</v>
      </c>
      <c r="F1005" s="962">
        <v>3</v>
      </c>
      <c r="G1005" s="962" t="s">
        <v>685</v>
      </c>
      <c r="H1005" s="962" t="s">
        <v>95</v>
      </c>
      <c r="I1005" s="962" t="s">
        <v>726</v>
      </c>
    </row>
    <row r="1006" spans="1:9">
      <c r="A1006" s="966" t="s">
        <v>196</v>
      </c>
      <c r="B1006" s="962" t="s">
        <v>362</v>
      </c>
      <c r="C1006" s="964">
        <v>130834.4264181499</v>
      </c>
      <c r="D1006" s="970" t="s">
        <v>748</v>
      </c>
      <c r="E1006" s="962">
        <v>336</v>
      </c>
      <c r="F1006" s="962">
        <v>3</v>
      </c>
      <c r="G1006" s="962" t="s">
        <v>685</v>
      </c>
      <c r="H1006" s="962" t="s">
        <v>146</v>
      </c>
      <c r="I1006" s="962" t="s">
        <v>681</v>
      </c>
    </row>
    <row r="1007" spans="1:9">
      <c r="A1007" s="966" t="s">
        <v>100</v>
      </c>
      <c r="B1007" s="962" t="s">
        <v>362</v>
      </c>
      <c r="C1007" s="964">
        <v>131.6153441266346</v>
      </c>
      <c r="D1007" s="970" t="s">
        <v>748</v>
      </c>
      <c r="E1007" s="962">
        <v>336</v>
      </c>
      <c r="F1007" s="962">
        <v>3</v>
      </c>
      <c r="G1007" s="962" t="s">
        <v>685</v>
      </c>
      <c r="H1007" s="962" t="s">
        <v>24</v>
      </c>
      <c r="I1007" s="962" t="s">
        <v>682</v>
      </c>
    </row>
    <row r="1008" spans="1:9">
      <c r="A1008" s="966" t="s">
        <v>198</v>
      </c>
      <c r="B1008" s="962" t="s">
        <v>362</v>
      </c>
      <c r="C1008" s="964">
        <v>33290.939984972283</v>
      </c>
      <c r="D1008" s="970" t="s">
        <v>748</v>
      </c>
      <c r="E1008" s="962">
        <v>336</v>
      </c>
      <c r="F1008" s="962">
        <v>3</v>
      </c>
      <c r="G1008" s="962" t="s">
        <v>685</v>
      </c>
      <c r="H1008" s="962" t="s">
        <v>146</v>
      </c>
      <c r="I1008" s="962" t="s">
        <v>683</v>
      </c>
    </row>
    <row r="1009" spans="1:9">
      <c r="A1009" s="966" t="s">
        <v>201</v>
      </c>
      <c r="B1009" s="962" t="s">
        <v>362</v>
      </c>
      <c r="C1009" s="964">
        <v>2157.0292509642891</v>
      </c>
      <c r="D1009" s="970" t="s">
        <v>748</v>
      </c>
      <c r="E1009" s="962">
        <v>336</v>
      </c>
      <c r="F1009" s="962">
        <v>3</v>
      </c>
      <c r="G1009" s="962" t="s">
        <v>685</v>
      </c>
      <c r="H1009" s="962" t="s">
        <v>146</v>
      </c>
      <c r="I1009" s="963" t="s">
        <v>683</v>
      </c>
    </row>
    <row r="1010" spans="1:9">
      <c r="A1010" s="968" t="s">
        <v>103</v>
      </c>
      <c r="B1010" s="962" t="s">
        <v>362</v>
      </c>
      <c r="C1010" s="964">
        <v>1381.961113329663</v>
      </c>
      <c r="D1010" s="970" t="s">
        <v>748</v>
      </c>
      <c r="E1010" s="962">
        <v>336</v>
      </c>
      <c r="F1010" s="962">
        <v>3</v>
      </c>
      <c r="G1010" s="962" t="s">
        <v>685</v>
      </c>
      <c r="H1010" s="962" t="s">
        <v>79</v>
      </c>
      <c r="I1010" s="962" t="s">
        <v>682</v>
      </c>
    </row>
    <row r="1011" spans="1:9">
      <c r="A1011" s="968" t="s">
        <v>107</v>
      </c>
      <c r="B1011" s="962" t="s">
        <v>362</v>
      </c>
      <c r="C1011" s="964">
        <v>855.49973682312486</v>
      </c>
      <c r="D1011" s="970" t="s">
        <v>748</v>
      </c>
      <c r="E1011" s="962">
        <v>336</v>
      </c>
      <c r="F1011" s="962">
        <v>3</v>
      </c>
      <c r="G1011" s="962" t="s">
        <v>685</v>
      </c>
      <c r="H1011" s="962" t="s">
        <v>79</v>
      </c>
      <c r="I1011" s="962" t="s">
        <v>682</v>
      </c>
    </row>
    <row r="1012" spans="1:9">
      <c r="A1012" s="968" t="s">
        <v>108</v>
      </c>
      <c r="B1012" s="962" t="s">
        <v>362</v>
      </c>
      <c r="C1012" s="964">
        <v>855.49973682312475</v>
      </c>
      <c r="D1012" s="970" t="s">
        <v>748</v>
      </c>
      <c r="E1012" s="962">
        <v>336</v>
      </c>
      <c r="F1012" s="962">
        <v>3</v>
      </c>
      <c r="G1012" s="962" t="s">
        <v>685</v>
      </c>
      <c r="H1012" s="962" t="s">
        <v>32</v>
      </c>
      <c r="I1012" s="962" t="s">
        <v>682</v>
      </c>
    </row>
    <row r="1013" spans="1:9">
      <c r="A1013" s="966" t="s">
        <v>203</v>
      </c>
      <c r="B1013" s="962" t="s">
        <v>362</v>
      </c>
      <c r="C1013" s="964">
        <v>21716.531780894707</v>
      </c>
      <c r="D1013" s="970" t="s">
        <v>748</v>
      </c>
      <c r="E1013" s="962">
        <v>336</v>
      </c>
      <c r="F1013" s="962">
        <v>3</v>
      </c>
      <c r="G1013" s="962" t="s">
        <v>685</v>
      </c>
      <c r="H1013" s="962" t="s">
        <v>146</v>
      </c>
      <c r="I1013" s="963" t="s">
        <v>681</v>
      </c>
    </row>
    <row r="1014" spans="1:9">
      <c r="A1014" s="966" t="s">
        <v>204</v>
      </c>
      <c r="B1014" s="962" t="s">
        <v>362</v>
      </c>
      <c r="C1014" s="964">
        <v>619658.20168260834</v>
      </c>
      <c r="D1014" s="970" t="s">
        <v>748</v>
      </c>
      <c r="E1014" s="962">
        <v>336</v>
      </c>
      <c r="F1014" s="962">
        <v>3</v>
      </c>
      <c r="G1014" s="962" t="s">
        <v>685</v>
      </c>
      <c r="H1014" s="962" t="s">
        <v>146</v>
      </c>
      <c r="I1014" s="963" t="s">
        <v>681</v>
      </c>
    </row>
    <row r="1015" spans="1:9">
      <c r="A1015" s="966" t="s">
        <v>262</v>
      </c>
      <c r="B1015" s="962" t="s">
        <v>362</v>
      </c>
      <c r="C1015" s="964">
        <v>103081.13751998023</v>
      </c>
      <c r="D1015" s="970" t="s">
        <v>748</v>
      </c>
      <c r="E1015" s="962">
        <v>336</v>
      </c>
      <c r="F1015" s="962">
        <v>3</v>
      </c>
      <c r="G1015" s="962" t="s">
        <v>685</v>
      </c>
      <c r="H1015" s="962" t="s">
        <v>146</v>
      </c>
      <c r="I1015" s="963" t="s">
        <v>681</v>
      </c>
    </row>
    <row r="1016" spans="1:9">
      <c r="A1016" s="966" t="s">
        <v>263</v>
      </c>
      <c r="B1016" s="962" t="s">
        <v>362</v>
      </c>
      <c r="C1016" s="964">
        <v>1776.8071457095668</v>
      </c>
      <c r="D1016" s="970" t="s">
        <v>748</v>
      </c>
      <c r="E1016" s="962">
        <v>336</v>
      </c>
      <c r="F1016" s="962">
        <v>3</v>
      </c>
      <c r="G1016" s="962" t="s">
        <v>685</v>
      </c>
      <c r="H1016" s="962" t="s">
        <v>24</v>
      </c>
      <c r="I1016" s="962" t="s">
        <v>683</v>
      </c>
    </row>
    <row r="1017" spans="1:9">
      <c r="A1017" s="969" t="s">
        <v>122</v>
      </c>
      <c r="B1017" s="962" t="s">
        <v>362</v>
      </c>
      <c r="C1017" s="964">
        <v>1908.4224898362013</v>
      </c>
      <c r="D1017" s="970" t="s">
        <v>748</v>
      </c>
      <c r="E1017" s="962">
        <v>336</v>
      </c>
      <c r="F1017" s="962">
        <v>3</v>
      </c>
      <c r="G1017" s="962" t="s">
        <v>685</v>
      </c>
      <c r="H1017" s="962" t="s">
        <v>79</v>
      </c>
      <c r="I1017" s="962" t="s">
        <v>683</v>
      </c>
    </row>
    <row r="1018" spans="1:9">
      <c r="A1018" s="969" t="s">
        <v>120</v>
      </c>
      <c r="B1018" s="962" t="s">
        <v>362</v>
      </c>
      <c r="C1018" s="964">
        <v>658.07672063317295</v>
      </c>
      <c r="D1018" s="970" t="s">
        <v>748</v>
      </c>
      <c r="E1018" s="962">
        <v>336</v>
      </c>
      <c r="F1018" s="962">
        <v>3</v>
      </c>
      <c r="G1018" s="962" t="s">
        <v>685</v>
      </c>
      <c r="H1018" s="962" t="s">
        <v>79</v>
      </c>
    </row>
    <row r="1019" spans="1:9">
      <c r="A1019" s="969" t="s">
        <v>123</v>
      </c>
      <c r="B1019" s="962" t="s">
        <v>362</v>
      </c>
      <c r="C1019" s="964">
        <v>460.65370444322105</v>
      </c>
      <c r="D1019" s="970" t="s">
        <v>748</v>
      </c>
      <c r="E1019" s="962">
        <v>336</v>
      </c>
      <c r="F1019" s="962">
        <v>3</v>
      </c>
      <c r="G1019" s="962" t="s">
        <v>685</v>
      </c>
      <c r="H1019" s="962" t="s">
        <v>54</v>
      </c>
      <c r="I1019" s="962" t="s">
        <v>683</v>
      </c>
    </row>
    <row r="1020" spans="1:9">
      <c r="A1020" s="967" t="s">
        <v>214</v>
      </c>
      <c r="B1020" s="962" t="s">
        <v>362</v>
      </c>
      <c r="C1020" s="964">
        <v>8528.6742994059205</v>
      </c>
      <c r="D1020" s="970" t="s">
        <v>748</v>
      </c>
      <c r="E1020" s="962">
        <v>336</v>
      </c>
      <c r="F1020" s="962">
        <v>3</v>
      </c>
      <c r="G1020" s="962" t="s">
        <v>685</v>
      </c>
      <c r="H1020" s="962" t="s">
        <v>146</v>
      </c>
      <c r="I1020" s="962" t="s">
        <v>683</v>
      </c>
    </row>
    <row r="1021" spans="1:9" ht="15.6">
      <c r="A1021" s="967" t="s">
        <v>218</v>
      </c>
      <c r="B1021" s="962" t="s">
        <v>362</v>
      </c>
      <c r="C1021" s="964">
        <v>2956.6446948447556</v>
      </c>
      <c r="D1021" s="970" t="s">
        <v>748</v>
      </c>
      <c r="E1021" s="962">
        <v>336</v>
      </c>
      <c r="F1021" s="962">
        <v>3</v>
      </c>
      <c r="G1021" s="962" t="s">
        <v>685</v>
      </c>
      <c r="H1021" s="962" t="s">
        <v>146</v>
      </c>
      <c r="I1021" s="973" t="s">
        <v>742</v>
      </c>
    </row>
    <row r="1022" spans="1:9">
      <c r="A1022" s="969" t="s">
        <v>126</v>
      </c>
      <c r="B1022" s="962" t="s">
        <v>362</v>
      </c>
      <c r="C1022" s="964">
        <v>394.84603237990382</v>
      </c>
      <c r="D1022" s="970" t="s">
        <v>748</v>
      </c>
      <c r="E1022" s="962">
        <v>336</v>
      </c>
      <c r="F1022" s="962">
        <v>3</v>
      </c>
      <c r="G1022" s="962" t="s">
        <v>685</v>
      </c>
      <c r="H1022" s="962" t="s">
        <v>32</v>
      </c>
      <c r="I1022" s="962" t="s">
        <v>681</v>
      </c>
    </row>
    <row r="1023" spans="1:9">
      <c r="A1023" s="968" t="s">
        <v>129</v>
      </c>
      <c r="B1023" s="962" t="s">
        <v>362</v>
      </c>
      <c r="C1023" s="964">
        <v>987.11508094975932</v>
      </c>
      <c r="D1023" s="970" t="s">
        <v>748</v>
      </c>
      <c r="E1023" s="962">
        <v>336</v>
      </c>
      <c r="F1023" s="962">
        <v>3</v>
      </c>
      <c r="G1023" s="962" t="s">
        <v>685</v>
      </c>
      <c r="H1023" s="962" t="s">
        <v>24</v>
      </c>
      <c r="I1023" s="962" t="s">
        <v>682</v>
      </c>
    </row>
    <row r="1024" spans="1:9">
      <c r="A1024" s="968" t="s">
        <v>264</v>
      </c>
      <c r="B1024" s="962" t="s">
        <v>362</v>
      </c>
      <c r="C1024" s="964">
        <v>131.6153441266346</v>
      </c>
      <c r="D1024" s="970" t="s">
        <v>748</v>
      </c>
      <c r="E1024" s="962">
        <v>336</v>
      </c>
      <c r="F1024" s="962">
        <v>3</v>
      </c>
      <c r="G1024" s="962" t="s">
        <v>685</v>
      </c>
      <c r="H1024" s="962" t="s">
        <v>133</v>
      </c>
      <c r="I1024" s="962" t="s">
        <v>682</v>
      </c>
    </row>
    <row r="1025" spans="1:9">
      <c r="A1025" s="968" t="s">
        <v>138</v>
      </c>
      <c r="B1025" s="962" t="s">
        <v>362</v>
      </c>
      <c r="C1025" s="964">
        <v>1118.7304250763941</v>
      </c>
      <c r="D1025" s="970" t="s">
        <v>748</v>
      </c>
      <c r="E1025" s="962">
        <v>336</v>
      </c>
      <c r="F1025" s="962">
        <v>3</v>
      </c>
      <c r="G1025" s="962" t="s">
        <v>685</v>
      </c>
      <c r="H1025" s="962" t="s">
        <v>87</v>
      </c>
      <c r="I1025" s="962" t="s">
        <v>682</v>
      </c>
    </row>
    <row r="1026" spans="1:9">
      <c r="A1026" s="966" t="s">
        <v>212</v>
      </c>
      <c r="B1026" s="962" t="s">
        <v>362</v>
      </c>
      <c r="C1026" s="964">
        <v>1908.4224898362013</v>
      </c>
      <c r="D1026" s="970" t="s">
        <v>748</v>
      </c>
      <c r="E1026" s="962">
        <v>336</v>
      </c>
      <c r="F1026" s="962">
        <v>3</v>
      </c>
      <c r="G1026" s="962" t="s">
        <v>685</v>
      </c>
      <c r="H1026" s="962" t="s">
        <v>146</v>
      </c>
      <c r="I1026" s="962" t="s">
        <v>705</v>
      </c>
    </row>
    <row r="1027" spans="1:9">
      <c r="A1027" s="962" t="s">
        <v>20</v>
      </c>
      <c r="B1027" s="962" t="s">
        <v>362</v>
      </c>
      <c r="C1027" s="964">
        <v>0</v>
      </c>
      <c r="D1027" s="978">
        <v>0</v>
      </c>
      <c r="E1027" s="962">
        <v>336</v>
      </c>
      <c r="F1027" s="962">
        <v>4</v>
      </c>
      <c r="G1027" s="962" t="s">
        <v>677</v>
      </c>
      <c r="H1027" s="962" t="s">
        <v>24</v>
      </c>
      <c r="I1027" s="963" t="s">
        <v>683</v>
      </c>
    </row>
    <row r="1028" spans="1:9">
      <c r="A1028" s="962" t="s">
        <v>143</v>
      </c>
      <c r="B1028" s="962" t="s">
        <v>362</v>
      </c>
      <c r="C1028" s="964">
        <v>3126.4941223982137</v>
      </c>
      <c r="D1028" s="978">
        <v>0</v>
      </c>
      <c r="E1028" s="962">
        <v>336</v>
      </c>
      <c r="F1028" s="962">
        <v>4</v>
      </c>
      <c r="G1028" s="962" t="s">
        <v>677</v>
      </c>
      <c r="H1028" s="962" t="s">
        <v>146</v>
      </c>
      <c r="I1028" s="963" t="s">
        <v>681</v>
      </c>
    </row>
    <row r="1029" spans="1:9">
      <c r="A1029" s="966" t="s">
        <v>152</v>
      </c>
      <c r="B1029" s="962" t="s">
        <v>362</v>
      </c>
      <c r="C1029" s="964">
        <v>28173.155479220826</v>
      </c>
      <c r="D1029" s="978">
        <v>0</v>
      </c>
      <c r="E1029" s="962">
        <v>336</v>
      </c>
      <c r="F1029" s="962">
        <v>4</v>
      </c>
      <c r="G1029" s="962" t="s">
        <v>677</v>
      </c>
      <c r="H1029" s="962" t="s">
        <v>146</v>
      </c>
      <c r="I1029" s="963" t="s">
        <v>681</v>
      </c>
    </row>
    <row r="1030" spans="1:9">
      <c r="A1030" s="966" t="s">
        <v>158</v>
      </c>
      <c r="B1030" s="962" t="s">
        <v>362</v>
      </c>
      <c r="C1030" s="964">
        <v>7038.7219780108771</v>
      </c>
      <c r="D1030" s="978">
        <v>0</v>
      </c>
      <c r="E1030" s="962">
        <v>336</v>
      </c>
      <c r="F1030" s="962">
        <v>4</v>
      </c>
      <c r="G1030" s="962" t="s">
        <v>677</v>
      </c>
      <c r="H1030" s="962" t="s">
        <v>146</v>
      </c>
      <c r="I1030" s="963" t="s">
        <v>683</v>
      </c>
    </row>
    <row r="1031" spans="1:9">
      <c r="A1031" s="966" t="s">
        <v>30</v>
      </c>
      <c r="B1031" s="962" t="s">
        <v>362</v>
      </c>
      <c r="C1031" s="964">
        <v>624.75079746432311</v>
      </c>
      <c r="D1031" s="978">
        <v>0</v>
      </c>
      <c r="E1031" s="962">
        <v>336</v>
      </c>
      <c r="F1031" s="962">
        <v>4</v>
      </c>
      <c r="G1031" s="962" t="s">
        <v>677</v>
      </c>
      <c r="H1031" s="962" t="s">
        <v>32</v>
      </c>
      <c r="I1031" s="963" t="s">
        <v>681</v>
      </c>
    </row>
    <row r="1032" spans="1:9">
      <c r="A1032" s="967" t="s">
        <v>39</v>
      </c>
      <c r="B1032" s="962" t="s">
        <v>362</v>
      </c>
      <c r="C1032" s="964">
        <v>191.80945536185359</v>
      </c>
      <c r="D1032" s="978">
        <v>0</v>
      </c>
      <c r="E1032" s="962">
        <v>336</v>
      </c>
      <c r="F1032" s="962">
        <v>4</v>
      </c>
      <c r="G1032" s="962" t="s">
        <v>677</v>
      </c>
      <c r="H1032" s="962" t="s">
        <v>24</v>
      </c>
      <c r="I1032" s="963" t="s">
        <v>682</v>
      </c>
    </row>
    <row r="1033" spans="1:9">
      <c r="A1033" s="968" t="s">
        <v>70</v>
      </c>
      <c r="B1033" s="962" t="s">
        <v>362</v>
      </c>
      <c r="C1033" s="964">
        <v>1123.4553814051426</v>
      </c>
      <c r="D1033" s="978">
        <v>0</v>
      </c>
      <c r="E1033" s="962">
        <v>336</v>
      </c>
      <c r="F1033" s="962">
        <v>4</v>
      </c>
      <c r="G1033" s="962" t="s">
        <v>677</v>
      </c>
      <c r="H1033" s="962" t="s">
        <v>32</v>
      </c>
      <c r="I1033" s="963" t="s">
        <v>711</v>
      </c>
    </row>
    <row r="1034" spans="1:9">
      <c r="A1034" s="968" t="s">
        <v>746</v>
      </c>
      <c r="B1034" s="962" t="s">
        <v>362</v>
      </c>
      <c r="C1034" s="964">
        <v>589.12904146855033</v>
      </c>
      <c r="D1034" s="978">
        <v>0</v>
      </c>
      <c r="E1034" s="962">
        <v>336</v>
      </c>
      <c r="F1034" s="962">
        <v>4</v>
      </c>
      <c r="G1034" s="962" t="s">
        <v>677</v>
      </c>
      <c r="H1034" s="962" t="s">
        <v>46</v>
      </c>
      <c r="I1034" s="963" t="s">
        <v>682</v>
      </c>
    </row>
    <row r="1035" spans="1:9">
      <c r="A1035" s="968" t="s">
        <v>63</v>
      </c>
      <c r="B1035" s="962" t="s">
        <v>362</v>
      </c>
      <c r="C1035" s="964">
        <v>260.31283227680132</v>
      </c>
      <c r="D1035" s="978">
        <v>0</v>
      </c>
      <c r="E1035" s="962">
        <v>336</v>
      </c>
      <c r="F1035" s="962">
        <v>4</v>
      </c>
      <c r="G1035" s="962" t="s">
        <v>677</v>
      </c>
      <c r="H1035" s="962" t="s">
        <v>64</v>
      </c>
      <c r="I1035" s="963" t="s">
        <v>683</v>
      </c>
    </row>
    <row r="1036" spans="1:9">
      <c r="A1036" s="966" t="s">
        <v>166</v>
      </c>
      <c r="B1036" s="962" t="s">
        <v>362</v>
      </c>
      <c r="C1036" s="964">
        <v>4541.7738894610329</v>
      </c>
      <c r="D1036" s="978">
        <v>0</v>
      </c>
      <c r="E1036" s="962">
        <v>336</v>
      </c>
      <c r="F1036" s="962">
        <v>4</v>
      </c>
      <c r="G1036" s="962" t="s">
        <v>677</v>
      </c>
      <c r="H1036" s="962" t="s">
        <v>146</v>
      </c>
      <c r="I1036" s="963" t="s">
        <v>683</v>
      </c>
    </row>
    <row r="1037" spans="1:9">
      <c r="A1037" s="966" t="s">
        <v>173</v>
      </c>
      <c r="B1037" s="962" t="s">
        <v>362</v>
      </c>
      <c r="C1037" s="964">
        <v>2192.1080612783267</v>
      </c>
      <c r="D1037" s="978">
        <v>0</v>
      </c>
      <c r="E1037" s="962">
        <v>336</v>
      </c>
      <c r="F1037" s="962">
        <v>4</v>
      </c>
      <c r="G1037" s="962" t="s">
        <v>677</v>
      </c>
      <c r="H1037" s="962" t="s">
        <v>146</v>
      </c>
      <c r="I1037" s="963" t="s">
        <v>683</v>
      </c>
    </row>
    <row r="1038" spans="1:9">
      <c r="A1038" s="969" t="s">
        <v>52</v>
      </c>
      <c r="B1038" s="962" t="s">
        <v>362</v>
      </c>
      <c r="C1038" s="964">
        <v>301.41485842576992</v>
      </c>
      <c r="D1038" s="978">
        <v>0</v>
      </c>
      <c r="E1038" s="962">
        <v>336</v>
      </c>
      <c r="F1038" s="962">
        <v>4</v>
      </c>
      <c r="G1038" s="962" t="s">
        <v>677</v>
      </c>
      <c r="H1038" s="962" t="s">
        <v>54</v>
      </c>
      <c r="I1038" s="962" t="s">
        <v>721</v>
      </c>
    </row>
    <row r="1039" spans="1:9">
      <c r="A1039" s="966" t="s">
        <v>185</v>
      </c>
      <c r="B1039" s="962" t="s">
        <v>362</v>
      </c>
      <c r="C1039" s="964">
        <v>161224.9810152266</v>
      </c>
      <c r="D1039" s="978">
        <v>0</v>
      </c>
      <c r="E1039" s="962">
        <v>336</v>
      </c>
      <c r="F1039" s="962">
        <v>4</v>
      </c>
      <c r="G1039" s="962" t="s">
        <v>677</v>
      </c>
      <c r="H1039" s="962" t="s">
        <v>146</v>
      </c>
      <c r="I1039" s="963" t="s">
        <v>681</v>
      </c>
    </row>
    <row r="1040" spans="1:9">
      <c r="A1040" s="968" t="s">
        <v>747</v>
      </c>
      <c r="B1040" s="962" t="s">
        <v>362</v>
      </c>
      <c r="C1040" s="964">
        <v>164.40810459587451</v>
      </c>
      <c r="D1040" s="978">
        <v>0</v>
      </c>
      <c r="E1040" s="962">
        <v>336</v>
      </c>
      <c r="F1040" s="962">
        <v>4</v>
      </c>
      <c r="G1040" s="962" t="s">
        <v>677</v>
      </c>
      <c r="H1040" s="962" t="s">
        <v>24</v>
      </c>
      <c r="I1040" s="962" t="s">
        <v>683</v>
      </c>
    </row>
    <row r="1041" spans="1:9">
      <c r="A1041" s="966" t="s">
        <v>181</v>
      </c>
      <c r="B1041" s="962" t="s">
        <v>362</v>
      </c>
      <c r="C1041" s="964">
        <v>9350.7109488903625</v>
      </c>
      <c r="D1041" s="978">
        <v>0</v>
      </c>
      <c r="E1041" s="962">
        <v>336</v>
      </c>
      <c r="F1041" s="962">
        <v>4</v>
      </c>
      <c r="G1041" s="962" t="s">
        <v>677</v>
      </c>
      <c r="H1041" s="962" t="s">
        <v>146</v>
      </c>
      <c r="I1041" s="963" t="s">
        <v>681</v>
      </c>
    </row>
    <row r="1042" spans="1:9">
      <c r="A1042" s="967" t="s">
        <v>261</v>
      </c>
      <c r="B1042" s="962" t="s">
        <v>362</v>
      </c>
      <c r="C1042" s="964">
        <v>241.13188674061593</v>
      </c>
      <c r="D1042" s="978">
        <v>0</v>
      </c>
      <c r="E1042" s="962">
        <v>336</v>
      </c>
      <c r="F1042" s="962">
        <v>4</v>
      </c>
      <c r="G1042" s="962" t="s">
        <v>677</v>
      </c>
      <c r="H1042" s="962" t="s">
        <v>79</v>
      </c>
      <c r="I1042" s="962" t="s">
        <v>683</v>
      </c>
    </row>
    <row r="1043" spans="1:9">
      <c r="A1043" s="966" t="s">
        <v>190</v>
      </c>
      <c r="B1043" s="962" t="s">
        <v>362</v>
      </c>
      <c r="C1043" s="964">
        <v>6816.0860030372969</v>
      </c>
      <c r="D1043" s="978">
        <v>0</v>
      </c>
      <c r="E1043" s="962">
        <v>336</v>
      </c>
      <c r="F1043" s="962">
        <v>4</v>
      </c>
      <c r="G1043" s="962" t="s">
        <v>677</v>
      </c>
      <c r="H1043" s="962" t="s">
        <v>146</v>
      </c>
      <c r="I1043" s="963" t="s">
        <v>681</v>
      </c>
    </row>
    <row r="1044" spans="1:9">
      <c r="A1044" s="968" t="s">
        <v>83</v>
      </c>
      <c r="B1044" s="962" t="s">
        <v>362</v>
      </c>
      <c r="C1044" s="964">
        <v>0</v>
      </c>
      <c r="D1044" s="978">
        <v>0</v>
      </c>
      <c r="E1044" s="962">
        <v>336</v>
      </c>
      <c r="F1044" s="962">
        <v>4</v>
      </c>
      <c r="G1044" s="962" t="s">
        <v>677</v>
      </c>
      <c r="H1044" s="962" t="s">
        <v>87</v>
      </c>
      <c r="I1044" s="962" t="s">
        <v>682</v>
      </c>
    </row>
    <row r="1045" spans="1:9">
      <c r="A1045" s="966" t="s">
        <v>192</v>
      </c>
      <c r="B1045" s="962" t="s">
        <v>362</v>
      </c>
      <c r="C1045" s="964">
        <v>0</v>
      </c>
      <c r="D1045" s="978">
        <v>0</v>
      </c>
      <c r="E1045" s="962">
        <v>336</v>
      </c>
      <c r="F1045" s="962">
        <v>4</v>
      </c>
      <c r="G1045" s="962" t="s">
        <v>677</v>
      </c>
      <c r="H1045" s="962" t="s">
        <v>146</v>
      </c>
      <c r="I1045" s="962" t="s">
        <v>683</v>
      </c>
    </row>
    <row r="1046" spans="1:9">
      <c r="A1046" s="966" t="s">
        <v>94</v>
      </c>
      <c r="B1046" s="962" t="s">
        <v>362</v>
      </c>
      <c r="C1046" s="964">
        <v>3178.5566888535741</v>
      </c>
      <c r="D1046" s="978">
        <v>0</v>
      </c>
      <c r="E1046" s="962">
        <v>336</v>
      </c>
      <c r="F1046" s="962">
        <v>4</v>
      </c>
      <c r="G1046" s="962" t="s">
        <v>677</v>
      </c>
      <c r="H1046" s="962" t="s">
        <v>95</v>
      </c>
      <c r="I1046" s="962" t="s">
        <v>726</v>
      </c>
    </row>
    <row r="1047" spans="1:9">
      <c r="A1047" s="966" t="s">
        <v>196</v>
      </c>
      <c r="B1047" s="962" t="s">
        <v>362</v>
      </c>
      <c r="C1047" s="964">
        <v>116423.77251285079</v>
      </c>
      <c r="D1047" s="978">
        <v>0</v>
      </c>
      <c r="E1047" s="962">
        <v>336</v>
      </c>
      <c r="F1047" s="962">
        <v>4</v>
      </c>
      <c r="G1047" s="962" t="s">
        <v>677</v>
      </c>
      <c r="H1047" s="962" t="s">
        <v>146</v>
      </c>
      <c r="I1047" s="962" t="s">
        <v>681</v>
      </c>
    </row>
    <row r="1048" spans="1:9">
      <c r="A1048" s="966" t="s">
        <v>100</v>
      </c>
      <c r="B1048" s="962" t="s">
        <v>362</v>
      </c>
      <c r="C1048" s="964">
        <v>0</v>
      </c>
      <c r="D1048" s="978">
        <v>0</v>
      </c>
      <c r="E1048" s="962">
        <v>336</v>
      </c>
      <c r="F1048" s="962">
        <v>4</v>
      </c>
      <c r="G1048" s="962" t="s">
        <v>677</v>
      </c>
      <c r="H1048" s="962" t="s">
        <v>24</v>
      </c>
      <c r="I1048" s="962" t="s">
        <v>682</v>
      </c>
    </row>
    <row r="1049" spans="1:9">
      <c r="A1049" s="966" t="s">
        <v>198</v>
      </c>
      <c r="B1049" s="962" t="s">
        <v>362</v>
      </c>
      <c r="C1049" s="964">
        <v>2457.5586468237489</v>
      </c>
      <c r="D1049" s="978">
        <v>0</v>
      </c>
      <c r="E1049" s="962">
        <v>336</v>
      </c>
      <c r="F1049" s="962">
        <v>4</v>
      </c>
      <c r="G1049" s="962" t="s">
        <v>677</v>
      </c>
      <c r="H1049" s="962" t="s">
        <v>146</v>
      </c>
      <c r="I1049" s="962" t="s">
        <v>683</v>
      </c>
    </row>
    <row r="1050" spans="1:9">
      <c r="A1050" s="966" t="s">
        <v>201</v>
      </c>
      <c r="B1050" s="962" t="s">
        <v>362</v>
      </c>
      <c r="C1050" s="964">
        <v>2306.5489968303568</v>
      </c>
      <c r="D1050" s="978">
        <v>0</v>
      </c>
      <c r="E1050" s="962">
        <v>336</v>
      </c>
      <c r="F1050" s="962">
        <v>4</v>
      </c>
      <c r="G1050" s="962" t="s">
        <v>677</v>
      </c>
      <c r="H1050" s="962" t="s">
        <v>146</v>
      </c>
      <c r="I1050" s="963" t="s">
        <v>683</v>
      </c>
    </row>
    <row r="1051" spans="1:9">
      <c r="A1051" s="968" t="s">
        <v>103</v>
      </c>
      <c r="B1051" s="962" t="s">
        <v>362</v>
      </c>
      <c r="C1051" s="964">
        <v>383.61891072370719</v>
      </c>
      <c r="D1051" s="978">
        <v>0</v>
      </c>
      <c r="E1051" s="962">
        <v>336</v>
      </c>
      <c r="F1051" s="962">
        <v>4</v>
      </c>
      <c r="G1051" s="962" t="s">
        <v>677</v>
      </c>
      <c r="H1051" s="962" t="s">
        <v>79</v>
      </c>
      <c r="I1051" s="962" t="s">
        <v>682</v>
      </c>
    </row>
    <row r="1052" spans="1:9">
      <c r="A1052" s="968" t="s">
        <v>107</v>
      </c>
      <c r="B1052" s="962" t="s">
        <v>362</v>
      </c>
      <c r="C1052" s="964">
        <v>109.60540306391634</v>
      </c>
      <c r="D1052" s="978">
        <v>0</v>
      </c>
      <c r="E1052" s="962">
        <v>336</v>
      </c>
      <c r="F1052" s="962">
        <v>4</v>
      </c>
      <c r="G1052" s="962" t="s">
        <v>677</v>
      </c>
      <c r="H1052" s="962" t="s">
        <v>79</v>
      </c>
      <c r="I1052" s="962" t="s">
        <v>682</v>
      </c>
    </row>
    <row r="1053" spans="1:9">
      <c r="A1053" s="968" t="s">
        <v>108</v>
      </c>
      <c r="B1053" s="962" t="s">
        <v>362</v>
      </c>
      <c r="C1053" s="964">
        <v>589.12904146855044</v>
      </c>
      <c r="D1053" s="978">
        <v>0</v>
      </c>
      <c r="E1053" s="962">
        <v>336</v>
      </c>
      <c r="F1053" s="962">
        <v>4</v>
      </c>
      <c r="G1053" s="962" t="s">
        <v>677</v>
      </c>
      <c r="H1053" s="962" t="s">
        <v>32</v>
      </c>
      <c r="I1053" s="962" t="s">
        <v>682</v>
      </c>
    </row>
    <row r="1054" spans="1:9">
      <c r="A1054" s="966" t="s">
        <v>203</v>
      </c>
      <c r="B1054" s="962" t="s">
        <v>362</v>
      </c>
      <c r="C1054" s="964">
        <v>10549.520044901947</v>
      </c>
      <c r="D1054" s="978">
        <v>0</v>
      </c>
      <c r="E1054" s="962">
        <v>336</v>
      </c>
      <c r="F1054" s="962">
        <v>4</v>
      </c>
      <c r="G1054" s="962" t="s">
        <v>677</v>
      </c>
      <c r="H1054" s="962" t="s">
        <v>146</v>
      </c>
      <c r="I1054" s="963" t="s">
        <v>681</v>
      </c>
    </row>
    <row r="1055" spans="1:9">
      <c r="A1055" s="966" t="s">
        <v>204</v>
      </c>
      <c r="B1055" s="962" t="s">
        <v>362</v>
      </c>
      <c r="C1055" s="964">
        <v>168526.5276160012</v>
      </c>
      <c r="D1055" s="978">
        <v>0</v>
      </c>
      <c r="E1055" s="962">
        <v>336</v>
      </c>
      <c r="F1055" s="962">
        <v>4</v>
      </c>
      <c r="G1055" s="962" t="s">
        <v>677</v>
      </c>
      <c r="H1055" s="962" t="s">
        <v>146</v>
      </c>
      <c r="I1055" s="963" t="s">
        <v>681</v>
      </c>
    </row>
    <row r="1056" spans="1:9">
      <c r="A1056" s="966" t="s">
        <v>262</v>
      </c>
      <c r="B1056" s="962" t="s">
        <v>362</v>
      </c>
      <c r="C1056" s="964">
        <v>70843.452270362322</v>
      </c>
      <c r="D1056" s="978">
        <v>0</v>
      </c>
      <c r="E1056" s="962">
        <v>336</v>
      </c>
      <c r="F1056" s="962">
        <v>4</v>
      </c>
      <c r="G1056" s="962" t="s">
        <v>677</v>
      </c>
      <c r="H1056" s="962" t="s">
        <v>146</v>
      </c>
      <c r="I1056" s="963" t="s">
        <v>681</v>
      </c>
    </row>
    <row r="1057" spans="1:9">
      <c r="A1057" s="966" t="s">
        <v>263</v>
      </c>
      <c r="B1057" s="962" t="s">
        <v>362</v>
      </c>
      <c r="C1057" s="964">
        <v>294.10783155484216</v>
      </c>
      <c r="D1057" s="978">
        <v>0</v>
      </c>
      <c r="E1057" s="962">
        <v>336</v>
      </c>
      <c r="F1057" s="962">
        <v>4</v>
      </c>
      <c r="G1057" s="962" t="s">
        <v>677</v>
      </c>
      <c r="H1057" s="962" t="s">
        <v>24</v>
      </c>
      <c r="I1057" s="962" t="s">
        <v>683</v>
      </c>
    </row>
    <row r="1058" spans="1:9">
      <c r="A1058" s="969" t="s">
        <v>122</v>
      </c>
      <c r="B1058" s="962" t="s">
        <v>362</v>
      </c>
      <c r="C1058" s="964">
        <v>205.51013074484314</v>
      </c>
      <c r="D1058" s="978">
        <v>0</v>
      </c>
      <c r="E1058" s="962">
        <v>336</v>
      </c>
      <c r="F1058" s="962">
        <v>4</v>
      </c>
      <c r="G1058" s="962" t="s">
        <v>677</v>
      </c>
      <c r="H1058" s="962" t="s">
        <v>79</v>
      </c>
      <c r="I1058" s="962" t="s">
        <v>683</v>
      </c>
    </row>
    <row r="1059" spans="1:9">
      <c r="A1059" s="969" t="s">
        <v>120</v>
      </c>
      <c r="B1059" s="962" t="s">
        <v>362</v>
      </c>
      <c r="C1059" s="964">
        <v>137.00675382989542</v>
      </c>
      <c r="D1059" s="978">
        <v>0</v>
      </c>
      <c r="E1059" s="962">
        <v>336</v>
      </c>
      <c r="F1059" s="962">
        <v>4</v>
      </c>
      <c r="G1059" s="962" t="s">
        <v>677</v>
      </c>
      <c r="H1059" s="962" t="s">
        <v>79</v>
      </c>
    </row>
    <row r="1060" spans="1:9">
      <c r="A1060" s="969" t="s">
        <v>123</v>
      </c>
      <c r="B1060" s="962" t="s">
        <v>362</v>
      </c>
      <c r="C1060" s="964">
        <v>0</v>
      </c>
      <c r="D1060" s="978">
        <v>0</v>
      </c>
      <c r="E1060" s="962">
        <v>336</v>
      </c>
      <c r="F1060" s="962">
        <v>4</v>
      </c>
      <c r="G1060" s="962" t="s">
        <v>677</v>
      </c>
      <c r="H1060" s="962" t="s">
        <v>54</v>
      </c>
      <c r="I1060" s="962" t="s">
        <v>683</v>
      </c>
    </row>
    <row r="1061" spans="1:9">
      <c r="A1061" s="967" t="s">
        <v>214</v>
      </c>
      <c r="B1061" s="962" t="s">
        <v>362</v>
      </c>
      <c r="C1061" s="964">
        <v>0</v>
      </c>
      <c r="D1061" s="978">
        <v>0</v>
      </c>
      <c r="E1061" s="962">
        <v>336</v>
      </c>
      <c r="F1061" s="962">
        <v>4</v>
      </c>
      <c r="G1061" s="962" t="s">
        <v>677</v>
      </c>
      <c r="H1061" s="962" t="s">
        <v>146</v>
      </c>
      <c r="I1061" s="962" t="s">
        <v>683</v>
      </c>
    </row>
    <row r="1062" spans="1:9" ht="15.6">
      <c r="A1062" s="967" t="s">
        <v>218</v>
      </c>
      <c r="B1062" s="962" t="s">
        <v>362</v>
      </c>
      <c r="C1062" s="964">
        <v>465.82296302164445</v>
      </c>
      <c r="D1062" s="978">
        <v>0</v>
      </c>
      <c r="E1062" s="962">
        <v>336</v>
      </c>
      <c r="F1062" s="962">
        <v>4</v>
      </c>
      <c r="G1062" s="962" t="s">
        <v>677</v>
      </c>
      <c r="H1062" s="962" t="s">
        <v>146</v>
      </c>
      <c r="I1062" s="973" t="s">
        <v>742</v>
      </c>
    </row>
    <row r="1063" spans="1:9">
      <c r="A1063" s="969" t="s">
        <v>126</v>
      </c>
      <c r="B1063" s="962" t="s">
        <v>362</v>
      </c>
      <c r="C1063" s="964">
        <v>137.00675382989542</v>
      </c>
      <c r="D1063" s="978">
        <v>0</v>
      </c>
      <c r="E1063" s="962">
        <v>336</v>
      </c>
      <c r="F1063" s="962">
        <v>4</v>
      </c>
      <c r="G1063" s="962" t="s">
        <v>677</v>
      </c>
      <c r="H1063" s="962" t="s">
        <v>32</v>
      </c>
      <c r="I1063" s="962" t="s">
        <v>681</v>
      </c>
    </row>
    <row r="1064" spans="1:9">
      <c r="A1064" s="968" t="s">
        <v>129</v>
      </c>
      <c r="B1064" s="962" t="s">
        <v>362</v>
      </c>
      <c r="C1064" s="964">
        <v>205.51013074484314</v>
      </c>
      <c r="D1064" s="978">
        <v>0</v>
      </c>
      <c r="E1064" s="962">
        <v>336</v>
      </c>
      <c r="F1064" s="962">
        <v>4</v>
      </c>
      <c r="G1064" s="962" t="s">
        <v>677</v>
      </c>
      <c r="H1064" s="962" t="s">
        <v>24</v>
      </c>
      <c r="I1064" s="962" t="s">
        <v>682</v>
      </c>
    </row>
    <row r="1065" spans="1:9">
      <c r="A1065" s="968" t="s">
        <v>264</v>
      </c>
      <c r="B1065" s="962" t="s">
        <v>362</v>
      </c>
      <c r="C1065" s="964">
        <v>0</v>
      </c>
      <c r="D1065" s="978">
        <v>0</v>
      </c>
      <c r="E1065" s="962">
        <v>336</v>
      </c>
      <c r="F1065" s="962">
        <v>4</v>
      </c>
      <c r="G1065" s="962" t="s">
        <v>677</v>
      </c>
      <c r="H1065" s="962" t="s">
        <v>133</v>
      </c>
      <c r="I1065" s="962" t="s">
        <v>682</v>
      </c>
    </row>
    <row r="1066" spans="1:9">
      <c r="A1066" s="968" t="s">
        <v>138</v>
      </c>
      <c r="B1066" s="962" t="s">
        <v>362</v>
      </c>
      <c r="C1066" s="964">
        <v>191.80945536185359</v>
      </c>
      <c r="D1066" s="978">
        <v>0</v>
      </c>
      <c r="E1066" s="962">
        <v>336</v>
      </c>
      <c r="F1066" s="962">
        <v>4</v>
      </c>
      <c r="G1066" s="962" t="s">
        <v>677</v>
      </c>
      <c r="H1066" s="962" t="s">
        <v>87</v>
      </c>
      <c r="I1066" s="962" t="s">
        <v>682</v>
      </c>
    </row>
    <row r="1067" spans="1:9">
      <c r="A1067" s="966" t="s">
        <v>212</v>
      </c>
      <c r="B1067" s="962" t="s">
        <v>362</v>
      </c>
      <c r="C1067" s="964">
        <v>1826.756717731939</v>
      </c>
      <c r="D1067" s="978">
        <v>0</v>
      </c>
      <c r="E1067" s="962">
        <v>336</v>
      </c>
      <c r="F1067" s="962">
        <v>4</v>
      </c>
      <c r="G1067" s="962" t="s">
        <v>677</v>
      </c>
      <c r="H1067" s="962" t="s">
        <v>146</v>
      </c>
      <c r="I1067" s="962" t="s">
        <v>705</v>
      </c>
    </row>
    <row r="1068" spans="1:9">
      <c r="A1068" s="962" t="s">
        <v>20</v>
      </c>
      <c r="B1068" s="962" t="s">
        <v>362</v>
      </c>
      <c r="C1068" s="964">
        <v>42856.135607645781</v>
      </c>
      <c r="D1068" s="978">
        <v>0</v>
      </c>
      <c r="E1068" s="962">
        <v>336</v>
      </c>
      <c r="F1068" s="962">
        <v>5</v>
      </c>
      <c r="G1068" s="962" t="s">
        <v>677</v>
      </c>
      <c r="H1068" s="962" t="s">
        <v>24</v>
      </c>
      <c r="I1068" s="963" t="s">
        <v>683</v>
      </c>
    </row>
    <row r="1069" spans="1:9">
      <c r="A1069" s="962" t="s">
        <v>143</v>
      </c>
      <c r="B1069" s="962" t="s">
        <v>362</v>
      </c>
      <c r="C1069" s="964">
        <v>42856.135607645781</v>
      </c>
      <c r="D1069" s="978">
        <v>0</v>
      </c>
      <c r="E1069" s="962">
        <v>336</v>
      </c>
      <c r="F1069" s="962">
        <v>5</v>
      </c>
      <c r="G1069" s="962" t="s">
        <v>677</v>
      </c>
      <c r="H1069" s="962" t="s">
        <v>146</v>
      </c>
      <c r="I1069" s="963" t="s">
        <v>681</v>
      </c>
    </row>
    <row r="1070" spans="1:9">
      <c r="A1070" s="966" t="s">
        <v>152</v>
      </c>
      <c r="B1070" s="962" t="s">
        <v>362</v>
      </c>
      <c r="C1070" s="964">
        <v>281980.27216952085</v>
      </c>
      <c r="D1070" s="978">
        <v>0</v>
      </c>
      <c r="E1070" s="962">
        <v>336</v>
      </c>
      <c r="F1070" s="962">
        <v>5</v>
      </c>
      <c r="G1070" s="962" t="s">
        <v>677</v>
      </c>
      <c r="H1070" s="962" t="s">
        <v>146</v>
      </c>
      <c r="I1070" s="963" t="s">
        <v>681</v>
      </c>
    </row>
    <row r="1071" spans="1:9">
      <c r="A1071" s="966" t="s">
        <v>158</v>
      </c>
      <c r="B1071" s="962" t="s">
        <v>362</v>
      </c>
      <c r="C1071" s="964">
        <v>111332.90007777119</v>
      </c>
      <c r="D1071" s="978">
        <v>0</v>
      </c>
      <c r="E1071" s="962">
        <v>336</v>
      </c>
      <c r="F1071" s="962">
        <v>5</v>
      </c>
      <c r="G1071" s="962" t="s">
        <v>677</v>
      </c>
      <c r="H1071" s="962" t="s">
        <v>146</v>
      </c>
      <c r="I1071" s="963" t="s">
        <v>683</v>
      </c>
    </row>
    <row r="1072" spans="1:9">
      <c r="A1072" s="966" t="s">
        <v>30</v>
      </c>
      <c r="B1072" s="962" t="s">
        <v>362</v>
      </c>
      <c r="C1072" s="964">
        <v>4902.6239556450682</v>
      </c>
      <c r="D1072" s="978">
        <v>0</v>
      </c>
      <c r="E1072" s="962">
        <v>336</v>
      </c>
      <c r="F1072" s="962">
        <v>5</v>
      </c>
      <c r="G1072" s="962" t="s">
        <v>677</v>
      </c>
      <c r="H1072" s="962" t="s">
        <v>32</v>
      </c>
      <c r="I1072" s="963" t="s">
        <v>681</v>
      </c>
    </row>
    <row r="1073" spans="1:9">
      <c r="A1073" s="967" t="s">
        <v>39</v>
      </c>
      <c r="B1073" s="962" t="s">
        <v>362</v>
      </c>
      <c r="C1073" s="964">
        <v>3165.8644571878076</v>
      </c>
      <c r="D1073" s="978">
        <v>0</v>
      </c>
      <c r="E1073" s="962">
        <v>336</v>
      </c>
      <c r="F1073" s="962">
        <v>5</v>
      </c>
      <c r="G1073" s="962" t="s">
        <v>677</v>
      </c>
      <c r="H1073" s="962" t="s">
        <v>24</v>
      </c>
      <c r="I1073" s="963" t="s">
        <v>682</v>
      </c>
    </row>
    <row r="1074" spans="1:9">
      <c r="A1074" s="968" t="s">
        <v>70</v>
      </c>
      <c r="B1074" s="962" t="s">
        <v>362</v>
      </c>
      <c r="C1074" s="964">
        <v>13100.128788363341</v>
      </c>
      <c r="D1074" s="978">
        <v>0</v>
      </c>
      <c r="E1074" s="962">
        <v>336</v>
      </c>
      <c r="F1074" s="962">
        <v>5</v>
      </c>
      <c r="G1074" s="962" t="s">
        <v>677</v>
      </c>
      <c r="H1074" s="962" t="s">
        <v>32</v>
      </c>
      <c r="I1074" s="963" t="s">
        <v>711</v>
      </c>
    </row>
    <row r="1075" spans="1:9">
      <c r="A1075" s="968" t="s">
        <v>746</v>
      </c>
      <c r="B1075" s="962" t="s">
        <v>362</v>
      </c>
      <c r="C1075" s="964">
        <v>4475.8773360241412</v>
      </c>
      <c r="D1075" s="978">
        <v>0</v>
      </c>
      <c r="E1075" s="962">
        <v>336</v>
      </c>
      <c r="F1075" s="962">
        <v>5</v>
      </c>
      <c r="G1075" s="962" t="s">
        <v>677</v>
      </c>
      <c r="H1075" s="962" t="s">
        <v>46</v>
      </c>
      <c r="I1075" s="963" t="s">
        <v>682</v>
      </c>
    </row>
    <row r="1076" spans="1:9">
      <c r="A1076" s="968" t="s">
        <v>63</v>
      </c>
      <c r="B1076" s="962" t="s">
        <v>362</v>
      </c>
      <c r="C1076" s="964">
        <v>6659.2321340846975</v>
      </c>
      <c r="D1076" s="978">
        <v>0</v>
      </c>
      <c r="E1076" s="962">
        <v>336</v>
      </c>
      <c r="F1076" s="962">
        <v>5</v>
      </c>
      <c r="G1076" s="962" t="s">
        <v>677</v>
      </c>
      <c r="H1076" s="962" t="s">
        <v>64</v>
      </c>
      <c r="I1076" s="963" t="s">
        <v>683</v>
      </c>
    </row>
    <row r="1077" spans="1:9">
      <c r="A1077" s="966" t="s">
        <v>166</v>
      </c>
      <c r="B1077" s="962" t="s">
        <v>362</v>
      </c>
      <c r="C1077" s="964">
        <v>88299.464569985881</v>
      </c>
      <c r="D1077" s="978">
        <v>0</v>
      </c>
      <c r="E1077" s="962">
        <v>336</v>
      </c>
      <c r="F1077" s="962">
        <v>5</v>
      </c>
      <c r="G1077" s="962" t="s">
        <v>677</v>
      </c>
      <c r="H1077" s="962" t="s">
        <v>146</v>
      </c>
      <c r="I1077" s="963" t="s">
        <v>683</v>
      </c>
    </row>
    <row r="1078" spans="1:9">
      <c r="A1078" s="966" t="s">
        <v>173</v>
      </c>
      <c r="B1078" s="962" t="s">
        <v>362</v>
      </c>
      <c r="C1078" s="964">
        <v>69940.132031206507</v>
      </c>
      <c r="D1078" s="978">
        <v>0</v>
      </c>
      <c r="E1078" s="962">
        <v>336</v>
      </c>
      <c r="F1078" s="962">
        <v>5</v>
      </c>
      <c r="G1078" s="962" t="s">
        <v>677</v>
      </c>
      <c r="H1078" s="962" t="s">
        <v>146</v>
      </c>
      <c r="I1078" s="963" t="s">
        <v>683</v>
      </c>
    </row>
    <row r="1079" spans="1:9">
      <c r="A1079" s="969" t="s">
        <v>52</v>
      </c>
      <c r="B1079" s="962" t="s">
        <v>362</v>
      </c>
      <c r="C1079" s="964">
        <v>5676.722474957447</v>
      </c>
      <c r="D1079" s="978">
        <v>0</v>
      </c>
      <c r="E1079" s="962">
        <v>336</v>
      </c>
      <c r="F1079" s="962">
        <v>5</v>
      </c>
      <c r="G1079" s="962" t="s">
        <v>677</v>
      </c>
      <c r="H1079" s="962" t="s">
        <v>54</v>
      </c>
      <c r="I1079" s="962" t="s">
        <v>721</v>
      </c>
    </row>
    <row r="1080" spans="1:9">
      <c r="A1080" s="966" t="s">
        <v>185</v>
      </c>
      <c r="B1080" s="962" t="s">
        <v>362</v>
      </c>
      <c r="C1080" s="964">
        <v>1598186.6007830198</v>
      </c>
      <c r="D1080" s="978">
        <v>0</v>
      </c>
      <c r="E1080" s="962">
        <v>336</v>
      </c>
      <c r="F1080" s="962">
        <v>5</v>
      </c>
      <c r="G1080" s="962" t="s">
        <v>677</v>
      </c>
      <c r="H1080" s="962" t="s">
        <v>146</v>
      </c>
      <c r="I1080" s="963" t="s">
        <v>681</v>
      </c>
    </row>
    <row r="1081" spans="1:9">
      <c r="A1081" s="968" t="s">
        <v>747</v>
      </c>
      <c r="B1081" s="962" t="s">
        <v>362</v>
      </c>
      <c r="C1081" s="964">
        <v>5240.0515153453352</v>
      </c>
      <c r="D1081" s="978">
        <v>0</v>
      </c>
      <c r="E1081" s="962">
        <v>336</v>
      </c>
      <c r="F1081" s="962">
        <v>5</v>
      </c>
      <c r="G1081" s="962" t="s">
        <v>677</v>
      </c>
      <c r="H1081" s="962" t="s">
        <v>24</v>
      </c>
      <c r="I1081" s="962" t="s">
        <v>683</v>
      </c>
    </row>
    <row r="1082" spans="1:9">
      <c r="A1082" s="966" t="s">
        <v>181</v>
      </c>
      <c r="B1082" s="962" t="s">
        <v>362</v>
      </c>
      <c r="C1082" s="964">
        <v>150913.48364194567</v>
      </c>
      <c r="D1082" s="978">
        <v>0</v>
      </c>
      <c r="E1082" s="962">
        <v>336</v>
      </c>
      <c r="F1082" s="962">
        <v>5</v>
      </c>
      <c r="G1082" s="962" t="s">
        <v>677</v>
      </c>
      <c r="H1082" s="962" t="s">
        <v>146</v>
      </c>
      <c r="I1082" s="963" t="s">
        <v>681</v>
      </c>
    </row>
    <row r="1083" spans="1:9">
      <c r="A1083" s="967" t="s">
        <v>261</v>
      </c>
      <c r="B1083" s="962" t="s">
        <v>362</v>
      </c>
      <c r="C1083" s="964">
        <v>10750.649168711217</v>
      </c>
      <c r="D1083" s="978">
        <v>0</v>
      </c>
      <c r="E1083" s="962">
        <v>336</v>
      </c>
      <c r="F1083" s="962">
        <v>5</v>
      </c>
      <c r="G1083" s="962" t="s">
        <v>677</v>
      </c>
      <c r="H1083" s="962" t="s">
        <v>79</v>
      </c>
      <c r="I1083" s="962" t="s">
        <v>683</v>
      </c>
    </row>
    <row r="1084" spans="1:9">
      <c r="A1084" s="966" t="s">
        <v>190</v>
      </c>
      <c r="B1084" s="962" t="s">
        <v>362</v>
      </c>
      <c r="C1084" s="964">
        <v>102552.17486490434</v>
      </c>
      <c r="D1084" s="978">
        <v>0</v>
      </c>
      <c r="E1084" s="962">
        <v>336</v>
      </c>
      <c r="F1084" s="962">
        <v>5</v>
      </c>
      <c r="G1084" s="962" t="s">
        <v>677</v>
      </c>
      <c r="H1084" s="962" t="s">
        <v>146</v>
      </c>
      <c r="I1084" s="963" t="s">
        <v>681</v>
      </c>
    </row>
    <row r="1085" spans="1:9">
      <c r="A1085" s="968" t="s">
        <v>83</v>
      </c>
      <c r="B1085" s="962" t="s">
        <v>362</v>
      </c>
      <c r="C1085" s="964">
        <v>0</v>
      </c>
      <c r="D1085" s="978">
        <v>0</v>
      </c>
      <c r="E1085" s="962">
        <v>336</v>
      </c>
      <c r="F1085" s="962">
        <v>5</v>
      </c>
      <c r="G1085" s="962" t="s">
        <v>677</v>
      </c>
      <c r="H1085" s="962" t="s">
        <v>87</v>
      </c>
      <c r="I1085" s="962" t="s">
        <v>682</v>
      </c>
    </row>
    <row r="1086" spans="1:9">
      <c r="A1086" s="966" t="s">
        <v>192</v>
      </c>
      <c r="B1086" s="962" t="s">
        <v>362</v>
      </c>
      <c r="C1086" s="964">
        <v>4803.3805557332244</v>
      </c>
      <c r="D1086" s="978">
        <v>0</v>
      </c>
      <c r="E1086" s="962">
        <v>336</v>
      </c>
      <c r="F1086" s="962">
        <v>5</v>
      </c>
      <c r="G1086" s="962" t="s">
        <v>677</v>
      </c>
      <c r="H1086" s="962" t="s">
        <v>146</v>
      </c>
      <c r="I1086" s="962" t="s">
        <v>683</v>
      </c>
    </row>
    <row r="1087" spans="1:9">
      <c r="A1087" s="966" t="s">
        <v>94</v>
      </c>
      <c r="B1087" s="962" t="s">
        <v>362</v>
      </c>
      <c r="C1087" s="964">
        <v>25108.580177696404</v>
      </c>
      <c r="D1087" s="978">
        <v>0</v>
      </c>
      <c r="E1087" s="962">
        <v>336</v>
      </c>
      <c r="F1087" s="962">
        <v>5</v>
      </c>
      <c r="G1087" s="962" t="s">
        <v>677</v>
      </c>
      <c r="H1087" s="962" t="s">
        <v>95</v>
      </c>
      <c r="I1087" s="962" t="s">
        <v>726</v>
      </c>
    </row>
    <row r="1088" spans="1:9">
      <c r="A1088" s="966" t="s">
        <v>196</v>
      </c>
      <c r="B1088" s="962" t="s">
        <v>362</v>
      </c>
      <c r="C1088" s="964">
        <v>681995.13067197101</v>
      </c>
      <c r="D1088" s="978">
        <v>0</v>
      </c>
      <c r="E1088" s="962">
        <v>336</v>
      </c>
      <c r="F1088" s="962">
        <v>5</v>
      </c>
      <c r="G1088" s="962" t="s">
        <v>677</v>
      </c>
      <c r="H1088" s="962" t="s">
        <v>146</v>
      </c>
      <c r="I1088" s="962" t="s">
        <v>681</v>
      </c>
    </row>
    <row r="1089" spans="1:9">
      <c r="A1089" s="966" t="s">
        <v>100</v>
      </c>
      <c r="B1089" s="962" t="s">
        <v>362</v>
      </c>
      <c r="C1089" s="964">
        <v>0</v>
      </c>
      <c r="D1089" s="978">
        <v>0</v>
      </c>
      <c r="E1089" s="962">
        <v>336</v>
      </c>
      <c r="F1089" s="962">
        <v>5</v>
      </c>
      <c r="G1089" s="962" t="s">
        <v>677</v>
      </c>
      <c r="H1089" s="962" t="s">
        <v>24</v>
      </c>
      <c r="I1089" s="962" t="s">
        <v>682</v>
      </c>
    </row>
    <row r="1090" spans="1:9">
      <c r="A1090" s="966" t="s">
        <v>198</v>
      </c>
      <c r="B1090" s="962" t="s">
        <v>362</v>
      </c>
      <c r="C1090" s="964">
        <v>38038.892481766146</v>
      </c>
      <c r="D1090" s="978">
        <v>0</v>
      </c>
      <c r="E1090" s="962">
        <v>336</v>
      </c>
      <c r="F1090" s="962">
        <v>5</v>
      </c>
      <c r="G1090" s="962" t="s">
        <v>677</v>
      </c>
      <c r="H1090" s="962" t="s">
        <v>146</v>
      </c>
      <c r="I1090" s="962" t="s">
        <v>683</v>
      </c>
    </row>
    <row r="1091" spans="1:9">
      <c r="A1091" s="966" t="s">
        <v>201</v>
      </c>
      <c r="B1091" s="962" t="s">
        <v>362</v>
      </c>
      <c r="C1091" s="964">
        <v>149543.00863023996</v>
      </c>
      <c r="D1091" s="978">
        <v>0</v>
      </c>
      <c r="E1091" s="962">
        <v>336</v>
      </c>
      <c r="F1091" s="962">
        <v>5</v>
      </c>
      <c r="G1091" s="962" t="s">
        <v>677</v>
      </c>
      <c r="H1091" s="962" t="s">
        <v>146</v>
      </c>
      <c r="I1091" s="963" t="s">
        <v>683</v>
      </c>
    </row>
    <row r="1092" spans="1:9">
      <c r="A1092" s="968" t="s">
        <v>103</v>
      </c>
      <c r="B1092" s="962" t="s">
        <v>362</v>
      </c>
      <c r="C1092" s="964">
        <v>7532.5740533089211</v>
      </c>
      <c r="D1092" s="978">
        <v>0</v>
      </c>
      <c r="E1092" s="962">
        <v>336</v>
      </c>
      <c r="F1092" s="962">
        <v>5</v>
      </c>
      <c r="G1092" s="962" t="s">
        <v>677</v>
      </c>
      <c r="H1092" s="962" t="s">
        <v>79</v>
      </c>
      <c r="I1092" s="962" t="s">
        <v>682</v>
      </c>
    </row>
    <row r="1093" spans="1:9">
      <c r="A1093" s="968" t="s">
        <v>107</v>
      </c>
      <c r="B1093" s="962" t="s">
        <v>362</v>
      </c>
      <c r="C1093" s="964">
        <v>3820.8708966059739</v>
      </c>
      <c r="D1093" s="978">
        <v>0</v>
      </c>
      <c r="E1093" s="962">
        <v>336</v>
      </c>
      <c r="F1093" s="962">
        <v>5</v>
      </c>
      <c r="G1093" s="962" t="s">
        <v>677</v>
      </c>
      <c r="H1093" s="962" t="s">
        <v>79</v>
      </c>
      <c r="I1093" s="962" t="s">
        <v>682</v>
      </c>
    </row>
    <row r="1094" spans="1:9">
      <c r="A1094" s="968" t="s">
        <v>108</v>
      </c>
      <c r="B1094" s="962" t="s">
        <v>362</v>
      </c>
      <c r="C1094" s="964">
        <v>2620.0257576726676</v>
      </c>
      <c r="D1094" s="978">
        <v>0</v>
      </c>
      <c r="E1094" s="962">
        <v>336</v>
      </c>
      <c r="F1094" s="962">
        <v>5</v>
      </c>
      <c r="G1094" s="962" t="s">
        <v>677</v>
      </c>
      <c r="H1094" s="962" t="s">
        <v>32</v>
      </c>
      <c r="I1094" s="962" t="s">
        <v>682</v>
      </c>
    </row>
    <row r="1095" spans="1:9">
      <c r="A1095" s="966" t="s">
        <v>203</v>
      </c>
      <c r="B1095" s="962" t="s">
        <v>362</v>
      </c>
      <c r="C1095" s="964">
        <v>652140.78624571254</v>
      </c>
      <c r="D1095" s="978">
        <v>0</v>
      </c>
      <c r="E1095" s="962">
        <v>336</v>
      </c>
      <c r="F1095" s="962">
        <v>5</v>
      </c>
      <c r="G1095" s="962" t="s">
        <v>677</v>
      </c>
      <c r="H1095" s="962" t="s">
        <v>146</v>
      </c>
      <c r="I1095" s="963" t="s">
        <v>681</v>
      </c>
    </row>
    <row r="1096" spans="1:9">
      <c r="A1096" s="966" t="s">
        <v>204</v>
      </c>
      <c r="B1096" s="962" t="s">
        <v>362</v>
      </c>
      <c r="C1096" s="964">
        <v>2898388.9387267344</v>
      </c>
      <c r="D1096" s="978">
        <v>0</v>
      </c>
      <c r="E1096" s="962">
        <v>336</v>
      </c>
      <c r="F1096" s="962">
        <v>5</v>
      </c>
      <c r="G1096" s="962" t="s">
        <v>677</v>
      </c>
      <c r="H1096" s="962" t="s">
        <v>146</v>
      </c>
      <c r="I1096" s="963" t="s">
        <v>681</v>
      </c>
    </row>
    <row r="1097" spans="1:9">
      <c r="A1097" s="966" t="s">
        <v>262</v>
      </c>
      <c r="B1097" s="962" t="s">
        <v>362</v>
      </c>
      <c r="C1097" s="964">
        <v>783387.70154412766</v>
      </c>
      <c r="D1097" s="978">
        <v>0</v>
      </c>
      <c r="E1097" s="962">
        <v>336</v>
      </c>
      <c r="F1097" s="962">
        <v>5</v>
      </c>
      <c r="G1097" s="962" t="s">
        <v>677</v>
      </c>
      <c r="H1097" s="962" t="s">
        <v>146</v>
      </c>
      <c r="I1097" s="963" t="s">
        <v>681</v>
      </c>
    </row>
    <row r="1098" spans="1:9">
      <c r="A1098" s="966" t="s">
        <v>263</v>
      </c>
      <c r="B1098" s="962" t="s">
        <v>362</v>
      </c>
      <c r="C1098" s="964">
        <v>2223.0521580252939</v>
      </c>
      <c r="D1098" s="978">
        <v>0</v>
      </c>
      <c r="E1098" s="962">
        <v>336</v>
      </c>
      <c r="F1098" s="962">
        <v>5</v>
      </c>
      <c r="G1098" s="962" t="s">
        <v>677</v>
      </c>
      <c r="H1098" s="962" t="s">
        <v>24</v>
      </c>
      <c r="I1098" s="962" t="s">
        <v>683</v>
      </c>
    </row>
    <row r="1099" spans="1:9">
      <c r="A1099" s="969" t="s">
        <v>122</v>
      </c>
      <c r="B1099" s="962" t="s">
        <v>362</v>
      </c>
      <c r="C1099" s="964">
        <v>2292.522537963584</v>
      </c>
      <c r="D1099" s="978">
        <v>0</v>
      </c>
      <c r="E1099" s="962">
        <v>336</v>
      </c>
      <c r="F1099" s="962">
        <v>5</v>
      </c>
      <c r="G1099" s="962" t="s">
        <v>677</v>
      </c>
      <c r="H1099" s="962" t="s">
        <v>79</v>
      </c>
      <c r="I1099" s="962" t="s">
        <v>683</v>
      </c>
    </row>
    <row r="1100" spans="1:9">
      <c r="A1100" s="969" t="s">
        <v>120</v>
      </c>
      <c r="B1100" s="962" t="s">
        <v>362</v>
      </c>
      <c r="C1100" s="964">
        <v>0</v>
      </c>
      <c r="D1100" s="978">
        <v>0</v>
      </c>
      <c r="E1100" s="962">
        <v>336</v>
      </c>
      <c r="F1100" s="962">
        <v>5</v>
      </c>
      <c r="G1100" s="962" t="s">
        <v>677</v>
      </c>
      <c r="H1100" s="962" t="s">
        <v>79</v>
      </c>
    </row>
    <row r="1101" spans="1:9">
      <c r="A1101" s="969" t="s">
        <v>123</v>
      </c>
      <c r="B1101" s="962" t="s">
        <v>362</v>
      </c>
      <c r="C1101" s="964">
        <v>1310.0128788363338</v>
      </c>
      <c r="D1101" s="978">
        <v>0</v>
      </c>
      <c r="E1101" s="962">
        <v>336</v>
      </c>
      <c r="F1101" s="962">
        <v>5</v>
      </c>
      <c r="G1101" s="962" t="s">
        <v>677</v>
      </c>
      <c r="H1101" s="962" t="s">
        <v>54</v>
      </c>
      <c r="I1101" s="962" t="s">
        <v>683</v>
      </c>
    </row>
    <row r="1102" spans="1:9">
      <c r="A1102" s="967" t="s">
        <v>214</v>
      </c>
      <c r="B1102" s="962" t="s">
        <v>362</v>
      </c>
      <c r="C1102" s="964">
        <v>23580.23181905401</v>
      </c>
      <c r="D1102" s="978">
        <v>0</v>
      </c>
      <c r="E1102" s="962">
        <v>336</v>
      </c>
      <c r="F1102" s="962">
        <v>5</v>
      </c>
      <c r="G1102" s="962" t="s">
        <v>677</v>
      </c>
      <c r="H1102" s="962" t="s">
        <v>146</v>
      </c>
      <c r="I1102" s="962" t="s">
        <v>683</v>
      </c>
    </row>
    <row r="1103" spans="1:9" ht="15.6">
      <c r="A1103" s="967" t="s">
        <v>218</v>
      </c>
      <c r="B1103" s="962" t="s">
        <v>362</v>
      </c>
      <c r="C1103" s="964">
        <v>7823.6880263836601</v>
      </c>
      <c r="D1103" s="978">
        <v>0</v>
      </c>
      <c r="E1103" s="962">
        <v>336</v>
      </c>
      <c r="F1103" s="962">
        <v>5</v>
      </c>
      <c r="G1103" s="962" t="s">
        <v>677</v>
      </c>
      <c r="H1103" s="962" t="s">
        <v>146</v>
      </c>
      <c r="I1103" s="973" t="s">
        <v>742</v>
      </c>
    </row>
    <row r="1104" spans="1:9">
      <c r="A1104" s="969" t="s">
        <v>126</v>
      </c>
      <c r="B1104" s="962" t="s">
        <v>362</v>
      </c>
      <c r="C1104" s="964">
        <v>436.67095961211135</v>
      </c>
      <c r="D1104" s="978">
        <v>0</v>
      </c>
      <c r="E1104" s="962">
        <v>336</v>
      </c>
      <c r="F1104" s="962">
        <v>5</v>
      </c>
      <c r="G1104" s="962" t="s">
        <v>677</v>
      </c>
      <c r="H1104" s="962" t="s">
        <v>32</v>
      </c>
      <c r="I1104" s="962" t="s">
        <v>681</v>
      </c>
    </row>
    <row r="1105" spans="1:9">
      <c r="A1105" s="968" t="s">
        <v>129</v>
      </c>
      <c r="B1105" s="962" t="s">
        <v>362</v>
      </c>
      <c r="C1105" s="964">
        <v>1310.0128788363338</v>
      </c>
      <c r="D1105" s="978">
        <v>0</v>
      </c>
      <c r="E1105" s="962">
        <v>336</v>
      </c>
      <c r="F1105" s="962">
        <v>5</v>
      </c>
      <c r="G1105" s="962" t="s">
        <v>677</v>
      </c>
      <c r="H1105" s="962" t="s">
        <v>24</v>
      </c>
      <c r="I1105" s="962" t="s">
        <v>682</v>
      </c>
    </row>
    <row r="1106" spans="1:9">
      <c r="A1106" s="968" t="s">
        <v>264</v>
      </c>
      <c r="B1106" s="962" t="s">
        <v>362</v>
      </c>
      <c r="C1106" s="964">
        <v>0</v>
      </c>
      <c r="D1106" s="978">
        <v>0</v>
      </c>
      <c r="E1106" s="962">
        <v>336</v>
      </c>
      <c r="F1106" s="962">
        <v>5</v>
      </c>
      <c r="G1106" s="962" t="s">
        <v>677</v>
      </c>
      <c r="H1106" s="962" t="s">
        <v>133</v>
      </c>
      <c r="I1106" s="962" t="s">
        <v>682</v>
      </c>
    </row>
    <row r="1107" spans="1:9">
      <c r="A1107" s="968" t="s">
        <v>138</v>
      </c>
      <c r="B1107" s="962" t="s">
        <v>362</v>
      </c>
      <c r="C1107" s="964">
        <v>1746.6838384484454</v>
      </c>
      <c r="D1107" s="978">
        <v>0</v>
      </c>
      <c r="E1107" s="962">
        <v>336</v>
      </c>
      <c r="F1107" s="962">
        <v>5</v>
      </c>
      <c r="G1107" s="962" t="s">
        <v>677</v>
      </c>
      <c r="H1107" s="962" t="s">
        <v>87</v>
      </c>
      <c r="I1107" s="962" t="s">
        <v>682</v>
      </c>
    </row>
    <row r="1108" spans="1:9">
      <c r="A1108" s="966" t="s">
        <v>212</v>
      </c>
      <c r="B1108" s="962" t="s">
        <v>362</v>
      </c>
      <c r="C1108" s="964">
        <v>2947.5289773817512</v>
      </c>
      <c r="D1108" s="978">
        <v>0</v>
      </c>
      <c r="E1108" s="962">
        <v>336</v>
      </c>
      <c r="F1108" s="962">
        <v>5</v>
      </c>
      <c r="G1108" s="962" t="s">
        <v>677</v>
      </c>
      <c r="H1108" s="962" t="s">
        <v>146</v>
      </c>
      <c r="I1108" s="962" t="s">
        <v>705</v>
      </c>
    </row>
    <row r="1109" spans="1:9">
      <c r="A1109" s="962" t="s">
        <v>20</v>
      </c>
      <c r="B1109" s="962" t="s">
        <v>362</v>
      </c>
      <c r="C1109" s="964">
        <v>12774.995565316856</v>
      </c>
      <c r="D1109" s="978">
        <v>0</v>
      </c>
      <c r="E1109" s="962">
        <v>336</v>
      </c>
      <c r="F1109" s="962">
        <v>6</v>
      </c>
      <c r="G1109" s="962" t="s">
        <v>677</v>
      </c>
      <c r="H1109" s="962" t="s">
        <v>24</v>
      </c>
      <c r="I1109" s="963" t="s">
        <v>683</v>
      </c>
    </row>
    <row r="1110" spans="1:9">
      <c r="A1110" s="962" t="s">
        <v>143</v>
      </c>
      <c r="B1110" s="962" t="s">
        <v>362</v>
      </c>
      <c r="C1110" s="964">
        <v>12774.995565316856</v>
      </c>
      <c r="D1110" s="978">
        <v>0</v>
      </c>
      <c r="E1110" s="962">
        <v>336</v>
      </c>
      <c r="F1110" s="962">
        <v>6</v>
      </c>
      <c r="G1110" s="962" t="s">
        <v>677</v>
      </c>
      <c r="H1110" s="962" t="s">
        <v>146</v>
      </c>
      <c r="I1110" s="963" t="s">
        <v>681</v>
      </c>
    </row>
    <row r="1111" spans="1:9">
      <c r="A1111" s="966" t="s">
        <v>152</v>
      </c>
      <c r="B1111" s="962" t="s">
        <v>362</v>
      </c>
      <c r="C1111" s="964">
        <v>91281.593774820634</v>
      </c>
      <c r="D1111" s="978">
        <v>0</v>
      </c>
      <c r="E1111" s="962">
        <v>336</v>
      </c>
      <c r="F1111" s="962">
        <v>6</v>
      </c>
      <c r="G1111" s="962" t="s">
        <v>677</v>
      </c>
      <c r="H1111" s="962" t="s">
        <v>146</v>
      </c>
      <c r="I1111" s="963" t="s">
        <v>681</v>
      </c>
    </row>
    <row r="1112" spans="1:9">
      <c r="A1112" s="966" t="s">
        <v>158</v>
      </c>
      <c r="B1112" s="962" t="s">
        <v>362</v>
      </c>
      <c r="C1112" s="964">
        <v>46861.328464641956</v>
      </c>
      <c r="D1112" s="978">
        <v>0</v>
      </c>
      <c r="E1112" s="962">
        <v>336</v>
      </c>
      <c r="F1112" s="962">
        <v>6</v>
      </c>
      <c r="G1112" s="962" t="s">
        <v>677</v>
      </c>
      <c r="H1112" s="962" t="s">
        <v>146</v>
      </c>
      <c r="I1112" s="963" t="s">
        <v>683</v>
      </c>
    </row>
    <row r="1113" spans="1:9">
      <c r="A1113" s="966" t="s">
        <v>30</v>
      </c>
      <c r="B1113" s="962" t="s">
        <v>362</v>
      </c>
      <c r="C1113" s="964">
        <v>885.51263160699079</v>
      </c>
      <c r="D1113" s="978">
        <v>0</v>
      </c>
      <c r="E1113" s="962">
        <v>336</v>
      </c>
      <c r="F1113" s="962">
        <v>6</v>
      </c>
      <c r="G1113" s="962" t="s">
        <v>677</v>
      </c>
      <c r="H1113" s="962" t="s">
        <v>32</v>
      </c>
      <c r="I1113" s="963" t="s">
        <v>681</v>
      </c>
    </row>
    <row r="1114" spans="1:9">
      <c r="A1114" s="967" t="s">
        <v>39</v>
      </c>
      <c r="B1114" s="962" t="s">
        <v>362</v>
      </c>
      <c r="C1114" s="964">
        <v>1239.717684249787</v>
      </c>
      <c r="D1114" s="978">
        <v>0</v>
      </c>
      <c r="E1114" s="962">
        <v>336</v>
      </c>
      <c r="F1114" s="962">
        <v>6</v>
      </c>
      <c r="G1114" s="962" t="s">
        <v>677</v>
      </c>
      <c r="H1114" s="962" t="s">
        <v>24</v>
      </c>
      <c r="I1114" s="963" t="s">
        <v>682</v>
      </c>
    </row>
    <row r="1115" spans="1:9">
      <c r="A1115" s="968" t="s">
        <v>70</v>
      </c>
      <c r="B1115" s="962" t="s">
        <v>362</v>
      </c>
      <c r="C1115" s="964">
        <v>2922.1916843030695</v>
      </c>
      <c r="D1115" s="978">
        <v>0</v>
      </c>
      <c r="E1115" s="962">
        <v>336</v>
      </c>
      <c r="F1115" s="962">
        <v>6</v>
      </c>
      <c r="G1115" s="962" t="s">
        <v>677</v>
      </c>
      <c r="H1115" s="962" t="s">
        <v>32</v>
      </c>
      <c r="I1115" s="963" t="s">
        <v>711</v>
      </c>
    </row>
    <row r="1116" spans="1:9">
      <c r="A1116" s="968" t="s">
        <v>746</v>
      </c>
      <c r="B1116" s="962" t="s">
        <v>362</v>
      </c>
      <c r="C1116" s="964">
        <v>1593.9227368925833</v>
      </c>
      <c r="D1116" s="978">
        <v>0</v>
      </c>
      <c r="E1116" s="962">
        <v>336</v>
      </c>
      <c r="F1116" s="962">
        <v>6</v>
      </c>
      <c r="G1116" s="962" t="s">
        <v>677</v>
      </c>
      <c r="H1116" s="962" t="s">
        <v>46</v>
      </c>
      <c r="I1116" s="963" t="s">
        <v>682</v>
      </c>
    </row>
    <row r="1117" spans="1:9">
      <c r="A1117" s="968" t="s">
        <v>63</v>
      </c>
      <c r="B1117" s="962" t="s">
        <v>362</v>
      </c>
      <c r="C1117" s="964">
        <v>1062.615157928389</v>
      </c>
      <c r="D1117" s="978">
        <v>0</v>
      </c>
      <c r="E1117" s="962">
        <v>336</v>
      </c>
      <c r="F1117" s="962">
        <v>6</v>
      </c>
      <c r="G1117" s="962" t="s">
        <v>677</v>
      </c>
      <c r="H1117" s="962" t="s">
        <v>64</v>
      </c>
      <c r="I1117" s="963" t="s">
        <v>683</v>
      </c>
    </row>
    <row r="1118" spans="1:9">
      <c r="A1118" s="966" t="s">
        <v>166</v>
      </c>
      <c r="B1118" s="962" t="s">
        <v>362</v>
      </c>
      <c r="C1118" s="964">
        <v>13760.866295172636</v>
      </c>
      <c r="D1118" s="978">
        <v>0</v>
      </c>
      <c r="E1118" s="962">
        <v>336</v>
      </c>
      <c r="F1118" s="962">
        <v>6</v>
      </c>
      <c r="G1118" s="962" t="s">
        <v>677</v>
      </c>
      <c r="H1118" s="962" t="s">
        <v>146</v>
      </c>
      <c r="I1118" s="963" t="s">
        <v>683</v>
      </c>
    </row>
    <row r="1119" spans="1:9">
      <c r="A1119" s="966" t="s">
        <v>173</v>
      </c>
      <c r="B1119" s="962" t="s">
        <v>362</v>
      </c>
      <c r="C1119" s="964">
        <v>11688.766737212278</v>
      </c>
      <c r="D1119" s="978">
        <v>0</v>
      </c>
      <c r="E1119" s="962">
        <v>336</v>
      </c>
      <c r="F1119" s="962">
        <v>6</v>
      </c>
      <c r="G1119" s="962" t="s">
        <v>677</v>
      </c>
      <c r="H1119" s="962" t="s">
        <v>146</v>
      </c>
      <c r="I1119" s="963" t="s">
        <v>683</v>
      </c>
    </row>
    <row r="1120" spans="1:9">
      <c r="A1120" s="969" t="s">
        <v>52</v>
      </c>
      <c r="B1120" s="962" t="s">
        <v>362</v>
      </c>
      <c r="C1120" s="964">
        <v>1239.717684249787</v>
      </c>
      <c r="D1120" s="978">
        <v>0</v>
      </c>
      <c r="E1120" s="962">
        <v>336</v>
      </c>
      <c r="F1120" s="962">
        <v>6</v>
      </c>
      <c r="G1120" s="962" t="s">
        <v>677</v>
      </c>
      <c r="H1120" s="962" t="s">
        <v>54</v>
      </c>
      <c r="I1120" s="962" t="s">
        <v>721</v>
      </c>
    </row>
    <row r="1121" spans="1:9">
      <c r="A1121" s="966" t="s">
        <v>185</v>
      </c>
      <c r="B1121" s="962" t="s">
        <v>362</v>
      </c>
      <c r="C1121" s="964">
        <v>756092.00878885703</v>
      </c>
      <c r="D1121" s="978">
        <v>0</v>
      </c>
      <c r="E1121" s="962">
        <v>336</v>
      </c>
      <c r="F1121" s="962">
        <v>6</v>
      </c>
      <c r="G1121" s="962" t="s">
        <v>677</v>
      </c>
      <c r="H1121" s="962" t="s">
        <v>146</v>
      </c>
      <c r="I1121" s="963" t="s">
        <v>681</v>
      </c>
    </row>
    <row r="1122" spans="1:9">
      <c r="A1122" s="968" t="s">
        <v>747</v>
      </c>
      <c r="B1122" s="962" t="s">
        <v>362</v>
      </c>
      <c r="C1122" s="964">
        <v>1062.615157928389</v>
      </c>
      <c r="D1122" s="978">
        <v>0</v>
      </c>
      <c r="E1122" s="962">
        <v>336</v>
      </c>
      <c r="F1122" s="962">
        <v>6</v>
      </c>
      <c r="G1122" s="962" t="s">
        <v>677</v>
      </c>
      <c r="H1122" s="962" t="s">
        <v>24</v>
      </c>
      <c r="I1122" s="962" t="s">
        <v>683</v>
      </c>
    </row>
    <row r="1123" spans="1:9">
      <c r="A1123" s="966" t="s">
        <v>181</v>
      </c>
      <c r="B1123" s="962" t="s">
        <v>362</v>
      </c>
      <c r="C1123" s="964">
        <v>67602.564332967988</v>
      </c>
      <c r="D1123" s="978">
        <v>0</v>
      </c>
      <c r="E1123" s="962">
        <v>336</v>
      </c>
      <c r="F1123" s="962">
        <v>6</v>
      </c>
      <c r="G1123" s="962" t="s">
        <v>677</v>
      </c>
      <c r="H1123" s="962" t="s">
        <v>146</v>
      </c>
      <c r="I1123" s="963" t="s">
        <v>681</v>
      </c>
    </row>
    <row r="1124" spans="1:9">
      <c r="A1124" s="967" t="s">
        <v>261</v>
      </c>
      <c r="B1124" s="962" t="s">
        <v>362</v>
      </c>
      <c r="C1124" s="964">
        <v>4132.3922808326233</v>
      </c>
      <c r="D1124" s="978">
        <v>0</v>
      </c>
      <c r="E1124" s="962">
        <v>336</v>
      </c>
      <c r="F1124" s="962">
        <v>6</v>
      </c>
      <c r="G1124" s="962" t="s">
        <v>677</v>
      </c>
      <c r="H1124" s="962" t="s">
        <v>79</v>
      </c>
      <c r="I1124" s="962" t="s">
        <v>683</v>
      </c>
    </row>
    <row r="1125" spans="1:9">
      <c r="A1125" s="966" t="s">
        <v>190</v>
      </c>
      <c r="B1125" s="962" t="s">
        <v>362</v>
      </c>
      <c r="C1125" s="964">
        <v>7650.8291370843999</v>
      </c>
      <c r="D1125" s="978">
        <v>0</v>
      </c>
      <c r="E1125" s="962">
        <v>336</v>
      </c>
      <c r="F1125" s="962">
        <v>6</v>
      </c>
      <c r="G1125" s="962" t="s">
        <v>677</v>
      </c>
      <c r="H1125" s="962" t="s">
        <v>146</v>
      </c>
      <c r="I1125" s="963" t="s">
        <v>681</v>
      </c>
    </row>
    <row r="1126" spans="1:9">
      <c r="A1126" s="968" t="s">
        <v>83</v>
      </c>
      <c r="B1126" s="962" t="s">
        <v>362</v>
      </c>
      <c r="C1126" s="964">
        <v>0</v>
      </c>
      <c r="D1126" s="978">
        <v>0</v>
      </c>
      <c r="E1126" s="962">
        <v>336</v>
      </c>
      <c r="F1126" s="962">
        <v>6</v>
      </c>
      <c r="G1126" s="962" t="s">
        <v>677</v>
      </c>
      <c r="H1126" s="962" t="s">
        <v>87</v>
      </c>
      <c r="I1126" s="962" t="s">
        <v>682</v>
      </c>
    </row>
    <row r="1127" spans="1:9">
      <c r="A1127" s="966" t="s">
        <v>192</v>
      </c>
      <c r="B1127" s="962" t="s">
        <v>362</v>
      </c>
      <c r="C1127" s="964">
        <v>3837.221403630293</v>
      </c>
      <c r="D1127" s="978">
        <v>0</v>
      </c>
      <c r="E1127" s="962">
        <v>336</v>
      </c>
      <c r="F1127" s="962">
        <v>6</v>
      </c>
      <c r="G1127" s="962" t="s">
        <v>677</v>
      </c>
      <c r="H1127" s="962" t="s">
        <v>146</v>
      </c>
      <c r="I1127" s="962" t="s">
        <v>683</v>
      </c>
    </row>
    <row r="1128" spans="1:9">
      <c r="A1128" s="966" t="s">
        <v>94</v>
      </c>
      <c r="B1128" s="962" t="s">
        <v>362</v>
      </c>
      <c r="C1128" s="964">
        <v>8058.1649476236162</v>
      </c>
      <c r="D1128" s="978">
        <v>0</v>
      </c>
      <c r="E1128" s="962">
        <v>336</v>
      </c>
      <c r="F1128" s="962">
        <v>6</v>
      </c>
      <c r="G1128" s="962" t="s">
        <v>677</v>
      </c>
      <c r="H1128" s="962" t="s">
        <v>95</v>
      </c>
      <c r="I1128" s="962" t="s">
        <v>726</v>
      </c>
    </row>
    <row r="1129" spans="1:9">
      <c r="A1129" s="966" t="s">
        <v>196</v>
      </c>
      <c r="B1129" s="962" t="s">
        <v>362</v>
      </c>
      <c r="C1129" s="964">
        <v>1969527.6781325487</v>
      </c>
      <c r="D1129" s="978">
        <v>0</v>
      </c>
      <c r="E1129" s="962">
        <v>336</v>
      </c>
      <c r="F1129" s="962">
        <v>6</v>
      </c>
      <c r="G1129" s="962" t="s">
        <v>677</v>
      </c>
      <c r="H1129" s="962" t="s">
        <v>146</v>
      </c>
      <c r="I1129" s="962" t="s">
        <v>681</v>
      </c>
    </row>
    <row r="1130" spans="1:9">
      <c r="A1130" s="966" t="s">
        <v>100</v>
      </c>
      <c r="B1130" s="962" t="s">
        <v>362</v>
      </c>
      <c r="C1130" s="964">
        <v>0</v>
      </c>
      <c r="D1130" s="978">
        <v>0</v>
      </c>
      <c r="E1130" s="962">
        <v>336</v>
      </c>
      <c r="F1130" s="962">
        <v>6</v>
      </c>
      <c r="G1130" s="962" t="s">
        <v>677</v>
      </c>
      <c r="H1130" s="962" t="s">
        <v>24</v>
      </c>
      <c r="I1130" s="962" t="s">
        <v>682</v>
      </c>
    </row>
    <row r="1131" spans="1:9">
      <c r="A1131" s="966" t="s">
        <v>198</v>
      </c>
      <c r="B1131" s="962" t="s">
        <v>362</v>
      </c>
      <c r="C1131" s="964">
        <v>15939.227368925836</v>
      </c>
      <c r="D1131" s="978">
        <v>0</v>
      </c>
      <c r="E1131" s="962">
        <v>336</v>
      </c>
      <c r="F1131" s="962">
        <v>6</v>
      </c>
      <c r="G1131" s="962" t="s">
        <v>677</v>
      </c>
      <c r="H1131" s="962" t="s">
        <v>146</v>
      </c>
      <c r="I1131" s="962" t="s">
        <v>683</v>
      </c>
    </row>
    <row r="1132" spans="1:9">
      <c r="A1132" s="966" t="s">
        <v>201</v>
      </c>
      <c r="B1132" s="962" t="s">
        <v>362</v>
      </c>
      <c r="C1132" s="964">
        <v>42534.123404855782</v>
      </c>
      <c r="D1132" s="978">
        <v>0</v>
      </c>
      <c r="E1132" s="962">
        <v>336</v>
      </c>
      <c r="F1132" s="962">
        <v>6</v>
      </c>
      <c r="G1132" s="962" t="s">
        <v>677</v>
      </c>
      <c r="H1132" s="962" t="s">
        <v>146</v>
      </c>
      <c r="I1132" s="963" t="s">
        <v>683</v>
      </c>
    </row>
    <row r="1133" spans="1:9">
      <c r="A1133" s="968" t="s">
        <v>103</v>
      </c>
      <c r="B1133" s="962" t="s">
        <v>362</v>
      </c>
      <c r="C1133" s="964">
        <v>4516.1144211956534</v>
      </c>
      <c r="D1133" s="978">
        <v>0</v>
      </c>
      <c r="E1133" s="962">
        <v>336</v>
      </c>
      <c r="F1133" s="962">
        <v>6</v>
      </c>
      <c r="G1133" s="962" t="s">
        <v>677</v>
      </c>
      <c r="H1133" s="962" t="s">
        <v>79</v>
      </c>
      <c r="I1133" s="962" t="s">
        <v>682</v>
      </c>
    </row>
    <row r="1134" spans="1:9">
      <c r="A1134" s="968" t="s">
        <v>107</v>
      </c>
      <c r="B1134" s="962" t="s">
        <v>362</v>
      </c>
      <c r="C1134" s="964">
        <v>2833.6404211423705</v>
      </c>
      <c r="D1134" s="978">
        <v>0</v>
      </c>
      <c r="E1134" s="962">
        <v>336</v>
      </c>
      <c r="F1134" s="962">
        <v>6</v>
      </c>
      <c r="G1134" s="962" t="s">
        <v>677</v>
      </c>
      <c r="H1134" s="962" t="s">
        <v>79</v>
      </c>
      <c r="I1134" s="962" t="s">
        <v>682</v>
      </c>
    </row>
    <row r="1135" spans="1:9">
      <c r="A1135" s="968" t="s">
        <v>108</v>
      </c>
      <c r="B1135" s="962" t="s">
        <v>362</v>
      </c>
      <c r="C1135" s="964">
        <v>1771.0252632139816</v>
      </c>
      <c r="D1135" s="978">
        <v>0</v>
      </c>
      <c r="E1135" s="962">
        <v>336</v>
      </c>
      <c r="F1135" s="962">
        <v>6</v>
      </c>
      <c r="G1135" s="962" t="s">
        <v>677</v>
      </c>
      <c r="H1135" s="962" t="s">
        <v>32</v>
      </c>
      <c r="I1135" s="962" t="s">
        <v>682</v>
      </c>
    </row>
    <row r="1136" spans="1:9">
      <c r="A1136" s="966" t="s">
        <v>203</v>
      </c>
      <c r="B1136" s="962" t="s">
        <v>362</v>
      </c>
      <c r="C1136" s="964">
        <v>203225.1489538044</v>
      </c>
      <c r="D1136" s="978">
        <v>0</v>
      </c>
      <c r="E1136" s="962">
        <v>336</v>
      </c>
      <c r="F1136" s="962">
        <v>6</v>
      </c>
      <c r="G1136" s="962" t="s">
        <v>677</v>
      </c>
      <c r="H1136" s="962" t="s">
        <v>146</v>
      </c>
      <c r="I1136" s="963" t="s">
        <v>681</v>
      </c>
    </row>
    <row r="1137" spans="1:9">
      <c r="A1137" s="966" t="s">
        <v>204</v>
      </c>
      <c r="B1137" s="962" t="s">
        <v>362</v>
      </c>
      <c r="C1137" s="964">
        <v>563333.61914064735</v>
      </c>
      <c r="D1137" s="978">
        <v>0</v>
      </c>
      <c r="E1137" s="962">
        <v>336</v>
      </c>
      <c r="F1137" s="962">
        <v>6</v>
      </c>
      <c r="G1137" s="962" t="s">
        <v>677</v>
      </c>
      <c r="H1137" s="962" t="s">
        <v>146</v>
      </c>
      <c r="I1137" s="963" t="s">
        <v>681</v>
      </c>
    </row>
    <row r="1138" spans="1:9">
      <c r="A1138" s="966" t="s">
        <v>262</v>
      </c>
      <c r="B1138" s="962" t="s">
        <v>362</v>
      </c>
      <c r="C1138" s="964">
        <v>526779.65770791075</v>
      </c>
      <c r="D1138" s="978">
        <v>0</v>
      </c>
      <c r="E1138" s="962">
        <v>336</v>
      </c>
      <c r="F1138" s="962">
        <v>6</v>
      </c>
      <c r="G1138" s="962" t="s">
        <v>677</v>
      </c>
      <c r="H1138" s="962" t="s">
        <v>146</v>
      </c>
      <c r="I1138" s="963" t="s">
        <v>681</v>
      </c>
    </row>
    <row r="1139" spans="1:9">
      <c r="A1139" s="966" t="s">
        <v>263</v>
      </c>
      <c r="B1139" s="962" t="s">
        <v>362</v>
      </c>
      <c r="C1139" s="964">
        <v>0</v>
      </c>
      <c r="D1139" s="978">
        <v>0</v>
      </c>
      <c r="E1139" s="962">
        <v>336</v>
      </c>
      <c r="F1139" s="962">
        <v>6</v>
      </c>
      <c r="G1139" s="962" t="s">
        <v>677</v>
      </c>
      <c r="H1139" s="962" t="s">
        <v>24</v>
      </c>
      <c r="I1139" s="962" t="s">
        <v>683</v>
      </c>
    </row>
    <row r="1140" spans="1:9">
      <c r="A1140" s="969" t="s">
        <v>122</v>
      </c>
      <c r="B1140" s="962" t="s">
        <v>362</v>
      </c>
      <c r="C1140" s="964">
        <v>0</v>
      </c>
      <c r="D1140" s="978">
        <v>0</v>
      </c>
      <c r="E1140" s="962">
        <v>336</v>
      </c>
      <c r="F1140" s="962">
        <v>6</v>
      </c>
      <c r="G1140" s="962" t="s">
        <v>677</v>
      </c>
      <c r="H1140" s="962" t="s">
        <v>79</v>
      </c>
      <c r="I1140" s="962" t="s">
        <v>683</v>
      </c>
    </row>
    <row r="1141" spans="1:9">
      <c r="A1141" s="969" t="s">
        <v>120</v>
      </c>
      <c r="B1141" s="962" t="s">
        <v>362</v>
      </c>
      <c r="C1141" s="964">
        <v>0</v>
      </c>
      <c r="D1141" s="978">
        <v>0</v>
      </c>
      <c r="E1141" s="962">
        <v>336</v>
      </c>
      <c r="F1141" s="962">
        <v>6</v>
      </c>
      <c r="G1141" s="962" t="s">
        <v>677</v>
      </c>
      <c r="H1141" s="962" t="s">
        <v>79</v>
      </c>
    </row>
    <row r="1142" spans="1:9">
      <c r="A1142" s="969" t="s">
        <v>123</v>
      </c>
      <c r="B1142" s="962" t="s">
        <v>362</v>
      </c>
      <c r="C1142" s="964">
        <v>974.06389476768993</v>
      </c>
      <c r="D1142" s="978">
        <v>0</v>
      </c>
      <c r="E1142" s="962">
        <v>336</v>
      </c>
      <c r="F1142" s="962">
        <v>6</v>
      </c>
      <c r="G1142" s="962" t="s">
        <v>677</v>
      </c>
      <c r="H1142" s="962" t="s">
        <v>54</v>
      </c>
      <c r="I1142" s="962" t="s">
        <v>683</v>
      </c>
    </row>
    <row r="1143" spans="1:9">
      <c r="A1143" s="967" t="s">
        <v>214</v>
      </c>
      <c r="B1143" s="962" t="s">
        <v>362</v>
      </c>
      <c r="C1143" s="964">
        <v>11954.420526694375</v>
      </c>
      <c r="D1143" s="978">
        <v>0</v>
      </c>
      <c r="E1143" s="962">
        <v>336</v>
      </c>
      <c r="F1143" s="962">
        <v>6</v>
      </c>
      <c r="G1143" s="962" t="s">
        <v>677</v>
      </c>
      <c r="H1143" s="962" t="s">
        <v>146</v>
      </c>
      <c r="I1143" s="962" t="s">
        <v>683</v>
      </c>
    </row>
    <row r="1144" spans="1:9" ht="15.6">
      <c r="A1144" s="967" t="s">
        <v>218</v>
      </c>
      <c r="B1144" s="962" t="s">
        <v>362</v>
      </c>
      <c r="C1144" s="964">
        <v>2302.3328421781757</v>
      </c>
      <c r="D1144" s="978">
        <v>0</v>
      </c>
      <c r="E1144" s="962">
        <v>336</v>
      </c>
      <c r="F1144" s="962">
        <v>6</v>
      </c>
      <c r="G1144" s="962" t="s">
        <v>677</v>
      </c>
      <c r="H1144" s="962" t="s">
        <v>146</v>
      </c>
      <c r="I1144" s="973" t="s">
        <v>742</v>
      </c>
    </row>
    <row r="1145" spans="1:9">
      <c r="A1145" s="969" t="s">
        <v>126</v>
      </c>
      <c r="B1145" s="962" t="s">
        <v>362</v>
      </c>
      <c r="C1145" s="964">
        <v>0</v>
      </c>
      <c r="D1145" s="978">
        <v>0</v>
      </c>
      <c r="E1145" s="962">
        <v>336</v>
      </c>
      <c r="F1145" s="962">
        <v>6</v>
      </c>
      <c r="G1145" s="962" t="s">
        <v>677</v>
      </c>
      <c r="H1145" s="962" t="s">
        <v>32</v>
      </c>
      <c r="I1145" s="962" t="s">
        <v>681</v>
      </c>
    </row>
    <row r="1146" spans="1:9">
      <c r="A1146" s="968" t="s">
        <v>129</v>
      </c>
      <c r="B1146" s="962" t="s">
        <v>362</v>
      </c>
      <c r="C1146" s="964">
        <v>1239.717684249787</v>
      </c>
      <c r="D1146" s="978">
        <v>0</v>
      </c>
      <c r="E1146" s="962">
        <v>336</v>
      </c>
      <c r="F1146" s="962">
        <v>6</v>
      </c>
      <c r="G1146" s="962" t="s">
        <v>677</v>
      </c>
      <c r="H1146" s="962" t="s">
        <v>24</v>
      </c>
      <c r="I1146" s="962" t="s">
        <v>682</v>
      </c>
    </row>
    <row r="1147" spans="1:9">
      <c r="A1147" s="968" t="s">
        <v>264</v>
      </c>
      <c r="B1147" s="962" t="s">
        <v>362</v>
      </c>
      <c r="C1147" s="964">
        <v>0</v>
      </c>
      <c r="D1147" s="978">
        <v>0</v>
      </c>
      <c r="E1147" s="962">
        <v>336</v>
      </c>
      <c r="F1147" s="962">
        <v>6</v>
      </c>
      <c r="G1147" s="962" t="s">
        <v>677</v>
      </c>
      <c r="H1147" s="962" t="s">
        <v>133</v>
      </c>
      <c r="I1147" s="962" t="s">
        <v>682</v>
      </c>
    </row>
    <row r="1148" spans="1:9">
      <c r="A1148" s="968" t="s">
        <v>138</v>
      </c>
      <c r="B1148" s="962" t="s">
        <v>362</v>
      </c>
      <c r="C1148" s="964">
        <v>974.06389476768993</v>
      </c>
      <c r="D1148" s="978">
        <v>0</v>
      </c>
      <c r="E1148" s="962">
        <v>336</v>
      </c>
      <c r="F1148" s="962">
        <v>6</v>
      </c>
      <c r="G1148" s="962" t="s">
        <v>677</v>
      </c>
      <c r="H1148" s="962" t="s">
        <v>87</v>
      </c>
      <c r="I1148" s="962" t="s">
        <v>682</v>
      </c>
    </row>
    <row r="1149" spans="1:9">
      <c r="A1149" s="966" t="s">
        <v>212</v>
      </c>
      <c r="B1149" s="962" t="s">
        <v>362</v>
      </c>
      <c r="C1149" s="964">
        <v>3187.8454737851671</v>
      </c>
      <c r="D1149" s="978">
        <v>0</v>
      </c>
      <c r="E1149" s="962">
        <v>336</v>
      </c>
      <c r="F1149" s="962">
        <v>6</v>
      </c>
      <c r="G1149" s="962" t="s">
        <v>677</v>
      </c>
      <c r="H1149" s="962" t="s">
        <v>146</v>
      </c>
      <c r="I1149" s="962" t="s">
        <v>705</v>
      </c>
    </row>
    <row r="1150" spans="1:9">
      <c r="A1150" s="962" t="s">
        <v>20</v>
      </c>
      <c r="B1150" s="962" t="s">
        <v>362</v>
      </c>
      <c r="C1150" s="965">
        <v>0</v>
      </c>
      <c r="D1150" s="978">
        <v>0</v>
      </c>
      <c r="E1150" s="962">
        <v>504</v>
      </c>
      <c r="F1150" s="962" t="s">
        <v>676</v>
      </c>
      <c r="G1150" s="962" t="s">
        <v>676</v>
      </c>
      <c r="H1150" s="962" t="s">
        <v>24</v>
      </c>
      <c r="I1150" s="963" t="s">
        <v>683</v>
      </c>
    </row>
    <row r="1151" spans="1:9">
      <c r="A1151" s="962" t="s">
        <v>143</v>
      </c>
      <c r="B1151" s="962" t="s">
        <v>362</v>
      </c>
      <c r="C1151" s="965">
        <v>4607.7951576832238</v>
      </c>
      <c r="D1151" s="978">
        <v>0</v>
      </c>
      <c r="E1151" s="962">
        <v>504</v>
      </c>
      <c r="F1151" s="962" t="s">
        <v>676</v>
      </c>
      <c r="G1151" s="962" t="s">
        <v>676</v>
      </c>
      <c r="H1151" s="962" t="s">
        <v>146</v>
      </c>
      <c r="I1151" s="963" t="s">
        <v>681</v>
      </c>
    </row>
    <row r="1152" spans="1:9">
      <c r="A1152" s="966" t="s">
        <v>152</v>
      </c>
      <c r="B1152" s="962" t="s">
        <v>362</v>
      </c>
      <c r="C1152" s="965">
        <v>24617.310530567331</v>
      </c>
      <c r="D1152" s="978">
        <v>0</v>
      </c>
      <c r="E1152" s="962">
        <v>504</v>
      </c>
      <c r="F1152" s="962" t="s">
        <v>676</v>
      </c>
      <c r="G1152" s="962" t="s">
        <v>676</v>
      </c>
      <c r="H1152" s="962" t="s">
        <v>146</v>
      </c>
      <c r="I1152" s="963" t="s">
        <v>681</v>
      </c>
    </row>
    <row r="1153" spans="1:9">
      <c r="A1153" s="966" t="s">
        <v>158</v>
      </c>
      <c r="B1153" s="962" t="s">
        <v>362</v>
      </c>
      <c r="C1153" s="965">
        <v>14841.058023212841</v>
      </c>
      <c r="D1153" s="978">
        <v>0</v>
      </c>
      <c r="E1153" s="962">
        <v>504</v>
      </c>
      <c r="F1153" s="962" t="s">
        <v>676</v>
      </c>
      <c r="G1153" s="962" t="s">
        <v>676</v>
      </c>
      <c r="H1153" s="962" t="s">
        <v>146</v>
      </c>
      <c r="I1153" s="963" t="s">
        <v>683</v>
      </c>
    </row>
    <row r="1154" spans="1:9">
      <c r="A1154" s="966" t="s">
        <v>30</v>
      </c>
      <c r="B1154" s="962" t="s">
        <v>362</v>
      </c>
      <c r="C1154" s="965">
        <v>2977.6344986255599</v>
      </c>
      <c r="D1154" s="978">
        <v>0</v>
      </c>
      <c r="E1154" s="962">
        <v>504</v>
      </c>
      <c r="F1154" s="962" t="s">
        <v>676</v>
      </c>
      <c r="G1154" s="962" t="s">
        <v>676</v>
      </c>
      <c r="H1154" s="962" t="s">
        <v>32</v>
      </c>
      <c r="I1154" s="963" t="s">
        <v>681</v>
      </c>
    </row>
    <row r="1155" spans="1:9">
      <c r="A1155" s="967" t="s">
        <v>39</v>
      </c>
      <c r="B1155" s="962" t="s">
        <v>362</v>
      </c>
      <c r="C1155" s="965">
        <v>0</v>
      </c>
      <c r="D1155" s="978">
        <v>0</v>
      </c>
      <c r="E1155" s="962">
        <v>504</v>
      </c>
      <c r="F1155" s="962" t="s">
        <v>676</v>
      </c>
      <c r="G1155" s="962" t="s">
        <v>676</v>
      </c>
      <c r="H1155" s="962" t="s">
        <v>24</v>
      </c>
      <c r="I1155" s="963" t="s">
        <v>682</v>
      </c>
    </row>
    <row r="1156" spans="1:9">
      <c r="A1156" s="968" t="s">
        <v>70</v>
      </c>
      <c r="B1156" s="962" t="s">
        <v>362</v>
      </c>
      <c r="C1156" s="965">
        <v>1272.0906877039577</v>
      </c>
      <c r="D1156" s="978">
        <v>0</v>
      </c>
      <c r="E1156" s="962">
        <v>504</v>
      </c>
      <c r="F1156" s="962" t="s">
        <v>676</v>
      </c>
      <c r="G1156" s="962" t="s">
        <v>676</v>
      </c>
      <c r="H1156" s="962" t="s">
        <v>32</v>
      </c>
      <c r="I1156" s="963" t="s">
        <v>711</v>
      </c>
    </row>
    <row r="1157" spans="1:9">
      <c r="A1157" s="968" t="s">
        <v>746</v>
      </c>
      <c r="B1157" s="962" t="s">
        <v>362</v>
      </c>
      <c r="C1157" s="965">
        <v>2544.1813754079153</v>
      </c>
      <c r="D1157" s="978">
        <v>0</v>
      </c>
      <c r="E1157" s="962">
        <v>504</v>
      </c>
      <c r="F1157" s="962" t="s">
        <v>676</v>
      </c>
      <c r="G1157" s="962" t="s">
        <v>676</v>
      </c>
      <c r="H1157" s="962" t="s">
        <v>46</v>
      </c>
      <c r="I1157" s="963" t="s">
        <v>682</v>
      </c>
    </row>
    <row r="1158" spans="1:9">
      <c r="A1158" s="968" t="s">
        <v>63</v>
      </c>
      <c r="B1158" s="962" t="s">
        <v>362</v>
      </c>
      <c r="C1158" s="965">
        <v>1272.0906877039577</v>
      </c>
      <c r="D1158" s="978">
        <v>0</v>
      </c>
      <c r="E1158" s="962">
        <v>504</v>
      </c>
      <c r="F1158" s="962" t="s">
        <v>676</v>
      </c>
      <c r="G1158" s="962" t="s">
        <v>676</v>
      </c>
      <c r="H1158" s="962" t="s">
        <v>64</v>
      </c>
      <c r="I1158" s="963" t="s">
        <v>683</v>
      </c>
    </row>
    <row r="1159" spans="1:9">
      <c r="A1159" s="966" t="s">
        <v>166</v>
      </c>
      <c r="B1159" s="962" t="s">
        <v>362</v>
      </c>
      <c r="C1159" s="965">
        <v>0</v>
      </c>
      <c r="D1159" s="978">
        <v>0</v>
      </c>
      <c r="E1159" s="962">
        <v>504</v>
      </c>
      <c r="F1159" s="962" t="s">
        <v>676</v>
      </c>
      <c r="G1159" s="962" t="s">
        <v>676</v>
      </c>
      <c r="H1159" s="962" t="s">
        <v>146</v>
      </c>
      <c r="I1159" s="963" t="s">
        <v>683</v>
      </c>
    </row>
    <row r="1160" spans="1:9">
      <c r="A1160" s="966" t="s">
        <v>173</v>
      </c>
      <c r="B1160" s="962" t="s">
        <v>362</v>
      </c>
      <c r="C1160" s="965">
        <v>0</v>
      </c>
      <c r="D1160" s="978">
        <v>0</v>
      </c>
      <c r="E1160" s="962">
        <v>504</v>
      </c>
      <c r="F1160" s="962" t="s">
        <v>676</v>
      </c>
      <c r="G1160" s="962" t="s">
        <v>676</v>
      </c>
      <c r="H1160" s="962" t="s">
        <v>146</v>
      </c>
      <c r="I1160" s="963" t="s">
        <v>683</v>
      </c>
    </row>
    <row r="1161" spans="1:9">
      <c r="A1161" s="969" t="s">
        <v>52</v>
      </c>
      <c r="B1161" s="962" t="s">
        <v>362</v>
      </c>
      <c r="C1161" s="965">
        <v>1978.8077364283786</v>
      </c>
      <c r="D1161" s="978">
        <v>0</v>
      </c>
      <c r="E1161" s="962">
        <v>504</v>
      </c>
      <c r="F1161" s="962" t="s">
        <v>676</v>
      </c>
      <c r="G1161" s="962" t="s">
        <v>676</v>
      </c>
      <c r="H1161" s="962" t="s">
        <v>54</v>
      </c>
      <c r="I1161" s="962" t="s">
        <v>721</v>
      </c>
    </row>
    <row r="1162" spans="1:9">
      <c r="A1162" s="966" t="s">
        <v>185</v>
      </c>
      <c r="B1162" s="962" t="s">
        <v>362</v>
      </c>
      <c r="C1162" s="965">
        <v>267515.96017715079</v>
      </c>
      <c r="D1162" s="978">
        <v>0</v>
      </c>
      <c r="E1162" s="962">
        <v>504</v>
      </c>
      <c r="F1162" s="962" t="s">
        <v>676</v>
      </c>
      <c r="G1162" s="962" t="s">
        <v>676</v>
      </c>
      <c r="H1162" s="962" t="s">
        <v>146</v>
      </c>
      <c r="I1162" s="963" t="s">
        <v>681</v>
      </c>
    </row>
    <row r="1163" spans="1:9">
      <c r="A1163" s="968" t="s">
        <v>747</v>
      </c>
      <c r="B1163" s="962" t="s">
        <v>362</v>
      </c>
      <c r="C1163" s="965">
        <v>1130.7472779590735</v>
      </c>
      <c r="D1163" s="978">
        <v>0</v>
      </c>
      <c r="E1163" s="962">
        <v>504</v>
      </c>
      <c r="F1163" s="962" t="s">
        <v>676</v>
      </c>
      <c r="G1163" s="962" t="s">
        <v>676</v>
      </c>
      <c r="H1163" s="962" t="s">
        <v>24</v>
      </c>
      <c r="I1163" s="962" t="s">
        <v>683</v>
      </c>
    </row>
    <row r="1164" spans="1:9">
      <c r="A1164" s="966" t="s">
        <v>181</v>
      </c>
      <c r="B1164" s="962" t="s">
        <v>362</v>
      </c>
      <c r="C1164" s="965">
        <v>47491.385674281082</v>
      </c>
      <c r="D1164" s="978">
        <v>0</v>
      </c>
      <c r="E1164" s="962">
        <v>504</v>
      </c>
      <c r="F1164" s="962" t="s">
        <v>676</v>
      </c>
      <c r="G1164" s="962" t="s">
        <v>676</v>
      </c>
      <c r="H1164" s="962" t="s">
        <v>146</v>
      </c>
      <c r="I1164" s="963" t="s">
        <v>681</v>
      </c>
    </row>
    <row r="1165" spans="1:9">
      <c r="A1165" s="967" t="s">
        <v>261</v>
      </c>
      <c r="B1165" s="962" t="s">
        <v>362</v>
      </c>
      <c r="C1165" s="965">
        <v>459.36608167087365</v>
      </c>
      <c r="D1165" s="978">
        <v>0</v>
      </c>
      <c r="E1165" s="962">
        <v>504</v>
      </c>
      <c r="F1165" s="962" t="s">
        <v>676</v>
      </c>
      <c r="G1165" s="962" t="s">
        <v>676</v>
      </c>
      <c r="H1165" s="962" t="s">
        <v>79</v>
      </c>
      <c r="I1165" s="962" t="s">
        <v>683</v>
      </c>
    </row>
    <row r="1166" spans="1:9">
      <c r="A1166" s="966" t="s">
        <v>190</v>
      </c>
      <c r="B1166" s="962" t="s">
        <v>362</v>
      </c>
      <c r="C1166" s="965">
        <v>13889.34573093062</v>
      </c>
      <c r="D1166" s="978">
        <v>0</v>
      </c>
      <c r="E1166" s="962">
        <v>504</v>
      </c>
      <c r="F1166" s="962" t="s">
        <v>676</v>
      </c>
      <c r="G1166" s="962" t="s">
        <v>676</v>
      </c>
      <c r="H1166" s="962" t="s">
        <v>146</v>
      </c>
      <c r="I1166" s="963" t="s">
        <v>681</v>
      </c>
    </row>
    <row r="1167" spans="1:9">
      <c r="A1167" s="968" t="s">
        <v>83</v>
      </c>
      <c r="B1167" s="962" t="s">
        <v>362</v>
      </c>
      <c r="C1167" s="965">
        <v>0</v>
      </c>
      <c r="D1167" s="978">
        <v>0</v>
      </c>
      <c r="E1167" s="962">
        <v>504</v>
      </c>
      <c r="F1167" s="962" t="s">
        <v>676</v>
      </c>
      <c r="G1167" s="962" t="s">
        <v>676</v>
      </c>
      <c r="H1167" s="962" t="s">
        <v>87</v>
      </c>
      <c r="I1167" s="962" t="s">
        <v>682</v>
      </c>
    </row>
    <row r="1168" spans="1:9">
      <c r="A1168" s="966" t="s">
        <v>192</v>
      </c>
      <c r="B1168" s="962" t="s">
        <v>362</v>
      </c>
      <c r="C1168" s="965">
        <v>565.37363897953674</v>
      </c>
      <c r="D1168" s="978">
        <v>0</v>
      </c>
      <c r="E1168" s="962">
        <v>504</v>
      </c>
      <c r="F1168" s="962" t="s">
        <v>676</v>
      </c>
      <c r="G1168" s="962" t="s">
        <v>676</v>
      </c>
      <c r="H1168" s="962" t="s">
        <v>146</v>
      </c>
      <c r="I1168" s="962" t="s">
        <v>683</v>
      </c>
    </row>
    <row r="1169" spans="1:9">
      <c r="A1169" s="966" t="s">
        <v>94</v>
      </c>
      <c r="B1169" s="962" t="s">
        <v>362</v>
      </c>
      <c r="C1169" s="965">
        <v>282.68681948976837</v>
      </c>
      <c r="D1169" s="978">
        <v>0</v>
      </c>
      <c r="E1169" s="962">
        <v>504</v>
      </c>
      <c r="F1169" s="962" t="s">
        <v>676</v>
      </c>
      <c r="G1169" s="962" t="s">
        <v>676</v>
      </c>
      <c r="H1169" s="962" t="s">
        <v>95</v>
      </c>
      <c r="I1169" s="962" t="s">
        <v>726</v>
      </c>
    </row>
    <row r="1170" spans="1:9">
      <c r="A1170" s="966" t="s">
        <v>196</v>
      </c>
      <c r="B1170" s="962" t="s">
        <v>362</v>
      </c>
      <c r="C1170" s="965">
        <v>179546.51420735859</v>
      </c>
      <c r="D1170" s="978">
        <v>0</v>
      </c>
      <c r="E1170" s="962">
        <v>504</v>
      </c>
      <c r="F1170" s="962" t="s">
        <v>676</v>
      </c>
      <c r="G1170" s="962" t="s">
        <v>676</v>
      </c>
      <c r="H1170" s="962" t="s">
        <v>146</v>
      </c>
      <c r="I1170" s="962" t="s">
        <v>681</v>
      </c>
    </row>
    <row r="1171" spans="1:9">
      <c r="A1171" s="966" t="s">
        <v>100</v>
      </c>
      <c r="B1171" s="962" t="s">
        <v>362</v>
      </c>
      <c r="C1171" s="965">
        <v>141.34340974488418</v>
      </c>
      <c r="D1171" s="978">
        <v>0</v>
      </c>
      <c r="E1171" s="962">
        <v>504</v>
      </c>
      <c r="F1171" s="962" t="s">
        <v>676</v>
      </c>
      <c r="G1171" s="962" t="s">
        <v>676</v>
      </c>
      <c r="H1171" s="962" t="s">
        <v>24</v>
      </c>
      <c r="I1171" s="962" t="s">
        <v>682</v>
      </c>
    </row>
    <row r="1172" spans="1:9">
      <c r="A1172" s="966" t="s">
        <v>198</v>
      </c>
      <c r="B1172" s="962" t="s">
        <v>362</v>
      </c>
      <c r="C1172" s="965">
        <v>9964.7103870143346</v>
      </c>
      <c r="D1172" s="978">
        <v>0</v>
      </c>
      <c r="E1172" s="962">
        <v>504</v>
      </c>
      <c r="F1172" s="962" t="s">
        <v>676</v>
      </c>
      <c r="G1172" s="962" t="s">
        <v>676</v>
      </c>
      <c r="H1172" s="962" t="s">
        <v>146</v>
      </c>
      <c r="I1172" s="962" t="s">
        <v>683</v>
      </c>
    </row>
    <row r="1173" spans="1:9">
      <c r="A1173" s="966" t="s">
        <v>201</v>
      </c>
      <c r="B1173" s="962" t="s">
        <v>362</v>
      </c>
      <c r="C1173" s="965">
        <v>0</v>
      </c>
      <c r="D1173" s="978">
        <v>0</v>
      </c>
      <c r="E1173" s="962">
        <v>504</v>
      </c>
      <c r="F1173" s="962" t="s">
        <v>676</v>
      </c>
      <c r="G1173" s="962" t="s">
        <v>676</v>
      </c>
      <c r="H1173" s="962" t="s">
        <v>146</v>
      </c>
      <c r="I1173" s="963" t="s">
        <v>683</v>
      </c>
    </row>
    <row r="1174" spans="1:9">
      <c r="A1174" s="968" t="s">
        <v>103</v>
      </c>
      <c r="B1174" s="962" t="s">
        <v>362</v>
      </c>
      <c r="C1174" s="965">
        <v>141.34340974488418</v>
      </c>
      <c r="D1174" s="978">
        <v>0</v>
      </c>
      <c r="E1174" s="962">
        <v>504</v>
      </c>
      <c r="F1174" s="962" t="s">
        <v>676</v>
      </c>
      <c r="G1174" s="962" t="s">
        <v>676</v>
      </c>
      <c r="H1174" s="962" t="s">
        <v>79</v>
      </c>
      <c r="I1174" s="962" t="s">
        <v>682</v>
      </c>
    </row>
    <row r="1175" spans="1:9">
      <c r="A1175" s="968" t="s">
        <v>107</v>
      </c>
      <c r="B1175" s="962" t="s">
        <v>362</v>
      </c>
      <c r="C1175" s="965">
        <v>424.0302292346525</v>
      </c>
      <c r="D1175" s="978">
        <v>0</v>
      </c>
      <c r="E1175" s="962">
        <v>504</v>
      </c>
      <c r="F1175" s="962" t="s">
        <v>676</v>
      </c>
      <c r="G1175" s="962" t="s">
        <v>676</v>
      </c>
      <c r="H1175" s="962" t="s">
        <v>79</v>
      </c>
      <c r="I1175" s="962" t="s">
        <v>682</v>
      </c>
    </row>
    <row r="1176" spans="1:9">
      <c r="A1176" s="968" t="s">
        <v>108</v>
      </c>
      <c r="B1176" s="962" t="s">
        <v>362</v>
      </c>
      <c r="C1176" s="965">
        <v>0</v>
      </c>
      <c r="D1176" s="978">
        <v>0</v>
      </c>
      <c r="E1176" s="962">
        <v>504</v>
      </c>
      <c r="F1176" s="962" t="s">
        <v>676</v>
      </c>
      <c r="G1176" s="962" t="s">
        <v>676</v>
      </c>
      <c r="H1176" s="962" t="s">
        <v>32</v>
      </c>
      <c r="I1176" s="962" t="s">
        <v>682</v>
      </c>
    </row>
    <row r="1177" spans="1:9">
      <c r="A1177" s="966" t="s">
        <v>203</v>
      </c>
      <c r="B1177" s="962" t="s">
        <v>362</v>
      </c>
      <c r="C1177" s="965">
        <v>46360.638396322014</v>
      </c>
      <c r="D1177" s="978">
        <v>0</v>
      </c>
      <c r="E1177" s="962">
        <v>504</v>
      </c>
      <c r="F1177" s="962" t="s">
        <v>676</v>
      </c>
      <c r="G1177" s="962" t="s">
        <v>676</v>
      </c>
      <c r="H1177" s="962" t="s">
        <v>146</v>
      </c>
      <c r="I1177" s="963" t="s">
        <v>681</v>
      </c>
    </row>
    <row r="1178" spans="1:9">
      <c r="A1178" s="966" t="s">
        <v>204</v>
      </c>
      <c r="B1178" s="962" t="s">
        <v>362</v>
      </c>
      <c r="C1178" s="965">
        <v>2074732.7971752402</v>
      </c>
      <c r="D1178" s="978">
        <v>0</v>
      </c>
      <c r="E1178" s="962">
        <v>504</v>
      </c>
      <c r="F1178" s="962" t="s">
        <v>676</v>
      </c>
      <c r="G1178" s="962" t="s">
        <v>676</v>
      </c>
      <c r="H1178" s="962" t="s">
        <v>146</v>
      </c>
      <c r="I1178" s="963" t="s">
        <v>681</v>
      </c>
    </row>
    <row r="1179" spans="1:9">
      <c r="A1179" s="966" t="s">
        <v>262</v>
      </c>
      <c r="B1179" s="962" t="s">
        <v>362</v>
      </c>
      <c r="C1179" s="965">
        <v>128424.62209420177</v>
      </c>
      <c r="D1179" s="978">
        <v>0</v>
      </c>
      <c r="E1179" s="962">
        <v>504</v>
      </c>
      <c r="F1179" s="962" t="s">
        <v>676</v>
      </c>
      <c r="G1179" s="962" t="s">
        <v>676</v>
      </c>
      <c r="H1179" s="962" t="s">
        <v>146</v>
      </c>
      <c r="I1179" s="963" t="s">
        <v>681</v>
      </c>
    </row>
    <row r="1180" spans="1:9">
      <c r="A1180" s="966" t="s">
        <v>263</v>
      </c>
      <c r="B1180" s="962" t="s">
        <v>362</v>
      </c>
      <c r="C1180" s="965">
        <v>0</v>
      </c>
      <c r="D1180" s="978">
        <v>0</v>
      </c>
      <c r="E1180" s="962">
        <v>504</v>
      </c>
      <c r="F1180" s="962" t="s">
        <v>676</v>
      </c>
      <c r="G1180" s="962" t="s">
        <v>676</v>
      </c>
      <c r="H1180" s="962" t="s">
        <v>24</v>
      </c>
      <c r="I1180" s="962" t="s">
        <v>683</v>
      </c>
    </row>
    <row r="1181" spans="1:9">
      <c r="A1181" s="969" t="s">
        <v>122</v>
      </c>
      <c r="B1181" s="962" t="s">
        <v>362</v>
      </c>
      <c r="C1181" s="965">
        <v>282.68681948976837</v>
      </c>
      <c r="D1181" s="978">
        <v>0</v>
      </c>
      <c r="E1181" s="962">
        <v>504</v>
      </c>
      <c r="F1181" s="962" t="s">
        <v>676</v>
      </c>
      <c r="G1181" s="962" t="s">
        <v>676</v>
      </c>
      <c r="H1181" s="962" t="s">
        <v>79</v>
      </c>
      <c r="I1181" s="962" t="s">
        <v>683</v>
      </c>
    </row>
    <row r="1182" spans="1:9">
      <c r="A1182" s="969" t="s">
        <v>120</v>
      </c>
      <c r="B1182" s="962" t="s">
        <v>362</v>
      </c>
      <c r="C1182" s="965">
        <v>424.0302292346525</v>
      </c>
      <c r="D1182" s="978">
        <v>0</v>
      </c>
      <c r="E1182" s="962">
        <v>504</v>
      </c>
      <c r="F1182" s="962" t="s">
        <v>676</v>
      </c>
      <c r="G1182" s="962" t="s">
        <v>676</v>
      </c>
      <c r="H1182" s="962" t="s">
        <v>79</v>
      </c>
    </row>
    <row r="1183" spans="1:9">
      <c r="A1183" s="969" t="s">
        <v>123</v>
      </c>
      <c r="B1183" s="962" t="s">
        <v>362</v>
      </c>
      <c r="C1183" s="965">
        <v>282.68681948976837</v>
      </c>
      <c r="D1183" s="978">
        <v>0</v>
      </c>
      <c r="E1183" s="962">
        <v>504</v>
      </c>
      <c r="F1183" s="962" t="s">
        <v>676</v>
      </c>
      <c r="G1183" s="962" t="s">
        <v>676</v>
      </c>
      <c r="H1183" s="962" t="s">
        <v>54</v>
      </c>
      <c r="I1183" s="962" t="s">
        <v>683</v>
      </c>
    </row>
    <row r="1184" spans="1:9">
      <c r="A1184" s="967" t="s">
        <v>214</v>
      </c>
      <c r="B1184" s="962" t="s">
        <v>362</v>
      </c>
      <c r="C1184" s="965">
        <v>0</v>
      </c>
      <c r="D1184" s="978">
        <v>0</v>
      </c>
      <c r="E1184" s="962">
        <v>504</v>
      </c>
      <c r="F1184" s="962" t="s">
        <v>676</v>
      </c>
      <c r="G1184" s="962" t="s">
        <v>676</v>
      </c>
      <c r="H1184" s="962" t="s">
        <v>146</v>
      </c>
      <c r="I1184" s="962" t="s">
        <v>683</v>
      </c>
    </row>
    <row r="1185" spans="1:9" ht="15.6">
      <c r="A1185" s="967" t="s">
        <v>218</v>
      </c>
      <c r="B1185" s="962" t="s">
        <v>362</v>
      </c>
      <c r="C1185" s="965">
        <v>282.68681948976837</v>
      </c>
      <c r="D1185" s="978">
        <v>0</v>
      </c>
      <c r="E1185" s="962">
        <v>504</v>
      </c>
      <c r="F1185" s="962" t="s">
        <v>676</v>
      </c>
      <c r="G1185" s="962" t="s">
        <v>676</v>
      </c>
      <c r="H1185" s="962" t="s">
        <v>146</v>
      </c>
      <c r="I1185" s="973" t="s">
        <v>742</v>
      </c>
    </row>
    <row r="1186" spans="1:9">
      <c r="A1186" s="969" t="s">
        <v>126</v>
      </c>
      <c r="B1186" s="962" t="s">
        <v>362</v>
      </c>
      <c r="C1186" s="965">
        <v>0</v>
      </c>
      <c r="D1186" s="978">
        <v>0</v>
      </c>
      <c r="E1186" s="962">
        <v>504</v>
      </c>
      <c r="F1186" s="962" t="s">
        <v>676</v>
      </c>
      <c r="G1186" s="962" t="s">
        <v>676</v>
      </c>
      <c r="H1186" s="962" t="s">
        <v>32</v>
      </c>
      <c r="I1186" s="962" t="s">
        <v>681</v>
      </c>
    </row>
    <row r="1187" spans="1:9">
      <c r="A1187" s="968" t="s">
        <v>129</v>
      </c>
      <c r="B1187" s="962" t="s">
        <v>362</v>
      </c>
      <c r="C1187" s="965">
        <v>282.68681948976837</v>
      </c>
      <c r="D1187" s="978">
        <v>0</v>
      </c>
      <c r="E1187" s="962">
        <v>504</v>
      </c>
      <c r="F1187" s="962" t="s">
        <v>676</v>
      </c>
      <c r="G1187" s="962" t="s">
        <v>676</v>
      </c>
      <c r="H1187" s="962" t="s">
        <v>24</v>
      </c>
      <c r="I1187" s="962" t="s">
        <v>682</v>
      </c>
    </row>
    <row r="1188" spans="1:9">
      <c r="A1188" s="968" t="s">
        <v>264</v>
      </c>
      <c r="B1188" s="962" t="s">
        <v>362</v>
      </c>
      <c r="C1188" s="965">
        <v>0</v>
      </c>
      <c r="D1188" s="978">
        <v>0</v>
      </c>
      <c r="E1188" s="962">
        <v>504</v>
      </c>
      <c r="F1188" s="962" t="s">
        <v>676</v>
      </c>
      <c r="G1188" s="962" t="s">
        <v>676</v>
      </c>
      <c r="H1188" s="962" t="s">
        <v>133</v>
      </c>
      <c r="I1188" s="962" t="s">
        <v>682</v>
      </c>
    </row>
    <row r="1189" spans="1:9">
      <c r="A1189" s="968" t="s">
        <v>138</v>
      </c>
      <c r="B1189" s="962" t="s">
        <v>362</v>
      </c>
      <c r="C1189" s="965">
        <v>0</v>
      </c>
      <c r="D1189" s="978">
        <v>0</v>
      </c>
      <c r="E1189" s="962">
        <v>504</v>
      </c>
      <c r="F1189" s="962" t="s">
        <v>676</v>
      </c>
      <c r="G1189" s="962" t="s">
        <v>676</v>
      </c>
      <c r="H1189" s="962" t="s">
        <v>87</v>
      </c>
      <c r="I1189" s="962" t="s">
        <v>682</v>
      </c>
    </row>
    <row r="1190" spans="1:9">
      <c r="A1190" s="966" t="s">
        <v>212</v>
      </c>
      <c r="B1190" s="962" t="s">
        <v>362</v>
      </c>
      <c r="C1190" s="965">
        <v>0</v>
      </c>
      <c r="D1190" s="978">
        <v>0</v>
      </c>
      <c r="E1190" s="962">
        <v>504</v>
      </c>
      <c r="F1190" s="962" t="s">
        <v>676</v>
      </c>
      <c r="G1190" s="962" t="s">
        <v>676</v>
      </c>
      <c r="H1190" s="962" t="s">
        <v>146</v>
      </c>
      <c r="I1190" s="962" t="s">
        <v>705</v>
      </c>
    </row>
    <row r="1191" spans="1:9">
      <c r="A1191" s="962" t="s">
        <v>20</v>
      </c>
      <c r="B1191" s="962" t="s">
        <v>362</v>
      </c>
      <c r="C1191" s="971">
        <v>1934.9137444513224</v>
      </c>
      <c r="D1191" s="970" t="s">
        <v>748</v>
      </c>
      <c r="E1191" s="962">
        <v>504</v>
      </c>
      <c r="F1191" s="962">
        <v>1</v>
      </c>
      <c r="G1191" s="962" t="s">
        <v>685</v>
      </c>
      <c r="H1191" s="962" t="s">
        <v>24</v>
      </c>
      <c r="I1191" s="963" t="s">
        <v>683</v>
      </c>
    </row>
    <row r="1192" spans="1:9">
      <c r="A1192" s="962" t="s">
        <v>143</v>
      </c>
      <c r="B1192" s="962" t="s">
        <v>362</v>
      </c>
      <c r="C1192" s="964">
        <v>3617.6364840078659</v>
      </c>
      <c r="D1192" s="970" t="s">
        <v>748</v>
      </c>
      <c r="E1192" s="962">
        <v>504</v>
      </c>
      <c r="F1192" s="962">
        <v>1</v>
      </c>
      <c r="G1192" s="962" t="s">
        <v>685</v>
      </c>
      <c r="H1192" s="962" t="s">
        <v>146</v>
      </c>
      <c r="I1192" s="963" t="s">
        <v>681</v>
      </c>
    </row>
    <row r="1193" spans="1:9">
      <c r="A1193" s="966" t="s">
        <v>152</v>
      </c>
      <c r="B1193" s="962" t="s">
        <v>362</v>
      </c>
      <c r="C1193" s="964">
        <v>13883.738680264298</v>
      </c>
      <c r="D1193" s="970" t="s">
        <v>748</v>
      </c>
      <c r="E1193" s="962">
        <v>504</v>
      </c>
      <c r="F1193" s="962">
        <v>1</v>
      </c>
      <c r="G1193" s="962" t="s">
        <v>685</v>
      </c>
      <c r="H1193" s="962" t="s">
        <v>146</v>
      </c>
      <c r="I1193" s="963" t="s">
        <v>681</v>
      </c>
    </row>
    <row r="1194" spans="1:9">
      <c r="A1194" s="966" t="s">
        <v>158</v>
      </c>
      <c r="B1194" s="962" t="s">
        <v>362</v>
      </c>
      <c r="C1194" s="964">
        <v>45603.090678214532</v>
      </c>
      <c r="D1194" s="970" t="s">
        <v>748</v>
      </c>
      <c r="E1194" s="962">
        <v>504</v>
      </c>
      <c r="F1194" s="962">
        <v>1</v>
      </c>
      <c r="G1194" s="962" t="s">
        <v>685</v>
      </c>
      <c r="H1194" s="962" t="s">
        <v>146</v>
      </c>
      <c r="I1194" s="963" t="s">
        <v>683</v>
      </c>
    </row>
    <row r="1195" spans="1:9">
      <c r="A1195" s="966" t="s">
        <v>30</v>
      </c>
      <c r="B1195" s="962" t="s">
        <v>362</v>
      </c>
      <c r="C1195" s="964">
        <v>2743.3743337059641</v>
      </c>
      <c r="D1195" s="970" t="s">
        <v>748</v>
      </c>
      <c r="E1195" s="962">
        <v>504</v>
      </c>
      <c r="F1195" s="962">
        <v>1</v>
      </c>
      <c r="G1195" s="962" t="s">
        <v>685</v>
      </c>
      <c r="H1195" s="962" t="s">
        <v>32</v>
      </c>
      <c r="I1195" s="963" t="s">
        <v>681</v>
      </c>
    </row>
    <row r="1196" spans="1:9">
      <c r="A1196" s="967" t="s">
        <v>39</v>
      </c>
      <c r="B1196" s="962" t="s">
        <v>362</v>
      </c>
      <c r="C1196" s="964">
        <v>1113.1189181562663</v>
      </c>
      <c r="D1196" s="970" t="s">
        <v>748</v>
      </c>
      <c r="E1196" s="962">
        <v>504</v>
      </c>
      <c r="F1196" s="962">
        <v>1</v>
      </c>
      <c r="G1196" s="962" t="s">
        <v>685</v>
      </c>
      <c r="H1196" s="962" t="s">
        <v>24</v>
      </c>
      <c r="I1196" s="963" t="s">
        <v>682</v>
      </c>
    </row>
    <row r="1197" spans="1:9">
      <c r="A1197" s="968" t="s">
        <v>70</v>
      </c>
      <c r="B1197" s="962" t="s">
        <v>362</v>
      </c>
      <c r="C1197" s="964">
        <v>2087.0979715429994</v>
      </c>
      <c r="D1197" s="970" t="s">
        <v>748</v>
      </c>
      <c r="E1197" s="962">
        <v>504</v>
      </c>
      <c r="F1197" s="962">
        <v>1</v>
      </c>
      <c r="G1197" s="962" t="s">
        <v>685</v>
      </c>
      <c r="H1197" s="962" t="s">
        <v>32</v>
      </c>
      <c r="I1197" s="963" t="s">
        <v>711</v>
      </c>
    </row>
    <row r="1198" spans="1:9">
      <c r="A1198" s="968" t="s">
        <v>746</v>
      </c>
      <c r="B1198" s="962" t="s">
        <v>362</v>
      </c>
      <c r="C1198" s="964">
        <v>1252.2587829257996</v>
      </c>
      <c r="D1198" s="970" t="s">
        <v>748</v>
      </c>
      <c r="E1198" s="962">
        <v>504</v>
      </c>
      <c r="F1198" s="962">
        <v>1</v>
      </c>
      <c r="G1198" s="962" t="s">
        <v>685</v>
      </c>
      <c r="H1198" s="962" t="s">
        <v>46</v>
      </c>
      <c r="I1198" s="963" t="s">
        <v>682</v>
      </c>
    </row>
    <row r="1199" spans="1:9">
      <c r="A1199" s="968" t="s">
        <v>63</v>
      </c>
      <c r="B1199" s="962" t="s">
        <v>362</v>
      </c>
      <c r="C1199" s="964">
        <v>1113.1189181562663</v>
      </c>
      <c r="D1199" s="970" t="s">
        <v>748</v>
      </c>
      <c r="E1199" s="962">
        <v>504</v>
      </c>
      <c r="F1199" s="962">
        <v>1</v>
      </c>
      <c r="G1199" s="962" t="s">
        <v>685</v>
      </c>
      <c r="H1199" s="962" t="s">
        <v>64</v>
      </c>
      <c r="I1199" s="963" t="s">
        <v>683</v>
      </c>
    </row>
    <row r="1200" spans="1:9">
      <c r="A1200" s="966" t="s">
        <v>166</v>
      </c>
      <c r="B1200" s="962" t="s">
        <v>362</v>
      </c>
      <c r="C1200" s="964">
        <v>0</v>
      </c>
      <c r="D1200" s="970" t="s">
        <v>748</v>
      </c>
      <c r="E1200" s="962">
        <v>504</v>
      </c>
      <c r="F1200" s="962">
        <v>1</v>
      </c>
      <c r="G1200" s="962" t="s">
        <v>685</v>
      </c>
      <c r="H1200" s="962" t="s">
        <v>146</v>
      </c>
      <c r="I1200" s="963" t="s">
        <v>683</v>
      </c>
    </row>
    <row r="1201" spans="1:9">
      <c r="A1201" s="966" t="s">
        <v>173</v>
      </c>
      <c r="B1201" s="962" t="s">
        <v>362</v>
      </c>
      <c r="C1201" s="964">
        <v>759.47176186703587</v>
      </c>
      <c r="D1201" s="970" t="s">
        <v>748</v>
      </c>
      <c r="E1201" s="962">
        <v>504</v>
      </c>
      <c r="F1201" s="962">
        <v>1</v>
      </c>
      <c r="G1201" s="962" t="s">
        <v>685</v>
      </c>
      <c r="H1201" s="962" t="s">
        <v>146</v>
      </c>
      <c r="I1201" s="963" t="s">
        <v>683</v>
      </c>
    </row>
    <row r="1202" spans="1:9">
      <c r="A1202" s="969" t="s">
        <v>52</v>
      </c>
      <c r="B1202" s="962" t="s">
        <v>362</v>
      </c>
      <c r="C1202" s="964">
        <v>3756.7763487773987</v>
      </c>
      <c r="D1202" s="970" t="s">
        <v>748</v>
      </c>
      <c r="E1202" s="962">
        <v>504</v>
      </c>
      <c r="F1202" s="962">
        <v>1</v>
      </c>
      <c r="G1202" s="962" t="s">
        <v>685</v>
      </c>
      <c r="H1202" s="962" t="s">
        <v>54</v>
      </c>
      <c r="I1202" s="962" t="s">
        <v>721</v>
      </c>
    </row>
    <row r="1203" spans="1:9">
      <c r="A1203" s="966" t="s">
        <v>185</v>
      </c>
      <c r="B1203" s="962" t="s">
        <v>362</v>
      </c>
      <c r="C1203" s="964">
        <v>242050.02775082627</v>
      </c>
      <c r="D1203" s="970" t="s">
        <v>748</v>
      </c>
      <c r="E1203" s="962">
        <v>504</v>
      </c>
      <c r="F1203" s="962">
        <v>1</v>
      </c>
      <c r="G1203" s="962" t="s">
        <v>685</v>
      </c>
      <c r="H1203" s="962" t="s">
        <v>146</v>
      </c>
      <c r="I1203" s="963" t="s">
        <v>681</v>
      </c>
    </row>
    <row r="1204" spans="1:9">
      <c r="A1204" s="968" t="s">
        <v>747</v>
      </c>
      <c r="B1204" s="962" t="s">
        <v>362</v>
      </c>
      <c r="C1204" s="964">
        <v>278.27972953906658</v>
      </c>
      <c r="D1204" s="970" t="s">
        <v>748</v>
      </c>
      <c r="E1204" s="962">
        <v>504</v>
      </c>
      <c r="F1204" s="962">
        <v>1</v>
      </c>
      <c r="G1204" s="962" t="s">
        <v>685</v>
      </c>
      <c r="H1204" s="962" t="s">
        <v>24</v>
      </c>
      <c r="I1204" s="962" t="s">
        <v>683</v>
      </c>
    </row>
    <row r="1205" spans="1:9">
      <c r="A1205" s="966" t="s">
        <v>181</v>
      </c>
      <c r="B1205" s="962" t="s">
        <v>362</v>
      </c>
      <c r="C1205" s="964">
        <v>48698.95266933665</v>
      </c>
      <c r="D1205" s="970" t="s">
        <v>748</v>
      </c>
      <c r="E1205" s="962">
        <v>504</v>
      </c>
      <c r="F1205" s="962">
        <v>1</v>
      </c>
      <c r="G1205" s="962" t="s">
        <v>685</v>
      </c>
      <c r="H1205" s="962" t="s">
        <v>146</v>
      </c>
      <c r="I1205" s="963" t="s">
        <v>681</v>
      </c>
    </row>
    <row r="1206" spans="1:9">
      <c r="A1206" s="967" t="s">
        <v>261</v>
      </c>
      <c r="B1206" s="962" t="s">
        <v>362</v>
      </c>
      <c r="C1206" s="964">
        <v>1930.5656236772743</v>
      </c>
      <c r="D1206" s="970" t="s">
        <v>748</v>
      </c>
      <c r="E1206" s="962">
        <v>504</v>
      </c>
      <c r="F1206" s="962">
        <v>1</v>
      </c>
      <c r="G1206" s="962" t="s">
        <v>685</v>
      </c>
      <c r="H1206" s="962" t="s">
        <v>79</v>
      </c>
      <c r="I1206" s="962" t="s">
        <v>683</v>
      </c>
    </row>
    <row r="1207" spans="1:9">
      <c r="A1207" s="966" t="s">
        <v>190</v>
      </c>
      <c r="B1207" s="962" t="s">
        <v>362</v>
      </c>
      <c r="C1207" s="964">
        <v>14155.162242553854</v>
      </c>
      <c r="D1207" s="970" t="s">
        <v>748</v>
      </c>
      <c r="E1207" s="962">
        <v>504</v>
      </c>
      <c r="F1207" s="962">
        <v>1</v>
      </c>
      <c r="G1207" s="962" t="s">
        <v>685</v>
      </c>
      <c r="H1207" s="962" t="s">
        <v>146</v>
      </c>
      <c r="I1207" s="963" t="s">
        <v>681</v>
      </c>
    </row>
    <row r="1208" spans="1:9">
      <c r="A1208" s="968" t="s">
        <v>83</v>
      </c>
      <c r="B1208" s="962" t="s">
        <v>362</v>
      </c>
      <c r="C1208" s="964">
        <v>0</v>
      </c>
      <c r="D1208" s="970" t="s">
        <v>748</v>
      </c>
      <c r="E1208" s="962">
        <v>504</v>
      </c>
      <c r="F1208" s="962">
        <v>1</v>
      </c>
      <c r="G1208" s="962" t="s">
        <v>685</v>
      </c>
      <c r="H1208" s="962" t="s">
        <v>87</v>
      </c>
      <c r="I1208" s="962" t="s">
        <v>682</v>
      </c>
    </row>
    <row r="1209" spans="1:9">
      <c r="A1209" s="966" t="s">
        <v>192</v>
      </c>
      <c r="B1209" s="962" t="s">
        <v>362</v>
      </c>
      <c r="C1209" s="964">
        <v>973.97905338673297</v>
      </c>
      <c r="D1209" s="970" t="s">
        <v>748</v>
      </c>
      <c r="E1209" s="962">
        <v>504</v>
      </c>
      <c r="F1209" s="962">
        <v>1</v>
      </c>
      <c r="G1209" s="962" t="s">
        <v>685</v>
      </c>
      <c r="H1209" s="962" t="s">
        <v>146</v>
      </c>
      <c r="I1209" s="962" t="s">
        <v>683</v>
      </c>
    </row>
    <row r="1210" spans="1:9">
      <c r="A1210" s="966" t="s">
        <v>94</v>
      </c>
      <c r="B1210" s="962" t="s">
        <v>362</v>
      </c>
      <c r="C1210" s="964">
        <v>4313.335807855532</v>
      </c>
      <c r="D1210" s="970" t="s">
        <v>748</v>
      </c>
      <c r="E1210" s="962">
        <v>504</v>
      </c>
      <c r="F1210" s="962">
        <v>1</v>
      </c>
      <c r="G1210" s="962" t="s">
        <v>685</v>
      </c>
      <c r="H1210" s="962" t="s">
        <v>95</v>
      </c>
      <c r="I1210" s="962" t="s">
        <v>726</v>
      </c>
    </row>
    <row r="1211" spans="1:9">
      <c r="A1211" s="966" t="s">
        <v>196</v>
      </c>
      <c r="B1211" s="962" t="s">
        <v>362</v>
      </c>
      <c r="C1211" s="964">
        <v>107485.54553446447</v>
      </c>
      <c r="D1211" s="970" t="s">
        <v>748</v>
      </c>
      <c r="E1211" s="962">
        <v>504</v>
      </c>
      <c r="F1211" s="962">
        <v>1</v>
      </c>
      <c r="G1211" s="962" t="s">
        <v>685</v>
      </c>
      <c r="H1211" s="962" t="s">
        <v>146</v>
      </c>
      <c r="I1211" s="962" t="s">
        <v>681</v>
      </c>
    </row>
    <row r="1212" spans="1:9">
      <c r="A1212" s="966" t="s">
        <v>100</v>
      </c>
      <c r="B1212" s="962" t="s">
        <v>362</v>
      </c>
      <c r="C1212" s="964">
        <v>69.569932384766645</v>
      </c>
      <c r="D1212" s="970" t="s">
        <v>748</v>
      </c>
      <c r="E1212" s="962">
        <v>504</v>
      </c>
      <c r="F1212" s="962">
        <v>1</v>
      </c>
      <c r="G1212" s="962" t="s">
        <v>685</v>
      </c>
      <c r="H1212" s="962" t="s">
        <v>24</v>
      </c>
      <c r="I1212" s="962" t="s">
        <v>682</v>
      </c>
    </row>
    <row r="1213" spans="1:9">
      <c r="A1213" s="966" t="s">
        <v>198</v>
      </c>
      <c r="B1213" s="962" t="s">
        <v>362</v>
      </c>
      <c r="C1213" s="964">
        <v>0</v>
      </c>
      <c r="D1213" s="970" t="s">
        <v>748</v>
      </c>
      <c r="E1213" s="962">
        <v>504</v>
      </c>
      <c r="F1213" s="962">
        <v>1</v>
      </c>
      <c r="G1213" s="962" t="s">
        <v>685</v>
      </c>
      <c r="H1213" s="962" t="s">
        <v>146</v>
      </c>
      <c r="I1213" s="962" t="s">
        <v>683</v>
      </c>
    </row>
    <row r="1214" spans="1:9">
      <c r="A1214" s="966" t="s">
        <v>201</v>
      </c>
      <c r="B1214" s="962" t="s">
        <v>362</v>
      </c>
      <c r="C1214" s="964">
        <v>0</v>
      </c>
      <c r="D1214" s="970" t="s">
        <v>748</v>
      </c>
      <c r="E1214" s="962">
        <v>504</v>
      </c>
      <c r="F1214" s="962">
        <v>1</v>
      </c>
      <c r="G1214" s="962" t="s">
        <v>685</v>
      </c>
      <c r="H1214" s="962" t="s">
        <v>146</v>
      </c>
      <c r="I1214" s="963" t="s">
        <v>683</v>
      </c>
    </row>
    <row r="1215" spans="1:9">
      <c r="A1215" s="968" t="s">
        <v>103</v>
      </c>
      <c r="B1215" s="962" t="s">
        <v>362</v>
      </c>
      <c r="C1215" s="964">
        <v>1113.1189181562663</v>
      </c>
      <c r="D1215" s="970" t="s">
        <v>748</v>
      </c>
      <c r="E1215" s="962">
        <v>504</v>
      </c>
      <c r="F1215" s="962">
        <v>1</v>
      </c>
      <c r="G1215" s="962" t="s">
        <v>685</v>
      </c>
      <c r="H1215" s="962" t="s">
        <v>79</v>
      </c>
      <c r="I1215" s="962" t="s">
        <v>682</v>
      </c>
    </row>
    <row r="1216" spans="1:9">
      <c r="A1216" s="968" t="s">
        <v>107</v>
      </c>
      <c r="B1216" s="962" t="s">
        <v>362</v>
      </c>
      <c r="C1216" s="964">
        <v>417.41959430859987</v>
      </c>
      <c r="D1216" s="970" t="s">
        <v>748</v>
      </c>
      <c r="E1216" s="962">
        <v>504</v>
      </c>
      <c r="F1216" s="962">
        <v>1</v>
      </c>
      <c r="G1216" s="962" t="s">
        <v>685</v>
      </c>
      <c r="H1216" s="962" t="s">
        <v>79</v>
      </c>
      <c r="I1216" s="962" t="s">
        <v>682</v>
      </c>
    </row>
    <row r="1217" spans="1:9">
      <c r="A1217" s="968" t="s">
        <v>108</v>
      </c>
      <c r="B1217" s="962" t="s">
        <v>362</v>
      </c>
      <c r="C1217" s="964">
        <v>834.83918861719962</v>
      </c>
      <c r="D1217" s="970" t="s">
        <v>748</v>
      </c>
      <c r="E1217" s="962">
        <v>504</v>
      </c>
      <c r="F1217" s="962">
        <v>1</v>
      </c>
      <c r="G1217" s="962" t="s">
        <v>685</v>
      </c>
      <c r="H1217" s="962" t="s">
        <v>32</v>
      </c>
      <c r="I1217" s="962" t="s">
        <v>682</v>
      </c>
    </row>
    <row r="1218" spans="1:9">
      <c r="A1218" s="966" t="s">
        <v>203</v>
      </c>
      <c r="B1218" s="962" t="s">
        <v>362</v>
      </c>
      <c r="C1218" s="964">
        <v>52455.729018114056</v>
      </c>
      <c r="D1218" s="970" t="s">
        <v>748</v>
      </c>
      <c r="E1218" s="962">
        <v>504</v>
      </c>
      <c r="F1218" s="962">
        <v>1</v>
      </c>
      <c r="G1218" s="962" t="s">
        <v>685</v>
      </c>
      <c r="H1218" s="962" t="s">
        <v>146</v>
      </c>
      <c r="I1218" s="963" t="s">
        <v>681</v>
      </c>
    </row>
    <row r="1219" spans="1:9">
      <c r="A1219" s="966" t="s">
        <v>204</v>
      </c>
      <c r="B1219" s="962" t="s">
        <v>362</v>
      </c>
      <c r="C1219" s="964">
        <v>1051526.3380182863</v>
      </c>
      <c r="D1219" s="970" t="s">
        <v>748</v>
      </c>
      <c r="E1219" s="962">
        <v>504</v>
      </c>
      <c r="F1219" s="962">
        <v>1</v>
      </c>
      <c r="G1219" s="962" t="s">
        <v>685</v>
      </c>
      <c r="H1219" s="962" t="s">
        <v>146</v>
      </c>
      <c r="I1219" s="963" t="s">
        <v>681</v>
      </c>
    </row>
    <row r="1220" spans="1:9">
      <c r="A1220" s="966" t="s">
        <v>262</v>
      </c>
      <c r="B1220" s="962" t="s">
        <v>362</v>
      </c>
      <c r="C1220" s="964">
        <v>166021.68664300709</v>
      </c>
      <c r="D1220" s="970" t="s">
        <v>748</v>
      </c>
      <c r="E1220" s="962">
        <v>504</v>
      </c>
      <c r="F1220" s="962">
        <v>1</v>
      </c>
      <c r="G1220" s="962" t="s">
        <v>685</v>
      </c>
      <c r="H1220" s="962" t="s">
        <v>146</v>
      </c>
      <c r="I1220" s="963" t="s">
        <v>681</v>
      </c>
    </row>
    <row r="1221" spans="1:9">
      <c r="A1221" s="966" t="s">
        <v>263</v>
      </c>
      <c r="B1221" s="962" t="s">
        <v>362</v>
      </c>
      <c r="C1221" s="964">
        <v>1375.0292518400936</v>
      </c>
      <c r="D1221" s="970" t="s">
        <v>748</v>
      </c>
      <c r="E1221" s="962">
        <v>504</v>
      </c>
      <c r="F1221" s="962">
        <v>1</v>
      </c>
      <c r="G1221" s="962" t="s">
        <v>685</v>
      </c>
      <c r="H1221" s="962" t="s">
        <v>24</v>
      </c>
      <c r="I1221" s="962" t="s">
        <v>683</v>
      </c>
    </row>
    <row r="1222" spans="1:9">
      <c r="A1222" s="969" t="s">
        <v>122</v>
      </c>
      <c r="B1222" s="962" t="s">
        <v>362</v>
      </c>
      <c r="C1222" s="964">
        <v>765.26925623243301</v>
      </c>
      <c r="D1222" s="970" t="s">
        <v>748</v>
      </c>
      <c r="E1222" s="962">
        <v>504</v>
      </c>
      <c r="F1222" s="962">
        <v>1</v>
      </c>
      <c r="G1222" s="962" t="s">
        <v>685</v>
      </c>
      <c r="H1222" s="962" t="s">
        <v>79</v>
      </c>
      <c r="I1222" s="962" t="s">
        <v>683</v>
      </c>
    </row>
    <row r="1223" spans="1:9">
      <c r="A1223" s="969" t="s">
        <v>120</v>
      </c>
      <c r="B1223" s="962" t="s">
        <v>362</v>
      </c>
      <c r="C1223" s="964">
        <v>626.12939146289978</v>
      </c>
      <c r="D1223" s="970" t="s">
        <v>748</v>
      </c>
      <c r="E1223" s="962">
        <v>504</v>
      </c>
      <c r="F1223" s="962">
        <v>1</v>
      </c>
      <c r="G1223" s="962" t="s">
        <v>685</v>
      </c>
      <c r="H1223" s="962" t="s">
        <v>79</v>
      </c>
    </row>
    <row r="1224" spans="1:9">
      <c r="A1224" s="969" t="s">
        <v>123</v>
      </c>
      <c r="B1224" s="962" t="s">
        <v>362</v>
      </c>
      <c r="C1224" s="964">
        <v>139.13986476953329</v>
      </c>
      <c r="D1224" s="970" t="s">
        <v>748</v>
      </c>
      <c r="E1224" s="962">
        <v>504</v>
      </c>
      <c r="F1224" s="962">
        <v>1</v>
      </c>
      <c r="G1224" s="962" t="s">
        <v>685</v>
      </c>
      <c r="H1224" s="962" t="s">
        <v>54</v>
      </c>
      <c r="I1224" s="962" t="s">
        <v>683</v>
      </c>
    </row>
    <row r="1225" spans="1:9">
      <c r="A1225" s="967" t="s">
        <v>214</v>
      </c>
      <c r="B1225" s="962" t="s">
        <v>362</v>
      </c>
      <c r="C1225" s="964">
        <v>1252.2587829257996</v>
      </c>
      <c r="D1225" s="970" t="s">
        <v>748</v>
      </c>
      <c r="E1225" s="962">
        <v>504</v>
      </c>
      <c r="F1225" s="962">
        <v>1</v>
      </c>
      <c r="G1225" s="962" t="s">
        <v>685</v>
      </c>
      <c r="H1225" s="962" t="s">
        <v>146</v>
      </c>
      <c r="I1225" s="962" t="s">
        <v>683</v>
      </c>
    </row>
    <row r="1226" spans="1:9" ht="15.6">
      <c r="A1226" s="967" t="s">
        <v>218</v>
      </c>
      <c r="B1226" s="962" t="s">
        <v>362</v>
      </c>
      <c r="C1226" s="964">
        <v>2971.6299690064607</v>
      </c>
      <c r="D1226" s="970" t="s">
        <v>748</v>
      </c>
      <c r="E1226" s="962">
        <v>504</v>
      </c>
      <c r="F1226" s="962">
        <v>1</v>
      </c>
      <c r="G1226" s="962" t="s">
        <v>685</v>
      </c>
      <c r="H1226" s="962" t="s">
        <v>146</v>
      </c>
      <c r="I1226" s="973" t="s">
        <v>742</v>
      </c>
    </row>
    <row r="1227" spans="1:9">
      <c r="A1227" s="969" t="s">
        <v>126</v>
      </c>
      <c r="B1227" s="962" t="s">
        <v>362</v>
      </c>
      <c r="C1227" s="964">
        <v>278.27972953906658</v>
      </c>
      <c r="D1227" s="970" t="s">
        <v>748</v>
      </c>
      <c r="E1227" s="962">
        <v>504</v>
      </c>
      <c r="F1227" s="962">
        <v>1</v>
      </c>
      <c r="G1227" s="962" t="s">
        <v>685</v>
      </c>
      <c r="H1227" s="962" t="s">
        <v>32</v>
      </c>
      <c r="I1227" s="962" t="s">
        <v>681</v>
      </c>
    </row>
    <row r="1228" spans="1:9">
      <c r="A1228" s="968" t="s">
        <v>129</v>
      </c>
      <c r="B1228" s="962" t="s">
        <v>362</v>
      </c>
      <c r="C1228" s="964">
        <v>347.8496619238332</v>
      </c>
      <c r="D1228" s="970" t="s">
        <v>748</v>
      </c>
      <c r="E1228" s="962">
        <v>504</v>
      </c>
      <c r="F1228" s="962">
        <v>1</v>
      </c>
      <c r="G1228" s="962" t="s">
        <v>685</v>
      </c>
      <c r="H1228" s="962" t="s">
        <v>24</v>
      </c>
      <c r="I1228" s="962" t="s">
        <v>682</v>
      </c>
    </row>
    <row r="1229" spans="1:9">
      <c r="A1229" s="968" t="s">
        <v>264</v>
      </c>
      <c r="B1229" s="962" t="s">
        <v>362</v>
      </c>
      <c r="C1229" s="964">
        <v>69.569932384766645</v>
      </c>
      <c r="D1229" s="970" t="s">
        <v>748</v>
      </c>
      <c r="E1229" s="962">
        <v>504</v>
      </c>
      <c r="F1229" s="962">
        <v>1</v>
      </c>
      <c r="G1229" s="962" t="s">
        <v>685</v>
      </c>
      <c r="H1229" s="962" t="s">
        <v>133</v>
      </c>
      <c r="I1229" s="962" t="s">
        <v>682</v>
      </c>
    </row>
    <row r="1230" spans="1:9">
      <c r="A1230" s="968" t="s">
        <v>138</v>
      </c>
      <c r="B1230" s="962" t="s">
        <v>362</v>
      </c>
      <c r="C1230" s="964">
        <v>486.98952669336649</v>
      </c>
      <c r="D1230" s="970" t="s">
        <v>748</v>
      </c>
      <c r="E1230" s="962">
        <v>504</v>
      </c>
      <c r="F1230" s="962">
        <v>1</v>
      </c>
      <c r="G1230" s="962" t="s">
        <v>685</v>
      </c>
      <c r="H1230" s="962" t="s">
        <v>87</v>
      </c>
      <c r="I1230" s="962" t="s">
        <v>682</v>
      </c>
    </row>
    <row r="1231" spans="1:9">
      <c r="A1231" s="966" t="s">
        <v>212</v>
      </c>
      <c r="B1231" s="962" t="s">
        <v>362</v>
      </c>
      <c r="C1231" s="964">
        <v>0</v>
      </c>
      <c r="D1231" s="970" t="s">
        <v>748</v>
      </c>
      <c r="E1231" s="962">
        <v>504</v>
      </c>
      <c r="F1231" s="962">
        <v>1</v>
      </c>
      <c r="G1231" s="962" t="s">
        <v>685</v>
      </c>
      <c r="H1231" s="962" t="s">
        <v>146</v>
      </c>
      <c r="I1231" s="962" t="s">
        <v>705</v>
      </c>
    </row>
    <row r="1232" spans="1:9">
      <c r="A1232" s="962" t="s">
        <v>20</v>
      </c>
      <c r="B1232" s="962" t="s">
        <v>362</v>
      </c>
      <c r="C1232" s="964">
        <v>305.26117784889453</v>
      </c>
      <c r="D1232" s="970" t="s">
        <v>748</v>
      </c>
      <c r="E1232" s="962">
        <v>504</v>
      </c>
      <c r="F1232" s="962">
        <v>2</v>
      </c>
      <c r="G1232" s="962" t="s">
        <v>685</v>
      </c>
      <c r="H1232" s="962" t="s">
        <v>24</v>
      </c>
      <c r="I1232" s="963" t="s">
        <v>683</v>
      </c>
    </row>
    <row r="1233" spans="1:9">
      <c r="A1233" s="962" t="s">
        <v>143</v>
      </c>
      <c r="B1233" s="962" t="s">
        <v>362</v>
      </c>
      <c r="C1233" s="964">
        <v>1068.4141224711309</v>
      </c>
      <c r="D1233" s="970" t="s">
        <v>748</v>
      </c>
      <c r="E1233" s="962">
        <v>504</v>
      </c>
      <c r="F1233" s="962">
        <v>2</v>
      </c>
      <c r="G1233" s="962" t="s">
        <v>685</v>
      </c>
      <c r="H1233" s="962" t="s">
        <v>146</v>
      </c>
      <c r="I1233" s="963" t="s">
        <v>681</v>
      </c>
    </row>
    <row r="1234" spans="1:9">
      <c r="A1234" s="966" t="s">
        <v>152</v>
      </c>
      <c r="B1234" s="962" t="s">
        <v>362</v>
      </c>
      <c r="C1234" s="964">
        <v>8640.2185556361019</v>
      </c>
      <c r="D1234" s="970" t="s">
        <v>748</v>
      </c>
      <c r="E1234" s="962">
        <v>504</v>
      </c>
      <c r="F1234" s="962">
        <v>2</v>
      </c>
      <c r="G1234" s="962" t="s">
        <v>685</v>
      </c>
      <c r="H1234" s="962" t="s">
        <v>146</v>
      </c>
      <c r="I1234" s="963" t="s">
        <v>681</v>
      </c>
    </row>
    <row r="1235" spans="1:9">
      <c r="A1235" s="966" t="s">
        <v>158</v>
      </c>
      <c r="B1235" s="962" t="s">
        <v>362</v>
      </c>
      <c r="C1235" s="964">
        <v>13736.753003200254</v>
      </c>
      <c r="D1235" s="970" t="s">
        <v>748</v>
      </c>
      <c r="E1235" s="962">
        <v>504</v>
      </c>
      <c r="F1235" s="962">
        <v>2</v>
      </c>
      <c r="G1235" s="962" t="s">
        <v>685</v>
      </c>
      <c r="H1235" s="962" t="s">
        <v>146</v>
      </c>
      <c r="I1235" s="963" t="s">
        <v>683</v>
      </c>
    </row>
    <row r="1236" spans="1:9">
      <c r="A1236" s="966" t="s">
        <v>30</v>
      </c>
      <c r="B1236" s="962" t="s">
        <v>362</v>
      </c>
      <c r="C1236" s="964">
        <v>2197.8804805120408</v>
      </c>
      <c r="D1236" s="970" t="s">
        <v>748</v>
      </c>
      <c r="E1236" s="962">
        <v>504</v>
      </c>
      <c r="F1236" s="962">
        <v>2</v>
      </c>
      <c r="G1236" s="962" t="s">
        <v>685</v>
      </c>
      <c r="H1236" s="962" t="s">
        <v>32</v>
      </c>
      <c r="I1236" s="963" t="s">
        <v>681</v>
      </c>
    </row>
    <row r="1237" spans="1:9">
      <c r="A1237" s="967" t="s">
        <v>39</v>
      </c>
      <c r="B1237" s="962" t="s">
        <v>362</v>
      </c>
      <c r="C1237" s="964">
        <v>305.26117784889453</v>
      </c>
      <c r="D1237" s="970" t="s">
        <v>748</v>
      </c>
      <c r="E1237" s="962">
        <v>504</v>
      </c>
      <c r="F1237" s="962">
        <v>2</v>
      </c>
      <c r="G1237" s="962" t="s">
        <v>685</v>
      </c>
      <c r="H1237" s="962" t="s">
        <v>24</v>
      </c>
      <c r="I1237" s="963" t="s">
        <v>682</v>
      </c>
    </row>
    <row r="1238" spans="1:9">
      <c r="A1238" s="968" t="s">
        <v>70</v>
      </c>
      <c r="B1238" s="962" t="s">
        <v>362</v>
      </c>
      <c r="C1238" s="964">
        <v>2442.0894227911567</v>
      </c>
      <c r="D1238" s="970" t="s">
        <v>748</v>
      </c>
      <c r="E1238" s="962">
        <v>504</v>
      </c>
      <c r="F1238" s="962">
        <v>2</v>
      </c>
      <c r="G1238" s="962" t="s">
        <v>685</v>
      </c>
      <c r="H1238" s="962" t="s">
        <v>32</v>
      </c>
      <c r="I1238" s="963" t="s">
        <v>711</v>
      </c>
    </row>
    <row r="1239" spans="1:9">
      <c r="A1239" s="968" t="s">
        <v>746</v>
      </c>
      <c r="B1239" s="962" t="s">
        <v>362</v>
      </c>
      <c r="C1239" s="964">
        <v>2213.1435394044856</v>
      </c>
      <c r="D1239" s="970" t="s">
        <v>748</v>
      </c>
      <c r="E1239" s="962">
        <v>504</v>
      </c>
      <c r="F1239" s="962">
        <v>2</v>
      </c>
      <c r="G1239" s="962" t="s">
        <v>685</v>
      </c>
      <c r="H1239" s="962" t="s">
        <v>46</v>
      </c>
      <c r="I1239" s="963" t="s">
        <v>682</v>
      </c>
    </row>
    <row r="1240" spans="1:9">
      <c r="A1240" s="968" t="s">
        <v>63</v>
      </c>
      <c r="B1240" s="962" t="s">
        <v>362</v>
      </c>
      <c r="C1240" s="964">
        <v>1144.7294169333545</v>
      </c>
      <c r="D1240" s="970" t="s">
        <v>748</v>
      </c>
      <c r="E1240" s="962">
        <v>504</v>
      </c>
      <c r="F1240" s="962">
        <v>2</v>
      </c>
      <c r="G1240" s="962" t="s">
        <v>685</v>
      </c>
      <c r="H1240" s="962" t="s">
        <v>64</v>
      </c>
      <c r="I1240" s="963" t="s">
        <v>683</v>
      </c>
    </row>
    <row r="1241" spans="1:9">
      <c r="A1241" s="966" t="s">
        <v>166</v>
      </c>
      <c r="B1241" s="962" t="s">
        <v>362</v>
      </c>
      <c r="C1241" s="964">
        <v>0</v>
      </c>
      <c r="D1241" s="970" t="s">
        <v>748</v>
      </c>
      <c r="E1241" s="962">
        <v>504</v>
      </c>
      <c r="F1241" s="962">
        <v>2</v>
      </c>
      <c r="G1241" s="962" t="s">
        <v>685</v>
      </c>
      <c r="H1241" s="962" t="s">
        <v>146</v>
      </c>
      <c r="I1241" s="963" t="s">
        <v>683</v>
      </c>
    </row>
    <row r="1242" spans="1:9">
      <c r="A1242" s="966" t="s">
        <v>173</v>
      </c>
      <c r="B1242" s="962" t="s">
        <v>362</v>
      </c>
      <c r="C1242" s="964">
        <v>0</v>
      </c>
      <c r="D1242" s="970" t="s">
        <v>748</v>
      </c>
      <c r="E1242" s="962">
        <v>504</v>
      </c>
      <c r="F1242" s="962">
        <v>2</v>
      </c>
      <c r="G1242" s="962" t="s">
        <v>685</v>
      </c>
      <c r="H1242" s="962" t="s">
        <v>146</v>
      </c>
      <c r="I1242" s="963" t="s">
        <v>683</v>
      </c>
    </row>
    <row r="1243" spans="1:9">
      <c r="A1243" s="969" t="s">
        <v>52</v>
      </c>
      <c r="B1243" s="962" t="s">
        <v>362</v>
      </c>
      <c r="C1243" s="964">
        <v>3968.3953120356291</v>
      </c>
      <c r="D1243" s="970" t="s">
        <v>748</v>
      </c>
      <c r="E1243" s="962">
        <v>504</v>
      </c>
      <c r="F1243" s="962">
        <v>2</v>
      </c>
      <c r="G1243" s="962" t="s">
        <v>685</v>
      </c>
      <c r="H1243" s="962" t="s">
        <v>54</v>
      </c>
      <c r="I1243" s="962" t="s">
        <v>721</v>
      </c>
    </row>
    <row r="1244" spans="1:9">
      <c r="A1244" s="966" t="s">
        <v>185</v>
      </c>
      <c r="B1244" s="962" t="s">
        <v>362</v>
      </c>
      <c r="C1244" s="964">
        <v>300926.46912344021</v>
      </c>
      <c r="D1244" s="970" t="s">
        <v>748</v>
      </c>
      <c r="E1244" s="962">
        <v>504</v>
      </c>
      <c r="F1244" s="962">
        <v>2</v>
      </c>
      <c r="G1244" s="962" t="s">
        <v>685</v>
      </c>
      <c r="H1244" s="962" t="s">
        <v>146</v>
      </c>
      <c r="I1244" s="963" t="s">
        <v>681</v>
      </c>
    </row>
    <row r="1245" spans="1:9">
      <c r="A1245" s="968" t="s">
        <v>747</v>
      </c>
      <c r="B1245" s="962" t="s">
        <v>362</v>
      </c>
      <c r="C1245" s="964">
        <v>1831.5670670933673</v>
      </c>
      <c r="D1245" s="970" t="s">
        <v>748</v>
      </c>
      <c r="E1245" s="962">
        <v>504</v>
      </c>
      <c r="F1245" s="962">
        <v>2</v>
      </c>
      <c r="G1245" s="962" t="s">
        <v>685</v>
      </c>
      <c r="H1245" s="962" t="s">
        <v>24</v>
      </c>
      <c r="I1245" s="962" t="s">
        <v>683</v>
      </c>
    </row>
    <row r="1246" spans="1:9">
      <c r="A1246" s="966" t="s">
        <v>181</v>
      </c>
      <c r="B1246" s="962" t="s">
        <v>362</v>
      </c>
      <c r="C1246" s="964">
        <v>31441.901318436139</v>
      </c>
      <c r="D1246" s="970" t="s">
        <v>748</v>
      </c>
      <c r="E1246" s="962">
        <v>504</v>
      </c>
      <c r="F1246" s="962">
        <v>2</v>
      </c>
      <c r="G1246" s="962" t="s">
        <v>685</v>
      </c>
      <c r="H1246" s="962" t="s">
        <v>146</v>
      </c>
      <c r="I1246" s="963" t="s">
        <v>681</v>
      </c>
    </row>
    <row r="1247" spans="1:9">
      <c r="A1247" s="967" t="s">
        <v>261</v>
      </c>
      <c r="B1247" s="962" t="s">
        <v>362</v>
      </c>
      <c r="C1247" s="964">
        <v>2350.511069436488</v>
      </c>
      <c r="D1247" s="970" t="s">
        <v>748</v>
      </c>
      <c r="E1247" s="962">
        <v>504</v>
      </c>
      <c r="F1247" s="962">
        <v>2</v>
      </c>
      <c r="G1247" s="962" t="s">
        <v>685</v>
      </c>
      <c r="H1247" s="962" t="s">
        <v>79</v>
      </c>
      <c r="I1247" s="962" t="s">
        <v>683</v>
      </c>
    </row>
    <row r="1248" spans="1:9">
      <c r="A1248" s="966" t="s">
        <v>190</v>
      </c>
      <c r="B1248" s="962" t="s">
        <v>362</v>
      </c>
      <c r="C1248" s="964">
        <v>5922.066850268553</v>
      </c>
      <c r="D1248" s="970" t="s">
        <v>748</v>
      </c>
      <c r="E1248" s="962">
        <v>504</v>
      </c>
      <c r="F1248" s="962">
        <v>2</v>
      </c>
      <c r="G1248" s="962" t="s">
        <v>685</v>
      </c>
      <c r="H1248" s="962" t="s">
        <v>146</v>
      </c>
      <c r="I1248" s="963" t="s">
        <v>681</v>
      </c>
    </row>
    <row r="1249" spans="1:9">
      <c r="A1249" s="968" t="s">
        <v>83</v>
      </c>
      <c r="B1249" s="962" t="s">
        <v>362</v>
      </c>
      <c r="C1249" s="964">
        <v>0</v>
      </c>
      <c r="D1249" s="970" t="s">
        <v>748</v>
      </c>
      <c r="E1249" s="962">
        <v>504</v>
      </c>
      <c r="F1249" s="962">
        <v>2</v>
      </c>
      <c r="G1249" s="962" t="s">
        <v>685</v>
      </c>
      <c r="H1249" s="962" t="s">
        <v>87</v>
      </c>
      <c r="I1249" s="962" t="s">
        <v>682</v>
      </c>
    </row>
    <row r="1250" spans="1:9">
      <c r="A1250" s="966" t="s">
        <v>192</v>
      </c>
      <c r="B1250" s="962" t="s">
        <v>362</v>
      </c>
      <c r="C1250" s="964">
        <v>763.15294462223642</v>
      </c>
      <c r="D1250" s="970" t="s">
        <v>748</v>
      </c>
      <c r="E1250" s="962">
        <v>504</v>
      </c>
      <c r="F1250" s="962">
        <v>2</v>
      </c>
      <c r="G1250" s="962" t="s">
        <v>685</v>
      </c>
      <c r="H1250" s="962" t="s">
        <v>146</v>
      </c>
      <c r="I1250" s="962" t="s">
        <v>683</v>
      </c>
    </row>
    <row r="1251" spans="1:9">
      <c r="A1251" s="966" t="s">
        <v>94</v>
      </c>
      <c r="B1251" s="962" t="s">
        <v>362</v>
      </c>
      <c r="C1251" s="964">
        <v>4044.7106064978525</v>
      </c>
      <c r="D1251" s="970" t="s">
        <v>748</v>
      </c>
      <c r="E1251" s="962">
        <v>504</v>
      </c>
      <c r="F1251" s="962">
        <v>2</v>
      </c>
      <c r="G1251" s="962" t="s">
        <v>685</v>
      </c>
      <c r="H1251" s="962" t="s">
        <v>95</v>
      </c>
      <c r="I1251" s="962" t="s">
        <v>726</v>
      </c>
    </row>
    <row r="1252" spans="1:9">
      <c r="A1252" s="966" t="s">
        <v>196</v>
      </c>
      <c r="B1252" s="962" t="s">
        <v>362</v>
      </c>
      <c r="C1252" s="964">
        <v>293813.88367956097</v>
      </c>
      <c r="D1252" s="970" t="s">
        <v>748</v>
      </c>
      <c r="E1252" s="962">
        <v>504</v>
      </c>
      <c r="F1252" s="962">
        <v>2</v>
      </c>
      <c r="G1252" s="962" t="s">
        <v>685</v>
      </c>
      <c r="H1252" s="962" t="s">
        <v>146</v>
      </c>
      <c r="I1252" s="962" t="s">
        <v>681</v>
      </c>
    </row>
    <row r="1253" spans="1:9">
      <c r="A1253" s="966" t="s">
        <v>100</v>
      </c>
      <c r="B1253" s="962" t="s">
        <v>362</v>
      </c>
      <c r="C1253" s="964">
        <v>0</v>
      </c>
      <c r="D1253" s="970" t="s">
        <v>748</v>
      </c>
      <c r="E1253" s="962">
        <v>504</v>
      </c>
      <c r="F1253" s="962">
        <v>2</v>
      </c>
      <c r="G1253" s="962" t="s">
        <v>685</v>
      </c>
      <c r="H1253" s="962" t="s">
        <v>24</v>
      </c>
      <c r="I1253" s="962" t="s">
        <v>682</v>
      </c>
    </row>
    <row r="1254" spans="1:9">
      <c r="A1254" s="966" t="s">
        <v>198</v>
      </c>
      <c r="B1254" s="962" t="s">
        <v>362</v>
      </c>
      <c r="C1254" s="964">
        <v>0</v>
      </c>
      <c r="D1254" s="970" t="s">
        <v>748</v>
      </c>
      <c r="E1254" s="962">
        <v>504</v>
      </c>
      <c r="F1254" s="962">
        <v>2</v>
      </c>
      <c r="G1254" s="962" t="s">
        <v>685</v>
      </c>
      <c r="H1254" s="962" t="s">
        <v>146</v>
      </c>
      <c r="I1254" s="962" t="s">
        <v>683</v>
      </c>
    </row>
    <row r="1255" spans="1:9">
      <c r="A1255" s="966" t="s">
        <v>201</v>
      </c>
      <c r="B1255" s="962" t="s">
        <v>362</v>
      </c>
      <c r="C1255" s="964">
        <v>9157.8353354668361</v>
      </c>
      <c r="D1255" s="970" t="s">
        <v>748</v>
      </c>
      <c r="E1255" s="962">
        <v>504</v>
      </c>
      <c r="F1255" s="962">
        <v>2</v>
      </c>
      <c r="G1255" s="962" t="s">
        <v>685</v>
      </c>
      <c r="H1255" s="962" t="s">
        <v>146</v>
      </c>
      <c r="I1255" s="963" t="s">
        <v>683</v>
      </c>
    </row>
    <row r="1256" spans="1:9">
      <c r="A1256" s="968" t="s">
        <v>103</v>
      </c>
      <c r="B1256" s="962" t="s">
        <v>362</v>
      </c>
      <c r="C1256" s="964">
        <v>686.8376501600128</v>
      </c>
      <c r="D1256" s="970" t="s">
        <v>748</v>
      </c>
      <c r="E1256" s="962">
        <v>504</v>
      </c>
      <c r="F1256" s="962">
        <v>2</v>
      </c>
      <c r="G1256" s="962" t="s">
        <v>685</v>
      </c>
      <c r="H1256" s="962" t="s">
        <v>79</v>
      </c>
      <c r="I1256" s="962" t="s">
        <v>682</v>
      </c>
    </row>
    <row r="1257" spans="1:9">
      <c r="A1257" s="968" t="s">
        <v>107</v>
      </c>
      <c r="B1257" s="962" t="s">
        <v>362</v>
      </c>
      <c r="C1257" s="964">
        <v>1068.4141224711311</v>
      </c>
      <c r="D1257" s="970" t="s">
        <v>748</v>
      </c>
      <c r="E1257" s="962">
        <v>504</v>
      </c>
      <c r="F1257" s="962">
        <v>2</v>
      </c>
      <c r="G1257" s="962" t="s">
        <v>685</v>
      </c>
      <c r="H1257" s="962" t="s">
        <v>79</v>
      </c>
      <c r="I1257" s="962" t="s">
        <v>682</v>
      </c>
    </row>
    <row r="1258" spans="1:9">
      <c r="A1258" s="968" t="s">
        <v>108</v>
      </c>
      <c r="B1258" s="962" t="s">
        <v>362</v>
      </c>
      <c r="C1258" s="964">
        <v>2671.0353061778274</v>
      </c>
      <c r="D1258" s="970" t="s">
        <v>748</v>
      </c>
      <c r="E1258" s="962">
        <v>504</v>
      </c>
      <c r="F1258" s="962">
        <v>2</v>
      </c>
      <c r="G1258" s="962" t="s">
        <v>685</v>
      </c>
      <c r="H1258" s="962" t="s">
        <v>32</v>
      </c>
      <c r="I1258" s="962" t="s">
        <v>682</v>
      </c>
    </row>
    <row r="1259" spans="1:9">
      <c r="A1259" s="966" t="s">
        <v>203</v>
      </c>
      <c r="B1259" s="962" t="s">
        <v>362</v>
      </c>
      <c r="C1259" s="964">
        <v>140878.03357726484</v>
      </c>
      <c r="D1259" s="970" t="s">
        <v>748</v>
      </c>
      <c r="E1259" s="962">
        <v>504</v>
      </c>
      <c r="F1259" s="962">
        <v>2</v>
      </c>
      <c r="G1259" s="962" t="s">
        <v>685</v>
      </c>
      <c r="H1259" s="962" t="s">
        <v>146</v>
      </c>
      <c r="I1259" s="963" t="s">
        <v>681</v>
      </c>
    </row>
    <row r="1260" spans="1:9">
      <c r="A1260" s="966" t="s">
        <v>204</v>
      </c>
      <c r="B1260" s="962" t="s">
        <v>362</v>
      </c>
      <c r="C1260" s="964">
        <v>785986.48072533356</v>
      </c>
      <c r="D1260" s="970" t="s">
        <v>748</v>
      </c>
      <c r="E1260" s="962">
        <v>504</v>
      </c>
      <c r="F1260" s="962">
        <v>2</v>
      </c>
      <c r="G1260" s="962" t="s">
        <v>685</v>
      </c>
      <c r="H1260" s="962" t="s">
        <v>146</v>
      </c>
      <c r="I1260" s="963" t="s">
        <v>681</v>
      </c>
    </row>
    <row r="1261" spans="1:9">
      <c r="A1261" s="966" t="s">
        <v>262</v>
      </c>
      <c r="B1261" s="962" t="s">
        <v>362</v>
      </c>
      <c r="C1261" s="964">
        <v>90545.553036279598</v>
      </c>
      <c r="D1261" s="970" t="s">
        <v>748</v>
      </c>
      <c r="E1261" s="962">
        <v>504</v>
      </c>
      <c r="F1261" s="962">
        <v>2</v>
      </c>
      <c r="G1261" s="962" t="s">
        <v>685</v>
      </c>
      <c r="H1261" s="962" t="s">
        <v>146</v>
      </c>
      <c r="I1261" s="963" t="s">
        <v>681</v>
      </c>
    </row>
    <row r="1262" spans="1:9">
      <c r="A1262" s="966" t="s">
        <v>263</v>
      </c>
      <c r="B1262" s="962" t="s">
        <v>362</v>
      </c>
      <c r="C1262" s="964">
        <v>1271.9215743703937</v>
      </c>
      <c r="D1262" s="970" t="s">
        <v>748</v>
      </c>
      <c r="E1262" s="962">
        <v>504</v>
      </c>
      <c r="F1262" s="962">
        <v>2</v>
      </c>
      <c r="G1262" s="962" t="s">
        <v>685</v>
      </c>
      <c r="H1262" s="962" t="s">
        <v>24</v>
      </c>
      <c r="I1262" s="962" t="s">
        <v>683</v>
      </c>
    </row>
    <row r="1263" spans="1:9">
      <c r="A1263" s="969" t="s">
        <v>122</v>
      </c>
      <c r="B1263" s="962" t="s">
        <v>362</v>
      </c>
      <c r="C1263" s="964">
        <v>763.1529446222363</v>
      </c>
      <c r="D1263" s="970" t="s">
        <v>748</v>
      </c>
      <c r="E1263" s="962">
        <v>504</v>
      </c>
      <c r="F1263" s="962">
        <v>2</v>
      </c>
      <c r="G1263" s="962" t="s">
        <v>685</v>
      </c>
      <c r="H1263" s="962" t="s">
        <v>79</v>
      </c>
      <c r="I1263" s="962" t="s">
        <v>683</v>
      </c>
    </row>
    <row r="1264" spans="1:9">
      <c r="A1264" s="969" t="s">
        <v>120</v>
      </c>
      <c r="B1264" s="962" t="s">
        <v>362</v>
      </c>
      <c r="C1264" s="964">
        <v>228.94588338667091</v>
      </c>
      <c r="D1264" s="970" t="s">
        <v>748</v>
      </c>
      <c r="E1264" s="962">
        <v>504</v>
      </c>
      <c r="F1264" s="962">
        <v>2</v>
      </c>
      <c r="G1264" s="962" t="s">
        <v>685</v>
      </c>
      <c r="H1264" s="962" t="s">
        <v>79</v>
      </c>
    </row>
    <row r="1265" spans="1:9">
      <c r="A1265" s="969" t="s">
        <v>123</v>
      </c>
      <c r="B1265" s="962" t="s">
        <v>362</v>
      </c>
      <c r="C1265" s="964">
        <v>76.315294462223633</v>
      </c>
      <c r="D1265" s="970" t="s">
        <v>748</v>
      </c>
      <c r="E1265" s="962">
        <v>504</v>
      </c>
      <c r="F1265" s="962">
        <v>2</v>
      </c>
      <c r="G1265" s="962" t="s">
        <v>685</v>
      </c>
      <c r="H1265" s="962" t="s">
        <v>54</v>
      </c>
      <c r="I1265" s="962" t="s">
        <v>683</v>
      </c>
    </row>
    <row r="1266" spans="1:9">
      <c r="A1266" s="967" t="s">
        <v>214</v>
      </c>
      <c r="B1266" s="962" t="s">
        <v>362</v>
      </c>
      <c r="C1266" s="964">
        <v>3179.8039359259847</v>
      </c>
      <c r="D1266" s="970" t="s">
        <v>748</v>
      </c>
      <c r="E1266" s="962">
        <v>504</v>
      </c>
      <c r="F1266" s="962">
        <v>2</v>
      </c>
      <c r="G1266" s="962" t="s">
        <v>685</v>
      </c>
      <c r="H1266" s="962" t="s">
        <v>146</v>
      </c>
      <c r="I1266" s="962" t="s">
        <v>683</v>
      </c>
    </row>
    <row r="1267" spans="1:9" ht="15.6">
      <c r="A1267" s="967" t="s">
        <v>218</v>
      </c>
      <c r="B1267" s="962" t="s">
        <v>362</v>
      </c>
      <c r="C1267" s="964">
        <v>1373.6753003200254</v>
      </c>
      <c r="D1267" s="970" t="s">
        <v>748</v>
      </c>
      <c r="E1267" s="962">
        <v>504</v>
      </c>
      <c r="F1267" s="962">
        <v>2</v>
      </c>
      <c r="G1267" s="962" t="s">
        <v>685</v>
      </c>
      <c r="H1267" s="962" t="s">
        <v>146</v>
      </c>
      <c r="I1267" s="973" t="s">
        <v>742</v>
      </c>
    </row>
    <row r="1268" spans="1:9">
      <c r="A1268" s="969" t="s">
        <v>126</v>
      </c>
      <c r="B1268" s="962" t="s">
        <v>362</v>
      </c>
      <c r="C1268" s="964">
        <v>407.01490379852601</v>
      </c>
      <c r="D1268" s="970" t="s">
        <v>748</v>
      </c>
      <c r="E1268" s="962">
        <v>504</v>
      </c>
      <c r="F1268" s="962">
        <v>2</v>
      </c>
      <c r="G1268" s="962" t="s">
        <v>685</v>
      </c>
      <c r="H1268" s="962" t="s">
        <v>32</v>
      </c>
      <c r="I1268" s="962" t="s">
        <v>681</v>
      </c>
    </row>
    <row r="1269" spans="1:9">
      <c r="A1269" s="968" t="s">
        <v>129</v>
      </c>
      <c r="B1269" s="962" t="s">
        <v>362</v>
      </c>
      <c r="C1269" s="964">
        <v>534.20706123556545</v>
      </c>
      <c r="D1269" s="970" t="s">
        <v>748</v>
      </c>
      <c r="E1269" s="962">
        <v>504</v>
      </c>
      <c r="F1269" s="962">
        <v>2</v>
      </c>
      <c r="G1269" s="962" t="s">
        <v>685</v>
      </c>
      <c r="H1269" s="962" t="s">
        <v>24</v>
      </c>
      <c r="I1269" s="962" t="s">
        <v>682</v>
      </c>
    </row>
    <row r="1270" spans="1:9">
      <c r="A1270" s="968" t="s">
        <v>264</v>
      </c>
      <c r="B1270" s="962" t="s">
        <v>362</v>
      </c>
      <c r="C1270" s="964">
        <v>0</v>
      </c>
      <c r="D1270" s="970" t="s">
        <v>748</v>
      </c>
      <c r="E1270" s="962">
        <v>504</v>
      </c>
      <c r="F1270" s="962">
        <v>2</v>
      </c>
      <c r="G1270" s="962" t="s">
        <v>685</v>
      </c>
      <c r="H1270" s="962" t="s">
        <v>133</v>
      </c>
      <c r="I1270" s="962" t="s">
        <v>682</v>
      </c>
    </row>
    <row r="1271" spans="1:9">
      <c r="A1271" s="968" t="s">
        <v>138</v>
      </c>
      <c r="B1271" s="962" t="s">
        <v>362</v>
      </c>
      <c r="C1271" s="964">
        <v>228.94588338667091</v>
      </c>
      <c r="D1271" s="970" t="s">
        <v>748</v>
      </c>
      <c r="E1271" s="962">
        <v>504</v>
      </c>
      <c r="F1271" s="962">
        <v>2</v>
      </c>
      <c r="G1271" s="962" t="s">
        <v>685</v>
      </c>
      <c r="H1271" s="962" t="s">
        <v>87</v>
      </c>
      <c r="I1271" s="962" t="s">
        <v>682</v>
      </c>
    </row>
    <row r="1272" spans="1:9">
      <c r="A1272" s="966" t="s">
        <v>212</v>
      </c>
      <c r="B1272" s="962" t="s">
        <v>362</v>
      </c>
      <c r="C1272" s="964">
        <v>3907.3430764658506</v>
      </c>
      <c r="D1272" s="970" t="s">
        <v>748</v>
      </c>
      <c r="E1272" s="962">
        <v>504</v>
      </c>
      <c r="F1272" s="962">
        <v>2</v>
      </c>
      <c r="G1272" s="962" t="s">
        <v>685</v>
      </c>
      <c r="H1272" s="962" t="s">
        <v>146</v>
      </c>
      <c r="I1272" s="962" t="s">
        <v>705</v>
      </c>
    </row>
    <row r="1273" spans="1:9">
      <c r="A1273" s="962" t="s">
        <v>20</v>
      </c>
      <c r="B1273" s="962" t="s">
        <v>362</v>
      </c>
      <c r="C1273" s="964">
        <v>524.03325692421629</v>
      </c>
      <c r="D1273" s="970" t="s">
        <v>748</v>
      </c>
      <c r="E1273" s="962">
        <v>504</v>
      </c>
      <c r="F1273" s="962">
        <v>3</v>
      </c>
      <c r="G1273" s="962" t="s">
        <v>685</v>
      </c>
      <c r="H1273" s="962" t="s">
        <v>24</v>
      </c>
      <c r="I1273" s="963" t="s">
        <v>683</v>
      </c>
    </row>
    <row r="1274" spans="1:9">
      <c r="A1274" s="962" t="s">
        <v>143</v>
      </c>
      <c r="B1274" s="962" t="s">
        <v>362</v>
      </c>
      <c r="C1274" s="964">
        <v>4924.1056038568595</v>
      </c>
      <c r="D1274" s="970" t="s">
        <v>748</v>
      </c>
      <c r="E1274" s="962">
        <v>504</v>
      </c>
      <c r="F1274" s="962">
        <v>3</v>
      </c>
      <c r="G1274" s="962" t="s">
        <v>685</v>
      </c>
      <c r="H1274" s="962" t="s">
        <v>146</v>
      </c>
      <c r="I1274" s="963" t="s">
        <v>681</v>
      </c>
    </row>
    <row r="1275" spans="1:9">
      <c r="A1275" s="966" t="s">
        <v>152</v>
      </c>
      <c r="B1275" s="962" t="s">
        <v>362</v>
      </c>
      <c r="C1275" s="964">
        <v>13661.004904645084</v>
      </c>
      <c r="D1275" s="970" t="s">
        <v>748</v>
      </c>
      <c r="E1275" s="962">
        <v>504</v>
      </c>
      <c r="F1275" s="962">
        <v>3</v>
      </c>
      <c r="G1275" s="962" t="s">
        <v>685</v>
      </c>
      <c r="H1275" s="962" t="s">
        <v>146</v>
      </c>
      <c r="I1275" s="963" t="s">
        <v>681</v>
      </c>
    </row>
    <row r="1276" spans="1:9">
      <c r="A1276" s="966" t="s">
        <v>158</v>
      </c>
      <c r="B1276" s="962" t="s">
        <v>362</v>
      </c>
      <c r="C1276" s="964">
        <v>17118.419726191059</v>
      </c>
      <c r="D1276" s="970" t="s">
        <v>748</v>
      </c>
      <c r="E1276" s="962">
        <v>504</v>
      </c>
      <c r="F1276" s="962">
        <v>3</v>
      </c>
      <c r="G1276" s="962" t="s">
        <v>685</v>
      </c>
      <c r="H1276" s="962" t="s">
        <v>146</v>
      </c>
      <c r="I1276" s="963" t="s">
        <v>683</v>
      </c>
    </row>
    <row r="1277" spans="1:9">
      <c r="A1277" s="966" t="s">
        <v>30</v>
      </c>
      <c r="B1277" s="962" t="s">
        <v>362</v>
      </c>
      <c r="C1277" s="964">
        <v>2626.7919924672497</v>
      </c>
      <c r="D1277" s="970" t="s">
        <v>748</v>
      </c>
      <c r="E1277" s="962">
        <v>504</v>
      </c>
      <c r="F1277" s="962">
        <v>3</v>
      </c>
      <c r="G1277" s="962" t="s">
        <v>685</v>
      </c>
      <c r="H1277" s="962" t="s">
        <v>32</v>
      </c>
      <c r="I1277" s="963" t="s">
        <v>681</v>
      </c>
    </row>
    <row r="1278" spans="1:9">
      <c r="A1278" s="967" t="s">
        <v>39</v>
      </c>
      <c r="B1278" s="962" t="s">
        <v>362</v>
      </c>
      <c r="C1278" s="964">
        <v>442.71775153942406</v>
      </c>
      <c r="D1278" s="970" t="s">
        <v>748</v>
      </c>
      <c r="E1278" s="962">
        <v>504</v>
      </c>
      <c r="F1278" s="962">
        <v>3</v>
      </c>
      <c r="G1278" s="962" t="s">
        <v>685</v>
      </c>
      <c r="H1278" s="962" t="s">
        <v>24</v>
      </c>
      <c r="I1278" s="963" t="s">
        <v>682</v>
      </c>
    </row>
    <row r="1279" spans="1:9">
      <c r="A1279" s="968" t="s">
        <v>70</v>
      </c>
      <c r="B1279" s="962" t="s">
        <v>362</v>
      </c>
      <c r="C1279" s="964">
        <v>2593.0611161594838</v>
      </c>
      <c r="D1279" s="970" t="s">
        <v>748</v>
      </c>
      <c r="E1279" s="962">
        <v>504</v>
      </c>
      <c r="F1279" s="962">
        <v>3</v>
      </c>
      <c r="G1279" s="962" t="s">
        <v>685</v>
      </c>
      <c r="H1279" s="962" t="s">
        <v>32</v>
      </c>
      <c r="I1279" s="963" t="s">
        <v>711</v>
      </c>
    </row>
    <row r="1280" spans="1:9">
      <c r="A1280" s="968" t="s">
        <v>746</v>
      </c>
      <c r="B1280" s="962" t="s">
        <v>362</v>
      </c>
      <c r="C1280" s="964">
        <v>2213.5887576971204</v>
      </c>
      <c r="D1280" s="970" t="s">
        <v>748</v>
      </c>
      <c r="E1280" s="962">
        <v>504</v>
      </c>
      <c r="F1280" s="962">
        <v>3</v>
      </c>
      <c r="G1280" s="962" t="s">
        <v>685</v>
      </c>
      <c r="H1280" s="962" t="s">
        <v>46</v>
      </c>
      <c r="I1280" s="963" t="s">
        <v>682</v>
      </c>
    </row>
    <row r="1281" spans="1:9">
      <c r="A1281" s="968" t="s">
        <v>63</v>
      </c>
      <c r="B1281" s="962" t="s">
        <v>362</v>
      </c>
      <c r="C1281" s="964">
        <v>1264.9078615412116</v>
      </c>
      <c r="D1281" s="970" t="s">
        <v>748</v>
      </c>
      <c r="E1281" s="962">
        <v>504</v>
      </c>
      <c r="F1281" s="962">
        <v>3</v>
      </c>
      <c r="G1281" s="962" t="s">
        <v>685</v>
      </c>
      <c r="H1281" s="962" t="s">
        <v>64</v>
      </c>
      <c r="I1281" s="963" t="s">
        <v>683</v>
      </c>
    </row>
    <row r="1282" spans="1:9">
      <c r="A1282" s="966" t="s">
        <v>166</v>
      </c>
      <c r="B1282" s="962" t="s">
        <v>362</v>
      </c>
      <c r="C1282" s="964">
        <v>1106.3208434424453</v>
      </c>
      <c r="D1282" s="970" t="s">
        <v>748</v>
      </c>
      <c r="E1282" s="962">
        <v>504</v>
      </c>
      <c r="F1282" s="962">
        <v>3</v>
      </c>
      <c r="G1282" s="962" t="s">
        <v>685</v>
      </c>
      <c r="H1282" s="962" t="s">
        <v>146</v>
      </c>
      <c r="I1282" s="963" t="s">
        <v>683</v>
      </c>
    </row>
    <row r="1283" spans="1:9">
      <c r="A1283" s="966" t="s">
        <v>173</v>
      </c>
      <c r="B1283" s="962" t="s">
        <v>362</v>
      </c>
      <c r="C1283" s="964">
        <v>0</v>
      </c>
      <c r="D1283" s="970" t="s">
        <v>748</v>
      </c>
      <c r="E1283" s="962">
        <v>504</v>
      </c>
      <c r="F1283" s="962">
        <v>3</v>
      </c>
      <c r="G1283" s="962" t="s">
        <v>685</v>
      </c>
      <c r="H1283" s="962" t="s">
        <v>146</v>
      </c>
      <c r="I1283" s="963" t="s">
        <v>683</v>
      </c>
    </row>
    <row r="1284" spans="1:9">
      <c r="A1284" s="969" t="s">
        <v>52</v>
      </c>
      <c r="B1284" s="962" t="s">
        <v>362</v>
      </c>
      <c r="C1284" s="964">
        <v>4806.6498738566042</v>
      </c>
      <c r="D1284" s="970" t="s">
        <v>748</v>
      </c>
      <c r="E1284" s="962">
        <v>504</v>
      </c>
      <c r="F1284" s="962">
        <v>3</v>
      </c>
      <c r="G1284" s="962" t="s">
        <v>685</v>
      </c>
      <c r="H1284" s="962" t="s">
        <v>54</v>
      </c>
      <c r="I1284" s="962" t="s">
        <v>721</v>
      </c>
    </row>
    <row r="1285" spans="1:9">
      <c r="A1285" s="966" t="s">
        <v>185</v>
      </c>
      <c r="B1285" s="962" t="s">
        <v>362</v>
      </c>
      <c r="C1285" s="964">
        <v>278292.37861768191</v>
      </c>
      <c r="D1285" s="970" t="s">
        <v>748</v>
      </c>
      <c r="E1285" s="962">
        <v>504</v>
      </c>
      <c r="F1285" s="962">
        <v>3</v>
      </c>
      <c r="G1285" s="962" t="s">
        <v>685</v>
      </c>
      <c r="H1285" s="962" t="s">
        <v>146</v>
      </c>
      <c r="I1285" s="963" t="s">
        <v>681</v>
      </c>
    </row>
    <row r="1286" spans="1:9">
      <c r="A1286" s="968" t="s">
        <v>747</v>
      </c>
      <c r="B1286" s="962" t="s">
        <v>362</v>
      </c>
      <c r="C1286" s="964">
        <v>1264.9078615412116</v>
      </c>
      <c r="D1286" s="970" t="s">
        <v>748</v>
      </c>
      <c r="E1286" s="962">
        <v>504</v>
      </c>
      <c r="F1286" s="962">
        <v>3</v>
      </c>
      <c r="G1286" s="962" t="s">
        <v>685</v>
      </c>
      <c r="H1286" s="962" t="s">
        <v>24</v>
      </c>
      <c r="I1286" s="962" t="s">
        <v>683</v>
      </c>
    </row>
    <row r="1287" spans="1:9">
      <c r="A1287" s="966" t="s">
        <v>181</v>
      </c>
      <c r="B1287" s="962" t="s">
        <v>362</v>
      </c>
      <c r="C1287" s="964">
        <v>22363.570992048619</v>
      </c>
      <c r="D1287" s="970" t="s">
        <v>748</v>
      </c>
      <c r="E1287" s="962">
        <v>504</v>
      </c>
      <c r="F1287" s="962">
        <v>3</v>
      </c>
      <c r="G1287" s="962" t="s">
        <v>685</v>
      </c>
      <c r="H1287" s="962" t="s">
        <v>146</v>
      </c>
      <c r="I1287" s="963" t="s">
        <v>681</v>
      </c>
    </row>
    <row r="1288" spans="1:9">
      <c r="A1288" s="967" t="s">
        <v>261</v>
      </c>
      <c r="B1288" s="962" t="s">
        <v>362</v>
      </c>
      <c r="C1288" s="964">
        <v>1859.414556465581</v>
      </c>
      <c r="D1288" s="970" t="s">
        <v>748</v>
      </c>
      <c r="E1288" s="962">
        <v>504</v>
      </c>
      <c r="F1288" s="962">
        <v>3</v>
      </c>
      <c r="G1288" s="962" t="s">
        <v>685</v>
      </c>
      <c r="H1288" s="962" t="s">
        <v>79</v>
      </c>
      <c r="I1288" s="962" t="s">
        <v>683</v>
      </c>
    </row>
    <row r="1289" spans="1:9">
      <c r="A1289" s="966" t="s">
        <v>190</v>
      </c>
      <c r="B1289" s="962" t="s">
        <v>362</v>
      </c>
      <c r="C1289" s="964">
        <v>16848.572715728937</v>
      </c>
      <c r="D1289" s="970" t="s">
        <v>748</v>
      </c>
      <c r="E1289" s="962">
        <v>504</v>
      </c>
      <c r="F1289" s="962">
        <v>3</v>
      </c>
      <c r="G1289" s="962" t="s">
        <v>685</v>
      </c>
      <c r="H1289" s="962" t="s">
        <v>146</v>
      </c>
      <c r="I1289" s="963" t="s">
        <v>681</v>
      </c>
    </row>
    <row r="1290" spans="1:9">
      <c r="A1290" s="968" t="s">
        <v>83</v>
      </c>
      <c r="B1290" s="962" t="s">
        <v>362</v>
      </c>
      <c r="C1290" s="964">
        <v>63.245393077060577</v>
      </c>
      <c r="D1290" s="970" t="s">
        <v>748</v>
      </c>
      <c r="E1290" s="962">
        <v>504</v>
      </c>
      <c r="F1290" s="962">
        <v>3</v>
      </c>
      <c r="G1290" s="962" t="s">
        <v>685</v>
      </c>
      <c r="H1290" s="962" t="s">
        <v>87</v>
      </c>
      <c r="I1290" s="962" t="s">
        <v>682</v>
      </c>
    </row>
    <row r="1291" spans="1:9">
      <c r="A1291" s="966" t="s">
        <v>192</v>
      </c>
      <c r="B1291" s="962" t="s">
        <v>362</v>
      </c>
      <c r="C1291" s="964">
        <v>996.11494096370404</v>
      </c>
      <c r="D1291" s="970" t="s">
        <v>748</v>
      </c>
      <c r="E1291" s="962">
        <v>504</v>
      </c>
      <c r="F1291" s="962">
        <v>3</v>
      </c>
      <c r="G1291" s="962" t="s">
        <v>685</v>
      </c>
      <c r="H1291" s="962" t="s">
        <v>146</v>
      </c>
      <c r="I1291" s="962" t="s">
        <v>683</v>
      </c>
    </row>
    <row r="1292" spans="1:9">
      <c r="A1292" s="966" t="s">
        <v>94</v>
      </c>
      <c r="B1292" s="962" t="s">
        <v>362</v>
      </c>
      <c r="C1292" s="964">
        <v>5628.8399838583919</v>
      </c>
      <c r="D1292" s="970" t="s">
        <v>748</v>
      </c>
      <c r="E1292" s="962">
        <v>504</v>
      </c>
      <c r="F1292" s="962">
        <v>3</v>
      </c>
      <c r="G1292" s="962" t="s">
        <v>685</v>
      </c>
      <c r="H1292" s="962" t="s">
        <v>95</v>
      </c>
      <c r="I1292" s="962" t="s">
        <v>726</v>
      </c>
    </row>
    <row r="1293" spans="1:9">
      <c r="A1293" s="966" t="s">
        <v>196</v>
      </c>
      <c r="B1293" s="962" t="s">
        <v>362</v>
      </c>
      <c r="C1293" s="964">
        <v>199765.0915619728</v>
      </c>
      <c r="D1293" s="970" t="s">
        <v>748</v>
      </c>
      <c r="E1293" s="962">
        <v>504</v>
      </c>
      <c r="F1293" s="962">
        <v>3</v>
      </c>
      <c r="G1293" s="962" t="s">
        <v>685</v>
      </c>
      <c r="H1293" s="962" t="s">
        <v>146</v>
      </c>
      <c r="I1293" s="962" t="s">
        <v>681</v>
      </c>
    </row>
    <row r="1294" spans="1:9">
      <c r="A1294" s="966" t="s">
        <v>100</v>
      </c>
      <c r="B1294" s="962" t="s">
        <v>362</v>
      </c>
      <c r="C1294" s="964">
        <v>0</v>
      </c>
      <c r="D1294" s="970" t="s">
        <v>748</v>
      </c>
      <c r="E1294" s="962">
        <v>504</v>
      </c>
      <c r="F1294" s="962">
        <v>3</v>
      </c>
      <c r="G1294" s="962" t="s">
        <v>685</v>
      </c>
      <c r="H1294" s="962" t="s">
        <v>24</v>
      </c>
      <c r="I1294" s="962" t="s">
        <v>682</v>
      </c>
    </row>
    <row r="1295" spans="1:9">
      <c r="A1295" s="966" t="s">
        <v>198</v>
      </c>
      <c r="B1295" s="962" t="s">
        <v>362</v>
      </c>
      <c r="C1295" s="964">
        <v>0</v>
      </c>
      <c r="D1295" s="970" t="s">
        <v>748</v>
      </c>
      <c r="E1295" s="962">
        <v>504</v>
      </c>
      <c r="F1295" s="962">
        <v>3</v>
      </c>
      <c r="G1295" s="962" t="s">
        <v>685</v>
      </c>
      <c r="H1295" s="962" t="s">
        <v>146</v>
      </c>
      <c r="I1295" s="962" t="s">
        <v>683</v>
      </c>
    </row>
    <row r="1296" spans="1:9">
      <c r="A1296" s="966" t="s">
        <v>201</v>
      </c>
      <c r="B1296" s="962" t="s">
        <v>362</v>
      </c>
      <c r="C1296" s="964">
        <v>4174.1959430859979</v>
      </c>
      <c r="D1296" s="970" t="s">
        <v>748</v>
      </c>
      <c r="E1296" s="962">
        <v>504</v>
      </c>
      <c r="F1296" s="962">
        <v>3</v>
      </c>
      <c r="G1296" s="962" t="s">
        <v>685</v>
      </c>
      <c r="H1296" s="962" t="s">
        <v>146</v>
      </c>
      <c r="I1296" s="963" t="s">
        <v>683</v>
      </c>
    </row>
    <row r="1297" spans="1:9">
      <c r="A1297" s="968" t="s">
        <v>103</v>
      </c>
      <c r="B1297" s="962" t="s">
        <v>362</v>
      </c>
      <c r="C1297" s="964">
        <v>1138.4170753870903</v>
      </c>
      <c r="D1297" s="970" t="s">
        <v>748</v>
      </c>
      <c r="E1297" s="962">
        <v>504</v>
      </c>
      <c r="F1297" s="962">
        <v>3</v>
      </c>
      <c r="G1297" s="962" t="s">
        <v>685</v>
      </c>
      <c r="H1297" s="962" t="s">
        <v>79</v>
      </c>
      <c r="I1297" s="962" t="s">
        <v>682</v>
      </c>
    </row>
    <row r="1298" spans="1:9">
      <c r="A1298" s="968" t="s">
        <v>107</v>
      </c>
      <c r="B1298" s="962" t="s">
        <v>362</v>
      </c>
      <c r="C1298" s="964">
        <v>758.94471692472689</v>
      </c>
      <c r="D1298" s="970" t="s">
        <v>748</v>
      </c>
      <c r="E1298" s="962">
        <v>504</v>
      </c>
      <c r="F1298" s="962">
        <v>3</v>
      </c>
      <c r="G1298" s="962" t="s">
        <v>685</v>
      </c>
      <c r="H1298" s="962" t="s">
        <v>79</v>
      </c>
      <c r="I1298" s="962" t="s">
        <v>682</v>
      </c>
    </row>
    <row r="1299" spans="1:9">
      <c r="A1299" s="968" t="s">
        <v>108</v>
      </c>
      <c r="B1299" s="962" t="s">
        <v>362</v>
      </c>
      <c r="C1299" s="964">
        <v>822.1901100017875</v>
      </c>
      <c r="D1299" s="970" t="s">
        <v>748</v>
      </c>
      <c r="E1299" s="962">
        <v>504</v>
      </c>
      <c r="F1299" s="962">
        <v>3</v>
      </c>
      <c r="G1299" s="962" t="s">
        <v>685</v>
      </c>
      <c r="H1299" s="962" t="s">
        <v>32</v>
      </c>
      <c r="I1299" s="962" t="s">
        <v>682</v>
      </c>
    </row>
    <row r="1300" spans="1:9">
      <c r="A1300" s="966" t="s">
        <v>203</v>
      </c>
      <c r="B1300" s="962" t="s">
        <v>362</v>
      </c>
      <c r="C1300" s="964">
        <v>107137.69587254063</v>
      </c>
      <c r="D1300" s="970" t="s">
        <v>748</v>
      </c>
      <c r="E1300" s="962">
        <v>504</v>
      </c>
      <c r="F1300" s="962">
        <v>3</v>
      </c>
      <c r="G1300" s="962" t="s">
        <v>685</v>
      </c>
      <c r="H1300" s="962" t="s">
        <v>146</v>
      </c>
      <c r="I1300" s="963" t="s">
        <v>681</v>
      </c>
    </row>
    <row r="1301" spans="1:9">
      <c r="A1301" s="966" t="s">
        <v>204</v>
      </c>
      <c r="B1301" s="962" t="s">
        <v>362</v>
      </c>
      <c r="C1301" s="964">
        <v>1019549.4672785243</v>
      </c>
      <c r="D1301" s="970" t="s">
        <v>748</v>
      </c>
      <c r="E1301" s="962">
        <v>504</v>
      </c>
      <c r="F1301" s="962">
        <v>3</v>
      </c>
      <c r="G1301" s="962" t="s">
        <v>685</v>
      </c>
      <c r="H1301" s="962" t="s">
        <v>146</v>
      </c>
      <c r="I1301" s="963" t="s">
        <v>681</v>
      </c>
    </row>
    <row r="1302" spans="1:9">
      <c r="A1302" s="966" t="s">
        <v>262</v>
      </c>
      <c r="B1302" s="962" t="s">
        <v>362</v>
      </c>
      <c r="C1302" s="964">
        <v>229918.08563280758</v>
      </c>
      <c r="D1302" s="970" t="s">
        <v>748</v>
      </c>
      <c r="E1302" s="962">
        <v>504</v>
      </c>
      <c r="F1302" s="962">
        <v>3</v>
      </c>
      <c r="G1302" s="962" t="s">
        <v>685</v>
      </c>
      <c r="H1302" s="962" t="s">
        <v>146</v>
      </c>
      <c r="I1302" s="963" t="s">
        <v>681</v>
      </c>
    </row>
    <row r="1303" spans="1:9">
      <c r="A1303" s="966" t="s">
        <v>263</v>
      </c>
      <c r="B1303" s="962" t="s">
        <v>362</v>
      </c>
      <c r="C1303" s="964">
        <v>291.47876809427919</v>
      </c>
      <c r="D1303" s="970" t="s">
        <v>748</v>
      </c>
      <c r="E1303" s="962">
        <v>504</v>
      </c>
      <c r="F1303" s="962">
        <v>3</v>
      </c>
      <c r="G1303" s="962" t="s">
        <v>685</v>
      </c>
      <c r="H1303" s="962" t="s">
        <v>24</v>
      </c>
      <c r="I1303" s="962" t="s">
        <v>683</v>
      </c>
    </row>
    <row r="1304" spans="1:9">
      <c r="A1304" s="969" t="s">
        <v>122</v>
      </c>
      <c r="B1304" s="962" t="s">
        <v>362</v>
      </c>
      <c r="C1304" s="964">
        <v>632.45393077060578</v>
      </c>
      <c r="D1304" s="970" t="s">
        <v>748</v>
      </c>
      <c r="E1304" s="962">
        <v>504</v>
      </c>
      <c r="F1304" s="962">
        <v>3</v>
      </c>
      <c r="G1304" s="962" t="s">
        <v>685</v>
      </c>
      <c r="H1304" s="962" t="s">
        <v>79</v>
      </c>
      <c r="I1304" s="962" t="s">
        <v>683</v>
      </c>
    </row>
    <row r="1305" spans="1:9">
      <c r="A1305" s="969" t="s">
        <v>120</v>
      </c>
      <c r="B1305" s="962" t="s">
        <v>362</v>
      </c>
      <c r="C1305" s="964">
        <v>569.20853769354517</v>
      </c>
      <c r="D1305" s="970" t="s">
        <v>748</v>
      </c>
      <c r="E1305" s="962">
        <v>504</v>
      </c>
      <c r="F1305" s="962">
        <v>3</v>
      </c>
      <c r="G1305" s="962" t="s">
        <v>685</v>
      </c>
      <c r="H1305" s="962" t="s">
        <v>79</v>
      </c>
    </row>
    <row r="1306" spans="1:9">
      <c r="A1306" s="969" t="s">
        <v>123</v>
      </c>
      <c r="B1306" s="962" t="s">
        <v>362</v>
      </c>
      <c r="C1306" s="964">
        <v>252.98157230824231</v>
      </c>
      <c r="D1306" s="970" t="s">
        <v>748</v>
      </c>
      <c r="E1306" s="962">
        <v>504</v>
      </c>
      <c r="F1306" s="962">
        <v>3</v>
      </c>
      <c r="G1306" s="962" t="s">
        <v>685</v>
      </c>
      <c r="H1306" s="962" t="s">
        <v>54</v>
      </c>
      <c r="I1306" s="962" t="s">
        <v>683</v>
      </c>
    </row>
    <row r="1307" spans="1:9">
      <c r="A1307" s="967" t="s">
        <v>214</v>
      </c>
      <c r="B1307" s="962" t="s">
        <v>362</v>
      </c>
      <c r="C1307" s="964">
        <v>885.43550307884811</v>
      </c>
      <c r="D1307" s="970" t="s">
        <v>748</v>
      </c>
      <c r="E1307" s="962">
        <v>504</v>
      </c>
      <c r="F1307" s="962">
        <v>3</v>
      </c>
      <c r="G1307" s="962" t="s">
        <v>685</v>
      </c>
      <c r="H1307" s="962" t="s">
        <v>146</v>
      </c>
      <c r="I1307" s="962" t="s">
        <v>683</v>
      </c>
    </row>
    <row r="1308" spans="1:9" ht="15.6">
      <c r="A1308" s="967" t="s">
        <v>218</v>
      </c>
      <c r="B1308" s="962" t="s">
        <v>362</v>
      </c>
      <c r="C1308" s="964">
        <v>853.81280654031798</v>
      </c>
      <c r="D1308" s="970" t="s">
        <v>748</v>
      </c>
      <c r="E1308" s="962">
        <v>504</v>
      </c>
      <c r="F1308" s="962">
        <v>3</v>
      </c>
      <c r="G1308" s="962" t="s">
        <v>685</v>
      </c>
      <c r="H1308" s="962" t="s">
        <v>146</v>
      </c>
      <c r="I1308" s="973" t="s">
        <v>742</v>
      </c>
    </row>
    <row r="1309" spans="1:9">
      <c r="A1309" s="969" t="s">
        <v>126</v>
      </c>
      <c r="B1309" s="962" t="s">
        <v>362</v>
      </c>
      <c r="C1309" s="964">
        <v>189.73617923118172</v>
      </c>
      <c r="D1309" s="970" t="s">
        <v>748</v>
      </c>
      <c r="E1309" s="962">
        <v>504</v>
      </c>
      <c r="F1309" s="962">
        <v>3</v>
      </c>
      <c r="G1309" s="962" t="s">
        <v>685</v>
      </c>
      <c r="H1309" s="962" t="s">
        <v>32</v>
      </c>
      <c r="I1309" s="962" t="s">
        <v>681</v>
      </c>
    </row>
    <row r="1310" spans="1:9">
      <c r="A1310" s="968" t="s">
        <v>129</v>
      </c>
      <c r="B1310" s="962" t="s">
        <v>362</v>
      </c>
      <c r="C1310" s="964">
        <v>252.98157230824231</v>
      </c>
      <c r="D1310" s="970" t="s">
        <v>748</v>
      </c>
      <c r="E1310" s="962">
        <v>504</v>
      </c>
      <c r="F1310" s="962">
        <v>3</v>
      </c>
      <c r="G1310" s="962" t="s">
        <v>685</v>
      </c>
      <c r="H1310" s="962" t="s">
        <v>24</v>
      </c>
      <c r="I1310" s="962" t="s">
        <v>682</v>
      </c>
    </row>
    <row r="1311" spans="1:9">
      <c r="A1311" s="968" t="s">
        <v>264</v>
      </c>
      <c r="B1311" s="962" t="s">
        <v>362</v>
      </c>
      <c r="C1311" s="964">
        <v>0</v>
      </c>
      <c r="D1311" s="970" t="s">
        <v>748</v>
      </c>
      <c r="E1311" s="962">
        <v>504</v>
      </c>
      <c r="F1311" s="962">
        <v>3</v>
      </c>
      <c r="G1311" s="962" t="s">
        <v>685</v>
      </c>
      <c r="H1311" s="962" t="s">
        <v>133</v>
      </c>
      <c r="I1311" s="962" t="s">
        <v>682</v>
      </c>
    </row>
    <row r="1312" spans="1:9">
      <c r="A1312" s="968" t="s">
        <v>138</v>
      </c>
      <c r="B1312" s="962" t="s">
        <v>362</v>
      </c>
      <c r="C1312" s="964">
        <v>379.47235846236345</v>
      </c>
      <c r="D1312" s="970" t="s">
        <v>748</v>
      </c>
      <c r="E1312" s="962">
        <v>504</v>
      </c>
      <c r="F1312" s="962">
        <v>3</v>
      </c>
      <c r="G1312" s="962" t="s">
        <v>685</v>
      </c>
      <c r="H1312" s="962" t="s">
        <v>87</v>
      </c>
      <c r="I1312" s="962" t="s">
        <v>682</v>
      </c>
    </row>
    <row r="1313" spans="1:9">
      <c r="A1313" s="966" t="s">
        <v>212</v>
      </c>
      <c r="B1313" s="962" t="s">
        <v>362</v>
      </c>
      <c r="C1313" s="964">
        <v>4205.8186396245292</v>
      </c>
      <c r="D1313" s="970" t="s">
        <v>748</v>
      </c>
      <c r="E1313" s="962">
        <v>504</v>
      </c>
      <c r="F1313" s="962">
        <v>3</v>
      </c>
      <c r="G1313" s="962" t="s">
        <v>685</v>
      </c>
      <c r="H1313" s="962" t="s">
        <v>146</v>
      </c>
      <c r="I1313" s="962" t="s">
        <v>705</v>
      </c>
    </row>
    <row r="1314" spans="1:9">
      <c r="A1314" s="962" t="s">
        <v>20</v>
      </c>
      <c r="B1314" s="962" t="s">
        <v>362</v>
      </c>
      <c r="C1314" s="964">
        <v>0</v>
      </c>
      <c r="D1314" s="978">
        <v>0</v>
      </c>
      <c r="E1314" s="962">
        <v>504</v>
      </c>
      <c r="F1314" s="962">
        <v>4</v>
      </c>
      <c r="G1314" s="962" t="s">
        <v>677</v>
      </c>
      <c r="H1314" s="962" t="s">
        <v>24</v>
      </c>
      <c r="I1314" s="963" t="s">
        <v>683</v>
      </c>
    </row>
    <row r="1315" spans="1:9">
      <c r="A1315" s="962" t="s">
        <v>143</v>
      </c>
      <c r="B1315" s="962" t="s">
        <v>362</v>
      </c>
      <c r="C1315" s="964">
        <v>2892.6142960971983</v>
      </c>
      <c r="D1315" s="978">
        <v>0</v>
      </c>
      <c r="E1315" s="962">
        <v>504</v>
      </c>
      <c r="F1315" s="962">
        <v>4</v>
      </c>
      <c r="G1315" s="962" t="s">
        <v>677</v>
      </c>
      <c r="H1315" s="962" t="s">
        <v>146</v>
      </c>
      <c r="I1315" s="963" t="s">
        <v>681</v>
      </c>
    </row>
    <row r="1316" spans="1:9">
      <c r="A1316" s="966" t="s">
        <v>152</v>
      </c>
      <c r="B1316" s="962" t="s">
        <v>362</v>
      </c>
      <c r="C1316" s="964">
        <v>15344.206296835597</v>
      </c>
      <c r="D1316" s="978">
        <v>0</v>
      </c>
      <c r="E1316" s="962">
        <v>504</v>
      </c>
      <c r="F1316" s="962">
        <v>4</v>
      </c>
      <c r="G1316" s="962" t="s">
        <v>677</v>
      </c>
      <c r="H1316" s="962" t="s">
        <v>146</v>
      </c>
      <c r="I1316" s="963" t="s">
        <v>681</v>
      </c>
    </row>
    <row r="1317" spans="1:9">
      <c r="A1317" s="966" t="s">
        <v>158</v>
      </c>
      <c r="B1317" s="962" t="s">
        <v>362</v>
      </c>
      <c r="C1317" s="964">
        <v>2225.0879200747677</v>
      </c>
      <c r="D1317" s="978">
        <v>0</v>
      </c>
      <c r="E1317" s="962">
        <v>504</v>
      </c>
      <c r="F1317" s="962">
        <v>4</v>
      </c>
      <c r="G1317" s="962" t="s">
        <v>677</v>
      </c>
      <c r="H1317" s="962" t="s">
        <v>146</v>
      </c>
      <c r="I1317" s="963" t="s">
        <v>683</v>
      </c>
    </row>
    <row r="1318" spans="1:9">
      <c r="A1318" s="966" t="s">
        <v>30</v>
      </c>
      <c r="B1318" s="962" t="s">
        <v>362</v>
      </c>
      <c r="C1318" s="964">
        <v>0</v>
      </c>
      <c r="D1318" s="978">
        <v>0</v>
      </c>
      <c r="E1318" s="962">
        <v>504</v>
      </c>
      <c r="F1318" s="962">
        <v>4</v>
      </c>
      <c r="G1318" s="962" t="s">
        <v>677</v>
      </c>
      <c r="H1318" s="962" t="s">
        <v>32</v>
      </c>
      <c r="I1318" s="963" t="s">
        <v>681</v>
      </c>
    </row>
    <row r="1319" spans="1:9">
      <c r="A1319" s="967" t="s">
        <v>39</v>
      </c>
      <c r="B1319" s="962" t="s">
        <v>362</v>
      </c>
      <c r="C1319" s="964">
        <v>0</v>
      </c>
      <c r="D1319" s="978">
        <v>0</v>
      </c>
      <c r="E1319" s="962">
        <v>504</v>
      </c>
      <c r="F1319" s="962">
        <v>4</v>
      </c>
      <c r="G1319" s="962" t="s">
        <v>677</v>
      </c>
      <c r="H1319" s="962" t="s">
        <v>24</v>
      </c>
      <c r="I1319" s="963" t="s">
        <v>682</v>
      </c>
    </row>
    <row r="1320" spans="1:9">
      <c r="A1320" s="968" t="s">
        <v>70</v>
      </c>
      <c r="B1320" s="962" t="s">
        <v>362</v>
      </c>
      <c r="C1320" s="964">
        <v>2447.5967120822443</v>
      </c>
      <c r="D1320" s="978">
        <v>0</v>
      </c>
      <c r="E1320" s="962">
        <v>504</v>
      </c>
      <c r="F1320" s="962">
        <v>4</v>
      </c>
      <c r="G1320" s="962" t="s">
        <v>677</v>
      </c>
      <c r="H1320" s="962" t="s">
        <v>32</v>
      </c>
      <c r="I1320" s="963" t="s">
        <v>711</v>
      </c>
    </row>
    <row r="1321" spans="1:9">
      <c r="A1321" s="968" t="s">
        <v>746</v>
      </c>
      <c r="B1321" s="962" t="s">
        <v>362</v>
      </c>
      <c r="C1321" s="964">
        <v>1112.5439600373838</v>
      </c>
      <c r="D1321" s="978">
        <v>0</v>
      </c>
      <c r="E1321" s="962">
        <v>504</v>
      </c>
      <c r="F1321" s="962">
        <v>4</v>
      </c>
      <c r="G1321" s="962" t="s">
        <v>677</v>
      </c>
      <c r="H1321" s="962" t="s">
        <v>46</v>
      </c>
      <c r="I1321" s="963" t="s">
        <v>682</v>
      </c>
    </row>
    <row r="1322" spans="1:9">
      <c r="A1322" s="968" t="s">
        <v>63</v>
      </c>
      <c r="B1322" s="962" t="s">
        <v>362</v>
      </c>
      <c r="C1322" s="964">
        <v>667.52637602243021</v>
      </c>
      <c r="D1322" s="978">
        <v>0</v>
      </c>
      <c r="E1322" s="962">
        <v>504</v>
      </c>
      <c r="F1322" s="962">
        <v>4</v>
      </c>
      <c r="G1322" s="962" t="s">
        <v>677</v>
      </c>
      <c r="H1322" s="962" t="s">
        <v>64</v>
      </c>
      <c r="I1322" s="963" t="s">
        <v>683</v>
      </c>
    </row>
    <row r="1323" spans="1:9">
      <c r="A1323" s="966" t="s">
        <v>166</v>
      </c>
      <c r="B1323" s="962" t="s">
        <v>362</v>
      </c>
      <c r="C1323" s="964">
        <v>0</v>
      </c>
      <c r="D1323" s="978">
        <v>0</v>
      </c>
      <c r="E1323" s="962">
        <v>504</v>
      </c>
      <c r="F1323" s="962">
        <v>4</v>
      </c>
      <c r="G1323" s="962" t="s">
        <v>677</v>
      </c>
      <c r="H1323" s="962" t="s">
        <v>146</v>
      </c>
      <c r="I1323" s="963" t="s">
        <v>683</v>
      </c>
    </row>
    <row r="1324" spans="1:9">
      <c r="A1324" s="966" t="s">
        <v>173</v>
      </c>
      <c r="B1324" s="962" t="s">
        <v>362</v>
      </c>
      <c r="C1324" s="964">
        <v>0</v>
      </c>
      <c r="D1324" s="978">
        <v>0</v>
      </c>
      <c r="E1324" s="962">
        <v>504</v>
      </c>
      <c r="F1324" s="962">
        <v>4</v>
      </c>
      <c r="G1324" s="962" t="s">
        <v>677</v>
      </c>
      <c r="H1324" s="962" t="s">
        <v>146</v>
      </c>
      <c r="I1324" s="963" t="s">
        <v>683</v>
      </c>
    </row>
    <row r="1325" spans="1:9">
      <c r="A1325" s="969" t="s">
        <v>52</v>
      </c>
      <c r="B1325" s="962" t="s">
        <v>362</v>
      </c>
      <c r="C1325" s="964">
        <v>7565.2989282542103</v>
      </c>
      <c r="D1325" s="978">
        <v>0</v>
      </c>
      <c r="E1325" s="962">
        <v>504</v>
      </c>
      <c r="F1325" s="962">
        <v>4</v>
      </c>
      <c r="G1325" s="962" t="s">
        <v>677</v>
      </c>
      <c r="H1325" s="962" t="s">
        <v>54</v>
      </c>
      <c r="I1325" s="962" t="s">
        <v>721</v>
      </c>
    </row>
    <row r="1326" spans="1:9">
      <c r="A1326" s="966" t="s">
        <v>185</v>
      </c>
      <c r="B1326" s="962" t="s">
        <v>362</v>
      </c>
      <c r="C1326" s="964">
        <v>638006.87628277158</v>
      </c>
      <c r="D1326" s="978">
        <v>0</v>
      </c>
      <c r="E1326" s="962">
        <v>504</v>
      </c>
      <c r="F1326" s="962">
        <v>4</v>
      </c>
      <c r="G1326" s="962" t="s">
        <v>677</v>
      </c>
      <c r="H1326" s="962" t="s">
        <v>146</v>
      </c>
      <c r="I1326" s="963" t="s">
        <v>681</v>
      </c>
    </row>
    <row r="1327" spans="1:9">
      <c r="A1327" s="968" t="s">
        <v>747</v>
      </c>
      <c r="B1327" s="962" t="s">
        <v>362</v>
      </c>
      <c r="C1327" s="964">
        <v>0</v>
      </c>
      <c r="D1327" s="978">
        <v>0</v>
      </c>
      <c r="E1327" s="962">
        <v>504</v>
      </c>
      <c r="F1327" s="962">
        <v>4</v>
      </c>
      <c r="G1327" s="962" t="s">
        <v>677</v>
      </c>
      <c r="H1327" s="962" t="s">
        <v>24</v>
      </c>
      <c r="I1327" s="962" t="s">
        <v>683</v>
      </c>
    </row>
    <row r="1328" spans="1:9">
      <c r="A1328" s="966" t="s">
        <v>181</v>
      </c>
      <c r="B1328" s="962" t="s">
        <v>362</v>
      </c>
      <c r="C1328" s="964">
        <v>48061.899073614986</v>
      </c>
      <c r="D1328" s="978">
        <v>0</v>
      </c>
      <c r="E1328" s="962">
        <v>504</v>
      </c>
      <c r="F1328" s="962">
        <v>4</v>
      </c>
      <c r="G1328" s="962" t="s">
        <v>677</v>
      </c>
      <c r="H1328" s="962" t="s">
        <v>146</v>
      </c>
      <c r="I1328" s="963" t="s">
        <v>681</v>
      </c>
    </row>
    <row r="1329" spans="1:9">
      <c r="A1329" s="967" t="s">
        <v>261</v>
      </c>
      <c r="B1329" s="962" t="s">
        <v>362</v>
      </c>
      <c r="C1329" s="964">
        <v>0</v>
      </c>
      <c r="D1329" s="978">
        <v>0</v>
      </c>
      <c r="E1329" s="962">
        <v>504</v>
      </c>
      <c r="F1329" s="962">
        <v>4</v>
      </c>
      <c r="G1329" s="962" t="s">
        <v>677</v>
      </c>
      <c r="H1329" s="962" t="s">
        <v>79</v>
      </c>
      <c r="I1329" s="962" t="s">
        <v>683</v>
      </c>
    </row>
    <row r="1330" spans="1:9">
      <c r="A1330" s="966" t="s">
        <v>190</v>
      </c>
      <c r="B1330" s="962" t="s">
        <v>362</v>
      </c>
      <c r="C1330" s="964">
        <v>31566.580626127368</v>
      </c>
      <c r="D1330" s="978">
        <v>0</v>
      </c>
      <c r="E1330" s="962">
        <v>504</v>
      </c>
      <c r="F1330" s="962">
        <v>4</v>
      </c>
      <c r="G1330" s="962" t="s">
        <v>677</v>
      </c>
      <c r="H1330" s="962" t="s">
        <v>146</v>
      </c>
      <c r="I1330" s="963" t="s">
        <v>681</v>
      </c>
    </row>
    <row r="1331" spans="1:9">
      <c r="A1331" s="968" t="s">
        <v>83</v>
      </c>
      <c r="B1331" s="962" t="s">
        <v>362</v>
      </c>
      <c r="C1331" s="964">
        <v>222.50879200747676</v>
      </c>
      <c r="D1331" s="978">
        <v>0</v>
      </c>
      <c r="E1331" s="962">
        <v>504</v>
      </c>
      <c r="F1331" s="962">
        <v>4</v>
      </c>
      <c r="G1331" s="962" t="s">
        <v>677</v>
      </c>
      <c r="H1331" s="962" t="s">
        <v>87</v>
      </c>
      <c r="I1331" s="962" t="s">
        <v>682</v>
      </c>
    </row>
    <row r="1332" spans="1:9">
      <c r="A1332" s="966" t="s">
        <v>192</v>
      </c>
      <c r="B1332" s="962" t="s">
        <v>362</v>
      </c>
      <c r="C1332" s="964">
        <v>1664.6619609845075</v>
      </c>
      <c r="D1332" s="978">
        <v>0</v>
      </c>
      <c r="E1332" s="962">
        <v>504</v>
      </c>
      <c r="F1332" s="962">
        <v>4</v>
      </c>
      <c r="G1332" s="962" t="s">
        <v>677</v>
      </c>
      <c r="H1332" s="962" t="s">
        <v>146</v>
      </c>
      <c r="I1332" s="962" t="s">
        <v>683</v>
      </c>
    </row>
    <row r="1333" spans="1:9">
      <c r="A1333" s="966" t="s">
        <v>94</v>
      </c>
      <c r="B1333" s="962" t="s">
        <v>362</v>
      </c>
      <c r="C1333" s="964">
        <v>2447.5967120822443</v>
      </c>
      <c r="D1333" s="978">
        <v>0</v>
      </c>
      <c r="E1333" s="962">
        <v>504</v>
      </c>
      <c r="F1333" s="962">
        <v>4</v>
      </c>
      <c r="G1333" s="962" t="s">
        <v>677</v>
      </c>
      <c r="H1333" s="962" t="s">
        <v>95</v>
      </c>
      <c r="I1333" s="962" t="s">
        <v>726</v>
      </c>
    </row>
    <row r="1334" spans="1:9">
      <c r="A1334" s="966" t="s">
        <v>196</v>
      </c>
      <c r="B1334" s="962" t="s">
        <v>362</v>
      </c>
      <c r="C1334" s="964">
        <v>264785.46248889732</v>
      </c>
      <c r="D1334" s="978">
        <v>0</v>
      </c>
      <c r="E1334" s="962">
        <v>504</v>
      </c>
      <c r="F1334" s="962">
        <v>4</v>
      </c>
      <c r="G1334" s="962" t="s">
        <v>677</v>
      </c>
      <c r="H1334" s="962" t="s">
        <v>146</v>
      </c>
      <c r="I1334" s="962" t="s">
        <v>681</v>
      </c>
    </row>
    <row r="1335" spans="1:9">
      <c r="A1335" s="966" t="s">
        <v>100</v>
      </c>
      <c r="B1335" s="962" t="s">
        <v>362</v>
      </c>
      <c r="C1335" s="964">
        <v>0</v>
      </c>
      <c r="D1335" s="978">
        <v>0</v>
      </c>
      <c r="E1335" s="962">
        <v>504</v>
      </c>
      <c r="F1335" s="962">
        <v>4</v>
      </c>
      <c r="G1335" s="962" t="s">
        <v>677</v>
      </c>
      <c r="H1335" s="962" t="s">
        <v>24</v>
      </c>
      <c r="I1335" s="962" t="s">
        <v>682</v>
      </c>
    </row>
    <row r="1336" spans="1:9">
      <c r="A1336" s="966" t="s">
        <v>198</v>
      </c>
      <c r="B1336" s="962" t="s">
        <v>362</v>
      </c>
      <c r="C1336" s="964">
        <v>0</v>
      </c>
      <c r="D1336" s="978">
        <v>0</v>
      </c>
      <c r="E1336" s="962">
        <v>504</v>
      </c>
      <c r="F1336" s="962">
        <v>4</v>
      </c>
      <c r="G1336" s="962" t="s">
        <v>677</v>
      </c>
      <c r="H1336" s="962" t="s">
        <v>146</v>
      </c>
      <c r="I1336" s="962" t="s">
        <v>683</v>
      </c>
    </row>
    <row r="1337" spans="1:9">
      <c r="A1337" s="966" t="s">
        <v>201</v>
      </c>
      <c r="B1337" s="962" t="s">
        <v>362</v>
      </c>
      <c r="C1337" s="964">
        <v>0</v>
      </c>
      <c r="D1337" s="978">
        <v>0</v>
      </c>
      <c r="E1337" s="962">
        <v>504</v>
      </c>
      <c r="F1337" s="962">
        <v>4</v>
      </c>
      <c r="G1337" s="962" t="s">
        <v>677</v>
      </c>
      <c r="H1337" s="962" t="s">
        <v>146</v>
      </c>
      <c r="I1337" s="963" t="s">
        <v>683</v>
      </c>
    </row>
    <row r="1338" spans="1:9">
      <c r="A1338" s="968" t="s">
        <v>103</v>
      </c>
      <c r="B1338" s="962" t="s">
        <v>362</v>
      </c>
      <c r="C1338" s="964">
        <v>445.01758401495351</v>
      </c>
      <c r="D1338" s="978">
        <v>0</v>
      </c>
      <c r="E1338" s="962">
        <v>504</v>
      </c>
      <c r="F1338" s="962">
        <v>4</v>
      </c>
      <c r="G1338" s="962" t="s">
        <v>677</v>
      </c>
      <c r="H1338" s="962" t="s">
        <v>79</v>
      </c>
      <c r="I1338" s="962" t="s">
        <v>682</v>
      </c>
    </row>
    <row r="1339" spans="1:9">
      <c r="A1339" s="968" t="s">
        <v>107</v>
      </c>
      <c r="B1339" s="962" t="s">
        <v>362</v>
      </c>
      <c r="C1339" s="964">
        <v>0</v>
      </c>
      <c r="D1339" s="978">
        <v>0</v>
      </c>
      <c r="E1339" s="962">
        <v>504</v>
      </c>
      <c r="F1339" s="962">
        <v>4</v>
      </c>
      <c r="G1339" s="962" t="s">
        <v>677</v>
      </c>
      <c r="H1339" s="962" t="s">
        <v>79</v>
      </c>
      <c r="I1339" s="962" t="s">
        <v>682</v>
      </c>
    </row>
    <row r="1340" spans="1:9">
      <c r="A1340" s="968" t="s">
        <v>108</v>
      </c>
      <c r="B1340" s="962" t="s">
        <v>362</v>
      </c>
      <c r="C1340" s="964">
        <v>0</v>
      </c>
      <c r="D1340" s="978">
        <v>0</v>
      </c>
      <c r="E1340" s="962">
        <v>504</v>
      </c>
      <c r="F1340" s="962">
        <v>4</v>
      </c>
      <c r="G1340" s="962" t="s">
        <v>677</v>
      </c>
      <c r="H1340" s="962" t="s">
        <v>32</v>
      </c>
      <c r="I1340" s="962" t="s">
        <v>682</v>
      </c>
    </row>
    <row r="1341" spans="1:9">
      <c r="A1341" s="966" t="s">
        <v>203</v>
      </c>
      <c r="B1341" s="962" t="s">
        <v>362</v>
      </c>
      <c r="C1341" s="964">
        <v>91988.843095757693</v>
      </c>
      <c r="D1341" s="978">
        <v>0</v>
      </c>
      <c r="E1341" s="962">
        <v>504</v>
      </c>
      <c r="F1341" s="962">
        <v>4</v>
      </c>
      <c r="G1341" s="962" t="s">
        <v>677</v>
      </c>
      <c r="H1341" s="962" t="s">
        <v>146</v>
      </c>
      <c r="I1341" s="963" t="s">
        <v>681</v>
      </c>
    </row>
    <row r="1342" spans="1:9">
      <c r="A1342" s="966" t="s">
        <v>204</v>
      </c>
      <c r="B1342" s="962" t="s">
        <v>362</v>
      </c>
      <c r="C1342" s="964">
        <v>726446.7041460101</v>
      </c>
      <c r="D1342" s="978">
        <v>0</v>
      </c>
      <c r="E1342" s="962">
        <v>504</v>
      </c>
      <c r="F1342" s="962">
        <v>4</v>
      </c>
      <c r="G1342" s="962" t="s">
        <v>677</v>
      </c>
      <c r="H1342" s="962" t="s">
        <v>146</v>
      </c>
      <c r="I1342" s="963" t="s">
        <v>681</v>
      </c>
    </row>
    <row r="1343" spans="1:9">
      <c r="A1343" s="966" t="s">
        <v>262</v>
      </c>
      <c r="B1343" s="962" t="s">
        <v>362</v>
      </c>
      <c r="C1343" s="964">
        <v>175485.26729656331</v>
      </c>
      <c r="D1343" s="978">
        <v>0</v>
      </c>
      <c r="E1343" s="962">
        <v>504</v>
      </c>
      <c r="F1343" s="962">
        <v>4</v>
      </c>
      <c r="G1343" s="962" t="s">
        <v>677</v>
      </c>
      <c r="H1343" s="962" t="s">
        <v>146</v>
      </c>
      <c r="I1343" s="963" t="s">
        <v>681</v>
      </c>
    </row>
    <row r="1344" spans="1:9">
      <c r="A1344" s="966" t="s">
        <v>263</v>
      </c>
      <c r="B1344" s="962" t="s">
        <v>362</v>
      </c>
      <c r="C1344" s="964">
        <v>699.31334630921265</v>
      </c>
      <c r="D1344" s="978">
        <v>0</v>
      </c>
      <c r="E1344" s="962">
        <v>504</v>
      </c>
      <c r="F1344" s="962">
        <v>4</v>
      </c>
      <c r="G1344" s="962" t="s">
        <v>677</v>
      </c>
      <c r="H1344" s="962" t="s">
        <v>24</v>
      </c>
      <c r="I1344" s="962" t="s">
        <v>683</v>
      </c>
    </row>
    <row r="1345" spans="1:9">
      <c r="A1345" s="969" t="s">
        <v>122</v>
      </c>
      <c r="B1345" s="962" t="s">
        <v>362</v>
      </c>
      <c r="C1345" s="964">
        <v>2002.5791280672909</v>
      </c>
      <c r="D1345" s="978">
        <v>0</v>
      </c>
      <c r="E1345" s="962">
        <v>504</v>
      </c>
      <c r="F1345" s="962">
        <v>4</v>
      </c>
      <c r="G1345" s="962" t="s">
        <v>677</v>
      </c>
      <c r="H1345" s="962" t="s">
        <v>79</v>
      </c>
      <c r="I1345" s="962" t="s">
        <v>683</v>
      </c>
    </row>
    <row r="1346" spans="1:9">
      <c r="A1346" s="969" t="s">
        <v>120</v>
      </c>
      <c r="B1346" s="962" t="s">
        <v>362</v>
      </c>
      <c r="C1346" s="964">
        <v>890.03516802990703</v>
      </c>
      <c r="D1346" s="978">
        <v>0</v>
      </c>
      <c r="E1346" s="962">
        <v>504</v>
      </c>
      <c r="F1346" s="962">
        <v>4</v>
      </c>
      <c r="G1346" s="962" t="s">
        <v>677</v>
      </c>
      <c r="H1346" s="962" t="s">
        <v>79</v>
      </c>
    </row>
    <row r="1347" spans="1:9">
      <c r="A1347" s="969" t="s">
        <v>123</v>
      </c>
      <c r="B1347" s="962" t="s">
        <v>362</v>
      </c>
      <c r="C1347" s="964">
        <v>222.50879200747676</v>
      </c>
      <c r="D1347" s="978">
        <v>0</v>
      </c>
      <c r="E1347" s="962">
        <v>504</v>
      </c>
      <c r="F1347" s="962">
        <v>4</v>
      </c>
      <c r="G1347" s="962" t="s">
        <v>677</v>
      </c>
      <c r="H1347" s="962" t="s">
        <v>54</v>
      </c>
      <c r="I1347" s="962" t="s">
        <v>683</v>
      </c>
    </row>
    <row r="1348" spans="1:9">
      <c r="A1348" s="967" t="s">
        <v>214</v>
      </c>
      <c r="B1348" s="962" t="s">
        <v>362</v>
      </c>
      <c r="C1348" s="964">
        <v>0</v>
      </c>
      <c r="D1348" s="978">
        <v>0</v>
      </c>
      <c r="E1348" s="962">
        <v>504</v>
      </c>
      <c r="F1348" s="962">
        <v>4</v>
      </c>
      <c r="G1348" s="962" t="s">
        <v>677</v>
      </c>
      <c r="H1348" s="962" t="s">
        <v>146</v>
      </c>
      <c r="I1348" s="962" t="s">
        <v>683</v>
      </c>
    </row>
    <row r="1349" spans="1:9" ht="15.6">
      <c r="A1349" s="967" t="s">
        <v>218</v>
      </c>
      <c r="B1349" s="962" t="s">
        <v>362</v>
      </c>
      <c r="C1349" s="964">
        <v>2670.1055040897209</v>
      </c>
      <c r="D1349" s="978">
        <v>0</v>
      </c>
      <c r="E1349" s="962">
        <v>504</v>
      </c>
      <c r="F1349" s="962">
        <v>4</v>
      </c>
      <c r="G1349" s="962" t="s">
        <v>677</v>
      </c>
      <c r="H1349" s="962" t="s">
        <v>146</v>
      </c>
      <c r="I1349" s="973" t="s">
        <v>742</v>
      </c>
    </row>
    <row r="1350" spans="1:9">
      <c r="A1350" s="969" t="s">
        <v>126</v>
      </c>
      <c r="B1350" s="962" t="s">
        <v>362</v>
      </c>
      <c r="C1350" s="964">
        <v>0</v>
      </c>
      <c r="D1350" s="978">
        <v>0</v>
      </c>
      <c r="E1350" s="962">
        <v>504</v>
      </c>
      <c r="F1350" s="962">
        <v>4</v>
      </c>
      <c r="G1350" s="962" t="s">
        <v>677</v>
      </c>
      <c r="H1350" s="962" t="s">
        <v>32</v>
      </c>
      <c r="I1350" s="962" t="s">
        <v>681</v>
      </c>
    </row>
    <row r="1351" spans="1:9">
      <c r="A1351" s="968" t="s">
        <v>129</v>
      </c>
      <c r="B1351" s="962" t="s">
        <v>362</v>
      </c>
      <c r="C1351" s="964">
        <v>222.50879200747676</v>
      </c>
      <c r="D1351" s="978">
        <v>0</v>
      </c>
      <c r="E1351" s="962">
        <v>504</v>
      </c>
      <c r="F1351" s="962">
        <v>4</v>
      </c>
      <c r="G1351" s="962" t="s">
        <v>677</v>
      </c>
      <c r="H1351" s="962" t="s">
        <v>24</v>
      </c>
      <c r="I1351" s="962" t="s">
        <v>682</v>
      </c>
    </row>
    <row r="1352" spans="1:9">
      <c r="A1352" s="968" t="s">
        <v>264</v>
      </c>
      <c r="B1352" s="962" t="s">
        <v>362</v>
      </c>
      <c r="C1352" s="964">
        <v>0</v>
      </c>
      <c r="D1352" s="978">
        <v>0</v>
      </c>
      <c r="E1352" s="962">
        <v>504</v>
      </c>
      <c r="F1352" s="962">
        <v>4</v>
      </c>
      <c r="G1352" s="962" t="s">
        <v>677</v>
      </c>
      <c r="H1352" s="962" t="s">
        <v>133</v>
      </c>
      <c r="I1352" s="962" t="s">
        <v>682</v>
      </c>
    </row>
    <row r="1353" spans="1:9">
      <c r="A1353" s="968" t="s">
        <v>138</v>
      </c>
      <c r="B1353" s="962" t="s">
        <v>362</v>
      </c>
      <c r="C1353" s="964">
        <v>0</v>
      </c>
      <c r="D1353" s="978">
        <v>0</v>
      </c>
      <c r="E1353" s="962">
        <v>504</v>
      </c>
      <c r="F1353" s="962">
        <v>4</v>
      </c>
      <c r="G1353" s="962" t="s">
        <v>677</v>
      </c>
      <c r="H1353" s="962" t="s">
        <v>87</v>
      </c>
      <c r="I1353" s="962" t="s">
        <v>682</v>
      </c>
    </row>
    <row r="1354" spans="1:9">
      <c r="A1354" s="966" t="s">
        <v>212</v>
      </c>
      <c r="B1354" s="962" t="s">
        <v>362</v>
      </c>
      <c r="C1354" s="964">
        <v>4505.8030381514045</v>
      </c>
      <c r="D1354" s="978">
        <v>0</v>
      </c>
      <c r="E1354" s="962">
        <v>504</v>
      </c>
      <c r="F1354" s="962">
        <v>4</v>
      </c>
      <c r="G1354" s="962" t="s">
        <v>677</v>
      </c>
      <c r="H1354" s="962" t="s">
        <v>146</v>
      </c>
      <c r="I1354" s="962" t="s">
        <v>705</v>
      </c>
    </row>
    <row r="1355" spans="1:9">
      <c r="A1355" s="962" t="s">
        <v>20</v>
      </c>
      <c r="B1355" s="962" t="s">
        <v>362</v>
      </c>
      <c r="C1355" s="964">
        <v>0</v>
      </c>
      <c r="D1355" s="978">
        <v>0</v>
      </c>
      <c r="E1355" s="962">
        <v>504</v>
      </c>
      <c r="F1355" s="962">
        <v>5</v>
      </c>
      <c r="G1355" s="962" t="s">
        <v>677</v>
      </c>
      <c r="H1355" s="962" t="s">
        <v>24</v>
      </c>
      <c r="I1355" s="963" t="s">
        <v>683</v>
      </c>
    </row>
    <row r="1356" spans="1:9">
      <c r="A1356" s="962" t="s">
        <v>143</v>
      </c>
      <c r="B1356" s="962" t="s">
        <v>362</v>
      </c>
      <c r="C1356" s="964">
        <v>0</v>
      </c>
      <c r="D1356" s="978">
        <v>0</v>
      </c>
      <c r="E1356" s="962">
        <v>504</v>
      </c>
      <c r="F1356" s="962">
        <v>5</v>
      </c>
      <c r="G1356" s="962" t="s">
        <v>677</v>
      </c>
      <c r="H1356" s="962" t="s">
        <v>146</v>
      </c>
      <c r="I1356" s="963" t="s">
        <v>681</v>
      </c>
    </row>
    <row r="1357" spans="1:9">
      <c r="A1357" s="966" t="s">
        <v>152</v>
      </c>
      <c r="B1357" s="962" t="s">
        <v>362</v>
      </c>
      <c r="C1357" s="964">
        <v>0</v>
      </c>
      <c r="D1357" s="978">
        <v>0</v>
      </c>
      <c r="E1357" s="962">
        <v>504</v>
      </c>
      <c r="F1357" s="962">
        <v>5</v>
      </c>
      <c r="G1357" s="962" t="s">
        <v>677</v>
      </c>
      <c r="H1357" s="962" t="s">
        <v>146</v>
      </c>
      <c r="I1357" s="963" t="s">
        <v>681</v>
      </c>
    </row>
    <row r="1358" spans="1:9">
      <c r="A1358" s="966" t="s">
        <v>158</v>
      </c>
      <c r="B1358" s="962" t="s">
        <v>362</v>
      </c>
      <c r="C1358" s="964">
        <v>2344.5521958214495</v>
      </c>
      <c r="D1358" s="978">
        <v>0</v>
      </c>
      <c r="E1358" s="962">
        <v>504</v>
      </c>
      <c r="F1358" s="962">
        <v>5</v>
      </c>
      <c r="G1358" s="962" t="s">
        <v>677</v>
      </c>
      <c r="H1358" s="962" t="s">
        <v>146</v>
      </c>
      <c r="I1358" s="963" t="s">
        <v>683</v>
      </c>
    </row>
    <row r="1359" spans="1:9">
      <c r="A1359" s="966" t="s">
        <v>30</v>
      </c>
      <c r="B1359" s="962" t="s">
        <v>362</v>
      </c>
      <c r="C1359" s="964">
        <v>0</v>
      </c>
      <c r="D1359" s="978">
        <v>0</v>
      </c>
      <c r="E1359" s="962">
        <v>504</v>
      </c>
      <c r="F1359" s="962">
        <v>5</v>
      </c>
      <c r="G1359" s="962" t="s">
        <v>677</v>
      </c>
      <c r="H1359" s="962" t="s">
        <v>32</v>
      </c>
      <c r="I1359" s="963" t="s">
        <v>681</v>
      </c>
    </row>
    <row r="1360" spans="1:9">
      <c r="A1360" s="967" t="s">
        <v>39</v>
      </c>
      <c r="B1360" s="962" t="s">
        <v>362</v>
      </c>
      <c r="C1360" s="964">
        <v>144.72544418650924</v>
      </c>
      <c r="D1360" s="978">
        <v>0</v>
      </c>
      <c r="E1360" s="962">
        <v>504</v>
      </c>
      <c r="F1360" s="962">
        <v>5</v>
      </c>
      <c r="G1360" s="962" t="s">
        <v>677</v>
      </c>
      <c r="H1360" s="962" t="s">
        <v>24</v>
      </c>
      <c r="I1360" s="963" t="s">
        <v>682</v>
      </c>
    </row>
    <row r="1361" spans="1:9">
      <c r="A1361" s="968" t="s">
        <v>70</v>
      </c>
      <c r="B1361" s="962" t="s">
        <v>362</v>
      </c>
      <c r="C1361" s="964">
        <v>1042.0231981428665</v>
      </c>
      <c r="D1361" s="978">
        <v>0</v>
      </c>
      <c r="E1361" s="962">
        <v>504</v>
      </c>
      <c r="F1361" s="962">
        <v>5</v>
      </c>
      <c r="G1361" s="962" t="s">
        <v>677</v>
      </c>
      <c r="H1361" s="962" t="s">
        <v>32</v>
      </c>
      <c r="I1361" s="963" t="s">
        <v>711</v>
      </c>
    </row>
    <row r="1362" spans="1:9">
      <c r="A1362" s="968" t="s">
        <v>746</v>
      </c>
      <c r="B1362" s="962" t="s">
        <v>362</v>
      </c>
      <c r="C1362" s="964">
        <v>1968.2660409365258</v>
      </c>
      <c r="D1362" s="978">
        <v>0</v>
      </c>
      <c r="E1362" s="962">
        <v>504</v>
      </c>
      <c r="F1362" s="962">
        <v>5</v>
      </c>
      <c r="G1362" s="962" t="s">
        <v>677</v>
      </c>
      <c r="H1362" s="962" t="s">
        <v>46</v>
      </c>
      <c r="I1362" s="963" t="s">
        <v>682</v>
      </c>
    </row>
    <row r="1363" spans="1:9">
      <c r="A1363" s="968" t="s">
        <v>63</v>
      </c>
      <c r="B1363" s="962" t="s">
        <v>362</v>
      </c>
      <c r="C1363" s="964">
        <v>144.72544418650924</v>
      </c>
      <c r="D1363" s="978">
        <v>0</v>
      </c>
      <c r="E1363" s="962">
        <v>504</v>
      </c>
      <c r="F1363" s="962">
        <v>5</v>
      </c>
      <c r="G1363" s="962" t="s">
        <v>677</v>
      </c>
      <c r="H1363" s="962" t="s">
        <v>64</v>
      </c>
      <c r="I1363" s="963" t="s">
        <v>683</v>
      </c>
    </row>
    <row r="1364" spans="1:9">
      <c r="A1364" s="966" t="s">
        <v>166</v>
      </c>
      <c r="B1364" s="962" t="s">
        <v>362</v>
      </c>
      <c r="C1364" s="964">
        <v>0</v>
      </c>
      <c r="D1364" s="978">
        <v>0</v>
      </c>
      <c r="E1364" s="962">
        <v>504</v>
      </c>
      <c r="F1364" s="962">
        <v>5</v>
      </c>
      <c r="G1364" s="962" t="s">
        <v>677</v>
      </c>
      <c r="H1364" s="962" t="s">
        <v>146</v>
      </c>
      <c r="I1364" s="963" t="s">
        <v>683</v>
      </c>
    </row>
    <row r="1365" spans="1:9">
      <c r="A1365" s="966" t="s">
        <v>173</v>
      </c>
      <c r="B1365" s="962" t="s">
        <v>362</v>
      </c>
      <c r="C1365" s="964">
        <v>0</v>
      </c>
      <c r="D1365" s="978">
        <v>0</v>
      </c>
      <c r="E1365" s="962">
        <v>504</v>
      </c>
      <c r="F1365" s="962">
        <v>5</v>
      </c>
      <c r="G1365" s="962" t="s">
        <v>677</v>
      </c>
      <c r="H1365" s="962" t="s">
        <v>146</v>
      </c>
      <c r="I1365" s="963" t="s">
        <v>683</v>
      </c>
    </row>
    <row r="1366" spans="1:9">
      <c r="A1366" s="969" t="s">
        <v>52</v>
      </c>
      <c r="B1366" s="962" t="s">
        <v>362</v>
      </c>
      <c r="C1366" s="964">
        <v>4341.7633255952769</v>
      </c>
      <c r="D1366" s="978">
        <v>0</v>
      </c>
      <c r="E1366" s="962">
        <v>504</v>
      </c>
      <c r="F1366" s="962">
        <v>5</v>
      </c>
      <c r="G1366" s="962" t="s">
        <v>677</v>
      </c>
      <c r="H1366" s="962" t="s">
        <v>54</v>
      </c>
      <c r="I1366" s="962" t="s">
        <v>721</v>
      </c>
    </row>
    <row r="1367" spans="1:9">
      <c r="A1367" s="966" t="s">
        <v>185</v>
      </c>
      <c r="B1367" s="962" t="s">
        <v>362</v>
      </c>
      <c r="C1367" s="964">
        <v>465384.9273439066</v>
      </c>
      <c r="D1367" s="978">
        <v>0</v>
      </c>
      <c r="E1367" s="962">
        <v>504</v>
      </c>
      <c r="F1367" s="962">
        <v>5</v>
      </c>
      <c r="G1367" s="962" t="s">
        <v>677</v>
      </c>
      <c r="H1367" s="962" t="s">
        <v>146</v>
      </c>
      <c r="I1367" s="963" t="s">
        <v>681</v>
      </c>
    </row>
    <row r="1368" spans="1:9">
      <c r="A1368" s="968" t="s">
        <v>747</v>
      </c>
      <c r="B1368" s="962" t="s">
        <v>362</v>
      </c>
      <c r="C1368" s="964">
        <v>1273.5839088412813</v>
      </c>
      <c r="D1368" s="978">
        <v>0</v>
      </c>
      <c r="E1368" s="962">
        <v>504</v>
      </c>
      <c r="F1368" s="962">
        <v>5</v>
      </c>
      <c r="G1368" s="962" t="s">
        <v>677</v>
      </c>
      <c r="H1368" s="962" t="s">
        <v>24</v>
      </c>
      <c r="I1368" s="962" t="s">
        <v>683</v>
      </c>
    </row>
    <row r="1369" spans="1:9">
      <c r="A1369" s="966" t="s">
        <v>181</v>
      </c>
      <c r="B1369" s="962" t="s">
        <v>362</v>
      </c>
      <c r="C1369" s="964">
        <v>36470.811935000325</v>
      </c>
      <c r="D1369" s="978">
        <v>0</v>
      </c>
      <c r="E1369" s="962">
        <v>504</v>
      </c>
      <c r="F1369" s="962">
        <v>5</v>
      </c>
      <c r="G1369" s="962" t="s">
        <v>677</v>
      </c>
      <c r="H1369" s="962" t="s">
        <v>146</v>
      </c>
      <c r="I1369" s="963" t="s">
        <v>681</v>
      </c>
    </row>
    <row r="1370" spans="1:9">
      <c r="A1370" s="967" t="s">
        <v>261</v>
      </c>
      <c r="B1370" s="962" t="s">
        <v>362</v>
      </c>
      <c r="C1370" s="964">
        <v>3126.0695944285994</v>
      </c>
      <c r="D1370" s="978">
        <v>0</v>
      </c>
      <c r="E1370" s="962">
        <v>504</v>
      </c>
      <c r="F1370" s="962">
        <v>5</v>
      </c>
      <c r="G1370" s="962" t="s">
        <v>677</v>
      </c>
      <c r="H1370" s="962" t="s">
        <v>79</v>
      </c>
      <c r="I1370" s="962" t="s">
        <v>683</v>
      </c>
    </row>
    <row r="1371" spans="1:9">
      <c r="A1371" s="966" t="s">
        <v>190</v>
      </c>
      <c r="B1371" s="962" t="s">
        <v>362</v>
      </c>
      <c r="C1371" s="964">
        <v>36636.763777667526</v>
      </c>
      <c r="D1371" s="978">
        <v>0</v>
      </c>
      <c r="E1371" s="962">
        <v>504</v>
      </c>
      <c r="F1371" s="962">
        <v>5</v>
      </c>
      <c r="G1371" s="962" t="s">
        <v>677</v>
      </c>
      <c r="H1371" s="962" t="s">
        <v>146</v>
      </c>
      <c r="I1371" s="963" t="s">
        <v>681</v>
      </c>
    </row>
    <row r="1372" spans="1:9">
      <c r="A1372" s="968" t="s">
        <v>83</v>
      </c>
      <c r="B1372" s="962" t="s">
        <v>362</v>
      </c>
      <c r="C1372" s="964">
        <v>0</v>
      </c>
      <c r="D1372" s="978">
        <v>0</v>
      </c>
      <c r="E1372" s="962">
        <v>504</v>
      </c>
      <c r="F1372" s="962">
        <v>5</v>
      </c>
      <c r="G1372" s="962" t="s">
        <v>677</v>
      </c>
      <c r="H1372" s="962" t="s">
        <v>87</v>
      </c>
      <c r="I1372" s="962" t="s">
        <v>682</v>
      </c>
    </row>
    <row r="1373" spans="1:9">
      <c r="A1373" s="966" t="s">
        <v>192</v>
      </c>
      <c r="B1373" s="962" t="s">
        <v>362</v>
      </c>
      <c r="C1373" s="964">
        <v>1082.7389765154671</v>
      </c>
      <c r="D1373" s="978">
        <v>0</v>
      </c>
      <c r="E1373" s="962">
        <v>504</v>
      </c>
      <c r="F1373" s="962">
        <v>5</v>
      </c>
      <c r="G1373" s="962" t="s">
        <v>677</v>
      </c>
      <c r="H1373" s="962" t="s">
        <v>146</v>
      </c>
      <c r="I1373" s="962" t="s">
        <v>683</v>
      </c>
    </row>
    <row r="1374" spans="1:9">
      <c r="A1374" s="966" t="s">
        <v>94</v>
      </c>
      <c r="B1374" s="962" t="s">
        <v>362</v>
      </c>
      <c r="C1374" s="964">
        <v>1563.0347972142999</v>
      </c>
      <c r="D1374" s="978">
        <v>0</v>
      </c>
      <c r="E1374" s="962">
        <v>504</v>
      </c>
      <c r="F1374" s="962">
        <v>5</v>
      </c>
      <c r="G1374" s="962" t="s">
        <v>677</v>
      </c>
      <c r="H1374" s="962" t="s">
        <v>95</v>
      </c>
      <c r="I1374" s="962" t="s">
        <v>726</v>
      </c>
    </row>
    <row r="1375" spans="1:9">
      <c r="A1375" s="966" t="s">
        <v>196</v>
      </c>
      <c r="B1375" s="962" t="s">
        <v>362</v>
      </c>
      <c r="C1375" s="964">
        <v>244962.28683008556</v>
      </c>
      <c r="D1375" s="978">
        <v>0</v>
      </c>
      <c r="E1375" s="962">
        <v>504</v>
      </c>
      <c r="F1375" s="962">
        <v>5</v>
      </c>
      <c r="G1375" s="962" t="s">
        <v>677</v>
      </c>
      <c r="H1375" s="962" t="s">
        <v>146</v>
      </c>
      <c r="I1375" s="962" t="s">
        <v>681</v>
      </c>
    </row>
    <row r="1376" spans="1:9">
      <c r="A1376" s="966" t="s">
        <v>100</v>
      </c>
      <c r="B1376" s="962" t="s">
        <v>362</v>
      </c>
      <c r="C1376" s="964">
        <v>0</v>
      </c>
      <c r="D1376" s="978">
        <v>0</v>
      </c>
      <c r="E1376" s="962">
        <v>504</v>
      </c>
      <c r="F1376" s="962">
        <v>5</v>
      </c>
      <c r="G1376" s="962" t="s">
        <v>677</v>
      </c>
      <c r="H1376" s="962" t="s">
        <v>24</v>
      </c>
      <c r="I1376" s="962" t="s">
        <v>682</v>
      </c>
    </row>
    <row r="1377" spans="1:9">
      <c r="A1377" s="966" t="s">
        <v>198</v>
      </c>
      <c r="B1377" s="962" t="s">
        <v>362</v>
      </c>
      <c r="C1377" s="964">
        <v>0</v>
      </c>
      <c r="D1377" s="978">
        <v>0</v>
      </c>
      <c r="E1377" s="962">
        <v>504</v>
      </c>
      <c r="F1377" s="962">
        <v>5</v>
      </c>
      <c r="G1377" s="962" t="s">
        <v>677</v>
      </c>
      <c r="H1377" s="962" t="s">
        <v>146</v>
      </c>
      <c r="I1377" s="962" t="s">
        <v>683</v>
      </c>
    </row>
    <row r="1378" spans="1:9">
      <c r="A1378" s="966" t="s">
        <v>201</v>
      </c>
      <c r="B1378" s="962" t="s">
        <v>362</v>
      </c>
      <c r="C1378" s="964">
        <v>0</v>
      </c>
      <c r="D1378" s="978">
        <v>0</v>
      </c>
      <c r="E1378" s="962">
        <v>504</v>
      </c>
      <c r="F1378" s="962">
        <v>5</v>
      </c>
      <c r="G1378" s="962" t="s">
        <v>677</v>
      </c>
      <c r="H1378" s="962" t="s">
        <v>146</v>
      </c>
      <c r="I1378" s="963" t="s">
        <v>683</v>
      </c>
    </row>
    <row r="1379" spans="1:9">
      <c r="A1379" s="968" t="s">
        <v>103</v>
      </c>
      <c r="B1379" s="962" t="s">
        <v>362</v>
      </c>
      <c r="C1379" s="964">
        <v>434.17633255952774</v>
      </c>
      <c r="D1379" s="978">
        <v>0</v>
      </c>
      <c r="E1379" s="962">
        <v>504</v>
      </c>
      <c r="F1379" s="962">
        <v>5</v>
      </c>
      <c r="G1379" s="962" t="s">
        <v>677</v>
      </c>
      <c r="H1379" s="962" t="s">
        <v>79</v>
      </c>
      <c r="I1379" s="962" t="s">
        <v>682</v>
      </c>
    </row>
    <row r="1380" spans="1:9">
      <c r="A1380" s="968" t="s">
        <v>107</v>
      </c>
      <c r="B1380" s="962" t="s">
        <v>362</v>
      </c>
      <c r="C1380" s="964">
        <v>492.06651023413144</v>
      </c>
      <c r="D1380" s="978">
        <v>0</v>
      </c>
      <c r="E1380" s="962">
        <v>504</v>
      </c>
      <c r="F1380" s="962">
        <v>5</v>
      </c>
      <c r="G1380" s="962" t="s">
        <v>677</v>
      </c>
      <c r="H1380" s="962" t="s">
        <v>79</v>
      </c>
      <c r="I1380" s="962" t="s">
        <v>682</v>
      </c>
    </row>
    <row r="1381" spans="1:9">
      <c r="A1381" s="968" t="s">
        <v>108</v>
      </c>
      <c r="B1381" s="962" t="s">
        <v>362</v>
      </c>
      <c r="C1381" s="964">
        <v>521.01159907143324</v>
      </c>
      <c r="D1381" s="978">
        <v>0</v>
      </c>
      <c r="E1381" s="962">
        <v>504</v>
      </c>
      <c r="F1381" s="962">
        <v>5</v>
      </c>
      <c r="G1381" s="962" t="s">
        <v>677</v>
      </c>
      <c r="H1381" s="962" t="s">
        <v>32</v>
      </c>
      <c r="I1381" s="962" t="s">
        <v>682</v>
      </c>
    </row>
    <row r="1382" spans="1:9">
      <c r="A1382" s="966" t="s">
        <v>203</v>
      </c>
      <c r="B1382" s="962" t="s">
        <v>362</v>
      </c>
      <c r="C1382" s="964">
        <v>13372.631042833455</v>
      </c>
      <c r="D1382" s="978">
        <v>0</v>
      </c>
      <c r="E1382" s="962">
        <v>504</v>
      </c>
      <c r="F1382" s="962">
        <v>5</v>
      </c>
      <c r="G1382" s="962" t="s">
        <v>677</v>
      </c>
      <c r="H1382" s="962" t="s">
        <v>146</v>
      </c>
      <c r="I1382" s="963" t="s">
        <v>681</v>
      </c>
    </row>
    <row r="1383" spans="1:9">
      <c r="A1383" s="966" t="s">
        <v>204</v>
      </c>
      <c r="B1383" s="962" t="s">
        <v>362</v>
      </c>
      <c r="C1383" s="964">
        <v>633515.37036425807</v>
      </c>
      <c r="D1383" s="978">
        <v>0</v>
      </c>
      <c r="E1383" s="962">
        <v>504</v>
      </c>
      <c r="F1383" s="962">
        <v>5</v>
      </c>
      <c r="G1383" s="962" t="s">
        <v>677</v>
      </c>
      <c r="H1383" s="962" t="s">
        <v>146</v>
      </c>
      <c r="I1383" s="963" t="s">
        <v>681</v>
      </c>
    </row>
    <row r="1384" spans="1:9">
      <c r="A1384" s="966" t="s">
        <v>262</v>
      </c>
      <c r="B1384" s="962" t="s">
        <v>362</v>
      </c>
      <c r="C1384" s="964">
        <v>130040.63578305143</v>
      </c>
      <c r="D1384" s="978">
        <v>0</v>
      </c>
      <c r="E1384" s="962">
        <v>504</v>
      </c>
      <c r="F1384" s="962">
        <v>5</v>
      </c>
      <c r="G1384" s="962" t="s">
        <v>677</v>
      </c>
      <c r="H1384" s="962" t="s">
        <v>146</v>
      </c>
      <c r="I1384" s="963" t="s">
        <v>681</v>
      </c>
    </row>
    <row r="1385" spans="1:9">
      <c r="A1385" s="966" t="s">
        <v>263</v>
      </c>
      <c r="B1385" s="962" t="s">
        <v>362</v>
      </c>
      <c r="C1385" s="964">
        <v>0</v>
      </c>
      <c r="D1385" s="978">
        <v>0</v>
      </c>
      <c r="E1385" s="962">
        <v>504</v>
      </c>
      <c r="F1385" s="962">
        <v>5</v>
      </c>
      <c r="G1385" s="962" t="s">
        <v>677</v>
      </c>
      <c r="H1385" s="962" t="s">
        <v>24</v>
      </c>
      <c r="I1385" s="962" t="s">
        <v>683</v>
      </c>
    </row>
    <row r="1386" spans="1:9">
      <c r="A1386" s="969" t="s">
        <v>122</v>
      </c>
      <c r="B1386" s="962" t="s">
        <v>362</v>
      </c>
      <c r="C1386" s="964">
        <v>810.46248744445177</v>
      </c>
      <c r="D1386" s="978">
        <v>0</v>
      </c>
      <c r="E1386" s="962">
        <v>504</v>
      </c>
      <c r="F1386" s="962">
        <v>5</v>
      </c>
      <c r="G1386" s="962" t="s">
        <v>677</v>
      </c>
      <c r="H1386" s="962" t="s">
        <v>79</v>
      </c>
      <c r="I1386" s="962" t="s">
        <v>683</v>
      </c>
    </row>
    <row r="1387" spans="1:9">
      <c r="A1387" s="969" t="s">
        <v>120</v>
      </c>
      <c r="B1387" s="962" t="s">
        <v>362</v>
      </c>
      <c r="C1387" s="964">
        <v>289.45088837301847</v>
      </c>
      <c r="D1387" s="978">
        <v>0</v>
      </c>
      <c r="E1387" s="962">
        <v>504</v>
      </c>
      <c r="F1387" s="962">
        <v>5</v>
      </c>
      <c r="G1387" s="962" t="s">
        <v>677</v>
      </c>
      <c r="H1387" s="962" t="s">
        <v>79</v>
      </c>
    </row>
    <row r="1388" spans="1:9">
      <c r="A1388" s="969" t="s">
        <v>123</v>
      </c>
      <c r="B1388" s="962" t="s">
        <v>362</v>
      </c>
      <c r="C1388" s="964">
        <v>144.72544418650924</v>
      </c>
      <c r="D1388" s="978">
        <v>0</v>
      </c>
      <c r="E1388" s="962">
        <v>504</v>
      </c>
      <c r="F1388" s="962">
        <v>5</v>
      </c>
      <c r="G1388" s="962" t="s">
        <v>677</v>
      </c>
      <c r="H1388" s="962" t="s">
        <v>54</v>
      </c>
      <c r="I1388" s="962" t="s">
        <v>683</v>
      </c>
    </row>
    <row r="1389" spans="1:9">
      <c r="A1389" s="967" t="s">
        <v>214</v>
      </c>
      <c r="B1389" s="962" t="s">
        <v>362</v>
      </c>
      <c r="C1389" s="964">
        <v>1043.8580363953738</v>
      </c>
      <c r="D1389" s="978">
        <v>0</v>
      </c>
      <c r="E1389" s="962">
        <v>504</v>
      </c>
      <c r="F1389" s="962">
        <v>5</v>
      </c>
      <c r="G1389" s="962" t="s">
        <v>677</v>
      </c>
      <c r="H1389" s="962" t="s">
        <v>146</v>
      </c>
      <c r="I1389" s="962" t="s">
        <v>683</v>
      </c>
    </row>
    <row r="1390" spans="1:9" ht="15.6">
      <c r="A1390" s="967" t="s">
        <v>218</v>
      </c>
      <c r="B1390" s="962" t="s">
        <v>362</v>
      </c>
      <c r="C1390" s="964">
        <v>1852.4856855873186</v>
      </c>
      <c r="D1390" s="978">
        <v>0</v>
      </c>
      <c r="E1390" s="962">
        <v>504</v>
      </c>
      <c r="F1390" s="962">
        <v>5</v>
      </c>
      <c r="G1390" s="962" t="s">
        <v>677</v>
      </c>
      <c r="H1390" s="962" t="s">
        <v>146</v>
      </c>
      <c r="I1390" s="973" t="s">
        <v>742</v>
      </c>
    </row>
    <row r="1391" spans="1:9">
      <c r="A1391" s="969" t="s">
        <v>126</v>
      </c>
      <c r="B1391" s="962" t="s">
        <v>362</v>
      </c>
      <c r="C1391" s="964">
        <v>0</v>
      </c>
      <c r="D1391" s="978">
        <v>0</v>
      </c>
      <c r="E1391" s="962">
        <v>504</v>
      </c>
      <c r="F1391" s="962">
        <v>5</v>
      </c>
      <c r="G1391" s="962" t="s">
        <v>677</v>
      </c>
      <c r="H1391" s="962" t="s">
        <v>32</v>
      </c>
      <c r="I1391" s="962" t="s">
        <v>681</v>
      </c>
    </row>
    <row r="1392" spans="1:9">
      <c r="A1392" s="968" t="s">
        <v>129</v>
      </c>
      <c r="B1392" s="962" t="s">
        <v>362</v>
      </c>
      <c r="C1392" s="964">
        <v>463.12142139682965</v>
      </c>
      <c r="D1392" s="978">
        <v>0</v>
      </c>
      <c r="E1392" s="962">
        <v>504</v>
      </c>
      <c r="F1392" s="962">
        <v>5</v>
      </c>
      <c r="G1392" s="962" t="s">
        <v>677</v>
      </c>
      <c r="H1392" s="962" t="s">
        <v>24</v>
      </c>
      <c r="I1392" s="962" t="s">
        <v>682</v>
      </c>
    </row>
    <row r="1393" spans="1:9">
      <c r="A1393" s="968" t="s">
        <v>264</v>
      </c>
      <c r="B1393" s="962" t="s">
        <v>362</v>
      </c>
      <c r="C1393" s="964">
        <v>0</v>
      </c>
      <c r="D1393" s="978">
        <v>0</v>
      </c>
      <c r="E1393" s="962">
        <v>504</v>
      </c>
      <c r="F1393" s="962">
        <v>5</v>
      </c>
      <c r="G1393" s="962" t="s">
        <v>677</v>
      </c>
      <c r="H1393" s="962" t="s">
        <v>133</v>
      </c>
      <c r="I1393" s="962" t="s">
        <v>682</v>
      </c>
    </row>
    <row r="1394" spans="1:9">
      <c r="A1394" s="968" t="s">
        <v>138</v>
      </c>
      <c r="B1394" s="962" t="s">
        <v>362</v>
      </c>
      <c r="C1394" s="964">
        <v>0</v>
      </c>
      <c r="D1394" s="978">
        <v>0</v>
      </c>
      <c r="E1394" s="962">
        <v>504</v>
      </c>
      <c r="F1394" s="962">
        <v>5</v>
      </c>
      <c r="G1394" s="962" t="s">
        <v>677</v>
      </c>
      <c r="H1394" s="962" t="s">
        <v>87</v>
      </c>
      <c r="I1394" s="962" t="s">
        <v>682</v>
      </c>
    </row>
    <row r="1395" spans="1:9">
      <c r="A1395" s="966" t="s">
        <v>212</v>
      </c>
      <c r="B1395" s="962" t="s">
        <v>362</v>
      </c>
      <c r="C1395" s="964">
        <v>694.68213209524436</v>
      </c>
      <c r="D1395" s="978">
        <v>0</v>
      </c>
      <c r="E1395" s="962">
        <v>504</v>
      </c>
      <c r="F1395" s="962">
        <v>5</v>
      </c>
      <c r="G1395" s="962" t="s">
        <v>677</v>
      </c>
      <c r="H1395" s="962" t="s">
        <v>146</v>
      </c>
      <c r="I1395" s="962" t="s">
        <v>705</v>
      </c>
    </row>
    <row r="1396" spans="1:9">
      <c r="A1396" s="962" t="s">
        <v>20</v>
      </c>
      <c r="B1396" s="962" t="s">
        <v>362</v>
      </c>
      <c r="C1396" s="964">
        <v>0</v>
      </c>
      <c r="D1396" s="978">
        <v>0</v>
      </c>
      <c r="E1396" s="962">
        <v>504</v>
      </c>
      <c r="F1396" s="962">
        <v>6</v>
      </c>
      <c r="G1396" s="962" t="s">
        <v>677</v>
      </c>
      <c r="H1396" s="962" t="s">
        <v>24</v>
      </c>
      <c r="I1396" s="963" t="s">
        <v>683</v>
      </c>
    </row>
    <row r="1397" spans="1:9">
      <c r="A1397" s="962" t="s">
        <v>143</v>
      </c>
      <c r="B1397" s="962" t="s">
        <v>362</v>
      </c>
      <c r="C1397" s="964">
        <v>4443.4050289006218</v>
      </c>
      <c r="D1397" s="978">
        <v>0</v>
      </c>
      <c r="E1397" s="962">
        <v>504</v>
      </c>
      <c r="F1397" s="962">
        <v>6</v>
      </c>
      <c r="G1397" s="962" t="s">
        <v>677</v>
      </c>
      <c r="H1397" s="962" t="s">
        <v>146</v>
      </c>
      <c r="I1397" s="963" t="s">
        <v>681</v>
      </c>
    </row>
    <row r="1398" spans="1:9">
      <c r="A1398" s="966" t="s">
        <v>152</v>
      </c>
      <c r="B1398" s="962" t="s">
        <v>362</v>
      </c>
      <c r="C1398" s="964">
        <v>2207.9031199506194</v>
      </c>
      <c r="D1398" s="978">
        <v>0</v>
      </c>
      <c r="E1398" s="962">
        <v>504</v>
      </c>
      <c r="F1398" s="962">
        <v>6</v>
      </c>
      <c r="G1398" s="962" t="s">
        <v>677</v>
      </c>
      <c r="H1398" s="962" t="s">
        <v>146</v>
      </c>
      <c r="I1398" s="963" t="s">
        <v>681</v>
      </c>
    </row>
    <row r="1399" spans="1:9">
      <c r="A1399" s="966" t="s">
        <v>158</v>
      </c>
      <c r="B1399" s="962" t="s">
        <v>362</v>
      </c>
      <c r="C1399" s="964">
        <v>0</v>
      </c>
      <c r="D1399" s="978">
        <v>0</v>
      </c>
      <c r="E1399" s="962">
        <v>504</v>
      </c>
      <c r="F1399" s="962">
        <v>6</v>
      </c>
      <c r="G1399" s="962" t="s">
        <v>677</v>
      </c>
      <c r="H1399" s="962" t="s">
        <v>146</v>
      </c>
      <c r="I1399" s="963" t="s">
        <v>683</v>
      </c>
    </row>
    <row r="1400" spans="1:9">
      <c r="A1400" s="966" t="s">
        <v>30</v>
      </c>
      <c r="B1400" s="962" t="s">
        <v>362</v>
      </c>
      <c r="C1400" s="964">
        <v>664.84506984750419</v>
      </c>
      <c r="D1400" s="978">
        <v>0</v>
      </c>
      <c r="E1400" s="962">
        <v>504</v>
      </c>
      <c r="F1400" s="962">
        <v>6</v>
      </c>
      <c r="G1400" s="962" t="s">
        <v>677</v>
      </c>
      <c r="H1400" s="962" t="s">
        <v>32</v>
      </c>
      <c r="I1400" s="963" t="s">
        <v>681</v>
      </c>
    </row>
    <row r="1401" spans="1:9">
      <c r="A1401" s="967" t="s">
        <v>39</v>
      </c>
      <c r="B1401" s="962" t="s">
        <v>362</v>
      </c>
      <c r="C1401" s="964">
        <v>827.9636699814821</v>
      </c>
      <c r="D1401" s="978">
        <v>0</v>
      </c>
      <c r="E1401" s="962">
        <v>504</v>
      </c>
      <c r="F1401" s="962">
        <v>6</v>
      </c>
      <c r="G1401" s="962" t="s">
        <v>677</v>
      </c>
      <c r="H1401" s="962" t="s">
        <v>24</v>
      </c>
      <c r="I1401" s="963" t="s">
        <v>682</v>
      </c>
    </row>
    <row r="1402" spans="1:9">
      <c r="A1402" s="968" t="s">
        <v>70</v>
      </c>
      <c r="B1402" s="962" t="s">
        <v>362</v>
      </c>
      <c r="C1402" s="964">
        <v>4415.8062399012388</v>
      </c>
      <c r="D1402" s="978">
        <v>0</v>
      </c>
      <c r="E1402" s="962">
        <v>504</v>
      </c>
      <c r="F1402" s="962">
        <v>6</v>
      </c>
      <c r="G1402" s="962" t="s">
        <v>677</v>
      </c>
      <c r="H1402" s="962" t="s">
        <v>32</v>
      </c>
      <c r="I1402" s="963" t="s">
        <v>711</v>
      </c>
    </row>
    <row r="1403" spans="1:9">
      <c r="A1403" s="968" t="s">
        <v>746</v>
      </c>
      <c r="B1403" s="962" t="s">
        <v>362</v>
      </c>
      <c r="C1403" s="964">
        <v>827.9636699814821</v>
      </c>
      <c r="D1403" s="978">
        <v>0</v>
      </c>
      <c r="E1403" s="962">
        <v>504</v>
      </c>
      <c r="F1403" s="962">
        <v>6</v>
      </c>
      <c r="G1403" s="962" t="s">
        <v>677</v>
      </c>
      <c r="H1403" s="962" t="s">
        <v>46</v>
      </c>
      <c r="I1403" s="963" t="s">
        <v>682</v>
      </c>
    </row>
    <row r="1404" spans="1:9">
      <c r="A1404" s="968" t="s">
        <v>63</v>
      </c>
      <c r="B1404" s="962" t="s">
        <v>362</v>
      </c>
      <c r="C1404" s="964">
        <v>275.98788999382742</v>
      </c>
      <c r="D1404" s="978">
        <v>0</v>
      </c>
      <c r="E1404" s="962">
        <v>504</v>
      </c>
      <c r="F1404" s="962">
        <v>6</v>
      </c>
      <c r="G1404" s="962" t="s">
        <v>677</v>
      </c>
      <c r="H1404" s="962" t="s">
        <v>64</v>
      </c>
      <c r="I1404" s="963" t="s">
        <v>683</v>
      </c>
    </row>
    <row r="1405" spans="1:9">
      <c r="A1405" s="966" t="s">
        <v>166</v>
      </c>
      <c r="B1405" s="962" t="s">
        <v>362</v>
      </c>
      <c r="C1405" s="964">
        <v>0</v>
      </c>
      <c r="D1405" s="978">
        <v>0</v>
      </c>
      <c r="E1405" s="962">
        <v>504</v>
      </c>
      <c r="F1405" s="962">
        <v>6</v>
      </c>
      <c r="G1405" s="962" t="s">
        <v>677</v>
      </c>
      <c r="H1405" s="962" t="s">
        <v>146</v>
      </c>
      <c r="I1405" s="963" t="s">
        <v>683</v>
      </c>
    </row>
    <row r="1406" spans="1:9">
      <c r="A1406" s="966" t="s">
        <v>173</v>
      </c>
      <c r="B1406" s="962" t="s">
        <v>362</v>
      </c>
      <c r="C1406" s="964">
        <v>0</v>
      </c>
      <c r="D1406" s="978">
        <v>0</v>
      </c>
      <c r="E1406" s="962">
        <v>504</v>
      </c>
      <c r="F1406" s="962">
        <v>6</v>
      </c>
      <c r="G1406" s="962" t="s">
        <v>677</v>
      </c>
      <c r="H1406" s="962" t="s">
        <v>146</v>
      </c>
      <c r="I1406" s="963" t="s">
        <v>683</v>
      </c>
    </row>
    <row r="1407" spans="1:9">
      <c r="A1407" s="969" t="s">
        <v>52</v>
      </c>
      <c r="B1407" s="962" t="s">
        <v>362</v>
      </c>
      <c r="C1407" s="964">
        <v>3863.8304599135836</v>
      </c>
      <c r="D1407" s="978">
        <v>0</v>
      </c>
      <c r="E1407" s="962">
        <v>504</v>
      </c>
      <c r="F1407" s="962">
        <v>6</v>
      </c>
      <c r="G1407" s="962" t="s">
        <v>677</v>
      </c>
      <c r="H1407" s="962" t="s">
        <v>54</v>
      </c>
      <c r="I1407" s="962" t="s">
        <v>721</v>
      </c>
    </row>
    <row r="1408" spans="1:9">
      <c r="A1408" s="966" t="s">
        <v>185</v>
      </c>
      <c r="B1408" s="962" t="s">
        <v>362</v>
      </c>
      <c r="C1408" s="964">
        <v>1052875.4011337855</v>
      </c>
      <c r="D1408" s="978">
        <v>0</v>
      </c>
      <c r="E1408" s="962">
        <v>504</v>
      </c>
      <c r="F1408" s="962">
        <v>6</v>
      </c>
      <c r="G1408" s="962" t="s">
        <v>677</v>
      </c>
      <c r="H1408" s="962" t="s">
        <v>146</v>
      </c>
      <c r="I1408" s="963" t="s">
        <v>681</v>
      </c>
    </row>
    <row r="1409" spans="1:9">
      <c r="A1409" s="968" t="s">
        <v>747</v>
      </c>
      <c r="B1409" s="962" t="s">
        <v>362</v>
      </c>
      <c r="C1409" s="964">
        <v>0</v>
      </c>
      <c r="D1409" s="978">
        <v>0</v>
      </c>
      <c r="E1409" s="962">
        <v>504</v>
      </c>
      <c r="F1409" s="962">
        <v>6</v>
      </c>
      <c r="G1409" s="962" t="s">
        <v>677</v>
      </c>
      <c r="H1409" s="962" t="s">
        <v>24</v>
      </c>
      <c r="I1409" s="962" t="s">
        <v>683</v>
      </c>
    </row>
    <row r="1410" spans="1:9">
      <c r="A1410" s="966" t="s">
        <v>181</v>
      </c>
      <c r="B1410" s="962" t="s">
        <v>362</v>
      </c>
      <c r="C1410" s="964">
        <v>71204.875618407474</v>
      </c>
      <c r="D1410" s="978">
        <v>0</v>
      </c>
      <c r="E1410" s="962">
        <v>504</v>
      </c>
      <c r="F1410" s="962">
        <v>6</v>
      </c>
      <c r="G1410" s="962" t="s">
        <v>677</v>
      </c>
      <c r="H1410" s="962" t="s">
        <v>146</v>
      </c>
      <c r="I1410" s="963" t="s">
        <v>681</v>
      </c>
    </row>
    <row r="1411" spans="1:9">
      <c r="A1411" s="967" t="s">
        <v>261</v>
      </c>
      <c r="B1411" s="962" t="s">
        <v>362</v>
      </c>
      <c r="C1411" s="964">
        <v>0</v>
      </c>
      <c r="D1411" s="978">
        <v>0</v>
      </c>
      <c r="E1411" s="962">
        <v>504</v>
      </c>
      <c r="F1411" s="962">
        <v>6</v>
      </c>
      <c r="G1411" s="962" t="s">
        <v>677</v>
      </c>
      <c r="H1411" s="962" t="s">
        <v>79</v>
      </c>
      <c r="I1411" s="962" t="s">
        <v>683</v>
      </c>
    </row>
    <row r="1412" spans="1:9">
      <c r="A1412" s="966" t="s">
        <v>190</v>
      </c>
      <c r="B1412" s="962" t="s">
        <v>362</v>
      </c>
      <c r="C1412" s="964">
        <v>0</v>
      </c>
      <c r="D1412" s="978">
        <v>0</v>
      </c>
      <c r="E1412" s="962">
        <v>504</v>
      </c>
      <c r="F1412" s="962">
        <v>6</v>
      </c>
      <c r="G1412" s="962" t="s">
        <v>677</v>
      </c>
      <c r="H1412" s="962" t="s">
        <v>146</v>
      </c>
      <c r="I1412" s="963" t="s">
        <v>681</v>
      </c>
    </row>
    <row r="1413" spans="1:9">
      <c r="A1413" s="968" t="s">
        <v>83</v>
      </c>
      <c r="B1413" s="962" t="s">
        <v>362</v>
      </c>
      <c r="C1413" s="964">
        <v>0</v>
      </c>
      <c r="D1413" s="978">
        <v>0</v>
      </c>
      <c r="E1413" s="962">
        <v>504</v>
      </c>
      <c r="F1413" s="962">
        <v>6</v>
      </c>
      <c r="G1413" s="962" t="s">
        <v>677</v>
      </c>
      <c r="H1413" s="962" t="s">
        <v>87</v>
      </c>
      <c r="I1413" s="962" t="s">
        <v>682</v>
      </c>
    </row>
    <row r="1414" spans="1:9">
      <c r="A1414" s="966" t="s">
        <v>192</v>
      </c>
      <c r="B1414" s="962" t="s">
        <v>362</v>
      </c>
      <c r="C1414" s="964">
        <v>0</v>
      </c>
      <c r="D1414" s="978">
        <v>0</v>
      </c>
      <c r="E1414" s="962">
        <v>504</v>
      </c>
      <c r="F1414" s="962">
        <v>6</v>
      </c>
      <c r="G1414" s="962" t="s">
        <v>677</v>
      </c>
      <c r="H1414" s="962" t="s">
        <v>146</v>
      </c>
      <c r="I1414" s="962" t="s">
        <v>683</v>
      </c>
    </row>
    <row r="1415" spans="1:9">
      <c r="A1415" s="966" t="s">
        <v>94</v>
      </c>
      <c r="B1415" s="962" t="s">
        <v>362</v>
      </c>
      <c r="C1415" s="964">
        <v>2207.9031199506194</v>
      </c>
      <c r="D1415" s="978">
        <v>0</v>
      </c>
      <c r="E1415" s="962">
        <v>504</v>
      </c>
      <c r="F1415" s="962">
        <v>6</v>
      </c>
      <c r="G1415" s="962" t="s">
        <v>677</v>
      </c>
      <c r="H1415" s="962" t="s">
        <v>95</v>
      </c>
      <c r="I1415" s="962" t="s">
        <v>726</v>
      </c>
    </row>
    <row r="1416" spans="1:9">
      <c r="A1416" s="966" t="s">
        <v>196</v>
      </c>
      <c r="B1416" s="962" t="s">
        <v>362</v>
      </c>
      <c r="C1416" s="964">
        <v>493024.76668497326</v>
      </c>
      <c r="D1416" s="978">
        <v>0</v>
      </c>
      <c r="E1416" s="962">
        <v>504</v>
      </c>
      <c r="F1416" s="962">
        <v>6</v>
      </c>
      <c r="G1416" s="962" t="s">
        <v>677</v>
      </c>
      <c r="H1416" s="962" t="s">
        <v>146</v>
      </c>
      <c r="I1416" s="962" t="s">
        <v>681</v>
      </c>
    </row>
    <row r="1417" spans="1:9">
      <c r="A1417" s="966" t="s">
        <v>100</v>
      </c>
      <c r="B1417" s="962" t="s">
        <v>362</v>
      </c>
      <c r="C1417" s="964">
        <v>0</v>
      </c>
      <c r="D1417" s="978">
        <v>0</v>
      </c>
      <c r="E1417" s="962">
        <v>504</v>
      </c>
      <c r="F1417" s="962">
        <v>6</v>
      </c>
      <c r="G1417" s="962" t="s">
        <v>677</v>
      </c>
      <c r="H1417" s="962" t="s">
        <v>24</v>
      </c>
      <c r="I1417" s="962" t="s">
        <v>682</v>
      </c>
    </row>
    <row r="1418" spans="1:9">
      <c r="A1418" s="966" t="s">
        <v>198</v>
      </c>
      <c r="B1418" s="962" t="s">
        <v>362</v>
      </c>
      <c r="C1418" s="964">
        <v>0</v>
      </c>
      <c r="D1418" s="978">
        <v>0</v>
      </c>
      <c r="E1418" s="962">
        <v>504</v>
      </c>
      <c r="F1418" s="962">
        <v>6</v>
      </c>
      <c r="G1418" s="962" t="s">
        <v>677</v>
      </c>
      <c r="H1418" s="962" t="s">
        <v>146</v>
      </c>
      <c r="I1418" s="962" t="s">
        <v>683</v>
      </c>
    </row>
    <row r="1419" spans="1:9">
      <c r="A1419" s="966" t="s">
        <v>201</v>
      </c>
      <c r="B1419" s="962" t="s">
        <v>362</v>
      </c>
      <c r="C1419" s="964">
        <v>0</v>
      </c>
      <c r="D1419" s="978">
        <v>0</v>
      </c>
      <c r="E1419" s="962">
        <v>504</v>
      </c>
      <c r="F1419" s="962">
        <v>6</v>
      </c>
      <c r="G1419" s="962" t="s">
        <v>677</v>
      </c>
      <c r="H1419" s="962" t="s">
        <v>146</v>
      </c>
      <c r="I1419" s="963" t="s">
        <v>683</v>
      </c>
    </row>
    <row r="1420" spans="1:9">
      <c r="A1420" s="968" t="s">
        <v>103</v>
      </c>
      <c r="B1420" s="962" t="s">
        <v>362</v>
      </c>
      <c r="C1420" s="964">
        <v>1103.9515599753097</v>
      </c>
      <c r="D1420" s="978">
        <v>0</v>
      </c>
      <c r="E1420" s="962">
        <v>504</v>
      </c>
      <c r="F1420" s="962">
        <v>6</v>
      </c>
      <c r="G1420" s="962" t="s">
        <v>677</v>
      </c>
      <c r="H1420" s="962" t="s">
        <v>79</v>
      </c>
      <c r="I1420" s="962" t="s">
        <v>682</v>
      </c>
    </row>
    <row r="1421" spans="1:9">
      <c r="A1421" s="968" t="s">
        <v>107</v>
      </c>
      <c r="B1421" s="962" t="s">
        <v>362</v>
      </c>
      <c r="C1421" s="964">
        <v>1379.9394499691368</v>
      </c>
      <c r="D1421" s="978">
        <v>0</v>
      </c>
      <c r="E1421" s="962">
        <v>504</v>
      </c>
      <c r="F1421" s="962">
        <v>6</v>
      </c>
      <c r="G1421" s="962" t="s">
        <v>677</v>
      </c>
      <c r="H1421" s="962" t="s">
        <v>79</v>
      </c>
      <c r="I1421" s="962" t="s">
        <v>682</v>
      </c>
    </row>
    <row r="1422" spans="1:9">
      <c r="A1422" s="968" t="s">
        <v>108</v>
      </c>
      <c r="B1422" s="962" t="s">
        <v>362</v>
      </c>
      <c r="C1422" s="964">
        <v>0</v>
      </c>
      <c r="D1422" s="978">
        <v>0</v>
      </c>
      <c r="E1422" s="962">
        <v>504</v>
      </c>
      <c r="F1422" s="962">
        <v>6</v>
      </c>
      <c r="G1422" s="962" t="s">
        <v>677</v>
      </c>
      <c r="H1422" s="962" t="s">
        <v>32</v>
      </c>
      <c r="I1422" s="962" t="s">
        <v>682</v>
      </c>
    </row>
    <row r="1423" spans="1:9">
      <c r="A1423" s="966" t="s">
        <v>203</v>
      </c>
      <c r="B1423" s="962" t="s">
        <v>362</v>
      </c>
      <c r="C1423" s="964">
        <v>75137.703050819517</v>
      </c>
      <c r="D1423" s="978">
        <v>0</v>
      </c>
      <c r="E1423" s="962">
        <v>504</v>
      </c>
      <c r="F1423" s="962">
        <v>6</v>
      </c>
      <c r="G1423" s="962" t="s">
        <v>677</v>
      </c>
      <c r="H1423" s="962" t="s">
        <v>146</v>
      </c>
      <c r="I1423" s="963" t="s">
        <v>681</v>
      </c>
    </row>
    <row r="1424" spans="1:9">
      <c r="A1424" s="966" t="s">
        <v>204</v>
      </c>
      <c r="B1424" s="962" t="s">
        <v>362</v>
      </c>
      <c r="C1424" s="964">
        <v>806068.63070863858</v>
      </c>
      <c r="D1424" s="978">
        <v>0</v>
      </c>
      <c r="E1424" s="962">
        <v>504</v>
      </c>
      <c r="F1424" s="962">
        <v>6</v>
      </c>
      <c r="G1424" s="962" t="s">
        <v>677</v>
      </c>
      <c r="H1424" s="962" t="s">
        <v>146</v>
      </c>
      <c r="I1424" s="963" t="s">
        <v>681</v>
      </c>
    </row>
    <row r="1425" spans="1:9">
      <c r="A1425" s="966" t="s">
        <v>262</v>
      </c>
      <c r="B1425" s="962" t="s">
        <v>362</v>
      </c>
      <c r="C1425" s="964">
        <v>164433.58485832234</v>
      </c>
      <c r="D1425" s="978">
        <v>0</v>
      </c>
      <c r="E1425" s="962">
        <v>504</v>
      </c>
      <c r="F1425" s="962">
        <v>6</v>
      </c>
      <c r="G1425" s="962" t="s">
        <v>677</v>
      </c>
      <c r="H1425" s="962" t="s">
        <v>146</v>
      </c>
      <c r="I1425" s="963" t="s">
        <v>681</v>
      </c>
    </row>
    <row r="1426" spans="1:9">
      <c r="A1426" s="966" t="s">
        <v>263</v>
      </c>
      <c r="B1426" s="962" t="s">
        <v>362</v>
      </c>
      <c r="C1426" s="964">
        <v>0</v>
      </c>
      <c r="D1426" s="978">
        <v>0</v>
      </c>
      <c r="E1426" s="962">
        <v>504</v>
      </c>
      <c r="F1426" s="962">
        <v>6</v>
      </c>
      <c r="G1426" s="962" t="s">
        <v>677</v>
      </c>
      <c r="H1426" s="962" t="s">
        <v>24</v>
      </c>
      <c r="I1426" s="962" t="s">
        <v>683</v>
      </c>
    </row>
    <row r="1427" spans="1:9">
      <c r="A1427" s="969" t="s">
        <v>122</v>
      </c>
      <c r="B1427" s="962" t="s">
        <v>362</v>
      </c>
      <c r="C1427" s="964">
        <v>1379.9394499691371</v>
      </c>
      <c r="D1427" s="978">
        <v>0</v>
      </c>
      <c r="E1427" s="962">
        <v>504</v>
      </c>
      <c r="F1427" s="962">
        <v>6</v>
      </c>
      <c r="G1427" s="962" t="s">
        <v>677</v>
      </c>
      <c r="H1427" s="962" t="s">
        <v>79</v>
      </c>
      <c r="I1427" s="962" t="s">
        <v>683</v>
      </c>
    </row>
    <row r="1428" spans="1:9">
      <c r="A1428" s="969" t="s">
        <v>120</v>
      </c>
      <c r="B1428" s="962" t="s">
        <v>362</v>
      </c>
      <c r="C1428" s="964">
        <v>827.9636699814821</v>
      </c>
      <c r="D1428" s="978">
        <v>0</v>
      </c>
      <c r="E1428" s="962">
        <v>504</v>
      </c>
      <c r="F1428" s="962">
        <v>6</v>
      </c>
      <c r="G1428" s="962" t="s">
        <v>677</v>
      </c>
      <c r="H1428" s="962" t="s">
        <v>79</v>
      </c>
    </row>
    <row r="1429" spans="1:9">
      <c r="A1429" s="969" t="s">
        <v>123</v>
      </c>
      <c r="B1429" s="962" t="s">
        <v>362</v>
      </c>
      <c r="C1429" s="964">
        <v>0</v>
      </c>
      <c r="D1429" s="978">
        <v>0</v>
      </c>
      <c r="E1429" s="962">
        <v>504</v>
      </c>
      <c r="F1429" s="962">
        <v>6</v>
      </c>
      <c r="G1429" s="962" t="s">
        <v>677</v>
      </c>
      <c r="H1429" s="962" t="s">
        <v>54</v>
      </c>
      <c r="I1429" s="962" t="s">
        <v>683</v>
      </c>
    </row>
    <row r="1430" spans="1:9">
      <c r="A1430" s="967" t="s">
        <v>214</v>
      </c>
      <c r="B1430" s="962" t="s">
        <v>362</v>
      </c>
      <c r="C1430" s="964">
        <v>0</v>
      </c>
      <c r="D1430" s="978">
        <v>0</v>
      </c>
      <c r="E1430" s="962">
        <v>504</v>
      </c>
      <c r="F1430" s="962">
        <v>6</v>
      </c>
      <c r="G1430" s="962" t="s">
        <v>677</v>
      </c>
      <c r="H1430" s="962" t="s">
        <v>146</v>
      </c>
      <c r="I1430" s="962" t="s">
        <v>683</v>
      </c>
    </row>
    <row r="1431" spans="1:9" ht="15.6">
      <c r="A1431" s="967" t="s">
        <v>218</v>
      </c>
      <c r="B1431" s="962" t="s">
        <v>362</v>
      </c>
      <c r="C1431" s="964">
        <v>2207.9031199506194</v>
      </c>
      <c r="D1431" s="978">
        <v>0</v>
      </c>
      <c r="E1431" s="962">
        <v>504</v>
      </c>
      <c r="F1431" s="962">
        <v>6</v>
      </c>
      <c r="G1431" s="962" t="s">
        <v>677</v>
      </c>
      <c r="H1431" s="962" t="s">
        <v>146</v>
      </c>
      <c r="I1431" s="973" t="s">
        <v>742</v>
      </c>
    </row>
    <row r="1432" spans="1:9">
      <c r="A1432" s="969" t="s">
        <v>126</v>
      </c>
      <c r="B1432" s="962" t="s">
        <v>362</v>
      </c>
      <c r="C1432" s="964">
        <v>0</v>
      </c>
      <c r="D1432" s="978">
        <v>0</v>
      </c>
      <c r="E1432" s="962">
        <v>504</v>
      </c>
      <c r="F1432" s="962">
        <v>6</v>
      </c>
      <c r="G1432" s="962" t="s">
        <v>677</v>
      </c>
      <c r="H1432" s="962" t="s">
        <v>32</v>
      </c>
      <c r="I1432" s="962" t="s">
        <v>681</v>
      </c>
    </row>
    <row r="1433" spans="1:9">
      <c r="A1433" s="968" t="s">
        <v>129</v>
      </c>
      <c r="B1433" s="962" t="s">
        <v>362</v>
      </c>
      <c r="C1433" s="964">
        <v>827.9636699814821</v>
      </c>
      <c r="D1433" s="978">
        <v>0</v>
      </c>
      <c r="E1433" s="962">
        <v>504</v>
      </c>
      <c r="F1433" s="962">
        <v>6</v>
      </c>
      <c r="G1433" s="962" t="s">
        <v>677</v>
      </c>
      <c r="H1433" s="962" t="s">
        <v>24</v>
      </c>
      <c r="I1433" s="962" t="s">
        <v>682</v>
      </c>
    </row>
    <row r="1434" spans="1:9">
      <c r="A1434" s="968" t="s">
        <v>264</v>
      </c>
      <c r="B1434" s="962" t="s">
        <v>362</v>
      </c>
      <c r="C1434" s="964">
        <v>0</v>
      </c>
      <c r="D1434" s="978">
        <v>0</v>
      </c>
      <c r="E1434" s="962">
        <v>504</v>
      </c>
      <c r="F1434" s="962">
        <v>6</v>
      </c>
      <c r="G1434" s="962" t="s">
        <v>677</v>
      </c>
      <c r="H1434" s="962" t="s">
        <v>133</v>
      </c>
      <c r="I1434" s="962" t="s">
        <v>682</v>
      </c>
    </row>
    <row r="1435" spans="1:9">
      <c r="A1435" s="968" t="s">
        <v>138</v>
      </c>
      <c r="B1435" s="962" t="s">
        <v>362</v>
      </c>
      <c r="C1435" s="964">
        <v>0</v>
      </c>
      <c r="D1435" s="978">
        <v>0</v>
      </c>
      <c r="E1435" s="962">
        <v>504</v>
      </c>
      <c r="F1435" s="962">
        <v>6</v>
      </c>
      <c r="G1435" s="962" t="s">
        <v>677</v>
      </c>
      <c r="H1435" s="962" t="s">
        <v>87</v>
      </c>
      <c r="I1435" s="962" t="s">
        <v>682</v>
      </c>
    </row>
    <row r="1436" spans="1:9">
      <c r="A1436" s="966" t="s">
        <v>212</v>
      </c>
      <c r="B1436" s="962" t="s">
        <v>362</v>
      </c>
      <c r="C1436" s="964">
        <v>8555.6245898086509</v>
      </c>
      <c r="D1436" s="978">
        <v>0</v>
      </c>
      <c r="E1436" s="962">
        <v>504</v>
      </c>
      <c r="F1436" s="962">
        <v>6</v>
      </c>
      <c r="G1436" s="962" t="s">
        <v>677</v>
      </c>
      <c r="H1436" s="962" t="s">
        <v>146</v>
      </c>
      <c r="I1436" s="962" t="s">
        <v>705</v>
      </c>
    </row>
    <row r="1437" spans="1:9">
      <c r="A1437" s="962" t="s">
        <v>20</v>
      </c>
      <c r="B1437" s="962" t="s">
        <v>362</v>
      </c>
      <c r="C1437" s="965">
        <v>0</v>
      </c>
      <c r="D1437" s="978">
        <v>0</v>
      </c>
      <c r="E1437" s="962">
        <v>720</v>
      </c>
      <c r="F1437" s="962" t="s">
        <v>676</v>
      </c>
      <c r="G1437" s="962" t="s">
        <v>676</v>
      </c>
      <c r="H1437" s="962" t="s">
        <v>24</v>
      </c>
      <c r="I1437" s="963" t="s">
        <v>683</v>
      </c>
    </row>
    <row r="1438" spans="1:9">
      <c r="A1438" s="962" t="s">
        <v>143</v>
      </c>
      <c r="B1438" s="962" t="s">
        <v>362</v>
      </c>
      <c r="C1438" s="965">
        <v>0</v>
      </c>
      <c r="D1438" s="978">
        <v>0</v>
      </c>
      <c r="E1438" s="962">
        <v>720</v>
      </c>
      <c r="F1438" s="962" t="s">
        <v>676</v>
      </c>
      <c r="G1438" s="962" t="s">
        <v>676</v>
      </c>
      <c r="H1438" s="962" t="s">
        <v>146</v>
      </c>
      <c r="I1438" s="963" t="s">
        <v>681</v>
      </c>
    </row>
    <row r="1439" spans="1:9">
      <c r="A1439" s="966" t="s">
        <v>152</v>
      </c>
      <c r="B1439" s="962" t="s">
        <v>362</v>
      </c>
      <c r="C1439" s="965">
        <v>47221.911475823836</v>
      </c>
      <c r="D1439" s="978">
        <v>0</v>
      </c>
      <c r="E1439" s="962">
        <v>720</v>
      </c>
      <c r="F1439" s="962" t="s">
        <v>676</v>
      </c>
      <c r="G1439" s="962" t="s">
        <v>676</v>
      </c>
      <c r="H1439" s="962" t="s">
        <v>146</v>
      </c>
      <c r="I1439" s="963" t="s">
        <v>681</v>
      </c>
    </row>
    <row r="1440" spans="1:9">
      <c r="A1440" s="966" t="s">
        <v>158</v>
      </c>
      <c r="B1440" s="962" t="s">
        <v>362</v>
      </c>
      <c r="C1440" s="965">
        <v>117655.07444616623</v>
      </c>
      <c r="D1440" s="978">
        <v>0</v>
      </c>
      <c r="E1440" s="962">
        <v>720</v>
      </c>
      <c r="F1440" s="962" t="s">
        <v>676</v>
      </c>
      <c r="G1440" s="962" t="s">
        <v>676</v>
      </c>
      <c r="H1440" s="962" t="s">
        <v>146</v>
      </c>
      <c r="I1440" s="963" t="s">
        <v>683</v>
      </c>
    </row>
    <row r="1441" spans="1:9">
      <c r="A1441" s="966" t="s">
        <v>30</v>
      </c>
      <c r="B1441" s="962" t="s">
        <v>362</v>
      </c>
      <c r="C1441" s="965">
        <v>3877.3340564707123</v>
      </c>
      <c r="D1441" s="978">
        <v>0</v>
      </c>
      <c r="E1441" s="962">
        <v>720</v>
      </c>
      <c r="F1441" s="962" t="s">
        <v>676</v>
      </c>
      <c r="G1441" s="962" t="s">
        <v>676</v>
      </c>
      <c r="H1441" s="962" t="s">
        <v>32</v>
      </c>
      <c r="I1441" s="963" t="s">
        <v>681</v>
      </c>
    </row>
    <row r="1442" spans="1:9">
      <c r="A1442" s="967" t="s">
        <v>39</v>
      </c>
      <c r="B1442" s="962" t="s">
        <v>362</v>
      </c>
      <c r="C1442" s="965">
        <v>340.86453243698571</v>
      </c>
      <c r="D1442" s="978">
        <v>0</v>
      </c>
      <c r="E1442" s="962">
        <v>720</v>
      </c>
      <c r="F1442" s="962" t="s">
        <v>676</v>
      </c>
      <c r="G1442" s="962" t="s">
        <v>676</v>
      </c>
      <c r="H1442" s="962" t="s">
        <v>24</v>
      </c>
      <c r="I1442" s="963" t="s">
        <v>682</v>
      </c>
    </row>
    <row r="1443" spans="1:9">
      <c r="A1443" s="968" t="s">
        <v>70</v>
      </c>
      <c r="B1443" s="962" t="s">
        <v>362</v>
      </c>
      <c r="C1443" s="965">
        <v>3266.618435854446</v>
      </c>
      <c r="D1443" s="978">
        <v>0</v>
      </c>
      <c r="E1443" s="962">
        <v>720</v>
      </c>
      <c r="F1443" s="962" t="s">
        <v>676</v>
      </c>
      <c r="G1443" s="962" t="s">
        <v>676</v>
      </c>
      <c r="H1443" s="962" t="s">
        <v>32</v>
      </c>
      <c r="I1443" s="963" t="s">
        <v>711</v>
      </c>
    </row>
    <row r="1444" spans="1:9">
      <c r="A1444" s="968" t="s">
        <v>746</v>
      </c>
      <c r="B1444" s="962" t="s">
        <v>362</v>
      </c>
      <c r="C1444" s="965">
        <v>1306.6473743417785</v>
      </c>
      <c r="D1444" s="978">
        <v>0</v>
      </c>
      <c r="E1444" s="962">
        <v>720</v>
      </c>
      <c r="F1444" s="962" t="s">
        <v>676</v>
      </c>
      <c r="G1444" s="962" t="s">
        <v>676</v>
      </c>
      <c r="H1444" s="962" t="s">
        <v>46</v>
      </c>
      <c r="I1444" s="963" t="s">
        <v>682</v>
      </c>
    </row>
    <row r="1445" spans="1:9">
      <c r="A1445" s="968" t="s">
        <v>63</v>
      </c>
      <c r="B1445" s="962" t="s">
        <v>362</v>
      </c>
      <c r="C1445" s="965">
        <v>3721.1044791037602</v>
      </c>
      <c r="D1445" s="978">
        <v>0</v>
      </c>
      <c r="E1445" s="962">
        <v>720</v>
      </c>
      <c r="F1445" s="962" t="s">
        <v>676</v>
      </c>
      <c r="G1445" s="962" t="s">
        <v>676</v>
      </c>
      <c r="H1445" s="962" t="s">
        <v>64</v>
      </c>
      <c r="I1445" s="963" t="s">
        <v>683</v>
      </c>
    </row>
    <row r="1446" spans="1:9">
      <c r="A1446" s="966" t="s">
        <v>166</v>
      </c>
      <c r="B1446" s="962" t="s">
        <v>362</v>
      </c>
      <c r="C1446" s="965">
        <v>0</v>
      </c>
      <c r="D1446" s="978">
        <v>0</v>
      </c>
      <c r="E1446" s="962">
        <v>720</v>
      </c>
      <c r="F1446" s="962" t="s">
        <v>676</v>
      </c>
      <c r="G1446" s="962" t="s">
        <v>676</v>
      </c>
      <c r="H1446" s="962" t="s">
        <v>146</v>
      </c>
      <c r="I1446" s="963" t="s">
        <v>683</v>
      </c>
    </row>
    <row r="1447" spans="1:9">
      <c r="A1447" s="966" t="s">
        <v>173</v>
      </c>
      <c r="B1447" s="962" t="s">
        <v>362</v>
      </c>
      <c r="C1447" s="965">
        <v>0</v>
      </c>
      <c r="D1447" s="978">
        <v>0</v>
      </c>
      <c r="E1447" s="962">
        <v>720</v>
      </c>
      <c r="F1447" s="962" t="s">
        <v>676</v>
      </c>
      <c r="G1447" s="962" t="s">
        <v>676</v>
      </c>
      <c r="H1447" s="962" t="s">
        <v>146</v>
      </c>
      <c r="I1447" s="963" t="s">
        <v>683</v>
      </c>
    </row>
    <row r="1448" spans="1:9">
      <c r="A1448" s="969" t="s">
        <v>52</v>
      </c>
      <c r="B1448" s="962" t="s">
        <v>362</v>
      </c>
      <c r="C1448" s="965">
        <v>4033.5636338376639</v>
      </c>
      <c r="D1448" s="978">
        <v>0</v>
      </c>
      <c r="E1448" s="962">
        <v>720</v>
      </c>
      <c r="F1448" s="962" t="s">
        <v>676</v>
      </c>
      <c r="G1448" s="962" t="s">
        <v>676</v>
      </c>
      <c r="H1448" s="962" t="s">
        <v>54</v>
      </c>
      <c r="I1448" s="962" t="s">
        <v>721</v>
      </c>
    </row>
    <row r="1449" spans="1:9">
      <c r="A1449" s="966" t="s">
        <v>185</v>
      </c>
      <c r="B1449" s="962" t="s">
        <v>362</v>
      </c>
      <c r="C1449" s="965">
        <v>389880.85220142431</v>
      </c>
      <c r="D1449" s="978">
        <v>0</v>
      </c>
      <c r="E1449" s="962">
        <v>720</v>
      </c>
      <c r="F1449" s="962" t="s">
        <v>676</v>
      </c>
      <c r="G1449" s="962" t="s">
        <v>676</v>
      </c>
      <c r="H1449" s="962" t="s">
        <v>146</v>
      </c>
      <c r="I1449" s="963" t="s">
        <v>681</v>
      </c>
    </row>
    <row r="1450" spans="1:9">
      <c r="A1450" s="968" t="s">
        <v>747</v>
      </c>
      <c r="B1450" s="962" t="s">
        <v>362</v>
      </c>
      <c r="C1450" s="965">
        <v>1136.2151081232857</v>
      </c>
      <c r="D1450" s="978">
        <v>0</v>
      </c>
      <c r="E1450" s="962">
        <v>720</v>
      </c>
      <c r="F1450" s="962" t="s">
        <v>676</v>
      </c>
      <c r="G1450" s="962" t="s">
        <v>676</v>
      </c>
      <c r="H1450" s="962" t="s">
        <v>24</v>
      </c>
      <c r="I1450" s="962" t="s">
        <v>683</v>
      </c>
    </row>
    <row r="1451" spans="1:9">
      <c r="A1451" s="966" t="s">
        <v>181</v>
      </c>
      <c r="B1451" s="962" t="s">
        <v>362</v>
      </c>
      <c r="C1451" s="965">
        <v>26076.136731429404</v>
      </c>
      <c r="D1451" s="978">
        <v>0</v>
      </c>
      <c r="E1451" s="962">
        <v>720</v>
      </c>
      <c r="F1451" s="962" t="s">
        <v>676</v>
      </c>
      <c r="G1451" s="962" t="s">
        <v>676</v>
      </c>
      <c r="H1451" s="962" t="s">
        <v>146</v>
      </c>
      <c r="I1451" s="963" t="s">
        <v>681</v>
      </c>
    </row>
    <row r="1452" spans="1:9">
      <c r="A1452" s="967" t="s">
        <v>261</v>
      </c>
      <c r="B1452" s="962" t="s">
        <v>362</v>
      </c>
      <c r="C1452" s="965">
        <v>1406.0661963025659</v>
      </c>
      <c r="D1452" s="978">
        <v>0</v>
      </c>
      <c r="E1452" s="962">
        <v>720</v>
      </c>
      <c r="F1452" s="962" t="s">
        <v>676</v>
      </c>
      <c r="G1452" s="962" t="s">
        <v>676</v>
      </c>
      <c r="H1452" s="962" t="s">
        <v>79</v>
      </c>
      <c r="I1452" s="962" t="s">
        <v>683</v>
      </c>
    </row>
    <row r="1453" spans="1:9">
      <c r="A1453" s="966" t="s">
        <v>190</v>
      </c>
      <c r="B1453" s="962" t="s">
        <v>362</v>
      </c>
      <c r="C1453" s="965">
        <v>17081.100458786728</v>
      </c>
      <c r="D1453" s="978">
        <v>0</v>
      </c>
      <c r="E1453" s="962">
        <v>720</v>
      </c>
      <c r="F1453" s="962" t="s">
        <v>676</v>
      </c>
      <c r="G1453" s="962" t="s">
        <v>676</v>
      </c>
      <c r="H1453" s="962" t="s">
        <v>146</v>
      </c>
      <c r="I1453" s="963" t="s">
        <v>681</v>
      </c>
    </row>
    <row r="1454" spans="1:9">
      <c r="A1454" s="968" t="s">
        <v>83</v>
      </c>
      <c r="B1454" s="962" t="s">
        <v>362</v>
      </c>
      <c r="C1454" s="965">
        <v>0</v>
      </c>
      <c r="D1454" s="978">
        <v>0</v>
      </c>
      <c r="E1454" s="962">
        <v>720</v>
      </c>
      <c r="F1454" s="962" t="s">
        <v>676</v>
      </c>
      <c r="G1454" s="962" t="s">
        <v>676</v>
      </c>
      <c r="H1454" s="962" t="s">
        <v>87</v>
      </c>
      <c r="I1454" s="962" t="s">
        <v>682</v>
      </c>
    </row>
    <row r="1455" spans="1:9">
      <c r="A1455" s="966" t="s">
        <v>192</v>
      </c>
      <c r="B1455" s="962" t="s">
        <v>362</v>
      </c>
      <c r="C1455" s="965">
        <v>0</v>
      </c>
      <c r="D1455" s="978">
        <v>0</v>
      </c>
      <c r="E1455" s="962">
        <v>720</v>
      </c>
      <c r="F1455" s="962" t="s">
        <v>676</v>
      </c>
      <c r="G1455" s="962" t="s">
        <v>676</v>
      </c>
      <c r="H1455" s="962" t="s">
        <v>146</v>
      </c>
      <c r="I1455" s="962" t="s">
        <v>683</v>
      </c>
    </row>
    <row r="1456" spans="1:9">
      <c r="A1456" s="966" t="s">
        <v>94</v>
      </c>
      <c r="B1456" s="962" t="s">
        <v>362</v>
      </c>
      <c r="C1456" s="965">
        <v>5254.994875070196</v>
      </c>
      <c r="D1456" s="978">
        <v>0</v>
      </c>
      <c r="E1456" s="962">
        <v>720</v>
      </c>
      <c r="F1456" s="962" t="s">
        <v>676</v>
      </c>
      <c r="G1456" s="962" t="s">
        <v>676</v>
      </c>
      <c r="H1456" s="962" t="s">
        <v>95</v>
      </c>
      <c r="I1456" s="962" t="s">
        <v>726</v>
      </c>
    </row>
    <row r="1457" spans="1:9">
      <c r="A1457" s="966" t="s">
        <v>196</v>
      </c>
      <c r="B1457" s="962" t="s">
        <v>362</v>
      </c>
      <c r="C1457" s="965">
        <v>138258.44174013514</v>
      </c>
      <c r="D1457" s="978">
        <v>0</v>
      </c>
      <c r="E1457" s="962">
        <v>720</v>
      </c>
      <c r="F1457" s="962" t="s">
        <v>676</v>
      </c>
      <c r="G1457" s="962" t="s">
        <v>676</v>
      </c>
      <c r="H1457" s="962" t="s">
        <v>146</v>
      </c>
      <c r="I1457" s="962" t="s">
        <v>681</v>
      </c>
    </row>
    <row r="1458" spans="1:9">
      <c r="A1458" s="966" t="s">
        <v>100</v>
      </c>
      <c r="B1458" s="962" t="s">
        <v>362</v>
      </c>
      <c r="C1458" s="965">
        <v>312.45915473390357</v>
      </c>
      <c r="D1458" s="978">
        <v>0</v>
      </c>
      <c r="E1458" s="962">
        <v>720</v>
      </c>
      <c r="F1458" s="962" t="s">
        <v>676</v>
      </c>
      <c r="G1458" s="962" t="s">
        <v>676</v>
      </c>
      <c r="H1458" s="962" t="s">
        <v>24</v>
      </c>
      <c r="I1458" s="962" t="s">
        <v>682</v>
      </c>
    </row>
    <row r="1459" spans="1:9">
      <c r="A1459" s="966" t="s">
        <v>198</v>
      </c>
      <c r="B1459" s="962" t="s">
        <v>362</v>
      </c>
      <c r="C1459" s="965">
        <v>0</v>
      </c>
      <c r="D1459" s="978">
        <v>0</v>
      </c>
      <c r="E1459" s="962">
        <v>720</v>
      </c>
      <c r="F1459" s="962" t="s">
        <v>676</v>
      </c>
      <c r="G1459" s="962" t="s">
        <v>676</v>
      </c>
      <c r="H1459" s="962" t="s">
        <v>146</v>
      </c>
      <c r="I1459" s="962" t="s">
        <v>683</v>
      </c>
    </row>
    <row r="1460" spans="1:9">
      <c r="A1460" s="966" t="s">
        <v>201</v>
      </c>
      <c r="B1460" s="962" t="s">
        <v>362</v>
      </c>
      <c r="C1460" s="965">
        <v>49576.852551112694</v>
      </c>
      <c r="D1460" s="978">
        <v>0</v>
      </c>
      <c r="E1460" s="962">
        <v>720</v>
      </c>
      <c r="F1460" s="962" t="s">
        <v>676</v>
      </c>
      <c r="G1460" s="962" t="s">
        <v>676</v>
      </c>
      <c r="H1460" s="962" t="s">
        <v>146</v>
      </c>
      <c r="I1460" s="963" t="s">
        <v>683</v>
      </c>
    </row>
    <row r="1461" spans="1:9">
      <c r="A1461" s="968" t="s">
        <v>103</v>
      </c>
      <c r="B1461" s="962" t="s">
        <v>362</v>
      </c>
      <c r="C1461" s="965">
        <v>908.97208649862841</v>
      </c>
      <c r="D1461" s="978">
        <v>0</v>
      </c>
      <c r="E1461" s="962">
        <v>720</v>
      </c>
      <c r="F1461" s="962" t="s">
        <v>676</v>
      </c>
      <c r="G1461" s="962" t="s">
        <v>676</v>
      </c>
      <c r="H1461" s="962" t="s">
        <v>79</v>
      </c>
      <c r="I1461" s="962" t="s">
        <v>682</v>
      </c>
    </row>
    <row r="1462" spans="1:9">
      <c r="A1462" s="968" t="s">
        <v>107</v>
      </c>
      <c r="B1462" s="962" t="s">
        <v>362</v>
      </c>
      <c r="C1462" s="965">
        <v>1420.268885154107</v>
      </c>
      <c r="D1462" s="978">
        <v>0</v>
      </c>
      <c r="E1462" s="962">
        <v>720</v>
      </c>
      <c r="F1462" s="962" t="s">
        <v>676</v>
      </c>
      <c r="G1462" s="962" t="s">
        <v>676</v>
      </c>
      <c r="H1462" s="962" t="s">
        <v>79</v>
      </c>
      <c r="I1462" s="962" t="s">
        <v>682</v>
      </c>
    </row>
    <row r="1463" spans="1:9">
      <c r="A1463" s="968" t="s">
        <v>108</v>
      </c>
      <c r="B1463" s="962" t="s">
        <v>362</v>
      </c>
      <c r="C1463" s="965">
        <v>0</v>
      </c>
      <c r="D1463" s="978">
        <v>0</v>
      </c>
      <c r="E1463" s="962">
        <v>720</v>
      </c>
      <c r="F1463" s="962" t="s">
        <v>676</v>
      </c>
      <c r="G1463" s="962" t="s">
        <v>676</v>
      </c>
      <c r="H1463" s="962" t="s">
        <v>32</v>
      </c>
      <c r="I1463" s="962" t="s">
        <v>682</v>
      </c>
    </row>
    <row r="1464" spans="1:9">
      <c r="A1464" s="966" t="s">
        <v>203</v>
      </c>
      <c r="B1464" s="962" t="s">
        <v>362</v>
      </c>
      <c r="C1464" s="965">
        <v>71163.361528916066</v>
      </c>
      <c r="D1464" s="978">
        <v>0</v>
      </c>
      <c r="E1464" s="962">
        <v>720</v>
      </c>
      <c r="F1464" s="962" t="s">
        <v>676</v>
      </c>
      <c r="G1464" s="962" t="s">
        <v>676</v>
      </c>
      <c r="H1464" s="962" t="s">
        <v>146</v>
      </c>
      <c r="I1464" s="963" t="s">
        <v>681</v>
      </c>
    </row>
    <row r="1465" spans="1:9">
      <c r="A1465" s="966" t="s">
        <v>204</v>
      </c>
      <c r="B1465" s="962" t="s">
        <v>362</v>
      </c>
      <c r="C1465" s="965">
        <v>1238724.4351781686</v>
      </c>
      <c r="D1465" s="978">
        <v>0</v>
      </c>
      <c r="E1465" s="962">
        <v>720</v>
      </c>
      <c r="F1465" s="962" t="s">
        <v>676</v>
      </c>
      <c r="G1465" s="962" t="s">
        <v>676</v>
      </c>
      <c r="H1465" s="962" t="s">
        <v>146</v>
      </c>
      <c r="I1465" s="963" t="s">
        <v>681</v>
      </c>
    </row>
    <row r="1466" spans="1:9">
      <c r="A1466" s="966" t="s">
        <v>262</v>
      </c>
      <c r="B1466" s="962" t="s">
        <v>362</v>
      </c>
      <c r="C1466" s="965">
        <v>254445.9050049755</v>
      </c>
      <c r="D1466" s="978">
        <v>0</v>
      </c>
      <c r="E1466" s="962">
        <v>720</v>
      </c>
      <c r="F1466" s="962" t="s">
        <v>676</v>
      </c>
      <c r="G1466" s="962" t="s">
        <v>676</v>
      </c>
      <c r="H1466" s="962" t="s">
        <v>146</v>
      </c>
      <c r="I1466" s="963" t="s">
        <v>681</v>
      </c>
    </row>
    <row r="1467" spans="1:9">
      <c r="A1467" s="966" t="s">
        <v>263</v>
      </c>
      <c r="B1467" s="962" t="s">
        <v>362</v>
      </c>
      <c r="C1467" s="965">
        <v>994.188219607875</v>
      </c>
      <c r="D1467" s="978">
        <v>0</v>
      </c>
      <c r="E1467" s="962">
        <v>720</v>
      </c>
      <c r="F1467" s="962" t="s">
        <v>676</v>
      </c>
      <c r="G1467" s="962" t="s">
        <v>676</v>
      </c>
      <c r="H1467" s="962" t="s">
        <v>24</v>
      </c>
      <c r="I1467" s="962" t="s">
        <v>683</v>
      </c>
    </row>
    <row r="1468" spans="1:9">
      <c r="A1468" s="969" t="s">
        <v>122</v>
      </c>
      <c r="B1468" s="962" t="s">
        <v>362</v>
      </c>
      <c r="C1468" s="965">
        <v>596.51293176472495</v>
      </c>
      <c r="D1468" s="978">
        <v>0</v>
      </c>
      <c r="E1468" s="962">
        <v>720</v>
      </c>
      <c r="F1468" s="962" t="s">
        <v>676</v>
      </c>
      <c r="G1468" s="962" t="s">
        <v>676</v>
      </c>
      <c r="H1468" s="962" t="s">
        <v>79</v>
      </c>
      <c r="I1468" s="962" t="s">
        <v>683</v>
      </c>
    </row>
    <row r="1469" spans="1:9">
      <c r="A1469" s="969" t="s">
        <v>120</v>
      </c>
      <c r="B1469" s="962" t="s">
        <v>362</v>
      </c>
      <c r="C1469" s="965">
        <v>1533.8903959664356</v>
      </c>
      <c r="D1469" s="978">
        <v>0</v>
      </c>
      <c r="E1469" s="962">
        <v>720</v>
      </c>
      <c r="F1469" s="962" t="s">
        <v>676</v>
      </c>
      <c r="G1469" s="962" t="s">
        <v>676</v>
      </c>
      <c r="H1469" s="962" t="s">
        <v>79</v>
      </c>
    </row>
    <row r="1470" spans="1:9">
      <c r="A1470" s="969" t="s">
        <v>123</v>
      </c>
      <c r="B1470" s="962" t="s">
        <v>362</v>
      </c>
      <c r="C1470" s="965">
        <v>0</v>
      </c>
      <c r="D1470" s="978">
        <v>0</v>
      </c>
      <c r="E1470" s="962">
        <v>720</v>
      </c>
      <c r="F1470" s="962" t="s">
        <v>676</v>
      </c>
      <c r="G1470" s="962" t="s">
        <v>676</v>
      </c>
      <c r="H1470" s="962" t="s">
        <v>54</v>
      </c>
      <c r="I1470" s="962" t="s">
        <v>683</v>
      </c>
    </row>
    <row r="1471" spans="1:9">
      <c r="A1471" s="967" t="s">
        <v>214</v>
      </c>
      <c r="B1471" s="962" t="s">
        <v>362</v>
      </c>
      <c r="C1471" s="965">
        <v>3124.591547339036</v>
      </c>
      <c r="D1471" s="978">
        <v>0</v>
      </c>
      <c r="E1471" s="962">
        <v>720</v>
      </c>
      <c r="F1471" s="962" t="s">
        <v>676</v>
      </c>
      <c r="G1471" s="962" t="s">
        <v>676</v>
      </c>
      <c r="H1471" s="962" t="s">
        <v>146</v>
      </c>
      <c r="I1471" s="962" t="s">
        <v>683</v>
      </c>
    </row>
    <row r="1472" spans="1:9" ht="15.6">
      <c r="A1472" s="967" t="s">
        <v>218</v>
      </c>
      <c r="B1472" s="962" t="s">
        <v>362</v>
      </c>
      <c r="C1472" s="965">
        <v>1363.4581297479428</v>
      </c>
      <c r="D1472" s="978">
        <v>0</v>
      </c>
      <c r="E1472" s="962">
        <v>720</v>
      </c>
      <c r="F1472" s="962" t="s">
        <v>676</v>
      </c>
      <c r="G1472" s="962" t="s">
        <v>676</v>
      </c>
      <c r="H1472" s="962" t="s">
        <v>146</v>
      </c>
      <c r="I1472" s="973" t="s">
        <v>742</v>
      </c>
    </row>
    <row r="1473" spans="1:9">
      <c r="A1473" s="969" t="s">
        <v>126</v>
      </c>
      <c r="B1473" s="962" t="s">
        <v>362</v>
      </c>
      <c r="C1473" s="965">
        <v>0</v>
      </c>
      <c r="D1473" s="978">
        <v>0</v>
      </c>
      <c r="E1473" s="962">
        <v>720</v>
      </c>
      <c r="F1473" s="962" t="s">
        <v>676</v>
      </c>
      <c r="G1473" s="962" t="s">
        <v>676</v>
      </c>
      <c r="H1473" s="962" t="s">
        <v>32</v>
      </c>
      <c r="I1473" s="962" t="s">
        <v>681</v>
      </c>
    </row>
    <row r="1474" spans="1:9">
      <c r="A1474" s="968" t="s">
        <v>129</v>
      </c>
      <c r="B1474" s="962" t="s">
        <v>362</v>
      </c>
      <c r="C1474" s="965">
        <v>284.05377703082144</v>
      </c>
      <c r="D1474" s="978">
        <v>0</v>
      </c>
      <c r="E1474" s="962">
        <v>720</v>
      </c>
      <c r="F1474" s="962" t="s">
        <v>676</v>
      </c>
      <c r="G1474" s="962" t="s">
        <v>676</v>
      </c>
      <c r="H1474" s="962" t="s">
        <v>24</v>
      </c>
      <c r="I1474" s="962" t="s">
        <v>682</v>
      </c>
    </row>
    <row r="1475" spans="1:9">
      <c r="A1475" s="968" t="s">
        <v>264</v>
      </c>
      <c r="B1475" s="962" t="s">
        <v>362</v>
      </c>
      <c r="C1475" s="965">
        <v>0</v>
      </c>
      <c r="D1475" s="978">
        <v>0</v>
      </c>
      <c r="E1475" s="962">
        <v>720</v>
      </c>
      <c r="F1475" s="962" t="s">
        <v>676</v>
      </c>
      <c r="G1475" s="962" t="s">
        <v>676</v>
      </c>
      <c r="H1475" s="962" t="s">
        <v>133</v>
      </c>
      <c r="I1475" s="962" t="s">
        <v>682</v>
      </c>
    </row>
    <row r="1476" spans="1:9">
      <c r="A1476" s="968" t="s">
        <v>138</v>
      </c>
      <c r="B1476" s="962" t="s">
        <v>362</v>
      </c>
      <c r="C1476" s="965">
        <v>0</v>
      </c>
      <c r="D1476" s="978">
        <v>0</v>
      </c>
      <c r="E1476" s="962">
        <v>720</v>
      </c>
      <c r="F1476" s="962" t="s">
        <v>676</v>
      </c>
      <c r="G1476" s="962" t="s">
        <v>676</v>
      </c>
      <c r="H1476" s="962" t="s">
        <v>87</v>
      </c>
      <c r="I1476" s="962" t="s">
        <v>682</v>
      </c>
    </row>
    <row r="1477" spans="1:9">
      <c r="A1477" s="966" t="s">
        <v>212</v>
      </c>
      <c r="B1477" s="962" t="s">
        <v>362</v>
      </c>
      <c r="C1477" s="965">
        <v>0</v>
      </c>
      <c r="D1477" s="978">
        <v>0</v>
      </c>
      <c r="E1477" s="962">
        <v>720</v>
      </c>
      <c r="F1477" s="962" t="s">
        <v>676</v>
      </c>
      <c r="G1477" s="962" t="s">
        <v>676</v>
      </c>
      <c r="H1477" s="962" t="s">
        <v>146</v>
      </c>
      <c r="I1477" s="962" t="s">
        <v>705</v>
      </c>
    </row>
    <row r="1478" spans="1:9">
      <c r="A1478" s="962" t="s">
        <v>20</v>
      </c>
      <c r="B1478" s="962" t="s">
        <v>362</v>
      </c>
      <c r="C1478" s="971">
        <v>0</v>
      </c>
      <c r="D1478" s="971" t="s">
        <v>749</v>
      </c>
      <c r="E1478" s="962">
        <v>720</v>
      </c>
      <c r="F1478" s="962">
        <v>1</v>
      </c>
      <c r="G1478" s="962" t="s">
        <v>685</v>
      </c>
      <c r="H1478" s="962" t="s">
        <v>24</v>
      </c>
      <c r="I1478" s="963" t="s">
        <v>683</v>
      </c>
    </row>
    <row r="1479" spans="1:9">
      <c r="A1479" s="962" t="s">
        <v>143</v>
      </c>
      <c r="B1479" s="962" t="s">
        <v>362</v>
      </c>
      <c r="C1479" s="964">
        <v>889.86636248769969</v>
      </c>
      <c r="D1479" s="971" t="s">
        <v>749</v>
      </c>
      <c r="E1479" s="962">
        <v>720</v>
      </c>
      <c r="F1479" s="962">
        <v>1</v>
      </c>
      <c r="G1479" s="962" t="s">
        <v>685</v>
      </c>
      <c r="H1479" s="962" t="s">
        <v>146</v>
      </c>
      <c r="I1479" s="963" t="s">
        <v>681</v>
      </c>
    </row>
    <row r="1480" spans="1:9">
      <c r="A1480" s="966" t="s">
        <v>152</v>
      </c>
      <c r="B1480" s="962" t="s">
        <v>362</v>
      </c>
      <c r="C1480" s="964">
        <v>6241.8010187416676</v>
      </c>
      <c r="D1480" s="971" t="s">
        <v>749</v>
      </c>
      <c r="E1480" s="962">
        <v>720</v>
      </c>
      <c r="F1480" s="962">
        <v>1</v>
      </c>
      <c r="G1480" s="962" t="s">
        <v>685</v>
      </c>
      <c r="H1480" s="962" t="s">
        <v>146</v>
      </c>
      <c r="I1480" s="963" t="s">
        <v>681</v>
      </c>
    </row>
    <row r="1481" spans="1:9">
      <c r="A1481" s="966" t="s">
        <v>158</v>
      </c>
      <c r="B1481" s="962" t="s">
        <v>362</v>
      </c>
      <c r="C1481" s="964">
        <v>16418.650505820471</v>
      </c>
      <c r="D1481" s="971" t="s">
        <v>749</v>
      </c>
      <c r="E1481" s="962">
        <v>720</v>
      </c>
      <c r="F1481" s="962">
        <v>1</v>
      </c>
      <c r="G1481" s="962" t="s">
        <v>685</v>
      </c>
      <c r="H1481" s="962" t="s">
        <v>146</v>
      </c>
      <c r="I1481" s="963" t="s">
        <v>683</v>
      </c>
    </row>
    <row r="1482" spans="1:9">
      <c r="A1482" s="966" t="s">
        <v>30</v>
      </c>
      <c r="B1482" s="962" t="s">
        <v>362</v>
      </c>
      <c r="C1482" s="964">
        <v>1377.2669639179983</v>
      </c>
      <c r="D1482" s="971" t="s">
        <v>749</v>
      </c>
      <c r="E1482" s="962">
        <v>720</v>
      </c>
      <c r="F1482" s="962">
        <v>1</v>
      </c>
      <c r="G1482" s="962" t="s">
        <v>685</v>
      </c>
      <c r="H1482" s="962" t="s">
        <v>32</v>
      </c>
      <c r="I1482" s="963" t="s">
        <v>681</v>
      </c>
    </row>
    <row r="1483" spans="1:9">
      <c r="A1483" s="967" t="s">
        <v>39</v>
      </c>
      <c r="B1483" s="962" t="s">
        <v>362</v>
      </c>
      <c r="C1483" s="964">
        <v>271.38265298876814</v>
      </c>
      <c r="D1483" s="971" t="s">
        <v>749</v>
      </c>
      <c r="E1483" s="962">
        <v>720</v>
      </c>
      <c r="F1483" s="962">
        <v>1</v>
      </c>
      <c r="G1483" s="962" t="s">
        <v>685</v>
      </c>
      <c r="H1483" s="962" t="s">
        <v>24</v>
      </c>
      <c r="I1483" s="963" t="s">
        <v>682</v>
      </c>
    </row>
    <row r="1484" spans="1:9">
      <c r="A1484" s="968" t="s">
        <v>70</v>
      </c>
      <c r="B1484" s="962" t="s">
        <v>362</v>
      </c>
      <c r="C1484" s="964">
        <v>1628.295917932609</v>
      </c>
      <c r="D1484" s="971" t="s">
        <v>749</v>
      </c>
      <c r="E1484" s="962">
        <v>720</v>
      </c>
      <c r="F1484" s="962">
        <v>1</v>
      </c>
      <c r="G1484" s="962" t="s">
        <v>685</v>
      </c>
      <c r="H1484" s="962" t="s">
        <v>32</v>
      </c>
      <c r="I1484" s="963" t="s">
        <v>711</v>
      </c>
    </row>
    <row r="1485" spans="1:9">
      <c r="A1485" s="968" t="s">
        <v>746</v>
      </c>
      <c r="B1485" s="962" t="s">
        <v>362</v>
      </c>
      <c r="C1485" s="964">
        <v>1221.2219384494567</v>
      </c>
      <c r="D1485" s="971" t="s">
        <v>749</v>
      </c>
      <c r="E1485" s="962">
        <v>720</v>
      </c>
      <c r="F1485" s="962">
        <v>1</v>
      </c>
      <c r="G1485" s="962" t="s">
        <v>685</v>
      </c>
      <c r="H1485" s="962" t="s">
        <v>46</v>
      </c>
      <c r="I1485" s="963" t="s">
        <v>682</v>
      </c>
    </row>
    <row r="1486" spans="1:9">
      <c r="A1486" s="968" t="s">
        <v>63</v>
      </c>
      <c r="B1486" s="962" t="s">
        <v>362</v>
      </c>
      <c r="C1486" s="964">
        <v>474.91964273034426</v>
      </c>
      <c r="D1486" s="971" t="s">
        <v>749</v>
      </c>
      <c r="E1486" s="962">
        <v>720</v>
      </c>
      <c r="F1486" s="962">
        <v>1</v>
      </c>
      <c r="G1486" s="962" t="s">
        <v>685</v>
      </c>
      <c r="H1486" s="962" t="s">
        <v>64</v>
      </c>
      <c r="I1486" s="963" t="s">
        <v>683</v>
      </c>
    </row>
    <row r="1487" spans="1:9">
      <c r="A1487" s="966" t="s">
        <v>166</v>
      </c>
      <c r="B1487" s="962" t="s">
        <v>362</v>
      </c>
      <c r="C1487" s="964">
        <v>9498.3928546068855</v>
      </c>
      <c r="D1487" s="971" t="s">
        <v>749</v>
      </c>
      <c r="E1487" s="962">
        <v>720</v>
      </c>
      <c r="F1487" s="962">
        <v>1</v>
      </c>
      <c r="G1487" s="962" t="s">
        <v>685</v>
      </c>
      <c r="H1487" s="962" t="s">
        <v>146</v>
      </c>
      <c r="I1487" s="963" t="s">
        <v>683</v>
      </c>
    </row>
    <row r="1488" spans="1:9">
      <c r="A1488" s="966" t="s">
        <v>173</v>
      </c>
      <c r="B1488" s="962" t="s">
        <v>362</v>
      </c>
      <c r="C1488" s="964">
        <v>0</v>
      </c>
      <c r="D1488" s="971" t="s">
        <v>749</v>
      </c>
      <c r="E1488" s="962">
        <v>720</v>
      </c>
      <c r="F1488" s="962">
        <v>1</v>
      </c>
      <c r="G1488" s="962" t="s">
        <v>685</v>
      </c>
      <c r="H1488" s="962" t="s">
        <v>146</v>
      </c>
      <c r="I1488" s="963" t="s">
        <v>683</v>
      </c>
    </row>
    <row r="1489" spans="1:9">
      <c r="A1489" s="969" t="s">
        <v>52</v>
      </c>
      <c r="B1489" s="962" t="s">
        <v>362</v>
      </c>
      <c r="C1489" s="964">
        <v>2442.4438768989135</v>
      </c>
      <c r="D1489" s="971" t="s">
        <v>749</v>
      </c>
      <c r="E1489" s="962">
        <v>720</v>
      </c>
      <c r="F1489" s="962">
        <v>1</v>
      </c>
      <c r="G1489" s="962" t="s">
        <v>685</v>
      </c>
      <c r="H1489" s="962" t="s">
        <v>54</v>
      </c>
      <c r="I1489" s="962" t="s">
        <v>721</v>
      </c>
    </row>
    <row r="1490" spans="1:9">
      <c r="A1490" s="966" t="s">
        <v>185</v>
      </c>
      <c r="B1490" s="962" t="s">
        <v>362</v>
      </c>
      <c r="C1490" s="964">
        <v>232041.21439382975</v>
      </c>
      <c r="D1490" s="971" t="s">
        <v>749</v>
      </c>
      <c r="E1490" s="962">
        <v>720</v>
      </c>
      <c r="F1490" s="962">
        <v>1</v>
      </c>
      <c r="G1490" s="962" t="s">
        <v>685</v>
      </c>
      <c r="H1490" s="962" t="s">
        <v>146</v>
      </c>
      <c r="I1490" s="963" t="s">
        <v>681</v>
      </c>
    </row>
    <row r="1491" spans="1:9">
      <c r="A1491" s="968" t="s">
        <v>747</v>
      </c>
      <c r="B1491" s="962" t="s">
        <v>362</v>
      </c>
      <c r="C1491" s="964">
        <v>1356.9132649438407</v>
      </c>
      <c r="D1491" s="971" t="s">
        <v>749</v>
      </c>
      <c r="E1491" s="962">
        <v>720</v>
      </c>
      <c r="F1491" s="962">
        <v>1</v>
      </c>
      <c r="G1491" s="962" t="s">
        <v>685</v>
      </c>
      <c r="H1491" s="962" t="s">
        <v>24</v>
      </c>
      <c r="I1491" s="962" t="s">
        <v>683</v>
      </c>
    </row>
    <row r="1492" spans="1:9">
      <c r="A1492" s="966" t="s">
        <v>181</v>
      </c>
      <c r="B1492" s="962" t="s">
        <v>362</v>
      </c>
      <c r="C1492" s="964">
        <v>38943.410703888236</v>
      </c>
      <c r="D1492" s="971" t="s">
        <v>749</v>
      </c>
      <c r="E1492" s="962">
        <v>720</v>
      </c>
      <c r="F1492" s="962">
        <v>1</v>
      </c>
      <c r="G1492" s="962" t="s">
        <v>685</v>
      </c>
      <c r="H1492" s="962" t="s">
        <v>146</v>
      </c>
      <c r="I1492" s="963" t="s">
        <v>681</v>
      </c>
    </row>
    <row r="1493" spans="1:9">
      <c r="A1493" s="967" t="s">
        <v>261</v>
      </c>
      <c r="B1493" s="962" t="s">
        <v>362</v>
      </c>
      <c r="C1493" s="964">
        <v>2103.2155606629531</v>
      </c>
      <c r="D1493" s="971" t="s">
        <v>749</v>
      </c>
      <c r="E1493" s="962">
        <v>720</v>
      </c>
      <c r="F1493" s="962">
        <v>1</v>
      </c>
      <c r="G1493" s="962" t="s">
        <v>685</v>
      </c>
      <c r="H1493" s="962" t="s">
        <v>79</v>
      </c>
      <c r="I1493" s="962" t="s">
        <v>683</v>
      </c>
    </row>
    <row r="1494" spans="1:9">
      <c r="A1494" s="966" t="s">
        <v>190</v>
      </c>
      <c r="B1494" s="962" t="s">
        <v>362</v>
      </c>
      <c r="C1494" s="964">
        <v>5081.6401772146837</v>
      </c>
      <c r="D1494" s="971" t="s">
        <v>749</v>
      </c>
      <c r="E1494" s="962">
        <v>720</v>
      </c>
      <c r="F1494" s="962">
        <v>1</v>
      </c>
      <c r="G1494" s="962" t="s">
        <v>685</v>
      </c>
      <c r="H1494" s="962" t="s">
        <v>146</v>
      </c>
      <c r="I1494" s="963" t="s">
        <v>681</v>
      </c>
    </row>
    <row r="1495" spans="1:9">
      <c r="A1495" s="968" t="s">
        <v>83</v>
      </c>
      <c r="B1495" s="962" t="s">
        <v>362</v>
      </c>
      <c r="C1495" s="964">
        <v>0</v>
      </c>
      <c r="D1495" s="971" t="s">
        <v>749</v>
      </c>
      <c r="E1495" s="962">
        <v>720</v>
      </c>
      <c r="F1495" s="962">
        <v>1</v>
      </c>
      <c r="G1495" s="962" t="s">
        <v>685</v>
      </c>
      <c r="H1495" s="962" t="s">
        <v>87</v>
      </c>
      <c r="I1495" s="962" t="s">
        <v>682</v>
      </c>
    </row>
    <row r="1496" spans="1:9">
      <c r="A1496" s="966" t="s">
        <v>192</v>
      </c>
      <c r="B1496" s="962" t="s">
        <v>362</v>
      </c>
      <c r="C1496" s="964">
        <v>474.91964273034426</v>
      </c>
      <c r="D1496" s="971" t="s">
        <v>749</v>
      </c>
      <c r="E1496" s="962">
        <v>720</v>
      </c>
      <c r="F1496" s="962">
        <v>1</v>
      </c>
      <c r="G1496" s="962" t="s">
        <v>685</v>
      </c>
      <c r="H1496" s="962" t="s">
        <v>146</v>
      </c>
      <c r="I1496" s="962" t="s">
        <v>683</v>
      </c>
    </row>
    <row r="1497" spans="1:9">
      <c r="A1497" s="966" t="s">
        <v>94</v>
      </c>
      <c r="B1497" s="962" t="s">
        <v>362</v>
      </c>
      <c r="C1497" s="964">
        <v>2442.4438768989135</v>
      </c>
      <c r="D1497" s="971" t="s">
        <v>749</v>
      </c>
      <c r="E1497" s="962">
        <v>720</v>
      </c>
      <c r="F1497" s="962">
        <v>1</v>
      </c>
      <c r="G1497" s="962" t="s">
        <v>685</v>
      </c>
      <c r="H1497" s="962" t="s">
        <v>95</v>
      </c>
      <c r="I1497" s="962" t="s">
        <v>726</v>
      </c>
    </row>
    <row r="1498" spans="1:9">
      <c r="A1498" s="966" t="s">
        <v>196</v>
      </c>
      <c r="B1498" s="962" t="s">
        <v>362</v>
      </c>
      <c r="C1498" s="964">
        <v>40843.089274809608</v>
      </c>
      <c r="D1498" s="971" t="s">
        <v>749</v>
      </c>
      <c r="E1498" s="962">
        <v>720</v>
      </c>
      <c r="F1498" s="962">
        <v>1</v>
      </c>
      <c r="G1498" s="962" t="s">
        <v>685</v>
      </c>
      <c r="H1498" s="962" t="s">
        <v>146</v>
      </c>
      <c r="I1498" s="962" t="s">
        <v>681</v>
      </c>
    </row>
    <row r="1499" spans="1:9">
      <c r="A1499" s="966" t="s">
        <v>100</v>
      </c>
      <c r="B1499" s="962" t="s">
        <v>362</v>
      </c>
      <c r="C1499" s="964">
        <v>0</v>
      </c>
      <c r="D1499" s="971" t="s">
        <v>749</v>
      </c>
      <c r="E1499" s="962">
        <v>720</v>
      </c>
      <c r="F1499" s="962">
        <v>1</v>
      </c>
      <c r="G1499" s="962" t="s">
        <v>685</v>
      </c>
      <c r="H1499" s="962" t="s">
        <v>24</v>
      </c>
      <c r="I1499" s="962" t="s">
        <v>682</v>
      </c>
    </row>
    <row r="1500" spans="1:9">
      <c r="A1500" s="966" t="s">
        <v>198</v>
      </c>
      <c r="B1500" s="962" t="s">
        <v>362</v>
      </c>
      <c r="C1500" s="964">
        <v>0</v>
      </c>
      <c r="D1500" s="971" t="s">
        <v>749</v>
      </c>
      <c r="E1500" s="962">
        <v>720</v>
      </c>
      <c r="F1500" s="962">
        <v>1</v>
      </c>
      <c r="G1500" s="962" t="s">
        <v>685</v>
      </c>
      <c r="H1500" s="962" t="s">
        <v>146</v>
      </c>
      <c r="I1500" s="962" t="s">
        <v>683</v>
      </c>
    </row>
    <row r="1501" spans="1:9">
      <c r="A1501" s="966" t="s">
        <v>201</v>
      </c>
      <c r="B1501" s="962" t="s">
        <v>362</v>
      </c>
      <c r="C1501" s="964">
        <v>0</v>
      </c>
      <c r="D1501" s="971" t="s">
        <v>749</v>
      </c>
      <c r="E1501" s="962">
        <v>720</v>
      </c>
      <c r="F1501" s="962">
        <v>1</v>
      </c>
      <c r="G1501" s="962" t="s">
        <v>685</v>
      </c>
      <c r="H1501" s="962" t="s">
        <v>146</v>
      </c>
      <c r="I1501" s="963" t="s">
        <v>683</v>
      </c>
    </row>
    <row r="1502" spans="1:9">
      <c r="A1502" s="968" t="s">
        <v>103</v>
      </c>
      <c r="B1502" s="962" t="s">
        <v>362</v>
      </c>
      <c r="C1502" s="964">
        <v>271.38265298876814</v>
      </c>
      <c r="D1502" s="971" t="s">
        <v>749</v>
      </c>
      <c r="E1502" s="962">
        <v>720</v>
      </c>
      <c r="F1502" s="962">
        <v>1</v>
      </c>
      <c r="G1502" s="962" t="s">
        <v>685</v>
      </c>
      <c r="H1502" s="962" t="s">
        <v>79</v>
      </c>
      <c r="I1502" s="962" t="s">
        <v>682</v>
      </c>
    </row>
    <row r="1503" spans="1:9">
      <c r="A1503" s="968" t="s">
        <v>107</v>
      </c>
      <c r="B1503" s="962" t="s">
        <v>362</v>
      </c>
      <c r="C1503" s="964">
        <v>271.38265298876814</v>
      </c>
      <c r="D1503" s="971" t="s">
        <v>749</v>
      </c>
      <c r="E1503" s="962">
        <v>720</v>
      </c>
      <c r="F1503" s="962">
        <v>1</v>
      </c>
      <c r="G1503" s="962" t="s">
        <v>685</v>
      </c>
      <c r="H1503" s="962" t="s">
        <v>79</v>
      </c>
      <c r="I1503" s="962" t="s">
        <v>682</v>
      </c>
    </row>
    <row r="1504" spans="1:9">
      <c r="A1504" s="968" t="s">
        <v>108</v>
      </c>
      <c r="B1504" s="962" t="s">
        <v>362</v>
      </c>
      <c r="C1504" s="964">
        <v>135.69132649438407</v>
      </c>
      <c r="D1504" s="971" t="s">
        <v>749</v>
      </c>
      <c r="E1504" s="962">
        <v>720</v>
      </c>
      <c r="F1504" s="962">
        <v>1</v>
      </c>
      <c r="G1504" s="962" t="s">
        <v>685</v>
      </c>
      <c r="H1504" s="962" t="s">
        <v>32</v>
      </c>
      <c r="I1504" s="962" t="s">
        <v>682</v>
      </c>
    </row>
    <row r="1505" spans="1:9">
      <c r="A1505" s="966" t="s">
        <v>203</v>
      </c>
      <c r="B1505" s="962" t="s">
        <v>362</v>
      </c>
      <c r="C1505" s="964">
        <v>13229.904333202448</v>
      </c>
      <c r="D1505" s="971" t="s">
        <v>749</v>
      </c>
      <c r="E1505" s="962">
        <v>720</v>
      </c>
      <c r="F1505" s="962">
        <v>1</v>
      </c>
      <c r="G1505" s="962" t="s">
        <v>685</v>
      </c>
      <c r="H1505" s="962" t="s">
        <v>146</v>
      </c>
      <c r="I1505" s="963" t="s">
        <v>681</v>
      </c>
    </row>
    <row r="1506" spans="1:9">
      <c r="A1506" s="966" t="s">
        <v>204</v>
      </c>
      <c r="B1506" s="962" t="s">
        <v>362</v>
      </c>
      <c r="C1506" s="964">
        <v>698986.73017052072</v>
      </c>
      <c r="D1506" s="971" t="s">
        <v>749</v>
      </c>
      <c r="E1506" s="962">
        <v>720</v>
      </c>
      <c r="F1506" s="962">
        <v>1</v>
      </c>
      <c r="G1506" s="962" t="s">
        <v>685</v>
      </c>
      <c r="H1506" s="962" t="s">
        <v>146</v>
      </c>
      <c r="I1506" s="963" t="s">
        <v>681</v>
      </c>
    </row>
    <row r="1507" spans="1:9">
      <c r="A1507" s="966" t="s">
        <v>262</v>
      </c>
      <c r="B1507" s="962" t="s">
        <v>362</v>
      </c>
      <c r="C1507" s="964">
        <v>156547.08337657092</v>
      </c>
      <c r="D1507" s="971" t="s">
        <v>749</v>
      </c>
      <c r="E1507" s="962">
        <v>720</v>
      </c>
      <c r="F1507" s="962">
        <v>1</v>
      </c>
      <c r="G1507" s="962" t="s">
        <v>685</v>
      </c>
      <c r="H1507" s="962" t="s">
        <v>146</v>
      </c>
      <c r="I1507" s="963" t="s">
        <v>681</v>
      </c>
    </row>
    <row r="1508" spans="1:9">
      <c r="A1508" s="966" t="s">
        <v>263</v>
      </c>
      <c r="B1508" s="962" t="s">
        <v>362</v>
      </c>
      <c r="C1508" s="964">
        <v>165.84495460424722</v>
      </c>
      <c r="D1508" s="971" t="s">
        <v>749</v>
      </c>
      <c r="E1508" s="962">
        <v>720</v>
      </c>
      <c r="F1508" s="962">
        <v>1</v>
      </c>
      <c r="G1508" s="962" t="s">
        <v>685</v>
      </c>
      <c r="H1508" s="962" t="s">
        <v>24</v>
      </c>
      <c r="I1508" s="962" t="s">
        <v>683</v>
      </c>
    </row>
    <row r="1509" spans="1:9">
      <c r="A1509" s="969" t="s">
        <v>122</v>
      </c>
      <c r="B1509" s="962" t="s">
        <v>362</v>
      </c>
      <c r="C1509" s="964">
        <v>746.30229571911241</v>
      </c>
      <c r="D1509" s="971" t="s">
        <v>749</v>
      </c>
      <c r="E1509" s="962">
        <v>720</v>
      </c>
      <c r="F1509" s="962">
        <v>1</v>
      </c>
      <c r="G1509" s="962" t="s">
        <v>685</v>
      </c>
      <c r="H1509" s="962" t="s">
        <v>79</v>
      </c>
      <c r="I1509" s="962" t="s">
        <v>683</v>
      </c>
    </row>
    <row r="1510" spans="1:9">
      <c r="A1510" s="969" t="s">
        <v>120</v>
      </c>
      <c r="B1510" s="962" t="s">
        <v>362</v>
      </c>
      <c r="C1510" s="964">
        <v>203.53698974157612</v>
      </c>
      <c r="D1510" s="971" t="s">
        <v>749</v>
      </c>
      <c r="E1510" s="962">
        <v>720</v>
      </c>
      <c r="F1510" s="962">
        <v>1</v>
      </c>
      <c r="G1510" s="962" t="s">
        <v>685</v>
      </c>
      <c r="H1510" s="962" t="s">
        <v>79</v>
      </c>
    </row>
    <row r="1511" spans="1:9">
      <c r="A1511" s="969" t="s">
        <v>123</v>
      </c>
      <c r="B1511" s="962" t="s">
        <v>362</v>
      </c>
      <c r="C1511" s="964">
        <v>135.69132649438407</v>
      </c>
      <c r="D1511" s="971" t="s">
        <v>749</v>
      </c>
      <c r="E1511" s="962">
        <v>720</v>
      </c>
      <c r="F1511" s="962">
        <v>1</v>
      </c>
      <c r="G1511" s="962" t="s">
        <v>685</v>
      </c>
      <c r="H1511" s="962" t="s">
        <v>54</v>
      </c>
      <c r="I1511" s="962" t="s">
        <v>683</v>
      </c>
    </row>
    <row r="1512" spans="1:9">
      <c r="A1512" s="967" t="s">
        <v>214</v>
      </c>
      <c r="B1512" s="962" t="s">
        <v>362</v>
      </c>
      <c r="C1512" s="964">
        <v>1967.5242341685689</v>
      </c>
      <c r="D1512" s="971" t="s">
        <v>749</v>
      </c>
      <c r="E1512" s="962">
        <v>720</v>
      </c>
      <c r="F1512" s="962">
        <v>1</v>
      </c>
      <c r="G1512" s="962" t="s">
        <v>685</v>
      </c>
      <c r="H1512" s="962" t="s">
        <v>146</v>
      </c>
      <c r="I1512" s="962" t="s">
        <v>683</v>
      </c>
    </row>
    <row r="1513" spans="1:9" ht="15.6">
      <c r="A1513" s="967" t="s">
        <v>218</v>
      </c>
      <c r="B1513" s="962" t="s">
        <v>362</v>
      </c>
      <c r="C1513" s="964">
        <v>3120.9005093708338</v>
      </c>
      <c r="D1513" s="971" t="s">
        <v>749</v>
      </c>
      <c r="E1513" s="962">
        <v>720</v>
      </c>
      <c r="F1513" s="962">
        <v>1</v>
      </c>
      <c r="G1513" s="962" t="s">
        <v>685</v>
      </c>
      <c r="H1513" s="962" t="s">
        <v>146</v>
      </c>
      <c r="I1513" s="973" t="s">
        <v>742</v>
      </c>
    </row>
    <row r="1514" spans="1:9">
      <c r="A1514" s="969" t="s">
        <v>126</v>
      </c>
      <c r="B1514" s="962" t="s">
        <v>362</v>
      </c>
      <c r="C1514" s="964">
        <v>0</v>
      </c>
      <c r="D1514" s="971" t="s">
        <v>749</v>
      </c>
      <c r="E1514" s="962">
        <v>720</v>
      </c>
      <c r="F1514" s="962">
        <v>1</v>
      </c>
      <c r="G1514" s="962" t="s">
        <v>685</v>
      </c>
      <c r="H1514" s="962" t="s">
        <v>32</v>
      </c>
      <c r="I1514" s="962" t="s">
        <v>681</v>
      </c>
    </row>
    <row r="1515" spans="1:9">
      <c r="A1515" s="968" t="s">
        <v>129</v>
      </c>
      <c r="B1515" s="962" t="s">
        <v>362</v>
      </c>
      <c r="C1515" s="964">
        <v>610.61096922472825</v>
      </c>
      <c r="D1515" s="971" t="s">
        <v>749</v>
      </c>
      <c r="E1515" s="962">
        <v>720</v>
      </c>
      <c r="F1515" s="962">
        <v>1</v>
      </c>
      <c r="G1515" s="962" t="s">
        <v>685</v>
      </c>
      <c r="H1515" s="962" t="s">
        <v>24</v>
      </c>
      <c r="I1515" s="962" t="s">
        <v>682</v>
      </c>
    </row>
    <row r="1516" spans="1:9">
      <c r="A1516" s="968" t="s">
        <v>264</v>
      </c>
      <c r="B1516" s="962" t="s">
        <v>362</v>
      </c>
      <c r="C1516" s="964">
        <v>0</v>
      </c>
      <c r="D1516" s="971" t="s">
        <v>749</v>
      </c>
      <c r="E1516" s="962">
        <v>720</v>
      </c>
      <c r="F1516" s="962">
        <v>1</v>
      </c>
      <c r="G1516" s="962" t="s">
        <v>685</v>
      </c>
      <c r="H1516" s="962" t="s">
        <v>133</v>
      </c>
      <c r="I1516" s="962" t="s">
        <v>682</v>
      </c>
    </row>
    <row r="1517" spans="1:9">
      <c r="A1517" s="968" t="s">
        <v>138</v>
      </c>
      <c r="B1517" s="962" t="s">
        <v>362</v>
      </c>
      <c r="C1517" s="964">
        <v>339.22831623596016</v>
      </c>
      <c r="D1517" s="971" t="s">
        <v>749</v>
      </c>
      <c r="E1517" s="962">
        <v>720</v>
      </c>
      <c r="F1517" s="962">
        <v>1</v>
      </c>
      <c r="G1517" s="962" t="s">
        <v>685</v>
      </c>
      <c r="H1517" s="962" t="s">
        <v>87</v>
      </c>
      <c r="I1517" s="962" t="s">
        <v>682</v>
      </c>
    </row>
    <row r="1518" spans="1:9">
      <c r="A1518" s="966" t="s">
        <v>212</v>
      </c>
      <c r="B1518" s="962" t="s">
        <v>362</v>
      </c>
      <c r="C1518" s="964">
        <v>0</v>
      </c>
      <c r="D1518" s="971" t="s">
        <v>749</v>
      </c>
      <c r="E1518" s="962">
        <v>720</v>
      </c>
      <c r="F1518" s="962">
        <v>1</v>
      </c>
      <c r="G1518" s="962" t="s">
        <v>685</v>
      </c>
      <c r="H1518" s="962" t="s">
        <v>146</v>
      </c>
      <c r="I1518" s="962" t="s">
        <v>705</v>
      </c>
    </row>
    <row r="1519" spans="1:9">
      <c r="A1519" s="962" t="s">
        <v>20</v>
      </c>
      <c r="B1519" s="962" t="s">
        <v>362</v>
      </c>
      <c r="C1519" s="964">
        <v>155.03011803975801</v>
      </c>
      <c r="D1519" s="971" t="s">
        <v>749</v>
      </c>
      <c r="E1519" s="962">
        <v>720</v>
      </c>
      <c r="F1519" s="962">
        <v>2</v>
      </c>
      <c r="G1519" s="962" t="s">
        <v>685</v>
      </c>
      <c r="H1519" s="962" t="s">
        <v>24</v>
      </c>
      <c r="I1519" s="963" t="s">
        <v>683</v>
      </c>
    </row>
    <row r="1520" spans="1:9">
      <c r="A1520" s="962" t="s">
        <v>143</v>
      </c>
      <c r="B1520" s="962" t="s">
        <v>362</v>
      </c>
      <c r="C1520" s="964">
        <v>3565.6927149144408</v>
      </c>
      <c r="D1520" s="971" t="s">
        <v>749</v>
      </c>
      <c r="E1520" s="962">
        <v>720</v>
      </c>
      <c r="F1520" s="962">
        <v>2</v>
      </c>
      <c r="G1520" s="962" t="s">
        <v>685</v>
      </c>
      <c r="H1520" s="962" t="s">
        <v>146</v>
      </c>
      <c r="I1520" s="963" t="s">
        <v>681</v>
      </c>
    </row>
    <row r="1521" spans="1:9">
      <c r="A1521" s="966" t="s">
        <v>152</v>
      </c>
      <c r="B1521" s="962" t="s">
        <v>362</v>
      </c>
      <c r="C1521" s="964">
        <v>21910.923349619174</v>
      </c>
      <c r="D1521" s="971" t="s">
        <v>749</v>
      </c>
      <c r="E1521" s="962">
        <v>720</v>
      </c>
      <c r="F1521" s="962">
        <v>2</v>
      </c>
      <c r="G1521" s="962" t="s">
        <v>685</v>
      </c>
      <c r="H1521" s="962" t="s">
        <v>146</v>
      </c>
      <c r="I1521" s="963" t="s">
        <v>681</v>
      </c>
    </row>
    <row r="1522" spans="1:9">
      <c r="A1522" s="966" t="s">
        <v>158</v>
      </c>
      <c r="B1522" s="962" t="s">
        <v>362</v>
      </c>
      <c r="C1522" s="964">
        <v>3436.5009498813088</v>
      </c>
      <c r="D1522" s="971" t="s">
        <v>749</v>
      </c>
      <c r="E1522" s="962">
        <v>720</v>
      </c>
      <c r="F1522" s="962">
        <v>2</v>
      </c>
      <c r="G1522" s="962" t="s">
        <v>685</v>
      </c>
      <c r="H1522" s="962" t="s">
        <v>146</v>
      </c>
      <c r="I1522" s="963" t="s">
        <v>683</v>
      </c>
    </row>
    <row r="1523" spans="1:9">
      <c r="A1523" s="966" t="s">
        <v>30</v>
      </c>
      <c r="B1523" s="962" t="s">
        <v>362</v>
      </c>
      <c r="C1523" s="964">
        <v>3381.3791301338388</v>
      </c>
      <c r="D1523" s="971" t="s">
        <v>749</v>
      </c>
      <c r="E1523" s="962">
        <v>720</v>
      </c>
      <c r="F1523" s="962">
        <v>2</v>
      </c>
      <c r="G1523" s="962" t="s">
        <v>685</v>
      </c>
      <c r="H1523" s="962" t="s">
        <v>32</v>
      </c>
      <c r="I1523" s="963" t="s">
        <v>681</v>
      </c>
    </row>
    <row r="1524" spans="1:9">
      <c r="A1524" s="967" t="s">
        <v>39</v>
      </c>
      <c r="B1524" s="962" t="s">
        <v>362</v>
      </c>
      <c r="C1524" s="964">
        <v>51.676706013252762</v>
      </c>
      <c r="D1524" s="971" t="s">
        <v>749</v>
      </c>
      <c r="E1524" s="962">
        <v>720</v>
      </c>
      <c r="F1524" s="962">
        <v>2</v>
      </c>
      <c r="G1524" s="962" t="s">
        <v>685</v>
      </c>
      <c r="H1524" s="962" t="s">
        <v>24</v>
      </c>
      <c r="I1524" s="963" t="s">
        <v>682</v>
      </c>
    </row>
    <row r="1525" spans="1:9">
      <c r="A1525" s="968" t="s">
        <v>70</v>
      </c>
      <c r="B1525" s="962" t="s">
        <v>362</v>
      </c>
      <c r="C1525" s="964">
        <v>1963.7148285036051</v>
      </c>
      <c r="D1525" s="971" t="s">
        <v>749</v>
      </c>
      <c r="E1525" s="962">
        <v>720</v>
      </c>
      <c r="F1525" s="962">
        <v>2</v>
      </c>
      <c r="G1525" s="962" t="s">
        <v>685</v>
      </c>
      <c r="H1525" s="962" t="s">
        <v>32</v>
      </c>
      <c r="I1525" s="963" t="s">
        <v>711</v>
      </c>
    </row>
    <row r="1526" spans="1:9">
      <c r="A1526" s="968" t="s">
        <v>746</v>
      </c>
      <c r="B1526" s="962" t="s">
        <v>362</v>
      </c>
      <c r="C1526" s="964">
        <v>775.15059019879141</v>
      </c>
      <c r="D1526" s="971" t="s">
        <v>749</v>
      </c>
      <c r="E1526" s="962">
        <v>720</v>
      </c>
      <c r="F1526" s="962">
        <v>2</v>
      </c>
      <c r="G1526" s="962" t="s">
        <v>685</v>
      </c>
      <c r="H1526" s="962" t="s">
        <v>46</v>
      </c>
      <c r="I1526" s="963" t="s">
        <v>682</v>
      </c>
    </row>
    <row r="1527" spans="1:9">
      <c r="A1527" s="968" t="s">
        <v>63</v>
      </c>
      <c r="B1527" s="962" t="s">
        <v>362</v>
      </c>
      <c r="C1527" s="964">
        <v>1446.9477683710775</v>
      </c>
      <c r="D1527" s="971" t="s">
        <v>749</v>
      </c>
      <c r="E1527" s="962">
        <v>720</v>
      </c>
      <c r="F1527" s="962">
        <v>2</v>
      </c>
      <c r="G1527" s="962" t="s">
        <v>685</v>
      </c>
      <c r="H1527" s="962" t="s">
        <v>64</v>
      </c>
      <c r="I1527" s="963" t="s">
        <v>683</v>
      </c>
    </row>
    <row r="1528" spans="1:9">
      <c r="A1528" s="966" t="s">
        <v>166</v>
      </c>
      <c r="B1528" s="962" t="s">
        <v>362</v>
      </c>
      <c r="C1528" s="964">
        <v>361.73694209276937</v>
      </c>
      <c r="D1528" s="971" t="s">
        <v>749</v>
      </c>
      <c r="E1528" s="962">
        <v>720</v>
      </c>
      <c r="F1528" s="962">
        <v>2</v>
      </c>
      <c r="G1528" s="962" t="s">
        <v>685</v>
      </c>
      <c r="H1528" s="962" t="s">
        <v>146</v>
      </c>
      <c r="I1528" s="963" t="s">
        <v>683</v>
      </c>
    </row>
    <row r="1529" spans="1:9">
      <c r="A1529" s="966" t="s">
        <v>173</v>
      </c>
      <c r="B1529" s="962" t="s">
        <v>362</v>
      </c>
      <c r="C1529" s="964">
        <v>0</v>
      </c>
      <c r="D1529" s="971" t="s">
        <v>749</v>
      </c>
      <c r="E1529" s="962">
        <v>720</v>
      </c>
      <c r="F1529" s="962">
        <v>2</v>
      </c>
      <c r="G1529" s="962" t="s">
        <v>685</v>
      </c>
      <c r="H1529" s="962" t="s">
        <v>146</v>
      </c>
      <c r="I1529" s="963" t="s">
        <v>683</v>
      </c>
    </row>
    <row r="1530" spans="1:9">
      <c r="A1530" s="969" t="s">
        <v>52</v>
      </c>
      <c r="B1530" s="962" t="s">
        <v>362</v>
      </c>
      <c r="C1530" s="964">
        <v>5064.3171892987712</v>
      </c>
      <c r="D1530" s="971" t="s">
        <v>749</v>
      </c>
      <c r="E1530" s="962">
        <v>720</v>
      </c>
      <c r="F1530" s="962">
        <v>2</v>
      </c>
      <c r="G1530" s="962" t="s">
        <v>685</v>
      </c>
      <c r="H1530" s="962" t="s">
        <v>54</v>
      </c>
      <c r="I1530" s="962" t="s">
        <v>721</v>
      </c>
    </row>
    <row r="1531" spans="1:9">
      <c r="A1531" s="966" t="s">
        <v>185</v>
      </c>
      <c r="B1531" s="962" t="s">
        <v>362</v>
      </c>
      <c r="C1531" s="964">
        <v>249701.84345603734</v>
      </c>
      <c r="D1531" s="971" t="s">
        <v>749</v>
      </c>
      <c r="E1531" s="962">
        <v>720</v>
      </c>
      <c r="F1531" s="962">
        <v>2</v>
      </c>
      <c r="G1531" s="962" t="s">
        <v>685</v>
      </c>
      <c r="H1531" s="962" t="s">
        <v>146</v>
      </c>
      <c r="I1531" s="963" t="s">
        <v>681</v>
      </c>
    </row>
    <row r="1532" spans="1:9">
      <c r="A1532" s="968" t="s">
        <v>747</v>
      </c>
      <c r="B1532" s="962" t="s">
        <v>362</v>
      </c>
      <c r="C1532" s="964">
        <v>620.12047215903317</v>
      </c>
      <c r="D1532" s="971" t="s">
        <v>749</v>
      </c>
      <c r="E1532" s="962">
        <v>720</v>
      </c>
      <c r="F1532" s="962">
        <v>2</v>
      </c>
      <c r="G1532" s="962" t="s">
        <v>685</v>
      </c>
      <c r="H1532" s="962" t="s">
        <v>24</v>
      </c>
      <c r="I1532" s="962" t="s">
        <v>683</v>
      </c>
    </row>
    <row r="1533" spans="1:9">
      <c r="A1533" s="966" t="s">
        <v>181</v>
      </c>
      <c r="B1533" s="962" t="s">
        <v>362</v>
      </c>
      <c r="C1533" s="964">
        <v>18948.125538192679</v>
      </c>
      <c r="D1533" s="971" t="s">
        <v>749</v>
      </c>
      <c r="E1533" s="962">
        <v>720</v>
      </c>
      <c r="F1533" s="962">
        <v>2</v>
      </c>
      <c r="G1533" s="962" t="s">
        <v>685</v>
      </c>
      <c r="H1533" s="962" t="s">
        <v>146</v>
      </c>
      <c r="I1533" s="963" t="s">
        <v>681</v>
      </c>
    </row>
    <row r="1534" spans="1:9">
      <c r="A1534" s="967" t="s">
        <v>261</v>
      </c>
      <c r="B1534" s="962" t="s">
        <v>362</v>
      </c>
      <c r="C1534" s="964">
        <v>301.2751960572636</v>
      </c>
      <c r="D1534" s="971" t="s">
        <v>749</v>
      </c>
      <c r="E1534" s="962">
        <v>720</v>
      </c>
      <c r="F1534" s="962">
        <v>2</v>
      </c>
      <c r="G1534" s="962" t="s">
        <v>685</v>
      </c>
      <c r="H1534" s="962" t="s">
        <v>79</v>
      </c>
      <c r="I1534" s="962" t="s">
        <v>683</v>
      </c>
    </row>
    <row r="1535" spans="1:9">
      <c r="A1535" s="966" t="s">
        <v>190</v>
      </c>
      <c r="B1535" s="962" t="s">
        <v>362</v>
      </c>
      <c r="C1535" s="964">
        <v>2149.750970151315</v>
      </c>
      <c r="D1535" s="971" t="s">
        <v>749</v>
      </c>
      <c r="E1535" s="962">
        <v>720</v>
      </c>
      <c r="F1535" s="962">
        <v>2</v>
      </c>
      <c r="G1535" s="962" t="s">
        <v>685</v>
      </c>
      <c r="H1535" s="962" t="s">
        <v>146</v>
      </c>
      <c r="I1535" s="963" t="s">
        <v>681</v>
      </c>
    </row>
    <row r="1536" spans="1:9">
      <c r="A1536" s="968" t="s">
        <v>83</v>
      </c>
      <c r="B1536" s="962" t="s">
        <v>362</v>
      </c>
      <c r="C1536" s="964">
        <v>0</v>
      </c>
      <c r="D1536" s="971" t="s">
        <v>749</v>
      </c>
      <c r="E1536" s="962">
        <v>720</v>
      </c>
      <c r="F1536" s="962">
        <v>2</v>
      </c>
      <c r="G1536" s="962" t="s">
        <v>685</v>
      </c>
      <c r="H1536" s="962" t="s">
        <v>87</v>
      </c>
      <c r="I1536" s="962" t="s">
        <v>682</v>
      </c>
    </row>
    <row r="1537" spans="1:9">
      <c r="A1537" s="966" t="s">
        <v>192</v>
      </c>
      <c r="B1537" s="962" t="s">
        <v>362</v>
      </c>
      <c r="C1537" s="964">
        <v>413.41364810602209</v>
      </c>
      <c r="D1537" s="971" t="s">
        <v>749</v>
      </c>
      <c r="E1537" s="962">
        <v>720</v>
      </c>
      <c r="F1537" s="962">
        <v>2</v>
      </c>
      <c r="G1537" s="962" t="s">
        <v>685</v>
      </c>
      <c r="H1537" s="962" t="s">
        <v>146</v>
      </c>
      <c r="I1537" s="962" t="s">
        <v>683</v>
      </c>
    </row>
    <row r="1538" spans="1:9">
      <c r="A1538" s="966" t="s">
        <v>94</v>
      </c>
      <c r="B1538" s="962" t="s">
        <v>362</v>
      </c>
      <c r="C1538" s="964">
        <v>2583.8353006626385</v>
      </c>
      <c r="D1538" s="971" t="s">
        <v>749</v>
      </c>
      <c r="E1538" s="962">
        <v>720</v>
      </c>
      <c r="F1538" s="962">
        <v>2</v>
      </c>
      <c r="G1538" s="962" t="s">
        <v>685</v>
      </c>
      <c r="H1538" s="962" t="s">
        <v>95</v>
      </c>
      <c r="I1538" s="962" t="s">
        <v>726</v>
      </c>
    </row>
    <row r="1539" spans="1:9">
      <c r="A1539" s="966" t="s">
        <v>196</v>
      </c>
      <c r="B1539" s="962" t="s">
        <v>362</v>
      </c>
      <c r="C1539" s="964">
        <v>43718.493287211844</v>
      </c>
      <c r="D1539" s="971" t="s">
        <v>749</v>
      </c>
      <c r="E1539" s="962">
        <v>720</v>
      </c>
      <c r="F1539" s="962">
        <v>2</v>
      </c>
      <c r="G1539" s="962" t="s">
        <v>685</v>
      </c>
      <c r="H1539" s="962" t="s">
        <v>146</v>
      </c>
      <c r="I1539" s="962" t="s">
        <v>681</v>
      </c>
    </row>
    <row r="1540" spans="1:9">
      <c r="A1540" s="966" t="s">
        <v>100</v>
      </c>
      <c r="B1540" s="962" t="s">
        <v>362</v>
      </c>
      <c r="C1540" s="964">
        <v>361.73694209276937</v>
      </c>
      <c r="D1540" s="971" t="s">
        <v>749</v>
      </c>
      <c r="E1540" s="962">
        <v>720</v>
      </c>
      <c r="F1540" s="962">
        <v>2</v>
      </c>
      <c r="G1540" s="962" t="s">
        <v>685</v>
      </c>
      <c r="H1540" s="962" t="s">
        <v>24</v>
      </c>
      <c r="I1540" s="962" t="s">
        <v>682</v>
      </c>
    </row>
    <row r="1541" spans="1:9">
      <c r="A1541" s="966" t="s">
        <v>198</v>
      </c>
      <c r="B1541" s="962" t="s">
        <v>362</v>
      </c>
      <c r="C1541" s="964">
        <v>0</v>
      </c>
      <c r="D1541" s="971" t="s">
        <v>749</v>
      </c>
      <c r="E1541" s="962">
        <v>720</v>
      </c>
      <c r="F1541" s="962">
        <v>2</v>
      </c>
      <c r="G1541" s="962" t="s">
        <v>685</v>
      </c>
      <c r="H1541" s="962" t="s">
        <v>146</v>
      </c>
      <c r="I1541" s="962" t="s">
        <v>683</v>
      </c>
    </row>
    <row r="1542" spans="1:9">
      <c r="A1542" s="966" t="s">
        <v>201</v>
      </c>
      <c r="B1542" s="962" t="s">
        <v>362</v>
      </c>
      <c r="C1542" s="964">
        <v>4906.7365924179949</v>
      </c>
      <c r="D1542" s="971" t="s">
        <v>749</v>
      </c>
      <c r="E1542" s="962">
        <v>720</v>
      </c>
      <c r="F1542" s="962">
        <v>2</v>
      </c>
      <c r="G1542" s="962" t="s">
        <v>685</v>
      </c>
      <c r="H1542" s="962" t="s">
        <v>146</v>
      </c>
      <c r="I1542" s="963" t="s">
        <v>683</v>
      </c>
    </row>
    <row r="1543" spans="1:9">
      <c r="A1543" s="968" t="s">
        <v>103</v>
      </c>
      <c r="B1543" s="962" t="s">
        <v>362</v>
      </c>
      <c r="C1543" s="964">
        <v>361.73694209276937</v>
      </c>
      <c r="D1543" s="971" t="s">
        <v>749</v>
      </c>
      <c r="E1543" s="962">
        <v>720</v>
      </c>
      <c r="F1543" s="962">
        <v>2</v>
      </c>
      <c r="G1543" s="962" t="s">
        <v>685</v>
      </c>
      <c r="H1543" s="962" t="s">
        <v>79</v>
      </c>
      <c r="I1543" s="962" t="s">
        <v>682</v>
      </c>
    </row>
    <row r="1544" spans="1:9">
      <c r="A1544" s="968" t="s">
        <v>107</v>
      </c>
      <c r="B1544" s="962" t="s">
        <v>362</v>
      </c>
      <c r="C1544" s="964">
        <v>206.70682405301105</v>
      </c>
      <c r="D1544" s="971" t="s">
        <v>749</v>
      </c>
      <c r="E1544" s="962">
        <v>720</v>
      </c>
      <c r="F1544" s="962">
        <v>2</v>
      </c>
      <c r="G1544" s="962" t="s">
        <v>685</v>
      </c>
      <c r="H1544" s="962" t="s">
        <v>79</v>
      </c>
      <c r="I1544" s="962" t="s">
        <v>682</v>
      </c>
    </row>
    <row r="1545" spans="1:9">
      <c r="A1545" s="968" t="s">
        <v>108</v>
      </c>
      <c r="B1545" s="962" t="s">
        <v>362</v>
      </c>
      <c r="C1545" s="964">
        <v>155.03011803975829</v>
      </c>
      <c r="D1545" s="971" t="s">
        <v>749</v>
      </c>
      <c r="E1545" s="962">
        <v>720</v>
      </c>
      <c r="F1545" s="962">
        <v>2</v>
      </c>
      <c r="G1545" s="962" t="s">
        <v>685</v>
      </c>
      <c r="H1545" s="962" t="s">
        <v>32</v>
      </c>
      <c r="I1545" s="962" t="s">
        <v>682</v>
      </c>
    </row>
    <row r="1546" spans="1:9">
      <c r="A1546" s="966" t="s">
        <v>203</v>
      </c>
      <c r="B1546" s="962" t="s">
        <v>362</v>
      </c>
      <c r="C1546" s="964">
        <v>60461.746035505741</v>
      </c>
      <c r="D1546" s="971" t="s">
        <v>749</v>
      </c>
      <c r="E1546" s="962">
        <v>720</v>
      </c>
      <c r="F1546" s="962">
        <v>2</v>
      </c>
      <c r="G1546" s="962" t="s">
        <v>685</v>
      </c>
      <c r="H1546" s="962" t="s">
        <v>146</v>
      </c>
      <c r="I1546" s="963" t="s">
        <v>681</v>
      </c>
    </row>
    <row r="1547" spans="1:9">
      <c r="A1547" s="966" t="s">
        <v>204</v>
      </c>
      <c r="B1547" s="962" t="s">
        <v>362</v>
      </c>
      <c r="C1547" s="964">
        <v>879158.5738347983</v>
      </c>
      <c r="D1547" s="971" t="s">
        <v>749</v>
      </c>
      <c r="E1547" s="962">
        <v>720</v>
      </c>
      <c r="F1547" s="962">
        <v>2</v>
      </c>
      <c r="G1547" s="962" t="s">
        <v>685</v>
      </c>
      <c r="H1547" s="962" t="s">
        <v>146</v>
      </c>
      <c r="I1547" s="963" t="s">
        <v>681</v>
      </c>
    </row>
    <row r="1548" spans="1:9">
      <c r="A1548" s="966" t="s">
        <v>262</v>
      </c>
      <c r="B1548" s="962" t="s">
        <v>362</v>
      </c>
      <c r="C1548" s="964">
        <v>142331.42881543498</v>
      </c>
      <c r="D1548" s="971" t="s">
        <v>749</v>
      </c>
      <c r="E1548" s="962">
        <v>720</v>
      </c>
      <c r="F1548" s="962">
        <v>2</v>
      </c>
      <c r="G1548" s="962" t="s">
        <v>685</v>
      </c>
      <c r="H1548" s="962" t="s">
        <v>146</v>
      </c>
      <c r="I1548" s="963" t="s">
        <v>681</v>
      </c>
    </row>
    <row r="1549" spans="1:9">
      <c r="A1549" s="966" t="s">
        <v>263</v>
      </c>
      <c r="B1549" s="962" t="s">
        <v>362</v>
      </c>
      <c r="C1549" s="964">
        <v>122.14494148587019</v>
      </c>
      <c r="D1549" s="971" t="s">
        <v>749</v>
      </c>
      <c r="E1549" s="962">
        <v>720</v>
      </c>
      <c r="F1549" s="962">
        <v>2</v>
      </c>
      <c r="G1549" s="962" t="s">
        <v>685</v>
      </c>
      <c r="H1549" s="962" t="s">
        <v>24</v>
      </c>
      <c r="I1549" s="962" t="s">
        <v>683</v>
      </c>
    </row>
    <row r="1550" spans="1:9">
      <c r="A1550" s="969" t="s">
        <v>122</v>
      </c>
      <c r="B1550" s="962" t="s">
        <v>362</v>
      </c>
      <c r="C1550" s="964">
        <v>878.50400222529697</v>
      </c>
      <c r="D1550" s="971" t="s">
        <v>749</v>
      </c>
      <c r="E1550" s="962">
        <v>720</v>
      </c>
      <c r="F1550" s="962">
        <v>2</v>
      </c>
      <c r="G1550" s="962" t="s">
        <v>685</v>
      </c>
      <c r="H1550" s="962" t="s">
        <v>79</v>
      </c>
      <c r="I1550" s="962" t="s">
        <v>683</v>
      </c>
    </row>
    <row r="1551" spans="1:9">
      <c r="A1551" s="969" t="s">
        <v>120</v>
      </c>
      <c r="B1551" s="962" t="s">
        <v>362</v>
      </c>
      <c r="C1551" s="964">
        <v>258.3835300662638</v>
      </c>
      <c r="D1551" s="971" t="s">
        <v>749</v>
      </c>
      <c r="E1551" s="962">
        <v>720</v>
      </c>
      <c r="F1551" s="962">
        <v>2</v>
      </c>
      <c r="G1551" s="962" t="s">
        <v>685</v>
      </c>
      <c r="H1551" s="962" t="s">
        <v>79</v>
      </c>
    </row>
    <row r="1552" spans="1:9">
      <c r="A1552" s="969" t="s">
        <v>123</v>
      </c>
      <c r="B1552" s="962" t="s">
        <v>362</v>
      </c>
      <c r="C1552" s="964">
        <v>155.03011803975829</v>
      </c>
      <c r="D1552" s="971" t="s">
        <v>749</v>
      </c>
      <c r="E1552" s="962">
        <v>720</v>
      </c>
      <c r="F1552" s="962">
        <v>2</v>
      </c>
      <c r="G1552" s="962" t="s">
        <v>685</v>
      </c>
      <c r="H1552" s="962" t="s">
        <v>54</v>
      </c>
      <c r="I1552" s="962" t="s">
        <v>683</v>
      </c>
    </row>
    <row r="1553" spans="1:9">
      <c r="A1553" s="967" t="s">
        <v>214</v>
      </c>
      <c r="B1553" s="962" t="s">
        <v>362</v>
      </c>
      <c r="C1553" s="964">
        <v>1963.7148285036048</v>
      </c>
      <c r="D1553" s="971" t="s">
        <v>749</v>
      </c>
      <c r="E1553" s="962">
        <v>720</v>
      </c>
      <c r="F1553" s="962">
        <v>2</v>
      </c>
      <c r="G1553" s="962" t="s">
        <v>685</v>
      </c>
      <c r="H1553" s="962" t="s">
        <v>146</v>
      </c>
      <c r="I1553" s="962" t="s">
        <v>683</v>
      </c>
    </row>
    <row r="1554" spans="1:9" ht="15.6">
      <c r="A1554" s="967" t="s">
        <v>218</v>
      </c>
      <c r="B1554" s="962" t="s">
        <v>362</v>
      </c>
      <c r="C1554" s="964">
        <v>516.76706013252772</v>
      </c>
      <c r="D1554" s="971" t="s">
        <v>749</v>
      </c>
      <c r="E1554" s="962">
        <v>720</v>
      </c>
      <c r="F1554" s="962">
        <v>2</v>
      </c>
      <c r="G1554" s="962" t="s">
        <v>685</v>
      </c>
      <c r="H1554" s="962" t="s">
        <v>146</v>
      </c>
      <c r="I1554" s="973" t="s">
        <v>742</v>
      </c>
    </row>
    <row r="1555" spans="1:9">
      <c r="A1555" s="969" t="s">
        <v>126</v>
      </c>
      <c r="B1555" s="962" t="s">
        <v>362</v>
      </c>
      <c r="C1555" s="964">
        <v>0</v>
      </c>
      <c r="D1555" s="971" t="s">
        <v>749</v>
      </c>
      <c r="E1555" s="962">
        <v>720</v>
      </c>
      <c r="F1555" s="962">
        <v>2</v>
      </c>
      <c r="G1555" s="962" t="s">
        <v>685</v>
      </c>
      <c r="H1555" s="962" t="s">
        <v>32</v>
      </c>
      <c r="I1555" s="962" t="s">
        <v>681</v>
      </c>
    </row>
    <row r="1556" spans="1:9">
      <c r="A1556" s="968" t="s">
        <v>129</v>
      </c>
      <c r="B1556" s="962" t="s">
        <v>362</v>
      </c>
      <c r="C1556" s="964">
        <v>413.41364810602209</v>
      </c>
      <c r="D1556" s="971" t="s">
        <v>749</v>
      </c>
      <c r="E1556" s="962">
        <v>720</v>
      </c>
      <c r="F1556" s="962">
        <v>2</v>
      </c>
      <c r="G1556" s="962" t="s">
        <v>685</v>
      </c>
      <c r="H1556" s="962" t="s">
        <v>24</v>
      </c>
      <c r="I1556" s="962" t="s">
        <v>682</v>
      </c>
    </row>
    <row r="1557" spans="1:9">
      <c r="A1557" s="968" t="s">
        <v>264</v>
      </c>
      <c r="B1557" s="962" t="s">
        <v>362</v>
      </c>
      <c r="C1557" s="964">
        <v>103.35341202650552</v>
      </c>
      <c r="D1557" s="971" t="s">
        <v>749</v>
      </c>
      <c r="E1557" s="962">
        <v>720</v>
      </c>
      <c r="F1557" s="962">
        <v>2</v>
      </c>
      <c r="G1557" s="962" t="s">
        <v>685</v>
      </c>
      <c r="H1557" s="962" t="s">
        <v>133</v>
      </c>
      <c r="I1557" s="962" t="s">
        <v>682</v>
      </c>
    </row>
    <row r="1558" spans="1:9">
      <c r="A1558" s="968" t="s">
        <v>138</v>
      </c>
      <c r="B1558" s="962" t="s">
        <v>362</v>
      </c>
      <c r="C1558" s="964">
        <v>206.70682405301105</v>
      </c>
      <c r="D1558" s="971" t="s">
        <v>749</v>
      </c>
      <c r="E1558" s="962">
        <v>720</v>
      </c>
      <c r="F1558" s="962">
        <v>2</v>
      </c>
      <c r="G1558" s="962" t="s">
        <v>685</v>
      </c>
      <c r="H1558" s="962" t="s">
        <v>87</v>
      </c>
      <c r="I1558" s="962" t="s">
        <v>682</v>
      </c>
    </row>
    <row r="1559" spans="1:9">
      <c r="A1559" s="966" t="s">
        <v>212</v>
      </c>
      <c r="B1559" s="962" t="s">
        <v>362</v>
      </c>
      <c r="C1559" s="964">
        <v>0</v>
      </c>
      <c r="D1559" s="971" t="s">
        <v>749</v>
      </c>
      <c r="E1559" s="962">
        <v>720</v>
      </c>
      <c r="F1559" s="962">
        <v>2</v>
      </c>
      <c r="G1559" s="962" t="s">
        <v>685</v>
      </c>
      <c r="H1559" s="962" t="s">
        <v>146</v>
      </c>
      <c r="I1559" s="962" t="s">
        <v>705</v>
      </c>
    </row>
    <row r="1560" spans="1:9">
      <c r="A1560" s="962" t="s">
        <v>20</v>
      </c>
      <c r="B1560" s="962" t="s">
        <v>362</v>
      </c>
      <c r="C1560" s="964">
        <v>0</v>
      </c>
      <c r="D1560" s="971" t="s">
        <v>749</v>
      </c>
      <c r="E1560" s="962">
        <v>720</v>
      </c>
      <c r="F1560" s="962">
        <v>3</v>
      </c>
      <c r="G1560" s="962" t="s">
        <v>685</v>
      </c>
      <c r="H1560" s="962" t="s">
        <v>24</v>
      </c>
      <c r="I1560" s="963" t="s">
        <v>683</v>
      </c>
    </row>
    <row r="1561" spans="1:9">
      <c r="A1561" s="962" t="s">
        <v>143</v>
      </c>
      <c r="B1561" s="962" t="s">
        <v>362</v>
      </c>
      <c r="C1561" s="964">
        <v>6476.8923911825605</v>
      </c>
      <c r="D1561" s="971" t="s">
        <v>749</v>
      </c>
      <c r="E1561" s="962">
        <v>720</v>
      </c>
      <c r="F1561" s="962">
        <v>3</v>
      </c>
      <c r="G1561" s="962" t="s">
        <v>685</v>
      </c>
      <c r="H1561" s="962" t="s">
        <v>146</v>
      </c>
      <c r="I1561" s="963" t="s">
        <v>681</v>
      </c>
    </row>
    <row r="1562" spans="1:9">
      <c r="A1562" s="966" t="s">
        <v>152</v>
      </c>
      <c r="B1562" s="962" t="s">
        <v>362</v>
      </c>
      <c r="C1562" s="964">
        <v>21039.780126982103</v>
      </c>
      <c r="D1562" s="971" t="s">
        <v>749</v>
      </c>
      <c r="E1562" s="962">
        <v>720</v>
      </c>
      <c r="F1562" s="962">
        <v>3</v>
      </c>
      <c r="G1562" s="962" t="s">
        <v>685</v>
      </c>
      <c r="H1562" s="962" t="s">
        <v>146</v>
      </c>
      <c r="I1562" s="963" t="s">
        <v>681</v>
      </c>
    </row>
    <row r="1563" spans="1:9">
      <c r="A1563" s="966" t="s">
        <v>158</v>
      </c>
      <c r="B1563" s="962" t="s">
        <v>362</v>
      </c>
      <c r="C1563" s="964">
        <v>17851.934653196935</v>
      </c>
      <c r="D1563" s="971" t="s">
        <v>749</v>
      </c>
      <c r="E1563" s="962">
        <v>720</v>
      </c>
      <c r="F1563" s="962">
        <v>3</v>
      </c>
      <c r="G1563" s="962" t="s">
        <v>685</v>
      </c>
      <c r="H1563" s="962" t="s">
        <v>146</v>
      </c>
      <c r="I1563" s="963" t="s">
        <v>683</v>
      </c>
    </row>
    <row r="1564" spans="1:9">
      <c r="A1564" s="966" t="s">
        <v>30</v>
      </c>
      <c r="B1564" s="962" t="s">
        <v>362</v>
      </c>
      <c r="C1564" s="964">
        <v>2101.6166456805918</v>
      </c>
      <c r="D1564" s="971" t="s">
        <v>749</v>
      </c>
      <c r="E1564" s="962">
        <v>720</v>
      </c>
      <c r="F1564" s="962">
        <v>3</v>
      </c>
      <c r="G1564" s="962" t="s">
        <v>685</v>
      </c>
      <c r="H1564" s="962" t="s">
        <v>32</v>
      </c>
      <c r="I1564" s="963" t="s">
        <v>681</v>
      </c>
    </row>
    <row r="1565" spans="1:9">
      <c r="A1565" s="967" t="s">
        <v>39</v>
      </c>
      <c r="B1565" s="962" t="s">
        <v>362</v>
      </c>
      <c r="C1565" s="964">
        <v>283.36404211423707</v>
      </c>
      <c r="D1565" s="971" t="s">
        <v>749</v>
      </c>
      <c r="E1565" s="962">
        <v>720</v>
      </c>
      <c r="F1565" s="962">
        <v>3</v>
      </c>
      <c r="G1565" s="962" t="s">
        <v>685</v>
      </c>
      <c r="H1565" s="962" t="s">
        <v>24</v>
      </c>
      <c r="I1565" s="963" t="s">
        <v>682</v>
      </c>
    </row>
    <row r="1566" spans="1:9">
      <c r="A1566" s="968" t="s">
        <v>70</v>
      </c>
      <c r="B1566" s="962" t="s">
        <v>362</v>
      </c>
      <c r="C1566" s="964">
        <v>3329.5274948422857</v>
      </c>
      <c r="D1566" s="971" t="s">
        <v>749</v>
      </c>
      <c r="E1566" s="962">
        <v>720</v>
      </c>
      <c r="F1566" s="962">
        <v>3</v>
      </c>
      <c r="G1566" s="962" t="s">
        <v>685</v>
      </c>
      <c r="H1566" s="962" t="s">
        <v>32</v>
      </c>
      <c r="I1566" s="963" t="s">
        <v>711</v>
      </c>
    </row>
    <row r="1567" spans="1:9">
      <c r="A1567" s="968" t="s">
        <v>746</v>
      </c>
      <c r="B1567" s="962" t="s">
        <v>362</v>
      </c>
      <c r="C1567" s="964">
        <v>1345.979200042626</v>
      </c>
      <c r="D1567" s="971" t="s">
        <v>749</v>
      </c>
      <c r="E1567" s="962">
        <v>720</v>
      </c>
      <c r="F1567" s="962">
        <v>3</v>
      </c>
      <c r="G1567" s="962" t="s">
        <v>685</v>
      </c>
      <c r="H1567" s="962" t="s">
        <v>46</v>
      </c>
      <c r="I1567" s="963" t="s">
        <v>682</v>
      </c>
    </row>
    <row r="1568" spans="1:9">
      <c r="A1568" s="968" t="s">
        <v>63</v>
      </c>
      <c r="B1568" s="962" t="s">
        <v>362</v>
      </c>
      <c r="C1568" s="964">
        <v>2408.5943579710151</v>
      </c>
      <c r="D1568" s="971" t="s">
        <v>749</v>
      </c>
      <c r="E1568" s="962">
        <v>720</v>
      </c>
      <c r="F1568" s="962">
        <v>3</v>
      </c>
      <c r="G1568" s="962" t="s">
        <v>685</v>
      </c>
      <c r="H1568" s="962" t="s">
        <v>64</v>
      </c>
      <c r="I1568" s="963" t="s">
        <v>683</v>
      </c>
    </row>
    <row r="1569" spans="1:9">
      <c r="A1569" s="966" t="s">
        <v>166</v>
      </c>
      <c r="B1569" s="962" t="s">
        <v>362</v>
      </c>
      <c r="C1569" s="964">
        <v>0</v>
      </c>
      <c r="D1569" s="971" t="s">
        <v>749</v>
      </c>
      <c r="E1569" s="962">
        <v>720</v>
      </c>
      <c r="F1569" s="962">
        <v>3</v>
      </c>
      <c r="G1569" s="962" t="s">
        <v>685</v>
      </c>
      <c r="H1569" s="962" t="s">
        <v>146</v>
      </c>
      <c r="I1569" s="963" t="s">
        <v>683</v>
      </c>
    </row>
    <row r="1570" spans="1:9">
      <c r="A1570" s="966" t="s">
        <v>173</v>
      </c>
      <c r="B1570" s="962" t="s">
        <v>362</v>
      </c>
      <c r="C1570" s="964">
        <v>0</v>
      </c>
      <c r="D1570" s="971" t="s">
        <v>749</v>
      </c>
      <c r="E1570" s="962">
        <v>720</v>
      </c>
      <c r="F1570" s="962">
        <v>3</v>
      </c>
      <c r="G1570" s="962" t="s">
        <v>685</v>
      </c>
      <c r="H1570" s="962" t="s">
        <v>146</v>
      </c>
      <c r="I1570" s="963" t="s">
        <v>683</v>
      </c>
    </row>
    <row r="1571" spans="1:9">
      <c r="A1571" s="969" t="s">
        <v>52</v>
      </c>
      <c r="B1571" s="962" t="s">
        <v>362</v>
      </c>
      <c r="C1571" s="964">
        <v>10909.515621398126</v>
      </c>
      <c r="D1571" s="971" t="s">
        <v>749</v>
      </c>
      <c r="E1571" s="962">
        <v>720</v>
      </c>
      <c r="F1571" s="962">
        <v>3</v>
      </c>
      <c r="G1571" s="962" t="s">
        <v>685</v>
      </c>
      <c r="H1571" s="962" t="s">
        <v>54</v>
      </c>
      <c r="I1571" s="962" t="s">
        <v>721</v>
      </c>
    </row>
    <row r="1572" spans="1:9">
      <c r="A1572" s="966" t="s">
        <v>185</v>
      </c>
      <c r="B1572" s="962" t="s">
        <v>362</v>
      </c>
      <c r="C1572" s="964">
        <v>456308.20111760887</v>
      </c>
      <c r="D1572" s="971" t="s">
        <v>749</v>
      </c>
      <c r="E1572" s="962">
        <v>720</v>
      </c>
      <c r="F1572" s="962">
        <v>3</v>
      </c>
      <c r="G1572" s="962" t="s">
        <v>685</v>
      </c>
      <c r="H1572" s="962" t="s">
        <v>146</v>
      </c>
      <c r="I1572" s="963" t="s">
        <v>681</v>
      </c>
    </row>
    <row r="1573" spans="1:9">
      <c r="A1573" s="968" t="s">
        <v>747</v>
      </c>
      <c r="B1573" s="962" t="s">
        <v>362</v>
      </c>
      <c r="C1573" s="964">
        <v>1983.5482947996593</v>
      </c>
      <c r="D1573" s="971" t="s">
        <v>749</v>
      </c>
      <c r="E1573" s="962">
        <v>720</v>
      </c>
      <c r="F1573" s="962">
        <v>3</v>
      </c>
      <c r="G1573" s="962" t="s">
        <v>685</v>
      </c>
      <c r="H1573" s="962" t="s">
        <v>24</v>
      </c>
      <c r="I1573" s="962" t="s">
        <v>683</v>
      </c>
    </row>
    <row r="1574" spans="1:9">
      <c r="A1574" s="966" t="s">
        <v>181</v>
      </c>
      <c r="B1574" s="962" t="s">
        <v>362</v>
      </c>
      <c r="C1574" s="964">
        <v>25077.717727109983</v>
      </c>
      <c r="D1574" s="971" t="s">
        <v>749</v>
      </c>
      <c r="E1574" s="962">
        <v>720</v>
      </c>
      <c r="F1574" s="962">
        <v>3</v>
      </c>
      <c r="G1574" s="962" t="s">
        <v>685</v>
      </c>
      <c r="H1574" s="962" t="s">
        <v>146</v>
      </c>
      <c r="I1574" s="963" t="s">
        <v>681</v>
      </c>
    </row>
    <row r="1575" spans="1:9">
      <c r="A1575" s="967" t="s">
        <v>261</v>
      </c>
      <c r="B1575" s="962" t="s">
        <v>362</v>
      </c>
      <c r="C1575" s="964">
        <v>2259.0411135218342</v>
      </c>
      <c r="D1575" s="971" t="s">
        <v>749</v>
      </c>
      <c r="E1575" s="962">
        <v>720</v>
      </c>
      <c r="F1575" s="962">
        <v>3</v>
      </c>
      <c r="G1575" s="962" t="s">
        <v>685</v>
      </c>
      <c r="H1575" s="962" t="s">
        <v>79</v>
      </c>
      <c r="I1575" s="962" t="s">
        <v>683</v>
      </c>
    </row>
    <row r="1576" spans="1:9">
      <c r="A1576" s="966" t="s">
        <v>190</v>
      </c>
      <c r="B1576" s="962" t="s">
        <v>362</v>
      </c>
      <c r="C1576" s="964">
        <v>3131.17266536232</v>
      </c>
      <c r="D1576" s="971" t="s">
        <v>749</v>
      </c>
      <c r="E1576" s="962">
        <v>720</v>
      </c>
      <c r="F1576" s="962">
        <v>3</v>
      </c>
      <c r="G1576" s="962" t="s">
        <v>685</v>
      </c>
      <c r="H1576" s="962" t="s">
        <v>146</v>
      </c>
      <c r="I1576" s="963" t="s">
        <v>681</v>
      </c>
    </row>
    <row r="1577" spans="1:9">
      <c r="A1577" s="968" t="s">
        <v>83</v>
      </c>
      <c r="B1577" s="962" t="s">
        <v>362</v>
      </c>
      <c r="C1577" s="964">
        <v>0</v>
      </c>
      <c r="D1577" s="971" t="s">
        <v>749</v>
      </c>
      <c r="E1577" s="962">
        <v>720</v>
      </c>
      <c r="F1577" s="962">
        <v>3</v>
      </c>
      <c r="G1577" s="962" t="s">
        <v>685</v>
      </c>
      <c r="H1577" s="962" t="s">
        <v>87</v>
      </c>
      <c r="I1577" s="962" t="s">
        <v>682</v>
      </c>
    </row>
    <row r="1578" spans="1:9">
      <c r="A1578" s="966" t="s">
        <v>192</v>
      </c>
      <c r="B1578" s="962" t="s">
        <v>362</v>
      </c>
      <c r="C1578" s="964">
        <v>212.52303158567778</v>
      </c>
      <c r="D1578" s="971" t="s">
        <v>749</v>
      </c>
      <c r="E1578" s="962">
        <v>720</v>
      </c>
      <c r="F1578" s="962">
        <v>3</v>
      </c>
      <c r="G1578" s="962" t="s">
        <v>685</v>
      </c>
      <c r="H1578" s="962" t="s">
        <v>146</v>
      </c>
      <c r="I1578" s="962" t="s">
        <v>683</v>
      </c>
    </row>
    <row r="1579" spans="1:9">
      <c r="A1579" s="966" t="s">
        <v>94</v>
      </c>
      <c r="B1579" s="962" t="s">
        <v>362</v>
      </c>
      <c r="C1579" s="964">
        <v>5171.3937685848268</v>
      </c>
      <c r="D1579" s="971" t="s">
        <v>749</v>
      </c>
      <c r="E1579" s="962">
        <v>720</v>
      </c>
      <c r="F1579" s="962">
        <v>3</v>
      </c>
      <c r="G1579" s="962" t="s">
        <v>685</v>
      </c>
      <c r="H1579" s="962" t="s">
        <v>95</v>
      </c>
      <c r="I1579" s="962" t="s">
        <v>726</v>
      </c>
    </row>
    <row r="1580" spans="1:9">
      <c r="A1580" s="966" t="s">
        <v>196</v>
      </c>
      <c r="B1580" s="962" t="s">
        <v>362</v>
      </c>
      <c r="C1580" s="964">
        <v>166275.09631537437</v>
      </c>
      <c r="D1580" s="971" t="s">
        <v>749</v>
      </c>
      <c r="E1580" s="962">
        <v>720</v>
      </c>
      <c r="F1580" s="962">
        <v>3</v>
      </c>
      <c r="G1580" s="962" t="s">
        <v>685</v>
      </c>
      <c r="H1580" s="962" t="s">
        <v>146</v>
      </c>
      <c r="I1580" s="962" t="s">
        <v>681</v>
      </c>
    </row>
    <row r="1581" spans="1:9">
      <c r="A1581" s="966" t="s">
        <v>100</v>
      </c>
      <c r="B1581" s="962" t="s">
        <v>362</v>
      </c>
      <c r="C1581" s="964">
        <v>283.36404211423707</v>
      </c>
      <c r="D1581" s="971" t="s">
        <v>749</v>
      </c>
      <c r="E1581" s="962">
        <v>720</v>
      </c>
      <c r="F1581" s="962">
        <v>3</v>
      </c>
      <c r="G1581" s="962" t="s">
        <v>685</v>
      </c>
      <c r="H1581" s="962" t="s">
        <v>24</v>
      </c>
      <c r="I1581" s="962" t="s">
        <v>682</v>
      </c>
    </row>
    <row r="1582" spans="1:9">
      <c r="A1582" s="966" t="s">
        <v>198</v>
      </c>
      <c r="B1582" s="962" t="s">
        <v>362</v>
      </c>
      <c r="C1582" s="964">
        <v>0</v>
      </c>
      <c r="D1582" s="971" t="s">
        <v>749</v>
      </c>
      <c r="E1582" s="962">
        <v>720</v>
      </c>
      <c r="F1582" s="962">
        <v>3</v>
      </c>
      <c r="G1582" s="962" t="s">
        <v>685</v>
      </c>
      <c r="H1582" s="962" t="s">
        <v>146</v>
      </c>
      <c r="I1582" s="962" t="s">
        <v>683</v>
      </c>
    </row>
    <row r="1583" spans="1:9">
      <c r="A1583" s="966" t="s">
        <v>201</v>
      </c>
      <c r="B1583" s="962" t="s">
        <v>362</v>
      </c>
      <c r="C1583" s="964">
        <v>4484.2664509254482</v>
      </c>
      <c r="D1583" s="971" t="s">
        <v>749</v>
      </c>
      <c r="E1583" s="962">
        <v>720</v>
      </c>
      <c r="F1583" s="962">
        <v>3</v>
      </c>
      <c r="G1583" s="962" t="s">
        <v>685</v>
      </c>
      <c r="H1583" s="962" t="s">
        <v>146</v>
      </c>
      <c r="I1583" s="963" t="s">
        <v>683</v>
      </c>
    </row>
    <row r="1584" spans="1:9">
      <c r="A1584" s="968" t="s">
        <v>103</v>
      </c>
      <c r="B1584" s="962" t="s">
        <v>362</v>
      </c>
      <c r="C1584" s="964">
        <v>2125.2303158567779</v>
      </c>
      <c r="D1584" s="971" t="s">
        <v>749</v>
      </c>
      <c r="E1584" s="962">
        <v>720</v>
      </c>
      <c r="F1584" s="962">
        <v>3</v>
      </c>
      <c r="G1584" s="962" t="s">
        <v>685</v>
      </c>
      <c r="H1584" s="962" t="s">
        <v>79</v>
      </c>
      <c r="I1584" s="962" t="s">
        <v>682</v>
      </c>
    </row>
    <row r="1585" spans="1:9">
      <c r="A1585" s="968" t="s">
        <v>107</v>
      </c>
      <c r="B1585" s="962" t="s">
        <v>362</v>
      </c>
      <c r="C1585" s="964">
        <v>779.25111581415194</v>
      </c>
      <c r="D1585" s="971" t="s">
        <v>749</v>
      </c>
      <c r="E1585" s="962">
        <v>720</v>
      </c>
      <c r="F1585" s="962">
        <v>3</v>
      </c>
      <c r="G1585" s="962" t="s">
        <v>685</v>
      </c>
      <c r="H1585" s="962" t="s">
        <v>79</v>
      </c>
      <c r="I1585" s="962" t="s">
        <v>682</v>
      </c>
    </row>
    <row r="1586" spans="1:9">
      <c r="A1586" s="968" t="s">
        <v>108</v>
      </c>
      <c r="B1586" s="962" t="s">
        <v>362</v>
      </c>
      <c r="C1586" s="964">
        <v>70.841010528559266</v>
      </c>
      <c r="D1586" s="971" t="s">
        <v>749</v>
      </c>
      <c r="E1586" s="962">
        <v>720</v>
      </c>
      <c r="F1586" s="962">
        <v>3</v>
      </c>
      <c r="G1586" s="962" t="s">
        <v>685</v>
      </c>
      <c r="H1586" s="962" t="s">
        <v>32</v>
      </c>
      <c r="I1586" s="962" t="s">
        <v>682</v>
      </c>
    </row>
    <row r="1587" spans="1:9">
      <c r="A1587" s="966" t="s">
        <v>203</v>
      </c>
      <c r="B1587" s="962" t="s">
        <v>362</v>
      </c>
      <c r="C1587" s="964">
        <v>178661.02855302647</v>
      </c>
      <c r="D1587" s="971" t="s">
        <v>749</v>
      </c>
      <c r="E1587" s="962">
        <v>720</v>
      </c>
      <c r="F1587" s="962">
        <v>3</v>
      </c>
      <c r="G1587" s="962" t="s">
        <v>685</v>
      </c>
      <c r="H1587" s="962" t="s">
        <v>146</v>
      </c>
      <c r="I1587" s="963" t="s">
        <v>681</v>
      </c>
    </row>
    <row r="1588" spans="1:9">
      <c r="A1588" s="966" t="s">
        <v>204</v>
      </c>
      <c r="B1588" s="962" t="s">
        <v>362</v>
      </c>
      <c r="C1588" s="964">
        <v>1075531.8355147629</v>
      </c>
      <c r="D1588" s="971" t="s">
        <v>749</v>
      </c>
      <c r="E1588" s="962">
        <v>720</v>
      </c>
      <c r="F1588" s="962">
        <v>3</v>
      </c>
      <c r="G1588" s="962" t="s">
        <v>685</v>
      </c>
      <c r="H1588" s="962" t="s">
        <v>146</v>
      </c>
      <c r="I1588" s="963" t="s">
        <v>681</v>
      </c>
    </row>
    <row r="1589" spans="1:9">
      <c r="A1589" s="966" t="s">
        <v>262</v>
      </c>
      <c r="B1589" s="962" t="s">
        <v>362</v>
      </c>
      <c r="C1589" s="964">
        <v>221730.00158737291</v>
      </c>
      <c r="D1589" s="971" t="s">
        <v>749</v>
      </c>
      <c r="E1589" s="962">
        <v>720</v>
      </c>
      <c r="F1589" s="962">
        <v>3</v>
      </c>
      <c r="G1589" s="962" t="s">
        <v>685</v>
      </c>
      <c r="H1589" s="962" t="s">
        <v>146</v>
      </c>
      <c r="I1589" s="963" t="s">
        <v>681</v>
      </c>
    </row>
    <row r="1590" spans="1:9">
      <c r="A1590" s="966" t="s">
        <v>263</v>
      </c>
      <c r="B1590" s="962" t="s">
        <v>362</v>
      </c>
      <c r="C1590" s="964">
        <v>592.02844513153104</v>
      </c>
      <c r="D1590" s="971" t="s">
        <v>749</v>
      </c>
      <c r="E1590" s="962">
        <v>720</v>
      </c>
      <c r="F1590" s="962">
        <v>3</v>
      </c>
      <c r="G1590" s="962" t="s">
        <v>685</v>
      </c>
      <c r="H1590" s="962" t="s">
        <v>24</v>
      </c>
      <c r="I1590" s="962" t="s">
        <v>683</v>
      </c>
    </row>
    <row r="1591" spans="1:9">
      <c r="A1591" s="969" t="s">
        <v>122</v>
      </c>
      <c r="B1591" s="962" t="s">
        <v>362</v>
      </c>
      <c r="C1591" s="964">
        <v>2691.9584000852519</v>
      </c>
      <c r="D1591" s="971" t="s">
        <v>749</v>
      </c>
      <c r="E1591" s="962">
        <v>720</v>
      </c>
      <c r="F1591" s="962">
        <v>3</v>
      </c>
      <c r="G1591" s="962" t="s">
        <v>685</v>
      </c>
      <c r="H1591" s="962" t="s">
        <v>79</v>
      </c>
      <c r="I1591" s="962" t="s">
        <v>683</v>
      </c>
    </row>
    <row r="1592" spans="1:9">
      <c r="A1592" s="969" t="s">
        <v>120</v>
      </c>
      <c r="B1592" s="962" t="s">
        <v>362</v>
      </c>
      <c r="C1592" s="964">
        <v>566.72808422847413</v>
      </c>
      <c r="D1592" s="971" t="s">
        <v>749</v>
      </c>
      <c r="E1592" s="962">
        <v>720</v>
      </c>
      <c r="F1592" s="962">
        <v>3</v>
      </c>
      <c r="G1592" s="962" t="s">
        <v>685</v>
      </c>
      <c r="H1592" s="962" t="s">
        <v>79</v>
      </c>
    </row>
    <row r="1593" spans="1:9">
      <c r="A1593" s="969" t="s">
        <v>123</v>
      </c>
      <c r="B1593" s="962" t="s">
        <v>362</v>
      </c>
      <c r="C1593" s="964">
        <v>283.36404211423707</v>
      </c>
      <c r="D1593" s="971" t="s">
        <v>749</v>
      </c>
      <c r="E1593" s="962">
        <v>720</v>
      </c>
      <c r="F1593" s="962">
        <v>3</v>
      </c>
      <c r="G1593" s="962" t="s">
        <v>685</v>
      </c>
      <c r="H1593" s="962" t="s">
        <v>54</v>
      </c>
      <c r="I1593" s="962" t="s">
        <v>683</v>
      </c>
    </row>
    <row r="1594" spans="1:9">
      <c r="A1594" s="967" t="s">
        <v>214</v>
      </c>
      <c r="B1594" s="962" t="s">
        <v>362</v>
      </c>
      <c r="C1594" s="964">
        <v>3754.5735580136411</v>
      </c>
      <c r="D1594" s="971" t="s">
        <v>749</v>
      </c>
      <c r="E1594" s="962">
        <v>720</v>
      </c>
      <c r="F1594" s="962">
        <v>3</v>
      </c>
      <c r="G1594" s="962" t="s">
        <v>685</v>
      </c>
      <c r="H1594" s="962" t="s">
        <v>146</v>
      </c>
      <c r="I1594" s="962" t="s">
        <v>683</v>
      </c>
    </row>
    <row r="1595" spans="1:9" ht="15.6">
      <c r="A1595" s="967" t="s">
        <v>218</v>
      </c>
      <c r="B1595" s="962" t="s">
        <v>362</v>
      </c>
      <c r="C1595" s="964">
        <v>708.41010528559264</v>
      </c>
      <c r="D1595" s="971" t="s">
        <v>749</v>
      </c>
      <c r="E1595" s="962">
        <v>720</v>
      </c>
      <c r="F1595" s="962">
        <v>3</v>
      </c>
      <c r="G1595" s="962" t="s">
        <v>685</v>
      </c>
      <c r="H1595" s="962" t="s">
        <v>146</v>
      </c>
      <c r="I1595" s="973" t="s">
        <v>742</v>
      </c>
    </row>
    <row r="1596" spans="1:9">
      <c r="A1596" s="969" t="s">
        <v>126</v>
      </c>
      <c r="B1596" s="962" t="s">
        <v>362</v>
      </c>
      <c r="C1596" s="964">
        <v>141.68202105711853</v>
      </c>
      <c r="D1596" s="971" t="s">
        <v>749</v>
      </c>
      <c r="E1596" s="962">
        <v>720</v>
      </c>
      <c r="F1596" s="962">
        <v>3</v>
      </c>
      <c r="G1596" s="962" t="s">
        <v>685</v>
      </c>
      <c r="H1596" s="962" t="s">
        <v>32</v>
      </c>
      <c r="I1596" s="962" t="s">
        <v>681</v>
      </c>
    </row>
    <row r="1597" spans="1:9">
      <c r="A1597" s="968" t="s">
        <v>129</v>
      </c>
      <c r="B1597" s="962" t="s">
        <v>362</v>
      </c>
      <c r="C1597" s="964">
        <v>354.20505264279632</v>
      </c>
      <c r="D1597" s="971" t="s">
        <v>749</v>
      </c>
      <c r="E1597" s="962">
        <v>720</v>
      </c>
      <c r="F1597" s="962">
        <v>3</v>
      </c>
      <c r="G1597" s="962" t="s">
        <v>685</v>
      </c>
      <c r="H1597" s="962" t="s">
        <v>24</v>
      </c>
      <c r="I1597" s="962" t="s">
        <v>682</v>
      </c>
    </row>
    <row r="1598" spans="1:9">
      <c r="A1598" s="968" t="s">
        <v>264</v>
      </c>
      <c r="B1598" s="962" t="s">
        <v>362</v>
      </c>
      <c r="C1598" s="964">
        <v>0</v>
      </c>
      <c r="D1598" s="971" t="s">
        <v>749</v>
      </c>
      <c r="E1598" s="962">
        <v>720</v>
      </c>
      <c r="F1598" s="962">
        <v>3</v>
      </c>
      <c r="G1598" s="962" t="s">
        <v>685</v>
      </c>
      <c r="H1598" s="962" t="s">
        <v>133</v>
      </c>
      <c r="I1598" s="962" t="s">
        <v>682</v>
      </c>
    </row>
    <row r="1599" spans="1:9">
      <c r="A1599" s="968" t="s">
        <v>138</v>
      </c>
      <c r="B1599" s="962" t="s">
        <v>362</v>
      </c>
      <c r="C1599" s="964">
        <v>425.04606317135557</v>
      </c>
      <c r="D1599" s="971" t="s">
        <v>749</v>
      </c>
      <c r="E1599" s="962">
        <v>720</v>
      </c>
      <c r="F1599" s="962">
        <v>3</v>
      </c>
      <c r="G1599" s="962" t="s">
        <v>685</v>
      </c>
      <c r="H1599" s="962" t="s">
        <v>87</v>
      </c>
      <c r="I1599" s="962" t="s">
        <v>682</v>
      </c>
    </row>
    <row r="1600" spans="1:9">
      <c r="A1600" s="966" t="s">
        <v>212</v>
      </c>
      <c r="B1600" s="962" t="s">
        <v>362</v>
      </c>
      <c r="C1600" s="964">
        <v>5950.6448843989783</v>
      </c>
      <c r="D1600" s="971" t="s">
        <v>749</v>
      </c>
      <c r="E1600" s="962">
        <v>720</v>
      </c>
      <c r="F1600" s="962">
        <v>3</v>
      </c>
      <c r="G1600" s="962" t="s">
        <v>685</v>
      </c>
      <c r="H1600" s="962" t="s">
        <v>146</v>
      </c>
      <c r="I1600" s="962" t="s">
        <v>705</v>
      </c>
    </row>
    <row r="1601" spans="1:9">
      <c r="A1601" s="962" t="s">
        <v>20</v>
      </c>
      <c r="B1601" s="962" t="s">
        <v>362</v>
      </c>
      <c r="C1601" s="964">
        <v>0</v>
      </c>
      <c r="D1601" s="978">
        <v>0</v>
      </c>
      <c r="E1601" s="962">
        <v>720</v>
      </c>
      <c r="F1601" s="962">
        <v>4</v>
      </c>
      <c r="G1601" s="962" t="s">
        <v>677</v>
      </c>
      <c r="H1601" s="962" t="s">
        <v>24</v>
      </c>
      <c r="I1601" s="963" t="s">
        <v>683</v>
      </c>
    </row>
    <row r="1602" spans="1:9">
      <c r="A1602" s="962" t="s">
        <v>143</v>
      </c>
      <c r="B1602" s="962" t="s">
        <v>362</v>
      </c>
      <c r="C1602" s="964">
        <v>0</v>
      </c>
      <c r="D1602" s="978">
        <v>0</v>
      </c>
      <c r="E1602" s="962">
        <v>720</v>
      </c>
      <c r="F1602" s="962">
        <v>4</v>
      </c>
      <c r="G1602" s="962" t="s">
        <v>677</v>
      </c>
      <c r="H1602" s="962" t="s">
        <v>146</v>
      </c>
      <c r="I1602" s="963" t="s">
        <v>681</v>
      </c>
    </row>
    <row r="1603" spans="1:9">
      <c r="A1603" s="966" t="s">
        <v>152</v>
      </c>
      <c r="B1603" s="962" t="s">
        <v>362</v>
      </c>
      <c r="C1603" s="964">
        <v>8068.9104941644655</v>
      </c>
      <c r="D1603" s="978">
        <v>0</v>
      </c>
      <c r="E1603" s="962">
        <v>720</v>
      </c>
      <c r="F1603" s="962">
        <v>4</v>
      </c>
      <c r="G1603" s="962" t="s">
        <v>677</v>
      </c>
      <c r="H1603" s="962" t="s">
        <v>146</v>
      </c>
      <c r="I1603" s="963" t="s">
        <v>681</v>
      </c>
    </row>
    <row r="1604" spans="1:9">
      <c r="A1604" s="966" t="s">
        <v>158</v>
      </c>
      <c r="B1604" s="962" t="s">
        <v>362</v>
      </c>
      <c r="C1604" s="964">
        <v>1683.9465379125841</v>
      </c>
      <c r="D1604" s="978">
        <v>0</v>
      </c>
      <c r="E1604" s="962">
        <v>720</v>
      </c>
      <c r="F1604" s="962">
        <v>4</v>
      </c>
      <c r="G1604" s="962" t="s">
        <v>677</v>
      </c>
      <c r="H1604" s="962" t="s">
        <v>146</v>
      </c>
      <c r="I1604" s="963" t="s">
        <v>683</v>
      </c>
    </row>
    <row r="1605" spans="1:9">
      <c r="A1605" s="966" t="s">
        <v>30</v>
      </c>
      <c r="B1605" s="962" t="s">
        <v>362</v>
      </c>
      <c r="C1605" s="964">
        <v>1317.9220473801961</v>
      </c>
      <c r="D1605" s="978">
        <v>0</v>
      </c>
      <c r="E1605" s="962">
        <v>720</v>
      </c>
      <c r="F1605" s="962">
        <v>4</v>
      </c>
      <c r="G1605" s="962" t="s">
        <v>677</v>
      </c>
      <c r="H1605" s="962" t="s">
        <v>32</v>
      </c>
      <c r="I1605" s="963" t="s">
        <v>681</v>
      </c>
    </row>
    <row r="1606" spans="1:9">
      <c r="A1606" s="967" t="s">
        <v>39</v>
      </c>
      <c r="B1606" s="962" t="s">
        <v>362</v>
      </c>
      <c r="C1606" s="964">
        <v>0</v>
      </c>
      <c r="D1606" s="978">
        <v>0</v>
      </c>
      <c r="E1606" s="962">
        <v>720</v>
      </c>
      <c r="F1606" s="962">
        <v>4</v>
      </c>
      <c r="G1606" s="962" t="s">
        <v>677</v>
      </c>
      <c r="H1606" s="962" t="s">
        <v>24</v>
      </c>
      <c r="I1606" s="963" t="s">
        <v>682</v>
      </c>
    </row>
    <row r="1607" spans="1:9">
      <c r="A1607" s="968" t="s">
        <v>70</v>
      </c>
      <c r="B1607" s="962" t="s">
        <v>362</v>
      </c>
      <c r="C1607" s="964">
        <v>4841.3462964986793</v>
      </c>
      <c r="D1607" s="978">
        <v>0</v>
      </c>
      <c r="E1607" s="962">
        <v>720</v>
      </c>
      <c r="F1607" s="962">
        <v>4</v>
      </c>
      <c r="G1607" s="962" t="s">
        <v>677</v>
      </c>
      <c r="H1607" s="962" t="s">
        <v>32</v>
      </c>
      <c r="I1607" s="963" t="s">
        <v>711</v>
      </c>
    </row>
    <row r="1608" spans="1:9">
      <c r="A1608" s="968" t="s">
        <v>746</v>
      </c>
      <c r="B1608" s="962" t="s">
        <v>362</v>
      </c>
      <c r="C1608" s="964">
        <v>1403.2887815938202</v>
      </c>
      <c r="D1608" s="978">
        <v>0</v>
      </c>
      <c r="E1608" s="962">
        <v>720</v>
      </c>
      <c r="F1608" s="962">
        <v>4</v>
      </c>
      <c r="G1608" s="962" t="s">
        <v>677</v>
      </c>
      <c r="H1608" s="962" t="s">
        <v>46</v>
      </c>
      <c r="I1608" s="963" t="s">
        <v>682</v>
      </c>
    </row>
    <row r="1609" spans="1:9">
      <c r="A1609" s="968" t="s">
        <v>63</v>
      </c>
      <c r="B1609" s="962" t="s">
        <v>362</v>
      </c>
      <c r="C1609" s="964">
        <v>1648.8643183727386</v>
      </c>
      <c r="D1609" s="978">
        <v>0</v>
      </c>
      <c r="E1609" s="962">
        <v>720</v>
      </c>
      <c r="F1609" s="962">
        <v>4</v>
      </c>
      <c r="G1609" s="962" t="s">
        <v>677</v>
      </c>
      <c r="H1609" s="962" t="s">
        <v>64</v>
      </c>
      <c r="I1609" s="963" t="s">
        <v>683</v>
      </c>
    </row>
    <row r="1610" spans="1:9">
      <c r="A1610" s="966" t="s">
        <v>166</v>
      </c>
      <c r="B1610" s="962" t="s">
        <v>362</v>
      </c>
      <c r="C1610" s="964">
        <v>0</v>
      </c>
      <c r="D1610" s="978">
        <v>0</v>
      </c>
      <c r="E1610" s="962">
        <v>720</v>
      </c>
      <c r="F1610" s="962">
        <v>4</v>
      </c>
      <c r="G1610" s="962" t="s">
        <v>677</v>
      </c>
      <c r="H1610" s="962" t="s">
        <v>146</v>
      </c>
      <c r="I1610" s="963" t="s">
        <v>683</v>
      </c>
    </row>
    <row r="1611" spans="1:9">
      <c r="A1611" s="966" t="s">
        <v>173</v>
      </c>
      <c r="B1611" s="962" t="s">
        <v>362</v>
      </c>
      <c r="C1611" s="964">
        <v>0</v>
      </c>
      <c r="D1611" s="978">
        <v>0</v>
      </c>
      <c r="E1611" s="962">
        <v>720</v>
      </c>
      <c r="F1611" s="962">
        <v>4</v>
      </c>
      <c r="G1611" s="962" t="s">
        <v>677</v>
      </c>
      <c r="H1611" s="962" t="s">
        <v>146</v>
      </c>
      <c r="I1611" s="963" t="s">
        <v>683</v>
      </c>
    </row>
    <row r="1612" spans="1:9">
      <c r="A1612" s="969" t="s">
        <v>52</v>
      </c>
      <c r="B1612" s="962" t="s">
        <v>362</v>
      </c>
      <c r="C1612" s="964">
        <v>13682.065620539746</v>
      </c>
      <c r="D1612" s="978">
        <v>0</v>
      </c>
      <c r="E1612" s="962">
        <v>720</v>
      </c>
      <c r="F1612" s="962">
        <v>4</v>
      </c>
      <c r="G1612" s="962" t="s">
        <v>677</v>
      </c>
      <c r="H1612" s="962" t="s">
        <v>54</v>
      </c>
      <c r="I1612" s="962" t="s">
        <v>721</v>
      </c>
    </row>
    <row r="1613" spans="1:9">
      <c r="A1613" s="966" t="s">
        <v>185</v>
      </c>
      <c r="B1613" s="962" t="s">
        <v>362</v>
      </c>
      <c r="C1613" s="964">
        <v>474160.75463468995</v>
      </c>
      <c r="D1613" s="978">
        <v>0</v>
      </c>
      <c r="E1613" s="962">
        <v>720</v>
      </c>
      <c r="F1613" s="962">
        <v>4</v>
      </c>
      <c r="G1613" s="962" t="s">
        <v>677</v>
      </c>
      <c r="H1613" s="962" t="s">
        <v>146</v>
      </c>
      <c r="I1613" s="963" t="s">
        <v>681</v>
      </c>
    </row>
    <row r="1614" spans="1:9">
      <c r="A1614" s="968" t="s">
        <v>747</v>
      </c>
      <c r="B1614" s="962" t="s">
        <v>362</v>
      </c>
      <c r="C1614" s="964">
        <v>841.97326895629203</v>
      </c>
      <c r="D1614" s="978">
        <v>0</v>
      </c>
      <c r="E1614" s="962">
        <v>720</v>
      </c>
      <c r="F1614" s="962">
        <v>4</v>
      </c>
      <c r="G1614" s="962" t="s">
        <v>677</v>
      </c>
      <c r="H1614" s="962" t="s">
        <v>24</v>
      </c>
      <c r="I1614" s="962" t="s">
        <v>683</v>
      </c>
    </row>
    <row r="1615" spans="1:9">
      <c r="A1615" s="966" t="s">
        <v>181</v>
      </c>
      <c r="B1615" s="962" t="s">
        <v>362</v>
      </c>
      <c r="C1615" s="964">
        <v>30311.037682426511</v>
      </c>
      <c r="D1615" s="978">
        <v>0</v>
      </c>
      <c r="E1615" s="962">
        <v>720</v>
      </c>
      <c r="F1615" s="962">
        <v>4</v>
      </c>
      <c r="G1615" s="962" t="s">
        <v>677</v>
      </c>
      <c r="H1615" s="962" t="s">
        <v>146</v>
      </c>
      <c r="I1615" s="963" t="s">
        <v>681</v>
      </c>
    </row>
    <row r="1616" spans="1:9">
      <c r="A1616" s="967" t="s">
        <v>261</v>
      </c>
      <c r="B1616" s="962" t="s">
        <v>362</v>
      </c>
      <c r="C1616" s="964">
        <v>1852.3411917038427</v>
      </c>
      <c r="D1616" s="978">
        <v>0</v>
      </c>
      <c r="E1616" s="962">
        <v>720</v>
      </c>
      <c r="F1616" s="962">
        <v>4</v>
      </c>
      <c r="G1616" s="962" t="s">
        <v>677</v>
      </c>
      <c r="H1616" s="962" t="s">
        <v>79</v>
      </c>
      <c r="I1616" s="962" t="s">
        <v>683</v>
      </c>
    </row>
    <row r="1617" spans="1:9">
      <c r="A1617" s="966" t="s">
        <v>190</v>
      </c>
      <c r="B1617" s="962" t="s">
        <v>362</v>
      </c>
      <c r="C1617" s="964">
        <v>10421.758017970105</v>
      </c>
      <c r="D1617" s="978">
        <v>0</v>
      </c>
      <c r="E1617" s="962">
        <v>720</v>
      </c>
      <c r="F1617" s="962">
        <v>4</v>
      </c>
      <c r="G1617" s="962" t="s">
        <v>677</v>
      </c>
      <c r="H1617" s="962" t="s">
        <v>146</v>
      </c>
      <c r="I1617" s="963" t="s">
        <v>681</v>
      </c>
    </row>
    <row r="1618" spans="1:9">
      <c r="A1618" s="968" t="s">
        <v>83</v>
      </c>
      <c r="B1618" s="962" t="s">
        <v>362</v>
      </c>
      <c r="C1618" s="964">
        <v>0</v>
      </c>
      <c r="D1618" s="978">
        <v>0</v>
      </c>
      <c r="E1618" s="962">
        <v>720</v>
      </c>
      <c r="F1618" s="962">
        <v>4</v>
      </c>
      <c r="G1618" s="962" t="s">
        <v>677</v>
      </c>
      <c r="H1618" s="962" t="s">
        <v>87</v>
      </c>
      <c r="I1618" s="962" t="s">
        <v>682</v>
      </c>
    </row>
    <row r="1619" spans="1:9">
      <c r="A1619" s="966" t="s">
        <v>192</v>
      </c>
      <c r="B1619" s="962" t="s">
        <v>362</v>
      </c>
      <c r="C1619" s="964">
        <v>1350.6654522840518</v>
      </c>
      <c r="D1619" s="978">
        <v>0</v>
      </c>
      <c r="E1619" s="962">
        <v>720</v>
      </c>
      <c r="F1619" s="962">
        <v>4</v>
      </c>
      <c r="G1619" s="962" t="s">
        <v>677</v>
      </c>
      <c r="H1619" s="962" t="s">
        <v>146</v>
      </c>
      <c r="I1619" s="962" t="s">
        <v>683</v>
      </c>
    </row>
    <row r="1620" spans="1:9">
      <c r="A1620" s="966" t="s">
        <v>94</v>
      </c>
      <c r="B1620" s="962" t="s">
        <v>362</v>
      </c>
      <c r="C1620" s="964">
        <v>1999.6865137711939</v>
      </c>
      <c r="D1620" s="978">
        <v>0</v>
      </c>
      <c r="E1620" s="962">
        <v>720</v>
      </c>
      <c r="F1620" s="962">
        <v>4</v>
      </c>
      <c r="G1620" s="962" t="s">
        <v>677</v>
      </c>
      <c r="H1620" s="962" t="s">
        <v>95</v>
      </c>
      <c r="I1620" s="962" t="s">
        <v>726</v>
      </c>
    </row>
    <row r="1621" spans="1:9">
      <c r="A1621" s="966" t="s">
        <v>196</v>
      </c>
      <c r="B1621" s="962" t="s">
        <v>362</v>
      </c>
      <c r="C1621" s="964">
        <v>264230.6619407137</v>
      </c>
      <c r="D1621" s="978">
        <v>0</v>
      </c>
      <c r="E1621" s="962">
        <v>720</v>
      </c>
      <c r="F1621" s="962">
        <v>4</v>
      </c>
      <c r="G1621" s="962" t="s">
        <v>677</v>
      </c>
      <c r="H1621" s="962" t="s">
        <v>146</v>
      </c>
      <c r="I1621" s="962" t="s">
        <v>681</v>
      </c>
    </row>
    <row r="1622" spans="1:9">
      <c r="A1622" s="966" t="s">
        <v>100</v>
      </c>
      <c r="B1622" s="962" t="s">
        <v>362</v>
      </c>
      <c r="C1622" s="964">
        <v>210.49331723907301</v>
      </c>
      <c r="D1622" s="978">
        <v>0</v>
      </c>
      <c r="E1622" s="962">
        <v>720</v>
      </c>
      <c r="F1622" s="962">
        <v>4</v>
      </c>
      <c r="G1622" s="962" t="s">
        <v>677</v>
      </c>
      <c r="H1622" s="962" t="s">
        <v>24</v>
      </c>
      <c r="I1622" s="962" t="s">
        <v>682</v>
      </c>
    </row>
    <row r="1623" spans="1:9">
      <c r="A1623" s="966" t="s">
        <v>198</v>
      </c>
      <c r="B1623" s="962" t="s">
        <v>362</v>
      </c>
      <c r="C1623" s="964">
        <v>0</v>
      </c>
      <c r="D1623" s="978">
        <v>0</v>
      </c>
      <c r="E1623" s="962">
        <v>720</v>
      </c>
      <c r="F1623" s="962">
        <v>4</v>
      </c>
      <c r="G1623" s="962" t="s">
        <v>677</v>
      </c>
      <c r="H1623" s="962" t="s">
        <v>146</v>
      </c>
      <c r="I1623" s="962" t="s">
        <v>683</v>
      </c>
    </row>
    <row r="1624" spans="1:9">
      <c r="A1624" s="966" t="s">
        <v>201</v>
      </c>
      <c r="B1624" s="962" t="s">
        <v>362</v>
      </c>
      <c r="C1624" s="964">
        <v>0</v>
      </c>
      <c r="D1624" s="978">
        <v>0</v>
      </c>
      <c r="E1624" s="962">
        <v>720</v>
      </c>
      <c r="F1624" s="962">
        <v>4</v>
      </c>
      <c r="G1624" s="962" t="s">
        <v>677</v>
      </c>
      <c r="H1624" s="962" t="s">
        <v>146</v>
      </c>
      <c r="I1624" s="963" t="s">
        <v>683</v>
      </c>
    </row>
    <row r="1625" spans="1:9">
      <c r="A1625" s="968" t="s">
        <v>103</v>
      </c>
      <c r="B1625" s="962" t="s">
        <v>362</v>
      </c>
      <c r="C1625" s="964">
        <v>1543.6176597532021</v>
      </c>
      <c r="D1625" s="978">
        <v>0</v>
      </c>
      <c r="E1625" s="962">
        <v>720</v>
      </c>
      <c r="F1625" s="962">
        <v>4</v>
      </c>
      <c r="G1625" s="962" t="s">
        <v>677</v>
      </c>
      <c r="H1625" s="962" t="s">
        <v>79</v>
      </c>
      <c r="I1625" s="962" t="s">
        <v>682</v>
      </c>
    </row>
    <row r="1626" spans="1:9">
      <c r="A1626" s="968" t="s">
        <v>107</v>
      </c>
      <c r="B1626" s="962" t="s">
        <v>362</v>
      </c>
      <c r="C1626" s="964">
        <v>420.98663447814602</v>
      </c>
      <c r="D1626" s="978">
        <v>0</v>
      </c>
      <c r="E1626" s="962">
        <v>720</v>
      </c>
      <c r="F1626" s="962">
        <v>4</v>
      </c>
      <c r="G1626" s="962" t="s">
        <v>677</v>
      </c>
      <c r="H1626" s="962" t="s">
        <v>79</v>
      </c>
      <c r="I1626" s="962" t="s">
        <v>682</v>
      </c>
    </row>
    <row r="1627" spans="1:9">
      <c r="A1627" s="968" t="s">
        <v>108</v>
      </c>
      <c r="B1627" s="962" t="s">
        <v>362</v>
      </c>
      <c r="C1627" s="964">
        <v>0</v>
      </c>
      <c r="D1627" s="978">
        <v>0</v>
      </c>
      <c r="E1627" s="962">
        <v>720</v>
      </c>
      <c r="F1627" s="962">
        <v>4</v>
      </c>
      <c r="G1627" s="962" t="s">
        <v>677</v>
      </c>
      <c r="H1627" s="962" t="s">
        <v>32</v>
      </c>
      <c r="I1627" s="962" t="s">
        <v>682</v>
      </c>
    </row>
    <row r="1628" spans="1:9">
      <c r="A1628" s="966" t="s">
        <v>203</v>
      </c>
      <c r="B1628" s="962" t="s">
        <v>362</v>
      </c>
      <c r="C1628" s="964">
        <v>120627.28836946379</v>
      </c>
      <c r="D1628" s="978">
        <v>0</v>
      </c>
      <c r="E1628" s="962">
        <v>720</v>
      </c>
      <c r="F1628" s="962">
        <v>4</v>
      </c>
      <c r="G1628" s="962" t="s">
        <v>677</v>
      </c>
      <c r="H1628" s="962" t="s">
        <v>146</v>
      </c>
      <c r="I1628" s="963" t="s">
        <v>681</v>
      </c>
    </row>
    <row r="1629" spans="1:9">
      <c r="A1629" s="966" t="s">
        <v>204</v>
      </c>
      <c r="B1629" s="962" t="s">
        <v>362</v>
      </c>
      <c r="C1629" s="964">
        <v>1211487.2709255768</v>
      </c>
      <c r="D1629" s="978">
        <v>0</v>
      </c>
      <c r="E1629" s="962">
        <v>720</v>
      </c>
      <c r="F1629" s="962">
        <v>4</v>
      </c>
      <c r="G1629" s="962" t="s">
        <v>677</v>
      </c>
      <c r="H1629" s="962" t="s">
        <v>146</v>
      </c>
      <c r="I1629" s="963" t="s">
        <v>681</v>
      </c>
    </row>
    <row r="1630" spans="1:9">
      <c r="A1630" s="966" t="s">
        <v>262</v>
      </c>
      <c r="B1630" s="962" t="s">
        <v>362</v>
      </c>
      <c r="C1630" s="964">
        <v>199235.4329887366</v>
      </c>
      <c r="D1630" s="978">
        <v>0</v>
      </c>
      <c r="E1630" s="962">
        <v>720</v>
      </c>
      <c r="F1630" s="962">
        <v>4</v>
      </c>
      <c r="G1630" s="962" t="s">
        <v>677</v>
      </c>
      <c r="H1630" s="962" t="s">
        <v>146</v>
      </c>
      <c r="I1630" s="963" t="s">
        <v>681</v>
      </c>
    </row>
    <row r="1631" spans="1:9">
      <c r="A1631" s="966" t="s">
        <v>263</v>
      </c>
      <c r="B1631" s="962" t="s">
        <v>362</v>
      </c>
      <c r="C1631" s="964">
        <v>4570.9208542123706</v>
      </c>
      <c r="D1631" s="978">
        <v>0</v>
      </c>
      <c r="E1631" s="962">
        <v>720</v>
      </c>
      <c r="F1631" s="962">
        <v>4</v>
      </c>
      <c r="G1631" s="962" t="s">
        <v>677</v>
      </c>
      <c r="H1631" s="962" t="s">
        <v>24</v>
      </c>
      <c r="I1631" s="962" t="s">
        <v>683</v>
      </c>
    </row>
    <row r="1632" spans="1:9">
      <c r="A1632" s="969" t="s">
        <v>122</v>
      </c>
      <c r="B1632" s="962" t="s">
        <v>362</v>
      </c>
      <c r="C1632" s="964">
        <v>947.21992757582848</v>
      </c>
      <c r="D1632" s="978">
        <v>0</v>
      </c>
      <c r="E1632" s="962">
        <v>720</v>
      </c>
      <c r="F1632" s="962">
        <v>4</v>
      </c>
      <c r="G1632" s="962" t="s">
        <v>677</v>
      </c>
      <c r="H1632" s="962" t="s">
        <v>79</v>
      </c>
      <c r="I1632" s="962" t="s">
        <v>683</v>
      </c>
    </row>
    <row r="1633" spans="1:9">
      <c r="A1633" s="969" t="s">
        <v>120</v>
      </c>
      <c r="B1633" s="962" t="s">
        <v>362</v>
      </c>
      <c r="C1633" s="964">
        <v>596.39773217737354</v>
      </c>
      <c r="D1633" s="978">
        <v>0</v>
      </c>
      <c r="E1633" s="962">
        <v>720</v>
      </c>
      <c r="F1633" s="962">
        <v>4</v>
      </c>
      <c r="G1633" s="962" t="s">
        <v>677</v>
      </c>
      <c r="H1633" s="962" t="s">
        <v>79</v>
      </c>
    </row>
    <row r="1634" spans="1:9">
      <c r="A1634" s="969" t="s">
        <v>123</v>
      </c>
      <c r="B1634" s="962" t="s">
        <v>362</v>
      </c>
      <c r="C1634" s="964">
        <v>561.31551263752806</v>
      </c>
      <c r="D1634" s="978">
        <v>0</v>
      </c>
      <c r="E1634" s="962">
        <v>720</v>
      </c>
      <c r="F1634" s="962">
        <v>4</v>
      </c>
      <c r="G1634" s="962" t="s">
        <v>677</v>
      </c>
      <c r="H1634" s="962" t="s">
        <v>54</v>
      </c>
      <c r="I1634" s="962" t="s">
        <v>683</v>
      </c>
    </row>
    <row r="1635" spans="1:9">
      <c r="A1635" s="967" t="s">
        <v>214</v>
      </c>
      <c r="B1635" s="962" t="s">
        <v>362</v>
      </c>
      <c r="C1635" s="964">
        <v>8209.2393723238474</v>
      </c>
      <c r="D1635" s="978">
        <v>0</v>
      </c>
      <c r="E1635" s="962">
        <v>720</v>
      </c>
      <c r="F1635" s="962">
        <v>4</v>
      </c>
      <c r="G1635" s="962" t="s">
        <v>677</v>
      </c>
      <c r="H1635" s="962" t="s">
        <v>146</v>
      </c>
      <c r="I1635" s="962" t="s">
        <v>683</v>
      </c>
    </row>
    <row r="1636" spans="1:9" ht="15.6">
      <c r="A1636" s="967" t="s">
        <v>218</v>
      </c>
      <c r="B1636" s="962" t="s">
        <v>362</v>
      </c>
      <c r="C1636" s="964">
        <v>420.98663447814602</v>
      </c>
      <c r="D1636" s="978">
        <v>0</v>
      </c>
      <c r="E1636" s="962">
        <v>720</v>
      </c>
      <c r="F1636" s="962">
        <v>4</v>
      </c>
      <c r="G1636" s="962" t="s">
        <v>677</v>
      </c>
      <c r="H1636" s="962" t="s">
        <v>146</v>
      </c>
      <c r="I1636" s="973" t="s">
        <v>742</v>
      </c>
    </row>
    <row r="1637" spans="1:9">
      <c r="A1637" s="969" t="s">
        <v>126</v>
      </c>
      <c r="B1637" s="962" t="s">
        <v>362</v>
      </c>
      <c r="C1637" s="964">
        <v>0</v>
      </c>
      <c r="D1637" s="978">
        <v>0</v>
      </c>
      <c r="E1637" s="962">
        <v>720</v>
      </c>
      <c r="F1637" s="962">
        <v>4</v>
      </c>
      <c r="G1637" s="962" t="s">
        <v>677</v>
      </c>
      <c r="H1637" s="962" t="s">
        <v>32</v>
      </c>
      <c r="I1637" s="962" t="s">
        <v>681</v>
      </c>
    </row>
    <row r="1638" spans="1:9">
      <c r="A1638" s="968" t="s">
        <v>129</v>
      </c>
      <c r="B1638" s="962" t="s">
        <v>362</v>
      </c>
      <c r="C1638" s="964">
        <v>701.6443907969101</v>
      </c>
      <c r="D1638" s="978">
        <v>0</v>
      </c>
      <c r="E1638" s="962">
        <v>720</v>
      </c>
      <c r="F1638" s="962">
        <v>4</v>
      </c>
      <c r="G1638" s="962" t="s">
        <v>677</v>
      </c>
      <c r="H1638" s="962" t="s">
        <v>24</v>
      </c>
      <c r="I1638" s="962" t="s">
        <v>682</v>
      </c>
    </row>
    <row r="1639" spans="1:9">
      <c r="A1639" s="968" t="s">
        <v>264</v>
      </c>
      <c r="B1639" s="962" t="s">
        <v>362</v>
      </c>
      <c r="C1639" s="964">
        <v>0</v>
      </c>
      <c r="D1639" s="978">
        <v>0</v>
      </c>
      <c r="E1639" s="962">
        <v>720</v>
      </c>
      <c r="F1639" s="962">
        <v>4</v>
      </c>
      <c r="G1639" s="962" t="s">
        <v>677</v>
      </c>
      <c r="H1639" s="962" t="s">
        <v>133</v>
      </c>
      <c r="I1639" s="962" t="s">
        <v>682</v>
      </c>
    </row>
    <row r="1640" spans="1:9">
      <c r="A1640" s="968" t="s">
        <v>138</v>
      </c>
      <c r="B1640" s="962" t="s">
        <v>362</v>
      </c>
      <c r="C1640" s="964">
        <v>210.49331723907301</v>
      </c>
      <c r="D1640" s="978">
        <v>0</v>
      </c>
      <c r="E1640" s="962">
        <v>720</v>
      </c>
      <c r="F1640" s="962">
        <v>4</v>
      </c>
      <c r="G1640" s="962" t="s">
        <v>677</v>
      </c>
      <c r="H1640" s="962" t="s">
        <v>87</v>
      </c>
      <c r="I1640" s="962" t="s">
        <v>682</v>
      </c>
    </row>
    <row r="1641" spans="1:9">
      <c r="A1641" s="966" t="s">
        <v>212</v>
      </c>
      <c r="B1641" s="962" t="s">
        <v>362</v>
      </c>
      <c r="C1641" s="964">
        <v>3631.0097223740099</v>
      </c>
      <c r="D1641" s="978">
        <v>0</v>
      </c>
      <c r="E1641" s="962">
        <v>720</v>
      </c>
      <c r="F1641" s="962">
        <v>4</v>
      </c>
      <c r="G1641" s="962" t="s">
        <v>677</v>
      </c>
      <c r="H1641" s="962" t="s">
        <v>146</v>
      </c>
      <c r="I1641" s="962" t="s">
        <v>705</v>
      </c>
    </row>
    <row r="1642" spans="1:9">
      <c r="A1642" s="962" t="s">
        <v>20</v>
      </c>
      <c r="B1642" s="962" t="s">
        <v>362</v>
      </c>
      <c r="C1642" s="964">
        <v>367.9806053388254</v>
      </c>
      <c r="D1642" s="978">
        <v>0</v>
      </c>
      <c r="E1642" s="962">
        <v>720</v>
      </c>
      <c r="F1642" s="962">
        <v>5</v>
      </c>
      <c r="G1642" s="962" t="s">
        <v>677</v>
      </c>
      <c r="H1642" s="962" t="s">
        <v>24</v>
      </c>
      <c r="I1642" s="963" t="s">
        <v>683</v>
      </c>
    </row>
    <row r="1643" spans="1:9">
      <c r="A1643" s="962" t="s">
        <v>143</v>
      </c>
      <c r="B1643" s="962" t="s">
        <v>362</v>
      </c>
      <c r="C1643" s="964">
        <v>1644.815316246938</v>
      </c>
      <c r="D1643" s="978">
        <v>0</v>
      </c>
      <c r="E1643" s="962">
        <v>720</v>
      </c>
      <c r="F1643" s="962">
        <v>5</v>
      </c>
      <c r="G1643" s="962" t="s">
        <v>677</v>
      </c>
      <c r="H1643" s="962" t="s">
        <v>146</v>
      </c>
      <c r="I1643" s="963" t="s">
        <v>681</v>
      </c>
    </row>
    <row r="1644" spans="1:9">
      <c r="A1644" s="966" t="s">
        <v>152</v>
      </c>
      <c r="B1644" s="962" t="s">
        <v>362</v>
      </c>
      <c r="C1644" s="964">
        <v>6844.4392593021521</v>
      </c>
      <c r="D1644" s="978">
        <v>0</v>
      </c>
      <c r="E1644" s="962">
        <v>720</v>
      </c>
      <c r="F1644" s="962">
        <v>5</v>
      </c>
      <c r="G1644" s="962" t="s">
        <v>677</v>
      </c>
      <c r="H1644" s="962" t="s">
        <v>146</v>
      </c>
      <c r="I1644" s="963" t="s">
        <v>681</v>
      </c>
    </row>
    <row r="1645" spans="1:9">
      <c r="A1645" s="966" t="s">
        <v>158</v>
      </c>
      <c r="B1645" s="962" t="s">
        <v>362</v>
      </c>
      <c r="C1645" s="964">
        <v>1192.2571612977943</v>
      </c>
      <c r="D1645" s="978">
        <v>0</v>
      </c>
      <c r="E1645" s="962">
        <v>720</v>
      </c>
      <c r="F1645" s="962">
        <v>5</v>
      </c>
      <c r="G1645" s="962" t="s">
        <v>677</v>
      </c>
      <c r="H1645" s="962" t="s">
        <v>146</v>
      </c>
      <c r="I1645" s="963" t="s">
        <v>683</v>
      </c>
    </row>
    <row r="1646" spans="1:9">
      <c r="A1646" s="966" t="s">
        <v>30</v>
      </c>
      <c r="B1646" s="962" t="s">
        <v>362</v>
      </c>
      <c r="C1646" s="964">
        <v>301.7440963778368</v>
      </c>
      <c r="D1646" s="978">
        <v>0</v>
      </c>
      <c r="E1646" s="962">
        <v>720</v>
      </c>
      <c r="F1646" s="962">
        <v>5</v>
      </c>
      <c r="G1646" s="962" t="s">
        <v>677</v>
      </c>
      <c r="H1646" s="962" t="s">
        <v>32</v>
      </c>
      <c r="I1646" s="963" t="s">
        <v>681</v>
      </c>
    </row>
    <row r="1647" spans="1:9">
      <c r="A1647" s="967" t="s">
        <v>39</v>
      </c>
      <c r="B1647" s="962" t="s">
        <v>362</v>
      </c>
      <c r="C1647" s="964">
        <v>110.3941816016476</v>
      </c>
      <c r="D1647" s="978">
        <v>0</v>
      </c>
      <c r="E1647" s="962">
        <v>720</v>
      </c>
      <c r="F1647" s="962">
        <v>5</v>
      </c>
      <c r="G1647" s="962" t="s">
        <v>677</v>
      </c>
      <c r="H1647" s="962" t="s">
        <v>24</v>
      </c>
      <c r="I1647" s="963" t="s">
        <v>682</v>
      </c>
    </row>
    <row r="1648" spans="1:9">
      <c r="A1648" s="968" t="s">
        <v>70</v>
      </c>
      <c r="B1648" s="962" t="s">
        <v>362</v>
      </c>
      <c r="C1648" s="964">
        <v>1324.7301792197713</v>
      </c>
      <c r="D1648" s="978">
        <v>0</v>
      </c>
      <c r="E1648" s="962">
        <v>720</v>
      </c>
      <c r="F1648" s="962">
        <v>5</v>
      </c>
      <c r="G1648" s="962" t="s">
        <v>677</v>
      </c>
      <c r="H1648" s="962" t="s">
        <v>32</v>
      </c>
      <c r="I1648" s="963" t="s">
        <v>711</v>
      </c>
    </row>
    <row r="1649" spans="1:9">
      <c r="A1649" s="968" t="s">
        <v>746</v>
      </c>
      <c r="B1649" s="962" t="s">
        <v>362</v>
      </c>
      <c r="C1649" s="964">
        <v>478.37478694047309</v>
      </c>
      <c r="D1649" s="978">
        <v>0</v>
      </c>
      <c r="E1649" s="962">
        <v>720</v>
      </c>
      <c r="F1649" s="962">
        <v>5</v>
      </c>
      <c r="G1649" s="962" t="s">
        <v>677</v>
      </c>
      <c r="H1649" s="962" t="s">
        <v>46</v>
      </c>
      <c r="I1649" s="963" t="s">
        <v>682</v>
      </c>
    </row>
    <row r="1650" spans="1:9">
      <c r="A1650" s="968" t="s">
        <v>63</v>
      </c>
      <c r="B1650" s="962" t="s">
        <v>362</v>
      </c>
      <c r="C1650" s="964">
        <v>1766.3069056263616</v>
      </c>
      <c r="D1650" s="978">
        <v>0</v>
      </c>
      <c r="E1650" s="962">
        <v>720</v>
      </c>
      <c r="F1650" s="962">
        <v>5</v>
      </c>
      <c r="G1650" s="962" t="s">
        <v>677</v>
      </c>
      <c r="H1650" s="962" t="s">
        <v>64</v>
      </c>
      <c r="I1650" s="963" t="s">
        <v>683</v>
      </c>
    </row>
    <row r="1651" spans="1:9">
      <c r="A1651" s="966" t="s">
        <v>166</v>
      </c>
      <c r="B1651" s="962" t="s">
        <v>362</v>
      </c>
      <c r="C1651" s="964">
        <v>0</v>
      </c>
      <c r="D1651" s="978">
        <v>0</v>
      </c>
      <c r="E1651" s="962">
        <v>720</v>
      </c>
      <c r="F1651" s="962">
        <v>5</v>
      </c>
      <c r="G1651" s="962" t="s">
        <v>677</v>
      </c>
      <c r="H1651" s="962" t="s">
        <v>146</v>
      </c>
      <c r="I1651" s="963" t="s">
        <v>683</v>
      </c>
    </row>
    <row r="1652" spans="1:9">
      <c r="A1652" s="966" t="s">
        <v>173</v>
      </c>
      <c r="B1652" s="962" t="s">
        <v>362</v>
      </c>
      <c r="C1652" s="964">
        <v>0</v>
      </c>
      <c r="D1652" s="978">
        <v>0</v>
      </c>
      <c r="E1652" s="962">
        <v>720</v>
      </c>
      <c r="F1652" s="962">
        <v>5</v>
      </c>
      <c r="G1652" s="962" t="s">
        <v>677</v>
      </c>
      <c r="H1652" s="962" t="s">
        <v>146</v>
      </c>
      <c r="I1652" s="963" t="s">
        <v>683</v>
      </c>
    </row>
    <row r="1653" spans="1:9">
      <c r="A1653" s="969" t="s">
        <v>52</v>
      </c>
      <c r="B1653" s="962" t="s">
        <v>362</v>
      </c>
      <c r="C1653" s="964">
        <v>8242.7655595896867</v>
      </c>
      <c r="D1653" s="978">
        <v>0</v>
      </c>
      <c r="E1653" s="962">
        <v>720</v>
      </c>
      <c r="F1653" s="962">
        <v>5</v>
      </c>
      <c r="G1653" s="962" t="s">
        <v>677</v>
      </c>
      <c r="H1653" s="962" t="s">
        <v>54</v>
      </c>
      <c r="I1653" s="962" t="s">
        <v>721</v>
      </c>
    </row>
    <row r="1654" spans="1:9">
      <c r="A1654" s="966" t="s">
        <v>185</v>
      </c>
      <c r="B1654" s="962" t="s">
        <v>362</v>
      </c>
      <c r="C1654" s="964">
        <v>295396.4309357421</v>
      </c>
      <c r="D1654" s="978">
        <v>0</v>
      </c>
      <c r="E1654" s="962">
        <v>720</v>
      </c>
      <c r="F1654" s="962">
        <v>5</v>
      </c>
      <c r="G1654" s="962" t="s">
        <v>677</v>
      </c>
      <c r="H1654" s="962" t="s">
        <v>146</v>
      </c>
      <c r="I1654" s="963" t="s">
        <v>681</v>
      </c>
    </row>
    <row r="1655" spans="1:9">
      <c r="A1655" s="968" t="s">
        <v>747</v>
      </c>
      <c r="B1655" s="962" t="s">
        <v>362</v>
      </c>
      <c r="C1655" s="964">
        <v>441.57672640659041</v>
      </c>
      <c r="D1655" s="978">
        <v>0</v>
      </c>
      <c r="E1655" s="962">
        <v>720</v>
      </c>
      <c r="F1655" s="962">
        <v>5</v>
      </c>
      <c r="G1655" s="962" t="s">
        <v>677</v>
      </c>
      <c r="H1655" s="962" t="s">
        <v>24</v>
      </c>
      <c r="I1655" s="962" t="s">
        <v>683</v>
      </c>
    </row>
    <row r="1656" spans="1:9">
      <c r="A1656" s="966" t="s">
        <v>181</v>
      </c>
      <c r="B1656" s="962" t="s">
        <v>362</v>
      </c>
      <c r="C1656" s="964">
        <v>18675.01572094539</v>
      </c>
      <c r="D1656" s="978">
        <v>0</v>
      </c>
      <c r="E1656" s="962">
        <v>720</v>
      </c>
      <c r="F1656" s="962">
        <v>5</v>
      </c>
      <c r="G1656" s="962" t="s">
        <v>677</v>
      </c>
      <c r="H1656" s="962" t="s">
        <v>146</v>
      </c>
      <c r="I1656" s="963" t="s">
        <v>681</v>
      </c>
    </row>
    <row r="1657" spans="1:9">
      <c r="A1657" s="967" t="s">
        <v>261</v>
      </c>
      <c r="B1657" s="962" t="s">
        <v>362</v>
      </c>
      <c r="C1657" s="964">
        <v>441.57672640659041</v>
      </c>
      <c r="D1657" s="978">
        <v>0</v>
      </c>
      <c r="E1657" s="962">
        <v>720</v>
      </c>
      <c r="F1657" s="962">
        <v>5</v>
      </c>
      <c r="G1657" s="962" t="s">
        <v>677</v>
      </c>
      <c r="H1657" s="962" t="s">
        <v>79</v>
      </c>
      <c r="I1657" s="962" t="s">
        <v>683</v>
      </c>
    </row>
    <row r="1658" spans="1:9">
      <c r="A1658" s="966" t="s">
        <v>190</v>
      </c>
      <c r="B1658" s="962" t="s">
        <v>362</v>
      </c>
      <c r="C1658" s="964">
        <v>8743.2191828504911</v>
      </c>
      <c r="D1658" s="978">
        <v>0</v>
      </c>
      <c r="E1658" s="962">
        <v>720</v>
      </c>
      <c r="F1658" s="962">
        <v>5</v>
      </c>
      <c r="G1658" s="962" t="s">
        <v>677</v>
      </c>
      <c r="H1658" s="962" t="s">
        <v>146</v>
      </c>
      <c r="I1658" s="963" t="s">
        <v>681</v>
      </c>
    </row>
    <row r="1659" spans="1:9">
      <c r="A1659" s="968" t="s">
        <v>83</v>
      </c>
      <c r="B1659" s="962" t="s">
        <v>362</v>
      </c>
      <c r="C1659" s="964">
        <v>110.3941816016476</v>
      </c>
      <c r="D1659" s="978">
        <v>0</v>
      </c>
      <c r="E1659" s="962">
        <v>720</v>
      </c>
      <c r="F1659" s="962">
        <v>5</v>
      </c>
      <c r="G1659" s="962" t="s">
        <v>677</v>
      </c>
      <c r="H1659" s="962" t="s">
        <v>87</v>
      </c>
      <c r="I1659" s="962" t="s">
        <v>682</v>
      </c>
    </row>
    <row r="1660" spans="1:9">
      <c r="A1660" s="966" t="s">
        <v>192</v>
      </c>
      <c r="B1660" s="962" t="s">
        <v>362</v>
      </c>
      <c r="C1660" s="964">
        <v>825.89543167401462</v>
      </c>
      <c r="D1660" s="978">
        <v>0</v>
      </c>
      <c r="E1660" s="962">
        <v>720</v>
      </c>
      <c r="F1660" s="962">
        <v>5</v>
      </c>
      <c r="G1660" s="962" t="s">
        <v>677</v>
      </c>
      <c r="H1660" s="962" t="s">
        <v>146</v>
      </c>
      <c r="I1660" s="962" t="s">
        <v>683</v>
      </c>
    </row>
    <row r="1661" spans="1:9">
      <c r="A1661" s="966" t="s">
        <v>94</v>
      </c>
      <c r="B1661" s="962" t="s">
        <v>362</v>
      </c>
      <c r="C1661" s="964">
        <v>2502.2681163040129</v>
      </c>
      <c r="D1661" s="978">
        <v>0</v>
      </c>
      <c r="E1661" s="962">
        <v>720</v>
      </c>
      <c r="F1661" s="962">
        <v>5</v>
      </c>
      <c r="G1661" s="962" t="s">
        <v>677</v>
      </c>
      <c r="H1661" s="962" t="s">
        <v>95</v>
      </c>
      <c r="I1661" s="962" t="s">
        <v>726</v>
      </c>
    </row>
    <row r="1662" spans="1:9">
      <c r="A1662" s="966" t="s">
        <v>196</v>
      </c>
      <c r="B1662" s="962" t="s">
        <v>362</v>
      </c>
      <c r="C1662" s="964">
        <v>141378.14857117672</v>
      </c>
      <c r="D1662" s="978">
        <v>0</v>
      </c>
      <c r="E1662" s="962">
        <v>720</v>
      </c>
      <c r="F1662" s="962">
        <v>5</v>
      </c>
      <c r="G1662" s="962" t="s">
        <v>677</v>
      </c>
      <c r="H1662" s="962" t="s">
        <v>146</v>
      </c>
      <c r="I1662" s="962" t="s">
        <v>681</v>
      </c>
    </row>
    <row r="1663" spans="1:9">
      <c r="A1663" s="966" t="s">
        <v>100</v>
      </c>
      <c r="B1663" s="962" t="s">
        <v>362</v>
      </c>
      <c r="C1663" s="964">
        <v>220.78836320329521</v>
      </c>
      <c r="D1663" s="978">
        <v>0</v>
      </c>
      <c r="E1663" s="962">
        <v>720</v>
      </c>
      <c r="F1663" s="962">
        <v>5</v>
      </c>
      <c r="G1663" s="962" t="s">
        <v>677</v>
      </c>
      <c r="H1663" s="962" t="s">
        <v>24</v>
      </c>
      <c r="I1663" s="962" t="s">
        <v>682</v>
      </c>
    </row>
    <row r="1664" spans="1:9">
      <c r="A1664" s="966" t="s">
        <v>198</v>
      </c>
      <c r="B1664" s="962" t="s">
        <v>362</v>
      </c>
      <c r="C1664" s="964">
        <v>0</v>
      </c>
      <c r="D1664" s="978">
        <v>0</v>
      </c>
      <c r="E1664" s="962">
        <v>720</v>
      </c>
      <c r="F1664" s="962">
        <v>5</v>
      </c>
      <c r="G1664" s="962" t="s">
        <v>677</v>
      </c>
      <c r="H1664" s="962" t="s">
        <v>146</v>
      </c>
      <c r="I1664" s="962" t="s">
        <v>683</v>
      </c>
    </row>
    <row r="1665" spans="1:9">
      <c r="A1665" s="966" t="s">
        <v>201</v>
      </c>
      <c r="B1665" s="962" t="s">
        <v>362</v>
      </c>
      <c r="C1665" s="964">
        <v>0</v>
      </c>
      <c r="D1665" s="978">
        <v>0</v>
      </c>
      <c r="E1665" s="962">
        <v>720</v>
      </c>
      <c r="F1665" s="962">
        <v>5</v>
      </c>
      <c r="G1665" s="962" t="s">
        <v>677</v>
      </c>
      <c r="H1665" s="962" t="s">
        <v>146</v>
      </c>
      <c r="I1665" s="963" t="s">
        <v>683</v>
      </c>
    </row>
    <row r="1666" spans="1:9">
      <c r="A1666" s="968" t="s">
        <v>103</v>
      </c>
      <c r="B1666" s="962" t="s">
        <v>362</v>
      </c>
      <c r="C1666" s="964">
        <v>331.18254480494284</v>
      </c>
      <c r="D1666" s="978">
        <v>0</v>
      </c>
      <c r="E1666" s="962">
        <v>720</v>
      </c>
      <c r="F1666" s="962">
        <v>5</v>
      </c>
      <c r="G1666" s="962" t="s">
        <v>677</v>
      </c>
      <c r="H1666" s="962" t="s">
        <v>79</v>
      </c>
      <c r="I1666" s="962" t="s">
        <v>682</v>
      </c>
    </row>
    <row r="1667" spans="1:9">
      <c r="A1667" s="968" t="s">
        <v>107</v>
      </c>
      <c r="B1667" s="962" t="s">
        <v>362</v>
      </c>
      <c r="C1667" s="964">
        <v>331.18254480494284</v>
      </c>
      <c r="D1667" s="978">
        <v>0</v>
      </c>
      <c r="E1667" s="962">
        <v>720</v>
      </c>
      <c r="F1667" s="962">
        <v>5</v>
      </c>
      <c r="G1667" s="962" t="s">
        <v>677</v>
      </c>
      <c r="H1667" s="962" t="s">
        <v>79</v>
      </c>
      <c r="I1667" s="962" t="s">
        <v>682</v>
      </c>
    </row>
    <row r="1668" spans="1:9">
      <c r="A1668" s="968" t="s">
        <v>108</v>
      </c>
      <c r="B1668" s="962" t="s">
        <v>362</v>
      </c>
      <c r="C1668" s="964">
        <v>110.3941816016476</v>
      </c>
      <c r="D1668" s="978">
        <v>0</v>
      </c>
      <c r="E1668" s="962">
        <v>720</v>
      </c>
      <c r="F1668" s="962">
        <v>5</v>
      </c>
      <c r="G1668" s="962" t="s">
        <v>677</v>
      </c>
      <c r="H1668" s="962" t="s">
        <v>32</v>
      </c>
      <c r="I1668" s="962" t="s">
        <v>682</v>
      </c>
    </row>
    <row r="1669" spans="1:9">
      <c r="A1669" s="966" t="s">
        <v>203</v>
      </c>
      <c r="B1669" s="962" t="s">
        <v>362</v>
      </c>
      <c r="C1669" s="964">
        <v>31910.051492965147</v>
      </c>
      <c r="D1669" s="978">
        <v>0</v>
      </c>
      <c r="E1669" s="962">
        <v>720</v>
      </c>
      <c r="F1669" s="962">
        <v>5</v>
      </c>
      <c r="G1669" s="962" t="s">
        <v>677</v>
      </c>
      <c r="H1669" s="962" t="s">
        <v>146</v>
      </c>
      <c r="I1669" s="963" t="s">
        <v>681</v>
      </c>
    </row>
    <row r="1670" spans="1:9">
      <c r="A1670" s="966" t="s">
        <v>204</v>
      </c>
      <c r="B1670" s="962" t="s">
        <v>362</v>
      </c>
      <c r="C1670" s="964">
        <v>1828667.3522111145</v>
      </c>
      <c r="D1670" s="978">
        <v>0</v>
      </c>
      <c r="E1670" s="962">
        <v>720</v>
      </c>
      <c r="F1670" s="962">
        <v>5</v>
      </c>
      <c r="G1670" s="962" t="s">
        <v>677</v>
      </c>
      <c r="H1670" s="962" t="s">
        <v>146</v>
      </c>
      <c r="I1670" s="963" t="s">
        <v>681</v>
      </c>
    </row>
    <row r="1671" spans="1:9">
      <c r="A1671" s="966" t="s">
        <v>262</v>
      </c>
      <c r="B1671" s="962" t="s">
        <v>362</v>
      </c>
      <c r="C1671" s="964">
        <v>139513.71350412664</v>
      </c>
      <c r="D1671" s="978">
        <v>0</v>
      </c>
      <c r="E1671" s="962">
        <v>720</v>
      </c>
      <c r="F1671" s="962">
        <v>5</v>
      </c>
      <c r="G1671" s="962" t="s">
        <v>677</v>
      </c>
      <c r="H1671" s="962" t="s">
        <v>146</v>
      </c>
      <c r="I1671" s="963" t="s">
        <v>681</v>
      </c>
    </row>
    <row r="1672" spans="1:9">
      <c r="A1672" s="966" t="s">
        <v>263</v>
      </c>
      <c r="B1672" s="962" t="s">
        <v>362</v>
      </c>
      <c r="C1672" s="964">
        <v>1760.8553411028238</v>
      </c>
      <c r="D1672" s="978">
        <v>0</v>
      </c>
      <c r="E1672" s="962">
        <v>720</v>
      </c>
      <c r="F1672" s="962">
        <v>5</v>
      </c>
      <c r="G1672" s="962" t="s">
        <v>677</v>
      </c>
      <c r="H1672" s="962" t="s">
        <v>24</v>
      </c>
      <c r="I1672" s="962" t="s">
        <v>683</v>
      </c>
    </row>
    <row r="1673" spans="1:9">
      <c r="A1673" s="969" t="s">
        <v>122</v>
      </c>
      <c r="B1673" s="962" t="s">
        <v>362</v>
      </c>
      <c r="C1673" s="964">
        <v>1729.5088450924795</v>
      </c>
      <c r="D1673" s="978">
        <v>0</v>
      </c>
      <c r="E1673" s="962">
        <v>720</v>
      </c>
      <c r="F1673" s="962">
        <v>5</v>
      </c>
      <c r="G1673" s="962" t="s">
        <v>677</v>
      </c>
      <c r="H1673" s="962" t="s">
        <v>79</v>
      </c>
      <c r="I1673" s="962" t="s">
        <v>683</v>
      </c>
    </row>
    <row r="1674" spans="1:9">
      <c r="A1674" s="969" t="s">
        <v>120</v>
      </c>
      <c r="B1674" s="962" t="s">
        <v>362</v>
      </c>
      <c r="C1674" s="964">
        <v>809.55733174541592</v>
      </c>
      <c r="D1674" s="978">
        <v>0</v>
      </c>
      <c r="E1674" s="962">
        <v>720</v>
      </c>
      <c r="F1674" s="962">
        <v>5</v>
      </c>
      <c r="G1674" s="962" t="s">
        <v>677</v>
      </c>
      <c r="H1674" s="962" t="s">
        <v>79</v>
      </c>
    </row>
    <row r="1675" spans="1:9">
      <c r="A1675" s="969" t="s">
        <v>123</v>
      </c>
      <c r="B1675" s="962" t="s">
        <v>362</v>
      </c>
      <c r="C1675" s="964">
        <v>110.3941816016476</v>
      </c>
      <c r="D1675" s="978">
        <v>0</v>
      </c>
      <c r="E1675" s="962">
        <v>720</v>
      </c>
      <c r="F1675" s="962">
        <v>5</v>
      </c>
      <c r="G1675" s="962" t="s">
        <v>677</v>
      </c>
      <c r="H1675" s="962" t="s">
        <v>54</v>
      </c>
      <c r="I1675" s="962" t="s">
        <v>683</v>
      </c>
    </row>
    <row r="1676" spans="1:9">
      <c r="A1676" s="967" t="s">
        <v>214</v>
      </c>
      <c r="B1676" s="962" t="s">
        <v>362</v>
      </c>
      <c r="C1676" s="964">
        <v>1839.903026694127</v>
      </c>
      <c r="D1676" s="978">
        <v>0</v>
      </c>
      <c r="E1676" s="962">
        <v>720</v>
      </c>
      <c r="F1676" s="962">
        <v>5</v>
      </c>
      <c r="G1676" s="962" t="s">
        <v>677</v>
      </c>
      <c r="H1676" s="962" t="s">
        <v>146</v>
      </c>
      <c r="I1676" s="962" t="s">
        <v>683</v>
      </c>
    </row>
    <row r="1677" spans="1:9" ht="15.6">
      <c r="A1677" s="967" t="s">
        <v>218</v>
      </c>
      <c r="B1677" s="962" t="s">
        <v>362</v>
      </c>
      <c r="C1677" s="964">
        <v>883.15345281318082</v>
      </c>
      <c r="D1677" s="978">
        <v>0</v>
      </c>
      <c r="E1677" s="962">
        <v>720</v>
      </c>
      <c r="F1677" s="962">
        <v>5</v>
      </c>
      <c r="G1677" s="962" t="s">
        <v>677</v>
      </c>
      <c r="H1677" s="962" t="s">
        <v>146</v>
      </c>
      <c r="I1677" s="973" t="s">
        <v>742</v>
      </c>
    </row>
    <row r="1678" spans="1:9">
      <c r="A1678" s="969" t="s">
        <v>126</v>
      </c>
      <c r="B1678" s="962" t="s">
        <v>362</v>
      </c>
      <c r="C1678" s="964">
        <v>0</v>
      </c>
      <c r="D1678" s="978">
        <v>0</v>
      </c>
      <c r="E1678" s="962">
        <v>720</v>
      </c>
      <c r="F1678" s="962">
        <v>5</v>
      </c>
      <c r="G1678" s="962" t="s">
        <v>677</v>
      </c>
      <c r="H1678" s="962" t="s">
        <v>32</v>
      </c>
      <c r="I1678" s="962" t="s">
        <v>681</v>
      </c>
    </row>
    <row r="1679" spans="1:9">
      <c r="A1679" s="968" t="s">
        <v>129</v>
      </c>
      <c r="B1679" s="962" t="s">
        <v>362</v>
      </c>
      <c r="C1679" s="964">
        <v>625.56702907600322</v>
      </c>
      <c r="D1679" s="978">
        <v>0</v>
      </c>
      <c r="E1679" s="962">
        <v>720</v>
      </c>
      <c r="F1679" s="962">
        <v>5</v>
      </c>
      <c r="G1679" s="962" t="s">
        <v>677</v>
      </c>
      <c r="H1679" s="962" t="s">
        <v>24</v>
      </c>
      <c r="I1679" s="962" t="s">
        <v>682</v>
      </c>
    </row>
    <row r="1680" spans="1:9">
      <c r="A1680" s="968" t="s">
        <v>264</v>
      </c>
      <c r="B1680" s="962" t="s">
        <v>362</v>
      </c>
      <c r="C1680" s="964">
        <v>0</v>
      </c>
      <c r="D1680" s="978">
        <v>0</v>
      </c>
      <c r="E1680" s="962">
        <v>720</v>
      </c>
      <c r="F1680" s="962">
        <v>5</v>
      </c>
      <c r="G1680" s="962" t="s">
        <v>677</v>
      </c>
      <c r="H1680" s="962" t="s">
        <v>133</v>
      </c>
      <c r="I1680" s="962" t="s">
        <v>682</v>
      </c>
    </row>
    <row r="1681" spans="1:9">
      <c r="A1681" s="968" t="s">
        <v>138</v>
      </c>
      <c r="B1681" s="962" t="s">
        <v>362</v>
      </c>
      <c r="C1681" s="964">
        <v>147.19224213553017</v>
      </c>
      <c r="D1681" s="978">
        <v>0</v>
      </c>
      <c r="E1681" s="962">
        <v>720</v>
      </c>
      <c r="F1681" s="962">
        <v>5</v>
      </c>
      <c r="G1681" s="962" t="s">
        <v>677</v>
      </c>
      <c r="H1681" s="962" t="s">
        <v>87</v>
      </c>
      <c r="I1681" s="962" t="s">
        <v>682</v>
      </c>
    </row>
    <row r="1682" spans="1:9">
      <c r="A1682" s="966" t="s">
        <v>212</v>
      </c>
      <c r="B1682" s="962" t="s">
        <v>362</v>
      </c>
      <c r="C1682" s="964">
        <v>0</v>
      </c>
      <c r="D1682" s="978">
        <v>0</v>
      </c>
      <c r="E1682" s="962">
        <v>720</v>
      </c>
      <c r="F1682" s="962">
        <v>5</v>
      </c>
      <c r="G1682" s="962" t="s">
        <v>677</v>
      </c>
      <c r="H1682" s="962" t="s">
        <v>146</v>
      </c>
      <c r="I1682" s="962" t="s">
        <v>705</v>
      </c>
    </row>
    <row r="1683" spans="1:9">
      <c r="A1683" s="962" t="s">
        <v>20</v>
      </c>
      <c r="B1683" s="962" t="s">
        <v>362</v>
      </c>
      <c r="C1683" s="964">
        <v>0</v>
      </c>
      <c r="D1683" s="978">
        <v>0</v>
      </c>
      <c r="E1683" s="962">
        <v>720</v>
      </c>
      <c r="F1683" s="962">
        <v>6</v>
      </c>
      <c r="G1683" s="962" t="s">
        <v>677</v>
      </c>
      <c r="H1683" s="962" t="s">
        <v>24</v>
      </c>
      <c r="I1683" s="963" t="s">
        <v>683</v>
      </c>
    </row>
    <row r="1684" spans="1:9">
      <c r="A1684" s="962" t="s">
        <v>143</v>
      </c>
      <c r="B1684" s="962" t="s">
        <v>362</v>
      </c>
      <c r="C1684" s="964">
        <v>2576.5153610033944</v>
      </c>
      <c r="D1684" s="978">
        <v>0</v>
      </c>
      <c r="E1684" s="962">
        <v>720</v>
      </c>
      <c r="F1684" s="962">
        <v>6</v>
      </c>
      <c r="G1684" s="962" t="s">
        <v>677</v>
      </c>
      <c r="H1684" s="962" t="s">
        <v>146</v>
      </c>
      <c r="I1684" s="963" t="s">
        <v>681</v>
      </c>
    </row>
    <row r="1685" spans="1:9">
      <c r="A1685" s="966" t="s">
        <v>152</v>
      </c>
      <c r="B1685" s="962" t="s">
        <v>362</v>
      </c>
      <c r="C1685" s="964">
        <v>15187.880022756854</v>
      </c>
      <c r="D1685" s="978">
        <v>0</v>
      </c>
      <c r="E1685" s="962">
        <v>720</v>
      </c>
      <c r="F1685" s="962">
        <v>6</v>
      </c>
      <c r="G1685" s="962" t="s">
        <v>677</v>
      </c>
      <c r="H1685" s="962" t="s">
        <v>146</v>
      </c>
      <c r="I1685" s="963" t="s">
        <v>681</v>
      </c>
    </row>
    <row r="1686" spans="1:9">
      <c r="A1686" s="966" t="s">
        <v>158</v>
      </c>
      <c r="B1686" s="962" t="s">
        <v>362</v>
      </c>
      <c r="C1686" s="964">
        <v>10984.091802172366</v>
      </c>
      <c r="D1686" s="978">
        <v>0</v>
      </c>
      <c r="E1686" s="962">
        <v>720</v>
      </c>
      <c r="F1686" s="962">
        <v>6</v>
      </c>
      <c r="G1686" s="962" t="s">
        <v>677</v>
      </c>
      <c r="H1686" s="962" t="s">
        <v>146</v>
      </c>
      <c r="I1686" s="963" t="s">
        <v>683</v>
      </c>
    </row>
    <row r="1687" spans="1:9">
      <c r="A1687" s="966" t="s">
        <v>30</v>
      </c>
      <c r="B1687" s="962" t="s">
        <v>362</v>
      </c>
      <c r="C1687" s="964">
        <v>714.19197726059019</v>
      </c>
      <c r="D1687" s="978">
        <v>0</v>
      </c>
      <c r="E1687" s="962">
        <v>720</v>
      </c>
      <c r="F1687" s="962">
        <v>6</v>
      </c>
      <c r="G1687" s="962" t="s">
        <v>677</v>
      </c>
      <c r="H1687" s="962" t="s">
        <v>32</v>
      </c>
      <c r="I1687" s="963" t="s">
        <v>681</v>
      </c>
    </row>
    <row r="1688" spans="1:9">
      <c r="A1688" s="967" t="s">
        <v>39</v>
      </c>
      <c r="B1688" s="962" t="s">
        <v>362</v>
      </c>
      <c r="C1688" s="964">
        <v>0</v>
      </c>
      <c r="D1688" s="978">
        <v>0</v>
      </c>
      <c r="E1688" s="962">
        <v>720</v>
      </c>
      <c r="F1688" s="962">
        <v>6</v>
      </c>
      <c r="G1688" s="962" t="s">
        <v>677</v>
      </c>
      <c r="H1688" s="962" t="s">
        <v>24</v>
      </c>
      <c r="I1688" s="963" t="s">
        <v>682</v>
      </c>
    </row>
    <row r="1689" spans="1:9">
      <c r="A1689" s="968" t="s">
        <v>70</v>
      </c>
      <c r="B1689" s="962" t="s">
        <v>362</v>
      </c>
      <c r="C1689" s="964">
        <v>4339.3942922162441</v>
      </c>
      <c r="D1689" s="978">
        <v>0</v>
      </c>
      <c r="E1689" s="962">
        <v>720</v>
      </c>
      <c r="F1689" s="962">
        <v>6</v>
      </c>
      <c r="G1689" s="962" t="s">
        <v>677</v>
      </c>
      <c r="H1689" s="962" t="s">
        <v>32</v>
      </c>
      <c r="I1689" s="963" t="s">
        <v>711</v>
      </c>
    </row>
    <row r="1690" spans="1:9">
      <c r="A1690" s="968" t="s">
        <v>746</v>
      </c>
      <c r="B1690" s="962" t="s">
        <v>362</v>
      </c>
      <c r="C1690" s="964">
        <v>0</v>
      </c>
      <c r="D1690" s="978">
        <v>0</v>
      </c>
      <c r="E1690" s="962">
        <v>720</v>
      </c>
      <c r="F1690" s="962">
        <v>6</v>
      </c>
      <c r="G1690" s="962" t="s">
        <v>677</v>
      </c>
      <c r="H1690" s="962" t="s">
        <v>46</v>
      </c>
      <c r="I1690" s="963" t="s">
        <v>682</v>
      </c>
    </row>
    <row r="1691" spans="1:9">
      <c r="A1691" s="968" t="s">
        <v>63</v>
      </c>
      <c r="B1691" s="962" t="s">
        <v>362</v>
      </c>
      <c r="C1691" s="964">
        <v>3254.5457191621831</v>
      </c>
      <c r="D1691" s="978">
        <v>0</v>
      </c>
      <c r="E1691" s="962">
        <v>720</v>
      </c>
      <c r="F1691" s="962">
        <v>6</v>
      </c>
      <c r="G1691" s="962" t="s">
        <v>677</v>
      </c>
      <c r="H1691" s="962" t="s">
        <v>64</v>
      </c>
      <c r="I1691" s="963" t="s">
        <v>683</v>
      </c>
    </row>
    <row r="1692" spans="1:9">
      <c r="A1692" s="966" t="s">
        <v>166</v>
      </c>
      <c r="B1692" s="962" t="s">
        <v>362</v>
      </c>
      <c r="C1692" s="964">
        <v>0</v>
      </c>
      <c r="D1692" s="978">
        <v>0</v>
      </c>
      <c r="E1692" s="962">
        <v>720</v>
      </c>
      <c r="F1692" s="962">
        <v>6</v>
      </c>
      <c r="G1692" s="962" t="s">
        <v>677</v>
      </c>
      <c r="H1692" s="962" t="s">
        <v>146</v>
      </c>
      <c r="I1692" s="963" t="s">
        <v>683</v>
      </c>
    </row>
    <row r="1693" spans="1:9">
      <c r="A1693" s="966" t="s">
        <v>173</v>
      </c>
      <c r="B1693" s="962" t="s">
        <v>362</v>
      </c>
      <c r="C1693" s="964">
        <v>0</v>
      </c>
      <c r="D1693" s="978">
        <v>0</v>
      </c>
      <c r="E1693" s="962">
        <v>720</v>
      </c>
      <c r="F1693" s="962">
        <v>6</v>
      </c>
      <c r="G1693" s="962" t="s">
        <v>677</v>
      </c>
      <c r="H1693" s="962" t="s">
        <v>146</v>
      </c>
      <c r="I1693" s="963" t="s">
        <v>683</v>
      </c>
    </row>
    <row r="1694" spans="1:9">
      <c r="A1694" s="969" t="s">
        <v>52</v>
      </c>
      <c r="B1694" s="962" t="s">
        <v>362</v>
      </c>
      <c r="C1694" s="964">
        <v>11390.910017067639</v>
      </c>
      <c r="D1694" s="978">
        <v>0</v>
      </c>
      <c r="E1694" s="962">
        <v>720</v>
      </c>
      <c r="F1694" s="962">
        <v>6</v>
      </c>
      <c r="G1694" s="962" t="s">
        <v>677</v>
      </c>
      <c r="H1694" s="962" t="s">
        <v>54</v>
      </c>
      <c r="I1694" s="962" t="s">
        <v>721</v>
      </c>
    </row>
    <row r="1695" spans="1:9">
      <c r="A1695" s="966" t="s">
        <v>185</v>
      </c>
      <c r="B1695" s="962" t="s">
        <v>362</v>
      </c>
      <c r="C1695" s="964">
        <v>698389.34971310257</v>
      </c>
      <c r="D1695" s="978">
        <v>0</v>
      </c>
      <c r="E1695" s="962">
        <v>720</v>
      </c>
      <c r="F1695" s="962">
        <v>6</v>
      </c>
      <c r="G1695" s="962" t="s">
        <v>677</v>
      </c>
      <c r="H1695" s="962" t="s">
        <v>146</v>
      </c>
      <c r="I1695" s="963" t="s">
        <v>681</v>
      </c>
    </row>
    <row r="1696" spans="1:9">
      <c r="A1696" s="968" t="s">
        <v>747</v>
      </c>
      <c r="B1696" s="962" t="s">
        <v>362</v>
      </c>
      <c r="C1696" s="964">
        <v>0</v>
      </c>
      <c r="D1696" s="978">
        <v>0</v>
      </c>
      <c r="E1696" s="962">
        <v>720</v>
      </c>
      <c r="F1696" s="962">
        <v>6</v>
      </c>
      <c r="G1696" s="962" t="s">
        <v>677</v>
      </c>
      <c r="H1696" s="962" t="s">
        <v>24</v>
      </c>
      <c r="I1696" s="962" t="s">
        <v>683</v>
      </c>
    </row>
    <row r="1697" spans="1:9">
      <c r="A1697" s="966" t="s">
        <v>181</v>
      </c>
      <c r="B1697" s="962" t="s">
        <v>362</v>
      </c>
      <c r="C1697" s="964">
        <v>92212.128709595185</v>
      </c>
      <c r="D1697" s="978">
        <v>0</v>
      </c>
      <c r="E1697" s="962">
        <v>720</v>
      </c>
      <c r="F1697" s="962">
        <v>6</v>
      </c>
      <c r="G1697" s="962" t="s">
        <v>677</v>
      </c>
      <c r="H1697" s="962" t="s">
        <v>146</v>
      </c>
      <c r="I1697" s="963" t="s">
        <v>681</v>
      </c>
    </row>
    <row r="1698" spans="1:9">
      <c r="A1698" s="967" t="s">
        <v>261</v>
      </c>
      <c r="B1698" s="962" t="s">
        <v>362</v>
      </c>
      <c r="C1698" s="964">
        <v>8136.3642979054575</v>
      </c>
      <c r="D1698" s="978">
        <v>0</v>
      </c>
      <c r="E1698" s="962">
        <v>720</v>
      </c>
      <c r="F1698" s="962">
        <v>6</v>
      </c>
      <c r="G1698" s="962" t="s">
        <v>677</v>
      </c>
      <c r="H1698" s="962" t="s">
        <v>79</v>
      </c>
      <c r="I1698" s="962" t="s">
        <v>683</v>
      </c>
    </row>
    <row r="1699" spans="1:9">
      <c r="A1699" s="966" t="s">
        <v>190</v>
      </c>
      <c r="B1699" s="962" t="s">
        <v>362</v>
      </c>
      <c r="C1699" s="964">
        <v>5288.6367936385468</v>
      </c>
      <c r="D1699" s="978">
        <v>0</v>
      </c>
      <c r="E1699" s="962">
        <v>720</v>
      </c>
      <c r="F1699" s="962">
        <v>6</v>
      </c>
      <c r="G1699" s="962" t="s">
        <v>677</v>
      </c>
      <c r="H1699" s="962" t="s">
        <v>146</v>
      </c>
      <c r="I1699" s="963" t="s">
        <v>681</v>
      </c>
    </row>
    <row r="1700" spans="1:9">
      <c r="A1700" s="968" t="s">
        <v>83</v>
      </c>
      <c r="B1700" s="962" t="s">
        <v>362</v>
      </c>
      <c r="C1700" s="964">
        <v>0</v>
      </c>
      <c r="D1700" s="978">
        <v>0</v>
      </c>
      <c r="E1700" s="962">
        <v>720</v>
      </c>
      <c r="F1700" s="962">
        <v>6</v>
      </c>
      <c r="G1700" s="962" t="s">
        <v>677</v>
      </c>
      <c r="H1700" s="962" t="s">
        <v>87</v>
      </c>
      <c r="I1700" s="962" t="s">
        <v>682</v>
      </c>
    </row>
    <row r="1701" spans="1:9">
      <c r="A1701" s="966" t="s">
        <v>192</v>
      </c>
      <c r="B1701" s="962" t="s">
        <v>362</v>
      </c>
      <c r="C1701" s="964">
        <v>1084.848573054061</v>
      </c>
      <c r="D1701" s="978">
        <v>0</v>
      </c>
      <c r="E1701" s="962">
        <v>720</v>
      </c>
      <c r="F1701" s="962">
        <v>6</v>
      </c>
      <c r="G1701" s="962" t="s">
        <v>677</v>
      </c>
      <c r="H1701" s="962" t="s">
        <v>146</v>
      </c>
      <c r="I1701" s="962" t="s">
        <v>683</v>
      </c>
    </row>
    <row r="1702" spans="1:9">
      <c r="A1702" s="966" t="s">
        <v>94</v>
      </c>
      <c r="B1702" s="962" t="s">
        <v>362</v>
      </c>
      <c r="C1702" s="964">
        <v>4881.8185787432749</v>
      </c>
      <c r="D1702" s="978">
        <v>0</v>
      </c>
      <c r="E1702" s="962">
        <v>720</v>
      </c>
      <c r="F1702" s="962">
        <v>6</v>
      </c>
      <c r="G1702" s="962" t="s">
        <v>677</v>
      </c>
      <c r="H1702" s="962" t="s">
        <v>95</v>
      </c>
      <c r="I1702" s="962" t="s">
        <v>726</v>
      </c>
    </row>
    <row r="1703" spans="1:9">
      <c r="A1703" s="966" t="s">
        <v>196</v>
      </c>
      <c r="B1703" s="962" t="s">
        <v>362</v>
      </c>
      <c r="C1703" s="964">
        <v>472565.67901678151</v>
      </c>
      <c r="D1703" s="978">
        <v>0</v>
      </c>
      <c r="E1703" s="962">
        <v>720</v>
      </c>
      <c r="F1703" s="962">
        <v>6</v>
      </c>
      <c r="G1703" s="962" t="s">
        <v>677</v>
      </c>
      <c r="H1703" s="962" t="s">
        <v>146</v>
      </c>
      <c r="I1703" s="962" t="s">
        <v>681</v>
      </c>
    </row>
    <row r="1704" spans="1:9">
      <c r="A1704" s="966" t="s">
        <v>100</v>
      </c>
      <c r="B1704" s="962" t="s">
        <v>362</v>
      </c>
      <c r="C1704" s="964">
        <v>542.42428652703052</v>
      </c>
      <c r="D1704" s="978">
        <v>0</v>
      </c>
      <c r="E1704" s="962">
        <v>720</v>
      </c>
      <c r="F1704" s="962">
        <v>6</v>
      </c>
      <c r="G1704" s="962" t="s">
        <v>677</v>
      </c>
      <c r="H1704" s="962" t="s">
        <v>24</v>
      </c>
      <c r="I1704" s="962" t="s">
        <v>682</v>
      </c>
    </row>
    <row r="1705" spans="1:9">
      <c r="A1705" s="966" t="s">
        <v>198</v>
      </c>
      <c r="B1705" s="962" t="s">
        <v>362</v>
      </c>
      <c r="C1705" s="964">
        <v>0</v>
      </c>
      <c r="D1705" s="978">
        <v>0</v>
      </c>
      <c r="E1705" s="962">
        <v>720</v>
      </c>
      <c r="F1705" s="962">
        <v>6</v>
      </c>
      <c r="G1705" s="962" t="s">
        <v>677</v>
      </c>
      <c r="H1705" s="962" t="s">
        <v>146</v>
      </c>
      <c r="I1705" s="962" t="s">
        <v>683</v>
      </c>
    </row>
    <row r="1706" spans="1:9">
      <c r="A1706" s="966" t="s">
        <v>201</v>
      </c>
      <c r="B1706" s="962" t="s">
        <v>362</v>
      </c>
      <c r="C1706" s="964">
        <v>0</v>
      </c>
      <c r="D1706" s="978">
        <v>0</v>
      </c>
      <c r="E1706" s="962">
        <v>720</v>
      </c>
      <c r="F1706" s="962">
        <v>6</v>
      </c>
      <c r="G1706" s="962" t="s">
        <v>677</v>
      </c>
      <c r="H1706" s="962" t="s">
        <v>146</v>
      </c>
      <c r="I1706" s="963" t="s">
        <v>683</v>
      </c>
    </row>
    <row r="1707" spans="1:9">
      <c r="A1707" s="968" t="s">
        <v>103</v>
      </c>
      <c r="B1707" s="962" t="s">
        <v>362</v>
      </c>
      <c r="C1707" s="964">
        <v>1898.4850028446067</v>
      </c>
      <c r="D1707" s="978">
        <v>0</v>
      </c>
      <c r="E1707" s="962">
        <v>720</v>
      </c>
      <c r="F1707" s="962">
        <v>6</v>
      </c>
      <c r="G1707" s="962" t="s">
        <v>677</v>
      </c>
      <c r="H1707" s="962" t="s">
        <v>79</v>
      </c>
      <c r="I1707" s="962" t="s">
        <v>682</v>
      </c>
    </row>
    <row r="1708" spans="1:9">
      <c r="A1708" s="968" t="s">
        <v>107</v>
      </c>
      <c r="B1708" s="962" t="s">
        <v>362</v>
      </c>
      <c r="C1708" s="964">
        <v>813.63642979054578</v>
      </c>
      <c r="D1708" s="978">
        <v>0</v>
      </c>
      <c r="E1708" s="962">
        <v>720</v>
      </c>
      <c r="F1708" s="962">
        <v>6</v>
      </c>
      <c r="G1708" s="962" t="s">
        <v>677</v>
      </c>
      <c r="H1708" s="962" t="s">
        <v>79</v>
      </c>
      <c r="I1708" s="962" t="s">
        <v>682</v>
      </c>
    </row>
    <row r="1709" spans="1:9">
      <c r="A1709" s="968" t="s">
        <v>108</v>
      </c>
      <c r="B1709" s="962" t="s">
        <v>362</v>
      </c>
      <c r="C1709" s="964">
        <v>0</v>
      </c>
      <c r="D1709" s="978">
        <v>0</v>
      </c>
      <c r="E1709" s="962">
        <v>720</v>
      </c>
      <c r="F1709" s="962">
        <v>6</v>
      </c>
      <c r="G1709" s="962" t="s">
        <v>677</v>
      </c>
      <c r="H1709" s="962" t="s">
        <v>32</v>
      </c>
      <c r="I1709" s="962" t="s">
        <v>682</v>
      </c>
    </row>
    <row r="1710" spans="1:9">
      <c r="A1710" s="966" t="s">
        <v>203</v>
      </c>
      <c r="B1710" s="962" t="s">
        <v>362</v>
      </c>
      <c r="C1710" s="964">
        <v>164083.34667442675</v>
      </c>
      <c r="D1710" s="978">
        <v>0</v>
      </c>
      <c r="E1710" s="962">
        <v>720</v>
      </c>
      <c r="F1710" s="962">
        <v>6</v>
      </c>
      <c r="G1710" s="962" t="s">
        <v>677</v>
      </c>
      <c r="H1710" s="962" t="s">
        <v>146</v>
      </c>
      <c r="I1710" s="963" t="s">
        <v>681</v>
      </c>
    </row>
    <row r="1711" spans="1:9">
      <c r="A1711" s="966" t="s">
        <v>204</v>
      </c>
      <c r="B1711" s="962" t="s">
        <v>362</v>
      </c>
      <c r="C1711" s="964">
        <v>675589.44886941637</v>
      </c>
      <c r="D1711" s="978">
        <v>0</v>
      </c>
      <c r="E1711" s="962">
        <v>720</v>
      </c>
      <c r="F1711" s="962">
        <v>6</v>
      </c>
      <c r="G1711" s="962" t="s">
        <v>677</v>
      </c>
      <c r="H1711" s="962" t="s">
        <v>146</v>
      </c>
      <c r="I1711" s="963" t="s">
        <v>681</v>
      </c>
    </row>
    <row r="1712" spans="1:9">
      <c r="A1712" s="966" t="s">
        <v>262</v>
      </c>
      <c r="B1712" s="962" t="s">
        <v>362</v>
      </c>
      <c r="C1712" s="964">
        <v>299454.36778202263</v>
      </c>
      <c r="D1712" s="978">
        <v>0</v>
      </c>
      <c r="E1712" s="962">
        <v>720</v>
      </c>
      <c r="F1712" s="962">
        <v>6</v>
      </c>
      <c r="G1712" s="962" t="s">
        <v>677</v>
      </c>
      <c r="H1712" s="962" t="s">
        <v>146</v>
      </c>
      <c r="I1712" s="963" t="s">
        <v>681</v>
      </c>
    </row>
    <row r="1713" spans="1:9">
      <c r="A1713" s="966" t="s">
        <v>263</v>
      </c>
      <c r="B1713" s="962" t="s">
        <v>362</v>
      </c>
      <c r="C1713" s="964">
        <v>0</v>
      </c>
      <c r="D1713" s="978">
        <v>0</v>
      </c>
      <c r="E1713" s="962">
        <v>720</v>
      </c>
      <c r="F1713" s="962">
        <v>6</v>
      </c>
      <c r="G1713" s="962" t="s">
        <v>677</v>
      </c>
      <c r="H1713" s="962" t="s">
        <v>24</v>
      </c>
      <c r="I1713" s="962" t="s">
        <v>683</v>
      </c>
    </row>
    <row r="1714" spans="1:9">
      <c r="A1714" s="969" t="s">
        <v>122</v>
      </c>
      <c r="B1714" s="962" t="s">
        <v>362</v>
      </c>
      <c r="C1714" s="964">
        <v>2983.3335758986677</v>
      </c>
      <c r="D1714" s="978">
        <v>0</v>
      </c>
      <c r="E1714" s="962">
        <v>720</v>
      </c>
      <c r="F1714" s="962">
        <v>6</v>
      </c>
      <c r="G1714" s="962" t="s">
        <v>677</v>
      </c>
      <c r="H1714" s="962" t="s">
        <v>79</v>
      </c>
      <c r="I1714" s="962" t="s">
        <v>683</v>
      </c>
    </row>
    <row r="1715" spans="1:9">
      <c r="A1715" s="969" t="s">
        <v>120</v>
      </c>
      <c r="B1715" s="962" t="s">
        <v>362</v>
      </c>
      <c r="C1715" s="964">
        <v>1627.2728595810913</v>
      </c>
      <c r="D1715" s="978">
        <v>0</v>
      </c>
      <c r="E1715" s="962">
        <v>720</v>
      </c>
      <c r="F1715" s="962">
        <v>6</v>
      </c>
      <c r="G1715" s="962" t="s">
        <v>677</v>
      </c>
      <c r="H1715" s="962" t="s">
        <v>79</v>
      </c>
    </row>
    <row r="1716" spans="1:9">
      <c r="A1716" s="969" t="s">
        <v>123</v>
      </c>
      <c r="B1716" s="962" t="s">
        <v>362</v>
      </c>
      <c r="C1716" s="964">
        <v>1084.8485730540608</v>
      </c>
      <c r="D1716" s="978">
        <v>0</v>
      </c>
      <c r="E1716" s="962">
        <v>720</v>
      </c>
      <c r="F1716" s="962">
        <v>6</v>
      </c>
      <c r="G1716" s="962" t="s">
        <v>677</v>
      </c>
      <c r="H1716" s="962" t="s">
        <v>54</v>
      </c>
      <c r="I1716" s="962" t="s">
        <v>683</v>
      </c>
    </row>
    <row r="1717" spans="1:9">
      <c r="A1717" s="967" t="s">
        <v>214</v>
      </c>
      <c r="B1717" s="962" t="s">
        <v>362</v>
      </c>
      <c r="C1717" s="964">
        <v>5695.4550085338196</v>
      </c>
      <c r="D1717" s="978">
        <v>0</v>
      </c>
      <c r="E1717" s="962">
        <v>720</v>
      </c>
      <c r="F1717" s="962">
        <v>6</v>
      </c>
      <c r="G1717" s="962" t="s">
        <v>677</v>
      </c>
      <c r="H1717" s="962" t="s">
        <v>146</v>
      </c>
      <c r="I1717" s="962" t="s">
        <v>683</v>
      </c>
    </row>
    <row r="1718" spans="1:9" ht="15.6">
      <c r="A1718" s="967" t="s">
        <v>218</v>
      </c>
      <c r="B1718" s="962" t="s">
        <v>362</v>
      </c>
      <c r="C1718" s="964">
        <v>3254.5457191621826</v>
      </c>
      <c r="D1718" s="978">
        <v>0</v>
      </c>
      <c r="E1718" s="962">
        <v>720</v>
      </c>
      <c r="F1718" s="962">
        <v>6</v>
      </c>
      <c r="G1718" s="962" t="s">
        <v>677</v>
      </c>
      <c r="H1718" s="962" t="s">
        <v>146</v>
      </c>
      <c r="I1718" s="973" t="s">
        <v>742</v>
      </c>
    </row>
    <row r="1719" spans="1:9">
      <c r="A1719" s="969" t="s">
        <v>126</v>
      </c>
      <c r="B1719" s="962" t="s">
        <v>362</v>
      </c>
      <c r="C1719" s="964">
        <v>1084.848573054061</v>
      </c>
      <c r="D1719" s="978">
        <v>0</v>
      </c>
      <c r="E1719" s="962">
        <v>720</v>
      </c>
      <c r="F1719" s="962">
        <v>6</v>
      </c>
      <c r="G1719" s="962" t="s">
        <v>677</v>
      </c>
      <c r="H1719" s="962" t="s">
        <v>32</v>
      </c>
      <c r="I1719" s="962" t="s">
        <v>681</v>
      </c>
    </row>
    <row r="1720" spans="1:9">
      <c r="A1720" s="968" t="s">
        <v>129</v>
      </c>
      <c r="B1720" s="962" t="s">
        <v>362</v>
      </c>
      <c r="C1720" s="964">
        <v>271.21214326351526</v>
      </c>
      <c r="D1720" s="978">
        <v>0</v>
      </c>
      <c r="E1720" s="962">
        <v>720</v>
      </c>
      <c r="F1720" s="962">
        <v>6</v>
      </c>
      <c r="G1720" s="962" t="s">
        <v>677</v>
      </c>
      <c r="H1720" s="962" t="s">
        <v>24</v>
      </c>
      <c r="I1720" s="962" t="s">
        <v>682</v>
      </c>
    </row>
    <row r="1721" spans="1:9">
      <c r="A1721" s="968" t="s">
        <v>264</v>
      </c>
      <c r="B1721" s="962" t="s">
        <v>362</v>
      </c>
      <c r="C1721" s="964">
        <v>0</v>
      </c>
      <c r="D1721" s="978">
        <v>0</v>
      </c>
      <c r="E1721" s="962">
        <v>720</v>
      </c>
      <c r="F1721" s="962">
        <v>6</v>
      </c>
      <c r="G1721" s="962" t="s">
        <v>677</v>
      </c>
      <c r="H1721" s="962" t="s">
        <v>133</v>
      </c>
      <c r="I1721" s="962" t="s">
        <v>682</v>
      </c>
    </row>
    <row r="1722" spans="1:9">
      <c r="A1722" s="968" t="s">
        <v>138</v>
      </c>
      <c r="B1722" s="962" t="s">
        <v>362</v>
      </c>
      <c r="C1722" s="964">
        <v>1084.848573054061</v>
      </c>
      <c r="D1722" s="978">
        <v>0</v>
      </c>
      <c r="E1722" s="962">
        <v>720</v>
      </c>
      <c r="F1722" s="962">
        <v>6</v>
      </c>
      <c r="G1722" s="962" t="s">
        <v>677</v>
      </c>
      <c r="H1722" s="962" t="s">
        <v>87</v>
      </c>
      <c r="I1722" s="962" t="s">
        <v>682</v>
      </c>
    </row>
    <row r="1723" spans="1:9">
      <c r="A1723" s="966" t="s">
        <v>212</v>
      </c>
      <c r="B1723" s="962" t="s">
        <v>362</v>
      </c>
      <c r="C1723" s="964">
        <v>5424.2428652703056</v>
      </c>
      <c r="D1723" s="978">
        <v>0</v>
      </c>
      <c r="E1723" s="962">
        <v>720</v>
      </c>
      <c r="F1723" s="962">
        <v>6</v>
      </c>
      <c r="G1723" s="962" t="s">
        <v>677</v>
      </c>
      <c r="H1723" s="962" t="s">
        <v>146</v>
      </c>
      <c r="I1723" s="962" t="s">
        <v>705</v>
      </c>
    </row>
    <row r="1724" spans="1:9">
      <c r="A1724" s="962" t="s">
        <v>20</v>
      </c>
      <c r="B1724" s="962" t="s">
        <v>688</v>
      </c>
      <c r="C1724" s="965">
        <v>0</v>
      </c>
      <c r="D1724" s="978">
        <v>0</v>
      </c>
      <c r="E1724" s="962">
        <v>0</v>
      </c>
      <c r="F1724" s="962" t="s">
        <v>676</v>
      </c>
      <c r="G1724" s="962" t="s">
        <v>676</v>
      </c>
      <c r="H1724" s="962" t="s">
        <v>24</v>
      </c>
      <c r="I1724" s="963" t="s">
        <v>683</v>
      </c>
    </row>
    <row r="1725" spans="1:9">
      <c r="A1725" s="962" t="s">
        <v>143</v>
      </c>
      <c r="B1725" s="962" t="s">
        <v>688</v>
      </c>
      <c r="C1725" s="965">
        <v>0</v>
      </c>
      <c r="D1725" s="978">
        <v>0</v>
      </c>
      <c r="E1725" s="962">
        <v>0</v>
      </c>
      <c r="F1725" s="962" t="s">
        <v>676</v>
      </c>
      <c r="G1725" s="962" t="s">
        <v>676</v>
      </c>
      <c r="H1725" s="962" t="s">
        <v>146</v>
      </c>
      <c r="I1725" s="963" t="s">
        <v>681</v>
      </c>
    </row>
    <row r="1726" spans="1:9">
      <c r="A1726" s="966" t="s">
        <v>152</v>
      </c>
      <c r="B1726" s="962" t="s">
        <v>688</v>
      </c>
      <c r="C1726" s="965">
        <v>0</v>
      </c>
      <c r="D1726" s="978">
        <v>0</v>
      </c>
      <c r="E1726" s="962">
        <v>0</v>
      </c>
      <c r="F1726" s="962" t="s">
        <v>676</v>
      </c>
      <c r="G1726" s="962" t="s">
        <v>676</v>
      </c>
      <c r="H1726" s="962" t="s">
        <v>146</v>
      </c>
      <c r="I1726" s="963" t="s">
        <v>681</v>
      </c>
    </row>
    <row r="1727" spans="1:9">
      <c r="A1727" s="966" t="s">
        <v>158</v>
      </c>
      <c r="B1727" s="962" t="s">
        <v>688</v>
      </c>
      <c r="C1727" s="965">
        <v>0</v>
      </c>
      <c r="D1727" s="978">
        <v>0</v>
      </c>
      <c r="E1727" s="962">
        <v>0</v>
      </c>
      <c r="F1727" s="962" t="s">
        <v>676</v>
      </c>
      <c r="G1727" s="962" t="s">
        <v>676</v>
      </c>
      <c r="H1727" s="962" t="s">
        <v>146</v>
      </c>
      <c r="I1727" s="963" t="s">
        <v>683</v>
      </c>
    </row>
    <row r="1728" spans="1:9">
      <c r="A1728" s="966" t="s">
        <v>30</v>
      </c>
      <c r="B1728" s="962" t="s">
        <v>688</v>
      </c>
      <c r="C1728" s="965">
        <v>1547.2471178060091</v>
      </c>
      <c r="D1728" s="978">
        <v>0</v>
      </c>
      <c r="E1728" s="962">
        <v>0</v>
      </c>
      <c r="F1728" s="962" t="s">
        <v>676</v>
      </c>
      <c r="G1728" s="962" t="s">
        <v>676</v>
      </c>
      <c r="H1728" s="962" t="s">
        <v>32</v>
      </c>
      <c r="I1728" s="963" t="s">
        <v>681</v>
      </c>
    </row>
    <row r="1729" spans="1:9">
      <c r="A1729" s="967" t="s">
        <v>39</v>
      </c>
      <c r="B1729" s="962" t="s">
        <v>688</v>
      </c>
      <c r="C1729" s="965">
        <v>0</v>
      </c>
      <c r="D1729" s="978">
        <v>0</v>
      </c>
      <c r="E1729" s="962">
        <v>0</v>
      </c>
      <c r="F1729" s="962" t="s">
        <v>676</v>
      </c>
      <c r="G1729" s="962" t="s">
        <v>676</v>
      </c>
      <c r="H1729" s="962" t="s">
        <v>24</v>
      </c>
      <c r="I1729" s="963" t="s">
        <v>682</v>
      </c>
    </row>
    <row r="1730" spans="1:9">
      <c r="A1730" s="968" t="s">
        <v>70</v>
      </c>
      <c r="B1730" s="962" t="s">
        <v>688</v>
      </c>
      <c r="C1730" s="965">
        <v>67.861715693246026</v>
      </c>
      <c r="D1730" s="978">
        <v>0</v>
      </c>
      <c r="E1730" s="962">
        <v>0</v>
      </c>
      <c r="F1730" s="962" t="s">
        <v>676</v>
      </c>
      <c r="G1730" s="962" t="s">
        <v>676</v>
      </c>
      <c r="H1730" s="962" t="s">
        <v>32</v>
      </c>
      <c r="I1730" s="963" t="s">
        <v>711</v>
      </c>
    </row>
    <row r="1731" spans="1:9">
      <c r="A1731" s="968" t="s">
        <v>746</v>
      </c>
      <c r="B1731" s="962" t="s">
        <v>688</v>
      </c>
      <c r="C1731" s="965">
        <v>135.72343138649205</v>
      </c>
      <c r="D1731" s="978">
        <v>0</v>
      </c>
      <c r="E1731" s="962">
        <v>0</v>
      </c>
      <c r="F1731" s="962" t="s">
        <v>676</v>
      </c>
      <c r="G1731" s="962" t="s">
        <v>676</v>
      </c>
      <c r="H1731" s="962" t="s">
        <v>46</v>
      </c>
      <c r="I1731" s="963" t="s">
        <v>682</v>
      </c>
    </row>
    <row r="1732" spans="1:9">
      <c r="A1732" s="968" t="s">
        <v>63</v>
      </c>
      <c r="B1732" s="962" t="s">
        <v>688</v>
      </c>
      <c r="C1732" s="965">
        <v>1017.9257353986904</v>
      </c>
      <c r="D1732" s="978">
        <v>0</v>
      </c>
      <c r="E1732" s="962">
        <v>0</v>
      </c>
      <c r="F1732" s="962" t="s">
        <v>676</v>
      </c>
      <c r="G1732" s="962" t="s">
        <v>676</v>
      </c>
      <c r="H1732" s="962" t="s">
        <v>64</v>
      </c>
      <c r="I1732" s="963" t="s">
        <v>683</v>
      </c>
    </row>
    <row r="1733" spans="1:9">
      <c r="A1733" s="966" t="s">
        <v>166</v>
      </c>
      <c r="B1733" s="962" t="s">
        <v>688</v>
      </c>
      <c r="C1733" s="965">
        <v>5519.4195430506761</v>
      </c>
      <c r="D1733" s="978">
        <v>0</v>
      </c>
      <c r="E1733" s="962">
        <v>0</v>
      </c>
      <c r="F1733" s="962" t="s">
        <v>676</v>
      </c>
      <c r="G1733" s="962" t="s">
        <v>676</v>
      </c>
      <c r="H1733" s="962" t="s">
        <v>146</v>
      </c>
      <c r="I1733" s="963" t="s">
        <v>683</v>
      </c>
    </row>
    <row r="1734" spans="1:9">
      <c r="A1734" s="966" t="s">
        <v>173</v>
      </c>
      <c r="B1734" s="962" t="s">
        <v>688</v>
      </c>
      <c r="C1734" s="965">
        <v>0</v>
      </c>
      <c r="D1734" s="978">
        <v>0</v>
      </c>
      <c r="E1734" s="962">
        <v>0</v>
      </c>
      <c r="F1734" s="962" t="s">
        <v>676</v>
      </c>
      <c r="G1734" s="962" t="s">
        <v>676</v>
      </c>
      <c r="H1734" s="962" t="s">
        <v>146</v>
      </c>
      <c r="I1734" s="963" t="s">
        <v>683</v>
      </c>
    </row>
    <row r="1735" spans="1:9">
      <c r="A1735" s="969" t="s">
        <v>52</v>
      </c>
      <c r="B1735" s="962" t="s">
        <v>688</v>
      </c>
      <c r="C1735" s="965">
        <v>0</v>
      </c>
      <c r="D1735" s="978">
        <v>0</v>
      </c>
      <c r="E1735" s="962">
        <v>0</v>
      </c>
      <c r="F1735" s="962" t="s">
        <v>676</v>
      </c>
      <c r="G1735" s="962" t="s">
        <v>676</v>
      </c>
      <c r="H1735" s="962" t="s">
        <v>54</v>
      </c>
      <c r="I1735" s="962" t="s">
        <v>721</v>
      </c>
    </row>
    <row r="1736" spans="1:9">
      <c r="A1736" s="966" t="s">
        <v>185</v>
      </c>
      <c r="B1736" s="962" t="s">
        <v>688</v>
      </c>
      <c r="C1736" s="965">
        <v>196233.46121296976</v>
      </c>
      <c r="D1736" s="978">
        <v>0</v>
      </c>
      <c r="E1736" s="962">
        <v>0</v>
      </c>
      <c r="F1736" s="962" t="s">
        <v>676</v>
      </c>
      <c r="G1736" s="962" t="s">
        <v>676</v>
      </c>
      <c r="H1736" s="962" t="s">
        <v>146</v>
      </c>
      <c r="I1736" s="963" t="s">
        <v>681</v>
      </c>
    </row>
    <row r="1737" spans="1:9">
      <c r="A1737" s="968" t="s">
        <v>747</v>
      </c>
      <c r="B1737" s="962" t="s">
        <v>688</v>
      </c>
      <c r="C1737" s="965">
        <v>0</v>
      </c>
      <c r="D1737" s="978">
        <v>0</v>
      </c>
      <c r="E1737" s="962">
        <v>0</v>
      </c>
      <c r="F1737" s="962" t="s">
        <v>676</v>
      </c>
      <c r="G1737" s="962" t="s">
        <v>676</v>
      </c>
      <c r="H1737" s="962" t="s">
        <v>24</v>
      </c>
      <c r="I1737" s="962" t="s">
        <v>683</v>
      </c>
    </row>
    <row r="1738" spans="1:9">
      <c r="A1738" s="966" t="s">
        <v>181</v>
      </c>
      <c r="B1738" s="962" t="s">
        <v>688</v>
      </c>
      <c r="C1738" s="965">
        <v>0</v>
      </c>
      <c r="D1738" s="978">
        <v>0</v>
      </c>
      <c r="E1738" s="962">
        <v>0</v>
      </c>
      <c r="F1738" s="962" t="s">
        <v>676</v>
      </c>
      <c r="G1738" s="962" t="s">
        <v>676</v>
      </c>
      <c r="H1738" s="962" t="s">
        <v>146</v>
      </c>
      <c r="I1738" s="963" t="s">
        <v>681</v>
      </c>
    </row>
    <row r="1739" spans="1:9">
      <c r="A1739" s="967" t="s">
        <v>261</v>
      </c>
      <c r="B1739" s="962" t="s">
        <v>688</v>
      </c>
      <c r="C1739" s="965">
        <v>0</v>
      </c>
      <c r="D1739" s="978">
        <v>0</v>
      </c>
      <c r="E1739" s="962">
        <v>0</v>
      </c>
      <c r="F1739" s="962" t="s">
        <v>676</v>
      </c>
      <c r="G1739" s="962" t="s">
        <v>676</v>
      </c>
      <c r="H1739" s="962" t="s">
        <v>79</v>
      </c>
      <c r="I1739" s="962" t="s">
        <v>683</v>
      </c>
    </row>
    <row r="1740" spans="1:9">
      <c r="A1740" s="966" t="s">
        <v>190</v>
      </c>
      <c r="B1740" s="962" t="s">
        <v>688</v>
      </c>
      <c r="C1740" s="965">
        <v>6555.4417359675663</v>
      </c>
      <c r="D1740" s="978">
        <v>0</v>
      </c>
      <c r="E1740" s="962">
        <v>0</v>
      </c>
      <c r="F1740" s="962" t="s">
        <v>676</v>
      </c>
      <c r="G1740" s="962" t="s">
        <v>676</v>
      </c>
      <c r="H1740" s="962" t="s">
        <v>146</v>
      </c>
      <c r="I1740" s="963" t="s">
        <v>681</v>
      </c>
    </row>
    <row r="1741" spans="1:9">
      <c r="A1741" s="968" t="s">
        <v>83</v>
      </c>
      <c r="B1741" s="962" t="s">
        <v>688</v>
      </c>
      <c r="C1741" s="965">
        <v>0</v>
      </c>
      <c r="D1741" s="978">
        <v>0</v>
      </c>
      <c r="E1741" s="962">
        <v>0</v>
      </c>
      <c r="F1741" s="962" t="s">
        <v>676</v>
      </c>
      <c r="G1741" s="962" t="s">
        <v>676</v>
      </c>
      <c r="H1741" s="962" t="s">
        <v>87</v>
      </c>
      <c r="I1741" s="962" t="s">
        <v>682</v>
      </c>
    </row>
    <row r="1742" spans="1:9">
      <c r="A1742" s="966" t="s">
        <v>192</v>
      </c>
      <c r="B1742" s="962" t="s">
        <v>688</v>
      </c>
      <c r="C1742" s="965">
        <v>0</v>
      </c>
      <c r="D1742" s="978">
        <v>0</v>
      </c>
      <c r="E1742" s="962">
        <v>0</v>
      </c>
      <c r="F1742" s="962" t="s">
        <v>676</v>
      </c>
      <c r="G1742" s="962" t="s">
        <v>676</v>
      </c>
      <c r="H1742" s="962" t="s">
        <v>146</v>
      </c>
      <c r="I1742" s="962" t="s">
        <v>683</v>
      </c>
    </row>
    <row r="1743" spans="1:9">
      <c r="A1743" s="966" t="s">
        <v>94</v>
      </c>
      <c r="B1743" s="962" t="s">
        <v>688</v>
      </c>
      <c r="C1743" s="965">
        <v>746.47887262570634</v>
      </c>
      <c r="D1743" s="978">
        <v>0</v>
      </c>
      <c r="E1743" s="962">
        <v>0</v>
      </c>
      <c r="F1743" s="962" t="s">
        <v>676</v>
      </c>
      <c r="G1743" s="962" t="s">
        <v>676</v>
      </c>
      <c r="H1743" s="962" t="s">
        <v>95</v>
      </c>
      <c r="I1743" s="962" t="s">
        <v>726</v>
      </c>
    </row>
    <row r="1744" spans="1:9">
      <c r="A1744" s="966" t="s">
        <v>196</v>
      </c>
      <c r="B1744" s="962" t="s">
        <v>688</v>
      </c>
      <c r="C1744" s="965">
        <v>6740.9304255291054</v>
      </c>
      <c r="D1744" s="978">
        <v>0</v>
      </c>
      <c r="E1744" s="962">
        <v>0</v>
      </c>
      <c r="F1744" s="962" t="s">
        <v>676</v>
      </c>
      <c r="G1744" s="962" t="s">
        <v>676</v>
      </c>
      <c r="H1744" s="962" t="s">
        <v>146</v>
      </c>
      <c r="I1744" s="962" t="s">
        <v>681</v>
      </c>
    </row>
    <row r="1745" spans="1:9">
      <c r="A1745" s="966" t="s">
        <v>100</v>
      </c>
      <c r="B1745" s="962" t="s">
        <v>688</v>
      </c>
      <c r="C1745" s="965">
        <v>0</v>
      </c>
      <c r="D1745" s="978">
        <v>0</v>
      </c>
      <c r="E1745" s="962">
        <v>0</v>
      </c>
      <c r="F1745" s="962" t="s">
        <v>676</v>
      </c>
      <c r="G1745" s="962" t="s">
        <v>676</v>
      </c>
      <c r="H1745" s="962" t="s">
        <v>24</v>
      </c>
      <c r="I1745" s="962" t="s">
        <v>682</v>
      </c>
    </row>
    <row r="1746" spans="1:9">
      <c r="A1746" s="966" t="s">
        <v>198</v>
      </c>
      <c r="B1746" s="962" t="s">
        <v>688</v>
      </c>
      <c r="C1746" s="965">
        <v>9392.0614519452502</v>
      </c>
      <c r="D1746" s="978">
        <v>0</v>
      </c>
      <c r="E1746" s="962">
        <v>0</v>
      </c>
      <c r="F1746" s="962" t="s">
        <v>676</v>
      </c>
      <c r="G1746" s="962" t="s">
        <v>676</v>
      </c>
      <c r="H1746" s="962" t="s">
        <v>146</v>
      </c>
      <c r="I1746" s="962" t="s">
        <v>683</v>
      </c>
    </row>
    <row r="1747" spans="1:9">
      <c r="A1747" s="966" t="s">
        <v>201</v>
      </c>
      <c r="B1747" s="962" t="s">
        <v>688</v>
      </c>
      <c r="C1747" s="965">
        <v>0</v>
      </c>
      <c r="D1747" s="978">
        <v>0</v>
      </c>
      <c r="E1747" s="962">
        <v>0</v>
      </c>
      <c r="F1747" s="962" t="s">
        <v>676</v>
      </c>
      <c r="G1747" s="962" t="s">
        <v>676</v>
      </c>
      <c r="H1747" s="962" t="s">
        <v>146</v>
      </c>
      <c r="I1747" s="963" t="s">
        <v>683</v>
      </c>
    </row>
    <row r="1748" spans="1:9">
      <c r="A1748" s="968" t="s">
        <v>103</v>
      </c>
      <c r="B1748" s="962" t="s">
        <v>688</v>
      </c>
      <c r="C1748" s="965">
        <v>814.34058831895231</v>
      </c>
      <c r="D1748" s="978">
        <v>0</v>
      </c>
      <c r="E1748" s="962">
        <v>0</v>
      </c>
      <c r="F1748" s="962" t="s">
        <v>676</v>
      </c>
      <c r="G1748" s="962" t="s">
        <v>676</v>
      </c>
      <c r="H1748" s="962" t="s">
        <v>79</v>
      </c>
      <c r="I1748" s="962" t="s">
        <v>682</v>
      </c>
    </row>
    <row r="1749" spans="1:9">
      <c r="A1749" s="968" t="s">
        <v>107</v>
      </c>
      <c r="B1749" s="962" t="s">
        <v>688</v>
      </c>
      <c r="C1749" s="965">
        <v>0</v>
      </c>
      <c r="D1749" s="978">
        <v>0</v>
      </c>
      <c r="E1749" s="962">
        <v>0</v>
      </c>
      <c r="F1749" s="962" t="s">
        <v>676</v>
      </c>
      <c r="G1749" s="962" t="s">
        <v>676</v>
      </c>
      <c r="H1749" s="962" t="s">
        <v>79</v>
      </c>
      <c r="I1749" s="962" t="s">
        <v>682</v>
      </c>
    </row>
    <row r="1750" spans="1:9">
      <c r="A1750" s="968" t="s">
        <v>108</v>
      </c>
      <c r="B1750" s="962" t="s">
        <v>688</v>
      </c>
      <c r="C1750" s="965">
        <v>0</v>
      </c>
      <c r="D1750" s="978">
        <v>0</v>
      </c>
      <c r="E1750" s="962">
        <v>0</v>
      </c>
      <c r="F1750" s="962" t="s">
        <v>676</v>
      </c>
      <c r="G1750" s="962" t="s">
        <v>676</v>
      </c>
      <c r="H1750" s="962" t="s">
        <v>32</v>
      </c>
      <c r="I1750" s="962" t="s">
        <v>682</v>
      </c>
    </row>
    <row r="1751" spans="1:9">
      <c r="A1751" s="966" t="s">
        <v>203</v>
      </c>
      <c r="B1751" s="962" t="s">
        <v>688</v>
      </c>
      <c r="C1751" s="965">
        <v>1515.5783171491614</v>
      </c>
      <c r="D1751" s="978">
        <v>0</v>
      </c>
      <c r="E1751" s="962">
        <v>0</v>
      </c>
      <c r="F1751" s="962" t="s">
        <v>676</v>
      </c>
      <c r="G1751" s="962" t="s">
        <v>676</v>
      </c>
      <c r="H1751" s="962" t="s">
        <v>146</v>
      </c>
      <c r="I1751" s="963" t="s">
        <v>681</v>
      </c>
    </row>
    <row r="1752" spans="1:9">
      <c r="A1752" s="966" t="s">
        <v>204</v>
      </c>
      <c r="B1752" s="962" t="s">
        <v>688</v>
      </c>
      <c r="C1752" s="965">
        <v>245881.09241414856</v>
      </c>
      <c r="D1752" s="978">
        <v>0</v>
      </c>
      <c r="E1752" s="962">
        <v>0</v>
      </c>
      <c r="F1752" s="962" t="s">
        <v>676</v>
      </c>
      <c r="G1752" s="962" t="s">
        <v>676</v>
      </c>
      <c r="H1752" s="962" t="s">
        <v>146</v>
      </c>
      <c r="I1752" s="963" t="s">
        <v>681</v>
      </c>
    </row>
    <row r="1753" spans="1:9">
      <c r="A1753" s="966" t="s">
        <v>262</v>
      </c>
      <c r="B1753" s="962" t="s">
        <v>688</v>
      </c>
      <c r="C1753" s="965">
        <v>32603.03027622517</v>
      </c>
      <c r="D1753" s="978">
        <v>0</v>
      </c>
      <c r="E1753" s="962">
        <v>0</v>
      </c>
      <c r="F1753" s="962" t="s">
        <v>676</v>
      </c>
      <c r="G1753" s="962" t="s">
        <v>676</v>
      </c>
      <c r="H1753" s="962" t="s">
        <v>146</v>
      </c>
      <c r="I1753" s="963" t="s">
        <v>681</v>
      </c>
    </row>
    <row r="1754" spans="1:9">
      <c r="A1754" s="966" t="s">
        <v>263</v>
      </c>
      <c r="B1754" s="962" t="s">
        <v>688</v>
      </c>
      <c r="C1754" s="965">
        <v>205.84720426951293</v>
      </c>
      <c r="D1754" s="978">
        <v>0</v>
      </c>
      <c r="E1754" s="962">
        <v>0</v>
      </c>
      <c r="F1754" s="962" t="s">
        <v>676</v>
      </c>
      <c r="G1754" s="962" t="s">
        <v>676</v>
      </c>
      <c r="H1754" s="962" t="s">
        <v>24</v>
      </c>
      <c r="I1754" s="962" t="s">
        <v>683</v>
      </c>
    </row>
    <row r="1755" spans="1:9">
      <c r="A1755" s="969" t="s">
        <v>122</v>
      </c>
      <c r="B1755" s="962" t="s">
        <v>688</v>
      </c>
      <c r="C1755" s="965">
        <v>0</v>
      </c>
      <c r="D1755" s="978">
        <v>0</v>
      </c>
      <c r="E1755" s="962">
        <v>0</v>
      </c>
      <c r="F1755" s="962" t="s">
        <v>676</v>
      </c>
      <c r="G1755" s="962" t="s">
        <v>676</v>
      </c>
      <c r="H1755" s="962" t="s">
        <v>79</v>
      </c>
      <c r="I1755" s="962" t="s">
        <v>683</v>
      </c>
    </row>
    <row r="1756" spans="1:9">
      <c r="A1756" s="969" t="s">
        <v>120</v>
      </c>
      <c r="B1756" s="962" t="s">
        <v>688</v>
      </c>
      <c r="C1756" s="965">
        <v>0</v>
      </c>
      <c r="D1756" s="978">
        <v>0</v>
      </c>
      <c r="E1756" s="962">
        <v>0</v>
      </c>
      <c r="F1756" s="962" t="s">
        <v>676</v>
      </c>
      <c r="G1756" s="962" t="s">
        <v>676</v>
      </c>
      <c r="H1756" s="962" t="s">
        <v>79</v>
      </c>
    </row>
    <row r="1757" spans="1:9">
      <c r="A1757" s="969" t="s">
        <v>123</v>
      </c>
      <c r="B1757" s="962" t="s">
        <v>688</v>
      </c>
      <c r="C1757" s="965">
        <v>0</v>
      </c>
      <c r="D1757" s="978">
        <v>0</v>
      </c>
      <c r="E1757" s="962">
        <v>0</v>
      </c>
      <c r="F1757" s="962" t="s">
        <v>676</v>
      </c>
      <c r="G1757" s="962" t="s">
        <v>676</v>
      </c>
      <c r="H1757" s="962" t="s">
        <v>54</v>
      </c>
      <c r="I1757" s="962" t="s">
        <v>683</v>
      </c>
    </row>
    <row r="1758" spans="1:9">
      <c r="A1758" s="967" t="s">
        <v>214</v>
      </c>
      <c r="B1758" s="962" t="s">
        <v>688</v>
      </c>
      <c r="C1758" s="965">
        <v>0</v>
      </c>
      <c r="D1758" s="978">
        <v>0</v>
      </c>
      <c r="E1758" s="962">
        <v>0</v>
      </c>
      <c r="F1758" s="962" t="s">
        <v>676</v>
      </c>
      <c r="G1758" s="962" t="s">
        <v>676</v>
      </c>
      <c r="H1758" s="962" t="s">
        <v>146</v>
      </c>
      <c r="I1758" s="962" t="s">
        <v>683</v>
      </c>
    </row>
    <row r="1759" spans="1:9" ht="15.6">
      <c r="A1759" s="967" t="s">
        <v>218</v>
      </c>
      <c r="B1759" s="962" t="s">
        <v>688</v>
      </c>
      <c r="C1759" s="965">
        <v>0</v>
      </c>
      <c r="D1759" s="978">
        <v>0</v>
      </c>
      <c r="E1759" s="962">
        <v>0</v>
      </c>
      <c r="F1759" s="962" t="s">
        <v>676</v>
      </c>
      <c r="G1759" s="962" t="s">
        <v>676</v>
      </c>
      <c r="H1759" s="962" t="s">
        <v>146</v>
      </c>
      <c r="I1759" s="973" t="s">
        <v>742</v>
      </c>
    </row>
    <row r="1760" spans="1:9">
      <c r="A1760" s="969" t="s">
        <v>126</v>
      </c>
      <c r="B1760" s="962" t="s">
        <v>688</v>
      </c>
      <c r="C1760" s="965">
        <v>0</v>
      </c>
      <c r="D1760" s="978">
        <v>0</v>
      </c>
      <c r="E1760" s="962">
        <v>0</v>
      </c>
      <c r="F1760" s="962" t="s">
        <v>676</v>
      </c>
      <c r="G1760" s="962" t="s">
        <v>676</v>
      </c>
      <c r="H1760" s="962" t="s">
        <v>32</v>
      </c>
      <c r="I1760" s="962" t="s">
        <v>681</v>
      </c>
    </row>
    <row r="1761" spans="1:9">
      <c r="A1761" s="968" t="s">
        <v>129</v>
      </c>
      <c r="B1761" s="962" t="s">
        <v>688</v>
      </c>
      <c r="C1761" s="965">
        <v>67.861715693246026</v>
      </c>
      <c r="D1761" s="978">
        <v>0</v>
      </c>
      <c r="E1761" s="962">
        <v>0</v>
      </c>
      <c r="F1761" s="962" t="s">
        <v>676</v>
      </c>
      <c r="G1761" s="962" t="s">
        <v>676</v>
      </c>
      <c r="H1761" s="962" t="s">
        <v>24</v>
      </c>
      <c r="I1761" s="962" t="s">
        <v>682</v>
      </c>
    </row>
    <row r="1762" spans="1:9">
      <c r="A1762" s="968" t="s">
        <v>264</v>
      </c>
      <c r="B1762" s="962" t="s">
        <v>688</v>
      </c>
      <c r="C1762" s="965">
        <v>0</v>
      </c>
      <c r="D1762" s="978">
        <v>0</v>
      </c>
      <c r="E1762" s="962">
        <v>0</v>
      </c>
      <c r="F1762" s="962" t="s">
        <v>676</v>
      </c>
      <c r="G1762" s="962" t="s">
        <v>676</v>
      </c>
      <c r="H1762" s="962" t="s">
        <v>133</v>
      </c>
      <c r="I1762" s="962" t="s">
        <v>682</v>
      </c>
    </row>
    <row r="1763" spans="1:9">
      <c r="A1763" s="968" t="s">
        <v>138</v>
      </c>
      <c r="B1763" s="962" t="s">
        <v>688</v>
      </c>
      <c r="C1763" s="965">
        <v>0</v>
      </c>
      <c r="D1763" s="978">
        <v>0</v>
      </c>
      <c r="E1763" s="962">
        <v>0</v>
      </c>
      <c r="F1763" s="962" t="s">
        <v>676</v>
      </c>
      <c r="G1763" s="962" t="s">
        <v>676</v>
      </c>
      <c r="H1763" s="962" t="s">
        <v>87</v>
      </c>
      <c r="I1763" s="962" t="s">
        <v>682</v>
      </c>
    </row>
    <row r="1764" spans="1:9">
      <c r="A1764" s="966" t="s">
        <v>212</v>
      </c>
      <c r="B1764" s="962" t="s">
        <v>688</v>
      </c>
      <c r="C1764" s="965">
        <v>0</v>
      </c>
      <c r="D1764" s="978">
        <v>0</v>
      </c>
      <c r="E1764" s="962">
        <v>0</v>
      </c>
      <c r="F1764" s="962" t="s">
        <v>676</v>
      </c>
      <c r="G1764" s="962" t="s">
        <v>676</v>
      </c>
      <c r="H1764" s="962" t="s">
        <v>146</v>
      </c>
      <c r="I1764" s="962" t="s">
        <v>705</v>
      </c>
    </row>
    <row r="1765" spans="1:9">
      <c r="A1765" s="962" t="s">
        <v>20</v>
      </c>
      <c r="B1765" s="962" t="s">
        <v>688</v>
      </c>
      <c r="C1765" s="971">
        <v>0</v>
      </c>
      <c r="D1765" s="977">
        <v>0</v>
      </c>
      <c r="E1765" s="962">
        <v>0</v>
      </c>
      <c r="F1765" s="962">
        <v>1</v>
      </c>
      <c r="G1765" s="962" t="s">
        <v>685</v>
      </c>
      <c r="H1765" s="962" t="s">
        <v>24</v>
      </c>
      <c r="I1765" s="963" t="s">
        <v>683</v>
      </c>
    </row>
    <row r="1766" spans="1:9">
      <c r="A1766" s="962" t="s">
        <v>143</v>
      </c>
      <c r="B1766" s="962" t="s">
        <v>688</v>
      </c>
      <c r="C1766" s="964">
        <v>0</v>
      </c>
      <c r="D1766" s="977">
        <v>0</v>
      </c>
      <c r="E1766" s="962">
        <v>0</v>
      </c>
      <c r="F1766" s="962">
        <v>1</v>
      </c>
      <c r="G1766" s="962" t="s">
        <v>685</v>
      </c>
      <c r="H1766" s="962" t="s">
        <v>146</v>
      </c>
      <c r="I1766" s="963" t="s">
        <v>681</v>
      </c>
    </row>
    <row r="1767" spans="1:9">
      <c r="A1767" s="966" t="s">
        <v>152</v>
      </c>
      <c r="B1767" s="962" t="s">
        <v>688</v>
      </c>
      <c r="C1767" s="964">
        <v>11777.801265693599</v>
      </c>
      <c r="D1767" s="977">
        <v>0</v>
      </c>
      <c r="E1767" s="962">
        <v>0</v>
      </c>
      <c r="F1767" s="962">
        <v>1</v>
      </c>
      <c r="G1767" s="962" t="s">
        <v>685</v>
      </c>
      <c r="H1767" s="962" t="s">
        <v>146</v>
      </c>
      <c r="I1767" s="963" t="s">
        <v>681</v>
      </c>
    </row>
    <row r="1768" spans="1:9">
      <c r="A1768" s="966" t="s">
        <v>158</v>
      </c>
      <c r="B1768" s="962" t="s">
        <v>688</v>
      </c>
      <c r="C1768" s="964">
        <v>0</v>
      </c>
      <c r="D1768" s="977">
        <v>0</v>
      </c>
      <c r="E1768" s="962">
        <v>0</v>
      </c>
      <c r="F1768" s="962">
        <v>1</v>
      </c>
      <c r="G1768" s="962" t="s">
        <v>685</v>
      </c>
      <c r="H1768" s="962" t="s">
        <v>146</v>
      </c>
      <c r="I1768" s="963" t="s">
        <v>683</v>
      </c>
    </row>
    <row r="1769" spans="1:9">
      <c r="A1769" s="966" t="s">
        <v>30</v>
      </c>
      <c r="B1769" s="962" t="s">
        <v>688</v>
      </c>
      <c r="C1769" s="964">
        <v>174.79422373114176</v>
      </c>
      <c r="D1769" s="977">
        <v>0</v>
      </c>
      <c r="E1769" s="962">
        <v>0</v>
      </c>
      <c r="F1769" s="962">
        <v>1</v>
      </c>
      <c r="G1769" s="962" t="s">
        <v>685</v>
      </c>
      <c r="H1769" s="962" t="s">
        <v>32</v>
      </c>
      <c r="I1769" s="963" t="s">
        <v>681</v>
      </c>
    </row>
    <row r="1770" spans="1:9">
      <c r="A1770" s="967" t="s">
        <v>39</v>
      </c>
      <c r="B1770" s="962" t="s">
        <v>688</v>
      </c>
      <c r="C1770" s="964">
        <v>83.23534463387702</v>
      </c>
      <c r="D1770" s="977">
        <v>0</v>
      </c>
      <c r="E1770" s="962">
        <v>0</v>
      </c>
      <c r="F1770" s="962">
        <v>1</v>
      </c>
      <c r="G1770" s="962" t="s">
        <v>685</v>
      </c>
      <c r="H1770" s="962" t="s">
        <v>24</v>
      </c>
      <c r="I1770" s="963" t="s">
        <v>682</v>
      </c>
    </row>
    <row r="1771" spans="1:9">
      <c r="A1771" s="968" t="s">
        <v>70</v>
      </c>
      <c r="B1771" s="962" t="s">
        <v>688</v>
      </c>
      <c r="C1771" s="964">
        <v>83.23534463387702</v>
      </c>
      <c r="D1771" s="977">
        <v>0</v>
      </c>
      <c r="E1771" s="962">
        <v>0</v>
      </c>
      <c r="F1771" s="962">
        <v>1</v>
      </c>
      <c r="G1771" s="962" t="s">
        <v>685</v>
      </c>
      <c r="H1771" s="962" t="s">
        <v>32</v>
      </c>
      <c r="I1771" s="963" t="s">
        <v>711</v>
      </c>
    </row>
    <row r="1772" spans="1:9">
      <c r="A1772" s="968" t="s">
        <v>746</v>
      </c>
      <c r="B1772" s="962" t="s">
        <v>688</v>
      </c>
      <c r="C1772" s="964">
        <v>83.23534463387702</v>
      </c>
      <c r="D1772" s="977">
        <v>0</v>
      </c>
      <c r="E1772" s="962">
        <v>0</v>
      </c>
      <c r="F1772" s="962">
        <v>1</v>
      </c>
      <c r="G1772" s="962" t="s">
        <v>685</v>
      </c>
      <c r="H1772" s="962" t="s">
        <v>46</v>
      </c>
      <c r="I1772" s="963" t="s">
        <v>682</v>
      </c>
    </row>
    <row r="1773" spans="1:9">
      <c r="A1773" s="968" t="s">
        <v>63</v>
      </c>
      <c r="B1773" s="962" t="s">
        <v>688</v>
      </c>
      <c r="C1773" s="964">
        <v>166.47068926775404</v>
      </c>
      <c r="D1773" s="977">
        <v>0</v>
      </c>
      <c r="E1773" s="962">
        <v>0</v>
      </c>
      <c r="F1773" s="962">
        <v>1</v>
      </c>
      <c r="G1773" s="962" t="s">
        <v>685</v>
      </c>
      <c r="H1773" s="962" t="s">
        <v>64</v>
      </c>
      <c r="I1773" s="963" t="s">
        <v>683</v>
      </c>
    </row>
    <row r="1774" spans="1:9">
      <c r="A1774" s="966" t="s">
        <v>166</v>
      </c>
      <c r="B1774" s="962" t="s">
        <v>688</v>
      </c>
      <c r="C1774" s="964">
        <v>7805.6256523324673</v>
      </c>
      <c r="D1774" s="977">
        <v>0</v>
      </c>
      <c r="E1774" s="962">
        <v>0</v>
      </c>
      <c r="F1774" s="962">
        <v>1</v>
      </c>
      <c r="G1774" s="962" t="s">
        <v>685</v>
      </c>
      <c r="H1774" s="962" t="s">
        <v>146</v>
      </c>
      <c r="I1774" s="963" t="s">
        <v>683</v>
      </c>
    </row>
    <row r="1775" spans="1:9">
      <c r="A1775" s="966" t="s">
        <v>173</v>
      </c>
      <c r="B1775" s="962" t="s">
        <v>688</v>
      </c>
      <c r="C1775" s="964">
        <v>0</v>
      </c>
      <c r="D1775" s="977">
        <v>0</v>
      </c>
      <c r="E1775" s="962">
        <v>0</v>
      </c>
      <c r="F1775" s="962">
        <v>1</v>
      </c>
      <c r="G1775" s="962" t="s">
        <v>685</v>
      </c>
      <c r="H1775" s="962" t="s">
        <v>146</v>
      </c>
      <c r="I1775" s="963" t="s">
        <v>683</v>
      </c>
    </row>
    <row r="1776" spans="1:9">
      <c r="A1776" s="969" t="s">
        <v>52</v>
      </c>
      <c r="B1776" s="962" t="s">
        <v>688</v>
      </c>
      <c r="C1776" s="964">
        <v>0</v>
      </c>
      <c r="D1776" s="977">
        <v>0</v>
      </c>
      <c r="E1776" s="962">
        <v>0</v>
      </c>
      <c r="F1776" s="962">
        <v>1</v>
      </c>
      <c r="G1776" s="962" t="s">
        <v>685</v>
      </c>
      <c r="H1776" s="962" t="s">
        <v>54</v>
      </c>
      <c r="I1776" s="962" t="s">
        <v>721</v>
      </c>
    </row>
    <row r="1777" spans="1:9">
      <c r="A1777" s="966" t="s">
        <v>185</v>
      </c>
      <c r="B1777" s="962" t="s">
        <v>688</v>
      </c>
      <c r="C1777" s="964">
        <v>167003.39547341087</v>
      </c>
      <c r="D1777" s="977">
        <v>0</v>
      </c>
      <c r="E1777" s="962">
        <v>0</v>
      </c>
      <c r="F1777" s="962">
        <v>1</v>
      </c>
      <c r="G1777" s="962" t="s">
        <v>685</v>
      </c>
      <c r="H1777" s="962" t="s">
        <v>146</v>
      </c>
      <c r="I1777" s="963" t="s">
        <v>681</v>
      </c>
    </row>
    <row r="1778" spans="1:9">
      <c r="A1778" s="968" t="s">
        <v>747</v>
      </c>
      <c r="B1778" s="962" t="s">
        <v>688</v>
      </c>
      <c r="C1778" s="964">
        <v>0</v>
      </c>
      <c r="D1778" s="977">
        <v>0</v>
      </c>
      <c r="E1778" s="962">
        <v>0</v>
      </c>
      <c r="F1778" s="962">
        <v>1</v>
      </c>
      <c r="G1778" s="962" t="s">
        <v>685</v>
      </c>
      <c r="H1778" s="962" t="s">
        <v>24</v>
      </c>
      <c r="I1778" s="962" t="s">
        <v>683</v>
      </c>
    </row>
    <row r="1779" spans="1:9">
      <c r="A1779" s="966" t="s">
        <v>181</v>
      </c>
      <c r="B1779" s="962" t="s">
        <v>688</v>
      </c>
      <c r="C1779" s="964">
        <v>0</v>
      </c>
      <c r="D1779" s="977">
        <v>0</v>
      </c>
      <c r="E1779" s="962">
        <v>0</v>
      </c>
      <c r="F1779" s="962">
        <v>1</v>
      </c>
      <c r="G1779" s="962" t="s">
        <v>685</v>
      </c>
      <c r="H1779" s="962" t="s">
        <v>146</v>
      </c>
      <c r="I1779" s="963" t="s">
        <v>681</v>
      </c>
    </row>
    <row r="1780" spans="1:9">
      <c r="A1780" s="967" t="s">
        <v>261</v>
      </c>
      <c r="B1780" s="962" t="s">
        <v>688</v>
      </c>
      <c r="C1780" s="964">
        <v>1101.2676366943726</v>
      </c>
      <c r="D1780" s="977">
        <v>0</v>
      </c>
      <c r="E1780" s="962">
        <v>0</v>
      </c>
      <c r="F1780" s="962">
        <v>1</v>
      </c>
      <c r="G1780" s="962" t="s">
        <v>685</v>
      </c>
      <c r="H1780" s="962" t="s">
        <v>79</v>
      </c>
      <c r="I1780" s="962" t="s">
        <v>683</v>
      </c>
    </row>
    <row r="1781" spans="1:9">
      <c r="A1781" s="966" t="s">
        <v>190</v>
      </c>
      <c r="B1781" s="962" t="s">
        <v>688</v>
      </c>
      <c r="C1781" s="964">
        <v>25331.289883576574</v>
      </c>
      <c r="D1781" s="977">
        <v>0</v>
      </c>
      <c r="E1781" s="962">
        <v>0</v>
      </c>
      <c r="F1781" s="962">
        <v>1</v>
      </c>
      <c r="G1781" s="962" t="s">
        <v>685</v>
      </c>
      <c r="H1781" s="962" t="s">
        <v>146</v>
      </c>
      <c r="I1781" s="963" t="s">
        <v>681</v>
      </c>
    </row>
    <row r="1782" spans="1:9">
      <c r="A1782" s="968" t="s">
        <v>83</v>
      </c>
      <c r="B1782" s="962" t="s">
        <v>688</v>
      </c>
      <c r="C1782" s="964">
        <v>0</v>
      </c>
      <c r="D1782" s="977">
        <v>0</v>
      </c>
      <c r="E1782" s="962">
        <v>0</v>
      </c>
      <c r="F1782" s="962">
        <v>1</v>
      </c>
      <c r="G1782" s="962" t="s">
        <v>685</v>
      </c>
      <c r="H1782" s="962" t="s">
        <v>87</v>
      </c>
      <c r="I1782" s="962" t="s">
        <v>682</v>
      </c>
    </row>
    <row r="1783" spans="1:9">
      <c r="A1783" s="966" t="s">
        <v>192</v>
      </c>
      <c r="B1783" s="962" t="s">
        <v>688</v>
      </c>
      <c r="C1783" s="964">
        <v>0</v>
      </c>
      <c r="D1783" s="977">
        <v>0</v>
      </c>
      <c r="E1783" s="962">
        <v>0</v>
      </c>
      <c r="F1783" s="962">
        <v>1</v>
      </c>
      <c r="G1783" s="962" t="s">
        <v>685</v>
      </c>
      <c r="H1783" s="962" t="s">
        <v>146</v>
      </c>
      <c r="I1783" s="962" t="s">
        <v>683</v>
      </c>
    </row>
    <row r="1784" spans="1:9">
      <c r="A1784" s="966" t="s">
        <v>94</v>
      </c>
      <c r="B1784" s="962" t="s">
        <v>688</v>
      </c>
      <c r="C1784" s="964">
        <v>665.88275707101616</v>
      </c>
      <c r="D1784" s="977">
        <v>0</v>
      </c>
      <c r="E1784" s="962">
        <v>0</v>
      </c>
      <c r="F1784" s="962">
        <v>1</v>
      </c>
      <c r="G1784" s="962" t="s">
        <v>685</v>
      </c>
      <c r="H1784" s="962" t="s">
        <v>95</v>
      </c>
      <c r="I1784" s="962" t="s">
        <v>726</v>
      </c>
    </row>
    <row r="1785" spans="1:9">
      <c r="A1785" s="966" t="s">
        <v>196</v>
      </c>
      <c r="B1785" s="962" t="s">
        <v>688</v>
      </c>
      <c r="C1785" s="964">
        <v>6736.7781315577595</v>
      </c>
      <c r="D1785" s="977">
        <v>0</v>
      </c>
      <c r="E1785" s="962">
        <v>0</v>
      </c>
      <c r="F1785" s="962">
        <v>1</v>
      </c>
      <c r="G1785" s="962" t="s">
        <v>685</v>
      </c>
      <c r="H1785" s="962" t="s">
        <v>146</v>
      </c>
      <c r="I1785" s="962" t="s">
        <v>681</v>
      </c>
    </row>
    <row r="1786" spans="1:9">
      <c r="A1786" s="966" t="s">
        <v>100</v>
      </c>
      <c r="B1786" s="962" t="s">
        <v>688</v>
      </c>
      <c r="C1786" s="964">
        <v>0</v>
      </c>
      <c r="D1786" s="977">
        <v>0</v>
      </c>
      <c r="E1786" s="962">
        <v>0</v>
      </c>
      <c r="F1786" s="962">
        <v>1</v>
      </c>
      <c r="G1786" s="962" t="s">
        <v>685</v>
      </c>
      <c r="H1786" s="962" t="s">
        <v>24</v>
      </c>
      <c r="I1786" s="962" t="s">
        <v>682</v>
      </c>
    </row>
    <row r="1787" spans="1:9">
      <c r="A1787" s="966" t="s">
        <v>198</v>
      </c>
      <c r="B1787" s="962" t="s">
        <v>688</v>
      </c>
      <c r="C1787" s="964">
        <v>0</v>
      </c>
      <c r="D1787" s="977">
        <v>0</v>
      </c>
      <c r="E1787" s="962">
        <v>0</v>
      </c>
      <c r="F1787" s="962">
        <v>1</v>
      </c>
      <c r="G1787" s="962" t="s">
        <v>685</v>
      </c>
      <c r="H1787" s="962" t="s">
        <v>146</v>
      </c>
      <c r="I1787" s="962" t="s">
        <v>683</v>
      </c>
    </row>
    <row r="1788" spans="1:9">
      <c r="A1788" s="966" t="s">
        <v>201</v>
      </c>
      <c r="B1788" s="962" t="s">
        <v>688</v>
      </c>
      <c r="C1788" s="964">
        <v>2634.4165666753038</v>
      </c>
      <c r="D1788" s="977">
        <v>0</v>
      </c>
      <c r="E1788" s="962">
        <v>0</v>
      </c>
      <c r="F1788" s="962">
        <v>1</v>
      </c>
      <c r="G1788" s="962" t="s">
        <v>685</v>
      </c>
      <c r="H1788" s="962" t="s">
        <v>146</v>
      </c>
      <c r="I1788" s="963" t="s">
        <v>683</v>
      </c>
    </row>
    <row r="1789" spans="1:9">
      <c r="A1789" s="968" t="s">
        <v>103</v>
      </c>
      <c r="B1789" s="962" t="s">
        <v>688</v>
      </c>
      <c r="C1789" s="964">
        <v>1498.2362034097864</v>
      </c>
      <c r="D1789" s="977">
        <v>0</v>
      </c>
      <c r="E1789" s="962">
        <v>0</v>
      </c>
      <c r="F1789" s="962">
        <v>1</v>
      </c>
      <c r="G1789" s="962" t="s">
        <v>685</v>
      </c>
      <c r="H1789" s="962" t="s">
        <v>79</v>
      </c>
      <c r="I1789" s="962" t="s">
        <v>682</v>
      </c>
    </row>
    <row r="1790" spans="1:9">
      <c r="A1790" s="968" t="s">
        <v>107</v>
      </c>
      <c r="B1790" s="962" t="s">
        <v>688</v>
      </c>
      <c r="C1790" s="964">
        <v>0</v>
      </c>
      <c r="D1790" s="977">
        <v>0</v>
      </c>
      <c r="E1790" s="962">
        <v>0</v>
      </c>
      <c r="F1790" s="962">
        <v>1</v>
      </c>
      <c r="G1790" s="962" t="s">
        <v>685</v>
      </c>
      <c r="H1790" s="962" t="s">
        <v>79</v>
      </c>
      <c r="I1790" s="962" t="s">
        <v>682</v>
      </c>
    </row>
    <row r="1791" spans="1:9">
      <c r="A1791" s="968" t="s">
        <v>108</v>
      </c>
      <c r="B1791" s="962" t="s">
        <v>688</v>
      </c>
      <c r="C1791" s="964">
        <v>332.94137853550808</v>
      </c>
      <c r="D1791" s="977">
        <v>0</v>
      </c>
      <c r="E1791" s="962">
        <v>0</v>
      </c>
      <c r="F1791" s="962">
        <v>1</v>
      </c>
      <c r="G1791" s="962" t="s">
        <v>685</v>
      </c>
      <c r="H1791" s="962" t="s">
        <v>32</v>
      </c>
      <c r="I1791" s="962" t="s">
        <v>682</v>
      </c>
    </row>
    <row r="1792" spans="1:9">
      <c r="A1792" s="966" t="s">
        <v>203</v>
      </c>
      <c r="B1792" s="962" t="s">
        <v>688</v>
      </c>
      <c r="C1792" s="964">
        <v>5410.2974012020059</v>
      </c>
      <c r="D1792" s="977">
        <v>0</v>
      </c>
      <c r="E1792" s="962">
        <v>0</v>
      </c>
      <c r="F1792" s="962">
        <v>1</v>
      </c>
      <c r="G1792" s="962" t="s">
        <v>685</v>
      </c>
      <c r="H1792" s="962" t="s">
        <v>146</v>
      </c>
      <c r="I1792" s="963" t="s">
        <v>681</v>
      </c>
    </row>
    <row r="1793" spans="1:9">
      <c r="A1793" s="966" t="s">
        <v>204</v>
      </c>
      <c r="B1793" s="962" t="s">
        <v>688</v>
      </c>
      <c r="C1793" s="964">
        <v>216345.30777237317</v>
      </c>
      <c r="D1793" s="977">
        <v>0</v>
      </c>
      <c r="E1793" s="962">
        <v>0</v>
      </c>
      <c r="F1793" s="962">
        <v>1</v>
      </c>
      <c r="G1793" s="962" t="s">
        <v>685</v>
      </c>
      <c r="H1793" s="962" t="s">
        <v>146</v>
      </c>
      <c r="I1793" s="963" t="s">
        <v>681</v>
      </c>
    </row>
    <row r="1794" spans="1:9">
      <c r="A1794" s="966" t="s">
        <v>262</v>
      </c>
      <c r="B1794" s="962" t="s">
        <v>688</v>
      </c>
      <c r="C1794" s="964">
        <v>19532.560874083141</v>
      </c>
      <c r="D1794" s="977">
        <v>0</v>
      </c>
      <c r="E1794" s="962">
        <v>0</v>
      </c>
      <c r="F1794" s="962">
        <v>1</v>
      </c>
      <c r="G1794" s="962" t="s">
        <v>685</v>
      </c>
      <c r="H1794" s="962" t="s">
        <v>146</v>
      </c>
      <c r="I1794" s="963" t="s">
        <v>681</v>
      </c>
    </row>
    <row r="1795" spans="1:9">
      <c r="A1795" s="966" t="s">
        <v>263</v>
      </c>
      <c r="B1795" s="962" t="s">
        <v>688</v>
      </c>
      <c r="C1795" s="964">
        <v>241.38249943824334</v>
      </c>
      <c r="D1795" s="977">
        <v>0</v>
      </c>
      <c r="E1795" s="962">
        <v>0</v>
      </c>
      <c r="F1795" s="962">
        <v>1</v>
      </c>
      <c r="G1795" s="962" t="s">
        <v>685</v>
      </c>
      <c r="H1795" s="962" t="s">
        <v>24</v>
      </c>
      <c r="I1795" s="962" t="s">
        <v>683</v>
      </c>
    </row>
    <row r="1796" spans="1:9">
      <c r="A1796" s="969" t="s">
        <v>122</v>
      </c>
      <c r="B1796" s="962" t="s">
        <v>688</v>
      </c>
      <c r="C1796" s="964">
        <v>83.23534463387702</v>
      </c>
      <c r="D1796" s="977">
        <v>0</v>
      </c>
      <c r="E1796" s="962">
        <v>0</v>
      </c>
      <c r="F1796" s="962">
        <v>1</v>
      </c>
      <c r="G1796" s="962" t="s">
        <v>685</v>
      </c>
      <c r="H1796" s="962" t="s">
        <v>79</v>
      </c>
      <c r="I1796" s="962" t="s">
        <v>683</v>
      </c>
    </row>
    <row r="1797" spans="1:9">
      <c r="A1797" s="969" t="s">
        <v>120</v>
      </c>
      <c r="B1797" s="962" t="s">
        <v>688</v>
      </c>
      <c r="C1797" s="964">
        <v>0</v>
      </c>
      <c r="D1797" s="977">
        <v>0</v>
      </c>
      <c r="E1797" s="962">
        <v>0</v>
      </c>
      <c r="F1797" s="962">
        <v>1</v>
      </c>
      <c r="G1797" s="962" t="s">
        <v>685</v>
      </c>
      <c r="H1797" s="962" t="s">
        <v>79</v>
      </c>
    </row>
    <row r="1798" spans="1:9">
      <c r="A1798" s="969" t="s">
        <v>123</v>
      </c>
      <c r="B1798" s="962" t="s">
        <v>688</v>
      </c>
      <c r="C1798" s="964">
        <v>0</v>
      </c>
      <c r="D1798" s="977">
        <v>0</v>
      </c>
      <c r="E1798" s="962">
        <v>0</v>
      </c>
      <c r="F1798" s="962">
        <v>1</v>
      </c>
      <c r="G1798" s="962" t="s">
        <v>685</v>
      </c>
      <c r="H1798" s="962" t="s">
        <v>54</v>
      </c>
      <c r="I1798" s="962" t="s">
        <v>683</v>
      </c>
    </row>
    <row r="1799" spans="1:9">
      <c r="A1799" s="967" t="s">
        <v>214</v>
      </c>
      <c r="B1799" s="962" t="s">
        <v>688</v>
      </c>
      <c r="C1799" s="964">
        <v>388.43160829142613</v>
      </c>
      <c r="D1799" s="977">
        <v>0</v>
      </c>
      <c r="E1799" s="962">
        <v>0</v>
      </c>
      <c r="F1799" s="962">
        <v>1</v>
      </c>
      <c r="G1799" s="962" t="s">
        <v>685</v>
      </c>
      <c r="H1799" s="962" t="s">
        <v>146</v>
      </c>
      <c r="I1799" s="962" t="s">
        <v>683</v>
      </c>
    </row>
    <row r="1800" spans="1:9" ht="15.6">
      <c r="A1800" s="967" t="s">
        <v>218</v>
      </c>
      <c r="B1800" s="962" t="s">
        <v>688</v>
      </c>
      <c r="C1800" s="964">
        <v>0</v>
      </c>
      <c r="D1800" s="977">
        <v>0</v>
      </c>
      <c r="E1800" s="962">
        <v>0</v>
      </c>
      <c r="F1800" s="962">
        <v>1</v>
      </c>
      <c r="G1800" s="962" t="s">
        <v>685</v>
      </c>
      <c r="H1800" s="962" t="s">
        <v>146</v>
      </c>
      <c r="I1800" s="973" t="s">
        <v>742</v>
      </c>
    </row>
    <row r="1801" spans="1:9">
      <c r="A1801" s="969" t="s">
        <v>126</v>
      </c>
      <c r="B1801" s="962" t="s">
        <v>688</v>
      </c>
      <c r="C1801" s="964">
        <v>0</v>
      </c>
      <c r="D1801" s="977">
        <v>0</v>
      </c>
      <c r="E1801" s="962">
        <v>0</v>
      </c>
      <c r="F1801" s="962">
        <v>1</v>
      </c>
      <c r="G1801" s="962" t="s">
        <v>685</v>
      </c>
      <c r="H1801" s="962" t="s">
        <v>32</v>
      </c>
      <c r="I1801" s="962" t="s">
        <v>681</v>
      </c>
    </row>
    <row r="1802" spans="1:9">
      <c r="A1802" s="968" t="s">
        <v>129</v>
      </c>
      <c r="B1802" s="962" t="s">
        <v>688</v>
      </c>
      <c r="C1802" s="964">
        <v>83.23534463387702</v>
      </c>
      <c r="D1802" s="977">
        <v>0</v>
      </c>
      <c r="E1802" s="962">
        <v>0</v>
      </c>
      <c r="F1802" s="962">
        <v>1</v>
      </c>
      <c r="G1802" s="962" t="s">
        <v>685</v>
      </c>
      <c r="H1802" s="962" t="s">
        <v>24</v>
      </c>
      <c r="I1802" s="962" t="s">
        <v>682</v>
      </c>
    </row>
    <row r="1803" spans="1:9">
      <c r="A1803" s="968" t="s">
        <v>264</v>
      </c>
      <c r="B1803" s="962" t="s">
        <v>688</v>
      </c>
      <c r="C1803" s="964">
        <v>0</v>
      </c>
      <c r="D1803" s="977">
        <v>0</v>
      </c>
      <c r="E1803" s="962">
        <v>0</v>
      </c>
      <c r="F1803" s="962">
        <v>1</v>
      </c>
      <c r="G1803" s="962" t="s">
        <v>685</v>
      </c>
      <c r="H1803" s="962" t="s">
        <v>133</v>
      </c>
      <c r="I1803" s="962" t="s">
        <v>682</v>
      </c>
    </row>
    <row r="1804" spans="1:9">
      <c r="A1804" s="968" t="s">
        <v>138</v>
      </c>
      <c r="B1804" s="962" t="s">
        <v>688</v>
      </c>
      <c r="C1804" s="964">
        <v>166.47068926775404</v>
      </c>
      <c r="D1804" s="977">
        <v>0</v>
      </c>
      <c r="E1804" s="962">
        <v>0</v>
      </c>
      <c r="F1804" s="962">
        <v>1</v>
      </c>
      <c r="G1804" s="962" t="s">
        <v>685</v>
      </c>
      <c r="H1804" s="962" t="s">
        <v>87</v>
      </c>
      <c r="I1804" s="962" t="s">
        <v>682</v>
      </c>
    </row>
    <row r="1805" spans="1:9">
      <c r="A1805" s="966" t="s">
        <v>212</v>
      </c>
      <c r="B1805" s="962" t="s">
        <v>688</v>
      </c>
      <c r="C1805" s="964">
        <v>0</v>
      </c>
      <c r="D1805" s="977">
        <v>0</v>
      </c>
      <c r="E1805" s="962">
        <v>0</v>
      </c>
      <c r="F1805" s="962">
        <v>1</v>
      </c>
      <c r="G1805" s="962" t="s">
        <v>685</v>
      </c>
      <c r="H1805" s="962" t="s">
        <v>146</v>
      </c>
      <c r="I1805" s="962" t="s">
        <v>705</v>
      </c>
    </row>
    <row r="1806" spans="1:9">
      <c r="A1806" s="962" t="s">
        <v>20</v>
      </c>
      <c r="B1806" s="962" t="s">
        <v>688</v>
      </c>
      <c r="C1806" s="964">
        <v>0</v>
      </c>
      <c r="D1806" s="977">
        <v>0</v>
      </c>
      <c r="E1806" s="962">
        <v>0</v>
      </c>
      <c r="F1806" s="962">
        <v>2</v>
      </c>
      <c r="G1806" s="962" t="s">
        <v>685</v>
      </c>
      <c r="H1806" s="962" t="s">
        <v>24</v>
      </c>
      <c r="I1806" s="963" t="s">
        <v>683</v>
      </c>
    </row>
    <row r="1807" spans="1:9">
      <c r="A1807" s="962" t="s">
        <v>143</v>
      </c>
      <c r="B1807" s="962" t="s">
        <v>688</v>
      </c>
      <c r="C1807" s="964">
        <v>0</v>
      </c>
      <c r="D1807" s="977">
        <v>0</v>
      </c>
      <c r="E1807" s="962">
        <v>0</v>
      </c>
      <c r="F1807" s="962">
        <v>2</v>
      </c>
      <c r="G1807" s="962" t="s">
        <v>685</v>
      </c>
      <c r="H1807" s="962" t="s">
        <v>146</v>
      </c>
      <c r="I1807" s="963" t="s">
        <v>681</v>
      </c>
    </row>
    <row r="1808" spans="1:9">
      <c r="A1808" s="966" t="s">
        <v>152</v>
      </c>
      <c r="B1808" s="962" t="s">
        <v>688</v>
      </c>
      <c r="C1808" s="964">
        <v>8332.9429081906164</v>
      </c>
      <c r="D1808" s="977">
        <v>0</v>
      </c>
      <c r="E1808" s="962">
        <v>0</v>
      </c>
      <c r="F1808" s="962">
        <v>2</v>
      </c>
      <c r="G1808" s="962" t="s">
        <v>685</v>
      </c>
      <c r="H1808" s="962" t="s">
        <v>146</v>
      </c>
      <c r="I1808" s="963" t="s">
        <v>681</v>
      </c>
    </row>
    <row r="1809" spans="1:9">
      <c r="A1809" s="966" t="s">
        <v>158</v>
      </c>
      <c r="B1809" s="962" t="s">
        <v>688</v>
      </c>
      <c r="C1809" s="964">
        <v>0</v>
      </c>
      <c r="D1809" s="977">
        <v>0</v>
      </c>
      <c r="E1809" s="962">
        <v>0</v>
      </c>
      <c r="F1809" s="962">
        <v>2</v>
      </c>
      <c r="G1809" s="962" t="s">
        <v>685</v>
      </c>
      <c r="H1809" s="962" t="s">
        <v>146</v>
      </c>
      <c r="I1809" s="963" t="s">
        <v>683</v>
      </c>
    </row>
    <row r="1810" spans="1:9">
      <c r="A1810" s="966" t="s">
        <v>30</v>
      </c>
      <c r="B1810" s="962" t="s">
        <v>688</v>
      </c>
      <c r="C1810" s="964">
        <v>233.22100099412242</v>
      </c>
      <c r="D1810" s="977">
        <v>0</v>
      </c>
      <c r="E1810" s="962">
        <v>0</v>
      </c>
      <c r="F1810" s="962">
        <v>2</v>
      </c>
      <c r="G1810" s="962" t="s">
        <v>685</v>
      </c>
      <c r="H1810" s="962" t="s">
        <v>32</v>
      </c>
      <c r="I1810" s="963" t="s">
        <v>681</v>
      </c>
    </row>
    <row r="1811" spans="1:9">
      <c r="A1811" s="967" t="s">
        <v>39</v>
      </c>
      <c r="B1811" s="962" t="s">
        <v>688</v>
      </c>
      <c r="C1811" s="964">
        <v>405.60174085934335</v>
      </c>
      <c r="D1811" s="977">
        <v>0</v>
      </c>
      <c r="E1811" s="962">
        <v>0</v>
      </c>
      <c r="F1811" s="962">
        <v>2</v>
      </c>
      <c r="G1811" s="962" t="s">
        <v>685</v>
      </c>
      <c r="H1811" s="962" t="s">
        <v>24</v>
      </c>
      <c r="I1811" s="963" t="s">
        <v>682</v>
      </c>
    </row>
    <row r="1812" spans="1:9">
      <c r="A1812" s="968" t="s">
        <v>70</v>
      </c>
      <c r="B1812" s="962" t="s">
        <v>688</v>
      </c>
      <c r="C1812" s="964">
        <v>101.40043521483584</v>
      </c>
      <c r="D1812" s="977">
        <v>0</v>
      </c>
      <c r="E1812" s="962">
        <v>0</v>
      </c>
      <c r="F1812" s="962">
        <v>2</v>
      </c>
      <c r="G1812" s="962" t="s">
        <v>685</v>
      </c>
      <c r="H1812" s="962" t="s">
        <v>32</v>
      </c>
      <c r="I1812" s="963" t="s">
        <v>711</v>
      </c>
    </row>
    <row r="1813" spans="1:9">
      <c r="A1813" s="968" t="s">
        <v>746</v>
      </c>
      <c r="B1813" s="962" t="s">
        <v>688</v>
      </c>
      <c r="C1813" s="964">
        <v>202.80087042967168</v>
      </c>
      <c r="D1813" s="977">
        <v>0</v>
      </c>
      <c r="E1813" s="962">
        <v>0</v>
      </c>
      <c r="F1813" s="962">
        <v>2</v>
      </c>
      <c r="G1813" s="962" t="s">
        <v>685</v>
      </c>
      <c r="H1813" s="962" t="s">
        <v>46</v>
      </c>
      <c r="I1813" s="963" t="s">
        <v>682</v>
      </c>
    </row>
    <row r="1814" spans="1:9">
      <c r="A1814" s="968" t="s">
        <v>63</v>
      </c>
      <c r="B1814" s="962" t="s">
        <v>688</v>
      </c>
      <c r="C1814" s="964">
        <v>1521.0065282225376</v>
      </c>
      <c r="D1814" s="977">
        <v>0</v>
      </c>
      <c r="E1814" s="962">
        <v>0</v>
      </c>
      <c r="F1814" s="962">
        <v>2</v>
      </c>
      <c r="G1814" s="962" t="s">
        <v>685</v>
      </c>
      <c r="H1814" s="962" t="s">
        <v>64</v>
      </c>
      <c r="I1814" s="963" t="s">
        <v>683</v>
      </c>
    </row>
    <row r="1815" spans="1:9">
      <c r="A1815" s="966" t="s">
        <v>166</v>
      </c>
      <c r="B1815" s="962" t="s">
        <v>688</v>
      </c>
      <c r="C1815" s="964">
        <v>4334.8686054342315</v>
      </c>
      <c r="D1815" s="977">
        <v>0</v>
      </c>
      <c r="E1815" s="962">
        <v>0</v>
      </c>
      <c r="F1815" s="962">
        <v>2</v>
      </c>
      <c r="G1815" s="962" t="s">
        <v>685</v>
      </c>
      <c r="H1815" s="962" t="s">
        <v>146</v>
      </c>
      <c r="I1815" s="963" t="s">
        <v>683</v>
      </c>
    </row>
    <row r="1816" spans="1:9">
      <c r="A1816" s="966" t="s">
        <v>173</v>
      </c>
      <c r="B1816" s="962" t="s">
        <v>688</v>
      </c>
      <c r="C1816" s="964">
        <v>0</v>
      </c>
      <c r="D1816" s="977">
        <v>0</v>
      </c>
      <c r="E1816" s="962">
        <v>0</v>
      </c>
      <c r="F1816" s="962">
        <v>2</v>
      </c>
      <c r="G1816" s="962" t="s">
        <v>685</v>
      </c>
      <c r="H1816" s="962" t="s">
        <v>146</v>
      </c>
      <c r="I1816" s="963" t="s">
        <v>683</v>
      </c>
    </row>
    <row r="1817" spans="1:9">
      <c r="A1817" s="969" t="s">
        <v>52</v>
      </c>
      <c r="B1817" s="962" t="s">
        <v>688</v>
      </c>
      <c r="C1817" s="964">
        <v>0</v>
      </c>
      <c r="D1817" s="977">
        <v>0</v>
      </c>
      <c r="E1817" s="962">
        <v>0</v>
      </c>
      <c r="F1817" s="962">
        <v>2</v>
      </c>
      <c r="G1817" s="962" t="s">
        <v>685</v>
      </c>
      <c r="H1817" s="962" t="s">
        <v>54</v>
      </c>
      <c r="I1817" s="962" t="s">
        <v>721</v>
      </c>
    </row>
    <row r="1818" spans="1:9">
      <c r="A1818" s="966" t="s">
        <v>185</v>
      </c>
      <c r="B1818" s="962" t="s">
        <v>688</v>
      </c>
      <c r="C1818" s="964">
        <v>147611.99355674369</v>
      </c>
      <c r="D1818" s="977">
        <v>0</v>
      </c>
      <c r="E1818" s="962">
        <v>0</v>
      </c>
      <c r="F1818" s="962">
        <v>2</v>
      </c>
      <c r="G1818" s="962" t="s">
        <v>685</v>
      </c>
      <c r="H1818" s="962" t="s">
        <v>146</v>
      </c>
      <c r="I1818" s="963" t="s">
        <v>681</v>
      </c>
    </row>
    <row r="1819" spans="1:9">
      <c r="A1819" s="968" t="s">
        <v>747</v>
      </c>
      <c r="B1819" s="962" t="s">
        <v>688</v>
      </c>
      <c r="C1819" s="964">
        <v>0</v>
      </c>
      <c r="D1819" s="977">
        <v>0</v>
      </c>
      <c r="E1819" s="962">
        <v>0</v>
      </c>
      <c r="F1819" s="962">
        <v>2</v>
      </c>
      <c r="G1819" s="962" t="s">
        <v>685</v>
      </c>
      <c r="H1819" s="962" t="s">
        <v>24</v>
      </c>
      <c r="I1819" s="962" t="s">
        <v>683</v>
      </c>
    </row>
    <row r="1820" spans="1:9">
      <c r="A1820" s="966" t="s">
        <v>181</v>
      </c>
      <c r="B1820" s="962" t="s">
        <v>688</v>
      </c>
      <c r="C1820" s="964">
        <v>0</v>
      </c>
      <c r="D1820" s="977">
        <v>0</v>
      </c>
      <c r="E1820" s="962">
        <v>0</v>
      </c>
      <c r="F1820" s="962">
        <v>2</v>
      </c>
      <c r="G1820" s="962" t="s">
        <v>685</v>
      </c>
      <c r="H1820" s="962" t="s">
        <v>146</v>
      </c>
      <c r="I1820" s="963" t="s">
        <v>681</v>
      </c>
    </row>
    <row r="1821" spans="1:9">
      <c r="A1821" s="967" t="s">
        <v>261</v>
      </c>
      <c r="B1821" s="962" t="s">
        <v>688</v>
      </c>
      <c r="C1821" s="964">
        <v>1676.4871955519525</v>
      </c>
      <c r="D1821" s="977">
        <v>0</v>
      </c>
      <c r="E1821" s="962">
        <v>0</v>
      </c>
      <c r="F1821" s="962">
        <v>2</v>
      </c>
      <c r="G1821" s="962" t="s">
        <v>685</v>
      </c>
      <c r="H1821" s="962" t="s">
        <v>79</v>
      </c>
      <c r="I1821" s="962" t="s">
        <v>683</v>
      </c>
    </row>
    <row r="1822" spans="1:9">
      <c r="A1822" s="966" t="s">
        <v>190</v>
      </c>
      <c r="B1822" s="962" t="s">
        <v>688</v>
      </c>
      <c r="C1822" s="964">
        <v>6266.5468962768537</v>
      </c>
      <c r="D1822" s="977">
        <v>0</v>
      </c>
      <c r="E1822" s="962">
        <v>0</v>
      </c>
      <c r="F1822" s="962">
        <v>2</v>
      </c>
      <c r="G1822" s="962" t="s">
        <v>685</v>
      </c>
      <c r="H1822" s="962" t="s">
        <v>146</v>
      </c>
      <c r="I1822" s="963" t="s">
        <v>681</v>
      </c>
    </row>
    <row r="1823" spans="1:9">
      <c r="A1823" s="968" t="s">
        <v>83</v>
      </c>
      <c r="B1823" s="962" t="s">
        <v>688</v>
      </c>
      <c r="C1823" s="964">
        <v>0</v>
      </c>
      <c r="D1823" s="977">
        <v>0</v>
      </c>
      <c r="E1823" s="962">
        <v>0</v>
      </c>
      <c r="F1823" s="962">
        <v>2</v>
      </c>
      <c r="G1823" s="962" t="s">
        <v>685</v>
      </c>
      <c r="H1823" s="962" t="s">
        <v>87</v>
      </c>
      <c r="I1823" s="962" t="s">
        <v>682</v>
      </c>
    </row>
    <row r="1824" spans="1:9">
      <c r="A1824" s="966" t="s">
        <v>192</v>
      </c>
      <c r="B1824" s="962" t="s">
        <v>688</v>
      </c>
      <c r="C1824" s="964">
        <v>0</v>
      </c>
      <c r="D1824" s="977">
        <v>0</v>
      </c>
      <c r="E1824" s="962">
        <v>0</v>
      </c>
      <c r="F1824" s="962">
        <v>2</v>
      </c>
      <c r="G1824" s="962" t="s">
        <v>685</v>
      </c>
      <c r="H1824" s="962" t="s">
        <v>146</v>
      </c>
      <c r="I1824" s="962" t="s">
        <v>683</v>
      </c>
    </row>
    <row r="1825" spans="1:9">
      <c r="A1825" s="966" t="s">
        <v>94</v>
      </c>
      <c r="B1825" s="962" t="s">
        <v>688</v>
      </c>
      <c r="C1825" s="964">
        <v>405.60174085934335</v>
      </c>
      <c r="D1825" s="977">
        <v>0</v>
      </c>
      <c r="E1825" s="962">
        <v>0</v>
      </c>
      <c r="F1825" s="962">
        <v>2</v>
      </c>
      <c r="G1825" s="962" t="s">
        <v>685</v>
      </c>
      <c r="H1825" s="962" t="s">
        <v>95</v>
      </c>
      <c r="I1825" s="962" t="s">
        <v>726</v>
      </c>
    </row>
    <row r="1826" spans="1:9">
      <c r="A1826" s="966" t="s">
        <v>196</v>
      </c>
      <c r="B1826" s="962" t="s">
        <v>688</v>
      </c>
      <c r="C1826" s="964">
        <v>10258.746411913649</v>
      </c>
      <c r="D1826" s="977">
        <v>0</v>
      </c>
      <c r="E1826" s="962">
        <v>0</v>
      </c>
      <c r="F1826" s="962">
        <v>2</v>
      </c>
      <c r="G1826" s="962" t="s">
        <v>685</v>
      </c>
      <c r="H1826" s="962" t="s">
        <v>146</v>
      </c>
      <c r="I1826" s="962" t="s">
        <v>681</v>
      </c>
    </row>
    <row r="1827" spans="1:9">
      <c r="A1827" s="966" t="s">
        <v>100</v>
      </c>
      <c r="B1827" s="962" t="s">
        <v>688</v>
      </c>
      <c r="C1827" s="964">
        <v>0</v>
      </c>
      <c r="D1827" s="977">
        <v>0</v>
      </c>
      <c r="E1827" s="962">
        <v>0</v>
      </c>
      <c r="F1827" s="962">
        <v>2</v>
      </c>
      <c r="G1827" s="962" t="s">
        <v>685</v>
      </c>
      <c r="H1827" s="962" t="s">
        <v>24</v>
      </c>
      <c r="I1827" s="962" t="s">
        <v>682</v>
      </c>
    </row>
    <row r="1828" spans="1:9">
      <c r="A1828" s="966" t="s">
        <v>198</v>
      </c>
      <c r="B1828" s="962" t="s">
        <v>688</v>
      </c>
      <c r="C1828" s="964">
        <v>12837.295098198218</v>
      </c>
      <c r="D1828" s="977">
        <v>0</v>
      </c>
      <c r="E1828" s="962">
        <v>0</v>
      </c>
      <c r="F1828" s="962">
        <v>2</v>
      </c>
      <c r="G1828" s="962" t="s">
        <v>685</v>
      </c>
      <c r="H1828" s="962" t="s">
        <v>146</v>
      </c>
      <c r="I1828" s="962" t="s">
        <v>683</v>
      </c>
    </row>
    <row r="1829" spans="1:9">
      <c r="A1829" s="966" t="s">
        <v>201</v>
      </c>
      <c r="B1829" s="962" t="s">
        <v>688</v>
      </c>
      <c r="C1829" s="964">
        <v>6418.6911839691311</v>
      </c>
      <c r="D1829" s="977">
        <v>0</v>
      </c>
      <c r="E1829" s="962">
        <v>0</v>
      </c>
      <c r="F1829" s="962">
        <v>2</v>
      </c>
      <c r="G1829" s="962" t="s">
        <v>685</v>
      </c>
      <c r="H1829" s="962" t="s">
        <v>146</v>
      </c>
      <c r="I1829" s="963" t="s">
        <v>683</v>
      </c>
    </row>
    <row r="1830" spans="1:9">
      <c r="A1830" s="968" t="s">
        <v>103</v>
      </c>
      <c r="B1830" s="962" t="s">
        <v>688</v>
      </c>
      <c r="C1830" s="964">
        <v>1216.80522257803</v>
      </c>
      <c r="D1830" s="977">
        <v>0</v>
      </c>
      <c r="E1830" s="962">
        <v>0</v>
      </c>
      <c r="F1830" s="962">
        <v>2</v>
      </c>
      <c r="G1830" s="962" t="s">
        <v>685</v>
      </c>
      <c r="H1830" s="962" t="s">
        <v>79</v>
      </c>
      <c r="I1830" s="962" t="s">
        <v>682</v>
      </c>
    </row>
    <row r="1831" spans="1:9">
      <c r="A1831" s="968" t="s">
        <v>107</v>
      </c>
      <c r="B1831" s="962" t="s">
        <v>688</v>
      </c>
      <c r="C1831" s="964">
        <v>1216.80522257803</v>
      </c>
      <c r="D1831" s="977">
        <v>0</v>
      </c>
      <c r="E1831" s="962">
        <v>0</v>
      </c>
      <c r="F1831" s="962">
        <v>2</v>
      </c>
      <c r="G1831" s="962" t="s">
        <v>685</v>
      </c>
      <c r="H1831" s="962" t="s">
        <v>79</v>
      </c>
      <c r="I1831" s="962" t="s">
        <v>682</v>
      </c>
    </row>
    <row r="1832" spans="1:9">
      <c r="A1832" s="968" t="s">
        <v>108</v>
      </c>
      <c r="B1832" s="962" t="s">
        <v>688</v>
      </c>
      <c r="C1832" s="964">
        <v>101.40043521483584</v>
      </c>
      <c r="D1832" s="977">
        <v>0</v>
      </c>
      <c r="E1832" s="962">
        <v>0</v>
      </c>
      <c r="F1832" s="962">
        <v>2</v>
      </c>
      <c r="G1832" s="962" t="s">
        <v>685</v>
      </c>
      <c r="H1832" s="962" t="s">
        <v>32</v>
      </c>
      <c r="I1832" s="962" t="s">
        <v>682</v>
      </c>
    </row>
    <row r="1833" spans="1:9">
      <c r="A1833" s="966" t="s">
        <v>203</v>
      </c>
      <c r="B1833" s="962" t="s">
        <v>688</v>
      </c>
      <c r="C1833" s="964">
        <v>19773.084866892987</v>
      </c>
      <c r="D1833" s="977">
        <v>0</v>
      </c>
      <c r="E1833" s="962">
        <v>0</v>
      </c>
      <c r="F1833" s="962">
        <v>2</v>
      </c>
      <c r="G1833" s="962" t="s">
        <v>685</v>
      </c>
      <c r="H1833" s="962" t="s">
        <v>146</v>
      </c>
      <c r="I1833" s="963" t="s">
        <v>681</v>
      </c>
    </row>
    <row r="1834" spans="1:9">
      <c r="A1834" s="966" t="s">
        <v>204</v>
      </c>
      <c r="B1834" s="962" t="s">
        <v>688</v>
      </c>
      <c r="C1834" s="964">
        <v>220393.84593944569</v>
      </c>
      <c r="D1834" s="977">
        <v>0</v>
      </c>
      <c r="E1834" s="962">
        <v>0</v>
      </c>
      <c r="F1834" s="962">
        <v>2</v>
      </c>
      <c r="G1834" s="962" t="s">
        <v>685</v>
      </c>
      <c r="H1834" s="962" t="s">
        <v>146</v>
      </c>
      <c r="I1834" s="963" t="s">
        <v>681</v>
      </c>
    </row>
    <row r="1835" spans="1:9">
      <c r="A1835" s="966" t="s">
        <v>262</v>
      </c>
      <c r="B1835" s="962" t="s">
        <v>688</v>
      </c>
      <c r="C1835" s="964">
        <v>36777.937852420953</v>
      </c>
      <c r="D1835" s="977">
        <v>0</v>
      </c>
      <c r="E1835" s="962">
        <v>0</v>
      </c>
      <c r="F1835" s="962">
        <v>2</v>
      </c>
      <c r="G1835" s="962" t="s">
        <v>685</v>
      </c>
      <c r="H1835" s="962" t="s">
        <v>146</v>
      </c>
      <c r="I1835" s="963" t="s">
        <v>681</v>
      </c>
    </row>
    <row r="1836" spans="1:9">
      <c r="A1836" s="966" t="s">
        <v>263</v>
      </c>
      <c r="B1836" s="962" t="s">
        <v>688</v>
      </c>
      <c r="C1836" s="964">
        <v>304.2013056445075</v>
      </c>
      <c r="D1836" s="977">
        <v>0</v>
      </c>
      <c r="E1836" s="962">
        <v>0</v>
      </c>
      <c r="F1836" s="962">
        <v>2</v>
      </c>
      <c r="G1836" s="962" t="s">
        <v>685</v>
      </c>
      <c r="H1836" s="962" t="s">
        <v>24</v>
      </c>
      <c r="I1836" s="962" t="s">
        <v>683</v>
      </c>
    </row>
    <row r="1837" spans="1:9">
      <c r="A1837" s="969" t="s">
        <v>122</v>
      </c>
      <c r="B1837" s="962" t="s">
        <v>688</v>
      </c>
      <c r="C1837" s="964">
        <v>0</v>
      </c>
      <c r="D1837" s="977">
        <v>0</v>
      </c>
      <c r="E1837" s="962">
        <v>0</v>
      </c>
      <c r="F1837" s="962">
        <v>2</v>
      </c>
      <c r="G1837" s="962" t="s">
        <v>685</v>
      </c>
      <c r="H1837" s="962" t="s">
        <v>79</v>
      </c>
      <c r="I1837" s="962" t="s">
        <v>683</v>
      </c>
    </row>
    <row r="1838" spans="1:9">
      <c r="A1838" s="969" t="s">
        <v>120</v>
      </c>
      <c r="B1838" s="962" t="s">
        <v>688</v>
      </c>
      <c r="C1838" s="964">
        <v>101.40043521483584</v>
      </c>
      <c r="D1838" s="977">
        <v>0</v>
      </c>
      <c r="E1838" s="962">
        <v>0</v>
      </c>
      <c r="F1838" s="962">
        <v>2</v>
      </c>
      <c r="G1838" s="962" t="s">
        <v>685</v>
      </c>
      <c r="H1838" s="962" t="s">
        <v>79</v>
      </c>
    </row>
    <row r="1839" spans="1:9">
      <c r="A1839" s="969" t="s">
        <v>123</v>
      </c>
      <c r="B1839" s="962" t="s">
        <v>688</v>
      </c>
      <c r="C1839" s="964">
        <v>0</v>
      </c>
      <c r="D1839" s="977">
        <v>0</v>
      </c>
      <c r="E1839" s="962">
        <v>0</v>
      </c>
      <c r="F1839" s="962">
        <v>2</v>
      </c>
      <c r="G1839" s="962" t="s">
        <v>685</v>
      </c>
      <c r="H1839" s="962" t="s">
        <v>54</v>
      </c>
      <c r="I1839" s="962" t="s">
        <v>683</v>
      </c>
    </row>
    <row r="1840" spans="1:9">
      <c r="A1840" s="967" t="s">
        <v>214</v>
      </c>
      <c r="B1840" s="962" t="s">
        <v>688</v>
      </c>
      <c r="C1840" s="964">
        <v>0</v>
      </c>
      <c r="D1840" s="977">
        <v>0</v>
      </c>
      <c r="E1840" s="962">
        <v>0</v>
      </c>
      <c r="F1840" s="962">
        <v>2</v>
      </c>
      <c r="G1840" s="962" t="s">
        <v>685</v>
      </c>
      <c r="H1840" s="962" t="s">
        <v>146</v>
      </c>
      <c r="I1840" s="962" t="s">
        <v>683</v>
      </c>
    </row>
    <row r="1841" spans="1:9" ht="15.6">
      <c r="A1841" s="967" t="s">
        <v>218</v>
      </c>
      <c r="B1841" s="962" t="s">
        <v>688</v>
      </c>
      <c r="C1841" s="964">
        <v>0</v>
      </c>
      <c r="D1841" s="977">
        <v>0</v>
      </c>
      <c r="E1841" s="962">
        <v>0</v>
      </c>
      <c r="F1841" s="962">
        <v>2</v>
      </c>
      <c r="G1841" s="962" t="s">
        <v>685</v>
      </c>
      <c r="H1841" s="962" t="s">
        <v>146</v>
      </c>
      <c r="I1841" s="973" t="s">
        <v>742</v>
      </c>
    </row>
    <row r="1842" spans="1:9">
      <c r="A1842" s="969" t="s">
        <v>126</v>
      </c>
      <c r="B1842" s="962" t="s">
        <v>688</v>
      </c>
      <c r="C1842" s="964">
        <v>0</v>
      </c>
      <c r="D1842" s="977">
        <v>0</v>
      </c>
      <c r="E1842" s="962">
        <v>0</v>
      </c>
      <c r="F1842" s="962">
        <v>2</v>
      </c>
      <c r="G1842" s="962" t="s">
        <v>685</v>
      </c>
      <c r="H1842" s="962" t="s">
        <v>32</v>
      </c>
      <c r="I1842" s="962" t="s">
        <v>681</v>
      </c>
    </row>
    <row r="1843" spans="1:9">
      <c r="A1843" s="968" t="s">
        <v>129</v>
      </c>
      <c r="B1843" s="962" t="s">
        <v>688</v>
      </c>
      <c r="C1843" s="964">
        <v>101.40043521483584</v>
      </c>
      <c r="D1843" s="977">
        <v>0</v>
      </c>
      <c r="E1843" s="962">
        <v>0</v>
      </c>
      <c r="F1843" s="962">
        <v>2</v>
      </c>
      <c r="G1843" s="962" t="s">
        <v>685</v>
      </c>
      <c r="H1843" s="962" t="s">
        <v>24</v>
      </c>
      <c r="I1843" s="962" t="s">
        <v>682</v>
      </c>
    </row>
    <row r="1844" spans="1:9">
      <c r="A1844" s="968" t="s">
        <v>264</v>
      </c>
      <c r="B1844" s="962" t="s">
        <v>688</v>
      </c>
      <c r="C1844" s="964">
        <v>0</v>
      </c>
      <c r="D1844" s="977">
        <v>0</v>
      </c>
      <c r="E1844" s="962">
        <v>0</v>
      </c>
      <c r="F1844" s="962">
        <v>2</v>
      </c>
      <c r="G1844" s="962" t="s">
        <v>685</v>
      </c>
      <c r="H1844" s="962" t="s">
        <v>133</v>
      </c>
      <c r="I1844" s="962" t="s">
        <v>682</v>
      </c>
    </row>
    <row r="1845" spans="1:9">
      <c r="A1845" s="968" t="s">
        <v>138</v>
      </c>
      <c r="B1845" s="962" t="s">
        <v>688</v>
      </c>
      <c r="C1845" s="964">
        <v>101.40043521483584</v>
      </c>
      <c r="D1845" s="977">
        <v>0</v>
      </c>
      <c r="E1845" s="962">
        <v>0</v>
      </c>
      <c r="F1845" s="962">
        <v>2</v>
      </c>
      <c r="G1845" s="962" t="s">
        <v>685</v>
      </c>
      <c r="H1845" s="962" t="s">
        <v>87</v>
      </c>
      <c r="I1845" s="962" t="s">
        <v>682</v>
      </c>
    </row>
    <row r="1846" spans="1:9">
      <c r="A1846" s="966" t="s">
        <v>212</v>
      </c>
      <c r="B1846" s="962" t="s">
        <v>688</v>
      </c>
      <c r="C1846" s="964">
        <v>0</v>
      </c>
      <c r="D1846" s="977">
        <v>0</v>
      </c>
      <c r="E1846" s="962">
        <v>0</v>
      </c>
      <c r="F1846" s="962">
        <v>2</v>
      </c>
      <c r="G1846" s="962" t="s">
        <v>685</v>
      </c>
      <c r="H1846" s="962" t="s">
        <v>146</v>
      </c>
      <c r="I1846" s="962" t="s">
        <v>705</v>
      </c>
    </row>
    <row r="1847" spans="1:9">
      <c r="A1847" s="962" t="s">
        <v>20</v>
      </c>
      <c r="B1847" s="962" t="s">
        <v>688</v>
      </c>
      <c r="C1847" s="964">
        <v>0</v>
      </c>
      <c r="D1847" s="977">
        <v>0</v>
      </c>
      <c r="E1847" s="962">
        <v>0</v>
      </c>
      <c r="F1847" s="962">
        <v>3</v>
      </c>
      <c r="G1847" s="962" t="s">
        <v>685</v>
      </c>
      <c r="H1847" s="962" t="s">
        <v>24</v>
      </c>
      <c r="I1847" s="963" t="s">
        <v>683</v>
      </c>
    </row>
    <row r="1848" spans="1:9">
      <c r="A1848" s="962" t="s">
        <v>143</v>
      </c>
      <c r="B1848" s="962" t="s">
        <v>688</v>
      </c>
      <c r="C1848" s="964">
        <v>0</v>
      </c>
      <c r="D1848" s="977">
        <v>0</v>
      </c>
      <c r="E1848" s="962">
        <v>0</v>
      </c>
      <c r="F1848" s="962">
        <v>3</v>
      </c>
      <c r="G1848" s="962" t="s">
        <v>685</v>
      </c>
      <c r="H1848" s="962" t="s">
        <v>146</v>
      </c>
      <c r="I1848" s="963" t="s">
        <v>681</v>
      </c>
    </row>
    <row r="1849" spans="1:9">
      <c r="A1849" s="966" t="s">
        <v>152</v>
      </c>
      <c r="B1849" s="962" t="s">
        <v>688</v>
      </c>
      <c r="C1849" s="964">
        <v>2208.4121222737631</v>
      </c>
      <c r="D1849" s="977">
        <v>0</v>
      </c>
      <c r="E1849" s="962">
        <v>0</v>
      </c>
      <c r="F1849" s="962">
        <v>3</v>
      </c>
      <c r="G1849" s="962" t="s">
        <v>685</v>
      </c>
      <c r="H1849" s="962" t="s">
        <v>146</v>
      </c>
      <c r="I1849" s="963" t="s">
        <v>681</v>
      </c>
    </row>
    <row r="1850" spans="1:9">
      <c r="A1850" s="966" t="s">
        <v>158</v>
      </c>
      <c r="B1850" s="962" t="s">
        <v>688</v>
      </c>
      <c r="C1850" s="964">
        <v>0</v>
      </c>
      <c r="D1850" s="977">
        <v>0</v>
      </c>
      <c r="E1850" s="962">
        <v>0</v>
      </c>
      <c r="F1850" s="962">
        <v>3</v>
      </c>
      <c r="G1850" s="962" t="s">
        <v>685</v>
      </c>
      <c r="H1850" s="962" t="s">
        <v>146</v>
      </c>
      <c r="I1850" s="963" t="s">
        <v>683</v>
      </c>
    </row>
    <row r="1851" spans="1:9">
      <c r="A1851" s="966" t="s">
        <v>30</v>
      </c>
      <c r="B1851" s="962" t="s">
        <v>688</v>
      </c>
      <c r="C1851" s="964">
        <v>924.86521093881083</v>
      </c>
      <c r="D1851" s="977">
        <v>0</v>
      </c>
      <c r="E1851" s="962">
        <v>0</v>
      </c>
      <c r="F1851" s="962">
        <v>3</v>
      </c>
      <c r="G1851" s="962" t="s">
        <v>685</v>
      </c>
      <c r="H1851" s="962" t="s">
        <v>32</v>
      </c>
      <c r="I1851" s="963" t="s">
        <v>681</v>
      </c>
    </row>
    <row r="1852" spans="1:9">
      <c r="A1852" s="967" t="s">
        <v>39</v>
      </c>
      <c r="B1852" s="962" t="s">
        <v>688</v>
      </c>
      <c r="C1852" s="964">
        <v>1067.1521664678585</v>
      </c>
      <c r="D1852" s="977">
        <v>0</v>
      </c>
      <c r="E1852" s="962">
        <v>0</v>
      </c>
      <c r="F1852" s="962">
        <v>3</v>
      </c>
      <c r="G1852" s="962" t="s">
        <v>685</v>
      </c>
      <c r="H1852" s="962" t="s">
        <v>24</v>
      </c>
      <c r="I1852" s="963" t="s">
        <v>682</v>
      </c>
    </row>
    <row r="1853" spans="1:9">
      <c r="A1853" s="968" t="s">
        <v>70</v>
      </c>
      <c r="B1853" s="962" t="s">
        <v>688</v>
      </c>
      <c r="C1853" s="964">
        <v>0</v>
      </c>
      <c r="D1853" s="977">
        <v>0</v>
      </c>
      <c r="E1853" s="962">
        <v>0</v>
      </c>
      <c r="F1853" s="962">
        <v>3</v>
      </c>
      <c r="G1853" s="962" t="s">
        <v>685</v>
      </c>
      <c r="H1853" s="962" t="s">
        <v>32</v>
      </c>
      <c r="I1853" s="963" t="s">
        <v>711</v>
      </c>
    </row>
    <row r="1854" spans="1:9">
      <c r="A1854" s="968" t="s">
        <v>746</v>
      </c>
      <c r="B1854" s="962" t="s">
        <v>688</v>
      </c>
      <c r="C1854" s="964">
        <v>0</v>
      </c>
      <c r="D1854" s="977">
        <v>0</v>
      </c>
      <c r="E1854" s="962">
        <v>0</v>
      </c>
      <c r="F1854" s="962">
        <v>3</v>
      </c>
      <c r="G1854" s="962" t="s">
        <v>685</v>
      </c>
      <c r="H1854" s="962" t="s">
        <v>46</v>
      </c>
      <c r="I1854" s="963" t="s">
        <v>682</v>
      </c>
    </row>
    <row r="1855" spans="1:9">
      <c r="A1855" s="968" t="s">
        <v>63</v>
      </c>
      <c r="B1855" s="962" t="s">
        <v>688</v>
      </c>
      <c r="C1855" s="964">
        <v>0</v>
      </c>
      <c r="D1855" s="977">
        <v>0</v>
      </c>
      <c r="E1855" s="962">
        <v>0</v>
      </c>
      <c r="F1855" s="962">
        <v>3</v>
      </c>
      <c r="G1855" s="962" t="s">
        <v>685</v>
      </c>
      <c r="H1855" s="962" t="s">
        <v>64</v>
      </c>
      <c r="I1855" s="963" t="s">
        <v>683</v>
      </c>
    </row>
    <row r="1856" spans="1:9">
      <c r="A1856" s="966" t="s">
        <v>166</v>
      </c>
      <c r="B1856" s="962" t="s">
        <v>688</v>
      </c>
      <c r="C1856" s="964">
        <v>11165.573593598891</v>
      </c>
      <c r="D1856" s="977">
        <v>0</v>
      </c>
      <c r="E1856" s="962">
        <v>0</v>
      </c>
      <c r="F1856" s="962">
        <v>3</v>
      </c>
      <c r="G1856" s="962" t="s">
        <v>685</v>
      </c>
      <c r="H1856" s="962" t="s">
        <v>146</v>
      </c>
      <c r="I1856" s="963" t="s">
        <v>683</v>
      </c>
    </row>
    <row r="1857" spans="1:9">
      <c r="A1857" s="966" t="s">
        <v>173</v>
      </c>
      <c r="B1857" s="962" t="s">
        <v>688</v>
      </c>
      <c r="C1857" s="964">
        <v>0</v>
      </c>
      <c r="D1857" s="977">
        <v>0</v>
      </c>
      <c r="E1857" s="962">
        <v>0</v>
      </c>
      <c r="F1857" s="962">
        <v>3</v>
      </c>
      <c r="G1857" s="962" t="s">
        <v>685</v>
      </c>
      <c r="H1857" s="962" t="s">
        <v>146</v>
      </c>
      <c r="I1857" s="963" t="s">
        <v>683</v>
      </c>
    </row>
    <row r="1858" spans="1:9">
      <c r="A1858" s="969" t="s">
        <v>52</v>
      </c>
      <c r="B1858" s="962" t="s">
        <v>688</v>
      </c>
      <c r="C1858" s="964">
        <v>0</v>
      </c>
      <c r="D1858" s="977">
        <v>0</v>
      </c>
      <c r="E1858" s="962">
        <v>0</v>
      </c>
      <c r="F1858" s="962">
        <v>3</v>
      </c>
      <c r="G1858" s="962" t="s">
        <v>685</v>
      </c>
      <c r="H1858" s="962" t="s">
        <v>54</v>
      </c>
      <c r="I1858" s="962" t="s">
        <v>721</v>
      </c>
    </row>
    <row r="1859" spans="1:9">
      <c r="A1859" s="966" t="s">
        <v>185</v>
      </c>
      <c r="B1859" s="962" t="s">
        <v>688</v>
      </c>
      <c r="C1859" s="964">
        <v>141812.66567728433</v>
      </c>
      <c r="D1859" s="977">
        <v>0</v>
      </c>
      <c r="E1859" s="962">
        <v>0</v>
      </c>
      <c r="F1859" s="962">
        <v>3</v>
      </c>
      <c r="G1859" s="962" t="s">
        <v>685</v>
      </c>
      <c r="H1859" s="962" t="s">
        <v>146</v>
      </c>
      <c r="I1859" s="963" t="s">
        <v>681</v>
      </c>
    </row>
    <row r="1860" spans="1:9">
      <c r="A1860" s="968" t="s">
        <v>747</v>
      </c>
      <c r="B1860" s="962" t="s">
        <v>688</v>
      </c>
      <c r="C1860" s="964">
        <v>0</v>
      </c>
      <c r="D1860" s="977">
        <v>0</v>
      </c>
      <c r="E1860" s="962">
        <v>0</v>
      </c>
      <c r="F1860" s="962">
        <v>3</v>
      </c>
      <c r="G1860" s="962" t="s">
        <v>685</v>
      </c>
      <c r="H1860" s="962" t="s">
        <v>24</v>
      </c>
      <c r="I1860" s="962" t="s">
        <v>683</v>
      </c>
    </row>
    <row r="1861" spans="1:9">
      <c r="A1861" s="966" t="s">
        <v>181</v>
      </c>
      <c r="B1861" s="962" t="s">
        <v>688</v>
      </c>
      <c r="C1861" s="964">
        <v>0</v>
      </c>
      <c r="D1861" s="977">
        <v>0</v>
      </c>
      <c r="E1861" s="962">
        <v>0</v>
      </c>
      <c r="F1861" s="962">
        <v>3</v>
      </c>
      <c r="G1861" s="962" t="s">
        <v>685</v>
      </c>
      <c r="H1861" s="962" t="s">
        <v>146</v>
      </c>
      <c r="I1861" s="963" t="s">
        <v>681</v>
      </c>
    </row>
    <row r="1862" spans="1:9">
      <c r="A1862" s="967" t="s">
        <v>261</v>
      </c>
      <c r="B1862" s="962" t="s">
        <v>688</v>
      </c>
      <c r="C1862" s="964">
        <v>0</v>
      </c>
      <c r="D1862" s="977">
        <v>0</v>
      </c>
      <c r="E1862" s="962">
        <v>0</v>
      </c>
      <c r="F1862" s="962">
        <v>3</v>
      </c>
      <c r="G1862" s="962" t="s">
        <v>685</v>
      </c>
      <c r="H1862" s="962" t="s">
        <v>79</v>
      </c>
      <c r="I1862" s="962" t="s">
        <v>683</v>
      </c>
    </row>
    <row r="1863" spans="1:9">
      <c r="A1863" s="966" t="s">
        <v>190</v>
      </c>
      <c r="B1863" s="962" t="s">
        <v>688</v>
      </c>
      <c r="C1863" s="964">
        <v>0</v>
      </c>
      <c r="D1863" s="977">
        <v>0</v>
      </c>
      <c r="E1863" s="962">
        <v>0</v>
      </c>
      <c r="F1863" s="962">
        <v>3</v>
      </c>
      <c r="G1863" s="962" t="s">
        <v>685</v>
      </c>
      <c r="H1863" s="962" t="s">
        <v>146</v>
      </c>
      <c r="I1863" s="963" t="s">
        <v>681</v>
      </c>
    </row>
    <row r="1864" spans="1:9">
      <c r="A1864" s="968" t="s">
        <v>83</v>
      </c>
      <c r="B1864" s="962" t="s">
        <v>688</v>
      </c>
      <c r="C1864" s="964">
        <v>88.929347205654878</v>
      </c>
      <c r="D1864" s="977">
        <v>0</v>
      </c>
      <c r="E1864" s="962">
        <v>0</v>
      </c>
      <c r="F1864" s="962">
        <v>3</v>
      </c>
      <c r="G1864" s="962" t="s">
        <v>685</v>
      </c>
      <c r="H1864" s="962" t="s">
        <v>87</v>
      </c>
      <c r="I1864" s="962" t="s">
        <v>682</v>
      </c>
    </row>
    <row r="1865" spans="1:9">
      <c r="A1865" s="966" t="s">
        <v>192</v>
      </c>
      <c r="B1865" s="962" t="s">
        <v>688</v>
      </c>
      <c r="C1865" s="964">
        <v>0</v>
      </c>
      <c r="D1865" s="977">
        <v>0</v>
      </c>
      <c r="E1865" s="962">
        <v>0</v>
      </c>
      <c r="F1865" s="962">
        <v>3</v>
      </c>
      <c r="G1865" s="962" t="s">
        <v>685</v>
      </c>
      <c r="H1865" s="962" t="s">
        <v>146</v>
      </c>
      <c r="I1865" s="962" t="s">
        <v>683</v>
      </c>
    </row>
    <row r="1866" spans="1:9">
      <c r="A1866" s="966" t="s">
        <v>94</v>
      </c>
      <c r="B1866" s="962" t="s">
        <v>688</v>
      </c>
      <c r="C1866" s="964">
        <v>533.57608323392924</v>
      </c>
      <c r="D1866" s="977">
        <v>0</v>
      </c>
      <c r="E1866" s="962">
        <v>0</v>
      </c>
      <c r="F1866" s="962">
        <v>3</v>
      </c>
      <c r="G1866" s="962" t="s">
        <v>685</v>
      </c>
      <c r="H1866" s="962" t="s">
        <v>95</v>
      </c>
      <c r="I1866" s="962" t="s">
        <v>726</v>
      </c>
    </row>
    <row r="1867" spans="1:9">
      <c r="A1867" s="966" t="s">
        <v>196</v>
      </c>
      <c r="B1867" s="962" t="s">
        <v>688</v>
      </c>
      <c r="C1867" s="964">
        <v>6136.1249571901872</v>
      </c>
      <c r="D1867" s="977">
        <v>0</v>
      </c>
      <c r="E1867" s="962">
        <v>0</v>
      </c>
      <c r="F1867" s="962">
        <v>3</v>
      </c>
      <c r="G1867" s="962" t="s">
        <v>685</v>
      </c>
      <c r="H1867" s="962" t="s">
        <v>146</v>
      </c>
      <c r="I1867" s="962" t="s">
        <v>681</v>
      </c>
    </row>
    <row r="1868" spans="1:9">
      <c r="A1868" s="966" t="s">
        <v>100</v>
      </c>
      <c r="B1868" s="962" t="s">
        <v>688</v>
      </c>
      <c r="C1868" s="964">
        <v>0</v>
      </c>
      <c r="D1868" s="977">
        <v>0</v>
      </c>
      <c r="E1868" s="962">
        <v>0</v>
      </c>
      <c r="F1868" s="962">
        <v>3</v>
      </c>
      <c r="G1868" s="962" t="s">
        <v>685</v>
      </c>
      <c r="H1868" s="962" t="s">
        <v>24</v>
      </c>
      <c r="I1868" s="962" t="s">
        <v>682</v>
      </c>
    </row>
    <row r="1869" spans="1:9">
      <c r="A1869" s="966" t="s">
        <v>198</v>
      </c>
      <c r="B1869" s="962" t="s">
        <v>688</v>
      </c>
      <c r="C1869" s="964">
        <v>4233.0369269891726</v>
      </c>
      <c r="D1869" s="977">
        <v>0</v>
      </c>
      <c r="E1869" s="962">
        <v>0</v>
      </c>
      <c r="F1869" s="962">
        <v>3</v>
      </c>
      <c r="G1869" s="962" t="s">
        <v>685</v>
      </c>
      <c r="H1869" s="962" t="s">
        <v>146</v>
      </c>
      <c r="I1869" s="962" t="s">
        <v>683</v>
      </c>
    </row>
    <row r="1870" spans="1:9">
      <c r="A1870" s="966" t="s">
        <v>201</v>
      </c>
      <c r="B1870" s="962" t="s">
        <v>688</v>
      </c>
      <c r="C1870" s="964">
        <v>63844.430574644386</v>
      </c>
      <c r="D1870" s="977">
        <v>0</v>
      </c>
      <c r="E1870" s="962">
        <v>0</v>
      </c>
      <c r="F1870" s="962">
        <v>3</v>
      </c>
      <c r="G1870" s="962" t="s">
        <v>685</v>
      </c>
      <c r="H1870" s="962" t="s">
        <v>146</v>
      </c>
      <c r="I1870" s="963" t="s">
        <v>683</v>
      </c>
    </row>
    <row r="1871" spans="1:9">
      <c r="A1871" s="968" t="s">
        <v>103</v>
      </c>
      <c r="B1871" s="962" t="s">
        <v>688</v>
      </c>
      <c r="C1871" s="964">
        <v>1511.798902496133</v>
      </c>
      <c r="D1871" s="977">
        <v>0</v>
      </c>
      <c r="E1871" s="962">
        <v>0</v>
      </c>
      <c r="F1871" s="962">
        <v>3</v>
      </c>
      <c r="G1871" s="962" t="s">
        <v>685</v>
      </c>
      <c r="H1871" s="962" t="s">
        <v>79</v>
      </c>
      <c r="I1871" s="962" t="s">
        <v>682</v>
      </c>
    </row>
    <row r="1872" spans="1:9">
      <c r="A1872" s="968" t="s">
        <v>107</v>
      </c>
      <c r="B1872" s="962" t="s">
        <v>688</v>
      </c>
      <c r="C1872" s="964">
        <v>0</v>
      </c>
      <c r="D1872" s="977">
        <v>0</v>
      </c>
      <c r="E1872" s="962">
        <v>0</v>
      </c>
      <c r="F1872" s="962">
        <v>3</v>
      </c>
      <c r="G1872" s="962" t="s">
        <v>685</v>
      </c>
      <c r="H1872" s="962" t="s">
        <v>79</v>
      </c>
      <c r="I1872" s="962" t="s">
        <v>682</v>
      </c>
    </row>
    <row r="1873" spans="1:9">
      <c r="A1873" s="968" t="s">
        <v>108</v>
      </c>
      <c r="B1873" s="962" t="s">
        <v>688</v>
      </c>
      <c r="C1873" s="964">
        <v>355.71738882261951</v>
      </c>
      <c r="D1873" s="977">
        <v>0</v>
      </c>
      <c r="E1873" s="962">
        <v>0</v>
      </c>
      <c r="F1873" s="962">
        <v>3</v>
      </c>
      <c r="G1873" s="962" t="s">
        <v>685</v>
      </c>
      <c r="H1873" s="962" t="s">
        <v>32</v>
      </c>
      <c r="I1873" s="962" t="s">
        <v>682</v>
      </c>
    </row>
    <row r="1874" spans="1:9">
      <c r="A1874" s="966" t="s">
        <v>203</v>
      </c>
      <c r="B1874" s="962" t="s">
        <v>688</v>
      </c>
      <c r="C1874" s="964">
        <v>26589.87481449081</v>
      </c>
      <c r="D1874" s="977">
        <v>0</v>
      </c>
      <c r="E1874" s="962">
        <v>0</v>
      </c>
      <c r="F1874" s="962">
        <v>3</v>
      </c>
      <c r="G1874" s="962" t="s">
        <v>685</v>
      </c>
      <c r="H1874" s="962" t="s">
        <v>146</v>
      </c>
      <c r="I1874" s="963" t="s">
        <v>681</v>
      </c>
    </row>
    <row r="1875" spans="1:9">
      <c r="A1875" s="966" t="s">
        <v>204</v>
      </c>
      <c r="B1875" s="962" t="s">
        <v>688</v>
      </c>
      <c r="C1875" s="964">
        <v>234560.04618963532</v>
      </c>
      <c r="D1875" s="977">
        <v>0</v>
      </c>
      <c r="E1875" s="962">
        <v>0</v>
      </c>
      <c r="F1875" s="962">
        <v>3</v>
      </c>
      <c r="G1875" s="962" t="s">
        <v>685</v>
      </c>
      <c r="H1875" s="962" t="s">
        <v>146</v>
      </c>
      <c r="I1875" s="963" t="s">
        <v>681</v>
      </c>
    </row>
    <row r="1876" spans="1:9">
      <c r="A1876" s="966" t="s">
        <v>262</v>
      </c>
      <c r="B1876" s="962" t="s">
        <v>688</v>
      </c>
      <c r="C1876" s="964">
        <v>19190.953126980326</v>
      </c>
      <c r="D1876" s="977">
        <v>0</v>
      </c>
      <c r="E1876" s="962">
        <v>0</v>
      </c>
      <c r="F1876" s="962">
        <v>3</v>
      </c>
      <c r="G1876" s="962" t="s">
        <v>685</v>
      </c>
      <c r="H1876" s="962" t="s">
        <v>146</v>
      </c>
      <c r="I1876" s="963" t="s">
        <v>681</v>
      </c>
    </row>
    <row r="1877" spans="1:9">
      <c r="A1877" s="966" t="s">
        <v>263</v>
      </c>
      <c r="B1877" s="962" t="s">
        <v>688</v>
      </c>
      <c r="C1877" s="964">
        <v>0</v>
      </c>
      <c r="D1877" s="977">
        <v>0</v>
      </c>
      <c r="E1877" s="962">
        <v>0</v>
      </c>
      <c r="F1877" s="962">
        <v>3</v>
      </c>
      <c r="G1877" s="962" t="s">
        <v>685</v>
      </c>
      <c r="H1877" s="962" t="s">
        <v>24</v>
      </c>
      <c r="I1877" s="962" t="s">
        <v>683</v>
      </c>
    </row>
    <row r="1878" spans="1:9">
      <c r="A1878" s="969" t="s">
        <v>122</v>
      </c>
      <c r="B1878" s="962" t="s">
        <v>688</v>
      </c>
      <c r="C1878" s="964">
        <v>0</v>
      </c>
      <c r="D1878" s="977">
        <v>0</v>
      </c>
      <c r="E1878" s="962">
        <v>0</v>
      </c>
      <c r="F1878" s="962">
        <v>3</v>
      </c>
      <c r="G1878" s="962" t="s">
        <v>685</v>
      </c>
      <c r="H1878" s="962" t="s">
        <v>79</v>
      </c>
      <c r="I1878" s="962" t="s">
        <v>683</v>
      </c>
    </row>
    <row r="1879" spans="1:9">
      <c r="A1879" s="969" t="s">
        <v>120</v>
      </c>
      <c r="B1879" s="962" t="s">
        <v>688</v>
      </c>
      <c r="C1879" s="964">
        <v>0</v>
      </c>
      <c r="D1879" s="977">
        <v>0</v>
      </c>
      <c r="E1879" s="962">
        <v>0</v>
      </c>
      <c r="F1879" s="962">
        <v>3</v>
      </c>
      <c r="G1879" s="962" t="s">
        <v>685</v>
      </c>
      <c r="H1879" s="962" t="s">
        <v>79</v>
      </c>
    </row>
    <row r="1880" spans="1:9">
      <c r="A1880" s="969" t="s">
        <v>123</v>
      </c>
      <c r="B1880" s="962" t="s">
        <v>688</v>
      </c>
      <c r="C1880" s="964">
        <v>0</v>
      </c>
      <c r="D1880" s="977">
        <v>0</v>
      </c>
      <c r="E1880" s="962">
        <v>0</v>
      </c>
      <c r="F1880" s="962">
        <v>3</v>
      </c>
      <c r="G1880" s="962" t="s">
        <v>685</v>
      </c>
      <c r="H1880" s="962" t="s">
        <v>54</v>
      </c>
      <c r="I1880" s="962" t="s">
        <v>683</v>
      </c>
    </row>
    <row r="1881" spans="1:9">
      <c r="A1881" s="967" t="s">
        <v>214</v>
      </c>
      <c r="B1881" s="962" t="s">
        <v>688</v>
      </c>
      <c r="C1881" s="964">
        <v>1702.768975021097</v>
      </c>
      <c r="D1881" s="977">
        <v>0</v>
      </c>
      <c r="E1881" s="962">
        <v>0</v>
      </c>
      <c r="F1881" s="962">
        <v>3</v>
      </c>
      <c r="G1881" s="962" t="s">
        <v>685</v>
      </c>
      <c r="H1881" s="962" t="s">
        <v>146</v>
      </c>
      <c r="I1881" s="962" t="s">
        <v>683</v>
      </c>
    </row>
    <row r="1882" spans="1:9" ht="15.6">
      <c r="A1882" s="967" t="s">
        <v>218</v>
      </c>
      <c r="B1882" s="962" t="s">
        <v>688</v>
      </c>
      <c r="C1882" s="964">
        <v>0</v>
      </c>
      <c r="D1882" s="977">
        <v>0</v>
      </c>
      <c r="E1882" s="962">
        <v>0</v>
      </c>
      <c r="F1882" s="962">
        <v>3</v>
      </c>
      <c r="G1882" s="962" t="s">
        <v>685</v>
      </c>
      <c r="H1882" s="962" t="s">
        <v>146</v>
      </c>
      <c r="I1882" s="973" t="s">
        <v>742</v>
      </c>
    </row>
    <row r="1883" spans="1:9">
      <c r="A1883" s="969" t="s">
        <v>126</v>
      </c>
      <c r="B1883" s="962" t="s">
        <v>688</v>
      </c>
      <c r="C1883" s="964">
        <v>266.78804161696462</v>
      </c>
      <c r="D1883" s="977">
        <v>0</v>
      </c>
      <c r="E1883" s="962">
        <v>0</v>
      </c>
      <c r="F1883" s="962">
        <v>3</v>
      </c>
      <c r="G1883" s="962" t="s">
        <v>685</v>
      </c>
      <c r="H1883" s="962" t="s">
        <v>32</v>
      </c>
      <c r="I1883" s="962" t="s">
        <v>681</v>
      </c>
    </row>
    <row r="1884" spans="1:9">
      <c r="A1884" s="968" t="s">
        <v>129</v>
      </c>
      <c r="B1884" s="962" t="s">
        <v>688</v>
      </c>
      <c r="C1884" s="964">
        <v>177.85869441130976</v>
      </c>
      <c r="D1884" s="977">
        <v>0</v>
      </c>
      <c r="E1884" s="962">
        <v>0</v>
      </c>
      <c r="F1884" s="962">
        <v>3</v>
      </c>
      <c r="G1884" s="962" t="s">
        <v>685</v>
      </c>
      <c r="H1884" s="962" t="s">
        <v>24</v>
      </c>
      <c r="I1884" s="962" t="s">
        <v>682</v>
      </c>
    </row>
    <row r="1885" spans="1:9">
      <c r="A1885" s="968" t="s">
        <v>264</v>
      </c>
      <c r="B1885" s="962" t="s">
        <v>688</v>
      </c>
      <c r="C1885" s="964">
        <v>0</v>
      </c>
      <c r="D1885" s="977">
        <v>0</v>
      </c>
      <c r="E1885" s="962">
        <v>0</v>
      </c>
      <c r="F1885" s="962">
        <v>3</v>
      </c>
      <c r="G1885" s="962" t="s">
        <v>685</v>
      </c>
      <c r="H1885" s="962" t="s">
        <v>133</v>
      </c>
      <c r="I1885" s="962" t="s">
        <v>682</v>
      </c>
    </row>
    <row r="1886" spans="1:9">
      <c r="A1886" s="968" t="s">
        <v>138</v>
      </c>
      <c r="B1886" s="962" t="s">
        <v>688</v>
      </c>
      <c r="C1886" s="964">
        <v>0</v>
      </c>
      <c r="D1886" s="977">
        <v>0</v>
      </c>
      <c r="E1886" s="962">
        <v>0</v>
      </c>
      <c r="F1886" s="962">
        <v>3</v>
      </c>
      <c r="G1886" s="962" t="s">
        <v>685</v>
      </c>
      <c r="H1886" s="962" t="s">
        <v>87</v>
      </c>
      <c r="I1886" s="962" t="s">
        <v>682</v>
      </c>
    </row>
    <row r="1887" spans="1:9">
      <c r="A1887" s="966" t="s">
        <v>212</v>
      </c>
      <c r="B1887" s="962" t="s">
        <v>688</v>
      </c>
      <c r="C1887" s="964">
        <v>0</v>
      </c>
      <c r="D1887" s="977">
        <v>0</v>
      </c>
      <c r="E1887" s="962">
        <v>0</v>
      </c>
      <c r="F1887" s="962">
        <v>3</v>
      </c>
      <c r="G1887" s="962" t="s">
        <v>685</v>
      </c>
      <c r="H1887" s="962" t="s">
        <v>146</v>
      </c>
      <c r="I1887" s="962" t="s">
        <v>705</v>
      </c>
    </row>
    <row r="1888" spans="1:9">
      <c r="A1888" s="962" t="s">
        <v>20</v>
      </c>
      <c r="B1888" s="962" t="s">
        <v>688</v>
      </c>
      <c r="C1888" s="964">
        <v>499.87455927525838</v>
      </c>
      <c r="D1888" s="977">
        <v>0</v>
      </c>
      <c r="E1888" s="962">
        <v>0</v>
      </c>
      <c r="F1888" s="962">
        <v>4</v>
      </c>
      <c r="G1888" s="962" t="s">
        <v>677</v>
      </c>
      <c r="H1888" s="962" t="s">
        <v>24</v>
      </c>
      <c r="I1888" s="963" t="s">
        <v>683</v>
      </c>
    </row>
    <row r="1889" spans="1:9">
      <c r="A1889" s="962" t="s">
        <v>143</v>
      </c>
      <c r="B1889" s="962" t="s">
        <v>688</v>
      </c>
      <c r="C1889" s="964">
        <v>0</v>
      </c>
      <c r="D1889" s="977">
        <v>0</v>
      </c>
      <c r="E1889" s="962">
        <v>0</v>
      </c>
      <c r="F1889" s="962">
        <v>4</v>
      </c>
      <c r="G1889" s="962" t="s">
        <v>677</v>
      </c>
      <c r="H1889" s="962" t="s">
        <v>146</v>
      </c>
      <c r="I1889" s="963" t="s">
        <v>681</v>
      </c>
    </row>
    <row r="1890" spans="1:9">
      <c r="A1890" s="966" t="s">
        <v>152</v>
      </c>
      <c r="B1890" s="962" t="s">
        <v>688</v>
      </c>
      <c r="C1890" s="964">
        <v>2921.4890908753991</v>
      </c>
      <c r="D1890" s="977">
        <v>0</v>
      </c>
      <c r="E1890" s="962">
        <v>0</v>
      </c>
      <c r="F1890" s="962">
        <v>4</v>
      </c>
      <c r="G1890" s="962" t="s">
        <v>677</v>
      </c>
      <c r="H1890" s="962" t="s">
        <v>146</v>
      </c>
      <c r="I1890" s="963" t="s">
        <v>681</v>
      </c>
    </row>
    <row r="1891" spans="1:9">
      <c r="A1891" s="966" t="s">
        <v>158</v>
      </c>
      <c r="B1891" s="962" t="s">
        <v>688</v>
      </c>
      <c r="C1891" s="964">
        <v>0</v>
      </c>
      <c r="D1891" s="977">
        <v>0</v>
      </c>
      <c r="E1891" s="962">
        <v>0</v>
      </c>
      <c r="F1891" s="962">
        <v>4</v>
      </c>
      <c r="G1891" s="962" t="s">
        <v>677</v>
      </c>
      <c r="H1891" s="962" t="s">
        <v>146</v>
      </c>
      <c r="I1891" s="963" t="s">
        <v>683</v>
      </c>
    </row>
    <row r="1892" spans="1:9">
      <c r="A1892" s="966" t="s">
        <v>30</v>
      </c>
      <c r="B1892" s="962" t="s">
        <v>688</v>
      </c>
      <c r="C1892" s="964">
        <v>0</v>
      </c>
      <c r="D1892" s="977">
        <v>0</v>
      </c>
      <c r="E1892" s="962">
        <v>0</v>
      </c>
      <c r="F1892" s="962">
        <v>4</v>
      </c>
      <c r="G1892" s="962" t="s">
        <v>677</v>
      </c>
      <c r="H1892" s="962" t="s">
        <v>32</v>
      </c>
      <c r="I1892" s="963" t="s">
        <v>681</v>
      </c>
    </row>
    <row r="1893" spans="1:9">
      <c r="A1893" s="967" t="s">
        <v>39</v>
      </c>
      <c r="B1893" s="962" t="s">
        <v>688</v>
      </c>
      <c r="C1893" s="964">
        <v>222.16647078900374</v>
      </c>
      <c r="D1893" s="977">
        <v>0</v>
      </c>
      <c r="E1893" s="962">
        <v>0</v>
      </c>
      <c r="F1893" s="962">
        <v>4</v>
      </c>
      <c r="G1893" s="962" t="s">
        <v>677</v>
      </c>
      <c r="H1893" s="962" t="s">
        <v>24</v>
      </c>
      <c r="I1893" s="963" t="s">
        <v>682</v>
      </c>
    </row>
    <row r="1894" spans="1:9">
      <c r="A1894" s="968" t="s">
        <v>70</v>
      </c>
      <c r="B1894" s="962" t="s">
        <v>688</v>
      </c>
      <c r="C1894" s="964">
        <v>222.16647078900374</v>
      </c>
      <c r="D1894" s="977">
        <v>0</v>
      </c>
      <c r="E1894" s="962">
        <v>0</v>
      </c>
      <c r="F1894" s="962">
        <v>4</v>
      </c>
      <c r="G1894" s="962" t="s">
        <v>677</v>
      </c>
      <c r="H1894" s="962" t="s">
        <v>32</v>
      </c>
      <c r="I1894" s="963" t="s">
        <v>711</v>
      </c>
    </row>
    <row r="1895" spans="1:9">
      <c r="A1895" s="968" t="s">
        <v>746</v>
      </c>
      <c r="B1895" s="962" t="s">
        <v>688</v>
      </c>
      <c r="C1895" s="964">
        <v>0</v>
      </c>
      <c r="D1895" s="977">
        <v>0</v>
      </c>
      <c r="E1895" s="962">
        <v>0</v>
      </c>
      <c r="F1895" s="962">
        <v>4</v>
      </c>
      <c r="G1895" s="962" t="s">
        <v>677</v>
      </c>
      <c r="H1895" s="962" t="s">
        <v>46</v>
      </c>
      <c r="I1895" s="963" t="s">
        <v>682</v>
      </c>
    </row>
    <row r="1896" spans="1:9">
      <c r="A1896" s="968" t="s">
        <v>63</v>
      </c>
      <c r="B1896" s="962" t="s">
        <v>688</v>
      </c>
      <c r="C1896" s="964">
        <v>555.41617697250933</v>
      </c>
      <c r="D1896" s="977">
        <v>0</v>
      </c>
      <c r="E1896" s="962">
        <v>0</v>
      </c>
      <c r="F1896" s="962">
        <v>4</v>
      </c>
      <c r="G1896" s="962" t="s">
        <v>677</v>
      </c>
      <c r="H1896" s="962" t="s">
        <v>64</v>
      </c>
      <c r="I1896" s="963" t="s">
        <v>683</v>
      </c>
    </row>
    <row r="1897" spans="1:9">
      <c r="A1897" s="966" t="s">
        <v>166</v>
      </c>
      <c r="B1897" s="962" t="s">
        <v>688</v>
      </c>
      <c r="C1897" s="964">
        <v>4832.1207396608315</v>
      </c>
      <c r="D1897" s="977">
        <v>0</v>
      </c>
      <c r="E1897" s="962">
        <v>0</v>
      </c>
      <c r="F1897" s="962">
        <v>4</v>
      </c>
      <c r="G1897" s="962" t="s">
        <v>677</v>
      </c>
      <c r="H1897" s="962" t="s">
        <v>146</v>
      </c>
      <c r="I1897" s="963" t="s">
        <v>683</v>
      </c>
    </row>
    <row r="1898" spans="1:9">
      <c r="A1898" s="966" t="s">
        <v>173</v>
      </c>
      <c r="B1898" s="962" t="s">
        <v>688</v>
      </c>
      <c r="C1898" s="964">
        <v>0</v>
      </c>
      <c r="D1898" s="977">
        <v>0</v>
      </c>
      <c r="E1898" s="962">
        <v>0</v>
      </c>
      <c r="F1898" s="962">
        <v>4</v>
      </c>
      <c r="G1898" s="962" t="s">
        <v>677</v>
      </c>
      <c r="H1898" s="962" t="s">
        <v>146</v>
      </c>
      <c r="I1898" s="963" t="s">
        <v>683</v>
      </c>
    </row>
    <row r="1899" spans="1:9">
      <c r="A1899" s="969" t="s">
        <v>52</v>
      </c>
      <c r="B1899" s="962" t="s">
        <v>688</v>
      </c>
      <c r="C1899" s="964">
        <v>0</v>
      </c>
      <c r="D1899" s="977">
        <v>0</v>
      </c>
      <c r="E1899" s="962">
        <v>0</v>
      </c>
      <c r="F1899" s="962">
        <v>4</v>
      </c>
      <c r="G1899" s="962" t="s">
        <v>677</v>
      </c>
      <c r="H1899" s="962" t="s">
        <v>54</v>
      </c>
      <c r="I1899" s="962" t="s">
        <v>721</v>
      </c>
    </row>
    <row r="1900" spans="1:9">
      <c r="A1900" s="966" t="s">
        <v>185</v>
      </c>
      <c r="B1900" s="962" t="s">
        <v>688</v>
      </c>
      <c r="C1900" s="964">
        <v>171068.18250753285</v>
      </c>
      <c r="D1900" s="977">
        <v>0</v>
      </c>
      <c r="E1900" s="962">
        <v>0</v>
      </c>
      <c r="F1900" s="962">
        <v>4</v>
      </c>
      <c r="G1900" s="962" t="s">
        <v>677</v>
      </c>
      <c r="H1900" s="962" t="s">
        <v>146</v>
      </c>
      <c r="I1900" s="963" t="s">
        <v>681</v>
      </c>
    </row>
    <row r="1901" spans="1:9">
      <c r="A1901" s="968" t="s">
        <v>747</v>
      </c>
      <c r="B1901" s="962" t="s">
        <v>688</v>
      </c>
      <c r="C1901" s="964">
        <v>0</v>
      </c>
      <c r="D1901" s="977">
        <v>0</v>
      </c>
      <c r="E1901" s="962">
        <v>0</v>
      </c>
      <c r="F1901" s="962">
        <v>4</v>
      </c>
      <c r="G1901" s="962" t="s">
        <v>677</v>
      </c>
      <c r="H1901" s="962" t="s">
        <v>24</v>
      </c>
      <c r="I1901" s="962" t="s">
        <v>683</v>
      </c>
    </row>
    <row r="1902" spans="1:9">
      <c r="A1902" s="966" t="s">
        <v>181</v>
      </c>
      <c r="B1902" s="962" t="s">
        <v>688</v>
      </c>
      <c r="C1902" s="964">
        <v>0</v>
      </c>
      <c r="D1902" s="977">
        <v>0</v>
      </c>
      <c r="E1902" s="962">
        <v>0</v>
      </c>
      <c r="F1902" s="962">
        <v>4</v>
      </c>
      <c r="G1902" s="962" t="s">
        <v>677</v>
      </c>
      <c r="H1902" s="962" t="s">
        <v>146</v>
      </c>
      <c r="I1902" s="963" t="s">
        <v>681</v>
      </c>
    </row>
    <row r="1903" spans="1:9">
      <c r="A1903" s="967" t="s">
        <v>261</v>
      </c>
      <c r="B1903" s="962" t="s">
        <v>688</v>
      </c>
      <c r="C1903" s="964">
        <v>1562.5708445493262</v>
      </c>
      <c r="D1903" s="977">
        <v>0</v>
      </c>
      <c r="E1903" s="962">
        <v>0</v>
      </c>
      <c r="F1903" s="962">
        <v>4</v>
      </c>
      <c r="G1903" s="962" t="s">
        <v>677</v>
      </c>
      <c r="H1903" s="962" t="s">
        <v>79</v>
      </c>
      <c r="I1903" s="962" t="s">
        <v>683</v>
      </c>
    </row>
    <row r="1904" spans="1:9">
      <c r="A1904" s="966" t="s">
        <v>190</v>
      </c>
      <c r="B1904" s="962" t="s">
        <v>688</v>
      </c>
      <c r="C1904" s="964">
        <v>7553.6600068261268</v>
      </c>
      <c r="D1904" s="977">
        <v>0</v>
      </c>
      <c r="E1904" s="962">
        <v>0</v>
      </c>
      <c r="F1904" s="962">
        <v>4</v>
      </c>
      <c r="G1904" s="962" t="s">
        <v>677</v>
      </c>
      <c r="H1904" s="962" t="s">
        <v>146</v>
      </c>
      <c r="I1904" s="963" t="s">
        <v>681</v>
      </c>
    </row>
    <row r="1905" spans="1:9">
      <c r="A1905" s="968" t="s">
        <v>83</v>
      </c>
      <c r="B1905" s="962" t="s">
        <v>688</v>
      </c>
      <c r="C1905" s="964">
        <v>0</v>
      </c>
      <c r="D1905" s="977">
        <v>0</v>
      </c>
      <c r="E1905" s="962">
        <v>0</v>
      </c>
      <c r="F1905" s="962">
        <v>4</v>
      </c>
      <c r="G1905" s="962" t="s">
        <v>677</v>
      </c>
      <c r="H1905" s="962" t="s">
        <v>87</v>
      </c>
      <c r="I1905" s="962" t="s">
        <v>682</v>
      </c>
    </row>
    <row r="1906" spans="1:9">
      <c r="A1906" s="966" t="s">
        <v>192</v>
      </c>
      <c r="B1906" s="962" t="s">
        <v>688</v>
      </c>
      <c r="C1906" s="964">
        <v>0</v>
      </c>
      <c r="D1906" s="977">
        <v>0</v>
      </c>
      <c r="E1906" s="962">
        <v>0</v>
      </c>
      <c r="F1906" s="962">
        <v>4</v>
      </c>
      <c r="G1906" s="962" t="s">
        <v>677</v>
      </c>
      <c r="H1906" s="962" t="s">
        <v>146</v>
      </c>
      <c r="I1906" s="962" t="s">
        <v>683</v>
      </c>
    </row>
    <row r="1907" spans="1:9">
      <c r="A1907" s="966" t="s">
        <v>94</v>
      </c>
      <c r="B1907" s="962" t="s">
        <v>688</v>
      </c>
      <c r="C1907" s="964">
        <v>666.49941236701125</v>
      </c>
      <c r="D1907" s="977">
        <v>0</v>
      </c>
      <c r="E1907" s="962">
        <v>0</v>
      </c>
      <c r="F1907" s="962">
        <v>4</v>
      </c>
      <c r="G1907" s="962" t="s">
        <v>677</v>
      </c>
      <c r="H1907" s="962" t="s">
        <v>95</v>
      </c>
      <c r="I1907" s="962" t="s">
        <v>726</v>
      </c>
    </row>
    <row r="1908" spans="1:9">
      <c r="A1908" s="966" t="s">
        <v>196</v>
      </c>
      <c r="B1908" s="962" t="s">
        <v>688</v>
      </c>
      <c r="C1908" s="964">
        <v>12282.632027906351</v>
      </c>
      <c r="D1908" s="977">
        <v>0</v>
      </c>
      <c r="E1908" s="962">
        <v>0</v>
      </c>
      <c r="F1908" s="962">
        <v>4</v>
      </c>
      <c r="G1908" s="962" t="s">
        <v>677</v>
      </c>
      <c r="H1908" s="962" t="s">
        <v>146</v>
      </c>
      <c r="I1908" s="962" t="s">
        <v>681</v>
      </c>
    </row>
    <row r="1909" spans="1:9">
      <c r="A1909" s="966" t="s">
        <v>100</v>
      </c>
      <c r="B1909" s="962" t="s">
        <v>688</v>
      </c>
      <c r="C1909" s="964">
        <v>0</v>
      </c>
      <c r="D1909" s="977">
        <v>0</v>
      </c>
      <c r="E1909" s="962">
        <v>0</v>
      </c>
      <c r="F1909" s="962">
        <v>4</v>
      </c>
      <c r="G1909" s="962" t="s">
        <v>677</v>
      </c>
      <c r="H1909" s="962" t="s">
        <v>24</v>
      </c>
      <c r="I1909" s="962" t="s">
        <v>682</v>
      </c>
    </row>
    <row r="1910" spans="1:9">
      <c r="A1910" s="966" t="s">
        <v>198</v>
      </c>
      <c r="B1910" s="962" t="s">
        <v>688</v>
      </c>
      <c r="C1910" s="964">
        <v>4976.5289456736828</v>
      </c>
      <c r="D1910" s="977">
        <v>0</v>
      </c>
      <c r="E1910" s="962">
        <v>0</v>
      </c>
      <c r="F1910" s="962">
        <v>4</v>
      </c>
      <c r="G1910" s="962" t="s">
        <v>677</v>
      </c>
      <c r="H1910" s="962" t="s">
        <v>146</v>
      </c>
      <c r="I1910" s="962" t="s">
        <v>683</v>
      </c>
    </row>
    <row r="1911" spans="1:9">
      <c r="A1911" s="966" t="s">
        <v>201</v>
      </c>
      <c r="B1911" s="962" t="s">
        <v>688</v>
      </c>
      <c r="C1911" s="964">
        <v>3443.5802972295578</v>
      </c>
      <c r="D1911" s="977">
        <v>0</v>
      </c>
      <c r="E1911" s="962">
        <v>0</v>
      </c>
      <c r="F1911" s="962">
        <v>4</v>
      </c>
      <c r="G1911" s="962" t="s">
        <v>677</v>
      </c>
      <c r="H1911" s="962" t="s">
        <v>146</v>
      </c>
      <c r="I1911" s="963" t="s">
        <v>683</v>
      </c>
    </row>
    <row r="1912" spans="1:9">
      <c r="A1912" s="968" t="s">
        <v>103</v>
      </c>
      <c r="B1912" s="962" t="s">
        <v>688</v>
      </c>
      <c r="C1912" s="964">
        <v>1332.9988247340225</v>
      </c>
      <c r="D1912" s="977">
        <v>0</v>
      </c>
      <c r="E1912" s="962">
        <v>0</v>
      </c>
      <c r="F1912" s="962">
        <v>4</v>
      </c>
      <c r="G1912" s="962" t="s">
        <v>677</v>
      </c>
      <c r="H1912" s="962" t="s">
        <v>79</v>
      </c>
      <c r="I1912" s="962" t="s">
        <v>682</v>
      </c>
    </row>
    <row r="1913" spans="1:9">
      <c r="A1913" s="968" t="s">
        <v>107</v>
      </c>
      <c r="B1913" s="962" t="s">
        <v>688</v>
      </c>
      <c r="C1913" s="964">
        <v>0</v>
      </c>
      <c r="D1913" s="977">
        <v>0</v>
      </c>
      <c r="E1913" s="962">
        <v>0</v>
      </c>
      <c r="F1913" s="962">
        <v>4</v>
      </c>
      <c r="G1913" s="962" t="s">
        <v>677</v>
      </c>
      <c r="H1913" s="962" t="s">
        <v>79</v>
      </c>
      <c r="I1913" s="962" t="s">
        <v>682</v>
      </c>
    </row>
    <row r="1914" spans="1:9">
      <c r="A1914" s="968" t="s">
        <v>108</v>
      </c>
      <c r="B1914" s="962" t="s">
        <v>688</v>
      </c>
      <c r="C1914" s="964">
        <v>222.16647078900374</v>
      </c>
      <c r="D1914" s="977">
        <v>0</v>
      </c>
      <c r="E1914" s="962">
        <v>0</v>
      </c>
      <c r="F1914" s="962">
        <v>4</v>
      </c>
      <c r="G1914" s="962" t="s">
        <v>677</v>
      </c>
      <c r="H1914" s="962" t="s">
        <v>32</v>
      </c>
      <c r="I1914" s="962" t="s">
        <v>682</v>
      </c>
    </row>
    <row r="1915" spans="1:9">
      <c r="A1915" s="966" t="s">
        <v>203</v>
      </c>
      <c r="B1915" s="962" t="s">
        <v>688</v>
      </c>
      <c r="C1915" s="964">
        <v>20161.607224102088</v>
      </c>
      <c r="D1915" s="977">
        <v>0</v>
      </c>
      <c r="E1915" s="962">
        <v>0</v>
      </c>
      <c r="F1915" s="962">
        <v>4</v>
      </c>
      <c r="G1915" s="962" t="s">
        <v>677</v>
      </c>
      <c r="H1915" s="962" t="s">
        <v>146</v>
      </c>
      <c r="I1915" s="963" t="s">
        <v>681</v>
      </c>
    </row>
    <row r="1916" spans="1:9">
      <c r="A1916" s="966" t="s">
        <v>204</v>
      </c>
      <c r="B1916" s="962" t="s">
        <v>688</v>
      </c>
      <c r="C1916" s="964">
        <v>218256.34090311723</v>
      </c>
      <c r="D1916" s="977">
        <v>0</v>
      </c>
      <c r="E1916" s="962">
        <v>0</v>
      </c>
      <c r="F1916" s="962">
        <v>4</v>
      </c>
      <c r="G1916" s="962" t="s">
        <v>677</v>
      </c>
      <c r="H1916" s="962" t="s">
        <v>146</v>
      </c>
      <c r="I1916" s="963" t="s">
        <v>681</v>
      </c>
    </row>
    <row r="1917" spans="1:9">
      <c r="A1917" s="966" t="s">
        <v>262</v>
      </c>
      <c r="B1917" s="962" t="s">
        <v>688</v>
      </c>
      <c r="C1917" s="964">
        <v>49243.19825038268</v>
      </c>
      <c r="D1917" s="977">
        <v>0</v>
      </c>
      <c r="E1917" s="962">
        <v>0</v>
      </c>
      <c r="F1917" s="962">
        <v>4</v>
      </c>
      <c r="G1917" s="962" t="s">
        <v>677</v>
      </c>
      <c r="H1917" s="962" t="s">
        <v>146</v>
      </c>
      <c r="I1917" s="963" t="s">
        <v>681</v>
      </c>
    </row>
    <row r="1918" spans="1:9">
      <c r="A1918" s="966" t="s">
        <v>263</v>
      </c>
      <c r="B1918" s="962" t="s">
        <v>688</v>
      </c>
      <c r="C1918" s="964">
        <v>313.05275429359619</v>
      </c>
      <c r="D1918" s="977">
        <v>0</v>
      </c>
      <c r="E1918" s="962">
        <v>0</v>
      </c>
      <c r="F1918" s="962">
        <v>4</v>
      </c>
      <c r="G1918" s="962" t="s">
        <v>677</v>
      </c>
      <c r="H1918" s="962" t="s">
        <v>24</v>
      </c>
      <c r="I1918" s="962" t="s">
        <v>683</v>
      </c>
    </row>
    <row r="1919" spans="1:9">
      <c r="A1919" s="969" t="s">
        <v>122</v>
      </c>
      <c r="B1919" s="962" t="s">
        <v>688</v>
      </c>
      <c r="C1919" s="964">
        <v>0</v>
      </c>
      <c r="D1919" s="977">
        <v>0</v>
      </c>
      <c r="E1919" s="962">
        <v>0</v>
      </c>
      <c r="F1919" s="962">
        <v>4</v>
      </c>
      <c r="G1919" s="962" t="s">
        <v>677</v>
      </c>
      <c r="H1919" s="962" t="s">
        <v>79</v>
      </c>
      <c r="I1919" s="962" t="s">
        <v>683</v>
      </c>
    </row>
    <row r="1920" spans="1:9">
      <c r="A1920" s="969" t="s">
        <v>120</v>
      </c>
      <c r="B1920" s="962" t="s">
        <v>688</v>
      </c>
      <c r="C1920" s="964">
        <v>0</v>
      </c>
      <c r="D1920" s="977">
        <v>0</v>
      </c>
      <c r="E1920" s="962">
        <v>0</v>
      </c>
      <c r="F1920" s="962">
        <v>4</v>
      </c>
      <c r="G1920" s="962" t="s">
        <v>677</v>
      </c>
      <c r="H1920" s="962" t="s">
        <v>79</v>
      </c>
    </row>
    <row r="1921" spans="1:9">
      <c r="A1921" s="969" t="s">
        <v>123</v>
      </c>
      <c r="B1921" s="962" t="s">
        <v>688</v>
      </c>
      <c r="C1921" s="964">
        <v>0</v>
      </c>
      <c r="D1921" s="977">
        <v>0</v>
      </c>
      <c r="E1921" s="962">
        <v>0</v>
      </c>
      <c r="F1921" s="962">
        <v>4</v>
      </c>
      <c r="G1921" s="962" t="s">
        <v>677</v>
      </c>
      <c r="H1921" s="962" t="s">
        <v>54</v>
      </c>
      <c r="I1921" s="962" t="s">
        <v>683</v>
      </c>
    </row>
    <row r="1922" spans="1:9">
      <c r="A1922" s="967" t="s">
        <v>214</v>
      </c>
      <c r="B1922" s="962" t="s">
        <v>688</v>
      </c>
      <c r="C1922" s="964">
        <v>0</v>
      </c>
      <c r="D1922" s="977">
        <v>0</v>
      </c>
      <c r="E1922" s="962">
        <v>0</v>
      </c>
      <c r="F1922" s="962">
        <v>4</v>
      </c>
      <c r="G1922" s="962" t="s">
        <v>677</v>
      </c>
      <c r="H1922" s="962" t="s">
        <v>146</v>
      </c>
      <c r="I1922" s="962" t="s">
        <v>683</v>
      </c>
    </row>
    <row r="1923" spans="1:9" ht="15.6">
      <c r="A1923" s="967" t="s">
        <v>218</v>
      </c>
      <c r="B1923" s="962" t="s">
        <v>688</v>
      </c>
      <c r="C1923" s="964">
        <v>0</v>
      </c>
      <c r="D1923" s="977">
        <v>0</v>
      </c>
      <c r="E1923" s="962">
        <v>0</v>
      </c>
      <c r="F1923" s="962">
        <v>4</v>
      </c>
      <c r="G1923" s="962" t="s">
        <v>677</v>
      </c>
      <c r="H1923" s="962" t="s">
        <v>146</v>
      </c>
      <c r="I1923" s="973" t="s">
        <v>742</v>
      </c>
    </row>
    <row r="1924" spans="1:9">
      <c r="A1924" s="969" t="s">
        <v>126</v>
      </c>
      <c r="B1924" s="962" t="s">
        <v>688</v>
      </c>
      <c r="C1924" s="964">
        <v>222.16647078900374</v>
      </c>
      <c r="D1924" s="977">
        <v>0</v>
      </c>
      <c r="E1924" s="962">
        <v>0</v>
      </c>
      <c r="F1924" s="962">
        <v>4</v>
      </c>
      <c r="G1924" s="962" t="s">
        <v>677</v>
      </c>
      <c r="H1924" s="962" t="s">
        <v>32</v>
      </c>
      <c r="I1924" s="962" t="s">
        <v>681</v>
      </c>
    </row>
    <row r="1925" spans="1:9">
      <c r="A1925" s="968" t="s">
        <v>129</v>
      </c>
      <c r="B1925" s="962" t="s">
        <v>688</v>
      </c>
      <c r="C1925" s="964">
        <v>0</v>
      </c>
      <c r="D1925" s="977">
        <v>0</v>
      </c>
      <c r="E1925" s="962">
        <v>0</v>
      </c>
      <c r="F1925" s="962">
        <v>4</v>
      </c>
      <c r="G1925" s="962" t="s">
        <v>677</v>
      </c>
      <c r="H1925" s="962" t="s">
        <v>24</v>
      </c>
      <c r="I1925" s="962" t="s">
        <v>682</v>
      </c>
    </row>
    <row r="1926" spans="1:9">
      <c r="A1926" s="968" t="s">
        <v>264</v>
      </c>
      <c r="B1926" s="962" t="s">
        <v>688</v>
      </c>
      <c r="C1926" s="964">
        <v>0</v>
      </c>
      <c r="D1926" s="977">
        <v>0</v>
      </c>
      <c r="E1926" s="962">
        <v>0</v>
      </c>
      <c r="F1926" s="962">
        <v>4</v>
      </c>
      <c r="G1926" s="962" t="s">
        <v>677</v>
      </c>
      <c r="H1926" s="962" t="s">
        <v>133</v>
      </c>
      <c r="I1926" s="962" t="s">
        <v>682</v>
      </c>
    </row>
    <row r="1927" spans="1:9">
      <c r="A1927" s="968" t="s">
        <v>138</v>
      </c>
      <c r="B1927" s="962" t="s">
        <v>688</v>
      </c>
      <c r="C1927" s="964">
        <v>0</v>
      </c>
      <c r="D1927" s="977">
        <v>0</v>
      </c>
      <c r="E1927" s="962">
        <v>0</v>
      </c>
      <c r="F1927" s="962">
        <v>4</v>
      </c>
      <c r="G1927" s="962" t="s">
        <v>677</v>
      </c>
      <c r="H1927" s="962" t="s">
        <v>87</v>
      </c>
      <c r="I1927" s="962" t="s">
        <v>682</v>
      </c>
    </row>
    <row r="1928" spans="1:9">
      <c r="A1928" s="966" t="s">
        <v>212</v>
      </c>
      <c r="B1928" s="962" t="s">
        <v>688</v>
      </c>
      <c r="C1928" s="964">
        <v>0</v>
      </c>
      <c r="D1928" s="977">
        <v>0</v>
      </c>
      <c r="E1928" s="962">
        <v>0</v>
      </c>
      <c r="F1928" s="962">
        <v>4</v>
      </c>
      <c r="G1928" s="962" t="s">
        <v>677</v>
      </c>
      <c r="H1928" s="962" t="s">
        <v>146</v>
      </c>
      <c r="I1928" s="962" t="s">
        <v>705</v>
      </c>
    </row>
    <row r="1929" spans="1:9">
      <c r="A1929" s="962" t="s">
        <v>20</v>
      </c>
      <c r="B1929" s="962" t="s">
        <v>688</v>
      </c>
      <c r="C1929" s="964">
        <v>503.13264222460151</v>
      </c>
      <c r="D1929" s="977">
        <v>0</v>
      </c>
      <c r="E1929" s="962">
        <v>0</v>
      </c>
      <c r="F1929" s="962">
        <v>5</v>
      </c>
      <c r="G1929" s="962" t="s">
        <v>677</v>
      </c>
      <c r="H1929" s="962" t="s">
        <v>24</v>
      </c>
      <c r="I1929" s="963" t="s">
        <v>683</v>
      </c>
    </row>
    <row r="1930" spans="1:9">
      <c r="A1930" s="962" t="s">
        <v>143</v>
      </c>
      <c r="B1930" s="962" t="s">
        <v>688</v>
      </c>
      <c r="C1930" s="964">
        <v>0</v>
      </c>
      <c r="D1930" s="977">
        <v>0</v>
      </c>
      <c r="E1930" s="962">
        <v>0</v>
      </c>
      <c r="F1930" s="962">
        <v>5</v>
      </c>
      <c r="G1930" s="962" t="s">
        <v>677</v>
      </c>
      <c r="H1930" s="962" t="s">
        <v>146</v>
      </c>
      <c r="I1930" s="963" t="s">
        <v>681</v>
      </c>
    </row>
    <row r="1931" spans="1:9">
      <c r="A1931" s="966" t="s">
        <v>152</v>
      </c>
      <c r="B1931" s="962" t="s">
        <v>688</v>
      </c>
      <c r="C1931" s="964">
        <v>6165.1464610620187</v>
      </c>
      <c r="D1931" s="977">
        <v>0</v>
      </c>
      <c r="E1931" s="962">
        <v>0</v>
      </c>
      <c r="F1931" s="962">
        <v>5</v>
      </c>
      <c r="G1931" s="962" t="s">
        <v>677</v>
      </c>
      <c r="H1931" s="962" t="s">
        <v>146</v>
      </c>
      <c r="I1931" s="963" t="s">
        <v>681</v>
      </c>
    </row>
    <row r="1932" spans="1:9">
      <c r="A1932" s="966" t="s">
        <v>158</v>
      </c>
      <c r="B1932" s="962" t="s">
        <v>688</v>
      </c>
      <c r="C1932" s="964">
        <v>2878.8399423062588</v>
      </c>
      <c r="D1932" s="977">
        <v>0</v>
      </c>
      <c r="E1932" s="962">
        <v>0</v>
      </c>
      <c r="F1932" s="962">
        <v>5</v>
      </c>
      <c r="G1932" s="962" t="s">
        <v>677</v>
      </c>
      <c r="H1932" s="962" t="s">
        <v>146</v>
      </c>
      <c r="I1932" s="963" t="s">
        <v>683</v>
      </c>
    </row>
    <row r="1933" spans="1:9">
      <c r="A1933" s="966" t="s">
        <v>30</v>
      </c>
      <c r="B1933" s="962" t="s">
        <v>688</v>
      </c>
      <c r="C1933" s="964">
        <v>448.80376536466798</v>
      </c>
      <c r="D1933" s="977">
        <v>0</v>
      </c>
      <c r="E1933" s="962">
        <v>0</v>
      </c>
      <c r="F1933" s="962">
        <v>5</v>
      </c>
      <c r="G1933" s="962" t="s">
        <v>677</v>
      </c>
      <c r="H1933" s="962" t="s">
        <v>32</v>
      </c>
      <c r="I1933" s="963" t="s">
        <v>681</v>
      </c>
    </row>
    <row r="1934" spans="1:9">
      <c r="A1934" s="967" t="s">
        <v>39</v>
      </c>
      <c r="B1934" s="962" t="s">
        <v>688</v>
      </c>
      <c r="C1934" s="964">
        <v>177.15938106500056</v>
      </c>
      <c r="D1934" s="977">
        <v>0</v>
      </c>
      <c r="E1934" s="962">
        <v>0</v>
      </c>
      <c r="F1934" s="962">
        <v>5</v>
      </c>
      <c r="G1934" s="962" t="s">
        <v>677</v>
      </c>
      <c r="H1934" s="962" t="s">
        <v>24</v>
      </c>
      <c r="I1934" s="963" t="s">
        <v>682</v>
      </c>
    </row>
    <row r="1935" spans="1:9">
      <c r="A1935" s="968" t="s">
        <v>70</v>
      </c>
      <c r="B1935" s="962" t="s">
        <v>688</v>
      </c>
      <c r="C1935" s="964">
        <v>177.15938106500056</v>
      </c>
      <c r="D1935" s="977">
        <v>0</v>
      </c>
      <c r="E1935" s="962">
        <v>0</v>
      </c>
      <c r="F1935" s="962">
        <v>5</v>
      </c>
      <c r="G1935" s="962" t="s">
        <v>677</v>
      </c>
      <c r="H1935" s="962" t="s">
        <v>32</v>
      </c>
      <c r="I1935" s="963" t="s">
        <v>711</v>
      </c>
    </row>
    <row r="1936" spans="1:9">
      <c r="A1936" s="968" t="s">
        <v>746</v>
      </c>
      <c r="B1936" s="962" t="s">
        <v>688</v>
      </c>
      <c r="C1936" s="964">
        <v>0</v>
      </c>
      <c r="D1936" s="977">
        <v>0</v>
      </c>
      <c r="E1936" s="962">
        <v>0</v>
      </c>
      <c r="F1936" s="962">
        <v>5</v>
      </c>
      <c r="G1936" s="962" t="s">
        <v>677</v>
      </c>
      <c r="H1936" s="962" t="s">
        <v>46</v>
      </c>
      <c r="I1936" s="963" t="s">
        <v>682</v>
      </c>
    </row>
    <row r="1937" spans="1:9">
      <c r="A1937" s="968" t="s">
        <v>63</v>
      </c>
      <c r="B1937" s="962" t="s">
        <v>688</v>
      </c>
      <c r="C1937" s="964">
        <v>88.57969053250028</v>
      </c>
      <c r="D1937" s="977">
        <v>0</v>
      </c>
      <c r="E1937" s="962">
        <v>0</v>
      </c>
      <c r="F1937" s="962">
        <v>5</v>
      </c>
      <c r="G1937" s="962" t="s">
        <v>677</v>
      </c>
      <c r="H1937" s="962" t="s">
        <v>64</v>
      </c>
      <c r="I1937" s="963" t="s">
        <v>683</v>
      </c>
    </row>
    <row r="1938" spans="1:9">
      <c r="A1938" s="966" t="s">
        <v>166</v>
      </c>
      <c r="B1938" s="962" t="s">
        <v>688</v>
      </c>
      <c r="C1938" s="964">
        <v>10362.690645676568</v>
      </c>
      <c r="D1938" s="977">
        <v>0</v>
      </c>
      <c r="E1938" s="962">
        <v>0</v>
      </c>
      <c r="F1938" s="962">
        <v>5</v>
      </c>
      <c r="G1938" s="962" t="s">
        <v>677</v>
      </c>
      <c r="H1938" s="962" t="s">
        <v>146</v>
      </c>
      <c r="I1938" s="963" t="s">
        <v>683</v>
      </c>
    </row>
    <row r="1939" spans="1:9">
      <c r="A1939" s="966" t="s">
        <v>173</v>
      </c>
      <c r="B1939" s="962" t="s">
        <v>688</v>
      </c>
      <c r="C1939" s="964">
        <v>0</v>
      </c>
      <c r="D1939" s="977">
        <v>0</v>
      </c>
      <c r="E1939" s="962">
        <v>0</v>
      </c>
      <c r="F1939" s="962">
        <v>5</v>
      </c>
      <c r="G1939" s="962" t="s">
        <v>677</v>
      </c>
      <c r="H1939" s="962" t="s">
        <v>146</v>
      </c>
      <c r="I1939" s="963" t="s">
        <v>683</v>
      </c>
    </row>
    <row r="1940" spans="1:9">
      <c r="A1940" s="969" t="s">
        <v>52</v>
      </c>
      <c r="B1940" s="962" t="s">
        <v>688</v>
      </c>
      <c r="C1940" s="964">
        <v>0</v>
      </c>
      <c r="D1940" s="977">
        <v>0</v>
      </c>
      <c r="E1940" s="962">
        <v>0</v>
      </c>
      <c r="F1940" s="962">
        <v>5</v>
      </c>
      <c r="G1940" s="962" t="s">
        <v>677</v>
      </c>
      <c r="H1940" s="962" t="s">
        <v>54</v>
      </c>
      <c r="I1940" s="962" t="s">
        <v>721</v>
      </c>
    </row>
    <row r="1941" spans="1:9">
      <c r="A1941" s="966" t="s">
        <v>185</v>
      </c>
      <c r="B1941" s="962" t="s">
        <v>688</v>
      </c>
      <c r="C1941" s="964">
        <v>146682.0622091183</v>
      </c>
      <c r="D1941" s="977">
        <v>0</v>
      </c>
      <c r="E1941" s="962">
        <v>0</v>
      </c>
      <c r="F1941" s="962">
        <v>5</v>
      </c>
      <c r="G1941" s="962" t="s">
        <v>677</v>
      </c>
      <c r="H1941" s="962" t="s">
        <v>146</v>
      </c>
      <c r="I1941" s="963" t="s">
        <v>681</v>
      </c>
    </row>
    <row r="1942" spans="1:9">
      <c r="A1942" s="968" t="s">
        <v>747</v>
      </c>
      <c r="B1942" s="962" t="s">
        <v>688</v>
      </c>
      <c r="C1942" s="964">
        <v>0</v>
      </c>
      <c r="D1942" s="977">
        <v>0</v>
      </c>
      <c r="E1942" s="962">
        <v>0</v>
      </c>
      <c r="F1942" s="962">
        <v>5</v>
      </c>
      <c r="G1942" s="962" t="s">
        <v>677</v>
      </c>
      <c r="H1942" s="962" t="s">
        <v>24</v>
      </c>
      <c r="I1942" s="962" t="s">
        <v>683</v>
      </c>
    </row>
    <row r="1943" spans="1:9">
      <c r="A1943" s="966" t="s">
        <v>181</v>
      </c>
      <c r="B1943" s="962" t="s">
        <v>688</v>
      </c>
      <c r="C1943" s="964">
        <v>0</v>
      </c>
      <c r="D1943" s="977">
        <v>0</v>
      </c>
      <c r="E1943" s="962">
        <v>0</v>
      </c>
      <c r="F1943" s="962">
        <v>5</v>
      </c>
      <c r="G1943" s="962" t="s">
        <v>677</v>
      </c>
      <c r="H1943" s="962" t="s">
        <v>146</v>
      </c>
      <c r="I1943" s="963" t="s">
        <v>681</v>
      </c>
    </row>
    <row r="1944" spans="1:9">
      <c r="A1944" s="967" t="s">
        <v>261</v>
      </c>
      <c r="B1944" s="962" t="s">
        <v>688</v>
      </c>
      <c r="C1944" s="964">
        <v>2869.9819732530086</v>
      </c>
      <c r="D1944" s="977">
        <v>0</v>
      </c>
      <c r="E1944" s="962">
        <v>0</v>
      </c>
      <c r="F1944" s="962">
        <v>5</v>
      </c>
      <c r="G1944" s="962" t="s">
        <v>677</v>
      </c>
      <c r="H1944" s="962" t="s">
        <v>79</v>
      </c>
      <c r="I1944" s="962" t="s">
        <v>683</v>
      </c>
    </row>
    <row r="1945" spans="1:9">
      <c r="A1945" s="966" t="s">
        <v>190</v>
      </c>
      <c r="B1945" s="962" t="s">
        <v>688</v>
      </c>
      <c r="C1945" s="964">
        <v>5751.7745719103514</v>
      </c>
      <c r="D1945" s="977">
        <v>0</v>
      </c>
      <c r="E1945" s="962">
        <v>0</v>
      </c>
      <c r="F1945" s="962">
        <v>5</v>
      </c>
      <c r="G1945" s="962" t="s">
        <v>677</v>
      </c>
      <c r="H1945" s="962" t="s">
        <v>146</v>
      </c>
      <c r="I1945" s="963" t="s">
        <v>681</v>
      </c>
    </row>
    <row r="1946" spans="1:9">
      <c r="A1946" s="968" t="s">
        <v>83</v>
      </c>
      <c r="B1946" s="962" t="s">
        <v>688</v>
      </c>
      <c r="C1946" s="964">
        <v>0</v>
      </c>
      <c r="D1946" s="977">
        <v>0</v>
      </c>
      <c r="E1946" s="962">
        <v>0</v>
      </c>
      <c r="F1946" s="962">
        <v>5</v>
      </c>
      <c r="G1946" s="962" t="s">
        <v>677</v>
      </c>
      <c r="H1946" s="962" t="s">
        <v>87</v>
      </c>
      <c r="I1946" s="962" t="s">
        <v>682</v>
      </c>
    </row>
    <row r="1947" spans="1:9">
      <c r="A1947" s="966" t="s">
        <v>192</v>
      </c>
      <c r="B1947" s="962" t="s">
        <v>688</v>
      </c>
      <c r="C1947" s="964">
        <v>0</v>
      </c>
      <c r="D1947" s="977">
        <v>0</v>
      </c>
      <c r="E1947" s="962">
        <v>0</v>
      </c>
      <c r="F1947" s="962">
        <v>5</v>
      </c>
      <c r="G1947" s="962" t="s">
        <v>677</v>
      </c>
      <c r="H1947" s="962" t="s">
        <v>146</v>
      </c>
      <c r="I1947" s="962" t="s">
        <v>683</v>
      </c>
    </row>
    <row r="1948" spans="1:9">
      <c r="A1948" s="966" t="s">
        <v>94</v>
      </c>
      <c r="B1948" s="962" t="s">
        <v>688</v>
      </c>
      <c r="C1948" s="964">
        <v>797.21721479250243</v>
      </c>
      <c r="D1948" s="977">
        <v>0</v>
      </c>
      <c r="E1948" s="962">
        <v>0</v>
      </c>
      <c r="F1948" s="962">
        <v>5</v>
      </c>
      <c r="G1948" s="962" t="s">
        <v>677</v>
      </c>
      <c r="H1948" s="962" t="s">
        <v>95</v>
      </c>
      <c r="I1948" s="962" t="s">
        <v>726</v>
      </c>
    </row>
    <row r="1949" spans="1:9">
      <c r="A1949" s="966" t="s">
        <v>196</v>
      </c>
      <c r="B1949" s="962" t="s">
        <v>688</v>
      </c>
      <c r="C1949" s="964">
        <v>6638.4126898709901</v>
      </c>
      <c r="D1949" s="977">
        <v>0</v>
      </c>
      <c r="E1949" s="962">
        <v>0</v>
      </c>
      <c r="F1949" s="962">
        <v>5</v>
      </c>
      <c r="G1949" s="962" t="s">
        <v>677</v>
      </c>
      <c r="H1949" s="962" t="s">
        <v>146</v>
      </c>
      <c r="I1949" s="962" t="s">
        <v>681</v>
      </c>
    </row>
    <row r="1950" spans="1:9">
      <c r="A1950" s="966" t="s">
        <v>100</v>
      </c>
      <c r="B1950" s="962" t="s">
        <v>688</v>
      </c>
      <c r="C1950" s="964">
        <v>0</v>
      </c>
      <c r="D1950" s="977">
        <v>0</v>
      </c>
      <c r="E1950" s="962">
        <v>0</v>
      </c>
      <c r="F1950" s="962">
        <v>5</v>
      </c>
      <c r="G1950" s="962" t="s">
        <v>677</v>
      </c>
      <c r="H1950" s="962" t="s">
        <v>24</v>
      </c>
      <c r="I1950" s="962" t="s">
        <v>682</v>
      </c>
    </row>
    <row r="1951" spans="1:9">
      <c r="A1951" s="966" t="s">
        <v>198</v>
      </c>
      <c r="B1951" s="962" t="s">
        <v>688</v>
      </c>
      <c r="C1951" s="964">
        <v>0</v>
      </c>
      <c r="D1951" s="977">
        <v>0</v>
      </c>
      <c r="E1951" s="962">
        <v>0</v>
      </c>
      <c r="F1951" s="962">
        <v>5</v>
      </c>
      <c r="G1951" s="962" t="s">
        <v>677</v>
      </c>
      <c r="H1951" s="962" t="s">
        <v>146</v>
      </c>
      <c r="I1951" s="962" t="s">
        <v>683</v>
      </c>
    </row>
    <row r="1952" spans="1:9">
      <c r="A1952" s="966" t="s">
        <v>201</v>
      </c>
      <c r="B1952" s="962" t="s">
        <v>688</v>
      </c>
      <c r="C1952" s="964">
        <v>15124.149560345988</v>
      </c>
      <c r="D1952" s="977">
        <v>0</v>
      </c>
      <c r="E1952" s="962">
        <v>0</v>
      </c>
      <c r="F1952" s="962">
        <v>5</v>
      </c>
      <c r="G1952" s="962" t="s">
        <v>677</v>
      </c>
      <c r="H1952" s="962" t="s">
        <v>146</v>
      </c>
      <c r="I1952" s="963" t="s">
        <v>683</v>
      </c>
    </row>
    <row r="1953" spans="1:9">
      <c r="A1953" s="968" t="s">
        <v>103</v>
      </c>
      <c r="B1953" s="962" t="s">
        <v>688</v>
      </c>
      <c r="C1953" s="964">
        <v>1151.5359769225036</v>
      </c>
      <c r="D1953" s="977">
        <v>0</v>
      </c>
      <c r="E1953" s="962">
        <v>0</v>
      </c>
      <c r="F1953" s="962">
        <v>5</v>
      </c>
      <c r="G1953" s="962" t="s">
        <v>677</v>
      </c>
      <c r="H1953" s="962" t="s">
        <v>79</v>
      </c>
      <c r="I1953" s="962" t="s">
        <v>682</v>
      </c>
    </row>
    <row r="1954" spans="1:9">
      <c r="A1954" s="968" t="s">
        <v>107</v>
      </c>
      <c r="B1954" s="962" t="s">
        <v>688</v>
      </c>
      <c r="C1954" s="964">
        <v>0</v>
      </c>
      <c r="D1954" s="977">
        <v>0</v>
      </c>
      <c r="E1954" s="962">
        <v>0</v>
      </c>
      <c r="F1954" s="962">
        <v>5</v>
      </c>
      <c r="G1954" s="962" t="s">
        <v>677</v>
      </c>
      <c r="H1954" s="962" t="s">
        <v>79</v>
      </c>
      <c r="I1954" s="962" t="s">
        <v>682</v>
      </c>
    </row>
    <row r="1955" spans="1:9">
      <c r="A1955" s="968" t="s">
        <v>108</v>
      </c>
      <c r="B1955" s="962" t="s">
        <v>688</v>
      </c>
      <c r="C1955" s="964">
        <v>354.31876213000112</v>
      </c>
      <c r="D1955" s="977">
        <v>0</v>
      </c>
      <c r="E1955" s="962">
        <v>0</v>
      </c>
      <c r="F1955" s="962">
        <v>5</v>
      </c>
      <c r="G1955" s="962" t="s">
        <v>677</v>
      </c>
      <c r="H1955" s="962" t="s">
        <v>32</v>
      </c>
      <c r="I1955" s="962" t="s">
        <v>682</v>
      </c>
    </row>
    <row r="1956" spans="1:9">
      <c r="A1956" s="966" t="s">
        <v>203</v>
      </c>
      <c r="B1956" s="962" t="s">
        <v>688</v>
      </c>
      <c r="C1956" s="964">
        <v>14290.85673924338</v>
      </c>
      <c r="D1956" s="977">
        <v>0</v>
      </c>
      <c r="E1956" s="962">
        <v>0</v>
      </c>
      <c r="F1956" s="962">
        <v>5</v>
      </c>
      <c r="G1956" s="962" t="s">
        <v>677</v>
      </c>
      <c r="H1956" s="962" t="s">
        <v>146</v>
      </c>
      <c r="I1956" s="963" t="s">
        <v>681</v>
      </c>
    </row>
    <row r="1957" spans="1:9">
      <c r="A1957" s="966" t="s">
        <v>204</v>
      </c>
      <c r="B1957" s="962" t="s">
        <v>688</v>
      </c>
      <c r="C1957" s="964">
        <v>189215.07694647383</v>
      </c>
      <c r="D1957" s="977">
        <v>0</v>
      </c>
      <c r="E1957" s="962">
        <v>0</v>
      </c>
      <c r="F1957" s="962">
        <v>5</v>
      </c>
      <c r="G1957" s="962" t="s">
        <v>677</v>
      </c>
      <c r="H1957" s="962" t="s">
        <v>146</v>
      </c>
      <c r="I1957" s="963" t="s">
        <v>681</v>
      </c>
    </row>
    <row r="1958" spans="1:9">
      <c r="A1958" s="966" t="s">
        <v>262</v>
      </c>
      <c r="B1958" s="962" t="s">
        <v>688</v>
      </c>
      <c r="C1958" s="964">
        <v>29576.758668801842</v>
      </c>
      <c r="D1958" s="977">
        <v>0</v>
      </c>
      <c r="E1958" s="962">
        <v>0</v>
      </c>
      <c r="F1958" s="962">
        <v>5</v>
      </c>
      <c r="G1958" s="962" t="s">
        <v>677</v>
      </c>
      <c r="H1958" s="962" t="s">
        <v>146</v>
      </c>
      <c r="I1958" s="963" t="s">
        <v>681</v>
      </c>
    </row>
    <row r="1959" spans="1:9">
      <c r="A1959" s="966" t="s">
        <v>263</v>
      </c>
      <c r="B1959" s="962" t="s">
        <v>688</v>
      </c>
      <c r="C1959" s="964">
        <v>0</v>
      </c>
      <c r="D1959" s="977">
        <v>0</v>
      </c>
      <c r="E1959" s="962">
        <v>0</v>
      </c>
      <c r="F1959" s="962">
        <v>5</v>
      </c>
      <c r="G1959" s="962" t="s">
        <v>677</v>
      </c>
      <c r="H1959" s="962" t="s">
        <v>24</v>
      </c>
      <c r="I1959" s="962" t="s">
        <v>683</v>
      </c>
    </row>
    <row r="1960" spans="1:9">
      <c r="A1960" s="969" t="s">
        <v>122</v>
      </c>
      <c r="B1960" s="962" t="s">
        <v>688</v>
      </c>
      <c r="C1960" s="964">
        <v>0</v>
      </c>
      <c r="D1960" s="977">
        <v>0</v>
      </c>
      <c r="E1960" s="962">
        <v>0</v>
      </c>
      <c r="F1960" s="962">
        <v>5</v>
      </c>
      <c r="G1960" s="962" t="s">
        <v>677</v>
      </c>
      <c r="H1960" s="962" t="s">
        <v>79</v>
      </c>
      <c r="I1960" s="962" t="s">
        <v>683</v>
      </c>
    </row>
    <row r="1961" spans="1:9">
      <c r="A1961" s="969" t="s">
        <v>120</v>
      </c>
      <c r="B1961" s="962" t="s">
        <v>688</v>
      </c>
      <c r="C1961" s="964">
        <v>0</v>
      </c>
      <c r="D1961" s="977">
        <v>0</v>
      </c>
      <c r="E1961" s="962">
        <v>0</v>
      </c>
      <c r="F1961" s="962">
        <v>5</v>
      </c>
      <c r="G1961" s="962" t="s">
        <v>677</v>
      </c>
      <c r="H1961" s="962" t="s">
        <v>79</v>
      </c>
    </row>
    <row r="1962" spans="1:9">
      <c r="A1962" s="969" t="s">
        <v>123</v>
      </c>
      <c r="B1962" s="962" t="s">
        <v>688</v>
      </c>
      <c r="C1962" s="964">
        <v>88.57969053250028</v>
      </c>
      <c r="D1962" s="977">
        <v>0</v>
      </c>
      <c r="E1962" s="962">
        <v>0</v>
      </c>
      <c r="F1962" s="962">
        <v>5</v>
      </c>
      <c r="G1962" s="962" t="s">
        <v>677</v>
      </c>
      <c r="H1962" s="962" t="s">
        <v>54</v>
      </c>
      <c r="I1962" s="962" t="s">
        <v>683</v>
      </c>
    </row>
    <row r="1963" spans="1:9">
      <c r="A1963" s="967" t="s">
        <v>214</v>
      </c>
      <c r="B1963" s="962" t="s">
        <v>688</v>
      </c>
      <c r="C1963" s="964">
        <v>0</v>
      </c>
      <c r="D1963" s="977">
        <v>0</v>
      </c>
      <c r="E1963" s="962">
        <v>0</v>
      </c>
      <c r="F1963" s="962">
        <v>5</v>
      </c>
      <c r="G1963" s="962" t="s">
        <v>677</v>
      </c>
      <c r="H1963" s="962" t="s">
        <v>146</v>
      </c>
      <c r="I1963" s="962" t="s">
        <v>683</v>
      </c>
    </row>
    <row r="1964" spans="1:9" ht="15.6">
      <c r="A1964" s="967" t="s">
        <v>218</v>
      </c>
      <c r="B1964" s="962" t="s">
        <v>688</v>
      </c>
      <c r="C1964" s="964">
        <v>153.60843159802627</v>
      </c>
      <c r="D1964" s="977">
        <v>0</v>
      </c>
      <c r="E1964" s="962">
        <v>0</v>
      </c>
      <c r="F1964" s="962">
        <v>5</v>
      </c>
      <c r="G1964" s="962" t="s">
        <v>677</v>
      </c>
      <c r="H1964" s="962" t="s">
        <v>146</v>
      </c>
      <c r="I1964" s="973" t="s">
        <v>742</v>
      </c>
    </row>
    <row r="1965" spans="1:9">
      <c r="A1965" s="969" t="s">
        <v>126</v>
      </c>
      <c r="B1965" s="962" t="s">
        <v>688</v>
      </c>
      <c r="C1965" s="964">
        <v>88.57969053250028</v>
      </c>
      <c r="D1965" s="977">
        <v>0</v>
      </c>
      <c r="E1965" s="962">
        <v>0</v>
      </c>
      <c r="F1965" s="962">
        <v>5</v>
      </c>
      <c r="G1965" s="962" t="s">
        <v>677</v>
      </c>
      <c r="H1965" s="962" t="s">
        <v>32</v>
      </c>
      <c r="I1965" s="962" t="s">
        <v>681</v>
      </c>
    </row>
    <row r="1966" spans="1:9">
      <c r="A1966" s="968" t="s">
        <v>129</v>
      </c>
      <c r="B1966" s="962" t="s">
        <v>688</v>
      </c>
      <c r="C1966" s="964">
        <v>0</v>
      </c>
      <c r="D1966" s="977">
        <v>0</v>
      </c>
      <c r="E1966" s="962">
        <v>0</v>
      </c>
      <c r="F1966" s="962">
        <v>5</v>
      </c>
      <c r="G1966" s="962" t="s">
        <v>677</v>
      </c>
      <c r="H1966" s="962" t="s">
        <v>24</v>
      </c>
      <c r="I1966" s="962" t="s">
        <v>682</v>
      </c>
    </row>
    <row r="1967" spans="1:9">
      <c r="A1967" s="968" t="s">
        <v>264</v>
      </c>
      <c r="B1967" s="962" t="s">
        <v>688</v>
      </c>
      <c r="C1967" s="964">
        <v>0</v>
      </c>
      <c r="D1967" s="977">
        <v>0</v>
      </c>
      <c r="E1967" s="962">
        <v>0</v>
      </c>
      <c r="F1967" s="962">
        <v>5</v>
      </c>
      <c r="G1967" s="962" t="s">
        <v>677</v>
      </c>
      <c r="H1967" s="962" t="s">
        <v>133</v>
      </c>
      <c r="I1967" s="962" t="s">
        <v>682</v>
      </c>
    </row>
    <row r="1968" spans="1:9">
      <c r="A1968" s="968" t="s">
        <v>138</v>
      </c>
      <c r="B1968" s="962" t="s">
        <v>688</v>
      </c>
      <c r="C1968" s="964">
        <v>88.57969053250028</v>
      </c>
      <c r="D1968" s="977">
        <v>0</v>
      </c>
      <c r="E1968" s="962">
        <v>0</v>
      </c>
      <c r="F1968" s="962">
        <v>5</v>
      </c>
      <c r="G1968" s="962" t="s">
        <v>677</v>
      </c>
      <c r="H1968" s="962" t="s">
        <v>87</v>
      </c>
      <c r="I1968" s="962" t="s">
        <v>682</v>
      </c>
    </row>
    <row r="1969" spans="1:9">
      <c r="A1969" s="966" t="s">
        <v>212</v>
      </c>
      <c r="B1969" s="962" t="s">
        <v>688</v>
      </c>
      <c r="C1969" s="964">
        <v>0</v>
      </c>
      <c r="D1969" s="977">
        <v>0</v>
      </c>
      <c r="E1969" s="962">
        <v>0</v>
      </c>
      <c r="F1969" s="962">
        <v>5</v>
      </c>
      <c r="G1969" s="962" t="s">
        <v>677</v>
      </c>
      <c r="H1969" s="962" t="s">
        <v>146</v>
      </c>
      <c r="I1969" s="962" t="s">
        <v>705</v>
      </c>
    </row>
    <row r="1970" spans="1:9">
      <c r="A1970" s="962" t="s">
        <v>20</v>
      </c>
      <c r="B1970" s="962" t="s">
        <v>688</v>
      </c>
      <c r="C1970" s="964">
        <v>0</v>
      </c>
      <c r="D1970" s="977">
        <v>0</v>
      </c>
      <c r="E1970" s="962">
        <v>0</v>
      </c>
      <c r="F1970" s="962">
        <v>6</v>
      </c>
      <c r="G1970" s="962" t="s">
        <v>677</v>
      </c>
      <c r="H1970" s="962" t="s">
        <v>24</v>
      </c>
      <c r="I1970" s="963" t="s">
        <v>683</v>
      </c>
    </row>
    <row r="1971" spans="1:9">
      <c r="A1971" s="962" t="s">
        <v>143</v>
      </c>
      <c r="B1971" s="962" t="s">
        <v>688</v>
      </c>
      <c r="C1971" s="964">
        <v>0</v>
      </c>
      <c r="D1971" s="977">
        <v>0</v>
      </c>
      <c r="E1971" s="962">
        <v>0</v>
      </c>
      <c r="F1971" s="962">
        <v>6</v>
      </c>
      <c r="G1971" s="962" t="s">
        <v>677</v>
      </c>
      <c r="H1971" s="962" t="s">
        <v>146</v>
      </c>
      <c r="I1971" s="963" t="s">
        <v>681</v>
      </c>
    </row>
    <row r="1972" spans="1:9">
      <c r="A1972" s="966" t="s">
        <v>152</v>
      </c>
      <c r="B1972" s="962" t="s">
        <v>688</v>
      </c>
      <c r="C1972" s="964">
        <v>0</v>
      </c>
      <c r="D1972" s="977">
        <v>0</v>
      </c>
      <c r="E1972" s="962">
        <v>0</v>
      </c>
      <c r="F1972" s="962">
        <v>6</v>
      </c>
      <c r="G1972" s="962" t="s">
        <v>677</v>
      </c>
      <c r="H1972" s="962" t="s">
        <v>146</v>
      </c>
      <c r="I1972" s="963" t="s">
        <v>681</v>
      </c>
    </row>
    <row r="1973" spans="1:9">
      <c r="A1973" s="966" t="s">
        <v>158</v>
      </c>
      <c r="B1973" s="962" t="s">
        <v>688</v>
      </c>
      <c r="C1973" s="964">
        <v>0</v>
      </c>
      <c r="D1973" s="977">
        <v>0</v>
      </c>
      <c r="E1973" s="962">
        <v>0</v>
      </c>
      <c r="F1973" s="962">
        <v>6</v>
      </c>
      <c r="G1973" s="962" t="s">
        <v>677</v>
      </c>
      <c r="H1973" s="962" t="s">
        <v>146</v>
      </c>
      <c r="I1973" s="963" t="s">
        <v>683</v>
      </c>
    </row>
    <row r="1974" spans="1:9">
      <c r="A1974" s="966" t="s">
        <v>30</v>
      </c>
      <c r="B1974" s="962" t="s">
        <v>688</v>
      </c>
      <c r="C1974" s="964">
        <v>236.7804929525627</v>
      </c>
      <c r="D1974" s="977">
        <v>0</v>
      </c>
      <c r="E1974" s="962">
        <v>0</v>
      </c>
      <c r="F1974" s="962">
        <v>6</v>
      </c>
      <c r="G1974" s="962" t="s">
        <v>677</v>
      </c>
      <c r="H1974" s="962" t="s">
        <v>32</v>
      </c>
      <c r="I1974" s="963" t="s">
        <v>681</v>
      </c>
    </row>
    <row r="1975" spans="1:9">
      <c r="A1975" s="967" t="s">
        <v>39</v>
      </c>
      <c r="B1975" s="962" t="s">
        <v>688</v>
      </c>
      <c r="C1975" s="964">
        <v>260.45854224781897</v>
      </c>
      <c r="D1975" s="977">
        <v>0</v>
      </c>
      <c r="E1975" s="962">
        <v>0</v>
      </c>
      <c r="F1975" s="962">
        <v>6</v>
      </c>
      <c r="G1975" s="962" t="s">
        <v>677</v>
      </c>
      <c r="H1975" s="962" t="s">
        <v>24</v>
      </c>
      <c r="I1975" s="963" t="s">
        <v>682</v>
      </c>
    </row>
    <row r="1976" spans="1:9">
      <c r="A1976" s="968" t="s">
        <v>70</v>
      </c>
      <c r="B1976" s="962" t="s">
        <v>688</v>
      </c>
      <c r="C1976" s="964">
        <v>0</v>
      </c>
      <c r="D1976" s="977">
        <v>0</v>
      </c>
      <c r="E1976" s="962">
        <v>0</v>
      </c>
      <c r="F1976" s="962">
        <v>6</v>
      </c>
      <c r="G1976" s="962" t="s">
        <v>677</v>
      </c>
      <c r="H1976" s="962" t="s">
        <v>32</v>
      </c>
      <c r="I1976" s="963" t="s">
        <v>711</v>
      </c>
    </row>
    <row r="1977" spans="1:9">
      <c r="A1977" s="968" t="s">
        <v>746</v>
      </c>
      <c r="B1977" s="962" t="s">
        <v>688</v>
      </c>
      <c r="C1977" s="964">
        <v>0</v>
      </c>
      <c r="D1977" s="977">
        <v>0</v>
      </c>
      <c r="E1977" s="962">
        <v>0</v>
      </c>
      <c r="F1977" s="962">
        <v>6</v>
      </c>
      <c r="G1977" s="962" t="s">
        <v>677</v>
      </c>
      <c r="H1977" s="962" t="s">
        <v>46</v>
      </c>
      <c r="I1977" s="963" t="s">
        <v>682</v>
      </c>
    </row>
    <row r="1978" spans="1:9">
      <c r="A1978" s="968" t="s">
        <v>63</v>
      </c>
      <c r="B1978" s="962" t="s">
        <v>688</v>
      </c>
      <c r="C1978" s="964">
        <v>694.55611266085066</v>
      </c>
      <c r="D1978" s="977">
        <v>0</v>
      </c>
      <c r="E1978" s="962">
        <v>0</v>
      </c>
      <c r="F1978" s="962">
        <v>6</v>
      </c>
      <c r="G1978" s="962" t="s">
        <v>677</v>
      </c>
      <c r="H1978" s="962" t="s">
        <v>64</v>
      </c>
      <c r="I1978" s="963" t="s">
        <v>683</v>
      </c>
    </row>
    <row r="1979" spans="1:9">
      <c r="A1979" s="966" t="s">
        <v>166</v>
      </c>
      <c r="B1979" s="962" t="s">
        <v>688</v>
      </c>
      <c r="C1979" s="964">
        <v>4167.3366759651035</v>
      </c>
      <c r="D1979" s="977">
        <v>0</v>
      </c>
      <c r="E1979" s="962">
        <v>0</v>
      </c>
      <c r="F1979" s="962">
        <v>6</v>
      </c>
      <c r="G1979" s="962" t="s">
        <v>677</v>
      </c>
      <c r="H1979" s="962" t="s">
        <v>146</v>
      </c>
      <c r="I1979" s="963" t="s">
        <v>683</v>
      </c>
    </row>
    <row r="1980" spans="1:9">
      <c r="A1980" s="966" t="s">
        <v>173</v>
      </c>
      <c r="B1980" s="962" t="s">
        <v>688</v>
      </c>
      <c r="C1980" s="964">
        <v>0</v>
      </c>
      <c r="D1980" s="977">
        <v>0</v>
      </c>
      <c r="E1980" s="962">
        <v>0</v>
      </c>
      <c r="F1980" s="962">
        <v>6</v>
      </c>
      <c r="G1980" s="962" t="s">
        <v>677</v>
      </c>
      <c r="H1980" s="962" t="s">
        <v>146</v>
      </c>
      <c r="I1980" s="963" t="s">
        <v>683</v>
      </c>
    </row>
    <row r="1981" spans="1:9">
      <c r="A1981" s="969" t="s">
        <v>52</v>
      </c>
      <c r="B1981" s="962" t="s">
        <v>688</v>
      </c>
      <c r="C1981" s="964">
        <v>0</v>
      </c>
      <c r="D1981" s="977">
        <v>0</v>
      </c>
      <c r="E1981" s="962">
        <v>0</v>
      </c>
      <c r="F1981" s="962">
        <v>6</v>
      </c>
      <c r="G1981" s="962" t="s">
        <v>677</v>
      </c>
      <c r="H1981" s="962" t="s">
        <v>54</v>
      </c>
      <c r="I1981" s="962" t="s">
        <v>721</v>
      </c>
    </row>
    <row r="1982" spans="1:9">
      <c r="A1982" s="966" t="s">
        <v>185</v>
      </c>
      <c r="B1982" s="962" t="s">
        <v>688</v>
      </c>
      <c r="C1982" s="964">
        <v>145934.921221453</v>
      </c>
      <c r="D1982" s="977">
        <v>0</v>
      </c>
      <c r="E1982" s="962">
        <v>0</v>
      </c>
      <c r="F1982" s="962">
        <v>6</v>
      </c>
      <c r="G1982" s="962" t="s">
        <v>677</v>
      </c>
      <c r="H1982" s="962" t="s">
        <v>146</v>
      </c>
      <c r="I1982" s="963" t="s">
        <v>681</v>
      </c>
    </row>
    <row r="1983" spans="1:9">
      <c r="A1983" s="968" t="s">
        <v>747</v>
      </c>
      <c r="B1983" s="962" t="s">
        <v>688</v>
      </c>
      <c r="C1983" s="964">
        <v>0</v>
      </c>
      <c r="D1983" s="977">
        <v>0</v>
      </c>
      <c r="E1983" s="962">
        <v>0</v>
      </c>
      <c r="F1983" s="962">
        <v>6</v>
      </c>
      <c r="G1983" s="962" t="s">
        <v>677</v>
      </c>
      <c r="H1983" s="962" t="s">
        <v>24</v>
      </c>
      <c r="I1983" s="962" t="s">
        <v>683</v>
      </c>
    </row>
    <row r="1984" spans="1:9">
      <c r="A1984" s="966" t="s">
        <v>181</v>
      </c>
      <c r="B1984" s="962" t="s">
        <v>688</v>
      </c>
      <c r="C1984" s="964">
        <v>1678.9757101367841</v>
      </c>
      <c r="D1984" s="977">
        <v>0</v>
      </c>
      <c r="E1984" s="962">
        <v>0</v>
      </c>
      <c r="F1984" s="962">
        <v>6</v>
      </c>
      <c r="G1984" s="962" t="s">
        <v>677</v>
      </c>
      <c r="H1984" s="962" t="s">
        <v>146</v>
      </c>
      <c r="I1984" s="963" t="s">
        <v>681</v>
      </c>
    </row>
    <row r="1985" spans="1:9">
      <c r="A1985" s="967" t="s">
        <v>261</v>
      </c>
      <c r="B1985" s="962" t="s">
        <v>688</v>
      </c>
      <c r="C1985" s="964">
        <v>0</v>
      </c>
      <c r="D1985" s="977">
        <v>0</v>
      </c>
      <c r="E1985" s="962">
        <v>0</v>
      </c>
      <c r="F1985" s="962">
        <v>6</v>
      </c>
      <c r="G1985" s="962" t="s">
        <v>677</v>
      </c>
      <c r="H1985" s="962" t="s">
        <v>79</v>
      </c>
      <c r="I1985" s="962" t="s">
        <v>683</v>
      </c>
    </row>
    <row r="1986" spans="1:9">
      <c r="A1986" s="966" t="s">
        <v>190</v>
      </c>
      <c r="B1986" s="962" t="s">
        <v>688</v>
      </c>
      <c r="C1986" s="964">
        <v>6870.317547736915</v>
      </c>
      <c r="D1986" s="977">
        <v>0</v>
      </c>
      <c r="E1986" s="962">
        <v>0</v>
      </c>
      <c r="F1986" s="962">
        <v>6</v>
      </c>
      <c r="G1986" s="962" t="s">
        <v>677</v>
      </c>
      <c r="H1986" s="962" t="s">
        <v>146</v>
      </c>
      <c r="I1986" s="963" t="s">
        <v>681</v>
      </c>
    </row>
    <row r="1987" spans="1:9">
      <c r="A1987" s="968" t="s">
        <v>83</v>
      </c>
      <c r="B1987" s="962" t="s">
        <v>688</v>
      </c>
      <c r="C1987" s="964">
        <v>0</v>
      </c>
      <c r="D1987" s="977">
        <v>0</v>
      </c>
      <c r="E1987" s="962">
        <v>0</v>
      </c>
      <c r="F1987" s="962">
        <v>6</v>
      </c>
      <c r="G1987" s="962" t="s">
        <v>677</v>
      </c>
      <c r="H1987" s="962" t="s">
        <v>87</v>
      </c>
      <c r="I1987" s="962" t="s">
        <v>682</v>
      </c>
    </row>
    <row r="1988" spans="1:9">
      <c r="A1988" s="966" t="s">
        <v>192</v>
      </c>
      <c r="B1988" s="962" t="s">
        <v>688</v>
      </c>
      <c r="C1988" s="964">
        <v>0</v>
      </c>
      <c r="D1988" s="977">
        <v>0</v>
      </c>
      <c r="E1988" s="962">
        <v>0</v>
      </c>
      <c r="F1988" s="962">
        <v>6</v>
      </c>
      <c r="G1988" s="962" t="s">
        <v>677</v>
      </c>
      <c r="H1988" s="962" t="s">
        <v>146</v>
      </c>
      <c r="I1988" s="962" t="s">
        <v>683</v>
      </c>
    </row>
    <row r="1989" spans="1:9">
      <c r="A1989" s="966" t="s">
        <v>94</v>
      </c>
      <c r="B1989" s="962" t="s">
        <v>688</v>
      </c>
      <c r="C1989" s="964">
        <v>260.45854224781897</v>
      </c>
      <c r="D1989" s="977">
        <v>0</v>
      </c>
      <c r="E1989" s="962">
        <v>0</v>
      </c>
      <c r="F1989" s="962">
        <v>6</v>
      </c>
      <c r="G1989" s="962" t="s">
        <v>677</v>
      </c>
      <c r="H1989" s="962" t="s">
        <v>95</v>
      </c>
      <c r="I1989" s="962" t="s">
        <v>726</v>
      </c>
    </row>
    <row r="1990" spans="1:9">
      <c r="A1990" s="966" t="s">
        <v>196</v>
      </c>
      <c r="B1990" s="962" t="s">
        <v>688</v>
      </c>
      <c r="C1990" s="964">
        <v>8074.2148096823885</v>
      </c>
      <c r="D1990" s="977">
        <v>0</v>
      </c>
      <c r="E1990" s="962">
        <v>0</v>
      </c>
      <c r="F1990" s="962">
        <v>6</v>
      </c>
      <c r="G1990" s="962" t="s">
        <v>677</v>
      </c>
      <c r="H1990" s="962" t="s">
        <v>146</v>
      </c>
      <c r="I1990" s="962" t="s">
        <v>681</v>
      </c>
    </row>
    <row r="1991" spans="1:9">
      <c r="A1991" s="966" t="s">
        <v>100</v>
      </c>
      <c r="B1991" s="962" t="s">
        <v>688</v>
      </c>
      <c r="C1991" s="964">
        <v>0</v>
      </c>
      <c r="D1991" s="977">
        <v>0</v>
      </c>
      <c r="E1991" s="962">
        <v>0</v>
      </c>
      <c r="F1991" s="962">
        <v>6</v>
      </c>
      <c r="G1991" s="962" t="s">
        <v>677</v>
      </c>
      <c r="H1991" s="962" t="s">
        <v>24</v>
      </c>
      <c r="I1991" s="962" t="s">
        <v>682</v>
      </c>
    </row>
    <row r="1992" spans="1:9">
      <c r="A1992" s="966" t="s">
        <v>198</v>
      </c>
      <c r="B1992" s="962" t="s">
        <v>688</v>
      </c>
      <c r="C1992" s="964">
        <v>0</v>
      </c>
      <c r="D1992" s="977">
        <v>0</v>
      </c>
      <c r="E1992" s="962">
        <v>0</v>
      </c>
      <c r="F1992" s="962">
        <v>6</v>
      </c>
      <c r="G1992" s="962" t="s">
        <v>677</v>
      </c>
      <c r="H1992" s="962" t="s">
        <v>146</v>
      </c>
      <c r="I1992" s="962" t="s">
        <v>683</v>
      </c>
    </row>
    <row r="1993" spans="1:9">
      <c r="A1993" s="966" t="s">
        <v>201</v>
      </c>
      <c r="B1993" s="962" t="s">
        <v>688</v>
      </c>
      <c r="C1993" s="964">
        <v>0</v>
      </c>
      <c r="D1993" s="977">
        <v>0</v>
      </c>
      <c r="E1993" s="962">
        <v>0</v>
      </c>
      <c r="F1993" s="962">
        <v>6</v>
      </c>
      <c r="G1993" s="962" t="s">
        <v>677</v>
      </c>
      <c r="H1993" s="962" t="s">
        <v>146</v>
      </c>
      <c r="I1993" s="963" t="s">
        <v>683</v>
      </c>
    </row>
    <row r="1994" spans="1:9">
      <c r="A1994" s="968" t="s">
        <v>103</v>
      </c>
      <c r="B1994" s="962" t="s">
        <v>688</v>
      </c>
      <c r="C1994" s="964">
        <v>1302.2927112390948</v>
      </c>
      <c r="D1994" s="977">
        <v>0</v>
      </c>
      <c r="E1994" s="962">
        <v>0</v>
      </c>
      <c r="F1994" s="962">
        <v>6</v>
      </c>
      <c r="G1994" s="962" t="s">
        <v>677</v>
      </c>
      <c r="H1994" s="962" t="s">
        <v>79</v>
      </c>
      <c r="I1994" s="962" t="s">
        <v>682</v>
      </c>
    </row>
    <row r="1995" spans="1:9">
      <c r="A1995" s="968" t="s">
        <v>107</v>
      </c>
      <c r="B1995" s="962" t="s">
        <v>688</v>
      </c>
      <c r="C1995" s="964">
        <v>0</v>
      </c>
      <c r="D1995" s="977">
        <v>0</v>
      </c>
      <c r="E1995" s="962">
        <v>0</v>
      </c>
      <c r="F1995" s="962">
        <v>6</v>
      </c>
      <c r="G1995" s="962" t="s">
        <v>677</v>
      </c>
      <c r="H1995" s="962" t="s">
        <v>79</v>
      </c>
      <c r="I1995" s="962" t="s">
        <v>682</v>
      </c>
    </row>
    <row r="1996" spans="1:9">
      <c r="A1996" s="968" t="s">
        <v>108</v>
      </c>
      <c r="B1996" s="962" t="s">
        <v>688</v>
      </c>
      <c r="C1996" s="964">
        <v>86.819514082606332</v>
      </c>
      <c r="D1996" s="977">
        <v>0</v>
      </c>
      <c r="E1996" s="962">
        <v>0</v>
      </c>
      <c r="F1996" s="962">
        <v>6</v>
      </c>
      <c r="G1996" s="962" t="s">
        <v>677</v>
      </c>
      <c r="H1996" s="962" t="s">
        <v>32</v>
      </c>
      <c r="I1996" s="962" t="s">
        <v>682</v>
      </c>
    </row>
    <row r="1997" spans="1:9">
      <c r="A1997" s="966" t="s">
        <v>203</v>
      </c>
      <c r="B1997" s="962" t="s">
        <v>688</v>
      </c>
      <c r="C1997" s="964">
        <v>22761.182608656625</v>
      </c>
      <c r="D1997" s="977">
        <v>0</v>
      </c>
      <c r="E1997" s="962">
        <v>0</v>
      </c>
      <c r="F1997" s="962">
        <v>6</v>
      </c>
      <c r="G1997" s="962" t="s">
        <v>677</v>
      </c>
      <c r="H1997" s="962" t="s">
        <v>146</v>
      </c>
      <c r="I1997" s="963" t="s">
        <v>681</v>
      </c>
    </row>
    <row r="1998" spans="1:9">
      <c r="A1998" s="966" t="s">
        <v>204</v>
      </c>
      <c r="B1998" s="962" t="s">
        <v>688</v>
      </c>
      <c r="C1998" s="964">
        <v>196964.53761540627</v>
      </c>
      <c r="D1998" s="977">
        <v>0</v>
      </c>
      <c r="E1998" s="962">
        <v>0</v>
      </c>
      <c r="F1998" s="962">
        <v>6</v>
      </c>
      <c r="G1998" s="962" t="s">
        <v>677</v>
      </c>
      <c r="H1998" s="962" t="s">
        <v>146</v>
      </c>
      <c r="I1998" s="963" t="s">
        <v>681</v>
      </c>
    </row>
    <row r="1999" spans="1:9">
      <c r="A1999" s="966" t="s">
        <v>262</v>
      </c>
      <c r="B1999" s="962" t="s">
        <v>688</v>
      </c>
      <c r="C1999" s="964">
        <v>24726.197610726282</v>
      </c>
      <c r="D1999" s="977">
        <v>0</v>
      </c>
      <c r="E1999" s="962">
        <v>0</v>
      </c>
      <c r="F1999" s="962">
        <v>6</v>
      </c>
      <c r="G1999" s="962" t="s">
        <v>677</v>
      </c>
      <c r="H1999" s="962" t="s">
        <v>146</v>
      </c>
      <c r="I1999" s="963" t="s">
        <v>681</v>
      </c>
    </row>
    <row r="2000" spans="1:9">
      <c r="A2000" s="966" t="s">
        <v>263</v>
      </c>
      <c r="B2000" s="962" t="s">
        <v>688</v>
      </c>
      <c r="C2000" s="964">
        <v>0</v>
      </c>
      <c r="D2000" s="977">
        <v>0</v>
      </c>
      <c r="E2000" s="962">
        <v>0</v>
      </c>
      <c r="F2000" s="962">
        <v>6</v>
      </c>
      <c r="G2000" s="962" t="s">
        <v>677</v>
      </c>
      <c r="H2000" s="962" t="s">
        <v>24</v>
      </c>
      <c r="I2000" s="962" t="s">
        <v>683</v>
      </c>
    </row>
    <row r="2001" spans="1:9">
      <c r="A2001" s="969" t="s">
        <v>122</v>
      </c>
      <c r="B2001" s="962" t="s">
        <v>688</v>
      </c>
      <c r="C2001" s="964">
        <v>86.819514082606332</v>
      </c>
      <c r="D2001" s="977">
        <v>0</v>
      </c>
      <c r="E2001" s="962">
        <v>0</v>
      </c>
      <c r="F2001" s="962">
        <v>6</v>
      </c>
      <c r="G2001" s="962" t="s">
        <v>677</v>
      </c>
      <c r="H2001" s="962" t="s">
        <v>79</v>
      </c>
      <c r="I2001" s="962" t="s">
        <v>683</v>
      </c>
    </row>
    <row r="2002" spans="1:9">
      <c r="A2002" s="969" t="s">
        <v>120</v>
      </c>
      <c r="B2002" s="962" t="s">
        <v>688</v>
      </c>
      <c r="C2002" s="964">
        <v>0</v>
      </c>
      <c r="D2002" s="977">
        <v>0</v>
      </c>
      <c r="E2002" s="962">
        <v>0</v>
      </c>
      <c r="F2002" s="962">
        <v>6</v>
      </c>
      <c r="G2002" s="962" t="s">
        <v>677</v>
      </c>
      <c r="H2002" s="962" t="s">
        <v>79</v>
      </c>
    </row>
    <row r="2003" spans="1:9">
      <c r="A2003" s="969" t="s">
        <v>123</v>
      </c>
      <c r="B2003" s="962" t="s">
        <v>688</v>
      </c>
      <c r="C2003" s="964">
        <v>0</v>
      </c>
      <c r="D2003" s="977">
        <v>0</v>
      </c>
      <c r="E2003" s="962">
        <v>0</v>
      </c>
      <c r="F2003" s="962">
        <v>6</v>
      </c>
      <c r="G2003" s="962" t="s">
        <v>677</v>
      </c>
      <c r="H2003" s="962" t="s">
        <v>54</v>
      </c>
      <c r="I2003" s="962" t="s">
        <v>683</v>
      </c>
    </row>
    <row r="2004" spans="1:9">
      <c r="A2004" s="967" t="s">
        <v>214</v>
      </c>
      <c r="B2004" s="962" t="s">
        <v>688</v>
      </c>
      <c r="C2004" s="964">
        <v>0</v>
      </c>
      <c r="D2004" s="977">
        <v>0</v>
      </c>
      <c r="E2004" s="962">
        <v>0</v>
      </c>
      <c r="F2004" s="962">
        <v>6</v>
      </c>
      <c r="G2004" s="962" t="s">
        <v>677</v>
      </c>
      <c r="H2004" s="962" t="s">
        <v>146</v>
      </c>
      <c r="I2004" s="962" t="s">
        <v>683</v>
      </c>
    </row>
    <row r="2005" spans="1:9" ht="15.6">
      <c r="A2005" s="967" t="s">
        <v>218</v>
      </c>
      <c r="B2005" s="962" t="s">
        <v>688</v>
      </c>
      <c r="C2005" s="964">
        <v>0</v>
      </c>
      <c r="D2005" s="977">
        <v>0</v>
      </c>
      <c r="E2005" s="962">
        <v>0</v>
      </c>
      <c r="F2005" s="962">
        <v>6</v>
      </c>
      <c r="G2005" s="962" t="s">
        <v>677</v>
      </c>
      <c r="H2005" s="962" t="s">
        <v>146</v>
      </c>
      <c r="I2005" s="973" t="s">
        <v>742</v>
      </c>
    </row>
    <row r="2006" spans="1:9">
      <c r="A2006" s="969" t="s">
        <v>126</v>
      </c>
      <c r="B2006" s="962" t="s">
        <v>688</v>
      </c>
      <c r="C2006" s="964">
        <v>0</v>
      </c>
      <c r="D2006" s="977">
        <v>0</v>
      </c>
      <c r="E2006" s="962">
        <v>0</v>
      </c>
      <c r="F2006" s="962">
        <v>6</v>
      </c>
      <c r="G2006" s="962" t="s">
        <v>677</v>
      </c>
      <c r="H2006" s="962" t="s">
        <v>32</v>
      </c>
      <c r="I2006" s="962" t="s">
        <v>681</v>
      </c>
    </row>
    <row r="2007" spans="1:9">
      <c r="A2007" s="968" t="s">
        <v>129</v>
      </c>
      <c r="B2007" s="962" t="s">
        <v>688</v>
      </c>
      <c r="C2007" s="964">
        <v>0</v>
      </c>
      <c r="D2007" s="977">
        <v>0</v>
      </c>
      <c r="E2007" s="962">
        <v>0</v>
      </c>
      <c r="F2007" s="962">
        <v>6</v>
      </c>
      <c r="G2007" s="962" t="s">
        <v>677</v>
      </c>
      <c r="H2007" s="962" t="s">
        <v>24</v>
      </c>
      <c r="I2007" s="962" t="s">
        <v>682</v>
      </c>
    </row>
    <row r="2008" spans="1:9">
      <c r="A2008" s="968" t="s">
        <v>264</v>
      </c>
      <c r="B2008" s="962" t="s">
        <v>688</v>
      </c>
      <c r="C2008" s="964">
        <v>0</v>
      </c>
      <c r="D2008" s="977">
        <v>0</v>
      </c>
      <c r="E2008" s="962">
        <v>0</v>
      </c>
      <c r="F2008" s="962">
        <v>6</v>
      </c>
      <c r="G2008" s="962" t="s">
        <v>677</v>
      </c>
      <c r="H2008" s="962" t="s">
        <v>133</v>
      </c>
      <c r="I2008" s="962" t="s">
        <v>682</v>
      </c>
    </row>
    <row r="2009" spans="1:9">
      <c r="A2009" s="968" t="s">
        <v>138</v>
      </c>
      <c r="B2009" s="962" t="s">
        <v>688</v>
      </c>
      <c r="C2009" s="964">
        <v>86.819514082606332</v>
      </c>
      <c r="D2009" s="977">
        <v>0</v>
      </c>
      <c r="E2009" s="962">
        <v>0</v>
      </c>
      <c r="F2009" s="962">
        <v>6</v>
      </c>
      <c r="G2009" s="962" t="s">
        <v>677</v>
      </c>
      <c r="H2009" s="962" t="s">
        <v>87</v>
      </c>
      <c r="I2009" s="962" t="s">
        <v>682</v>
      </c>
    </row>
    <row r="2010" spans="1:9">
      <c r="A2010" s="966" t="s">
        <v>212</v>
      </c>
      <c r="B2010" s="962" t="s">
        <v>688</v>
      </c>
      <c r="C2010" s="964">
        <v>0</v>
      </c>
      <c r="D2010" s="977">
        <v>0</v>
      </c>
      <c r="E2010" s="962">
        <v>0</v>
      </c>
      <c r="F2010" s="962">
        <v>6</v>
      </c>
      <c r="G2010" s="962" t="s">
        <v>677</v>
      </c>
      <c r="H2010" s="962" t="s">
        <v>146</v>
      </c>
      <c r="I2010" s="962" t="s">
        <v>705</v>
      </c>
    </row>
    <row r="2011" spans="1:9">
      <c r="A2011" s="962" t="s">
        <v>20</v>
      </c>
      <c r="B2011" s="962" t="s">
        <v>688</v>
      </c>
      <c r="C2011" s="965">
        <v>507.81771758864238</v>
      </c>
      <c r="D2011" s="977">
        <v>0</v>
      </c>
      <c r="E2011" s="962">
        <v>72</v>
      </c>
      <c r="F2011" s="962" t="s">
        <v>676</v>
      </c>
      <c r="G2011" s="962" t="s">
        <v>676</v>
      </c>
      <c r="H2011" s="962" t="s">
        <v>24</v>
      </c>
      <c r="I2011" s="963" t="s">
        <v>683</v>
      </c>
    </row>
    <row r="2012" spans="1:9">
      <c r="A2012" s="962" t="s">
        <v>143</v>
      </c>
      <c r="B2012" s="962" t="s">
        <v>688</v>
      </c>
      <c r="C2012" s="965">
        <v>0</v>
      </c>
      <c r="D2012" s="977">
        <v>0</v>
      </c>
      <c r="E2012" s="962">
        <v>72</v>
      </c>
      <c r="F2012" s="962" t="s">
        <v>676</v>
      </c>
      <c r="G2012" s="962" t="s">
        <v>676</v>
      </c>
      <c r="H2012" s="962" t="s">
        <v>146</v>
      </c>
      <c r="I2012" s="963" t="s">
        <v>681</v>
      </c>
    </row>
    <row r="2013" spans="1:9">
      <c r="A2013" s="966" t="s">
        <v>152</v>
      </c>
      <c r="B2013" s="962" t="s">
        <v>688</v>
      </c>
      <c r="C2013" s="965">
        <v>5473.4275787418419</v>
      </c>
      <c r="D2013" s="977">
        <v>0</v>
      </c>
      <c r="E2013" s="962">
        <v>72</v>
      </c>
      <c r="F2013" s="962" t="s">
        <v>676</v>
      </c>
      <c r="G2013" s="962" t="s">
        <v>676</v>
      </c>
      <c r="H2013" s="962" t="s">
        <v>146</v>
      </c>
      <c r="I2013" s="963" t="s">
        <v>681</v>
      </c>
    </row>
    <row r="2014" spans="1:9">
      <c r="A2014" s="966" t="s">
        <v>158</v>
      </c>
      <c r="B2014" s="962" t="s">
        <v>688</v>
      </c>
      <c r="C2014" s="965">
        <v>1982.576020722782</v>
      </c>
      <c r="D2014" s="977">
        <v>0</v>
      </c>
      <c r="E2014" s="962">
        <v>72</v>
      </c>
      <c r="F2014" s="962" t="s">
        <v>676</v>
      </c>
      <c r="G2014" s="962" t="s">
        <v>676</v>
      </c>
      <c r="H2014" s="962" t="s">
        <v>146</v>
      </c>
      <c r="I2014" s="963" t="s">
        <v>683</v>
      </c>
    </row>
    <row r="2015" spans="1:9">
      <c r="A2015" s="966" t="s">
        <v>30</v>
      </c>
      <c r="B2015" s="962" t="s">
        <v>688</v>
      </c>
      <c r="C2015" s="965">
        <v>379.12418641891793</v>
      </c>
      <c r="D2015" s="977">
        <v>0</v>
      </c>
      <c r="E2015" s="962">
        <v>72</v>
      </c>
      <c r="F2015" s="962" t="s">
        <v>676</v>
      </c>
      <c r="G2015" s="962" t="s">
        <v>676</v>
      </c>
      <c r="H2015" s="962" t="s">
        <v>32</v>
      </c>
      <c r="I2015" s="963" t="s">
        <v>681</v>
      </c>
    </row>
    <row r="2016" spans="1:9">
      <c r="A2016" s="967" t="s">
        <v>39</v>
      </c>
      <c r="B2016" s="962" t="s">
        <v>688</v>
      </c>
      <c r="C2016" s="965">
        <v>1356.4993825997983</v>
      </c>
      <c r="D2016" s="977">
        <v>0</v>
      </c>
      <c r="E2016" s="962">
        <v>72</v>
      </c>
      <c r="F2016" s="962" t="s">
        <v>676</v>
      </c>
      <c r="G2016" s="962" t="s">
        <v>676</v>
      </c>
      <c r="H2016" s="962" t="s">
        <v>24</v>
      </c>
      <c r="I2016" s="963" t="s">
        <v>682</v>
      </c>
    </row>
    <row r="2017" spans="1:9">
      <c r="A2017" s="968" t="s">
        <v>70</v>
      </c>
      <c r="B2017" s="962" t="s">
        <v>688</v>
      </c>
      <c r="C2017" s="965">
        <v>0</v>
      </c>
      <c r="D2017" s="977">
        <v>0</v>
      </c>
      <c r="E2017" s="962">
        <v>72</v>
      </c>
      <c r="F2017" s="962" t="s">
        <v>676</v>
      </c>
      <c r="G2017" s="962" t="s">
        <v>676</v>
      </c>
      <c r="H2017" s="962" t="s">
        <v>32</v>
      </c>
      <c r="I2017" s="963" t="s">
        <v>711</v>
      </c>
    </row>
    <row r="2018" spans="1:9">
      <c r="A2018" s="968" t="s">
        <v>746</v>
      </c>
      <c r="B2018" s="962" t="s">
        <v>688</v>
      </c>
      <c r="C2018" s="965">
        <v>0</v>
      </c>
      <c r="D2018" s="977">
        <v>0</v>
      </c>
      <c r="E2018" s="962">
        <v>72</v>
      </c>
      <c r="F2018" s="962" t="s">
        <v>676</v>
      </c>
      <c r="G2018" s="962" t="s">
        <v>676</v>
      </c>
      <c r="H2018" s="962" t="s">
        <v>46</v>
      </c>
      <c r="I2018" s="963" t="s">
        <v>682</v>
      </c>
    </row>
    <row r="2019" spans="1:9">
      <c r="A2019" s="968" t="s">
        <v>63</v>
      </c>
      <c r="B2019" s="962" t="s">
        <v>688</v>
      </c>
      <c r="C2019" s="965">
        <v>1043.4610635383062</v>
      </c>
      <c r="D2019" s="977">
        <v>0</v>
      </c>
      <c r="E2019" s="962">
        <v>72</v>
      </c>
      <c r="F2019" s="962" t="s">
        <v>676</v>
      </c>
      <c r="G2019" s="962" t="s">
        <v>676</v>
      </c>
      <c r="H2019" s="962" t="s">
        <v>64</v>
      </c>
      <c r="I2019" s="963" t="s">
        <v>683</v>
      </c>
    </row>
    <row r="2020" spans="1:9">
      <c r="A2020" s="966" t="s">
        <v>166</v>
      </c>
      <c r="B2020" s="962" t="s">
        <v>688</v>
      </c>
      <c r="C2020" s="965">
        <v>4758.1824497346761</v>
      </c>
      <c r="D2020" s="977">
        <v>0</v>
      </c>
      <c r="E2020" s="962">
        <v>72</v>
      </c>
      <c r="F2020" s="962" t="s">
        <v>676</v>
      </c>
      <c r="G2020" s="962" t="s">
        <v>676</v>
      </c>
      <c r="H2020" s="962" t="s">
        <v>146</v>
      </c>
      <c r="I2020" s="963" t="s">
        <v>683</v>
      </c>
    </row>
    <row r="2021" spans="1:9">
      <c r="A2021" s="966" t="s">
        <v>173</v>
      </c>
      <c r="B2021" s="962" t="s">
        <v>688</v>
      </c>
      <c r="C2021" s="965">
        <v>0</v>
      </c>
      <c r="D2021" s="977">
        <v>0</v>
      </c>
      <c r="E2021" s="962">
        <v>72</v>
      </c>
      <c r="F2021" s="962" t="s">
        <v>676</v>
      </c>
      <c r="G2021" s="962" t="s">
        <v>676</v>
      </c>
      <c r="H2021" s="962" t="s">
        <v>146</v>
      </c>
      <c r="I2021" s="963" t="s">
        <v>683</v>
      </c>
    </row>
    <row r="2022" spans="1:9">
      <c r="A2022" s="969" t="s">
        <v>52</v>
      </c>
      <c r="B2022" s="962" t="s">
        <v>688</v>
      </c>
      <c r="C2022" s="965">
        <v>0</v>
      </c>
      <c r="D2022" s="977">
        <v>0</v>
      </c>
      <c r="E2022" s="962">
        <v>72</v>
      </c>
      <c r="F2022" s="962" t="s">
        <v>676</v>
      </c>
      <c r="G2022" s="962" t="s">
        <v>676</v>
      </c>
      <c r="H2022" s="962" t="s">
        <v>54</v>
      </c>
      <c r="I2022" s="962" t="s">
        <v>721</v>
      </c>
    </row>
    <row r="2023" spans="1:9">
      <c r="A2023" s="966" t="s">
        <v>185</v>
      </c>
      <c r="B2023" s="962" t="s">
        <v>688</v>
      </c>
      <c r="C2023" s="965">
        <v>135778.63179114953</v>
      </c>
      <c r="D2023" s="977">
        <v>0</v>
      </c>
      <c r="E2023" s="962">
        <v>72</v>
      </c>
      <c r="F2023" s="962" t="s">
        <v>676</v>
      </c>
      <c r="G2023" s="962" t="s">
        <v>676</v>
      </c>
      <c r="H2023" s="962" t="s">
        <v>146</v>
      </c>
      <c r="I2023" s="963" t="s">
        <v>681</v>
      </c>
    </row>
    <row r="2024" spans="1:9">
      <c r="A2024" s="968" t="s">
        <v>747</v>
      </c>
      <c r="B2024" s="962" t="s">
        <v>688</v>
      </c>
      <c r="C2024" s="965">
        <v>834.76885083064496</v>
      </c>
      <c r="D2024" s="977">
        <v>0</v>
      </c>
      <c r="E2024" s="962">
        <v>72</v>
      </c>
      <c r="F2024" s="962" t="s">
        <v>676</v>
      </c>
      <c r="G2024" s="962" t="s">
        <v>676</v>
      </c>
      <c r="H2024" s="962" t="s">
        <v>24</v>
      </c>
      <c r="I2024" s="962" t="s">
        <v>683</v>
      </c>
    </row>
    <row r="2025" spans="1:9">
      <c r="A2025" s="966" t="s">
        <v>181</v>
      </c>
      <c r="B2025" s="962" t="s">
        <v>688</v>
      </c>
      <c r="C2025" s="965">
        <v>0</v>
      </c>
      <c r="D2025" s="977">
        <v>0</v>
      </c>
      <c r="E2025" s="962">
        <v>72</v>
      </c>
      <c r="F2025" s="962" t="s">
        <v>676</v>
      </c>
      <c r="G2025" s="962" t="s">
        <v>676</v>
      </c>
      <c r="H2025" s="962" t="s">
        <v>146</v>
      </c>
      <c r="I2025" s="963" t="s">
        <v>681</v>
      </c>
    </row>
    <row r="2026" spans="1:9">
      <c r="A2026" s="967" t="s">
        <v>261</v>
      </c>
      <c r="B2026" s="962" t="s">
        <v>688</v>
      </c>
      <c r="C2026" s="965">
        <v>0</v>
      </c>
      <c r="D2026" s="977">
        <v>0</v>
      </c>
      <c r="E2026" s="962">
        <v>72</v>
      </c>
      <c r="F2026" s="962" t="s">
        <v>676</v>
      </c>
      <c r="G2026" s="962" t="s">
        <v>676</v>
      </c>
      <c r="H2026" s="962" t="s">
        <v>79</v>
      </c>
      <c r="I2026" s="962" t="s">
        <v>683</v>
      </c>
    </row>
    <row r="2027" spans="1:9">
      <c r="A2027" s="966" t="s">
        <v>190</v>
      </c>
      <c r="B2027" s="962" t="s">
        <v>688</v>
      </c>
      <c r="C2027" s="965">
        <v>6956.4070902553758</v>
      </c>
      <c r="D2027" s="977">
        <v>0</v>
      </c>
      <c r="E2027" s="962">
        <v>72</v>
      </c>
      <c r="F2027" s="962" t="s">
        <v>676</v>
      </c>
      <c r="G2027" s="962" t="s">
        <v>676</v>
      </c>
      <c r="H2027" s="962" t="s">
        <v>146</v>
      </c>
      <c r="I2027" s="963" t="s">
        <v>681</v>
      </c>
    </row>
    <row r="2028" spans="1:9">
      <c r="A2028" s="968" t="s">
        <v>83</v>
      </c>
      <c r="B2028" s="962" t="s">
        <v>688</v>
      </c>
      <c r="C2028" s="965">
        <v>0</v>
      </c>
      <c r="D2028" s="977">
        <v>0</v>
      </c>
      <c r="E2028" s="962">
        <v>72</v>
      </c>
      <c r="F2028" s="962" t="s">
        <v>676</v>
      </c>
      <c r="G2028" s="962" t="s">
        <v>676</v>
      </c>
      <c r="H2028" s="962" t="s">
        <v>87</v>
      </c>
      <c r="I2028" s="962" t="s">
        <v>682</v>
      </c>
    </row>
    <row r="2029" spans="1:9">
      <c r="A2029" s="966" t="s">
        <v>192</v>
      </c>
      <c r="B2029" s="962" t="s">
        <v>688</v>
      </c>
      <c r="C2029" s="965">
        <v>0</v>
      </c>
      <c r="D2029" s="977">
        <v>0</v>
      </c>
      <c r="E2029" s="962">
        <v>72</v>
      </c>
      <c r="F2029" s="962" t="s">
        <v>676</v>
      </c>
      <c r="G2029" s="962" t="s">
        <v>676</v>
      </c>
      <c r="H2029" s="962" t="s">
        <v>146</v>
      </c>
      <c r="I2029" s="962" t="s">
        <v>683</v>
      </c>
    </row>
    <row r="2030" spans="1:9">
      <c r="A2030" s="966" t="s">
        <v>94</v>
      </c>
      <c r="B2030" s="962" t="s">
        <v>688</v>
      </c>
      <c r="C2030" s="965">
        <v>730.42274447681439</v>
      </c>
      <c r="D2030" s="977">
        <v>0</v>
      </c>
      <c r="E2030" s="962">
        <v>72</v>
      </c>
      <c r="F2030" s="962" t="s">
        <v>676</v>
      </c>
      <c r="G2030" s="962" t="s">
        <v>676</v>
      </c>
      <c r="H2030" s="962" t="s">
        <v>95</v>
      </c>
      <c r="I2030" s="962" t="s">
        <v>726</v>
      </c>
    </row>
    <row r="2031" spans="1:9">
      <c r="A2031" s="966" t="s">
        <v>196</v>
      </c>
      <c r="B2031" s="962" t="s">
        <v>688</v>
      </c>
      <c r="C2031" s="965">
        <v>3095.601155163642</v>
      </c>
      <c r="D2031" s="977">
        <v>0</v>
      </c>
      <c r="E2031" s="962">
        <v>72</v>
      </c>
      <c r="F2031" s="962" t="s">
        <v>676</v>
      </c>
      <c r="G2031" s="962" t="s">
        <v>676</v>
      </c>
      <c r="H2031" s="962" t="s">
        <v>146</v>
      </c>
      <c r="I2031" s="962" t="s">
        <v>681</v>
      </c>
    </row>
    <row r="2032" spans="1:9">
      <c r="A2032" s="966" t="s">
        <v>100</v>
      </c>
      <c r="B2032" s="962" t="s">
        <v>688</v>
      </c>
      <c r="C2032" s="965">
        <v>0</v>
      </c>
      <c r="D2032" s="977">
        <v>0</v>
      </c>
      <c r="E2032" s="962">
        <v>72</v>
      </c>
      <c r="F2032" s="962" t="s">
        <v>676</v>
      </c>
      <c r="G2032" s="962" t="s">
        <v>676</v>
      </c>
      <c r="H2032" s="962" t="s">
        <v>24</v>
      </c>
      <c r="I2032" s="962" t="s">
        <v>682</v>
      </c>
    </row>
    <row r="2033" spans="1:9">
      <c r="A2033" s="966" t="s">
        <v>198</v>
      </c>
      <c r="B2033" s="962" t="s">
        <v>688</v>
      </c>
      <c r="C2033" s="965">
        <v>0</v>
      </c>
      <c r="D2033" s="977">
        <v>0</v>
      </c>
      <c r="E2033" s="962">
        <v>72</v>
      </c>
      <c r="F2033" s="962" t="s">
        <v>676</v>
      </c>
      <c r="G2033" s="962" t="s">
        <v>676</v>
      </c>
      <c r="H2033" s="962" t="s">
        <v>146</v>
      </c>
      <c r="I2033" s="962" t="s">
        <v>683</v>
      </c>
    </row>
    <row r="2034" spans="1:9">
      <c r="A2034" s="966" t="s">
        <v>201</v>
      </c>
      <c r="B2034" s="962" t="s">
        <v>688</v>
      </c>
      <c r="C2034" s="965">
        <v>0</v>
      </c>
      <c r="D2034" s="977">
        <v>0</v>
      </c>
      <c r="E2034" s="962">
        <v>72</v>
      </c>
      <c r="F2034" s="962" t="s">
        <v>676</v>
      </c>
      <c r="G2034" s="962" t="s">
        <v>676</v>
      </c>
      <c r="H2034" s="962" t="s">
        <v>146</v>
      </c>
      <c r="I2034" s="963" t="s">
        <v>683</v>
      </c>
    </row>
    <row r="2035" spans="1:9">
      <c r="A2035" s="968" t="s">
        <v>103</v>
      </c>
      <c r="B2035" s="962" t="s">
        <v>688</v>
      </c>
      <c r="C2035" s="965">
        <v>1982.576020722782</v>
      </c>
      <c r="D2035" s="977">
        <v>0</v>
      </c>
      <c r="E2035" s="962">
        <v>72</v>
      </c>
      <c r="F2035" s="962" t="s">
        <v>676</v>
      </c>
      <c r="G2035" s="962" t="s">
        <v>676</v>
      </c>
      <c r="H2035" s="962" t="s">
        <v>79</v>
      </c>
      <c r="I2035" s="962" t="s">
        <v>682</v>
      </c>
    </row>
    <row r="2036" spans="1:9">
      <c r="A2036" s="968" t="s">
        <v>107</v>
      </c>
      <c r="B2036" s="962" t="s">
        <v>688</v>
      </c>
      <c r="C2036" s="965">
        <v>0</v>
      </c>
      <c r="D2036" s="977">
        <v>0</v>
      </c>
      <c r="E2036" s="962">
        <v>72</v>
      </c>
      <c r="F2036" s="962" t="s">
        <v>676</v>
      </c>
      <c r="G2036" s="962" t="s">
        <v>676</v>
      </c>
      <c r="H2036" s="962" t="s">
        <v>79</v>
      </c>
      <c r="I2036" s="962" t="s">
        <v>682</v>
      </c>
    </row>
    <row r="2037" spans="1:9">
      <c r="A2037" s="968" t="s">
        <v>108</v>
      </c>
      <c r="B2037" s="962" t="s">
        <v>688</v>
      </c>
      <c r="C2037" s="965">
        <v>208.69221270766124</v>
      </c>
      <c r="D2037" s="977">
        <v>0</v>
      </c>
      <c r="E2037" s="962">
        <v>72</v>
      </c>
      <c r="F2037" s="962" t="s">
        <v>676</v>
      </c>
      <c r="G2037" s="962" t="s">
        <v>676</v>
      </c>
      <c r="H2037" s="962" t="s">
        <v>32</v>
      </c>
      <c r="I2037" s="962" t="s">
        <v>682</v>
      </c>
    </row>
    <row r="2038" spans="1:9">
      <c r="A2038" s="966" t="s">
        <v>203</v>
      </c>
      <c r="B2038" s="962" t="s">
        <v>688</v>
      </c>
      <c r="C2038" s="965">
        <v>14289.619564566248</v>
      </c>
      <c r="D2038" s="977">
        <v>0</v>
      </c>
      <c r="E2038" s="962">
        <v>72</v>
      </c>
      <c r="F2038" s="962" t="s">
        <v>676</v>
      </c>
      <c r="G2038" s="962" t="s">
        <v>676</v>
      </c>
      <c r="H2038" s="962" t="s">
        <v>146</v>
      </c>
      <c r="I2038" s="963" t="s">
        <v>681</v>
      </c>
    </row>
    <row r="2039" spans="1:9">
      <c r="A2039" s="966" t="s">
        <v>204</v>
      </c>
      <c r="B2039" s="962" t="s">
        <v>688</v>
      </c>
      <c r="C2039" s="965">
        <v>230604.89504196565</v>
      </c>
      <c r="D2039" s="977">
        <v>0</v>
      </c>
      <c r="E2039" s="962">
        <v>72</v>
      </c>
      <c r="F2039" s="962" t="s">
        <v>676</v>
      </c>
      <c r="G2039" s="962" t="s">
        <v>676</v>
      </c>
      <c r="H2039" s="962" t="s">
        <v>146</v>
      </c>
      <c r="I2039" s="963" t="s">
        <v>681</v>
      </c>
    </row>
    <row r="2040" spans="1:9">
      <c r="A2040" s="966" t="s">
        <v>262</v>
      </c>
      <c r="B2040" s="962" t="s">
        <v>688</v>
      </c>
      <c r="C2040" s="965">
        <v>47331.393842097568</v>
      </c>
      <c r="D2040" s="977">
        <v>0</v>
      </c>
      <c r="E2040" s="962">
        <v>72</v>
      </c>
      <c r="F2040" s="962" t="s">
        <v>676</v>
      </c>
      <c r="G2040" s="962" t="s">
        <v>676</v>
      </c>
      <c r="H2040" s="962" t="s">
        <v>146</v>
      </c>
      <c r="I2040" s="963" t="s">
        <v>681</v>
      </c>
    </row>
    <row r="2041" spans="1:9">
      <c r="A2041" s="966" t="s">
        <v>263</v>
      </c>
      <c r="B2041" s="962" t="s">
        <v>688</v>
      </c>
      <c r="C2041" s="965">
        <v>0</v>
      </c>
      <c r="D2041" s="977">
        <v>0</v>
      </c>
      <c r="E2041" s="962">
        <v>72</v>
      </c>
      <c r="F2041" s="962" t="s">
        <v>676</v>
      </c>
      <c r="G2041" s="962" t="s">
        <v>676</v>
      </c>
      <c r="H2041" s="962" t="s">
        <v>24</v>
      </c>
      <c r="I2041" s="962" t="s">
        <v>683</v>
      </c>
    </row>
    <row r="2042" spans="1:9">
      <c r="A2042" s="969" t="s">
        <v>122</v>
      </c>
      <c r="B2042" s="962" t="s">
        <v>688</v>
      </c>
      <c r="C2042" s="965">
        <v>0</v>
      </c>
      <c r="D2042" s="977">
        <v>0</v>
      </c>
      <c r="E2042" s="962">
        <v>72</v>
      </c>
      <c r="F2042" s="962" t="s">
        <v>676</v>
      </c>
      <c r="G2042" s="962" t="s">
        <v>676</v>
      </c>
      <c r="H2042" s="962" t="s">
        <v>79</v>
      </c>
      <c r="I2042" s="962" t="s">
        <v>683</v>
      </c>
    </row>
    <row r="2043" spans="1:9">
      <c r="A2043" s="969" t="s">
        <v>120</v>
      </c>
      <c r="B2043" s="962" t="s">
        <v>688</v>
      </c>
      <c r="C2043" s="965">
        <v>104.34610635383062</v>
      </c>
      <c r="D2043" s="977">
        <v>0</v>
      </c>
      <c r="E2043" s="962">
        <v>72</v>
      </c>
      <c r="F2043" s="962" t="s">
        <v>676</v>
      </c>
      <c r="G2043" s="962" t="s">
        <v>676</v>
      </c>
      <c r="H2043" s="962" t="s">
        <v>79</v>
      </c>
    </row>
    <row r="2044" spans="1:9">
      <c r="A2044" s="969" t="s">
        <v>123</v>
      </c>
      <c r="B2044" s="962" t="s">
        <v>688</v>
      </c>
      <c r="C2044" s="965">
        <v>0</v>
      </c>
      <c r="D2044" s="977">
        <v>0</v>
      </c>
      <c r="E2044" s="962">
        <v>72</v>
      </c>
      <c r="F2044" s="962" t="s">
        <v>676</v>
      </c>
      <c r="G2044" s="962" t="s">
        <v>676</v>
      </c>
      <c r="H2044" s="962" t="s">
        <v>54</v>
      </c>
      <c r="I2044" s="962" t="s">
        <v>683</v>
      </c>
    </row>
    <row r="2045" spans="1:9">
      <c r="A2045" s="967" t="s">
        <v>214</v>
      </c>
      <c r="B2045" s="962" t="s">
        <v>688</v>
      </c>
      <c r="C2045" s="965">
        <v>0</v>
      </c>
      <c r="D2045" s="977">
        <v>0</v>
      </c>
      <c r="E2045" s="962">
        <v>72</v>
      </c>
      <c r="F2045" s="962" t="s">
        <v>676</v>
      </c>
      <c r="G2045" s="962" t="s">
        <v>676</v>
      </c>
      <c r="H2045" s="962" t="s">
        <v>146</v>
      </c>
      <c r="I2045" s="962" t="s">
        <v>683</v>
      </c>
    </row>
    <row r="2046" spans="1:9" ht="15.6">
      <c r="A2046" s="967" t="s">
        <v>218</v>
      </c>
      <c r="B2046" s="962" t="s">
        <v>688</v>
      </c>
      <c r="C2046" s="965">
        <v>208.69221270766124</v>
      </c>
      <c r="D2046" s="977">
        <v>0</v>
      </c>
      <c r="E2046" s="962">
        <v>72</v>
      </c>
      <c r="F2046" s="962" t="s">
        <v>676</v>
      </c>
      <c r="G2046" s="962" t="s">
        <v>676</v>
      </c>
      <c r="H2046" s="962" t="s">
        <v>146</v>
      </c>
      <c r="I2046" s="973" t="s">
        <v>742</v>
      </c>
    </row>
    <row r="2047" spans="1:9">
      <c r="A2047" s="969" t="s">
        <v>126</v>
      </c>
      <c r="B2047" s="962" t="s">
        <v>688</v>
      </c>
      <c r="C2047" s="965">
        <v>104.34610635383062</v>
      </c>
      <c r="D2047" s="977">
        <v>0</v>
      </c>
      <c r="E2047" s="962">
        <v>72</v>
      </c>
      <c r="F2047" s="962" t="s">
        <v>676</v>
      </c>
      <c r="G2047" s="962" t="s">
        <v>676</v>
      </c>
      <c r="H2047" s="962" t="s">
        <v>32</v>
      </c>
      <c r="I2047" s="962" t="s">
        <v>681</v>
      </c>
    </row>
    <row r="2048" spans="1:9">
      <c r="A2048" s="968" t="s">
        <v>129</v>
      </c>
      <c r="B2048" s="962" t="s">
        <v>688</v>
      </c>
      <c r="C2048" s="965">
        <v>0</v>
      </c>
      <c r="D2048" s="977">
        <v>0</v>
      </c>
      <c r="E2048" s="962">
        <v>72</v>
      </c>
      <c r="F2048" s="962" t="s">
        <v>676</v>
      </c>
      <c r="G2048" s="962" t="s">
        <v>676</v>
      </c>
      <c r="H2048" s="962" t="s">
        <v>24</v>
      </c>
      <c r="I2048" s="962" t="s">
        <v>682</v>
      </c>
    </row>
    <row r="2049" spans="1:9">
      <c r="A2049" s="968" t="s">
        <v>264</v>
      </c>
      <c r="B2049" s="962" t="s">
        <v>688</v>
      </c>
      <c r="C2049" s="965">
        <v>0</v>
      </c>
      <c r="D2049" s="977">
        <v>0</v>
      </c>
      <c r="E2049" s="962">
        <v>72</v>
      </c>
      <c r="F2049" s="962" t="s">
        <v>676</v>
      </c>
      <c r="G2049" s="962" t="s">
        <v>676</v>
      </c>
      <c r="H2049" s="962" t="s">
        <v>133</v>
      </c>
      <c r="I2049" s="962" t="s">
        <v>682</v>
      </c>
    </row>
    <row r="2050" spans="1:9">
      <c r="A2050" s="968" t="s">
        <v>138</v>
      </c>
      <c r="B2050" s="962" t="s">
        <v>688</v>
      </c>
      <c r="C2050" s="965">
        <v>0</v>
      </c>
      <c r="D2050" s="977">
        <v>0</v>
      </c>
      <c r="E2050" s="962">
        <v>72</v>
      </c>
      <c r="F2050" s="962" t="s">
        <v>676</v>
      </c>
      <c r="G2050" s="962" t="s">
        <v>676</v>
      </c>
      <c r="H2050" s="962" t="s">
        <v>87</v>
      </c>
      <c r="I2050" s="962" t="s">
        <v>682</v>
      </c>
    </row>
    <row r="2051" spans="1:9">
      <c r="A2051" s="966" t="s">
        <v>212</v>
      </c>
      <c r="B2051" s="962" t="s">
        <v>688</v>
      </c>
      <c r="C2051" s="965">
        <v>0</v>
      </c>
      <c r="D2051" s="977">
        <v>0</v>
      </c>
      <c r="E2051" s="962">
        <v>72</v>
      </c>
      <c r="F2051" s="962" t="s">
        <v>676</v>
      </c>
      <c r="G2051" s="962" t="s">
        <v>676</v>
      </c>
      <c r="H2051" s="962" t="s">
        <v>146</v>
      </c>
      <c r="I2051" s="962" t="s">
        <v>705</v>
      </c>
    </row>
    <row r="2052" spans="1:9">
      <c r="A2052" s="962" t="s">
        <v>20</v>
      </c>
      <c r="B2052" s="962" t="s">
        <v>688</v>
      </c>
      <c r="C2052" s="971">
        <v>0</v>
      </c>
      <c r="D2052" s="979">
        <v>100</v>
      </c>
      <c r="E2052" s="962">
        <v>72</v>
      </c>
      <c r="F2052" s="962">
        <v>1</v>
      </c>
      <c r="G2052" s="962" t="s">
        <v>685</v>
      </c>
      <c r="H2052" s="962" t="s">
        <v>24</v>
      </c>
      <c r="I2052" s="963" t="s">
        <v>683</v>
      </c>
    </row>
    <row r="2053" spans="1:9">
      <c r="A2053" s="962" t="s">
        <v>143</v>
      </c>
      <c r="B2053" s="962" t="s">
        <v>688</v>
      </c>
      <c r="C2053" s="964">
        <v>1200.0813336372244</v>
      </c>
      <c r="D2053" s="979">
        <v>100</v>
      </c>
      <c r="E2053" s="962">
        <v>72</v>
      </c>
      <c r="F2053" s="962">
        <v>1</v>
      </c>
      <c r="G2053" s="962" t="s">
        <v>685</v>
      </c>
      <c r="H2053" s="962" t="s">
        <v>146</v>
      </c>
      <c r="I2053" s="963" t="s">
        <v>681</v>
      </c>
    </row>
    <row r="2054" spans="1:9">
      <c r="A2054" s="966" t="s">
        <v>152</v>
      </c>
      <c r="B2054" s="962" t="s">
        <v>688</v>
      </c>
      <c r="C2054" s="964">
        <v>3058.7581744942709</v>
      </c>
      <c r="D2054" s="979">
        <v>100</v>
      </c>
      <c r="E2054" s="962">
        <v>72</v>
      </c>
      <c r="F2054" s="962">
        <v>1</v>
      </c>
      <c r="G2054" s="962" t="s">
        <v>685</v>
      </c>
      <c r="H2054" s="962" t="s">
        <v>146</v>
      </c>
      <c r="I2054" s="963" t="s">
        <v>681</v>
      </c>
    </row>
    <row r="2055" spans="1:9">
      <c r="A2055" s="966" t="s">
        <v>158</v>
      </c>
      <c r="B2055" s="962" t="s">
        <v>688</v>
      </c>
      <c r="C2055" s="964">
        <v>526.26891406619734</v>
      </c>
      <c r="D2055" s="979">
        <v>100</v>
      </c>
      <c r="E2055" s="962">
        <v>72</v>
      </c>
      <c r="F2055" s="962">
        <v>1</v>
      </c>
      <c r="G2055" s="962" t="s">
        <v>685</v>
      </c>
      <c r="H2055" s="962" t="s">
        <v>146</v>
      </c>
      <c r="I2055" s="963" t="s">
        <v>683</v>
      </c>
    </row>
    <row r="2056" spans="1:9">
      <c r="A2056" s="966" t="s">
        <v>30</v>
      </c>
      <c r="B2056" s="962" t="s">
        <v>688</v>
      </c>
      <c r="C2056" s="964">
        <v>230.30046582543437</v>
      </c>
      <c r="D2056" s="979">
        <v>100</v>
      </c>
      <c r="E2056" s="962">
        <v>72</v>
      </c>
      <c r="F2056" s="962">
        <v>1</v>
      </c>
      <c r="G2056" s="962" t="s">
        <v>685</v>
      </c>
      <c r="H2056" s="962" t="s">
        <v>32</v>
      </c>
      <c r="I2056" s="963" t="s">
        <v>681</v>
      </c>
    </row>
    <row r="2057" spans="1:9">
      <c r="A2057" s="967" t="s">
        <v>39</v>
      </c>
      <c r="B2057" s="962" t="s">
        <v>688</v>
      </c>
      <c r="C2057" s="964">
        <v>104.35489857714995</v>
      </c>
      <c r="D2057" s="979">
        <v>100</v>
      </c>
      <c r="E2057" s="962">
        <v>72</v>
      </c>
      <c r="F2057" s="962">
        <v>1</v>
      </c>
      <c r="G2057" s="962" t="s">
        <v>685</v>
      </c>
      <c r="H2057" s="962" t="s">
        <v>24</v>
      </c>
      <c r="I2057" s="963" t="s">
        <v>682</v>
      </c>
    </row>
    <row r="2058" spans="1:9">
      <c r="A2058" s="968" t="s">
        <v>70</v>
      </c>
      <c r="B2058" s="962" t="s">
        <v>688</v>
      </c>
      <c r="C2058" s="964">
        <v>2608.872464428749</v>
      </c>
      <c r="D2058" s="979">
        <v>100</v>
      </c>
      <c r="E2058" s="962">
        <v>72</v>
      </c>
      <c r="F2058" s="962">
        <v>1</v>
      </c>
      <c r="G2058" s="962" t="s">
        <v>685</v>
      </c>
      <c r="H2058" s="962" t="s">
        <v>32</v>
      </c>
      <c r="I2058" s="963" t="s">
        <v>711</v>
      </c>
    </row>
    <row r="2059" spans="1:9">
      <c r="A2059" s="968" t="s">
        <v>746</v>
      </c>
      <c r="B2059" s="962" t="s">
        <v>688</v>
      </c>
      <c r="C2059" s="964">
        <v>626.12939146289978</v>
      </c>
      <c r="D2059" s="979">
        <v>100</v>
      </c>
      <c r="E2059" s="962">
        <v>72</v>
      </c>
      <c r="F2059" s="962">
        <v>1</v>
      </c>
      <c r="G2059" s="962" t="s">
        <v>685</v>
      </c>
      <c r="H2059" s="962" t="s">
        <v>46</v>
      </c>
      <c r="I2059" s="963" t="s">
        <v>682</v>
      </c>
    </row>
    <row r="2060" spans="1:9">
      <c r="A2060" s="968" t="s">
        <v>63</v>
      </c>
      <c r="B2060" s="962" t="s">
        <v>688</v>
      </c>
      <c r="C2060" s="964">
        <v>730.48429004004959</v>
      </c>
      <c r="D2060" s="979">
        <v>100</v>
      </c>
      <c r="E2060" s="962">
        <v>72</v>
      </c>
      <c r="F2060" s="962">
        <v>1</v>
      </c>
      <c r="G2060" s="962" t="s">
        <v>685</v>
      </c>
      <c r="H2060" s="962" t="s">
        <v>64</v>
      </c>
      <c r="I2060" s="963" t="s">
        <v>683</v>
      </c>
    </row>
    <row r="2061" spans="1:9">
      <c r="A2061" s="966" t="s">
        <v>166</v>
      </c>
      <c r="B2061" s="962" t="s">
        <v>688</v>
      </c>
      <c r="C2061" s="964">
        <v>1580.2313213111277</v>
      </c>
      <c r="D2061" s="979">
        <v>100</v>
      </c>
      <c r="E2061" s="962">
        <v>72</v>
      </c>
      <c r="F2061" s="962">
        <v>1</v>
      </c>
      <c r="G2061" s="962" t="s">
        <v>685</v>
      </c>
      <c r="H2061" s="962" t="s">
        <v>146</v>
      </c>
      <c r="I2061" s="963" t="s">
        <v>683</v>
      </c>
    </row>
    <row r="2062" spans="1:9">
      <c r="A2062" s="966" t="s">
        <v>173</v>
      </c>
      <c r="B2062" s="962" t="s">
        <v>688</v>
      </c>
      <c r="C2062" s="964">
        <v>0</v>
      </c>
      <c r="D2062" s="979">
        <v>100</v>
      </c>
      <c r="E2062" s="962">
        <v>72</v>
      </c>
      <c r="F2062" s="962">
        <v>1</v>
      </c>
      <c r="G2062" s="962" t="s">
        <v>685</v>
      </c>
      <c r="H2062" s="962" t="s">
        <v>146</v>
      </c>
      <c r="I2062" s="963" t="s">
        <v>683</v>
      </c>
    </row>
    <row r="2063" spans="1:9">
      <c r="A2063" s="969" t="s">
        <v>52</v>
      </c>
      <c r="B2063" s="962" t="s">
        <v>688</v>
      </c>
      <c r="C2063" s="964">
        <v>2295.8077686972988</v>
      </c>
      <c r="D2063" s="979">
        <v>100</v>
      </c>
      <c r="E2063" s="962">
        <v>72</v>
      </c>
      <c r="F2063" s="962">
        <v>1</v>
      </c>
      <c r="G2063" s="962" t="s">
        <v>685</v>
      </c>
      <c r="H2063" s="962" t="s">
        <v>54</v>
      </c>
      <c r="I2063" s="962" t="s">
        <v>721</v>
      </c>
    </row>
    <row r="2064" spans="1:9">
      <c r="A2064" s="966" t="s">
        <v>185</v>
      </c>
      <c r="B2064" s="962" t="s">
        <v>688</v>
      </c>
      <c r="C2064" s="964">
        <v>1224.4308099718928</v>
      </c>
      <c r="D2064" s="979">
        <v>100</v>
      </c>
      <c r="E2064" s="962">
        <v>72</v>
      </c>
      <c r="F2064" s="962">
        <v>1</v>
      </c>
      <c r="G2064" s="962" t="s">
        <v>685</v>
      </c>
      <c r="H2064" s="962" t="s">
        <v>146</v>
      </c>
      <c r="I2064" s="963" t="s">
        <v>681</v>
      </c>
    </row>
    <row r="2065" spans="1:9">
      <c r="A2065" s="968" t="s">
        <v>747</v>
      </c>
      <c r="B2065" s="962" t="s">
        <v>688</v>
      </c>
      <c r="C2065" s="964">
        <v>0</v>
      </c>
      <c r="D2065" s="979">
        <v>100</v>
      </c>
      <c r="E2065" s="962">
        <v>72</v>
      </c>
      <c r="F2065" s="962">
        <v>1</v>
      </c>
      <c r="G2065" s="962" t="s">
        <v>685</v>
      </c>
      <c r="H2065" s="962" t="s">
        <v>24</v>
      </c>
      <c r="I2065" s="962" t="s">
        <v>683</v>
      </c>
    </row>
    <row r="2066" spans="1:9">
      <c r="A2066" s="966" t="s">
        <v>181</v>
      </c>
      <c r="B2066" s="962" t="s">
        <v>688</v>
      </c>
      <c r="C2066" s="964">
        <v>6267.5607299668318</v>
      </c>
      <c r="D2066" s="979">
        <v>100</v>
      </c>
      <c r="E2066" s="962">
        <v>72</v>
      </c>
      <c r="F2066" s="962">
        <v>1</v>
      </c>
      <c r="G2066" s="962" t="s">
        <v>685</v>
      </c>
      <c r="H2066" s="962" t="s">
        <v>146</v>
      </c>
      <c r="I2066" s="963" t="s">
        <v>681</v>
      </c>
    </row>
    <row r="2067" spans="1:9">
      <c r="A2067" s="967" t="s">
        <v>261</v>
      </c>
      <c r="B2067" s="962" t="s">
        <v>688</v>
      </c>
      <c r="C2067" s="964">
        <v>1387.9201510760945</v>
      </c>
      <c r="D2067" s="979">
        <v>100</v>
      </c>
      <c r="E2067" s="962">
        <v>72</v>
      </c>
      <c r="F2067" s="962">
        <v>1</v>
      </c>
      <c r="G2067" s="962" t="s">
        <v>685</v>
      </c>
      <c r="H2067" s="962" t="s">
        <v>79</v>
      </c>
      <c r="I2067" s="962" t="s">
        <v>683</v>
      </c>
    </row>
    <row r="2068" spans="1:9">
      <c r="A2068" s="966" t="s">
        <v>190</v>
      </c>
      <c r="B2068" s="962" t="s">
        <v>688</v>
      </c>
      <c r="C2068" s="964">
        <v>1780.990269050026</v>
      </c>
      <c r="D2068" s="979">
        <v>100</v>
      </c>
      <c r="E2068" s="962">
        <v>72</v>
      </c>
      <c r="F2068" s="962">
        <v>1</v>
      </c>
      <c r="G2068" s="962" t="s">
        <v>685</v>
      </c>
      <c r="H2068" s="962" t="s">
        <v>146</v>
      </c>
      <c r="I2068" s="963" t="s">
        <v>681</v>
      </c>
    </row>
    <row r="2069" spans="1:9">
      <c r="A2069" s="968" t="s">
        <v>83</v>
      </c>
      <c r="B2069" s="962" t="s">
        <v>688</v>
      </c>
      <c r="C2069" s="964">
        <v>104.35489857714995</v>
      </c>
      <c r="D2069" s="979">
        <v>100</v>
      </c>
      <c r="E2069" s="962">
        <v>72</v>
      </c>
      <c r="F2069" s="962">
        <v>1</v>
      </c>
      <c r="G2069" s="962" t="s">
        <v>685</v>
      </c>
      <c r="H2069" s="962" t="s">
        <v>87</v>
      </c>
      <c r="I2069" s="962" t="s">
        <v>682</v>
      </c>
    </row>
    <row r="2070" spans="1:9">
      <c r="A2070" s="966" t="s">
        <v>192</v>
      </c>
      <c r="B2070" s="962" t="s">
        <v>688</v>
      </c>
      <c r="C2070" s="964">
        <v>0</v>
      </c>
      <c r="D2070" s="979">
        <v>100</v>
      </c>
      <c r="E2070" s="962">
        <v>72</v>
      </c>
      <c r="F2070" s="962">
        <v>1</v>
      </c>
      <c r="G2070" s="962" t="s">
        <v>685</v>
      </c>
      <c r="H2070" s="962" t="s">
        <v>146</v>
      </c>
      <c r="I2070" s="962" t="s">
        <v>683</v>
      </c>
    </row>
    <row r="2071" spans="1:9">
      <c r="A2071" s="966" t="s">
        <v>94</v>
      </c>
      <c r="B2071" s="962" t="s">
        <v>688</v>
      </c>
      <c r="C2071" s="964">
        <v>834.83918861719962</v>
      </c>
      <c r="D2071" s="979">
        <v>100</v>
      </c>
      <c r="E2071" s="962">
        <v>72</v>
      </c>
      <c r="F2071" s="962">
        <v>1</v>
      </c>
      <c r="G2071" s="962" t="s">
        <v>685</v>
      </c>
      <c r="H2071" s="962" t="s">
        <v>95</v>
      </c>
      <c r="I2071" s="962" t="s">
        <v>726</v>
      </c>
    </row>
    <row r="2072" spans="1:9">
      <c r="A2072" s="966" t="s">
        <v>196</v>
      </c>
      <c r="B2072" s="962" t="s">
        <v>688</v>
      </c>
      <c r="C2072" s="964">
        <v>8035.3271904405465</v>
      </c>
      <c r="D2072" s="979">
        <v>100</v>
      </c>
      <c r="E2072" s="962">
        <v>72</v>
      </c>
      <c r="F2072" s="962">
        <v>1</v>
      </c>
      <c r="G2072" s="962" t="s">
        <v>685</v>
      </c>
      <c r="H2072" s="962" t="s">
        <v>146</v>
      </c>
      <c r="I2072" s="962" t="s">
        <v>681</v>
      </c>
    </row>
    <row r="2073" spans="1:9">
      <c r="A2073" s="966" t="s">
        <v>100</v>
      </c>
      <c r="B2073" s="962" t="s">
        <v>688</v>
      </c>
      <c r="C2073" s="964">
        <v>313.06469573144989</v>
      </c>
      <c r="D2073" s="979">
        <v>100</v>
      </c>
      <c r="E2073" s="962">
        <v>72</v>
      </c>
      <c r="F2073" s="962">
        <v>1</v>
      </c>
      <c r="G2073" s="962" t="s">
        <v>685</v>
      </c>
      <c r="H2073" s="962" t="s">
        <v>24</v>
      </c>
      <c r="I2073" s="962" t="s">
        <v>682</v>
      </c>
    </row>
    <row r="2074" spans="1:9">
      <c r="A2074" s="966" t="s">
        <v>198</v>
      </c>
      <c r="B2074" s="962" t="s">
        <v>688</v>
      </c>
      <c r="C2074" s="964">
        <v>0</v>
      </c>
      <c r="D2074" s="979">
        <v>100</v>
      </c>
      <c r="E2074" s="962">
        <v>72</v>
      </c>
      <c r="F2074" s="962">
        <v>1</v>
      </c>
      <c r="G2074" s="962" t="s">
        <v>685</v>
      </c>
      <c r="H2074" s="962" t="s">
        <v>146</v>
      </c>
      <c r="I2074" s="962" t="s">
        <v>683</v>
      </c>
    </row>
    <row r="2075" spans="1:9">
      <c r="A2075" s="966" t="s">
        <v>201</v>
      </c>
      <c r="B2075" s="962" t="s">
        <v>688</v>
      </c>
      <c r="C2075" s="964">
        <v>0</v>
      </c>
      <c r="D2075" s="979">
        <v>100</v>
      </c>
      <c r="E2075" s="962">
        <v>72</v>
      </c>
      <c r="F2075" s="962">
        <v>1</v>
      </c>
      <c r="G2075" s="962" t="s">
        <v>685</v>
      </c>
      <c r="H2075" s="962" t="s">
        <v>146</v>
      </c>
      <c r="I2075" s="963" t="s">
        <v>683</v>
      </c>
    </row>
    <row r="2076" spans="1:9">
      <c r="A2076" s="968" t="s">
        <v>103</v>
      </c>
      <c r="B2076" s="962" t="s">
        <v>688</v>
      </c>
      <c r="C2076" s="964">
        <v>0</v>
      </c>
      <c r="D2076" s="979">
        <v>100</v>
      </c>
      <c r="E2076" s="962">
        <v>72</v>
      </c>
      <c r="F2076" s="962">
        <v>1</v>
      </c>
      <c r="G2076" s="962" t="s">
        <v>685</v>
      </c>
      <c r="H2076" s="962" t="s">
        <v>79</v>
      </c>
      <c r="I2076" s="962" t="s">
        <v>682</v>
      </c>
    </row>
    <row r="2077" spans="1:9">
      <c r="A2077" s="968" t="s">
        <v>107</v>
      </c>
      <c r="B2077" s="962" t="s">
        <v>688</v>
      </c>
      <c r="C2077" s="964">
        <v>313.06469573144989</v>
      </c>
      <c r="D2077" s="979">
        <v>100</v>
      </c>
      <c r="E2077" s="962">
        <v>72</v>
      </c>
      <c r="F2077" s="962">
        <v>1</v>
      </c>
      <c r="G2077" s="962" t="s">
        <v>685</v>
      </c>
      <c r="H2077" s="962" t="s">
        <v>79</v>
      </c>
      <c r="I2077" s="962" t="s">
        <v>682</v>
      </c>
    </row>
    <row r="2078" spans="1:9">
      <c r="A2078" s="968" t="s">
        <v>108</v>
      </c>
      <c r="B2078" s="962" t="s">
        <v>688</v>
      </c>
      <c r="C2078" s="964">
        <v>104.35489857714995</v>
      </c>
      <c r="D2078" s="979">
        <v>100</v>
      </c>
      <c r="E2078" s="962">
        <v>72</v>
      </c>
      <c r="F2078" s="962">
        <v>1</v>
      </c>
      <c r="G2078" s="962" t="s">
        <v>685</v>
      </c>
      <c r="H2078" s="962" t="s">
        <v>32</v>
      </c>
      <c r="I2078" s="962" t="s">
        <v>682</v>
      </c>
    </row>
    <row r="2079" spans="1:9">
      <c r="A2079" s="966" t="s">
        <v>203</v>
      </c>
      <c r="B2079" s="962" t="s">
        <v>688</v>
      </c>
      <c r="C2079" s="964">
        <v>131591.52710578611</v>
      </c>
      <c r="D2079" s="979">
        <v>100</v>
      </c>
      <c r="E2079" s="962">
        <v>72</v>
      </c>
      <c r="F2079" s="962">
        <v>1</v>
      </c>
      <c r="G2079" s="962" t="s">
        <v>685</v>
      </c>
      <c r="H2079" s="962" t="s">
        <v>146</v>
      </c>
      <c r="I2079" s="963" t="s">
        <v>681</v>
      </c>
    </row>
    <row r="2080" spans="1:9">
      <c r="A2080" s="966" t="s">
        <v>204</v>
      </c>
      <c r="B2080" s="962" t="s">
        <v>688</v>
      </c>
      <c r="C2080" s="964">
        <v>458410.19846970437</v>
      </c>
      <c r="D2080" s="979">
        <v>100</v>
      </c>
      <c r="E2080" s="962">
        <v>72</v>
      </c>
      <c r="F2080" s="962">
        <v>1</v>
      </c>
      <c r="G2080" s="962" t="s">
        <v>685</v>
      </c>
      <c r="H2080" s="962" t="s">
        <v>146</v>
      </c>
      <c r="I2080" s="963" t="s">
        <v>681</v>
      </c>
    </row>
    <row r="2081" spans="1:9">
      <c r="A2081" s="966" t="s">
        <v>262</v>
      </c>
      <c r="B2081" s="962" t="s">
        <v>688</v>
      </c>
      <c r="C2081" s="964">
        <v>4435.0831895288729</v>
      </c>
      <c r="D2081" s="979">
        <v>100</v>
      </c>
      <c r="E2081" s="962">
        <v>72</v>
      </c>
      <c r="F2081" s="962">
        <v>1</v>
      </c>
      <c r="G2081" s="962" t="s">
        <v>685</v>
      </c>
      <c r="H2081" s="962" t="s">
        <v>146</v>
      </c>
      <c r="I2081" s="963" t="s">
        <v>681</v>
      </c>
    </row>
    <row r="2082" spans="1:9">
      <c r="A2082" s="966" t="s">
        <v>263</v>
      </c>
      <c r="B2082" s="962" t="s">
        <v>688</v>
      </c>
      <c r="C2082" s="964">
        <v>338.10987138996586</v>
      </c>
      <c r="D2082" s="979">
        <v>100</v>
      </c>
      <c r="E2082" s="962">
        <v>72</v>
      </c>
      <c r="F2082" s="962">
        <v>1</v>
      </c>
      <c r="G2082" s="962" t="s">
        <v>685</v>
      </c>
      <c r="H2082" s="962" t="s">
        <v>24</v>
      </c>
      <c r="I2082" s="962" t="s">
        <v>683</v>
      </c>
    </row>
    <row r="2083" spans="1:9">
      <c r="A2083" s="969" t="s">
        <v>122</v>
      </c>
      <c r="B2083" s="962" t="s">
        <v>688</v>
      </c>
      <c r="C2083" s="964">
        <v>521.77449288574974</v>
      </c>
      <c r="D2083" s="979">
        <v>100</v>
      </c>
      <c r="E2083" s="962">
        <v>72</v>
      </c>
      <c r="F2083" s="962">
        <v>1</v>
      </c>
      <c r="G2083" s="962" t="s">
        <v>685</v>
      </c>
      <c r="H2083" s="962" t="s">
        <v>79</v>
      </c>
      <c r="I2083" s="962" t="s">
        <v>683</v>
      </c>
    </row>
    <row r="2084" spans="1:9">
      <c r="A2084" s="969" t="s">
        <v>120</v>
      </c>
      <c r="B2084" s="962" t="s">
        <v>688</v>
      </c>
      <c r="C2084" s="964">
        <v>313.06469573144989</v>
      </c>
      <c r="D2084" s="979">
        <v>100</v>
      </c>
      <c r="E2084" s="962">
        <v>72</v>
      </c>
      <c r="F2084" s="962">
        <v>1</v>
      </c>
      <c r="G2084" s="962" t="s">
        <v>685</v>
      </c>
      <c r="H2084" s="962" t="s">
        <v>79</v>
      </c>
    </row>
    <row r="2085" spans="1:9">
      <c r="A2085" s="969" t="s">
        <v>123</v>
      </c>
      <c r="B2085" s="962" t="s">
        <v>688</v>
      </c>
      <c r="C2085" s="964">
        <v>208.70979715429991</v>
      </c>
      <c r="D2085" s="979">
        <v>100</v>
      </c>
      <c r="E2085" s="962">
        <v>72</v>
      </c>
      <c r="F2085" s="962">
        <v>1</v>
      </c>
      <c r="G2085" s="962" t="s">
        <v>685</v>
      </c>
      <c r="H2085" s="962" t="s">
        <v>54</v>
      </c>
      <c r="I2085" s="962" t="s">
        <v>683</v>
      </c>
    </row>
    <row r="2086" spans="1:9">
      <c r="A2086" s="967" t="s">
        <v>214</v>
      </c>
      <c r="B2086" s="962" t="s">
        <v>688</v>
      </c>
      <c r="C2086" s="964">
        <v>2697.1727632247989</v>
      </c>
      <c r="D2086" s="979">
        <v>100</v>
      </c>
      <c r="E2086" s="962">
        <v>72</v>
      </c>
      <c r="F2086" s="962">
        <v>1</v>
      </c>
      <c r="G2086" s="962" t="s">
        <v>685</v>
      </c>
      <c r="H2086" s="962" t="s">
        <v>146</v>
      </c>
      <c r="I2086" s="962" t="s">
        <v>683</v>
      </c>
    </row>
    <row r="2087" spans="1:9" ht="15.6">
      <c r="A2087" s="967" t="s">
        <v>218</v>
      </c>
      <c r="B2087" s="962" t="s">
        <v>688</v>
      </c>
      <c r="C2087" s="964">
        <v>347.8496619238332</v>
      </c>
      <c r="D2087" s="979">
        <v>100</v>
      </c>
      <c r="E2087" s="962">
        <v>72</v>
      </c>
      <c r="F2087" s="962">
        <v>1</v>
      </c>
      <c r="G2087" s="962" t="s">
        <v>685</v>
      </c>
      <c r="H2087" s="962" t="s">
        <v>146</v>
      </c>
      <c r="I2087" s="973" t="s">
        <v>742</v>
      </c>
    </row>
    <row r="2088" spans="1:9">
      <c r="A2088" s="969" t="s">
        <v>126</v>
      </c>
      <c r="B2088" s="962" t="s">
        <v>688</v>
      </c>
      <c r="C2088" s="964">
        <v>313.06469573144989</v>
      </c>
      <c r="D2088" s="979">
        <v>100</v>
      </c>
      <c r="E2088" s="962">
        <v>72</v>
      </c>
      <c r="F2088" s="962">
        <v>1</v>
      </c>
      <c r="G2088" s="962" t="s">
        <v>685</v>
      </c>
      <c r="H2088" s="962" t="s">
        <v>32</v>
      </c>
      <c r="I2088" s="962" t="s">
        <v>681</v>
      </c>
    </row>
    <row r="2089" spans="1:9">
      <c r="A2089" s="968" t="s">
        <v>129</v>
      </c>
      <c r="B2089" s="962" t="s">
        <v>688</v>
      </c>
      <c r="C2089" s="964">
        <v>208.70979715429991</v>
      </c>
      <c r="D2089" s="979">
        <v>100</v>
      </c>
      <c r="E2089" s="962">
        <v>72</v>
      </c>
      <c r="F2089" s="962">
        <v>1</v>
      </c>
      <c r="G2089" s="962" t="s">
        <v>685</v>
      </c>
      <c r="H2089" s="962" t="s">
        <v>24</v>
      </c>
      <c r="I2089" s="962" t="s">
        <v>682</v>
      </c>
    </row>
    <row r="2090" spans="1:9">
      <c r="A2090" s="968" t="s">
        <v>264</v>
      </c>
      <c r="B2090" s="962" t="s">
        <v>688</v>
      </c>
      <c r="C2090" s="964">
        <v>0</v>
      </c>
      <c r="D2090" s="979">
        <v>100</v>
      </c>
      <c r="E2090" s="962">
        <v>72</v>
      </c>
      <c r="F2090" s="962">
        <v>1</v>
      </c>
      <c r="G2090" s="962" t="s">
        <v>685</v>
      </c>
      <c r="H2090" s="962" t="s">
        <v>133</v>
      </c>
      <c r="I2090" s="962" t="s">
        <v>682</v>
      </c>
    </row>
    <row r="2091" spans="1:9">
      <c r="A2091" s="968" t="s">
        <v>138</v>
      </c>
      <c r="B2091" s="962" t="s">
        <v>688</v>
      </c>
      <c r="C2091" s="964">
        <v>0</v>
      </c>
      <c r="D2091" s="979">
        <v>100</v>
      </c>
      <c r="E2091" s="962">
        <v>72</v>
      </c>
      <c r="F2091" s="962">
        <v>1</v>
      </c>
      <c r="G2091" s="962" t="s">
        <v>685</v>
      </c>
      <c r="H2091" s="962" t="s">
        <v>87</v>
      </c>
      <c r="I2091" s="962" t="s">
        <v>682</v>
      </c>
    </row>
    <row r="2092" spans="1:9">
      <c r="A2092" s="966" t="s">
        <v>212</v>
      </c>
      <c r="B2092" s="962" t="s">
        <v>688</v>
      </c>
      <c r="C2092" s="964">
        <v>313.06469573144989</v>
      </c>
      <c r="D2092" s="979">
        <v>100</v>
      </c>
      <c r="E2092" s="962">
        <v>72</v>
      </c>
      <c r="F2092" s="962">
        <v>1</v>
      </c>
      <c r="G2092" s="962" t="s">
        <v>685</v>
      </c>
      <c r="H2092" s="962" t="s">
        <v>146</v>
      </c>
      <c r="I2092" s="962" t="s">
        <v>705</v>
      </c>
    </row>
    <row r="2093" spans="1:9">
      <c r="A2093" s="962" t="s">
        <v>20</v>
      </c>
      <c r="B2093" s="962" t="s">
        <v>688</v>
      </c>
      <c r="C2093" s="964">
        <v>0</v>
      </c>
      <c r="D2093" s="979">
        <v>100</v>
      </c>
      <c r="E2093" s="962">
        <v>72</v>
      </c>
      <c r="F2093" s="962">
        <v>2</v>
      </c>
      <c r="G2093" s="962" t="s">
        <v>685</v>
      </c>
      <c r="H2093" s="962" t="s">
        <v>24</v>
      </c>
      <c r="I2093" s="963" t="s">
        <v>683</v>
      </c>
    </row>
    <row r="2094" spans="1:9">
      <c r="A2094" s="962" t="s">
        <v>143</v>
      </c>
      <c r="B2094" s="962" t="s">
        <v>688</v>
      </c>
      <c r="C2094" s="964">
        <v>0</v>
      </c>
      <c r="D2094" s="979">
        <v>100</v>
      </c>
      <c r="E2094" s="962">
        <v>72</v>
      </c>
      <c r="F2094" s="962">
        <v>2</v>
      </c>
      <c r="G2094" s="962" t="s">
        <v>685</v>
      </c>
      <c r="H2094" s="962" t="s">
        <v>146</v>
      </c>
      <c r="I2094" s="963" t="s">
        <v>681</v>
      </c>
    </row>
    <row r="2095" spans="1:9">
      <c r="A2095" s="966" t="s">
        <v>152</v>
      </c>
      <c r="B2095" s="962" t="s">
        <v>688</v>
      </c>
      <c r="C2095" s="964">
        <v>0</v>
      </c>
      <c r="D2095" s="979">
        <v>100</v>
      </c>
      <c r="E2095" s="962">
        <v>72</v>
      </c>
      <c r="F2095" s="962">
        <v>2</v>
      </c>
      <c r="G2095" s="962" t="s">
        <v>685</v>
      </c>
      <c r="H2095" s="962" t="s">
        <v>146</v>
      </c>
      <c r="I2095" s="963" t="s">
        <v>681</v>
      </c>
    </row>
    <row r="2096" spans="1:9">
      <c r="A2096" s="966" t="s">
        <v>158</v>
      </c>
      <c r="B2096" s="962" t="s">
        <v>688</v>
      </c>
      <c r="C2096" s="964">
        <v>617547.66897579085</v>
      </c>
      <c r="D2096" s="979">
        <v>100</v>
      </c>
      <c r="E2096" s="962">
        <v>72</v>
      </c>
      <c r="F2096" s="962">
        <v>2</v>
      </c>
      <c r="G2096" s="962" t="s">
        <v>685</v>
      </c>
      <c r="H2096" s="962" t="s">
        <v>146</v>
      </c>
      <c r="I2096" s="963" t="s">
        <v>683</v>
      </c>
    </row>
    <row r="2097" spans="1:9">
      <c r="A2097" s="966" t="s">
        <v>30</v>
      </c>
      <c r="B2097" s="962" t="s">
        <v>688</v>
      </c>
      <c r="C2097" s="964">
        <v>0</v>
      </c>
      <c r="D2097" s="979">
        <v>100</v>
      </c>
      <c r="E2097" s="962">
        <v>72</v>
      </c>
      <c r="F2097" s="962">
        <v>2</v>
      </c>
      <c r="G2097" s="962" t="s">
        <v>685</v>
      </c>
      <c r="H2097" s="962" t="s">
        <v>32</v>
      </c>
      <c r="I2097" s="963" t="s">
        <v>681</v>
      </c>
    </row>
    <row r="2098" spans="1:9">
      <c r="A2098" s="967" t="s">
        <v>39</v>
      </c>
      <c r="B2098" s="962" t="s">
        <v>688</v>
      </c>
      <c r="C2098" s="964">
        <v>8982.5115487387757</v>
      </c>
      <c r="D2098" s="979">
        <v>100</v>
      </c>
      <c r="E2098" s="962">
        <v>72</v>
      </c>
      <c r="F2098" s="962">
        <v>2</v>
      </c>
      <c r="G2098" s="962" t="s">
        <v>685</v>
      </c>
      <c r="H2098" s="962" t="s">
        <v>24</v>
      </c>
      <c r="I2098" s="963" t="s">
        <v>682</v>
      </c>
    </row>
    <row r="2099" spans="1:9">
      <c r="A2099" s="968" t="s">
        <v>70</v>
      </c>
      <c r="B2099" s="962" t="s">
        <v>688</v>
      </c>
      <c r="C2099" s="964">
        <v>130246.41745671224</v>
      </c>
      <c r="D2099" s="979">
        <v>100</v>
      </c>
      <c r="E2099" s="962">
        <v>72</v>
      </c>
      <c r="F2099" s="962">
        <v>2</v>
      </c>
      <c r="G2099" s="962" t="s">
        <v>685</v>
      </c>
      <c r="H2099" s="962" t="s">
        <v>32</v>
      </c>
      <c r="I2099" s="963" t="s">
        <v>711</v>
      </c>
    </row>
    <row r="2100" spans="1:9">
      <c r="A2100" s="968" t="s">
        <v>746</v>
      </c>
      <c r="B2100" s="962" t="s">
        <v>688</v>
      </c>
      <c r="C2100" s="964">
        <v>26947.534646216325</v>
      </c>
      <c r="D2100" s="979">
        <v>100</v>
      </c>
      <c r="E2100" s="962">
        <v>72</v>
      </c>
      <c r="F2100" s="962">
        <v>2</v>
      </c>
      <c r="G2100" s="962" t="s">
        <v>685</v>
      </c>
      <c r="H2100" s="962" t="s">
        <v>46</v>
      </c>
      <c r="I2100" s="963" t="s">
        <v>682</v>
      </c>
    </row>
    <row r="2101" spans="1:9">
      <c r="A2101" s="968" t="s">
        <v>63</v>
      </c>
      <c r="B2101" s="962" t="s">
        <v>688</v>
      </c>
      <c r="C2101" s="964">
        <v>31438.790420585716</v>
      </c>
      <c r="D2101" s="979">
        <v>100</v>
      </c>
      <c r="E2101" s="962">
        <v>72</v>
      </c>
      <c r="F2101" s="962">
        <v>2</v>
      </c>
      <c r="G2101" s="962" t="s">
        <v>685</v>
      </c>
      <c r="H2101" s="962" t="s">
        <v>64</v>
      </c>
      <c r="I2101" s="963" t="s">
        <v>683</v>
      </c>
    </row>
    <row r="2102" spans="1:9">
      <c r="A2102" s="966" t="s">
        <v>166</v>
      </c>
      <c r="B2102" s="962" t="s">
        <v>688</v>
      </c>
      <c r="C2102" s="964">
        <v>0</v>
      </c>
      <c r="D2102" s="979">
        <v>100</v>
      </c>
      <c r="E2102" s="962">
        <v>72</v>
      </c>
      <c r="F2102" s="962">
        <v>2</v>
      </c>
      <c r="G2102" s="962" t="s">
        <v>685</v>
      </c>
      <c r="H2102" s="962" t="s">
        <v>146</v>
      </c>
      <c r="I2102" s="963" t="s">
        <v>683</v>
      </c>
    </row>
    <row r="2103" spans="1:9">
      <c r="A2103" s="966" t="s">
        <v>173</v>
      </c>
      <c r="B2103" s="962" t="s">
        <v>688</v>
      </c>
      <c r="C2103" s="964">
        <v>0</v>
      </c>
      <c r="D2103" s="979">
        <v>100</v>
      </c>
      <c r="E2103" s="962">
        <v>72</v>
      </c>
      <c r="F2103" s="962">
        <v>2</v>
      </c>
      <c r="G2103" s="962" t="s">
        <v>685</v>
      </c>
      <c r="H2103" s="962" t="s">
        <v>146</v>
      </c>
      <c r="I2103" s="963" t="s">
        <v>683</v>
      </c>
    </row>
    <row r="2104" spans="1:9">
      <c r="A2104" s="969" t="s">
        <v>52</v>
      </c>
      <c r="B2104" s="962" t="s">
        <v>688</v>
      </c>
      <c r="C2104" s="964">
        <v>71860.092389910205</v>
      </c>
      <c r="D2104" s="979">
        <v>100</v>
      </c>
      <c r="E2104" s="962">
        <v>72</v>
      </c>
      <c r="F2104" s="962">
        <v>2</v>
      </c>
      <c r="G2104" s="962" t="s">
        <v>685</v>
      </c>
      <c r="H2104" s="962" t="s">
        <v>54</v>
      </c>
      <c r="I2104" s="962" t="s">
        <v>721</v>
      </c>
    </row>
    <row r="2105" spans="1:9">
      <c r="A2105" s="966" t="s">
        <v>185</v>
      </c>
      <c r="B2105" s="962" t="s">
        <v>688</v>
      </c>
      <c r="C2105" s="964">
        <v>42916.444066196367</v>
      </c>
      <c r="D2105" s="979">
        <v>100</v>
      </c>
      <c r="E2105" s="962">
        <v>72</v>
      </c>
      <c r="F2105" s="962">
        <v>2</v>
      </c>
      <c r="G2105" s="962" t="s">
        <v>685</v>
      </c>
      <c r="H2105" s="962" t="s">
        <v>146</v>
      </c>
      <c r="I2105" s="963" t="s">
        <v>681</v>
      </c>
    </row>
    <row r="2106" spans="1:9">
      <c r="A2106" s="968" t="s">
        <v>747</v>
      </c>
      <c r="B2106" s="962" t="s">
        <v>688</v>
      </c>
      <c r="C2106" s="964">
        <v>89825.115487387753</v>
      </c>
      <c r="D2106" s="979">
        <v>100</v>
      </c>
      <c r="E2106" s="962">
        <v>72</v>
      </c>
      <c r="F2106" s="962">
        <v>2</v>
      </c>
      <c r="G2106" s="962" t="s">
        <v>685</v>
      </c>
      <c r="H2106" s="962" t="s">
        <v>24</v>
      </c>
      <c r="I2106" s="962" t="s">
        <v>683</v>
      </c>
    </row>
    <row r="2107" spans="1:9">
      <c r="A2107" s="966" t="s">
        <v>181</v>
      </c>
      <c r="B2107" s="962" t="s">
        <v>688</v>
      </c>
      <c r="C2107" s="964">
        <v>0</v>
      </c>
      <c r="D2107" s="979">
        <v>100</v>
      </c>
      <c r="E2107" s="962">
        <v>72</v>
      </c>
      <c r="F2107" s="962">
        <v>2</v>
      </c>
      <c r="G2107" s="962" t="s">
        <v>685</v>
      </c>
      <c r="H2107" s="962" t="s">
        <v>146</v>
      </c>
      <c r="I2107" s="963" t="s">
        <v>681</v>
      </c>
    </row>
    <row r="2108" spans="1:9">
      <c r="A2108" s="967" t="s">
        <v>261</v>
      </c>
      <c r="B2108" s="962" t="s">
        <v>688</v>
      </c>
      <c r="C2108" s="964">
        <v>55691.571602180404</v>
      </c>
      <c r="D2108" s="979">
        <v>100</v>
      </c>
      <c r="E2108" s="962">
        <v>72</v>
      </c>
      <c r="F2108" s="962">
        <v>2</v>
      </c>
      <c r="G2108" s="962" t="s">
        <v>685</v>
      </c>
      <c r="H2108" s="962" t="s">
        <v>79</v>
      </c>
      <c r="I2108" s="962" t="s">
        <v>683</v>
      </c>
    </row>
    <row r="2109" spans="1:9">
      <c r="A2109" s="966" t="s">
        <v>190</v>
      </c>
      <c r="B2109" s="962" t="s">
        <v>688</v>
      </c>
      <c r="C2109" s="964">
        <v>91621.617797135492</v>
      </c>
      <c r="D2109" s="979">
        <v>100</v>
      </c>
      <c r="E2109" s="962">
        <v>72</v>
      </c>
      <c r="F2109" s="962">
        <v>2</v>
      </c>
      <c r="G2109" s="962" t="s">
        <v>685</v>
      </c>
      <c r="H2109" s="962" t="s">
        <v>146</v>
      </c>
      <c r="I2109" s="963" t="s">
        <v>681</v>
      </c>
    </row>
    <row r="2110" spans="1:9">
      <c r="A2110" s="968" t="s">
        <v>83</v>
      </c>
      <c r="B2110" s="962" t="s">
        <v>688</v>
      </c>
      <c r="C2110" s="964">
        <v>4491.2557743693878</v>
      </c>
      <c r="D2110" s="979">
        <v>100</v>
      </c>
      <c r="E2110" s="962">
        <v>72</v>
      </c>
      <c r="F2110" s="962">
        <v>2</v>
      </c>
      <c r="G2110" s="962" t="s">
        <v>685</v>
      </c>
      <c r="H2110" s="962" t="s">
        <v>87</v>
      </c>
      <c r="I2110" s="962" t="s">
        <v>682</v>
      </c>
    </row>
    <row r="2111" spans="1:9">
      <c r="A2111" s="966" t="s">
        <v>192</v>
      </c>
      <c r="B2111" s="962" t="s">
        <v>688</v>
      </c>
      <c r="C2111" s="964">
        <v>0</v>
      </c>
      <c r="D2111" s="979">
        <v>100</v>
      </c>
      <c r="E2111" s="962">
        <v>72</v>
      </c>
      <c r="F2111" s="962">
        <v>2</v>
      </c>
      <c r="G2111" s="962" t="s">
        <v>685</v>
      </c>
      <c r="H2111" s="962" t="s">
        <v>146</v>
      </c>
      <c r="I2111" s="962" t="s">
        <v>683</v>
      </c>
    </row>
    <row r="2112" spans="1:9">
      <c r="A2112" s="966" t="s">
        <v>94</v>
      </c>
      <c r="B2112" s="962" t="s">
        <v>688</v>
      </c>
      <c r="C2112" s="964">
        <v>26947.534646216325</v>
      </c>
      <c r="D2112" s="979">
        <v>100</v>
      </c>
      <c r="E2112" s="962">
        <v>72</v>
      </c>
      <c r="F2112" s="962">
        <v>2</v>
      </c>
      <c r="G2112" s="962" t="s">
        <v>685</v>
      </c>
      <c r="H2112" s="962" t="s">
        <v>95</v>
      </c>
      <c r="I2112" s="962" t="s">
        <v>726</v>
      </c>
    </row>
    <row r="2113" spans="1:9">
      <c r="A2113" s="966" t="s">
        <v>196</v>
      </c>
      <c r="B2113" s="962" t="s">
        <v>688</v>
      </c>
      <c r="C2113" s="964">
        <v>272629.91897035122</v>
      </c>
      <c r="D2113" s="979">
        <v>100</v>
      </c>
      <c r="E2113" s="962">
        <v>72</v>
      </c>
      <c r="F2113" s="962">
        <v>2</v>
      </c>
      <c r="G2113" s="962" t="s">
        <v>685</v>
      </c>
      <c r="H2113" s="962" t="s">
        <v>146</v>
      </c>
      <c r="I2113" s="962" t="s">
        <v>681</v>
      </c>
    </row>
    <row r="2114" spans="1:9">
      <c r="A2114" s="966" t="s">
        <v>100</v>
      </c>
      <c r="B2114" s="962" t="s">
        <v>688</v>
      </c>
      <c r="C2114" s="964">
        <v>8982.5115487387757</v>
      </c>
      <c r="D2114" s="979">
        <v>100</v>
      </c>
      <c r="E2114" s="962">
        <v>72</v>
      </c>
      <c r="F2114" s="962">
        <v>2</v>
      </c>
      <c r="G2114" s="962" t="s">
        <v>685</v>
      </c>
      <c r="H2114" s="962" t="s">
        <v>24</v>
      </c>
      <c r="I2114" s="962" t="s">
        <v>682</v>
      </c>
    </row>
    <row r="2115" spans="1:9">
      <c r="A2115" s="966" t="s">
        <v>198</v>
      </c>
      <c r="B2115" s="962" t="s">
        <v>688</v>
      </c>
      <c r="C2115" s="964">
        <v>0</v>
      </c>
      <c r="D2115" s="979">
        <v>100</v>
      </c>
      <c r="E2115" s="962">
        <v>72</v>
      </c>
      <c r="F2115" s="962">
        <v>2</v>
      </c>
      <c r="G2115" s="962" t="s">
        <v>685</v>
      </c>
      <c r="H2115" s="962" t="s">
        <v>146</v>
      </c>
      <c r="I2115" s="962" t="s">
        <v>683</v>
      </c>
    </row>
    <row r="2116" spans="1:9">
      <c r="A2116" s="966" t="s">
        <v>201</v>
      </c>
      <c r="B2116" s="962" t="s">
        <v>688</v>
      </c>
      <c r="C2116" s="964">
        <v>0</v>
      </c>
      <c r="D2116" s="979">
        <v>100</v>
      </c>
      <c r="E2116" s="962">
        <v>72</v>
      </c>
      <c r="F2116" s="962">
        <v>2</v>
      </c>
      <c r="G2116" s="962" t="s">
        <v>685</v>
      </c>
      <c r="H2116" s="962" t="s">
        <v>146</v>
      </c>
      <c r="I2116" s="963" t="s">
        <v>683</v>
      </c>
    </row>
    <row r="2117" spans="1:9">
      <c r="A2117" s="968" t="s">
        <v>103</v>
      </c>
      <c r="B2117" s="962" t="s">
        <v>688</v>
      </c>
      <c r="C2117" s="964">
        <v>4491.2557743693878</v>
      </c>
      <c r="D2117" s="979">
        <v>100</v>
      </c>
      <c r="E2117" s="962">
        <v>72</v>
      </c>
      <c r="F2117" s="962">
        <v>2</v>
      </c>
      <c r="G2117" s="962" t="s">
        <v>685</v>
      </c>
      <c r="H2117" s="962" t="s">
        <v>79</v>
      </c>
      <c r="I2117" s="962" t="s">
        <v>682</v>
      </c>
    </row>
    <row r="2118" spans="1:9">
      <c r="A2118" s="968" t="s">
        <v>107</v>
      </c>
      <c r="B2118" s="962" t="s">
        <v>688</v>
      </c>
      <c r="C2118" s="964">
        <v>8982.5115487387757</v>
      </c>
      <c r="D2118" s="979">
        <v>100</v>
      </c>
      <c r="E2118" s="962">
        <v>72</v>
      </c>
      <c r="F2118" s="962">
        <v>2</v>
      </c>
      <c r="G2118" s="962" t="s">
        <v>685</v>
      </c>
      <c r="H2118" s="962" t="s">
        <v>79</v>
      </c>
      <c r="I2118" s="962" t="s">
        <v>682</v>
      </c>
    </row>
    <row r="2119" spans="1:9">
      <c r="A2119" s="968" t="s">
        <v>108</v>
      </c>
      <c r="B2119" s="962" t="s">
        <v>688</v>
      </c>
      <c r="C2119" s="964">
        <v>4491.2557743693878</v>
      </c>
      <c r="D2119" s="979">
        <v>100</v>
      </c>
      <c r="E2119" s="962">
        <v>72</v>
      </c>
      <c r="F2119" s="962">
        <v>2</v>
      </c>
      <c r="G2119" s="962" t="s">
        <v>685</v>
      </c>
      <c r="H2119" s="962" t="s">
        <v>32</v>
      </c>
      <c r="I2119" s="962" t="s">
        <v>682</v>
      </c>
    </row>
    <row r="2120" spans="1:9">
      <c r="A2120" s="966" t="s">
        <v>203</v>
      </c>
      <c r="B2120" s="962" t="s">
        <v>688</v>
      </c>
      <c r="C2120" s="964">
        <v>1926748.7272044672</v>
      </c>
      <c r="D2120" s="979">
        <v>100</v>
      </c>
      <c r="E2120" s="962">
        <v>72</v>
      </c>
      <c r="F2120" s="962">
        <v>2</v>
      </c>
      <c r="G2120" s="962" t="s">
        <v>685</v>
      </c>
      <c r="H2120" s="962" t="s">
        <v>146</v>
      </c>
      <c r="I2120" s="963" t="s">
        <v>681</v>
      </c>
    </row>
    <row r="2121" spans="1:9">
      <c r="A2121" s="966" t="s">
        <v>204</v>
      </c>
      <c r="B2121" s="962" t="s">
        <v>688</v>
      </c>
      <c r="C2121" s="964">
        <v>19644004.214462638</v>
      </c>
      <c r="D2121" s="979">
        <v>100</v>
      </c>
      <c r="E2121" s="962">
        <v>72</v>
      </c>
      <c r="F2121" s="962">
        <v>2</v>
      </c>
      <c r="G2121" s="962" t="s">
        <v>685</v>
      </c>
      <c r="H2121" s="962" t="s">
        <v>146</v>
      </c>
      <c r="I2121" s="963" t="s">
        <v>681</v>
      </c>
    </row>
    <row r="2122" spans="1:9">
      <c r="A2122" s="966" t="s">
        <v>262</v>
      </c>
      <c r="B2122" s="962" t="s">
        <v>688</v>
      </c>
      <c r="C2122" s="964">
        <v>344459.79069511301</v>
      </c>
      <c r="D2122" s="979">
        <v>100</v>
      </c>
      <c r="E2122" s="962">
        <v>72</v>
      </c>
      <c r="F2122" s="962">
        <v>2</v>
      </c>
      <c r="G2122" s="962" t="s">
        <v>685</v>
      </c>
      <c r="H2122" s="962" t="s">
        <v>146</v>
      </c>
      <c r="I2122" s="963" t="s">
        <v>681</v>
      </c>
    </row>
    <row r="2123" spans="1:9">
      <c r="A2123" s="966" t="s">
        <v>263</v>
      </c>
      <c r="B2123" s="962" t="s">
        <v>688</v>
      </c>
      <c r="C2123" s="964">
        <v>15120.561107043606</v>
      </c>
      <c r="D2123" s="979">
        <v>100</v>
      </c>
      <c r="E2123" s="962">
        <v>72</v>
      </c>
      <c r="F2123" s="962">
        <v>2</v>
      </c>
      <c r="G2123" s="962" t="s">
        <v>685</v>
      </c>
      <c r="H2123" s="962" t="s">
        <v>24</v>
      </c>
      <c r="I2123" s="962" t="s">
        <v>683</v>
      </c>
    </row>
    <row r="2124" spans="1:9">
      <c r="A2124" s="969" t="s">
        <v>122</v>
      </c>
      <c r="B2124" s="962" t="s">
        <v>688</v>
      </c>
      <c r="C2124" s="964">
        <v>35930.046194955103</v>
      </c>
      <c r="D2124" s="979">
        <v>100</v>
      </c>
      <c r="E2124" s="962">
        <v>72</v>
      </c>
      <c r="F2124" s="962">
        <v>2</v>
      </c>
      <c r="G2124" s="962" t="s">
        <v>685</v>
      </c>
      <c r="H2124" s="962" t="s">
        <v>79</v>
      </c>
      <c r="I2124" s="962" t="s">
        <v>683</v>
      </c>
    </row>
    <row r="2125" spans="1:9">
      <c r="A2125" s="969" t="s">
        <v>120</v>
      </c>
      <c r="B2125" s="962" t="s">
        <v>688</v>
      </c>
      <c r="C2125" s="964">
        <v>13473.767323108163</v>
      </c>
      <c r="D2125" s="979">
        <v>100</v>
      </c>
      <c r="E2125" s="962">
        <v>72</v>
      </c>
      <c r="F2125" s="962">
        <v>2</v>
      </c>
      <c r="G2125" s="962" t="s">
        <v>685</v>
      </c>
      <c r="H2125" s="962" t="s">
        <v>79</v>
      </c>
    </row>
    <row r="2126" spans="1:9">
      <c r="A2126" s="969" t="s">
        <v>123</v>
      </c>
      <c r="B2126" s="962" t="s">
        <v>688</v>
      </c>
      <c r="C2126" s="964">
        <v>4491.2557743693878</v>
      </c>
      <c r="D2126" s="979">
        <v>100</v>
      </c>
      <c r="E2126" s="962">
        <v>72</v>
      </c>
      <c r="F2126" s="962">
        <v>2</v>
      </c>
      <c r="G2126" s="962" t="s">
        <v>685</v>
      </c>
      <c r="H2126" s="962" t="s">
        <v>54</v>
      </c>
      <c r="I2126" s="962" t="s">
        <v>683</v>
      </c>
    </row>
    <row r="2127" spans="1:9">
      <c r="A2127" s="967" t="s">
        <v>214</v>
      </c>
      <c r="B2127" s="962" t="s">
        <v>688</v>
      </c>
      <c r="C2127" s="964">
        <v>112281.39435923469</v>
      </c>
      <c r="D2127" s="979">
        <v>100</v>
      </c>
      <c r="E2127" s="962">
        <v>72</v>
      </c>
      <c r="F2127" s="962">
        <v>2</v>
      </c>
      <c r="G2127" s="962" t="s">
        <v>685</v>
      </c>
      <c r="H2127" s="962" t="s">
        <v>146</v>
      </c>
      <c r="I2127" s="962" t="s">
        <v>683</v>
      </c>
    </row>
    <row r="2128" spans="1:9" ht="15.6">
      <c r="A2128" s="967" t="s">
        <v>218</v>
      </c>
      <c r="B2128" s="962" t="s">
        <v>688</v>
      </c>
      <c r="C2128" s="964">
        <v>53895.06929243265</v>
      </c>
      <c r="D2128" s="979">
        <v>100</v>
      </c>
      <c r="E2128" s="962">
        <v>72</v>
      </c>
      <c r="F2128" s="962">
        <v>2</v>
      </c>
      <c r="G2128" s="962" t="s">
        <v>685</v>
      </c>
      <c r="H2128" s="962" t="s">
        <v>146</v>
      </c>
      <c r="I2128" s="973" t="s">
        <v>742</v>
      </c>
    </row>
    <row r="2129" spans="1:9">
      <c r="A2129" s="969" t="s">
        <v>126</v>
      </c>
      <c r="B2129" s="962" t="s">
        <v>688</v>
      </c>
      <c r="C2129" s="964">
        <v>0</v>
      </c>
      <c r="D2129" s="979">
        <v>100</v>
      </c>
      <c r="E2129" s="962">
        <v>72</v>
      </c>
      <c r="F2129" s="962">
        <v>2</v>
      </c>
      <c r="G2129" s="962" t="s">
        <v>685</v>
      </c>
      <c r="H2129" s="962" t="s">
        <v>32</v>
      </c>
      <c r="I2129" s="962" t="s">
        <v>681</v>
      </c>
    </row>
    <row r="2130" spans="1:9">
      <c r="A2130" s="968" t="s">
        <v>129</v>
      </c>
      <c r="B2130" s="962" t="s">
        <v>688</v>
      </c>
      <c r="C2130" s="964">
        <v>4491.2557743693878</v>
      </c>
      <c r="D2130" s="979">
        <v>100</v>
      </c>
      <c r="E2130" s="962">
        <v>72</v>
      </c>
      <c r="F2130" s="962">
        <v>2</v>
      </c>
      <c r="G2130" s="962" t="s">
        <v>685</v>
      </c>
      <c r="H2130" s="962" t="s">
        <v>24</v>
      </c>
      <c r="I2130" s="962" t="s">
        <v>682</v>
      </c>
    </row>
    <row r="2131" spans="1:9">
      <c r="A2131" s="968" t="s">
        <v>264</v>
      </c>
      <c r="B2131" s="962" t="s">
        <v>688</v>
      </c>
      <c r="C2131" s="964">
        <v>0</v>
      </c>
      <c r="D2131" s="979">
        <v>100</v>
      </c>
      <c r="E2131" s="962">
        <v>72</v>
      </c>
      <c r="F2131" s="962">
        <v>2</v>
      </c>
      <c r="G2131" s="962" t="s">
        <v>685</v>
      </c>
      <c r="H2131" s="962" t="s">
        <v>133</v>
      </c>
      <c r="I2131" s="962" t="s">
        <v>682</v>
      </c>
    </row>
    <row r="2132" spans="1:9">
      <c r="A2132" s="968" t="s">
        <v>138</v>
      </c>
      <c r="B2132" s="962" t="s">
        <v>688</v>
      </c>
      <c r="C2132" s="964">
        <v>17965.023097477551</v>
      </c>
      <c r="D2132" s="979">
        <v>100</v>
      </c>
      <c r="E2132" s="962">
        <v>72</v>
      </c>
      <c r="F2132" s="962">
        <v>2</v>
      </c>
      <c r="G2132" s="962" t="s">
        <v>685</v>
      </c>
      <c r="H2132" s="962" t="s">
        <v>87</v>
      </c>
      <c r="I2132" s="962" t="s">
        <v>682</v>
      </c>
    </row>
    <row r="2133" spans="1:9">
      <c r="A2133" s="966" t="s">
        <v>212</v>
      </c>
      <c r="B2133" s="962" t="s">
        <v>688</v>
      </c>
      <c r="C2133" s="964">
        <v>0</v>
      </c>
      <c r="D2133" s="979">
        <v>100</v>
      </c>
      <c r="E2133" s="962">
        <v>72</v>
      </c>
      <c r="F2133" s="962">
        <v>2</v>
      </c>
      <c r="G2133" s="962" t="s">
        <v>685</v>
      </c>
      <c r="H2133" s="962" t="s">
        <v>146</v>
      </c>
      <c r="I2133" s="962" t="s">
        <v>705</v>
      </c>
    </row>
    <row r="2134" spans="1:9">
      <c r="A2134" s="962" t="s">
        <v>20</v>
      </c>
      <c r="B2134" s="962" t="s">
        <v>688</v>
      </c>
      <c r="C2134" s="964">
        <v>0</v>
      </c>
      <c r="D2134" s="979">
        <v>100</v>
      </c>
      <c r="E2134" s="962">
        <v>72</v>
      </c>
      <c r="F2134" s="962">
        <v>3</v>
      </c>
      <c r="G2134" s="962" t="s">
        <v>685</v>
      </c>
      <c r="H2134" s="962" t="s">
        <v>24</v>
      </c>
      <c r="I2134" s="963" t="s">
        <v>683</v>
      </c>
    </row>
    <row r="2135" spans="1:9">
      <c r="A2135" s="962" t="s">
        <v>143</v>
      </c>
      <c r="B2135" s="962" t="s">
        <v>688</v>
      </c>
      <c r="C2135" s="964">
        <v>0</v>
      </c>
      <c r="D2135" s="979">
        <v>100</v>
      </c>
      <c r="E2135" s="962">
        <v>72</v>
      </c>
      <c r="F2135" s="962">
        <v>3</v>
      </c>
      <c r="G2135" s="962" t="s">
        <v>685</v>
      </c>
      <c r="H2135" s="962" t="s">
        <v>146</v>
      </c>
      <c r="I2135" s="963" t="s">
        <v>681</v>
      </c>
    </row>
    <row r="2136" spans="1:9">
      <c r="A2136" s="966" t="s">
        <v>152</v>
      </c>
      <c r="B2136" s="962" t="s">
        <v>688</v>
      </c>
      <c r="C2136" s="964">
        <v>442.7700167586483</v>
      </c>
      <c r="D2136" s="979">
        <v>100</v>
      </c>
      <c r="E2136" s="962">
        <v>72</v>
      </c>
      <c r="F2136" s="962">
        <v>3</v>
      </c>
      <c r="G2136" s="962" t="s">
        <v>685</v>
      </c>
      <c r="H2136" s="962" t="s">
        <v>146</v>
      </c>
      <c r="I2136" s="963" t="s">
        <v>681</v>
      </c>
    </row>
    <row r="2137" spans="1:9">
      <c r="A2137" s="966" t="s">
        <v>158</v>
      </c>
      <c r="B2137" s="962" t="s">
        <v>688</v>
      </c>
      <c r="C2137" s="964">
        <v>251.59657196118951</v>
      </c>
      <c r="D2137" s="979">
        <v>100</v>
      </c>
      <c r="E2137" s="962">
        <v>72</v>
      </c>
      <c r="F2137" s="962">
        <v>3</v>
      </c>
      <c r="G2137" s="962" t="s">
        <v>685</v>
      </c>
      <c r="H2137" s="962" t="s">
        <v>146</v>
      </c>
      <c r="I2137" s="963" t="s">
        <v>683</v>
      </c>
    </row>
    <row r="2138" spans="1:9">
      <c r="A2138" s="966" t="s">
        <v>30</v>
      </c>
      <c r="B2138" s="962" t="s">
        <v>688</v>
      </c>
      <c r="C2138" s="964">
        <v>0</v>
      </c>
      <c r="D2138" s="979">
        <v>100</v>
      </c>
      <c r="E2138" s="962">
        <v>72</v>
      </c>
      <c r="F2138" s="962">
        <v>3</v>
      </c>
      <c r="G2138" s="962" t="s">
        <v>685</v>
      </c>
      <c r="H2138" s="962" t="s">
        <v>32</v>
      </c>
      <c r="I2138" s="963" t="s">
        <v>681</v>
      </c>
    </row>
    <row r="2139" spans="1:9">
      <c r="A2139" s="967" t="s">
        <v>39</v>
      </c>
      <c r="B2139" s="962" t="s">
        <v>688</v>
      </c>
      <c r="C2139" s="964">
        <v>74.834369029630679</v>
      </c>
      <c r="D2139" s="979">
        <v>100</v>
      </c>
      <c r="E2139" s="962">
        <v>72</v>
      </c>
      <c r="F2139" s="962">
        <v>3</v>
      </c>
      <c r="G2139" s="962" t="s">
        <v>685</v>
      </c>
      <c r="H2139" s="962" t="s">
        <v>24</v>
      </c>
      <c r="I2139" s="963" t="s">
        <v>682</v>
      </c>
    </row>
    <row r="2140" spans="1:9">
      <c r="A2140" s="968" t="s">
        <v>70</v>
      </c>
      <c r="B2140" s="962" t="s">
        <v>688</v>
      </c>
      <c r="C2140" s="964">
        <v>1047.6811664148297</v>
      </c>
      <c r="D2140" s="979">
        <v>100</v>
      </c>
      <c r="E2140" s="962">
        <v>72</v>
      </c>
      <c r="F2140" s="962">
        <v>3</v>
      </c>
      <c r="G2140" s="962" t="s">
        <v>685</v>
      </c>
      <c r="H2140" s="962" t="s">
        <v>32</v>
      </c>
      <c r="I2140" s="963" t="s">
        <v>711</v>
      </c>
    </row>
    <row r="2141" spans="1:9">
      <c r="A2141" s="968" t="s">
        <v>746</v>
      </c>
      <c r="B2141" s="962" t="s">
        <v>688</v>
      </c>
      <c r="C2141" s="964">
        <v>74.834369029630679</v>
      </c>
      <c r="D2141" s="979">
        <v>100</v>
      </c>
      <c r="E2141" s="962">
        <v>72</v>
      </c>
      <c r="F2141" s="962">
        <v>3</v>
      </c>
      <c r="G2141" s="962" t="s">
        <v>685</v>
      </c>
      <c r="H2141" s="962" t="s">
        <v>46</v>
      </c>
      <c r="I2141" s="963" t="s">
        <v>682</v>
      </c>
    </row>
    <row r="2142" spans="1:9">
      <c r="A2142" s="968" t="s">
        <v>63</v>
      </c>
      <c r="B2142" s="962" t="s">
        <v>688</v>
      </c>
      <c r="C2142" s="964">
        <v>124.72394838271782</v>
      </c>
      <c r="D2142" s="979">
        <v>100</v>
      </c>
      <c r="E2142" s="962">
        <v>72</v>
      </c>
      <c r="F2142" s="962">
        <v>3</v>
      </c>
      <c r="G2142" s="962" t="s">
        <v>685</v>
      </c>
      <c r="H2142" s="962" t="s">
        <v>64</v>
      </c>
      <c r="I2142" s="963" t="s">
        <v>683</v>
      </c>
    </row>
    <row r="2143" spans="1:9">
      <c r="A2143" s="966" t="s">
        <v>166</v>
      </c>
      <c r="B2143" s="962" t="s">
        <v>688</v>
      </c>
      <c r="C2143" s="964">
        <v>0</v>
      </c>
      <c r="D2143" s="979">
        <v>100</v>
      </c>
      <c r="E2143" s="962">
        <v>72</v>
      </c>
      <c r="F2143" s="962">
        <v>3</v>
      </c>
      <c r="G2143" s="962" t="s">
        <v>685</v>
      </c>
      <c r="H2143" s="962" t="s">
        <v>146</v>
      </c>
      <c r="I2143" s="963" t="s">
        <v>683</v>
      </c>
    </row>
    <row r="2144" spans="1:9">
      <c r="A2144" s="966" t="s">
        <v>173</v>
      </c>
      <c r="B2144" s="962" t="s">
        <v>688</v>
      </c>
      <c r="C2144" s="964">
        <v>0</v>
      </c>
      <c r="D2144" s="979">
        <v>100</v>
      </c>
      <c r="E2144" s="962">
        <v>72</v>
      </c>
      <c r="F2144" s="962">
        <v>3</v>
      </c>
      <c r="G2144" s="962" t="s">
        <v>685</v>
      </c>
      <c r="H2144" s="962" t="s">
        <v>146</v>
      </c>
      <c r="I2144" s="963" t="s">
        <v>683</v>
      </c>
    </row>
    <row r="2145" spans="1:9">
      <c r="A2145" s="969" t="s">
        <v>52</v>
      </c>
      <c r="B2145" s="962" t="s">
        <v>688</v>
      </c>
      <c r="C2145" s="964">
        <v>349.2270554716099</v>
      </c>
      <c r="D2145" s="979">
        <v>100</v>
      </c>
      <c r="E2145" s="962">
        <v>72</v>
      </c>
      <c r="F2145" s="962">
        <v>3</v>
      </c>
      <c r="G2145" s="962" t="s">
        <v>685</v>
      </c>
      <c r="H2145" s="962" t="s">
        <v>54</v>
      </c>
      <c r="I2145" s="962" t="s">
        <v>721</v>
      </c>
    </row>
    <row r="2146" spans="1:9">
      <c r="A2146" s="966" t="s">
        <v>185</v>
      </c>
      <c r="B2146" s="962" t="s">
        <v>688</v>
      </c>
      <c r="C2146" s="964">
        <v>728.38785855507194</v>
      </c>
      <c r="D2146" s="979">
        <v>100</v>
      </c>
      <c r="E2146" s="962">
        <v>72</v>
      </c>
      <c r="F2146" s="962">
        <v>3</v>
      </c>
      <c r="G2146" s="962" t="s">
        <v>685</v>
      </c>
      <c r="H2146" s="962" t="s">
        <v>146</v>
      </c>
      <c r="I2146" s="963" t="s">
        <v>681</v>
      </c>
    </row>
    <row r="2147" spans="1:9">
      <c r="A2147" s="968" t="s">
        <v>747</v>
      </c>
      <c r="B2147" s="962" t="s">
        <v>688</v>
      </c>
      <c r="C2147" s="964">
        <v>299.33747611852272</v>
      </c>
      <c r="D2147" s="979">
        <v>100</v>
      </c>
      <c r="E2147" s="962">
        <v>72</v>
      </c>
      <c r="F2147" s="962">
        <v>3</v>
      </c>
      <c r="G2147" s="962" t="s">
        <v>685</v>
      </c>
      <c r="H2147" s="962" t="s">
        <v>24</v>
      </c>
      <c r="I2147" s="962" t="s">
        <v>683</v>
      </c>
    </row>
    <row r="2148" spans="1:9">
      <c r="A2148" s="966" t="s">
        <v>181</v>
      </c>
      <c r="B2148" s="962" t="s">
        <v>688</v>
      </c>
      <c r="C2148" s="964">
        <v>0</v>
      </c>
      <c r="D2148" s="979">
        <v>100</v>
      </c>
      <c r="E2148" s="962">
        <v>72</v>
      </c>
      <c r="F2148" s="962">
        <v>3</v>
      </c>
      <c r="G2148" s="962" t="s">
        <v>685</v>
      </c>
      <c r="H2148" s="962" t="s">
        <v>146</v>
      </c>
      <c r="I2148" s="963" t="s">
        <v>681</v>
      </c>
    </row>
    <row r="2149" spans="1:9">
      <c r="A2149" s="967" t="s">
        <v>261</v>
      </c>
      <c r="B2149" s="962" t="s">
        <v>688</v>
      </c>
      <c r="C2149" s="964">
        <v>0</v>
      </c>
      <c r="D2149" s="979">
        <v>100</v>
      </c>
      <c r="E2149" s="962">
        <v>72</v>
      </c>
      <c r="F2149" s="962">
        <v>3</v>
      </c>
      <c r="G2149" s="962" t="s">
        <v>685</v>
      </c>
      <c r="H2149" s="962" t="s">
        <v>79</v>
      </c>
      <c r="I2149" s="962" t="s">
        <v>683</v>
      </c>
    </row>
    <row r="2150" spans="1:9">
      <c r="A2150" s="966" t="s">
        <v>190</v>
      </c>
      <c r="B2150" s="962" t="s">
        <v>688</v>
      </c>
      <c r="C2150" s="964">
        <v>914.64228813993054</v>
      </c>
      <c r="D2150" s="979">
        <v>100</v>
      </c>
      <c r="E2150" s="962">
        <v>72</v>
      </c>
      <c r="F2150" s="962">
        <v>3</v>
      </c>
      <c r="G2150" s="962" t="s">
        <v>685</v>
      </c>
      <c r="H2150" s="962" t="s">
        <v>146</v>
      </c>
      <c r="I2150" s="963" t="s">
        <v>681</v>
      </c>
    </row>
    <row r="2151" spans="1:9">
      <c r="A2151" s="968" t="s">
        <v>83</v>
      </c>
      <c r="B2151" s="962" t="s">
        <v>688</v>
      </c>
      <c r="C2151" s="964">
        <v>49.889579353087129</v>
      </c>
      <c r="D2151" s="979">
        <v>100</v>
      </c>
      <c r="E2151" s="962">
        <v>72</v>
      </c>
      <c r="F2151" s="962">
        <v>3</v>
      </c>
      <c r="G2151" s="962" t="s">
        <v>685</v>
      </c>
      <c r="H2151" s="962" t="s">
        <v>87</v>
      </c>
      <c r="I2151" s="962" t="s">
        <v>682</v>
      </c>
    </row>
    <row r="2152" spans="1:9">
      <c r="A2152" s="966" t="s">
        <v>192</v>
      </c>
      <c r="B2152" s="962" t="s">
        <v>688</v>
      </c>
      <c r="C2152" s="964">
        <v>0</v>
      </c>
      <c r="D2152" s="979">
        <v>100</v>
      </c>
      <c r="E2152" s="962">
        <v>72</v>
      </c>
      <c r="F2152" s="962">
        <v>3</v>
      </c>
      <c r="G2152" s="962" t="s">
        <v>685</v>
      </c>
      <c r="H2152" s="962" t="s">
        <v>146</v>
      </c>
      <c r="I2152" s="962" t="s">
        <v>683</v>
      </c>
    </row>
    <row r="2153" spans="1:9">
      <c r="A2153" s="966" t="s">
        <v>94</v>
      </c>
      <c r="B2153" s="962" t="s">
        <v>688</v>
      </c>
      <c r="C2153" s="964">
        <v>648.56453159013267</v>
      </c>
      <c r="D2153" s="979">
        <v>100</v>
      </c>
      <c r="E2153" s="962">
        <v>72</v>
      </c>
      <c r="F2153" s="962">
        <v>3</v>
      </c>
      <c r="G2153" s="962" t="s">
        <v>685</v>
      </c>
      <c r="H2153" s="962" t="s">
        <v>95</v>
      </c>
      <c r="I2153" s="962" t="s">
        <v>726</v>
      </c>
    </row>
    <row r="2154" spans="1:9">
      <c r="A2154" s="966" t="s">
        <v>196</v>
      </c>
      <c r="B2154" s="962" t="s">
        <v>688</v>
      </c>
      <c r="C2154" s="964">
        <v>640.24960169795145</v>
      </c>
      <c r="D2154" s="979">
        <v>100</v>
      </c>
      <c r="E2154" s="962">
        <v>72</v>
      </c>
      <c r="F2154" s="962">
        <v>3</v>
      </c>
      <c r="G2154" s="962" t="s">
        <v>685</v>
      </c>
      <c r="H2154" s="962" t="s">
        <v>146</v>
      </c>
      <c r="I2154" s="962" t="s">
        <v>681</v>
      </c>
    </row>
    <row r="2155" spans="1:9">
      <c r="A2155" s="966" t="s">
        <v>100</v>
      </c>
      <c r="B2155" s="962" t="s">
        <v>688</v>
      </c>
      <c r="C2155" s="964">
        <v>24.944789676543564</v>
      </c>
      <c r="D2155" s="979">
        <v>100</v>
      </c>
      <c r="E2155" s="962">
        <v>72</v>
      </c>
      <c r="F2155" s="962">
        <v>3</v>
      </c>
      <c r="G2155" s="962" t="s">
        <v>685</v>
      </c>
      <c r="H2155" s="962" t="s">
        <v>24</v>
      </c>
      <c r="I2155" s="962" t="s">
        <v>682</v>
      </c>
    </row>
    <row r="2156" spans="1:9">
      <c r="A2156" s="966" t="s">
        <v>198</v>
      </c>
      <c r="B2156" s="962" t="s">
        <v>688</v>
      </c>
      <c r="C2156" s="964">
        <v>1403.1444193055754</v>
      </c>
      <c r="D2156" s="979">
        <v>100</v>
      </c>
      <c r="E2156" s="962">
        <v>72</v>
      </c>
      <c r="F2156" s="962">
        <v>3</v>
      </c>
      <c r="G2156" s="962" t="s">
        <v>685</v>
      </c>
      <c r="H2156" s="962" t="s">
        <v>146</v>
      </c>
      <c r="I2156" s="962" t="s">
        <v>683</v>
      </c>
    </row>
    <row r="2157" spans="1:9">
      <c r="A2157" s="966" t="s">
        <v>201</v>
      </c>
      <c r="B2157" s="962" t="s">
        <v>688</v>
      </c>
      <c r="C2157" s="964">
        <v>1038.3268702861258</v>
      </c>
      <c r="D2157" s="979">
        <v>100</v>
      </c>
      <c r="E2157" s="962">
        <v>72</v>
      </c>
      <c r="F2157" s="962">
        <v>3</v>
      </c>
      <c r="G2157" s="962" t="s">
        <v>685</v>
      </c>
      <c r="H2157" s="962" t="s">
        <v>146</v>
      </c>
      <c r="I2157" s="963" t="s">
        <v>683</v>
      </c>
    </row>
    <row r="2158" spans="1:9">
      <c r="A2158" s="968" t="s">
        <v>103</v>
      </c>
      <c r="B2158" s="962" t="s">
        <v>688</v>
      </c>
      <c r="C2158" s="964">
        <v>24.944789676543564</v>
      </c>
      <c r="D2158" s="979">
        <v>100</v>
      </c>
      <c r="E2158" s="962">
        <v>72</v>
      </c>
      <c r="F2158" s="962">
        <v>3</v>
      </c>
      <c r="G2158" s="962" t="s">
        <v>685</v>
      </c>
      <c r="H2158" s="962" t="s">
        <v>79</v>
      </c>
      <c r="I2158" s="962" t="s">
        <v>682</v>
      </c>
    </row>
    <row r="2159" spans="1:9">
      <c r="A2159" s="968" t="s">
        <v>107</v>
      </c>
      <c r="B2159" s="962" t="s">
        <v>688</v>
      </c>
      <c r="C2159" s="964">
        <v>24.944789676543564</v>
      </c>
      <c r="D2159" s="979">
        <v>100</v>
      </c>
      <c r="E2159" s="962">
        <v>72</v>
      </c>
      <c r="F2159" s="962">
        <v>3</v>
      </c>
      <c r="G2159" s="962" t="s">
        <v>685</v>
      </c>
      <c r="H2159" s="962" t="s">
        <v>79</v>
      </c>
      <c r="I2159" s="962" t="s">
        <v>682</v>
      </c>
    </row>
    <row r="2160" spans="1:9">
      <c r="A2160" s="968" t="s">
        <v>108</v>
      </c>
      <c r="B2160" s="962" t="s">
        <v>688</v>
      </c>
      <c r="C2160" s="964">
        <v>0</v>
      </c>
      <c r="D2160" s="979">
        <v>100</v>
      </c>
      <c r="E2160" s="962">
        <v>72</v>
      </c>
      <c r="F2160" s="962">
        <v>3</v>
      </c>
      <c r="G2160" s="962" t="s">
        <v>685</v>
      </c>
      <c r="H2160" s="962" t="s">
        <v>32</v>
      </c>
      <c r="I2160" s="962" t="s">
        <v>682</v>
      </c>
    </row>
    <row r="2161" spans="1:9">
      <c r="A2161" s="966" t="s">
        <v>203</v>
      </c>
      <c r="B2161" s="962" t="s">
        <v>688</v>
      </c>
      <c r="C2161" s="964">
        <v>23024.040871449706</v>
      </c>
      <c r="D2161" s="979">
        <v>100</v>
      </c>
      <c r="E2161" s="962">
        <v>72</v>
      </c>
      <c r="F2161" s="962">
        <v>3</v>
      </c>
      <c r="G2161" s="962" t="s">
        <v>685</v>
      </c>
      <c r="H2161" s="962" t="s">
        <v>146</v>
      </c>
      <c r="I2161" s="963" t="s">
        <v>681</v>
      </c>
    </row>
    <row r="2162" spans="1:9">
      <c r="A2162" s="966" t="s">
        <v>204</v>
      </c>
      <c r="B2162" s="962" t="s">
        <v>688</v>
      </c>
      <c r="C2162" s="964">
        <v>152005.23335896432</v>
      </c>
      <c r="D2162" s="979">
        <v>100</v>
      </c>
      <c r="E2162" s="962">
        <v>72</v>
      </c>
      <c r="F2162" s="962">
        <v>3</v>
      </c>
      <c r="G2162" s="962" t="s">
        <v>685</v>
      </c>
      <c r="H2162" s="962" t="s">
        <v>146</v>
      </c>
      <c r="I2162" s="963" t="s">
        <v>681</v>
      </c>
    </row>
    <row r="2163" spans="1:9">
      <c r="A2163" s="966" t="s">
        <v>262</v>
      </c>
      <c r="B2163" s="962" t="s">
        <v>688</v>
      </c>
      <c r="C2163" s="964">
        <v>1668.8064293607647</v>
      </c>
      <c r="D2163" s="979">
        <v>100</v>
      </c>
      <c r="E2163" s="962">
        <v>72</v>
      </c>
      <c r="F2163" s="962">
        <v>3</v>
      </c>
      <c r="G2163" s="962" t="s">
        <v>685</v>
      </c>
      <c r="H2163" s="962" t="s">
        <v>146</v>
      </c>
      <c r="I2163" s="963" t="s">
        <v>681</v>
      </c>
    </row>
    <row r="2164" spans="1:9">
      <c r="A2164" s="966" t="s">
        <v>263</v>
      </c>
      <c r="B2164" s="962" t="s">
        <v>688</v>
      </c>
      <c r="C2164" s="964">
        <v>65.925515573722265</v>
      </c>
      <c r="D2164" s="979">
        <v>100</v>
      </c>
      <c r="E2164" s="962">
        <v>72</v>
      </c>
      <c r="F2164" s="962">
        <v>3</v>
      </c>
      <c r="G2164" s="962" t="s">
        <v>685</v>
      </c>
      <c r="H2164" s="962" t="s">
        <v>24</v>
      </c>
      <c r="I2164" s="962" t="s">
        <v>683</v>
      </c>
    </row>
    <row r="2165" spans="1:9">
      <c r="A2165" s="969" t="s">
        <v>122</v>
      </c>
      <c r="B2165" s="962" t="s">
        <v>688</v>
      </c>
      <c r="C2165" s="964">
        <v>24.944789676543564</v>
      </c>
      <c r="D2165" s="979">
        <v>100</v>
      </c>
      <c r="E2165" s="962">
        <v>72</v>
      </c>
      <c r="F2165" s="962">
        <v>3</v>
      </c>
      <c r="G2165" s="962" t="s">
        <v>685</v>
      </c>
      <c r="H2165" s="962" t="s">
        <v>79</v>
      </c>
      <c r="I2165" s="962" t="s">
        <v>683</v>
      </c>
    </row>
    <row r="2166" spans="1:9">
      <c r="A2166" s="969" t="s">
        <v>120</v>
      </c>
      <c r="B2166" s="962" t="s">
        <v>688</v>
      </c>
      <c r="C2166" s="964">
        <v>99.779158706174258</v>
      </c>
      <c r="D2166" s="979">
        <v>100</v>
      </c>
      <c r="E2166" s="962">
        <v>72</v>
      </c>
      <c r="F2166" s="962">
        <v>3</v>
      </c>
      <c r="G2166" s="962" t="s">
        <v>685</v>
      </c>
      <c r="H2166" s="962" t="s">
        <v>79</v>
      </c>
    </row>
    <row r="2167" spans="1:9">
      <c r="A2167" s="969" t="s">
        <v>123</v>
      </c>
      <c r="B2167" s="962" t="s">
        <v>688</v>
      </c>
      <c r="C2167" s="964">
        <v>0</v>
      </c>
      <c r="D2167" s="979">
        <v>100</v>
      </c>
      <c r="E2167" s="962">
        <v>72</v>
      </c>
      <c r="F2167" s="962">
        <v>3</v>
      </c>
      <c r="G2167" s="962" t="s">
        <v>685</v>
      </c>
      <c r="H2167" s="962" t="s">
        <v>54</v>
      </c>
      <c r="I2167" s="962" t="s">
        <v>683</v>
      </c>
    </row>
    <row r="2168" spans="1:9">
      <c r="A2168" s="967" t="s">
        <v>214</v>
      </c>
      <c r="B2168" s="962" t="s">
        <v>688</v>
      </c>
      <c r="C2168" s="964">
        <v>548.78537288395842</v>
      </c>
      <c r="D2168" s="979">
        <v>100</v>
      </c>
      <c r="E2168" s="962">
        <v>72</v>
      </c>
      <c r="F2168" s="962">
        <v>3</v>
      </c>
      <c r="G2168" s="962" t="s">
        <v>685</v>
      </c>
      <c r="H2168" s="962" t="s">
        <v>146</v>
      </c>
      <c r="I2168" s="962" t="s">
        <v>683</v>
      </c>
    </row>
    <row r="2169" spans="1:9" ht="15.6">
      <c r="A2169" s="967" t="s">
        <v>218</v>
      </c>
      <c r="B2169" s="962" t="s">
        <v>688</v>
      </c>
      <c r="C2169" s="964">
        <v>99.779158706174258</v>
      </c>
      <c r="D2169" s="979">
        <v>100</v>
      </c>
      <c r="E2169" s="962">
        <v>72</v>
      </c>
      <c r="F2169" s="962">
        <v>3</v>
      </c>
      <c r="G2169" s="962" t="s">
        <v>685</v>
      </c>
      <c r="H2169" s="962" t="s">
        <v>146</v>
      </c>
      <c r="I2169" s="973" t="s">
        <v>742</v>
      </c>
    </row>
    <row r="2170" spans="1:9">
      <c r="A2170" s="969" t="s">
        <v>126</v>
      </c>
      <c r="B2170" s="962" t="s">
        <v>688</v>
      </c>
      <c r="C2170" s="964">
        <v>24.944789676543564</v>
      </c>
      <c r="D2170" s="979">
        <v>100</v>
      </c>
      <c r="E2170" s="962">
        <v>72</v>
      </c>
      <c r="F2170" s="962">
        <v>3</v>
      </c>
      <c r="G2170" s="962" t="s">
        <v>685</v>
      </c>
      <c r="H2170" s="962" t="s">
        <v>32</v>
      </c>
      <c r="I2170" s="962" t="s">
        <v>681</v>
      </c>
    </row>
    <row r="2171" spans="1:9">
      <c r="A2171" s="968" t="s">
        <v>129</v>
      </c>
      <c r="B2171" s="962" t="s">
        <v>688</v>
      </c>
      <c r="C2171" s="964">
        <v>99.779158706174258</v>
      </c>
      <c r="D2171" s="979">
        <v>100</v>
      </c>
      <c r="E2171" s="962">
        <v>72</v>
      </c>
      <c r="F2171" s="962">
        <v>3</v>
      </c>
      <c r="G2171" s="962" t="s">
        <v>685</v>
      </c>
      <c r="H2171" s="962" t="s">
        <v>24</v>
      </c>
      <c r="I2171" s="962" t="s">
        <v>682</v>
      </c>
    </row>
    <row r="2172" spans="1:9">
      <c r="A2172" s="968" t="s">
        <v>264</v>
      </c>
      <c r="B2172" s="962" t="s">
        <v>688</v>
      </c>
      <c r="C2172" s="964">
        <v>0</v>
      </c>
      <c r="D2172" s="979">
        <v>100</v>
      </c>
      <c r="E2172" s="962">
        <v>72</v>
      </c>
      <c r="F2172" s="962">
        <v>3</v>
      </c>
      <c r="G2172" s="962" t="s">
        <v>685</v>
      </c>
      <c r="H2172" s="962" t="s">
        <v>133</v>
      </c>
      <c r="I2172" s="962" t="s">
        <v>682</v>
      </c>
    </row>
    <row r="2173" spans="1:9">
      <c r="A2173" s="968" t="s">
        <v>138</v>
      </c>
      <c r="B2173" s="962" t="s">
        <v>688</v>
      </c>
      <c r="C2173" s="964">
        <v>0</v>
      </c>
      <c r="D2173" s="979">
        <v>100</v>
      </c>
      <c r="E2173" s="962">
        <v>72</v>
      </c>
      <c r="F2173" s="962">
        <v>3</v>
      </c>
      <c r="G2173" s="962" t="s">
        <v>685</v>
      </c>
      <c r="H2173" s="962" t="s">
        <v>87</v>
      </c>
      <c r="I2173" s="962" t="s">
        <v>682</v>
      </c>
    </row>
    <row r="2174" spans="1:9">
      <c r="A2174" s="966" t="s">
        <v>212</v>
      </c>
      <c r="B2174" s="962" t="s">
        <v>688</v>
      </c>
      <c r="C2174" s="964">
        <v>0</v>
      </c>
      <c r="D2174" s="979">
        <v>100</v>
      </c>
      <c r="E2174" s="962">
        <v>72</v>
      </c>
      <c r="F2174" s="962">
        <v>3</v>
      </c>
      <c r="G2174" s="962" t="s">
        <v>685</v>
      </c>
      <c r="H2174" s="962" t="s">
        <v>146</v>
      </c>
      <c r="I2174" s="962" t="s">
        <v>705</v>
      </c>
    </row>
    <row r="2175" spans="1:9">
      <c r="A2175" s="962" t="s">
        <v>20</v>
      </c>
      <c r="B2175" s="962" t="s">
        <v>688</v>
      </c>
      <c r="C2175" s="964">
        <v>0</v>
      </c>
      <c r="D2175" s="979">
        <v>0</v>
      </c>
      <c r="E2175" s="962">
        <v>72</v>
      </c>
      <c r="F2175" s="962">
        <v>4</v>
      </c>
      <c r="G2175" s="962" t="s">
        <v>677</v>
      </c>
      <c r="H2175" s="962" t="s">
        <v>24</v>
      </c>
      <c r="I2175" s="963" t="s">
        <v>683</v>
      </c>
    </row>
    <row r="2176" spans="1:9">
      <c r="A2176" s="962" t="s">
        <v>143</v>
      </c>
      <c r="B2176" s="962" t="s">
        <v>688</v>
      </c>
      <c r="C2176" s="964">
        <v>0</v>
      </c>
      <c r="D2176" s="979">
        <v>0</v>
      </c>
      <c r="E2176" s="962">
        <v>72</v>
      </c>
      <c r="F2176" s="962">
        <v>4</v>
      </c>
      <c r="G2176" s="962" t="s">
        <v>677</v>
      </c>
      <c r="H2176" s="962" t="s">
        <v>146</v>
      </c>
      <c r="I2176" s="963" t="s">
        <v>681</v>
      </c>
    </row>
    <row r="2177" spans="1:9">
      <c r="A2177" s="966" t="s">
        <v>152</v>
      </c>
      <c r="B2177" s="962" t="s">
        <v>688</v>
      </c>
      <c r="C2177" s="964">
        <v>14610.653842531763</v>
      </c>
      <c r="D2177" s="979">
        <v>0</v>
      </c>
      <c r="E2177" s="962">
        <v>72</v>
      </c>
      <c r="F2177" s="962">
        <v>4</v>
      </c>
      <c r="G2177" s="962" t="s">
        <v>677</v>
      </c>
      <c r="H2177" s="962" t="s">
        <v>146</v>
      </c>
      <c r="I2177" s="963" t="s">
        <v>681</v>
      </c>
    </row>
    <row r="2178" spans="1:9">
      <c r="A2178" s="966" t="s">
        <v>158</v>
      </c>
      <c r="B2178" s="962" t="s">
        <v>688</v>
      </c>
      <c r="C2178" s="964">
        <v>0</v>
      </c>
      <c r="D2178" s="979">
        <v>0</v>
      </c>
      <c r="E2178" s="962">
        <v>72</v>
      </c>
      <c r="F2178" s="962">
        <v>4</v>
      </c>
      <c r="G2178" s="962" t="s">
        <v>677</v>
      </c>
      <c r="H2178" s="962" t="s">
        <v>146</v>
      </c>
      <c r="I2178" s="963" t="s">
        <v>683</v>
      </c>
    </row>
    <row r="2179" spans="1:9">
      <c r="A2179" s="966" t="s">
        <v>30</v>
      </c>
      <c r="B2179" s="962" t="s">
        <v>688</v>
      </c>
      <c r="C2179" s="964">
        <v>196.68187864946603</v>
      </c>
      <c r="D2179" s="979">
        <v>0</v>
      </c>
      <c r="E2179" s="962">
        <v>72</v>
      </c>
      <c r="F2179" s="962">
        <v>4</v>
      </c>
      <c r="G2179" s="962" t="s">
        <v>677</v>
      </c>
      <c r="H2179" s="962" t="s">
        <v>32</v>
      </c>
      <c r="I2179" s="963" t="s">
        <v>681</v>
      </c>
    </row>
    <row r="2180" spans="1:9">
      <c r="A2180" s="967" t="s">
        <v>39</v>
      </c>
      <c r="B2180" s="962" t="s">
        <v>688</v>
      </c>
      <c r="C2180" s="964">
        <v>1123.8964494255204</v>
      </c>
      <c r="D2180" s="979">
        <v>0</v>
      </c>
      <c r="E2180" s="962">
        <v>72</v>
      </c>
      <c r="F2180" s="962">
        <v>4</v>
      </c>
      <c r="G2180" s="962" t="s">
        <v>677</v>
      </c>
      <c r="H2180" s="962" t="s">
        <v>24</v>
      </c>
      <c r="I2180" s="963" t="s">
        <v>682</v>
      </c>
    </row>
    <row r="2181" spans="1:9">
      <c r="A2181" s="968" t="s">
        <v>70</v>
      </c>
      <c r="B2181" s="962" t="s">
        <v>688</v>
      </c>
      <c r="C2181" s="964">
        <v>112.38964494255202</v>
      </c>
      <c r="D2181" s="979">
        <v>0</v>
      </c>
      <c r="E2181" s="962">
        <v>72</v>
      </c>
      <c r="F2181" s="962">
        <v>4</v>
      </c>
      <c r="G2181" s="962" t="s">
        <v>677</v>
      </c>
      <c r="H2181" s="962" t="s">
        <v>32</v>
      </c>
      <c r="I2181" s="963" t="s">
        <v>711</v>
      </c>
    </row>
    <row r="2182" spans="1:9">
      <c r="A2182" s="968" t="s">
        <v>746</v>
      </c>
      <c r="B2182" s="962" t="s">
        <v>688</v>
      </c>
      <c r="C2182" s="964">
        <v>0</v>
      </c>
      <c r="D2182" s="979">
        <v>0</v>
      </c>
      <c r="E2182" s="962">
        <v>72</v>
      </c>
      <c r="F2182" s="962">
        <v>4</v>
      </c>
      <c r="G2182" s="962" t="s">
        <v>677</v>
      </c>
      <c r="H2182" s="962" t="s">
        <v>46</v>
      </c>
      <c r="I2182" s="963" t="s">
        <v>682</v>
      </c>
    </row>
    <row r="2183" spans="1:9">
      <c r="A2183" s="968" t="s">
        <v>63</v>
      </c>
      <c r="B2183" s="962" t="s">
        <v>688</v>
      </c>
      <c r="C2183" s="964">
        <v>561.94822471276018</v>
      </c>
      <c r="D2183" s="979">
        <v>0</v>
      </c>
      <c r="E2183" s="962">
        <v>72</v>
      </c>
      <c r="F2183" s="962">
        <v>4</v>
      </c>
      <c r="G2183" s="962" t="s">
        <v>677</v>
      </c>
      <c r="H2183" s="962" t="s">
        <v>64</v>
      </c>
      <c r="I2183" s="963" t="s">
        <v>683</v>
      </c>
    </row>
    <row r="2184" spans="1:9">
      <c r="A2184" s="966" t="s">
        <v>166</v>
      </c>
      <c r="B2184" s="962" t="s">
        <v>688</v>
      </c>
      <c r="C2184" s="964">
        <v>9178.4876703084137</v>
      </c>
      <c r="D2184" s="979">
        <v>0</v>
      </c>
      <c r="E2184" s="962">
        <v>72</v>
      </c>
      <c r="F2184" s="962">
        <v>4</v>
      </c>
      <c r="G2184" s="962" t="s">
        <v>677</v>
      </c>
      <c r="H2184" s="962" t="s">
        <v>146</v>
      </c>
      <c r="I2184" s="963" t="s">
        <v>683</v>
      </c>
    </row>
    <row r="2185" spans="1:9">
      <c r="A2185" s="966" t="s">
        <v>173</v>
      </c>
      <c r="B2185" s="962" t="s">
        <v>688</v>
      </c>
      <c r="C2185" s="964">
        <v>0</v>
      </c>
      <c r="D2185" s="979">
        <v>0</v>
      </c>
      <c r="E2185" s="962">
        <v>72</v>
      </c>
      <c r="F2185" s="962">
        <v>4</v>
      </c>
      <c r="G2185" s="962" t="s">
        <v>677</v>
      </c>
      <c r="H2185" s="962" t="s">
        <v>146</v>
      </c>
      <c r="I2185" s="963" t="s">
        <v>683</v>
      </c>
    </row>
    <row r="2186" spans="1:9">
      <c r="A2186" s="969" t="s">
        <v>52</v>
      </c>
      <c r="B2186" s="962" t="s">
        <v>688</v>
      </c>
      <c r="C2186" s="964">
        <v>224.77928988510405</v>
      </c>
      <c r="D2186" s="979">
        <v>0</v>
      </c>
      <c r="E2186" s="962">
        <v>72</v>
      </c>
      <c r="F2186" s="962">
        <v>4</v>
      </c>
      <c r="G2186" s="962" t="s">
        <v>677</v>
      </c>
      <c r="H2186" s="962" t="s">
        <v>54</v>
      </c>
      <c r="I2186" s="962" t="s">
        <v>721</v>
      </c>
    </row>
    <row r="2187" spans="1:9">
      <c r="A2187" s="966" t="s">
        <v>185</v>
      </c>
      <c r="B2187" s="962" t="s">
        <v>688</v>
      </c>
      <c r="C2187" s="964">
        <v>179216.52782539348</v>
      </c>
      <c r="D2187" s="979">
        <v>0</v>
      </c>
      <c r="E2187" s="962">
        <v>72</v>
      </c>
      <c r="F2187" s="962">
        <v>4</v>
      </c>
      <c r="G2187" s="962" t="s">
        <v>677</v>
      </c>
      <c r="H2187" s="962" t="s">
        <v>146</v>
      </c>
      <c r="I2187" s="963" t="s">
        <v>681</v>
      </c>
    </row>
    <row r="2188" spans="1:9">
      <c r="A2188" s="968" t="s">
        <v>747</v>
      </c>
      <c r="B2188" s="962" t="s">
        <v>688</v>
      </c>
      <c r="C2188" s="964">
        <v>449.5585797702081</v>
      </c>
      <c r="D2188" s="979">
        <v>0</v>
      </c>
      <c r="E2188" s="962">
        <v>72</v>
      </c>
      <c r="F2188" s="962">
        <v>4</v>
      </c>
      <c r="G2188" s="962" t="s">
        <v>677</v>
      </c>
      <c r="H2188" s="962" t="s">
        <v>24</v>
      </c>
      <c r="I2188" s="962" t="s">
        <v>683</v>
      </c>
    </row>
    <row r="2189" spans="1:9">
      <c r="A2189" s="966" t="s">
        <v>181</v>
      </c>
      <c r="B2189" s="962" t="s">
        <v>688</v>
      </c>
      <c r="C2189" s="964">
        <v>0</v>
      </c>
      <c r="D2189" s="979">
        <v>0</v>
      </c>
      <c r="E2189" s="962">
        <v>72</v>
      </c>
      <c r="F2189" s="962">
        <v>4</v>
      </c>
      <c r="G2189" s="962" t="s">
        <v>677</v>
      </c>
      <c r="H2189" s="962" t="s">
        <v>146</v>
      </c>
      <c r="I2189" s="963" t="s">
        <v>681</v>
      </c>
    </row>
    <row r="2190" spans="1:9">
      <c r="A2190" s="967" t="s">
        <v>261</v>
      </c>
      <c r="B2190" s="962" t="s">
        <v>688</v>
      </c>
      <c r="C2190" s="964">
        <v>662.50738071399087</v>
      </c>
      <c r="D2190" s="979">
        <v>0</v>
      </c>
      <c r="E2190" s="962">
        <v>72</v>
      </c>
      <c r="F2190" s="962">
        <v>4</v>
      </c>
      <c r="G2190" s="962" t="s">
        <v>677</v>
      </c>
      <c r="H2190" s="962" t="s">
        <v>79</v>
      </c>
      <c r="I2190" s="962" t="s">
        <v>683</v>
      </c>
    </row>
    <row r="2191" spans="1:9">
      <c r="A2191" s="966" t="s">
        <v>190</v>
      </c>
      <c r="B2191" s="962" t="s">
        <v>688</v>
      </c>
      <c r="C2191" s="964">
        <v>6406.2097617254649</v>
      </c>
      <c r="D2191" s="979">
        <v>0</v>
      </c>
      <c r="E2191" s="962">
        <v>72</v>
      </c>
      <c r="F2191" s="962">
        <v>4</v>
      </c>
      <c r="G2191" s="962" t="s">
        <v>677</v>
      </c>
      <c r="H2191" s="962" t="s">
        <v>146</v>
      </c>
      <c r="I2191" s="963" t="s">
        <v>681</v>
      </c>
    </row>
    <row r="2192" spans="1:9">
      <c r="A2192" s="968" t="s">
        <v>83</v>
      </c>
      <c r="B2192" s="962" t="s">
        <v>688</v>
      </c>
      <c r="C2192" s="964">
        <v>0</v>
      </c>
      <c r="D2192" s="979">
        <v>0</v>
      </c>
      <c r="E2192" s="962">
        <v>72</v>
      </c>
      <c r="F2192" s="962">
        <v>4</v>
      </c>
      <c r="G2192" s="962" t="s">
        <v>677</v>
      </c>
      <c r="H2192" s="962" t="s">
        <v>87</v>
      </c>
      <c r="I2192" s="962" t="s">
        <v>682</v>
      </c>
    </row>
    <row r="2193" spans="1:9">
      <c r="A2193" s="966" t="s">
        <v>192</v>
      </c>
      <c r="B2193" s="962" t="s">
        <v>688</v>
      </c>
      <c r="C2193" s="964">
        <v>0</v>
      </c>
      <c r="D2193" s="979">
        <v>0</v>
      </c>
      <c r="E2193" s="962">
        <v>72</v>
      </c>
      <c r="F2193" s="962">
        <v>4</v>
      </c>
      <c r="G2193" s="962" t="s">
        <v>677</v>
      </c>
      <c r="H2193" s="962" t="s">
        <v>146</v>
      </c>
      <c r="I2193" s="962" t="s">
        <v>683</v>
      </c>
    </row>
    <row r="2194" spans="1:9">
      <c r="A2194" s="966" t="s">
        <v>94</v>
      </c>
      <c r="B2194" s="962" t="s">
        <v>688</v>
      </c>
      <c r="C2194" s="964">
        <v>449.5585797702081</v>
      </c>
      <c r="D2194" s="979">
        <v>0</v>
      </c>
      <c r="E2194" s="962">
        <v>72</v>
      </c>
      <c r="F2194" s="962">
        <v>4</v>
      </c>
      <c r="G2194" s="962" t="s">
        <v>677</v>
      </c>
      <c r="H2194" s="962" t="s">
        <v>95</v>
      </c>
      <c r="I2194" s="962" t="s">
        <v>726</v>
      </c>
    </row>
    <row r="2195" spans="1:9">
      <c r="A2195" s="966" t="s">
        <v>196</v>
      </c>
      <c r="B2195" s="962" t="s">
        <v>688</v>
      </c>
      <c r="C2195" s="964">
        <v>3596.4686381616648</v>
      </c>
      <c r="D2195" s="979">
        <v>0</v>
      </c>
      <c r="E2195" s="962">
        <v>72</v>
      </c>
      <c r="F2195" s="962">
        <v>4</v>
      </c>
      <c r="G2195" s="962" t="s">
        <v>677</v>
      </c>
      <c r="H2195" s="962" t="s">
        <v>146</v>
      </c>
      <c r="I2195" s="962" t="s">
        <v>681</v>
      </c>
    </row>
    <row r="2196" spans="1:9">
      <c r="A2196" s="966" t="s">
        <v>100</v>
      </c>
      <c r="B2196" s="962" t="s">
        <v>688</v>
      </c>
      <c r="C2196" s="964">
        <v>0</v>
      </c>
      <c r="D2196" s="979">
        <v>0</v>
      </c>
      <c r="E2196" s="962">
        <v>72</v>
      </c>
      <c r="F2196" s="962">
        <v>4</v>
      </c>
      <c r="G2196" s="962" t="s">
        <v>677</v>
      </c>
      <c r="H2196" s="962" t="s">
        <v>24</v>
      </c>
      <c r="I2196" s="962" t="s">
        <v>682</v>
      </c>
    </row>
    <row r="2197" spans="1:9">
      <c r="A2197" s="966" t="s">
        <v>198</v>
      </c>
      <c r="B2197" s="962" t="s">
        <v>688</v>
      </c>
      <c r="C2197" s="964">
        <v>0</v>
      </c>
      <c r="D2197" s="979">
        <v>0</v>
      </c>
      <c r="E2197" s="962">
        <v>72</v>
      </c>
      <c r="F2197" s="962">
        <v>4</v>
      </c>
      <c r="G2197" s="962" t="s">
        <v>677</v>
      </c>
      <c r="H2197" s="962" t="s">
        <v>146</v>
      </c>
      <c r="I2197" s="962" t="s">
        <v>683</v>
      </c>
    </row>
    <row r="2198" spans="1:9">
      <c r="A2198" s="966" t="s">
        <v>201</v>
      </c>
      <c r="B2198" s="962" t="s">
        <v>688</v>
      </c>
      <c r="C2198" s="964">
        <v>14745.521416462825</v>
      </c>
      <c r="D2198" s="979">
        <v>0</v>
      </c>
      <c r="E2198" s="962">
        <v>72</v>
      </c>
      <c r="F2198" s="962">
        <v>4</v>
      </c>
      <c r="G2198" s="962" t="s">
        <v>677</v>
      </c>
      <c r="H2198" s="962" t="s">
        <v>146</v>
      </c>
      <c r="I2198" s="963" t="s">
        <v>683</v>
      </c>
    </row>
    <row r="2199" spans="1:9">
      <c r="A2199" s="968" t="s">
        <v>103</v>
      </c>
      <c r="B2199" s="962" t="s">
        <v>688</v>
      </c>
      <c r="C2199" s="964">
        <v>1236.2860943680723</v>
      </c>
      <c r="D2199" s="979">
        <v>0</v>
      </c>
      <c r="E2199" s="962">
        <v>72</v>
      </c>
      <c r="F2199" s="962">
        <v>4</v>
      </c>
      <c r="G2199" s="962" t="s">
        <v>677</v>
      </c>
      <c r="H2199" s="962" t="s">
        <v>79</v>
      </c>
      <c r="I2199" s="962" t="s">
        <v>682</v>
      </c>
    </row>
    <row r="2200" spans="1:9">
      <c r="A2200" s="968" t="s">
        <v>107</v>
      </c>
      <c r="B2200" s="962" t="s">
        <v>688</v>
      </c>
      <c r="C2200" s="964">
        <v>112.38964494255202</v>
      </c>
      <c r="D2200" s="979">
        <v>0</v>
      </c>
      <c r="E2200" s="962">
        <v>72</v>
      </c>
      <c r="F2200" s="962">
        <v>4</v>
      </c>
      <c r="G2200" s="962" t="s">
        <v>677</v>
      </c>
      <c r="H2200" s="962" t="s">
        <v>79</v>
      </c>
      <c r="I2200" s="962" t="s">
        <v>682</v>
      </c>
    </row>
    <row r="2201" spans="1:9">
      <c r="A2201" s="968" t="s">
        <v>108</v>
      </c>
      <c r="B2201" s="962" t="s">
        <v>688</v>
      </c>
      <c r="C2201" s="964">
        <v>0</v>
      </c>
      <c r="D2201" s="979">
        <v>0</v>
      </c>
      <c r="E2201" s="962">
        <v>72</v>
      </c>
      <c r="F2201" s="962">
        <v>4</v>
      </c>
      <c r="G2201" s="962" t="s">
        <v>677</v>
      </c>
      <c r="H2201" s="962" t="s">
        <v>32</v>
      </c>
      <c r="I2201" s="962" t="s">
        <v>682</v>
      </c>
    </row>
    <row r="2202" spans="1:9">
      <c r="A2202" s="966" t="s">
        <v>203</v>
      </c>
      <c r="B2202" s="962" t="s">
        <v>688</v>
      </c>
      <c r="C2202" s="964">
        <v>24931.769569756128</v>
      </c>
      <c r="D2202" s="979">
        <v>0</v>
      </c>
      <c r="E2202" s="962">
        <v>72</v>
      </c>
      <c r="F2202" s="962">
        <v>4</v>
      </c>
      <c r="G2202" s="962" t="s">
        <v>677</v>
      </c>
      <c r="H2202" s="962" t="s">
        <v>146</v>
      </c>
      <c r="I2202" s="963" t="s">
        <v>681</v>
      </c>
    </row>
    <row r="2203" spans="1:9">
      <c r="A2203" s="966" t="s">
        <v>204</v>
      </c>
      <c r="B2203" s="962" t="s">
        <v>688</v>
      </c>
      <c r="C2203" s="964">
        <v>124977.28517611785</v>
      </c>
      <c r="D2203" s="979">
        <v>0</v>
      </c>
      <c r="E2203" s="962">
        <v>72</v>
      </c>
      <c r="F2203" s="962">
        <v>4</v>
      </c>
      <c r="G2203" s="962" t="s">
        <v>677</v>
      </c>
      <c r="H2203" s="962" t="s">
        <v>146</v>
      </c>
      <c r="I2203" s="963" t="s">
        <v>681</v>
      </c>
    </row>
    <row r="2204" spans="1:9">
      <c r="A2204" s="966" t="s">
        <v>262</v>
      </c>
      <c r="B2204" s="962" t="s">
        <v>688</v>
      </c>
      <c r="C2204" s="964">
        <v>34511.113640359647</v>
      </c>
      <c r="D2204" s="979">
        <v>0</v>
      </c>
      <c r="E2204" s="962">
        <v>72</v>
      </c>
      <c r="F2204" s="962">
        <v>4</v>
      </c>
      <c r="G2204" s="962" t="s">
        <v>677</v>
      </c>
      <c r="H2204" s="962" t="s">
        <v>146</v>
      </c>
      <c r="I2204" s="963" t="s">
        <v>681</v>
      </c>
    </row>
    <row r="2205" spans="1:9">
      <c r="A2205" s="966" t="s">
        <v>263</v>
      </c>
      <c r="B2205" s="962" t="s">
        <v>688</v>
      </c>
      <c r="C2205" s="964">
        <v>0</v>
      </c>
      <c r="D2205" s="979">
        <v>0</v>
      </c>
      <c r="E2205" s="962">
        <v>72</v>
      </c>
      <c r="F2205" s="962">
        <v>4</v>
      </c>
      <c r="G2205" s="962" t="s">
        <v>677</v>
      </c>
      <c r="H2205" s="962" t="s">
        <v>24</v>
      </c>
      <c r="I2205" s="962" t="s">
        <v>683</v>
      </c>
    </row>
    <row r="2206" spans="1:9">
      <c r="A2206" s="969" t="s">
        <v>122</v>
      </c>
      <c r="B2206" s="962" t="s">
        <v>688</v>
      </c>
      <c r="C2206" s="964">
        <v>0</v>
      </c>
      <c r="D2206" s="979">
        <v>0</v>
      </c>
      <c r="E2206" s="962">
        <v>72</v>
      </c>
      <c r="F2206" s="962">
        <v>4</v>
      </c>
      <c r="G2206" s="962" t="s">
        <v>677</v>
      </c>
      <c r="H2206" s="962" t="s">
        <v>79</v>
      </c>
      <c r="I2206" s="962" t="s">
        <v>683</v>
      </c>
    </row>
    <row r="2207" spans="1:9">
      <c r="A2207" s="969" t="s">
        <v>120</v>
      </c>
      <c r="B2207" s="962" t="s">
        <v>688</v>
      </c>
      <c r="C2207" s="964">
        <v>0</v>
      </c>
      <c r="D2207" s="979">
        <v>0</v>
      </c>
      <c r="E2207" s="962">
        <v>72</v>
      </c>
      <c r="F2207" s="962">
        <v>4</v>
      </c>
      <c r="G2207" s="962" t="s">
        <v>677</v>
      </c>
      <c r="H2207" s="962" t="s">
        <v>79</v>
      </c>
    </row>
    <row r="2208" spans="1:9">
      <c r="A2208" s="969" t="s">
        <v>123</v>
      </c>
      <c r="B2208" s="962" t="s">
        <v>688</v>
      </c>
      <c r="C2208" s="964">
        <v>0</v>
      </c>
      <c r="D2208" s="979">
        <v>0</v>
      </c>
      <c r="E2208" s="962">
        <v>72</v>
      </c>
      <c r="F2208" s="962">
        <v>4</v>
      </c>
      <c r="G2208" s="962" t="s">
        <v>677</v>
      </c>
      <c r="H2208" s="962" t="s">
        <v>54</v>
      </c>
      <c r="I2208" s="962" t="s">
        <v>683</v>
      </c>
    </row>
    <row r="2209" spans="1:9">
      <c r="A2209" s="967" t="s">
        <v>214</v>
      </c>
      <c r="B2209" s="962" t="s">
        <v>688</v>
      </c>
      <c r="C2209" s="964">
        <v>0</v>
      </c>
      <c r="D2209" s="979">
        <v>0</v>
      </c>
      <c r="E2209" s="962">
        <v>72</v>
      </c>
      <c r="F2209" s="962">
        <v>4</v>
      </c>
      <c r="G2209" s="962" t="s">
        <v>677</v>
      </c>
      <c r="H2209" s="962" t="s">
        <v>146</v>
      </c>
      <c r="I2209" s="962" t="s">
        <v>683</v>
      </c>
    </row>
    <row r="2210" spans="1:9" ht="15.6">
      <c r="A2210" s="967" t="s">
        <v>218</v>
      </c>
      <c r="B2210" s="962" t="s">
        <v>688</v>
      </c>
      <c r="C2210" s="964">
        <v>0</v>
      </c>
      <c r="D2210" s="979">
        <v>0</v>
      </c>
      <c r="E2210" s="962">
        <v>72</v>
      </c>
      <c r="F2210" s="962">
        <v>4</v>
      </c>
      <c r="G2210" s="962" t="s">
        <v>677</v>
      </c>
      <c r="H2210" s="962" t="s">
        <v>146</v>
      </c>
      <c r="I2210" s="973" t="s">
        <v>742</v>
      </c>
    </row>
    <row r="2211" spans="1:9">
      <c r="A2211" s="969" t="s">
        <v>126</v>
      </c>
      <c r="B2211" s="962" t="s">
        <v>688</v>
      </c>
      <c r="C2211" s="964">
        <v>0</v>
      </c>
      <c r="D2211" s="979">
        <v>0</v>
      </c>
      <c r="E2211" s="962">
        <v>72</v>
      </c>
      <c r="F2211" s="962">
        <v>4</v>
      </c>
      <c r="G2211" s="962" t="s">
        <v>677</v>
      </c>
      <c r="H2211" s="962" t="s">
        <v>32</v>
      </c>
      <c r="I2211" s="962" t="s">
        <v>681</v>
      </c>
    </row>
    <row r="2212" spans="1:9">
      <c r="A2212" s="968" t="s">
        <v>129</v>
      </c>
      <c r="B2212" s="962" t="s">
        <v>688</v>
      </c>
      <c r="C2212" s="964">
        <v>0</v>
      </c>
      <c r="D2212" s="979">
        <v>0</v>
      </c>
      <c r="E2212" s="962">
        <v>72</v>
      </c>
      <c r="F2212" s="962">
        <v>4</v>
      </c>
      <c r="G2212" s="962" t="s">
        <v>677</v>
      </c>
      <c r="H2212" s="962" t="s">
        <v>24</v>
      </c>
      <c r="I2212" s="962" t="s">
        <v>682</v>
      </c>
    </row>
    <row r="2213" spans="1:9">
      <c r="A2213" s="968" t="s">
        <v>264</v>
      </c>
      <c r="B2213" s="962" t="s">
        <v>688</v>
      </c>
      <c r="C2213" s="964">
        <v>0</v>
      </c>
      <c r="D2213" s="979">
        <v>0</v>
      </c>
      <c r="E2213" s="962">
        <v>72</v>
      </c>
      <c r="F2213" s="962">
        <v>4</v>
      </c>
      <c r="G2213" s="962" t="s">
        <v>677</v>
      </c>
      <c r="H2213" s="962" t="s">
        <v>133</v>
      </c>
      <c r="I2213" s="962" t="s">
        <v>682</v>
      </c>
    </row>
    <row r="2214" spans="1:9">
      <c r="A2214" s="968" t="s">
        <v>138</v>
      </c>
      <c r="B2214" s="962" t="s">
        <v>688</v>
      </c>
      <c r="C2214" s="964">
        <v>0</v>
      </c>
      <c r="D2214" s="979">
        <v>0</v>
      </c>
      <c r="E2214" s="962">
        <v>72</v>
      </c>
      <c r="F2214" s="962">
        <v>4</v>
      </c>
      <c r="G2214" s="962" t="s">
        <v>677</v>
      </c>
      <c r="H2214" s="962" t="s">
        <v>87</v>
      </c>
      <c r="I2214" s="962" t="s">
        <v>682</v>
      </c>
    </row>
    <row r="2215" spans="1:9">
      <c r="A2215" s="966" t="s">
        <v>212</v>
      </c>
      <c r="B2215" s="962" t="s">
        <v>688</v>
      </c>
      <c r="C2215" s="964">
        <v>0</v>
      </c>
      <c r="D2215" s="979">
        <v>0</v>
      </c>
      <c r="E2215" s="962">
        <v>72</v>
      </c>
      <c r="F2215" s="962">
        <v>4</v>
      </c>
      <c r="G2215" s="962" t="s">
        <v>677</v>
      </c>
      <c r="H2215" s="962" t="s">
        <v>146</v>
      </c>
      <c r="I2215" s="962" t="s">
        <v>705</v>
      </c>
    </row>
    <row r="2216" spans="1:9">
      <c r="A2216" s="962" t="s">
        <v>20</v>
      </c>
      <c r="B2216" s="962" t="s">
        <v>688</v>
      </c>
      <c r="C2216" s="964">
        <v>0</v>
      </c>
      <c r="D2216" s="979">
        <v>0</v>
      </c>
      <c r="E2216" s="962">
        <v>72</v>
      </c>
      <c r="F2216" s="962">
        <v>5</v>
      </c>
      <c r="G2216" s="962" t="s">
        <v>677</v>
      </c>
      <c r="H2216" s="962" t="s">
        <v>24</v>
      </c>
      <c r="I2216" s="963" t="s">
        <v>683</v>
      </c>
    </row>
    <row r="2217" spans="1:9">
      <c r="A2217" s="962" t="s">
        <v>143</v>
      </c>
      <c r="B2217" s="962" t="s">
        <v>688</v>
      </c>
      <c r="C2217" s="964">
        <v>1592.2826962117458</v>
      </c>
      <c r="D2217" s="979">
        <v>0</v>
      </c>
      <c r="E2217" s="962">
        <v>72</v>
      </c>
      <c r="F2217" s="962">
        <v>5</v>
      </c>
      <c r="G2217" s="962" t="s">
        <v>677</v>
      </c>
      <c r="H2217" s="962" t="s">
        <v>146</v>
      </c>
      <c r="I2217" s="963" t="s">
        <v>681</v>
      </c>
    </row>
    <row r="2218" spans="1:9">
      <c r="A2218" s="966" t="s">
        <v>152</v>
      </c>
      <c r="B2218" s="962" t="s">
        <v>688</v>
      </c>
      <c r="C2218" s="964">
        <v>10928.849414907892</v>
      </c>
      <c r="D2218" s="979">
        <v>0</v>
      </c>
      <c r="E2218" s="962">
        <v>72</v>
      </c>
      <c r="F2218" s="962">
        <v>5</v>
      </c>
      <c r="G2218" s="962" t="s">
        <v>677</v>
      </c>
      <c r="H2218" s="962" t="s">
        <v>146</v>
      </c>
      <c r="I2218" s="963" t="s">
        <v>681</v>
      </c>
    </row>
    <row r="2219" spans="1:9">
      <c r="A2219" s="966" t="s">
        <v>158</v>
      </c>
      <c r="B2219" s="962" t="s">
        <v>688</v>
      </c>
      <c r="C2219" s="964">
        <v>1809.412154786075</v>
      </c>
      <c r="D2219" s="979">
        <v>0</v>
      </c>
      <c r="E2219" s="962">
        <v>72</v>
      </c>
      <c r="F2219" s="962">
        <v>5</v>
      </c>
      <c r="G2219" s="962" t="s">
        <v>677</v>
      </c>
      <c r="H2219" s="962" t="s">
        <v>146</v>
      </c>
      <c r="I2219" s="963" t="s">
        <v>683</v>
      </c>
    </row>
    <row r="2220" spans="1:9">
      <c r="A2220" s="966" t="s">
        <v>30</v>
      </c>
      <c r="B2220" s="962" t="s">
        <v>688</v>
      </c>
      <c r="C2220" s="964">
        <v>498.59357154105186</v>
      </c>
      <c r="D2220" s="979">
        <v>0</v>
      </c>
      <c r="E2220" s="962">
        <v>72</v>
      </c>
      <c r="F2220" s="962">
        <v>5</v>
      </c>
      <c r="G2220" s="962" t="s">
        <v>677</v>
      </c>
      <c r="H2220" s="962" t="s">
        <v>32</v>
      </c>
      <c r="I2220" s="963" t="s">
        <v>681</v>
      </c>
    </row>
    <row r="2221" spans="1:9">
      <c r="A2221" s="967" t="s">
        <v>39</v>
      </c>
      <c r="B2221" s="962" t="s">
        <v>688</v>
      </c>
      <c r="C2221" s="964">
        <v>120.62747698573833</v>
      </c>
      <c r="D2221" s="979">
        <v>0</v>
      </c>
      <c r="E2221" s="962">
        <v>72</v>
      </c>
      <c r="F2221" s="962">
        <v>5</v>
      </c>
      <c r="G2221" s="962" t="s">
        <v>677</v>
      </c>
      <c r="H2221" s="962" t="s">
        <v>24</v>
      </c>
      <c r="I2221" s="963" t="s">
        <v>682</v>
      </c>
    </row>
    <row r="2222" spans="1:9">
      <c r="A2222" s="968" t="s">
        <v>70</v>
      </c>
      <c r="B2222" s="962" t="s">
        <v>688</v>
      </c>
      <c r="C2222" s="964">
        <v>1568.1572008145984</v>
      </c>
      <c r="D2222" s="979">
        <v>0</v>
      </c>
      <c r="E2222" s="962">
        <v>72</v>
      </c>
      <c r="F2222" s="962">
        <v>5</v>
      </c>
      <c r="G2222" s="962" t="s">
        <v>677</v>
      </c>
      <c r="H2222" s="962" t="s">
        <v>32</v>
      </c>
      <c r="I2222" s="963" t="s">
        <v>711</v>
      </c>
    </row>
    <row r="2223" spans="1:9">
      <c r="A2223" s="968" t="s">
        <v>746</v>
      </c>
      <c r="B2223" s="962" t="s">
        <v>688</v>
      </c>
      <c r="C2223" s="964">
        <v>120.62747698573833</v>
      </c>
      <c r="D2223" s="979">
        <v>0</v>
      </c>
      <c r="E2223" s="962">
        <v>72</v>
      </c>
      <c r="F2223" s="962">
        <v>5</v>
      </c>
      <c r="G2223" s="962" t="s">
        <v>677</v>
      </c>
      <c r="H2223" s="962" t="s">
        <v>46</v>
      </c>
      <c r="I2223" s="963" t="s">
        <v>682</v>
      </c>
    </row>
    <row r="2224" spans="1:9">
      <c r="A2224" s="968" t="s">
        <v>63</v>
      </c>
      <c r="B2224" s="962" t="s">
        <v>688</v>
      </c>
      <c r="C2224" s="964">
        <v>120.62747698573833</v>
      </c>
      <c r="D2224" s="979">
        <v>0</v>
      </c>
      <c r="E2224" s="962">
        <v>72</v>
      </c>
      <c r="F2224" s="962">
        <v>5</v>
      </c>
      <c r="G2224" s="962" t="s">
        <v>677</v>
      </c>
      <c r="H2224" s="962" t="s">
        <v>64</v>
      </c>
      <c r="I2224" s="963" t="s">
        <v>683</v>
      </c>
    </row>
    <row r="2225" spans="1:9">
      <c r="A2225" s="966" t="s">
        <v>166</v>
      </c>
      <c r="B2225" s="962" t="s">
        <v>688</v>
      </c>
      <c r="C2225" s="964">
        <v>0</v>
      </c>
      <c r="D2225" s="979">
        <v>0</v>
      </c>
      <c r="E2225" s="962">
        <v>72</v>
      </c>
      <c r="F2225" s="962">
        <v>5</v>
      </c>
      <c r="G2225" s="962" t="s">
        <v>677</v>
      </c>
      <c r="H2225" s="962" t="s">
        <v>146</v>
      </c>
      <c r="I2225" s="963" t="s">
        <v>683</v>
      </c>
    </row>
    <row r="2226" spans="1:9">
      <c r="A2226" s="966" t="s">
        <v>173</v>
      </c>
      <c r="B2226" s="962" t="s">
        <v>688</v>
      </c>
      <c r="C2226" s="964">
        <v>1387.2159853359908</v>
      </c>
      <c r="D2226" s="979">
        <v>0</v>
      </c>
      <c r="E2226" s="962">
        <v>72</v>
      </c>
      <c r="F2226" s="962">
        <v>5</v>
      </c>
      <c r="G2226" s="962" t="s">
        <v>677</v>
      </c>
      <c r="H2226" s="962" t="s">
        <v>146</v>
      </c>
      <c r="I2226" s="963" t="s">
        <v>683</v>
      </c>
    </row>
    <row r="2227" spans="1:9">
      <c r="A2227" s="969" t="s">
        <v>52</v>
      </c>
      <c r="B2227" s="962" t="s">
        <v>688</v>
      </c>
      <c r="C2227" s="964">
        <v>965.01981588590661</v>
      </c>
      <c r="D2227" s="979">
        <v>0</v>
      </c>
      <c r="E2227" s="962">
        <v>72</v>
      </c>
      <c r="F2227" s="962">
        <v>5</v>
      </c>
      <c r="G2227" s="962" t="s">
        <v>677</v>
      </c>
      <c r="H2227" s="962" t="s">
        <v>54</v>
      </c>
      <c r="I2227" s="962" t="s">
        <v>721</v>
      </c>
    </row>
    <row r="2228" spans="1:9">
      <c r="A2228" s="966" t="s">
        <v>185</v>
      </c>
      <c r="B2228" s="962" t="s">
        <v>688</v>
      </c>
      <c r="C2228" s="964">
        <v>164053.36870060413</v>
      </c>
      <c r="D2228" s="979">
        <v>0</v>
      </c>
      <c r="E2228" s="962">
        <v>72</v>
      </c>
      <c r="F2228" s="962">
        <v>5</v>
      </c>
      <c r="G2228" s="962" t="s">
        <v>677</v>
      </c>
      <c r="H2228" s="962" t="s">
        <v>146</v>
      </c>
      <c r="I2228" s="963" t="s">
        <v>681</v>
      </c>
    </row>
    <row r="2229" spans="1:9">
      <c r="A2229" s="968" t="s">
        <v>747</v>
      </c>
      <c r="B2229" s="962" t="s">
        <v>688</v>
      </c>
      <c r="C2229" s="964">
        <v>965.01981588590661</v>
      </c>
      <c r="D2229" s="979">
        <v>0</v>
      </c>
      <c r="E2229" s="962">
        <v>72</v>
      </c>
      <c r="F2229" s="962">
        <v>5</v>
      </c>
      <c r="G2229" s="962" t="s">
        <v>677</v>
      </c>
      <c r="H2229" s="962" t="s">
        <v>24</v>
      </c>
      <c r="I2229" s="962" t="s">
        <v>683</v>
      </c>
    </row>
    <row r="2230" spans="1:9">
      <c r="A2230" s="966" t="s">
        <v>181</v>
      </c>
      <c r="B2230" s="962" t="s">
        <v>688</v>
      </c>
      <c r="C2230" s="964">
        <v>13996.664642105905</v>
      </c>
      <c r="D2230" s="979">
        <v>0</v>
      </c>
      <c r="E2230" s="962">
        <v>72</v>
      </c>
      <c r="F2230" s="962">
        <v>5</v>
      </c>
      <c r="G2230" s="962" t="s">
        <v>677</v>
      </c>
      <c r="H2230" s="962" t="s">
        <v>146</v>
      </c>
      <c r="I2230" s="963" t="s">
        <v>681</v>
      </c>
    </row>
    <row r="2231" spans="1:9">
      <c r="A2231" s="967" t="s">
        <v>261</v>
      </c>
      <c r="B2231" s="962" t="s">
        <v>688</v>
      </c>
      <c r="C2231" s="964">
        <v>683.55570291918389</v>
      </c>
      <c r="D2231" s="979">
        <v>0</v>
      </c>
      <c r="E2231" s="962">
        <v>72</v>
      </c>
      <c r="F2231" s="962">
        <v>5</v>
      </c>
      <c r="G2231" s="962" t="s">
        <v>677</v>
      </c>
      <c r="H2231" s="962" t="s">
        <v>79</v>
      </c>
      <c r="I2231" s="962" t="s">
        <v>683</v>
      </c>
    </row>
    <row r="2232" spans="1:9">
      <c r="A2232" s="966" t="s">
        <v>190</v>
      </c>
      <c r="B2232" s="962" t="s">
        <v>688</v>
      </c>
      <c r="C2232" s="964">
        <v>3329.3183648063782</v>
      </c>
      <c r="D2232" s="979">
        <v>0</v>
      </c>
      <c r="E2232" s="962">
        <v>72</v>
      </c>
      <c r="F2232" s="962">
        <v>5</v>
      </c>
      <c r="G2232" s="962" t="s">
        <v>677</v>
      </c>
      <c r="H2232" s="962" t="s">
        <v>146</v>
      </c>
      <c r="I2232" s="963" t="s">
        <v>681</v>
      </c>
    </row>
    <row r="2233" spans="1:9">
      <c r="A2233" s="968" t="s">
        <v>83</v>
      </c>
      <c r="B2233" s="962" t="s">
        <v>688</v>
      </c>
      <c r="C2233" s="964">
        <v>241.25495397147665</v>
      </c>
      <c r="D2233" s="979">
        <v>0</v>
      </c>
      <c r="E2233" s="962">
        <v>72</v>
      </c>
      <c r="F2233" s="962">
        <v>5</v>
      </c>
      <c r="G2233" s="962" t="s">
        <v>677</v>
      </c>
      <c r="H2233" s="962" t="s">
        <v>87</v>
      </c>
      <c r="I2233" s="962" t="s">
        <v>682</v>
      </c>
    </row>
    <row r="2234" spans="1:9">
      <c r="A2234" s="966" t="s">
        <v>192</v>
      </c>
      <c r="B2234" s="962" t="s">
        <v>688</v>
      </c>
      <c r="C2234" s="964">
        <v>482.5099079429533</v>
      </c>
      <c r="D2234" s="979">
        <v>0</v>
      </c>
      <c r="E2234" s="962">
        <v>72</v>
      </c>
      <c r="F2234" s="962">
        <v>5</v>
      </c>
      <c r="G2234" s="962" t="s">
        <v>677</v>
      </c>
      <c r="H2234" s="962" t="s">
        <v>146</v>
      </c>
      <c r="I2234" s="962" t="s">
        <v>683</v>
      </c>
    </row>
    <row r="2235" spans="1:9">
      <c r="A2235" s="966" t="s">
        <v>94</v>
      </c>
      <c r="B2235" s="962" t="s">
        <v>688</v>
      </c>
      <c r="C2235" s="964">
        <v>1206.2747698573833</v>
      </c>
      <c r="D2235" s="979">
        <v>0</v>
      </c>
      <c r="E2235" s="962">
        <v>72</v>
      </c>
      <c r="F2235" s="962">
        <v>5</v>
      </c>
      <c r="G2235" s="962" t="s">
        <v>677</v>
      </c>
      <c r="H2235" s="962" t="s">
        <v>95</v>
      </c>
      <c r="I2235" s="962" t="s">
        <v>726</v>
      </c>
    </row>
    <row r="2236" spans="1:9">
      <c r="A2236" s="966" t="s">
        <v>196</v>
      </c>
      <c r="B2236" s="962" t="s">
        <v>688</v>
      </c>
      <c r="C2236" s="964">
        <v>61021.110389962458</v>
      </c>
      <c r="D2236" s="979">
        <v>0</v>
      </c>
      <c r="E2236" s="962">
        <v>72</v>
      </c>
      <c r="F2236" s="962">
        <v>5</v>
      </c>
      <c r="G2236" s="962" t="s">
        <v>677</v>
      </c>
      <c r="H2236" s="962" t="s">
        <v>146</v>
      </c>
      <c r="I2236" s="962" t="s">
        <v>681</v>
      </c>
    </row>
    <row r="2237" spans="1:9">
      <c r="A2237" s="966" t="s">
        <v>100</v>
      </c>
      <c r="B2237" s="962" t="s">
        <v>688</v>
      </c>
      <c r="C2237" s="964">
        <v>361.88243095721498</v>
      </c>
      <c r="D2237" s="979">
        <v>0</v>
      </c>
      <c r="E2237" s="962">
        <v>72</v>
      </c>
      <c r="F2237" s="962">
        <v>5</v>
      </c>
      <c r="G2237" s="962" t="s">
        <v>677</v>
      </c>
      <c r="H2237" s="962" t="s">
        <v>24</v>
      </c>
      <c r="I2237" s="962" t="s">
        <v>682</v>
      </c>
    </row>
    <row r="2238" spans="1:9">
      <c r="A2238" s="966" t="s">
        <v>198</v>
      </c>
      <c r="B2238" s="962" t="s">
        <v>688</v>
      </c>
      <c r="C2238" s="964">
        <v>0</v>
      </c>
      <c r="D2238" s="979">
        <v>0</v>
      </c>
      <c r="E2238" s="962">
        <v>72</v>
      </c>
      <c r="F2238" s="962">
        <v>5</v>
      </c>
      <c r="G2238" s="962" t="s">
        <v>677</v>
      </c>
      <c r="H2238" s="962" t="s">
        <v>146</v>
      </c>
      <c r="I2238" s="962" t="s">
        <v>683</v>
      </c>
    </row>
    <row r="2239" spans="1:9">
      <c r="A2239" s="966" t="s">
        <v>201</v>
      </c>
      <c r="B2239" s="962" t="s">
        <v>688</v>
      </c>
      <c r="C2239" s="964">
        <v>0</v>
      </c>
      <c r="D2239" s="979">
        <v>0</v>
      </c>
      <c r="E2239" s="962">
        <v>72</v>
      </c>
      <c r="F2239" s="962">
        <v>5</v>
      </c>
      <c r="G2239" s="962" t="s">
        <v>677</v>
      </c>
      <c r="H2239" s="962" t="s">
        <v>146</v>
      </c>
      <c r="I2239" s="963" t="s">
        <v>683</v>
      </c>
    </row>
    <row r="2240" spans="1:9">
      <c r="A2240" s="968" t="s">
        <v>103</v>
      </c>
      <c r="B2240" s="962" t="s">
        <v>688</v>
      </c>
      <c r="C2240" s="964">
        <v>1688.7846778003366</v>
      </c>
      <c r="D2240" s="979">
        <v>0</v>
      </c>
      <c r="E2240" s="962">
        <v>72</v>
      </c>
      <c r="F2240" s="962">
        <v>5</v>
      </c>
      <c r="G2240" s="962" t="s">
        <v>677</v>
      </c>
      <c r="H2240" s="962" t="s">
        <v>79</v>
      </c>
      <c r="I2240" s="962" t="s">
        <v>682</v>
      </c>
    </row>
    <row r="2241" spans="1:9">
      <c r="A2241" s="968" t="s">
        <v>107</v>
      </c>
      <c r="B2241" s="962" t="s">
        <v>688</v>
      </c>
      <c r="C2241" s="964">
        <v>603.13738492869163</v>
      </c>
      <c r="D2241" s="979">
        <v>0</v>
      </c>
      <c r="E2241" s="962">
        <v>72</v>
      </c>
      <c r="F2241" s="962">
        <v>5</v>
      </c>
      <c r="G2241" s="962" t="s">
        <v>677</v>
      </c>
      <c r="H2241" s="962" t="s">
        <v>79</v>
      </c>
      <c r="I2241" s="962" t="s">
        <v>682</v>
      </c>
    </row>
    <row r="2242" spans="1:9">
      <c r="A2242" s="968" t="s">
        <v>108</v>
      </c>
      <c r="B2242" s="962" t="s">
        <v>688</v>
      </c>
      <c r="C2242" s="964">
        <v>0</v>
      </c>
      <c r="D2242" s="979">
        <v>0</v>
      </c>
      <c r="E2242" s="962">
        <v>72</v>
      </c>
      <c r="F2242" s="962">
        <v>5</v>
      </c>
      <c r="G2242" s="962" t="s">
        <v>677</v>
      </c>
      <c r="H2242" s="962" t="s">
        <v>32</v>
      </c>
      <c r="I2242" s="962" t="s">
        <v>682</v>
      </c>
    </row>
    <row r="2243" spans="1:9">
      <c r="A2243" s="966" t="s">
        <v>203</v>
      </c>
      <c r="B2243" s="962" t="s">
        <v>688</v>
      </c>
      <c r="C2243" s="964">
        <v>80277.585934008865</v>
      </c>
      <c r="D2243" s="979">
        <v>0</v>
      </c>
      <c r="E2243" s="962">
        <v>72</v>
      </c>
      <c r="F2243" s="962">
        <v>5</v>
      </c>
      <c r="G2243" s="962" t="s">
        <v>677</v>
      </c>
      <c r="H2243" s="962" t="s">
        <v>146</v>
      </c>
      <c r="I2243" s="963" t="s">
        <v>681</v>
      </c>
    </row>
    <row r="2244" spans="1:9">
      <c r="A2244" s="966" t="s">
        <v>204</v>
      </c>
      <c r="B2244" s="962" t="s">
        <v>688</v>
      </c>
      <c r="C2244" s="964">
        <v>200120.98431933991</v>
      </c>
      <c r="D2244" s="979">
        <v>0</v>
      </c>
      <c r="E2244" s="962">
        <v>72</v>
      </c>
      <c r="F2244" s="962">
        <v>5</v>
      </c>
      <c r="G2244" s="962" t="s">
        <v>677</v>
      </c>
      <c r="H2244" s="962" t="s">
        <v>146</v>
      </c>
      <c r="I2244" s="963" t="s">
        <v>681</v>
      </c>
    </row>
    <row r="2245" spans="1:9">
      <c r="A2245" s="966" t="s">
        <v>262</v>
      </c>
      <c r="B2245" s="962" t="s">
        <v>688</v>
      </c>
      <c r="C2245" s="964">
        <v>54571.870588348022</v>
      </c>
      <c r="D2245" s="979">
        <v>0</v>
      </c>
      <c r="E2245" s="962">
        <v>72</v>
      </c>
      <c r="F2245" s="962">
        <v>5</v>
      </c>
      <c r="G2245" s="962" t="s">
        <v>677</v>
      </c>
      <c r="H2245" s="962" t="s">
        <v>146</v>
      </c>
      <c r="I2245" s="963" t="s">
        <v>681</v>
      </c>
    </row>
    <row r="2246" spans="1:9">
      <c r="A2246" s="966" t="s">
        <v>263</v>
      </c>
      <c r="B2246" s="962" t="s">
        <v>688</v>
      </c>
      <c r="C2246" s="964">
        <v>0</v>
      </c>
      <c r="D2246" s="979">
        <v>0</v>
      </c>
      <c r="E2246" s="962">
        <v>72</v>
      </c>
      <c r="F2246" s="962">
        <v>5</v>
      </c>
      <c r="G2246" s="962" t="s">
        <v>677</v>
      </c>
      <c r="H2246" s="962" t="s">
        <v>24</v>
      </c>
      <c r="I2246" s="962" t="s">
        <v>683</v>
      </c>
    </row>
    <row r="2247" spans="1:9">
      <c r="A2247" s="969" t="s">
        <v>122</v>
      </c>
      <c r="B2247" s="962" t="s">
        <v>688</v>
      </c>
      <c r="C2247" s="964">
        <v>482.5099079429533</v>
      </c>
      <c r="D2247" s="979">
        <v>0</v>
      </c>
      <c r="E2247" s="962">
        <v>72</v>
      </c>
      <c r="F2247" s="962">
        <v>5</v>
      </c>
      <c r="G2247" s="962" t="s">
        <v>677</v>
      </c>
      <c r="H2247" s="962" t="s">
        <v>79</v>
      </c>
      <c r="I2247" s="962" t="s">
        <v>683</v>
      </c>
    </row>
    <row r="2248" spans="1:9">
      <c r="A2248" s="969" t="s">
        <v>120</v>
      </c>
      <c r="B2248" s="962" t="s">
        <v>688</v>
      </c>
      <c r="C2248" s="964">
        <v>0</v>
      </c>
      <c r="D2248" s="979">
        <v>0</v>
      </c>
      <c r="E2248" s="962">
        <v>72</v>
      </c>
      <c r="F2248" s="962">
        <v>5</v>
      </c>
      <c r="G2248" s="962" t="s">
        <v>677</v>
      </c>
      <c r="H2248" s="962" t="s">
        <v>79</v>
      </c>
    </row>
    <row r="2249" spans="1:9">
      <c r="A2249" s="969" t="s">
        <v>123</v>
      </c>
      <c r="B2249" s="962" t="s">
        <v>688</v>
      </c>
      <c r="C2249" s="964">
        <v>0</v>
      </c>
      <c r="D2249" s="979">
        <v>0</v>
      </c>
      <c r="E2249" s="962">
        <v>72</v>
      </c>
      <c r="F2249" s="962">
        <v>5</v>
      </c>
      <c r="G2249" s="962" t="s">
        <v>677</v>
      </c>
      <c r="H2249" s="962" t="s">
        <v>54</v>
      </c>
      <c r="I2249" s="962" t="s">
        <v>683</v>
      </c>
    </row>
    <row r="2250" spans="1:9">
      <c r="A2250" s="967" t="s">
        <v>214</v>
      </c>
      <c r="B2250" s="962" t="s">
        <v>688</v>
      </c>
      <c r="C2250" s="964">
        <v>0</v>
      </c>
      <c r="D2250" s="979">
        <v>0</v>
      </c>
      <c r="E2250" s="962">
        <v>72</v>
      </c>
      <c r="F2250" s="962">
        <v>5</v>
      </c>
      <c r="G2250" s="962" t="s">
        <v>677</v>
      </c>
      <c r="H2250" s="962" t="s">
        <v>146</v>
      </c>
      <c r="I2250" s="962" t="s">
        <v>683</v>
      </c>
    </row>
    <row r="2251" spans="1:9" ht="15.6">
      <c r="A2251" s="967" t="s">
        <v>218</v>
      </c>
      <c r="B2251" s="962" t="s">
        <v>688</v>
      </c>
      <c r="C2251" s="964">
        <v>482.5099079429533</v>
      </c>
      <c r="D2251" s="979">
        <v>0</v>
      </c>
      <c r="E2251" s="962">
        <v>72</v>
      </c>
      <c r="F2251" s="962">
        <v>5</v>
      </c>
      <c r="G2251" s="962" t="s">
        <v>677</v>
      </c>
      <c r="H2251" s="962" t="s">
        <v>146</v>
      </c>
      <c r="I2251" s="973" t="s">
        <v>742</v>
      </c>
    </row>
    <row r="2252" spans="1:9">
      <c r="A2252" s="969" t="s">
        <v>126</v>
      </c>
      <c r="B2252" s="962" t="s">
        <v>688</v>
      </c>
      <c r="C2252" s="964">
        <v>0</v>
      </c>
      <c r="D2252" s="979">
        <v>0</v>
      </c>
      <c r="E2252" s="962">
        <v>72</v>
      </c>
      <c r="F2252" s="962">
        <v>5</v>
      </c>
      <c r="G2252" s="962" t="s">
        <v>677</v>
      </c>
      <c r="H2252" s="962" t="s">
        <v>32</v>
      </c>
      <c r="I2252" s="962" t="s">
        <v>681</v>
      </c>
    </row>
    <row r="2253" spans="1:9">
      <c r="A2253" s="968" t="s">
        <v>129</v>
      </c>
      <c r="B2253" s="962" t="s">
        <v>688</v>
      </c>
      <c r="C2253" s="964">
        <v>0</v>
      </c>
      <c r="D2253" s="979">
        <v>0</v>
      </c>
      <c r="E2253" s="962">
        <v>72</v>
      </c>
      <c r="F2253" s="962">
        <v>5</v>
      </c>
      <c r="G2253" s="962" t="s">
        <v>677</v>
      </c>
      <c r="H2253" s="962" t="s">
        <v>24</v>
      </c>
      <c r="I2253" s="962" t="s">
        <v>682</v>
      </c>
    </row>
    <row r="2254" spans="1:9">
      <c r="A2254" s="968" t="s">
        <v>264</v>
      </c>
      <c r="B2254" s="962" t="s">
        <v>688</v>
      </c>
      <c r="C2254" s="964">
        <v>0</v>
      </c>
      <c r="D2254" s="979">
        <v>0</v>
      </c>
      <c r="E2254" s="962">
        <v>72</v>
      </c>
      <c r="F2254" s="962">
        <v>5</v>
      </c>
      <c r="G2254" s="962" t="s">
        <v>677</v>
      </c>
      <c r="H2254" s="962" t="s">
        <v>133</v>
      </c>
      <c r="I2254" s="962" t="s">
        <v>682</v>
      </c>
    </row>
    <row r="2255" spans="1:9">
      <c r="A2255" s="968" t="s">
        <v>138</v>
      </c>
      <c r="B2255" s="962" t="s">
        <v>688</v>
      </c>
      <c r="C2255" s="964">
        <v>120.62747698573833</v>
      </c>
      <c r="D2255" s="979">
        <v>0</v>
      </c>
      <c r="E2255" s="962">
        <v>72</v>
      </c>
      <c r="F2255" s="962">
        <v>5</v>
      </c>
      <c r="G2255" s="962" t="s">
        <v>677</v>
      </c>
      <c r="H2255" s="962" t="s">
        <v>87</v>
      </c>
      <c r="I2255" s="962" t="s">
        <v>682</v>
      </c>
    </row>
    <row r="2256" spans="1:9">
      <c r="A2256" s="966" t="s">
        <v>212</v>
      </c>
      <c r="B2256" s="962" t="s">
        <v>688</v>
      </c>
      <c r="C2256" s="964">
        <v>9650.1981588590661</v>
      </c>
      <c r="D2256" s="979">
        <v>0</v>
      </c>
      <c r="E2256" s="962">
        <v>72</v>
      </c>
      <c r="F2256" s="962">
        <v>5</v>
      </c>
      <c r="G2256" s="962" t="s">
        <v>677</v>
      </c>
      <c r="H2256" s="962" t="s">
        <v>146</v>
      </c>
      <c r="I2256" s="962" t="s">
        <v>705</v>
      </c>
    </row>
    <row r="2257" spans="1:9">
      <c r="A2257" s="962" t="s">
        <v>20</v>
      </c>
      <c r="B2257" s="962" t="s">
        <v>688</v>
      </c>
      <c r="C2257" s="964">
        <v>0</v>
      </c>
      <c r="D2257" s="979">
        <v>0</v>
      </c>
      <c r="E2257" s="962">
        <v>72</v>
      </c>
      <c r="F2257" s="962">
        <v>6</v>
      </c>
      <c r="G2257" s="962" t="s">
        <v>677</v>
      </c>
      <c r="H2257" s="962" t="s">
        <v>24</v>
      </c>
      <c r="I2257" s="963" t="s">
        <v>683</v>
      </c>
    </row>
    <row r="2258" spans="1:9">
      <c r="A2258" s="962" t="s">
        <v>143</v>
      </c>
      <c r="B2258" s="962" t="s">
        <v>688</v>
      </c>
      <c r="C2258" s="964">
        <v>5243.60249604399</v>
      </c>
      <c r="D2258" s="979">
        <v>0</v>
      </c>
      <c r="E2258" s="962">
        <v>72</v>
      </c>
      <c r="F2258" s="962">
        <v>6</v>
      </c>
      <c r="G2258" s="962" t="s">
        <v>677</v>
      </c>
      <c r="H2258" s="962" t="s">
        <v>146</v>
      </c>
      <c r="I2258" s="963" t="s">
        <v>681</v>
      </c>
    </row>
    <row r="2259" spans="1:9">
      <c r="A2259" s="966" t="s">
        <v>152</v>
      </c>
      <c r="B2259" s="962" t="s">
        <v>688</v>
      </c>
      <c r="C2259" s="964">
        <v>17251.747745136676</v>
      </c>
      <c r="D2259" s="979">
        <v>0</v>
      </c>
      <c r="E2259" s="962">
        <v>72</v>
      </c>
      <c r="F2259" s="962">
        <v>6</v>
      </c>
      <c r="G2259" s="962" t="s">
        <v>677</v>
      </c>
      <c r="H2259" s="962" t="s">
        <v>146</v>
      </c>
      <c r="I2259" s="963" t="s">
        <v>681</v>
      </c>
    </row>
    <row r="2260" spans="1:9">
      <c r="A2260" s="966" t="s">
        <v>158</v>
      </c>
      <c r="B2260" s="962" t="s">
        <v>688</v>
      </c>
      <c r="C2260" s="964">
        <v>3039.7695629240525</v>
      </c>
      <c r="D2260" s="979">
        <v>0</v>
      </c>
      <c r="E2260" s="962">
        <v>72</v>
      </c>
      <c r="F2260" s="962">
        <v>6</v>
      </c>
      <c r="G2260" s="962" t="s">
        <v>677</v>
      </c>
      <c r="H2260" s="962" t="s">
        <v>146</v>
      </c>
      <c r="I2260" s="963" t="s">
        <v>683</v>
      </c>
    </row>
    <row r="2261" spans="1:9">
      <c r="A2261" s="966" t="s">
        <v>30</v>
      </c>
      <c r="B2261" s="962" t="s">
        <v>688</v>
      </c>
      <c r="C2261" s="964">
        <v>0</v>
      </c>
      <c r="D2261" s="979">
        <v>0</v>
      </c>
      <c r="E2261" s="962">
        <v>72</v>
      </c>
      <c r="F2261" s="962">
        <v>6</v>
      </c>
      <c r="G2261" s="962" t="s">
        <v>677</v>
      </c>
      <c r="H2261" s="962" t="s">
        <v>32</v>
      </c>
      <c r="I2261" s="963" t="s">
        <v>681</v>
      </c>
    </row>
    <row r="2262" spans="1:9">
      <c r="A2262" s="967" t="s">
        <v>39</v>
      </c>
      <c r="B2262" s="962" t="s">
        <v>688</v>
      </c>
      <c r="C2262" s="964">
        <v>94.99279884137664</v>
      </c>
      <c r="D2262" s="979">
        <v>0</v>
      </c>
      <c r="E2262" s="962">
        <v>72</v>
      </c>
      <c r="F2262" s="962">
        <v>6</v>
      </c>
      <c r="G2262" s="962" t="s">
        <v>677</v>
      </c>
      <c r="H2262" s="962" t="s">
        <v>24</v>
      </c>
      <c r="I2262" s="963" t="s">
        <v>682</v>
      </c>
    </row>
    <row r="2263" spans="1:9">
      <c r="A2263" s="968" t="s">
        <v>70</v>
      </c>
      <c r="B2263" s="962" t="s">
        <v>688</v>
      </c>
      <c r="C2263" s="964">
        <v>1804.863177986156</v>
      </c>
      <c r="D2263" s="979">
        <v>0</v>
      </c>
      <c r="E2263" s="962">
        <v>72</v>
      </c>
      <c r="F2263" s="962">
        <v>6</v>
      </c>
      <c r="G2263" s="962" t="s">
        <v>677</v>
      </c>
      <c r="H2263" s="962" t="s">
        <v>32</v>
      </c>
      <c r="I2263" s="963" t="s">
        <v>711</v>
      </c>
    </row>
    <row r="2264" spans="1:9">
      <c r="A2264" s="968" t="s">
        <v>746</v>
      </c>
      <c r="B2264" s="962" t="s">
        <v>688</v>
      </c>
      <c r="C2264" s="964">
        <v>379.97119536550656</v>
      </c>
      <c r="D2264" s="979">
        <v>0</v>
      </c>
      <c r="E2264" s="962">
        <v>72</v>
      </c>
      <c r="F2264" s="962">
        <v>6</v>
      </c>
      <c r="G2264" s="962" t="s">
        <v>677</v>
      </c>
      <c r="H2264" s="962" t="s">
        <v>46</v>
      </c>
      <c r="I2264" s="963" t="s">
        <v>682</v>
      </c>
    </row>
    <row r="2265" spans="1:9">
      <c r="A2265" s="968" t="s">
        <v>63</v>
      </c>
      <c r="B2265" s="962" t="s">
        <v>688</v>
      </c>
      <c r="C2265" s="964">
        <v>474.96399420688317</v>
      </c>
      <c r="D2265" s="979">
        <v>0</v>
      </c>
      <c r="E2265" s="962">
        <v>72</v>
      </c>
      <c r="F2265" s="962">
        <v>6</v>
      </c>
      <c r="G2265" s="962" t="s">
        <v>677</v>
      </c>
      <c r="H2265" s="962" t="s">
        <v>64</v>
      </c>
      <c r="I2265" s="963" t="s">
        <v>683</v>
      </c>
    </row>
    <row r="2266" spans="1:9">
      <c r="A2266" s="966" t="s">
        <v>166</v>
      </c>
      <c r="B2266" s="962" t="s">
        <v>688</v>
      </c>
      <c r="C2266" s="964">
        <v>2677.6095173413041</v>
      </c>
      <c r="D2266" s="979">
        <v>0</v>
      </c>
      <c r="E2266" s="962">
        <v>72</v>
      </c>
      <c r="F2266" s="962">
        <v>6</v>
      </c>
      <c r="G2266" s="962" t="s">
        <v>677</v>
      </c>
      <c r="H2266" s="962" t="s">
        <v>146</v>
      </c>
      <c r="I2266" s="963" t="s">
        <v>683</v>
      </c>
    </row>
    <row r="2267" spans="1:9">
      <c r="A2267" s="966" t="s">
        <v>173</v>
      </c>
      <c r="B2267" s="962" t="s">
        <v>688</v>
      </c>
      <c r="C2267" s="964">
        <v>2074.0094413700563</v>
      </c>
      <c r="D2267" s="979">
        <v>0</v>
      </c>
      <c r="E2267" s="962">
        <v>72</v>
      </c>
      <c r="F2267" s="962">
        <v>6</v>
      </c>
      <c r="G2267" s="962" t="s">
        <v>677</v>
      </c>
      <c r="H2267" s="962" t="s">
        <v>146</v>
      </c>
      <c r="I2267" s="963" t="s">
        <v>683</v>
      </c>
    </row>
    <row r="2268" spans="1:9">
      <c r="A2268" s="969" t="s">
        <v>52</v>
      </c>
      <c r="B2268" s="962" t="s">
        <v>688</v>
      </c>
      <c r="C2268" s="964">
        <v>1519.8847814620262</v>
      </c>
      <c r="D2268" s="979">
        <v>0</v>
      </c>
      <c r="E2268" s="962">
        <v>72</v>
      </c>
      <c r="F2268" s="962">
        <v>6</v>
      </c>
      <c r="G2268" s="962" t="s">
        <v>677</v>
      </c>
      <c r="H2268" s="962" t="s">
        <v>54</v>
      </c>
      <c r="I2268" s="962" t="s">
        <v>721</v>
      </c>
    </row>
    <row r="2269" spans="1:9">
      <c r="A2269" s="966" t="s">
        <v>185</v>
      </c>
      <c r="B2269" s="962" t="s">
        <v>688</v>
      </c>
      <c r="C2269" s="964">
        <v>126657.06512183553</v>
      </c>
      <c r="D2269" s="979">
        <v>0</v>
      </c>
      <c r="E2269" s="962">
        <v>72</v>
      </c>
      <c r="F2269" s="962">
        <v>6</v>
      </c>
      <c r="G2269" s="962" t="s">
        <v>677</v>
      </c>
      <c r="H2269" s="962" t="s">
        <v>146</v>
      </c>
      <c r="I2269" s="963" t="s">
        <v>681</v>
      </c>
    </row>
    <row r="2270" spans="1:9">
      <c r="A2270" s="968" t="s">
        <v>747</v>
      </c>
      <c r="B2270" s="962" t="s">
        <v>688</v>
      </c>
      <c r="C2270" s="964">
        <v>1519.8847814620262</v>
      </c>
      <c r="D2270" s="979">
        <v>0</v>
      </c>
      <c r="E2270" s="962">
        <v>72</v>
      </c>
      <c r="F2270" s="962">
        <v>6</v>
      </c>
      <c r="G2270" s="962" t="s">
        <v>677</v>
      </c>
      <c r="H2270" s="962" t="s">
        <v>24</v>
      </c>
      <c r="I2270" s="962" t="s">
        <v>683</v>
      </c>
    </row>
    <row r="2271" spans="1:9">
      <c r="A2271" s="966" t="s">
        <v>181</v>
      </c>
      <c r="B2271" s="962" t="s">
        <v>688</v>
      </c>
      <c r="C2271" s="964">
        <v>0</v>
      </c>
      <c r="D2271" s="979">
        <v>0</v>
      </c>
      <c r="E2271" s="962">
        <v>72</v>
      </c>
      <c r="F2271" s="962">
        <v>6</v>
      </c>
      <c r="G2271" s="962" t="s">
        <v>677</v>
      </c>
      <c r="H2271" s="962" t="s">
        <v>146</v>
      </c>
      <c r="I2271" s="963" t="s">
        <v>681</v>
      </c>
    </row>
    <row r="2272" spans="1:9">
      <c r="A2272" s="967" t="s">
        <v>261</v>
      </c>
      <c r="B2272" s="962" t="s">
        <v>688</v>
      </c>
      <c r="C2272" s="964">
        <v>918.2637221333074</v>
      </c>
      <c r="D2272" s="979">
        <v>0</v>
      </c>
      <c r="E2272" s="962">
        <v>72</v>
      </c>
      <c r="F2272" s="962">
        <v>6</v>
      </c>
      <c r="G2272" s="962" t="s">
        <v>677</v>
      </c>
      <c r="H2272" s="962" t="s">
        <v>79</v>
      </c>
      <c r="I2272" s="962" t="s">
        <v>683</v>
      </c>
    </row>
    <row r="2273" spans="1:9">
      <c r="A2273" s="966" t="s">
        <v>190</v>
      </c>
      <c r="B2273" s="962" t="s">
        <v>688</v>
      </c>
      <c r="C2273" s="964">
        <v>3084.0995357166948</v>
      </c>
      <c r="D2273" s="979">
        <v>0</v>
      </c>
      <c r="E2273" s="962">
        <v>72</v>
      </c>
      <c r="F2273" s="962">
        <v>6</v>
      </c>
      <c r="G2273" s="962" t="s">
        <v>677</v>
      </c>
      <c r="H2273" s="962" t="s">
        <v>146</v>
      </c>
      <c r="I2273" s="963" t="s">
        <v>681</v>
      </c>
    </row>
    <row r="2274" spans="1:9">
      <c r="A2274" s="968" t="s">
        <v>83</v>
      </c>
      <c r="B2274" s="962" t="s">
        <v>688</v>
      </c>
      <c r="C2274" s="964">
        <v>284.97839652412989</v>
      </c>
      <c r="D2274" s="979">
        <v>0</v>
      </c>
      <c r="E2274" s="962">
        <v>72</v>
      </c>
      <c r="F2274" s="962">
        <v>6</v>
      </c>
      <c r="G2274" s="962" t="s">
        <v>677</v>
      </c>
      <c r="H2274" s="962" t="s">
        <v>87</v>
      </c>
      <c r="I2274" s="962" t="s">
        <v>682</v>
      </c>
    </row>
    <row r="2275" spans="1:9">
      <c r="A2275" s="966" t="s">
        <v>192</v>
      </c>
      <c r="B2275" s="962" t="s">
        <v>688</v>
      </c>
      <c r="C2275" s="964">
        <v>189.98559768275328</v>
      </c>
      <c r="D2275" s="979">
        <v>0</v>
      </c>
      <c r="E2275" s="962">
        <v>72</v>
      </c>
      <c r="F2275" s="962">
        <v>6</v>
      </c>
      <c r="G2275" s="962" t="s">
        <v>677</v>
      </c>
      <c r="H2275" s="962" t="s">
        <v>146</v>
      </c>
      <c r="I2275" s="962" t="s">
        <v>683</v>
      </c>
    </row>
    <row r="2276" spans="1:9">
      <c r="A2276" s="966" t="s">
        <v>94</v>
      </c>
      <c r="B2276" s="962" t="s">
        <v>688</v>
      </c>
      <c r="C2276" s="964">
        <v>284.97839652412989</v>
      </c>
      <c r="D2276" s="979">
        <v>0</v>
      </c>
      <c r="E2276" s="962">
        <v>72</v>
      </c>
      <c r="F2276" s="962">
        <v>6</v>
      </c>
      <c r="G2276" s="962" t="s">
        <v>677</v>
      </c>
      <c r="H2276" s="962" t="s">
        <v>95</v>
      </c>
      <c r="I2276" s="962" t="s">
        <v>726</v>
      </c>
    </row>
    <row r="2277" spans="1:9">
      <c r="A2277" s="966" t="s">
        <v>196</v>
      </c>
      <c r="B2277" s="962" t="s">
        <v>688</v>
      </c>
      <c r="C2277" s="964">
        <v>59845.463270067274</v>
      </c>
      <c r="D2277" s="979">
        <v>0</v>
      </c>
      <c r="E2277" s="962">
        <v>72</v>
      </c>
      <c r="F2277" s="962">
        <v>6</v>
      </c>
      <c r="G2277" s="962" t="s">
        <v>677</v>
      </c>
      <c r="H2277" s="962" t="s">
        <v>146</v>
      </c>
      <c r="I2277" s="962" t="s">
        <v>681</v>
      </c>
    </row>
    <row r="2278" spans="1:9">
      <c r="A2278" s="966" t="s">
        <v>100</v>
      </c>
      <c r="B2278" s="962" t="s">
        <v>688</v>
      </c>
      <c r="C2278" s="964">
        <v>94.99279884137664</v>
      </c>
      <c r="D2278" s="979">
        <v>0</v>
      </c>
      <c r="E2278" s="962">
        <v>72</v>
      </c>
      <c r="F2278" s="962">
        <v>6</v>
      </c>
      <c r="G2278" s="962" t="s">
        <v>677</v>
      </c>
      <c r="H2278" s="962" t="s">
        <v>24</v>
      </c>
      <c r="I2278" s="962" t="s">
        <v>682</v>
      </c>
    </row>
    <row r="2279" spans="1:9">
      <c r="A2279" s="966" t="s">
        <v>198</v>
      </c>
      <c r="B2279" s="962" t="s">
        <v>688</v>
      </c>
      <c r="C2279" s="964">
        <v>0</v>
      </c>
      <c r="D2279" s="979">
        <v>0</v>
      </c>
      <c r="E2279" s="962">
        <v>72</v>
      </c>
      <c r="F2279" s="962">
        <v>6</v>
      </c>
      <c r="G2279" s="962" t="s">
        <v>677</v>
      </c>
      <c r="H2279" s="962" t="s">
        <v>146</v>
      </c>
      <c r="I2279" s="962" t="s">
        <v>683</v>
      </c>
    </row>
    <row r="2280" spans="1:9">
      <c r="A2280" s="966" t="s">
        <v>201</v>
      </c>
      <c r="B2280" s="962" t="s">
        <v>688</v>
      </c>
      <c r="C2280" s="964">
        <v>0</v>
      </c>
      <c r="D2280" s="979">
        <v>0</v>
      </c>
      <c r="E2280" s="962">
        <v>72</v>
      </c>
      <c r="F2280" s="962">
        <v>6</v>
      </c>
      <c r="G2280" s="962" t="s">
        <v>677</v>
      </c>
      <c r="H2280" s="962" t="s">
        <v>146</v>
      </c>
      <c r="I2280" s="963" t="s">
        <v>683</v>
      </c>
    </row>
    <row r="2281" spans="1:9">
      <c r="A2281" s="968" t="s">
        <v>103</v>
      </c>
      <c r="B2281" s="962" t="s">
        <v>688</v>
      </c>
      <c r="C2281" s="964">
        <v>94.99279884137664</v>
      </c>
      <c r="D2281" s="979">
        <v>0</v>
      </c>
      <c r="E2281" s="962">
        <v>72</v>
      </c>
      <c r="F2281" s="962">
        <v>6</v>
      </c>
      <c r="G2281" s="962" t="s">
        <v>677</v>
      </c>
      <c r="H2281" s="962" t="s">
        <v>79</v>
      </c>
      <c r="I2281" s="962" t="s">
        <v>682</v>
      </c>
    </row>
    <row r="2282" spans="1:9">
      <c r="A2282" s="968" t="s">
        <v>107</v>
      </c>
      <c r="B2282" s="962" t="s">
        <v>688</v>
      </c>
      <c r="C2282" s="964">
        <v>474.96399420688317</v>
      </c>
      <c r="D2282" s="979">
        <v>0</v>
      </c>
      <c r="E2282" s="962">
        <v>72</v>
      </c>
      <c r="F2282" s="962">
        <v>6</v>
      </c>
      <c r="G2282" s="962" t="s">
        <v>677</v>
      </c>
      <c r="H2282" s="962" t="s">
        <v>79</v>
      </c>
      <c r="I2282" s="962" t="s">
        <v>682</v>
      </c>
    </row>
    <row r="2283" spans="1:9">
      <c r="A2283" s="968" t="s">
        <v>108</v>
      </c>
      <c r="B2283" s="962" t="s">
        <v>688</v>
      </c>
      <c r="C2283" s="964">
        <v>0</v>
      </c>
      <c r="D2283" s="979">
        <v>0</v>
      </c>
      <c r="E2283" s="962">
        <v>72</v>
      </c>
      <c r="F2283" s="962">
        <v>6</v>
      </c>
      <c r="G2283" s="962" t="s">
        <v>677</v>
      </c>
      <c r="H2283" s="962" t="s">
        <v>32</v>
      </c>
      <c r="I2283" s="962" t="s">
        <v>682</v>
      </c>
    </row>
    <row r="2284" spans="1:9">
      <c r="A2284" s="966" t="s">
        <v>203</v>
      </c>
      <c r="B2284" s="962" t="s">
        <v>688</v>
      </c>
      <c r="C2284" s="964">
        <v>59386.331409000639</v>
      </c>
      <c r="D2284" s="979">
        <v>0</v>
      </c>
      <c r="E2284" s="962">
        <v>72</v>
      </c>
      <c r="F2284" s="962">
        <v>6</v>
      </c>
      <c r="G2284" s="962" t="s">
        <v>677</v>
      </c>
      <c r="H2284" s="962" t="s">
        <v>146</v>
      </c>
      <c r="I2284" s="963" t="s">
        <v>681</v>
      </c>
    </row>
    <row r="2285" spans="1:9">
      <c r="A2285" s="966" t="s">
        <v>204</v>
      </c>
      <c r="B2285" s="962" t="s">
        <v>688</v>
      </c>
      <c r="C2285" s="964">
        <v>176103.98334540011</v>
      </c>
      <c r="D2285" s="979">
        <v>0</v>
      </c>
      <c r="E2285" s="962">
        <v>72</v>
      </c>
      <c r="F2285" s="962">
        <v>6</v>
      </c>
      <c r="G2285" s="962" t="s">
        <v>677</v>
      </c>
      <c r="H2285" s="962" t="s">
        <v>146</v>
      </c>
      <c r="I2285" s="963" t="s">
        <v>681</v>
      </c>
    </row>
    <row r="2286" spans="1:9">
      <c r="A2286" s="966" t="s">
        <v>262</v>
      </c>
      <c r="B2286" s="962" t="s">
        <v>688</v>
      </c>
      <c r="C2286" s="964">
        <v>92893.457986982205</v>
      </c>
      <c r="D2286" s="979">
        <v>0</v>
      </c>
      <c r="E2286" s="962">
        <v>72</v>
      </c>
      <c r="F2286" s="962">
        <v>6</v>
      </c>
      <c r="G2286" s="962" t="s">
        <v>677</v>
      </c>
      <c r="H2286" s="962" t="s">
        <v>146</v>
      </c>
      <c r="I2286" s="963" t="s">
        <v>681</v>
      </c>
    </row>
    <row r="2287" spans="1:9">
      <c r="A2287" s="966" t="s">
        <v>263</v>
      </c>
      <c r="B2287" s="962" t="s">
        <v>688</v>
      </c>
      <c r="C2287" s="964">
        <v>0</v>
      </c>
      <c r="D2287" s="979">
        <v>0</v>
      </c>
      <c r="E2287" s="962">
        <v>72</v>
      </c>
      <c r="F2287" s="962">
        <v>6</v>
      </c>
      <c r="G2287" s="962" t="s">
        <v>677</v>
      </c>
      <c r="H2287" s="962" t="s">
        <v>24</v>
      </c>
      <c r="I2287" s="962" t="s">
        <v>683</v>
      </c>
    </row>
    <row r="2288" spans="1:9">
      <c r="A2288" s="969" t="s">
        <v>122</v>
      </c>
      <c r="B2288" s="962" t="s">
        <v>688</v>
      </c>
      <c r="C2288" s="964">
        <v>0</v>
      </c>
      <c r="D2288" s="979">
        <v>0</v>
      </c>
      <c r="E2288" s="962">
        <v>72</v>
      </c>
      <c r="F2288" s="962">
        <v>6</v>
      </c>
      <c r="G2288" s="962" t="s">
        <v>677</v>
      </c>
      <c r="H2288" s="962" t="s">
        <v>79</v>
      </c>
      <c r="I2288" s="962" t="s">
        <v>683</v>
      </c>
    </row>
    <row r="2289" spans="1:9">
      <c r="A2289" s="969" t="s">
        <v>120</v>
      </c>
      <c r="B2289" s="962" t="s">
        <v>688</v>
      </c>
      <c r="C2289" s="964">
        <v>94.99279884137664</v>
      </c>
      <c r="D2289" s="979">
        <v>0</v>
      </c>
      <c r="E2289" s="962">
        <v>72</v>
      </c>
      <c r="F2289" s="962">
        <v>6</v>
      </c>
      <c r="G2289" s="962" t="s">
        <v>677</v>
      </c>
      <c r="H2289" s="962" t="s">
        <v>79</v>
      </c>
    </row>
    <row r="2290" spans="1:9">
      <c r="A2290" s="969" t="s">
        <v>123</v>
      </c>
      <c r="B2290" s="962" t="s">
        <v>688</v>
      </c>
      <c r="C2290" s="964">
        <v>0</v>
      </c>
      <c r="D2290" s="979">
        <v>0</v>
      </c>
      <c r="E2290" s="962">
        <v>72</v>
      </c>
      <c r="F2290" s="962">
        <v>6</v>
      </c>
      <c r="G2290" s="962" t="s">
        <v>677</v>
      </c>
      <c r="H2290" s="962" t="s">
        <v>54</v>
      </c>
      <c r="I2290" s="962" t="s">
        <v>683</v>
      </c>
    </row>
    <row r="2291" spans="1:9">
      <c r="A2291" s="967" t="s">
        <v>214</v>
      </c>
      <c r="B2291" s="962" t="s">
        <v>688</v>
      </c>
      <c r="C2291" s="964">
        <v>712.44599131032476</v>
      </c>
      <c r="D2291" s="979">
        <v>0</v>
      </c>
      <c r="E2291" s="962">
        <v>72</v>
      </c>
      <c r="F2291" s="962">
        <v>6</v>
      </c>
      <c r="G2291" s="962" t="s">
        <v>677</v>
      </c>
      <c r="H2291" s="962" t="s">
        <v>146</v>
      </c>
      <c r="I2291" s="962" t="s">
        <v>683</v>
      </c>
    </row>
    <row r="2292" spans="1:9" ht="15.6">
      <c r="A2292" s="967" t="s">
        <v>218</v>
      </c>
      <c r="B2292" s="962" t="s">
        <v>688</v>
      </c>
      <c r="C2292" s="964">
        <v>0</v>
      </c>
      <c r="D2292" s="979">
        <v>0</v>
      </c>
      <c r="E2292" s="962">
        <v>72</v>
      </c>
      <c r="F2292" s="962">
        <v>6</v>
      </c>
      <c r="G2292" s="962" t="s">
        <v>677</v>
      </c>
      <c r="H2292" s="962" t="s">
        <v>146</v>
      </c>
      <c r="I2292" s="973" t="s">
        <v>742</v>
      </c>
    </row>
    <row r="2293" spans="1:9">
      <c r="A2293" s="969" t="s">
        <v>126</v>
      </c>
      <c r="B2293" s="962" t="s">
        <v>688</v>
      </c>
      <c r="C2293" s="964">
        <v>0</v>
      </c>
      <c r="D2293" s="979">
        <v>0</v>
      </c>
      <c r="E2293" s="962">
        <v>72</v>
      </c>
      <c r="F2293" s="962">
        <v>6</v>
      </c>
      <c r="G2293" s="962" t="s">
        <v>677</v>
      </c>
      <c r="H2293" s="962" t="s">
        <v>32</v>
      </c>
      <c r="I2293" s="962" t="s">
        <v>681</v>
      </c>
    </row>
    <row r="2294" spans="1:9">
      <c r="A2294" s="968" t="s">
        <v>129</v>
      </c>
      <c r="B2294" s="962" t="s">
        <v>688</v>
      </c>
      <c r="C2294" s="964">
        <v>94.99279884137664</v>
      </c>
      <c r="D2294" s="979">
        <v>0</v>
      </c>
      <c r="E2294" s="962">
        <v>72</v>
      </c>
      <c r="F2294" s="962">
        <v>6</v>
      </c>
      <c r="G2294" s="962" t="s">
        <v>677</v>
      </c>
      <c r="H2294" s="962" t="s">
        <v>24</v>
      </c>
      <c r="I2294" s="962" t="s">
        <v>682</v>
      </c>
    </row>
    <row r="2295" spans="1:9">
      <c r="A2295" s="968" t="s">
        <v>264</v>
      </c>
      <c r="B2295" s="962" t="s">
        <v>688</v>
      </c>
      <c r="C2295" s="964">
        <v>0</v>
      </c>
      <c r="D2295" s="979">
        <v>0</v>
      </c>
      <c r="E2295" s="962">
        <v>72</v>
      </c>
      <c r="F2295" s="962">
        <v>6</v>
      </c>
      <c r="G2295" s="962" t="s">
        <v>677</v>
      </c>
      <c r="H2295" s="962" t="s">
        <v>133</v>
      </c>
      <c r="I2295" s="962" t="s">
        <v>682</v>
      </c>
    </row>
    <row r="2296" spans="1:9">
      <c r="A2296" s="968" t="s">
        <v>138</v>
      </c>
      <c r="B2296" s="962" t="s">
        <v>688</v>
      </c>
      <c r="C2296" s="964">
        <v>0</v>
      </c>
      <c r="D2296" s="979">
        <v>0</v>
      </c>
      <c r="E2296" s="962">
        <v>72</v>
      </c>
      <c r="F2296" s="962">
        <v>6</v>
      </c>
      <c r="G2296" s="962" t="s">
        <v>677</v>
      </c>
      <c r="H2296" s="962" t="s">
        <v>87</v>
      </c>
      <c r="I2296" s="962" t="s">
        <v>682</v>
      </c>
    </row>
    <row r="2297" spans="1:9">
      <c r="A2297" s="966" t="s">
        <v>212</v>
      </c>
      <c r="B2297" s="962" t="s">
        <v>688</v>
      </c>
      <c r="C2297" s="964">
        <v>0</v>
      </c>
      <c r="D2297" s="979">
        <v>0</v>
      </c>
      <c r="E2297" s="962">
        <v>72</v>
      </c>
      <c r="F2297" s="962">
        <v>6</v>
      </c>
      <c r="G2297" s="962" t="s">
        <v>677</v>
      </c>
      <c r="H2297" s="962" t="s">
        <v>146</v>
      </c>
      <c r="I2297" s="962" t="s">
        <v>705</v>
      </c>
    </row>
    <row r="2298" spans="1:9">
      <c r="A2298" s="962" t="s">
        <v>20</v>
      </c>
      <c r="B2298" s="962" t="s">
        <v>688</v>
      </c>
      <c r="C2298" s="965">
        <v>0</v>
      </c>
      <c r="D2298" s="979">
        <v>0</v>
      </c>
      <c r="E2298" s="962">
        <v>168</v>
      </c>
      <c r="F2298" s="962" t="s">
        <v>676</v>
      </c>
      <c r="G2298" s="962" t="s">
        <v>676</v>
      </c>
      <c r="H2298" s="962" t="s">
        <v>24</v>
      </c>
      <c r="I2298" s="963" t="s">
        <v>683</v>
      </c>
    </row>
    <row r="2299" spans="1:9">
      <c r="A2299" s="962" t="s">
        <v>143</v>
      </c>
      <c r="B2299" s="962" t="s">
        <v>688</v>
      </c>
      <c r="C2299" s="965">
        <v>1431.5985547171128</v>
      </c>
      <c r="D2299" s="979">
        <v>0</v>
      </c>
      <c r="E2299" s="962">
        <v>168</v>
      </c>
      <c r="F2299" s="962" t="s">
        <v>676</v>
      </c>
      <c r="G2299" s="962" t="s">
        <v>676</v>
      </c>
      <c r="H2299" s="962" t="s">
        <v>146</v>
      </c>
      <c r="I2299" s="963" t="s">
        <v>681</v>
      </c>
    </row>
    <row r="2300" spans="1:9">
      <c r="A2300" s="966" t="s">
        <v>152</v>
      </c>
      <c r="B2300" s="962" t="s">
        <v>688</v>
      </c>
      <c r="C2300" s="965">
        <v>0</v>
      </c>
      <c r="D2300" s="979">
        <v>0</v>
      </c>
      <c r="E2300" s="962">
        <v>168</v>
      </c>
      <c r="F2300" s="962" t="s">
        <v>676</v>
      </c>
      <c r="G2300" s="962" t="s">
        <v>676</v>
      </c>
      <c r="H2300" s="962" t="s">
        <v>146</v>
      </c>
      <c r="I2300" s="963" t="s">
        <v>681</v>
      </c>
    </row>
    <row r="2301" spans="1:9">
      <c r="A2301" s="966" t="s">
        <v>158</v>
      </c>
      <c r="B2301" s="962" t="s">
        <v>688</v>
      </c>
      <c r="C2301" s="965">
        <v>5109.2968080703968</v>
      </c>
      <c r="D2301" s="979">
        <v>0</v>
      </c>
      <c r="E2301" s="962">
        <v>168</v>
      </c>
      <c r="F2301" s="962" t="s">
        <v>676</v>
      </c>
      <c r="G2301" s="962" t="s">
        <v>676</v>
      </c>
      <c r="H2301" s="962" t="s">
        <v>146</v>
      </c>
      <c r="I2301" s="963" t="s">
        <v>683</v>
      </c>
    </row>
    <row r="2302" spans="1:9">
      <c r="A2302" s="966" t="s">
        <v>30</v>
      </c>
      <c r="B2302" s="962" t="s">
        <v>688</v>
      </c>
      <c r="C2302" s="965">
        <v>0</v>
      </c>
      <c r="D2302" s="979">
        <v>0</v>
      </c>
      <c r="E2302" s="962">
        <v>168</v>
      </c>
      <c r="F2302" s="962" t="s">
        <v>676</v>
      </c>
      <c r="G2302" s="962" t="s">
        <v>676</v>
      </c>
      <c r="H2302" s="962" t="s">
        <v>32</v>
      </c>
      <c r="I2302" s="963" t="s">
        <v>681</v>
      </c>
    </row>
    <row r="2303" spans="1:9">
      <c r="A2303" s="967" t="s">
        <v>39</v>
      </c>
      <c r="B2303" s="962" t="s">
        <v>688</v>
      </c>
      <c r="C2303" s="965">
        <v>125.34733889228177</v>
      </c>
      <c r="D2303" s="979">
        <v>0</v>
      </c>
      <c r="E2303" s="962">
        <v>168</v>
      </c>
      <c r="F2303" s="962" t="s">
        <v>676</v>
      </c>
      <c r="G2303" s="962" t="s">
        <v>676</v>
      </c>
      <c r="H2303" s="962" t="s">
        <v>24</v>
      </c>
      <c r="I2303" s="963" t="s">
        <v>682</v>
      </c>
    </row>
    <row r="2304" spans="1:9">
      <c r="A2304" s="968" t="s">
        <v>70</v>
      </c>
      <c r="B2304" s="962" t="s">
        <v>688</v>
      </c>
      <c r="C2304" s="965">
        <v>501.38935556912708</v>
      </c>
      <c r="D2304" s="979">
        <v>0</v>
      </c>
      <c r="E2304" s="962">
        <v>168</v>
      </c>
      <c r="F2304" s="962" t="s">
        <v>676</v>
      </c>
      <c r="G2304" s="962" t="s">
        <v>676</v>
      </c>
      <c r="H2304" s="962" t="s">
        <v>32</v>
      </c>
      <c r="I2304" s="963" t="s">
        <v>711</v>
      </c>
    </row>
    <row r="2305" spans="1:9">
      <c r="A2305" s="968" t="s">
        <v>746</v>
      </c>
      <c r="B2305" s="962" t="s">
        <v>688</v>
      </c>
      <c r="C2305" s="965">
        <v>250.69467778456354</v>
      </c>
      <c r="D2305" s="979">
        <v>0</v>
      </c>
      <c r="E2305" s="962">
        <v>168</v>
      </c>
      <c r="F2305" s="962" t="s">
        <v>676</v>
      </c>
      <c r="G2305" s="962" t="s">
        <v>676</v>
      </c>
      <c r="H2305" s="962" t="s">
        <v>46</v>
      </c>
      <c r="I2305" s="963" t="s">
        <v>682</v>
      </c>
    </row>
    <row r="2306" spans="1:9">
      <c r="A2306" s="968" t="s">
        <v>63</v>
      </c>
      <c r="B2306" s="962" t="s">
        <v>688</v>
      </c>
      <c r="C2306" s="965">
        <v>313.36834723070439</v>
      </c>
      <c r="D2306" s="979">
        <v>0</v>
      </c>
      <c r="E2306" s="962">
        <v>168</v>
      </c>
      <c r="F2306" s="962" t="s">
        <v>676</v>
      </c>
      <c r="G2306" s="962" t="s">
        <v>676</v>
      </c>
      <c r="H2306" s="962" t="s">
        <v>64</v>
      </c>
      <c r="I2306" s="963" t="s">
        <v>683</v>
      </c>
    </row>
    <row r="2307" spans="1:9">
      <c r="A2307" s="966" t="s">
        <v>166</v>
      </c>
      <c r="B2307" s="962" t="s">
        <v>688</v>
      </c>
      <c r="C2307" s="965">
        <v>0</v>
      </c>
      <c r="D2307" s="979">
        <v>0</v>
      </c>
      <c r="E2307" s="962">
        <v>168</v>
      </c>
      <c r="F2307" s="962" t="s">
        <v>676</v>
      </c>
      <c r="G2307" s="962" t="s">
        <v>676</v>
      </c>
      <c r="H2307" s="962" t="s">
        <v>146</v>
      </c>
      <c r="I2307" s="963" t="s">
        <v>683</v>
      </c>
    </row>
    <row r="2308" spans="1:9">
      <c r="A2308" s="966" t="s">
        <v>173</v>
      </c>
      <c r="B2308" s="962" t="s">
        <v>688</v>
      </c>
      <c r="C2308" s="965">
        <v>1619.069794025306</v>
      </c>
      <c r="D2308" s="979">
        <v>0</v>
      </c>
      <c r="E2308" s="962">
        <v>168</v>
      </c>
      <c r="F2308" s="962" t="s">
        <v>676</v>
      </c>
      <c r="G2308" s="962" t="s">
        <v>676</v>
      </c>
      <c r="H2308" s="962" t="s">
        <v>146</v>
      </c>
      <c r="I2308" s="963" t="s">
        <v>683</v>
      </c>
    </row>
    <row r="2309" spans="1:9">
      <c r="A2309" s="969" t="s">
        <v>52</v>
      </c>
      <c r="B2309" s="962" t="s">
        <v>688</v>
      </c>
      <c r="C2309" s="965">
        <v>250.69467778456354</v>
      </c>
      <c r="D2309" s="979">
        <v>0</v>
      </c>
      <c r="E2309" s="962">
        <v>168</v>
      </c>
      <c r="F2309" s="962" t="s">
        <v>676</v>
      </c>
      <c r="G2309" s="962" t="s">
        <v>676</v>
      </c>
      <c r="H2309" s="962" t="s">
        <v>54</v>
      </c>
      <c r="I2309" s="962" t="s">
        <v>721</v>
      </c>
    </row>
    <row r="2310" spans="1:9">
      <c r="A2310" s="966" t="s">
        <v>185</v>
      </c>
      <c r="B2310" s="962" t="s">
        <v>688</v>
      </c>
      <c r="C2310" s="965">
        <v>83648.457487449356</v>
      </c>
      <c r="D2310" s="979">
        <v>0</v>
      </c>
      <c r="E2310" s="962">
        <v>168</v>
      </c>
      <c r="F2310" s="962" t="s">
        <v>676</v>
      </c>
      <c r="G2310" s="962" t="s">
        <v>676</v>
      </c>
      <c r="H2310" s="962" t="s">
        <v>146</v>
      </c>
      <c r="I2310" s="963" t="s">
        <v>681</v>
      </c>
    </row>
    <row r="2311" spans="1:9">
      <c r="A2311" s="968" t="s">
        <v>747</v>
      </c>
      <c r="B2311" s="962" t="s">
        <v>688</v>
      </c>
      <c r="C2311" s="965">
        <v>501.38935556912708</v>
      </c>
      <c r="D2311" s="979">
        <v>0</v>
      </c>
      <c r="E2311" s="962">
        <v>168</v>
      </c>
      <c r="F2311" s="962" t="s">
        <v>676</v>
      </c>
      <c r="G2311" s="962" t="s">
        <v>676</v>
      </c>
      <c r="H2311" s="962" t="s">
        <v>24</v>
      </c>
      <c r="I2311" s="962" t="s">
        <v>683</v>
      </c>
    </row>
    <row r="2312" spans="1:9">
      <c r="A2312" s="966" t="s">
        <v>181</v>
      </c>
      <c r="B2312" s="962" t="s">
        <v>688</v>
      </c>
      <c r="C2312" s="965">
        <v>7190.0626336822734</v>
      </c>
      <c r="D2312" s="979">
        <v>0</v>
      </c>
      <c r="E2312" s="962">
        <v>168</v>
      </c>
      <c r="F2312" s="962" t="s">
        <v>676</v>
      </c>
      <c r="G2312" s="962" t="s">
        <v>676</v>
      </c>
      <c r="H2312" s="962" t="s">
        <v>146</v>
      </c>
      <c r="I2312" s="963" t="s">
        <v>681</v>
      </c>
    </row>
    <row r="2313" spans="1:9">
      <c r="A2313" s="967" t="s">
        <v>261</v>
      </c>
      <c r="B2313" s="962" t="s">
        <v>688</v>
      </c>
      <c r="C2313" s="965">
        <v>697.76685316703515</v>
      </c>
      <c r="D2313" s="979">
        <v>0</v>
      </c>
      <c r="E2313" s="962">
        <v>168</v>
      </c>
      <c r="F2313" s="962" t="s">
        <v>676</v>
      </c>
      <c r="G2313" s="962" t="s">
        <v>676</v>
      </c>
      <c r="H2313" s="962" t="s">
        <v>79</v>
      </c>
      <c r="I2313" s="962" t="s">
        <v>683</v>
      </c>
    </row>
    <row r="2314" spans="1:9">
      <c r="A2314" s="966" t="s">
        <v>190</v>
      </c>
      <c r="B2314" s="962" t="s">
        <v>688</v>
      </c>
      <c r="C2314" s="965">
        <v>4037.9749886013628</v>
      </c>
      <c r="D2314" s="979">
        <v>0</v>
      </c>
      <c r="E2314" s="962">
        <v>168</v>
      </c>
      <c r="F2314" s="962" t="s">
        <v>676</v>
      </c>
      <c r="G2314" s="962" t="s">
        <v>676</v>
      </c>
      <c r="H2314" s="962" t="s">
        <v>146</v>
      </c>
      <c r="I2314" s="963" t="s">
        <v>681</v>
      </c>
    </row>
    <row r="2315" spans="1:9">
      <c r="A2315" s="968" t="s">
        <v>83</v>
      </c>
      <c r="B2315" s="962" t="s">
        <v>688</v>
      </c>
      <c r="C2315" s="965">
        <v>0</v>
      </c>
      <c r="D2315" s="979">
        <v>0</v>
      </c>
      <c r="E2315" s="962">
        <v>168</v>
      </c>
      <c r="F2315" s="962" t="s">
        <v>676</v>
      </c>
      <c r="G2315" s="962" t="s">
        <v>676</v>
      </c>
      <c r="H2315" s="962" t="s">
        <v>87</v>
      </c>
      <c r="I2315" s="962" t="s">
        <v>682</v>
      </c>
    </row>
    <row r="2316" spans="1:9">
      <c r="A2316" s="966" t="s">
        <v>192</v>
      </c>
      <c r="B2316" s="962" t="s">
        <v>688</v>
      </c>
      <c r="C2316" s="965">
        <v>647.62791761012249</v>
      </c>
      <c r="D2316" s="979">
        <v>0</v>
      </c>
      <c r="E2316" s="962">
        <v>168</v>
      </c>
      <c r="F2316" s="962" t="s">
        <v>676</v>
      </c>
      <c r="G2316" s="962" t="s">
        <v>676</v>
      </c>
      <c r="H2316" s="962" t="s">
        <v>146</v>
      </c>
      <c r="I2316" s="962" t="s">
        <v>683</v>
      </c>
    </row>
    <row r="2317" spans="1:9">
      <c r="A2317" s="966" t="s">
        <v>94</v>
      </c>
      <c r="B2317" s="962" t="s">
        <v>688</v>
      </c>
      <c r="C2317" s="965">
        <v>501.38935556912708</v>
      </c>
      <c r="D2317" s="979">
        <v>0</v>
      </c>
      <c r="E2317" s="962">
        <v>168</v>
      </c>
      <c r="F2317" s="962" t="s">
        <v>676</v>
      </c>
      <c r="G2317" s="962" t="s">
        <v>676</v>
      </c>
      <c r="H2317" s="962" t="s">
        <v>95</v>
      </c>
      <c r="I2317" s="962" t="s">
        <v>726</v>
      </c>
    </row>
    <row r="2318" spans="1:9">
      <c r="A2318" s="966" t="s">
        <v>196</v>
      </c>
      <c r="B2318" s="962" t="s">
        <v>688</v>
      </c>
      <c r="C2318" s="965">
        <v>167511.79612728549</v>
      </c>
      <c r="D2318" s="979">
        <v>0</v>
      </c>
      <c r="E2318" s="962">
        <v>168</v>
      </c>
      <c r="F2318" s="962" t="s">
        <v>676</v>
      </c>
      <c r="G2318" s="962" t="s">
        <v>676</v>
      </c>
      <c r="H2318" s="962" t="s">
        <v>146</v>
      </c>
      <c r="I2318" s="962" t="s">
        <v>681</v>
      </c>
    </row>
    <row r="2319" spans="1:9">
      <c r="A2319" s="966" t="s">
        <v>100</v>
      </c>
      <c r="B2319" s="962" t="s">
        <v>688</v>
      </c>
      <c r="C2319" s="965">
        <v>125.34733889228177</v>
      </c>
      <c r="D2319" s="979">
        <v>0</v>
      </c>
      <c r="E2319" s="962">
        <v>168</v>
      </c>
      <c r="F2319" s="962" t="s">
        <v>676</v>
      </c>
      <c r="G2319" s="962" t="s">
        <v>676</v>
      </c>
      <c r="H2319" s="962" t="s">
        <v>24</v>
      </c>
      <c r="I2319" s="962" t="s">
        <v>682</v>
      </c>
    </row>
    <row r="2320" spans="1:9">
      <c r="A2320" s="966" t="s">
        <v>198</v>
      </c>
      <c r="B2320" s="962" t="s">
        <v>688</v>
      </c>
      <c r="C2320" s="965">
        <v>2522.6151952071705</v>
      </c>
      <c r="D2320" s="979">
        <v>0</v>
      </c>
      <c r="E2320" s="962">
        <v>168</v>
      </c>
      <c r="F2320" s="962" t="s">
        <v>676</v>
      </c>
      <c r="G2320" s="962" t="s">
        <v>676</v>
      </c>
      <c r="H2320" s="962" t="s">
        <v>146</v>
      </c>
      <c r="I2320" s="962" t="s">
        <v>683</v>
      </c>
    </row>
    <row r="2321" spans="1:9">
      <c r="A2321" s="966" t="s">
        <v>201</v>
      </c>
      <c r="B2321" s="962" t="s">
        <v>688</v>
      </c>
      <c r="C2321" s="965">
        <v>3396.1294631127594</v>
      </c>
      <c r="D2321" s="979">
        <v>0</v>
      </c>
      <c r="E2321" s="962">
        <v>168</v>
      </c>
      <c r="F2321" s="962" t="s">
        <v>676</v>
      </c>
      <c r="G2321" s="962" t="s">
        <v>676</v>
      </c>
      <c r="H2321" s="962" t="s">
        <v>146</v>
      </c>
      <c r="I2321" s="963" t="s">
        <v>683</v>
      </c>
    </row>
    <row r="2322" spans="1:9">
      <c r="A2322" s="968" t="s">
        <v>103</v>
      </c>
      <c r="B2322" s="962" t="s">
        <v>688</v>
      </c>
      <c r="C2322" s="965">
        <v>188.02100833842266</v>
      </c>
      <c r="D2322" s="979">
        <v>0</v>
      </c>
      <c r="E2322" s="962">
        <v>168</v>
      </c>
      <c r="F2322" s="962" t="s">
        <v>676</v>
      </c>
      <c r="G2322" s="962" t="s">
        <v>676</v>
      </c>
      <c r="H2322" s="962" t="s">
        <v>79</v>
      </c>
      <c r="I2322" s="962" t="s">
        <v>682</v>
      </c>
    </row>
    <row r="2323" spans="1:9">
      <c r="A2323" s="968" t="s">
        <v>107</v>
      </c>
      <c r="B2323" s="962" t="s">
        <v>688</v>
      </c>
      <c r="C2323" s="965">
        <v>62.673669446140885</v>
      </c>
      <c r="D2323" s="979">
        <v>0</v>
      </c>
      <c r="E2323" s="962">
        <v>168</v>
      </c>
      <c r="F2323" s="962" t="s">
        <v>676</v>
      </c>
      <c r="G2323" s="962" t="s">
        <v>676</v>
      </c>
      <c r="H2323" s="962" t="s">
        <v>79</v>
      </c>
      <c r="I2323" s="962" t="s">
        <v>682</v>
      </c>
    </row>
    <row r="2324" spans="1:9">
      <c r="A2324" s="968" t="s">
        <v>108</v>
      </c>
      <c r="B2324" s="962" t="s">
        <v>688</v>
      </c>
      <c r="C2324" s="965">
        <v>62.673669446140885</v>
      </c>
      <c r="D2324" s="979">
        <v>0</v>
      </c>
      <c r="E2324" s="962">
        <v>168</v>
      </c>
      <c r="F2324" s="962" t="s">
        <v>676</v>
      </c>
      <c r="G2324" s="962" t="s">
        <v>676</v>
      </c>
      <c r="H2324" s="962" t="s">
        <v>32</v>
      </c>
      <c r="I2324" s="962" t="s">
        <v>682</v>
      </c>
    </row>
    <row r="2325" spans="1:9">
      <c r="A2325" s="966" t="s">
        <v>203</v>
      </c>
      <c r="B2325" s="962" t="s">
        <v>688</v>
      </c>
      <c r="C2325" s="965">
        <v>7573.0683914086894</v>
      </c>
      <c r="D2325" s="979">
        <v>0</v>
      </c>
      <c r="E2325" s="962">
        <v>168</v>
      </c>
      <c r="F2325" s="962" t="s">
        <v>676</v>
      </c>
      <c r="G2325" s="962" t="s">
        <v>676</v>
      </c>
      <c r="H2325" s="962" t="s">
        <v>146</v>
      </c>
      <c r="I2325" s="963" t="s">
        <v>681</v>
      </c>
    </row>
    <row r="2326" spans="1:9">
      <c r="A2326" s="966" t="s">
        <v>204</v>
      </c>
      <c r="B2326" s="962" t="s">
        <v>688</v>
      </c>
      <c r="C2326" s="965">
        <v>124449.01629688709</v>
      </c>
      <c r="D2326" s="979">
        <v>0</v>
      </c>
      <c r="E2326" s="962">
        <v>168</v>
      </c>
      <c r="F2326" s="962" t="s">
        <v>676</v>
      </c>
      <c r="G2326" s="962" t="s">
        <v>676</v>
      </c>
      <c r="H2326" s="962" t="s">
        <v>146</v>
      </c>
      <c r="I2326" s="963" t="s">
        <v>681</v>
      </c>
    </row>
    <row r="2327" spans="1:9">
      <c r="A2327" s="966" t="s">
        <v>262</v>
      </c>
      <c r="B2327" s="962" t="s">
        <v>688</v>
      </c>
      <c r="C2327" s="965">
        <v>62422.974768356326</v>
      </c>
      <c r="D2327" s="979">
        <v>0</v>
      </c>
      <c r="E2327" s="962">
        <v>168</v>
      </c>
      <c r="F2327" s="962" t="s">
        <v>676</v>
      </c>
      <c r="G2327" s="962" t="s">
        <v>676</v>
      </c>
      <c r="H2327" s="962" t="s">
        <v>146</v>
      </c>
      <c r="I2327" s="963" t="s">
        <v>681</v>
      </c>
    </row>
    <row r="2328" spans="1:9">
      <c r="A2328" s="966" t="s">
        <v>263</v>
      </c>
      <c r="B2328" s="962" t="s">
        <v>688</v>
      </c>
      <c r="C2328" s="965">
        <v>0</v>
      </c>
      <c r="D2328" s="979">
        <v>0</v>
      </c>
      <c r="E2328" s="962">
        <v>168</v>
      </c>
      <c r="F2328" s="962" t="s">
        <v>676</v>
      </c>
      <c r="G2328" s="962" t="s">
        <v>676</v>
      </c>
      <c r="H2328" s="962" t="s">
        <v>24</v>
      </c>
      <c r="I2328" s="962" t="s">
        <v>683</v>
      </c>
    </row>
    <row r="2329" spans="1:9">
      <c r="A2329" s="969" t="s">
        <v>122</v>
      </c>
      <c r="B2329" s="962" t="s">
        <v>688</v>
      </c>
      <c r="C2329" s="965">
        <v>62.673669446140885</v>
      </c>
      <c r="D2329" s="979">
        <v>0</v>
      </c>
      <c r="E2329" s="962">
        <v>168</v>
      </c>
      <c r="F2329" s="962" t="s">
        <v>676</v>
      </c>
      <c r="G2329" s="962" t="s">
        <v>676</v>
      </c>
      <c r="H2329" s="962" t="s">
        <v>79</v>
      </c>
      <c r="I2329" s="962" t="s">
        <v>683</v>
      </c>
    </row>
    <row r="2330" spans="1:9">
      <c r="A2330" s="969" t="s">
        <v>120</v>
      </c>
      <c r="B2330" s="962" t="s">
        <v>688</v>
      </c>
      <c r="C2330" s="965">
        <v>0</v>
      </c>
      <c r="D2330" s="979">
        <v>0</v>
      </c>
      <c r="E2330" s="962">
        <v>168</v>
      </c>
      <c r="F2330" s="962" t="s">
        <v>676</v>
      </c>
      <c r="G2330" s="962" t="s">
        <v>676</v>
      </c>
      <c r="H2330" s="962" t="s">
        <v>79</v>
      </c>
    </row>
    <row r="2331" spans="1:9">
      <c r="A2331" s="969" t="s">
        <v>123</v>
      </c>
      <c r="B2331" s="962" t="s">
        <v>688</v>
      </c>
      <c r="C2331" s="965">
        <v>0</v>
      </c>
      <c r="D2331" s="979">
        <v>0</v>
      </c>
      <c r="E2331" s="962">
        <v>168</v>
      </c>
      <c r="F2331" s="962" t="s">
        <v>676</v>
      </c>
      <c r="G2331" s="962" t="s">
        <v>676</v>
      </c>
      <c r="H2331" s="962" t="s">
        <v>54</v>
      </c>
      <c r="I2331" s="962" t="s">
        <v>683</v>
      </c>
    </row>
    <row r="2332" spans="1:9">
      <c r="A2332" s="967" t="s">
        <v>214</v>
      </c>
      <c r="B2332" s="962" t="s">
        <v>688</v>
      </c>
      <c r="C2332" s="965">
        <v>1065.4523805843951</v>
      </c>
      <c r="D2332" s="979">
        <v>0</v>
      </c>
      <c r="E2332" s="962">
        <v>168</v>
      </c>
      <c r="F2332" s="962" t="s">
        <v>676</v>
      </c>
      <c r="G2332" s="962" t="s">
        <v>676</v>
      </c>
      <c r="H2332" s="962" t="s">
        <v>146</v>
      </c>
      <c r="I2332" s="962" t="s">
        <v>683</v>
      </c>
    </row>
    <row r="2333" spans="1:9" ht="15.6">
      <c r="A2333" s="967" t="s">
        <v>218</v>
      </c>
      <c r="B2333" s="962" t="s">
        <v>688</v>
      </c>
      <c r="C2333" s="965">
        <v>118.38359784271054</v>
      </c>
      <c r="D2333" s="979">
        <v>0</v>
      </c>
      <c r="E2333" s="962">
        <v>168</v>
      </c>
      <c r="F2333" s="962" t="s">
        <v>676</v>
      </c>
      <c r="G2333" s="962" t="s">
        <v>676</v>
      </c>
      <c r="H2333" s="962" t="s">
        <v>146</v>
      </c>
      <c r="I2333" s="973" t="s">
        <v>742</v>
      </c>
    </row>
    <row r="2334" spans="1:9">
      <c r="A2334" s="969" t="s">
        <v>126</v>
      </c>
      <c r="B2334" s="962" t="s">
        <v>688</v>
      </c>
      <c r="C2334" s="965">
        <v>0</v>
      </c>
      <c r="D2334" s="979">
        <v>0</v>
      </c>
      <c r="E2334" s="962">
        <v>168</v>
      </c>
      <c r="F2334" s="962" t="s">
        <v>676</v>
      </c>
      <c r="G2334" s="962" t="s">
        <v>676</v>
      </c>
      <c r="H2334" s="962" t="s">
        <v>32</v>
      </c>
      <c r="I2334" s="962" t="s">
        <v>681</v>
      </c>
    </row>
    <row r="2335" spans="1:9">
      <c r="A2335" s="968" t="s">
        <v>129</v>
      </c>
      <c r="B2335" s="962" t="s">
        <v>688</v>
      </c>
      <c r="C2335" s="965">
        <v>62.673669446140885</v>
      </c>
      <c r="D2335" s="979">
        <v>0</v>
      </c>
      <c r="E2335" s="962">
        <v>168</v>
      </c>
      <c r="F2335" s="962" t="s">
        <v>676</v>
      </c>
      <c r="G2335" s="962" t="s">
        <v>676</v>
      </c>
      <c r="H2335" s="962" t="s">
        <v>24</v>
      </c>
      <c r="I2335" s="962" t="s">
        <v>682</v>
      </c>
    </row>
    <row r="2336" spans="1:9">
      <c r="A2336" s="968" t="s">
        <v>264</v>
      </c>
      <c r="B2336" s="962" t="s">
        <v>688</v>
      </c>
      <c r="C2336" s="965">
        <v>0</v>
      </c>
      <c r="D2336" s="979">
        <v>0</v>
      </c>
      <c r="E2336" s="962">
        <v>168</v>
      </c>
      <c r="F2336" s="962" t="s">
        <v>676</v>
      </c>
      <c r="G2336" s="962" t="s">
        <v>676</v>
      </c>
      <c r="H2336" s="962" t="s">
        <v>133</v>
      </c>
      <c r="I2336" s="962" t="s">
        <v>682</v>
      </c>
    </row>
    <row r="2337" spans="1:9">
      <c r="A2337" s="968" t="s">
        <v>138</v>
      </c>
      <c r="B2337" s="962" t="s">
        <v>688</v>
      </c>
      <c r="C2337" s="965">
        <v>62.673669446140885</v>
      </c>
      <c r="D2337" s="979">
        <v>0</v>
      </c>
      <c r="E2337" s="962">
        <v>168</v>
      </c>
      <c r="F2337" s="962" t="s">
        <v>676</v>
      </c>
      <c r="G2337" s="962" t="s">
        <v>676</v>
      </c>
      <c r="H2337" s="962" t="s">
        <v>87</v>
      </c>
      <c r="I2337" s="962" t="s">
        <v>682</v>
      </c>
    </row>
    <row r="2338" spans="1:9">
      <c r="A2338" s="966" t="s">
        <v>212</v>
      </c>
      <c r="B2338" s="962" t="s">
        <v>688</v>
      </c>
      <c r="C2338" s="965">
        <v>2256.2521000610718</v>
      </c>
      <c r="D2338" s="979">
        <v>0</v>
      </c>
      <c r="E2338" s="962">
        <v>168</v>
      </c>
      <c r="F2338" s="962" t="s">
        <v>676</v>
      </c>
      <c r="G2338" s="962" t="s">
        <v>676</v>
      </c>
      <c r="H2338" s="962" t="s">
        <v>146</v>
      </c>
      <c r="I2338" s="962" t="s">
        <v>705</v>
      </c>
    </row>
    <row r="2339" spans="1:9">
      <c r="A2339" s="962" t="s">
        <v>20</v>
      </c>
      <c r="B2339" s="962" t="s">
        <v>688</v>
      </c>
      <c r="C2339" s="971">
        <v>0</v>
      </c>
      <c r="D2339" s="979">
        <v>100</v>
      </c>
      <c r="E2339" s="962">
        <v>168</v>
      </c>
      <c r="F2339" s="962">
        <v>1</v>
      </c>
      <c r="G2339" s="962" t="s">
        <v>685</v>
      </c>
      <c r="H2339" s="962" t="s">
        <v>24</v>
      </c>
      <c r="I2339" s="963" t="s">
        <v>683</v>
      </c>
    </row>
    <row r="2340" spans="1:9">
      <c r="A2340" s="962" t="s">
        <v>143</v>
      </c>
      <c r="B2340" s="962" t="s">
        <v>688</v>
      </c>
      <c r="C2340" s="964">
        <v>5025.4386480839366</v>
      </c>
      <c r="D2340" s="979">
        <v>100</v>
      </c>
      <c r="E2340" s="962">
        <v>168</v>
      </c>
      <c r="F2340" s="962">
        <v>1</v>
      </c>
      <c r="G2340" s="962" t="s">
        <v>685</v>
      </c>
      <c r="H2340" s="962" t="s">
        <v>146</v>
      </c>
      <c r="I2340" s="963" t="s">
        <v>681</v>
      </c>
    </row>
    <row r="2341" spans="1:9">
      <c r="A2341" s="966" t="s">
        <v>152</v>
      </c>
      <c r="B2341" s="962" t="s">
        <v>688</v>
      </c>
      <c r="C2341" s="964">
        <v>0</v>
      </c>
      <c r="D2341" s="979">
        <v>100</v>
      </c>
      <c r="E2341" s="962">
        <v>168</v>
      </c>
      <c r="F2341" s="962">
        <v>1</v>
      </c>
      <c r="G2341" s="962" t="s">
        <v>685</v>
      </c>
      <c r="H2341" s="962" t="s">
        <v>146</v>
      </c>
      <c r="I2341" s="963" t="s">
        <v>681</v>
      </c>
    </row>
    <row r="2342" spans="1:9">
      <c r="A2342" s="966" t="s">
        <v>158</v>
      </c>
      <c r="B2342" s="962" t="s">
        <v>688</v>
      </c>
      <c r="C2342" s="964">
        <v>1796.5106180956257</v>
      </c>
      <c r="D2342" s="979">
        <v>100</v>
      </c>
      <c r="E2342" s="962">
        <v>168</v>
      </c>
      <c r="F2342" s="962">
        <v>1</v>
      </c>
      <c r="G2342" s="962" t="s">
        <v>685</v>
      </c>
      <c r="H2342" s="962" t="s">
        <v>146</v>
      </c>
      <c r="I2342" s="963" t="s">
        <v>683</v>
      </c>
    </row>
    <row r="2343" spans="1:9">
      <c r="A2343" s="966" t="s">
        <v>30</v>
      </c>
      <c r="B2343" s="962" t="s">
        <v>688</v>
      </c>
      <c r="C2343" s="964">
        <v>1804.9170368139437</v>
      </c>
      <c r="D2343" s="979">
        <v>100</v>
      </c>
      <c r="E2343" s="962">
        <v>168</v>
      </c>
      <c r="F2343" s="962">
        <v>1</v>
      </c>
      <c r="G2343" s="962" t="s">
        <v>685</v>
      </c>
      <c r="H2343" s="962" t="s">
        <v>32</v>
      </c>
      <c r="I2343" s="963" t="s">
        <v>681</v>
      </c>
    </row>
    <row r="2344" spans="1:9">
      <c r="A2344" s="967" t="s">
        <v>39</v>
      </c>
      <c r="B2344" s="962" t="s">
        <v>688</v>
      </c>
      <c r="C2344" s="964">
        <v>0</v>
      </c>
      <c r="D2344" s="979">
        <v>100</v>
      </c>
      <c r="E2344" s="962">
        <v>168</v>
      </c>
      <c r="F2344" s="962">
        <v>1</v>
      </c>
      <c r="G2344" s="962" t="s">
        <v>685</v>
      </c>
      <c r="H2344" s="962" t="s">
        <v>24</v>
      </c>
      <c r="I2344" s="963" t="s">
        <v>682</v>
      </c>
    </row>
    <row r="2345" spans="1:9">
      <c r="A2345" s="968" t="s">
        <v>70</v>
      </c>
      <c r="B2345" s="962" t="s">
        <v>688</v>
      </c>
      <c r="C2345" s="964">
        <v>2048.3433477000344</v>
      </c>
      <c r="D2345" s="979">
        <v>100</v>
      </c>
      <c r="E2345" s="962">
        <v>168</v>
      </c>
      <c r="F2345" s="962">
        <v>1</v>
      </c>
      <c r="G2345" s="962" t="s">
        <v>685</v>
      </c>
      <c r="H2345" s="962" t="s">
        <v>32</v>
      </c>
      <c r="I2345" s="963" t="s">
        <v>711</v>
      </c>
    </row>
    <row r="2346" spans="1:9">
      <c r="A2346" s="968" t="s">
        <v>746</v>
      </c>
      <c r="B2346" s="962" t="s">
        <v>688</v>
      </c>
      <c r="C2346" s="964">
        <v>1157.7592834826282</v>
      </c>
      <c r="D2346" s="979">
        <v>100</v>
      </c>
      <c r="E2346" s="962">
        <v>168</v>
      </c>
      <c r="F2346" s="962">
        <v>1</v>
      </c>
      <c r="G2346" s="962" t="s">
        <v>685</v>
      </c>
      <c r="H2346" s="962" t="s">
        <v>46</v>
      </c>
      <c r="I2346" s="963" t="s">
        <v>682</v>
      </c>
    </row>
    <row r="2347" spans="1:9">
      <c r="A2347" s="968" t="s">
        <v>63</v>
      </c>
      <c r="B2347" s="962" t="s">
        <v>688</v>
      </c>
      <c r="C2347" s="964">
        <v>1068.7008770608875</v>
      </c>
      <c r="D2347" s="979">
        <v>100</v>
      </c>
      <c r="E2347" s="962">
        <v>168</v>
      </c>
      <c r="F2347" s="962">
        <v>1</v>
      </c>
      <c r="G2347" s="962" t="s">
        <v>685</v>
      </c>
      <c r="H2347" s="962" t="s">
        <v>64</v>
      </c>
      <c r="I2347" s="963" t="s">
        <v>683</v>
      </c>
    </row>
    <row r="2348" spans="1:9">
      <c r="A2348" s="966" t="s">
        <v>166</v>
      </c>
      <c r="B2348" s="962" t="s">
        <v>688</v>
      </c>
      <c r="C2348" s="964">
        <v>3482.4907890432373</v>
      </c>
      <c r="D2348" s="979">
        <v>100</v>
      </c>
      <c r="E2348" s="962">
        <v>168</v>
      </c>
      <c r="F2348" s="962">
        <v>1</v>
      </c>
      <c r="G2348" s="962" t="s">
        <v>685</v>
      </c>
      <c r="H2348" s="962" t="s">
        <v>146</v>
      </c>
      <c r="I2348" s="963" t="s">
        <v>683</v>
      </c>
    </row>
    <row r="2349" spans="1:9">
      <c r="A2349" s="966" t="s">
        <v>173</v>
      </c>
      <c r="B2349" s="962" t="s">
        <v>688</v>
      </c>
      <c r="C2349" s="964">
        <v>0</v>
      </c>
      <c r="D2349" s="979">
        <v>100</v>
      </c>
      <c r="E2349" s="962">
        <v>168</v>
      </c>
      <c r="F2349" s="962">
        <v>1</v>
      </c>
      <c r="G2349" s="962" t="s">
        <v>685</v>
      </c>
      <c r="H2349" s="962" t="s">
        <v>146</v>
      </c>
      <c r="I2349" s="963" t="s">
        <v>683</v>
      </c>
    </row>
    <row r="2350" spans="1:9">
      <c r="A2350" s="969" t="s">
        <v>52</v>
      </c>
      <c r="B2350" s="962" t="s">
        <v>688</v>
      </c>
      <c r="C2350" s="964">
        <v>2315.5185669652565</v>
      </c>
      <c r="D2350" s="979">
        <v>100</v>
      </c>
      <c r="E2350" s="962">
        <v>168</v>
      </c>
      <c r="F2350" s="962">
        <v>1</v>
      </c>
      <c r="G2350" s="962" t="s">
        <v>685</v>
      </c>
      <c r="H2350" s="962" t="s">
        <v>54</v>
      </c>
      <c r="I2350" s="962" t="s">
        <v>721</v>
      </c>
    </row>
    <row r="2351" spans="1:9">
      <c r="A2351" s="966" t="s">
        <v>185</v>
      </c>
      <c r="B2351" s="962" t="s">
        <v>688</v>
      </c>
      <c r="C2351" s="964">
        <v>56798.483002238783</v>
      </c>
      <c r="D2351" s="979">
        <v>100</v>
      </c>
      <c r="E2351" s="962">
        <v>168</v>
      </c>
      <c r="F2351" s="962">
        <v>1</v>
      </c>
      <c r="G2351" s="962" t="s">
        <v>685</v>
      </c>
      <c r="H2351" s="962" t="s">
        <v>146</v>
      </c>
      <c r="I2351" s="963" t="s">
        <v>681</v>
      </c>
    </row>
    <row r="2352" spans="1:9">
      <c r="A2352" s="968" t="s">
        <v>747</v>
      </c>
      <c r="B2352" s="962" t="s">
        <v>688</v>
      </c>
      <c r="C2352" s="964">
        <v>1424.93450274785</v>
      </c>
      <c r="D2352" s="979">
        <v>100</v>
      </c>
      <c r="E2352" s="962">
        <v>168</v>
      </c>
      <c r="F2352" s="962">
        <v>1</v>
      </c>
      <c r="G2352" s="962" t="s">
        <v>685</v>
      </c>
      <c r="H2352" s="962" t="s">
        <v>24</v>
      </c>
      <c r="I2352" s="962" t="s">
        <v>683</v>
      </c>
    </row>
    <row r="2353" spans="1:9">
      <c r="A2353" s="966" t="s">
        <v>181</v>
      </c>
      <c r="B2353" s="962" t="s">
        <v>688</v>
      </c>
      <c r="C2353" s="964">
        <v>36491.682031308221</v>
      </c>
      <c r="D2353" s="979">
        <v>100</v>
      </c>
      <c r="E2353" s="962">
        <v>168</v>
      </c>
      <c r="F2353" s="962">
        <v>1</v>
      </c>
      <c r="G2353" s="962" t="s">
        <v>685</v>
      </c>
      <c r="H2353" s="962" t="s">
        <v>146</v>
      </c>
      <c r="I2353" s="963" t="s">
        <v>681</v>
      </c>
    </row>
    <row r="2354" spans="1:9">
      <c r="A2354" s="967" t="s">
        <v>261</v>
      </c>
      <c r="B2354" s="962" t="s">
        <v>688</v>
      </c>
      <c r="C2354" s="964">
        <v>344.35917149739714</v>
      </c>
      <c r="D2354" s="979">
        <v>100</v>
      </c>
      <c r="E2354" s="962">
        <v>168</v>
      </c>
      <c r="F2354" s="962">
        <v>1</v>
      </c>
      <c r="G2354" s="962" t="s">
        <v>685</v>
      </c>
      <c r="H2354" s="962" t="s">
        <v>79</v>
      </c>
      <c r="I2354" s="962" t="s">
        <v>683</v>
      </c>
    </row>
    <row r="2355" spans="1:9">
      <c r="A2355" s="966" t="s">
        <v>190</v>
      </c>
      <c r="B2355" s="962" t="s">
        <v>688</v>
      </c>
      <c r="C2355" s="964">
        <v>2226.4601605435159</v>
      </c>
      <c r="D2355" s="979">
        <v>100</v>
      </c>
      <c r="E2355" s="962">
        <v>168</v>
      </c>
      <c r="F2355" s="962">
        <v>1</v>
      </c>
      <c r="G2355" s="962" t="s">
        <v>685</v>
      </c>
      <c r="H2355" s="962" t="s">
        <v>146</v>
      </c>
      <c r="I2355" s="963" t="s">
        <v>681</v>
      </c>
    </row>
    <row r="2356" spans="1:9">
      <c r="A2356" s="968" t="s">
        <v>83</v>
      </c>
      <c r="B2356" s="962" t="s">
        <v>688</v>
      </c>
      <c r="C2356" s="964">
        <v>178.11681284348126</v>
      </c>
      <c r="D2356" s="979">
        <v>100</v>
      </c>
      <c r="E2356" s="962">
        <v>168</v>
      </c>
      <c r="F2356" s="962">
        <v>1</v>
      </c>
      <c r="G2356" s="962" t="s">
        <v>685</v>
      </c>
      <c r="H2356" s="962" t="s">
        <v>87</v>
      </c>
      <c r="I2356" s="962" t="s">
        <v>682</v>
      </c>
    </row>
    <row r="2357" spans="1:9">
      <c r="A2357" s="966" t="s">
        <v>192</v>
      </c>
      <c r="B2357" s="962" t="s">
        <v>688</v>
      </c>
      <c r="C2357" s="964">
        <v>445.29203210870321</v>
      </c>
      <c r="D2357" s="979">
        <v>100</v>
      </c>
      <c r="E2357" s="962">
        <v>168</v>
      </c>
      <c r="F2357" s="962">
        <v>1</v>
      </c>
      <c r="G2357" s="962" t="s">
        <v>685</v>
      </c>
      <c r="H2357" s="962" t="s">
        <v>146</v>
      </c>
      <c r="I2357" s="962" t="s">
        <v>683</v>
      </c>
    </row>
    <row r="2358" spans="1:9">
      <c r="A2358" s="966" t="s">
        <v>94</v>
      </c>
      <c r="B2358" s="962" t="s">
        <v>688</v>
      </c>
      <c r="C2358" s="964">
        <v>1246.8176899043688</v>
      </c>
      <c r="D2358" s="979">
        <v>100</v>
      </c>
      <c r="E2358" s="962">
        <v>168</v>
      </c>
      <c r="F2358" s="962">
        <v>1</v>
      </c>
      <c r="G2358" s="962" t="s">
        <v>685</v>
      </c>
      <c r="H2358" s="962" t="s">
        <v>95</v>
      </c>
      <c r="I2358" s="962" t="s">
        <v>726</v>
      </c>
    </row>
    <row r="2359" spans="1:9">
      <c r="A2359" s="966" t="s">
        <v>196</v>
      </c>
      <c r="B2359" s="962" t="s">
        <v>688</v>
      </c>
      <c r="C2359" s="964">
        <v>82943.062514114456</v>
      </c>
      <c r="D2359" s="979">
        <v>100</v>
      </c>
      <c r="E2359" s="962">
        <v>168</v>
      </c>
      <c r="F2359" s="962">
        <v>1</v>
      </c>
      <c r="G2359" s="962" t="s">
        <v>685</v>
      </c>
      <c r="H2359" s="962" t="s">
        <v>146</v>
      </c>
      <c r="I2359" s="962" t="s">
        <v>681</v>
      </c>
    </row>
    <row r="2360" spans="1:9">
      <c r="A2360" s="966" t="s">
        <v>100</v>
      </c>
      <c r="B2360" s="962" t="s">
        <v>688</v>
      </c>
      <c r="C2360" s="964">
        <v>178.11681284348126</v>
      </c>
      <c r="D2360" s="979">
        <v>100</v>
      </c>
      <c r="E2360" s="962">
        <v>168</v>
      </c>
      <c r="F2360" s="962">
        <v>1</v>
      </c>
      <c r="G2360" s="962" t="s">
        <v>685</v>
      </c>
      <c r="H2360" s="962" t="s">
        <v>24</v>
      </c>
      <c r="I2360" s="962" t="s">
        <v>682</v>
      </c>
    </row>
    <row r="2361" spans="1:9">
      <c r="A2361" s="966" t="s">
        <v>198</v>
      </c>
      <c r="B2361" s="962" t="s">
        <v>688</v>
      </c>
      <c r="C2361" s="964">
        <v>3546.1438193384001</v>
      </c>
      <c r="D2361" s="979">
        <v>100</v>
      </c>
      <c r="E2361" s="962">
        <v>168</v>
      </c>
      <c r="F2361" s="962">
        <v>1</v>
      </c>
      <c r="G2361" s="962" t="s">
        <v>685</v>
      </c>
      <c r="H2361" s="962" t="s">
        <v>146</v>
      </c>
      <c r="I2361" s="962" t="s">
        <v>683</v>
      </c>
    </row>
    <row r="2362" spans="1:9">
      <c r="A2362" s="966" t="s">
        <v>201</v>
      </c>
      <c r="B2362" s="962" t="s">
        <v>688</v>
      </c>
      <c r="C2362" s="964">
        <v>6548.7614855453276</v>
      </c>
      <c r="D2362" s="979">
        <v>100</v>
      </c>
      <c r="E2362" s="962">
        <v>168</v>
      </c>
      <c r="F2362" s="962">
        <v>1</v>
      </c>
      <c r="G2362" s="962" t="s">
        <v>685</v>
      </c>
      <c r="H2362" s="962" t="s">
        <v>146</v>
      </c>
      <c r="I2362" s="963" t="s">
        <v>683</v>
      </c>
    </row>
    <row r="2363" spans="1:9">
      <c r="A2363" s="968" t="s">
        <v>103</v>
      </c>
      <c r="B2363" s="962" t="s">
        <v>688</v>
      </c>
      <c r="C2363" s="964">
        <v>267.17521926522187</v>
      </c>
      <c r="D2363" s="979">
        <v>100</v>
      </c>
      <c r="E2363" s="962">
        <v>168</v>
      </c>
      <c r="F2363" s="962">
        <v>1</v>
      </c>
      <c r="G2363" s="962" t="s">
        <v>685</v>
      </c>
      <c r="H2363" s="962" t="s">
        <v>79</v>
      </c>
      <c r="I2363" s="962" t="s">
        <v>682</v>
      </c>
    </row>
    <row r="2364" spans="1:9">
      <c r="A2364" s="968" t="s">
        <v>107</v>
      </c>
      <c r="B2364" s="962" t="s">
        <v>688</v>
      </c>
      <c r="C2364" s="964">
        <v>445.29203210870321</v>
      </c>
      <c r="D2364" s="979">
        <v>100</v>
      </c>
      <c r="E2364" s="962">
        <v>168</v>
      </c>
      <c r="F2364" s="962">
        <v>1</v>
      </c>
      <c r="G2364" s="962" t="s">
        <v>685</v>
      </c>
      <c r="H2364" s="962" t="s">
        <v>79</v>
      </c>
      <c r="I2364" s="962" t="s">
        <v>682</v>
      </c>
    </row>
    <row r="2365" spans="1:9">
      <c r="A2365" s="968" t="s">
        <v>108</v>
      </c>
      <c r="B2365" s="962" t="s">
        <v>688</v>
      </c>
      <c r="C2365" s="964">
        <v>0</v>
      </c>
      <c r="D2365" s="979">
        <v>100</v>
      </c>
      <c r="E2365" s="962">
        <v>168</v>
      </c>
      <c r="F2365" s="962">
        <v>1</v>
      </c>
      <c r="G2365" s="962" t="s">
        <v>685</v>
      </c>
      <c r="H2365" s="962" t="s">
        <v>32</v>
      </c>
      <c r="I2365" s="962" t="s">
        <v>682</v>
      </c>
    </row>
    <row r="2366" spans="1:9">
      <c r="A2366" s="966" t="s">
        <v>203</v>
      </c>
      <c r="B2366" s="962" t="s">
        <v>688</v>
      </c>
      <c r="C2366" s="964">
        <v>46310.371339305129</v>
      </c>
      <c r="D2366" s="979">
        <v>100</v>
      </c>
      <c r="E2366" s="962">
        <v>168</v>
      </c>
      <c r="F2366" s="962">
        <v>1</v>
      </c>
      <c r="G2366" s="962" t="s">
        <v>685</v>
      </c>
      <c r="H2366" s="962" t="s">
        <v>146</v>
      </c>
      <c r="I2366" s="963" t="s">
        <v>681</v>
      </c>
    </row>
    <row r="2367" spans="1:9">
      <c r="A2367" s="966" t="s">
        <v>204</v>
      </c>
      <c r="B2367" s="962" t="s">
        <v>688</v>
      </c>
      <c r="C2367" s="964">
        <v>621793.9191824036</v>
      </c>
      <c r="D2367" s="979">
        <v>100</v>
      </c>
      <c r="E2367" s="962">
        <v>168</v>
      </c>
      <c r="F2367" s="962">
        <v>1</v>
      </c>
      <c r="G2367" s="962" t="s">
        <v>685</v>
      </c>
      <c r="H2367" s="962" t="s">
        <v>146</v>
      </c>
      <c r="I2367" s="963" t="s">
        <v>681</v>
      </c>
    </row>
    <row r="2368" spans="1:9">
      <c r="A2368" s="966" t="s">
        <v>262</v>
      </c>
      <c r="B2368" s="962" t="s">
        <v>688</v>
      </c>
      <c r="C2368" s="964">
        <v>24865.107072949984</v>
      </c>
      <c r="D2368" s="979">
        <v>100</v>
      </c>
      <c r="E2368" s="962">
        <v>168</v>
      </c>
      <c r="F2368" s="962">
        <v>1</v>
      </c>
      <c r="G2368" s="962" t="s">
        <v>685</v>
      </c>
      <c r="H2368" s="962" t="s">
        <v>146</v>
      </c>
      <c r="I2368" s="963" t="s">
        <v>681</v>
      </c>
    </row>
    <row r="2369" spans="1:9">
      <c r="A2369" s="966" t="s">
        <v>263</v>
      </c>
      <c r="B2369" s="962" t="s">
        <v>688</v>
      </c>
      <c r="C2369" s="964">
        <v>854.96070164871026</v>
      </c>
      <c r="D2369" s="979">
        <v>100</v>
      </c>
      <c r="E2369" s="962">
        <v>168</v>
      </c>
      <c r="F2369" s="962">
        <v>1</v>
      </c>
      <c r="G2369" s="962" t="s">
        <v>685</v>
      </c>
      <c r="H2369" s="962" t="s">
        <v>24</v>
      </c>
      <c r="I2369" s="962" t="s">
        <v>683</v>
      </c>
    </row>
    <row r="2370" spans="1:9">
      <c r="A2370" s="969" t="s">
        <v>122</v>
      </c>
      <c r="B2370" s="962" t="s">
        <v>688</v>
      </c>
      <c r="C2370" s="964">
        <v>1246.8176899043688</v>
      </c>
      <c r="D2370" s="979">
        <v>100</v>
      </c>
      <c r="E2370" s="962">
        <v>168</v>
      </c>
      <c r="F2370" s="962">
        <v>1</v>
      </c>
      <c r="G2370" s="962" t="s">
        <v>685</v>
      </c>
      <c r="H2370" s="962" t="s">
        <v>79</v>
      </c>
      <c r="I2370" s="962" t="s">
        <v>683</v>
      </c>
    </row>
    <row r="2371" spans="1:9">
      <c r="A2371" s="969" t="s">
        <v>120</v>
      </c>
      <c r="B2371" s="962" t="s">
        <v>688</v>
      </c>
      <c r="C2371" s="964">
        <v>267.17521926522187</v>
      </c>
      <c r="D2371" s="979">
        <v>100</v>
      </c>
      <c r="E2371" s="962">
        <v>168</v>
      </c>
      <c r="F2371" s="962">
        <v>1</v>
      </c>
      <c r="G2371" s="962" t="s">
        <v>685</v>
      </c>
      <c r="H2371" s="962" t="s">
        <v>79</v>
      </c>
    </row>
    <row r="2372" spans="1:9">
      <c r="A2372" s="969" t="s">
        <v>123</v>
      </c>
      <c r="B2372" s="962" t="s">
        <v>688</v>
      </c>
      <c r="C2372" s="964">
        <v>89.058406421740628</v>
      </c>
      <c r="D2372" s="979">
        <v>100</v>
      </c>
      <c r="E2372" s="962">
        <v>168</v>
      </c>
      <c r="F2372" s="962">
        <v>1</v>
      </c>
      <c r="G2372" s="962" t="s">
        <v>685</v>
      </c>
      <c r="H2372" s="962" t="s">
        <v>54</v>
      </c>
      <c r="I2372" s="962" t="s">
        <v>683</v>
      </c>
    </row>
    <row r="2373" spans="1:9">
      <c r="A2373" s="967" t="s">
        <v>214</v>
      </c>
      <c r="B2373" s="962" t="s">
        <v>688</v>
      </c>
      <c r="C2373" s="964">
        <v>1068.7008770608875</v>
      </c>
      <c r="D2373" s="979">
        <v>100</v>
      </c>
      <c r="E2373" s="962">
        <v>168</v>
      </c>
      <c r="F2373" s="962">
        <v>1</v>
      </c>
      <c r="G2373" s="962" t="s">
        <v>685</v>
      </c>
      <c r="H2373" s="962" t="s">
        <v>146</v>
      </c>
      <c r="I2373" s="962" t="s">
        <v>683</v>
      </c>
    </row>
    <row r="2374" spans="1:9" ht="15.6">
      <c r="A2374" s="967" t="s">
        <v>218</v>
      </c>
      <c r="B2374" s="962" t="s">
        <v>688</v>
      </c>
      <c r="C2374" s="964">
        <v>712.46725137392502</v>
      </c>
      <c r="D2374" s="979">
        <v>100</v>
      </c>
      <c r="E2374" s="962">
        <v>168</v>
      </c>
      <c r="F2374" s="962">
        <v>1</v>
      </c>
      <c r="G2374" s="962" t="s">
        <v>685</v>
      </c>
      <c r="H2374" s="962" t="s">
        <v>146</v>
      </c>
      <c r="I2374" s="973" t="s">
        <v>742</v>
      </c>
    </row>
    <row r="2375" spans="1:9">
      <c r="A2375" s="969" t="s">
        <v>126</v>
      </c>
      <c r="B2375" s="962" t="s">
        <v>688</v>
      </c>
      <c r="C2375" s="964">
        <v>0</v>
      </c>
      <c r="D2375" s="979">
        <v>100</v>
      </c>
      <c r="E2375" s="962">
        <v>168</v>
      </c>
      <c r="F2375" s="962">
        <v>1</v>
      </c>
      <c r="G2375" s="962" t="s">
        <v>685</v>
      </c>
      <c r="H2375" s="962" t="s">
        <v>32</v>
      </c>
      <c r="I2375" s="962" t="s">
        <v>681</v>
      </c>
    </row>
    <row r="2376" spans="1:9">
      <c r="A2376" s="968" t="s">
        <v>129</v>
      </c>
      <c r="B2376" s="962" t="s">
        <v>688</v>
      </c>
      <c r="C2376" s="964">
        <v>445.29203210870321</v>
      </c>
      <c r="D2376" s="979">
        <v>100</v>
      </c>
      <c r="E2376" s="962">
        <v>168</v>
      </c>
      <c r="F2376" s="962">
        <v>1</v>
      </c>
      <c r="G2376" s="962" t="s">
        <v>685</v>
      </c>
      <c r="H2376" s="962" t="s">
        <v>24</v>
      </c>
      <c r="I2376" s="962" t="s">
        <v>682</v>
      </c>
    </row>
    <row r="2377" spans="1:9">
      <c r="A2377" s="968" t="s">
        <v>264</v>
      </c>
      <c r="B2377" s="962" t="s">
        <v>688</v>
      </c>
      <c r="C2377" s="964">
        <v>0</v>
      </c>
      <c r="D2377" s="979">
        <v>100</v>
      </c>
      <c r="E2377" s="962">
        <v>168</v>
      </c>
      <c r="F2377" s="962">
        <v>1</v>
      </c>
      <c r="G2377" s="962" t="s">
        <v>685</v>
      </c>
      <c r="H2377" s="962" t="s">
        <v>133</v>
      </c>
      <c r="I2377" s="962" t="s">
        <v>682</v>
      </c>
    </row>
    <row r="2378" spans="1:9">
      <c r="A2378" s="968" t="s">
        <v>138</v>
      </c>
      <c r="B2378" s="962" t="s">
        <v>688</v>
      </c>
      <c r="C2378" s="964">
        <v>0</v>
      </c>
      <c r="D2378" s="979">
        <v>100</v>
      </c>
      <c r="E2378" s="962">
        <v>168</v>
      </c>
      <c r="F2378" s="962">
        <v>1</v>
      </c>
      <c r="G2378" s="962" t="s">
        <v>685</v>
      </c>
      <c r="H2378" s="962" t="s">
        <v>87</v>
      </c>
      <c r="I2378" s="962" t="s">
        <v>682</v>
      </c>
    </row>
    <row r="2379" spans="1:9">
      <c r="A2379" s="966" t="s">
        <v>212</v>
      </c>
      <c r="B2379" s="962" t="s">
        <v>688</v>
      </c>
      <c r="C2379" s="964">
        <v>0</v>
      </c>
      <c r="D2379" s="979">
        <v>100</v>
      </c>
      <c r="E2379" s="962">
        <v>168</v>
      </c>
      <c r="F2379" s="962">
        <v>1</v>
      </c>
      <c r="G2379" s="962" t="s">
        <v>685</v>
      </c>
      <c r="H2379" s="962" t="s">
        <v>146</v>
      </c>
      <c r="I2379" s="962" t="s">
        <v>705</v>
      </c>
    </row>
    <row r="2380" spans="1:9">
      <c r="A2380" s="962" t="s">
        <v>20</v>
      </c>
      <c r="B2380" s="962" t="s">
        <v>688</v>
      </c>
      <c r="C2380" s="964">
        <v>0</v>
      </c>
      <c r="D2380" s="979">
        <v>100</v>
      </c>
      <c r="E2380" s="962">
        <v>168</v>
      </c>
      <c r="F2380" s="962">
        <v>2</v>
      </c>
      <c r="G2380" s="962" t="s">
        <v>685</v>
      </c>
      <c r="H2380" s="962" t="s">
        <v>24</v>
      </c>
      <c r="I2380" s="963" t="s">
        <v>683</v>
      </c>
    </row>
    <row r="2381" spans="1:9">
      <c r="A2381" s="962" t="s">
        <v>143</v>
      </c>
      <c r="B2381" s="962" t="s">
        <v>688</v>
      </c>
      <c r="C2381" s="964">
        <v>0</v>
      </c>
      <c r="D2381" s="979">
        <v>100</v>
      </c>
      <c r="E2381" s="962">
        <v>168</v>
      </c>
      <c r="F2381" s="962">
        <v>2</v>
      </c>
      <c r="G2381" s="962" t="s">
        <v>685</v>
      </c>
      <c r="H2381" s="962" t="s">
        <v>146</v>
      </c>
      <c r="I2381" s="963" t="s">
        <v>681</v>
      </c>
    </row>
    <row r="2382" spans="1:9">
      <c r="A2382" s="966" t="s">
        <v>152</v>
      </c>
      <c r="B2382" s="962" t="s">
        <v>688</v>
      </c>
      <c r="C2382" s="964">
        <v>5119.482286508025</v>
      </c>
      <c r="D2382" s="979">
        <v>100</v>
      </c>
      <c r="E2382" s="962">
        <v>168</v>
      </c>
      <c r="F2382" s="962">
        <v>2</v>
      </c>
      <c r="G2382" s="962" t="s">
        <v>685</v>
      </c>
      <c r="H2382" s="962" t="s">
        <v>146</v>
      </c>
      <c r="I2382" s="963" t="s">
        <v>681</v>
      </c>
    </row>
    <row r="2383" spans="1:9">
      <c r="A2383" s="966" t="s">
        <v>158</v>
      </c>
      <c r="B2383" s="962" t="s">
        <v>688</v>
      </c>
      <c r="C2383" s="964">
        <v>2506.3390331722185</v>
      </c>
      <c r="D2383" s="979">
        <v>100</v>
      </c>
      <c r="E2383" s="962">
        <v>168</v>
      </c>
      <c r="F2383" s="962">
        <v>2</v>
      </c>
      <c r="G2383" s="962" t="s">
        <v>685</v>
      </c>
      <c r="H2383" s="962" t="s">
        <v>146</v>
      </c>
      <c r="I2383" s="963" t="s">
        <v>683</v>
      </c>
    </row>
    <row r="2384" spans="1:9">
      <c r="A2384" s="966" t="s">
        <v>30</v>
      </c>
      <c r="B2384" s="962" t="s">
        <v>688</v>
      </c>
      <c r="C2384" s="964">
        <v>986.87099431156128</v>
      </c>
      <c r="D2384" s="979">
        <v>100</v>
      </c>
      <c r="E2384" s="962">
        <v>168</v>
      </c>
      <c r="F2384" s="962">
        <v>2</v>
      </c>
      <c r="G2384" s="962" t="s">
        <v>685</v>
      </c>
      <c r="H2384" s="962" t="s">
        <v>32</v>
      </c>
      <c r="I2384" s="963" t="s">
        <v>681</v>
      </c>
    </row>
    <row r="2385" spans="1:9">
      <c r="A2385" s="967" t="s">
        <v>39</v>
      </c>
      <c r="B2385" s="962" t="s">
        <v>688</v>
      </c>
      <c r="C2385" s="964">
        <v>0</v>
      </c>
      <c r="D2385" s="979">
        <v>100</v>
      </c>
      <c r="E2385" s="962">
        <v>168</v>
      </c>
      <c r="F2385" s="962">
        <v>2</v>
      </c>
      <c r="G2385" s="962" t="s">
        <v>685</v>
      </c>
      <c r="H2385" s="962" t="s">
        <v>24</v>
      </c>
      <c r="I2385" s="963" t="s">
        <v>682</v>
      </c>
    </row>
    <row r="2386" spans="1:9">
      <c r="A2386" s="968" t="s">
        <v>70</v>
      </c>
      <c r="B2386" s="962" t="s">
        <v>688</v>
      </c>
      <c r="C2386" s="964">
        <v>3759.5085497583273</v>
      </c>
      <c r="D2386" s="979">
        <v>100</v>
      </c>
      <c r="E2386" s="962">
        <v>168</v>
      </c>
      <c r="F2386" s="962">
        <v>2</v>
      </c>
      <c r="G2386" s="962" t="s">
        <v>685</v>
      </c>
      <c r="H2386" s="962" t="s">
        <v>32</v>
      </c>
      <c r="I2386" s="963" t="s">
        <v>711</v>
      </c>
    </row>
    <row r="2387" spans="1:9">
      <c r="A2387" s="968" t="s">
        <v>746</v>
      </c>
      <c r="B2387" s="962" t="s">
        <v>688</v>
      </c>
      <c r="C2387" s="964">
        <v>1566.4618957326365</v>
      </c>
      <c r="D2387" s="979">
        <v>100</v>
      </c>
      <c r="E2387" s="962">
        <v>168</v>
      </c>
      <c r="F2387" s="962">
        <v>2</v>
      </c>
      <c r="G2387" s="962" t="s">
        <v>685</v>
      </c>
      <c r="H2387" s="962" t="s">
        <v>46</v>
      </c>
      <c r="I2387" s="963" t="s">
        <v>682</v>
      </c>
    </row>
    <row r="2388" spans="1:9">
      <c r="A2388" s="968" t="s">
        <v>63</v>
      </c>
      <c r="B2388" s="962" t="s">
        <v>688</v>
      </c>
      <c r="C2388" s="964">
        <v>783.23094786631827</v>
      </c>
      <c r="D2388" s="979">
        <v>100</v>
      </c>
      <c r="E2388" s="962">
        <v>168</v>
      </c>
      <c r="F2388" s="962">
        <v>2</v>
      </c>
      <c r="G2388" s="962" t="s">
        <v>685</v>
      </c>
      <c r="H2388" s="962" t="s">
        <v>64</v>
      </c>
      <c r="I2388" s="963" t="s">
        <v>683</v>
      </c>
    </row>
    <row r="2389" spans="1:9">
      <c r="A2389" s="966" t="s">
        <v>166</v>
      </c>
      <c r="B2389" s="962" t="s">
        <v>688</v>
      </c>
      <c r="C2389" s="964">
        <v>5357.2996834056175</v>
      </c>
      <c r="D2389" s="979">
        <v>100</v>
      </c>
      <c r="E2389" s="962">
        <v>168</v>
      </c>
      <c r="F2389" s="962">
        <v>2</v>
      </c>
      <c r="G2389" s="962" t="s">
        <v>685</v>
      </c>
      <c r="H2389" s="962" t="s">
        <v>146</v>
      </c>
      <c r="I2389" s="963" t="s">
        <v>683</v>
      </c>
    </row>
    <row r="2390" spans="1:9">
      <c r="A2390" s="966" t="s">
        <v>173</v>
      </c>
      <c r="B2390" s="962" t="s">
        <v>688</v>
      </c>
      <c r="C2390" s="964">
        <v>0</v>
      </c>
      <c r="D2390" s="979">
        <v>100</v>
      </c>
      <c r="E2390" s="962">
        <v>168</v>
      </c>
      <c r="F2390" s="962">
        <v>2</v>
      </c>
      <c r="G2390" s="962" t="s">
        <v>685</v>
      </c>
      <c r="H2390" s="962" t="s">
        <v>146</v>
      </c>
      <c r="I2390" s="963" t="s">
        <v>683</v>
      </c>
    </row>
    <row r="2391" spans="1:9">
      <c r="A2391" s="969" t="s">
        <v>52</v>
      </c>
      <c r="B2391" s="962" t="s">
        <v>688</v>
      </c>
      <c r="C2391" s="964">
        <v>1879.7542748791636</v>
      </c>
      <c r="D2391" s="979">
        <v>100</v>
      </c>
      <c r="E2391" s="962">
        <v>168</v>
      </c>
      <c r="F2391" s="962">
        <v>2</v>
      </c>
      <c r="G2391" s="962" t="s">
        <v>685</v>
      </c>
      <c r="H2391" s="962" t="s">
        <v>54</v>
      </c>
      <c r="I2391" s="962" t="s">
        <v>721</v>
      </c>
    </row>
    <row r="2392" spans="1:9">
      <c r="A2392" s="966" t="s">
        <v>185</v>
      </c>
      <c r="B2392" s="962" t="s">
        <v>688</v>
      </c>
      <c r="C2392" s="964">
        <v>21178.564830305248</v>
      </c>
      <c r="D2392" s="979">
        <v>100</v>
      </c>
      <c r="E2392" s="962">
        <v>168</v>
      </c>
      <c r="F2392" s="962">
        <v>2</v>
      </c>
      <c r="G2392" s="962" t="s">
        <v>685</v>
      </c>
      <c r="H2392" s="962" t="s">
        <v>146</v>
      </c>
      <c r="I2392" s="963" t="s">
        <v>681</v>
      </c>
    </row>
    <row r="2393" spans="1:9">
      <c r="A2393" s="968" t="s">
        <v>747</v>
      </c>
      <c r="B2393" s="962" t="s">
        <v>688</v>
      </c>
      <c r="C2393" s="964">
        <v>2506.3390331722185</v>
      </c>
      <c r="D2393" s="979">
        <v>100</v>
      </c>
      <c r="E2393" s="962">
        <v>168</v>
      </c>
      <c r="F2393" s="962">
        <v>2</v>
      </c>
      <c r="G2393" s="962" t="s">
        <v>685</v>
      </c>
      <c r="H2393" s="962" t="s">
        <v>24</v>
      </c>
      <c r="I2393" s="962" t="s">
        <v>683</v>
      </c>
    </row>
    <row r="2394" spans="1:9">
      <c r="A2394" s="966" t="s">
        <v>181</v>
      </c>
      <c r="B2394" s="962" t="s">
        <v>688</v>
      </c>
      <c r="C2394" s="964">
        <v>0</v>
      </c>
      <c r="D2394" s="979">
        <v>100</v>
      </c>
      <c r="E2394" s="962">
        <v>168</v>
      </c>
      <c r="F2394" s="962">
        <v>2</v>
      </c>
      <c r="G2394" s="962" t="s">
        <v>685</v>
      </c>
      <c r="H2394" s="962" t="s">
        <v>146</v>
      </c>
      <c r="I2394" s="963" t="s">
        <v>681</v>
      </c>
    </row>
    <row r="2395" spans="1:9">
      <c r="A2395" s="967" t="s">
        <v>261</v>
      </c>
      <c r="B2395" s="962" t="s">
        <v>688</v>
      </c>
      <c r="C2395" s="964">
        <v>0</v>
      </c>
      <c r="D2395" s="979">
        <v>100</v>
      </c>
      <c r="E2395" s="962">
        <v>168</v>
      </c>
      <c r="F2395" s="962">
        <v>2</v>
      </c>
      <c r="G2395" s="962" t="s">
        <v>685</v>
      </c>
      <c r="H2395" s="962" t="s">
        <v>79</v>
      </c>
      <c r="I2395" s="962" t="s">
        <v>683</v>
      </c>
    </row>
    <row r="2396" spans="1:9">
      <c r="A2396" s="966" t="s">
        <v>190</v>
      </c>
      <c r="B2396" s="962" t="s">
        <v>688</v>
      </c>
      <c r="C2396" s="964">
        <v>0</v>
      </c>
      <c r="D2396" s="979">
        <v>100</v>
      </c>
      <c r="E2396" s="962">
        <v>168</v>
      </c>
      <c r="F2396" s="962">
        <v>2</v>
      </c>
      <c r="G2396" s="962" t="s">
        <v>685</v>
      </c>
      <c r="H2396" s="962" t="s">
        <v>146</v>
      </c>
      <c r="I2396" s="963" t="s">
        <v>681</v>
      </c>
    </row>
    <row r="2397" spans="1:9">
      <c r="A2397" s="968" t="s">
        <v>83</v>
      </c>
      <c r="B2397" s="962" t="s">
        <v>688</v>
      </c>
      <c r="C2397" s="964">
        <v>0</v>
      </c>
      <c r="D2397" s="979">
        <v>100</v>
      </c>
      <c r="E2397" s="962">
        <v>168</v>
      </c>
      <c r="F2397" s="962">
        <v>2</v>
      </c>
      <c r="G2397" s="962" t="s">
        <v>685</v>
      </c>
      <c r="H2397" s="962" t="s">
        <v>87</v>
      </c>
      <c r="I2397" s="962" t="s">
        <v>682</v>
      </c>
    </row>
    <row r="2398" spans="1:9">
      <c r="A2398" s="966" t="s">
        <v>192</v>
      </c>
      <c r="B2398" s="962" t="s">
        <v>688</v>
      </c>
      <c r="C2398" s="964">
        <v>548.26166350642279</v>
      </c>
      <c r="D2398" s="979">
        <v>100</v>
      </c>
      <c r="E2398" s="962">
        <v>168</v>
      </c>
      <c r="F2398" s="962">
        <v>2</v>
      </c>
      <c r="G2398" s="962" t="s">
        <v>685</v>
      </c>
      <c r="H2398" s="962" t="s">
        <v>146</v>
      </c>
      <c r="I2398" s="962" t="s">
        <v>683</v>
      </c>
    </row>
    <row r="2399" spans="1:9">
      <c r="A2399" s="966" t="s">
        <v>94</v>
      </c>
      <c r="B2399" s="962" t="s">
        <v>688</v>
      </c>
      <c r="C2399" s="964">
        <v>1096.5233270128456</v>
      </c>
      <c r="D2399" s="979">
        <v>100</v>
      </c>
      <c r="E2399" s="962">
        <v>168</v>
      </c>
      <c r="F2399" s="962">
        <v>2</v>
      </c>
      <c r="G2399" s="962" t="s">
        <v>685</v>
      </c>
      <c r="H2399" s="962" t="s">
        <v>95</v>
      </c>
      <c r="I2399" s="962" t="s">
        <v>726</v>
      </c>
    </row>
    <row r="2400" spans="1:9">
      <c r="A2400" s="966" t="s">
        <v>196</v>
      </c>
      <c r="B2400" s="962" t="s">
        <v>688</v>
      </c>
      <c r="C2400" s="964">
        <v>78487.985512498417</v>
      </c>
      <c r="D2400" s="979">
        <v>100</v>
      </c>
      <c r="E2400" s="962">
        <v>168</v>
      </c>
      <c r="F2400" s="962">
        <v>2</v>
      </c>
      <c r="G2400" s="962" t="s">
        <v>685</v>
      </c>
      <c r="H2400" s="962" t="s">
        <v>146</v>
      </c>
      <c r="I2400" s="962" t="s">
        <v>681</v>
      </c>
    </row>
    <row r="2401" spans="1:9">
      <c r="A2401" s="966" t="s">
        <v>100</v>
      </c>
      <c r="B2401" s="962" t="s">
        <v>688</v>
      </c>
      <c r="C2401" s="964">
        <v>469.93856871979091</v>
      </c>
      <c r="D2401" s="979">
        <v>100</v>
      </c>
      <c r="E2401" s="962">
        <v>168</v>
      </c>
      <c r="F2401" s="962">
        <v>2</v>
      </c>
      <c r="G2401" s="962" t="s">
        <v>685</v>
      </c>
      <c r="H2401" s="962" t="s">
        <v>24</v>
      </c>
      <c r="I2401" s="962" t="s">
        <v>682</v>
      </c>
    </row>
    <row r="2402" spans="1:9">
      <c r="A2402" s="966" t="s">
        <v>198</v>
      </c>
      <c r="B2402" s="962" t="s">
        <v>688</v>
      </c>
      <c r="C2402" s="964">
        <v>0</v>
      </c>
      <c r="D2402" s="979">
        <v>100</v>
      </c>
      <c r="E2402" s="962">
        <v>168</v>
      </c>
      <c r="F2402" s="962">
        <v>2</v>
      </c>
      <c r="G2402" s="962" t="s">
        <v>685</v>
      </c>
      <c r="H2402" s="962" t="s">
        <v>146</v>
      </c>
      <c r="I2402" s="962" t="s">
        <v>683</v>
      </c>
    </row>
    <row r="2403" spans="1:9">
      <c r="A2403" s="966" t="s">
        <v>201</v>
      </c>
      <c r="B2403" s="962" t="s">
        <v>688</v>
      </c>
      <c r="C2403" s="964">
        <v>15074.892125991726</v>
      </c>
      <c r="D2403" s="979">
        <v>100</v>
      </c>
      <c r="E2403" s="962">
        <v>168</v>
      </c>
      <c r="F2403" s="962">
        <v>2</v>
      </c>
      <c r="G2403" s="962" t="s">
        <v>685</v>
      </c>
      <c r="H2403" s="962" t="s">
        <v>146</v>
      </c>
      <c r="I2403" s="963" t="s">
        <v>683</v>
      </c>
    </row>
    <row r="2404" spans="1:9">
      <c r="A2404" s="968" t="s">
        <v>103</v>
      </c>
      <c r="B2404" s="962" t="s">
        <v>688</v>
      </c>
      <c r="C2404" s="964">
        <v>313.29237914652731</v>
      </c>
      <c r="D2404" s="979">
        <v>100</v>
      </c>
      <c r="E2404" s="962">
        <v>168</v>
      </c>
      <c r="F2404" s="962">
        <v>2</v>
      </c>
      <c r="G2404" s="962" t="s">
        <v>685</v>
      </c>
      <c r="H2404" s="962" t="s">
        <v>79</v>
      </c>
      <c r="I2404" s="962" t="s">
        <v>682</v>
      </c>
    </row>
    <row r="2405" spans="1:9">
      <c r="A2405" s="968" t="s">
        <v>107</v>
      </c>
      <c r="B2405" s="962" t="s">
        <v>688</v>
      </c>
      <c r="C2405" s="964">
        <v>939.87713743958182</v>
      </c>
      <c r="D2405" s="979">
        <v>100</v>
      </c>
      <c r="E2405" s="962">
        <v>168</v>
      </c>
      <c r="F2405" s="962">
        <v>2</v>
      </c>
      <c r="G2405" s="962" t="s">
        <v>685</v>
      </c>
      <c r="H2405" s="962" t="s">
        <v>79</v>
      </c>
      <c r="I2405" s="962" t="s">
        <v>682</v>
      </c>
    </row>
    <row r="2406" spans="1:9">
      <c r="A2406" s="968" t="s">
        <v>108</v>
      </c>
      <c r="B2406" s="962" t="s">
        <v>688</v>
      </c>
      <c r="C2406" s="964">
        <v>0</v>
      </c>
      <c r="D2406" s="979">
        <v>100</v>
      </c>
      <c r="E2406" s="962">
        <v>168</v>
      </c>
      <c r="F2406" s="962">
        <v>2</v>
      </c>
      <c r="G2406" s="962" t="s">
        <v>685</v>
      </c>
      <c r="H2406" s="962" t="s">
        <v>32</v>
      </c>
      <c r="I2406" s="962" t="s">
        <v>682</v>
      </c>
    </row>
    <row r="2407" spans="1:9">
      <c r="A2407" s="966" t="s">
        <v>203</v>
      </c>
      <c r="B2407" s="962" t="s">
        <v>688</v>
      </c>
      <c r="C2407" s="964">
        <v>40728.009289048554</v>
      </c>
      <c r="D2407" s="979">
        <v>100</v>
      </c>
      <c r="E2407" s="962">
        <v>168</v>
      </c>
      <c r="F2407" s="962">
        <v>2</v>
      </c>
      <c r="G2407" s="962" t="s">
        <v>685</v>
      </c>
      <c r="H2407" s="962" t="s">
        <v>146</v>
      </c>
      <c r="I2407" s="963" t="s">
        <v>681</v>
      </c>
    </row>
    <row r="2408" spans="1:9">
      <c r="A2408" s="966" t="s">
        <v>204</v>
      </c>
      <c r="B2408" s="962" t="s">
        <v>688</v>
      </c>
      <c r="C2408" s="964">
        <v>565806.03673862841</v>
      </c>
      <c r="D2408" s="979">
        <v>100</v>
      </c>
      <c r="E2408" s="962">
        <v>168</v>
      </c>
      <c r="F2408" s="962">
        <v>2</v>
      </c>
      <c r="G2408" s="962" t="s">
        <v>685</v>
      </c>
      <c r="H2408" s="962" t="s">
        <v>146</v>
      </c>
      <c r="I2408" s="963" t="s">
        <v>681</v>
      </c>
    </row>
    <row r="2409" spans="1:9">
      <c r="A2409" s="966" t="s">
        <v>262</v>
      </c>
      <c r="B2409" s="962" t="s">
        <v>688</v>
      </c>
      <c r="C2409" s="964">
        <v>16238.988319095</v>
      </c>
      <c r="D2409" s="979">
        <v>100</v>
      </c>
      <c r="E2409" s="962">
        <v>168</v>
      </c>
      <c r="F2409" s="962">
        <v>2</v>
      </c>
      <c r="G2409" s="962" t="s">
        <v>685</v>
      </c>
      <c r="H2409" s="962" t="s">
        <v>146</v>
      </c>
      <c r="I2409" s="963" t="s">
        <v>681</v>
      </c>
    </row>
    <row r="2410" spans="1:9">
      <c r="A2410" s="966" t="s">
        <v>263</v>
      </c>
      <c r="B2410" s="962" t="s">
        <v>688</v>
      </c>
      <c r="C2410" s="964">
        <v>0</v>
      </c>
      <c r="D2410" s="979">
        <v>100</v>
      </c>
      <c r="E2410" s="962">
        <v>168</v>
      </c>
      <c r="F2410" s="962">
        <v>2</v>
      </c>
      <c r="G2410" s="962" t="s">
        <v>685</v>
      </c>
      <c r="H2410" s="962" t="s">
        <v>24</v>
      </c>
      <c r="I2410" s="962" t="s">
        <v>683</v>
      </c>
    </row>
    <row r="2411" spans="1:9">
      <c r="A2411" s="969" t="s">
        <v>122</v>
      </c>
      <c r="B2411" s="962" t="s">
        <v>688</v>
      </c>
      <c r="C2411" s="964">
        <v>783.23094786631827</v>
      </c>
      <c r="D2411" s="979">
        <v>100</v>
      </c>
      <c r="E2411" s="962">
        <v>168</v>
      </c>
      <c r="F2411" s="962">
        <v>2</v>
      </c>
      <c r="G2411" s="962" t="s">
        <v>685</v>
      </c>
      <c r="H2411" s="962" t="s">
        <v>79</v>
      </c>
      <c r="I2411" s="962" t="s">
        <v>683</v>
      </c>
    </row>
    <row r="2412" spans="1:9">
      <c r="A2412" s="969" t="s">
        <v>120</v>
      </c>
      <c r="B2412" s="962" t="s">
        <v>688</v>
      </c>
      <c r="C2412" s="964">
        <v>313.29237914652731</v>
      </c>
      <c r="D2412" s="979">
        <v>100</v>
      </c>
      <c r="E2412" s="962">
        <v>168</v>
      </c>
      <c r="F2412" s="962">
        <v>2</v>
      </c>
      <c r="G2412" s="962" t="s">
        <v>685</v>
      </c>
      <c r="H2412" s="962" t="s">
        <v>79</v>
      </c>
    </row>
    <row r="2413" spans="1:9">
      <c r="A2413" s="969" t="s">
        <v>123</v>
      </c>
      <c r="B2413" s="962" t="s">
        <v>688</v>
      </c>
      <c r="C2413" s="964">
        <v>156.64618957326365</v>
      </c>
      <c r="D2413" s="979">
        <v>100</v>
      </c>
      <c r="E2413" s="962">
        <v>168</v>
      </c>
      <c r="F2413" s="962">
        <v>2</v>
      </c>
      <c r="G2413" s="962" t="s">
        <v>685</v>
      </c>
      <c r="H2413" s="962" t="s">
        <v>54</v>
      </c>
      <c r="I2413" s="962" t="s">
        <v>683</v>
      </c>
    </row>
    <row r="2414" spans="1:9">
      <c r="A2414" s="967" t="s">
        <v>214</v>
      </c>
      <c r="B2414" s="962" t="s">
        <v>688</v>
      </c>
      <c r="C2414" s="964">
        <v>0</v>
      </c>
      <c r="D2414" s="979">
        <v>100</v>
      </c>
      <c r="E2414" s="962">
        <v>168</v>
      </c>
      <c r="F2414" s="962">
        <v>2</v>
      </c>
      <c r="G2414" s="962" t="s">
        <v>685</v>
      </c>
      <c r="H2414" s="962" t="s">
        <v>146</v>
      </c>
      <c r="I2414" s="962" t="s">
        <v>683</v>
      </c>
    </row>
    <row r="2415" spans="1:9" ht="15.6">
      <c r="A2415" s="967" t="s">
        <v>218</v>
      </c>
      <c r="B2415" s="962" t="s">
        <v>688</v>
      </c>
      <c r="C2415" s="964">
        <v>1879.7542748791636</v>
      </c>
      <c r="D2415" s="979">
        <v>100</v>
      </c>
      <c r="E2415" s="962">
        <v>168</v>
      </c>
      <c r="F2415" s="962">
        <v>2</v>
      </c>
      <c r="G2415" s="962" t="s">
        <v>685</v>
      </c>
      <c r="H2415" s="962" t="s">
        <v>146</v>
      </c>
      <c r="I2415" s="973" t="s">
        <v>742</v>
      </c>
    </row>
    <row r="2416" spans="1:9">
      <c r="A2416" s="969" t="s">
        <v>126</v>
      </c>
      <c r="B2416" s="962" t="s">
        <v>688</v>
      </c>
      <c r="C2416" s="964">
        <v>0</v>
      </c>
      <c r="D2416" s="979">
        <v>100</v>
      </c>
      <c r="E2416" s="962">
        <v>168</v>
      </c>
      <c r="F2416" s="962">
        <v>2</v>
      </c>
      <c r="G2416" s="962" t="s">
        <v>685</v>
      </c>
      <c r="H2416" s="962" t="s">
        <v>32</v>
      </c>
      <c r="I2416" s="962" t="s">
        <v>681</v>
      </c>
    </row>
    <row r="2417" spans="1:9">
      <c r="A2417" s="968" t="s">
        <v>129</v>
      </c>
      <c r="B2417" s="962" t="s">
        <v>688</v>
      </c>
      <c r="C2417" s="964">
        <v>626.58475829305462</v>
      </c>
      <c r="D2417" s="979">
        <v>100</v>
      </c>
      <c r="E2417" s="962">
        <v>168</v>
      </c>
      <c r="F2417" s="962">
        <v>2</v>
      </c>
      <c r="G2417" s="962" t="s">
        <v>685</v>
      </c>
      <c r="H2417" s="962" t="s">
        <v>24</v>
      </c>
      <c r="I2417" s="962" t="s">
        <v>682</v>
      </c>
    </row>
    <row r="2418" spans="1:9">
      <c r="A2418" s="968" t="s">
        <v>264</v>
      </c>
      <c r="B2418" s="962" t="s">
        <v>688</v>
      </c>
      <c r="C2418" s="964">
        <v>0</v>
      </c>
      <c r="D2418" s="979">
        <v>100</v>
      </c>
      <c r="E2418" s="962">
        <v>168</v>
      </c>
      <c r="F2418" s="962">
        <v>2</v>
      </c>
      <c r="G2418" s="962" t="s">
        <v>685</v>
      </c>
      <c r="H2418" s="962" t="s">
        <v>133</v>
      </c>
      <c r="I2418" s="962" t="s">
        <v>682</v>
      </c>
    </row>
    <row r="2419" spans="1:9">
      <c r="A2419" s="968" t="s">
        <v>138</v>
      </c>
      <c r="B2419" s="962" t="s">
        <v>688</v>
      </c>
      <c r="C2419" s="964">
        <v>156.64618957326365</v>
      </c>
      <c r="D2419" s="979">
        <v>100</v>
      </c>
      <c r="E2419" s="962">
        <v>168</v>
      </c>
      <c r="F2419" s="962">
        <v>2</v>
      </c>
      <c r="G2419" s="962" t="s">
        <v>685</v>
      </c>
      <c r="H2419" s="962" t="s">
        <v>87</v>
      </c>
      <c r="I2419" s="962" t="s">
        <v>682</v>
      </c>
    </row>
    <row r="2420" spans="1:9">
      <c r="A2420" s="966" t="s">
        <v>212</v>
      </c>
      <c r="B2420" s="962" t="s">
        <v>688</v>
      </c>
      <c r="C2420" s="964">
        <v>0</v>
      </c>
      <c r="D2420" s="979">
        <v>100</v>
      </c>
      <c r="E2420" s="962">
        <v>168</v>
      </c>
      <c r="F2420" s="962">
        <v>2</v>
      </c>
      <c r="G2420" s="962" t="s">
        <v>685</v>
      </c>
      <c r="H2420" s="962" t="s">
        <v>146</v>
      </c>
      <c r="I2420" s="962" t="s">
        <v>705</v>
      </c>
    </row>
    <row r="2421" spans="1:9">
      <c r="A2421" s="962" t="s">
        <v>20</v>
      </c>
      <c r="B2421" s="962" t="s">
        <v>688</v>
      </c>
      <c r="C2421" s="964">
        <v>0</v>
      </c>
      <c r="D2421" s="979">
        <v>100</v>
      </c>
      <c r="E2421" s="962">
        <v>168</v>
      </c>
      <c r="F2421" s="962">
        <v>3</v>
      </c>
      <c r="G2421" s="962" t="s">
        <v>685</v>
      </c>
      <c r="H2421" s="962" t="s">
        <v>24</v>
      </c>
      <c r="I2421" s="963" t="s">
        <v>683</v>
      </c>
    </row>
    <row r="2422" spans="1:9">
      <c r="A2422" s="962" t="s">
        <v>143</v>
      </c>
      <c r="B2422" s="962" t="s">
        <v>688</v>
      </c>
      <c r="C2422" s="964">
        <v>0</v>
      </c>
      <c r="D2422" s="979">
        <v>100</v>
      </c>
      <c r="E2422" s="962">
        <v>168</v>
      </c>
      <c r="F2422" s="962">
        <v>3</v>
      </c>
      <c r="G2422" s="962" t="s">
        <v>685</v>
      </c>
      <c r="H2422" s="962" t="s">
        <v>146</v>
      </c>
      <c r="I2422" s="963" t="s">
        <v>681</v>
      </c>
    </row>
    <row r="2423" spans="1:9">
      <c r="A2423" s="966" t="s">
        <v>152</v>
      </c>
      <c r="B2423" s="962" t="s">
        <v>688</v>
      </c>
      <c r="C2423" s="964">
        <v>0</v>
      </c>
      <c r="D2423" s="979">
        <v>100</v>
      </c>
      <c r="E2423" s="962">
        <v>168</v>
      </c>
      <c r="F2423" s="962">
        <v>3</v>
      </c>
      <c r="G2423" s="962" t="s">
        <v>685</v>
      </c>
      <c r="H2423" s="962" t="s">
        <v>146</v>
      </c>
      <c r="I2423" s="963" t="s">
        <v>681</v>
      </c>
    </row>
    <row r="2424" spans="1:9">
      <c r="A2424" s="966" t="s">
        <v>158</v>
      </c>
      <c r="B2424" s="962" t="s">
        <v>688</v>
      </c>
      <c r="C2424" s="964">
        <v>13094.702340999263</v>
      </c>
      <c r="D2424" s="979">
        <v>100</v>
      </c>
      <c r="E2424" s="962">
        <v>168</v>
      </c>
      <c r="F2424" s="962">
        <v>3</v>
      </c>
      <c r="G2424" s="962" t="s">
        <v>685</v>
      </c>
      <c r="H2424" s="962" t="s">
        <v>146</v>
      </c>
      <c r="I2424" s="963" t="s">
        <v>683</v>
      </c>
    </row>
    <row r="2425" spans="1:9">
      <c r="A2425" s="966" t="s">
        <v>30</v>
      </c>
      <c r="B2425" s="962" t="s">
        <v>688</v>
      </c>
      <c r="C2425" s="964">
        <v>0</v>
      </c>
      <c r="D2425" s="979">
        <v>100</v>
      </c>
      <c r="E2425" s="962">
        <v>168</v>
      </c>
      <c r="F2425" s="962">
        <v>3</v>
      </c>
      <c r="G2425" s="962" t="s">
        <v>685</v>
      </c>
      <c r="H2425" s="962" t="s">
        <v>32</v>
      </c>
      <c r="I2425" s="963" t="s">
        <v>681</v>
      </c>
    </row>
    <row r="2426" spans="1:9">
      <c r="A2426" s="967" t="s">
        <v>39</v>
      </c>
      <c r="B2426" s="962" t="s">
        <v>688</v>
      </c>
      <c r="C2426" s="964">
        <v>0</v>
      </c>
      <c r="D2426" s="979">
        <v>100</v>
      </c>
      <c r="E2426" s="962">
        <v>168</v>
      </c>
      <c r="F2426" s="962">
        <v>3</v>
      </c>
      <c r="G2426" s="962" t="s">
        <v>685</v>
      </c>
      <c r="H2426" s="962" t="s">
        <v>24</v>
      </c>
      <c r="I2426" s="963" t="s">
        <v>682</v>
      </c>
    </row>
    <row r="2427" spans="1:9">
      <c r="A2427" s="968" t="s">
        <v>70</v>
      </c>
      <c r="B2427" s="962" t="s">
        <v>688</v>
      </c>
      <c r="C2427" s="964">
        <v>2666.9454869652272</v>
      </c>
      <c r="D2427" s="979">
        <v>100</v>
      </c>
      <c r="E2427" s="962">
        <v>168</v>
      </c>
      <c r="F2427" s="962">
        <v>3</v>
      </c>
      <c r="G2427" s="962" t="s">
        <v>685</v>
      </c>
      <c r="H2427" s="962" t="s">
        <v>32</v>
      </c>
      <c r="I2427" s="963" t="s">
        <v>711</v>
      </c>
    </row>
    <row r="2428" spans="1:9">
      <c r="A2428" s="968" t="s">
        <v>746</v>
      </c>
      <c r="B2428" s="962" t="s">
        <v>688</v>
      </c>
      <c r="C2428" s="964">
        <v>320.03345843582724</v>
      </c>
      <c r="D2428" s="979">
        <v>100</v>
      </c>
      <c r="E2428" s="962">
        <v>168</v>
      </c>
      <c r="F2428" s="962">
        <v>3</v>
      </c>
      <c r="G2428" s="962" t="s">
        <v>685</v>
      </c>
      <c r="H2428" s="962" t="s">
        <v>46</v>
      </c>
      <c r="I2428" s="963" t="s">
        <v>682</v>
      </c>
    </row>
    <row r="2429" spans="1:9">
      <c r="A2429" s="968" t="s">
        <v>63</v>
      </c>
      <c r="B2429" s="962" t="s">
        <v>688</v>
      </c>
      <c r="C2429" s="964">
        <v>213.35563895721816</v>
      </c>
      <c r="D2429" s="979">
        <v>100</v>
      </c>
      <c r="E2429" s="962">
        <v>168</v>
      </c>
      <c r="F2429" s="962">
        <v>3</v>
      </c>
      <c r="G2429" s="962" t="s">
        <v>685</v>
      </c>
      <c r="H2429" s="962" t="s">
        <v>64</v>
      </c>
      <c r="I2429" s="963" t="s">
        <v>683</v>
      </c>
    </row>
    <row r="2430" spans="1:9">
      <c r="A2430" s="966" t="s">
        <v>166</v>
      </c>
      <c r="B2430" s="962" t="s">
        <v>688</v>
      </c>
      <c r="C2430" s="964">
        <v>2898.080762502213</v>
      </c>
      <c r="D2430" s="979">
        <v>100</v>
      </c>
      <c r="E2430" s="962">
        <v>168</v>
      </c>
      <c r="F2430" s="962">
        <v>3</v>
      </c>
      <c r="G2430" s="962" t="s">
        <v>685</v>
      </c>
      <c r="H2430" s="962" t="s">
        <v>146</v>
      </c>
      <c r="I2430" s="963" t="s">
        <v>683</v>
      </c>
    </row>
    <row r="2431" spans="1:9">
      <c r="A2431" s="966" t="s">
        <v>173</v>
      </c>
      <c r="B2431" s="962" t="s">
        <v>688</v>
      </c>
      <c r="C2431" s="964">
        <v>1164.5661959748159</v>
      </c>
      <c r="D2431" s="979">
        <v>100</v>
      </c>
      <c r="E2431" s="962">
        <v>168</v>
      </c>
      <c r="F2431" s="962">
        <v>3</v>
      </c>
      <c r="G2431" s="962" t="s">
        <v>685</v>
      </c>
      <c r="H2431" s="962" t="s">
        <v>146</v>
      </c>
      <c r="I2431" s="963" t="s">
        <v>683</v>
      </c>
    </row>
    <row r="2432" spans="1:9">
      <c r="A2432" s="969" t="s">
        <v>52</v>
      </c>
      <c r="B2432" s="962" t="s">
        <v>688</v>
      </c>
      <c r="C2432" s="964">
        <v>640.06691687165448</v>
      </c>
      <c r="D2432" s="979">
        <v>100</v>
      </c>
      <c r="E2432" s="962">
        <v>168</v>
      </c>
      <c r="F2432" s="962">
        <v>3</v>
      </c>
      <c r="G2432" s="962" t="s">
        <v>685</v>
      </c>
      <c r="H2432" s="962" t="s">
        <v>54</v>
      </c>
      <c r="I2432" s="962" t="s">
        <v>721</v>
      </c>
    </row>
    <row r="2433" spans="1:9">
      <c r="A2433" s="966" t="s">
        <v>185</v>
      </c>
      <c r="B2433" s="962" t="s">
        <v>688</v>
      </c>
      <c r="C2433" s="964">
        <v>23309.103556076083</v>
      </c>
      <c r="D2433" s="979">
        <v>100</v>
      </c>
      <c r="E2433" s="962">
        <v>168</v>
      </c>
      <c r="F2433" s="962">
        <v>3</v>
      </c>
      <c r="G2433" s="962" t="s">
        <v>685</v>
      </c>
      <c r="H2433" s="962" t="s">
        <v>146</v>
      </c>
      <c r="I2433" s="963" t="s">
        <v>681</v>
      </c>
    </row>
    <row r="2434" spans="1:9">
      <c r="A2434" s="968" t="s">
        <v>747</v>
      </c>
      <c r="B2434" s="962" t="s">
        <v>688</v>
      </c>
      <c r="C2434" s="964">
        <v>853.42255582887265</v>
      </c>
      <c r="D2434" s="979">
        <v>100</v>
      </c>
      <c r="E2434" s="962">
        <v>168</v>
      </c>
      <c r="F2434" s="962">
        <v>3</v>
      </c>
      <c r="G2434" s="962" t="s">
        <v>685</v>
      </c>
      <c r="H2434" s="962" t="s">
        <v>24</v>
      </c>
      <c r="I2434" s="962" t="s">
        <v>683</v>
      </c>
    </row>
    <row r="2435" spans="1:9">
      <c r="A2435" s="966" t="s">
        <v>181</v>
      </c>
      <c r="B2435" s="962" t="s">
        <v>688</v>
      </c>
      <c r="C2435" s="964">
        <v>1280.133833743309</v>
      </c>
      <c r="D2435" s="979">
        <v>100</v>
      </c>
      <c r="E2435" s="962">
        <v>168</v>
      </c>
      <c r="F2435" s="962">
        <v>3</v>
      </c>
      <c r="G2435" s="962" t="s">
        <v>685</v>
      </c>
      <c r="H2435" s="962" t="s">
        <v>146</v>
      </c>
      <c r="I2435" s="963" t="s">
        <v>681</v>
      </c>
    </row>
    <row r="2436" spans="1:9">
      <c r="A2436" s="967" t="s">
        <v>261</v>
      </c>
      <c r="B2436" s="962" t="s">
        <v>688</v>
      </c>
      <c r="C2436" s="964">
        <v>0</v>
      </c>
      <c r="D2436" s="979">
        <v>100</v>
      </c>
      <c r="E2436" s="962">
        <v>168</v>
      </c>
      <c r="F2436" s="962">
        <v>3</v>
      </c>
      <c r="G2436" s="962" t="s">
        <v>685</v>
      </c>
      <c r="H2436" s="962" t="s">
        <v>79</v>
      </c>
      <c r="I2436" s="962" t="s">
        <v>683</v>
      </c>
    </row>
    <row r="2437" spans="1:9">
      <c r="A2437" s="966" t="s">
        <v>190</v>
      </c>
      <c r="B2437" s="962" t="s">
        <v>688</v>
      </c>
      <c r="C2437" s="964">
        <v>2716.7284693885777</v>
      </c>
      <c r="D2437" s="979">
        <v>100</v>
      </c>
      <c r="E2437" s="962">
        <v>168</v>
      </c>
      <c r="F2437" s="962">
        <v>3</v>
      </c>
      <c r="G2437" s="962" t="s">
        <v>685</v>
      </c>
      <c r="H2437" s="962" t="s">
        <v>146</v>
      </c>
      <c r="I2437" s="963" t="s">
        <v>681</v>
      </c>
    </row>
    <row r="2438" spans="1:9">
      <c r="A2438" s="968" t="s">
        <v>83</v>
      </c>
      <c r="B2438" s="962" t="s">
        <v>688</v>
      </c>
      <c r="C2438" s="964">
        <v>0</v>
      </c>
      <c r="D2438" s="979">
        <v>100</v>
      </c>
      <c r="E2438" s="962">
        <v>168</v>
      </c>
      <c r="F2438" s="962">
        <v>3</v>
      </c>
      <c r="G2438" s="962" t="s">
        <v>685</v>
      </c>
      <c r="H2438" s="962" t="s">
        <v>87</v>
      </c>
      <c r="I2438" s="962" t="s">
        <v>682</v>
      </c>
    </row>
    <row r="2439" spans="1:9">
      <c r="A2439" s="966" t="s">
        <v>192</v>
      </c>
      <c r="B2439" s="962" t="s">
        <v>688</v>
      </c>
      <c r="C2439" s="964">
        <v>0</v>
      </c>
      <c r="D2439" s="979">
        <v>100</v>
      </c>
      <c r="E2439" s="962">
        <v>168</v>
      </c>
      <c r="F2439" s="962">
        <v>3</v>
      </c>
      <c r="G2439" s="962" t="s">
        <v>685</v>
      </c>
      <c r="H2439" s="962" t="s">
        <v>146</v>
      </c>
      <c r="I2439" s="962" t="s">
        <v>683</v>
      </c>
    </row>
    <row r="2440" spans="1:9">
      <c r="A2440" s="966" t="s">
        <v>94</v>
      </c>
      <c r="B2440" s="962" t="s">
        <v>688</v>
      </c>
      <c r="C2440" s="964">
        <v>2346.9120285293998</v>
      </c>
      <c r="D2440" s="979">
        <v>100</v>
      </c>
      <c r="E2440" s="962">
        <v>168</v>
      </c>
      <c r="F2440" s="962">
        <v>3</v>
      </c>
      <c r="G2440" s="962" t="s">
        <v>685</v>
      </c>
      <c r="H2440" s="962" t="s">
        <v>95</v>
      </c>
      <c r="I2440" s="962" t="s">
        <v>726</v>
      </c>
    </row>
    <row r="2441" spans="1:9">
      <c r="A2441" s="966" t="s">
        <v>196</v>
      </c>
      <c r="B2441" s="962" t="s">
        <v>688</v>
      </c>
      <c r="C2441" s="964">
        <v>53196.672646666397</v>
      </c>
      <c r="D2441" s="979">
        <v>100</v>
      </c>
      <c r="E2441" s="962">
        <v>168</v>
      </c>
      <c r="F2441" s="962">
        <v>3</v>
      </c>
      <c r="G2441" s="962" t="s">
        <v>685</v>
      </c>
      <c r="H2441" s="962" t="s">
        <v>146</v>
      </c>
      <c r="I2441" s="962" t="s">
        <v>681</v>
      </c>
    </row>
    <row r="2442" spans="1:9">
      <c r="A2442" s="966" t="s">
        <v>100</v>
      </c>
      <c r="B2442" s="962" t="s">
        <v>688</v>
      </c>
      <c r="C2442" s="964">
        <v>320.03345843582724</v>
      </c>
      <c r="D2442" s="979">
        <v>100</v>
      </c>
      <c r="E2442" s="962">
        <v>168</v>
      </c>
      <c r="F2442" s="962">
        <v>3</v>
      </c>
      <c r="G2442" s="962" t="s">
        <v>685</v>
      </c>
      <c r="H2442" s="962" t="s">
        <v>24</v>
      </c>
      <c r="I2442" s="962" t="s">
        <v>682</v>
      </c>
    </row>
    <row r="2443" spans="1:9">
      <c r="A2443" s="966" t="s">
        <v>198</v>
      </c>
      <c r="B2443" s="962" t="s">
        <v>688</v>
      </c>
      <c r="C2443" s="964">
        <v>0</v>
      </c>
      <c r="D2443" s="979">
        <v>100</v>
      </c>
      <c r="E2443" s="962">
        <v>168</v>
      </c>
      <c r="F2443" s="962">
        <v>3</v>
      </c>
      <c r="G2443" s="962" t="s">
        <v>685</v>
      </c>
      <c r="H2443" s="962" t="s">
        <v>146</v>
      </c>
      <c r="I2443" s="962" t="s">
        <v>683</v>
      </c>
    </row>
    <row r="2444" spans="1:9">
      <c r="A2444" s="966" t="s">
        <v>201</v>
      </c>
      <c r="B2444" s="962" t="s">
        <v>688</v>
      </c>
      <c r="C2444" s="964">
        <v>6198.5427739149709</v>
      </c>
      <c r="D2444" s="979">
        <v>100</v>
      </c>
      <c r="E2444" s="962">
        <v>168</v>
      </c>
      <c r="F2444" s="962">
        <v>3</v>
      </c>
      <c r="G2444" s="962" t="s">
        <v>685</v>
      </c>
      <c r="H2444" s="962" t="s">
        <v>146</v>
      </c>
      <c r="I2444" s="963" t="s">
        <v>683</v>
      </c>
    </row>
    <row r="2445" spans="1:9">
      <c r="A2445" s="968" t="s">
        <v>103</v>
      </c>
      <c r="B2445" s="962" t="s">
        <v>688</v>
      </c>
      <c r="C2445" s="964">
        <v>0</v>
      </c>
      <c r="D2445" s="979">
        <v>100</v>
      </c>
      <c r="E2445" s="962">
        <v>168</v>
      </c>
      <c r="F2445" s="962">
        <v>3</v>
      </c>
      <c r="G2445" s="962" t="s">
        <v>685</v>
      </c>
      <c r="H2445" s="962" t="s">
        <v>79</v>
      </c>
      <c r="I2445" s="962" t="s">
        <v>682</v>
      </c>
    </row>
    <row r="2446" spans="1:9">
      <c r="A2446" s="968" t="s">
        <v>107</v>
      </c>
      <c r="B2446" s="962" t="s">
        <v>688</v>
      </c>
      <c r="C2446" s="964">
        <v>426.71127791443632</v>
      </c>
      <c r="D2446" s="979">
        <v>100</v>
      </c>
      <c r="E2446" s="962">
        <v>168</v>
      </c>
      <c r="F2446" s="962">
        <v>3</v>
      </c>
      <c r="G2446" s="962" t="s">
        <v>685</v>
      </c>
      <c r="H2446" s="962" t="s">
        <v>79</v>
      </c>
      <c r="I2446" s="962" t="s">
        <v>682</v>
      </c>
    </row>
    <row r="2447" spans="1:9">
      <c r="A2447" s="968" t="s">
        <v>108</v>
      </c>
      <c r="B2447" s="962" t="s">
        <v>688</v>
      </c>
      <c r="C2447" s="964">
        <v>106.67781947860908</v>
      </c>
      <c r="D2447" s="979">
        <v>100</v>
      </c>
      <c r="E2447" s="962">
        <v>168</v>
      </c>
      <c r="F2447" s="962">
        <v>3</v>
      </c>
      <c r="G2447" s="962" t="s">
        <v>685</v>
      </c>
      <c r="H2447" s="962" t="s">
        <v>32</v>
      </c>
      <c r="I2447" s="962" t="s">
        <v>682</v>
      </c>
    </row>
    <row r="2448" spans="1:9">
      <c r="A2448" s="966" t="s">
        <v>203</v>
      </c>
      <c r="B2448" s="962" t="s">
        <v>688</v>
      </c>
      <c r="C2448" s="964">
        <v>22188.986451550689</v>
      </c>
      <c r="D2448" s="979">
        <v>100</v>
      </c>
      <c r="E2448" s="962">
        <v>168</v>
      </c>
      <c r="F2448" s="962">
        <v>3</v>
      </c>
      <c r="G2448" s="962" t="s">
        <v>685</v>
      </c>
      <c r="H2448" s="962" t="s">
        <v>146</v>
      </c>
      <c r="I2448" s="963" t="s">
        <v>681</v>
      </c>
    </row>
    <row r="2449" spans="1:9">
      <c r="A2449" s="966" t="s">
        <v>204</v>
      </c>
      <c r="B2449" s="962" t="s">
        <v>688</v>
      </c>
      <c r="C2449" s="964">
        <v>514898.27535008651</v>
      </c>
      <c r="D2449" s="979">
        <v>100</v>
      </c>
      <c r="E2449" s="962">
        <v>168</v>
      </c>
      <c r="F2449" s="962">
        <v>3</v>
      </c>
      <c r="G2449" s="962" t="s">
        <v>685</v>
      </c>
      <c r="H2449" s="962" t="s">
        <v>146</v>
      </c>
      <c r="I2449" s="963" t="s">
        <v>681</v>
      </c>
    </row>
    <row r="2450" spans="1:9">
      <c r="A2450" s="966" t="s">
        <v>262</v>
      </c>
      <c r="B2450" s="962" t="s">
        <v>688</v>
      </c>
      <c r="C2450" s="964">
        <v>11297.181082784702</v>
      </c>
      <c r="D2450" s="979">
        <v>100</v>
      </c>
      <c r="E2450" s="962">
        <v>168</v>
      </c>
      <c r="F2450" s="962">
        <v>3</v>
      </c>
      <c r="G2450" s="962" t="s">
        <v>685</v>
      </c>
      <c r="H2450" s="962" t="s">
        <v>146</v>
      </c>
      <c r="I2450" s="963" t="s">
        <v>681</v>
      </c>
    </row>
    <row r="2451" spans="1:9">
      <c r="A2451" s="966" t="s">
        <v>263</v>
      </c>
      <c r="B2451" s="962" t="s">
        <v>688</v>
      </c>
      <c r="C2451" s="964">
        <v>0</v>
      </c>
      <c r="D2451" s="979">
        <v>100</v>
      </c>
      <c r="E2451" s="962">
        <v>168</v>
      </c>
      <c r="F2451" s="962">
        <v>3</v>
      </c>
      <c r="G2451" s="962" t="s">
        <v>685</v>
      </c>
      <c r="H2451" s="962" t="s">
        <v>24</v>
      </c>
      <c r="I2451" s="962" t="s">
        <v>683</v>
      </c>
    </row>
    <row r="2452" spans="1:9">
      <c r="A2452" s="969" t="s">
        <v>122</v>
      </c>
      <c r="B2452" s="962" t="s">
        <v>688</v>
      </c>
      <c r="C2452" s="964">
        <v>1280.133833743309</v>
      </c>
      <c r="D2452" s="979">
        <v>100</v>
      </c>
      <c r="E2452" s="962">
        <v>168</v>
      </c>
      <c r="F2452" s="962">
        <v>3</v>
      </c>
      <c r="G2452" s="962" t="s">
        <v>685</v>
      </c>
      <c r="H2452" s="962" t="s">
        <v>79</v>
      </c>
      <c r="I2452" s="962" t="s">
        <v>683</v>
      </c>
    </row>
    <row r="2453" spans="1:9">
      <c r="A2453" s="969" t="s">
        <v>120</v>
      </c>
      <c r="B2453" s="962" t="s">
        <v>688</v>
      </c>
      <c r="C2453" s="964">
        <v>213.35563895721816</v>
      </c>
      <c r="D2453" s="979">
        <v>100</v>
      </c>
      <c r="E2453" s="962">
        <v>168</v>
      </c>
      <c r="F2453" s="962">
        <v>3</v>
      </c>
      <c r="G2453" s="962" t="s">
        <v>685</v>
      </c>
      <c r="H2453" s="962" t="s">
        <v>79</v>
      </c>
    </row>
    <row r="2454" spans="1:9">
      <c r="A2454" s="969" t="s">
        <v>123</v>
      </c>
      <c r="B2454" s="962" t="s">
        <v>688</v>
      </c>
      <c r="C2454" s="964">
        <v>213.35563895721816</v>
      </c>
      <c r="D2454" s="979">
        <v>100</v>
      </c>
      <c r="E2454" s="962">
        <v>168</v>
      </c>
      <c r="F2454" s="962">
        <v>3</v>
      </c>
      <c r="G2454" s="962" t="s">
        <v>685</v>
      </c>
      <c r="H2454" s="962" t="s">
        <v>54</v>
      </c>
      <c r="I2454" s="962" t="s">
        <v>683</v>
      </c>
    </row>
    <row r="2455" spans="1:9">
      <c r="A2455" s="967" t="s">
        <v>214</v>
      </c>
      <c r="B2455" s="962" t="s">
        <v>688</v>
      </c>
      <c r="C2455" s="964">
        <v>746.74473635026345</v>
      </c>
      <c r="D2455" s="979">
        <v>100</v>
      </c>
      <c r="E2455" s="962">
        <v>168</v>
      </c>
      <c r="F2455" s="962">
        <v>3</v>
      </c>
      <c r="G2455" s="962" t="s">
        <v>685</v>
      </c>
      <c r="H2455" s="962" t="s">
        <v>146</v>
      </c>
      <c r="I2455" s="962" t="s">
        <v>683</v>
      </c>
    </row>
    <row r="2456" spans="1:9" ht="15.6">
      <c r="A2456" s="967" t="s">
        <v>218</v>
      </c>
      <c r="B2456" s="962" t="s">
        <v>688</v>
      </c>
      <c r="C2456" s="964">
        <v>426.71127791443632</v>
      </c>
      <c r="D2456" s="979">
        <v>100</v>
      </c>
      <c r="E2456" s="962">
        <v>168</v>
      </c>
      <c r="F2456" s="962">
        <v>3</v>
      </c>
      <c r="G2456" s="962" t="s">
        <v>685</v>
      </c>
      <c r="H2456" s="962" t="s">
        <v>146</v>
      </c>
      <c r="I2456" s="973" t="s">
        <v>742</v>
      </c>
    </row>
    <row r="2457" spans="1:9">
      <c r="A2457" s="969" t="s">
        <v>126</v>
      </c>
      <c r="B2457" s="962" t="s">
        <v>688</v>
      </c>
      <c r="C2457" s="964">
        <v>0</v>
      </c>
      <c r="D2457" s="979">
        <v>100</v>
      </c>
      <c r="E2457" s="962">
        <v>168</v>
      </c>
      <c r="F2457" s="962">
        <v>3</v>
      </c>
      <c r="G2457" s="962" t="s">
        <v>685</v>
      </c>
      <c r="H2457" s="962" t="s">
        <v>32</v>
      </c>
      <c r="I2457" s="962" t="s">
        <v>681</v>
      </c>
    </row>
    <row r="2458" spans="1:9">
      <c r="A2458" s="968" t="s">
        <v>129</v>
      </c>
      <c r="B2458" s="962" t="s">
        <v>688</v>
      </c>
      <c r="C2458" s="964">
        <v>106.67781947860908</v>
      </c>
      <c r="D2458" s="979">
        <v>100</v>
      </c>
      <c r="E2458" s="962">
        <v>168</v>
      </c>
      <c r="F2458" s="962">
        <v>3</v>
      </c>
      <c r="G2458" s="962" t="s">
        <v>685</v>
      </c>
      <c r="H2458" s="962" t="s">
        <v>24</v>
      </c>
      <c r="I2458" s="962" t="s">
        <v>682</v>
      </c>
    </row>
    <row r="2459" spans="1:9">
      <c r="A2459" s="968" t="s">
        <v>264</v>
      </c>
      <c r="B2459" s="962" t="s">
        <v>688</v>
      </c>
      <c r="C2459" s="964">
        <v>0</v>
      </c>
      <c r="D2459" s="979">
        <v>100</v>
      </c>
      <c r="E2459" s="962">
        <v>168</v>
      </c>
      <c r="F2459" s="962">
        <v>3</v>
      </c>
      <c r="G2459" s="962" t="s">
        <v>685</v>
      </c>
      <c r="H2459" s="962" t="s">
        <v>133</v>
      </c>
      <c r="I2459" s="962" t="s">
        <v>682</v>
      </c>
    </row>
    <row r="2460" spans="1:9">
      <c r="A2460" s="968" t="s">
        <v>138</v>
      </c>
      <c r="B2460" s="962" t="s">
        <v>688</v>
      </c>
      <c r="C2460" s="964">
        <v>320.03345843582724</v>
      </c>
      <c r="D2460" s="979">
        <v>100</v>
      </c>
      <c r="E2460" s="962">
        <v>168</v>
      </c>
      <c r="F2460" s="962">
        <v>3</v>
      </c>
      <c r="G2460" s="962" t="s">
        <v>685</v>
      </c>
      <c r="H2460" s="962" t="s">
        <v>87</v>
      </c>
      <c r="I2460" s="962" t="s">
        <v>682</v>
      </c>
    </row>
    <row r="2461" spans="1:9">
      <c r="A2461" s="966" t="s">
        <v>212</v>
      </c>
      <c r="B2461" s="962" t="s">
        <v>688</v>
      </c>
      <c r="C2461" s="964">
        <v>0</v>
      </c>
      <c r="D2461" s="979">
        <v>100</v>
      </c>
      <c r="E2461" s="962">
        <v>168</v>
      </c>
      <c r="F2461" s="962">
        <v>3</v>
      </c>
      <c r="G2461" s="962" t="s">
        <v>685</v>
      </c>
      <c r="H2461" s="962" t="s">
        <v>146</v>
      </c>
      <c r="I2461" s="962" t="s">
        <v>705</v>
      </c>
    </row>
    <row r="2462" spans="1:9">
      <c r="A2462" s="962" t="s">
        <v>20</v>
      </c>
      <c r="B2462" s="962" t="s">
        <v>688</v>
      </c>
      <c r="C2462" s="964">
        <v>0</v>
      </c>
      <c r="D2462" s="978">
        <v>0</v>
      </c>
      <c r="E2462" s="962">
        <v>168</v>
      </c>
      <c r="F2462" s="962">
        <v>4</v>
      </c>
      <c r="G2462" s="962" t="s">
        <v>677</v>
      </c>
      <c r="H2462" s="962" t="s">
        <v>24</v>
      </c>
      <c r="I2462" s="963" t="s">
        <v>683</v>
      </c>
    </row>
    <row r="2463" spans="1:9">
      <c r="A2463" s="962" t="s">
        <v>143</v>
      </c>
      <c r="B2463" s="962" t="s">
        <v>688</v>
      </c>
      <c r="C2463" s="964">
        <v>2506.1106859570964</v>
      </c>
      <c r="D2463" s="978">
        <v>0</v>
      </c>
      <c r="E2463" s="962">
        <v>168</v>
      </c>
      <c r="F2463" s="962">
        <v>4</v>
      </c>
      <c r="G2463" s="962" t="s">
        <v>677</v>
      </c>
      <c r="H2463" s="962" t="s">
        <v>146</v>
      </c>
      <c r="I2463" s="963" t="s">
        <v>681</v>
      </c>
    </row>
    <row r="2464" spans="1:9">
      <c r="A2464" s="966" t="s">
        <v>152</v>
      </c>
      <c r="B2464" s="962" t="s">
        <v>688</v>
      </c>
      <c r="C2464" s="964">
        <v>0</v>
      </c>
      <c r="D2464" s="978">
        <v>0</v>
      </c>
      <c r="E2464" s="962">
        <v>168</v>
      </c>
      <c r="F2464" s="962">
        <v>4</v>
      </c>
      <c r="G2464" s="962" t="s">
        <v>677</v>
      </c>
      <c r="H2464" s="962" t="s">
        <v>146</v>
      </c>
      <c r="I2464" s="963" t="s">
        <v>681</v>
      </c>
    </row>
    <row r="2465" spans="1:9">
      <c r="A2465" s="966" t="s">
        <v>158</v>
      </c>
      <c r="B2465" s="962" t="s">
        <v>688</v>
      </c>
      <c r="C2465" s="964">
        <v>2774.418663724713</v>
      </c>
      <c r="D2465" s="978">
        <v>0</v>
      </c>
      <c r="E2465" s="962">
        <v>168</v>
      </c>
      <c r="F2465" s="962">
        <v>4</v>
      </c>
      <c r="G2465" s="962" t="s">
        <v>677</v>
      </c>
      <c r="H2465" s="962" t="s">
        <v>146</v>
      </c>
      <c r="I2465" s="963" t="s">
        <v>683</v>
      </c>
    </row>
    <row r="2466" spans="1:9">
      <c r="A2466" s="966" t="s">
        <v>30</v>
      </c>
      <c r="B2466" s="962" t="s">
        <v>688</v>
      </c>
      <c r="C2466" s="964">
        <v>0</v>
      </c>
      <c r="D2466" s="978">
        <v>0</v>
      </c>
      <c r="E2466" s="962">
        <v>168</v>
      </c>
      <c r="F2466" s="962">
        <v>4</v>
      </c>
      <c r="G2466" s="962" t="s">
        <v>677</v>
      </c>
      <c r="H2466" s="962" t="s">
        <v>32</v>
      </c>
      <c r="I2466" s="963" t="s">
        <v>681</v>
      </c>
    </row>
    <row r="2467" spans="1:9">
      <c r="A2467" s="967" t="s">
        <v>39</v>
      </c>
      <c r="B2467" s="962" t="s">
        <v>688</v>
      </c>
      <c r="C2467" s="964">
        <v>171.26041134103167</v>
      </c>
      <c r="D2467" s="978">
        <v>0</v>
      </c>
      <c r="E2467" s="962">
        <v>168</v>
      </c>
      <c r="F2467" s="962">
        <v>4</v>
      </c>
      <c r="G2467" s="962" t="s">
        <v>677</v>
      </c>
      <c r="H2467" s="962" t="s">
        <v>24</v>
      </c>
      <c r="I2467" s="963" t="s">
        <v>682</v>
      </c>
    </row>
    <row r="2468" spans="1:9">
      <c r="A2468" s="968" t="s">
        <v>70</v>
      </c>
      <c r="B2468" s="962" t="s">
        <v>688</v>
      </c>
      <c r="C2468" s="964">
        <v>685.04164536412668</v>
      </c>
      <c r="D2468" s="978">
        <v>0</v>
      </c>
      <c r="E2468" s="962">
        <v>168</v>
      </c>
      <c r="F2468" s="962">
        <v>4</v>
      </c>
      <c r="G2468" s="962" t="s">
        <v>677</v>
      </c>
      <c r="H2468" s="962" t="s">
        <v>32</v>
      </c>
      <c r="I2468" s="963" t="s">
        <v>711</v>
      </c>
    </row>
    <row r="2469" spans="1:9">
      <c r="A2469" s="968" t="s">
        <v>746</v>
      </c>
      <c r="B2469" s="962" t="s">
        <v>688</v>
      </c>
      <c r="C2469" s="964">
        <v>342.52082268206334</v>
      </c>
      <c r="D2469" s="978">
        <v>0</v>
      </c>
      <c r="E2469" s="962">
        <v>168</v>
      </c>
      <c r="F2469" s="962">
        <v>4</v>
      </c>
      <c r="G2469" s="962" t="s">
        <v>677</v>
      </c>
      <c r="H2469" s="962" t="s">
        <v>46</v>
      </c>
      <c r="I2469" s="963" t="s">
        <v>682</v>
      </c>
    </row>
    <row r="2470" spans="1:9">
      <c r="A2470" s="968" t="s">
        <v>63</v>
      </c>
      <c r="B2470" s="962" t="s">
        <v>688</v>
      </c>
      <c r="C2470" s="964">
        <v>428.1510283525792</v>
      </c>
      <c r="D2470" s="978">
        <v>0</v>
      </c>
      <c r="E2470" s="962">
        <v>168</v>
      </c>
      <c r="F2470" s="962">
        <v>4</v>
      </c>
      <c r="G2470" s="962" t="s">
        <v>677</v>
      </c>
      <c r="H2470" s="962" t="s">
        <v>64</v>
      </c>
      <c r="I2470" s="963" t="s">
        <v>683</v>
      </c>
    </row>
    <row r="2471" spans="1:9">
      <c r="A2471" s="966" t="s">
        <v>166</v>
      </c>
      <c r="B2471" s="962" t="s">
        <v>688</v>
      </c>
      <c r="C2471" s="964">
        <v>0</v>
      </c>
      <c r="D2471" s="978">
        <v>0</v>
      </c>
      <c r="E2471" s="962">
        <v>168</v>
      </c>
      <c r="F2471" s="962">
        <v>4</v>
      </c>
      <c r="G2471" s="962" t="s">
        <v>677</v>
      </c>
      <c r="H2471" s="962" t="s">
        <v>146</v>
      </c>
      <c r="I2471" s="963" t="s">
        <v>683</v>
      </c>
    </row>
    <row r="2472" spans="1:9">
      <c r="A2472" s="966" t="s">
        <v>173</v>
      </c>
      <c r="B2472" s="962" t="s">
        <v>688</v>
      </c>
      <c r="C2472" s="964">
        <v>1869.5928238062625</v>
      </c>
      <c r="D2472" s="978">
        <v>0</v>
      </c>
      <c r="E2472" s="962">
        <v>168</v>
      </c>
      <c r="F2472" s="962">
        <v>4</v>
      </c>
      <c r="G2472" s="962" t="s">
        <v>677</v>
      </c>
      <c r="H2472" s="962" t="s">
        <v>146</v>
      </c>
      <c r="I2472" s="963" t="s">
        <v>683</v>
      </c>
    </row>
    <row r="2473" spans="1:9">
      <c r="A2473" s="969" t="s">
        <v>52</v>
      </c>
      <c r="B2473" s="962" t="s">
        <v>688</v>
      </c>
      <c r="C2473" s="964">
        <v>342.52082268206334</v>
      </c>
      <c r="D2473" s="978">
        <v>0</v>
      </c>
      <c r="E2473" s="962">
        <v>168</v>
      </c>
      <c r="F2473" s="962">
        <v>4</v>
      </c>
      <c r="G2473" s="962" t="s">
        <v>677</v>
      </c>
      <c r="H2473" s="962" t="s">
        <v>54</v>
      </c>
      <c r="I2473" s="962" t="s">
        <v>721</v>
      </c>
    </row>
    <row r="2474" spans="1:9">
      <c r="A2474" s="966" t="s">
        <v>185</v>
      </c>
      <c r="B2474" s="962" t="s">
        <v>688</v>
      </c>
      <c r="C2474" s="964">
        <v>121509.26184646199</v>
      </c>
      <c r="D2474" s="978">
        <v>0</v>
      </c>
      <c r="E2474" s="962">
        <v>168</v>
      </c>
      <c r="F2474" s="962">
        <v>4</v>
      </c>
      <c r="G2474" s="962" t="s">
        <v>677</v>
      </c>
      <c r="H2474" s="962" t="s">
        <v>146</v>
      </c>
      <c r="I2474" s="963" t="s">
        <v>681</v>
      </c>
    </row>
    <row r="2475" spans="1:9">
      <c r="A2475" s="968" t="s">
        <v>747</v>
      </c>
      <c r="B2475" s="962" t="s">
        <v>688</v>
      </c>
      <c r="C2475" s="964">
        <v>171.26041134103167</v>
      </c>
      <c r="D2475" s="978">
        <v>0</v>
      </c>
      <c r="E2475" s="962">
        <v>168</v>
      </c>
      <c r="F2475" s="962">
        <v>4</v>
      </c>
      <c r="G2475" s="962" t="s">
        <v>677</v>
      </c>
      <c r="H2475" s="962" t="s">
        <v>24</v>
      </c>
      <c r="I2475" s="962" t="s">
        <v>683</v>
      </c>
    </row>
    <row r="2476" spans="1:9">
      <c r="A2476" s="966" t="s">
        <v>181</v>
      </c>
      <c r="B2476" s="962" t="s">
        <v>688</v>
      </c>
      <c r="C2476" s="964">
        <v>13272.681878929956</v>
      </c>
      <c r="D2476" s="978">
        <v>0</v>
      </c>
      <c r="E2476" s="962">
        <v>168</v>
      </c>
      <c r="F2476" s="962">
        <v>4</v>
      </c>
      <c r="G2476" s="962" t="s">
        <v>677</v>
      </c>
      <c r="H2476" s="962" t="s">
        <v>146</v>
      </c>
      <c r="I2476" s="963" t="s">
        <v>681</v>
      </c>
    </row>
    <row r="2477" spans="1:9">
      <c r="A2477" s="967" t="s">
        <v>261</v>
      </c>
      <c r="B2477" s="962" t="s">
        <v>688</v>
      </c>
      <c r="C2477" s="964">
        <v>913.38886048550228</v>
      </c>
      <c r="D2477" s="978">
        <v>0</v>
      </c>
      <c r="E2477" s="962">
        <v>168</v>
      </c>
      <c r="F2477" s="962">
        <v>4</v>
      </c>
      <c r="G2477" s="962" t="s">
        <v>677</v>
      </c>
      <c r="H2477" s="962" t="s">
        <v>79</v>
      </c>
      <c r="I2477" s="962" t="s">
        <v>683</v>
      </c>
    </row>
    <row r="2478" spans="1:9">
      <c r="A2478" s="966" t="s">
        <v>190</v>
      </c>
      <c r="B2478" s="962" t="s">
        <v>688</v>
      </c>
      <c r="C2478" s="964">
        <v>3099.8134452726736</v>
      </c>
      <c r="D2478" s="978">
        <v>0</v>
      </c>
      <c r="E2478" s="962">
        <v>168</v>
      </c>
      <c r="F2478" s="962">
        <v>4</v>
      </c>
      <c r="G2478" s="962" t="s">
        <v>677</v>
      </c>
      <c r="H2478" s="962" t="s">
        <v>146</v>
      </c>
      <c r="I2478" s="963" t="s">
        <v>681</v>
      </c>
    </row>
    <row r="2479" spans="1:9">
      <c r="A2479" s="968" t="s">
        <v>83</v>
      </c>
      <c r="B2479" s="962" t="s">
        <v>688</v>
      </c>
      <c r="C2479" s="964">
        <v>0</v>
      </c>
      <c r="D2479" s="978">
        <v>0</v>
      </c>
      <c r="E2479" s="962">
        <v>168</v>
      </c>
      <c r="F2479" s="962">
        <v>4</v>
      </c>
      <c r="G2479" s="962" t="s">
        <v>677</v>
      </c>
      <c r="H2479" s="962" t="s">
        <v>87</v>
      </c>
      <c r="I2479" s="962" t="s">
        <v>682</v>
      </c>
    </row>
    <row r="2480" spans="1:9">
      <c r="A2480" s="966" t="s">
        <v>192</v>
      </c>
      <c r="B2480" s="962" t="s">
        <v>688</v>
      </c>
      <c r="C2480" s="964">
        <v>640.62792667625365</v>
      </c>
      <c r="D2480" s="978">
        <v>0</v>
      </c>
      <c r="E2480" s="962">
        <v>168</v>
      </c>
      <c r="F2480" s="962">
        <v>4</v>
      </c>
      <c r="G2480" s="962" t="s">
        <v>677</v>
      </c>
      <c r="H2480" s="962" t="s">
        <v>146</v>
      </c>
      <c r="I2480" s="962" t="s">
        <v>683</v>
      </c>
    </row>
    <row r="2481" spans="1:9">
      <c r="A2481" s="966" t="s">
        <v>94</v>
      </c>
      <c r="B2481" s="962" t="s">
        <v>688</v>
      </c>
      <c r="C2481" s="964">
        <v>685.04164536412668</v>
      </c>
      <c r="D2481" s="978">
        <v>0</v>
      </c>
      <c r="E2481" s="962">
        <v>168</v>
      </c>
      <c r="F2481" s="962">
        <v>4</v>
      </c>
      <c r="G2481" s="962" t="s">
        <v>677</v>
      </c>
      <c r="H2481" s="962" t="s">
        <v>95</v>
      </c>
      <c r="I2481" s="962" t="s">
        <v>726</v>
      </c>
    </row>
    <row r="2482" spans="1:9">
      <c r="A2482" s="966" t="s">
        <v>196</v>
      </c>
      <c r="B2482" s="962" t="s">
        <v>688</v>
      </c>
      <c r="C2482" s="964">
        <v>102908.4782813666</v>
      </c>
      <c r="D2482" s="978">
        <v>0</v>
      </c>
      <c r="E2482" s="962">
        <v>168</v>
      </c>
      <c r="F2482" s="962">
        <v>4</v>
      </c>
      <c r="G2482" s="962" t="s">
        <v>677</v>
      </c>
      <c r="H2482" s="962" t="s">
        <v>146</v>
      </c>
      <c r="I2482" s="962" t="s">
        <v>681</v>
      </c>
    </row>
    <row r="2483" spans="1:9">
      <c r="A2483" s="966" t="s">
        <v>100</v>
      </c>
      <c r="B2483" s="962" t="s">
        <v>688</v>
      </c>
      <c r="C2483" s="964">
        <v>171.26041134103167</v>
      </c>
      <c r="D2483" s="978">
        <v>0</v>
      </c>
      <c r="E2483" s="962">
        <v>168</v>
      </c>
      <c r="F2483" s="962">
        <v>4</v>
      </c>
      <c r="G2483" s="962" t="s">
        <v>677</v>
      </c>
      <c r="H2483" s="962" t="s">
        <v>24</v>
      </c>
      <c r="I2483" s="962" t="s">
        <v>682</v>
      </c>
    </row>
    <row r="2484" spans="1:9">
      <c r="A2484" s="966" t="s">
        <v>198</v>
      </c>
      <c r="B2484" s="962" t="s">
        <v>688</v>
      </c>
      <c r="C2484" s="964">
        <v>856.30205670515841</v>
      </c>
      <c r="D2484" s="978">
        <v>0</v>
      </c>
      <c r="E2484" s="962">
        <v>168</v>
      </c>
      <c r="F2484" s="962">
        <v>4</v>
      </c>
      <c r="G2484" s="962" t="s">
        <v>677</v>
      </c>
      <c r="H2484" s="962" t="s">
        <v>146</v>
      </c>
      <c r="I2484" s="962" t="s">
        <v>683</v>
      </c>
    </row>
    <row r="2485" spans="1:9">
      <c r="A2485" s="966" t="s">
        <v>201</v>
      </c>
      <c r="B2485" s="962" t="s">
        <v>688</v>
      </c>
      <c r="C2485" s="964">
        <v>4799.3691463903397</v>
      </c>
      <c r="D2485" s="978">
        <v>0</v>
      </c>
      <c r="E2485" s="962">
        <v>168</v>
      </c>
      <c r="F2485" s="962">
        <v>4</v>
      </c>
      <c r="G2485" s="962" t="s">
        <v>677</v>
      </c>
      <c r="H2485" s="962" t="s">
        <v>146</v>
      </c>
      <c r="I2485" s="963" t="s">
        <v>683</v>
      </c>
    </row>
    <row r="2486" spans="1:9">
      <c r="A2486" s="968" t="s">
        <v>103</v>
      </c>
      <c r="B2486" s="962" t="s">
        <v>688</v>
      </c>
      <c r="C2486" s="964">
        <v>256.89061701154753</v>
      </c>
      <c r="D2486" s="978">
        <v>0</v>
      </c>
      <c r="E2486" s="962">
        <v>168</v>
      </c>
      <c r="F2486" s="962">
        <v>4</v>
      </c>
      <c r="G2486" s="962" t="s">
        <v>677</v>
      </c>
      <c r="H2486" s="962" t="s">
        <v>79</v>
      </c>
      <c r="I2486" s="962" t="s">
        <v>682</v>
      </c>
    </row>
    <row r="2487" spans="1:9">
      <c r="A2487" s="968" t="s">
        <v>107</v>
      </c>
      <c r="B2487" s="962" t="s">
        <v>688</v>
      </c>
      <c r="C2487" s="964">
        <v>85.630205670515835</v>
      </c>
      <c r="D2487" s="978">
        <v>0</v>
      </c>
      <c r="E2487" s="962">
        <v>168</v>
      </c>
      <c r="F2487" s="962">
        <v>4</v>
      </c>
      <c r="G2487" s="962" t="s">
        <v>677</v>
      </c>
      <c r="H2487" s="962" t="s">
        <v>79</v>
      </c>
      <c r="I2487" s="962" t="s">
        <v>682</v>
      </c>
    </row>
    <row r="2488" spans="1:9">
      <c r="A2488" s="968" t="s">
        <v>108</v>
      </c>
      <c r="B2488" s="962" t="s">
        <v>688</v>
      </c>
      <c r="C2488" s="964">
        <v>85.630205670515835</v>
      </c>
      <c r="D2488" s="978">
        <v>0</v>
      </c>
      <c r="E2488" s="962">
        <v>168</v>
      </c>
      <c r="F2488" s="962">
        <v>4</v>
      </c>
      <c r="G2488" s="962" t="s">
        <v>677</v>
      </c>
      <c r="H2488" s="962" t="s">
        <v>32</v>
      </c>
      <c r="I2488" s="962" t="s">
        <v>682</v>
      </c>
    </row>
    <row r="2489" spans="1:9">
      <c r="A2489" s="966" t="s">
        <v>203</v>
      </c>
      <c r="B2489" s="962" t="s">
        <v>688</v>
      </c>
      <c r="C2489" s="964">
        <v>12951.56860766552</v>
      </c>
      <c r="D2489" s="978">
        <v>0</v>
      </c>
      <c r="E2489" s="962">
        <v>168</v>
      </c>
      <c r="F2489" s="962">
        <v>4</v>
      </c>
      <c r="G2489" s="962" t="s">
        <v>677</v>
      </c>
      <c r="H2489" s="962" t="s">
        <v>146</v>
      </c>
      <c r="I2489" s="963" t="s">
        <v>681</v>
      </c>
    </row>
    <row r="2490" spans="1:9">
      <c r="A2490" s="966" t="s">
        <v>204</v>
      </c>
      <c r="B2490" s="962" t="s">
        <v>688</v>
      </c>
      <c r="C2490" s="964">
        <v>109092.88202423717</v>
      </c>
      <c r="D2490" s="978">
        <v>0</v>
      </c>
      <c r="E2490" s="962">
        <v>168</v>
      </c>
      <c r="F2490" s="962">
        <v>4</v>
      </c>
      <c r="G2490" s="962" t="s">
        <v>677</v>
      </c>
      <c r="H2490" s="962" t="s">
        <v>146</v>
      </c>
      <c r="I2490" s="963" t="s">
        <v>681</v>
      </c>
    </row>
    <row r="2491" spans="1:9">
      <c r="A2491" s="966" t="s">
        <v>262</v>
      </c>
      <c r="B2491" s="962" t="s">
        <v>688</v>
      </c>
      <c r="C2491" s="964">
        <v>68846.685359094728</v>
      </c>
      <c r="D2491" s="978">
        <v>0</v>
      </c>
      <c r="E2491" s="962">
        <v>168</v>
      </c>
      <c r="F2491" s="962">
        <v>4</v>
      </c>
      <c r="G2491" s="962" t="s">
        <v>677</v>
      </c>
      <c r="H2491" s="962" t="s">
        <v>146</v>
      </c>
      <c r="I2491" s="963" t="s">
        <v>681</v>
      </c>
    </row>
    <row r="2492" spans="1:9">
      <c r="A2492" s="966" t="s">
        <v>263</v>
      </c>
      <c r="B2492" s="962" t="s">
        <v>688</v>
      </c>
      <c r="C2492" s="964">
        <v>0</v>
      </c>
      <c r="D2492" s="978">
        <v>0</v>
      </c>
      <c r="E2492" s="962">
        <v>168</v>
      </c>
      <c r="F2492" s="962">
        <v>4</v>
      </c>
      <c r="G2492" s="962" t="s">
        <v>677</v>
      </c>
      <c r="H2492" s="962" t="s">
        <v>24</v>
      </c>
      <c r="I2492" s="962" t="s">
        <v>683</v>
      </c>
    </row>
    <row r="2493" spans="1:9">
      <c r="A2493" s="969" t="s">
        <v>122</v>
      </c>
      <c r="B2493" s="962" t="s">
        <v>688</v>
      </c>
      <c r="C2493" s="964">
        <v>85.630205670515835</v>
      </c>
      <c r="D2493" s="978">
        <v>0</v>
      </c>
      <c r="E2493" s="962">
        <v>168</v>
      </c>
      <c r="F2493" s="962">
        <v>4</v>
      </c>
      <c r="G2493" s="962" t="s">
        <v>677</v>
      </c>
      <c r="H2493" s="962" t="s">
        <v>79</v>
      </c>
      <c r="I2493" s="962" t="s">
        <v>683</v>
      </c>
    </row>
    <row r="2494" spans="1:9">
      <c r="A2494" s="969" t="s">
        <v>120</v>
      </c>
      <c r="B2494" s="962" t="s">
        <v>688</v>
      </c>
      <c r="C2494" s="964">
        <v>0</v>
      </c>
      <c r="D2494" s="978">
        <v>0</v>
      </c>
      <c r="E2494" s="962">
        <v>168</v>
      </c>
      <c r="F2494" s="962">
        <v>4</v>
      </c>
      <c r="G2494" s="962" t="s">
        <v>677</v>
      </c>
      <c r="H2494" s="962" t="s">
        <v>79</v>
      </c>
    </row>
    <row r="2495" spans="1:9">
      <c r="A2495" s="969" t="s">
        <v>123</v>
      </c>
      <c r="B2495" s="962" t="s">
        <v>688</v>
      </c>
      <c r="C2495" s="964">
        <v>0</v>
      </c>
      <c r="D2495" s="978">
        <v>0</v>
      </c>
      <c r="E2495" s="962">
        <v>168</v>
      </c>
      <c r="F2495" s="962">
        <v>4</v>
      </c>
      <c r="G2495" s="962" t="s">
        <v>677</v>
      </c>
      <c r="H2495" s="962" t="s">
        <v>54</v>
      </c>
      <c r="I2495" s="962" t="s">
        <v>683</v>
      </c>
    </row>
    <row r="2496" spans="1:9">
      <c r="A2496" s="967" t="s">
        <v>214</v>
      </c>
      <c r="B2496" s="962" t="s">
        <v>688</v>
      </c>
      <c r="C2496" s="964">
        <v>1113.1926737167059</v>
      </c>
      <c r="D2496" s="978">
        <v>0</v>
      </c>
      <c r="E2496" s="962">
        <v>168</v>
      </c>
      <c r="F2496" s="962">
        <v>4</v>
      </c>
      <c r="G2496" s="962" t="s">
        <v>677</v>
      </c>
      <c r="H2496" s="962" t="s">
        <v>146</v>
      </c>
      <c r="I2496" s="962" t="s">
        <v>683</v>
      </c>
    </row>
    <row r="2497" spans="1:9" ht="15.6">
      <c r="A2497" s="967" t="s">
        <v>218</v>
      </c>
      <c r="B2497" s="962" t="s">
        <v>688</v>
      </c>
      <c r="C2497" s="964">
        <v>171.26041134103167</v>
      </c>
      <c r="D2497" s="978">
        <v>0</v>
      </c>
      <c r="E2497" s="962">
        <v>168</v>
      </c>
      <c r="F2497" s="962">
        <v>4</v>
      </c>
      <c r="G2497" s="962" t="s">
        <v>677</v>
      </c>
      <c r="H2497" s="962" t="s">
        <v>146</v>
      </c>
      <c r="I2497" s="973" t="s">
        <v>742</v>
      </c>
    </row>
    <row r="2498" spans="1:9">
      <c r="A2498" s="969" t="s">
        <v>126</v>
      </c>
      <c r="B2498" s="962" t="s">
        <v>688</v>
      </c>
      <c r="C2498" s="964">
        <v>0</v>
      </c>
      <c r="D2498" s="978">
        <v>0</v>
      </c>
      <c r="E2498" s="962">
        <v>168</v>
      </c>
      <c r="F2498" s="962">
        <v>4</v>
      </c>
      <c r="G2498" s="962" t="s">
        <v>677</v>
      </c>
      <c r="H2498" s="962" t="s">
        <v>32</v>
      </c>
      <c r="I2498" s="962" t="s">
        <v>681</v>
      </c>
    </row>
    <row r="2499" spans="1:9">
      <c r="A2499" s="968" t="s">
        <v>129</v>
      </c>
      <c r="B2499" s="962" t="s">
        <v>688</v>
      </c>
      <c r="C2499" s="964">
        <v>85.630205670515835</v>
      </c>
      <c r="D2499" s="978">
        <v>0</v>
      </c>
      <c r="E2499" s="962">
        <v>168</v>
      </c>
      <c r="F2499" s="962">
        <v>4</v>
      </c>
      <c r="G2499" s="962" t="s">
        <v>677</v>
      </c>
      <c r="H2499" s="962" t="s">
        <v>24</v>
      </c>
      <c r="I2499" s="962" t="s">
        <v>682</v>
      </c>
    </row>
    <row r="2500" spans="1:9">
      <c r="A2500" s="968" t="s">
        <v>264</v>
      </c>
      <c r="B2500" s="962" t="s">
        <v>688</v>
      </c>
      <c r="C2500" s="964">
        <v>0</v>
      </c>
      <c r="D2500" s="978">
        <v>0</v>
      </c>
      <c r="E2500" s="962">
        <v>168</v>
      </c>
      <c r="F2500" s="962">
        <v>4</v>
      </c>
      <c r="G2500" s="962" t="s">
        <v>677</v>
      </c>
      <c r="H2500" s="962" t="s">
        <v>133</v>
      </c>
      <c r="I2500" s="962" t="s">
        <v>682</v>
      </c>
    </row>
    <row r="2501" spans="1:9">
      <c r="A2501" s="968" t="s">
        <v>138</v>
      </c>
      <c r="B2501" s="962" t="s">
        <v>688</v>
      </c>
      <c r="C2501" s="964">
        <v>85.630205670515835</v>
      </c>
      <c r="D2501" s="978">
        <v>0</v>
      </c>
      <c r="E2501" s="962">
        <v>168</v>
      </c>
      <c r="F2501" s="962">
        <v>4</v>
      </c>
      <c r="G2501" s="962" t="s">
        <v>677</v>
      </c>
      <c r="H2501" s="962" t="s">
        <v>87</v>
      </c>
      <c r="I2501" s="962" t="s">
        <v>682</v>
      </c>
    </row>
    <row r="2502" spans="1:9">
      <c r="A2502" s="966" t="s">
        <v>212</v>
      </c>
      <c r="B2502" s="962" t="s">
        <v>688</v>
      </c>
      <c r="C2502" s="964">
        <v>2911.4269927975388</v>
      </c>
      <c r="D2502" s="978">
        <v>0</v>
      </c>
      <c r="E2502" s="962">
        <v>168</v>
      </c>
      <c r="F2502" s="962">
        <v>4</v>
      </c>
      <c r="G2502" s="962" t="s">
        <v>677</v>
      </c>
      <c r="H2502" s="962" t="s">
        <v>146</v>
      </c>
      <c r="I2502" s="962" t="s">
        <v>705</v>
      </c>
    </row>
    <row r="2503" spans="1:9">
      <c r="A2503" s="962" t="s">
        <v>20</v>
      </c>
      <c r="B2503" s="962" t="s">
        <v>688</v>
      </c>
      <c r="C2503" s="964">
        <v>1112.3514367477387</v>
      </c>
      <c r="D2503" s="978">
        <v>0</v>
      </c>
      <c r="E2503" s="962">
        <v>168</v>
      </c>
      <c r="F2503" s="962">
        <v>5</v>
      </c>
      <c r="G2503" s="962" t="s">
        <v>677</v>
      </c>
      <c r="H2503" s="962" t="s">
        <v>24</v>
      </c>
      <c r="I2503" s="963" t="s">
        <v>683</v>
      </c>
    </row>
    <row r="2504" spans="1:9">
      <c r="A2504" s="962" t="s">
        <v>143</v>
      </c>
      <c r="B2504" s="962" t="s">
        <v>688</v>
      </c>
      <c r="C2504" s="964">
        <v>4802.9953959197419</v>
      </c>
      <c r="D2504" s="978">
        <v>0</v>
      </c>
      <c r="E2504" s="962">
        <v>168</v>
      </c>
      <c r="F2504" s="962">
        <v>5</v>
      </c>
      <c r="G2504" s="962" t="s">
        <v>677</v>
      </c>
      <c r="H2504" s="962" t="s">
        <v>146</v>
      </c>
      <c r="I2504" s="963" t="s">
        <v>681</v>
      </c>
    </row>
    <row r="2505" spans="1:9">
      <c r="A2505" s="966" t="s">
        <v>152</v>
      </c>
      <c r="B2505" s="962" t="s">
        <v>688</v>
      </c>
      <c r="C2505" s="964">
        <v>2712.4485951060697</v>
      </c>
      <c r="D2505" s="978">
        <v>0</v>
      </c>
      <c r="E2505" s="962">
        <v>168</v>
      </c>
      <c r="F2505" s="962">
        <v>5</v>
      </c>
      <c r="G2505" s="962" t="s">
        <v>677</v>
      </c>
      <c r="H2505" s="962" t="s">
        <v>146</v>
      </c>
      <c r="I2505" s="963" t="s">
        <v>681</v>
      </c>
    </row>
    <row r="2506" spans="1:9">
      <c r="A2506" s="966" t="s">
        <v>158</v>
      </c>
      <c r="B2506" s="962" t="s">
        <v>688</v>
      </c>
      <c r="C2506" s="964">
        <v>2712.4485951060697</v>
      </c>
      <c r="D2506" s="978">
        <v>0</v>
      </c>
      <c r="E2506" s="962">
        <v>168</v>
      </c>
      <c r="F2506" s="962">
        <v>5</v>
      </c>
      <c r="G2506" s="962" t="s">
        <v>677</v>
      </c>
      <c r="H2506" s="962" t="s">
        <v>146</v>
      </c>
      <c r="I2506" s="963" t="s">
        <v>683</v>
      </c>
    </row>
    <row r="2507" spans="1:9">
      <c r="A2507" s="966" t="s">
        <v>30</v>
      </c>
      <c r="B2507" s="962" t="s">
        <v>688</v>
      </c>
      <c r="C2507" s="964">
        <v>223.24679795111686</v>
      </c>
      <c r="D2507" s="978">
        <v>0</v>
      </c>
      <c r="E2507" s="962">
        <v>168</v>
      </c>
      <c r="F2507" s="962">
        <v>5</v>
      </c>
      <c r="G2507" s="962" t="s">
        <v>677</v>
      </c>
      <c r="H2507" s="962" t="s">
        <v>32</v>
      </c>
      <c r="I2507" s="963" t="s">
        <v>681</v>
      </c>
    </row>
    <row r="2508" spans="1:9">
      <c r="A2508" s="967" t="s">
        <v>39</v>
      </c>
      <c r="B2508" s="962" t="s">
        <v>688</v>
      </c>
      <c r="C2508" s="964">
        <v>0</v>
      </c>
      <c r="D2508" s="978">
        <v>0</v>
      </c>
      <c r="E2508" s="962">
        <v>168</v>
      </c>
      <c r="F2508" s="962">
        <v>5</v>
      </c>
      <c r="G2508" s="962" t="s">
        <v>677</v>
      </c>
      <c r="H2508" s="962" t="s">
        <v>24</v>
      </c>
      <c r="I2508" s="963" t="s">
        <v>682</v>
      </c>
    </row>
    <row r="2509" spans="1:9">
      <c r="A2509" s="968" t="s">
        <v>70</v>
      </c>
      <c r="B2509" s="962" t="s">
        <v>688</v>
      </c>
      <c r="C2509" s="964">
        <v>937.63655139469063</v>
      </c>
      <c r="D2509" s="978">
        <v>0</v>
      </c>
      <c r="E2509" s="962">
        <v>168</v>
      </c>
      <c r="F2509" s="962">
        <v>5</v>
      </c>
      <c r="G2509" s="962" t="s">
        <v>677</v>
      </c>
      <c r="H2509" s="962" t="s">
        <v>32</v>
      </c>
      <c r="I2509" s="963" t="s">
        <v>711</v>
      </c>
    </row>
    <row r="2510" spans="1:9">
      <c r="A2510" s="968" t="s">
        <v>746</v>
      </c>
      <c r="B2510" s="962" t="s">
        <v>688</v>
      </c>
      <c r="C2510" s="964">
        <v>267.89615754134019</v>
      </c>
      <c r="D2510" s="978">
        <v>0</v>
      </c>
      <c r="E2510" s="962">
        <v>168</v>
      </c>
      <c r="F2510" s="962">
        <v>5</v>
      </c>
      <c r="G2510" s="962" t="s">
        <v>677</v>
      </c>
      <c r="H2510" s="962" t="s">
        <v>46</v>
      </c>
      <c r="I2510" s="963" t="s">
        <v>682</v>
      </c>
    </row>
    <row r="2511" spans="1:9">
      <c r="A2511" s="968" t="s">
        <v>63</v>
      </c>
      <c r="B2511" s="962" t="s">
        <v>688</v>
      </c>
      <c r="C2511" s="964">
        <v>133.94807877067009</v>
      </c>
      <c r="D2511" s="978">
        <v>0</v>
      </c>
      <c r="E2511" s="962">
        <v>168</v>
      </c>
      <c r="F2511" s="962">
        <v>5</v>
      </c>
      <c r="G2511" s="962" t="s">
        <v>677</v>
      </c>
      <c r="H2511" s="962" t="s">
        <v>64</v>
      </c>
      <c r="I2511" s="963" t="s">
        <v>683</v>
      </c>
    </row>
    <row r="2512" spans="1:9">
      <c r="A2512" s="966" t="s">
        <v>166</v>
      </c>
      <c r="B2512" s="962" t="s">
        <v>688</v>
      </c>
      <c r="C2512" s="964">
        <v>0</v>
      </c>
      <c r="D2512" s="978">
        <v>0</v>
      </c>
      <c r="E2512" s="962">
        <v>168</v>
      </c>
      <c r="F2512" s="962">
        <v>5</v>
      </c>
      <c r="G2512" s="962" t="s">
        <v>677</v>
      </c>
      <c r="H2512" s="962" t="s">
        <v>146</v>
      </c>
      <c r="I2512" s="963" t="s">
        <v>683</v>
      </c>
    </row>
    <row r="2513" spans="1:9">
      <c r="A2513" s="966" t="s">
        <v>173</v>
      </c>
      <c r="B2513" s="962" t="s">
        <v>688</v>
      </c>
      <c r="C2513" s="964">
        <v>7311.3326328990752</v>
      </c>
      <c r="D2513" s="978">
        <v>0</v>
      </c>
      <c r="E2513" s="962">
        <v>168</v>
      </c>
      <c r="F2513" s="962">
        <v>5</v>
      </c>
      <c r="G2513" s="962" t="s">
        <v>677</v>
      </c>
      <c r="H2513" s="962" t="s">
        <v>146</v>
      </c>
      <c r="I2513" s="963" t="s">
        <v>683</v>
      </c>
    </row>
    <row r="2514" spans="1:9">
      <c r="A2514" s="969" t="s">
        <v>52</v>
      </c>
      <c r="B2514" s="962" t="s">
        <v>688</v>
      </c>
      <c r="C2514" s="964">
        <v>535.79231508268037</v>
      </c>
      <c r="D2514" s="978">
        <v>0</v>
      </c>
      <c r="E2514" s="962">
        <v>168</v>
      </c>
      <c r="F2514" s="962">
        <v>5</v>
      </c>
      <c r="G2514" s="962" t="s">
        <v>677</v>
      </c>
      <c r="H2514" s="962" t="s">
        <v>54</v>
      </c>
      <c r="I2514" s="962" t="s">
        <v>721</v>
      </c>
    </row>
    <row r="2515" spans="1:9">
      <c r="A2515" s="966" t="s">
        <v>185</v>
      </c>
      <c r="B2515" s="962" t="s">
        <v>688</v>
      </c>
      <c r="C2515" s="964">
        <v>97737.448142998954</v>
      </c>
      <c r="D2515" s="978">
        <v>0</v>
      </c>
      <c r="E2515" s="962">
        <v>168</v>
      </c>
      <c r="F2515" s="962">
        <v>5</v>
      </c>
      <c r="G2515" s="962" t="s">
        <v>677</v>
      </c>
      <c r="H2515" s="962" t="s">
        <v>146</v>
      </c>
      <c r="I2515" s="963" t="s">
        <v>681</v>
      </c>
    </row>
    <row r="2516" spans="1:9">
      <c r="A2516" s="968" t="s">
        <v>747</v>
      </c>
      <c r="B2516" s="962" t="s">
        <v>688</v>
      </c>
      <c r="C2516" s="964">
        <v>0</v>
      </c>
      <c r="D2516" s="978">
        <v>0</v>
      </c>
      <c r="E2516" s="962">
        <v>168</v>
      </c>
      <c r="F2516" s="962">
        <v>5</v>
      </c>
      <c r="G2516" s="962" t="s">
        <v>677</v>
      </c>
      <c r="H2516" s="962" t="s">
        <v>24</v>
      </c>
      <c r="I2516" s="962" t="s">
        <v>683</v>
      </c>
    </row>
    <row r="2517" spans="1:9">
      <c r="A2517" s="966" t="s">
        <v>181</v>
      </c>
      <c r="B2517" s="962" t="s">
        <v>688</v>
      </c>
      <c r="C2517" s="964">
        <v>5180.7608704527393</v>
      </c>
      <c r="D2517" s="978">
        <v>0</v>
      </c>
      <c r="E2517" s="962">
        <v>168</v>
      </c>
      <c r="F2517" s="962">
        <v>5</v>
      </c>
      <c r="G2517" s="962" t="s">
        <v>677</v>
      </c>
      <c r="H2517" s="962" t="s">
        <v>146</v>
      </c>
      <c r="I2517" s="963" t="s">
        <v>681</v>
      </c>
    </row>
    <row r="2518" spans="1:9">
      <c r="A2518" s="967" t="s">
        <v>261</v>
      </c>
      <c r="B2518" s="962" t="s">
        <v>688</v>
      </c>
      <c r="C2518" s="964">
        <v>544.72218700072506</v>
      </c>
      <c r="D2518" s="978">
        <v>0</v>
      </c>
      <c r="E2518" s="962">
        <v>168</v>
      </c>
      <c r="F2518" s="962">
        <v>5</v>
      </c>
      <c r="G2518" s="962" t="s">
        <v>677</v>
      </c>
      <c r="H2518" s="962" t="s">
        <v>79</v>
      </c>
      <c r="I2518" s="962" t="s">
        <v>683</v>
      </c>
    </row>
    <row r="2519" spans="1:9">
      <c r="A2519" s="966" t="s">
        <v>190</v>
      </c>
      <c r="B2519" s="962" t="s">
        <v>688</v>
      </c>
      <c r="C2519" s="964">
        <v>5320.9719566831709</v>
      </c>
      <c r="D2519" s="978">
        <v>0</v>
      </c>
      <c r="E2519" s="962">
        <v>168</v>
      </c>
      <c r="F2519" s="962">
        <v>5</v>
      </c>
      <c r="G2519" s="962" t="s">
        <v>677</v>
      </c>
      <c r="H2519" s="962" t="s">
        <v>146</v>
      </c>
      <c r="I2519" s="963" t="s">
        <v>681</v>
      </c>
    </row>
    <row r="2520" spans="1:9">
      <c r="A2520" s="968" t="s">
        <v>83</v>
      </c>
      <c r="B2520" s="962" t="s">
        <v>688</v>
      </c>
      <c r="C2520" s="964">
        <v>66.974039385335047</v>
      </c>
      <c r="D2520" s="978">
        <v>0</v>
      </c>
      <c r="E2520" s="962">
        <v>168</v>
      </c>
      <c r="F2520" s="962">
        <v>5</v>
      </c>
      <c r="G2520" s="962" t="s">
        <v>677</v>
      </c>
      <c r="H2520" s="962" t="s">
        <v>87</v>
      </c>
      <c r="I2520" s="962" t="s">
        <v>682</v>
      </c>
    </row>
    <row r="2521" spans="1:9">
      <c r="A2521" s="966" t="s">
        <v>192</v>
      </c>
      <c r="B2521" s="962" t="s">
        <v>688</v>
      </c>
      <c r="C2521" s="964">
        <v>0</v>
      </c>
      <c r="D2521" s="978">
        <v>0</v>
      </c>
      <c r="E2521" s="962">
        <v>168</v>
      </c>
      <c r="F2521" s="962">
        <v>5</v>
      </c>
      <c r="G2521" s="962" t="s">
        <v>677</v>
      </c>
      <c r="H2521" s="962" t="s">
        <v>146</v>
      </c>
      <c r="I2521" s="962" t="s">
        <v>683</v>
      </c>
    </row>
    <row r="2522" spans="1:9">
      <c r="A2522" s="966" t="s">
        <v>94</v>
      </c>
      <c r="B2522" s="962" t="s">
        <v>688</v>
      </c>
      <c r="C2522" s="964">
        <v>401.84423631201025</v>
      </c>
      <c r="D2522" s="978">
        <v>0</v>
      </c>
      <c r="E2522" s="962">
        <v>168</v>
      </c>
      <c r="F2522" s="962">
        <v>5</v>
      </c>
      <c r="G2522" s="962" t="s">
        <v>677</v>
      </c>
      <c r="H2522" s="962" t="s">
        <v>95</v>
      </c>
      <c r="I2522" s="962" t="s">
        <v>726</v>
      </c>
    </row>
    <row r="2523" spans="1:9">
      <c r="A2523" s="966" t="s">
        <v>196</v>
      </c>
      <c r="B2523" s="962" t="s">
        <v>688</v>
      </c>
      <c r="C2523" s="964">
        <v>92290.226272991684</v>
      </c>
      <c r="D2523" s="978">
        <v>0</v>
      </c>
      <c r="E2523" s="962">
        <v>168</v>
      </c>
      <c r="F2523" s="962">
        <v>5</v>
      </c>
      <c r="G2523" s="962" t="s">
        <v>677</v>
      </c>
      <c r="H2523" s="962" t="s">
        <v>146</v>
      </c>
      <c r="I2523" s="962" t="s">
        <v>681</v>
      </c>
    </row>
    <row r="2524" spans="1:9">
      <c r="A2524" s="966" t="s">
        <v>100</v>
      </c>
      <c r="B2524" s="962" t="s">
        <v>688</v>
      </c>
      <c r="C2524" s="964">
        <v>0</v>
      </c>
      <c r="D2524" s="978">
        <v>0</v>
      </c>
      <c r="E2524" s="962">
        <v>168</v>
      </c>
      <c r="F2524" s="962">
        <v>5</v>
      </c>
      <c r="G2524" s="962" t="s">
        <v>677</v>
      </c>
      <c r="H2524" s="962" t="s">
        <v>24</v>
      </c>
      <c r="I2524" s="962" t="s">
        <v>682</v>
      </c>
    </row>
    <row r="2525" spans="1:9">
      <c r="A2525" s="966" t="s">
        <v>198</v>
      </c>
      <c r="B2525" s="962" t="s">
        <v>688</v>
      </c>
      <c r="C2525" s="964">
        <v>2799.5355173068147</v>
      </c>
      <c r="D2525" s="978">
        <v>0</v>
      </c>
      <c r="E2525" s="962">
        <v>168</v>
      </c>
      <c r="F2525" s="962">
        <v>5</v>
      </c>
      <c r="G2525" s="962" t="s">
        <v>677</v>
      </c>
      <c r="H2525" s="962" t="s">
        <v>146</v>
      </c>
      <c r="I2525" s="962" t="s">
        <v>683</v>
      </c>
    </row>
    <row r="2526" spans="1:9">
      <c r="A2526" s="966" t="s">
        <v>201</v>
      </c>
      <c r="B2526" s="962" t="s">
        <v>688</v>
      </c>
      <c r="C2526" s="964">
        <v>19058.646179409552</v>
      </c>
      <c r="D2526" s="978">
        <v>0</v>
      </c>
      <c r="E2526" s="962">
        <v>168</v>
      </c>
      <c r="F2526" s="962">
        <v>5</v>
      </c>
      <c r="G2526" s="962" t="s">
        <v>677</v>
      </c>
      <c r="H2526" s="962" t="s">
        <v>146</v>
      </c>
      <c r="I2526" s="963" t="s">
        <v>683</v>
      </c>
    </row>
    <row r="2527" spans="1:9">
      <c r="A2527" s="968" t="s">
        <v>103</v>
      </c>
      <c r="B2527" s="962" t="s">
        <v>688</v>
      </c>
      <c r="C2527" s="964">
        <v>133.94807877067009</v>
      </c>
      <c r="D2527" s="978">
        <v>0</v>
      </c>
      <c r="E2527" s="962">
        <v>168</v>
      </c>
      <c r="F2527" s="962">
        <v>5</v>
      </c>
      <c r="G2527" s="962" t="s">
        <v>677</v>
      </c>
      <c r="H2527" s="962" t="s">
        <v>79</v>
      </c>
      <c r="I2527" s="962" t="s">
        <v>682</v>
      </c>
    </row>
    <row r="2528" spans="1:9">
      <c r="A2528" s="968" t="s">
        <v>107</v>
      </c>
      <c r="B2528" s="962" t="s">
        <v>688</v>
      </c>
      <c r="C2528" s="964">
        <v>66.974039385335047</v>
      </c>
      <c r="D2528" s="978">
        <v>0</v>
      </c>
      <c r="E2528" s="962">
        <v>168</v>
      </c>
      <c r="F2528" s="962">
        <v>5</v>
      </c>
      <c r="G2528" s="962" t="s">
        <v>677</v>
      </c>
      <c r="H2528" s="962" t="s">
        <v>79</v>
      </c>
      <c r="I2528" s="962" t="s">
        <v>682</v>
      </c>
    </row>
    <row r="2529" spans="1:9">
      <c r="A2529" s="968" t="s">
        <v>108</v>
      </c>
      <c r="B2529" s="962" t="s">
        <v>688</v>
      </c>
      <c r="C2529" s="964">
        <v>66.974039385335047</v>
      </c>
      <c r="D2529" s="978">
        <v>0</v>
      </c>
      <c r="E2529" s="962">
        <v>168</v>
      </c>
      <c r="F2529" s="962">
        <v>5</v>
      </c>
      <c r="G2529" s="962" t="s">
        <v>677</v>
      </c>
      <c r="H2529" s="962" t="s">
        <v>32</v>
      </c>
      <c r="I2529" s="962" t="s">
        <v>682</v>
      </c>
    </row>
    <row r="2530" spans="1:9">
      <c r="A2530" s="966" t="s">
        <v>203</v>
      </c>
      <c r="B2530" s="962" t="s">
        <v>688</v>
      </c>
      <c r="C2530" s="964">
        <v>20259.646914063855</v>
      </c>
      <c r="D2530" s="978">
        <v>0</v>
      </c>
      <c r="E2530" s="962">
        <v>168</v>
      </c>
      <c r="F2530" s="962">
        <v>5</v>
      </c>
      <c r="G2530" s="962" t="s">
        <v>677</v>
      </c>
      <c r="H2530" s="962" t="s">
        <v>146</v>
      </c>
      <c r="I2530" s="963" t="s">
        <v>681</v>
      </c>
    </row>
    <row r="2531" spans="1:9">
      <c r="A2531" s="966" t="s">
        <v>204</v>
      </c>
      <c r="B2531" s="962" t="s">
        <v>688</v>
      </c>
      <c r="C2531" s="964">
        <v>168908.527329815</v>
      </c>
      <c r="D2531" s="978">
        <v>0</v>
      </c>
      <c r="E2531" s="962">
        <v>168</v>
      </c>
      <c r="F2531" s="962">
        <v>5</v>
      </c>
      <c r="G2531" s="962" t="s">
        <v>677</v>
      </c>
      <c r="H2531" s="962" t="s">
        <v>146</v>
      </c>
      <c r="I2531" s="963" t="s">
        <v>681</v>
      </c>
    </row>
    <row r="2532" spans="1:9">
      <c r="A2532" s="966" t="s">
        <v>262</v>
      </c>
      <c r="B2532" s="962" t="s">
        <v>688</v>
      </c>
      <c r="C2532" s="964">
        <v>27941.569231561782</v>
      </c>
      <c r="D2532" s="978">
        <v>0</v>
      </c>
      <c r="E2532" s="962">
        <v>168</v>
      </c>
      <c r="F2532" s="962">
        <v>5</v>
      </c>
      <c r="G2532" s="962" t="s">
        <v>677</v>
      </c>
      <c r="H2532" s="962" t="s">
        <v>146</v>
      </c>
      <c r="I2532" s="963" t="s">
        <v>681</v>
      </c>
    </row>
    <row r="2533" spans="1:9">
      <c r="A2533" s="966" t="s">
        <v>263</v>
      </c>
      <c r="B2533" s="962" t="s">
        <v>688</v>
      </c>
      <c r="C2533" s="964">
        <v>0</v>
      </c>
      <c r="D2533" s="978">
        <v>0</v>
      </c>
      <c r="E2533" s="962">
        <v>168</v>
      </c>
      <c r="F2533" s="962">
        <v>5</v>
      </c>
      <c r="G2533" s="962" t="s">
        <v>677</v>
      </c>
      <c r="H2533" s="962" t="s">
        <v>24</v>
      </c>
      <c r="I2533" s="962" t="s">
        <v>683</v>
      </c>
    </row>
    <row r="2534" spans="1:9">
      <c r="A2534" s="969" t="s">
        <v>122</v>
      </c>
      <c r="B2534" s="962" t="s">
        <v>688</v>
      </c>
      <c r="C2534" s="964">
        <v>401.84423631201025</v>
      </c>
      <c r="D2534" s="978">
        <v>0</v>
      </c>
      <c r="E2534" s="962">
        <v>168</v>
      </c>
      <c r="F2534" s="962">
        <v>5</v>
      </c>
      <c r="G2534" s="962" t="s">
        <v>677</v>
      </c>
      <c r="H2534" s="962" t="s">
        <v>79</v>
      </c>
      <c r="I2534" s="962" t="s">
        <v>683</v>
      </c>
    </row>
    <row r="2535" spans="1:9">
      <c r="A2535" s="969" t="s">
        <v>120</v>
      </c>
      <c r="B2535" s="962" t="s">
        <v>688</v>
      </c>
      <c r="C2535" s="964">
        <v>334.87019692667525</v>
      </c>
      <c r="D2535" s="978">
        <v>0</v>
      </c>
      <c r="E2535" s="962">
        <v>168</v>
      </c>
      <c r="F2535" s="962">
        <v>5</v>
      </c>
      <c r="G2535" s="962" t="s">
        <v>677</v>
      </c>
      <c r="H2535" s="962" t="s">
        <v>79</v>
      </c>
    </row>
    <row r="2536" spans="1:9">
      <c r="A2536" s="969" t="s">
        <v>123</v>
      </c>
      <c r="B2536" s="962" t="s">
        <v>688</v>
      </c>
      <c r="C2536" s="964">
        <v>0</v>
      </c>
      <c r="D2536" s="978">
        <v>0</v>
      </c>
      <c r="E2536" s="962">
        <v>168</v>
      </c>
      <c r="F2536" s="962">
        <v>5</v>
      </c>
      <c r="G2536" s="962" t="s">
        <v>677</v>
      </c>
      <c r="H2536" s="962" t="s">
        <v>54</v>
      </c>
      <c r="I2536" s="962" t="s">
        <v>683</v>
      </c>
    </row>
    <row r="2537" spans="1:9">
      <c r="A2537" s="967" t="s">
        <v>214</v>
      </c>
      <c r="B2537" s="962" t="s">
        <v>688</v>
      </c>
      <c r="C2537" s="964">
        <v>0</v>
      </c>
      <c r="D2537" s="978">
        <v>0</v>
      </c>
      <c r="E2537" s="962">
        <v>168</v>
      </c>
      <c r="F2537" s="962">
        <v>5</v>
      </c>
      <c r="G2537" s="962" t="s">
        <v>677</v>
      </c>
      <c r="H2537" s="962" t="s">
        <v>146</v>
      </c>
      <c r="I2537" s="962" t="s">
        <v>683</v>
      </c>
    </row>
    <row r="2538" spans="1:9" ht="15.6">
      <c r="A2538" s="967" t="s">
        <v>218</v>
      </c>
      <c r="B2538" s="962" t="s">
        <v>688</v>
      </c>
      <c r="C2538" s="964">
        <v>133.94807877067009</v>
      </c>
      <c r="D2538" s="978">
        <v>0</v>
      </c>
      <c r="E2538" s="962">
        <v>168</v>
      </c>
      <c r="F2538" s="962">
        <v>5</v>
      </c>
      <c r="G2538" s="962" t="s">
        <v>677</v>
      </c>
      <c r="H2538" s="962" t="s">
        <v>146</v>
      </c>
      <c r="I2538" s="973" t="s">
        <v>742</v>
      </c>
    </row>
    <row r="2539" spans="1:9">
      <c r="A2539" s="969" t="s">
        <v>126</v>
      </c>
      <c r="B2539" s="962" t="s">
        <v>688</v>
      </c>
      <c r="C2539" s="964">
        <v>0</v>
      </c>
      <c r="D2539" s="978">
        <v>0</v>
      </c>
      <c r="E2539" s="962">
        <v>168</v>
      </c>
      <c r="F2539" s="962">
        <v>5</v>
      </c>
      <c r="G2539" s="962" t="s">
        <v>677</v>
      </c>
      <c r="H2539" s="962" t="s">
        <v>32</v>
      </c>
      <c r="I2539" s="962" t="s">
        <v>681</v>
      </c>
    </row>
    <row r="2540" spans="1:9">
      <c r="A2540" s="968" t="s">
        <v>129</v>
      </c>
      <c r="B2540" s="962" t="s">
        <v>688</v>
      </c>
      <c r="C2540" s="964">
        <v>334.87019692667525</v>
      </c>
      <c r="D2540" s="978">
        <v>0</v>
      </c>
      <c r="E2540" s="962">
        <v>168</v>
      </c>
      <c r="F2540" s="962">
        <v>5</v>
      </c>
      <c r="G2540" s="962" t="s">
        <v>677</v>
      </c>
      <c r="H2540" s="962" t="s">
        <v>24</v>
      </c>
      <c r="I2540" s="962" t="s">
        <v>682</v>
      </c>
    </row>
    <row r="2541" spans="1:9">
      <c r="A2541" s="968" t="s">
        <v>264</v>
      </c>
      <c r="B2541" s="962" t="s">
        <v>688</v>
      </c>
      <c r="C2541" s="964">
        <v>66.974039385335047</v>
      </c>
      <c r="D2541" s="978">
        <v>0</v>
      </c>
      <c r="E2541" s="962">
        <v>168</v>
      </c>
      <c r="F2541" s="962">
        <v>5</v>
      </c>
      <c r="G2541" s="962" t="s">
        <v>677</v>
      </c>
      <c r="H2541" s="962" t="s">
        <v>133</v>
      </c>
      <c r="I2541" s="962" t="s">
        <v>682</v>
      </c>
    </row>
    <row r="2542" spans="1:9">
      <c r="A2542" s="968" t="s">
        <v>138</v>
      </c>
      <c r="B2542" s="962" t="s">
        <v>688</v>
      </c>
      <c r="C2542" s="964">
        <v>0</v>
      </c>
      <c r="D2542" s="978">
        <v>0</v>
      </c>
      <c r="E2542" s="962">
        <v>168</v>
      </c>
      <c r="F2542" s="962">
        <v>5</v>
      </c>
      <c r="G2542" s="962" t="s">
        <v>677</v>
      </c>
      <c r="H2542" s="962" t="s">
        <v>87</v>
      </c>
      <c r="I2542" s="962" t="s">
        <v>682</v>
      </c>
    </row>
    <row r="2543" spans="1:9">
      <c r="A2543" s="966" t="s">
        <v>212</v>
      </c>
      <c r="B2543" s="962" t="s">
        <v>688</v>
      </c>
      <c r="C2543" s="964">
        <v>1741.3250240187112</v>
      </c>
      <c r="D2543" s="978">
        <v>0</v>
      </c>
      <c r="E2543" s="962">
        <v>168</v>
      </c>
      <c r="F2543" s="962">
        <v>5</v>
      </c>
      <c r="G2543" s="962" t="s">
        <v>677</v>
      </c>
      <c r="H2543" s="962" t="s">
        <v>146</v>
      </c>
      <c r="I2543" s="962" t="s">
        <v>705</v>
      </c>
    </row>
    <row r="2544" spans="1:9">
      <c r="A2544" s="962" t="s">
        <v>20</v>
      </c>
      <c r="B2544" s="962" t="s">
        <v>688</v>
      </c>
      <c r="C2544" s="964">
        <v>0</v>
      </c>
      <c r="D2544" s="978">
        <v>0</v>
      </c>
      <c r="E2544" s="962">
        <v>168</v>
      </c>
      <c r="F2544" s="962">
        <v>6</v>
      </c>
      <c r="G2544" s="962" t="s">
        <v>677</v>
      </c>
      <c r="H2544" s="962" t="s">
        <v>24</v>
      </c>
      <c r="I2544" s="963" t="s">
        <v>683</v>
      </c>
    </row>
    <row r="2545" spans="1:9">
      <c r="A2545" s="962" t="s">
        <v>143</v>
      </c>
      <c r="B2545" s="962" t="s">
        <v>688</v>
      </c>
      <c r="C2545" s="964">
        <v>1466.2598143741518</v>
      </c>
      <c r="D2545" s="978">
        <v>0</v>
      </c>
      <c r="E2545" s="962">
        <v>168</v>
      </c>
      <c r="F2545" s="962">
        <v>6</v>
      </c>
      <c r="G2545" s="962" t="s">
        <v>677</v>
      </c>
      <c r="H2545" s="962" t="s">
        <v>146</v>
      </c>
      <c r="I2545" s="963" t="s">
        <v>681</v>
      </c>
    </row>
    <row r="2546" spans="1:9">
      <c r="A2546" s="966" t="s">
        <v>152</v>
      </c>
      <c r="B2546" s="962" t="s">
        <v>688</v>
      </c>
      <c r="C2546" s="964">
        <v>9245.4346113628344</v>
      </c>
      <c r="D2546" s="978">
        <v>0</v>
      </c>
      <c r="E2546" s="962">
        <v>168</v>
      </c>
      <c r="F2546" s="962">
        <v>6</v>
      </c>
      <c r="G2546" s="962" t="s">
        <v>677</v>
      </c>
      <c r="H2546" s="962" t="s">
        <v>146</v>
      </c>
      <c r="I2546" s="963" t="s">
        <v>681</v>
      </c>
    </row>
    <row r="2547" spans="1:9">
      <c r="A2547" s="966" t="s">
        <v>158</v>
      </c>
      <c r="B2547" s="962" t="s">
        <v>688</v>
      </c>
      <c r="C2547" s="964">
        <v>0</v>
      </c>
      <c r="D2547" s="978">
        <v>0</v>
      </c>
      <c r="E2547" s="962">
        <v>168</v>
      </c>
      <c r="F2547" s="962">
        <v>6</v>
      </c>
      <c r="G2547" s="962" t="s">
        <v>677</v>
      </c>
      <c r="H2547" s="962" t="s">
        <v>146</v>
      </c>
      <c r="I2547" s="963" t="s">
        <v>683</v>
      </c>
    </row>
    <row r="2548" spans="1:9">
      <c r="A2548" s="966" t="s">
        <v>30</v>
      </c>
      <c r="B2548" s="962" t="s">
        <v>688</v>
      </c>
      <c r="C2548" s="964">
        <v>0</v>
      </c>
      <c r="D2548" s="978">
        <v>0</v>
      </c>
      <c r="E2548" s="962">
        <v>168</v>
      </c>
      <c r="F2548" s="962">
        <v>6</v>
      </c>
      <c r="G2548" s="962" t="s">
        <v>677</v>
      </c>
      <c r="H2548" s="962" t="s">
        <v>32</v>
      </c>
      <c r="I2548" s="963" t="s">
        <v>681</v>
      </c>
    </row>
    <row r="2549" spans="1:9">
      <c r="A2549" s="967" t="s">
        <v>39</v>
      </c>
      <c r="B2549" s="962" t="s">
        <v>688</v>
      </c>
      <c r="C2549" s="964">
        <v>239.93342417031579</v>
      </c>
      <c r="D2549" s="978">
        <v>0</v>
      </c>
      <c r="E2549" s="962">
        <v>168</v>
      </c>
      <c r="F2549" s="962">
        <v>6</v>
      </c>
      <c r="G2549" s="962" t="s">
        <v>677</v>
      </c>
      <c r="H2549" s="962" t="s">
        <v>24</v>
      </c>
      <c r="I2549" s="963" t="s">
        <v>682</v>
      </c>
    </row>
    <row r="2550" spans="1:9">
      <c r="A2550" s="968" t="s">
        <v>70</v>
      </c>
      <c r="B2550" s="962" t="s">
        <v>688</v>
      </c>
      <c r="C2550" s="964">
        <v>559.84465639740347</v>
      </c>
      <c r="D2550" s="978">
        <v>0</v>
      </c>
      <c r="E2550" s="962">
        <v>168</v>
      </c>
      <c r="F2550" s="962">
        <v>6</v>
      </c>
      <c r="G2550" s="962" t="s">
        <v>677</v>
      </c>
      <c r="H2550" s="962" t="s">
        <v>32</v>
      </c>
      <c r="I2550" s="963" t="s">
        <v>711</v>
      </c>
    </row>
    <row r="2551" spans="1:9">
      <c r="A2551" s="968" t="s">
        <v>746</v>
      </c>
      <c r="B2551" s="962" t="s">
        <v>688</v>
      </c>
      <c r="C2551" s="964">
        <v>79.977808056771934</v>
      </c>
      <c r="D2551" s="978">
        <v>0</v>
      </c>
      <c r="E2551" s="962">
        <v>168</v>
      </c>
      <c r="F2551" s="962">
        <v>6</v>
      </c>
      <c r="G2551" s="962" t="s">
        <v>677</v>
      </c>
      <c r="H2551" s="962" t="s">
        <v>46</v>
      </c>
      <c r="I2551" s="963" t="s">
        <v>682</v>
      </c>
    </row>
    <row r="2552" spans="1:9">
      <c r="A2552" s="968" t="s">
        <v>63</v>
      </c>
      <c r="B2552" s="962" t="s">
        <v>688</v>
      </c>
      <c r="C2552" s="964">
        <v>479.86684834063158</v>
      </c>
      <c r="D2552" s="978">
        <v>0</v>
      </c>
      <c r="E2552" s="962">
        <v>168</v>
      </c>
      <c r="F2552" s="962">
        <v>6</v>
      </c>
      <c r="G2552" s="962" t="s">
        <v>677</v>
      </c>
      <c r="H2552" s="962" t="s">
        <v>64</v>
      </c>
      <c r="I2552" s="963" t="s">
        <v>683</v>
      </c>
    </row>
    <row r="2553" spans="1:9">
      <c r="A2553" s="966" t="s">
        <v>166</v>
      </c>
      <c r="B2553" s="962" t="s">
        <v>688</v>
      </c>
      <c r="C2553" s="964">
        <v>0</v>
      </c>
      <c r="D2553" s="978">
        <v>0</v>
      </c>
      <c r="E2553" s="962">
        <v>168</v>
      </c>
      <c r="F2553" s="962">
        <v>6</v>
      </c>
      <c r="G2553" s="962" t="s">
        <v>677</v>
      </c>
      <c r="H2553" s="962" t="s">
        <v>146</v>
      </c>
      <c r="I2553" s="963" t="s">
        <v>683</v>
      </c>
    </row>
    <row r="2554" spans="1:9">
      <c r="A2554" s="966" t="s">
        <v>173</v>
      </c>
      <c r="B2554" s="962" t="s">
        <v>688</v>
      </c>
      <c r="C2554" s="964">
        <v>5613.8282608305672</v>
      </c>
      <c r="D2554" s="978">
        <v>0</v>
      </c>
      <c r="E2554" s="962">
        <v>168</v>
      </c>
      <c r="F2554" s="962">
        <v>6</v>
      </c>
      <c r="G2554" s="962" t="s">
        <v>677</v>
      </c>
      <c r="H2554" s="962" t="s">
        <v>146</v>
      </c>
      <c r="I2554" s="963" t="s">
        <v>683</v>
      </c>
    </row>
    <row r="2555" spans="1:9">
      <c r="A2555" s="969" t="s">
        <v>52</v>
      </c>
      <c r="B2555" s="962" t="s">
        <v>688</v>
      </c>
      <c r="C2555" s="964">
        <v>1279.6449289083509</v>
      </c>
      <c r="D2555" s="978">
        <v>0</v>
      </c>
      <c r="E2555" s="962">
        <v>168</v>
      </c>
      <c r="F2555" s="962">
        <v>6</v>
      </c>
      <c r="G2555" s="962" t="s">
        <v>677</v>
      </c>
      <c r="H2555" s="962" t="s">
        <v>54</v>
      </c>
      <c r="I2555" s="962" t="s">
        <v>721</v>
      </c>
    </row>
    <row r="2556" spans="1:9">
      <c r="A2556" s="966" t="s">
        <v>185</v>
      </c>
      <c r="B2556" s="962" t="s">
        <v>688</v>
      </c>
      <c r="C2556" s="964">
        <v>116714.2812241825</v>
      </c>
      <c r="D2556" s="978">
        <v>0</v>
      </c>
      <c r="E2556" s="962">
        <v>168</v>
      </c>
      <c r="F2556" s="962">
        <v>6</v>
      </c>
      <c r="G2556" s="962" t="s">
        <v>677</v>
      </c>
      <c r="H2556" s="962" t="s">
        <v>146</v>
      </c>
      <c r="I2556" s="963" t="s">
        <v>681</v>
      </c>
    </row>
    <row r="2557" spans="1:9">
      <c r="A2557" s="968" t="s">
        <v>747</v>
      </c>
      <c r="B2557" s="962" t="s">
        <v>688</v>
      </c>
      <c r="C2557" s="964">
        <v>639.82246445417547</v>
      </c>
      <c r="D2557" s="978">
        <v>0</v>
      </c>
      <c r="E2557" s="962">
        <v>168</v>
      </c>
      <c r="F2557" s="962">
        <v>6</v>
      </c>
      <c r="G2557" s="962" t="s">
        <v>677</v>
      </c>
      <c r="H2557" s="962" t="s">
        <v>24</v>
      </c>
      <c r="I2557" s="962" t="s">
        <v>683</v>
      </c>
    </row>
    <row r="2558" spans="1:9">
      <c r="A2558" s="966" t="s">
        <v>181</v>
      </c>
      <c r="B2558" s="962" t="s">
        <v>688</v>
      </c>
      <c r="C2558" s="964">
        <v>15051.823476284475</v>
      </c>
      <c r="D2558" s="978">
        <v>0</v>
      </c>
      <c r="E2558" s="962">
        <v>168</v>
      </c>
      <c r="F2558" s="962">
        <v>6</v>
      </c>
      <c r="G2558" s="962" t="s">
        <v>677</v>
      </c>
      <c r="H2558" s="962" t="s">
        <v>146</v>
      </c>
      <c r="I2558" s="963" t="s">
        <v>681</v>
      </c>
    </row>
    <row r="2559" spans="1:9">
      <c r="A2559" s="967" t="s">
        <v>261</v>
      </c>
      <c r="B2559" s="962" t="s">
        <v>688</v>
      </c>
      <c r="C2559" s="964">
        <v>0</v>
      </c>
      <c r="D2559" s="978">
        <v>0</v>
      </c>
      <c r="E2559" s="962">
        <v>168</v>
      </c>
      <c r="F2559" s="962">
        <v>6</v>
      </c>
      <c r="G2559" s="962" t="s">
        <v>677</v>
      </c>
      <c r="H2559" s="962" t="s">
        <v>79</v>
      </c>
      <c r="I2559" s="962" t="s">
        <v>683</v>
      </c>
    </row>
    <row r="2560" spans="1:9">
      <c r="A2560" s="966" t="s">
        <v>190</v>
      </c>
      <c r="B2560" s="962" t="s">
        <v>688</v>
      </c>
      <c r="C2560" s="964">
        <v>2196.723794626002</v>
      </c>
      <c r="D2560" s="978">
        <v>0</v>
      </c>
      <c r="E2560" s="962">
        <v>168</v>
      </c>
      <c r="F2560" s="962">
        <v>6</v>
      </c>
      <c r="G2560" s="962" t="s">
        <v>677</v>
      </c>
      <c r="H2560" s="962" t="s">
        <v>146</v>
      </c>
      <c r="I2560" s="963" t="s">
        <v>681</v>
      </c>
    </row>
    <row r="2561" spans="1:9">
      <c r="A2561" s="968" t="s">
        <v>83</v>
      </c>
      <c r="B2561" s="962" t="s">
        <v>688</v>
      </c>
      <c r="C2561" s="964">
        <v>0</v>
      </c>
      <c r="D2561" s="978">
        <v>0</v>
      </c>
      <c r="E2561" s="962">
        <v>168</v>
      </c>
      <c r="F2561" s="962">
        <v>6</v>
      </c>
      <c r="G2561" s="962" t="s">
        <v>677</v>
      </c>
      <c r="H2561" s="962" t="s">
        <v>87</v>
      </c>
      <c r="I2561" s="962" t="s">
        <v>682</v>
      </c>
    </row>
    <row r="2562" spans="1:9">
      <c r="A2562" s="966" t="s">
        <v>192</v>
      </c>
      <c r="B2562" s="962" t="s">
        <v>688</v>
      </c>
      <c r="C2562" s="964">
        <v>0</v>
      </c>
      <c r="D2562" s="978">
        <v>0</v>
      </c>
      <c r="E2562" s="962">
        <v>168</v>
      </c>
      <c r="F2562" s="962">
        <v>6</v>
      </c>
      <c r="G2562" s="962" t="s">
        <v>677</v>
      </c>
      <c r="H2562" s="962" t="s">
        <v>146</v>
      </c>
      <c r="I2562" s="962" t="s">
        <v>683</v>
      </c>
    </row>
    <row r="2563" spans="1:9">
      <c r="A2563" s="966" t="s">
        <v>94</v>
      </c>
      <c r="B2563" s="962" t="s">
        <v>688</v>
      </c>
      <c r="C2563" s="964">
        <v>559.84465639740347</v>
      </c>
      <c r="D2563" s="978">
        <v>0</v>
      </c>
      <c r="E2563" s="962">
        <v>168</v>
      </c>
      <c r="F2563" s="962">
        <v>6</v>
      </c>
      <c r="G2563" s="962" t="s">
        <v>677</v>
      </c>
      <c r="H2563" s="962" t="s">
        <v>95</v>
      </c>
      <c r="I2563" s="962" t="s">
        <v>726</v>
      </c>
    </row>
    <row r="2564" spans="1:9">
      <c r="A2564" s="966" t="s">
        <v>196</v>
      </c>
      <c r="B2564" s="962" t="s">
        <v>688</v>
      </c>
      <c r="C2564" s="964">
        <v>91506.916695109656</v>
      </c>
      <c r="D2564" s="978">
        <v>0</v>
      </c>
      <c r="E2564" s="962">
        <v>168</v>
      </c>
      <c r="F2564" s="962">
        <v>6</v>
      </c>
      <c r="G2564" s="962" t="s">
        <v>677</v>
      </c>
      <c r="H2564" s="962" t="s">
        <v>146</v>
      </c>
      <c r="I2564" s="962" t="s">
        <v>681</v>
      </c>
    </row>
    <row r="2565" spans="1:9">
      <c r="A2565" s="966" t="s">
        <v>100</v>
      </c>
      <c r="B2565" s="962" t="s">
        <v>688</v>
      </c>
      <c r="C2565" s="964">
        <v>0</v>
      </c>
      <c r="D2565" s="978">
        <v>0</v>
      </c>
      <c r="E2565" s="962">
        <v>168</v>
      </c>
      <c r="F2565" s="962">
        <v>6</v>
      </c>
      <c r="G2565" s="962" t="s">
        <v>677</v>
      </c>
      <c r="H2565" s="962" t="s">
        <v>24</v>
      </c>
      <c r="I2565" s="962" t="s">
        <v>682</v>
      </c>
    </row>
    <row r="2566" spans="1:9">
      <c r="A2566" s="966" t="s">
        <v>198</v>
      </c>
      <c r="B2566" s="962" t="s">
        <v>688</v>
      </c>
      <c r="C2566" s="964">
        <v>0</v>
      </c>
      <c r="D2566" s="978">
        <v>0</v>
      </c>
      <c r="E2566" s="962">
        <v>168</v>
      </c>
      <c r="F2566" s="962">
        <v>6</v>
      </c>
      <c r="G2566" s="962" t="s">
        <v>677</v>
      </c>
      <c r="H2566" s="962" t="s">
        <v>146</v>
      </c>
      <c r="I2566" s="962" t="s">
        <v>683</v>
      </c>
    </row>
    <row r="2567" spans="1:9">
      <c r="A2567" s="966" t="s">
        <v>201</v>
      </c>
      <c r="B2567" s="962" t="s">
        <v>688</v>
      </c>
      <c r="C2567" s="964">
        <v>7190.7320152861303</v>
      </c>
      <c r="D2567" s="978">
        <v>0</v>
      </c>
      <c r="E2567" s="962">
        <v>168</v>
      </c>
      <c r="F2567" s="962">
        <v>6</v>
      </c>
      <c r="G2567" s="962" t="s">
        <v>677</v>
      </c>
      <c r="H2567" s="962" t="s">
        <v>146</v>
      </c>
      <c r="I2567" s="963" t="s">
        <v>683</v>
      </c>
    </row>
    <row r="2568" spans="1:9">
      <c r="A2568" s="968" t="s">
        <v>103</v>
      </c>
      <c r="B2568" s="962" t="s">
        <v>688</v>
      </c>
      <c r="C2568" s="964">
        <v>0</v>
      </c>
      <c r="D2568" s="978">
        <v>0</v>
      </c>
      <c r="E2568" s="962">
        <v>168</v>
      </c>
      <c r="F2568" s="962">
        <v>6</v>
      </c>
      <c r="G2568" s="962" t="s">
        <v>677</v>
      </c>
      <c r="H2568" s="962" t="s">
        <v>79</v>
      </c>
      <c r="I2568" s="962" t="s">
        <v>682</v>
      </c>
    </row>
    <row r="2569" spans="1:9">
      <c r="A2569" s="968" t="s">
        <v>107</v>
      </c>
      <c r="B2569" s="962" t="s">
        <v>688</v>
      </c>
      <c r="C2569" s="964">
        <v>0</v>
      </c>
      <c r="D2569" s="978">
        <v>0</v>
      </c>
      <c r="E2569" s="962">
        <v>168</v>
      </c>
      <c r="F2569" s="962">
        <v>6</v>
      </c>
      <c r="G2569" s="962" t="s">
        <v>677</v>
      </c>
      <c r="H2569" s="962" t="s">
        <v>79</v>
      </c>
      <c r="I2569" s="962" t="s">
        <v>682</v>
      </c>
    </row>
    <row r="2570" spans="1:9">
      <c r="A2570" s="968" t="s">
        <v>108</v>
      </c>
      <c r="B2570" s="962" t="s">
        <v>688</v>
      </c>
      <c r="C2570" s="964">
        <v>0</v>
      </c>
      <c r="D2570" s="978">
        <v>0</v>
      </c>
      <c r="E2570" s="962">
        <v>168</v>
      </c>
      <c r="F2570" s="962">
        <v>6</v>
      </c>
      <c r="G2570" s="962" t="s">
        <v>677</v>
      </c>
      <c r="H2570" s="962" t="s">
        <v>32</v>
      </c>
      <c r="I2570" s="962" t="s">
        <v>682</v>
      </c>
    </row>
    <row r="2571" spans="1:9">
      <c r="A2571" s="966" t="s">
        <v>203</v>
      </c>
      <c r="B2571" s="962" t="s">
        <v>688</v>
      </c>
      <c r="C2571" s="964">
        <v>34677.044609948702</v>
      </c>
      <c r="D2571" s="978">
        <v>0</v>
      </c>
      <c r="E2571" s="962">
        <v>168</v>
      </c>
      <c r="F2571" s="962">
        <v>6</v>
      </c>
      <c r="G2571" s="962" t="s">
        <v>677</v>
      </c>
      <c r="H2571" s="962" t="s">
        <v>146</v>
      </c>
      <c r="I2571" s="963" t="s">
        <v>681</v>
      </c>
    </row>
    <row r="2572" spans="1:9">
      <c r="A2572" s="966" t="s">
        <v>204</v>
      </c>
      <c r="B2572" s="962" t="s">
        <v>688</v>
      </c>
      <c r="C2572" s="964">
        <v>78911.43728268164</v>
      </c>
      <c r="D2572" s="978">
        <v>0</v>
      </c>
      <c r="E2572" s="962">
        <v>168</v>
      </c>
      <c r="F2572" s="962">
        <v>6</v>
      </c>
      <c r="G2572" s="962" t="s">
        <v>677</v>
      </c>
      <c r="H2572" s="962" t="s">
        <v>146</v>
      </c>
      <c r="I2572" s="963" t="s">
        <v>681</v>
      </c>
    </row>
    <row r="2573" spans="1:9">
      <c r="A2573" s="966" t="s">
        <v>262</v>
      </c>
      <c r="B2573" s="962" t="s">
        <v>688</v>
      </c>
      <c r="C2573" s="964">
        <v>32417.671532344884</v>
      </c>
      <c r="D2573" s="978">
        <v>0</v>
      </c>
      <c r="E2573" s="962">
        <v>168</v>
      </c>
      <c r="F2573" s="962">
        <v>6</v>
      </c>
      <c r="G2573" s="962" t="s">
        <v>677</v>
      </c>
      <c r="H2573" s="962" t="s">
        <v>146</v>
      </c>
      <c r="I2573" s="963" t="s">
        <v>681</v>
      </c>
    </row>
    <row r="2574" spans="1:9">
      <c r="A2574" s="966" t="s">
        <v>263</v>
      </c>
      <c r="B2574" s="962" t="s">
        <v>688</v>
      </c>
      <c r="C2574" s="964">
        <v>0</v>
      </c>
      <c r="D2574" s="978">
        <v>0</v>
      </c>
      <c r="E2574" s="962">
        <v>168</v>
      </c>
      <c r="F2574" s="962">
        <v>6</v>
      </c>
      <c r="G2574" s="962" t="s">
        <v>677</v>
      </c>
      <c r="H2574" s="962" t="s">
        <v>24</v>
      </c>
      <c r="I2574" s="962" t="s">
        <v>683</v>
      </c>
    </row>
    <row r="2575" spans="1:9">
      <c r="A2575" s="969" t="s">
        <v>122</v>
      </c>
      <c r="B2575" s="962" t="s">
        <v>688</v>
      </c>
      <c r="C2575" s="964">
        <v>239.93342417031579</v>
      </c>
      <c r="D2575" s="978">
        <v>0</v>
      </c>
      <c r="E2575" s="962">
        <v>168</v>
      </c>
      <c r="F2575" s="962">
        <v>6</v>
      </c>
      <c r="G2575" s="962" t="s">
        <v>677</v>
      </c>
      <c r="H2575" s="962" t="s">
        <v>79</v>
      </c>
      <c r="I2575" s="962" t="s">
        <v>683</v>
      </c>
    </row>
    <row r="2576" spans="1:9">
      <c r="A2576" s="969" t="s">
        <v>120</v>
      </c>
      <c r="B2576" s="962" t="s">
        <v>688</v>
      </c>
      <c r="C2576" s="964">
        <v>79.977808056771934</v>
      </c>
      <c r="D2576" s="978">
        <v>0</v>
      </c>
      <c r="E2576" s="962">
        <v>168</v>
      </c>
      <c r="F2576" s="962">
        <v>6</v>
      </c>
      <c r="G2576" s="962" t="s">
        <v>677</v>
      </c>
      <c r="H2576" s="962" t="s">
        <v>79</v>
      </c>
    </row>
    <row r="2577" spans="1:9">
      <c r="A2577" s="969" t="s">
        <v>123</v>
      </c>
      <c r="B2577" s="962" t="s">
        <v>688</v>
      </c>
      <c r="C2577" s="964">
        <v>0</v>
      </c>
      <c r="D2577" s="978">
        <v>0</v>
      </c>
      <c r="E2577" s="962">
        <v>168</v>
      </c>
      <c r="F2577" s="962">
        <v>6</v>
      </c>
      <c r="G2577" s="962" t="s">
        <v>677</v>
      </c>
      <c r="H2577" s="962" t="s">
        <v>54</v>
      </c>
      <c r="I2577" s="962" t="s">
        <v>683</v>
      </c>
    </row>
    <row r="2578" spans="1:9">
      <c r="A2578" s="967" t="s">
        <v>214</v>
      </c>
      <c r="B2578" s="962" t="s">
        <v>688</v>
      </c>
      <c r="C2578" s="964">
        <v>1039.711504738035</v>
      </c>
      <c r="D2578" s="978">
        <v>0</v>
      </c>
      <c r="E2578" s="962">
        <v>168</v>
      </c>
      <c r="F2578" s="962">
        <v>6</v>
      </c>
      <c r="G2578" s="962" t="s">
        <v>677</v>
      </c>
      <c r="H2578" s="962" t="s">
        <v>146</v>
      </c>
      <c r="I2578" s="962" t="s">
        <v>683</v>
      </c>
    </row>
    <row r="2579" spans="1:9" ht="15.6">
      <c r="A2579" s="967" t="s">
        <v>218</v>
      </c>
      <c r="B2579" s="962" t="s">
        <v>688</v>
      </c>
      <c r="C2579" s="964">
        <v>319.91123222708774</v>
      </c>
      <c r="D2579" s="978">
        <v>0</v>
      </c>
      <c r="E2579" s="962">
        <v>168</v>
      </c>
      <c r="F2579" s="962">
        <v>6</v>
      </c>
      <c r="G2579" s="962" t="s">
        <v>677</v>
      </c>
      <c r="H2579" s="962" t="s">
        <v>146</v>
      </c>
      <c r="I2579" s="973" t="s">
        <v>742</v>
      </c>
    </row>
    <row r="2580" spans="1:9">
      <c r="A2580" s="969" t="s">
        <v>126</v>
      </c>
      <c r="B2580" s="962" t="s">
        <v>688</v>
      </c>
      <c r="C2580" s="964">
        <v>0</v>
      </c>
      <c r="D2580" s="978">
        <v>0</v>
      </c>
      <c r="E2580" s="962">
        <v>168</v>
      </c>
      <c r="F2580" s="962">
        <v>6</v>
      </c>
      <c r="G2580" s="962" t="s">
        <v>677</v>
      </c>
      <c r="H2580" s="962" t="s">
        <v>32</v>
      </c>
      <c r="I2580" s="962" t="s">
        <v>681</v>
      </c>
    </row>
    <row r="2581" spans="1:9">
      <c r="A2581" s="968" t="s">
        <v>129</v>
      </c>
      <c r="B2581" s="962" t="s">
        <v>688</v>
      </c>
      <c r="C2581" s="964">
        <v>79.977808056771934</v>
      </c>
      <c r="D2581" s="978">
        <v>0</v>
      </c>
      <c r="E2581" s="962">
        <v>168</v>
      </c>
      <c r="F2581" s="962">
        <v>6</v>
      </c>
      <c r="G2581" s="962" t="s">
        <v>677</v>
      </c>
      <c r="H2581" s="962" t="s">
        <v>24</v>
      </c>
      <c r="I2581" s="962" t="s">
        <v>682</v>
      </c>
    </row>
    <row r="2582" spans="1:9">
      <c r="A2582" s="968" t="s">
        <v>264</v>
      </c>
      <c r="B2582" s="962" t="s">
        <v>688</v>
      </c>
      <c r="C2582" s="964">
        <v>0</v>
      </c>
      <c r="D2582" s="978">
        <v>0</v>
      </c>
      <c r="E2582" s="962">
        <v>168</v>
      </c>
      <c r="F2582" s="962">
        <v>6</v>
      </c>
      <c r="G2582" s="962" t="s">
        <v>677</v>
      </c>
      <c r="H2582" s="962" t="s">
        <v>133</v>
      </c>
      <c r="I2582" s="962" t="s">
        <v>682</v>
      </c>
    </row>
    <row r="2583" spans="1:9">
      <c r="A2583" s="968" t="s">
        <v>138</v>
      </c>
      <c r="B2583" s="962" t="s">
        <v>688</v>
      </c>
      <c r="C2583" s="964">
        <v>79.977808056771934</v>
      </c>
      <c r="D2583" s="978">
        <v>0</v>
      </c>
      <c r="E2583" s="962">
        <v>168</v>
      </c>
      <c r="F2583" s="962">
        <v>6</v>
      </c>
      <c r="G2583" s="962" t="s">
        <v>677</v>
      </c>
      <c r="H2583" s="962" t="s">
        <v>87</v>
      </c>
      <c r="I2583" s="962" t="s">
        <v>682</v>
      </c>
    </row>
    <row r="2584" spans="1:9">
      <c r="A2584" s="966" t="s">
        <v>212</v>
      </c>
      <c r="B2584" s="962" t="s">
        <v>688</v>
      </c>
      <c r="C2584" s="964">
        <v>4931.9648301676025</v>
      </c>
      <c r="D2584" s="978">
        <v>0</v>
      </c>
      <c r="E2584" s="962">
        <v>168</v>
      </c>
      <c r="F2584" s="962">
        <v>6</v>
      </c>
      <c r="G2584" s="962" t="s">
        <v>677</v>
      </c>
      <c r="H2584" s="962" t="s">
        <v>146</v>
      </c>
      <c r="I2584" s="962" t="s">
        <v>705</v>
      </c>
    </row>
    <row r="2585" spans="1:9">
      <c r="A2585" s="962" t="s">
        <v>20</v>
      </c>
      <c r="B2585" s="962" t="s">
        <v>688</v>
      </c>
      <c r="C2585" s="965">
        <v>0</v>
      </c>
      <c r="D2585" s="978">
        <v>0</v>
      </c>
      <c r="E2585" s="962">
        <v>336</v>
      </c>
      <c r="F2585" s="962" t="s">
        <v>676</v>
      </c>
      <c r="G2585" s="962" t="s">
        <v>676</v>
      </c>
      <c r="H2585" s="962" t="s">
        <v>24</v>
      </c>
      <c r="I2585" s="963" t="s">
        <v>683</v>
      </c>
    </row>
    <row r="2586" spans="1:9">
      <c r="A2586" s="962" t="s">
        <v>143</v>
      </c>
      <c r="B2586" s="962" t="s">
        <v>688</v>
      </c>
      <c r="C2586" s="965">
        <v>13814.619246979155</v>
      </c>
      <c r="D2586" s="978">
        <v>0</v>
      </c>
      <c r="E2586" s="962">
        <v>336</v>
      </c>
      <c r="F2586" s="962" t="s">
        <v>676</v>
      </c>
      <c r="G2586" s="962" t="s">
        <v>676</v>
      </c>
      <c r="H2586" s="962" t="s">
        <v>146</v>
      </c>
      <c r="I2586" s="963" t="s">
        <v>681</v>
      </c>
    </row>
    <row r="2587" spans="1:9">
      <c r="A2587" s="966" t="s">
        <v>152</v>
      </c>
      <c r="B2587" s="962" t="s">
        <v>688</v>
      </c>
      <c r="C2587" s="965">
        <v>206247.9482888841</v>
      </c>
      <c r="D2587" s="978">
        <v>0</v>
      </c>
      <c r="E2587" s="962">
        <v>336</v>
      </c>
      <c r="F2587" s="962" t="s">
        <v>676</v>
      </c>
      <c r="G2587" s="962" t="s">
        <v>676</v>
      </c>
      <c r="H2587" s="962" t="s">
        <v>146</v>
      </c>
      <c r="I2587" s="963" t="s">
        <v>681</v>
      </c>
    </row>
    <row r="2588" spans="1:9">
      <c r="A2588" s="966" t="s">
        <v>158</v>
      </c>
      <c r="B2588" s="962" t="s">
        <v>688</v>
      </c>
      <c r="C2588" s="965">
        <v>25816.560293759874</v>
      </c>
      <c r="D2588" s="978">
        <v>0</v>
      </c>
      <c r="E2588" s="962">
        <v>336</v>
      </c>
      <c r="F2588" s="962" t="s">
        <v>676</v>
      </c>
      <c r="G2588" s="962" t="s">
        <v>676</v>
      </c>
      <c r="H2588" s="962" t="s">
        <v>146</v>
      </c>
      <c r="I2588" s="963" t="s">
        <v>683</v>
      </c>
    </row>
    <row r="2589" spans="1:9">
      <c r="A2589" s="966" t="s">
        <v>30</v>
      </c>
      <c r="B2589" s="962" t="s">
        <v>688</v>
      </c>
      <c r="C2589" s="965">
        <v>1389.9652414692571</v>
      </c>
      <c r="D2589" s="978">
        <v>0</v>
      </c>
      <c r="E2589" s="962">
        <v>336</v>
      </c>
      <c r="F2589" s="962" t="s">
        <v>676</v>
      </c>
      <c r="G2589" s="962" t="s">
        <v>676</v>
      </c>
      <c r="H2589" s="962" t="s">
        <v>32</v>
      </c>
      <c r="I2589" s="963" t="s">
        <v>681</v>
      </c>
    </row>
    <row r="2590" spans="1:9">
      <c r="A2590" s="967" t="s">
        <v>39</v>
      </c>
      <c r="B2590" s="962" t="s">
        <v>688</v>
      </c>
      <c r="C2590" s="965">
        <v>196.23038703095389</v>
      </c>
      <c r="D2590" s="978">
        <v>0</v>
      </c>
      <c r="E2590" s="962">
        <v>336</v>
      </c>
      <c r="F2590" s="962" t="s">
        <v>676</v>
      </c>
      <c r="G2590" s="962" t="s">
        <v>676</v>
      </c>
      <c r="H2590" s="962" t="s">
        <v>24</v>
      </c>
      <c r="I2590" s="963" t="s">
        <v>682</v>
      </c>
    </row>
    <row r="2591" spans="1:9">
      <c r="A2591" s="968" t="s">
        <v>70</v>
      </c>
      <c r="B2591" s="962" t="s">
        <v>688</v>
      </c>
      <c r="C2591" s="965">
        <v>196.23038703095389</v>
      </c>
      <c r="D2591" s="978">
        <v>0</v>
      </c>
      <c r="E2591" s="962">
        <v>336</v>
      </c>
      <c r="F2591" s="962" t="s">
        <v>676</v>
      </c>
      <c r="G2591" s="962" t="s">
        <v>676</v>
      </c>
      <c r="H2591" s="962" t="s">
        <v>32</v>
      </c>
      <c r="I2591" s="963" t="s">
        <v>711</v>
      </c>
    </row>
    <row r="2592" spans="1:9">
      <c r="A2592" s="968" t="s">
        <v>746</v>
      </c>
      <c r="B2592" s="962" t="s">
        <v>688</v>
      </c>
      <c r="C2592" s="965">
        <v>0</v>
      </c>
      <c r="D2592" s="978">
        <v>0</v>
      </c>
      <c r="E2592" s="962">
        <v>336</v>
      </c>
      <c r="F2592" s="962" t="s">
        <v>676</v>
      </c>
      <c r="G2592" s="962" t="s">
        <v>676</v>
      </c>
      <c r="H2592" s="962" t="s">
        <v>46</v>
      </c>
      <c r="I2592" s="963" t="s">
        <v>682</v>
      </c>
    </row>
    <row r="2593" spans="1:9">
      <c r="A2593" s="968" t="s">
        <v>63</v>
      </c>
      <c r="B2593" s="962" t="s">
        <v>688</v>
      </c>
      <c r="C2593" s="965">
        <v>686.80635460833867</v>
      </c>
      <c r="D2593" s="978">
        <v>0</v>
      </c>
      <c r="E2593" s="962">
        <v>336</v>
      </c>
      <c r="F2593" s="962" t="s">
        <v>676</v>
      </c>
      <c r="G2593" s="962" t="s">
        <v>676</v>
      </c>
      <c r="H2593" s="962" t="s">
        <v>64</v>
      </c>
      <c r="I2593" s="963" t="s">
        <v>683</v>
      </c>
    </row>
    <row r="2594" spans="1:9">
      <c r="A2594" s="966" t="s">
        <v>166</v>
      </c>
      <c r="B2594" s="962" t="s">
        <v>688</v>
      </c>
      <c r="C2594" s="965">
        <v>6122.3880753657631</v>
      </c>
      <c r="D2594" s="978">
        <v>0</v>
      </c>
      <c r="E2594" s="962">
        <v>336</v>
      </c>
      <c r="F2594" s="962" t="s">
        <v>676</v>
      </c>
      <c r="G2594" s="962" t="s">
        <v>676</v>
      </c>
      <c r="H2594" s="962" t="s">
        <v>146</v>
      </c>
      <c r="I2594" s="963" t="s">
        <v>683</v>
      </c>
    </row>
    <row r="2595" spans="1:9">
      <c r="A2595" s="966" t="s">
        <v>173</v>
      </c>
      <c r="B2595" s="962" t="s">
        <v>688</v>
      </c>
      <c r="C2595" s="965">
        <v>5069.2849982996422</v>
      </c>
      <c r="D2595" s="978">
        <v>0</v>
      </c>
      <c r="E2595" s="962">
        <v>336</v>
      </c>
      <c r="F2595" s="962" t="s">
        <v>676</v>
      </c>
      <c r="G2595" s="962" t="s">
        <v>676</v>
      </c>
      <c r="H2595" s="962" t="s">
        <v>146</v>
      </c>
      <c r="I2595" s="963" t="s">
        <v>683</v>
      </c>
    </row>
    <row r="2596" spans="1:9">
      <c r="A2596" s="969" t="s">
        <v>52</v>
      </c>
      <c r="B2596" s="962" t="s">
        <v>688</v>
      </c>
      <c r="C2596" s="965">
        <v>196.23038703095389</v>
      </c>
      <c r="D2596" s="978">
        <v>0</v>
      </c>
      <c r="E2596" s="962">
        <v>336</v>
      </c>
      <c r="F2596" s="962" t="s">
        <v>676</v>
      </c>
      <c r="G2596" s="962" t="s">
        <v>676</v>
      </c>
      <c r="H2596" s="962" t="s">
        <v>54</v>
      </c>
      <c r="I2596" s="962" t="s">
        <v>721</v>
      </c>
    </row>
    <row r="2597" spans="1:9">
      <c r="A2597" s="966" t="s">
        <v>185</v>
      </c>
      <c r="B2597" s="962" t="s">
        <v>688</v>
      </c>
      <c r="C2597" s="965">
        <v>89167.087866865462</v>
      </c>
      <c r="D2597" s="978">
        <v>0</v>
      </c>
      <c r="E2597" s="962">
        <v>336</v>
      </c>
      <c r="F2597" s="962" t="s">
        <v>676</v>
      </c>
      <c r="G2597" s="962" t="s">
        <v>676</v>
      </c>
      <c r="H2597" s="962" t="s">
        <v>146</v>
      </c>
      <c r="I2597" s="963" t="s">
        <v>681</v>
      </c>
    </row>
    <row r="2598" spans="1:9">
      <c r="A2598" s="968" t="s">
        <v>747</v>
      </c>
      <c r="B2598" s="962" t="s">
        <v>688</v>
      </c>
      <c r="C2598" s="965">
        <v>0</v>
      </c>
      <c r="D2598" s="978">
        <v>0</v>
      </c>
      <c r="E2598" s="962">
        <v>336</v>
      </c>
      <c r="F2598" s="962" t="s">
        <v>676</v>
      </c>
      <c r="G2598" s="962" t="s">
        <v>676</v>
      </c>
      <c r="H2598" s="962" t="s">
        <v>24</v>
      </c>
      <c r="I2598" s="962" t="s">
        <v>683</v>
      </c>
    </row>
    <row r="2599" spans="1:9">
      <c r="A2599" s="966" t="s">
        <v>181</v>
      </c>
      <c r="B2599" s="962" t="s">
        <v>688</v>
      </c>
      <c r="C2599" s="965">
        <v>0</v>
      </c>
      <c r="D2599" s="978">
        <v>0</v>
      </c>
      <c r="E2599" s="962">
        <v>336</v>
      </c>
      <c r="F2599" s="962" t="s">
        <v>676</v>
      </c>
      <c r="G2599" s="962" t="s">
        <v>676</v>
      </c>
      <c r="H2599" s="962" t="s">
        <v>146</v>
      </c>
      <c r="I2599" s="963" t="s">
        <v>681</v>
      </c>
    </row>
    <row r="2600" spans="1:9">
      <c r="A2600" s="967" t="s">
        <v>261</v>
      </c>
      <c r="B2600" s="962" t="s">
        <v>688</v>
      </c>
      <c r="C2600" s="965">
        <v>0</v>
      </c>
      <c r="D2600" s="978">
        <v>0</v>
      </c>
      <c r="E2600" s="962">
        <v>336</v>
      </c>
      <c r="F2600" s="962" t="s">
        <v>676</v>
      </c>
      <c r="G2600" s="962" t="s">
        <v>676</v>
      </c>
      <c r="H2600" s="962" t="s">
        <v>79</v>
      </c>
      <c r="I2600" s="962" t="s">
        <v>683</v>
      </c>
    </row>
    <row r="2601" spans="1:9">
      <c r="A2601" s="966" t="s">
        <v>190</v>
      </c>
      <c r="B2601" s="962" t="s">
        <v>688</v>
      </c>
      <c r="C2601" s="965">
        <v>7260.524320145295</v>
      </c>
      <c r="D2601" s="978">
        <v>0</v>
      </c>
      <c r="E2601" s="962">
        <v>336</v>
      </c>
      <c r="F2601" s="962" t="s">
        <v>676</v>
      </c>
      <c r="G2601" s="962" t="s">
        <v>676</v>
      </c>
      <c r="H2601" s="962" t="s">
        <v>146</v>
      </c>
      <c r="I2601" s="963" t="s">
        <v>681</v>
      </c>
    </row>
    <row r="2602" spans="1:9">
      <c r="A2602" s="968" t="s">
        <v>83</v>
      </c>
      <c r="B2602" s="962" t="s">
        <v>688</v>
      </c>
      <c r="C2602" s="965">
        <v>294.34558054643082</v>
      </c>
      <c r="D2602" s="978">
        <v>0</v>
      </c>
      <c r="E2602" s="962">
        <v>336</v>
      </c>
      <c r="F2602" s="962" t="s">
        <v>676</v>
      </c>
      <c r="G2602" s="962" t="s">
        <v>676</v>
      </c>
      <c r="H2602" s="962" t="s">
        <v>87</v>
      </c>
      <c r="I2602" s="962" t="s">
        <v>682</v>
      </c>
    </row>
    <row r="2603" spans="1:9">
      <c r="A2603" s="966" t="s">
        <v>192</v>
      </c>
      <c r="B2603" s="962" t="s">
        <v>688</v>
      </c>
      <c r="C2603" s="965">
        <v>0</v>
      </c>
      <c r="D2603" s="978">
        <v>0</v>
      </c>
      <c r="E2603" s="962">
        <v>336</v>
      </c>
      <c r="F2603" s="962" t="s">
        <v>676</v>
      </c>
      <c r="G2603" s="962" t="s">
        <v>676</v>
      </c>
      <c r="H2603" s="962" t="s">
        <v>146</v>
      </c>
      <c r="I2603" s="962" t="s">
        <v>683</v>
      </c>
    </row>
    <row r="2604" spans="1:9">
      <c r="A2604" s="966" t="s">
        <v>94</v>
      </c>
      <c r="B2604" s="962" t="s">
        <v>688</v>
      </c>
      <c r="C2604" s="965">
        <v>0</v>
      </c>
      <c r="D2604" s="978">
        <v>0</v>
      </c>
      <c r="E2604" s="962">
        <v>336</v>
      </c>
      <c r="F2604" s="962" t="s">
        <v>676</v>
      </c>
      <c r="G2604" s="962" t="s">
        <v>676</v>
      </c>
      <c r="H2604" s="962" t="s">
        <v>95</v>
      </c>
      <c r="I2604" s="962" t="s">
        <v>726</v>
      </c>
    </row>
    <row r="2605" spans="1:9">
      <c r="A2605" s="966" t="s">
        <v>196</v>
      </c>
      <c r="B2605" s="962" t="s">
        <v>688</v>
      </c>
      <c r="C2605" s="965">
        <v>85801.736729284603</v>
      </c>
      <c r="D2605" s="978">
        <v>0</v>
      </c>
      <c r="E2605" s="962">
        <v>336</v>
      </c>
      <c r="F2605" s="962" t="s">
        <v>676</v>
      </c>
      <c r="G2605" s="962" t="s">
        <v>676</v>
      </c>
      <c r="H2605" s="962" t="s">
        <v>146</v>
      </c>
      <c r="I2605" s="962" t="s">
        <v>681</v>
      </c>
    </row>
    <row r="2606" spans="1:9">
      <c r="A2606" s="966" t="s">
        <v>100</v>
      </c>
      <c r="B2606" s="962" t="s">
        <v>688</v>
      </c>
      <c r="C2606" s="965">
        <v>0</v>
      </c>
      <c r="D2606" s="978">
        <v>0</v>
      </c>
      <c r="E2606" s="962">
        <v>336</v>
      </c>
      <c r="F2606" s="962" t="s">
        <v>676</v>
      </c>
      <c r="G2606" s="962" t="s">
        <v>676</v>
      </c>
      <c r="H2606" s="962" t="s">
        <v>24</v>
      </c>
      <c r="I2606" s="962" t="s">
        <v>682</v>
      </c>
    </row>
    <row r="2607" spans="1:9">
      <c r="A2607" s="966" t="s">
        <v>198</v>
      </c>
      <c r="B2607" s="962" t="s">
        <v>688</v>
      </c>
      <c r="C2607" s="965">
        <v>9939.823835375626</v>
      </c>
      <c r="D2607" s="978">
        <v>0</v>
      </c>
      <c r="E2607" s="962">
        <v>336</v>
      </c>
      <c r="F2607" s="962" t="s">
        <v>676</v>
      </c>
      <c r="G2607" s="962" t="s">
        <v>676</v>
      </c>
      <c r="H2607" s="962" t="s">
        <v>146</v>
      </c>
      <c r="I2607" s="962" t="s">
        <v>683</v>
      </c>
    </row>
    <row r="2608" spans="1:9">
      <c r="A2608" s="966" t="s">
        <v>201</v>
      </c>
      <c r="B2608" s="962" t="s">
        <v>688</v>
      </c>
      <c r="C2608" s="965">
        <v>0</v>
      </c>
      <c r="D2608" s="978">
        <v>0</v>
      </c>
      <c r="E2608" s="962">
        <v>336</v>
      </c>
      <c r="F2608" s="962" t="s">
        <v>676</v>
      </c>
      <c r="G2608" s="962" t="s">
        <v>676</v>
      </c>
      <c r="H2608" s="962" t="s">
        <v>146</v>
      </c>
      <c r="I2608" s="963" t="s">
        <v>683</v>
      </c>
    </row>
    <row r="2609" spans="1:9">
      <c r="A2609" s="968" t="s">
        <v>103</v>
      </c>
      <c r="B2609" s="962" t="s">
        <v>688</v>
      </c>
      <c r="C2609" s="965">
        <v>196.23038703095389</v>
      </c>
      <c r="D2609" s="978">
        <v>0</v>
      </c>
      <c r="E2609" s="962">
        <v>336</v>
      </c>
      <c r="F2609" s="962" t="s">
        <v>676</v>
      </c>
      <c r="G2609" s="962" t="s">
        <v>676</v>
      </c>
      <c r="H2609" s="962" t="s">
        <v>79</v>
      </c>
      <c r="I2609" s="962" t="s">
        <v>682</v>
      </c>
    </row>
    <row r="2610" spans="1:9">
      <c r="A2610" s="968" t="s">
        <v>107</v>
      </c>
      <c r="B2610" s="962" t="s">
        <v>688</v>
      </c>
      <c r="C2610" s="965">
        <v>0</v>
      </c>
      <c r="D2610" s="978">
        <v>0</v>
      </c>
      <c r="E2610" s="962">
        <v>336</v>
      </c>
      <c r="F2610" s="962" t="s">
        <v>676</v>
      </c>
      <c r="G2610" s="962" t="s">
        <v>676</v>
      </c>
      <c r="H2610" s="962" t="s">
        <v>79</v>
      </c>
      <c r="I2610" s="962" t="s">
        <v>682</v>
      </c>
    </row>
    <row r="2611" spans="1:9">
      <c r="A2611" s="968" t="s">
        <v>108</v>
      </c>
      <c r="B2611" s="962" t="s">
        <v>688</v>
      </c>
      <c r="C2611" s="965">
        <v>0</v>
      </c>
      <c r="D2611" s="978">
        <v>0</v>
      </c>
      <c r="E2611" s="962">
        <v>336</v>
      </c>
      <c r="F2611" s="962" t="s">
        <v>676</v>
      </c>
      <c r="G2611" s="962" t="s">
        <v>676</v>
      </c>
      <c r="H2611" s="962" t="s">
        <v>32</v>
      </c>
      <c r="I2611" s="962" t="s">
        <v>682</v>
      </c>
    </row>
    <row r="2612" spans="1:9">
      <c r="A2612" s="966" t="s">
        <v>203</v>
      </c>
      <c r="B2612" s="962" t="s">
        <v>688</v>
      </c>
      <c r="C2612" s="965">
        <v>34438.432923932407</v>
      </c>
      <c r="D2612" s="978">
        <v>0</v>
      </c>
      <c r="E2612" s="962">
        <v>336</v>
      </c>
      <c r="F2612" s="962" t="s">
        <v>676</v>
      </c>
      <c r="G2612" s="962" t="s">
        <v>676</v>
      </c>
      <c r="H2612" s="962" t="s">
        <v>146</v>
      </c>
      <c r="I2612" s="963" t="s">
        <v>681</v>
      </c>
    </row>
    <row r="2613" spans="1:9">
      <c r="A2613" s="966" t="s">
        <v>204</v>
      </c>
      <c r="B2613" s="962" t="s">
        <v>688</v>
      </c>
      <c r="C2613" s="965">
        <v>750411.16405797191</v>
      </c>
      <c r="D2613" s="978">
        <v>0</v>
      </c>
      <c r="E2613" s="962">
        <v>336</v>
      </c>
      <c r="F2613" s="962" t="s">
        <v>676</v>
      </c>
      <c r="G2613" s="962" t="s">
        <v>676</v>
      </c>
      <c r="H2613" s="962" t="s">
        <v>146</v>
      </c>
      <c r="I2613" s="963" t="s">
        <v>681</v>
      </c>
    </row>
    <row r="2614" spans="1:9">
      <c r="A2614" s="966" t="s">
        <v>262</v>
      </c>
      <c r="B2614" s="962" t="s">
        <v>688</v>
      </c>
      <c r="C2614" s="965">
        <v>110844.00462088484</v>
      </c>
      <c r="D2614" s="978">
        <v>0</v>
      </c>
      <c r="E2614" s="962">
        <v>336</v>
      </c>
      <c r="F2614" s="962" t="s">
        <v>676</v>
      </c>
      <c r="G2614" s="962" t="s">
        <v>676</v>
      </c>
      <c r="H2614" s="962" t="s">
        <v>146</v>
      </c>
      <c r="I2614" s="963" t="s">
        <v>681</v>
      </c>
    </row>
    <row r="2615" spans="1:9">
      <c r="A2615" s="966" t="s">
        <v>263</v>
      </c>
      <c r="B2615" s="962" t="s">
        <v>688</v>
      </c>
      <c r="C2615" s="965">
        <v>889.57775454032435</v>
      </c>
      <c r="D2615" s="978">
        <v>0</v>
      </c>
      <c r="E2615" s="962">
        <v>336</v>
      </c>
      <c r="F2615" s="962" t="s">
        <v>676</v>
      </c>
      <c r="G2615" s="962" t="s">
        <v>676</v>
      </c>
      <c r="H2615" s="962" t="s">
        <v>24</v>
      </c>
      <c r="I2615" s="962" t="s">
        <v>683</v>
      </c>
    </row>
    <row r="2616" spans="1:9">
      <c r="A2616" s="969" t="s">
        <v>122</v>
      </c>
      <c r="B2616" s="962" t="s">
        <v>688</v>
      </c>
      <c r="C2616" s="965">
        <v>98.115193515476946</v>
      </c>
      <c r="D2616" s="978">
        <v>0</v>
      </c>
      <c r="E2616" s="962">
        <v>336</v>
      </c>
      <c r="F2616" s="962" t="s">
        <v>676</v>
      </c>
      <c r="G2616" s="962" t="s">
        <v>676</v>
      </c>
      <c r="H2616" s="962" t="s">
        <v>79</v>
      </c>
      <c r="I2616" s="962" t="s">
        <v>683</v>
      </c>
    </row>
    <row r="2617" spans="1:9">
      <c r="A2617" s="969" t="s">
        <v>120</v>
      </c>
      <c r="B2617" s="962" t="s">
        <v>688</v>
      </c>
      <c r="C2617" s="965">
        <v>0</v>
      </c>
      <c r="D2617" s="978">
        <v>0</v>
      </c>
      <c r="E2617" s="962">
        <v>336</v>
      </c>
      <c r="F2617" s="962" t="s">
        <v>676</v>
      </c>
      <c r="G2617" s="962" t="s">
        <v>676</v>
      </c>
      <c r="H2617" s="962" t="s">
        <v>79</v>
      </c>
    </row>
    <row r="2618" spans="1:9">
      <c r="A2618" s="969" t="s">
        <v>123</v>
      </c>
      <c r="B2618" s="962" t="s">
        <v>688</v>
      </c>
      <c r="C2618" s="965">
        <v>98.115193515476946</v>
      </c>
      <c r="D2618" s="978">
        <v>0</v>
      </c>
      <c r="E2618" s="962">
        <v>336</v>
      </c>
      <c r="F2618" s="962" t="s">
        <v>676</v>
      </c>
      <c r="G2618" s="962" t="s">
        <v>676</v>
      </c>
      <c r="H2618" s="962" t="s">
        <v>54</v>
      </c>
      <c r="I2618" s="962" t="s">
        <v>683</v>
      </c>
    </row>
    <row r="2619" spans="1:9">
      <c r="A2619" s="967" t="s">
        <v>214</v>
      </c>
      <c r="B2619" s="962" t="s">
        <v>688</v>
      </c>
      <c r="C2619" s="965">
        <v>0</v>
      </c>
      <c r="D2619" s="978">
        <v>0</v>
      </c>
      <c r="E2619" s="962">
        <v>336</v>
      </c>
      <c r="F2619" s="962" t="s">
        <v>676</v>
      </c>
      <c r="G2619" s="962" t="s">
        <v>676</v>
      </c>
      <c r="H2619" s="962" t="s">
        <v>146</v>
      </c>
      <c r="I2619" s="962" t="s">
        <v>683</v>
      </c>
    </row>
    <row r="2620" spans="1:9" ht="15.6">
      <c r="A2620" s="967" t="s">
        <v>218</v>
      </c>
      <c r="B2620" s="962" t="s">
        <v>688</v>
      </c>
      <c r="C2620" s="965">
        <v>1308.2025802063592</v>
      </c>
      <c r="D2620" s="978">
        <v>0</v>
      </c>
      <c r="E2620" s="962">
        <v>336</v>
      </c>
      <c r="F2620" s="962" t="s">
        <v>676</v>
      </c>
      <c r="G2620" s="962" t="s">
        <v>676</v>
      </c>
      <c r="H2620" s="962" t="s">
        <v>146</v>
      </c>
      <c r="I2620" s="973" t="s">
        <v>742</v>
      </c>
    </row>
    <row r="2621" spans="1:9">
      <c r="A2621" s="969" t="s">
        <v>126</v>
      </c>
      <c r="B2621" s="962" t="s">
        <v>688</v>
      </c>
      <c r="C2621" s="965">
        <v>0</v>
      </c>
      <c r="D2621" s="978">
        <v>0</v>
      </c>
      <c r="E2621" s="962">
        <v>336</v>
      </c>
      <c r="F2621" s="962" t="s">
        <v>676</v>
      </c>
      <c r="G2621" s="962" t="s">
        <v>676</v>
      </c>
      <c r="H2621" s="962" t="s">
        <v>32</v>
      </c>
      <c r="I2621" s="962" t="s">
        <v>681</v>
      </c>
    </row>
    <row r="2622" spans="1:9">
      <c r="A2622" s="968" t="s">
        <v>129</v>
      </c>
      <c r="B2622" s="962" t="s">
        <v>688</v>
      </c>
      <c r="C2622" s="965">
        <v>0</v>
      </c>
      <c r="D2622" s="978">
        <v>0</v>
      </c>
      <c r="E2622" s="962">
        <v>336</v>
      </c>
      <c r="F2622" s="962" t="s">
        <v>676</v>
      </c>
      <c r="G2622" s="962" t="s">
        <v>676</v>
      </c>
      <c r="H2622" s="962" t="s">
        <v>24</v>
      </c>
      <c r="I2622" s="962" t="s">
        <v>682</v>
      </c>
    </row>
    <row r="2623" spans="1:9">
      <c r="A2623" s="968" t="s">
        <v>264</v>
      </c>
      <c r="B2623" s="962" t="s">
        <v>688</v>
      </c>
      <c r="C2623" s="965">
        <v>0</v>
      </c>
      <c r="D2623" s="978">
        <v>0</v>
      </c>
      <c r="E2623" s="962">
        <v>336</v>
      </c>
      <c r="F2623" s="962" t="s">
        <v>676</v>
      </c>
      <c r="G2623" s="962" t="s">
        <v>676</v>
      </c>
      <c r="H2623" s="962" t="s">
        <v>133</v>
      </c>
      <c r="I2623" s="962" t="s">
        <v>682</v>
      </c>
    </row>
    <row r="2624" spans="1:9">
      <c r="A2624" s="968" t="s">
        <v>138</v>
      </c>
      <c r="B2624" s="962" t="s">
        <v>688</v>
      </c>
      <c r="C2624" s="965">
        <v>0</v>
      </c>
      <c r="D2624" s="978">
        <v>0</v>
      </c>
      <c r="E2624" s="962">
        <v>336</v>
      </c>
      <c r="F2624" s="962" t="s">
        <v>676</v>
      </c>
      <c r="G2624" s="962" t="s">
        <v>676</v>
      </c>
      <c r="H2624" s="962" t="s">
        <v>87</v>
      </c>
      <c r="I2624" s="962" t="s">
        <v>682</v>
      </c>
    </row>
    <row r="2625" spans="1:9">
      <c r="A2625" s="966" t="s">
        <v>212</v>
      </c>
      <c r="B2625" s="962" t="s">
        <v>688</v>
      </c>
      <c r="C2625" s="965">
        <v>0</v>
      </c>
      <c r="D2625" s="978">
        <v>0</v>
      </c>
      <c r="E2625" s="962">
        <v>336</v>
      </c>
      <c r="F2625" s="962" t="s">
        <v>676</v>
      </c>
      <c r="G2625" s="962" t="s">
        <v>676</v>
      </c>
      <c r="H2625" s="962" t="s">
        <v>146</v>
      </c>
      <c r="I2625" s="962" t="s">
        <v>705</v>
      </c>
    </row>
    <row r="2626" spans="1:9">
      <c r="A2626" s="962" t="s">
        <v>20</v>
      </c>
      <c r="B2626" s="962" t="s">
        <v>688</v>
      </c>
      <c r="C2626" s="971">
        <v>714.50045433511991</v>
      </c>
      <c r="D2626" s="971" t="s">
        <v>748</v>
      </c>
      <c r="E2626" s="962">
        <v>336</v>
      </c>
      <c r="F2626" s="962">
        <v>1</v>
      </c>
      <c r="G2626" s="962" t="s">
        <v>685</v>
      </c>
      <c r="H2626" s="962" t="s">
        <v>24</v>
      </c>
      <c r="I2626" s="963" t="s">
        <v>683</v>
      </c>
    </row>
    <row r="2627" spans="1:9">
      <c r="A2627" s="962" t="s">
        <v>143</v>
      </c>
      <c r="B2627" s="962" t="s">
        <v>688</v>
      </c>
      <c r="C2627" s="964">
        <v>12230.566600677641</v>
      </c>
      <c r="D2627" s="971" t="s">
        <v>748</v>
      </c>
      <c r="E2627" s="962">
        <v>336</v>
      </c>
      <c r="F2627" s="962">
        <v>1</v>
      </c>
      <c r="G2627" s="962" t="s">
        <v>685</v>
      </c>
      <c r="H2627" s="962" t="s">
        <v>146</v>
      </c>
      <c r="I2627" s="963" t="s">
        <v>681</v>
      </c>
    </row>
    <row r="2628" spans="1:9">
      <c r="A2628" s="966" t="s">
        <v>152</v>
      </c>
      <c r="B2628" s="962" t="s">
        <v>688</v>
      </c>
      <c r="C2628" s="964">
        <v>69038.606400130957</v>
      </c>
      <c r="D2628" s="971" t="s">
        <v>748</v>
      </c>
      <c r="E2628" s="962">
        <v>336</v>
      </c>
      <c r="F2628" s="962">
        <v>1</v>
      </c>
      <c r="G2628" s="962" t="s">
        <v>685</v>
      </c>
      <c r="H2628" s="962" t="s">
        <v>146</v>
      </c>
      <c r="I2628" s="963" t="s">
        <v>681</v>
      </c>
    </row>
    <row r="2629" spans="1:9">
      <c r="A2629" s="966" t="s">
        <v>158</v>
      </c>
      <c r="B2629" s="962" t="s">
        <v>688</v>
      </c>
      <c r="C2629" s="964">
        <v>23407.034884018522</v>
      </c>
      <c r="D2629" s="971" t="s">
        <v>748</v>
      </c>
      <c r="E2629" s="962">
        <v>336</v>
      </c>
      <c r="F2629" s="962">
        <v>1</v>
      </c>
      <c r="G2629" s="962" t="s">
        <v>685</v>
      </c>
      <c r="H2629" s="962" t="s">
        <v>146</v>
      </c>
      <c r="I2629" s="963" t="s">
        <v>683</v>
      </c>
    </row>
    <row r="2630" spans="1:9">
      <c r="A2630" s="966" t="s">
        <v>30</v>
      </c>
      <c r="B2630" s="962" t="s">
        <v>688</v>
      </c>
      <c r="C2630" s="964">
        <v>2500.7515901729198</v>
      </c>
      <c r="D2630" s="971" t="s">
        <v>748</v>
      </c>
      <c r="E2630" s="962">
        <v>336</v>
      </c>
      <c r="F2630" s="962">
        <v>1</v>
      </c>
      <c r="G2630" s="962" t="s">
        <v>685</v>
      </c>
      <c r="H2630" s="962" t="s">
        <v>32</v>
      </c>
      <c r="I2630" s="963" t="s">
        <v>681</v>
      </c>
    </row>
    <row r="2631" spans="1:9">
      <c r="A2631" s="967" t="s">
        <v>39</v>
      </c>
      <c r="B2631" s="962" t="s">
        <v>688</v>
      </c>
      <c r="C2631" s="964">
        <v>252.17663094180699</v>
      </c>
      <c r="D2631" s="971" t="s">
        <v>748</v>
      </c>
      <c r="E2631" s="962">
        <v>336</v>
      </c>
      <c r="F2631" s="962">
        <v>1</v>
      </c>
      <c r="G2631" s="962" t="s">
        <v>685</v>
      </c>
      <c r="H2631" s="962" t="s">
        <v>24</v>
      </c>
      <c r="I2631" s="963" t="s">
        <v>682</v>
      </c>
    </row>
    <row r="2632" spans="1:9">
      <c r="A2632" s="968" t="s">
        <v>70</v>
      </c>
      <c r="B2632" s="962" t="s">
        <v>688</v>
      </c>
      <c r="C2632" s="964">
        <v>7943.5638746669201</v>
      </c>
      <c r="D2632" s="971" t="s">
        <v>748</v>
      </c>
      <c r="E2632" s="962">
        <v>336</v>
      </c>
      <c r="F2632" s="962">
        <v>1</v>
      </c>
      <c r="G2632" s="962" t="s">
        <v>685</v>
      </c>
      <c r="H2632" s="962" t="s">
        <v>32</v>
      </c>
      <c r="I2632" s="963" t="s">
        <v>711</v>
      </c>
    </row>
    <row r="2633" spans="1:9">
      <c r="A2633" s="968" t="s">
        <v>746</v>
      </c>
      <c r="B2633" s="962" t="s">
        <v>688</v>
      </c>
      <c r="C2633" s="964">
        <v>504.35326188361398</v>
      </c>
      <c r="D2633" s="971" t="s">
        <v>748</v>
      </c>
      <c r="E2633" s="962">
        <v>336</v>
      </c>
      <c r="F2633" s="962">
        <v>1</v>
      </c>
      <c r="G2633" s="962" t="s">
        <v>685</v>
      </c>
      <c r="H2633" s="962" t="s">
        <v>46</v>
      </c>
      <c r="I2633" s="963" t="s">
        <v>682</v>
      </c>
    </row>
    <row r="2634" spans="1:9">
      <c r="A2634" s="968" t="s">
        <v>63</v>
      </c>
      <c r="B2634" s="962" t="s">
        <v>688</v>
      </c>
      <c r="C2634" s="964">
        <v>3908.7377795980087</v>
      </c>
      <c r="D2634" s="971" t="s">
        <v>748</v>
      </c>
      <c r="E2634" s="962">
        <v>336</v>
      </c>
      <c r="F2634" s="962">
        <v>1</v>
      </c>
      <c r="G2634" s="962" t="s">
        <v>685</v>
      </c>
      <c r="H2634" s="962" t="s">
        <v>64</v>
      </c>
      <c r="I2634" s="963" t="s">
        <v>683</v>
      </c>
    </row>
    <row r="2635" spans="1:9">
      <c r="A2635" s="966" t="s">
        <v>166</v>
      </c>
      <c r="B2635" s="962" t="s">
        <v>688</v>
      </c>
      <c r="C2635" s="964">
        <v>6844.7942684204754</v>
      </c>
      <c r="D2635" s="971" t="s">
        <v>748</v>
      </c>
      <c r="E2635" s="962">
        <v>336</v>
      </c>
      <c r="F2635" s="962">
        <v>1</v>
      </c>
      <c r="G2635" s="962" t="s">
        <v>685</v>
      </c>
      <c r="H2635" s="962" t="s">
        <v>146</v>
      </c>
      <c r="I2635" s="963" t="s">
        <v>683</v>
      </c>
    </row>
    <row r="2636" spans="1:9">
      <c r="A2636" s="966" t="s">
        <v>173</v>
      </c>
      <c r="B2636" s="962" t="s">
        <v>688</v>
      </c>
      <c r="C2636" s="964">
        <v>3278.2962022434913</v>
      </c>
      <c r="D2636" s="971" t="s">
        <v>748</v>
      </c>
      <c r="E2636" s="962">
        <v>336</v>
      </c>
      <c r="F2636" s="962">
        <v>1</v>
      </c>
      <c r="G2636" s="962" t="s">
        <v>685</v>
      </c>
      <c r="H2636" s="962" t="s">
        <v>146</v>
      </c>
      <c r="I2636" s="963" t="s">
        <v>683</v>
      </c>
    </row>
    <row r="2637" spans="1:9">
      <c r="A2637" s="969" t="s">
        <v>52</v>
      </c>
      <c r="B2637" s="962" t="s">
        <v>688</v>
      </c>
      <c r="C2637" s="964">
        <v>504.35326188361398</v>
      </c>
      <c r="D2637" s="971" t="s">
        <v>748</v>
      </c>
      <c r="E2637" s="962">
        <v>336</v>
      </c>
      <c r="F2637" s="962">
        <v>1</v>
      </c>
      <c r="G2637" s="962" t="s">
        <v>685</v>
      </c>
      <c r="H2637" s="962" t="s">
        <v>54</v>
      </c>
      <c r="I2637" s="962" t="s">
        <v>721</v>
      </c>
    </row>
    <row r="2638" spans="1:9">
      <c r="A2638" s="966" t="s">
        <v>185</v>
      </c>
      <c r="B2638" s="962" t="s">
        <v>688</v>
      </c>
      <c r="C2638" s="964">
        <v>207490.9319389188</v>
      </c>
      <c r="D2638" s="971" t="s">
        <v>748</v>
      </c>
      <c r="E2638" s="962">
        <v>336</v>
      </c>
      <c r="F2638" s="962">
        <v>1</v>
      </c>
      <c r="G2638" s="962" t="s">
        <v>685</v>
      </c>
      <c r="H2638" s="962" t="s">
        <v>146</v>
      </c>
      <c r="I2638" s="963" t="s">
        <v>681</v>
      </c>
    </row>
    <row r="2639" spans="1:9">
      <c r="A2639" s="968" t="s">
        <v>747</v>
      </c>
      <c r="B2639" s="962" t="s">
        <v>688</v>
      </c>
      <c r="C2639" s="964">
        <v>1008.706523767228</v>
      </c>
      <c r="D2639" s="971" t="s">
        <v>748</v>
      </c>
      <c r="E2639" s="962">
        <v>336</v>
      </c>
      <c r="F2639" s="962">
        <v>1</v>
      </c>
      <c r="G2639" s="962" t="s">
        <v>685</v>
      </c>
      <c r="H2639" s="962" t="s">
        <v>24</v>
      </c>
      <c r="I2639" s="962" t="s">
        <v>683</v>
      </c>
    </row>
    <row r="2640" spans="1:9">
      <c r="A2640" s="966" t="s">
        <v>181</v>
      </c>
      <c r="B2640" s="962" t="s">
        <v>688</v>
      </c>
      <c r="C2640" s="964">
        <v>31612.141950205089</v>
      </c>
      <c r="D2640" s="971" t="s">
        <v>748</v>
      </c>
      <c r="E2640" s="962">
        <v>336</v>
      </c>
      <c r="F2640" s="962">
        <v>1</v>
      </c>
      <c r="G2640" s="962" t="s">
        <v>685</v>
      </c>
      <c r="H2640" s="962" t="s">
        <v>146</v>
      </c>
      <c r="I2640" s="963" t="s">
        <v>681</v>
      </c>
    </row>
    <row r="2641" spans="1:9">
      <c r="A2641" s="967" t="s">
        <v>261</v>
      </c>
      <c r="B2641" s="962" t="s">
        <v>688</v>
      </c>
      <c r="C2641" s="964">
        <v>2849.5959296424194</v>
      </c>
      <c r="D2641" s="971" t="s">
        <v>748</v>
      </c>
      <c r="E2641" s="962">
        <v>336</v>
      </c>
      <c r="F2641" s="962">
        <v>1</v>
      </c>
      <c r="G2641" s="962" t="s">
        <v>685</v>
      </c>
      <c r="H2641" s="962" t="s">
        <v>79</v>
      </c>
      <c r="I2641" s="962" t="s">
        <v>683</v>
      </c>
    </row>
    <row r="2642" spans="1:9">
      <c r="A2642" s="966" t="s">
        <v>190</v>
      </c>
      <c r="B2642" s="962" t="s">
        <v>688</v>
      </c>
      <c r="C2642" s="964">
        <v>0</v>
      </c>
      <c r="D2642" s="971" t="s">
        <v>748</v>
      </c>
      <c r="E2642" s="962">
        <v>336</v>
      </c>
      <c r="F2642" s="962">
        <v>1</v>
      </c>
      <c r="G2642" s="962" t="s">
        <v>685</v>
      </c>
      <c r="H2642" s="962" t="s">
        <v>146</v>
      </c>
      <c r="I2642" s="963" t="s">
        <v>681</v>
      </c>
    </row>
    <row r="2643" spans="1:9">
      <c r="A2643" s="968" t="s">
        <v>83</v>
      </c>
      <c r="B2643" s="962" t="s">
        <v>688</v>
      </c>
      <c r="C2643" s="964">
        <v>126.0883154709035</v>
      </c>
      <c r="D2643" s="971" t="s">
        <v>748</v>
      </c>
      <c r="E2643" s="962">
        <v>336</v>
      </c>
      <c r="F2643" s="962">
        <v>1</v>
      </c>
      <c r="G2643" s="962" t="s">
        <v>685</v>
      </c>
      <c r="H2643" s="962" t="s">
        <v>87</v>
      </c>
      <c r="I2643" s="962" t="s">
        <v>682</v>
      </c>
    </row>
    <row r="2644" spans="1:9">
      <c r="A2644" s="966" t="s">
        <v>192</v>
      </c>
      <c r="B2644" s="962" t="s">
        <v>688</v>
      </c>
      <c r="C2644" s="964">
        <v>1429.0009086702398</v>
      </c>
      <c r="D2644" s="971" t="s">
        <v>748</v>
      </c>
      <c r="E2644" s="962">
        <v>336</v>
      </c>
      <c r="F2644" s="962">
        <v>1</v>
      </c>
      <c r="G2644" s="962" t="s">
        <v>685</v>
      </c>
      <c r="H2644" s="962" t="s">
        <v>146</v>
      </c>
      <c r="I2644" s="962" t="s">
        <v>683</v>
      </c>
    </row>
    <row r="2645" spans="1:9">
      <c r="A2645" s="966" t="s">
        <v>94</v>
      </c>
      <c r="B2645" s="962" t="s">
        <v>688</v>
      </c>
      <c r="C2645" s="964">
        <v>4413.0910414816226</v>
      </c>
      <c r="D2645" s="971" t="s">
        <v>748</v>
      </c>
      <c r="E2645" s="962">
        <v>336</v>
      </c>
      <c r="F2645" s="962">
        <v>1</v>
      </c>
      <c r="G2645" s="962" t="s">
        <v>685</v>
      </c>
      <c r="H2645" s="962" t="s">
        <v>95</v>
      </c>
      <c r="I2645" s="962" t="s">
        <v>726</v>
      </c>
    </row>
    <row r="2646" spans="1:9">
      <c r="A2646" s="966" t="s">
        <v>196</v>
      </c>
      <c r="B2646" s="962" t="s">
        <v>688</v>
      </c>
      <c r="C2646" s="964">
        <v>113387.01915913449</v>
      </c>
      <c r="D2646" s="971" t="s">
        <v>748</v>
      </c>
      <c r="E2646" s="962">
        <v>336</v>
      </c>
      <c r="F2646" s="962">
        <v>1</v>
      </c>
      <c r="G2646" s="962" t="s">
        <v>685</v>
      </c>
      <c r="H2646" s="962" t="s">
        <v>146</v>
      </c>
      <c r="I2646" s="962" t="s">
        <v>681</v>
      </c>
    </row>
    <row r="2647" spans="1:9">
      <c r="A2647" s="966" t="s">
        <v>100</v>
      </c>
      <c r="B2647" s="962" t="s">
        <v>688</v>
      </c>
      <c r="C2647" s="964">
        <v>0</v>
      </c>
      <c r="D2647" s="971" t="s">
        <v>748</v>
      </c>
      <c r="E2647" s="962">
        <v>336</v>
      </c>
      <c r="F2647" s="962">
        <v>1</v>
      </c>
      <c r="G2647" s="962" t="s">
        <v>685</v>
      </c>
      <c r="H2647" s="962" t="s">
        <v>24</v>
      </c>
      <c r="I2647" s="962" t="s">
        <v>682</v>
      </c>
    </row>
    <row r="2648" spans="1:9">
      <c r="A2648" s="966" t="s">
        <v>198</v>
      </c>
      <c r="B2648" s="962" t="s">
        <v>688</v>
      </c>
      <c r="C2648" s="964">
        <v>23536.485554568659</v>
      </c>
      <c r="D2648" s="971" t="s">
        <v>748</v>
      </c>
      <c r="E2648" s="962">
        <v>336</v>
      </c>
      <c r="F2648" s="962">
        <v>1</v>
      </c>
      <c r="G2648" s="962" t="s">
        <v>685</v>
      </c>
      <c r="H2648" s="962" t="s">
        <v>146</v>
      </c>
      <c r="I2648" s="962" t="s">
        <v>683</v>
      </c>
    </row>
    <row r="2649" spans="1:9">
      <c r="A2649" s="966" t="s">
        <v>201</v>
      </c>
      <c r="B2649" s="962" t="s">
        <v>688</v>
      </c>
      <c r="C2649" s="964">
        <v>0</v>
      </c>
      <c r="D2649" s="971" t="s">
        <v>748</v>
      </c>
      <c r="E2649" s="962">
        <v>336</v>
      </c>
      <c r="F2649" s="962">
        <v>1</v>
      </c>
      <c r="G2649" s="962" t="s">
        <v>685</v>
      </c>
      <c r="H2649" s="962" t="s">
        <v>146</v>
      </c>
      <c r="I2649" s="963" t="s">
        <v>683</v>
      </c>
    </row>
    <row r="2650" spans="1:9">
      <c r="A2650" s="968" t="s">
        <v>103</v>
      </c>
      <c r="B2650" s="962" t="s">
        <v>688</v>
      </c>
      <c r="C2650" s="964">
        <v>1639.1481011217456</v>
      </c>
      <c r="D2650" s="971" t="s">
        <v>748</v>
      </c>
      <c r="E2650" s="962">
        <v>336</v>
      </c>
      <c r="F2650" s="962">
        <v>1</v>
      </c>
      <c r="G2650" s="962" t="s">
        <v>685</v>
      </c>
      <c r="H2650" s="962" t="s">
        <v>79</v>
      </c>
      <c r="I2650" s="962" t="s">
        <v>682</v>
      </c>
    </row>
    <row r="2651" spans="1:9">
      <c r="A2651" s="968" t="s">
        <v>107</v>
      </c>
      <c r="B2651" s="962" t="s">
        <v>688</v>
      </c>
      <c r="C2651" s="964">
        <v>630.44157735451756</v>
      </c>
      <c r="D2651" s="971" t="s">
        <v>748</v>
      </c>
      <c r="E2651" s="962">
        <v>336</v>
      </c>
      <c r="F2651" s="962">
        <v>1</v>
      </c>
      <c r="G2651" s="962" t="s">
        <v>685</v>
      </c>
      <c r="H2651" s="962" t="s">
        <v>79</v>
      </c>
      <c r="I2651" s="962" t="s">
        <v>682</v>
      </c>
    </row>
    <row r="2652" spans="1:9">
      <c r="A2652" s="968" t="s">
        <v>108</v>
      </c>
      <c r="B2652" s="962" t="s">
        <v>688</v>
      </c>
      <c r="C2652" s="964">
        <v>1386.9714701799385</v>
      </c>
      <c r="D2652" s="971" t="s">
        <v>748</v>
      </c>
      <c r="E2652" s="962">
        <v>336</v>
      </c>
      <c r="F2652" s="962">
        <v>1</v>
      </c>
      <c r="G2652" s="962" t="s">
        <v>685</v>
      </c>
      <c r="H2652" s="962" t="s">
        <v>32</v>
      </c>
      <c r="I2652" s="962" t="s">
        <v>682</v>
      </c>
    </row>
    <row r="2653" spans="1:9">
      <c r="A2653" s="966" t="s">
        <v>203</v>
      </c>
      <c r="B2653" s="962" t="s">
        <v>688</v>
      </c>
      <c r="C2653" s="964">
        <v>36565.611486562018</v>
      </c>
      <c r="D2653" s="971" t="s">
        <v>748</v>
      </c>
      <c r="E2653" s="962">
        <v>336</v>
      </c>
      <c r="F2653" s="962">
        <v>1</v>
      </c>
      <c r="G2653" s="962" t="s">
        <v>685</v>
      </c>
      <c r="H2653" s="962" t="s">
        <v>146</v>
      </c>
      <c r="I2653" s="963" t="s">
        <v>681</v>
      </c>
    </row>
    <row r="2654" spans="1:9">
      <c r="A2654" s="966" t="s">
        <v>204</v>
      </c>
      <c r="B2654" s="962" t="s">
        <v>688</v>
      </c>
      <c r="C2654" s="964">
        <v>1072351.7024730912</v>
      </c>
      <c r="D2654" s="971" t="s">
        <v>748</v>
      </c>
      <c r="E2654" s="962">
        <v>336</v>
      </c>
      <c r="F2654" s="962">
        <v>1</v>
      </c>
      <c r="G2654" s="962" t="s">
        <v>685</v>
      </c>
      <c r="H2654" s="962" t="s">
        <v>146</v>
      </c>
      <c r="I2654" s="963" t="s">
        <v>681</v>
      </c>
    </row>
    <row r="2655" spans="1:9">
      <c r="A2655" s="966" t="s">
        <v>262</v>
      </c>
      <c r="B2655" s="962" t="s">
        <v>688</v>
      </c>
      <c r="C2655" s="964">
        <v>171925.62108842595</v>
      </c>
      <c r="D2655" s="971" t="s">
        <v>748</v>
      </c>
      <c r="E2655" s="962">
        <v>336</v>
      </c>
      <c r="F2655" s="962">
        <v>1</v>
      </c>
      <c r="G2655" s="962" t="s">
        <v>685</v>
      </c>
      <c r="H2655" s="962" t="s">
        <v>146</v>
      </c>
      <c r="I2655" s="963" t="s">
        <v>681</v>
      </c>
    </row>
    <row r="2656" spans="1:9">
      <c r="A2656" s="966" t="s">
        <v>263</v>
      </c>
      <c r="B2656" s="962" t="s">
        <v>688</v>
      </c>
      <c r="C2656" s="964">
        <v>1220.7641452410203</v>
      </c>
      <c r="D2656" s="971" t="s">
        <v>748</v>
      </c>
      <c r="E2656" s="962">
        <v>336</v>
      </c>
      <c r="F2656" s="962">
        <v>1</v>
      </c>
      <c r="G2656" s="962" t="s">
        <v>685</v>
      </c>
      <c r="H2656" s="962" t="s">
        <v>24</v>
      </c>
      <c r="I2656" s="962" t="s">
        <v>683</v>
      </c>
    </row>
    <row r="2657" spans="1:9">
      <c r="A2657" s="969" t="s">
        <v>122</v>
      </c>
      <c r="B2657" s="962" t="s">
        <v>688</v>
      </c>
      <c r="C2657" s="964">
        <v>756.52989282542092</v>
      </c>
      <c r="D2657" s="971" t="s">
        <v>748</v>
      </c>
      <c r="E2657" s="962">
        <v>336</v>
      </c>
      <c r="F2657" s="962">
        <v>1</v>
      </c>
      <c r="G2657" s="962" t="s">
        <v>685</v>
      </c>
      <c r="H2657" s="962" t="s">
        <v>79</v>
      </c>
      <c r="I2657" s="962" t="s">
        <v>683</v>
      </c>
    </row>
    <row r="2658" spans="1:9">
      <c r="A2658" s="969" t="s">
        <v>120</v>
      </c>
      <c r="B2658" s="962" t="s">
        <v>688</v>
      </c>
      <c r="C2658" s="964">
        <v>252.17663094180699</v>
      </c>
      <c r="D2658" s="971" t="s">
        <v>748</v>
      </c>
      <c r="E2658" s="962">
        <v>336</v>
      </c>
      <c r="F2658" s="962">
        <v>1</v>
      </c>
      <c r="G2658" s="962" t="s">
        <v>685</v>
      </c>
      <c r="H2658" s="962" t="s">
        <v>79</v>
      </c>
    </row>
    <row r="2659" spans="1:9">
      <c r="A2659" s="969" t="s">
        <v>123</v>
      </c>
      <c r="B2659" s="962" t="s">
        <v>688</v>
      </c>
      <c r="C2659" s="964">
        <v>126.0883154709035</v>
      </c>
      <c r="D2659" s="971" t="s">
        <v>748</v>
      </c>
      <c r="E2659" s="962">
        <v>336</v>
      </c>
      <c r="F2659" s="962">
        <v>1</v>
      </c>
      <c r="G2659" s="962" t="s">
        <v>685</v>
      </c>
      <c r="H2659" s="962" t="s">
        <v>54</v>
      </c>
      <c r="I2659" s="962" t="s">
        <v>683</v>
      </c>
    </row>
    <row r="2660" spans="1:9">
      <c r="A2660" s="967" t="s">
        <v>214</v>
      </c>
      <c r="B2660" s="962" t="s">
        <v>688</v>
      </c>
      <c r="C2660" s="964">
        <v>2647.8546248889734</v>
      </c>
      <c r="D2660" s="971" t="s">
        <v>748</v>
      </c>
      <c r="E2660" s="962">
        <v>336</v>
      </c>
      <c r="F2660" s="962">
        <v>1</v>
      </c>
      <c r="G2660" s="962" t="s">
        <v>685</v>
      </c>
      <c r="H2660" s="962" t="s">
        <v>146</v>
      </c>
      <c r="I2660" s="962" t="s">
        <v>683</v>
      </c>
    </row>
    <row r="2661" spans="1:9" ht="15.6">
      <c r="A2661" s="967" t="s">
        <v>218</v>
      </c>
      <c r="B2661" s="962" t="s">
        <v>688</v>
      </c>
      <c r="C2661" s="964">
        <v>504.35326188361398</v>
      </c>
      <c r="D2661" s="971" t="s">
        <v>748</v>
      </c>
      <c r="E2661" s="962">
        <v>336</v>
      </c>
      <c r="F2661" s="962">
        <v>1</v>
      </c>
      <c r="G2661" s="962" t="s">
        <v>685</v>
      </c>
      <c r="H2661" s="962" t="s">
        <v>146</v>
      </c>
      <c r="I2661" s="973" t="s">
        <v>742</v>
      </c>
    </row>
    <row r="2662" spans="1:9">
      <c r="A2662" s="969" t="s">
        <v>126</v>
      </c>
      <c r="B2662" s="962" t="s">
        <v>688</v>
      </c>
      <c r="C2662" s="964">
        <v>0</v>
      </c>
      <c r="D2662" s="971" t="s">
        <v>748</v>
      </c>
      <c r="E2662" s="962">
        <v>336</v>
      </c>
      <c r="F2662" s="962">
        <v>1</v>
      </c>
      <c r="G2662" s="962" t="s">
        <v>685</v>
      </c>
      <c r="H2662" s="962" t="s">
        <v>32</v>
      </c>
      <c r="I2662" s="962" t="s">
        <v>681</v>
      </c>
    </row>
    <row r="2663" spans="1:9">
      <c r="A2663" s="968" t="s">
        <v>129</v>
      </c>
      <c r="B2663" s="962" t="s">
        <v>688</v>
      </c>
      <c r="C2663" s="964">
        <v>504.35326188361398</v>
      </c>
      <c r="D2663" s="971" t="s">
        <v>748</v>
      </c>
      <c r="E2663" s="962">
        <v>336</v>
      </c>
      <c r="F2663" s="962">
        <v>1</v>
      </c>
      <c r="G2663" s="962" t="s">
        <v>685</v>
      </c>
      <c r="H2663" s="962" t="s">
        <v>24</v>
      </c>
      <c r="I2663" s="962" t="s">
        <v>682</v>
      </c>
    </row>
    <row r="2664" spans="1:9">
      <c r="A2664" s="968" t="s">
        <v>264</v>
      </c>
      <c r="B2664" s="962" t="s">
        <v>688</v>
      </c>
      <c r="C2664" s="964">
        <v>0</v>
      </c>
      <c r="D2664" s="971" t="s">
        <v>748</v>
      </c>
      <c r="E2664" s="962">
        <v>336</v>
      </c>
      <c r="F2664" s="962">
        <v>1</v>
      </c>
      <c r="G2664" s="962" t="s">
        <v>685</v>
      </c>
      <c r="H2664" s="962" t="s">
        <v>133</v>
      </c>
      <c r="I2664" s="962" t="s">
        <v>682</v>
      </c>
    </row>
    <row r="2665" spans="1:9">
      <c r="A2665" s="968" t="s">
        <v>138</v>
      </c>
      <c r="B2665" s="962" t="s">
        <v>688</v>
      </c>
      <c r="C2665" s="964">
        <v>0</v>
      </c>
      <c r="D2665" s="971" t="s">
        <v>748</v>
      </c>
      <c r="E2665" s="962">
        <v>336</v>
      </c>
      <c r="F2665" s="962">
        <v>1</v>
      </c>
      <c r="G2665" s="962" t="s">
        <v>685</v>
      </c>
      <c r="H2665" s="962" t="s">
        <v>87</v>
      </c>
      <c r="I2665" s="962" t="s">
        <v>682</v>
      </c>
    </row>
    <row r="2666" spans="1:9">
      <c r="A2666" s="966" t="s">
        <v>212</v>
      </c>
      <c r="B2666" s="962" t="s">
        <v>688</v>
      </c>
      <c r="C2666" s="964">
        <v>504.35326188361398</v>
      </c>
      <c r="D2666" s="971" t="s">
        <v>748</v>
      </c>
      <c r="E2666" s="962">
        <v>336</v>
      </c>
      <c r="F2666" s="962">
        <v>1</v>
      </c>
      <c r="G2666" s="962" t="s">
        <v>685</v>
      </c>
      <c r="H2666" s="962" t="s">
        <v>146</v>
      </c>
      <c r="I2666" s="962" t="s">
        <v>705</v>
      </c>
    </row>
    <row r="2667" spans="1:9">
      <c r="A2667" s="962" t="s">
        <v>20</v>
      </c>
      <c r="B2667" s="962" t="s">
        <v>688</v>
      </c>
      <c r="C2667" s="964">
        <v>637.04571958304996</v>
      </c>
      <c r="D2667" s="971" t="s">
        <v>748</v>
      </c>
      <c r="E2667" s="962">
        <v>336</v>
      </c>
      <c r="F2667" s="962">
        <v>2</v>
      </c>
      <c r="G2667" s="962" t="s">
        <v>685</v>
      </c>
      <c r="H2667" s="962" t="s">
        <v>24</v>
      </c>
      <c r="I2667" s="963" t="s">
        <v>683</v>
      </c>
    </row>
    <row r="2668" spans="1:9">
      <c r="A2668" s="962" t="s">
        <v>143</v>
      </c>
      <c r="B2668" s="962" t="s">
        <v>688</v>
      </c>
      <c r="C2668" s="964">
        <v>3185.2285979152493</v>
      </c>
      <c r="D2668" s="971" t="s">
        <v>748</v>
      </c>
      <c r="E2668" s="962">
        <v>336</v>
      </c>
      <c r="F2668" s="962">
        <v>2</v>
      </c>
      <c r="G2668" s="962" t="s">
        <v>685</v>
      </c>
      <c r="H2668" s="962" t="s">
        <v>146</v>
      </c>
      <c r="I2668" s="963" t="s">
        <v>681</v>
      </c>
    </row>
    <row r="2669" spans="1:9">
      <c r="A2669" s="966" t="s">
        <v>152</v>
      </c>
      <c r="B2669" s="962" t="s">
        <v>688</v>
      </c>
      <c r="C2669" s="964">
        <v>26701.055040897216</v>
      </c>
      <c r="D2669" s="971" t="s">
        <v>748</v>
      </c>
      <c r="E2669" s="962">
        <v>336</v>
      </c>
      <c r="F2669" s="962">
        <v>2</v>
      </c>
      <c r="G2669" s="962" t="s">
        <v>685</v>
      </c>
      <c r="H2669" s="962" t="s">
        <v>146</v>
      </c>
      <c r="I2669" s="963" t="s">
        <v>681</v>
      </c>
    </row>
    <row r="2670" spans="1:9">
      <c r="A2670" s="966" t="s">
        <v>158</v>
      </c>
      <c r="B2670" s="962" t="s">
        <v>688</v>
      </c>
      <c r="C2670" s="964">
        <v>13411.488833327367</v>
      </c>
      <c r="D2670" s="971" t="s">
        <v>748</v>
      </c>
      <c r="E2670" s="962">
        <v>336</v>
      </c>
      <c r="F2670" s="962">
        <v>2</v>
      </c>
      <c r="G2670" s="962" t="s">
        <v>685</v>
      </c>
      <c r="H2670" s="962" t="s">
        <v>146</v>
      </c>
      <c r="I2670" s="963" t="s">
        <v>683</v>
      </c>
    </row>
    <row r="2671" spans="1:9">
      <c r="A2671" s="966" t="s">
        <v>30</v>
      </c>
      <c r="B2671" s="962" t="s">
        <v>688</v>
      </c>
      <c r="C2671" s="964">
        <v>2216.6210710638293</v>
      </c>
      <c r="D2671" s="971" t="s">
        <v>748</v>
      </c>
      <c r="E2671" s="962">
        <v>336</v>
      </c>
      <c r="F2671" s="962">
        <v>2</v>
      </c>
      <c r="G2671" s="962" t="s">
        <v>685</v>
      </c>
      <c r="H2671" s="962" t="s">
        <v>32</v>
      </c>
      <c r="I2671" s="963" t="s">
        <v>681</v>
      </c>
    </row>
    <row r="2672" spans="1:9">
      <c r="A2672" s="967" t="s">
        <v>39</v>
      </c>
      <c r="B2672" s="962" t="s">
        <v>688</v>
      </c>
      <c r="C2672" s="964">
        <v>670.57444166636833</v>
      </c>
      <c r="D2672" s="971" t="s">
        <v>748</v>
      </c>
      <c r="E2672" s="962">
        <v>336</v>
      </c>
      <c r="F2672" s="962">
        <v>2</v>
      </c>
      <c r="G2672" s="962" t="s">
        <v>685</v>
      </c>
      <c r="H2672" s="962" t="s">
        <v>24</v>
      </c>
      <c r="I2672" s="963" t="s">
        <v>682</v>
      </c>
    </row>
    <row r="2673" spans="1:9">
      <c r="A2673" s="968" t="s">
        <v>70</v>
      </c>
      <c r="B2673" s="962" t="s">
        <v>688</v>
      </c>
      <c r="C2673" s="964">
        <v>4358.7338708313937</v>
      </c>
      <c r="D2673" s="971" t="s">
        <v>748</v>
      </c>
      <c r="E2673" s="962">
        <v>336</v>
      </c>
      <c r="F2673" s="962">
        <v>2</v>
      </c>
      <c r="G2673" s="962" t="s">
        <v>685</v>
      </c>
      <c r="H2673" s="962" t="s">
        <v>32</v>
      </c>
      <c r="I2673" s="963" t="s">
        <v>711</v>
      </c>
    </row>
    <row r="2674" spans="1:9">
      <c r="A2674" s="968" t="s">
        <v>746</v>
      </c>
      <c r="B2674" s="962" t="s">
        <v>688</v>
      </c>
      <c r="C2674" s="964">
        <v>782.33684861076301</v>
      </c>
      <c r="D2674" s="971" t="s">
        <v>748</v>
      </c>
      <c r="E2674" s="962">
        <v>336</v>
      </c>
      <c r="F2674" s="962">
        <v>2</v>
      </c>
      <c r="G2674" s="962" t="s">
        <v>685</v>
      </c>
      <c r="H2674" s="962" t="s">
        <v>46</v>
      </c>
      <c r="I2674" s="963" t="s">
        <v>682</v>
      </c>
    </row>
    <row r="2675" spans="1:9">
      <c r="A2675" s="968" t="s">
        <v>63</v>
      </c>
      <c r="B2675" s="962" t="s">
        <v>688</v>
      </c>
      <c r="C2675" s="964">
        <v>1341.1488833327367</v>
      </c>
      <c r="D2675" s="971" t="s">
        <v>748</v>
      </c>
      <c r="E2675" s="962">
        <v>336</v>
      </c>
      <c r="F2675" s="962">
        <v>2</v>
      </c>
      <c r="G2675" s="962" t="s">
        <v>685</v>
      </c>
      <c r="H2675" s="962" t="s">
        <v>64</v>
      </c>
      <c r="I2675" s="963" t="s">
        <v>683</v>
      </c>
    </row>
    <row r="2676" spans="1:9">
      <c r="A2676" s="966" t="s">
        <v>166</v>
      </c>
      <c r="B2676" s="962" t="s">
        <v>688</v>
      </c>
      <c r="C2676" s="964">
        <v>9205.1582446928733</v>
      </c>
      <c r="D2676" s="971" t="s">
        <v>748</v>
      </c>
      <c r="E2676" s="962">
        <v>336</v>
      </c>
      <c r="F2676" s="962">
        <v>2</v>
      </c>
      <c r="G2676" s="962" t="s">
        <v>685</v>
      </c>
      <c r="H2676" s="962" t="s">
        <v>146</v>
      </c>
      <c r="I2676" s="963" t="s">
        <v>683</v>
      </c>
    </row>
    <row r="2677" spans="1:9">
      <c r="A2677" s="966" t="s">
        <v>173</v>
      </c>
      <c r="B2677" s="962" t="s">
        <v>688</v>
      </c>
      <c r="C2677" s="964">
        <v>3688.1594291650258</v>
      </c>
      <c r="D2677" s="971" t="s">
        <v>748</v>
      </c>
      <c r="E2677" s="962">
        <v>336</v>
      </c>
      <c r="F2677" s="962">
        <v>2</v>
      </c>
      <c r="G2677" s="962" t="s">
        <v>685</v>
      </c>
      <c r="H2677" s="962" t="s">
        <v>146</v>
      </c>
      <c r="I2677" s="963" t="s">
        <v>683</v>
      </c>
    </row>
    <row r="2678" spans="1:9">
      <c r="A2678" s="969" t="s">
        <v>52</v>
      </c>
      <c r="B2678" s="962" t="s">
        <v>688</v>
      </c>
      <c r="C2678" s="964">
        <v>1564.673697221526</v>
      </c>
      <c r="D2678" s="971" t="s">
        <v>748</v>
      </c>
      <c r="E2678" s="962">
        <v>336</v>
      </c>
      <c r="F2678" s="962">
        <v>2</v>
      </c>
      <c r="G2678" s="962" t="s">
        <v>685</v>
      </c>
      <c r="H2678" s="962" t="s">
        <v>54</v>
      </c>
      <c r="I2678" s="962" t="s">
        <v>721</v>
      </c>
    </row>
    <row r="2679" spans="1:9">
      <c r="A2679" s="966" t="s">
        <v>185</v>
      </c>
      <c r="B2679" s="962" t="s">
        <v>688</v>
      </c>
      <c r="C2679" s="964">
        <v>261859.31947071684</v>
      </c>
      <c r="D2679" s="971" t="s">
        <v>748</v>
      </c>
      <c r="E2679" s="962">
        <v>336</v>
      </c>
      <c r="F2679" s="962">
        <v>2</v>
      </c>
      <c r="G2679" s="962" t="s">
        <v>685</v>
      </c>
      <c r="H2679" s="962" t="s">
        <v>146</v>
      </c>
      <c r="I2679" s="963" t="s">
        <v>681</v>
      </c>
    </row>
    <row r="2680" spans="1:9">
      <c r="A2680" s="968" t="s">
        <v>747</v>
      </c>
      <c r="B2680" s="962" t="s">
        <v>688</v>
      </c>
      <c r="C2680" s="964">
        <v>447.04962777757891</v>
      </c>
      <c r="D2680" s="971" t="s">
        <v>748</v>
      </c>
      <c r="E2680" s="962">
        <v>336</v>
      </c>
      <c r="F2680" s="962">
        <v>2</v>
      </c>
      <c r="G2680" s="962" t="s">
        <v>685</v>
      </c>
      <c r="H2680" s="962" t="s">
        <v>24</v>
      </c>
      <c r="I2680" s="962" t="s">
        <v>683</v>
      </c>
    </row>
    <row r="2681" spans="1:9">
      <c r="A2681" s="966" t="s">
        <v>181</v>
      </c>
      <c r="B2681" s="962" t="s">
        <v>688</v>
      </c>
      <c r="C2681" s="964">
        <v>19173.461813571717</v>
      </c>
      <c r="D2681" s="971" t="s">
        <v>748</v>
      </c>
      <c r="E2681" s="962">
        <v>336</v>
      </c>
      <c r="F2681" s="962">
        <v>2</v>
      </c>
      <c r="G2681" s="962" t="s">
        <v>685</v>
      </c>
      <c r="H2681" s="962" t="s">
        <v>146</v>
      </c>
      <c r="I2681" s="963" t="s">
        <v>681</v>
      </c>
    </row>
    <row r="2682" spans="1:9">
      <c r="A2682" s="967" t="s">
        <v>261</v>
      </c>
      <c r="B2682" s="962" t="s">
        <v>688</v>
      </c>
      <c r="C2682" s="964">
        <v>3606.200330739136</v>
      </c>
      <c r="D2682" s="971" t="s">
        <v>748</v>
      </c>
      <c r="E2682" s="962">
        <v>336</v>
      </c>
      <c r="F2682" s="962">
        <v>2</v>
      </c>
      <c r="G2682" s="962" t="s">
        <v>685</v>
      </c>
      <c r="H2682" s="962" t="s">
        <v>79</v>
      </c>
      <c r="I2682" s="962" t="s">
        <v>683</v>
      </c>
    </row>
    <row r="2683" spans="1:9">
      <c r="A2683" s="966" t="s">
        <v>190</v>
      </c>
      <c r="B2683" s="962" t="s">
        <v>688</v>
      </c>
      <c r="C2683" s="964">
        <v>2626.416563193276</v>
      </c>
      <c r="D2683" s="971" t="s">
        <v>748</v>
      </c>
      <c r="E2683" s="962">
        <v>336</v>
      </c>
      <c r="F2683" s="962">
        <v>2</v>
      </c>
      <c r="G2683" s="962" t="s">
        <v>685</v>
      </c>
      <c r="H2683" s="962" t="s">
        <v>146</v>
      </c>
      <c r="I2683" s="963" t="s">
        <v>681</v>
      </c>
    </row>
    <row r="2684" spans="1:9">
      <c r="A2684" s="968" t="s">
        <v>83</v>
      </c>
      <c r="B2684" s="962" t="s">
        <v>688</v>
      </c>
      <c r="C2684" s="964">
        <v>0</v>
      </c>
      <c r="D2684" s="971" t="s">
        <v>748</v>
      </c>
      <c r="E2684" s="962">
        <v>336</v>
      </c>
      <c r="F2684" s="962">
        <v>2</v>
      </c>
      <c r="G2684" s="962" t="s">
        <v>685</v>
      </c>
      <c r="H2684" s="962" t="s">
        <v>87</v>
      </c>
      <c r="I2684" s="962" t="s">
        <v>682</v>
      </c>
    </row>
    <row r="2685" spans="1:9">
      <c r="A2685" s="966" t="s">
        <v>192</v>
      </c>
      <c r="B2685" s="962" t="s">
        <v>688</v>
      </c>
      <c r="C2685" s="964">
        <v>14321.554147017439</v>
      </c>
      <c r="D2685" s="971" t="s">
        <v>748</v>
      </c>
      <c r="E2685" s="962">
        <v>336</v>
      </c>
      <c r="F2685" s="962">
        <v>2</v>
      </c>
      <c r="G2685" s="962" t="s">
        <v>685</v>
      </c>
      <c r="H2685" s="962" t="s">
        <v>146</v>
      </c>
      <c r="I2685" s="962" t="s">
        <v>683</v>
      </c>
    </row>
    <row r="2686" spans="1:9">
      <c r="A2686" s="966" t="s">
        <v>94</v>
      </c>
      <c r="B2686" s="962" t="s">
        <v>688</v>
      </c>
      <c r="C2686" s="964">
        <v>9946.8542180511304</v>
      </c>
      <c r="D2686" s="971" t="s">
        <v>748</v>
      </c>
      <c r="E2686" s="962">
        <v>336</v>
      </c>
      <c r="F2686" s="962">
        <v>2</v>
      </c>
      <c r="G2686" s="962" t="s">
        <v>685</v>
      </c>
      <c r="H2686" s="962" t="s">
        <v>95</v>
      </c>
      <c r="I2686" s="962" t="s">
        <v>726</v>
      </c>
    </row>
    <row r="2687" spans="1:9">
      <c r="A2687" s="966" t="s">
        <v>196</v>
      </c>
      <c r="B2687" s="962" t="s">
        <v>688</v>
      </c>
      <c r="C2687" s="964">
        <v>1706.2394126844263</v>
      </c>
      <c r="D2687" s="971" t="s">
        <v>748</v>
      </c>
      <c r="E2687" s="962">
        <v>336</v>
      </c>
      <c r="F2687" s="962">
        <v>2</v>
      </c>
      <c r="G2687" s="962" t="s">
        <v>685</v>
      </c>
      <c r="H2687" s="962" t="s">
        <v>146</v>
      </c>
      <c r="I2687" s="962" t="s">
        <v>681</v>
      </c>
    </row>
    <row r="2688" spans="1:9">
      <c r="A2688" s="966" t="s">
        <v>100</v>
      </c>
      <c r="B2688" s="962" t="s">
        <v>688</v>
      </c>
      <c r="C2688" s="964">
        <v>111.76240694439473</v>
      </c>
      <c r="D2688" s="971" t="s">
        <v>748</v>
      </c>
      <c r="E2688" s="962">
        <v>336</v>
      </c>
      <c r="F2688" s="962">
        <v>2</v>
      </c>
      <c r="G2688" s="962" t="s">
        <v>685</v>
      </c>
      <c r="H2688" s="962" t="s">
        <v>24</v>
      </c>
      <c r="I2688" s="962" t="s">
        <v>682</v>
      </c>
    </row>
    <row r="2689" spans="1:9">
      <c r="A2689" s="966" t="s">
        <v>198</v>
      </c>
      <c r="B2689" s="962" t="s">
        <v>688</v>
      </c>
      <c r="C2689" s="964">
        <v>14262.602547750063</v>
      </c>
      <c r="D2689" s="971" t="s">
        <v>748</v>
      </c>
      <c r="E2689" s="962">
        <v>336</v>
      </c>
      <c r="F2689" s="962">
        <v>2</v>
      </c>
      <c r="G2689" s="962" t="s">
        <v>685</v>
      </c>
      <c r="H2689" s="962" t="s">
        <v>146</v>
      </c>
      <c r="I2689" s="962" t="s">
        <v>683</v>
      </c>
    </row>
    <row r="2690" spans="1:9">
      <c r="A2690" s="966" t="s">
        <v>201</v>
      </c>
      <c r="B2690" s="962" t="s">
        <v>688</v>
      </c>
      <c r="C2690" s="964">
        <v>0</v>
      </c>
      <c r="D2690" s="971" t="s">
        <v>748</v>
      </c>
      <c r="E2690" s="962">
        <v>336</v>
      </c>
      <c r="F2690" s="962">
        <v>2</v>
      </c>
      <c r="G2690" s="962" t="s">
        <v>685</v>
      </c>
      <c r="H2690" s="962" t="s">
        <v>146</v>
      </c>
      <c r="I2690" s="963" t="s">
        <v>683</v>
      </c>
    </row>
    <row r="2691" spans="1:9">
      <c r="A2691" s="968" t="s">
        <v>103</v>
      </c>
      <c r="B2691" s="962" t="s">
        <v>688</v>
      </c>
      <c r="C2691" s="964">
        <v>223.52481388878945</v>
      </c>
      <c r="D2691" s="971" t="s">
        <v>748</v>
      </c>
      <c r="E2691" s="962">
        <v>336</v>
      </c>
      <c r="F2691" s="962">
        <v>2</v>
      </c>
      <c r="G2691" s="962" t="s">
        <v>685</v>
      </c>
      <c r="H2691" s="962" t="s">
        <v>79</v>
      </c>
      <c r="I2691" s="962" t="s">
        <v>682</v>
      </c>
    </row>
    <row r="2692" spans="1:9">
      <c r="A2692" s="968" t="s">
        <v>107</v>
      </c>
      <c r="B2692" s="962" t="s">
        <v>688</v>
      </c>
      <c r="C2692" s="964">
        <v>782.33684861076301</v>
      </c>
      <c r="D2692" s="971" t="s">
        <v>748</v>
      </c>
      <c r="E2692" s="962">
        <v>336</v>
      </c>
      <c r="F2692" s="962">
        <v>2</v>
      </c>
      <c r="G2692" s="962" t="s">
        <v>685</v>
      </c>
      <c r="H2692" s="962" t="s">
        <v>79</v>
      </c>
      <c r="I2692" s="962" t="s">
        <v>682</v>
      </c>
    </row>
    <row r="2693" spans="1:9">
      <c r="A2693" s="968" t="s">
        <v>108</v>
      </c>
      <c r="B2693" s="962" t="s">
        <v>688</v>
      </c>
      <c r="C2693" s="964">
        <v>1117.6240694439473</v>
      </c>
      <c r="D2693" s="971" t="s">
        <v>748</v>
      </c>
      <c r="E2693" s="962">
        <v>336</v>
      </c>
      <c r="F2693" s="962">
        <v>2</v>
      </c>
      <c r="G2693" s="962" t="s">
        <v>685</v>
      </c>
      <c r="H2693" s="962" t="s">
        <v>32</v>
      </c>
      <c r="I2693" s="962" t="s">
        <v>682</v>
      </c>
    </row>
    <row r="2694" spans="1:9">
      <c r="A2694" s="966" t="s">
        <v>203</v>
      </c>
      <c r="B2694" s="962" t="s">
        <v>688</v>
      </c>
      <c r="C2694" s="964">
        <v>16764.361041659209</v>
      </c>
      <c r="D2694" s="971" t="s">
        <v>748</v>
      </c>
      <c r="E2694" s="962">
        <v>336</v>
      </c>
      <c r="F2694" s="962">
        <v>2</v>
      </c>
      <c r="G2694" s="962" t="s">
        <v>685</v>
      </c>
      <c r="H2694" s="962" t="s">
        <v>146</v>
      </c>
      <c r="I2694" s="963" t="s">
        <v>681</v>
      </c>
    </row>
    <row r="2695" spans="1:9">
      <c r="A2695" s="966" t="s">
        <v>204</v>
      </c>
      <c r="B2695" s="962" t="s">
        <v>688</v>
      </c>
      <c r="C2695" s="964">
        <v>792820.16238214716</v>
      </c>
      <c r="D2695" s="971" t="s">
        <v>748</v>
      </c>
      <c r="E2695" s="962">
        <v>336</v>
      </c>
      <c r="F2695" s="962">
        <v>2</v>
      </c>
      <c r="G2695" s="962" t="s">
        <v>685</v>
      </c>
      <c r="H2695" s="962" t="s">
        <v>146</v>
      </c>
      <c r="I2695" s="963" t="s">
        <v>681</v>
      </c>
    </row>
    <row r="2696" spans="1:9">
      <c r="A2696" s="966" t="s">
        <v>262</v>
      </c>
      <c r="B2696" s="962" t="s">
        <v>688</v>
      </c>
      <c r="C2696" s="964">
        <v>140820.63274993733</v>
      </c>
      <c r="D2696" s="971" t="s">
        <v>748</v>
      </c>
      <c r="E2696" s="962">
        <v>336</v>
      </c>
      <c r="F2696" s="962">
        <v>2</v>
      </c>
      <c r="G2696" s="962" t="s">
        <v>685</v>
      </c>
      <c r="H2696" s="962" t="s">
        <v>146</v>
      </c>
      <c r="I2696" s="963" t="s">
        <v>681</v>
      </c>
    </row>
    <row r="2697" spans="1:9">
      <c r="A2697" s="966" t="s">
        <v>263</v>
      </c>
      <c r="B2697" s="962" t="s">
        <v>688</v>
      </c>
      <c r="C2697" s="964">
        <v>670.57444166636833</v>
      </c>
      <c r="D2697" s="971" t="s">
        <v>748</v>
      </c>
      <c r="E2697" s="962">
        <v>336</v>
      </c>
      <c r="F2697" s="962">
        <v>2</v>
      </c>
      <c r="G2697" s="962" t="s">
        <v>685</v>
      </c>
      <c r="H2697" s="962" t="s">
        <v>24</v>
      </c>
      <c r="I2697" s="962" t="s">
        <v>683</v>
      </c>
    </row>
    <row r="2698" spans="1:9">
      <c r="A2698" s="969" t="s">
        <v>122</v>
      </c>
      <c r="B2698" s="962" t="s">
        <v>688</v>
      </c>
      <c r="C2698" s="964">
        <v>335.28722083318416</v>
      </c>
      <c r="D2698" s="971" t="s">
        <v>748</v>
      </c>
      <c r="E2698" s="962">
        <v>336</v>
      </c>
      <c r="F2698" s="962">
        <v>2</v>
      </c>
      <c r="G2698" s="962" t="s">
        <v>685</v>
      </c>
      <c r="H2698" s="962" t="s">
        <v>79</v>
      </c>
      <c r="I2698" s="962" t="s">
        <v>683</v>
      </c>
    </row>
    <row r="2699" spans="1:9">
      <c r="A2699" s="969" t="s">
        <v>120</v>
      </c>
      <c r="B2699" s="962" t="s">
        <v>688</v>
      </c>
      <c r="C2699" s="964">
        <v>4023.4466499982104</v>
      </c>
      <c r="D2699" s="971" t="s">
        <v>748</v>
      </c>
      <c r="E2699" s="962">
        <v>336</v>
      </c>
      <c r="F2699" s="962">
        <v>2</v>
      </c>
      <c r="G2699" s="962" t="s">
        <v>685</v>
      </c>
      <c r="H2699" s="962" t="s">
        <v>79</v>
      </c>
    </row>
    <row r="2700" spans="1:9">
      <c r="A2700" s="969" t="s">
        <v>123</v>
      </c>
      <c r="B2700" s="962" t="s">
        <v>688</v>
      </c>
      <c r="C2700" s="964">
        <v>0</v>
      </c>
      <c r="D2700" s="971" t="s">
        <v>748</v>
      </c>
      <c r="E2700" s="962">
        <v>336</v>
      </c>
      <c r="F2700" s="962">
        <v>2</v>
      </c>
      <c r="G2700" s="962" t="s">
        <v>685</v>
      </c>
      <c r="H2700" s="962" t="s">
        <v>54</v>
      </c>
      <c r="I2700" s="962" t="s">
        <v>683</v>
      </c>
    </row>
    <row r="2701" spans="1:9">
      <c r="A2701" s="967" t="s">
        <v>214</v>
      </c>
      <c r="B2701" s="962" t="s">
        <v>688</v>
      </c>
      <c r="C2701" s="964">
        <v>12573.270781244406</v>
      </c>
      <c r="D2701" s="971" t="s">
        <v>748</v>
      </c>
      <c r="E2701" s="962">
        <v>336</v>
      </c>
      <c r="F2701" s="962">
        <v>2</v>
      </c>
      <c r="G2701" s="962" t="s">
        <v>685</v>
      </c>
      <c r="H2701" s="962" t="s">
        <v>146</v>
      </c>
      <c r="I2701" s="962" t="s">
        <v>683</v>
      </c>
    </row>
    <row r="2702" spans="1:9" ht="15.6">
      <c r="A2702" s="967" t="s">
        <v>218</v>
      </c>
      <c r="B2702" s="962" t="s">
        <v>688</v>
      </c>
      <c r="C2702" s="964">
        <v>0</v>
      </c>
      <c r="D2702" s="971" t="s">
        <v>748</v>
      </c>
      <c r="E2702" s="962">
        <v>336</v>
      </c>
      <c r="F2702" s="962">
        <v>2</v>
      </c>
      <c r="G2702" s="962" t="s">
        <v>685</v>
      </c>
      <c r="H2702" s="962" t="s">
        <v>146</v>
      </c>
      <c r="I2702" s="973" t="s">
        <v>742</v>
      </c>
    </row>
    <row r="2703" spans="1:9">
      <c r="A2703" s="969" t="s">
        <v>126</v>
      </c>
      <c r="B2703" s="962" t="s">
        <v>688</v>
      </c>
      <c r="C2703" s="964">
        <v>1452.9112902771315</v>
      </c>
      <c r="D2703" s="971" t="s">
        <v>748</v>
      </c>
      <c r="E2703" s="962">
        <v>336</v>
      </c>
      <c r="F2703" s="962">
        <v>2</v>
      </c>
      <c r="G2703" s="962" t="s">
        <v>685</v>
      </c>
      <c r="H2703" s="962" t="s">
        <v>32</v>
      </c>
      <c r="I2703" s="962" t="s">
        <v>681</v>
      </c>
    </row>
    <row r="2704" spans="1:9">
      <c r="A2704" s="968" t="s">
        <v>129</v>
      </c>
      <c r="B2704" s="962" t="s">
        <v>688</v>
      </c>
      <c r="C2704" s="964">
        <v>0</v>
      </c>
      <c r="D2704" s="971" t="s">
        <v>748</v>
      </c>
      <c r="E2704" s="962">
        <v>336</v>
      </c>
      <c r="F2704" s="962">
        <v>2</v>
      </c>
      <c r="G2704" s="962" t="s">
        <v>685</v>
      </c>
      <c r="H2704" s="962" t="s">
        <v>24</v>
      </c>
      <c r="I2704" s="962" t="s">
        <v>682</v>
      </c>
    </row>
    <row r="2705" spans="1:9">
      <c r="A2705" s="968" t="s">
        <v>264</v>
      </c>
      <c r="B2705" s="962" t="s">
        <v>688</v>
      </c>
      <c r="C2705" s="964">
        <v>1452.9112902771315</v>
      </c>
      <c r="D2705" s="971" t="s">
        <v>748</v>
      </c>
      <c r="E2705" s="962">
        <v>336</v>
      </c>
      <c r="F2705" s="962">
        <v>2</v>
      </c>
      <c r="G2705" s="962" t="s">
        <v>685</v>
      </c>
      <c r="H2705" s="962" t="s">
        <v>133</v>
      </c>
      <c r="I2705" s="962" t="s">
        <v>682</v>
      </c>
    </row>
    <row r="2706" spans="1:9">
      <c r="A2706" s="968" t="s">
        <v>138</v>
      </c>
      <c r="B2706" s="962" t="s">
        <v>688</v>
      </c>
      <c r="C2706" s="964">
        <v>447.04962777757891</v>
      </c>
      <c r="D2706" s="971" t="s">
        <v>748</v>
      </c>
      <c r="E2706" s="962">
        <v>336</v>
      </c>
      <c r="F2706" s="962">
        <v>2</v>
      </c>
      <c r="G2706" s="962" t="s">
        <v>685</v>
      </c>
      <c r="H2706" s="962" t="s">
        <v>87</v>
      </c>
      <c r="I2706" s="962" t="s">
        <v>682</v>
      </c>
    </row>
    <row r="2707" spans="1:9">
      <c r="A2707" s="966" t="s">
        <v>212</v>
      </c>
      <c r="B2707" s="962" t="s">
        <v>688</v>
      </c>
      <c r="C2707" s="964">
        <v>447.04962777757891</v>
      </c>
      <c r="D2707" s="971" t="s">
        <v>748</v>
      </c>
      <c r="E2707" s="962">
        <v>336</v>
      </c>
      <c r="F2707" s="962">
        <v>2</v>
      </c>
      <c r="G2707" s="962" t="s">
        <v>685</v>
      </c>
      <c r="H2707" s="962" t="s">
        <v>146</v>
      </c>
      <c r="I2707" s="962" t="s">
        <v>705</v>
      </c>
    </row>
    <row r="2708" spans="1:9">
      <c r="A2708" s="962" t="s">
        <v>20</v>
      </c>
      <c r="B2708" s="962" t="s">
        <v>688</v>
      </c>
      <c r="C2708" s="964">
        <v>723.88439269649018</v>
      </c>
      <c r="D2708" s="971" t="s">
        <v>748</v>
      </c>
      <c r="E2708" s="962">
        <v>336</v>
      </c>
      <c r="F2708" s="962">
        <v>3</v>
      </c>
      <c r="G2708" s="962" t="s">
        <v>685</v>
      </c>
      <c r="H2708" s="962" t="s">
        <v>24</v>
      </c>
      <c r="I2708" s="963" t="s">
        <v>683</v>
      </c>
    </row>
    <row r="2709" spans="1:9">
      <c r="A2709" s="962" t="s">
        <v>143</v>
      </c>
      <c r="B2709" s="962" t="s">
        <v>688</v>
      </c>
      <c r="C2709" s="964">
        <v>4387.1781375544861</v>
      </c>
      <c r="D2709" s="971" t="s">
        <v>748</v>
      </c>
      <c r="E2709" s="962">
        <v>336</v>
      </c>
      <c r="F2709" s="962">
        <v>3</v>
      </c>
      <c r="G2709" s="962" t="s">
        <v>685</v>
      </c>
      <c r="H2709" s="962" t="s">
        <v>146</v>
      </c>
      <c r="I2709" s="963" t="s">
        <v>681</v>
      </c>
    </row>
    <row r="2710" spans="1:9">
      <c r="A2710" s="966" t="s">
        <v>152</v>
      </c>
      <c r="B2710" s="962" t="s">
        <v>688</v>
      </c>
      <c r="C2710" s="964">
        <v>14425.041716279149</v>
      </c>
      <c r="D2710" s="971" t="s">
        <v>748</v>
      </c>
      <c r="E2710" s="962">
        <v>336</v>
      </c>
      <c r="F2710" s="962">
        <v>3</v>
      </c>
      <c r="G2710" s="962" t="s">
        <v>685</v>
      </c>
      <c r="H2710" s="962" t="s">
        <v>146</v>
      </c>
      <c r="I2710" s="963" t="s">
        <v>681</v>
      </c>
    </row>
    <row r="2711" spans="1:9">
      <c r="A2711" s="966" t="s">
        <v>158</v>
      </c>
      <c r="B2711" s="962" t="s">
        <v>688</v>
      </c>
      <c r="C2711" s="964">
        <v>13380.893319541181</v>
      </c>
      <c r="D2711" s="971" t="s">
        <v>748</v>
      </c>
      <c r="E2711" s="962">
        <v>336</v>
      </c>
      <c r="F2711" s="962">
        <v>3</v>
      </c>
      <c r="G2711" s="962" t="s">
        <v>685</v>
      </c>
      <c r="H2711" s="962" t="s">
        <v>146</v>
      </c>
      <c r="I2711" s="963" t="s">
        <v>683</v>
      </c>
    </row>
    <row r="2712" spans="1:9">
      <c r="A2712" s="966" t="s">
        <v>30</v>
      </c>
      <c r="B2712" s="962" t="s">
        <v>688</v>
      </c>
      <c r="C2712" s="964">
        <v>2079.5224372008265</v>
      </c>
      <c r="D2712" s="971" t="s">
        <v>748</v>
      </c>
      <c r="E2712" s="962">
        <v>336</v>
      </c>
      <c r="F2712" s="962">
        <v>3</v>
      </c>
      <c r="G2712" s="962" t="s">
        <v>685</v>
      </c>
      <c r="H2712" s="962" t="s">
        <v>32</v>
      </c>
      <c r="I2712" s="963" t="s">
        <v>681</v>
      </c>
    </row>
    <row r="2713" spans="1:9">
      <c r="A2713" s="967" t="s">
        <v>39</v>
      </c>
      <c r="B2713" s="962" t="s">
        <v>688</v>
      </c>
      <c r="C2713" s="964">
        <v>1184.5380971397112</v>
      </c>
      <c r="D2713" s="971" t="s">
        <v>748</v>
      </c>
      <c r="E2713" s="962">
        <v>336</v>
      </c>
      <c r="F2713" s="962">
        <v>3</v>
      </c>
      <c r="G2713" s="962" t="s">
        <v>685</v>
      </c>
      <c r="H2713" s="962" t="s">
        <v>24</v>
      </c>
      <c r="I2713" s="963" t="s">
        <v>682</v>
      </c>
    </row>
    <row r="2714" spans="1:9">
      <c r="A2714" s="968" t="s">
        <v>70</v>
      </c>
      <c r="B2714" s="962" t="s">
        <v>688</v>
      </c>
      <c r="C2714" s="964">
        <v>7896.9206475980754</v>
      </c>
      <c r="D2714" s="971" t="s">
        <v>748</v>
      </c>
      <c r="E2714" s="962">
        <v>336</v>
      </c>
      <c r="F2714" s="962">
        <v>3</v>
      </c>
      <c r="G2714" s="962" t="s">
        <v>685</v>
      </c>
      <c r="H2714" s="962" t="s">
        <v>32</v>
      </c>
      <c r="I2714" s="963" t="s">
        <v>711</v>
      </c>
    </row>
    <row r="2715" spans="1:9">
      <c r="A2715" s="968" t="s">
        <v>746</v>
      </c>
      <c r="B2715" s="962" t="s">
        <v>688</v>
      </c>
      <c r="C2715" s="964">
        <v>1316.1534412663459</v>
      </c>
      <c r="D2715" s="971" t="s">
        <v>748</v>
      </c>
      <c r="E2715" s="962">
        <v>336</v>
      </c>
      <c r="F2715" s="962">
        <v>3</v>
      </c>
      <c r="G2715" s="962" t="s">
        <v>685</v>
      </c>
      <c r="H2715" s="962" t="s">
        <v>46</v>
      </c>
      <c r="I2715" s="963" t="s">
        <v>682</v>
      </c>
    </row>
    <row r="2716" spans="1:9">
      <c r="A2716" s="968" t="s">
        <v>63</v>
      </c>
      <c r="B2716" s="962" t="s">
        <v>688</v>
      </c>
      <c r="C2716" s="964">
        <v>1974.2301618995189</v>
      </c>
      <c r="D2716" s="971" t="s">
        <v>748</v>
      </c>
      <c r="E2716" s="962">
        <v>336</v>
      </c>
      <c r="F2716" s="962">
        <v>3</v>
      </c>
      <c r="G2716" s="962" t="s">
        <v>685</v>
      </c>
      <c r="H2716" s="962" t="s">
        <v>64</v>
      </c>
      <c r="I2716" s="963" t="s">
        <v>683</v>
      </c>
    </row>
    <row r="2717" spans="1:9">
      <c r="A2717" s="966" t="s">
        <v>166</v>
      </c>
      <c r="B2717" s="962" t="s">
        <v>688</v>
      </c>
      <c r="C2717" s="964">
        <v>11158.056396513575</v>
      </c>
      <c r="D2717" s="971" t="s">
        <v>748</v>
      </c>
      <c r="E2717" s="962">
        <v>336</v>
      </c>
      <c r="F2717" s="962">
        <v>3</v>
      </c>
      <c r="G2717" s="962" t="s">
        <v>685</v>
      </c>
      <c r="H2717" s="962" t="s">
        <v>146</v>
      </c>
      <c r="I2717" s="963" t="s">
        <v>683</v>
      </c>
    </row>
    <row r="2718" spans="1:9">
      <c r="A2718" s="966" t="s">
        <v>173</v>
      </c>
      <c r="B2718" s="962" t="s">
        <v>688</v>
      </c>
      <c r="C2718" s="964">
        <v>2566.4992104693742</v>
      </c>
      <c r="D2718" s="971" t="s">
        <v>748</v>
      </c>
      <c r="E2718" s="962">
        <v>336</v>
      </c>
      <c r="F2718" s="962">
        <v>3</v>
      </c>
      <c r="G2718" s="962" t="s">
        <v>685</v>
      </c>
      <c r="H2718" s="962" t="s">
        <v>146</v>
      </c>
      <c r="I2718" s="963" t="s">
        <v>683</v>
      </c>
    </row>
    <row r="2719" spans="1:9">
      <c r="A2719" s="969" t="s">
        <v>52</v>
      </c>
      <c r="B2719" s="962" t="s">
        <v>688</v>
      </c>
      <c r="C2719" s="964">
        <v>3948.4603237990377</v>
      </c>
      <c r="D2719" s="971" t="s">
        <v>748</v>
      </c>
      <c r="E2719" s="962">
        <v>336</v>
      </c>
      <c r="F2719" s="962">
        <v>3</v>
      </c>
      <c r="G2719" s="962" t="s">
        <v>685</v>
      </c>
      <c r="H2719" s="962" t="s">
        <v>54</v>
      </c>
      <c r="I2719" s="962" t="s">
        <v>721</v>
      </c>
    </row>
    <row r="2720" spans="1:9">
      <c r="A2720" s="966" t="s">
        <v>185</v>
      </c>
      <c r="B2720" s="962" t="s">
        <v>688</v>
      </c>
      <c r="C2720" s="964">
        <v>199888.6103032575</v>
      </c>
      <c r="D2720" s="971" t="s">
        <v>748</v>
      </c>
      <c r="E2720" s="962">
        <v>336</v>
      </c>
      <c r="F2720" s="962">
        <v>3</v>
      </c>
      <c r="G2720" s="962" t="s">
        <v>685</v>
      </c>
      <c r="H2720" s="962" t="s">
        <v>146</v>
      </c>
      <c r="I2720" s="963" t="s">
        <v>681</v>
      </c>
    </row>
    <row r="2721" spans="1:9">
      <c r="A2721" s="968" t="s">
        <v>747</v>
      </c>
      <c r="B2721" s="962" t="s">
        <v>688</v>
      </c>
      <c r="C2721" s="964">
        <v>1579.3841295196148</v>
      </c>
      <c r="D2721" s="971" t="s">
        <v>748</v>
      </c>
      <c r="E2721" s="962">
        <v>336</v>
      </c>
      <c r="F2721" s="962">
        <v>3</v>
      </c>
      <c r="G2721" s="962" t="s">
        <v>685</v>
      </c>
      <c r="H2721" s="962" t="s">
        <v>24</v>
      </c>
      <c r="I2721" s="962" t="s">
        <v>683</v>
      </c>
    </row>
    <row r="2722" spans="1:9">
      <c r="A2722" s="966" t="s">
        <v>181</v>
      </c>
      <c r="B2722" s="962" t="s">
        <v>688</v>
      </c>
      <c r="C2722" s="964">
        <v>34549.027833241584</v>
      </c>
      <c r="D2722" s="971" t="s">
        <v>748</v>
      </c>
      <c r="E2722" s="962">
        <v>336</v>
      </c>
      <c r="F2722" s="962">
        <v>3</v>
      </c>
      <c r="G2722" s="962" t="s">
        <v>685</v>
      </c>
      <c r="H2722" s="962" t="s">
        <v>146</v>
      </c>
      <c r="I2722" s="963" t="s">
        <v>681</v>
      </c>
    </row>
    <row r="2723" spans="1:9">
      <c r="A2723" s="967" t="s">
        <v>261</v>
      </c>
      <c r="B2723" s="962" t="s">
        <v>688</v>
      </c>
      <c r="C2723" s="964">
        <v>1912.8096679737559</v>
      </c>
      <c r="D2723" s="971" t="s">
        <v>748</v>
      </c>
      <c r="E2723" s="962">
        <v>336</v>
      </c>
      <c r="F2723" s="962">
        <v>3</v>
      </c>
      <c r="G2723" s="962" t="s">
        <v>685</v>
      </c>
      <c r="H2723" s="962" t="s">
        <v>79</v>
      </c>
      <c r="I2723" s="962" t="s">
        <v>683</v>
      </c>
    </row>
    <row r="2724" spans="1:9">
      <c r="A2724" s="966" t="s">
        <v>190</v>
      </c>
      <c r="B2724" s="962" t="s">
        <v>688</v>
      </c>
      <c r="C2724" s="964">
        <v>3343.0297408165184</v>
      </c>
      <c r="D2724" s="971" t="s">
        <v>748</v>
      </c>
      <c r="E2724" s="962">
        <v>336</v>
      </c>
      <c r="F2724" s="962">
        <v>3</v>
      </c>
      <c r="G2724" s="962" t="s">
        <v>685</v>
      </c>
      <c r="H2724" s="962" t="s">
        <v>146</v>
      </c>
      <c r="I2724" s="963" t="s">
        <v>681</v>
      </c>
    </row>
    <row r="2725" spans="1:9">
      <c r="A2725" s="968" t="s">
        <v>83</v>
      </c>
      <c r="B2725" s="962" t="s">
        <v>688</v>
      </c>
      <c r="C2725" s="964">
        <v>263.23068825326919</v>
      </c>
      <c r="D2725" s="971" t="s">
        <v>748</v>
      </c>
      <c r="E2725" s="962">
        <v>336</v>
      </c>
      <c r="F2725" s="962">
        <v>3</v>
      </c>
      <c r="G2725" s="962" t="s">
        <v>685</v>
      </c>
      <c r="H2725" s="962" t="s">
        <v>87</v>
      </c>
      <c r="I2725" s="962" t="s">
        <v>682</v>
      </c>
    </row>
    <row r="2726" spans="1:9">
      <c r="A2726" s="966" t="s">
        <v>192</v>
      </c>
      <c r="B2726" s="962" t="s">
        <v>688</v>
      </c>
      <c r="C2726" s="964">
        <v>3517.7191975664155</v>
      </c>
      <c r="D2726" s="971" t="s">
        <v>748</v>
      </c>
      <c r="E2726" s="962">
        <v>336</v>
      </c>
      <c r="F2726" s="962">
        <v>3</v>
      </c>
      <c r="G2726" s="962" t="s">
        <v>685</v>
      </c>
      <c r="H2726" s="962" t="s">
        <v>146</v>
      </c>
      <c r="I2726" s="962" t="s">
        <v>683</v>
      </c>
    </row>
    <row r="2727" spans="1:9">
      <c r="A2727" s="966" t="s">
        <v>94</v>
      </c>
      <c r="B2727" s="962" t="s">
        <v>688</v>
      </c>
      <c r="C2727" s="964">
        <v>7107.2285828382674</v>
      </c>
      <c r="D2727" s="971" t="s">
        <v>748</v>
      </c>
      <c r="E2727" s="962">
        <v>336</v>
      </c>
      <c r="F2727" s="962">
        <v>3</v>
      </c>
      <c r="G2727" s="962" t="s">
        <v>685</v>
      </c>
      <c r="H2727" s="962" t="s">
        <v>95</v>
      </c>
      <c r="I2727" s="962" t="s">
        <v>726</v>
      </c>
    </row>
    <row r="2728" spans="1:9">
      <c r="A2728" s="966" t="s">
        <v>196</v>
      </c>
      <c r="B2728" s="962" t="s">
        <v>688</v>
      </c>
      <c r="C2728" s="964">
        <v>113154.09852380533</v>
      </c>
      <c r="D2728" s="971" t="s">
        <v>748</v>
      </c>
      <c r="E2728" s="962">
        <v>336</v>
      </c>
      <c r="F2728" s="962">
        <v>3</v>
      </c>
      <c r="G2728" s="962" t="s">
        <v>685</v>
      </c>
      <c r="H2728" s="962" t="s">
        <v>146</v>
      </c>
      <c r="I2728" s="962" t="s">
        <v>681</v>
      </c>
    </row>
    <row r="2729" spans="1:9">
      <c r="A2729" s="966" t="s">
        <v>100</v>
      </c>
      <c r="B2729" s="962" t="s">
        <v>688</v>
      </c>
      <c r="C2729" s="964">
        <v>0</v>
      </c>
      <c r="D2729" s="971" t="s">
        <v>748</v>
      </c>
      <c r="E2729" s="962">
        <v>336</v>
      </c>
      <c r="F2729" s="962">
        <v>3</v>
      </c>
      <c r="G2729" s="962" t="s">
        <v>685</v>
      </c>
      <c r="H2729" s="962" t="s">
        <v>24</v>
      </c>
      <c r="I2729" s="962" t="s">
        <v>682</v>
      </c>
    </row>
    <row r="2730" spans="1:9">
      <c r="A2730" s="966" t="s">
        <v>198</v>
      </c>
      <c r="B2730" s="962" t="s">
        <v>688</v>
      </c>
      <c r="C2730" s="964">
        <v>41613.67498121535</v>
      </c>
      <c r="D2730" s="971" t="s">
        <v>748</v>
      </c>
      <c r="E2730" s="962">
        <v>336</v>
      </c>
      <c r="F2730" s="962">
        <v>3</v>
      </c>
      <c r="G2730" s="962" t="s">
        <v>685</v>
      </c>
      <c r="H2730" s="962" t="s">
        <v>146</v>
      </c>
      <c r="I2730" s="962" t="s">
        <v>683</v>
      </c>
    </row>
    <row r="2731" spans="1:9">
      <c r="A2731" s="966" t="s">
        <v>201</v>
      </c>
      <c r="B2731" s="962" t="s">
        <v>688</v>
      </c>
      <c r="C2731" s="964">
        <v>4314.0585019285782</v>
      </c>
      <c r="D2731" s="971" t="s">
        <v>748</v>
      </c>
      <c r="E2731" s="962">
        <v>336</v>
      </c>
      <c r="F2731" s="962">
        <v>3</v>
      </c>
      <c r="G2731" s="962" t="s">
        <v>685</v>
      </c>
      <c r="H2731" s="962" t="s">
        <v>146</v>
      </c>
      <c r="I2731" s="963" t="s">
        <v>683</v>
      </c>
    </row>
    <row r="2732" spans="1:9">
      <c r="A2732" s="968" t="s">
        <v>103</v>
      </c>
      <c r="B2732" s="962" t="s">
        <v>688</v>
      </c>
      <c r="C2732" s="964">
        <v>1579.3841295196148</v>
      </c>
      <c r="D2732" s="971" t="s">
        <v>748</v>
      </c>
      <c r="E2732" s="962">
        <v>336</v>
      </c>
      <c r="F2732" s="962">
        <v>3</v>
      </c>
      <c r="G2732" s="962" t="s">
        <v>685</v>
      </c>
      <c r="H2732" s="962" t="s">
        <v>79</v>
      </c>
      <c r="I2732" s="962" t="s">
        <v>682</v>
      </c>
    </row>
    <row r="2733" spans="1:9">
      <c r="A2733" s="968" t="s">
        <v>107</v>
      </c>
      <c r="B2733" s="962" t="s">
        <v>688</v>
      </c>
      <c r="C2733" s="964">
        <v>1052.9227530130768</v>
      </c>
      <c r="D2733" s="971" t="s">
        <v>748</v>
      </c>
      <c r="E2733" s="962">
        <v>336</v>
      </c>
      <c r="F2733" s="962">
        <v>3</v>
      </c>
      <c r="G2733" s="962" t="s">
        <v>685</v>
      </c>
      <c r="H2733" s="962" t="s">
        <v>79</v>
      </c>
      <c r="I2733" s="962" t="s">
        <v>682</v>
      </c>
    </row>
    <row r="2734" spans="1:9">
      <c r="A2734" s="968" t="s">
        <v>108</v>
      </c>
      <c r="B2734" s="962" t="s">
        <v>688</v>
      </c>
      <c r="C2734" s="964">
        <v>394.8460323799037</v>
      </c>
      <c r="D2734" s="971" t="s">
        <v>748</v>
      </c>
      <c r="E2734" s="962">
        <v>336</v>
      </c>
      <c r="F2734" s="962">
        <v>3</v>
      </c>
      <c r="G2734" s="962" t="s">
        <v>685</v>
      </c>
      <c r="H2734" s="962" t="s">
        <v>32</v>
      </c>
      <c r="I2734" s="962" t="s">
        <v>682</v>
      </c>
    </row>
    <row r="2735" spans="1:9">
      <c r="A2735" s="966" t="s">
        <v>203</v>
      </c>
      <c r="B2735" s="962" t="s">
        <v>688</v>
      </c>
      <c r="C2735" s="964">
        <v>36852.296355457685</v>
      </c>
      <c r="D2735" s="971" t="s">
        <v>748</v>
      </c>
      <c r="E2735" s="962">
        <v>336</v>
      </c>
      <c r="F2735" s="962">
        <v>3</v>
      </c>
      <c r="G2735" s="962" t="s">
        <v>685</v>
      </c>
      <c r="H2735" s="962" t="s">
        <v>146</v>
      </c>
      <c r="I2735" s="963" t="s">
        <v>681</v>
      </c>
    </row>
    <row r="2736" spans="1:9">
      <c r="A2736" s="966" t="s">
        <v>204</v>
      </c>
      <c r="B2736" s="962" t="s">
        <v>688</v>
      </c>
      <c r="C2736" s="964">
        <v>550033.68463961862</v>
      </c>
      <c r="D2736" s="971" t="s">
        <v>748</v>
      </c>
      <c r="E2736" s="962">
        <v>336</v>
      </c>
      <c r="F2736" s="962">
        <v>3</v>
      </c>
      <c r="G2736" s="962" t="s">
        <v>685</v>
      </c>
      <c r="H2736" s="962" t="s">
        <v>146</v>
      </c>
      <c r="I2736" s="963" t="s">
        <v>681</v>
      </c>
    </row>
    <row r="2737" spans="1:9">
      <c r="A2737" s="966" t="s">
        <v>262</v>
      </c>
      <c r="B2737" s="962" t="s">
        <v>688</v>
      </c>
      <c r="C2737" s="964">
        <v>98448.277406722686</v>
      </c>
      <c r="D2737" s="971" t="s">
        <v>748</v>
      </c>
      <c r="E2737" s="962">
        <v>336</v>
      </c>
      <c r="F2737" s="962">
        <v>3</v>
      </c>
      <c r="G2737" s="962" t="s">
        <v>685</v>
      </c>
      <c r="H2737" s="962" t="s">
        <v>146</v>
      </c>
      <c r="I2737" s="963" t="s">
        <v>681</v>
      </c>
    </row>
    <row r="2738" spans="1:9">
      <c r="A2738" s="966" t="s">
        <v>263</v>
      </c>
      <c r="B2738" s="962" t="s">
        <v>688</v>
      </c>
      <c r="C2738" s="964">
        <v>2369.0761942794225</v>
      </c>
      <c r="D2738" s="971" t="s">
        <v>748</v>
      </c>
      <c r="E2738" s="962">
        <v>336</v>
      </c>
      <c r="F2738" s="962">
        <v>3</v>
      </c>
      <c r="G2738" s="962" t="s">
        <v>685</v>
      </c>
      <c r="H2738" s="962" t="s">
        <v>24</v>
      </c>
      <c r="I2738" s="962" t="s">
        <v>683</v>
      </c>
    </row>
    <row r="2739" spans="1:9">
      <c r="A2739" s="969" t="s">
        <v>122</v>
      </c>
      <c r="B2739" s="962" t="s">
        <v>688</v>
      </c>
      <c r="C2739" s="964">
        <v>2369.0761942794225</v>
      </c>
      <c r="D2739" s="971" t="s">
        <v>748</v>
      </c>
      <c r="E2739" s="962">
        <v>336</v>
      </c>
      <c r="F2739" s="962">
        <v>3</v>
      </c>
      <c r="G2739" s="962" t="s">
        <v>685</v>
      </c>
      <c r="H2739" s="962" t="s">
        <v>79</v>
      </c>
      <c r="I2739" s="962" t="s">
        <v>683</v>
      </c>
    </row>
    <row r="2740" spans="1:9">
      <c r="A2740" s="969" t="s">
        <v>120</v>
      </c>
      <c r="B2740" s="962" t="s">
        <v>688</v>
      </c>
      <c r="C2740" s="964">
        <v>526.46137650653839</v>
      </c>
      <c r="D2740" s="971" t="s">
        <v>748</v>
      </c>
      <c r="E2740" s="962">
        <v>336</v>
      </c>
      <c r="F2740" s="962">
        <v>3</v>
      </c>
      <c r="G2740" s="962" t="s">
        <v>685</v>
      </c>
      <c r="H2740" s="962" t="s">
        <v>79</v>
      </c>
    </row>
    <row r="2741" spans="1:9">
      <c r="A2741" s="969" t="s">
        <v>123</v>
      </c>
      <c r="B2741" s="962" t="s">
        <v>688</v>
      </c>
      <c r="C2741" s="964">
        <v>658.07672063317295</v>
      </c>
      <c r="D2741" s="971" t="s">
        <v>748</v>
      </c>
      <c r="E2741" s="962">
        <v>336</v>
      </c>
      <c r="F2741" s="962">
        <v>3</v>
      </c>
      <c r="G2741" s="962" t="s">
        <v>685</v>
      </c>
      <c r="H2741" s="962" t="s">
        <v>54</v>
      </c>
      <c r="I2741" s="962" t="s">
        <v>683</v>
      </c>
    </row>
    <row r="2742" spans="1:9">
      <c r="A2742" s="967" t="s">
        <v>214</v>
      </c>
      <c r="B2742" s="962" t="s">
        <v>688</v>
      </c>
      <c r="C2742" s="964">
        <v>15162.087643388304</v>
      </c>
      <c r="D2742" s="971" t="s">
        <v>748</v>
      </c>
      <c r="E2742" s="962">
        <v>336</v>
      </c>
      <c r="F2742" s="962">
        <v>3</v>
      </c>
      <c r="G2742" s="962" t="s">
        <v>685</v>
      </c>
      <c r="H2742" s="962" t="s">
        <v>146</v>
      </c>
      <c r="I2742" s="962" t="s">
        <v>683</v>
      </c>
    </row>
    <row r="2743" spans="1:9" ht="15.6">
      <c r="A2743" s="967" t="s">
        <v>218</v>
      </c>
      <c r="B2743" s="962" t="s">
        <v>688</v>
      </c>
      <c r="C2743" s="964">
        <v>2087.0433140080627</v>
      </c>
      <c r="D2743" s="971" t="s">
        <v>748</v>
      </c>
      <c r="E2743" s="962">
        <v>336</v>
      </c>
      <c r="F2743" s="962">
        <v>3</v>
      </c>
      <c r="G2743" s="962" t="s">
        <v>685</v>
      </c>
      <c r="H2743" s="962" t="s">
        <v>146</v>
      </c>
      <c r="I2743" s="973" t="s">
        <v>742</v>
      </c>
    </row>
    <row r="2744" spans="1:9">
      <c r="A2744" s="969" t="s">
        <v>126</v>
      </c>
      <c r="B2744" s="962" t="s">
        <v>688</v>
      </c>
      <c r="C2744" s="964">
        <v>526.46137650653839</v>
      </c>
      <c r="D2744" s="971" t="s">
        <v>748</v>
      </c>
      <c r="E2744" s="962">
        <v>336</v>
      </c>
      <c r="F2744" s="962">
        <v>3</v>
      </c>
      <c r="G2744" s="962" t="s">
        <v>685</v>
      </c>
      <c r="H2744" s="962" t="s">
        <v>32</v>
      </c>
      <c r="I2744" s="962" t="s">
        <v>681</v>
      </c>
    </row>
    <row r="2745" spans="1:9">
      <c r="A2745" s="968" t="s">
        <v>129</v>
      </c>
      <c r="B2745" s="962" t="s">
        <v>688</v>
      </c>
      <c r="C2745" s="964">
        <v>1184.5380971397112</v>
      </c>
      <c r="D2745" s="971" t="s">
        <v>748</v>
      </c>
      <c r="E2745" s="962">
        <v>336</v>
      </c>
      <c r="F2745" s="962">
        <v>3</v>
      </c>
      <c r="G2745" s="962" t="s">
        <v>685</v>
      </c>
      <c r="H2745" s="962" t="s">
        <v>24</v>
      </c>
      <c r="I2745" s="962" t="s">
        <v>682</v>
      </c>
    </row>
    <row r="2746" spans="1:9">
      <c r="A2746" s="968" t="s">
        <v>264</v>
      </c>
      <c r="B2746" s="962" t="s">
        <v>688</v>
      </c>
      <c r="C2746" s="964">
        <v>263.23068825326919</v>
      </c>
      <c r="D2746" s="971" t="s">
        <v>748</v>
      </c>
      <c r="E2746" s="962">
        <v>336</v>
      </c>
      <c r="F2746" s="962">
        <v>3</v>
      </c>
      <c r="G2746" s="962" t="s">
        <v>685</v>
      </c>
      <c r="H2746" s="962" t="s">
        <v>133</v>
      </c>
      <c r="I2746" s="962" t="s">
        <v>682</v>
      </c>
    </row>
    <row r="2747" spans="1:9">
      <c r="A2747" s="968" t="s">
        <v>138</v>
      </c>
      <c r="B2747" s="962" t="s">
        <v>688</v>
      </c>
      <c r="C2747" s="964">
        <v>1710.9994736462497</v>
      </c>
      <c r="D2747" s="971" t="s">
        <v>748</v>
      </c>
      <c r="E2747" s="962">
        <v>336</v>
      </c>
      <c r="F2747" s="962">
        <v>3</v>
      </c>
      <c r="G2747" s="962" t="s">
        <v>685</v>
      </c>
      <c r="H2747" s="962" t="s">
        <v>87</v>
      </c>
      <c r="I2747" s="962" t="s">
        <v>682</v>
      </c>
    </row>
    <row r="2748" spans="1:9">
      <c r="A2748" s="966" t="s">
        <v>212</v>
      </c>
      <c r="B2748" s="962" t="s">
        <v>688</v>
      </c>
      <c r="C2748" s="964">
        <v>0</v>
      </c>
      <c r="D2748" s="971" t="s">
        <v>748</v>
      </c>
      <c r="E2748" s="962">
        <v>336</v>
      </c>
      <c r="F2748" s="962">
        <v>3</v>
      </c>
      <c r="G2748" s="962" t="s">
        <v>685</v>
      </c>
      <c r="H2748" s="962" t="s">
        <v>146</v>
      </c>
      <c r="I2748" s="962" t="s">
        <v>705</v>
      </c>
    </row>
    <row r="2749" spans="1:9">
      <c r="A2749" s="962" t="s">
        <v>20</v>
      </c>
      <c r="B2749" s="962" t="s">
        <v>688</v>
      </c>
      <c r="C2749" s="964">
        <v>0</v>
      </c>
      <c r="D2749" s="978">
        <v>0</v>
      </c>
      <c r="E2749" s="962">
        <v>336</v>
      </c>
      <c r="F2749" s="962">
        <v>4</v>
      </c>
      <c r="G2749" s="962" t="s">
        <v>677</v>
      </c>
      <c r="H2749" s="962" t="s">
        <v>24</v>
      </c>
      <c r="I2749" s="963" t="s">
        <v>683</v>
      </c>
    </row>
    <row r="2750" spans="1:9">
      <c r="A2750" s="962" t="s">
        <v>143</v>
      </c>
      <c r="B2750" s="962" t="s">
        <v>688</v>
      </c>
      <c r="C2750" s="964">
        <v>3573.136139883673</v>
      </c>
      <c r="D2750" s="978">
        <v>0</v>
      </c>
      <c r="E2750" s="962">
        <v>336</v>
      </c>
      <c r="F2750" s="962">
        <v>4</v>
      </c>
      <c r="G2750" s="962" t="s">
        <v>677</v>
      </c>
      <c r="H2750" s="962" t="s">
        <v>146</v>
      </c>
      <c r="I2750" s="963" t="s">
        <v>681</v>
      </c>
    </row>
    <row r="2751" spans="1:9">
      <c r="A2751" s="966" t="s">
        <v>152</v>
      </c>
      <c r="B2751" s="962" t="s">
        <v>688</v>
      </c>
      <c r="C2751" s="964">
        <v>29081.966946292468</v>
      </c>
      <c r="D2751" s="978">
        <v>0</v>
      </c>
      <c r="E2751" s="962">
        <v>336</v>
      </c>
      <c r="F2751" s="962">
        <v>4</v>
      </c>
      <c r="G2751" s="962" t="s">
        <v>677</v>
      </c>
      <c r="H2751" s="962" t="s">
        <v>146</v>
      </c>
      <c r="I2751" s="963" t="s">
        <v>681</v>
      </c>
    </row>
    <row r="2752" spans="1:9">
      <c r="A2752" s="966" t="s">
        <v>158</v>
      </c>
      <c r="B2752" s="962" t="s">
        <v>688</v>
      </c>
      <c r="C2752" s="964">
        <v>7507.9701098782698</v>
      </c>
      <c r="D2752" s="978">
        <v>0</v>
      </c>
      <c r="E2752" s="962">
        <v>336</v>
      </c>
      <c r="F2752" s="962">
        <v>4</v>
      </c>
      <c r="G2752" s="962" t="s">
        <v>677</v>
      </c>
      <c r="H2752" s="962" t="s">
        <v>146</v>
      </c>
      <c r="I2752" s="963" t="s">
        <v>683</v>
      </c>
    </row>
    <row r="2753" spans="1:9">
      <c r="A2753" s="966" t="s">
        <v>30</v>
      </c>
      <c r="B2753" s="962" t="s">
        <v>688</v>
      </c>
      <c r="C2753" s="964">
        <v>1052.2118694135968</v>
      </c>
      <c r="D2753" s="978">
        <v>0</v>
      </c>
      <c r="E2753" s="962">
        <v>336</v>
      </c>
      <c r="F2753" s="962">
        <v>4</v>
      </c>
      <c r="G2753" s="962" t="s">
        <v>677</v>
      </c>
      <c r="H2753" s="962" t="s">
        <v>32</v>
      </c>
      <c r="I2753" s="963" t="s">
        <v>681</v>
      </c>
    </row>
    <row r="2754" spans="1:9">
      <c r="A2754" s="967" t="s">
        <v>39</v>
      </c>
      <c r="B2754" s="962" t="s">
        <v>688</v>
      </c>
      <c r="C2754" s="964">
        <v>219.21080612783268</v>
      </c>
      <c r="D2754" s="978">
        <v>0</v>
      </c>
      <c r="E2754" s="962">
        <v>336</v>
      </c>
      <c r="F2754" s="962">
        <v>4</v>
      </c>
      <c r="G2754" s="962" t="s">
        <v>677</v>
      </c>
      <c r="H2754" s="962" t="s">
        <v>24</v>
      </c>
      <c r="I2754" s="963" t="s">
        <v>682</v>
      </c>
    </row>
    <row r="2755" spans="1:9">
      <c r="A2755" s="968" t="s">
        <v>70</v>
      </c>
      <c r="B2755" s="962" t="s">
        <v>688</v>
      </c>
      <c r="C2755" s="964">
        <v>767.23782144741438</v>
      </c>
      <c r="D2755" s="978">
        <v>0</v>
      </c>
      <c r="E2755" s="962">
        <v>336</v>
      </c>
      <c r="F2755" s="962">
        <v>4</v>
      </c>
      <c r="G2755" s="962" t="s">
        <v>677</v>
      </c>
      <c r="H2755" s="962" t="s">
        <v>32</v>
      </c>
      <c r="I2755" s="963" t="s">
        <v>711</v>
      </c>
    </row>
    <row r="2756" spans="1:9">
      <c r="A2756" s="968" t="s">
        <v>746</v>
      </c>
      <c r="B2756" s="962" t="s">
        <v>688</v>
      </c>
      <c r="C2756" s="964">
        <v>767.23782144741438</v>
      </c>
      <c r="D2756" s="978">
        <v>0</v>
      </c>
      <c r="E2756" s="962">
        <v>336</v>
      </c>
      <c r="F2756" s="962">
        <v>4</v>
      </c>
      <c r="G2756" s="962" t="s">
        <v>677</v>
      </c>
      <c r="H2756" s="962" t="s">
        <v>46</v>
      </c>
      <c r="I2756" s="963" t="s">
        <v>682</v>
      </c>
    </row>
    <row r="2757" spans="1:9">
      <c r="A2757" s="968" t="s">
        <v>63</v>
      </c>
      <c r="B2757" s="962" t="s">
        <v>688</v>
      </c>
      <c r="C2757" s="964">
        <v>438.42161225566537</v>
      </c>
      <c r="D2757" s="978">
        <v>0</v>
      </c>
      <c r="E2757" s="962">
        <v>336</v>
      </c>
      <c r="F2757" s="962">
        <v>4</v>
      </c>
      <c r="G2757" s="962" t="s">
        <v>677</v>
      </c>
      <c r="H2757" s="962" t="s">
        <v>64</v>
      </c>
      <c r="I2757" s="963" t="s">
        <v>683</v>
      </c>
    </row>
    <row r="2758" spans="1:9">
      <c r="A2758" s="966" t="s">
        <v>166</v>
      </c>
      <c r="B2758" s="962" t="s">
        <v>688</v>
      </c>
      <c r="C2758" s="964">
        <v>2794.9377781298667</v>
      </c>
      <c r="D2758" s="978">
        <v>0</v>
      </c>
      <c r="E2758" s="962">
        <v>336</v>
      </c>
      <c r="F2758" s="962">
        <v>4</v>
      </c>
      <c r="G2758" s="962" t="s">
        <v>677</v>
      </c>
      <c r="H2758" s="962" t="s">
        <v>146</v>
      </c>
      <c r="I2758" s="963" t="s">
        <v>683</v>
      </c>
    </row>
    <row r="2759" spans="1:9">
      <c r="A2759" s="966" t="s">
        <v>173</v>
      </c>
      <c r="B2759" s="962" t="s">
        <v>688</v>
      </c>
      <c r="C2759" s="964">
        <v>1753.6864490226615</v>
      </c>
      <c r="D2759" s="978">
        <v>0</v>
      </c>
      <c r="E2759" s="962">
        <v>336</v>
      </c>
      <c r="F2759" s="962">
        <v>4</v>
      </c>
      <c r="G2759" s="962" t="s">
        <v>677</v>
      </c>
      <c r="H2759" s="962" t="s">
        <v>146</v>
      </c>
      <c r="I2759" s="963" t="s">
        <v>683</v>
      </c>
    </row>
    <row r="2760" spans="1:9">
      <c r="A2760" s="969" t="s">
        <v>52</v>
      </c>
      <c r="B2760" s="962" t="s">
        <v>688</v>
      </c>
      <c r="C2760" s="964">
        <v>438.42161225566537</v>
      </c>
      <c r="D2760" s="978">
        <v>0</v>
      </c>
      <c r="E2760" s="962">
        <v>336</v>
      </c>
      <c r="F2760" s="962">
        <v>4</v>
      </c>
      <c r="G2760" s="962" t="s">
        <v>677</v>
      </c>
      <c r="H2760" s="962" t="s">
        <v>54</v>
      </c>
      <c r="I2760" s="962" t="s">
        <v>721</v>
      </c>
    </row>
    <row r="2761" spans="1:9">
      <c r="A2761" s="966" t="s">
        <v>185</v>
      </c>
      <c r="B2761" s="962" t="s">
        <v>688</v>
      </c>
      <c r="C2761" s="964">
        <v>191663.31482443505</v>
      </c>
      <c r="D2761" s="978">
        <v>0</v>
      </c>
      <c r="E2761" s="962">
        <v>336</v>
      </c>
      <c r="F2761" s="962">
        <v>4</v>
      </c>
      <c r="G2761" s="962" t="s">
        <v>677</v>
      </c>
      <c r="H2761" s="962" t="s">
        <v>146</v>
      </c>
      <c r="I2761" s="963" t="s">
        <v>681</v>
      </c>
    </row>
    <row r="2762" spans="1:9">
      <c r="A2762" s="968" t="s">
        <v>747</v>
      </c>
      <c r="B2762" s="962" t="s">
        <v>688</v>
      </c>
      <c r="C2762" s="964">
        <v>0</v>
      </c>
      <c r="D2762" s="978">
        <v>0</v>
      </c>
      <c r="E2762" s="962">
        <v>336</v>
      </c>
      <c r="F2762" s="962">
        <v>4</v>
      </c>
      <c r="G2762" s="962" t="s">
        <v>677</v>
      </c>
      <c r="H2762" s="962" t="s">
        <v>24</v>
      </c>
      <c r="I2762" s="962" t="s">
        <v>683</v>
      </c>
    </row>
    <row r="2763" spans="1:9">
      <c r="A2763" s="966" t="s">
        <v>181</v>
      </c>
      <c r="B2763" s="962" t="s">
        <v>688</v>
      </c>
      <c r="C2763" s="964">
        <v>7480.5687591122905</v>
      </c>
      <c r="D2763" s="978">
        <v>0</v>
      </c>
      <c r="E2763" s="962">
        <v>336</v>
      </c>
      <c r="F2763" s="962">
        <v>4</v>
      </c>
      <c r="G2763" s="962" t="s">
        <v>677</v>
      </c>
      <c r="H2763" s="962" t="s">
        <v>146</v>
      </c>
      <c r="I2763" s="963" t="s">
        <v>681</v>
      </c>
    </row>
    <row r="2764" spans="1:9">
      <c r="A2764" s="967" t="s">
        <v>261</v>
      </c>
      <c r="B2764" s="962" t="s">
        <v>688</v>
      </c>
      <c r="C2764" s="964">
        <v>0</v>
      </c>
      <c r="D2764" s="978">
        <v>0</v>
      </c>
      <c r="E2764" s="962">
        <v>336</v>
      </c>
      <c r="F2764" s="962">
        <v>4</v>
      </c>
      <c r="G2764" s="962" t="s">
        <v>677</v>
      </c>
      <c r="H2764" s="962" t="s">
        <v>79</v>
      </c>
      <c r="I2764" s="962" t="s">
        <v>683</v>
      </c>
    </row>
    <row r="2765" spans="1:9">
      <c r="A2765" s="966" t="s">
        <v>190</v>
      </c>
      <c r="B2765" s="962" t="s">
        <v>688</v>
      </c>
      <c r="C2765" s="964">
        <v>8724.5900838877405</v>
      </c>
      <c r="D2765" s="978">
        <v>0</v>
      </c>
      <c r="E2765" s="962">
        <v>336</v>
      </c>
      <c r="F2765" s="962">
        <v>4</v>
      </c>
      <c r="G2765" s="962" t="s">
        <v>677</v>
      </c>
      <c r="H2765" s="962" t="s">
        <v>146</v>
      </c>
      <c r="I2765" s="963" t="s">
        <v>681</v>
      </c>
    </row>
    <row r="2766" spans="1:9">
      <c r="A2766" s="968" t="s">
        <v>83</v>
      </c>
      <c r="B2766" s="962" t="s">
        <v>688</v>
      </c>
      <c r="C2766" s="964">
        <v>0</v>
      </c>
      <c r="D2766" s="978">
        <v>0</v>
      </c>
      <c r="E2766" s="962">
        <v>336</v>
      </c>
      <c r="F2766" s="962">
        <v>4</v>
      </c>
      <c r="G2766" s="962" t="s">
        <v>677</v>
      </c>
      <c r="H2766" s="962" t="s">
        <v>87</v>
      </c>
      <c r="I2766" s="962" t="s">
        <v>682</v>
      </c>
    </row>
    <row r="2767" spans="1:9">
      <c r="A2767" s="966" t="s">
        <v>192</v>
      </c>
      <c r="B2767" s="962" t="s">
        <v>688</v>
      </c>
      <c r="C2767" s="964">
        <v>0</v>
      </c>
      <c r="D2767" s="978">
        <v>0</v>
      </c>
      <c r="E2767" s="962">
        <v>336</v>
      </c>
      <c r="F2767" s="962">
        <v>4</v>
      </c>
      <c r="G2767" s="962" t="s">
        <v>677</v>
      </c>
      <c r="H2767" s="962" t="s">
        <v>146</v>
      </c>
      <c r="I2767" s="962" t="s">
        <v>683</v>
      </c>
    </row>
    <row r="2768" spans="1:9">
      <c r="A2768" s="966" t="s">
        <v>94</v>
      </c>
      <c r="B2768" s="962" t="s">
        <v>688</v>
      </c>
      <c r="C2768" s="964">
        <v>3397.7674949814068</v>
      </c>
      <c r="D2768" s="978">
        <v>0</v>
      </c>
      <c r="E2768" s="962">
        <v>336</v>
      </c>
      <c r="F2768" s="962">
        <v>4</v>
      </c>
      <c r="G2768" s="962" t="s">
        <v>677</v>
      </c>
      <c r="H2768" s="962" t="s">
        <v>95</v>
      </c>
      <c r="I2768" s="962" t="s">
        <v>726</v>
      </c>
    </row>
    <row r="2769" spans="1:9">
      <c r="A2769" s="966" t="s">
        <v>196</v>
      </c>
      <c r="B2769" s="962" t="s">
        <v>688</v>
      </c>
      <c r="C2769" s="964">
        <v>130898.07936579983</v>
      </c>
      <c r="D2769" s="978">
        <v>0</v>
      </c>
      <c r="E2769" s="962">
        <v>336</v>
      </c>
      <c r="F2769" s="962">
        <v>4</v>
      </c>
      <c r="G2769" s="962" t="s">
        <v>677</v>
      </c>
      <c r="H2769" s="962" t="s">
        <v>146</v>
      </c>
      <c r="I2769" s="962" t="s">
        <v>681</v>
      </c>
    </row>
    <row r="2770" spans="1:9">
      <c r="A2770" s="966" t="s">
        <v>100</v>
      </c>
      <c r="B2770" s="962" t="s">
        <v>688</v>
      </c>
      <c r="C2770" s="964">
        <v>0</v>
      </c>
      <c r="D2770" s="978">
        <v>0</v>
      </c>
      <c r="E2770" s="962">
        <v>336</v>
      </c>
      <c r="F2770" s="962">
        <v>4</v>
      </c>
      <c r="G2770" s="962" t="s">
        <v>677</v>
      </c>
      <c r="H2770" s="962" t="s">
        <v>24</v>
      </c>
      <c r="I2770" s="962" t="s">
        <v>682</v>
      </c>
    </row>
    <row r="2771" spans="1:9">
      <c r="A2771" s="966" t="s">
        <v>198</v>
      </c>
      <c r="B2771" s="962" t="s">
        <v>688</v>
      </c>
      <c r="C2771" s="964">
        <v>2808.6384535128564</v>
      </c>
      <c r="D2771" s="978">
        <v>0</v>
      </c>
      <c r="E2771" s="962">
        <v>336</v>
      </c>
      <c r="F2771" s="962">
        <v>4</v>
      </c>
      <c r="G2771" s="962" t="s">
        <v>677</v>
      </c>
      <c r="H2771" s="962" t="s">
        <v>146</v>
      </c>
      <c r="I2771" s="962" t="s">
        <v>683</v>
      </c>
    </row>
    <row r="2772" spans="1:9">
      <c r="A2772" s="966" t="s">
        <v>201</v>
      </c>
      <c r="B2772" s="962" t="s">
        <v>688</v>
      </c>
      <c r="C2772" s="964">
        <v>0</v>
      </c>
      <c r="D2772" s="978">
        <v>0</v>
      </c>
      <c r="E2772" s="962">
        <v>336</v>
      </c>
      <c r="F2772" s="962">
        <v>4</v>
      </c>
      <c r="G2772" s="962" t="s">
        <v>677</v>
      </c>
      <c r="H2772" s="962" t="s">
        <v>146</v>
      </c>
      <c r="I2772" s="963" t="s">
        <v>683</v>
      </c>
    </row>
    <row r="2773" spans="1:9">
      <c r="A2773" s="968" t="s">
        <v>103</v>
      </c>
      <c r="B2773" s="962" t="s">
        <v>688</v>
      </c>
      <c r="C2773" s="964">
        <v>109.60540306391634</v>
      </c>
      <c r="D2773" s="978">
        <v>0</v>
      </c>
      <c r="E2773" s="962">
        <v>336</v>
      </c>
      <c r="F2773" s="962">
        <v>4</v>
      </c>
      <c r="G2773" s="962" t="s">
        <v>677</v>
      </c>
      <c r="H2773" s="962" t="s">
        <v>79</v>
      </c>
      <c r="I2773" s="962" t="s">
        <v>682</v>
      </c>
    </row>
    <row r="2774" spans="1:9">
      <c r="A2774" s="968" t="s">
        <v>107</v>
      </c>
      <c r="B2774" s="962" t="s">
        <v>688</v>
      </c>
      <c r="C2774" s="964">
        <v>219.21080612783268</v>
      </c>
      <c r="D2774" s="978">
        <v>0</v>
      </c>
      <c r="E2774" s="962">
        <v>336</v>
      </c>
      <c r="F2774" s="962">
        <v>4</v>
      </c>
      <c r="G2774" s="962" t="s">
        <v>677</v>
      </c>
      <c r="H2774" s="962" t="s">
        <v>79</v>
      </c>
      <c r="I2774" s="962" t="s">
        <v>682</v>
      </c>
    </row>
    <row r="2775" spans="1:9">
      <c r="A2775" s="968" t="s">
        <v>108</v>
      </c>
      <c r="B2775" s="962" t="s">
        <v>688</v>
      </c>
      <c r="C2775" s="964">
        <v>1096.0540306391636</v>
      </c>
      <c r="D2775" s="978">
        <v>0</v>
      </c>
      <c r="E2775" s="962">
        <v>336</v>
      </c>
      <c r="F2775" s="962">
        <v>4</v>
      </c>
      <c r="G2775" s="962" t="s">
        <v>677</v>
      </c>
      <c r="H2775" s="962" t="s">
        <v>32</v>
      </c>
      <c r="I2775" s="962" t="s">
        <v>682</v>
      </c>
    </row>
    <row r="2776" spans="1:9">
      <c r="A2776" s="966" t="s">
        <v>203</v>
      </c>
      <c r="B2776" s="962" t="s">
        <v>688</v>
      </c>
      <c r="C2776" s="964">
        <v>8768.4322451133085</v>
      </c>
      <c r="D2776" s="978">
        <v>0</v>
      </c>
      <c r="E2776" s="962">
        <v>336</v>
      </c>
      <c r="F2776" s="962">
        <v>4</v>
      </c>
      <c r="G2776" s="962" t="s">
        <v>677</v>
      </c>
      <c r="H2776" s="962" t="s">
        <v>146</v>
      </c>
      <c r="I2776" s="963" t="s">
        <v>681</v>
      </c>
    </row>
    <row r="2777" spans="1:9">
      <c r="A2777" s="966" t="s">
        <v>204</v>
      </c>
      <c r="B2777" s="962" t="s">
        <v>688</v>
      </c>
      <c r="C2777" s="964">
        <v>155562.9485686165</v>
      </c>
      <c r="D2777" s="978">
        <v>0</v>
      </c>
      <c r="E2777" s="962">
        <v>336</v>
      </c>
      <c r="F2777" s="962">
        <v>4</v>
      </c>
      <c r="G2777" s="962" t="s">
        <v>677</v>
      </c>
      <c r="H2777" s="962" t="s">
        <v>146</v>
      </c>
      <c r="I2777" s="963" t="s">
        <v>681</v>
      </c>
    </row>
    <row r="2778" spans="1:9">
      <c r="A2778" s="966" t="s">
        <v>262</v>
      </c>
      <c r="B2778" s="962" t="s">
        <v>688</v>
      </c>
      <c r="C2778" s="964">
        <v>89701.061867509139</v>
      </c>
      <c r="D2778" s="978">
        <v>0</v>
      </c>
      <c r="E2778" s="962">
        <v>336</v>
      </c>
      <c r="F2778" s="962">
        <v>4</v>
      </c>
      <c r="G2778" s="962" t="s">
        <v>677</v>
      </c>
      <c r="H2778" s="962" t="s">
        <v>146</v>
      </c>
      <c r="I2778" s="963" t="s">
        <v>681</v>
      </c>
    </row>
    <row r="2779" spans="1:9">
      <c r="A2779" s="966" t="s">
        <v>263</v>
      </c>
      <c r="B2779" s="962" t="s">
        <v>688</v>
      </c>
      <c r="C2779" s="964">
        <v>336.12323606267682</v>
      </c>
      <c r="D2779" s="978">
        <v>0</v>
      </c>
      <c r="E2779" s="962">
        <v>336</v>
      </c>
      <c r="F2779" s="962">
        <v>4</v>
      </c>
      <c r="G2779" s="962" t="s">
        <v>677</v>
      </c>
      <c r="H2779" s="962" t="s">
        <v>24</v>
      </c>
      <c r="I2779" s="962" t="s">
        <v>683</v>
      </c>
    </row>
    <row r="2780" spans="1:9">
      <c r="A2780" s="969" t="s">
        <v>122</v>
      </c>
      <c r="B2780" s="962" t="s">
        <v>688</v>
      </c>
      <c r="C2780" s="964">
        <v>328.81620919174901</v>
      </c>
      <c r="D2780" s="978">
        <v>0</v>
      </c>
      <c r="E2780" s="962">
        <v>336</v>
      </c>
      <c r="F2780" s="962">
        <v>4</v>
      </c>
      <c r="G2780" s="962" t="s">
        <v>677</v>
      </c>
      <c r="H2780" s="962" t="s">
        <v>79</v>
      </c>
      <c r="I2780" s="962" t="s">
        <v>683</v>
      </c>
    </row>
    <row r="2781" spans="1:9">
      <c r="A2781" s="969" t="s">
        <v>120</v>
      </c>
      <c r="B2781" s="962" t="s">
        <v>688</v>
      </c>
      <c r="C2781" s="964">
        <v>109.60540306391634</v>
      </c>
      <c r="D2781" s="978">
        <v>0</v>
      </c>
      <c r="E2781" s="962">
        <v>336</v>
      </c>
      <c r="F2781" s="962">
        <v>4</v>
      </c>
      <c r="G2781" s="962" t="s">
        <v>677</v>
      </c>
      <c r="H2781" s="962" t="s">
        <v>79</v>
      </c>
    </row>
    <row r="2782" spans="1:9">
      <c r="A2782" s="969" t="s">
        <v>123</v>
      </c>
      <c r="B2782" s="962" t="s">
        <v>688</v>
      </c>
      <c r="C2782" s="964">
        <v>0</v>
      </c>
      <c r="D2782" s="978">
        <v>0</v>
      </c>
      <c r="E2782" s="962">
        <v>336</v>
      </c>
      <c r="F2782" s="962">
        <v>4</v>
      </c>
      <c r="G2782" s="962" t="s">
        <v>677</v>
      </c>
      <c r="H2782" s="962" t="s">
        <v>54</v>
      </c>
      <c r="I2782" s="962" t="s">
        <v>683</v>
      </c>
    </row>
    <row r="2783" spans="1:9">
      <c r="A2783" s="967" t="s">
        <v>214</v>
      </c>
      <c r="B2783" s="962" t="s">
        <v>688</v>
      </c>
      <c r="C2783" s="964">
        <v>0</v>
      </c>
      <c r="D2783" s="978">
        <v>0</v>
      </c>
      <c r="E2783" s="962">
        <v>336</v>
      </c>
      <c r="F2783" s="962">
        <v>4</v>
      </c>
      <c r="G2783" s="962" t="s">
        <v>677</v>
      </c>
      <c r="H2783" s="962" t="s">
        <v>146</v>
      </c>
      <c r="I2783" s="962" t="s">
        <v>683</v>
      </c>
    </row>
    <row r="2784" spans="1:9" ht="15.6">
      <c r="A2784" s="967" t="s">
        <v>218</v>
      </c>
      <c r="B2784" s="962" t="s">
        <v>688</v>
      </c>
      <c r="C2784" s="964">
        <v>438.42161225566537</v>
      </c>
      <c r="D2784" s="978">
        <v>0</v>
      </c>
      <c r="E2784" s="962">
        <v>336</v>
      </c>
      <c r="F2784" s="962">
        <v>4</v>
      </c>
      <c r="G2784" s="962" t="s">
        <v>677</v>
      </c>
      <c r="H2784" s="962" t="s">
        <v>146</v>
      </c>
      <c r="I2784" s="973" t="s">
        <v>742</v>
      </c>
    </row>
    <row r="2785" spans="1:9">
      <c r="A2785" s="969" t="s">
        <v>126</v>
      </c>
      <c r="B2785" s="962" t="s">
        <v>688</v>
      </c>
      <c r="C2785" s="964">
        <v>109.60540306391634</v>
      </c>
      <c r="D2785" s="978">
        <v>0</v>
      </c>
      <c r="E2785" s="962">
        <v>336</v>
      </c>
      <c r="F2785" s="962">
        <v>4</v>
      </c>
      <c r="G2785" s="962" t="s">
        <v>677</v>
      </c>
      <c r="H2785" s="962" t="s">
        <v>32</v>
      </c>
      <c r="I2785" s="962" t="s">
        <v>681</v>
      </c>
    </row>
    <row r="2786" spans="1:9">
      <c r="A2786" s="968" t="s">
        <v>129</v>
      </c>
      <c r="B2786" s="962" t="s">
        <v>688</v>
      </c>
      <c r="C2786" s="964">
        <v>328.81620919174901</v>
      </c>
      <c r="D2786" s="978">
        <v>0</v>
      </c>
      <c r="E2786" s="962">
        <v>336</v>
      </c>
      <c r="F2786" s="962">
        <v>4</v>
      </c>
      <c r="G2786" s="962" t="s">
        <v>677</v>
      </c>
      <c r="H2786" s="962" t="s">
        <v>24</v>
      </c>
      <c r="I2786" s="962" t="s">
        <v>682</v>
      </c>
    </row>
    <row r="2787" spans="1:9">
      <c r="A2787" s="968" t="s">
        <v>264</v>
      </c>
      <c r="B2787" s="962" t="s">
        <v>688</v>
      </c>
      <c r="C2787" s="964">
        <v>0</v>
      </c>
      <c r="D2787" s="978">
        <v>0</v>
      </c>
      <c r="E2787" s="962">
        <v>336</v>
      </c>
      <c r="F2787" s="962">
        <v>4</v>
      </c>
      <c r="G2787" s="962" t="s">
        <v>677</v>
      </c>
      <c r="H2787" s="962" t="s">
        <v>133</v>
      </c>
      <c r="I2787" s="962" t="s">
        <v>682</v>
      </c>
    </row>
    <row r="2788" spans="1:9">
      <c r="A2788" s="968" t="s">
        <v>138</v>
      </c>
      <c r="B2788" s="962" t="s">
        <v>688</v>
      </c>
      <c r="C2788" s="964">
        <v>219.21080612783268</v>
      </c>
      <c r="D2788" s="978">
        <v>0</v>
      </c>
      <c r="E2788" s="962">
        <v>336</v>
      </c>
      <c r="F2788" s="962">
        <v>4</v>
      </c>
      <c r="G2788" s="962" t="s">
        <v>677</v>
      </c>
      <c r="H2788" s="962" t="s">
        <v>87</v>
      </c>
      <c r="I2788" s="962" t="s">
        <v>682</v>
      </c>
    </row>
    <row r="2789" spans="1:9">
      <c r="A2789" s="966" t="s">
        <v>212</v>
      </c>
      <c r="B2789" s="962" t="s">
        <v>688</v>
      </c>
      <c r="C2789" s="964">
        <v>1461.4053741855514</v>
      </c>
      <c r="D2789" s="978">
        <v>0</v>
      </c>
      <c r="E2789" s="962">
        <v>336</v>
      </c>
      <c r="F2789" s="962">
        <v>4</v>
      </c>
      <c r="G2789" s="962" t="s">
        <v>677</v>
      </c>
      <c r="H2789" s="962" t="s">
        <v>146</v>
      </c>
      <c r="I2789" s="962" t="s">
        <v>705</v>
      </c>
    </row>
    <row r="2790" spans="1:9">
      <c r="A2790" s="962" t="s">
        <v>20</v>
      </c>
      <c r="B2790" s="962" t="s">
        <v>688</v>
      </c>
      <c r="C2790" s="964">
        <v>17142.454243058313</v>
      </c>
      <c r="D2790" s="978">
        <v>0</v>
      </c>
      <c r="E2790" s="962">
        <v>336</v>
      </c>
      <c r="F2790" s="962">
        <v>5</v>
      </c>
      <c r="G2790" s="962" t="s">
        <v>677</v>
      </c>
      <c r="H2790" s="962" t="s">
        <v>24</v>
      </c>
      <c r="I2790" s="963" t="s">
        <v>683</v>
      </c>
    </row>
    <row r="2791" spans="1:9">
      <c r="A2791" s="962" t="s">
        <v>143</v>
      </c>
      <c r="B2791" s="962" t="s">
        <v>688</v>
      </c>
      <c r="C2791" s="964">
        <v>17142.454243058313</v>
      </c>
      <c r="D2791" s="978">
        <v>0</v>
      </c>
      <c r="E2791" s="962">
        <v>336</v>
      </c>
      <c r="F2791" s="962">
        <v>5</v>
      </c>
      <c r="G2791" s="962" t="s">
        <v>677</v>
      </c>
      <c r="H2791" s="962" t="s">
        <v>146</v>
      </c>
      <c r="I2791" s="963" t="s">
        <v>681</v>
      </c>
    </row>
    <row r="2792" spans="1:9">
      <c r="A2792" s="966" t="s">
        <v>152</v>
      </c>
      <c r="B2792" s="962" t="s">
        <v>688</v>
      </c>
      <c r="C2792" s="964">
        <v>104539.02773113945</v>
      </c>
      <c r="D2792" s="978">
        <v>0</v>
      </c>
      <c r="E2792" s="962">
        <v>336</v>
      </c>
      <c r="F2792" s="962">
        <v>5</v>
      </c>
      <c r="G2792" s="962" t="s">
        <v>677</v>
      </c>
      <c r="H2792" s="962" t="s">
        <v>146</v>
      </c>
      <c r="I2792" s="963" t="s">
        <v>681</v>
      </c>
    </row>
    <row r="2793" spans="1:9">
      <c r="A2793" s="966" t="s">
        <v>158</v>
      </c>
      <c r="B2793" s="962" t="s">
        <v>688</v>
      </c>
      <c r="C2793" s="964">
        <v>30712.524159385157</v>
      </c>
      <c r="D2793" s="978">
        <v>0</v>
      </c>
      <c r="E2793" s="962">
        <v>336</v>
      </c>
      <c r="F2793" s="962">
        <v>5</v>
      </c>
      <c r="G2793" s="962" t="s">
        <v>677</v>
      </c>
      <c r="H2793" s="962" t="s">
        <v>146</v>
      </c>
      <c r="I2793" s="963" t="s">
        <v>683</v>
      </c>
    </row>
    <row r="2794" spans="1:9">
      <c r="A2794" s="966" t="s">
        <v>30</v>
      </c>
      <c r="B2794" s="962" t="s">
        <v>688</v>
      </c>
      <c r="C2794" s="964">
        <v>1651.4101745330756</v>
      </c>
      <c r="D2794" s="978">
        <v>0</v>
      </c>
      <c r="E2794" s="962">
        <v>336</v>
      </c>
      <c r="F2794" s="962">
        <v>5</v>
      </c>
      <c r="G2794" s="962" t="s">
        <v>677</v>
      </c>
      <c r="H2794" s="962" t="s">
        <v>32</v>
      </c>
      <c r="I2794" s="963" t="s">
        <v>681</v>
      </c>
    </row>
    <row r="2795" spans="1:9">
      <c r="A2795" s="967" t="s">
        <v>39</v>
      </c>
      <c r="B2795" s="962" t="s">
        <v>688</v>
      </c>
      <c r="C2795" s="964">
        <v>873.34191922422269</v>
      </c>
      <c r="D2795" s="978">
        <v>0</v>
      </c>
      <c r="E2795" s="962">
        <v>336</v>
      </c>
      <c r="F2795" s="962">
        <v>5</v>
      </c>
      <c r="G2795" s="962" t="s">
        <v>677</v>
      </c>
      <c r="H2795" s="962" t="s">
        <v>24</v>
      </c>
      <c r="I2795" s="963" t="s">
        <v>682</v>
      </c>
    </row>
    <row r="2796" spans="1:9">
      <c r="A2796" s="968" t="s">
        <v>70</v>
      </c>
      <c r="B2796" s="962" t="s">
        <v>688</v>
      </c>
      <c r="C2796" s="964">
        <v>4716.0463638108022</v>
      </c>
      <c r="D2796" s="978">
        <v>0</v>
      </c>
      <c r="E2796" s="962">
        <v>336</v>
      </c>
      <c r="F2796" s="962">
        <v>5</v>
      </c>
      <c r="G2796" s="962" t="s">
        <v>677</v>
      </c>
      <c r="H2796" s="962" t="s">
        <v>32</v>
      </c>
      <c r="I2796" s="963" t="s">
        <v>711</v>
      </c>
    </row>
    <row r="2797" spans="1:9">
      <c r="A2797" s="968" t="s">
        <v>746</v>
      </c>
      <c r="B2797" s="962" t="s">
        <v>688</v>
      </c>
      <c r="C2797" s="964">
        <v>1397.3470707587562</v>
      </c>
      <c r="D2797" s="978">
        <v>0</v>
      </c>
      <c r="E2797" s="962">
        <v>336</v>
      </c>
      <c r="F2797" s="962">
        <v>5</v>
      </c>
      <c r="G2797" s="962" t="s">
        <v>677</v>
      </c>
      <c r="H2797" s="962" t="s">
        <v>46</v>
      </c>
      <c r="I2797" s="963" t="s">
        <v>682</v>
      </c>
    </row>
    <row r="2798" spans="1:9">
      <c r="A2798" s="968" t="s">
        <v>63</v>
      </c>
      <c r="B2798" s="962" t="s">
        <v>688</v>
      </c>
      <c r="C2798" s="964">
        <v>2270.6889899829789</v>
      </c>
      <c r="D2798" s="978">
        <v>0</v>
      </c>
      <c r="E2798" s="962">
        <v>336</v>
      </c>
      <c r="F2798" s="962">
        <v>5</v>
      </c>
      <c r="G2798" s="962" t="s">
        <v>677</v>
      </c>
      <c r="H2798" s="962" t="s">
        <v>64</v>
      </c>
      <c r="I2798" s="963" t="s">
        <v>683</v>
      </c>
    </row>
    <row r="2799" spans="1:9">
      <c r="A2799" s="966" t="s">
        <v>166</v>
      </c>
      <c r="B2799" s="962" t="s">
        <v>688</v>
      </c>
      <c r="C2799" s="964">
        <v>29086.882446583586</v>
      </c>
      <c r="D2799" s="978">
        <v>0</v>
      </c>
      <c r="E2799" s="962">
        <v>336</v>
      </c>
      <c r="F2799" s="962">
        <v>5</v>
      </c>
      <c r="G2799" s="962" t="s">
        <v>677</v>
      </c>
      <c r="H2799" s="962" t="s">
        <v>146</v>
      </c>
      <c r="I2799" s="963" t="s">
        <v>683</v>
      </c>
    </row>
    <row r="2800" spans="1:9">
      <c r="A2800" s="966" t="s">
        <v>173</v>
      </c>
      <c r="B2800" s="962" t="s">
        <v>688</v>
      </c>
      <c r="C2800" s="964">
        <v>25268.69286288751</v>
      </c>
      <c r="D2800" s="978">
        <v>0</v>
      </c>
      <c r="E2800" s="962">
        <v>336</v>
      </c>
      <c r="F2800" s="962">
        <v>5</v>
      </c>
      <c r="G2800" s="962" t="s">
        <v>677</v>
      </c>
      <c r="H2800" s="962" t="s">
        <v>146</v>
      </c>
      <c r="I2800" s="963" t="s">
        <v>683</v>
      </c>
    </row>
    <row r="2801" spans="1:9">
      <c r="A2801" s="969" t="s">
        <v>52</v>
      </c>
      <c r="B2801" s="962" t="s">
        <v>688</v>
      </c>
      <c r="C2801" s="964">
        <v>1746.6838384484454</v>
      </c>
      <c r="D2801" s="978">
        <v>0</v>
      </c>
      <c r="E2801" s="962">
        <v>336</v>
      </c>
      <c r="F2801" s="962">
        <v>5</v>
      </c>
      <c r="G2801" s="962" t="s">
        <v>677</v>
      </c>
      <c r="H2801" s="962" t="s">
        <v>54</v>
      </c>
      <c r="I2801" s="962" t="s">
        <v>721</v>
      </c>
    </row>
    <row r="2802" spans="1:9">
      <c r="A2802" s="966" t="s">
        <v>185</v>
      </c>
      <c r="B2802" s="962" t="s">
        <v>688</v>
      </c>
      <c r="C2802" s="964">
        <v>455768.03624581418</v>
      </c>
      <c r="D2802" s="978">
        <v>0</v>
      </c>
      <c r="E2802" s="962">
        <v>336</v>
      </c>
      <c r="F2802" s="962">
        <v>5</v>
      </c>
      <c r="G2802" s="962" t="s">
        <v>677</v>
      </c>
      <c r="H2802" s="962" t="s">
        <v>146</v>
      </c>
      <c r="I2802" s="963" t="s">
        <v>681</v>
      </c>
    </row>
    <row r="2803" spans="1:9">
      <c r="A2803" s="968" t="s">
        <v>747</v>
      </c>
      <c r="B2803" s="962" t="s">
        <v>688</v>
      </c>
      <c r="C2803" s="964">
        <v>2096.0206061381341</v>
      </c>
      <c r="D2803" s="978">
        <v>0</v>
      </c>
      <c r="E2803" s="962">
        <v>336</v>
      </c>
      <c r="F2803" s="962">
        <v>5</v>
      </c>
      <c r="G2803" s="962" t="s">
        <v>677</v>
      </c>
      <c r="H2803" s="962" t="s">
        <v>24</v>
      </c>
      <c r="I2803" s="962" t="s">
        <v>683</v>
      </c>
    </row>
    <row r="2804" spans="1:9">
      <c r="A2804" s="966" t="s">
        <v>181</v>
      </c>
      <c r="B2804" s="962" t="s">
        <v>688</v>
      </c>
      <c r="C2804" s="964">
        <v>46950.861577494208</v>
      </c>
      <c r="D2804" s="978">
        <v>0</v>
      </c>
      <c r="E2804" s="962">
        <v>336</v>
      </c>
      <c r="F2804" s="962">
        <v>5</v>
      </c>
      <c r="G2804" s="962" t="s">
        <v>677</v>
      </c>
      <c r="H2804" s="962" t="s">
        <v>146</v>
      </c>
      <c r="I2804" s="963" t="s">
        <v>681</v>
      </c>
    </row>
    <row r="2805" spans="1:9">
      <c r="A2805" s="967" t="s">
        <v>261</v>
      </c>
      <c r="B2805" s="962" t="s">
        <v>688</v>
      </c>
      <c r="C2805" s="964">
        <v>3440.20773398759</v>
      </c>
      <c r="D2805" s="978">
        <v>0</v>
      </c>
      <c r="E2805" s="962">
        <v>336</v>
      </c>
      <c r="F2805" s="962">
        <v>5</v>
      </c>
      <c r="G2805" s="962" t="s">
        <v>677</v>
      </c>
      <c r="H2805" s="962" t="s">
        <v>79</v>
      </c>
      <c r="I2805" s="962" t="s">
        <v>683</v>
      </c>
    </row>
    <row r="2806" spans="1:9">
      <c r="A2806" s="966" t="s">
        <v>190</v>
      </c>
      <c r="B2806" s="962" t="s">
        <v>688</v>
      </c>
      <c r="C2806" s="964">
        <v>29833.359960699443</v>
      </c>
      <c r="D2806" s="978">
        <v>0</v>
      </c>
      <c r="E2806" s="962">
        <v>336</v>
      </c>
      <c r="F2806" s="962">
        <v>5</v>
      </c>
      <c r="G2806" s="962" t="s">
        <v>677</v>
      </c>
      <c r="H2806" s="962" t="s">
        <v>146</v>
      </c>
      <c r="I2806" s="963" t="s">
        <v>681</v>
      </c>
    </row>
    <row r="2807" spans="1:9">
      <c r="A2807" s="968" t="s">
        <v>83</v>
      </c>
      <c r="B2807" s="962" t="s">
        <v>688</v>
      </c>
      <c r="C2807" s="964">
        <v>0</v>
      </c>
      <c r="D2807" s="978">
        <v>0</v>
      </c>
      <c r="E2807" s="962">
        <v>336</v>
      </c>
      <c r="F2807" s="962">
        <v>5</v>
      </c>
      <c r="G2807" s="962" t="s">
        <v>677</v>
      </c>
      <c r="H2807" s="962" t="s">
        <v>87</v>
      </c>
      <c r="I2807" s="962" t="s">
        <v>682</v>
      </c>
    </row>
    <row r="2808" spans="1:9">
      <c r="A2808" s="966" t="s">
        <v>192</v>
      </c>
      <c r="B2808" s="962" t="s">
        <v>688</v>
      </c>
      <c r="C2808" s="964">
        <v>1921.3522222932897</v>
      </c>
      <c r="D2808" s="978">
        <v>0</v>
      </c>
      <c r="E2808" s="962">
        <v>336</v>
      </c>
      <c r="F2808" s="962">
        <v>5</v>
      </c>
      <c r="G2808" s="962" t="s">
        <v>677</v>
      </c>
      <c r="H2808" s="962" t="s">
        <v>146</v>
      </c>
      <c r="I2808" s="962" t="s">
        <v>683</v>
      </c>
    </row>
    <row r="2809" spans="1:9">
      <c r="A2809" s="966" t="s">
        <v>94</v>
      </c>
      <c r="B2809" s="962" t="s">
        <v>688</v>
      </c>
      <c r="C2809" s="964">
        <v>8733.4191922422269</v>
      </c>
      <c r="D2809" s="978">
        <v>0</v>
      </c>
      <c r="E2809" s="962">
        <v>336</v>
      </c>
      <c r="F2809" s="962">
        <v>5</v>
      </c>
      <c r="G2809" s="962" t="s">
        <v>677</v>
      </c>
      <c r="H2809" s="962" t="s">
        <v>95</v>
      </c>
      <c r="I2809" s="962" t="s">
        <v>726</v>
      </c>
    </row>
    <row r="2810" spans="1:9">
      <c r="A2810" s="966" t="s">
        <v>196</v>
      </c>
      <c r="B2810" s="962" t="s">
        <v>688</v>
      </c>
      <c r="C2810" s="964">
        <v>235026.01426234076</v>
      </c>
      <c r="D2810" s="978">
        <v>0</v>
      </c>
      <c r="E2810" s="962">
        <v>336</v>
      </c>
      <c r="F2810" s="962">
        <v>5</v>
      </c>
      <c r="G2810" s="962" t="s">
        <v>677</v>
      </c>
      <c r="H2810" s="962" t="s">
        <v>146</v>
      </c>
      <c r="I2810" s="962" t="s">
        <v>681</v>
      </c>
    </row>
    <row r="2811" spans="1:9">
      <c r="A2811" s="966" t="s">
        <v>100</v>
      </c>
      <c r="B2811" s="962" t="s">
        <v>688</v>
      </c>
      <c r="C2811" s="964">
        <v>0</v>
      </c>
      <c r="D2811" s="978">
        <v>0</v>
      </c>
      <c r="E2811" s="962">
        <v>336</v>
      </c>
      <c r="F2811" s="962">
        <v>5</v>
      </c>
      <c r="G2811" s="962" t="s">
        <v>677</v>
      </c>
      <c r="H2811" s="962" t="s">
        <v>24</v>
      </c>
      <c r="I2811" s="962" t="s">
        <v>682</v>
      </c>
    </row>
    <row r="2812" spans="1:9">
      <c r="A2812" s="966" t="s">
        <v>198</v>
      </c>
      <c r="B2812" s="962" t="s">
        <v>688</v>
      </c>
      <c r="C2812" s="964">
        <v>15215.556992706457</v>
      </c>
      <c r="D2812" s="978">
        <v>0</v>
      </c>
      <c r="E2812" s="962">
        <v>336</v>
      </c>
      <c r="F2812" s="962">
        <v>5</v>
      </c>
      <c r="G2812" s="962" t="s">
        <v>677</v>
      </c>
      <c r="H2812" s="962" t="s">
        <v>146</v>
      </c>
      <c r="I2812" s="962" t="s">
        <v>683</v>
      </c>
    </row>
    <row r="2813" spans="1:9">
      <c r="A2813" s="966" t="s">
        <v>201</v>
      </c>
      <c r="B2813" s="962" t="s">
        <v>688</v>
      </c>
      <c r="C2813" s="964">
        <v>59817.203452095986</v>
      </c>
      <c r="D2813" s="978">
        <v>0</v>
      </c>
      <c r="E2813" s="962">
        <v>336</v>
      </c>
      <c r="F2813" s="962">
        <v>5</v>
      </c>
      <c r="G2813" s="962" t="s">
        <v>677</v>
      </c>
      <c r="H2813" s="962" t="s">
        <v>146</v>
      </c>
      <c r="I2813" s="963" t="s">
        <v>683</v>
      </c>
    </row>
    <row r="2814" spans="1:9">
      <c r="A2814" s="968" t="s">
        <v>103</v>
      </c>
      <c r="B2814" s="962" t="s">
        <v>688</v>
      </c>
      <c r="C2814" s="964">
        <v>2620.0257576726681</v>
      </c>
      <c r="D2814" s="978">
        <v>0</v>
      </c>
      <c r="E2814" s="962">
        <v>336</v>
      </c>
      <c r="F2814" s="962">
        <v>5</v>
      </c>
      <c r="G2814" s="962" t="s">
        <v>677</v>
      </c>
      <c r="H2814" s="962" t="s">
        <v>79</v>
      </c>
      <c r="I2814" s="962" t="s">
        <v>682</v>
      </c>
    </row>
    <row r="2815" spans="1:9">
      <c r="A2815" s="968" t="s">
        <v>107</v>
      </c>
      <c r="B2815" s="962" t="s">
        <v>688</v>
      </c>
      <c r="C2815" s="964">
        <v>1397.3470707587562</v>
      </c>
      <c r="D2815" s="978">
        <v>0</v>
      </c>
      <c r="E2815" s="962">
        <v>336</v>
      </c>
      <c r="F2815" s="962">
        <v>5</v>
      </c>
      <c r="G2815" s="962" t="s">
        <v>677</v>
      </c>
      <c r="H2815" s="962" t="s">
        <v>79</v>
      </c>
      <c r="I2815" s="962" t="s">
        <v>682</v>
      </c>
    </row>
    <row r="2816" spans="1:9">
      <c r="A2816" s="968" t="s">
        <v>108</v>
      </c>
      <c r="B2816" s="962" t="s">
        <v>688</v>
      </c>
      <c r="C2816" s="964">
        <v>1048.010303069067</v>
      </c>
      <c r="D2816" s="978">
        <v>0</v>
      </c>
      <c r="E2816" s="962">
        <v>336</v>
      </c>
      <c r="F2816" s="962">
        <v>5</v>
      </c>
      <c r="G2816" s="962" t="s">
        <v>677</v>
      </c>
      <c r="H2816" s="962" t="s">
        <v>32</v>
      </c>
      <c r="I2816" s="962" t="s">
        <v>682</v>
      </c>
    </row>
    <row r="2817" spans="1:9">
      <c r="A2817" s="966" t="s">
        <v>203</v>
      </c>
      <c r="B2817" s="962" t="s">
        <v>688</v>
      </c>
      <c r="C2817" s="964">
        <v>235802.31819054013</v>
      </c>
      <c r="D2817" s="978">
        <v>0</v>
      </c>
      <c r="E2817" s="962">
        <v>336</v>
      </c>
      <c r="F2817" s="962">
        <v>5</v>
      </c>
      <c r="G2817" s="962" t="s">
        <v>677</v>
      </c>
      <c r="H2817" s="962" t="s">
        <v>146</v>
      </c>
      <c r="I2817" s="963" t="s">
        <v>681</v>
      </c>
    </row>
    <row r="2818" spans="1:9">
      <c r="A2818" s="966" t="s">
        <v>204</v>
      </c>
      <c r="B2818" s="962" t="s">
        <v>688</v>
      </c>
      <c r="C2818" s="964">
        <v>951709.80077594274</v>
      </c>
      <c r="D2818" s="978">
        <v>0</v>
      </c>
      <c r="E2818" s="962">
        <v>336</v>
      </c>
      <c r="F2818" s="962">
        <v>5</v>
      </c>
      <c r="G2818" s="962" t="s">
        <v>677</v>
      </c>
      <c r="H2818" s="962" t="s">
        <v>146</v>
      </c>
      <c r="I2818" s="963" t="s">
        <v>681</v>
      </c>
    </row>
    <row r="2819" spans="1:9">
      <c r="A2819" s="966" t="s">
        <v>262</v>
      </c>
      <c r="B2819" s="962" t="s">
        <v>688</v>
      </c>
      <c r="C2819" s="964">
        <v>226579.82752353229</v>
      </c>
      <c r="D2819" s="978">
        <v>0</v>
      </c>
      <c r="E2819" s="962">
        <v>336</v>
      </c>
      <c r="F2819" s="962">
        <v>5</v>
      </c>
      <c r="G2819" s="962" t="s">
        <v>677</v>
      </c>
      <c r="H2819" s="962" t="s">
        <v>146</v>
      </c>
      <c r="I2819" s="963" t="s">
        <v>681</v>
      </c>
    </row>
    <row r="2820" spans="1:9">
      <c r="A2820" s="966" t="s">
        <v>263</v>
      </c>
      <c r="B2820" s="962" t="s">
        <v>688</v>
      </c>
      <c r="C2820" s="964">
        <v>508.12620754863866</v>
      </c>
      <c r="D2820" s="978">
        <v>0</v>
      </c>
      <c r="E2820" s="962">
        <v>336</v>
      </c>
      <c r="F2820" s="962">
        <v>5</v>
      </c>
      <c r="G2820" s="962" t="s">
        <v>677</v>
      </c>
      <c r="H2820" s="962" t="s">
        <v>24</v>
      </c>
      <c r="I2820" s="962" t="s">
        <v>683</v>
      </c>
    </row>
    <row r="2821" spans="1:9">
      <c r="A2821" s="969" t="s">
        <v>122</v>
      </c>
      <c r="B2821" s="962" t="s">
        <v>688</v>
      </c>
      <c r="C2821" s="964">
        <v>524.00515153453352</v>
      </c>
      <c r="D2821" s="978">
        <v>0</v>
      </c>
      <c r="E2821" s="962">
        <v>336</v>
      </c>
      <c r="F2821" s="962">
        <v>5</v>
      </c>
      <c r="G2821" s="962" t="s">
        <v>677</v>
      </c>
      <c r="H2821" s="962" t="s">
        <v>79</v>
      </c>
      <c r="I2821" s="962" t="s">
        <v>683</v>
      </c>
    </row>
    <row r="2822" spans="1:9">
      <c r="A2822" s="969" t="s">
        <v>120</v>
      </c>
      <c r="B2822" s="962" t="s">
        <v>688</v>
      </c>
      <c r="C2822" s="964">
        <v>0</v>
      </c>
      <c r="D2822" s="978">
        <v>0</v>
      </c>
      <c r="E2822" s="962">
        <v>336</v>
      </c>
      <c r="F2822" s="962">
        <v>5</v>
      </c>
      <c r="G2822" s="962" t="s">
        <v>677</v>
      </c>
      <c r="H2822" s="962" t="s">
        <v>79</v>
      </c>
    </row>
    <row r="2823" spans="1:9">
      <c r="A2823" s="969" t="s">
        <v>123</v>
      </c>
      <c r="B2823" s="962" t="s">
        <v>688</v>
      </c>
      <c r="C2823" s="964">
        <v>524.00515153453352</v>
      </c>
      <c r="D2823" s="978">
        <v>0</v>
      </c>
      <c r="E2823" s="962">
        <v>336</v>
      </c>
      <c r="F2823" s="962">
        <v>5</v>
      </c>
      <c r="G2823" s="962" t="s">
        <v>677</v>
      </c>
      <c r="H2823" s="962" t="s">
        <v>54</v>
      </c>
      <c r="I2823" s="962" t="s">
        <v>683</v>
      </c>
    </row>
    <row r="2824" spans="1:9">
      <c r="A2824" s="967" t="s">
        <v>214</v>
      </c>
      <c r="B2824" s="962" t="s">
        <v>688</v>
      </c>
      <c r="C2824" s="964">
        <v>6288.0618184144032</v>
      </c>
      <c r="D2824" s="978">
        <v>0</v>
      </c>
      <c r="E2824" s="962">
        <v>336</v>
      </c>
      <c r="F2824" s="962">
        <v>5</v>
      </c>
      <c r="G2824" s="962" t="s">
        <v>677</v>
      </c>
      <c r="H2824" s="962" t="s">
        <v>146</v>
      </c>
      <c r="I2824" s="962" t="s">
        <v>683</v>
      </c>
    </row>
    <row r="2825" spans="1:9" ht="15.6">
      <c r="A2825" s="967" t="s">
        <v>218</v>
      </c>
      <c r="B2825" s="962" t="s">
        <v>688</v>
      </c>
      <c r="C2825" s="964">
        <v>2911.1397307474085</v>
      </c>
      <c r="D2825" s="978">
        <v>0</v>
      </c>
      <c r="E2825" s="962">
        <v>336</v>
      </c>
      <c r="F2825" s="962">
        <v>5</v>
      </c>
      <c r="G2825" s="962" t="s">
        <v>677</v>
      </c>
      <c r="H2825" s="962" t="s">
        <v>146</v>
      </c>
      <c r="I2825" s="973" t="s">
        <v>742</v>
      </c>
    </row>
    <row r="2826" spans="1:9">
      <c r="A2826" s="969" t="s">
        <v>126</v>
      </c>
      <c r="B2826" s="962" t="s">
        <v>688</v>
      </c>
      <c r="C2826" s="964">
        <v>174.66838384484453</v>
      </c>
      <c r="D2826" s="978">
        <v>0</v>
      </c>
      <c r="E2826" s="962">
        <v>336</v>
      </c>
      <c r="F2826" s="962">
        <v>5</v>
      </c>
      <c r="G2826" s="962" t="s">
        <v>677</v>
      </c>
      <c r="H2826" s="962" t="s">
        <v>32</v>
      </c>
      <c r="I2826" s="962" t="s">
        <v>681</v>
      </c>
    </row>
    <row r="2827" spans="1:9">
      <c r="A2827" s="968" t="s">
        <v>129</v>
      </c>
      <c r="B2827" s="962" t="s">
        <v>688</v>
      </c>
      <c r="C2827" s="964">
        <v>524.00515153453352</v>
      </c>
      <c r="D2827" s="978">
        <v>0</v>
      </c>
      <c r="E2827" s="962">
        <v>336</v>
      </c>
      <c r="F2827" s="962">
        <v>5</v>
      </c>
      <c r="G2827" s="962" t="s">
        <v>677</v>
      </c>
      <c r="H2827" s="962" t="s">
        <v>24</v>
      </c>
      <c r="I2827" s="962" t="s">
        <v>682</v>
      </c>
    </row>
    <row r="2828" spans="1:9">
      <c r="A2828" s="968" t="s">
        <v>264</v>
      </c>
      <c r="B2828" s="962" t="s">
        <v>688</v>
      </c>
      <c r="C2828" s="964">
        <v>0</v>
      </c>
      <c r="D2828" s="978">
        <v>0</v>
      </c>
      <c r="E2828" s="962">
        <v>336</v>
      </c>
      <c r="F2828" s="962">
        <v>5</v>
      </c>
      <c r="G2828" s="962" t="s">
        <v>677</v>
      </c>
      <c r="H2828" s="962" t="s">
        <v>133</v>
      </c>
      <c r="I2828" s="962" t="s">
        <v>682</v>
      </c>
    </row>
    <row r="2829" spans="1:9">
      <c r="A2829" s="968" t="s">
        <v>138</v>
      </c>
      <c r="B2829" s="962" t="s">
        <v>688</v>
      </c>
      <c r="C2829" s="964">
        <v>698.67353537937811</v>
      </c>
      <c r="D2829" s="978">
        <v>0</v>
      </c>
      <c r="E2829" s="962">
        <v>336</v>
      </c>
      <c r="F2829" s="962">
        <v>5</v>
      </c>
      <c r="G2829" s="962" t="s">
        <v>677</v>
      </c>
      <c r="H2829" s="962" t="s">
        <v>87</v>
      </c>
      <c r="I2829" s="962" t="s">
        <v>682</v>
      </c>
    </row>
    <row r="2830" spans="1:9">
      <c r="A2830" s="966" t="s">
        <v>212</v>
      </c>
      <c r="B2830" s="962" t="s">
        <v>688</v>
      </c>
      <c r="C2830" s="964">
        <v>1179.0115909527005</v>
      </c>
      <c r="D2830" s="978">
        <v>0</v>
      </c>
      <c r="E2830" s="962">
        <v>336</v>
      </c>
      <c r="F2830" s="962">
        <v>5</v>
      </c>
      <c r="G2830" s="962" t="s">
        <v>677</v>
      </c>
      <c r="H2830" s="962" t="s">
        <v>146</v>
      </c>
      <c r="I2830" s="962" t="s">
        <v>705</v>
      </c>
    </row>
    <row r="2831" spans="1:9">
      <c r="A2831" s="962" t="s">
        <v>20</v>
      </c>
      <c r="B2831" s="962" t="s">
        <v>688</v>
      </c>
      <c r="C2831" s="964">
        <v>5109.9982261267423</v>
      </c>
      <c r="D2831" s="978">
        <v>0</v>
      </c>
      <c r="E2831" s="962">
        <v>336</v>
      </c>
      <c r="F2831" s="962">
        <v>6</v>
      </c>
      <c r="G2831" s="962" t="s">
        <v>677</v>
      </c>
      <c r="H2831" s="962" t="s">
        <v>24</v>
      </c>
      <c r="I2831" s="963" t="s">
        <v>683</v>
      </c>
    </row>
    <row r="2832" spans="1:9">
      <c r="A2832" s="962" t="s">
        <v>143</v>
      </c>
      <c r="B2832" s="962" t="s">
        <v>688</v>
      </c>
      <c r="C2832" s="964">
        <v>5109.9982261267423</v>
      </c>
      <c r="D2832" s="978">
        <v>0</v>
      </c>
      <c r="E2832" s="962">
        <v>336</v>
      </c>
      <c r="F2832" s="962">
        <v>6</v>
      </c>
      <c r="G2832" s="962" t="s">
        <v>677</v>
      </c>
      <c r="H2832" s="962" t="s">
        <v>146</v>
      </c>
      <c r="I2832" s="963" t="s">
        <v>681</v>
      </c>
    </row>
    <row r="2833" spans="1:9">
      <c r="A2833" s="966" t="s">
        <v>152</v>
      </c>
      <c r="B2833" s="962" t="s">
        <v>688</v>
      </c>
      <c r="C2833" s="964">
        <v>23368.088006354083</v>
      </c>
      <c r="D2833" s="978">
        <v>0</v>
      </c>
      <c r="E2833" s="962">
        <v>336</v>
      </c>
      <c r="F2833" s="962">
        <v>6</v>
      </c>
      <c r="G2833" s="962" t="s">
        <v>677</v>
      </c>
      <c r="H2833" s="962" t="s">
        <v>146</v>
      </c>
      <c r="I2833" s="963" t="s">
        <v>681</v>
      </c>
    </row>
    <row r="2834" spans="1:9">
      <c r="A2834" s="966" t="s">
        <v>158</v>
      </c>
      <c r="B2834" s="962" t="s">
        <v>688</v>
      </c>
      <c r="C2834" s="964">
        <v>16661.805676317141</v>
      </c>
      <c r="D2834" s="978">
        <v>0</v>
      </c>
      <c r="E2834" s="962">
        <v>336</v>
      </c>
      <c r="F2834" s="962">
        <v>6</v>
      </c>
      <c r="G2834" s="962" t="s">
        <v>677</v>
      </c>
      <c r="H2834" s="962" t="s">
        <v>146</v>
      </c>
      <c r="I2834" s="963" t="s">
        <v>683</v>
      </c>
    </row>
    <row r="2835" spans="1:9">
      <c r="A2835" s="966" t="s">
        <v>30</v>
      </c>
      <c r="B2835" s="962" t="s">
        <v>688</v>
      </c>
      <c r="C2835" s="964">
        <v>0</v>
      </c>
      <c r="D2835" s="978">
        <v>0</v>
      </c>
      <c r="E2835" s="962">
        <v>336</v>
      </c>
      <c r="F2835" s="962">
        <v>6</v>
      </c>
      <c r="G2835" s="962" t="s">
        <v>677</v>
      </c>
      <c r="H2835" s="962" t="s">
        <v>32</v>
      </c>
      <c r="I2835" s="963" t="s">
        <v>681</v>
      </c>
    </row>
    <row r="2836" spans="1:9">
      <c r="A2836" s="967" t="s">
        <v>39</v>
      </c>
      <c r="B2836" s="962" t="s">
        <v>688</v>
      </c>
      <c r="C2836" s="964">
        <v>283.36404211423707</v>
      </c>
      <c r="D2836" s="978">
        <v>0</v>
      </c>
      <c r="E2836" s="962">
        <v>336</v>
      </c>
      <c r="F2836" s="962">
        <v>6</v>
      </c>
      <c r="G2836" s="962" t="s">
        <v>677</v>
      </c>
      <c r="H2836" s="962" t="s">
        <v>24</v>
      </c>
      <c r="I2836" s="963" t="s">
        <v>682</v>
      </c>
    </row>
    <row r="2837" spans="1:9">
      <c r="A2837" s="968" t="s">
        <v>70</v>
      </c>
      <c r="B2837" s="962" t="s">
        <v>688</v>
      </c>
      <c r="C2837" s="964">
        <v>425.04606317135557</v>
      </c>
      <c r="D2837" s="978">
        <v>0</v>
      </c>
      <c r="E2837" s="962">
        <v>336</v>
      </c>
      <c r="F2837" s="962">
        <v>6</v>
      </c>
      <c r="G2837" s="962" t="s">
        <v>677</v>
      </c>
      <c r="H2837" s="962" t="s">
        <v>32</v>
      </c>
      <c r="I2837" s="963" t="s">
        <v>711</v>
      </c>
    </row>
    <row r="2838" spans="1:9">
      <c r="A2838" s="968" t="s">
        <v>746</v>
      </c>
      <c r="B2838" s="962" t="s">
        <v>688</v>
      </c>
      <c r="C2838" s="964">
        <v>425.04606317135557</v>
      </c>
      <c r="D2838" s="978">
        <v>0</v>
      </c>
      <c r="E2838" s="962">
        <v>336</v>
      </c>
      <c r="F2838" s="962">
        <v>6</v>
      </c>
      <c r="G2838" s="962" t="s">
        <v>677</v>
      </c>
      <c r="H2838" s="962" t="s">
        <v>46</v>
      </c>
      <c r="I2838" s="963" t="s">
        <v>682</v>
      </c>
    </row>
    <row r="2839" spans="1:9">
      <c r="A2839" s="968" t="s">
        <v>63</v>
      </c>
      <c r="B2839" s="962" t="s">
        <v>688</v>
      </c>
      <c r="C2839" s="964">
        <v>425.04606317135557</v>
      </c>
      <c r="D2839" s="978">
        <v>0</v>
      </c>
      <c r="E2839" s="962">
        <v>336</v>
      </c>
      <c r="F2839" s="962">
        <v>6</v>
      </c>
      <c r="G2839" s="962" t="s">
        <v>677</v>
      </c>
      <c r="H2839" s="962" t="s">
        <v>64</v>
      </c>
      <c r="I2839" s="963" t="s">
        <v>683</v>
      </c>
    </row>
    <row r="2840" spans="1:9">
      <c r="A2840" s="966" t="s">
        <v>166</v>
      </c>
      <c r="B2840" s="962" t="s">
        <v>688</v>
      </c>
      <c r="C2840" s="964">
        <v>3145.3408674680313</v>
      </c>
      <c r="D2840" s="978">
        <v>0</v>
      </c>
      <c r="E2840" s="962">
        <v>336</v>
      </c>
      <c r="F2840" s="962">
        <v>6</v>
      </c>
      <c r="G2840" s="962" t="s">
        <v>677</v>
      </c>
      <c r="H2840" s="962" t="s">
        <v>146</v>
      </c>
      <c r="I2840" s="963" t="s">
        <v>683</v>
      </c>
    </row>
    <row r="2841" spans="1:9">
      <c r="A2841" s="966" t="s">
        <v>173</v>
      </c>
      <c r="B2841" s="962" t="s">
        <v>688</v>
      </c>
      <c r="C2841" s="964">
        <v>0</v>
      </c>
      <c r="D2841" s="978">
        <v>0</v>
      </c>
      <c r="E2841" s="962">
        <v>336</v>
      </c>
      <c r="F2841" s="962">
        <v>6</v>
      </c>
      <c r="G2841" s="962" t="s">
        <v>677</v>
      </c>
      <c r="H2841" s="962" t="s">
        <v>146</v>
      </c>
      <c r="I2841" s="963" t="s">
        <v>683</v>
      </c>
    </row>
    <row r="2842" spans="1:9">
      <c r="A2842" s="969" t="s">
        <v>52</v>
      </c>
      <c r="B2842" s="962" t="s">
        <v>688</v>
      </c>
      <c r="C2842" s="964">
        <v>283.36404211423707</v>
      </c>
      <c r="D2842" s="978">
        <v>0</v>
      </c>
      <c r="E2842" s="962">
        <v>336</v>
      </c>
      <c r="F2842" s="962">
        <v>6</v>
      </c>
      <c r="G2842" s="962" t="s">
        <v>677</v>
      </c>
      <c r="H2842" s="962" t="s">
        <v>54</v>
      </c>
      <c r="I2842" s="962" t="s">
        <v>721</v>
      </c>
    </row>
    <row r="2843" spans="1:9">
      <c r="A2843" s="966" t="s">
        <v>185</v>
      </c>
      <c r="B2843" s="962" t="s">
        <v>688</v>
      </c>
      <c r="C2843" s="964">
        <v>187341.4137097926</v>
      </c>
      <c r="D2843" s="978">
        <v>0</v>
      </c>
      <c r="E2843" s="962">
        <v>336</v>
      </c>
      <c r="F2843" s="962">
        <v>6</v>
      </c>
      <c r="G2843" s="962" t="s">
        <v>677</v>
      </c>
      <c r="H2843" s="962" t="s">
        <v>146</v>
      </c>
      <c r="I2843" s="963" t="s">
        <v>681</v>
      </c>
    </row>
    <row r="2844" spans="1:9">
      <c r="A2844" s="968" t="s">
        <v>747</v>
      </c>
      <c r="B2844" s="962" t="s">
        <v>688</v>
      </c>
      <c r="C2844" s="964">
        <v>0</v>
      </c>
      <c r="D2844" s="978">
        <v>0</v>
      </c>
      <c r="E2844" s="962">
        <v>336</v>
      </c>
      <c r="F2844" s="962">
        <v>6</v>
      </c>
      <c r="G2844" s="962" t="s">
        <v>677</v>
      </c>
      <c r="H2844" s="962" t="s">
        <v>24</v>
      </c>
      <c r="I2844" s="962" t="s">
        <v>683</v>
      </c>
    </row>
    <row r="2845" spans="1:9">
      <c r="A2845" s="966" t="s">
        <v>181</v>
      </c>
      <c r="B2845" s="962" t="s">
        <v>688</v>
      </c>
      <c r="C2845" s="964">
        <v>16900.641083241997</v>
      </c>
      <c r="D2845" s="978">
        <v>0</v>
      </c>
      <c r="E2845" s="962">
        <v>336</v>
      </c>
      <c r="F2845" s="962">
        <v>6</v>
      </c>
      <c r="G2845" s="962" t="s">
        <v>677</v>
      </c>
      <c r="H2845" s="962" t="s">
        <v>146</v>
      </c>
      <c r="I2845" s="963" t="s">
        <v>681</v>
      </c>
    </row>
    <row r="2846" spans="1:9">
      <c r="A2846" s="967" t="s">
        <v>261</v>
      </c>
      <c r="B2846" s="962" t="s">
        <v>688</v>
      </c>
      <c r="C2846" s="964">
        <v>661.1827649332198</v>
      </c>
      <c r="D2846" s="978">
        <v>0</v>
      </c>
      <c r="E2846" s="962">
        <v>336</v>
      </c>
      <c r="F2846" s="962">
        <v>6</v>
      </c>
      <c r="G2846" s="962" t="s">
        <v>677</v>
      </c>
      <c r="H2846" s="962" t="s">
        <v>79</v>
      </c>
      <c r="I2846" s="962" t="s">
        <v>683</v>
      </c>
    </row>
    <row r="2847" spans="1:9">
      <c r="A2847" s="966" t="s">
        <v>190</v>
      </c>
      <c r="B2847" s="962" t="s">
        <v>688</v>
      </c>
      <c r="C2847" s="964">
        <v>0</v>
      </c>
      <c r="D2847" s="978">
        <v>0</v>
      </c>
      <c r="E2847" s="962">
        <v>336</v>
      </c>
      <c r="F2847" s="962">
        <v>6</v>
      </c>
      <c r="G2847" s="962" t="s">
        <v>677</v>
      </c>
      <c r="H2847" s="962" t="s">
        <v>146</v>
      </c>
      <c r="I2847" s="963" t="s">
        <v>681</v>
      </c>
    </row>
    <row r="2848" spans="1:9">
      <c r="A2848" s="968" t="s">
        <v>83</v>
      </c>
      <c r="B2848" s="962" t="s">
        <v>688</v>
      </c>
      <c r="C2848" s="964">
        <v>0</v>
      </c>
      <c r="D2848" s="978">
        <v>0</v>
      </c>
      <c r="E2848" s="962">
        <v>336</v>
      </c>
      <c r="F2848" s="962">
        <v>6</v>
      </c>
      <c r="G2848" s="962" t="s">
        <v>677</v>
      </c>
      <c r="H2848" s="962" t="s">
        <v>87</v>
      </c>
      <c r="I2848" s="962" t="s">
        <v>682</v>
      </c>
    </row>
    <row r="2849" spans="1:9">
      <c r="A2849" s="966" t="s">
        <v>192</v>
      </c>
      <c r="B2849" s="962" t="s">
        <v>688</v>
      </c>
      <c r="C2849" s="964">
        <v>613.95542458084697</v>
      </c>
      <c r="D2849" s="978">
        <v>0</v>
      </c>
      <c r="E2849" s="962">
        <v>336</v>
      </c>
      <c r="F2849" s="962">
        <v>6</v>
      </c>
      <c r="G2849" s="962" t="s">
        <v>677</v>
      </c>
      <c r="H2849" s="962" t="s">
        <v>146</v>
      </c>
      <c r="I2849" s="962" t="s">
        <v>683</v>
      </c>
    </row>
    <row r="2850" spans="1:9">
      <c r="A2850" s="966" t="s">
        <v>94</v>
      </c>
      <c r="B2850" s="962" t="s">
        <v>688</v>
      </c>
      <c r="C2850" s="964">
        <v>1841.8662737425409</v>
      </c>
      <c r="D2850" s="978">
        <v>0</v>
      </c>
      <c r="E2850" s="962">
        <v>336</v>
      </c>
      <c r="F2850" s="962">
        <v>6</v>
      </c>
      <c r="G2850" s="962" t="s">
        <v>677</v>
      </c>
      <c r="H2850" s="962" t="s">
        <v>95</v>
      </c>
      <c r="I2850" s="962" t="s">
        <v>726</v>
      </c>
    </row>
    <row r="2851" spans="1:9">
      <c r="A2851" s="966" t="s">
        <v>196</v>
      </c>
      <c r="B2851" s="962" t="s">
        <v>688</v>
      </c>
      <c r="C2851" s="964">
        <v>426344.81503104587</v>
      </c>
      <c r="D2851" s="978">
        <v>0</v>
      </c>
      <c r="E2851" s="962">
        <v>336</v>
      </c>
      <c r="F2851" s="962">
        <v>6</v>
      </c>
      <c r="G2851" s="962" t="s">
        <v>677</v>
      </c>
      <c r="H2851" s="962" t="s">
        <v>146</v>
      </c>
      <c r="I2851" s="962" t="s">
        <v>681</v>
      </c>
    </row>
    <row r="2852" spans="1:9">
      <c r="A2852" s="966" t="s">
        <v>100</v>
      </c>
      <c r="B2852" s="962" t="s">
        <v>688</v>
      </c>
      <c r="C2852" s="964">
        <v>0</v>
      </c>
      <c r="D2852" s="978">
        <v>0</v>
      </c>
      <c r="E2852" s="962">
        <v>336</v>
      </c>
      <c r="F2852" s="962">
        <v>6</v>
      </c>
      <c r="G2852" s="962" t="s">
        <v>677</v>
      </c>
      <c r="H2852" s="962" t="s">
        <v>24</v>
      </c>
      <c r="I2852" s="962" t="s">
        <v>682</v>
      </c>
    </row>
    <row r="2853" spans="1:9">
      <c r="A2853" s="966" t="s">
        <v>198</v>
      </c>
      <c r="B2853" s="962" t="s">
        <v>688</v>
      </c>
      <c r="C2853" s="964">
        <v>6375.6909475703342</v>
      </c>
      <c r="D2853" s="978">
        <v>0</v>
      </c>
      <c r="E2853" s="962">
        <v>336</v>
      </c>
      <c r="F2853" s="962">
        <v>6</v>
      </c>
      <c r="G2853" s="962" t="s">
        <v>677</v>
      </c>
      <c r="H2853" s="962" t="s">
        <v>146</v>
      </c>
      <c r="I2853" s="962" t="s">
        <v>683</v>
      </c>
    </row>
    <row r="2854" spans="1:9">
      <c r="A2854" s="966" t="s">
        <v>201</v>
      </c>
      <c r="B2854" s="962" t="s">
        <v>688</v>
      </c>
      <c r="C2854" s="964">
        <v>6805.4597447769265</v>
      </c>
      <c r="D2854" s="978">
        <v>0</v>
      </c>
      <c r="E2854" s="962">
        <v>336</v>
      </c>
      <c r="F2854" s="962">
        <v>6</v>
      </c>
      <c r="G2854" s="962" t="s">
        <v>677</v>
      </c>
      <c r="H2854" s="962" t="s">
        <v>146</v>
      </c>
      <c r="I2854" s="963" t="s">
        <v>683</v>
      </c>
    </row>
    <row r="2855" spans="1:9">
      <c r="A2855" s="968" t="s">
        <v>103</v>
      </c>
      <c r="B2855" s="962" t="s">
        <v>688</v>
      </c>
      <c r="C2855" s="964">
        <v>850.09212634271114</v>
      </c>
      <c r="D2855" s="978">
        <v>0</v>
      </c>
      <c r="E2855" s="962">
        <v>336</v>
      </c>
      <c r="F2855" s="962">
        <v>6</v>
      </c>
      <c r="G2855" s="962" t="s">
        <v>677</v>
      </c>
      <c r="H2855" s="962" t="s">
        <v>79</v>
      </c>
      <c r="I2855" s="962" t="s">
        <v>682</v>
      </c>
    </row>
    <row r="2856" spans="1:9">
      <c r="A2856" s="968" t="s">
        <v>107</v>
      </c>
      <c r="B2856" s="962" t="s">
        <v>688</v>
      </c>
      <c r="C2856" s="964">
        <v>708.41010528559275</v>
      </c>
      <c r="D2856" s="978">
        <v>0</v>
      </c>
      <c r="E2856" s="962">
        <v>336</v>
      </c>
      <c r="F2856" s="962">
        <v>6</v>
      </c>
      <c r="G2856" s="962" t="s">
        <v>677</v>
      </c>
      <c r="H2856" s="962" t="s">
        <v>79</v>
      </c>
      <c r="I2856" s="962" t="s">
        <v>682</v>
      </c>
    </row>
    <row r="2857" spans="1:9">
      <c r="A2857" s="968" t="s">
        <v>108</v>
      </c>
      <c r="B2857" s="962" t="s">
        <v>688</v>
      </c>
      <c r="C2857" s="964">
        <v>283.36404211423707</v>
      </c>
      <c r="D2857" s="978">
        <v>0</v>
      </c>
      <c r="E2857" s="962">
        <v>336</v>
      </c>
      <c r="F2857" s="962">
        <v>6</v>
      </c>
      <c r="G2857" s="962" t="s">
        <v>677</v>
      </c>
      <c r="H2857" s="962" t="s">
        <v>32</v>
      </c>
      <c r="I2857" s="962" t="s">
        <v>682</v>
      </c>
    </row>
    <row r="2858" spans="1:9">
      <c r="A2858" s="966" t="s">
        <v>203</v>
      </c>
      <c r="B2858" s="962" t="s">
        <v>688</v>
      </c>
      <c r="C2858" s="964">
        <v>42079.560253964206</v>
      </c>
      <c r="D2858" s="978">
        <v>0</v>
      </c>
      <c r="E2858" s="962">
        <v>336</v>
      </c>
      <c r="F2858" s="962">
        <v>6</v>
      </c>
      <c r="G2858" s="962" t="s">
        <v>677</v>
      </c>
      <c r="H2858" s="962" t="s">
        <v>146</v>
      </c>
      <c r="I2858" s="963" t="s">
        <v>681</v>
      </c>
    </row>
    <row r="2859" spans="1:9">
      <c r="A2859" s="966" t="s">
        <v>204</v>
      </c>
      <c r="B2859" s="962" t="s">
        <v>688</v>
      </c>
      <c r="C2859" s="964">
        <v>90133.379062503591</v>
      </c>
      <c r="D2859" s="978">
        <v>0</v>
      </c>
      <c r="E2859" s="962">
        <v>336</v>
      </c>
      <c r="F2859" s="962">
        <v>6</v>
      </c>
      <c r="G2859" s="962" t="s">
        <v>677</v>
      </c>
      <c r="H2859" s="962" t="s">
        <v>146</v>
      </c>
      <c r="I2859" s="963" t="s">
        <v>681</v>
      </c>
    </row>
    <row r="2860" spans="1:9">
      <c r="A2860" s="966" t="s">
        <v>262</v>
      </c>
      <c r="B2860" s="962" t="s">
        <v>688</v>
      </c>
      <c r="C2860" s="964">
        <v>155576.30458878662</v>
      </c>
      <c r="D2860" s="978">
        <v>0</v>
      </c>
      <c r="E2860" s="962">
        <v>336</v>
      </c>
      <c r="F2860" s="962">
        <v>6</v>
      </c>
      <c r="G2860" s="962" t="s">
        <v>677</v>
      </c>
      <c r="H2860" s="962" t="s">
        <v>146</v>
      </c>
      <c r="I2860" s="963" t="s">
        <v>681</v>
      </c>
    </row>
    <row r="2861" spans="1:9">
      <c r="A2861" s="966" t="s">
        <v>263</v>
      </c>
      <c r="B2861" s="962" t="s">
        <v>688</v>
      </c>
      <c r="C2861" s="964">
        <v>0</v>
      </c>
      <c r="D2861" s="978">
        <v>0</v>
      </c>
      <c r="E2861" s="962">
        <v>336</v>
      </c>
      <c r="F2861" s="962">
        <v>6</v>
      </c>
      <c r="G2861" s="962" t="s">
        <v>677</v>
      </c>
      <c r="H2861" s="962" t="s">
        <v>24</v>
      </c>
      <c r="I2861" s="962" t="s">
        <v>683</v>
      </c>
    </row>
    <row r="2862" spans="1:9">
      <c r="A2862" s="969" t="s">
        <v>122</v>
      </c>
      <c r="B2862" s="962" t="s">
        <v>688</v>
      </c>
      <c r="C2862" s="964">
        <v>0</v>
      </c>
      <c r="D2862" s="978">
        <v>0</v>
      </c>
      <c r="E2862" s="962">
        <v>336</v>
      </c>
      <c r="F2862" s="962">
        <v>6</v>
      </c>
      <c r="G2862" s="962" t="s">
        <v>677</v>
      </c>
      <c r="H2862" s="962" t="s">
        <v>79</v>
      </c>
      <c r="I2862" s="962" t="s">
        <v>683</v>
      </c>
    </row>
    <row r="2863" spans="1:9">
      <c r="A2863" s="969" t="s">
        <v>120</v>
      </c>
      <c r="B2863" s="962" t="s">
        <v>688</v>
      </c>
      <c r="C2863" s="964">
        <v>0</v>
      </c>
      <c r="D2863" s="978">
        <v>0</v>
      </c>
      <c r="E2863" s="962">
        <v>336</v>
      </c>
      <c r="F2863" s="962">
        <v>6</v>
      </c>
      <c r="G2863" s="962" t="s">
        <v>677</v>
      </c>
      <c r="H2863" s="962" t="s">
        <v>79</v>
      </c>
    </row>
    <row r="2864" spans="1:9">
      <c r="A2864" s="969" t="s">
        <v>123</v>
      </c>
      <c r="B2864" s="962" t="s">
        <v>688</v>
      </c>
      <c r="C2864" s="964">
        <v>283.36404211423707</v>
      </c>
      <c r="D2864" s="978">
        <v>0</v>
      </c>
      <c r="E2864" s="962">
        <v>336</v>
      </c>
      <c r="F2864" s="962">
        <v>6</v>
      </c>
      <c r="G2864" s="962" t="s">
        <v>677</v>
      </c>
      <c r="H2864" s="962" t="s">
        <v>54</v>
      </c>
      <c r="I2864" s="962" t="s">
        <v>683</v>
      </c>
    </row>
    <row r="2865" spans="1:9">
      <c r="A2865" s="967" t="s">
        <v>214</v>
      </c>
      <c r="B2865" s="962" t="s">
        <v>688</v>
      </c>
      <c r="C2865" s="964">
        <v>3825.4145685422004</v>
      </c>
      <c r="D2865" s="978">
        <v>0</v>
      </c>
      <c r="E2865" s="962">
        <v>336</v>
      </c>
      <c r="F2865" s="962">
        <v>6</v>
      </c>
      <c r="G2865" s="962" t="s">
        <v>677</v>
      </c>
      <c r="H2865" s="962" t="s">
        <v>146</v>
      </c>
      <c r="I2865" s="962" t="s">
        <v>683</v>
      </c>
    </row>
    <row r="2866" spans="1:9" ht="15.6">
      <c r="A2866" s="967" t="s">
        <v>218</v>
      </c>
      <c r="B2866" s="962" t="s">
        <v>688</v>
      </c>
      <c r="C2866" s="964">
        <v>283.36404211423707</v>
      </c>
      <c r="D2866" s="978">
        <v>0</v>
      </c>
      <c r="E2866" s="962">
        <v>336</v>
      </c>
      <c r="F2866" s="962">
        <v>6</v>
      </c>
      <c r="G2866" s="962" t="s">
        <v>677</v>
      </c>
      <c r="H2866" s="962" t="s">
        <v>146</v>
      </c>
      <c r="I2866" s="973" t="s">
        <v>742</v>
      </c>
    </row>
    <row r="2867" spans="1:9">
      <c r="A2867" s="969" t="s">
        <v>126</v>
      </c>
      <c r="B2867" s="962" t="s">
        <v>688</v>
      </c>
      <c r="C2867" s="964">
        <v>0</v>
      </c>
      <c r="D2867" s="978">
        <v>0</v>
      </c>
      <c r="E2867" s="962">
        <v>336</v>
      </c>
      <c r="F2867" s="962">
        <v>6</v>
      </c>
      <c r="G2867" s="962" t="s">
        <v>677</v>
      </c>
      <c r="H2867" s="962" t="s">
        <v>32</v>
      </c>
      <c r="I2867" s="962" t="s">
        <v>681</v>
      </c>
    </row>
    <row r="2868" spans="1:9">
      <c r="A2868" s="968" t="s">
        <v>129</v>
      </c>
      <c r="B2868" s="962" t="s">
        <v>688</v>
      </c>
      <c r="C2868" s="964">
        <v>283.36404211423707</v>
      </c>
      <c r="D2868" s="978">
        <v>0</v>
      </c>
      <c r="E2868" s="962">
        <v>336</v>
      </c>
      <c r="F2868" s="962">
        <v>6</v>
      </c>
      <c r="G2868" s="962" t="s">
        <v>677</v>
      </c>
      <c r="H2868" s="962" t="s">
        <v>24</v>
      </c>
      <c r="I2868" s="962" t="s">
        <v>682</v>
      </c>
    </row>
    <row r="2869" spans="1:9">
      <c r="A2869" s="968" t="s">
        <v>264</v>
      </c>
      <c r="B2869" s="962" t="s">
        <v>688</v>
      </c>
      <c r="C2869" s="964">
        <v>0</v>
      </c>
      <c r="D2869" s="978">
        <v>0</v>
      </c>
      <c r="E2869" s="962">
        <v>336</v>
      </c>
      <c r="F2869" s="962">
        <v>6</v>
      </c>
      <c r="G2869" s="962" t="s">
        <v>677</v>
      </c>
      <c r="H2869" s="962" t="s">
        <v>133</v>
      </c>
      <c r="I2869" s="962" t="s">
        <v>682</v>
      </c>
    </row>
    <row r="2870" spans="1:9">
      <c r="A2870" s="968" t="s">
        <v>138</v>
      </c>
      <c r="B2870" s="962" t="s">
        <v>688</v>
      </c>
      <c r="C2870" s="964">
        <v>283.36404211423707</v>
      </c>
      <c r="D2870" s="978">
        <v>0</v>
      </c>
      <c r="E2870" s="962">
        <v>336</v>
      </c>
      <c r="F2870" s="962">
        <v>6</v>
      </c>
      <c r="G2870" s="962" t="s">
        <v>677</v>
      </c>
      <c r="H2870" s="962" t="s">
        <v>87</v>
      </c>
      <c r="I2870" s="962" t="s">
        <v>682</v>
      </c>
    </row>
    <row r="2871" spans="1:9">
      <c r="A2871" s="966" t="s">
        <v>212</v>
      </c>
      <c r="B2871" s="962" t="s">
        <v>688</v>
      </c>
      <c r="C2871" s="964">
        <v>1275.1381895140669</v>
      </c>
      <c r="D2871" s="978">
        <v>0</v>
      </c>
      <c r="E2871" s="962">
        <v>336</v>
      </c>
      <c r="F2871" s="962">
        <v>6</v>
      </c>
      <c r="G2871" s="962" t="s">
        <v>677</v>
      </c>
      <c r="H2871" s="962" t="s">
        <v>146</v>
      </c>
      <c r="I2871" s="962" t="s">
        <v>705</v>
      </c>
    </row>
    <row r="2872" spans="1:9">
      <c r="A2872" s="962" t="s">
        <v>20</v>
      </c>
      <c r="B2872" s="962" t="s">
        <v>688</v>
      </c>
      <c r="C2872" s="965">
        <v>0</v>
      </c>
      <c r="D2872" s="978">
        <v>0</v>
      </c>
      <c r="E2872" s="962">
        <v>504</v>
      </c>
      <c r="F2872" s="962" t="s">
        <v>676</v>
      </c>
      <c r="G2872" s="962" t="s">
        <v>676</v>
      </c>
      <c r="H2872" s="962" t="s">
        <v>24</v>
      </c>
      <c r="I2872" s="963" t="s">
        <v>683</v>
      </c>
    </row>
    <row r="2873" spans="1:9">
      <c r="A2873" s="962" t="s">
        <v>143</v>
      </c>
      <c r="B2873" s="962" t="s">
        <v>688</v>
      </c>
      <c r="C2873" s="965">
        <v>921.55903153664485</v>
      </c>
      <c r="D2873" s="978">
        <v>0</v>
      </c>
      <c r="E2873" s="962">
        <v>504</v>
      </c>
      <c r="F2873" s="962" t="s">
        <v>676</v>
      </c>
      <c r="G2873" s="962" t="s">
        <v>676</v>
      </c>
      <c r="H2873" s="962" t="s">
        <v>146</v>
      </c>
      <c r="I2873" s="963" t="s">
        <v>681</v>
      </c>
    </row>
    <row r="2874" spans="1:9">
      <c r="A2874" s="966" t="s">
        <v>152</v>
      </c>
      <c r="B2874" s="962" t="s">
        <v>688</v>
      </c>
      <c r="C2874" s="965">
        <v>5908.1545273361589</v>
      </c>
      <c r="D2874" s="978">
        <v>0</v>
      </c>
      <c r="E2874" s="962">
        <v>504</v>
      </c>
      <c r="F2874" s="962" t="s">
        <v>676</v>
      </c>
      <c r="G2874" s="962" t="s">
        <v>676</v>
      </c>
      <c r="H2874" s="962" t="s">
        <v>146</v>
      </c>
      <c r="I2874" s="963" t="s">
        <v>681</v>
      </c>
    </row>
    <row r="2875" spans="1:9">
      <c r="A2875" s="966" t="s">
        <v>158</v>
      </c>
      <c r="B2875" s="962" t="s">
        <v>688</v>
      </c>
      <c r="C2875" s="965">
        <v>4749.1385674281091</v>
      </c>
      <c r="D2875" s="978">
        <v>0</v>
      </c>
      <c r="E2875" s="962">
        <v>504</v>
      </c>
      <c r="F2875" s="962" t="s">
        <v>676</v>
      </c>
      <c r="G2875" s="962" t="s">
        <v>676</v>
      </c>
      <c r="H2875" s="962" t="s">
        <v>146</v>
      </c>
      <c r="I2875" s="963" t="s">
        <v>683</v>
      </c>
    </row>
    <row r="2876" spans="1:9">
      <c r="A2876" s="966" t="s">
        <v>30</v>
      </c>
      <c r="B2876" s="962" t="s">
        <v>688</v>
      </c>
      <c r="C2876" s="965">
        <v>893.29034958766806</v>
      </c>
      <c r="D2876" s="978">
        <v>0</v>
      </c>
      <c r="E2876" s="962">
        <v>504</v>
      </c>
      <c r="F2876" s="962" t="s">
        <v>676</v>
      </c>
      <c r="G2876" s="962" t="s">
        <v>676</v>
      </c>
      <c r="H2876" s="962" t="s">
        <v>32</v>
      </c>
      <c r="I2876" s="963" t="s">
        <v>681</v>
      </c>
    </row>
    <row r="2877" spans="1:9">
      <c r="A2877" s="967" t="s">
        <v>39</v>
      </c>
      <c r="B2877" s="962" t="s">
        <v>688</v>
      </c>
      <c r="C2877" s="965">
        <v>0</v>
      </c>
      <c r="D2877" s="978">
        <v>0</v>
      </c>
      <c r="E2877" s="962">
        <v>504</v>
      </c>
      <c r="F2877" s="962" t="s">
        <v>676</v>
      </c>
      <c r="G2877" s="962" t="s">
        <v>676</v>
      </c>
      <c r="H2877" s="962" t="s">
        <v>24</v>
      </c>
      <c r="I2877" s="963" t="s">
        <v>682</v>
      </c>
    </row>
    <row r="2878" spans="1:9">
      <c r="A2878" s="968" t="s">
        <v>70</v>
      </c>
      <c r="B2878" s="962" t="s">
        <v>688</v>
      </c>
      <c r="C2878" s="965">
        <v>339.22418338772206</v>
      </c>
      <c r="D2878" s="978">
        <v>0</v>
      </c>
      <c r="E2878" s="962">
        <v>504</v>
      </c>
      <c r="F2878" s="962" t="s">
        <v>676</v>
      </c>
      <c r="G2878" s="962" t="s">
        <v>676</v>
      </c>
      <c r="H2878" s="962" t="s">
        <v>32</v>
      </c>
      <c r="I2878" s="963" t="s">
        <v>711</v>
      </c>
    </row>
    <row r="2879" spans="1:9">
      <c r="A2879" s="968" t="s">
        <v>746</v>
      </c>
      <c r="B2879" s="962" t="s">
        <v>688</v>
      </c>
      <c r="C2879" s="965">
        <v>791.52309457135141</v>
      </c>
      <c r="D2879" s="978">
        <v>0</v>
      </c>
      <c r="E2879" s="962">
        <v>504</v>
      </c>
      <c r="F2879" s="962" t="s">
        <v>676</v>
      </c>
      <c r="G2879" s="962" t="s">
        <v>676</v>
      </c>
      <c r="H2879" s="962" t="s">
        <v>46</v>
      </c>
      <c r="I2879" s="963" t="s">
        <v>682</v>
      </c>
    </row>
    <row r="2880" spans="1:9">
      <c r="A2880" s="968" t="s">
        <v>63</v>
      </c>
      <c r="B2880" s="962" t="s">
        <v>688</v>
      </c>
      <c r="C2880" s="965">
        <v>169.61209169386103</v>
      </c>
      <c r="D2880" s="978">
        <v>0</v>
      </c>
      <c r="E2880" s="962">
        <v>504</v>
      </c>
      <c r="F2880" s="962" t="s">
        <v>676</v>
      </c>
      <c r="G2880" s="962" t="s">
        <v>676</v>
      </c>
      <c r="H2880" s="962" t="s">
        <v>64</v>
      </c>
      <c r="I2880" s="963" t="s">
        <v>683</v>
      </c>
    </row>
    <row r="2881" spans="1:9">
      <c r="A2881" s="966" t="s">
        <v>166</v>
      </c>
      <c r="B2881" s="962" t="s">
        <v>688</v>
      </c>
      <c r="C2881" s="965">
        <v>0</v>
      </c>
      <c r="D2881" s="978">
        <v>0</v>
      </c>
      <c r="E2881" s="962">
        <v>504</v>
      </c>
      <c r="F2881" s="962" t="s">
        <v>676</v>
      </c>
      <c r="G2881" s="962" t="s">
        <v>676</v>
      </c>
      <c r="H2881" s="962" t="s">
        <v>146</v>
      </c>
      <c r="I2881" s="963" t="s">
        <v>683</v>
      </c>
    </row>
    <row r="2882" spans="1:9">
      <c r="A2882" s="966" t="s">
        <v>173</v>
      </c>
      <c r="B2882" s="962" t="s">
        <v>688</v>
      </c>
      <c r="C2882" s="965">
        <v>0</v>
      </c>
      <c r="D2882" s="978">
        <v>0</v>
      </c>
      <c r="E2882" s="962">
        <v>504</v>
      </c>
      <c r="F2882" s="962" t="s">
        <v>676</v>
      </c>
      <c r="G2882" s="962" t="s">
        <v>676</v>
      </c>
      <c r="H2882" s="962" t="s">
        <v>146</v>
      </c>
      <c r="I2882" s="963" t="s">
        <v>683</v>
      </c>
    </row>
    <row r="2883" spans="1:9">
      <c r="A2883" s="969" t="s">
        <v>52</v>
      </c>
      <c r="B2883" s="962" t="s">
        <v>688</v>
      </c>
      <c r="C2883" s="965">
        <v>565.37363897953674</v>
      </c>
      <c r="D2883" s="978">
        <v>0</v>
      </c>
      <c r="E2883" s="962">
        <v>504</v>
      </c>
      <c r="F2883" s="962" t="s">
        <v>676</v>
      </c>
      <c r="G2883" s="962" t="s">
        <v>676</v>
      </c>
      <c r="H2883" s="962" t="s">
        <v>54</v>
      </c>
      <c r="I2883" s="962" t="s">
        <v>721</v>
      </c>
    </row>
    <row r="2884" spans="1:9">
      <c r="A2884" s="966" t="s">
        <v>185</v>
      </c>
      <c r="B2884" s="962" t="s">
        <v>688</v>
      </c>
      <c r="C2884" s="965">
        <v>52542.056849164946</v>
      </c>
      <c r="D2884" s="978">
        <v>0</v>
      </c>
      <c r="E2884" s="962">
        <v>504</v>
      </c>
      <c r="F2884" s="962" t="s">
        <v>676</v>
      </c>
      <c r="G2884" s="962" t="s">
        <v>676</v>
      </c>
      <c r="H2884" s="962" t="s">
        <v>146</v>
      </c>
      <c r="I2884" s="963" t="s">
        <v>681</v>
      </c>
    </row>
    <row r="2885" spans="1:9">
      <c r="A2885" s="968" t="s">
        <v>747</v>
      </c>
      <c r="B2885" s="962" t="s">
        <v>688</v>
      </c>
      <c r="C2885" s="965">
        <v>226.14945559181467</v>
      </c>
      <c r="D2885" s="978">
        <v>0</v>
      </c>
      <c r="E2885" s="962">
        <v>504</v>
      </c>
      <c r="F2885" s="962" t="s">
        <v>676</v>
      </c>
      <c r="G2885" s="962" t="s">
        <v>676</v>
      </c>
      <c r="H2885" s="962" t="s">
        <v>24</v>
      </c>
      <c r="I2885" s="962" t="s">
        <v>683</v>
      </c>
    </row>
    <row r="2886" spans="1:9">
      <c r="A2886" s="966" t="s">
        <v>181</v>
      </c>
      <c r="B2886" s="962" t="s">
        <v>688</v>
      </c>
      <c r="C2886" s="965">
        <v>2713.7934671017765</v>
      </c>
      <c r="D2886" s="978">
        <v>0</v>
      </c>
      <c r="E2886" s="962">
        <v>504</v>
      </c>
      <c r="F2886" s="962" t="s">
        <v>676</v>
      </c>
      <c r="G2886" s="962" t="s">
        <v>676</v>
      </c>
      <c r="H2886" s="962" t="s">
        <v>146</v>
      </c>
      <c r="I2886" s="963" t="s">
        <v>681</v>
      </c>
    </row>
    <row r="2887" spans="1:9">
      <c r="A2887" s="967" t="s">
        <v>261</v>
      </c>
      <c r="B2887" s="962" t="s">
        <v>688</v>
      </c>
      <c r="C2887" s="965">
        <v>0</v>
      </c>
      <c r="D2887" s="978">
        <v>0</v>
      </c>
      <c r="E2887" s="962">
        <v>504</v>
      </c>
      <c r="F2887" s="962" t="s">
        <v>676</v>
      </c>
      <c r="G2887" s="962" t="s">
        <v>676</v>
      </c>
      <c r="H2887" s="962" t="s">
        <v>79</v>
      </c>
      <c r="I2887" s="962" t="s">
        <v>683</v>
      </c>
    </row>
    <row r="2888" spans="1:9">
      <c r="A2888" s="966" t="s">
        <v>190</v>
      </c>
      <c r="B2888" s="962" t="s">
        <v>688</v>
      </c>
      <c r="C2888" s="965">
        <v>1388.9345730930618</v>
      </c>
      <c r="D2888" s="978">
        <v>0</v>
      </c>
      <c r="E2888" s="962">
        <v>504</v>
      </c>
      <c r="F2888" s="962" t="s">
        <v>676</v>
      </c>
      <c r="G2888" s="962" t="s">
        <v>676</v>
      </c>
      <c r="H2888" s="962" t="s">
        <v>146</v>
      </c>
      <c r="I2888" s="963" t="s">
        <v>681</v>
      </c>
    </row>
    <row r="2889" spans="1:9">
      <c r="A2889" s="968" t="s">
        <v>83</v>
      </c>
      <c r="B2889" s="962" t="s">
        <v>688</v>
      </c>
      <c r="C2889" s="965">
        <v>0</v>
      </c>
      <c r="D2889" s="978">
        <v>0</v>
      </c>
      <c r="E2889" s="962">
        <v>504</v>
      </c>
      <c r="F2889" s="962" t="s">
        <v>676</v>
      </c>
      <c r="G2889" s="962" t="s">
        <v>676</v>
      </c>
      <c r="H2889" s="962" t="s">
        <v>87</v>
      </c>
      <c r="I2889" s="962" t="s">
        <v>682</v>
      </c>
    </row>
    <row r="2890" spans="1:9">
      <c r="A2890" s="966" t="s">
        <v>192</v>
      </c>
      <c r="B2890" s="962" t="s">
        <v>688</v>
      </c>
      <c r="C2890" s="965">
        <v>226.14945559181467</v>
      </c>
      <c r="D2890" s="978">
        <v>0</v>
      </c>
      <c r="E2890" s="962">
        <v>504</v>
      </c>
      <c r="F2890" s="962" t="s">
        <v>676</v>
      </c>
      <c r="G2890" s="962" t="s">
        <v>676</v>
      </c>
      <c r="H2890" s="962" t="s">
        <v>146</v>
      </c>
      <c r="I2890" s="962" t="s">
        <v>683</v>
      </c>
    </row>
    <row r="2891" spans="1:9">
      <c r="A2891" s="966" t="s">
        <v>94</v>
      </c>
      <c r="B2891" s="962" t="s">
        <v>688</v>
      </c>
      <c r="C2891" s="965">
        <v>113.07472779590734</v>
      </c>
      <c r="D2891" s="978">
        <v>0</v>
      </c>
      <c r="E2891" s="962">
        <v>504</v>
      </c>
      <c r="F2891" s="962" t="s">
        <v>676</v>
      </c>
      <c r="G2891" s="962" t="s">
        <v>676</v>
      </c>
      <c r="H2891" s="962" t="s">
        <v>95</v>
      </c>
      <c r="I2891" s="962" t="s">
        <v>726</v>
      </c>
    </row>
    <row r="2892" spans="1:9">
      <c r="A2892" s="966" t="s">
        <v>196</v>
      </c>
      <c r="B2892" s="962" t="s">
        <v>688</v>
      </c>
      <c r="C2892" s="965">
        <v>27719.461842539571</v>
      </c>
      <c r="D2892" s="978">
        <v>0</v>
      </c>
      <c r="E2892" s="962">
        <v>504</v>
      </c>
      <c r="F2892" s="962" t="s">
        <v>676</v>
      </c>
      <c r="G2892" s="962" t="s">
        <v>676</v>
      </c>
      <c r="H2892" s="962" t="s">
        <v>146</v>
      </c>
      <c r="I2892" s="962" t="s">
        <v>681</v>
      </c>
    </row>
    <row r="2893" spans="1:9">
      <c r="A2893" s="966" t="s">
        <v>100</v>
      </c>
      <c r="B2893" s="962" t="s">
        <v>688</v>
      </c>
      <c r="C2893" s="965">
        <v>0</v>
      </c>
      <c r="D2893" s="978">
        <v>0</v>
      </c>
      <c r="E2893" s="962">
        <v>504</v>
      </c>
      <c r="F2893" s="962" t="s">
        <v>676</v>
      </c>
      <c r="G2893" s="962" t="s">
        <v>676</v>
      </c>
      <c r="H2893" s="962" t="s">
        <v>24</v>
      </c>
      <c r="I2893" s="962" t="s">
        <v>682</v>
      </c>
    </row>
    <row r="2894" spans="1:9">
      <c r="A2894" s="966" t="s">
        <v>198</v>
      </c>
      <c r="B2894" s="962" t="s">
        <v>688</v>
      </c>
      <c r="C2894" s="965">
        <v>3985.8841548057339</v>
      </c>
      <c r="D2894" s="978">
        <v>0</v>
      </c>
      <c r="E2894" s="962">
        <v>504</v>
      </c>
      <c r="F2894" s="962" t="s">
        <v>676</v>
      </c>
      <c r="G2894" s="962" t="s">
        <v>676</v>
      </c>
      <c r="H2894" s="962" t="s">
        <v>146</v>
      </c>
      <c r="I2894" s="962" t="s">
        <v>683</v>
      </c>
    </row>
    <row r="2895" spans="1:9">
      <c r="A2895" s="966" t="s">
        <v>201</v>
      </c>
      <c r="B2895" s="962" t="s">
        <v>688</v>
      </c>
      <c r="C2895" s="965">
        <v>0</v>
      </c>
      <c r="D2895" s="978">
        <v>0</v>
      </c>
      <c r="E2895" s="962">
        <v>504</v>
      </c>
      <c r="F2895" s="962" t="s">
        <v>676</v>
      </c>
      <c r="G2895" s="962" t="s">
        <v>676</v>
      </c>
      <c r="H2895" s="962" t="s">
        <v>146</v>
      </c>
      <c r="I2895" s="963" t="s">
        <v>683</v>
      </c>
    </row>
    <row r="2896" spans="1:9">
      <c r="A2896" s="968" t="s">
        <v>103</v>
      </c>
      <c r="B2896" s="962" t="s">
        <v>688</v>
      </c>
      <c r="C2896" s="965">
        <v>56.537363897953668</v>
      </c>
      <c r="D2896" s="978">
        <v>0</v>
      </c>
      <c r="E2896" s="962">
        <v>504</v>
      </c>
      <c r="F2896" s="962" t="s">
        <v>676</v>
      </c>
      <c r="G2896" s="962" t="s">
        <v>676</v>
      </c>
      <c r="H2896" s="962" t="s">
        <v>79</v>
      </c>
      <c r="I2896" s="962" t="s">
        <v>682</v>
      </c>
    </row>
    <row r="2897" spans="1:9">
      <c r="A2897" s="968" t="s">
        <v>107</v>
      </c>
      <c r="B2897" s="962" t="s">
        <v>688</v>
      </c>
      <c r="C2897" s="965">
        <v>56.537363897953668</v>
      </c>
      <c r="D2897" s="978">
        <v>0</v>
      </c>
      <c r="E2897" s="962">
        <v>504</v>
      </c>
      <c r="F2897" s="962" t="s">
        <v>676</v>
      </c>
      <c r="G2897" s="962" t="s">
        <v>676</v>
      </c>
      <c r="H2897" s="962" t="s">
        <v>79</v>
      </c>
      <c r="I2897" s="962" t="s">
        <v>682</v>
      </c>
    </row>
    <row r="2898" spans="1:9">
      <c r="A2898" s="968" t="s">
        <v>108</v>
      </c>
      <c r="B2898" s="962" t="s">
        <v>688</v>
      </c>
      <c r="C2898" s="965">
        <v>0</v>
      </c>
      <c r="D2898" s="978">
        <v>0</v>
      </c>
      <c r="E2898" s="962">
        <v>504</v>
      </c>
      <c r="F2898" s="962" t="s">
        <v>676</v>
      </c>
      <c r="G2898" s="962" t="s">
        <v>676</v>
      </c>
      <c r="H2898" s="962" t="s">
        <v>32</v>
      </c>
      <c r="I2898" s="962" t="s">
        <v>682</v>
      </c>
    </row>
    <row r="2899" spans="1:9">
      <c r="A2899" s="966" t="s">
        <v>203</v>
      </c>
      <c r="B2899" s="962" t="s">
        <v>688</v>
      </c>
      <c r="C2899" s="965">
        <v>12749.175558988552</v>
      </c>
      <c r="D2899" s="978">
        <v>0</v>
      </c>
      <c r="E2899" s="962">
        <v>504</v>
      </c>
      <c r="F2899" s="962" t="s">
        <v>676</v>
      </c>
      <c r="G2899" s="962" t="s">
        <v>676</v>
      </c>
      <c r="H2899" s="962" t="s">
        <v>146</v>
      </c>
      <c r="I2899" s="963" t="s">
        <v>681</v>
      </c>
    </row>
    <row r="2900" spans="1:9">
      <c r="A2900" s="966" t="s">
        <v>204</v>
      </c>
      <c r="B2900" s="962" t="s">
        <v>688</v>
      </c>
      <c r="C2900" s="965">
        <v>437787.65444982128</v>
      </c>
      <c r="D2900" s="978">
        <v>0</v>
      </c>
      <c r="E2900" s="962">
        <v>504</v>
      </c>
      <c r="F2900" s="962" t="s">
        <v>676</v>
      </c>
      <c r="G2900" s="962" t="s">
        <v>676</v>
      </c>
      <c r="H2900" s="962" t="s">
        <v>146</v>
      </c>
      <c r="I2900" s="963" t="s">
        <v>681</v>
      </c>
    </row>
    <row r="2901" spans="1:9">
      <c r="A2901" s="966" t="s">
        <v>262</v>
      </c>
      <c r="B2901" s="962" t="s">
        <v>688</v>
      </c>
      <c r="C2901" s="965">
        <v>28798.248590821004</v>
      </c>
      <c r="D2901" s="978">
        <v>0</v>
      </c>
      <c r="E2901" s="962">
        <v>504</v>
      </c>
      <c r="F2901" s="962" t="s">
        <v>676</v>
      </c>
      <c r="G2901" s="962" t="s">
        <v>676</v>
      </c>
      <c r="H2901" s="962" t="s">
        <v>146</v>
      </c>
      <c r="I2901" s="963" t="s">
        <v>681</v>
      </c>
    </row>
    <row r="2902" spans="1:9">
      <c r="A2902" s="966" t="s">
        <v>263</v>
      </c>
      <c r="B2902" s="962" t="s">
        <v>688</v>
      </c>
      <c r="C2902" s="965">
        <v>0</v>
      </c>
      <c r="D2902" s="978">
        <v>0</v>
      </c>
      <c r="E2902" s="962">
        <v>504</v>
      </c>
      <c r="F2902" s="962" t="s">
        <v>676</v>
      </c>
      <c r="G2902" s="962" t="s">
        <v>676</v>
      </c>
      <c r="H2902" s="962" t="s">
        <v>24</v>
      </c>
      <c r="I2902" s="962" t="s">
        <v>683</v>
      </c>
    </row>
    <row r="2903" spans="1:9">
      <c r="A2903" s="969" t="s">
        <v>122</v>
      </c>
      <c r="B2903" s="962" t="s">
        <v>688</v>
      </c>
      <c r="C2903" s="965">
        <v>56.537363897953668</v>
      </c>
      <c r="D2903" s="978">
        <v>0</v>
      </c>
      <c r="E2903" s="962">
        <v>504</v>
      </c>
      <c r="F2903" s="962" t="s">
        <v>676</v>
      </c>
      <c r="G2903" s="962" t="s">
        <v>676</v>
      </c>
      <c r="H2903" s="962" t="s">
        <v>79</v>
      </c>
      <c r="I2903" s="962" t="s">
        <v>683</v>
      </c>
    </row>
    <row r="2904" spans="1:9">
      <c r="A2904" s="969" t="s">
        <v>120</v>
      </c>
      <c r="B2904" s="962" t="s">
        <v>688</v>
      </c>
      <c r="C2904" s="965">
        <v>113.07472779590734</v>
      </c>
      <c r="D2904" s="978">
        <v>0</v>
      </c>
      <c r="E2904" s="962">
        <v>504</v>
      </c>
      <c r="F2904" s="962" t="s">
        <v>676</v>
      </c>
      <c r="G2904" s="962" t="s">
        <v>676</v>
      </c>
      <c r="H2904" s="962" t="s">
        <v>79</v>
      </c>
    </row>
    <row r="2905" spans="1:9">
      <c r="A2905" s="969" t="s">
        <v>123</v>
      </c>
      <c r="B2905" s="962" t="s">
        <v>688</v>
      </c>
      <c r="C2905" s="965">
        <v>56.537363897953668</v>
      </c>
      <c r="D2905" s="978">
        <v>0</v>
      </c>
      <c r="E2905" s="962">
        <v>504</v>
      </c>
      <c r="F2905" s="962" t="s">
        <v>676</v>
      </c>
      <c r="G2905" s="962" t="s">
        <v>676</v>
      </c>
      <c r="H2905" s="962" t="s">
        <v>54</v>
      </c>
      <c r="I2905" s="962" t="s">
        <v>683</v>
      </c>
    </row>
    <row r="2906" spans="1:9">
      <c r="A2906" s="967" t="s">
        <v>214</v>
      </c>
      <c r="B2906" s="962" t="s">
        <v>688</v>
      </c>
      <c r="C2906" s="965">
        <v>0</v>
      </c>
      <c r="D2906" s="978">
        <v>0</v>
      </c>
      <c r="E2906" s="962">
        <v>504</v>
      </c>
      <c r="F2906" s="962" t="s">
        <v>676</v>
      </c>
      <c r="G2906" s="962" t="s">
        <v>676</v>
      </c>
      <c r="H2906" s="962" t="s">
        <v>146</v>
      </c>
      <c r="I2906" s="962" t="s">
        <v>683</v>
      </c>
    </row>
    <row r="2907" spans="1:9" ht="15.6">
      <c r="A2907" s="967" t="s">
        <v>218</v>
      </c>
      <c r="B2907" s="962" t="s">
        <v>688</v>
      </c>
      <c r="C2907" s="965">
        <v>0</v>
      </c>
      <c r="D2907" s="978">
        <v>0</v>
      </c>
      <c r="E2907" s="962">
        <v>504</v>
      </c>
      <c r="F2907" s="962" t="s">
        <v>676</v>
      </c>
      <c r="G2907" s="962" t="s">
        <v>676</v>
      </c>
      <c r="H2907" s="962" t="s">
        <v>146</v>
      </c>
      <c r="I2907" s="973" t="s">
        <v>742</v>
      </c>
    </row>
    <row r="2908" spans="1:9">
      <c r="A2908" s="969" t="s">
        <v>126</v>
      </c>
      <c r="B2908" s="962" t="s">
        <v>688</v>
      </c>
      <c r="C2908" s="965">
        <v>0</v>
      </c>
      <c r="D2908" s="978">
        <v>0</v>
      </c>
      <c r="E2908" s="962">
        <v>504</v>
      </c>
      <c r="F2908" s="962" t="s">
        <v>676</v>
      </c>
      <c r="G2908" s="962" t="s">
        <v>676</v>
      </c>
      <c r="H2908" s="962" t="s">
        <v>32</v>
      </c>
      <c r="I2908" s="962" t="s">
        <v>681</v>
      </c>
    </row>
    <row r="2909" spans="1:9">
      <c r="A2909" s="968" t="s">
        <v>129</v>
      </c>
      <c r="B2909" s="962" t="s">
        <v>688</v>
      </c>
      <c r="C2909" s="965">
        <v>113.07472779590734</v>
      </c>
      <c r="D2909" s="978">
        <v>0</v>
      </c>
      <c r="E2909" s="962">
        <v>504</v>
      </c>
      <c r="F2909" s="962" t="s">
        <v>676</v>
      </c>
      <c r="G2909" s="962" t="s">
        <v>676</v>
      </c>
      <c r="H2909" s="962" t="s">
        <v>24</v>
      </c>
      <c r="I2909" s="962" t="s">
        <v>682</v>
      </c>
    </row>
    <row r="2910" spans="1:9">
      <c r="A2910" s="968" t="s">
        <v>264</v>
      </c>
      <c r="B2910" s="962" t="s">
        <v>688</v>
      </c>
      <c r="C2910" s="965">
        <v>0</v>
      </c>
      <c r="D2910" s="978">
        <v>0</v>
      </c>
      <c r="E2910" s="962">
        <v>504</v>
      </c>
      <c r="F2910" s="962" t="s">
        <v>676</v>
      </c>
      <c r="G2910" s="962" t="s">
        <v>676</v>
      </c>
      <c r="H2910" s="962" t="s">
        <v>133</v>
      </c>
      <c r="I2910" s="962" t="s">
        <v>682</v>
      </c>
    </row>
    <row r="2911" spans="1:9">
      <c r="A2911" s="968" t="s">
        <v>138</v>
      </c>
      <c r="B2911" s="962" t="s">
        <v>688</v>
      </c>
      <c r="C2911" s="965">
        <v>0</v>
      </c>
      <c r="D2911" s="978">
        <v>0</v>
      </c>
      <c r="E2911" s="962">
        <v>504</v>
      </c>
      <c r="F2911" s="962" t="s">
        <v>676</v>
      </c>
      <c r="G2911" s="962" t="s">
        <v>676</v>
      </c>
      <c r="H2911" s="962" t="s">
        <v>87</v>
      </c>
      <c r="I2911" s="962" t="s">
        <v>682</v>
      </c>
    </row>
    <row r="2912" spans="1:9">
      <c r="A2912" s="966" t="s">
        <v>212</v>
      </c>
      <c r="B2912" s="962" t="s">
        <v>688</v>
      </c>
      <c r="C2912" s="965">
        <v>0</v>
      </c>
      <c r="D2912" s="978">
        <v>0</v>
      </c>
      <c r="E2912" s="962">
        <v>504</v>
      </c>
      <c r="F2912" s="962" t="s">
        <v>676</v>
      </c>
      <c r="G2912" s="962" t="s">
        <v>676</v>
      </c>
      <c r="H2912" s="962" t="s">
        <v>146</v>
      </c>
      <c r="I2912" s="962" t="s">
        <v>705</v>
      </c>
    </row>
    <row r="2913" spans="1:9">
      <c r="A2913" s="962" t="s">
        <v>20</v>
      </c>
      <c r="B2913" s="962" t="s">
        <v>688</v>
      </c>
      <c r="C2913" s="971">
        <v>0</v>
      </c>
      <c r="D2913" s="971" t="s">
        <v>748</v>
      </c>
      <c r="E2913" s="962">
        <v>504</v>
      </c>
      <c r="F2913" s="962">
        <v>1</v>
      </c>
      <c r="G2913" s="962" t="s">
        <v>685</v>
      </c>
      <c r="H2913" s="962" t="s">
        <v>24</v>
      </c>
      <c r="I2913" s="963" t="s">
        <v>683</v>
      </c>
    </row>
    <row r="2914" spans="1:9">
      <c r="A2914" s="962" t="s">
        <v>143</v>
      </c>
      <c r="B2914" s="962" t="s">
        <v>688</v>
      </c>
      <c r="C2914" s="964">
        <v>1447.0545936031463</v>
      </c>
      <c r="D2914" s="971" t="s">
        <v>748</v>
      </c>
      <c r="E2914" s="962">
        <v>504</v>
      </c>
      <c r="F2914" s="962">
        <v>1</v>
      </c>
      <c r="G2914" s="962" t="s">
        <v>685</v>
      </c>
      <c r="H2914" s="962" t="s">
        <v>146</v>
      </c>
      <c r="I2914" s="963" t="s">
        <v>681</v>
      </c>
    </row>
    <row r="2915" spans="1:9">
      <c r="A2915" s="966" t="s">
        <v>152</v>
      </c>
      <c r="B2915" s="962" t="s">
        <v>688</v>
      </c>
      <c r="C2915" s="964">
        <v>5553.4954721057193</v>
      </c>
      <c r="D2915" s="971" t="s">
        <v>748</v>
      </c>
      <c r="E2915" s="962">
        <v>504</v>
      </c>
      <c r="F2915" s="962">
        <v>1</v>
      </c>
      <c r="G2915" s="962" t="s">
        <v>685</v>
      </c>
      <c r="H2915" s="962" t="s">
        <v>146</v>
      </c>
      <c r="I2915" s="963" t="s">
        <v>681</v>
      </c>
    </row>
    <row r="2916" spans="1:9">
      <c r="A2916" s="966" t="s">
        <v>158</v>
      </c>
      <c r="B2916" s="962" t="s">
        <v>688</v>
      </c>
      <c r="C2916" s="964">
        <v>52803.578680037877</v>
      </c>
      <c r="D2916" s="971" t="s">
        <v>748</v>
      </c>
      <c r="E2916" s="962">
        <v>504</v>
      </c>
      <c r="F2916" s="962">
        <v>1</v>
      </c>
      <c r="G2916" s="962" t="s">
        <v>685</v>
      </c>
      <c r="H2916" s="962" t="s">
        <v>146</v>
      </c>
      <c r="I2916" s="963" t="s">
        <v>683</v>
      </c>
    </row>
    <row r="2917" spans="1:9">
      <c r="A2917" s="966" t="s">
        <v>30</v>
      </c>
      <c r="B2917" s="962" t="s">
        <v>688</v>
      </c>
      <c r="C2917" s="964">
        <v>2110.287949004588</v>
      </c>
      <c r="D2917" s="971" t="s">
        <v>748</v>
      </c>
      <c r="E2917" s="962">
        <v>504</v>
      </c>
      <c r="F2917" s="962">
        <v>1</v>
      </c>
      <c r="G2917" s="962" t="s">
        <v>685</v>
      </c>
      <c r="H2917" s="962" t="s">
        <v>32</v>
      </c>
      <c r="I2917" s="963" t="s">
        <v>681</v>
      </c>
    </row>
    <row r="2918" spans="1:9">
      <c r="A2918" s="967" t="s">
        <v>39</v>
      </c>
      <c r="B2918" s="962" t="s">
        <v>688</v>
      </c>
      <c r="C2918" s="964">
        <v>1391.398647695333</v>
      </c>
      <c r="D2918" s="971" t="s">
        <v>748</v>
      </c>
      <c r="E2918" s="962">
        <v>504</v>
      </c>
      <c r="F2918" s="962">
        <v>1</v>
      </c>
      <c r="G2918" s="962" t="s">
        <v>685</v>
      </c>
      <c r="H2918" s="962" t="s">
        <v>24</v>
      </c>
      <c r="I2918" s="963" t="s">
        <v>682</v>
      </c>
    </row>
    <row r="2919" spans="1:9">
      <c r="A2919" s="968" t="s">
        <v>70</v>
      </c>
      <c r="B2919" s="962" t="s">
        <v>688</v>
      </c>
      <c r="C2919" s="964">
        <v>2365.3777010820659</v>
      </c>
      <c r="D2919" s="971" t="s">
        <v>748</v>
      </c>
      <c r="E2919" s="962">
        <v>504</v>
      </c>
      <c r="F2919" s="962">
        <v>1</v>
      </c>
      <c r="G2919" s="962" t="s">
        <v>685</v>
      </c>
      <c r="H2919" s="962" t="s">
        <v>32</v>
      </c>
      <c r="I2919" s="963" t="s">
        <v>711</v>
      </c>
    </row>
    <row r="2920" spans="1:9">
      <c r="A2920" s="968" t="s">
        <v>746</v>
      </c>
      <c r="B2920" s="962" t="s">
        <v>688</v>
      </c>
      <c r="C2920" s="964">
        <v>1530.538512464866</v>
      </c>
      <c r="D2920" s="971" t="s">
        <v>748</v>
      </c>
      <c r="E2920" s="962">
        <v>504</v>
      </c>
      <c r="F2920" s="962">
        <v>1</v>
      </c>
      <c r="G2920" s="962" t="s">
        <v>685</v>
      </c>
      <c r="H2920" s="962" t="s">
        <v>46</v>
      </c>
      <c r="I2920" s="963" t="s">
        <v>682</v>
      </c>
    </row>
    <row r="2921" spans="1:9">
      <c r="A2921" s="968" t="s">
        <v>63</v>
      </c>
      <c r="B2921" s="962" t="s">
        <v>688</v>
      </c>
      <c r="C2921" s="964">
        <v>1252.2587829257996</v>
      </c>
      <c r="D2921" s="971" t="s">
        <v>748</v>
      </c>
      <c r="E2921" s="962">
        <v>504</v>
      </c>
      <c r="F2921" s="962">
        <v>1</v>
      </c>
      <c r="G2921" s="962" t="s">
        <v>685</v>
      </c>
      <c r="H2921" s="962" t="s">
        <v>64</v>
      </c>
      <c r="I2921" s="963" t="s">
        <v>683</v>
      </c>
    </row>
    <row r="2922" spans="1:9">
      <c r="A2922" s="966" t="s">
        <v>166</v>
      </c>
      <c r="B2922" s="962" t="s">
        <v>688</v>
      </c>
      <c r="C2922" s="964">
        <v>0</v>
      </c>
      <c r="D2922" s="971" t="s">
        <v>748</v>
      </c>
      <c r="E2922" s="962">
        <v>504</v>
      </c>
      <c r="F2922" s="962">
        <v>1</v>
      </c>
      <c r="G2922" s="962" t="s">
        <v>685</v>
      </c>
      <c r="H2922" s="962" t="s">
        <v>146</v>
      </c>
      <c r="I2922" s="963" t="s">
        <v>683</v>
      </c>
    </row>
    <row r="2923" spans="1:9">
      <c r="A2923" s="966" t="s">
        <v>173</v>
      </c>
      <c r="B2923" s="962" t="s">
        <v>688</v>
      </c>
      <c r="C2923" s="964">
        <v>0</v>
      </c>
      <c r="D2923" s="971" t="s">
        <v>748</v>
      </c>
      <c r="E2923" s="962">
        <v>504</v>
      </c>
      <c r="F2923" s="962">
        <v>1</v>
      </c>
      <c r="G2923" s="962" t="s">
        <v>685</v>
      </c>
      <c r="H2923" s="962" t="s">
        <v>146</v>
      </c>
      <c r="I2923" s="963" t="s">
        <v>683</v>
      </c>
    </row>
    <row r="2924" spans="1:9">
      <c r="A2924" s="969" t="s">
        <v>52</v>
      </c>
      <c r="B2924" s="962" t="s">
        <v>688</v>
      </c>
      <c r="C2924" s="964">
        <v>3339.3567544687985</v>
      </c>
      <c r="D2924" s="971" t="s">
        <v>748</v>
      </c>
      <c r="E2924" s="962">
        <v>504</v>
      </c>
      <c r="F2924" s="962">
        <v>1</v>
      </c>
      <c r="G2924" s="962" t="s">
        <v>685</v>
      </c>
      <c r="H2924" s="962" t="s">
        <v>54</v>
      </c>
      <c r="I2924" s="962" t="s">
        <v>721</v>
      </c>
    </row>
    <row r="2925" spans="1:9">
      <c r="A2925" s="966" t="s">
        <v>185</v>
      </c>
      <c r="B2925" s="962" t="s">
        <v>688</v>
      </c>
      <c r="C2925" s="964">
        <v>267283.04222678114</v>
      </c>
      <c r="D2925" s="971" t="s">
        <v>748</v>
      </c>
      <c r="E2925" s="962">
        <v>504</v>
      </c>
      <c r="F2925" s="962">
        <v>1</v>
      </c>
      <c r="G2925" s="962" t="s">
        <v>685</v>
      </c>
      <c r="H2925" s="962" t="s">
        <v>146</v>
      </c>
      <c r="I2925" s="963" t="s">
        <v>681</v>
      </c>
    </row>
    <row r="2926" spans="1:9">
      <c r="A2926" s="968" t="s">
        <v>747</v>
      </c>
      <c r="B2926" s="962" t="s">
        <v>688</v>
      </c>
      <c r="C2926" s="964">
        <v>0</v>
      </c>
      <c r="D2926" s="971" t="s">
        <v>748</v>
      </c>
      <c r="E2926" s="962">
        <v>504</v>
      </c>
      <c r="F2926" s="962">
        <v>1</v>
      </c>
      <c r="G2926" s="962" t="s">
        <v>685</v>
      </c>
      <c r="H2926" s="962" t="s">
        <v>24</v>
      </c>
      <c r="I2926" s="962" t="s">
        <v>683</v>
      </c>
    </row>
    <row r="2927" spans="1:9">
      <c r="A2927" s="966" t="s">
        <v>181</v>
      </c>
      <c r="B2927" s="962" t="s">
        <v>688</v>
      </c>
      <c r="C2927" s="964">
        <v>66230.575630297841</v>
      </c>
      <c r="D2927" s="971" t="s">
        <v>748</v>
      </c>
      <c r="E2927" s="962">
        <v>504</v>
      </c>
      <c r="F2927" s="962">
        <v>1</v>
      </c>
      <c r="G2927" s="962" t="s">
        <v>685</v>
      </c>
      <c r="H2927" s="962" t="s">
        <v>146</v>
      </c>
      <c r="I2927" s="963" t="s">
        <v>681</v>
      </c>
    </row>
    <row r="2928" spans="1:9">
      <c r="A2928" s="967" t="s">
        <v>261</v>
      </c>
      <c r="B2928" s="962" t="s">
        <v>688</v>
      </c>
      <c r="C2928" s="964">
        <v>1287.0437491181829</v>
      </c>
      <c r="D2928" s="971" t="s">
        <v>748</v>
      </c>
      <c r="E2928" s="962">
        <v>504</v>
      </c>
      <c r="F2928" s="962">
        <v>1</v>
      </c>
      <c r="G2928" s="962" t="s">
        <v>685</v>
      </c>
      <c r="H2928" s="962" t="s">
        <v>79</v>
      </c>
      <c r="I2928" s="962" t="s">
        <v>683</v>
      </c>
    </row>
    <row r="2929" spans="1:9">
      <c r="A2929" s="966" t="s">
        <v>190</v>
      </c>
      <c r="B2929" s="962" t="s">
        <v>688</v>
      </c>
      <c r="C2929" s="964">
        <v>17693.952803192318</v>
      </c>
      <c r="D2929" s="971" t="s">
        <v>748</v>
      </c>
      <c r="E2929" s="962">
        <v>504</v>
      </c>
      <c r="F2929" s="962">
        <v>1</v>
      </c>
      <c r="G2929" s="962" t="s">
        <v>685</v>
      </c>
      <c r="H2929" s="962" t="s">
        <v>146</v>
      </c>
      <c r="I2929" s="963" t="s">
        <v>681</v>
      </c>
    </row>
    <row r="2930" spans="1:9">
      <c r="A2930" s="968" t="s">
        <v>83</v>
      </c>
      <c r="B2930" s="962" t="s">
        <v>688</v>
      </c>
      <c r="C2930" s="964">
        <v>0</v>
      </c>
      <c r="D2930" s="971" t="s">
        <v>748</v>
      </c>
      <c r="E2930" s="962">
        <v>504</v>
      </c>
      <c r="F2930" s="962">
        <v>1</v>
      </c>
      <c r="G2930" s="962" t="s">
        <v>685</v>
      </c>
      <c r="H2930" s="962" t="s">
        <v>87</v>
      </c>
      <c r="I2930" s="962" t="s">
        <v>682</v>
      </c>
    </row>
    <row r="2931" spans="1:9">
      <c r="A2931" s="966" t="s">
        <v>192</v>
      </c>
      <c r="B2931" s="962" t="s">
        <v>688</v>
      </c>
      <c r="C2931" s="964">
        <v>973.97905338673297</v>
      </c>
      <c r="D2931" s="971" t="s">
        <v>748</v>
      </c>
      <c r="E2931" s="962">
        <v>504</v>
      </c>
      <c r="F2931" s="962">
        <v>1</v>
      </c>
      <c r="G2931" s="962" t="s">
        <v>685</v>
      </c>
      <c r="H2931" s="962" t="s">
        <v>146</v>
      </c>
      <c r="I2931" s="962" t="s">
        <v>683</v>
      </c>
    </row>
    <row r="2932" spans="1:9">
      <c r="A2932" s="966" t="s">
        <v>94</v>
      </c>
      <c r="B2932" s="962" t="s">
        <v>688</v>
      </c>
      <c r="C2932" s="964">
        <v>3617.6364840078654</v>
      </c>
      <c r="D2932" s="971" t="s">
        <v>748</v>
      </c>
      <c r="E2932" s="962">
        <v>504</v>
      </c>
      <c r="F2932" s="962">
        <v>1</v>
      </c>
      <c r="G2932" s="962" t="s">
        <v>685</v>
      </c>
      <c r="H2932" s="962" t="s">
        <v>95</v>
      </c>
      <c r="I2932" s="962" t="s">
        <v>726</v>
      </c>
    </row>
    <row r="2933" spans="1:9">
      <c r="A2933" s="966" t="s">
        <v>196</v>
      </c>
      <c r="B2933" s="962" t="s">
        <v>688</v>
      </c>
      <c r="C2933" s="964">
        <v>106441.99654869297</v>
      </c>
      <c r="D2933" s="971" t="s">
        <v>748</v>
      </c>
      <c r="E2933" s="962">
        <v>504</v>
      </c>
      <c r="F2933" s="962">
        <v>1</v>
      </c>
      <c r="G2933" s="962" t="s">
        <v>685</v>
      </c>
      <c r="H2933" s="962" t="s">
        <v>146</v>
      </c>
      <c r="I2933" s="962" t="s">
        <v>681</v>
      </c>
    </row>
    <row r="2934" spans="1:9">
      <c r="A2934" s="966" t="s">
        <v>100</v>
      </c>
      <c r="B2934" s="962" t="s">
        <v>688</v>
      </c>
      <c r="C2934" s="964">
        <v>139.13986476953329</v>
      </c>
      <c r="D2934" s="971" t="s">
        <v>748</v>
      </c>
      <c r="E2934" s="962">
        <v>504</v>
      </c>
      <c r="F2934" s="962">
        <v>1</v>
      </c>
      <c r="G2934" s="962" t="s">
        <v>685</v>
      </c>
      <c r="H2934" s="962" t="s">
        <v>24</v>
      </c>
      <c r="I2934" s="962" t="s">
        <v>682</v>
      </c>
    </row>
    <row r="2935" spans="1:9">
      <c r="A2935" s="966" t="s">
        <v>198</v>
      </c>
      <c r="B2935" s="962" t="s">
        <v>688</v>
      </c>
      <c r="C2935" s="964">
        <v>0</v>
      </c>
      <c r="D2935" s="971" t="s">
        <v>748</v>
      </c>
      <c r="E2935" s="962">
        <v>504</v>
      </c>
      <c r="F2935" s="962">
        <v>1</v>
      </c>
      <c r="G2935" s="962" t="s">
        <v>685</v>
      </c>
      <c r="H2935" s="962" t="s">
        <v>146</v>
      </c>
      <c r="I2935" s="962" t="s">
        <v>683</v>
      </c>
    </row>
    <row r="2936" spans="1:9">
      <c r="A2936" s="966" t="s">
        <v>201</v>
      </c>
      <c r="B2936" s="962" t="s">
        <v>688</v>
      </c>
      <c r="C2936" s="964">
        <v>0</v>
      </c>
      <c r="D2936" s="971" t="s">
        <v>748</v>
      </c>
      <c r="E2936" s="962">
        <v>504</v>
      </c>
      <c r="F2936" s="962">
        <v>1</v>
      </c>
      <c r="G2936" s="962" t="s">
        <v>685</v>
      </c>
      <c r="H2936" s="962" t="s">
        <v>146</v>
      </c>
      <c r="I2936" s="963" t="s">
        <v>683</v>
      </c>
    </row>
    <row r="2937" spans="1:9">
      <c r="A2937" s="968" t="s">
        <v>103</v>
      </c>
      <c r="B2937" s="962" t="s">
        <v>688</v>
      </c>
      <c r="C2937" s="964">
        <v>834.83918861719962</v>
      </c>
      <c r="D2937" s="971" t="s">
        <v>748</v>
      </c>
      <c r="E2937" s="962">
        <v>504</v>
      </c>
      <c r="F2937" s="962">
        <v>1</v>
      </c>
      <c r="G2937" s="962" t="s">
        <v>685</v>
      </c>
      <c r="H2937" s="962" t="s">
        <v>79</v>
      </c>
      <c r="I2937" s="962" t="s">
        <v>682</v>
      </c>
    </row>
    <row r="2938" spans="1:9">
      <c r="A2938" s="968" t="s">
        <v>107</v>
      </c>
      <c r="B2938" s="962" t="s">
        <v>688</v>
      </c>
      <c r="C2938" s="964">
        <v>556.55945907813316</v>
      </c>
      <c r="D2938" s="971" t="s">
        <v>748</v>
      </c>
      <c r="E2938" s="962">
        <v>504</v>
      </c>
      <c r="F2938" s="962">
        <v>1</v>
      </c>
      <c r="G2938" s="962" t="s">
        <v>685</v>
      </c>
      <c r="H2938" s="962" t="s">
        <v>79</v>
      </c>
      <c r="I2938" s="962" t="s">
        <v>682</v>
      </c>
    </row>
    <row r="2939" spans="1:9">
      <c r="A2939" s="968" t="s">
        <v>108</v>
      </c>
      <c r="B2939" s="962" t="s">
        <v>688</v>
      </c>
      <c r="C2939" s="964">
        <v>834.83918861719962</v>
      </c>
      <c r="D2939" s="971" t="s">
        <v>748</v>
      </c>
      <c r="E2939" s="962">
        <v>504</v>
      </c>
      <c r="F2939" s="962">
        <v>1</v>
      </c>
      <c r="G2939" s="962" t="s">
        <v>685</v>
      </c>
      <c r="H2939" s="962" t="s">
        <v>32</v>
      </c>
      <c r="I2939" s="962" t="s">
        <v>682</v>
      </c>
    </row>
    <row r="2940" spans="1:9">
      <c r="A2940" s="966" t="s">
        <v>203</v>
      </c>
      <c r="B2940" s="962" t="s">
        <v>688</v>
      </c>
      <c r="C2940" s="964">
        <v>47029.274292102258</v>
      </c>
      <c r="D2940" s="971" t="s">
        <v>748</v>
      </c>
      <c r="E2940" s="962">
        <v>504</v>
      </c>
      <c r="F2940" s="962">
        <v>1</v>
      </c>
      <c r="G2940" s="962" t="s">
        <v>685</v>
      </c>
      <c r="H2940" s="962" t="s">
        <v>146</v>
      </c>
      <c r="I2940" s="963" t="s">
        <v>681</v>
      </c>
    </row>
    <row r="2941" spans="1:9">
      <c r="A2941" s="966" t="s">
        <v>204</v>
      </c>
      <c r="B2941" s="962" t="s">
        <v>688</v>
      </c>
      <c r="C2941" s="964">
        <v>1035349.0097410817</v>
      </c>
      <c r="D2941" s="971" t="s">
        <v>748</v>
      </c>
      <c r="E2941" s="962">
        <v>504</v>
      </c>
      <c r="F2941" s="962">
        <v>1</v>
      </c>
      <c r="G2941" s="962" t="s">
        <v>685</v>
      </c>
      <c r="H2941" s="962" t="s">
        <v>146</v>
      </c>
      <c r="I2941" s="963" t="s">
        <v>681</v>
      </c>
    </row>
    <row r="2942" spans="1:9">
      <c r="A2942" s="966" t="s">
        <v>262</v>
      </c>
      <c r="B2942" s="962" t="s">
        <v>688</v>
      </c>
      <c r="C2942" s="964">
        <v>163837.19076612545</v>
      </c>
      <c r="D2942" s="971" t="s">
        <v>748</v>
      </c>
      <c r="E2942" s="962">
        <v>504</v>
      </c>
      <c r="F2942" s="962">
        <v>1</v>
      </c>
      <c r="G2942" s="962" t="s">
        <v>685</v>
      </c>
      <c r="H2942" s="962" t="s">
        <v>146</v>
      </c>
      <c r="I2942" s="963" t="s">
        <v>681</v>
      </c>
    </row>
    <row r="2943" spans="1:9">
      <c r="A2943" s="966" t="s">
        <v>263</v>
      </c>
      <c r="B2943" s="962" t="s">
        <v>688</v>
      </c>
      <c r="C2943" s="964">
        <v>916.68616789339569</v>
      </c>
      <c r="D2943" s="971" t="s">
        <v>748</v>
      </c>
      <c r="E2943" s="962">
        <v>504</v>
      </c>
      <c r="F2943" s="962">
        <v>1</v>
      </c>
      <c r="G2943" s="962" t="s">
        <v>685</v>
      </c>
      <c r="H2943" s="962" t="s">
        <v>24</v>
      </c>
      <c r="I2943" s="962" t="s">
        <v>683</v>
      </c>
    </row>
    <row r="2944" spans="1:9">
      <c r="A2944" s="969" t="s">
        <v>122</v>
      </c>
      <c r="B2944" s="962" t="s">
        <v>688</v>
      </c>
      <c r="C2944" s="964">
        <v>834.83918861719962</v>
      </c>
      <c r="D2944" s="971" t="s">
        <v>748</v>
      </c>
      <c r="E2944" s="962">
        <v>504</v>
      </c>
      <c r="F2944" s="962">
        <v>1</v>
      </c>
      <c r="G2944" s="962" t="s">
        <v>685</v>
      </c>
      <c r="H2944" s="962" t="s">
        <v>79</v>
      </c>
      <c r="I2944" s="962" t="s">
        <v>683</v>
      </c>
    </row>
    <row r="2945" spans="1:9">
      <c r="A2945" s="969" t="s">
        <v>120</v>
      </c>
      <c r="B2945" s="962" t="s">
        <v>688</v>
      </c>
      <c r="C2945" s="964">
        <v>695.69932384766651</v>
      </c>
      <c r="D2945" s="971" t="s">
        <v>748</v>
      </c>
      <c r="E2945" s="962">
        <v>504</v>
      </c>
      <c r="F2945" s="962">
        <v>1</v>
      </c>
      <c r="G2945" s="962" t="s">
        <v>685</v>
      </c>
      <c r="H2945" s="962" t="s">
        <v>79</v>
      </c>
    </row>
    <row r="2946" spans="1:9">
      <c r="A2946" s="969" t="s">
        <v>123</v>
      </c>
      <c r="B2946" s="962" t="s">
        <v>688</v>
      </c>
      <c r="C2946" s="964">
        <v>0</v>
      </c>
      <c r="D2946" s="971" t="s">
        <v>748</v>
      </c>
      <c r="E2946" s="962">
        <v>504</v>
      </c>
      <c r="F2946" s="962">
        <v>1</v>
      </c>
      <c r="G2946" s="962" t="s">
        <v>685</v>
      </c>
      <c r="H2946" s="962" t="s">
        <v>54</v>
      </c>
      <c r="I2946" s="962" t="s">
        <v>683</v>
      </c>
    </row>
    <row r="2947" spans="1:9">
      <c r="A2947" s="967" t="s">
        <v>214</v>
      </c>
      <c r="B2947" s="962" t="s">
        <v>688</v>
      </c>
      <c r="C2947" s="964">
        <v>0</v>
      </c>
      <c r="D2947" s="971" t="s">
        <v>748</v>
      </c>
      <c r="E2947" s="962">
        <v>504</v>
      </c>
      <c r="F2947" s="962">
        <v>1</v>
      </c>
      <c r="G2947" s="962" t="s">
        <v>685</v>
      </c>
      <c r="H2947" s="962" t="s">
        <v>146</v>
      </c>
      <c r="I2947" s="962" t="s">
        <v>683</v>
      </c>
    </row>
    <row r="2948" spans="1:9" ht="15.6">
      <c r="A2948" s="967" t="s">
        <v>218</v>
      </c>
      <c r="B2948" s="962" t="s">
        <v>688</v>
      </c>
      <c r="C2948" s="964">
        <v>3617.6364840078654</v>
      </c>
      <c r="D2948" s="971" t="s">
        <v>748</v>
      </c>
      <c r="E2948" s="962">
        <v>504</v>
      </c>
      <c r="F2948" s="962">
        <v>1</v>
      </c>
      <c r="G2948" s="962" t="s">
        <v>685</v>
      </c>
      <c r="H2948" s="962" t="s">
        <v>146</v>
      </c>
      <c r="I2948" s="973" t="s">
        <v>742</v>
      </c>
    </row>
    <row r="2949" spans="1:9">
      <c r="A2949" s="969" t="s">
        <v>126</v>
      </c>
      <c r="B2949" s="962" t="s">
        <v>688</v>
      </c>
      <c r="C2949" s="964">
        <v>278.27972953906658</v>
      </c>
      <c r="D2949" s="971" t="s">
        <v>748</v>
      </c>
      <c r="E2949" s="962">
        <v>504</v>
      </c>
      <c r="F2949" s="962">
        <v>1</v>
      </c>
      <c r="G2949" s="962" t="s">
        <v>685</v>
      </c>
      <c r="H2949" s="962" t="s">
        <v>32</v>
      </c>
      <c r="I2949" s="962" t="s">
        <v>681</v>
      </c>
    </row>
    <row r="2950" spans="1:9">
      <c r="A2950" s="968" t="s">
        <v>129</v>
      </c>
      <c r="B2950" s="962" t="s">
        <v>688</v>
      </c>
      <c r="C2950" s="964">
        <v>556.55945907813316</v>
      </c>
      <c r="D2950" s="971" t="s">
        <v>748</v>
      </c>
      <c r="E2950" s="962">
        <v>504</v>
      </c>
      <c r="F2950" s="962">
        <v>1</v>
      </c>
      <c r="G2950" s="962" t="s">
        <v>685</v>
      </c>
      <c r="H2950" s="962" t="s">
        <v>24</v>
      </c>
      <c r="I2950" s="962" t="s">
        <v>682</v>
      </c>
    </row>
    <row r="2951" spans="1:9">
      <c r="A2951" s="968" t="s">
        <v>264</v>
      </c>
      <c r="B2951" s="962" t="s">
        <v>688</v>
      </c>
      <c r="C2951" s="964">
        <v>139.13986476953329</v>
      </c>
      <c r="D2951" s="971" t="s">
        <v>748</v>
      </c>
      <c r="E2951" s="962">
        <v>504</v>
      </c>
      <c r="F2951" s="962">
        <v>1</v>
      </c>
      <c r="G2951" s="962" t="s">
        <v>685</v>
      </c>
      <c r="H2951" s="962" t="s">
        <v>133</v>
      </c>
      <c r="I2951" s="962" t="s">
        <v>682</v>
      </c>
    </row>
    <row r="2952" spans="1:9">
      <c r="A2952" s="968" t="s">
        <v>138</v>
      </c>
      <c r="B2952" s="962" t="s">
        <v>688</v>
      </c>
      <c r="C2952" s="964">
        <v>417.41959430859981</v>
      </c>
      <c r="D2952" s="971" t="s">
        <v>748</v>
      </c>
      <c r="E2952" s="962">
        <v>504</v>
      </c>
      <c r="F2952" s="962">
        <v>1</v>
      </c>
      <c r="G2952" s="962" t="s">
        <v>685</v>
      </c>
      <c r="H2952" s="962" t="s">
        <v>87</v>
      </c>
      <c r="I2952" s="962" t="s">
        <v>682</v>
      </c>
    </row>
    <row r="2953" spans="1:9">
      <c r="A2953" s="966" t="s">
        <v>212</v>
      </c>
      <c r="B2953" s="962" t="s">
        <v>688</v>
      </c>
      <c r="C2953" s="964">
        <v>0</v>
      </c>
      <c r="D2953" s="971" t="s">
        <v>748</v>
      </c>
      <c r="E2953" s="962">
        <v>504</v>
      </c>
      <c r="F2953" s="962">
        <v>1</v>
      </c>
      <c r="G2953" s="962" t="s">
        <v>685</v>
      </c>
      <c r="H2953" s="962" t="s">
        <v>146</v>
      </c>
      <c r="I2953" s="962" t="s">
        <v>705</v>
      </c>
    </row>
    <row r="2954" spans="1:9">
      <c r="A2954" s="962" t="s">
        <v>20</v>
      </c>
      <c r="B2954" s="962" t="s">
        <v>688</v>
      </c>
      <c r="C2954" s="964">
        <v>610.52235569778907</v>
      </c>
      <c r="D2954" s="971" t="s">
        <v>748</v>
      </c>
      <c r="E2954" s="962">
        <v>504</v>
      </c>
      <c r="F2954" s="962">
        <v>2</v>
      </c>
      <c r="G2954" s="962" t="s">
        <v>685</v>
      </c>
      <c r="H2954" s="962" t="s">
        <v>24</v>
      </c>
      <c r="I2954" s="963" t="s">
        <v>683</v>
      </c>
    </row>
    <row r="2955" spans="1:9">
      <c r="A2955" s="962" t="s">
        <v>143</v>
      </c>
      <c r="B2955" s="962" t="s">
        <v>688</v>
      </c>
      <c r="C2955" s="964">
        <v>915.78353354668354</v>
      </c>
      <c r="D2955" s="971" t="s">
        <v>748</v>
      </c>
      <c r="E2955" s="962">
        <v>504</v>
      </c>
      <c r="F2955" s="962">
        <v>2</v>
      </c>
      <c r="G2955" s="962" t="s">
        <v>685</v>
      </c>
      <c r="H2955" s="962" t="s">
        <v>146</v>
      </c>
      <c r="I2955" s="963" t="s">
        <v>681</v>
      </c>
    </row>
    <row r="2956" spans="1:9">
      <c r="A2956" s="966" t="s">
        <v>152</v>
      </c>
      <c r="B2956" s="962" t="s">
        <v>688</v>
      </c>
      <c r="C2956" s="964">
        <v>8640.2185556361019</v>
      </c>
      <c r="D2956" s="971" t="s">
        <v>748</v>
      </c>
      <c r="E2956" s="962">
        <v>504</v>
      </c>
      <c r="F2956" s="962">
        <v>2</v>
      </c>
      <c r="G2956" s="962" t="s">
        <v>685</v>
      </c>
      <c r="H2956" s="962" t="s">
        <v>146</v>
      </c>
      <c r="I2956" s="963" t="s">
        <v>681</v>
      </c>
    </row>
    <row r="2957" spans="1:9">
      <c r="A2957" s="966" t="s">
        <v>158</v>
      </c>
      <c r="B2957" s="962" t="s">
        <v>688</v>
      </c>
      <c r="C2957" s="964">
        <v>24726.155405760459</v>
      </c>
      <c r="D2957" s="971" t="s">
        <v>748</v>
      </c>
      <c r="E2957" s="962">
        <v>504</v>
      </c>
      <c r="F2957" s="962">
        <v>2</v>
      </c>
      <c r="G2957" s="962" t="s">
        <v>685</v>
      </c>
      <c r="H2957" s="962" t="s">
        <v>146</v>
      </c>
      <c r="I2957" s="963" t="s">
        <v>683</v>
      </c>
    </row>
    <row r="2958" spans="1:9">
      <c r="A2958" s="966" t="s">
        <v>30</v>
      </c>
      <c r="B2958" s="962" t="s">
        <v>688</v>
      </c>
      <c r="C2958" s="964">
        <v>1831.5670670933671</v>
      </c>
      <c r="D2958" s="971" t="s">
        <v>748</v>
      </c>
      <c r="E2958" s="962">
        <v>504</v>
      </c>
      <c r="F2958" s="962">
        <v>2</v>
      </c>
      <c r="G2958" s="962" t="s">
        <v>685</v>
      </c>
      <c r="H2958" s="962" t="s">
        <v>32</v>
      </c>
      <c r="I2958" s="963" t="s">
        <v>681</v>
      </c>
    </row>
    <row r="2959" spans="1:9">
      <c r="A2959" s="967" t="s">
        <v>39</v>
      </c>
      <c r="B2959" s="962" t="s">
        <v>688</v>
      </c>
      <c r="C2959" s="964">
        <v>305.26117784889453</v>
      </c>
      <c r="D2959" s="971" t="s">
        <v>748</v>
      </c>
      <c r="E2959" s="962">
        <v>504</v>
      </c>
      <c r="F2959" s="962">
        <v>2</v>
      </c>
      <c r="G2959" s="962" t="s">
        <v>685</v>
      </c>
      <c r="H2959" s="962" t="s">
        <v>24</v>
      </c>
      <c r="I2959" s="963" t="s">
        <v>682</v>
      </c>
    </row>
    <row r="2960" spans="1:9">
      <c r="A2960" s="968" t="s">
        <v>70</v>
      </c>
      <c r="B2960" s="962" t="s">
        <v>688</v>
      </c>
      <c r="C2960" s="964">
        <v>2136.8282449422618</v>
      </c>
      <c r="D2960" s="971" t="s">
        <v>748</v>
      </c>
      <c r="E2960" s="962">
        <v>504</v>
      </c>
      <c r="F2960" s="962">
        <v>2</v>
      </c>
      <c r="G2960" s="962" t="s">
        <v>685</v>
      </c>
      <c r="H2960" s="962" t="s">
        <v>32</v>
      </c>
      <c r="I2960" s="963" t="s">
        <v>711</v>
      </c>
    </row>
    <row r="2961" spans="1:9">
      <c r="A2961" s="968" t="s">
        <v>746</v>
      </c>
      <c r="B2961" s="962" t="s">
        <v>688</v>
      </c>
      <c r="C2961" s="964">
        <v>1984.1976560178146</v>
      </c>
      <c r="D2961" s="971" t="s">
        <v>748</v>
      </c>
      <c r="E2961" s="962">
        <v>504</v>
      </c>
      <c r="F2961" s="962">
        <v>2</v>
      </c>
      <c r="G2961" s="962" t="s">
        <v>685</v>
      </c>
      <c r="H2961" s="962" t="s">
        <v>46</v>
      </c>
      <c r="I2961" s="963" t="s">
        <v>682</v>
      </c>
    </row>
    <row r="2962" spans="1:9">
      <c r="A2962" s="968" t="s">
        <v>63</v>
      </c>
      <c r="B2962" s="962" t="s">
        <v>688</v>
      </c>
      <c r="C2962" s="964">
        <v>1373.6753003200256</v>
      </c>
      <c r="D2962" s="971" t="s">
        <v>748</v>
      </c>
      <c r="E2962" s="962">
        <v>504</v>
      </c>
      <c r="F2962" s="962">
        <v>2</v>
      </c>
      <c r="G2962" s="962" t="s">
        <v>685</v>
      </c>
      <c r="H2962" s="962" t="s">
        <v>64</v>
      </c>
      <c r="I2962" s="963" t="s">
        <v>683</v>
      </c>
    </row>
    <row r="2963" spans="1:9">
      <c r="A2963" s="966" t="s">
        <v>166</v>
      </c>
      <c r="B2963" s="962" t="s">
        <v>688</v>
      </c>
      <c r="C2963" s="964">
        <v>0</v>
      </c>
      <c r="D2963" s="971" t="s">
        <v>748</v>
      </c>
      <c r="E2963" s="962">
        <v>504</v>
      </c>
      <c r="F2963" s="962">
        <v>2</v>
      </c>
      <c r="G2963" s="962" t="s">
        <v>685</v>
      </c>
      <c r="H2963" s="962" t="s">
        <v>146</v>
      </c>
      <c r="I2963" s="963" t="s">
        <v>683</v>
      </c>
    </row>
    <row r="2964" spans="1:9">
      <c r="A2964" s="966" t="s">
        <v>173</v>
      </c>
      <c r="B2964" s="962" t="s">
        <v>688</v>
      </c>
      <c r="C2964" s="964">
        <v>0</v>
      </c>
      <c r="D2964" s="971" t="s">
        <v>748</v>
      </c>
      <c r="E2964" s="962">
        <v>504</v>
      </c>
      <c r="F2964" s="962">
        <v>2</v>
      </c>
      <c r="G2964" s="962" t="s">
        <v>685</v>
      </c>
      <c r="H2964" s="962" t="s">
        <v>146</v>
      </c>
      <c r="I2964" s="963" t="s">
        <v>683</v>
      </c>
    </row>
    <row r="2965" spans="1:9">
      <c r="A2965" s="969" t="s">
        <v>52</v>
      </c>
      <c r="B2965" s="962" t="s">
        <v>688</v>
      </c>
      <c r="C2965" s="964">
        <v>2442.0894227911563</v>
      </c>
      <c r="D2965" s="971" t="s">
        <v>748</v>
      </c>
      <c r="E2965" s="962">
        <v>504</v>
      </c>
      <c r="F2965" s="962">
        <v>2</v>
      </c>
      <c r="G2965" s="962" t="s">
        <v>685</v>
      </c>
      <c r="H2965" s="962" t="s">
        <v>54</v>
      </c>
      <c r="I2965" s="962" t="s">
        <v>721</v>
      </c>
    </row>
    <row r="2966" spans="1:9">
      <c r="A2966" s="966" t="s">
        <v>185</v>
      </c>
      <c r="B2966" s="962" t="s">
        <v>688</v>
      </c>
      <c r="C2966" s="964">
        <v>327621.55912632606</v>
      </c>
      <c r="D2966" s="971" t="s">
        <v>748</v>
      </c>
      <c r="E2966" s="962">
        <v>504</v>
      </c>
      <c r="F2966" s="962">
        <v>2</v>
      </c>
      <c r="G2966" s="962" t="s">
        <v>685</v>
      </c>
      <c r="H2966" s="962" t="s">
        <v>146</v>
      </c>
      <c r="I2966" s="963" t="s">
        <v>681</v>
      </c>
    </row>
    <row r="2967" spans="1:9">
      <c r="A2967" s="968" t="s">
        <v>747</v>
      </c>
      <c r="B2967" s="962" t="s">
        <v>688</v>
      </c>
      <c r="C2967" s="964">
        <v>3052.6117784889457</v>
      </c>
      <c r="D2967" s="971" t="s">
        <v>748</v>
      </c>
      <c r="E2967" s="962">
        <v>504</v>
      </c>
      <c r="F2967" s="962">
        <v>2</v>
      </c>
      <c r="G2967" s="962" t="s">
        <v>685</v>
      </c>
      <c r="H2967" s="962" t="s">
        <v>24</v>
      </c>
      <c r="I2967" s="962" t="s">
        <v>683</v>
      </c>
    </row>
    <row r="2968" spans="1:9">
      <c r="A2968" s="966" t="s">
        <v>181</v>
      </c>
      <c r="B2968" s="962" t="s">
        <v>688</v>
      </c>
      <c r="C2968" s="964">
        <v>34586.091450279753</v>
      </c>
      <c r="D2968" s="971" t="s">
        <v>748</v>
      </c>
      <c r="E2968" s="962">
        <v>504</v>
      </c>
      <c r="F2968" s="962">
        <v>2</v>
      </c>
      <c r="G2968" s="962" t="s">
        <v>685</v>
      </c>
      <c r="H2968" s="962" t="s">
        <v>146</v>
      </c>
      <c r="I2968" s="963" t="s">
        <v>681</v>
      </c>
    </row>
    <row r="2969" spans="1:9">
      <c r="A2969" s="967" t="s">
        <v>261</v>
      </c>
      <c r="B2969" s="962" t="s">
        <v>688</v>
      </c>
      <c r="C2969" s="964">
        <v>2350.511069436488</v>
      </c>
      <c r="D2969" s="971" t="s">
        <v>748</v>
      </c>
      <c r="E2969" s="962">
        <v>504</v>
      </c>
      <c r="F2969" s="962">
        <v>2</v>
      </c>
      <c r="G2969" s="962" t="s">
        <v>685</v>
      </c>
      <c r="H2969" s="962" t="s">
        <v>79</v>
      </c>
      <c r="I2969" s="962" t="s">
        <v>683</v>
      </c>
    </row>
    <row r="2970" spans="1:9">
      <c r="A2970" s="966" t="s">
        <v>190</v>
      </c>
      <c r="B2970" s="962" t="s">
        <v>688</v>
      </c>
      <c r="C2970" s="964">
        <v>8883.1002754028304</v>
      </c>
      <c r="D2970" s="971" t="s">
        <v>748</v>
      </c>
      <c r="E2970" s="962">
        <v>504</v>
      </c>
      <c r="F2970" s="962">
        <v>2</v>
      </c>
      <c r="G2970" s="962" t="s">
        <v>685</v>
      </c>
      <c r="H2970" s="962" t="s">
        <v>146</v>
      </c>
      <c r="I2970" s="963" t="s">
        <v>681</v>
      </c>
    </row>
    <row r="2971" spans="1:9">
      <c r="A2971" s="968" t="s">
        <v>83</v>
      </c>
      <c r="B2971" s="962" t="s">
        <v>688</v>
      </c>
      <c r="C2971" s="964">
        <v>0</v>
      </c>
      <c r="D2971" s="971" t="s">
        <v>748</v>
      </c>
      <c r="E2971" s="962">
        <v>504</v>
      </c>
      <c r="F2971" s="962">
        <v>2</v>
      </c>
      <c r="G2971" s="962" t="s">
        <v>685</v>
      </c>
      <c r="H2971" s="962" t="s">
        <v>87</v>
      </c>
      <c r="I2971" s="962" t="s">
        <v>682</v>
      </c>
    </row>
    <row r="2972" spans="1:9">
      <c r="A2972" s="966" t="s">
        <v>192</v>
      </c>
      <c r="B2972" s="962" t="s">
        <v>688</v>
      </c>
      <c r="C2972" s="964">
        <v>508.76862974815765</v>
      </c>
      <c r="D2972" s="971" t="s">
        <v>748</v>
      </c>
      <c r="E2972" s="962">
        <v>504</v>
      </c>
      <c r="F2972" s="962">
        <v>2</v>
      </c>
      <c r="G2972" s="962" t="s">
        <v>685</v>
      </c>
      <c r="H2972" s="962" t="s">
        <v>146</v>
      </c>
      <c r="I2972" s="962" t="s">
        <v>683</v>
      </c>
    </row>
    <row r="2973" spans="1:9">
      <c r="A2973" s="966" t="s">
        <v>94</v>
      </c>
      <c r="B2973" s="962" t="s">
        <v>688</v>
      </c>
      <c r="C2973" s="964">
        <v>3968.3953120356291</v>
      </c>
      <c r="D2973" s="971" t="s">
        <v>748</v>
      </c>
      <c r="E2973" s="962">
        <v>504</v>
      </c>
      <c r="F2973" s="962">
        <v>2</v>
      </c>
      <c r="G2973" s="962" t="s">
        <v>685</v>
      </c>
      <c r="H2973" s="962" t="s">
        <v>95</v>
      </c>
      <c r="I2973" s="962" t="s">
        <v>726</v>
      </c>
    </row>
    <row r="2974" spans="1:9">
      <c r="A2974" s="966" t="s">
        <v>196</v>
      </c>
      <c r="B2974" s="962" t="s">
        <v>688</v>
      </c>
      <c r="C2974" s="964">
        <v>315182.1661289836</v>
      </c>
      <c r="D2974" s="971" t="s">
        <v>748</v>
      </c>
      <c r="E2974" s="962">
        <v>504</v>
      </c>
      <c r="F2974" s="962">
        <v>2</v>
      </c>
      <c r="G2974" s="962" t="s">
        <v>685</v>
      </c>
      <c r="H2974" s="962" t="s">
        <v>146</v>
      </c>
      <c r="I2974" s="962" t="s">
        <v>681</v>
      </c>
    </row>
    <row r="2975" spans="1:9">
      <c r="A2975" s="966" t="s">
        <v>100</v>
      </c>
      <c r="B2975" s="962" t="s">
        <v>688</v>
      </c>
      <c r="C2975" s="964">
        <v>0</v>
      </c>
      <c r="D2975" s="971" t="s">
        <v>748</v>
      </c>
      <c r="E2975" s="962">
        <v>504</v>
      </c>
      <c r="F2975" s="962">
        <v>2</v>
      </c>
      <c r="G2975" s="962" t="s">
        <v>685</v>
      </c>
      <c r="H2975" s="962" t="s">
        <v>24</v>
      </c>
      <c r="I2975" s="962" t="s">
        <v>682</v>
      </c>
    </row>
    <row r="2976" spans="1:9">
      <c r="A2976" s="966" t="s">
        <v>198</v>
      </c>
      <c r="B2976" s="962" t="s">
        <v>688</v>
      </c>
      <c r="C2976" s="964">
        <v>0</v>
      </c>
      <c r="D2976" s="971" t="s">
        <v>748</v>
      </c>
      <c r="E2976" s="962">
        <v>504</v>
      </c>
      <c r="F2976" s="962">
        <v>2</v>
      </c>
      <c r="G2976" s="962" t="s">
        <v>685</v>
      </c>
      <c r="H2976" s="962" t="s">
        <v>146</v>
      </c>
      <c r="I2976" s="962" t="s">
        <v>683</v>
      </c>
    </row>
    <row r="2977" spans="1:9">
      <c r="A2977" s="966" t="s">
        <v>201</v>
      </c>
      <c r="B2977" s="962" t="s">
        <v>688</v>
      </c>
      <c r="C2977" s="964">
        <v>6105.2235569778913</v>
      </c>
      <c r="D2977" s="971" t="s">
        <v>748</v>
      </c>
      <c r="E2977" s="962">
        <v>504</v>
      </c>
      <c r="F2977" s="962">
        <v>2</v>
      </c>
      <c r="G2977" s="962" t="s">
        <v>685</v>
      </c>
      <c r="H2977" s="962" t="s">
        <v>146</v>
      </c>
      <c r="I2977" s="963" t="s">
        <v>683</v>
      </c>
    </row>
    <row r="2978" spans="1:9">
      <c r="A2978" s="968" t="s">
        <v>103</v>
      </c>
      <c r="B2978" s="962" t="s">
        <v>688</v>
      </c>
      <c r="C2978" s="964">
        <v>763.15294462223642</v>
      </c>
      <c r="D2978" s="971" t="s">
        <v>748</v>
      </c>
      <c r="E2978" s="962">
        <v>504</v>
      </c>
      <c r="F2978" s="962">
        <v>2</v>
      </c>
      <c r="G2978" s="962" t="s">
        <v>685</v>
      </c>
      <c r="H2978" s="962" t="s">
        <v>79</v>
      </c>
      <c r="I2978" s="962" t="s">
        <v>682</v>
      </c>
    </row>
    <row r="2979" spans="1:9">
      <c r="A2979" s="968" t="s">
        <v>107</v>
      </c>
      <c r="B2979" s="962" t="s">
        <v>688</v>
      </c>
      <c r="C2979" s="964">
        <v>1373.6753003200256</v>
      </c>
      <c r="D2979" s="971" t="s">
        <v>748</v>
      </c>
      <c r="E2979" s="962">
        <v>504</v>
      </c>
      <c r="F2979" s="962">
        <v>2</v>
      </c>
      <c r="G2979" s="962" t="s">
        <v>685</v>
      </c>
      <c r="H2979" s="962" t="s">
        <v>79</v>
      </c>
      <c r="I2979" s="962" t="s">
        <v>682</v>
      </c>
    </row>
    <row r="2980" spans="1:9">
      <c r="A2980" s="968" t="s">
        <v>108</v>
      </c>
      <c r="B2980" s="962" t="s">
        <v>688</v>
      </c>
      <c r="C2980" s="964">
        <v>4731.5482566578657</v>
      </c>
      <c r="D2980" s="971" t="s">
        <v>748</v>
      </c>
      <c r="E2980" s="962">
        <v>504</v>
      </c>
      <c r="F2980" s="962">
        <v>2</v>
      </c>
      <c r="G2980" s="962" t="s">
        <v>685</v>
      </c>
      <c r="H2980" s="962" t="s">
        <v>32</v>
      </c>
      <c r="I2980" s="962" t="s">
        <v>682</v>
      </c>
    </row>
    <row r="2981" spans="1:9">
      <c r="A2981" s="966" t="s">
        <v>203</v>
      </c>
      <c r="B2981" s="962" t="s">
        <v>688</v>
      </c>
      <c r="C2981" s="964">
        <v>206356.55622585272</v>
      </c>
      <c r="D2981" s="971" t="s">
        <v>748</v>
      </c>
      <c r="E2981" s="962">
        <v>504</v>
      </c>
      <c r="F2981" s="962">
        <v>2</v>
      </c>
      <c r="G2981" s="962" t="s">
        <v>685</v>
      </c>
      <c r="H2981" s="962" t="s">
        <v>146</v>
      </c>
      <c r="I2981" s="963" t="s">
        <v>681</v>
      </c>
    </row>
    <row r="2982" spans="1:9">
      <c r="A2982" s="966" t="s">
        <v>204</v>
      </c>
      <c r="B2982" s="962" t="s">
        <v>688</v>
      </c>
      <c r="C2982" s="964">
        <v>770967.63077516796</v>
      </c>
      <c r="D2982" s="971" t="s">
        <v>748</v>
      </c>
      <c r="E2982" s="962">
        <v>504</v>
      </c>
      <c r="F2982" s="962">
        <v>2</v>
      </c>
      <c r="G2982" s="962" t="s">
        <v>685</v>
      </c>
      <c r="H2982" s="962" t="s">
        <v>146</v>
      </c>
      <c r="I2982" s="963" t="s">
        <v>681</v>
      </c>
    </row>
    <row r="2983" spans="1:9">
      <c r="A2983" s="966" t="s">
        <v>262</v>
      </c>
      <c r="B2983" s="962" t="s">
        <v>688</v>
      </c>
      <c r="C2983" s="964">
        <v>4894.3542181772764</v>
      </c>
      <c r="D2983" s="971" t="s">
        <v>748</v>
      </c>
      <c r="E2983" s="962">
        <v>504</v>
      </c>
      <c r="F2983" s="962">
        <v>2</v>
      </c>
      <c r="G2983" s="962" t="s">
        <v>685</v>
      </c>
      <c r="H2983" s="962" t="s">
        <v>146</v>
      </c>
      <c r="I2983" s="963" t="s">
        <v>681</v>
      </c>
    </row>
    <row r="2984" spans="1:9">
      <c r="A2984" s="966" t="s">
        <v>263</v>
      </c>
      <c r="B2984" s="962" t="s">
        <v>688</v>
      </c>
      <c r="C2984" s="964">
        <v>1695.8954324938584</v>
      </c>
      <c r="D2984" s="971" t="s">
        <v>748</v>
      </c>
      <c r="E2984" s="962">
        <v>504</v>
      </c>
      <c r="F2984" s="962">
        <v>2</v>
      </c>
      <c r="G2984" s="962" t="s">
        <v>685</v>
      </c>
      <c r="H2984" s="962" t="s">
        <v>24</v>
      </c>
      <c r="I2984" s="962" t="s">
        <v>683</v>
      </c>
    </row>
    <row r="2985" spans="1:9">
      <c r="A2985" s="969" t="s">
        <v>122</v>
      </c>
      <c r="B2985" s="962" t="s">
        <v>688</v>
      </c>
      <c r="C2985" s="964">
        <v>610.52235569778907</v>
      </c>
      <c r="D2985" s="971" t="s">
        <v>748</v>
      </c>
      <c r="E2985" s="962">
        <v>504</v>
      </c>
      <c r="F2985" s="962">
        <v>2</v>
      </c>
      <c r="G2985" s="962" t="s">
        <v>685</v>
      </c>
      <c r="H2985" s="962" t="s">
        <v>79</v>
      </c>
      <c r="I2985" s="962" t="s">
        <v>683</v>
      </c>
    </row>
    <row r="2986" spans="1:9">
      <c r="A2986" s="969" t="s">
        <v>120</v>
      </c>
      <c r="B2986" s="962" t="s">
        <v>688</v>
      </c>
      <c r="C2986" s="964">
        <v>152.63058892444727</v>
      </c>
      <c r="D2986" s="971" t="s">
        <v>748</v>
      </c>
      <c r="E2986" s="962">
        <v>504</v>
      </c>
      <c r="F2986" s="962">
        <v>2</v>
      </c>
      <c r="G2986" s="962" t="s">
        <v>685</v>
      </c>
      <c r="H2986" s="962" t="s">
        <v>79</v>
      </c>
    </row>
    <row r="2987" spans="1:9">
      <c r="A2987" s="969" t="s">
        <v>123</v>
      </c>
      <c r="B2987" s="962" t="s">
        <v>688</v>
      </c>
      <c r="C2987" s="964">
        <v>152.63058892444727</v>
      </c>
      <c r="D2987" s="971" t="s">
        <v>748</v>
      </c>
      <c r="E2987" s="962">
        <v>504</v>
      </c>
      <c r="F2987" s="962">
        <v>2</v>
      </c>
      <c r="G2987" s="962" t="s">
        <v>685</v>
      </c>
      <c r="H2987" s="962" t="s">
        <v>54</v>
      </c>
      <c r="I2987" s="962" t="s">
        <v>683</v>
      </c>
    </row>
    <row r="2988" spans="1:9">
      <c r="A2988" s="967" t="s">
        <v>214</v>
      </c>
      <c r="B2988" s="962" t="s">
        <v>688</v>
      </c>
      <c r="C2988" s="964">
        <v>1271.921574370394</v>
      </c>
      <c r="D2988" s="971" t="s">
        <v>748</v>
      </c>
      <c r="E2988" s="962">
        <v>504</v>
      </c>
      <c r="F2988" s="962">
        <v>2</v>
      </c>
      <c r="G2988" s="962" t="s">
        <v>685</v>
      </c>
      <c r="H2988" s="962" t="s">
        <v>146</v>
      </c>
      <c r="I2988" s="962" t="s">
        <v>683</v>
      </c>
    </row>
    <row r="2989" spans="1:9" ht="15.6">
      <c r="A2989" s="967" t="s">
        <v>218</v>
      </c>
      <c r="B2989" s="962" t="s">
        <v>688</v>
      </c>
      <c r="C2989" s="964">
        <v>2136.8282449422618</v>
      </c>
      <c r="D2989" s="971" t="s">
        <v>748</v>
      </c>
      <c r="E2989" s="962">
        <v>504</v>
      </c>
      <c r="F2989" s="962">
        <v>2</v>
      </c>
      <c r="G2989" s="962" t="s">
        <v>685</v>
      </c>
      <c r="H2989" s="962" t="s">
        <v>146</v>
      </c>
      <c r="I2989" s="973" t="s">
        <v>742</v>
      </c>
    </row>
    <row r="2990" spans="1:9">
      <c r="A2990" s="969" t="s">
        <v>126</v>
      </c>
      <c r="B2990" s="962" t="s">
        <v>688</v>
      </c>
      <c r="C2990" s="964">
        <v>814.02980759705201</v>
      </c>
      <c r="D2990" s="971" t="s">
        <v>748</v>
      </c>
      <c r="E2990" s="962">
        <v>504</v>
      </c>
      <c r="F2990" s="962">
        <v>2</v>
      </c>
      <c r="G2990" s="962" t="s">
        <v>685</v>
      </c>
      <c r="H2990" s="962" t="s">
        <v>32</v>
      </c>
      <c r="I2990" s="962" t="s">
        <v>681</v>
      </c>
    </row>
    <row r="2991" spans="1:9">
      <c r="A2991" s="968" t="s">
        <v>129</v>
      </c>
      <c r="B2991" s="962" t="s">
        <v>688</v>
      </c>
      <c r="C2991" s="964">
        <v>305.26117784889453</v>
      </c>
      <c r="D2991" s="971" t="s">
        <v>748</v>
      </c>
      <c r="E2991" s="962">
        <v>504</v>
      </c>
      <c r="F2991" s="962">
        <v>2</v>
      </c>
      <c r="G2991" s="962" t="s">
        <v>685</v>
      </c>
      <c r="H2991" s="962" t="s">
        <v>24</v>
      </c>
      <c r="I2991" s="962" t="s">
        <v>682</v>
      </c>
    </row>
    <row r="2992" spans="1:9">
      <c r="A2992" s="968" t="s">
        <v>264</v>
      </c>
      <c r="B2992" s="962" t="s">
        <v>688</v>
      </c>
      <c r="C2992" s="964">
        <v>0</v>
      </c>
      <c r="D2992" s="971" t="s">
        <v>748</v>
      </c>
      <c r="E2992" s="962">
        <v>504</v>
      </c>
      <c r="F2992" s="962">
        <v>2</v>
      </c>
      <c r="G2992" s="962" t="s">
        <v>685</v>
      </c>
      <c r="H2992" s="962" t="s">
        <v>133</v>
      </c>
      <c r="I2992" s="962" t="s">
        <v>682</v>
      </c>
    </row>
    <row r="2993" spans="1:9">
      <c r="A2993" s="968" t="s">
        <v>138</v>
      </c>
      <c r="B2993" s="962" t="s">
        <v>688</v>
      </c>
      <c r="C2993" s="964">
        <v>152.63058892444727</v>
      </c>
      <c r="D2993" s="971" t="s">
        <v>748</v>
      </c>
      <c r="E2993" s="962">
        <v>504</v>
      </c>
      <c r="F2993" s="962">
        <v>2</v>
      </c>
      <c r="G2993" s="962" t="s">
        <v>685</v>
      </c>
      <c r="H2993" s="962" t="s">
        <v>87</v>
      </c>
      <c r="I2993" s="962" t="s">
        <v>682</v>
      </c>
    </row>
    <row r="2994" spans="1:9">
      <c r="A2994" s="966" t="s">
        <v>212</v>
      </c>
      <c r="B2994" s="962" t="s">
        <v>688</v>
      </c>
      <c r="C2994" s="964">
        <v>5861.0146146987763</v>
      </c>
      <c r="D2994" s="971" t="s">
        <v>748</v>
      </c>
      <c r="E2994" s="962">
        <v>504</v>
      </c>
      <c r="F2994" s="962">
        <v>2</v>
      </c>
      <c r="G2994" s="962" t="s">
        <v>685</v>
      </c>
      <c r="H2994" s="962" t="s">
        <v>146</v>
      </c>
      <c r="I2994" s="962" t="s">
        <v>705</v>
      </c>
    </row>
    <row r="2995" spans="1:9">
      <c r="A2995" s="962" t="s">
        <v>20</v>
      </c>
      <c r="B2995" s="962" t="s">
        <v>688</v>
      </c>
      <c r="C2995" s="964">
        <v>524.03325692421629</v>
      </c>
      <c r="D2995" s="971" t="s">
        <v>748</v>
      </c>
      <c r="E2995" s="962">
        <v>504</v>
      </c>
      <c r="F2995" s="962">
        <v>3</v>
      </c>
      <c r="G2995" s="962" t="s">
        <v>685</v>
      </c>
      <c r="H2995" s="962" t="s">
        <v>24</v>
      </c>
      <c r="I2995" s="963" t="s">
        <v>683</v>
      </c>
    </row>
    <row r="2996" spans="1:9">
      <c r="A2996" s="962" t="s">
        <v>143</v>
      </c>
      <c r="B2996" s="962" t="s">
        <v>688</v>
      </c>
      <c r="C2996" s="964">
        <v>3939.2844830854874</v>
      </c>
      <c r="D2996" s="971" t="s">
        <v>748</v>
      </c>
      <c r="E2996" s="962">
        <v>504</v>
      </c>
      <c r="F2996" s="962">
        <v>3</v>
      </c>
      <c r="G2996" s="962" t="s">
        <v>685</v>
      </c>
      <c r="H2996" s="962" t="s">
        <v>146</v>
      </c>
      <c r="I2996" s="963" t="s">
        <v>681</v>
      </c>
    </row>
    <row r="2997" spans="1:9">
      <c r="A2997" s="966" t="s">
        <v>152</v>
      </c>
      <c r="B2997" s="962" t="s">
        <v>688</v>
      </c>
      <c r="C2997" s="964">
        <v>10245.753678483814</v>
      </c>
      <c r="D2997" s="971" t="s">
        <v>748</v>
      </c>
      <c r="E2997" s="962">
        <v>504</v>
      </c>
      <c r="F2997" s="962">
        <v>3</v>
      </c>
      <c r="G2997" s="962" t="s">
        <v>685</v>
      </c>
      <c r="H2997" s="962" t="s">
        <v>146</v>
      </c>
      <c r="I2997" s="963" t="s">
        <v>681</v>
      </c>
    </row>
    <row r="2998" spans="1:9">
      <c r="A2998" s="966" t="s">
        <v>158</v>
      </c>
      <c r="B2998" s="962" t="s">
        <v>688</v>
      </c>
      <c r="C2998" s="964">
        <v>17118.419726191059</v>
      </c>
      <c r="D2998" s="971" t="s">
        <v>748</v>
      </c>
      <c r="E2998" s="962">
        <v>504</v>
      </c>
      <c r="F2998" s="962">
        <v>3</v>
      </c>
      <c r="G2998" s="962" t="s">
        <v>685</v>
      </c>
      <c r="H2998" s="962" t="s">
        <v>146</v>
      </c>
      <c r="I2998" s="963" t="s">
        <v>683</v>
      </c>
    </row>
    <row r="2999" spans="1:9">
      <c r="A2999" s="966" t="s">
        <v>30</v>
      </c>
      <c r="B2999" s="962" t="s">
        <v>688</v>
      </c>
      <c r="C2999" s="964">
        <v>1501.0239956955713</v>
      </c>
      <c r="D2999" s="971" t="s">
        <v>748</v>
      </c>
      <c r="E2999" s="962">
        <v>504</v>
      </c>
      <c r="F2999" s="962">
        <v>3</v>
      </c>
      <c r="G2999" s="962" t="s">
        <v>685</v>
      </c>
      <c r="H2999" s="962" t="s">
        <v>32</v>
      </c>
      <c r="I2999" s="963" t="s">
        <v>681</v>
      </c>
    </row>
    <row r="3000" spans="1:9">
      <c r="A3000" s="967" t="s">
        <v>39</v>
      </c>
      <c r="B3000" s="962" t="s">
        <v>688</v>
      </c>
      <c r="C3000" s="964">
        <v>632.45393077060578</v>
      </c>
      <c r="D3000" s="971" t="s">
        <v>748</v>
      </c>
      <c r="E3000" s="962">
        <v>504</v>
      </c>
      <c r="F3000" s="962">
        <v>3</v>
      </c>
      <c r="G3000" s="962" t="s">
        <v>685</v>
      </c>
      <c r="H3000" s="962" t="s">
        <v>24</v>
      </c>
      <c r="I3000" s="963" t="s">
        <v>682</v>
      </c>
    </row>
    <row r="3001" spans="1:9">
      <c r="A3001" s="968" t="s">
        <v>70</v>
      </c>
      <c r="B3001" s="962" t="s">
        <v>688</v>
      </c>
      <c r="C3001" s="964">
        <v>2782.7972953906656</v>
      </c>
      <c r="D3001" s="971" t="s">
        <v>748</v>
      </c>
      <c r="E3001" s="962">
        <v>504</v>
      </c>
      <c r="F3001" s="962">
        <v>3</v>
      </c>
      <c r="G3001" s="962" t="s">
        <v>685</v>
      </c>
      <c r="H3001" s="962" t="s">
        <v>32</v>
      </c>
      <c r="I3001" s="963" t="s">
        <v>711</v>
      </c>
    </row>
    <row r="3002" spans="1:9">
      <c r="A3002" s="968" t="s">
        <v>746</v>
      </c>
      <c r="B3002" s="962" t="s">
        <v>688</v>
      </c>
      <c r="C3002" s="964">
        <v>2276.8341507741811</v>
      </c>
      <c r="D3002" s="971" t="s">
        <v>748</v>
      </c>
      <c r="E3002" s="962">
        <v>504</v>
      </c>
      <c r="F3002" s="962">
        <v>3</v>
      </c>
      <c r="G3002" s="962" t="s">
        <v>685</v>
      </c>
      <c r="H3002" s="962" t="s">
        <v>46</v>
      </c>
      <c r="I3002" s="963" t="s">
        <v>682</v>
      </c>
    </row>
    <row r="3003" spans="1:9">
      <c r="A3003" s="968" t="s">
        <v>63</v>
      </c>
      <c r="B3003" s="962" t="s">
        <v>688</v>
      </c>
      <c r="C3003" s="964">
        <v>1264.9078615412116</v>
      </c>
      <c r="D3003" s="971" t="s">
        <v>748</v>
      </c>
      <c r="E3003" s="962">
        <v>504</v>
      </c>
      <c r="F3003" s="962">
        <v>3</v>
      </c>
      <c r="G3003" s="962" t="s">
        <v>685</v>
      </c>
      <c r="H3003" s="962" t="s">
        <v>64</v>
      </c>
      <c r="I3003" s="963" t="s">
        <v>683</v>
      </c>
    </row>
    <row r="3004" spans="1:9">
      <c r="A3004" s="966" t="s">
        <v>166</v>
      </c>
      <c r="B3004" s="962" t="s">
        <v>688</v>
      </c>
      <c r="C3004" s="964">
        <v>2212.6416868848905</v>
      </c>
      <c r="D3004" s="971" t="s">
        <v>748</v>
      </c>
      <c r="E3004" s="962">
        <v>504</v>
      </c>
      <c r="F3004" s="962">
        <v>3</v>
      </c>
      <c r="G3004" s="962" t="s">
        <v>685</v>
      </c>
      <c r="H3004" s="962" t="s">
        <v>146</v>
      </c>
      <c r="I3004" s="963" t="s">
        <v>683</v>
      </c>
    </row>
    <row r="3005" spans="1:9">
      <c r="A3005" s="966" t="s">
        <v>173</v>
      </c>
      <c r="B3005" s="962" t="s">
        <v>688</v>
      </c>
      <c r="C3005" s="964">
        <v>0</v>
      </c>
      <c r="D3005" s="971" t="s">
        <v>748</v>
      </c>
      <c r="E3005" s="962">
        <v>504</v>
      </c>
      <c r="F3005" s="962">
        <v>3</v>
      </c>
      <c r="G3005" s="962" t="s">
        <v>685</v>
      </c>
      <c r="H3005" s="962" t="s">
        <v>146</v>
      </c>
      <c r="I3005" s="963" t="s">
        <v>683</v>
      </c>
    </row>
    <row r="3006" spans="1:9">
      <c r="A3006" s="969" t="s">
        <v>52</v>
      </c>
      <c r="B3006" s="962" t="s">
        <v>688</v>
      </c>
      <c r="C3006" s="964">
        <v>4300.6867292401193</v>
      </c>
      <c r="D3006" s="971" t="s">
        <v>748</v>
      </c>
      <c r="E3006" s="962">
        <v>504</v>
      </c>
      <c r="F3006" s="962">
        <v>3</v>
      </c>
      <c r="G3006" s="962" t="s">
        <v>685</v>
      </c>
      <c r="H3006" s="962" t="s">
        <v>54</v>
      </c>
      <c r="I3006" s="962" t="s">
        <v>721</v>
      </c>
    </row>
    <row r="3007" spans="1:9">
      <c r="A3007" s="966" t="s">
        <v>185</v>
      </c>
      <c r="B3007" s="962" t="s">
        <v>688</v>
      </c>
      <c r="C3007" s="964">
        <v>272612.9423193619</v>
      </c>
      <c r="D3007" s="971" t="s">
        <v>748</v>
      </c>
      <c r="E3007" s="962">
        <v>504</v>
      </c>
      <c r="F3007" s="962">
        <v>3</v>
      </c>
      <c r="G3007" s="962" t="s">
        <v>685</v>
      </c>
      <c r="H3007" s="962" t="s">
        <v>146</v>
      </c>
      <c r="I3007" s="963" t="s">
        <v>681</v>
      </c>
    </row>
    <row r="3008" spans="1:9">
      <c r="A3008" s="968" t="s">
        <v>747</v>
      </c>
      <c r="B3008" s="962" t="s">
        <v>688</v>
      </c>
      <c r="C3008" s="964">
        <v>0</v>
      </c>
      <c r="D3008" s="971" t="s">
        <v>748</v>
      </c>
      <c r="E3008" s="962">
        <v>504</v>
      </c>
      <c r="F3008" s="962">
        <v>3</v>
      </c>
      <c r="G3008" s="962" t="s">
        <v>685</v>
      </c>
      <c r="H3008" s="962" t="s">
        <v>24</v>
      </c>
      <c r="I3008" s="962" t="s">
        <v>683</v>
      </c>
    </row>
    <row r="3009" spans="1:9">
      <c r="A3009" s="966" t="s">
        <v>181</v>
      </c>
      <c r="B3009" s="962" t="s">
        <v>688</v>
      </c>
      <c r="C3009" s="964">
        <v>24083.845683744668</v>
      </c>
      <c r="D3009" s="971" t="s">
        <v>748</v>
      </c>
      <c r="E3009" s="962">
        <v>504</v>
      </c>
      <c r="F3009" s="962">
        <v>3</v>
      </c>
      <c r="G3009" s="962" t="s">
        <v>685</v>
      </c>
      <c r="H3009" s="962" t="s">
        <v>146</v>
      </c>
      <c r="I3009" s="963" t="s">
        <v>681</v>
      </c>
    </row>
    <row r="3010" spans="1:9">
      <c r="A3010" s="967" t="s">
        <v>261</v>
      </c>
      <c r="B3010" s="962" t="s">
        <v>688</v>
      </c>
      <c r="C3010" s="964">
        <v>1239.6097043103873</v>
      </c>
      <c r="D3010" s="971" t="s">
        <v>748</v>
      </c>
      <c r="E3010" s="962">
        <v>504</v>
      </c>
      <c r="F3010" s="962">
        <v>3</v>
      </c>
      <c r="G3010" s="962" t="s">
        <v>685</v>
      </c>
      <c r="H3010" s="962" t="s">
        <v>79</v>
      </c>
      <c r="I3010" s="962" t="s">
        <v>683</v>
      </c>
    </row>
    <row r="3011" spans="1:9">
      <c r="A3011" s="966" t="s">
        <v>190</v>
      </c>
      <c r="B3011" s="962" t="s">
        <v>688</v>
      </c>
      <c r="C3011" s="964">
        <v>16848.572715728937</v>
      </c>
      <c r="D3011" s="971" t="s">
        <v>748</v>
      </c>
      <c r="E3011" s="962">
        <v>504</v>
      </c>
      <c r="F3011" s="962">
        <v>3</v>
      </c>
      <c r="G3011" s="962" t="s">
        <v>685</v>
      </c>
      <c r="H3011" s="962" t="s">
        <v>146</v>
      </c>
      <c r="I3011" s="963" t="s">
        <v>681</v>
      </c>
    </row>
    <row r="3012" spans="1:9">
      <c r="A3012" s="968" t="s">
        <v>83</v>
      </c>
      <c r="B3012" s="962" t="s">
        <v>688</v>
      </c>
      <c r="C3012" s="964">
        <v>126.49078615412115</v>
      </c>
      <c r="D3012" s="971" t="s">
        <v>748</v>
      </c>
      <c r="E3012" s="962">
        <v>504</v>
      </c>
      <c r="F3012" s="962">
        <v>3</v>
      </c>
      <c r="G3012" s="962" t="s">
        <v>685</v>
      </c>
      <c r="H3012" s="962" t="s">
        <v>87</v>
      </c>
      <c r="I3012" s="962" t="s">
        <v>682</v>
      </c>
    </row>
    <row r="3013" spans="1:9">
      <c r="A3013" s="966" t="s">
        <v>192</v>
      </c>
      <c r="B3013" s="962" t="s">
        <v>688</v>
      </c>
      <c r="C3013" s="964">
        <v>1992.2298819274081</v>
      </c>
      <c r="D3013" s="971" t="s">
        <v>748</v>
      </c>
      <c r="E3013" s="962">
        <v>504</v>
      </c>
      <c r="F3013" s="962">
        <v>3</v>
      </c>
      <c r="G3013" s="962" t="s">
        <v>685</v>
      </c>
      <c r="H3013" s="962" t="s">
        <v>146</v>
      </c>
      <c r="I3013" s="962" t="s">
        <v>683</v>
      </c>
    </row>
    <row r="3014" spans="1:9">
      <c r="A3014" s="966" t="s">
        <v>94</v>
      </c>
      <c r="B3014" s="962" t="s">
        <v>688</v>
      </c>
      <c r="C3014" s="964">
        <v>5312.6130184730891</v>
      </c>
      <c r="D3014" s="971" t="s">
        <v>748</v>
      </c>
      <c r="E3014" s="962">
        <v>504</v>
      </c>
      <c r="F3014" s="962">
        <v>3</v>
      </c>
      <c r="G3014" s="962" t="s">
        <v>685</v>
      </c>
      <c r="H3014" s="962" t="s">
        <v>95</v>
      </c>
      <c r="I3014" s="962" t="s">
        <v>726</v>
      </c>
    </row>
    <row r="3015" spans="1:9">
      <c r="A3015" s="966" t="s">
        <v>196</v>
      </c>
      <c r="B3015" s="962" t="s">
        <v>688</v>
      </c>
      <c r="C3015" s="964">
        <v>196783.52303119708</v>
      </c>
      <c r="D3015" s="971" t="s">
        <v>748</v>
      </c>
      <c r="E3015" s="962">
        <v>504</v>
      </c>
      <c r="F3015" s="962">
        <v>3</v>
      </c>
      <c r="G3015" s="962" t="s">
        <v>685</v>
      </c>
      <c r="H3015" s="962" t="s">
        <v>146</v>
      </c>
      <c r="I3015" s="962" t="s">
        <v>681</v>
      </c>
    </row>
    <row r="3016" spans="1:9">
      <c r="A3016" s="966" t="s">
        <v>100</v>
      </c>
      <c r="B3016" s="962" t="s">
        <v>688</v>
      </c>
      <c r="C3016" s="964">
        <v>0</v>
      </c>
      <c r="D3016" s="971" t="s">
        <v>748</v>
      </c>
      <c r="E3016" s="962">
        <v>504</v>
      </c>
      <c r="F3016" s="962">
        <v>3</v>
      </c>
      <c r="G3016" s="962" t="s">
        <v>685</v>
      </c>
      <c r="H3016" s="962" t="s">
        <v>24</v>
      </c>
      <c r="I3016" s="962" t="s">
        <v>682</v>
      </c>
    </row>
    <row r="3017" spans="1:9">
      <c r="A3017" s="966" t="s">
        <v>198</v>
      </c>
      <c r="B3017" s="962" t="s">
        <v>688</v>
      </c>
      <c r="C3017" s="964">
        <v>0</v>
      </c>
      <c r="D3017" s="971" t="s">
        <v>748</v>
      </c>
      <c r="E3017" s="962">
        <v>504</v>
      </c>
      <c r="F3017" s="962">
        <v>3</v>
      </c>
      <c r="G3017" s="962" t="s">
        <v>685</v>
      </c>
      <c r="H3017" s="962" t="s">
        <v>146</v>
      </c>
      <c r="I3017" s="962" t="s">
        <v>683</v>
      </c>
    </row>
    <row r="3018" spans="1:9">
      <c r="A3018" s="966" t="s">
        <v>201</v>
      </c>
      <c r="B3018" s="962" t="s">
        <v>688</v>
      </c>
      <c r="C3018" s="964">
        <v>0</v>
      </c>
      <c r="D3018" s="971" t="s">
        <v>748</v>
      </c>
      <c r="E3018" s="962">
        <v>504</v>
      </c>
      <c r="F3018" s="962">
        <v>3</v>
      </c>
      <c r="G3018" s="962" t="s">
        <v>685</v>
      </c>
      <c r="H3018" s="962" t="s">
        <v>146</v>
      </c>
      <c r="I3018" s="963" t="s">
        <v>683</v>
      </c>
    </row>
    <row r="3019" spans="1:9">
      <c r="A3019" s="968" t="s">
        <v>103</v>
      </c>
      <c r="B3019" s="962" t="s">
        <v>688</v>
      </c>
      <c r="C3019" s="964">
        <v>379.47235846236345</v>
      </c>
      <c r="D3019" s="971" t="s">
        <v>748</v>
      </c>
      <c r="E3019" s="962">
        <v>504</v>
      </c>
      <c r="F3019" s="962">
        <v>3</v>
      </c>
      <c r="G3019" s="962" t="s">
        <v>685</v>
      </c>
      <c r="H3019" s="962" t="s">
        <v>79</v>
      </c>
      <c r="I3019" s="962" t="s">
        <v>682</v>
      </c>
    </row>
    <row r="3020" spans="1:9">
      <c r="A3020" s="968" t="s">
        <v>107</v>
      </c>
      <c r="B3020" s="962" t="s">
        <v>688</v>
      </c>
      <c r="C3020" s="964">
        <v>758.94471692472689</v>
      </c>
      <c r="D3020" s="971" t="s">
        <v>748</v>
      </c>
      <c r="E3020" s="962">
        <v>504</v>
      </c>
      <c r="F3020" s="962">
        <v>3</v>
      </c>
      <c r="G3020" s="962" t="s">
        <v>685</v>
      </c>
      <c r="H3020" s="962" t="s">
        <v>79</v>
      </c>
      <c r="I3020" s="962" t="s">
        <v>682</v>
      </c>
    </row>
    <row r="3021" spans="1:9">
      <c r="A3021" s="968" t="s">
        <v>108</v>
      </c>
      <c r="B3021" s="962" t="s">
        <v>688</v>
      </c>
      <c r="C3021" s="964">
        <v>379.47235846236345</v>
      </c>
      <c r="D3021" s="971" t="s">
        <v>748</v>
      </c>
      <c r="E3021" s="962">
        <v>504</v>
      </c>
      <c r="F3021" s="962">
        <v>3</v>
      </c>
      <c r="G3021" s="962" t="s">
        <v>685</v>
      </c>
      <c r="H3021" s="962" t="s">
        <v>32</v>
      </c>
      <c r="I3021" s="962" t="s">
        <v>682</v>
      </c>
    </row>
    <row r="3022" spans="1:9">
      <c r="A3022" s="966" t="s">
        <v>203</v>
      </c>
      <c r="B3022" s="962" t="s">
        <v>688</v>
      </c>
      <c r="C3022" s="964">
        <v>105746.2972248453</v>
      </c>
      <c r="D3022" s="971" t="s">
        <v>748</v>
      </c>
      <c r="E3022" s="962">
        <v>504</v>
      </c>
      <c r="F3022" s="962">
        <v>3</v>
      </c>
      <c r="G3022" s="962" t="s">
        <v>685</v>
      </c>
      <c r="H3022" s="962" t="s">
        <v>146</v>
      </c>
      <c r="I3022" s="963" t="s">
        <v>681</v>
      </c>
    </row>
    <row r="3023" spans="1:9">
      <c r="A3023" s="966" t="s">
        <v>204</v>
      </c>
      <c r="B3023" s="962" t="s">
        <v>688</v>
      </c>
      <c r="C3023" s="964">
        <v>1099828.9528910066</v>
      </c>
      <c r="D3023" s="971" t="s">
        <v>748</v>
      </c>
      <c r="E3023" s="962">
        <v>504</v>
      </c>
      <c r="F3023" s="962">
        <v>3</v>
      </c>
      <c r="G3023" s="962" t="s">
        <v>685</v>
      </c>
      <c r="H3023" s="962" t="s">
        <v>146</v>
      </c>
      <c r="I3023" s="963" t="s">
        <v>681</v>
      </c>
    </row>
    <row r="3024" spans="1:9">
      <c r="A3024" s="966" t="s">
        <v>262</v>
      </c>
      <c r="B3024" s="962" t="s">
        <v>688</v>
      </c>
      <c r="C3024" s="964">
        <v>217581.01762324228</v>
      </c>
      <c r="D3024" s="971" t="s">
        <v>748</v>
      </c>
      <c r="E3024" s="962">
        <v>504</v>
      </c>
      <c r="F3024" s="962">
        <v>3</v>
      </c>
      <c r="G3024" s="962" t="s">
        <v>685</v>
      </c>
      <c r="H3024" s="962" t="s">
        <v>146</v>
      </c>
      <c r="I3024" s="963" t="s">
        <v>681</v>
      </c>
    </row>
    <row r="3025" spans="1:9">
      <c r="A3025" s="966" t="s">
        <v>263</v>
      </c>
      <c r="B3025" s="962" t="s">
        <v>688</v>
      </c>
      <c r="C3025" s="964">
        <v>291.47876809427919</v>
      </c>
      <c r="D3025" s="971" t="s">
        <v>748</v>
      </c>
      <c r="E3025" s="962">
        <v>504</v>
      </c>
      <c r="F3025" s="962">
        <v>3</v>
      </c>
      <c r="G3025" s="962" t="s">
        <v>685</v>
      </c>
      <c r="H3025" s="962" t="s">
        <v>24</v>
      </c>
      <c r="I3025" s="962" t="s">
        <v>683</v>
      </c>
    </row>
    <row r="3026" spans="1:9">
      <c r="A3026" s="969" t="s">
        <v>122</v>
      </c>
      <c r="B3026" s="962" t="s">
        <v>688</v>
      </c>
      <c r="C3026" s="964">
        <v>885.43550307884811</v>
      </c>
      <c r="D3026" s="971" t="s">
        <v>748</v>
      </c>
      <c r="E3026" s="962">
        <v>504</v>
      </c>
      <c r="F3026" s="962">
        <v>3</v>
      </c>
      <c r="G3026" s="962" t="s">
        <v>685</v>
      </c>
      <c r="H3026" s="962" t="s">
        <v>79</v>
      </c>
      <c r="I3026" s="962" t="s">
        <v>683</v>
      </c>
    </row>
    <row r="3027" spans="1:9">
      <c r="A3027" s="969" t="s">
        <v>120</v>
      </c>
      <c r="B3027" s="962" t="s">
        <v>688</v>
      </c>
      <c r="C3027" s="964">
        <v>632.45393077060578</v>
      </c>
      <c r="D3027" s="971" t="s">
        <v>748</v>
      </c>
      <c r="E3027" s="962">
        <v>504</v>
      </c>
      <c r="F3027" s="962">
        <v>3</v>
      </c>
      <c r="G3027" s="962" t="s">
        <v>685</v>
      </c>
      <c r="H3027" s="962" t="s">
        <v>79</v>
      </c>
    </row>
    <row r="3028" spans="1:9">
      <c r="A3028" s="969" t="s">
        <v>123</v>
      </c>
      <c r="B3028" s="962" t="s">
        <v>688</v>
      </c>
      <c r="C3028" s="964">
        <v>379.47235846236345</v>
      </c>
      <c r="D3028" s="971" t="s">
        <v>748</v>
      </c>
      <c r="E3028" s="962">
        <v>504</v>
      </c>
      <c r="F3028" s="962">
        <v>3</v>
      </c>
      <c r="G3028" s="962" t="s">
        <v>685</v>
      </c>
      <c r="H3028" s="962" t="s">
        <v>54</v>
      </c>
      <c r="I3028" s="962" t="s">
        <v>683</v>
      </c>
    </row>
    <row r="3029" spans="1:9">
      <c r="A3029" s="967" t="s">
        <v>214</v>
      </c>
      <c r="B3029" s="962" t="s">
        <v>688</v>
      </c>
      <c r="C3029" s="964">
        <v>0</v>
      </c>
      <c r="D3029" s="971" t="s">
        <v>748</v>
      </c>
      <c r="E3029" s="962">
        <v>504</v>
      </c>
      <c r="F3029" s="962">
        <v>3</v>
      </c>
      <c r="G3029" s="962" t="s">
        <v>685</v>
      </c>
      <c r="H3029" s="962" t="s">
        <v>146</v>
      </c>
      <c r="I3029" s="962" t="s">
        <v>683</v>
      </c>
    </row>
    <row r="3030" spans="1:9" ht="15.6">
      <c r="A3030" s="967" t="s">
        <v>218</v>
      </c>
      <c r="B3030" s="962" t="s">
        <v>688</v>
      </c>
      <c r="C3030" s="964">
        <v>1138.4170753870906</v>
      </c>
      <c r="D3030" s="971" t="s">
        <v>748</v>
      </c>
      <c r="E3030" s="962">
        <v>504</v>
      </c>
      <c r="F3030" s="962">
        <v>3</v>
      </c>
      <c r="G3030" s="962" t="s">
        <v>685</v>
      </c>
      <c r="H3030" s="962" t="s">
        <v>146</v>
      </c>
      <c r="I3030" s="973" t="s">
        <v>742</v>
      </c>
    </row>
    <row r="3031" spans="1:9">
      <c r="A3031" s="969" t="s">
        <v>126</v>
      </c>
      <c r="B3031" s="962" t="s">
        <v>688</v>
      </c>
      <c r="C3031" s="964">
        <v>126.49078615412115</v>
      </c>
      <c r="D3031" s="971" t="s">
        <v>748</v>
      </c>
      <c r="E3031" s="962">
        <v>504</v>
      </c>
      <c r="F3031" s="962">
        <v>3</v>
      </c>
      <c r="G3031" s="962" t="s">
        <v>685</v>
      </c>
      <c r="H3031" s="962" t="s">
        <v>32</v>
      </c>
      <c r="I3031" s="962" t="s">
        <v>681</v>
      </c>
    </row>
    <row r="3032" spans="1:9">
      <c r="A3032" s="968" t="s">
        <v>129</v>
      </c>
      <c r="B3032" s="962" t="s">
        <v>688</v>
      </c>
      <c r="C3032" s="964">
        <v>379.47235846236345</v>
      </c>
      <c r="D3032" s="971" t="s">
        <v>748</v>
      </c>
      <c r="E3032" s="962">
        <v>504</v>
      </c>
      <c r="F3032" s="962">
        <v>3</v>
      </c>
      <c r="G3032" s="962" t="s">
        <v>685</v>
      </c>
      <c r="H3032" s="962" t="s">
        <v>24</v>
      </c>
      <c r="I3032" s="962" t="s">
        <v>682</v>
      </c>
    </row>
    <row r="3033" spans="1:9">
      <c r="A3033" s="968" t="s">
        <v>264</v>
      </c>
      <c r="B3033" s="962" t="s">
        <v>688</v>
      </c>
      <c r="C3033" s="964">
        <v>0</v>
      </c>
      <c r="D3033" s="971" t="s">
        <v>748</v>
      </c>
      <c r="E3033" s="962">
        <v>504</v>
      </c>
      <c r="F3033" s="962">
        <v>3</v>
      </c>
      <c r="G3033" s="962" t="s">
        <v>685</v>
      </c>
      <c r="H3033" s="962" t="s">
        <v>133</v>
      </c>
      <c r="I3033" s="962" t="s">
        <v>682</v>
      </c>
    </row>
    <row r="3034" spans="1:9">
      <c r="A3034" s="968" t="s">
        <v>138</v>
      </c>
      <c r="B3034" s="962" t="s">
        <v>688</v>
      </c>
      <c r="C3034" s="964">
        <v>252.98157230824231</v>
      </c>
      <c r="D3034" s="971" t="s">
        <v>748</v>
      </c>
      <c r="E3034" s="962">
        <v>504</v>
      </c>
      <c r="F3034" s="962">
        <v>3</v>
      </c>
      <c r="G3034" s="962" t="s">
        <v>685</v>
      </c>
      <c r="H3034" s="962" t="s">
        <v>87</v>
      </c>
      <c r="I3034" s="962" t="s">
        <v>682</v>
      </c>
    </row>
    <row r="3035" spans="1:9">
      <c r="A3035" s="966" t="s">
        <v>212</v>
      </c>
      <c r="B3035" s="962" t="s">
        <v>688</v>
      </c>
      <c r="C3035" s="964">
        <v>4806.6498738566042</v>
      </c>
      <c r="D3035" s="971" t="s">
        <v>748</v>
      </c>
      <c r="E3035" s="962">
        <v>504</v>
      </c>
      <c r="F3035" s="962">
        <v>3</v>
      </c>
      <c r="G3035" s="962" t="s">
        <v>685</v>
      </c>
      <c r="H3035" s="962" t="s">
        <v>146</v>
      </c>
      <c r="I3035" s="962" t="s">
        <v>705</v>
      </c>
    </row>
    <row r="3036" spans="1:9">
      <c r="A3036" s="962" t="s">
        <v>20</v>
      </c>
      <c r="B3036" s="962" t="s">
        <v>688</v>
      </c>
      <c r="C3036" s="964">
        <v>0</v>
      </c>
      <c r="D3036" s="978">
        <v>0</v>
      </c>
      <c r="E3036" s="962">
        <v>504</v>
      </c>
      <c r="F3036" s="962">
        <v>4</v>
      </c>
      <c r="G3036" s="962" t="s">
        <v>677</v>
      </c>
      <c r="H3036" s="962" t="s">
        <v>24</v>
      </c>
      <c r="I3036" s="963" t="s">
        <v>683</v>
      </c>
    </row>
    <row r="3037" spans="1:9">
      <c r="A3037" s="962" t="s">
        <v>143</v>
      </c>
      <c r="B3037" s="962" t="s">
        <v>688</v>
      </c>
      <c r="C3037" s="964">
        <v>0</v>
      </c>
      <c r="D3037" s="978">
        <v>0</v>
      </c>
      <c r="E3037" s="962">
        <v>504</v>
      </c>
      <c r="F3037" s="962">
        <v>4</v>
      </c>
      <c r="G3037" s="962" t="s">
        <v>677</v>
      </c>
      <c r="H3037" s="962" t="s">
        <v>146</v>
      </c>
      <c r="I3037" s="963" t="s">
        <v>681</v>
      </c>
    </row>
    <row r="3038" spans="1:9">
      <c r="A3038" s="966" t="s">
        <v>152</v>
      </c>
      <c r="B3038" s="962" t="s">
        <v>688</v>
      </c>
      <c r="C3038" s="964">
        <v>6137.6825187342383</v>
      </c>
      <c r="D3038" s="978">
        <v>0</v>
      </c>
      <c r="E3038" s="962">
        <v>504</v>
      </c>
      <c r="F3038" s="962">
        <v>4</v>
      </c>
      <c r="G3038" s="962" t="s">
        <v>677</v>
      </c>
      <c r="H3038" s="962" t="s">
        <v>146</v>
      </c>
      <c r="I3038" s="963" t="s">
        <v>681</v>
      </c>
    </row>
    <row r="3039" spans="1:9">
      <c r="A3039" s="966" t="s">
        <v>158</v>
      </c>
      <c r="B3039" s="962" t="s">
        <v>688</v>
      </c>
      <c r="C3039" s="964">
        <v>890.03516802990703</v>
      </c>
      <c r="D3039" s="978">
        <v>0</v>
      </c>
      <c r="E3039" s="962">
        <v>504</v>
      </c>
      <c r="F3039" s="962">
        <v>4</v>
      </c>
      <c r="G3039" s="962" t="s">
        <v>677</v>
      </c>
      <c r="H3039" s="962" t="s">
        <v>146</v>
      </c>
      <c r="I3039" s="963" t="s">
        <v>683</v>
      </c>
    </row>
    <row r="3040" spans="1:9">
      <c r="A3040" s="966" t="s">
        <v>30</v>
      </c>
      <c r="B3040" s="962" t="s">
        <v>688</v>
      </c>
      <c r="C3040" s="964">
        <v>0</v>
      </c>
      <c r="D3040" s="978">
        <v>0</v>
      </c>
      <c r="E3040" s="962">
        <v>504</v>
      </c>
      <c r="F3040" s="962">
        <v>4</v>
      </c>
      <c r="G3040" s="962" t="s">
        <v>677</v>
      </c>
      <c r="H3040" s="962" t="s">
        <v>32</v>
      </c>
      <c r="I3040" s="963" t="s">
        <v>681</v>
      </c>
    </row>
    <row r="3041" spans="1:9">
      <c r="A3041" s="967" t="s">
        <v>39</v>
      </c>
      <c r="B3041" s="962" t="s">
        <v>688</v>
      </c>
      <c r="C3041" s="964">
        <v>0</v>
      </c>
      <c r="D3041" s="978">
        <v>0</v>
      </c>
      <c r="E3041" s="962">
        <v>504</v>
      </c>
      <c r="F3041" s="962">
        <v>4</v>
      </c>
      <c r="G3041" s="962" t="s">
        <v>677</v>
      </c>
      <c r="H3041" s="962" t="s">
        <v>24</v>
      </c>
      <c r="I3041" s="963" t="s">
        <v>682</v>
      </c>
    </row>
    <row r="3042" spans="1:9">
      <c r="A3042" s="968" t="s">
        <v>70</v>
      </c>
      <c r="B3042" s="962" t="s">
        <v>688</v>
      </c>
      <c r="C3042" s="964">
        <v>356.01406721196281</v>
      </c>
      <c r="D3042" s="978">
        <v>0</v>
      </c>
      <c r="E3042" s="962">
        <v>504</v>
      </c>
      <c r="F3042" s="962">
        <v>4</v>
      </c>
      <c r="G3042" s="962" t="s">
        <v>677</v>
      </c>
      <c r="H3042" s="962" t="s">
        <v>32</v>
      </c>
      <c r="I3042" s="963" t="s">
        <v>711</v>
      </c>
    </row>
    <row r="3043" spans="1:9">
      <c r="A3043" s="968" t="s">
        <v>746</v>
      </c>
      <c r="B3043" s="962" t="s">
        <v>688</v>
      </c>
      <c r="C3043" s="964">
        <v>356.01406721196281</v>
      </c>
      <c r="D3043" s="978">
        <v>0</v>
      </c>
      <c r="E3043" s="962">
        <v>504</v>
      </c>
      <c r="F3043" s="962">
        <v>4</v>
      </c>
      <c r="G3043" s="962" t="s">
        <v>677</v>
      </c>
      <c r="H3043" s="962" t="s">
        <v>46</v>
      </c>
      <c r="I3043" s="963" t="s">
        <v>682</v>
      </c>
    </row>
    <row r="3044" spans="1:9">
      <c r="A3044" s="968" t="s">
        <v>63</v>
      </c>
      <c r="B3044" s="962" t="s">
        <v>688</v>
      </c>
      <c r="C3044" s="964">
        <v>89.003516802990703</v>
      </c>
      <c r="D3044" s="978">
        <v>0</v>
      </c>
      <c r="E3044" s="962">
        <v>504</v>
      </c>
      <c r="F3044" s="962">
        <v>4</v>
      </c>
      <c r="G3044" s="962" t="s">
        <v>677</v>
      </c>
      <c r="H3044" s="962" t="s">
        <v>64</v>
      </c>
      <c r="I3044" s="963" t="s">
        <v>683</v>
      </c>
    </row>
    <row r="3045" spans="1:9">
      <c r="A3045" s="966" t="s">
        <v>166</v>
      </c>
      <c r="B3045" s="962" t="s">
        <v>688</v>
      </c>
      <c r="C3045" s="964">
        <v>0</v>
      </c>
      <c r="D3045" s="978">
        <v>0</v>
      </c>
      <c r="E3045" s="962">
        <v>504</v>
      </c>
      <c r="F3045" s="962">
        <v>4</v>
      </c>
      <c r="G3045" s="962" t="s">
        <v>677</v>
      </c>
      <c r="H3045" s="962" t="s">
        <v>146</v>
      </c>
      <c r="I3045" s="963" t="s">
        <v>683</v>
      </c>
    </row>
    <row r="3046" spans="1:9">
      <c r="A3046" s="966" t="s">
        <v>173</v>
      </c>
      <c r="B3046" s="962" t="s">
        <v>688</v>
      </c>
      <c r="C3046" s="964">
        <v>0</v>
      </c>
      <c r="D3046" s="978">
        <v>0</v>
      </c>
      <c r="E3046" s="962">
        <v>504</v>
      </c>
      <c r="F3046" s="962">
        <v>4</v>
      </c>
      <c r="G3046" s="962" t="s">
        <v>677</v>
      </c>
      <c r="H3046" s="962" t="s">
        <v>146</v>
      </c>
      <c r="I3046" s="963" t="s">
        <v>683</v>
      </c>
    </row>
    <row r="3047" spans="1:9">
      <c r="A3047" s="969" t="s">
        <v>52</v>
      </c>
      <c r="B3047" s="962" t="s">
        <v>688</v>
      </c>
      <c r="C3047" s="964">
        <v>712.02813442392562</v>
      </c>
      <c r="D3047" s="978">
        <v>0</v>
      </c>
      <c r="E3047" s="962">
        <v>504</v>
      </c>
      <c r="F3047" s="962">
        <v>4</v>
      </c>
      <c r="G3047" s="962" t="s">
        <v>677</v>
      </c>
      <c r="H3047" s="962" t="s">
        <v>54</v>
      </c>
      <c r="I3047" s="962" t="s">
        <v>721</v>
      </c>
    </row>
    <row r="3048" spans="1:9">
      <c r="A3048" s="966" t="s">
        <v>185</v>
      </c>
      <c r="B3048" s="962" t="s">
        <v>688</v>
      </c>
      <c r="C3048" s="964">
        <v>131081.41276355126</v>
      </c>
      <c r="D3048" s="978">
        <v>0</v>
      </c>
      <c r="E3048" s="962">
        <v>504</v>
      </c>
      <c r="F3048" s="962">
        <v>4</v>
      </c>
      <c r="G3048" s="962" t="s">
        <v>677</v>
      </c>
      <c r="H3048" s="962" t="s">
        <v>146</v>
      </c>
      <c r="I3048" s="963" t="s">
        <v>681</v>
      </c>
    </row>
    <row r="3049" spans="1:9">
      <c r="A3049" s="968" t="s">
        <v>747</v>
      </c>
      <c r="B3049" s="962" t="s">
        <v>688</v>
      </c>
      <c r="C3049" s="964">
        <v>0</v>
      </c>
      <c r="D3049" s="978">
        <v>0</v>
      </c>
      <c r="E3049" s="962">
        <v>504</v>
      </c>
      <c r="F3049" s="962">
        <v>4</v>
      </c>
      <c r="G3049" s="962" t="s">
        <v>677</v>
      </c>
      <c r="H3049" s="962" t="s">
        <v>24</v>
      </c>
      <c r="I3049" s="962" t="s">
        <v>683</v>
      </c>
    </row>
    <row r="3050" spans="1:9">
      <c r="A3050" s="966" t="s">
        <v>181</v>
      </c>
      <c r="B3050" s="962" t="s">
        <v>688</v>
      </c>
      <c r="C3050" s="964">
        <v>9612.3798147229973</v>
      </c>
      <c r="D3050" s="978">
        <v>0</v>
      </c>
      <c r="E3050" s="962">
        <v>504</v>
      </c>
      <c r="F3050" s="962">
        <v>4</v>
      </c>
      <c r="G3050" s="962" t="s">
        <v>677</v>
      </c>
      <c r="H3050" s="962" t="s">
        <v>146</v>
      </c>
      <c r="I3050" s="963" t="s">
        <v>681</v>
      </c>
    </row>
    <row r="3051" spans="1:9">
      <c r="A3051" s="967" t="s">
        <v>261</v>
      </c>
      <c r="B3051" s="962" t="s">
        <v>688</v>
      </c>
      <c r="C3051" s="964">
        <v>0</v>
      </c>
      <c r="D3051" s="978">
        <v>0</v>
      </c>
      <c r="E3051" s="962">
        <v>504</v>
      </c>
      <c r="F3051" s="962">
        <v>4</v>
      </c>
      <c r="G3051" s="962" t="s">
        <v>677</v>
      </c>
      <c r="H3051" s="962" t="s">
        <v>79</v>
      </c>
      <c r="I3051" s="962" t="s">
        <v>683</v>
      </c>
    </row>
    <row r="3052" spans="1:9">
      <c r="A3052" s="966" t="s">
        <v>190</v>
      </c>
      <c r="B3052" s="962" t="s">
        <v>688</v>
      </c>
      <c r="C3052" s="964">
        <v>4734.9870939191051</v>
      </c>
      <c r="D3052" s="978">
        <v>0</v>
      </c>
      <c r="E3052" s="962">
        <v>504</v>
      </c>
      <c r="F3052" s="962">
        <v>4</v>
      </c>
      <c r="G3052" s="962" t="s">
        <v>677</v>
      </c>
      <c r="H3052" s="962" t="s">
        <v>146</v>
      </c>
      <c r="I3052" s="963" t="s">
        <v>681</v>
      </c>
    </row>
    <row r="3053" spans="1:9">
      <c r="A3053" s="968" t="s">
        <v>83</v>
      </c>
      <c r="B3053" s="962" t="s">
        <v>688</v>
      </c>
      <c r="C3053" s="964">
        <v>89.003516802990703</v>
      </c>
      <c r="D3053" s="978">
        <v>0</v>
      </c>
      <c r="E3053" s="962">
        <v>504</v>
      </c>
      <c r="F3053" s="962">
        <v>4</v>
      </c>
      <c r="G3053" s="962" t="s">
        <v>677</v>
      </c>
      <c r="H3053" s="962" t="s">
        <v>87</v>
      </c>
      <c r="I3053" s="962" t="s">
        <v>682</v>
      </c>
    </row>
    <row r="3054" spans="1:9">
      <c r="A3054" s="966" t="s">
        <v>192</v>
      </c>
      <c r="B3054" s="962" t="s">
        <v>688</v>
      </c>
      <c r="C3054" s="964">
        <v>665.86478439380301</v>
      </c>
      <c r="D3054" s="978">
        <v>0</v>
      </c>
      <c r="E3054" s="962">
        <v>504</v>
      </c>
      <c r="F3054" s="962">
        <v>4</v>
      </c>
      <c r="G3054" s="962" t="s">
        <v>677</v>
      </c>
      <c r="H3054" s="962" t="s">
        <v>146</v>
      </c>
      <c r="I3054" s="962" t="s">
        <v>683</v>
      </c>
    </row>
    <row r="3055" spans="1:9">
      <c r="A3055" s="966" t="s">
        <v>94</v>
      </c>
      <c r="B3055" s="962" t="s">
        <v>688</v>
      </c>
      <c r="C3055" s="964">
        <v>623.02461762093481</v>
      </c>
      <c r="D3055" s="978">
        <v>0</v>
      </c>
      <c r="E3055" s="962">
        <v>504</v>
      </c>
      <c r="F3055" s="962">
        <v>4</v>
      </c>
      <c r="G3055" s="962" t="s">
        <v>677</v>
      </c>
      <c r="H3055" s="962" t="s">
        <v>95</v>
      </c>
      <c r="I3055" s="962" t="s">
        <v>726</v>
      </c>
    </row>
    <row r="3056" spans="1:9">
      <c r="A3056" s="966" t="s">
        <v>196</v>
      </c>
      <c r="B3056" s="962" t="s">
        <v>688</v>
      </c>
      <c r="C3056" s="964">
        <v>60522.391426033682</v>
      </c>
      <c r="D3056" s="978">
        <v>0</v>
      </c>
      <c r="E3056" s="962">
        <v>504</v>
      </c>
      <c r="F3056" s="962">
        <v>4</v>
      </c>
      <c r="G3056" s="962" t="s">
        <v>677</v>
      </c>
      <c r="H3056" s="962" t="s">
        <v>146</v>
      </c>
      <c r="I3056" s="962" t="s">
        <v>681</v>
      </c>
    </row>
    <row r="3057" spans="1:9">
      <c r="A3057" s="966" t="s">
        <v>100</v>
      </c>
      <c r="B3057" s="962" t="s">
        <v>688</v>
      </c>
      <c r="C3057" s="964">
        <v>0</v>
      </c>
      <c r="D3057" s="978">
        <v>0</v>
      </c>
      <c r="E3057" s="962">
        <v>504</v>
      </c>
      <c r="F3057" s="962">
        <v>4</v>
      </c>
      <c r="G3057" s="962" t="s">
        <v>677</v>
      </c>
      <c r="H3057" s="962" t="s">
        <v>24</v>
      </c>
      <c r="I3057" s="962" t="s">
        <v>682</v>
      </c>
    </row>
    <row r="3058" spans="1:9">
      <c r="A3058" s="966" t="s">
        <v>198</v>
      </c>
      <c r="B3058" s="962" t="s">
        <v>688</v>
      </c>
      <c r="C3058" s="964">
        <v>0</v>
      </c>
      <c r="D3058" s="978">
        <v>0</v>
      </c>
      <c r="E3058" s="962">
        <v>504</v>
      </c>
      <c r="F3058" s="962">
        <v>4</v>
      </c>
      <c r="G3058" s="962" t="s">
        <v>677</v>
      </c>
      <c r="H3058" s="962" t="s">
        <v>146</v>
      </c>
      <c r="I3058" s="962" t="s">
        <v>683</v>
      </c>
    </row>
    <row r="3059" spans="1:9">
      <c r="A3059" s="966" t="s">
        <v>201</v>
      </c>
      <c r="B3059" s="962" t="s">
        <v>688</v>
      </c>
      <c r="C3059" s="964">
        <v>0</v>
      </c>
      <c r="D3059" s="978">
        <v>0</v>
      </c>
      <c r="E3059" s="962">
        <v>504</v>
      </c>
      <c r="F3059" s="962">
        <v>4</v>
      </c>
      <c r="G3059" s="962" t="s">
        <v>677</v>
      </c>
      <c r="H3059" s="962" t="s">
        <v>146</v>
      </c>
      <c r="I3059" s="963" t="s">
        <v>683</v>
      </c>
    </row>
    <row r="3060" spans="1:9">
      <c r="A3060" s="968" t="s">
        <v>103</v>
      </c>
      <c r="B3060" s="962" t="s">
        <v>688</v>
      </c>
      <c r="C3060" s="964">
        <v>89.003516802990703</v>
      </c>
      <c r="D3060" s="978">
        <v>0</v>
      </c>
      <c r="E3060" s="962">
        <v>504</v>
      </c>
      <c r="F3060" s="962">
        <v>4</v>
      </c>
      <c r="G3060" s="962" t="s">
        <v>677</v>
      </c>
      <c r="H3060" s="962" t="s">
        <v>79</v>
      </c>
      <c r="I3060" s="962" t="s">
        <v>682</v>
      </c>
    </row>
    <row r="3061" spans="1:9">
      <c r="A3061" s="968" t="s">
        <v>107</v>
      </c>
      <c r="B3061" s="962" t="s">
        <v>688</v>
      </c>
      <c r="C3061" s="964">
        <v>0</v>
      </c>
      <c r="D3061" s="978">
        <v>0</v>
      </c>
      <c r="E3061" s="962">
        <v>504</v>
      </c>
      <c r="F3061" s="962">
        <v>4</v>
      </c>
      <c r="G3061" s="962" t="s">
        <v>677</v>
      </c>
      <c r="H3061" s="962" t="s">
        <v>79</v>
      </c>
      <c r="I3061" s="962" t="s">
        <v>682</v>
      </c>
    </row>
    <row r="3062" spans="1:9">
      <c r="A3062" s="968" t="s">
        <v>108</v>
      </c>
      <c r="B3062" s="962" t="s">
        <v>688</v>
      </c>
      <c r="C3062" s="964">
        <v>0</v>
      </c>
      <c r="D3062" s="978">
        <v>0</v>
      </c>
      <c r="E3062" s="962">
        <v>504</v>
      </c>
      <c r="F3062" s="962">
        <v>4</v>
      </c>
      <c r="G3062" s="962" t="s">
        <v>677</v>
      </c>
      <c r="H3062" s="962" t="s">
        <v>32</v>
      </c>
      <c r="I3062" s="962" t="s">
        <v>682</v>
      </c>
    </row>
    <row r="3063" spans="1:9">
      <c r="A3063" s="966" t="s">
        <v>203</v>
      </c>
      <c r="B3063" s="962" t="s">
        <v>688</v>
      </c>
      <c r="C3063" s="964">
        <v>20641.398938560262</v>
      </c>
      <c r="D3063" s="978">
        <v>0</v>
      </c>
      <c r="E3063" s="962">
        <v>504</v>
      </c>
      <c r="F3063" s="962">
        <v>4</v>
      </c>
      <c r="G3063" s="962" t="s">
        <v>677</v>
      </c>
      <c r="H3063" s="962" t="s">
        <v>146</v>
      </c>
      <c r="I3063" s="963" t="s">
        <v>681</v>
      </c>
    </row>
    <row r="3064" spans="1:9">
      <c r="A3064" s="966" t="s">
        <v>204</v>
      </c>
      <c r="B3064" s="962" t="s">
        <v>688</v>
      </c>
      <c r="C3064" s="964">
        <v>150478.24585881637</v>
      </c>
      <c r="D3064" s="978">
        <v>0</v>
      </c>
      <c r="E3064" s="962">
        <v>504</v>
      </c>
      <c r="F3064" s="962">
        <v>4</v>
      </c>
      <c r="G3064" s="962" t="s">
        <v>677</v>
      </c>
      <c r="H3064" s="962" t="s">
        <v>146</v>
      </c>
      <c r="I3064" s="963" t="s">
        <v>681</v>
      </c>
    </row>
    <row r="3065" spans="1:9">
      <c r="A3065" s="966" t="s">
        <v>262</v>
      </c>
      <c r="B3065" s="962" t="s">
        <v>688</v>
      </c>
      <c r="C3065" s="964">
        <v>32397.280116288613</v>
      </c>
      <c r="D3065" s="978">
        <v>0</v>
      </c>
      <c r="E3065" s="962">
        <v>504</v>
      </c>
      <c r="F3065" s="962">
        <v>4</v>
      </c>
      <c r="G3065" s="962" t="s">
        <v>677</v>
      </c>
      <c r="H3065" s="962" t="s">
        <v>146</v>
      </c>
      <c r="I3065" s="963" t="s">
        <v>681</v>
      </c>
    </row>
    <row r="3066" spans="1:9">
      <c r="A3066" s="966" t="s">
        <v>263</v>
      </c>
      <c r="B3066" s="962" t="s">
        <v>688</v>
      </c>
      <c r="C3066" s="964">
        <v>0</v>
      </c>
      <c r="D3066" s="978">
        <v>0</v>
      </c>
      <c r="E3066" s="962">
        <v>504</v>
      </c>
      <c r="F3066" s="962">
        <v>4</v>
      </c>
      <c r="G3066" s="962" t="s">
        <v>677</v>
      </c>
      <c r="H3066" s="962" t="s">
        <v>24</v>
      </c>
      <c r="I3066" s="962" t="s">
        <v>683</v>
      </c>
    </row>
    <row r="3067" spans="1:9">
      <c r="A3067" s="969" t="s">
        <v>122</v>
      </c>
      <c r="B3067" s="962" t="s">
        <v>688</v>
      </c>
      <c r="C3067" s="964">
        <v>445.01758401495351</v>
      </c>
      <c r="D3067" s="978">
        <v>0</v>
      </c>
      <c r="E3067" s="962">
        <v>504</v>
      </c>
      <c r="F3067" s="962">
        <v>4</v>
      </c>
      <c r="G3067" s="962" t="s">
        <v>677</v>
      </c>
      <c r="H3067" s="962" t="s">
        <v>79</v>
      </c>
      <c r="I3067" s="962" t="s">
        <v>683</v>
      </c>
    </row>
    <row r="3068" spans="1:9">
      <c r="A3068" s="969" t="s">
        <v>120</v>
      </c>
      <c r="B3068" s="962" t="s">
        <v>688</v>
      </c>
      <c r="C3068" s="964">
        <v>267.01055040897211</v>
      </c>
      <c r="D3068" s="978">
        <v>0</v>
      </c>
      <c r="E3068" s="962">
        <v>504</v>
      </c>
      <c r="F3068" s="962">
        <v>4</v>
      </c>
      <c r="G3068" s="962" t="s">
        <v>677</v>
      </c>
      <c r="H3068" s="962" t="s">
        <v>79</v>
      </c>
    </row>
    <row r="3069" spans="1:9">
      <c r="A3069" s="969" t="s">
        <v>123</v>
      </c>
      <c r="B3069" s="962" t="s">
        <v>688</v>
      </c>
      <c r="C3069" s="964">
        <v>89.003516802990703</v>
      </c>
      <c r="D3069" s="978">
        <v>0</v>
      </c>
      <c r="E3069" s="962">
        <v>504</v>
      </c>
      <c r="F3069" s="962">
        <v>4</v>
      </c>
      <c r="G3069" s="962" t="s">
        <v>677</v>
      </c>
      <c r="H3069" s="962" t="s">
        <v>54</v>
      </c>
      <c r="I3069" s="962" t="s">
        <v>683</v>
      </c>
    </row>
    <row r="3070" spans="1:9">
      <c r="A3070" s="967" t="s">
        <v>214</v>
      </c>
      <c r="B3070" s="962" t="s">
        <v>688</v>
      </c>
      <c r="C3070" s="964">
        <v>0</v>
      </c>
      <c r="D3070" s="978">
        <v>0</v>
      </c>
      <c r="E3070" s="962">
        <v>504</v>
      </c>
      <c r="F3070" s="962">
        <v>4</v>
      </c>
      <c r="G3070" s="962" t="s">
        <v>677</v>
      </c>
      <c r="H3070" s="962" t="s">
        <v>146</v>
      </c>
      <c r="I3070" s="962" t="s">
        <v>683</v>
      </c>
    </row>
    <row r="3071" spans="1:9" ht="15.6">
      <c r="A3071" s="967" t="s">
        <v>218</v>
      </c>
      <c r="B3071" s="962" t="s">
        <v>688</v>
      </c>
      <c r="C3071" s="964">
        <v>534.02110081794422</v>
      </c>
      <c r="D3071" s="978">
        <v>0</v>
      </c>
      <c r="E3071" s="962">
        <v>504</v>
      </c>
      <c r="F3071" s="962">
        <v>4</v>
      </c>
      <c r="G3071" s="962" t="s">
        <v>677</v>
      </c>
      <c r="H3071" s="962" t="s">
        <v>146</v>
      </c>
      <c r="I3071" s="973" t="s">
        <v>742</v>
      </c>
    </row>
    <row r="3072" spans="1:9">
      <c r="A3072" s="969" t="s">
        <v>126</v>
      </c>
      <c r="B3072" s="962" t="s">
        <v>688</v>
      </c>
      <c r="C3072" s="964">
        <v>0</v>
      </c>
      <c r="D3072" s="978">
        <v>0</v>
      </c>
      <c r="E3072" s="962">
        <v>504</v>
      </c>
      <c r="F3072" s="962">
        <v>4</v>
      </c>
      <c r="G3072" s="962" t="s">
        <v>677</v>
      </c>
      <c r="H3072" s="962" t="s">
        <v>32</v>
      </c>
      <c r="I3072" s="962" t="s">
        <v>681</v>
      </c>
    </row>
    <row r="3073" spans="1:9">
      <c r="A3073" s="968" t="s">
        <v>129</v>
      </c>
      <c r="B3073" s="962" t="s">
        <v>688</v>
      </c>
      <c r="C3073" s="964">
        <v>0</v>
      </c>
      <c r="D3073" s="978">
        <v>0</v>
      </c>
      <c r="E3073" s="962">
        <v>504</v>
      </c>
      <c r="F3073" s="962">
        <v>4</v>
      </c>
      <c r="G3073" s="962" t="s">
        <v>677</v>
      </c>
      <c r="H3073" s="962" t="s">
        <v>24</v>
      </c>
      <c r="I3073" s="962" t="s">
        <v>682</v>
      </c>
    </row>
    <row r="3074" spans="1:9">
      <c r="A3074" s="968" t="s">
        <v>264</v>
      </c>
      <c r="B3074" s="962" t="s">
        <v>688</v>
      </c>
      <c r="C3074" s="964">
        <v>0</v>
      </c>
      <c r="D3074" s="978">
        <v>0</v>
      </c>
      <c r="E3074" s="962">
        <v>504</v>
      </c>
      <c r="F3074" s="962">
        <v>4</v>
      </c>
      <c r="G3074" s="962" t="s">
        <v>677</v>
      </c>
      <c r="H3074" s="962" t="s">
        <v>133</v>
      </c>
      <c r="I3074" s="962" t="s">
        <v>682</v>
      </c>
    </row>
    <row r="3075" spans="1:9">
      <c r="A3075" s="968" t="s">
        <v>138</v>
      </c>
      <c r="B3075" s="962" t="s">
        <v>688</v>
      </c>
      <c r="C3075" s="964">
        <v>0</v>
      </c>
      <c r="D3075" s="978">
        <v>0</v>
      </c>
      <c r="E3075" s="962">
        <v>504</v>
      </c>
      <c r="F3075" s="962">
        <v>4</v>
      </c>
      <c r="G3075" s="962" t="s">
        <v>677</v>
      </c>
      <c r="H3075" s="962" t="s">
        <v>87</v>
      </c>
      <c r="I3075" s="962" t="s">
        <v>682</v>
      </c>
    </row>
    <row r="3076" spans="1:9">
      <c r="A3076" s="966" t="s">
        <v>212</v>
      </c>
      <c r="B3076" s="962" t="s">
        <v>688</v>
      </c>
      <c r="C3076" s="964">
        <v>0</v>
      </c>
      <c r="D3076" s="978">
        <v>0</v>
      </c>
      <c r="E3076" s="962">
        <v>504</v>
      </c>
      <c r="F3076" s="962">
        <v>4</v>
      </c>
      <c r="G3076" s="962" t="s">
        <v>677</v>
      </c>
      <c r="H3076" s="962" t="s">
        <v>146</v>
      </c>
      <c r="I3076" s="962" t="s">
        <v>705</v>
      </c>
    </row>
    <row r="3077" spans="1:9">
      <c r="A3077" s="962" t="s">
        <v>20</v>
      </c>
      <c r="B3077" s="962" t="s">
        <v>688</v>
      </c>
      <c r="C3077" s="964">
        <v>0</v>
      </c>
      <c r="D3077" s="978">
        <v>0</v>
      </c>
      <c r="E3077" s="962">
        <v>504</v>
      </c>
      <c r="F3077" s="962">
        <v>5</v>
      </c>
      <c r="G3077" s="962" t="s">
        <v>677</v>
      </c>
      <c r="H3077" s="962" t="s">
        <v>24</v>
      </c>
      <c r="I3077" s="963" t="s">
        <v>683</v>
      </c>
    </row>
    <row r="3078" spans="1:9">
      <c r="A3078" s="962" t="s">
        <v>143</v>
      </c>
      <c r="B3078" s="962" t="s">
        <v>688</v>
      </c>
      <c r="C3078" s="964">
        <v>0</v>
      </c>
      <c r="D3078" s="978">
        <v>0</v>
      </c>
      <c r="E3078" s="962">
        <v>504</v>
      </c>
      <c r="F3078" s="962">
        <v>5</v>
      </c>
      <c r="G3078" s="962" t="s">
        <v>677</v>
      </c>
      <c r="H3078" s="962" t="s">
        <v>146</v>
      </c>
      <c r="I3078" s="963" t="s">
        <v>681</v>
      </c>
    </row>
    <row r="3079" spans="1:9">
      <c r="A3079" s="966" t="s">
        <v>152</v>
      </c>
      <c r="B3079" s="962" t="s">
        <v>688</v>
      </c>
      <c r="C3079" s="964">
        <v>0</v>
      </c>
      <c r="D3079" s="978">
        <v>0</v>
      </c>
      <c r="E3079" s="962">
        <v>504</v>
      </c>
      <c r="F3079" s="962">
        <v>5</v>
      </c>
      <c r="G3079" s="962" t="s">
        <v>677</v>
      </c>
      <c r="H3079" s="962" t="s">
        <v>146</v>
      </c>
      <c r="I3079" s="963" t="s">
        <v>681</v>
      </c>
    </row>
    <row r="3080" spans="1:9">
      <c r="A3080" s="966" t="s">
        <v>158</v>
      </c>
      <c r="B3080" s="962" t="s">
        <v>688</v>
      </c>
      <c r="C3080" s="964">
        <v>0</v>
      </c>
      <c r="D3080" s="978">
        <v>0</v>
      </c>
      <c r="E3080" s="962">
        <v>504</v>
      </c>
      <c r="F3080" s="962">
        <v>5</v>
      </c>
      <c r="G3080" s="962" t="s">
        <v>677</v>
      </c>
      <c r="H3080" s="962" t="s">
        <v>146</v>
      </c>
      <c r="I3080" s="963" t="s">
        <v>683</v>
      </c>
    </row>
    <row r="3081" spans="1:9">
      <c r="A3081" s="966" t="s">
        <v>30</v>
      </c>
      <c r="B3081" s="962" t="s">
        <v>688</v>
      </c>
      <c r="C3081" s="964">
        <v>0</v>
      </c>
      <c r="D3081" s="978">
        <v>0</v>
      </c>
      <c r="E3081" s="962">
        <v>504</v>
      </c>
      <c r="F3081" s="962">
        <v>5</v>
      </c>
      <c r="G3081" s="962" t="s">
        <v>677</v>
      </c>
      <c r="H3081" s="962" t="s">
        <v>32</v>
      </c>
      <c r="I3081" s="963" t="s">
        <v>681</v>
      </c>
    </row>
    <row r="3082" spans="1:9">
      <c r="A3082" s="967" t="s">
        <v>39</v>
      </c>
      <c r="B3082" s="962" t="s">
        <v>688</v>
      </c>
      <c r="C3082" s="964">
        <v>0</v>
      </c>
      <c r="D3082" s="978">
        <v>0</v>
      </c>
      <c r="E3082" s="962">
        <v>504</v>
      </c>
      <c r="F3082" s="962">
        <v>5</v>
      </c>
      <c r="G3082" s="962" t="s">
        <v>677</v>
      </c>
      <c r="H3082" s="962" t="s">
        <v>24</v>
      </c>
      <c r="I3082" s="963" t="s">
        <v>682</v>
      </c>
    </row>
    <row r="3083" spans="1:9">
      <c r="A3083" s="968" t="s">
        <v>70</v>
      </c>
      <c r="B3083" s="962" t="s">
        <v>688</v>
      </c>
      <c r="C3083" s="964">
        <v>69.468213209524436</v>
      </c>
      <c r="D3083" s="978">
        <v>0</v>
      </c>
      <c r="E3083" s="962">
        <v>504</v>
      </c>
      <c r="F3083" s="962">
        <v>5</v>
      </c>
      <c r="G3083" s="962" t="s">
        <v>677</v>
      </c>
      <c r="H3083" s="962" t="s">
        <v>32</v>
      </c>
      <c r="I3083" s="963" t="s">
        <v>711</v>
      </c>
    </row>
    <row r="3084" spans="1:9">
      <c r="A3084" s="968" t="s">
        <v>746</v>
      </c>
      <c r="B3084" s="962" t="s">
        <v>688</v>
      </c>
      <c r="C3084" s="964">
        <v>555.74570567619548</v>
      </c>
      <c r="D3084" s="978">
        <v>0</v>
      </c>
      <c r="E3084" s="962">
        <v>504</v>
      </c>
      <c r="F3084" s="962">
        <v>5</v>
      </c>
      <c r="G3084" s="962" t="s">
        <v>677</v>
      </c>
      <c r="H3084" s="962" t="s">
        <v>46</v>
      </c>
      <c r="I3084" s="963" t="s">
        <v>682</v>
      </c>
    </row>
    <row r="3085" spans="1:9">
      <c r="A3085" s="968" t="s">
        <v>63</v>
      </c>
      <c r="B3085" s="962" t="s">
        <v>688</v>
      </c>
      <c r="C3085" s="964">
        <v>0</v>
      </c>
      <c r="D3085" s="978">
        <v>0</v>
      </c>
      <c r="E3085" s="962">
        <v>504</v>
      </c>
      <c r="F3085" s="962">
        <v>5</v>
      </c>
      <c r="G3085" s="962" t="s">
        <v>677</v>
      </c>
      <c r="H3085" s="962" t="s">
        <v>64</v>
      </c>
      <c r="I3085" s="963" t="s">
        <v>683</v>
      </c>
    </row>
    <row r="3086" spans="1:9">
      <c r="A3086" s="966" t="s">
        <v>166</v>
      </c>
      <c r="B3086" s="962" t="s">
        <v>688</v>
      </c>
      <c r="C3086" s="964">
        <v>0</v>
      </c>
      <c r="D3086" s="978">
        <v>0</v>
      </c>
      <c r="E3086" s="962">
        <v>504</v>
      </c>
      <c r="F3086" s="962">
        <v>5</v>
      </c>
      <c r="G3086" s="962" t="s">
        <v>677</v>
      </c>
      <c r="H3086" s="962" t="s">
        <v>146</v>
      </c>
      <c r="I3086" s="963" t="s">
        <v>683</v>
      </c>
    </row>
    <row r="3087" spans="1:9">
      <c r="A3087" s="966" t="s">
        <v>173</v>
      </c>
      <c r="B3087" s="962" t="s">
        <v>688</v>
      </c>
      <c r="C3087" s="964">
        <v>0</v>
      </c>
      <c r="D3087" s="978">
        <v>0</v>
      </c>
      <c r="E3087" s="962">
        <v>504</v>
      </c>
      <c r="F3087" s="962">
        <v>5</v>
      </c>
      <c r="G3087" s="962" t="s">
        <v>677</v>
      </c>
      <c r="H3087" s="962" t="s">
        <v>146</v>
      </c>
      <c r="I3087" s="963" t="s">
        <v>683</v>
      </c>
    </row>
    <row r="3088" spans="1:9">
      <c r="A3088" s="969" t="s">
        <v>52</v>
      </c>
      <c r="B3088" s="962" t="s">
        <v>688</v>
      </c>
      <c r="C3088" s="964">
        <v>694.68213209524436</v>
      </c>
      <c r="D3088" s="978">
        <v>0</v>
      </c>
      <c r="E3088" s="962">
        <v>504</v>
      </c>
      <c r="F3088" s="962">
        <v>5</v>
      </c>
      <c r="G3088" s="962" t="s">
        <v>677</v>
      </c>
      <c r="H3088" s="962" t="s">
        <v>54</v>
      </c>
      <c r="I3088" s="962" t="s">
        <v>721</v>
      </c>
    </row>
    <row r="3089" spans="1:9">
      <c r="A3089" s="966" t="s">
        <v>185</v>
      </c>
      <c r="B3089" s="962" t="s">
        <v>688</v>
      </c>
      <c r="C3089" s="964">
        <v>100650.17851217296</v>
      </c>
      <c r="D3089" s="978">
        <v>0</v>
      </c>
      <c r="E3089" s="962">
        <v>504</v>
      </c>
      <c r="F3089" s="962">
        <v>5</v>
      </c>
      <c r="G3089" s="962" t="s">
        <v>677</v>
      </c>
      <c r="H3089" s="962" t="s">
        <v>146</v>
      </c>
      <c r="I3089" s="963" t="s">
        <v>681</v>
      </c>
    </row>
    <row r="3090" spans="1:9">
      <c r="A3090" s="968" t="s">
        <v>747</v>
      </c>
      <c r="B3090" s="962" t="s">
        <v>688</v>
      </c>
      <c r="C3090" s="964">
        <v>277.87285283809774</v>
      </c>
      <c r="D3090" s="978">
        <v>0</v>
      </c>
      <c r="E3090" s="962">
        <v>504</v>
      </c>
      <c r="F3090" s="962">
        <v>5</v>
      </c>
      <c r="G3090" s="962" t="s">
        <v>677</v>
      </c>
      <c r="H3090" s="962" t="s">
        <v>24</v>
      </c>
      <c r="I3090" s="962" t="s">
        <v>683</v>
      </c>
    </row>
    <row r="3091" spans="1:9">
      <c r="A3091" s="966" t="s">
        <v>181</v>
      </c>
      <c r="B3091" s="962" t="s">
        <v>688</v>
      </c>
      <c r="C3091" s="964">
        <v>9378.2087832857997</v>
      </c>
      <c r="D3091" s="978">
        <v>0</v>
      </c>
      <c r="E3091" s="962">
        <v>504</v>
      </c>
      <c r="F3091" s="962">
        <v>5</v>
      </c>
      <c r="G3091" s="962" t="s">
        <v>677</v>
      </c>
      <c r="H3091" s="962" t="s">
        <v>146</v>
      </c>
      <c r="I3091" s="963" t="s">
        <v>681</v>
      </c>
    </row>
    <row r="3092" spans="1:9">
      <c r="A3092" s="967" t="s">
        <v>261</v>
      </c>
      <c r="B3092" s="962" t="s">
        <v>688</v>
      </c>
      <c r="C3092" s="964">
        <v>1250.4278377714397</v>
      </c>
      <c r="D3092" s="978">
        <v>0</v>
      </c>
      <c r="E3092" s="962">
        <v>504</v>
      </c>
      <c r="F3092" s="962">
        <v>5</v>
      </c>
      <c r="G3092" s="962" t="s">
        <v>677</v>
      </c>
      <c r="H3092" s="962" t="s">
        <v>79</v>
      </c>
      <c r="I3092" s="962" t="s">
        <v>683</v>
      </c>
    </row>
    <row r="3093" spans="1:9">
      <c r="A3093" s="966" t="s">
        <v>190</v>
      </c>
      <c r="B3093" s="962" t="s">
        <v>688</v>
      </c>
      <c r="C3093" s="964">
        <v>7993.4757333092775</v>
      </c>
      <c r="D3093" s="978">
        <v>0</v>
      </c>
      <c r="E3093" s="962">
        <v>504</v>
      </c>
      <c r="F3093" s="962">
        <v>5</v>
      </c>
      <c r="G3093" s="962" t="s">
        <v>677</v>
      </c>
      <c r="H3093" s="962" t="s">
        <v>146</v>
      </c>
      <c r="I3093" s="963" t="s">
        <v>681</v>
      </c>
    </row>
    <row r="3094" spans="1:9">
      <c r="A3094" s="968" t="s">
        <v>83</v>
      </c>
      <c r="B3094" s="962" t="s">
        <v>688</v>
      </c>
      <c r="C3094" s="964">
        <v>0</v>
      </c>
      <c r="D3094" s="978">
        <v>0</v>
      </c>
      <c r="E3094" s="962">
        <v>504</v>
      </c>
      <c r="F3094" s="962">
        <v>5</v>
      </c>
      <c r="G3094" s="962" t="s">
        <v>677</v>
      </c>
      <c r="H3094" s="962" t="s">
        <v>87</v>
      </c>
      <c r="I3094" s="962" t="s">
        <v>682</v>
      </c>
    </row>
    <row r="3095" spans="1:9">
      <c r="A3095" s="966" t="s">
        <v>192</v>
      </c>
      <c r="B3095" s="962" t="s">
        <v>688</v>
      </c>
      <c r="C3095" s="964">
        <v>0</v>
      </c>
      <c r="D3095" s="978">
        <v>0</v>
      </c>
      <c r="E3095" s="962">
        <v>504</v>
      </c>
      <c r="F3095" s="962">
        <v>5</v>
      </c>
      <c r="G3095" s="962" t="s">
        <v>677</v>
      </c>
      <c r="H3095" s="962" t="s">
        <v>146</v>
      </c>
      <c r="I3095" s="962" t="s">
        <v>683</v>
      </c>
    </row>
    <row r="3096" spans="1:9">
      <c r="A3096" s="966" t="s">
        <v>94</v>
      </c>
      <c r="B3096" s="962" t="s">
        <v>688</v>
      </c>
      <c r="C3096" s="964">
        <v>277.87285283809774</v>
      </c>
      <c r="D3096" s="978">
        <v>0</v>
      </c>
      <c r="E3096" s="962">
        <v>504</v>
      </c>
      <c r="F3096" s="962">
        <v>5</v>
      </c>
      <c r="G3096" s="962" t="s">
        <v>677</v>
      </c>
      <c r="H3096" s="962" t="s">
        <v>95</v>
      </c>
      <c r="I3096" s="962" t="s">
        <v>726</v>
      </c>
    </row>
    <row r="3097" spans="1:9">
      <c r="A3097" s="966" t="s">
        <v>196</v>
      </c>
      <c r="B3097" s="962" t="s">
        <v>688</v>
      </c>
      <c r="C3097" s="964">
        <v>50572.85921653379</v>
      </c>
      <c r="D3097" s="978">
        <v>0</v>
      </c>
      <c r="E3097" s="962">
        <v>504</v>
      </c>
      <c r="F3097" s="962">
        <v>5</v>
      </c>
      <c r="G3097" s="962" t="s">
        <v>677</v>
      </c>
      <c r="H3097" s="962" t="s">
        <v>146</v>
      </c>
      <c r="I3097" s="962" t="s">
        <v>681</v>
      </c>
    </row>
    <row r="3098" spans="1:9">
      <c r="A3098" s="966" t="s">
        <v>100</v>
      </c>
      <c r="B3098" s="962" t="s">
        <v>688</v>
      </c>
      <c r="C3098" s="964">
        <v>0</v>
      </c>
      <c r="D3098" s="978">
        <v>0</v>
      </c>
      <c r="E3098" s="962">
        <v>504</v>
      </c>
      <c r="F3098" s="962">
        <v>5</v>
      </c>
      <c r="G3098" s="962" t="s">
        <v>677</v>
      </c>
      <c r="H3098" s="962" t="s">
        <v>24</v>
      </c>
      <c r="I3098" s="962" t="s">
        <v>682</v>
      </c>
    </row>
    <row r="3099" spans="1:9">
      <c r="A3099" s="966" t="s">
        <v>198</v>
      </c>
      <c r="B3099" s="962" t="s">
        <v>688</v>
      </c>
      <c r="C3099" s="964">
        <v>0</v>
      </c>
      <c r="D3099" s="978">
        <v>0</v>
      </c>
      <c r="E3099" s="962">
        <v>504</v>
      </c>
      <c r="F3099" s="962">
        <v>5</v>
      </c>
      <c r="G3099" s="962" t="s">
        <v>677</v>
      </c>
      <c r="H3099" s="962" t="s">
        <v>146</v>
      </c>
      <c r="I3099" s="962" t="s">
        <v>683</v>
      </c>
    </row>
    <row r="3100" spans="1:9">
      <c r="A3100" s="966" t="s">
        <v>201</v>
      </c>
      <c r="B3100" s="962" t="s">
        <v>688</v>
      </c>
      <c r="C3100" s="964">
        <v>0</v>
      </c>
      <c r="D3100" s="978">
        <v>0</v>
      </c>
      <c r="E3100" s="962">
        <v>504</v>
      </c>
      <c r="F3100" s="962">
        <v>5</v>
      </c>
      <c r="G3100" s="962" t="s">
        <v>677</v>
      </c>
      <c r="H3100" s="962" t="s">
        <v>146</v>
      </c>
      <c r="I3100" s="963" t="s">
        <v>683</v>
      </c>
    </row>
    <row r="3101" spans="1:9">
      <c r="A3101" s="968" t="s">
        <v>103</v>
      </c>
      <c r="B3101" s="962" t="s">
        <v>688</v>
      </c>
      <c r="C3101" s="964">
        <v>0</v>
      </c>
      <c r="D3101" s="978">
        <v>0</v>
      </c>
      <c r="E3101" s="962">
        <v>504</v>
      </c>
      <c r="F3101" s="962">
        <v>5</v>
      </c>
      <c r="G3101" s="962" t="s">
        <v>677</v>
      </c>
      <c r="H3101" s="962" t="s">
        <v>79</v>
      </c>
      <c r="I3101" s="962" t="s">
        <v>682</v>
      </c>
    </row>
    <row r="3102" spans="1:9">
      <c r="A3102" s="968" t="s">
        <v>107</v>
      </c>
      <c r="B3102" s="962" t="s">
        <v>688</v>
      </c>
      <c r="C3102" s="964">
        <v>138.93642641904887</v>
      </c>
      <c r="D3102" s="978">
        <v>0</v>
      </c>
      <c r="E3102" s="962">
        <v>504</v>
      </c>
      <c r="F3102" s="962">
        <v>5</v>
      </c>
      <c r="G3102" s="962" t="s">
        <v>677</v>
      </c>
      <c r="H3102" s="962" t="s">
        <v>79</v>
      </c>
      <c r="I3102" s="962" t="s">
        <v>682</v>
      </c>
    </row>
    <row r="3103" spans="1:9">
      <c r="A3103" s="968" t="s">
        <v>108</v>
      </c>
      <c r="B3103" s="962" t="s">
        <v>688</v>
      </c>
      <c r="C3103" s="964">
        <v>208.40463962857331</v>
      </c>
      <c r="D3103" s="978">
        <v>0</v>
      </c>
      <c r="E3103" s="962">
        <v>504</v>
      </c>
      <c r="F3103" s="962">
        <v>5</v>
      </c>
      <c r="G3103" s="962" t="s">
        <v>677</v>
      </c>
      <c r="H3103" s="962" t="s">
        <v>32</v>
      </c>
      <c r="I3103" s="962" t="s">
        <v>682</v>
      </c>
    </row>
    <row r="3104" spans="1:9">
      <c r="A3104" s="966" t="s">
        <v>203</v>
      </c>
      <c r="B3104" s="962" t="s">
        <v>688</v>
      </c>
      <c r="C3104" s="964">
        <v>2917.6649548000264</v>
      </c>
      <c r="D3104" s="978">
        <v>0</v>
      </c>
      <c r="E3104" s="962">
        <v>504</v>
      </c>
      <c r="F3104" s="962">
        <v>5</v>
      </c>
      <c r="G3104" s="962" t="s">
        <v>677</v>
      </c>
      <c r="H3104" s="962" t="s">
        <v>146</v>
      </c>
      <c r="I3104" s="963" t="s">
        <v>681</v>
      </c>
    </row>
    <row r="3105" spans="1:9">
      <c r="A3105" s="966" t="s">
        <v>204</v>
      </c>
      <c r="B3105" s="962" t="s">
        <v>688</v>
      </c>
      <c r="C3105" s="964">
        <v>90966.309590765261</v>
      </c>
      <c r="D3105" s="978">
        <v>0</v>
      </c>
      <c r="E3105" s="962">
        <v>504</v>
      </c>
      <c r="F3105" s="962">
        <v>5</v>
      </c>
      <c r="G3105" s="962" t="s">
        <v>677</v>
      </c>
      <c r="H3105" s="962" t="s">
        <v>146</v>
      </c>
      <c r="I3105" s="963" t="s">
        <v>681</v>
      </c>
    </row>
    <row r="3106" spans="1:9">
      <c r="A3106" s="966" t="s">
        <v>262</v>
      </c>
      <c r="B3106" s="962" t="s">
        <v>688</v>
      </c>
      <c r="C3106" s="964">
        <v>35150.915884019363</v>
      </c>
      <c r="D3106" s="978">
        <v>0</v>
      </c>
      <c r="E3106" s="962">
        <v>504</v>
      </c>
      <c r="F3106" s="962">
        <v>5</v>
      </c>
      <c r="G3106" s="962" t="s">
        <v>677</v>
      </c>
      <c r="H3106" s="962" t="s">
        <v>146</v>
      </c>
      <c r="I3106" s="963" t="s">
        <v>681</v>
      </c>
    </row>
    <row r="3107" spans="1:9">
      <c r="A3107" s="966" t="s">
        <v>263</v>
      </c>
      <c r="B3107" s="962" t="s">
        <v>688</v>
      </c>
      <c r="C3107" s="964">
        <v>0</v>
      </c>
      <c r="D3107" s="978">
        <v>0</v>
      </c>
      <c r="E3107" s="962">
        <v>504</v>
      </c>
      <c r="F3107" s="962">
        <v>5</v>
      </c>
      <c r="G3107" s="962" t="s">
        <v>677</v>
      </c>
      <c r="H3107" s="962" t="s">
        <v>24</v>
      </c>
      <c r="I3107" s="962" t="s">
        <v>683</v>
      </c>
    </row>
    <row r="3108" spans="1:9">
      <c r="A3108" s="969" t="s">
        <v>122</v>
      </c>
      <c r="B3108" s="962" t="s">
        <v>688</v>
      </c>
      <c r="C3108" s="964">
        <v>208.40463962857331</v>
      </c>
      <c r="D3108" s="978">
        <v>0</v>
      </c>
      <c r="E3108" s="962">
        <v>504</v>
      </c>
      <c r="F3108" s="962">
        <v>5</v>
      </c>
      <c r="G3108" s="962" t="s">
        <v>677</v>
      </c>
      <c r="H3108" s="962" t="s">
        <v>79</v>
      </c>
      <c r="I3108" s="962" t="s">
        <v>683</v>
      </c>
    </row>
    <row r="3109" spans="1:9">
      <c r="A3109" s="969" t="s">
        <v>120</v>
      </c>
      <c r="B3109" s="962" t="s">
        <v>688</v>
      </c>
      <c r="C3109" s="964">
        <v>0</v>
      </c>
      <c r="D3109" s="978">
        <v>0</v>
      </c>
      <c r="E3109" s="962">
        <v>504</v>
      </c>
      <c r="F3109" s="962">
        <v>5</v>
      </c>
      <c r="G3109" s="962" t="s">
        <v>677</v>
      </c>
      <c r="H3109" s="962" t="s">
        <v>79</v>
      </c>
    </row>
    <row r="3110" spans="1:9">
      <c r="A3110" s="969" t="s">
        <v>123</v>
      </c>
      <c r="B3110" s="962" t="s">
        <v>688</v>
      </c>
      <c r="C3110" s="964">
        <v>0</v>
      </c>
      <c r="D3110" s="978">
        <v>0</v>
      </c>
      <c r="E3110" s="962">
        <v>504</v>
      </c>
      <c r="F3110" s="962">
        <v>5</v>
      </c>
      <c r="G3110" s="962" t="s">
        <v>677</v>
      </c>
      <c r="H3110" s="962" t="s">
        <v>54</v>
      </c>
      <c r="I3110" s="962" t="s">
        <v>683</v>
      </c>
    </row>
    <row r="3111" spans="1:9">
      <c r="A3111" s="967" t="s">
        <v>214</v>
      </c>
      <c r="B3111" s="962" t="s">
        <v>688</v>
      </c>
      <c r="C3111" s="964">
        <v>0</v>
      </c>
      <c r="D3111" s="978">
        <v>0</v>
      </c>
      <c r="E3111" s="962">
        <v>504</v>
      </c>
      <c r="F3111" s="962">
        <v>5</v>
      </c>
      <c r="G3111" s="962" t="s">
        <v>677</v>
      </c>
      <c r="H3111" s="962" t="s">
        <v>146</v>
      </c>
      <c r="I3111" s="962" t="s">
        <v>683</v>
      </c>
    </row>
    <row r="3112" spans="1:9" ht="15.6">
      <c r="A3112" s="967" t="s">
        <v>218</v>
      </c>
      <c r="B3112" s="962" t="s">
        <v>688</v>
      </c>
      <c r="C3112" s="964">
        <v>277.87285283809774</v>
      </c>
      <c r="D3112" s="978">
        <v>0</v>
      </c>
      <c r="E3112" s="962">
        <v>504</v>
      </c>
      <c r="F3112" s="962">
        <v>5</v>
      </c>
      <c r="G3112" s="962" t="s">
        <v>677</v>
      </c>
      <c r="H3112" s="962" t="s">
        <v>146</v>
      </c>
      <c r="I3112" s="973" t="s">
        <v>742</v>
      </c>
    </row>
    <row r="3113" spans="1:9">
      <c r="A3113" s="969" t="s">
        <v>126</v>
      </c>
      <c r="B3113" s="962" t="s">
        <v>688</v>
      </c>
      <c r="C3113" s="964">
        <v>0</v>
      </c>
      <c r="D3113" s="978">
        <v>0</v>
      </c>
      <c r="E3113" s="962">
        <v>504</v>
      </c>
      <c r="F3113" s="962">
        <v>5</v>
      </c>
      <c r="G3113" s="962" t="s">
        <v>677</v>
      </c>
      <c r="H3113" s="962" t="s">
        <v>32</v>
      </c>
      <c r="I3113" s="962" t="s">
        <v>681</v>
      </c>
    </row>
    <row r="3114" spans="1:9">
      <c r="A3114" s="968" t="s">
        <v>129</v>
      </c>
      <c r="B3114" s="962" t="s">
        <v>688</v>
      </c>
      <c r="C3114" s="964">
        <v>69.468213209524436</v>
      </c>
      <c r="D3114" s="978">
        <v>0</v>
      </c>
      <c r="E3114" s="962">
        <v>504</v>
      </c>
      <c r="F3114" s="962">
        <v>5</v>
      </c>
      <c r="G3114" s="962" t="s">
        <v>677</v>
      </c>
      <c r="H3114" s="962" t="s">
        <v>24</v>
      </c>
      <c r="I3114" s="962" t="s">
        <v>682</v>
      </c>
    </row>
    <row r="3115" spans="1:9">
      <c r="A3115" s="968" t="s">
        <v>264</v>
      </c>
      <c r="B3115" s="962" t="s">
        <v>688</v>
      </c>
      <c r="C3115" s="964">
        <v>0</v>
      </c>
      <c r="D3115" s="978">
        <v>0</v>
      </c>
      <c r="E3115" s="962">
        <v>504</v>
      </c>
      <c r="F3115" s="962">
        <v>5</v>
      </c>
      <c r="G3115" s="962" t="s">
        <v>677</v>
      </c>
      <c r="H3115" s="962" t="s">
        <v>133</v>
      </c>
      <c r="I3115" s="962" t="s">
        <v>682</v>
      </c>
    </row>
    <row r="3116" spans="1:9">
      <c r="A3116" s="968" t="s">
        <v>138</v>
      </c>
      <c r="B3116" s="962" t="s">
        <v>688</v>
      </c>
      <c r="C3116" s="964">
        <v>0</v>
      </c>
      <c r="D3116" s="978">
        <v>0</v>
      </c>
      <c r="E3116" s="962">
        <v>504</v>
      </c>
      <c r="F3116" s="962">
        <v>5</v>
      </c>
      <c r="G3116" s="962" t="s">
        <v>677</v>
      </c>
      <c r="H3116" s="962" t="s">
        <v>87</v>
      </c>
      <c r="I3116" s="962" t="s">
        <v>682</v>
      </c>
    </row>
    <row r="3117" spans="1:9">
      <c r="A3117" s="966" t="s">
        <v>212</v>
      </c>
      <c r="B3117" s="962" t="s">
        <v>688</v>
      </c>
      <c r="C3117" s="964">
        <v>277.87285283809774</v>
      </c>
      <c r="D3117" s="978">
        <v>0</v>
      </c>
      <c r="E3117" s="962">
        <v>504</v>
      </c>
      <c r="F3117" s="962">
        <v>5</v>
      </c>
      <c r="G3117" s="962" t="s">
        <v>677</v>
      </c>
      <c r="H3117" s="962" t="s">
        <v>146</v>
      </c>
      <c r="I3117" s="962" t="s">
        <v>705</v>
      </c>
    </row>
    <row r="3118" spans="1:9">
      <c r="A3118" s="962" t="s">
        <v>20</v>
      </c>
      <c r="B3118" s="962" t="s">
        <v>688</v>
      </c>
      <c r="C3118" s="964">
        <v>0</v>
      </c>
      <c r="D3118" s="978">
        <v>0</v>
      </c>
      <c r="E3118" s="962">
        <v>504</v>
      </c>
      <c r="F3118" s="962">
        <v>6</v>
      </c>
      <c r="G3118" s="962" t="s">
        <v>677</v>
      </c>
      <c r="H3118" s="962" t="s">
        <v>24</v>
      </c>
      <c r="I3118" s="963" t="s">
        <v>683</v>
      </c>
    </row>
    <row r="3119" spans="1:9">
      <c r="A3119" s="962" t="s">
        <v>143</v>
      </c>
      <c r="B3119" s="962" t="s">
        <v>688</v>
      </c>
      <c r="C3119" s="964">
        <v>1777.3620115602487</v>
      </c>
      <c r="D3119" s="978">
        <v>0</v>
      </c>
      <c r="E3119" s="962">
        <v>504</v>
      </c>
      <c r="F3119" s="962">
        <v>6</v>
      </c>
      <c r="G3119" s="962" t="s">
        <v>677</v>
      </c>
      <c r="H3119" s="962" t="s">
        <v>146</v>
      </c>
      <c r="I3119" s="963" t="s">
        <v>681</v>
      </c>
    </row>
    <row r="3120" spans="1:9">
      <c r="A3120" s="966" t="s">
        <v>152</v>
      </c>
      <c r="B3120" s="962" t="s">
        <v>688</v>
      </c>
      <c r="C3120" s="964">
        <v>883.16124798024771</v>
      </c>
      <c r="D3120" s="978">
        <v>0</v>
      </c>
      <c r="E3120" s="962">
        <v>504</v>
      </c>
      <c r="F3120" s="962">
        <v>6</v>
      </c>
      <c r="G3120" s="962" t="s">
        <v>677</v>
      </c>
      <c r="H3120" s="962" t="s">
        <v>146</v>
      </c>
      <c r="I3120" s="963" t="s">
        <v>681</v>
      </c>
    </row>
    <row r="3121" spans="1:9">
      <c r="A3121" s="966" t="s">
        <v>158</v>
      </c>
      <c r="B3121" s="962" t="s">
        <v>688</v>
      </c>
      <c r="C3121" s="964">
        <v>0</v>
      </c>
      <c r="D3121" s="978">
        <v>0</v>
      </c>
      <c r="E3121" s="962">
        <v>504</v>
      </c>
      <c r="F3121" s="962">
        <v>6</v>
      </c>
      <c r="G3121" s="962" t="s">
        <v>677</v>
      </c>
      <c r="H3121" s="962" t="s">
        <v>146</v>
      </c>
      <c r="I3121" s="963" t="s">
        <v>683</v>
      </c>
    </row>
    <row r="3122" spans="1:9">
      <c r="A3122" s="966" t="s">
        <v>30</v>
      </c>
      <c r="B3122" s="962" t="s">
        <v>688</v>
      </c>
      <c r="C3122" s="964">
        <v>265.9380279390017</v>
      </c>
      <c r="D3122" s="978">
        <v>0</v>
      </c>
      <c r="E3122" s="962">
        <v>504</v>
      </c>
      <c r="F3122" s="962">
        <v>6</v>
      </c>
      <c r="G3122" s="962" t="s">
        <v>677</v>
      </c>
      <c r="H3122" s="962" t="s">
        <v>32</v>
      </c>
      <c r="I3122" s="963" t="s">
        <v>681</v>
      </c>
    </row>
    <row r="3123" spans="1:9">
      <c r="A3123" s="967" t="s">
        <v>39</v>
      </c>
      <c r="B3123" s="962" t="s">
        <v>688</v>
      </c>
      <c r="C3123" s="964">
        <v>331.18546799259286</v>
      </c>
      <c r="D3123" s="978">
        <v>0</v>
      </c>
      <c r="E3123" s="962">
        <v>504</v>
      </c>
      <c r="F3123" s="962">
        <v>6</v>
      </c>
      <c r="G3123" s="962" t="s">
        <v>677</v>
      </c>
      <c r="H3123" s="962" t="s">
        <v>24</v>
      </c>
      <c r="I3123" s="963" t="s">
        <v>682</v>
      </c>
    </row>
    <row r="3124" spans="1:9">
      <c r="A3124" s="968" t="s">
        <v>70</v>
      </c>
      <c r="B3124" s="962" t="s">
        <v>688</v>
      </c>
      <c r="C3124" s="964">
        <v>551.97577998765485</v>
      </c>
      <c r="D3124" s="978">
        <v>0</v>
      </c>
      <c r="E3124" s="962">
        <v>504</v>
      </c>
      <c r="F3124" s="962">
        <v>6</v>
      </c>
      <c r="G3124" s="962" t="s">
        <v>677</v>
      </c>
      <c r="H3124" s="962" t="s">
        <v>32</v>
      </c>
      <c r="I3124" s="963" t="s">
        <v>711</v>
      </c>
    </row>
    <row r="3125" spans="1:9">
      <c r="A3125" s="968" t="s">
        <v>746</v>
      </c>
      <c r="B3125" s="962" t="s">
        <v>688</v>
      </c>
      <c r="C3125" s="964">
        <v>110.39515599753096</v>
      </c>
      <c r="D3125" s="978">
        <v>0</v>
      </c>
      <c r="E3125" s="962">
        <v>504</v>
      </c>
      <c r="F3125" s="962">
        <v>6</v>
      </c>
      <c r="G3125" s="962" t="s">
        <v>677</v>
      </c>
      <c r="H3125" s="962" t="s">
        <v>46</v>
      </c>
      <c r="I3125" s="963" t="s">
        <v>682</v>
      </c>
    </row>
    <row r="3126" spans="1:9">
      <c r="A3126" s="968" t="s">
        <v>63</v>
      </c>
      <c r="B3126" s="962" t="s">
        <v>688</v>
      </c>
      <c r="C3126" s="964">
        <v>110.39515599753096</v>
      </c>
      <c r="D3126" s="978">
        <v>0</v>
      </c>
      <c r="E3126" s="962">
        <v>504</v>
      </c>
      <c r="F3126" s="962">
        <v>6</v>
      </c>
      <c r="G3126" s="962" t="s">
        <v>677</v>
      </c>
      <c r="H3126" s="962" t="s">
        <v>64</v>
      </c>
      <c r="I3126" s="963" t="s">
        <v>683</v>
      </c>
    </row>
    <row r="3127" spans="1:9">
      <c r="A3127" s="966" t="s">
        <v>166</v>
      </c>
      <c r="B3127" s="962" t="s">
        <v>688</v>
      </c>
      <c r="C3127" s="964">
        <v>0</v>
      </c>
      <c r="D3127" s="978">
        <v>0</v>
      </c>
      <c r="E3127" s="962">
        <v>504</v>
      </c>
      <c r="F3127" s="962">
        <v>6</v>
      </c>
      <c r="G3127" s="962" t="s">
        <v>677</v>
      </c>
      <c r="H3127" s="962" t="s">
        <v>146</v>
      </c>
      <c r="I3127" s="963" t="s">
        <v>683</v>
      </c>
    </row>
    <row r="3128" spans="1:9">
      <c r="A3128" s="966" t="s">
        <v>173</v>
      </c>
      <c r="B3128" s="962" t="s">
        <v>688</v>
      </c>
      <c r="C3128" s="964">
        <v>0</v>
      </c>
      <c r="D3128" s="978">
        <v>0</v>
      </c>
      <c r="E3128" s="962">
        <v>504</v>
      </c>
      <c r="F3128" s="962">
        <v>6</v>
      </c>
      <c r="G3128" s="962" t="s">
        <v>677</v>
      </c>
      <c r="H3128" s="962" t="s">
        <v>146</v>
      </c>
      <c r="I3128" s="963" t="s">
        <v>683</v>
      </c>
    </row>
    <row r="3129" spans="1:9">
      <c r="A3129" s="969" t="s">
        <v>52</v>
      </c>
      <c r="B3129" s="962" t="s">
        <v>688</v>
      </c>
      <c r="C3129" s="964">
        <v>883.16124798024771</v>
      </c>
      <c r="D3129" s="978">
        <v>0</v>
      </c>
      <c r="E3129" s="962">
        <v>504</v>
      </c>
      <c r="F3129" s="962">
        <v>6</v>
      </c>
      <c r="G3129" s="962" t="s">
        <v>677</v>
      </c>
      <c r="H3129" s="962" t="s">
        <v>54</v>
      </c>
      <c r="I3129" s="962" t="s">
        <v>721</v>
      </c>
    </row>
    <row r="3130" spans="1:9">
      <c r="A3130" s="966" t="s">
        <v>185</v>
      </c>
      <c r="B3130" s="962" t="s">
        <v>688</v>
      </c>
      <c r="C3130" s="964">
        <v>197710.36471451147</v>
      </c>
      <c r="D3130" s="978">
        <v>0</v>
      </c>
      <c r="E3130" s="962">
        <v>504</v>
      </c>
      <c r="F3130" s="962">
        <v>6</v>
      </c>
      <c r="G3130" s="962" t="s">
        <v>677</v>
      </c>
      <c r="H3130" s="962" t="s">
        <v>146</v>
      </c>
      <c r="I3130" s="963" t="s">
        <v>681</v>
      </c>
    </row>
    <row r="3131" spans="1:9">
      <c r="A3131" s="968" t="s">
        <v>747</v>
      </c>
      <c r="B3131" s="962" t="s">
        <v>688</v>
      </c>
      <c r="C3131" s="964">
        <v>0</v>
      </c>
      <c r="D3131" s="978">
        <v>0</v>
      </c>
      <c r="E3131" s="962">
        <v>504</v>
      </c>
      <c r="F3131" s="962">
        <v>6</v>
      </c>
      <c r="G3131" s="962" t="s">
        <v>677</v>
      </c>
      <c r="H3131" s="962" t="s">
        <v>24</v>
      </c>
      <c r="I3131" s="962" t="s">
        <v>683</v>
      </c>
    </row>
    <row r="3132" spans="1:9">
      <c r="A3132" s="966" t="s">
        <v>181</v>
      </c>
      <c r="B3132" s="962" t="s">
        <v>688</v>
      </c>
      <c r="C3132" s="964">
        <v>14240.975123681494</v>
      </c>
      <c r="D3132" s="978">
        <v>0</v>
      </c>
      <c r="E3132" s="962">
        <v>504</v>
      </c>
      <c r="F3132" s="962">
        <v>6</v>
      </c>
      <c r="G3132" s="962" t="s">
        <v>677</v>
      </c>
      <c r="H3132" s="962" t="s">
        <v>146</v>
      </c>
      <c r="I3132" s="963" t="s">
        <v>681</v>
      </c>
    </row>
    <row r="3133" spans="1:9">
      <c r="A3133" s="967" t="s">
        <v>261</v>
      </c>
      <c r="B3133" s="962" t="s">
        <v>688</v>
      </c>
      <c r="C3133" s="964">
        <v>0</v>
      </c>
      <c r="D3133" s="978">
        <v>0</v>
      </c>
      <c r="E3133" s="962">
        <v>504</v>
      </c>
      <c r="F3133" s="962">
        <v>6</v>
      </c>
      <c r="G3133" s="962" t="s">
        <v>677</v>
      </c>
      <c r="H3133" s="962" t="s">
        <v>79</v>
      </c>
      <c r="I3133" s="962" t="s">
        <v>683</v>
      </c>
    </row>
    <row r="3134" spans="1:9">
      <c r="A3134" s="966" t="s">
        <v>190</v>
      </c>
      <c r="B3134" s="962" t="s">
        <v>688</v>
      </c>
      <c r="C3134" s="964">
        <v>0</v>
      </c>
      <c r="D3134" s="978">
        <v>0</v>
      </c>
      <c r="E3134" s="962">
        <v>504</v>
      </c>
      <c r="F3134" s="962">
        <v>6</v>
      </c>
      <c r="G3134" s="962" t="s">
        <v>677</v>
      </c>
      <c r="H3134" s="962" t="s">
        <v>146</v>
      </c>
      <c r="I3134" s="963" t="s">
        <v>681</v>
      </c>
    </row>
    <row r="3135" spans="1:9">
      <c r="A3135" s="968" t="s">
        <v>83</v>
      </c>
      <c r="B3135" s="962" t="s">
        <v>688</v>
      </c>
      <c r="C3135" s="964">
        <v>0</v>
      </c>
      <c r="D3135" s="978">
        <v>0</v>
      </c>
      <c r="E3135" s="962">
        <v>504</v>
      </c>
      <c r="F3135" s="962">
        <v>6</v>
      </c>
      <c r="G3135" s="962" t="s">
        <v>677</v>
      </c>
      <c r="H3135" s="962" t="s">
        <v>87</v>
      </c>
      <c r="I3135" s="962" t="s">
        <v>682</v>
      </c>
    </row>
    <row r="3136" spans="1:9">
      <c r="A3136" s="966" t="s">
        <v>192</v>
      </c>
      <c r="B3136" s="962" t="s">
        <v>688</v>
      </c>
      <c r="C3136" s="964">
        <v>0</v>
      </c>
      <c r="D3136" s="978">
        <v>0</v>
      </c>
      <c r="E3136" s="962">
        <v>504</v>
      </c>
      <c r="F3136" s="962">
        <v>6</v>
      </c>
      <c r="G3136" s="962" t="s">
        <v>677</v>
      </c>
      <c r="H3136" s="962" t="s">
        <v>146</v>
      </c>
      <c r="I3136" s="962" t="s">
        <v>683</v>
      </c>
    </row>
    <row r="3137" spans="1:9">
      <c r="A3137" s="966" t="s">
        <v>94</v>
      </c>
      <c r="B3137" s="962" t="s">
        <v>688</v>
      </c>
      <c r="C3137" s="964">
        <v>220.79031199506193</v>
      </c>
      <c r="D3137" s="978">
        <v>0</v>
      </c>
      <c r="E3137" s="962">
        <v>504</v>
      </c>
      <c r="F3137" s="962">
        <v>6</v>
      </c>
      <c r="G3137" s="962" t="s">
        <v>677</v>
      </c>
      <c r="H3137" s="962" t="s">
        <v>95</v>
      </c>
      <c r="I3137" s="962" t="s">
        <v>726</v>
      </c>
    </row>
    <row r="3138" spans="1:9">
      <c r="A3138" s="966" t="s">
        <v>196</v>
      </c>
      <c r="B3138" s="962" t="s">
        <v>688</v>
      </c>
      <c r="C3138" s="964">
        <v>81957.363812566982</v>
      </c>
      <c r="D3138" s="978">
        <v>0</v>
      </c>
      <c r="E3138" s="962">
        <v>504</v>
      </c>
      <c r="F3138" s="962">
        <v>6</v>
      </c>
      <c r="G3138" s="962" t="s">
        <v>677</v>
      </c>
      <c r="H3138" s="962" t="s">
        <v>146</v>
      </c>
      <c r="I3138" s="962" t="s">
        <v>681</v>
      </c>
    </row>
    <row r="3139" spans="1:9">
      <c r="A3139" s="966" t="s">
        <v>100</v>
      </c>
      <c r="B3139" s="962" t="s">
        <v>688</v>
      </c>
      <c r="C3139" s="964">
        <v>0</v>
      </c>
      <c r="D3139" s="978">
        <v>0</v>
      </c>
      <c r="E3139" s="962">
        <v>504</v>
      </c>
      <c r="F3139" s="962">
        <v>6</v>
      </c>
      <c r="G3139" s="962" t="s">
        <v>677</v>
      </c>
      <c r="H3139" s="962" t="s">
        <v>24</v>
      </c>
      <c r="I3139" s="962" t="s">
        <v>682</v>
      </c>
    </row>
    <row r="3140" spans="1:9">
      <c r="A3140" s="966" t="s">
        <v>198</v>
      </c>
      <c r="B3140" s="962" t="s">
        <v>688</v>
      </c>
      <c r="C3140" s="964">
        <v>0</v>
      </c>
      <c r="D3140" s="978">
        <v>0</v>
      </c>
      <c r="E3140" s="962">
        <v>504</v>
      </c>
      <c r="F3140" s="962">
        <v>6</v>
      </c>
      <c r="G3140" s="962" t="s">
        <v>677</v>
      </c>
      <c r="H3140" s="962" t="s">
        <v>146</v>
      </c>
      <c r="I3140" s="962" t="s">
        <v>683</v>
      </c>
    </row>
    <row r="3141" spans="1:9">
      <c r="A3141" s="966" t="s">
        <v>201</v>
      </c>
      <c r="B3141" s="962" t="s">
        <v>688</v>
      </c>
      <c r="C3141" s="964">
        <v>0</v>
      </c>
      <c r="D3141" s="978">
        <v>0</v>
      </c>
      <c r="E3141" s="962">
        <v>504</v>
      </c>
      <c r="F3141" s="962">
        <v>6</v>
      </c>
      <c r="G3141" s="962" t="s">
        <v>677</v>
      </c>
      <c r="H3141" s="962" t="s">
        <v>146</v>
      </c>
      <c r="I3141" s="963" t="s">
        <v>683</v>
      </c>
    </row>
    <row r="3142" spans="1:9">
      <c r="A3142" s="968" t="s">
        <v>103</v>
      </c>
      <c r="B3142" s="962" t="s">
        <v>688</v>
      </c>
      <c r="C3142" s="964">
        <v>331.18546799259286</v>
      </c>
      <c r="D3142" s="978">
        <v>0</v>
      </c>
      <c r="E3142" s="962">
        <v>504</v>
      </c>
      <c r="F3142" s="962">
        <v>6</v>
      </c>
      <c r="G3142" s="962" t="s">
        <v>677</v>
      </c>
      <c r="H3142" s="962" t="s">
        <v>79</v>
      </c>
      <c r="I3142" s="962" t="s">
        <v>682</v>
      </c>
    </row>
    <row r="3143" spans="1:9">
      <c r="A3143" s="968" t="s">
        <v>107</v>
      </c>
      <c r="B3143" s="962" t="s">
        <v>688</v>
      </c>
      <c r="C3143" s="964">
        <v>331.18546799259286</v>
      </c>
      <c r="D3143" s="978">
        <v>0</v>
      </c>
      <c r="E3143" s="962">
        <v>504</v>
      </c>
      <c r="F3143" s="962">
        <v>6</v>
      </c>
      <c r="G3143" s="962" t="s">
        <v>677</v>
      </c>
      <c r="H3143" s="962" t="s">
        <v>79</v>
      </c>
      <c r="I3143" s="962" t="s">
        <v>682</v>
      </c>
    </row>
    <row r="3144" spans="1:9">
      <c r="A3144" s="968" t="s">
        <v>108</v>
      </c>
      <c r="B3144" s="962" t="s">
        <v>688</v>
      </c>
      <c r="C3144" s="964">
        <v>0</v>
      </c>
      <c r="D3144" s="978">
        <v>0</v>
      </c>
      <c r="E3144" s="962">
        <v>504</v>
      </c>
      <c r="F3144" s="962">
        <v>6</v>
      </c>
      <c r="G3144" s="962" t="s">
        <v>677</v>
      </c>
      <c r="H3144" s="962" t="s">
        <v>32</v>
      </c>
      <c r="I3144" s="962" t="s">
        <v>682</v>
      </c>
    </row>
    <row r="3145" spans="1:9">
      <c r="A3145" s="966" t="s">
        <v>203</v>
      </c>
      <c r="B3145" s="962" t="s">
        <v>688</v>
      </c>
      <c r="C3145" s="964">
        <v>14470.965032009684</v>
      </c>
      <c r="D3145" s="978">
        <v>0</v>
      </c>
      <c r="E3145" s="962">
        <v>504</v>
      </c>
      <c r="F3145" s="962">
        <v>6</v>
      </c>
      <c r="G3145" s="962" t="s">
        <v>677</v>
      </c>
      <c r="H3145" s="962" t="s">
        <v>146</v>
      </c>
      <c r="I3145" s="963" t="s">
        <v>681</v>
      </c>
    </row>
    <row r="3146" spans="1:9">
      <c r="A3146" s="966" t="s">
        <v>204</v>
      </c>
      <c r="B3146" s="962" t="s">
        <v>688</v>
      </c>
      <c r="C3146" s="964">
        <v>136411.61442761574</v>
      </c>
      <c r="D3146" s="978">
        <v>0</v>
      </c>
      <c r="E3146" s="962">
        <v>504</v>
      </c>
      <c r="F3146" s="962">
        <v>6</v>
      </c>
      <c r="G3146" s="962" t="s">
        <v>677</v>
      </c>
      <c r="H3146" s="962" t="s">
        <v>146</v>
      </c>
      <c r="I3146" s="963" t="s">
        <v>681</v>
      </c>
    </row>
    <row r="3147" spans="1:9">
      <c r="A3147" s="966" t="s">
        <v>262</v>
      </c>
      <c r="B3147" s="962" t="s">
        <v>688</v>
      </c>
      <c r="C3147" s="964">
        <v>37758.823189688839</v>
      </c>
      <c r="D3147" s="978">
        <v>0</v>
      </c>
      <c r="E3147" s="962">
        <v>504</v>
      </c>
      <c r="F3147" s="962">
        <v>6</v>
      </c>
      <c r="G3147" s="962" t="s">
        <v>677</v>
      </c>
      <c r="H3147" s="962" t="s">
        <v>146</v>
      </c>
      <c r="I3147" s="963" t="s">
        <v>681</v>
      </c>
    </row>
    <row r="3148" spans="1:9">
      <c r="A3148" s="966" t="s">
        <v>263</v>
      </c>
      <c r="B3148" s="962" t="s">
        <v>688</v>
      </c>
      <c r="C3148" s="964">
        <v>0</v>
      </c>
      <c r="D3148" s="978">
        <v>0</v>
      </c>
      <c r="E3148" s="962">
        <v>504</v>
      </c>
      <c r="F3148" s="962">
        <v>6</v>
      </c>
      <c r="G3148" s="962" t="s">
        <v>677</v>
      </c>
      <c r="H3148" s="962" t="s">
        <v>24</v>
      </c>
      <c r="I3148" s="962" t="s">
        <v>683</v>
      </c>
    </row>
    <row r="3149" spans="1:9">
      <c r="A3149" s="969" t="s">
        <v>122</v>
      </c>
      <c r="B3149" s="962" t="s">
        <v>688</v>
      </c>
      <c r="C3149" s="964">
        <v>110.39515599753096</v>
      </c>
      <c r="D3149" s="978">
        <v>0</v>
      </c>
      <c r="E3149" s="962">
        <v>504</v>
      </c>
      <c r="F3149" s="962">
        <v>6</v>
      </c>
      <c r="G3149" s="962" t="s">
        <v>677</v>
      </c>
      <c r="H3149" s="962" t="s">
        <v>79</v>
      </c>
      <c r="I3149" s="962" t="s">
        <v>683</v>
      </c>
    </row>
    <row r="3150" spans="1:9">
      <c r="A3150" s="969" t="s">
        <v>120</v>
      </c>
      <c r="B3150" s="962" t="s">
        <v>688</v>
      </c>
      <c r="C3150" s="964">
        <v>220.79031199506193</v>
      </c>
      <c r="D3150" s="978">
        <v>0</v>
      </c>
      <c r="E3150" s="962">
        <v>504</v>
      </c>
      <c r="F3150" s="962">
        <v>6</v>
      </c>
      <c r="G3150" s="962" t="s">
        <v>677</v>
      </c>
      <c r="H3150" s="962" t="s">
        <v>79</v>
      </c>
    </row>
    <row r="3151" spans="1:9">
      <c r="A3151" s="969" t="s">
        <v>123</v>
      </c>
      <c r="B3151" s="962" t="s">
        <v>688</v>
      </c>
      <c r="C3151" s="964">
        <v>0</v>
      </c>
      <c r="D3151" s="978">
        <v>0</v>
      </c>
      <c r="E3151" s="962">
        <v>504</v>
      </c>
      <c r="F3151" s="962">
        <v>6</v>
      </c>
      <c r="G3151" s="962" t="s">
        <v>677</v>
      </c>
      <c r="H3151" s="962" t="s">
        <v>54</v>
      </c>
      <c r="I3151" s="962" t="s">
        <v>683</v>
      </c>
    </row>
    <row r="3152" spans="1:9">
      <c r="A3152" s="967" t="s">
        <v>214</v>
      </c>
      <c r="B3152" s="962" t="s">
        <v>688</v>
      </c>
      <c r="C3152" s="964">
        <v>0</v>
      </c>
      <c r="D3152" s="978">
        <v>0</v>
      </c>
      <c r="E3152" s="962">
        <v>504</v>
      </c>
      <c r="F3152" s="962">
        <v>6</v>
      </c>
      <c r="G3152" s="962" t="s">
        <v>677</v>
      </c>
      <c r="H3152" s="962" t="s">
        <v>146</v>
      </c>
      <c r="I3152" s="962" t="s">
        <v>683</v>
      </c>
    </row>
    <row r="3153" spans="1:9" ht="15.6">
      <c r="A3153" s="967" t="s">
        <v>218</v>
      </c>
      <c r="B3153" s="962" t="s">
        <v>688</v>
      </c>
      <c r="C3153" s="964">
        <v>0</v>
      </c>
      <c r="D3153" s="978">
        <v>0</v>
      </c>
      <c r="E3153" s="962">
        <v>504</v>
      </c>
      <c r="F3153" s="962">
        <v>6</v>
      </c>
      <c r="G3153" s="962" t="s">
        <v>677</v>
      </c>
      <c r="H3153" s="962" t="s">
        <v>146</v>
      </c>
      <c r="I3153" s="973" t="s">
        <v>742</v>
      </c>
    </row>
    <row r="3154" spans="1:9">
      <c r="A3154" s="969" t="s">
        <v>126</v>
      </c>
      <c r="B3154" s="962" t="s">
        <v>688</v>
      </c>
      <c r="C3154" s="964">
        <v>0</v>
      </c>
      <c r="D3154" s="978">
        <v>0</v>
      </c>
      <c r="E3154" s="962">
        <v>504</v>
      </c>
      <c r="F3154" s="962">
        <v>6</v>
      </c>
      <c r="G3154" s="962" t="s">
        <v>677</v>
      </c>
      <c r="H3154" s="962" t="s">
        <v>32</v>
      </c>
      <c r="I3154" s="962" t="s">
        <v>681</v>
      </c>
    </row>
    <row r="3155" spans="1:9">
      <c r="A3155" s="968" t="s">
        <v>129</v>
      </c>
      <c r="B3155" s="962" t="s">
        <v>688</v>
      </c>
      <c r="C3155" s="964">
        <v>110.39515599753096</v>
      </c>
      <c r="D3155" s="978">
        <v>0</v>
      </c>
      <c r="E3155" s="962">
        <v>504</v>
      </c>
      <c r="F3155" s="962">
        <v>6</v>
      </c>
      <c r="G3155" s="962" t="s">
        <v>677</v>
      </c>
      <c r="H3155" s="962" t="s">
        <v>24</v>
      </c>
      <c r="I3155" s="962" t="s">
        <v>682</v>
      </c>
    </row>
    <row r="3156" spans="1:9">
      <c r="A3156" s="968" t="s">
        <v>264</v>
      </c>
      <c r="B3156" s="962" t="s">
        <v>688</v>
      </c>
      <c r="C3156" s="964">
        <v>0</v>
      </c>
      <c r="D3156" s="978">
        <v>0</v>
      </c>
      <c r="E3156" s="962">
        <v>504</v>
      </c>
      <c r="F3156" s="962">
        <v>6</v>
      </c>
      <c r="G3156" s="962" t="s">
        <v>677</v>
      </c>
      <c r="H3156" s="962" t="s">
        <v>133</v>
      </c>
      <c r="I3156" s="962" t="s">
        <v>682</v>
      </c>
    </row>
    <row r="3157" spans="1:9">
      <c r="A3157" s="968" t="s">
        <v>138</v>
      </c>
      <c r="B3157" s="962" t="s">
        <v>688</v>
      </c>
      <c r="C3157" s="964">
        <v>0</v>
      </c>
      <c r="D3157" s="978">
        <v>0</v>
      </c>
      <c r="E3157" s="962">
        <v>504</v>
      </c>
      <c r="F3157" s="962">
        <v>6</v>
      </c>
      <c r="G3157" s="962" t="s">
        <v>677</v>
      </c>
      <c r="H3157" s="962" t="s">
        <v>87</v>
      </c>
      <c r="I3157" s="962" t="s">
        <v>682</v>
      </c>
    </row>
    <row r="3158" spans="1:9">
      <c r="A3158" s="966" t="s">
        <v>212</v>
      </c>
      <c r="B3158" s="962" t="s">
        <v>688</v>
      </c>
      <c r="C3158" s="964">
        <v>2737.7998687387681</v>
      </c>
      <c r="D3158" s="978">
        <v>0</v>
      </c>
      <c r="E3158" s="962">
        <v>504</v>
      </c>
      <c r="F3158" s="962">
        <v>6</v>
      </c>
      <c r="G3158" s="962" t="s">
        <v>677</v>
      </c>
      <c r="H3158" s="962" t="s">
        <v>146</v>
      </c>
      <c r="I3158" s="962" t="s">
        <v>705</v>
      </c>
    </row>
    <row r="3159" spans="1:9">
      <c r="A3159" s="962" t="s">
        <v>20</v>
      </c>
      <c r="B3159" s="962" t="s">
        <v>688</v>
      </c>
      <c r="C3159" s="965">
        <v>0</v>
      </c>
      <c r="D3159" s="978">
        <v>0</v>
      </c>
      <c r="E3159" s="962">
        <v>720</v>
      </c>
      <c r="F3159" s="962" t="s">
        <v>676</v>
      </c>
      <c r="G3159" s="962" t="s">
        <v>676</v>
      </c>
      <c r="H3159" s="962" t="s">
        <v>24</v>
      </c>
      <c r="I3159" s="963" t="s">
        <v>683</v>
      </c>
    </row>
    <row r="3160" spans="1:9">
      <c r="A3160" s="962" t="s">
        <v>143</v>
      </c>
      <c r="B3160" s="962" t="s">
        <v>688</v>
      </c>
      <c r="C3160" s="965">
        <v>0</v>
      </c>
      <c r="D3160" s="978">
        <v>0</v>
      </c>
      <c r="E3160" s="962">
        <v>720</v>
      </c>
      <c r="F3160" s="962" t="s">
        <v>676</v>
      </c>
      <c r="G3160" s="962" t="s">
        <v>676</v>
      </c>
      <c r="H3160" s="962" t="s">
        <v>146</v>
      </c>
      <c r="I3160" s="963" t="s">
        <v>681</v>
      </c>
    </row>
    <row r="3161" spans="1:9">
      <c r="A3161" s="966" t="s">
        <v>152</v>
      </c>
      <c r="B3161" s="962" t="s">
        <v>688</v>
      </c>
      <c r="C3161" s="965">
        <v>8395.0064845909037</v>
      </c>
      <c r="D3161" s="978">
        <v>0</v>
      </c>
      <c r="E3161" s="962">
        <v>720</v>
      </c>
      <c r="F3161" s="962" t="s">
        <v>676</v>
      </c>
      <c r="G3161" s="962" t="s">
        <v>676</v>
      </c>
      <c r="H3161" s="962" t="s">
        <v>146</v>
      </c>
      <c r="I3161" s="963" t="s">
        <v>681</v>
      </c>
    </row>
    <row r="3162" spans="1:9">
      <c r="A3162" s="966" t="s">
        <v>158</v>
      </c>
      <c r="B3162" s="962" t="s">
        <v>688</v>
      </c>
      <c r="C3162" s="965">
        <v>40869.657439194583</v>
      </c>
      <c r="D3162" s="978">
        <v>0</v>
      </c>
      <c r="E3162" s="962">
        <v>720</v>
      </c>
      <c r="F3162" s="962" t="s">
        <v>676</v>
      </c>
      <c r="G3162" s="962" t="s">
        <v>676</v>
      </c>
      <c r="H3162" s="962" t="s">
        <v>146</v>
      </c>
      <c r="I3162" s="963" t="s">
        <v>683</v>
      </c>
    </row>
    <row r="3163" spans="1:9">
      <c r="A3163" s="966" t="s">
        <v>30</v>
      </c>
      <c r="B3163" s="962" t="s">
        <v>688</v>
      </c>
      <c r="C3163" s="965">
        <v>1033.9557483921899</v>
      </c>
      <c r="D3163" s="978">
        <v>0</v>
      </c>
      <c r="E3163" s="962">
        <v>720</v>
      </c>
      <c r="F3163" s="962" t="s">
        <v>676</v>
      </c>
      <c r="G3163" s="962" t="s">
        <v>676</v>
      </c>
      <c r="H3163" s="962" t="s">
        <v>32</v>
      </c>
      <c r="I3163" s="963" t="s">
        <v>681</v>
      </c>
    </row>
    <row r="3164" spans="1:9">
      <c r="A3164" s="967" t="s">
        <v>39</v>
      </c>
      <c r="B3164" s="962" t="s">
        <v>688</v>
      </c>
      <c r="C3164" s="965">
        <v>136.34581297479428</v>
      </c>
      <c r="D3164" s="978">
        <v>0</v>
      </c>
      <c r="E3164" s="962">
        <v>720</v>
      </c>
      <c r="F3164" s="962" t="s">
        <v>676</v>
      </c>
      <c r="G3164" s="962" t="s">
        <v>676</v>
      </c>
      <c r="H3164" s="962" t="s">
        <v>24</v>
      </c>
      <c r="I3164" s="963" t="s">
        <v>682</v>
      </c>
    </row>
    <row r="3165" spans="1:9">
      <c r="A3165" s="968" t="s">
        <v>70</v>
      </c>
      <c r="B3165" s="962" t="s">
        <v>688</v>
      </c>
      <c r="C3165" s="965">
        <v>681.72906487397131</v>
      </c>
      <c r="D3165" s="978">
        <v>0</v>
      </c>
      <c r="E3165" s="962">
        <v>720</v>
      </c>
      <c r="F3165" s="962" t="s">
        <v>676</v>
      </c>
      <c r="G3165" s="962" t="s">
        <v>676</v>
      </c>
      <c r="H3165" s="962" t="s">
        <v>32</v>
      </c>
      <c r="I3165" s="963" t="s">
        <v>711</v>
      </c>
    </row>
    <row r="3166" spans="1:9">
      <c r="A3166" s="968" t="s">
        <v>746</v>
      </c>
      <c r="B3166" s="962" t="s">
        <v>688</v>
      </c>
      <c r="C3166" s="965">
        <v>409.03743892438285</v>
      </c>
      <c r="D3166" s="978">
        <v>0</v>
      </c>
      <c r="E3166" s="962">
        <v>720</v>
      </c>
      <c r="F3166" s="962" t="s">
        <v>676</v>
      </c>
      <c r="G3166" s="962" t="s">
        <v>676</v>
      </c>
      <c r="H3166" s="962" t="s">
        <v>46</v>
      </c>
      <c r="I3166" s="963" t="s">
        <v>682</v>
      </c>
    </row>
    <row r="3167" spans="1:9">
      <c r="A3167" s="968" t="s">
        <v>63</v>
      </c>
      <c r="B3167" s="962" t="s">
        <v>688</v>
      </c>
      <c r="C3167" s="965">
        <v>749.90197136136851</v>
      </c>
      <c r="D3167" s="978">
        <v>0</v>
      </c>
      <c r="E3167" s="962">
        <v>720</v>
      </c>
      <c r="F3167" s="962" t="s">
        <v>676</v>
      </c>
      <c r="G3167" s="962" t="s">
        <v>676</v>
      </c>
      <c r="H3167" s="962" t="s">
        <v>64</v>
      </c>
      <c r="I3167" s="963" t="s">
        <v>683</v>
      </c>
    </row>
    <row r="3168" spans="1:9">
      <c r="A3168" s="966" t="s">
        <v>166</v>
      </c>
      <c r="B3168" s="962" t="s">
        <v>688</v>
      </c>
      <c r="C3168" s="965">
        <v>0</v>
      </c>
      <c r="D3168" s="978">
        <v>0</v>
      </c>
      <c r="E3168" s="962">
        <v>720</v>
      </c>
      <c r="F3168" s="962" t="s">
        <v>676</v>
      </c>
      <c r="G3168" s="962" t="s">
        <v>676</v>
      </c>
      <c r="H3168" s="962" t="s">
        <v>146</v>
      </c>
      <c r="I3168" s="963" t="s">
        <v>683</v>
      </c>
    </row>
    <row r="3169" spans="1:9">
      <c r="A3169" s="966" t="s">
        <v>173</v>
      </c>
      <c r="B3169" s="962" t="s">
        <v>688</v>
      </c>
      <c r="C3169" s="965">
        <v>0</v>
      </c>
      <c r="D3169" s="978">
        <v>0</v>
      </c>
      <c r="E3169" s="962">
        <v>720</v>
      </c>
      <c r="F3169" s="962" t="s">
        <v>676</v>
      </c>
      <c r="G3169" s="962" t="s">
        <v>676</v>
      </c>
      <c r="H3169" s="962" t="s">
        <v>146</v>
      </c>
      <c r="I3169" s="963" t="s">
        <v>683</v>
      </c>
    </row>
    <row r="3170" spans="1:9">
      <c r="A3170" s="969" t="s">
        <v>52</v>
      </c>
      <c r="B3170" s="962" t="s">
        <v>688</v>
      </c>
      <c r="C3170" s="965">
        <v>818.07487784876571</v>
      </c>
      <c r="D3170" s="978">
        <v>0</v>
      </c>
      <c r="E3170" s="962">
        <v>720</v>
      </c>
      <c r="F3170" s="962" t="s">
        <v>676</v>
      </c>
      <c r="G3170" s="962" t="s">
        <v>676</v>
      </c>
      <c r="H3170" s="962" t="s">
        <v>54</v>
      </c>
      <c r="I3170" s="962" t="s">
        <v>721</v>
      </c>
    </row>
    <row r="3171" spans="1:9">
      <c r="A3171" s="966" t="s">
        <v>185</v>
      </c>
      <c r="B3171" s="962" t="s">
        <v>688</v>
      </c>
      <c r="C3171" s="965">
        <v>83643.611399603804</v>
      </c>
      <c r="D3171" s="978">
        <v>0</v>
      </c>
      <c r="E3171" s="962">
        <v>720</v>
      </c>
      <c r="F3171" s="962" t="s">
        <v>676</v>
      </c>
      <c r="G3171" s="962" t="s">
        <v>676</v>
      </c>
      <c r="H3171" s="962" t="s">
        <v>146</v>
      </c>
      <c r="I3171" s="963" t="s">
        <v>681</v>
      </c>
    </row>
    <row r="3172" spans="1:9">
      <c r="A3172" s="968" t="s">
        <v>747</v>
      </c>
      <c r="B3172" s="962" t="s">
        <v>688</v>
      </c>
      <c r="C3172" s="965">
        <v>0</v>
      </c>
      <c r="D3172" s="978">
        <v>0</v>
      </c>
      <c r="E3172" s="962">
        <v>720</v>
      </c>
      <c r="F3172" s="962" t="s">
        <v>676</v>
      </c>
      <c r="G3172" s="962" t="s">
        <v>676</v>
      </c>
      <c r="H3172" s="962" t="s">
        <v>24</v>
      </c>
      <c r="I3172" s="962" t="s">
        <v>683</v>
      </c>
    </row>
    <row r="3173" spans="1:9">
      <c r="A3173" s="966" t="s">
        <v>181</v>
      </c>
      <c r="B3173" s="962" t="s">
        <v>688</v>
      </c>
      <c r="C3173" s="965">
        <v>4635.7576411430055</v>
      </c>
      <c r="D3173" s="978">
        <v>0</v>
      </c>
      <c r="E3173" s="962">
        <v>720</v>
      </c>
      <c r="F3173" s="962" t="s">
        <v>676</v>
      </c>
      <c r="G3173" s="962" t="s">
        <v>676</v>
      </c>
      <c r="H3173" s="962" t="s">
        <v>146</v>
      </c>
      <c r="I3173" s="963" t="s">
        <v>681</v>
      </c>
    </row>
    <row r="3174" spans="1:9">
      <c r="A3174" s="967" t="s">
        <v>261</v>
      </c>
      <c r="B3174" s="962" t="s">
        <v>688</v>
      </c>
      <c r="C3174" s="965">
        <v>306.77807919328711</v>
      </c>
      <c r="D3174" s="978">
        <v>0</v>
      </c>
      <c r="E3174" s="962">
        <v>720</v>
      </c>
      <c r="F3174" s="962" t="s">
        <v>676</v>
      </c>
      <c r="G3174" s="962" t="s">
        <v>676</v>
      </c>
      <c r="H3174" s="962" t="s">
        <v>79</v>
      </c>
      <c r="I3174" s="962" t="s">
        <v>683</v>
      </c>
    </row>
    <row r="3175" spans="1:9">
      <c r="A3175" s="966" t="s">
        <v>190</v>
      </c>
      <c r="B3175" s="962" t="s">
        <v>688</v>
      </c>
      <c r="C3175" s="965">
        <v>5124.3301376360187</v>
      </c>
      <c r="D3175" s="978">
        <v>0</v>
      </c>
      <c r="E3175" s="962">
        <v>720</v>
      </c>
      <c r="F3175" s="962" t="s">
        <v>676</v>
      </c>
      <c r="G3175" s="962" t="s">
        <v>676</v>
      </c>
      <c r="H3175" s="962" t="s">
        <v>146</v>
      </c>
      <c r="I3175" s="963" t="s">
        <v>681</v>
      </c>
    </row>
    <row r="3176" spans="1:9">
      <c r="A3176" s="968" t="s">
        <v>83</v>
      </c>
      <c r="B3176" s="962" t="s">
        <v>688</v>
      </c>
      <c r="C3176" s="965">
        <v>0</v>
      </c>
      <c r="D3176" s="978">
        <v>0</v>
      </c>
      <c r="E3176" s="962">
        <v>720</v>
      </c>
      <c r="F3176" s="962" t="s">
        <v>676</v>
      </c>
      <c r="G3176" s="962" t="s">
        <v>676</v>
      </c>
      <c r="H3176" s="962" t="s">
        <v>87</v>
      </c>
      <c r="I3176" s="962" t="s">
        <v>682</v>
      </c>
    </row>
    <row r="3177" spans="1:9">
      <c r="A3177" s="966" t="s">
        <v>192</v>
      </c>
      <c r="B3177" s="962" t="s">
        <v>688</v>
      </c>
      <c r="C3177" s="965">
        <v>0</v>
      </c>
      <c r="D3177" s="978">
        <v>0</v>
      </c>
      <c r="E3177" s="962">
        <v>720</v>
      </c>
      <c r="F3177" s="962" t="s">
        <v>676</v>
      </c>
      <c r="G3177" s="962" t="s">
        <v>676</v>
      </c>
      <c r="H3177" s="962" t="s">
        <v>146</v>
      </c>
      <c r="I3177" s="962" t="s">
        <v>683</v>
      </c>
    </row>
    <row r="3178" spans="1:9">
      <c r="A3178" s="966" t="s">
        <v>94</v>
      </c>
      <c r="B3178" s="962" t="s">
        <v>688</v>
      </c>
      <c r="C3178" s="965">
        <v>1022.593597310957</v>
      </c>
      <c r="D3178" s="978">
        <v>0</v>
      </c>
      <c r="E3178" s="962">
        <v>720</v>
      </c>
      <c r="F3178" s="962" t="s">
        <v>676</v>
      </c>
      <c r="G3178" s="962" t="s">
        <v>676</v>
      </c>
      <c r="H3178" s="962" t="s">
        <v>95</v>
      </c>
      <c r="I3178" s="962" t="s">
        <v>726</v>
      </c>
    </row>
    <row r="3179" spans="1:9">
      <c r="A3179" s="966" t="s">
        <v>196</v>
      </c>
      <c r="B3179" s="962" t="s">
        <v>688</v>
      </c>
      <c r="C3179" s="965">
        <v>20042.83450729476</v>
      </c>
      <c r="D3179" s="978">
        <v>0</v>
      </c>
      <c r="E3179" s="962">
        <v>720</v>
      </c>
      <c r="F3179" s="962" t="s">
        <v>676</v>
      </c>
      <c r="G3179" s="962" t="s">
        <v>676</v>
      </c>
      <c r="H3179" s="962" t="s">
        <v>146</v>
      </c>
      <c r="I3179" s="962" t="s">
        <v>681</v>
      </c>
    </row>
    <row r="3180" spans="1:9">
      <c r="A3180" s="966" t="s">
        <v>100</v>
      </c>
      <c r="B3180" s="962" t="s">
        <v>688</v>
      </c>
      <c r="C3180" s="965">
        <v>68.172906487397142</v>
      </c>
      <c r="D3180" s="978">
        <v>0</v>
      </c>
      <c r="E3180" s="962">
        <v>720</v>
      </c>
      <c r="F3180" s="962" t="s">
        <v>676</v>
      </c>
      <c r="G3180" s="962" t="s">
        <v>676</v>
      </c>
      <c r="H3180" s="962" t="s">
        <v>24</v>
      </c>
      <c r="I3180" s="962" t="s">
        <v>682</v>
      </c>
    </row>
    <row r="3181" spans="1:9">
      <c r="A3181" s="966" t="s">
        <v>198</v>
      </c>
      <c r="B3181" s="962" t="s">
        <v>688</v>
      </c>
      <c r="C3181" s="965">
        <v>0</v>
      </c>
      <c r="D3181" s="978">
        <v>0</v>
      </c>
      <c r="E3181" s="962">
        <v>720</v>
      </c>
      <c r="F3181" s="962" t="s">
        <v>676</v>
      </c>
      <c r="G3181" s="962" t="s">
        <v>676</v>
      </c>
      <c r="H3181" s="962" t="s">
        <v>146</v>
      </c>
      <c r="I3181" s="962" t="s">
        <v>683</v>
      </c>
    </row>
    <row r="3182" spans="1:9">
      <c r="A3182" s="966" t="s">
        <v>201</v>
      </c>
      <c r="B3182" s="962" t="s">
        <v>688</v>
      </c>
      <c r="C3182" s="965">
        <v>10816.767829333679</v>
      </c>
      <c r="D3182" s="978">
        <v>0</v>
      </c>
      <c r="E3182" s="962">
        <v>720</v>
      </c>
      <c r="F3182" s="962" t="s">
        <v>676</v>
      </c>
      <c r="G3182" s="962" t="s">
        <v>676</v>
      </c>
      <c r="H3182" s="962" t="s">
        <v>146</v>
      </c>
      <c r="I3182" s="963" t="s">
        <v>683</v>
      </c>
    </row>
    <row r="3183" spans="1:9">
      <c r="A3183" s="968" t="s">
        <v>103</v>
      </c>
      <c r="B3183" s="962" t="s">
        <v>688</v>
      </c>
      <c r="C3183" s="965">
        <v>136.34581297479428</v>
      </c>
      <c r="D3183" s="978">
        <v>0</v>
      </c>
      <c r="E3183" s="962">
        <v>720</v>
      </c>
      <c r="F3183" s="962" t="s">
        <v>676</v>
      </c>
      <c r="G3183" s="962" t="s">
        <v>676</v>
      </c>
      <c r="H3183" s="962" t="s">
        <v>79</v>
      </c>
      <c r="I3183" s="962" t="s">
        <v>682</v>
      </c>
    </row>
    <row r="3184" spans="1:9">
      <c r="A3184" s="968" t="s">
        <v>107</v>
      </c>
      <c r="B3184" s="962" t="s">
        <v>688</v>
      </c>
      <c r="C3184" s="965">
        <v>340.86453243698566</v>
      </c>
      <c r="D3184" s="978">
        <v>0</v>
      </c>
      <c r="E3184" s="962">
        <v>720</v>
      </c>
      <c r="F3184" s="962" t="s">
        <v>676</v>
      </c>
      <c r="G3184" s="962" t="s">
        <v>676</v>
      </c>
      <c r="H3184" s="962" t="s">
        <v>79</v>
      </c>
      <c r="I3184" s="962" t="s">
        <v>682</v>
      </c>
    </row>
    <row r="3185" spans="1:9">
      <c r="A3185" s="968" t="s">
        <v>108</v>
      </c>
      <c r="B3185" s="962" t="s">
        <v>688</v>
      </c>
      <c r="C3185" s="965">
        <v>0</v>
      </c>
      <c r="D3185" s="978">
        <v>0</v>
      </c>
      <c r="E3185" s="962">
        <v>720</v>
      </c>
      <c r="F3185" s="962" t="s">
        <v>676</v>
      </c>
      <c r="G3185" s="962" t="s">
        <v>676</v>
      </c>
      <c r="H3185" s="962" t="s">
        <v>32</v>
      </c>
      <c r="I3185" s="962" t="s">
        <v>682</v>
      </c>
    </row>
    <row r="3186" spans="1:9">
      <c r="A3186" s="966" t="s">
        <v>203</v>
      </c>
      <c r="B3186" s="962" t="s">
        <v>688</v>
      </c>
      <c r="C3186" s="965">
        <v>22515.996059309779</v>
      </c>
      <c r="D3186" s="978">
        <v>0</v>
      </c>
      <c r="E3186" s="962">
        <v>720</v>
      </c>
      <c r="F3186" s="962" t="s">
        <v>676</v>
      </c>
      <c r="G3186" s="962" t="s">
        <v>676</v>
      </c>
      <c r="H3186" s="962" t="s">
        <v>146</v>
      </c>
      <c r="I3186" s="963" t="s">
        <v>681</v>
      </c>
    </row>
    <row r="3187" spans="1:9">
      <c r="A3187" s="966" t="s">
        <v>204</v>
      </c>
      <c r="B3187" s="962" t="s">
        <v>688</v>
      </c>
      <c r="C3187" s="965">
        <v>214117.46469561692</v>
      </c>
      <c r="D3187" s="978">
        <v>0</v>
      </c>
      <c r="E3187" s="962">
        <v>720</v>
      </c>
      <c r="F3187" s="962" t="s">
        <v>676</v>
      </c>
      <c r="G3187" s="962" t="s">
        <v>676</v>
      </c>
      <c r="H3187" s="962" t="s">
        <v>146</v>
      </c>
      <c r="I3187" s="963" t="s">
        <v>681</v>
      </c>
    </row>
    <row r="3188" spans="1:9">
      <c r="A3188" s="966" t="s">
        <v>262</v>
      </c>
      <c r="B3188" s="962" t="s">
        <v>688</v>
      </c>
      <c r="C3188" s="965">
        <v>46368.938562511292</v>
      </c>
      <c r="D3188" s="978">
        <v>0</v>
      </c>
      <c r="E3188" s="962">
        <v>720</v>
      </c>
      <c r="F3188" s="962" t="s">
        <v>676</v>
      </c>
      <c r="G3188" s="962" t="s">
        <v>676</v>
      </c>
      <c r="H3188" s="962" t="s">
        <v>146</v>
      </c>
      <c r="I3188" s="963" t="s">
        <v>681</v>
      </c>
    </row>
    <row r="3189" spans="1:9">
      <c r="A3189" s="966" t="s">
        <v>263</v>
      </c>
      <c r="B3189" s="962" t="s">
        <v>688</v>
      </c>
      <c r="C3189" s="965">
        <v>0</v>
      </c>
      <c r="D3189" s="978">
        <v>0</v>
      </c>
      <c r="E3189" s="962">
        <v>720</v>
      </c>
      <c r="F3189" s="962" t="s">
        <v>676</v>
      </c>
      <c r="G3189" s="962" t="s">
        <v>676</v>
      </c>
      <c r="H3189" s="962" t="s">
        <v>24</v>
      </c>
      <c r="I3189" s="962" t="s">
        <v>683</v>
      </c>
    </row>
    <row r="3190" spans="1:9">
      <c r="A3190" s="969" t="s">
        <v>122</v>
      </c>
      <c r="B3190" s="962" t="s">
        <v>688</v>
      </c>
      <c r="C3190" s="965">
        <v>68.172906487397142</v>
      </c>
      <c r="D3190" s="978">
        <v>0</v>
      </c>
      <c r="E3190" s="962">
        <v>720</v>
      </c>
      <c r="F3190" s="962" t="s">
        <v>676</v>
      </c>
      <c r="G3190" s="962" t="s">
        <v>676</v>
      </c>
      <c r="H3190" s="962" t="s">
        <v>79</v>
      </c>
      <c r="I3190" s="962" t="s">
        <v>683</v>
      </c>
    </row>
    <row r="3191" spans="1:9">
      <c r="A3191" s="969" t="s">
        <v>120</v>
      </c>
      <c r="B3191" s="962" t="s">
        <v>688</v>
      </c>
      <c r="C3191" s="965">
        <v>272.69162594958857</v>
      </c>
      <c r="D3191" s="978">
        <v>0</v>
      </c>
      <c r="E3191" s="962">
        <v>720</v>
      </c>
      <c r="F3191" s="962" t="s">
        <v>676</v>
      </c>
      <c r="G3191" s="962" t="s">
        <v>676</v>
      </c>
      <c r="H3191" s="962" t="s">
        <v>79</v>
      </c>
    </row>
    <row r="3192" spans="1:9">
      <c r="A3192" s="969" t="s">
        <v>123</v>
      </c>
      <c r="B3192" s="962" t="s">
        <v>688</v>
      </c>
      <c r="C3192" s="965">
        <v>0</v>
      </c>
      <c r="D3192" s="978">
        <v>0</v>
      </c>
      <c r="E3192" s="962">
        <v>720</v>
      </c>
      <c r="F3192" s="962" t="s">
        <v>676</v>
      </c>
      <c r="G3192" s="962" t="s">
        <v>676</v>
      </c>
      <c r="H3192" s="962" t="s">
        <v>54</v>
      </c>
      <c r="I3192" s="962" t="s">
        <v>683</v>
      </c>
    </row>
    <row r="3193" spans="1:9">
      <c r="A3193" s="967" t="s">
        <v>214</v>
      </c>
      <c r="B3193" s="962" t="s">
        <v>688</v>
      </c>
      <c r="C3193" s="965">
        <v>681.72906487397131</v>
      </c>
      <c r="D3193" s="978">
        <v>0</v>
      </c>
      <c r="E3193" s="962">
        <v>720</v>
      </c>
      <c r="F3193" s="962" t="s">
        <v>676</v>
      </c>
      <c r="G3193" s="962" t="s">
        <v>676</v>
      </c>
      <c r="H3193" s="962" t="s">
        <v>146</v>
      </c>
      <c r="I3193" s="962" t="s">
        <v>683</v>
      </c>
    </row>
    <row r="3194" spans="1:9" ht="15.6">
      <c r="A3194" s="967" t="s">
        <v>218</v>
      </c>
      <c r="B3194" s="962" t="s">
        <v>688</v>
      </c>
      <c r="C3194" s="965">
        <v>545.38325189917714</v>
      </c>
      <c r="D3194" s="978">
        <v>0</v>
      </c>
      <c r="E3194" s="962">
        <v>720</v>
      </c>
      <c r="F3194" s="962" t="s">
        <v>676</v>
      </c>
      <c r="G3194" s="962" t="s">
        <v>676</v>
      </c>
      <c r="H3194" s="962" t="s">
        <v>146</v>
      </c>
      <c r="I3194" s="973" t="s">
        <v>742</v>
      </c>
    </row>
    <row r="3195" spans="1:9">
      <c r="A3195" s="969" t="s">
        <v>126</v>
      </c>
      <c r="B3195" s="962" t="s">
        <v>688</v>
      </c>
      <c r="C3195" s="965">
        <v>0</v>
      </c>
      <c r="D3195" s="978">
        <v>0</v>
      </c>
      <c r="E3195" s="962">
        <v>720</v>
      </c>
      <c r="F3195" s="962" t="s">
        <v>676</v>
      </c>
      <c r="G3195" s="962" t="s">
        <v>676</v>
      </c>
      <c r="H3195" s="962" t="s">
        <v>32</v>
      </c>
      <c r="I3195" s="962" t="s">
        <v>681</v>
      </c>
    </row>
    <row r="3196" spans="1:9">
      <c r="A3196" s="968" t="s">
        <v>129</v>
      </c>
      <c r="B3196" s="962" t="s">
        <v>688</v>
      </c>
      <c r="C3196" s="965">
        <v>0</v>
      </c>
      <c r="D3196" s="978">
        <v>0</v>
      </c>
      <c r="E3196" s="962">
        <v>720</v>
      </c>
      <c r="F3196" s="962" t="s">
        <v>676</v>
      </c>
      <c r="G3196" s="962" t="s">
        <v>676</v>
      </c>
      <c r="H3196" s="962" t="s">
        <v>24</v>
      </c>
      <c r="I3196" s="962" t="s">
        <v>682</v>
      </c>
    </row>
    <row r="3197" spans="1:9">
      <c r="A3197" s="968" t="s">
        <v>264</v>
      </c>
      <c r="B3197" s="962" t="s">
        <v>688</v>
      </c>
      <c r="C3197" s="965">
        <v>0</v>
      </c>
      <c r="D3197" s="978">
        <v>0</v>
      </c>
      <c r="E3197" s="962">
        <v>720</v>
      </c>
      <c r="F3197" s="962" t="s">
        <v>676</v>
      </c>
      <c r="G3197" s="962" t="s">
        <v>676</v>
      </c>
      <c r="H3197" s="962" t="s">
        <v>133</v>
      </c>
      <c r="I3197" s="962" t="s">
        <v>682</v>
      </c>
    </row>
    <row r="3198" spans="1:9">
      <c r="A3198" s="968" t="s">
        <v>138</v>
      </c>
      <c r="B3198" s="962" t="s">
        <v>688</v>
      </c>
      <c r="C3198" s="965">
        <v>0</v>
      </c>
      <c r="D3198" s="978">
        <v>0</v>
      </c>
      <c r="E3198" s="962">
        <v>720</v>
      </c>
      <c r="F3198" s="962" t="s">
        <v>676</v>
      </c>
      <c r="G3198" s="962" t="s">
        <v>676</v>
      </c>
      <c r="H3198" s="962" t="s">
        <v>87</v>
      </c>
      <c r="I3198" s="962" t="s">
        <v>682</v>
      </c>
    </row>
    <row r="3199" spans="1:9">
      <c r="A3199" s="966" t="s">
        <v>212</v>
      </c>
      <c r="B3199" s="962" t="s">
        <v>688</v>
      </c>
      <c r="C3199" s="965">
        <v>0</v>
      </c>
      <c r="D3199" s="978">
        <v>0</v>
      </c>
      <c r="E3199" s="962">
        <v>720</v>
      </c>
      <c r="F3199" s="962" t="s">
        <v>676</v>
      </c>
      <c r="G3199" s="962" t="s">
        <v>676</v>
      </c>
      <c r="H3199" s="962" t="s">
        <v>146</v>
      </c>
      <c r="I3199" s="962" t="s">
        <v>705</v>
      </c>
    </row>
    <row r="3200" spans="1:9">
      <c r="A3200" s="962" t="s">
        <v>20</v>
      </c>
      <c r="B3200" s="962" t="s">
        <v>688</v>
      </c>
      <c r="C3200" s="971">
        <v>0</v>
      </c>
      <c r="D3200" s="971" t="s">
        <v>749</v>
      </c>
      <c r="E3200" s="962">
        <v>720</v>
      </c>
      <c r="F3200" s="962">
        <v>1</v>
      </c>
      <c r="G3200" s="962" t="s">
        <v>685</v>
      </c>
      <c r="H3200" s="962" t="s">
        <v>24</v>
      </c>
      <c r="I3200" s="963" t="s">
        <v>683</v>
      </c>
    </row>
    <row r="3201" spans="1:9">
      <c r="A3201" s="962" t="s">
        <v>143</v>
      </c>
      <c r="B3201" s="962" t="s">
        <v>688</v>
      </c>
      <c r="C3201" s="964">
        <v>0</v>
      </c>
      <c r="D3201" s="971" t="s">
        <v>749</v>
      </c>
      <c r="E3201" s="962">
        <v>720</v>
      </c>
      <c r="F3201" s="962">
        <v>1</v>
      </c>
      <c r="G3201" s="962" t="s">
        <v>685</v>
      </c>
      <c r="H3201" s="962" t="s">
        <v>146</v>
      </c>
      <c r="I3201" s="963" t="s">
        <v>681</v>
      </c>
    </row>
    <row r="3202" spans="1:9">
      <c r="A3202" s="966" t="s">
        <v>152</v>
      </c>
      <c r="B3202" s="962" t="s">
        <v>688</v>
      </c>
      <c r="C3202" s="964">
        <v>12483.602037483335</v>
      </c>
      <c r="D3202" s="971" t="s">
        <v>749</v>
      </c>
      <c r="E3202" s="962">
        <v>720</v>
      </c>
      <c r="F3202" s="962">
        <v>1</v>
      </c>
      <c r="G3202" s="962" t="s">
        <v>685</v>
      </c>
      <c r="H3202" s="962" t="s">
        <v>146</v>
      </c>
      <c r="I3202" s="963" t="s">
        <v>681</v>
      </c>
    </row>
    <row r="3203" spans="1:9">
      <c r="A3203" s="966" t="s">
        <v>158</v>
      </c>
      <c r="B3203" s="962" t="s">
        <v>688</v>
      </c>
      <c r="C3203" s="964">
        <v>18764.17200665197</v>
      </c>
      <c r="D3203" s="971" t="s">
        <v>749</v>
      </c>
      <c r="E3203" s="962">
        <v>720</v>
      </c>
      <c r="F3203" s="962">
        <v>1</v>
      </c>
      <c r="G3203" s="962" t="s">
        <v>685</v>
      </c>
      <c r="H3203" s="962" t="s">
        <v>146</v>
      </c>
      <c r="I3203" s="963" t="s">
        <v>683</v>
      </c>
    </row>
    <row r="3204" spans="1:9">
      <c r="A3204" s="966" t="s">
        <v>30</v>
      </c>
      <c r="B3204" s="962" t="s">
        <v>688</v>
      </c>
      <c r="C3204" s="964">
        <v>393.50484683371377</v>
      </c>
      <c r="D3204" s="971" t="s">
        <v>749</v>
      </c>
      <c r="E3204" s="962">
        <v>720</v>
      </c>
      <c r="F3204" s="962">
        <v>1</v>
      </c>
      <c r="G3204" s="962" t="s">
        <v>685</v>
      </c>
      <c r="H3204" s="962" t="s">
        <v>32</v>
      </c>
      <c r="I3204" s="963" t="s">
        <v>681</v>
      </c>
    </row>
    <row r="3205" spans="1:9">
      <c r="A3205" s="967" t="s">
        <v>39</v>
      </c>
      <c r="B3205" s="962" t="s">
        <v>688</v>
      </c>
      <c r="C3205" s="964">
        <v>271.38265298876814</v>
      </c>
      <c r="D3205" s="971" t="s">
        <v>749</v>
      </c>
      <c r="E3205" s="962">
        <v>720</v>
      </c>
      <c r="F3205" s="962">
        <v>1</v>
      </c>
      <c r="G3205" s="962" t="s">
        <v>685</v>
      </c>
      <c r="H3205" s="962" t="s">
        <v>24</v>
      </c>
      <c r="I3205" s="963" t="s">
        <v>682</v>
      </c>
    </row>
    <row r="3206" spans="1:9">
      <c r="A3206" s="968" t="s">
        <v>70</v>
      </c>
      <c r="B3206" s="962" t="s">
        <v>688</v>
      </c>
      <c r="C3206" s="964">
        <v>1492.6045914382248</v>
      </c>
      <c r="D3206" s="971" t="s">
        <v>749</v>
      </c>
      <c r="E3206" s="962">
        <v>720</v>
      </c>
      <c r="F3206" s="962">
        <v>1</v>
      </c>
      <c r="G3206" s="962" t="s">
        <v>685</v>
      </c>
      <c r="H3206" s="962" t="s">
        <v>32</v>
      </c>
      <c r="I3206" s="963" t="s">
        <v>711</v>
      </c>
    </row>
    <row r="3207" spans="1:9">
      <c r="A3207" s="968" t="s">
        <v>746</v>
      </c>
      <c r="B3207" s="962" t="s">
        <v>688</v>
      </c>
      <c r="C3207" s="964">
        <v>271.38265298876814</v>
      </c>
      <c r="D3207" s="971" t="s">
        <v>749</v>
      </c>
      <c r="E3207" s="962">
        <v>720</v>
      </c>
      <c r="F3207" s="962">
        <v>1</v>
      </c>
      <c r="G3207" s="962" t="s">
        <v>685</v>
      </c>
      <c r="H3207" s="962" t="s">
        <v>46</v>
      </c>
      <c r="I3207" s="963" t="s">
        <v>682</v>
      </c>
    </row>
    <row r="3208" spans="1:9">
      <c r="A3208" s="968" t="s">
        <v>63</v>
      </c>
      <c r="B3208" s="962" t="s">
        <v>688</v>
      </c>
      <c r="C3208" s="964">
        <v>0</v>
      </c>
      <c r="D3208" s="971" t="s">
        <v>749</v>
      </c>
      <c r="E3208" s="962">
        <v>720</v>
      </c>
      <c r="F3208" s="962">
        <v>1</v>
      </c>
      <c r="G3208" s="962" t="s">
        <v>685</v>
      </c>
      <c r="H3208" s="962" t="s">
        <v>64</v>
      </c>
      <c r="I3208" s="963" t="s">
        <v>683</v>
      </c>
    </row>
    <row r="3209" spans="1:9">
      <c r="A3209" s="966" t="s">
        <v>166</v>
      </c>
      <c r="B3209" s="962" t="s">
        <v>688</v>
      </c>
      <c r="C3209" s="964">
        <v>18996.785709213771</v>
      </c>
      <c r="D3209" s="971" t="s">
        <v>749</v>
      </c>
      <c r="E3209" s="962">
        <v>720</v>
      </c>
      <c r="F3209" s="962">
        <v>1</v>
      </c>
      <c r="G3209" s="962" t="s">
        <v>685</v>
      </c>
      <c r="H3209" s="962" t="s">
        <v>146</v>
      </c>
      <c r="I3209" s="963" t="s">
        <v>683</v>
      </c>
    </row>
    <row r="3210" spans="1:9">
      <c r="A3210" s="966" t="s">
        <v>173</v>
      </c>
      <c r="B3210" s="962" t="s">
        <v>688</v>
      </c>
      <c r="C3210" s="964">
        <v>0</v>
      </c>
      <c r="D3210" s="971" t="s">
        <v>749</v>
      </c>
      <c r="E3210" s="962">
        <v>720</v>
      </c>
      <c r="F3210" s="962">
        <v>1</v>
      </c>
      <c r="G3210" s="962" t="s">
        <v>685</v>
      </c>
      <c r="H3210" s="962" t="s">
        <v>146</v>
      </c>
      <c r="I3210" s="963" t="s">
        <v>683</v>
      </c>
    </row>
    <row r="3211" spans="1:9">
      <c r="A3211" s="969" t="s">
        <v>52</v>
      </c>
      <c r="B3211" s="962" t="s">
        <v>688</v>
      </c>
      <c r="C3211" s="964">
        <v>3799.3571418427541</v>
      </c>
      <c r="D3211" s="971" t="s">
        <v>749</v>
      </c>
      <c r="E3211" s="962">
        <v>720</v>
      </c>
      <c r="F3211" s="962">
        <v>1</v>
      </c>
      <c r="G3211" s="962" t="s">
        <v>685</v>
      </c>
      <c r="H3211" s="962" t="s">
        <v>54</v>
      </c>
      <c r="I3211" s="962" t="s">
        <v>721</v>
      </c>
    </row>
    <row r="3212" spans="1:9">
      <c r="A3212" s="966" t="s">
        <v>185</v>
      </c>
      <c r="B3212" s="962" t="s">
        <v>688</v>
      </c>
      <c r="C3212" s="964">
        <v>243285.50231599773</v>
      </c>
      <c r="D3212" s="971" t="s">
        <v>749</v>
      </c>
      <c r="E3212" s="962">
        <v>720</v>
      </c>
      <c r="F3212" s="962">
        <v>1</v>
      </c>
      <c r="G3212" s="962" t="s">
        <v>685</v>
      </c>
      <c r="H3212" s="962" t="s">
        <v>146</v>
      </c>
      <c r="I3212" s="963" t="s">
        <v>681</v>
      </c>
    </row>
    <row r="3213" spans="1:9">
      <c r="A3213" s="968" t="s">
        <v>747</v>
      </c>
      <c r="B3213" s="962" t="s">
        <v>688</v>
      </c>
      <c r="C3213" s="964">
        <v>2171.0612239101451</v>
      </c>
      <c r="D3213" s="971" t="s">
        <v>749</v>
      </c>
      <c r="E3213" s="962">
        <v>720</v>
      </c>
      <c r="F3213" s="962">
        <v>1</v>
      </c>
      <c r="G3213" s="962" t="s">
        <v>685</v>
      </c>
      <c r="H3213" s="962" t="s">
        <v>24</v>
      </c>
      <c r="I3213" s="962" t="s">
        <v>683</v>
      </c>
    </row>
    <row r="3214" spans="1:9">
      <c r="A3214" s="966" t="s">
        <v>181</v>
      </c>
      <c r="B3214" s="962" t="s">
        <v>688</v>
      </c>
      <c r="C3214" s="964">
        <v>30598.39412448361</v>
      </c>
      <c r="D3214" s="971" t="s">
        <v>749</v>
      </c>
      <c r="E3214" s="962">
        <v>720</v>
      </c>
      <c r="F3214" s="962">
        <v>1</v>
      </c>
      <c r="G3214" s="962" t="s">
        <v>685</v>
      </c>
      <c r="H3214" s="962" t="s">
        <v>146</v>
      </c>
      <c r="I3214" s="963" t="s">
        <v>681</v>
      </c>
    </row>
    <row r="3215" spans="1:9">
      <c r="A3215" s="967" t="s">
        <v>261</v>
      </c>
      <c r="B3215" s="962" t="s">
        <v>688</v>
      </c>
      <c r="C3215" s="964">
        <v>2523.858672795544</v>
      </c>
      <c r="D3215" s="971" t="s">
        <v>749</v>
      </c>
      <c r="E3215" s="962">
        <v>720</v>
      </c>
      <c r="F3215" s="962">
        <v>1</v>
      </c>
      <c r="G3215" s="962" t="s">
        <v>685</v>
      </c>
      <c r="H3215" s="962" t="s">
        <v>79</v>
      </c>
      <c r="I3215" s="962" t="s">
        <v>683</v>
      </c>
    </row>
    <row r="3216" spans="1:9">
      <c r="A3216" s="966" t="s">
        <v>190</v>
      </c>
      <c r="B3216" s="962" t="s">
        <v>688</v>
      </c>
      <c r="C3216" s="964">
        <v>10163.280354429367</v>
      </c>
      <c r="D3216" s="971" t="s">
        <v>749</v>
      </c>
      <c r="E3216" s="962">
        <v>720</v>
      </c>
      <c r="F3216" s="962">
        <v>1</v>
      </c>
      <c r="G3216" s="962" t="s">
        <v>685</v>
      </c>
      <c r="H3216" s="962" t="s">
        <v>146</v>
      </c>
      <c r="I3216" s="963" t="s">
        <v>681</v>
      </c>
    </row>
    <row r="3217" spans="1:9">
      <c r="A3217" s="968" t="s">
        <v>83</v>
      </c>
      <c r="B3217" s="962" t="s">
        <v>688</v>
      </c>
      <c r="C3217" s="964">
        <v>0</v>
      </c>
      <c r="D3217" s="971" t="s">
        <v>749</v>
      </c>
      <c r="E3217" s="962">
        <v>720</v>
      </c>
      <c r="F3217" s="962">
        <v>1</v>
      </c>
      <c r="G3217" s="962" t="s">
        <v>685</v>
      </c>
      <c r="H3217" s="962" t="s">
        <v>87</v>
      </c>
      <c r="I3217" s="962" t="s">
        <v>682</v>
      </c>
    </row>
    <row r="3218" spans="1:9">
      <c r="A3218" s="966" t="s">
        <v>192</v>
      </c>
      <c r="B3218" s="962" t="s">
        <v>688</v>
      </c>
      <c r="C3218" s="964">
        <v>949.83928546068853</v>
      </c>
      <c r="D3218" s="971" t="s">
        <v>749</v>
      </c>
      <c r="E3218" s="962">
        <v>720</v>
      </c>
      <c r="F3218" s="962">
        <v>1</v>
      </c>
      <c r="G3218" s="962" t="s">
        <v>685</v>
      </c>
      <c r="H3218" s="962" t="s">
        <v>146</v>
      </c>
      <c r="I3218" s="962" t="s">
        <v>683</v>
      </c>
    </row>
    <row r="3219" spans="1:9">
      <c r="A3219" s="966" t="s">
        <v>94</v>
      </c>
      <c r="B3219" s="962" t="s">
        <v>688</v>
      </c>
      <c r="C3219" s="964">
        <v>2171.0612239101451</v>
      </c>
      <c r="D3219" s="971" t="s">
        <v>749</v>
      </c>
      <c r="E3219" s="962">
        <v>720</v>
      </c>
      <c r="F3219" s="962">
        <v>1</v>
      </c>
      <c r="G3219" s="962" t="s">
        <v>685</v>
      </c>
      <c r="H3219" s="962" t="s">
        <v>95</v>
      </c>
      <c r="I3219" s="962" t="s">
        <v>726</v>
      </c>
    </row>
    <row r="3220" spans="1:9">
      <c r="A3220" s="966" t="s">
        <v>196</v>
      </c>
      <c r="B3220" s="962" t="s">
        <v>688</v>
      </c>
      <c r="C3220" s="964">
        <v>37925.725755180349</v>
      </c>
      <c r="D3220" s="971" t="s">
        <v>749</v>
      </c>
      <c r="E3220" s="962">
        <v>720</v>
      </c>
      <c r="F3220" s="962">
        <v>1</v>
      </c>
      <c r="G3220" s="962" t="s">
        <v>685</v>
      </c>
      <c r="H3220" s="962" t="s">
        <v>146</v>
      </c>
      <c r="I3220" s="962" t="s">
        <v>681</v>
      </c>
    </row>
    <row r="3221" spans="1:9">
      <c r="A3221" s="966" t="s">
        <v>100</v>
      </c>
      <c r="B3221" s="962" t="s">
        <v>688</v>
      </c>
      <c r="C3221" s="964">
        <v>0</v>
      </c>
      <c r="D3221" s="971" t="s">
        <v>749</v>
      </c>
      <c r="E3221" s="962">
        <v>720</v>
      </c>
      <c r="F3221" s="962">
        <v>1</v>
      </c>
      <c r="G3221" s="962" t="s">
        <v>685</v>
      </c>
      <c r="H3221" s="962" t="s">
        <v>24</v>
      </c>
      <c r="I3221" s="962" t="s">
        <v>682</v>
      </c>
    </row>
    <row r="3222" spans="1:9">
      <c r="A3222" s="966" t="s">
        <v>198</v>
      </c>
      <c r="B3222" s="962" t="s">
        <v>688</v>
      </c>
      <c r="C3222" s="964">
        <v>0</v>
      </c>
      <c r="D3222" s="971" t="s">
        <v>749</v>
      </c>
      <c r="E3222" s="962">
        <v>720</v>
      </c>
      <c r="F3222" s="962">
        <v>1</v>
      </c>
      <c r="G3222" s="962" t="s">
        <v>685</v>
      </c>
      <c r="H3222" s="962" t="s">
        <v>146</v>
      </c>
      <c r="I3222" s="962" t="s">
        <v>683</v>
      </c>
    </row>
    <row r="3223" spans="1:9">
      <c r="A3223" s="966" t="s">
        <v>201</v>
      </c>
      <c r="B3223" s="962" t="s">
        <v>688</v>
      </c>
      <c r="C3223" s="964">
        <v>0</v>
      </c>
      <c r="D3223" s="971" t="s">
        <v>749</v>
      </c>
      <c r="E3223" s="962">
        <v>720</v>
      </c>
      <c r="F3223" s="962">
        <v>1</v>
      </c>
      <c r="G3223" s="962" t="s">
        <v>685</v>
      </c>
      <c r="H3223" s="962" t="s">
        <v>146</v>
      </c>
      <c r="I3223" s="963" t="s">
        <v>683</v>
      </c>
    </row>
    <row r="3224" spans="1:9">
      <c r="A3224" s="968" t="s">
        <v>103</v>
      </c>
      <c r="B3224" s="962" t="s">
        <v>688</v>
      </c>
      <c r="C3224" s="964">
        <v>135.69132649438407</v>
      </c>
      <c r="D3224" s="971" t="s">
        <v>749</v>
      </c>
      <c r="E3224" s="962">
        <v>720</v>
      </c>
      <c r="F3224" s="962">
        <v>1</v>
      </c>
      <c r="G3224" s="962" t="s">
        <v>685</v>
      </c>
      <c r="H3224" s="962" t="s">
        <v>79</v>
      </c>
      <c r="I3224" s="962" t="s">
        <v>682</v>
      </c>
    </row>
    <row r="3225" spans="1:9">
      <c r="A3225" s="968" t="s">
        <v>107</v>
      </c>
      <c r="B3225" s="962" t="s">
        <v>688</v>
      </c>
      <c r="C3225" s="964">
        <v>542.76530597753629</v>
      </c>
      <c r="D3225" s="971" t="s">
        <v>749</v>
      </c>
      <c r="E3225" s="962">
        <v>720</v>
      </c>
      <c r="F3225" s="962">
        <v>1</v>
      </c>
      <c r="G3225" s="962" t="s">
        <v>685</v>
      </c>
      <c r="H3225" s="962" t="s">
        <v>79</v>
      </c>
      <c r="I3225" s="962" t="s">
        <v>682</v>
      </c>
    </row>
    <row r="3226" spans="1:9">
      <c r="A3226" s="968" t="s">
        <v>108</v>
      </c>
      <c r="B3226" s="962" t="s">
        <v>688</v>
      </c>
      <c r="C3226" s="964">
        <v>271.38265298876814</v>
      </c>
      <c r="D3226" s="971" t="s">
        <v>749</v>
      </c>
      <c r="E3226" s="962">
        <v>720</v>
      </c>
      <c r="F3226" s="962">
        <v>1</v>
      </c>
      <c r="G3226" s="962" t="s">
        <v>685</v>
      </c>
      <c r="H3226" s="962" t="s">
        <v>32</v>
      </c>
      <c r="I3226" s="962" t="s">
        <v>682</v>
      </c>
    </row>
    <row r="3227" spans="1:9">
      <c r="A3227" s="966" t="s">
        <v>203</v>
      </c>
      <c r="B3227" s="962" t="s">
        <v>688</v>
      </c>
      <c r="C3227" s="964">
        <v>14111.897955415945</v>
      </c>
      <c r="D3227" s="971" t="s">
        <v>749</v>
      </c>
      <c r="E3227" s="962">
        <v>720</v>
      </c>
      <c r="F3227" s="962">
        <v>1</v>
      </c>
      <c r="G3227" s="962" t="s">
        <v>685</v>
      </c>
      <c r="H3227" s="962" t="s">
        <v>146</v>
      </c>
      <c r="I3227" s="963" t="s">
        <v>681</v>
      </c>
    </row>
    <row r="3228" spans="1:9">
      <c r="A3228" s="966" t="s">
        <v>204</v>
      </c>
      <c r="B3228" s="962" t="s">
        <v>688</v>
      </c>
      <c r="C3228" s="964">
        <v>713107.67421436962</v>
      </c>
      <c r="D3228" s="971" t="s">
        <v>749</v>
      </c>
      <c r="E3228" s="962">
        <v>720</v>
      </c>
      <c r="F3228" s="962">
        <v>1</v>
      </c>
      <c r="G3228" s="962" t="s">
        <v>685</v>
      </c>
      <c r="H3228" s="962" t="s">
        <v>146</v>
      </c>
      <c r="I3228" s="963" t="s">
        <v>681</v>
      </c>
    </row>
    <row r="3229" spans="1:9">
      <c r="A3229" s="966" t="s">
        <v>262</v>
      </c>
      <c r="B3229" s="962" t="s">
        <v>688</v>
      </c>
      <c r="C3229" s="964">
        <v>154660.97393829896</v>
      </c>
      <c r="D3229" s="971" t="s">
        <v>749</v>
      </c>
      <c r="E3229" s="962">
        <v>720</v>
      </c>
      <c r="F3229" s="962">
        <v>1</v>
      </c>
      <c r="G3229" s="962" t="s">
        <v>685</v>
      </c>
      <c r="H3229" s="962" t="s">
        <v>146</v>
      </c>
      <c r="I3229" s="963" t="s">
        <v>681</v>
      </c>
    </row>
    <row r="3230" spans="1:9">
      <c r="A3230" s="966" t="s">
        <v>263</v>
      </c>
      <c r="B3230" s="962" t="s">
        <v>688</v>
      </c>
      <c r="C3230" s="964">
        <v>331.68990920849444</v>
      </c>
      <c r="D3230" s="971" t="s">
        <v>749</v>
      </c>
      <c r="E3230" s="962">
        <v>720</v>
      </c>
      <c r="F3230" s="962">
        <v>1</v>
      </c>
      <c r="G3230" s="962" t="s">
        <v>685</v>
      </c>
      <c r="H3230" s="962" t="s">
        <v>24</v>
      </c>
      <c r="I3230" s="962" t="s">
        <v>683</v>
      </c>
    </row>
    <row r="3231" spans="1:9">
      <c r="A3231" s="969" t="s">
        <v>122</v>
      </c>
      <c r="B3231" s="962" t="s">
        <v>688</v>
      </c>
      <c r="C3231" s="964">
        <v>949.83928546068853</v>
      </c>
      <c r="D3231" s="971" t="s">
        <v>749</v>
      </c>
      <c r="E3231" s="962">
        <v>720</v>
      </c>
      <c r="F3231" s="962">
        <v>1</v>
      </c>
      <c r="G3231" s="962" t="s">
        <v>685</v>
      </c>
      <c r="H3231" s="962" t="s">
        <v>79</v>
      </c>
      <c r="I3231" s="962" t="s">
        <v>683</v>
      </c>
    </row>
    <row r="3232" spans="1:9">
      <c r="A3232" s="969" t="s">
        <v>120</v>
      </c>
      <c r="B3232" s="962" t="s">
        <v>688</v>
      </c>
      <c r="C3232" s="964">
        <v>271.38265298876814</v>
      </c>
      <c r="D3232" s="971" t="s">
        <v>749</v>
      </c>
      <c r="E3232" s="962">
        <v>720</v>
      </c>
      <c r="F3232" s="962">
        <v>1</v>
      </c>
      <c r="G3232" s="962" t="s">
        <v>685</v>
      </c>
      <c r="H3232" s="962" t="s">
        <v>79</v>
      </c>
    </row>
    <row r="3233" spans="1:9">
      <c r="A3233" s="969" t="s">
        <v>123</v>
      </c>
      <c r="B3233" s="962" t="s">
        <v>688</v>
      </c>
      <c r="C3233" s="964">
        <v>271.38265298876814</v>
      </c>
      <c r="D3233" s="971" t="s">
        <v>749</v>
      </c>
      <c r="E3233" s="962">
        <v>720</v>
      </c>
      <c r="F3233" s="962">
        <v>1</v>
      </c>
      <c r="G3233" s="962" t="s">
        <v>685</v>
      </c>
      <c r="H3233" s="962" t="s">
        <v>54</v>
      </c>
      <c r="I3233" s="962" t="s">
        <v>683</v>
      </c>
    </row>
    <row r="3234" spans="1:9">
      <c r="A3234" s="967" t="s">
        <v>214</v>
      </c>
      <c r="B3234" s="962" t="s">
        <v>688</v>
      </c>
      <c r="C3234" s="964">
        <v>1967.5242341685689</v>
      </c>
      <c r="D3234" s="971" t="s">
        <v>749</v>
      </c>
      <c r="E3234" s="962">
        <v>720</v>
      </c>
      <c r="F3234" s="962">
        <v>1</v>
      </c>
      <c r="G3234" s="962" t="s">
        <v>685</v>
      </c>
      <c r="H3234" s="962" t="s">
        <v>146</v>
      </c>
      <c r="I3234" s="962" t="s">
        <v>683</v>
      </c>
    </row>
    <row r="3235" spans="1:9" ht="15.6">
      <c r="A3235" s="967" t="s">
        <v>218</v>
      </c>
      <c r="B3235" s="962" t="s">
        <v>688</v>
      </c>
      <c r="C3235" s="964">
        <v>4342.1224478202903</v>
      </c>
      <c r="D3235" s="971" t="s">
        <v>749</v>
      </c>
      <c r="E3235" s="962">
        <v>720</v>
      </c>
      <c r="F3235" s="962">
        <v>1</v>
      </c>
      <c r="G3235" s="962" t="s">
        <v>685</v>
      </c>
      <c r="H3235" s="962" t="s">
        <v>146</v>
      </c>
      <c r="I3235" s="973" t="s">
        <v>742</v>
      </c>
    </row>
    <row r="3236" spans="1:9">
      <c r="A3236" s="969" t="s">
        <v>126</v>
      </c>
      <c r="B3236" s="962" t="s">
        <v>688</v>
      </c>
      <c r="C3236" s="964">
        <v>0</v>
      </c>
      <c r="D3236" s="971" t="s">
        <v>749</v>
      </c>
      <c r="E3236" s="962">
        <v>720</v>
      </c>
      <c r="F3236" s="962">
        <v>1</v>
      </c>
      <c r="G3236" s="962" t="s">
        <v>685</v>
      </c>
      <c r="H3236" s="962" t="s">
        <v>32</v>
      </c>
      <c r="I3236" s="962" t="s">
        <v>681</v>
      </c>
    </row>
    <row r="3237" spans="1:9">
      <c r="A3237" s="968" t="s">
        <v>129</v>
      </c>
      <c r="B3237" s="962" t="s">
        <v>688</v>
      </c>
      <c r="C3237" s="964">
        <v>814.14795896630437</v>
      </c>
      <c r="D3237" s="971" t="s">
        <v>749</v>
      </c>
      <c r="E3237" s="962">
        <v>720</v>
      </c>
      <c r="F3237" s="962">
        <v>1</v>
      </c>
      <c r="G3237" s="962" t="s">
        <v>685</v>
      </c>
      <c r="H3237" s="962" t="s">
        <v>24</v>
      </c>
      <c r="I3237" s="962" t="s">
        <v>682</v>
      </c>
    </row>
    <row r="3238" spans="1:9">
      <c r="A3238" s="968" t="s">
        <v>264</v>
      </c>
      <c r="B3238" s="962" t="s">
        <v>688</v>
      </c>
      <c r="C3238" s="964">
        <v>0</v>
      </c>
      <c r="D3238" s="971" t="s">
        <v>749</v>
      </c>
      <c r="E3238" s="962">
        <v>720</v>
      </c>
      <c r="F3238" s="962">
        <v>1</v>
      </c>
      <c r="G3238" s="962" t="s">
        <v>685</v>
      </c>
      <c r="H3238" s="962" t="s">
        <v>133</v>
      </c>
      <c r="I3238" s="962" t="s">
        <v>682</v>
      </c>
    </row>
    <row r="3239" spans="1:9">
      <c r="A3239" s="968" t="s">
        <v>138</v>
      </c>
      <c r="B3239" s="962" t="s">
        <v>688</v>
      </c>
      <c r="C3239" s="964">
        <v>407.07397948315219</v>
      </c>
      <c r="D3239" s="971" t="s">
        <v>749</v>
      </c>
      <c r="E3239" s="962">
        <v>720</v>
      </c>
      <c r="F3239" s="962">
        <v>1</v>
      </c>
      <c r="G3239" s="962" t="s">
        <v>685</v>
      </c>
      <c r="H3239" s="962" t="s">
        <v>87</v>
      </c>
      <c r="I3239" s="962" t="s">
        <v>682</v>
      </c>
    </row>
    <row r="3240" spans="1:9">
      <c r="A3240" s="966" t="s">
        <v>212</v>
      </c>
      <c r="B3240" s="962" t="s">
        <v>688</v>
      </c>
      <c r="C3240" s="964">
        <v>0</v>
      </c>
      <c r="D3240" s="971" t="s">
        <v>749</v>
      </c>
      <c r="E3240" s="962">
        <v>720</v>
      </c>
      <c r="F3240" s="962">
        <v>1</v>
      </c>
      <c r="G3240" s="962" t="s">
        <v>685</v>
      </c>
      <c r="H3240" s="962" t="s">
        <v>146</v>
      </c>
      <c r="I3240" s="962" t="s">
        <v>705</v>
      </c>
    </row>
    <row r="3241" spans="1:9">
      <c r="A3241" s="962" t="s">
        <v>20</v>
      </c>
      <c r="B3241" s="962" t="s">
        <v>688</v>
      </c>
      <c r="C3241" s="964">
        <v>310.06023607951659</v>
      </c>
      <c r="D3241" s="971" t="s">
        <v>749</v>
      </c>
      <c r="E3241" s="962">
        <v>720</v>
      </c>
      <c r="F3241" s="962">
        <v>2</v>
      </c>
      <c r="G3241" s="962" t="s">
        <v>685</v>
      </c>
      <c r="H3241" s="962" t="s">
        <v>24</v>
      </c>
      <c r="I3241" s="963" t="s">
        <v>683</v>
      </c>
    </row>
    <row r="3242" spans="1:9">
      <c r="A3242" s="962" t="s">
        <v>143</v>
      </c>
      <c r="B3242" s="962" t="s">
        <v>688</v>
      </c>
      <c r="C3242" s="964">
        <v>1782.8463574572204</v>
      </c>
      <c r="D3242" s="971" t="s">
        <v>749</v>
      </c>
      <c r="E3242" s="962">
        <v>720</v>
      </c>
      <c r="F3242" s="962">
        <v>2</v>
      </c>
      <c r="G3242" s="962" t="s">
        <v>685</v>
      </c>
      <c r="H3242" s="962" t="s">
        <v>146</v>
      </c>
      <c r="I3242" s="963" t="s">
        <v>681</v>
      </c>
    </row>
    <row r="3243" spans="1:9">
      <c r="A3243" s="966" t="s">
        <v>152</v>
      </c>
      <c r="B3243" s="962" t="s">
        <v>688</v>
      </c>
      <c r="C3243" s="964">
        <v>16433.19251221438</v>
      </c>
      <c r="D3243" s="971" t="s">
        <v>749</v>
      </c>
      <c r="E3243" s="962">
        <v>720</v>
      </c>
      <c r="F3243" s="962">
        <v>2</v>
      </c>
      <c r="G3243" s="962" t="s">
        <v>685</v>
      </c>
      <c r="H3243" s="962" t="s">
        <v>146</v>
      </c>
      <c r="I3243" s="963" t="s">
        <v>681</v>
      </c>
    </row>
    <row r="3244" spans="1:9">
      <c r="A3244" s="966" t="s">
        <v>158</v>
      </c>
      <c r="B3244" s="962" t="s">
        <v>688</v>
      </c>
      <c r="C3244" s="964">
        <v>2945.5722427554078</v>
      </c>
      <c r="D3244" s="971" t="s">
        <v>749</v>
      </c>
      <c r="E3244" s="962">
        <v>720</v>
      </c>
      <c r="F3244" s="962">
        <v>2</v>
      </c>
      <c r="G3244" s="962" t="s">
        <v>685</v>
      </c>
      <c r="H3244" s="962" t="s">
        <v>146</v>
      </c>
      <c r="I3244" s="963" t="s">
        <v>683</v>
      </c>
    </row>
    <row r="3245" spans="1:9">
      <c r="A3245" s="966" t="s">
        <v>30</v>
      </c>
      <c r="B3245" s="962" t="s">
        <v>688</v>
      </c>
      <c r="C3245" s="964">
        <v>4161.6973909339558</v>
      </c>
      <c r="D3245" s="971" t="s">
        <v>749</v>
      </c>
      <c r="E3245" s="962">
        <v>720</v>
      </c>
      <c r="F3245" s="962">
        <v>2</v>
      </c>
      <c r="G3245" s="962" t="s">
        <v>685</v>
      </c>
      <c r="H3245" s="962" t="s">
        <v>32</v>
      </c>
      <c r="I3245" s="963" t="s">
        <v>681</v>
      </c>
    </row>
    <row r="3246" spans="1:9">
      <c r="A3246" s="967" t="s">
        <v>39</v>
      </c>
      <c r="B3246" s="962" t="s">
        <v>688</v>
      </c>
      <c r="C3246" s="964">
        <v>103.35341202650552</v>
      </c>
      <c r="D3246" s="971" t="s">
        <v>749</v>
      </c>
      <c r="E3246" s="962">
        <v>720</v>
      </c>
      <c r="F3246" s="962">
        <v>2</v>
      </c>
      <c r="G3246" s="962" t="s">
        <v>685</v>
      </c>
      <c r="H3246" s="962" t="s">
        <v>24</v>
      </c>
      <c r="I3246" s="963" t="s">
        <v>682</v>
      </c>
    </row>
    <row r="3247" spans="1:9">
      <c r="A3247" s="968" t="s">
        <v>70</v>
      </c>
      <c r="B3247" s="962" t="s">
        <v>688</v>
      </c>
      <c r="C3247" s="964">
        <v>2170.4216525566162</v>
      </c>
      <c r="D3247" s="971" t="s">
        <v>749</v>
      </c>
      <c r="E3247" s="962">
        <v>720</v>
      </c>
      <c r="F3247" s="962">
        <v>2</v>
      </c>
      <c r="G3247" s="962" t="s">
        <v>685</v>
      </c>
      <c r="H3247" s="962" t="s">
        <v>32</v>
      </c>
      <c r="I3247" s="963" t="s">
        <v>711</v>
      </c>
    </row>
    <row r="3248" spans="1:9">
      <c r="A3248" s="968" t="s">
        <v>746</v>
      </c>
      <c r="B3248" s="962" t="s">
        <v>688</v>
      </c>
      <c r="C3248" s="964">
        <v>826.82729621204419</v>
      </c>
      <c r="D3248" s="971" t="s">
        <v>749</v>
      </c>
      <c r="E3248" s="962">
        <v>720</v>
      </c>
      <c r="F3248" s="962">
        <v>2</v>
      </c>
      <c r="G3248" s="962" t="s">
        <v>685</v>
      </c>
      <c r="H3248" s="962" t="s">
        <v>46</v>
      </c>
      <c r="I3248" s="963" t="s">
        <v>682</v>
      </c>
    </row>
    <row r="3249" spans="1:9">
      <c r="A3249" s="968" t="s">
        <v>63</v>
      </c>
      <c r="B3249" s="962" t="s">
        <v>688</v>
      </c>
      <c r="C3249" s="964">
        <v>1136.8875322915608</v>
      </c>
      <c r="D3249" s="971" t="s">
        <v>749</v>
      </c>
      <c r="E3249" s="962">
        <v>720</v>
      </c>
      <c r="F3249" s="962">
        <v>2</v>
      </c>
      <c r="G3249" s="962" t="s">
        <v>685</v>
      </c>
      <c r="H3249" s="962" t="s">
        <v>64</v>
      </c>
      <c r="I3249" s="963" t="s">
        <v>683</v>
      </c>
    </row>
    <row r="3250" spans="1:9">
      <c r="A3250" s="966" t="s">
        <v>166</v>
      </c>
      <c r="B3250" s="962" t="s">
        <v>688</v>
      </c>
      <c r="C3250" s="964">
        <v>723.47388418553874</v>
      </c>
      <c r="D3250" s="971" t="s">
        <v>749</v>
      </c>
      <c r="E3250" s="962">
        <v>720</v>
      </c>
      <c r="F3250" s="962">
        <v>2</v>
      </c>
      <c r="G3250" s="962" t="s">
        <v>685</v>
      </c>
      <c r="H3250" s="962" t="s">
        <v>146</v>
      </c>
      <c r="I3250" s="963" t="s">
        <v>683</v>
      </c>
    </row>
    <row r="3251" spans="1:9">
      <c r="A3251" s="966" t="s">
        <v>173</v>
      </c>
      <c r="B3251" s="962" t="s">
        <v>688</v>
      </c>
      <c r="C3251" s="964">
        <v>0</v>
      </c>
      <c r="D3251" s="971" t="s">
        <v>749</v>
      </c>
      <c r="E3251" s="962">
        <v>720</v>
      </c>
      <c r="F3251" s="962">
        <v>2</v>
      </c>
      <c r="G3251" s="962" t="s">
        <v>685</v>
      </c>
      <c r="H3251" s="962" t="s">
        <v>146</v>
      </c>
      <c r="I3251" s="963" t="s">
        <v>683</v>
      </c>
    </row>
    <row r="3252" spans="1:9">
      <c r="A3252" s="969" t="s">
        <v>52</v>
      </c>
      <c r="B3252" s="962" t="s">
        <v>688</v>
      </c>
      <c r="C3252" s="964">
        <v>4340.8433051132324</v>
      </c>
      <c r="D3252" s="971" t="s">
        <v>749</v>
      </c>
      <c r="E3252" s="962">
        <v>720</v>
      </c>
      <c r="F3252" s="962">
        <v>2</v>
      </c>
      <c r="G3252" s="962" t="s">
        <v>685</v>
      </c>
      <c r="H3252" s="962" t="s">
        <v>54</v>
      </c>
      <c r="I3252" s="962" t="s">
        <v>721</v>
      </c>
    </row>
    <row r="3253" spans="1:9">
      <c r="A3253" s="966" t="s">
        <v>185</v>
      </c>
      <c r="B3253" s="962" t="s">
        <v>688</v>
      </c>
      <c r="C3253" s="964">
        <v>253009.15264088553</v>
      </c>
      <c r="D3253" s="971" t="s">
        <v>749</v>
      </c>
      <c r="E3253" s="962">
        <v>720</v>
      </c>
      <c r="F3253" s="962">
        <v>2</v>
      </c>
      <c r="G3253" s="962" t="s">
        <v>685</v>
      </c>
      <c r="H3253" s="962" t="s">
        <v>146</v>
      </c>
      <c r="I3253" s="963" t="s">
        <v>681</v>
      </c>
    </row>
    <row r="3254" spans="1:9">
      <c r="A3254" s="968" t="s">
        <v>747</v>
      </c>
      <c r="B3254" s="962" t="s">
        <v>688</v>
      </c>
      <c r="C3254" s="964">
        <v>413.41364810602209</v>
      </c>
      <c r="D3254" s="971" t="s">
        <v>749</v>
      </c>
      <c r="E3254" s="962">
        <v>720</v>
      </c>
      <c r="F3254" s="962">
        <v>2</v>
      </c>
      <c r="G3254" s="962" t="s">
        <v>685</v>
      </c>
      <c r="H3254" s="962" t="s">
        <v>24</v>
      </c>
      <c r="I3254" s="962" t="s">
        <v>683</v>
      </c>
    </row>
    <row r="3255" spans="1:9">
      <c r="A3255" s="966" t="s">
        <v>181</v>
      </c>
      <c r="B3255" s="962" t="s">
        <v>688</v>
      </c>
      <c r="C3255" s="964">
        <v>24632.563199650482</v>
      </c>
      <c r="D3255" s="971" t="s">
        <v>749</v>
      </c>
      <c r="E3255" s="962">
        <v>720</v>
      </c>
      <c r="F3255" s="962">
        <v>2</v>
      </c>
      <c r="G3255" s="962" t="s">
        <v>685</v>
      </c>
      <c r="H3255" s="962" t="s">
        <v>146</v>
      </c>
      <c r="I3255" s="963" t="s">
        <v>681</v>
      </c>
    </row>
    <row r="3256" spans="1:9">
      <c r="A3256" s="967" t="s">
        <v>261</v>
      </c>
      <c r="B3256" s="962" t="s">
        <v>688</v>
      </c>
      <c r="C3256" s="964">
        <v>602.5503921145272</v>
      </c>
      <c r="D3256" s="971" t="s">
        <v>749</v>
      </c>
      <c r="E3256" s="962">
        <v>720</v>
      </c>
      <c r="F3256" s="962">
        <v>2</v>
      </c>
      <c r="G3256" s="962" t="s">
        <v>685</v>
      </c>
      <c r="H3256" s="962" t="s">
        <v>79</v>
      </c>
      <c r="I3256" s="962" t="s">
        <v>683</v>
      </c>
    </row>
    <row r="3257" spans="1:9">
      <c r="A3257" s="966" t="s">
        <v>190</v>
      </c>
      <c r="B3257" s="962" t="s">
        <v>688</v>
      </c>
      <c r="C3257" s="964">
        <v>2149.750970151315</v>
      </c>
      <c r="D3257" s="971" t="s">
        <v>749</v>
      </c>
      <c r="E3257" s="962">
        <v>720</v>
      </c>
      <c r="F3257" s="962">
        <v>2</v>
      </c>
      <c r="G3257" s="962" t="s">
        <v>685</v>
      </c>
      <c r="H3257" s="962" t="s">
        <v>146</v>
      </c>
      <c r="I3257" s="963" t="s">
        <v>681</v>
      </c>
    </row>
    <row r="3258" spans="1:9">
      <c r="A3258" s="968" t="s">
        <v>83</v>
      </c>
      <c r="B3258" s="962" t="s">
        <v>688</v>
      </c>
      <c r="C3258" s="964">
        <v>0</v>
      </c>
      <c r="D3258" s="971" t="s">
        <v>749</v>
      </c>
      <c r="E3258" s="962">
        <v>720</v>
      </c>
      <c r="F3258" s="962">
        <v>2</v>
      </c>
      <c r="G3258" s="962" t="s">
        <v>685</v>
      </c>
      <c r="H3258" s="962" t="s">
        <v>87</v>
      </c>
      <c r="I3258" s="962" t="s">
        <v>682</v>
      </c>
    </row>
    <row r="3259" spans="1:9">
      <c r="A3259" s="966" t="s">
        <v>192</v>
      </c>
      <c r="B3259" s="962" t="s">
        <v>688</v>
      </c>
      <c r="C3259" s="964">
        <v>0</v>
      </c>
      <c r="D3259" s="971" t="s">
        <v>749</v>
      </c>
      <c r="E3259" s="962">
        <v>720</v>
      </c>
      <c r="F3259" s="962">
        <v>2</v>
      </c>
      <c r="G3259" s="962" t="s">
        <v>685</v>
      </c>
      <c r="H3259" s="962" t="s">
        <v>146</v>
      </c>
      <c r="I3259" s="962" t="s">
        <v>683</v>
      </c>
    </row>
    <row r="3260" spans="1:9">
      <c r="A3260" s="966" t="s">
        <v>94</v>
      </c>
      <c r="B3260" s="962" t="s">
        <v>688</v>
      </c>
      <c r="C3260" s="964">
        <v>2170.4216525566162</v>
      </c>
      <c r="D3260" s="971" t="s">
        <v>749</v>
      </c>
      <c r="E3260" s="962">
        <v>720</v>
      </c>
      <c r="F3260" s="962">
        <v>2</v>
      </c>
      <c r="G3260" s="962" t="s">
        <v>685</v>
      </c>
      <c r="H3260" s="962" t="s">
        <v>95</v>
      </c>
      <c r="I3260" s="962" t="s">
        <v>726</v>
      </c>
    </row>
    <row r="3261" spans="1:9">
      <c r="A3261" s="966" t="s">
        <v>196</v>
      </c>
      <c r="B3261" s="962" t="s">
        <v>688</v>
      </c>
      <c r="C3261" s="964">
        <v>43718.493287211844</v>
      </c>
      <c r="D3261" s="971" t="s">
        <v>749</v>
      </c>
      <c r="E3261" s="962">
        <v>720</v>
      </c>
      <c r="F3261" s="962">
        <v>2</v>
      </c>
      <c r="G3261" s="962" t="s">
        <v>685</v>
      </c>
      <c r="H3261" s="962" t="s">
        <v>146</v>
      </c>
      <c r="I3261" s="962" t="s">
        <v>681</v>
      </c>
    </row>
    <row r="3262" spans="1:9">
      <c r="A3262" s="966" t="s">
        <v>100</v>
      </c>
      <c r="B3262" s="962" t="s">
        <v>688</v>
      </c>
      <c r="C3262" s="964">
        <v>206.70682405301105</v>
      </c>
      <c r="D3262" s="971" t="s">
        <v>749</v>
      </c>
      <c r="E3262" s="962">
        <v>720</v>
      </c>
      <c r="F3262" s="962">
        <v>2</v>
      </c>
      <c r="G3262" s="962" t="s">
        <v>685</v>
      </c>
      <c r="H3262" s="962" t="s">
        <v>24</v>
      </c>
      <c r="I3262" s="962" t="s">
        <v>682</v>
      </c>
    </row>
    <row r="3263" spans="1:9">
      <c r="A3263" s="966" t="s">
        <v>198</v>
      </c>
      <c r="B3263" s="962" t="s">
        <v>688</v>
      </c>
      <c r="C3263" s="964">
        <v>0</v>
      </c>
      <c r="D3263" s="971" t="s">
        <v>749</v>
      </c>
      <c r="E3263" s="962">
        <v>720</v>
      </c>
      <c r="F3263" s="962">
        <v>2</v>
      </c>
      <c r="G3263" s="962" t="s">
        <v>685</v>
      </c>
      <c r="H3263" s="962" t="s">
        <v>146</v>
      </c>
      <c r="I3263" s="962" t="s">
        <v>683</v>
      </c>
    </row>
    <row r="3264" spans="1:9">
      <c r="A3264" s="966" t="s">
        <v>201</v>
      </c>
      <c r="B3264" s="962" t="s">
        <v>688</v>
      </c>
      <c r="C3264" s="964">
        <v>0</v>
      </c>
      <c r="D3264" s="971" t="s">
        <v>749</v>
      </c>
      <c r="E3264" s="962">
        <v>720</v>
      </c>
      <c r="F3264" s="962">
        <v>2</v>
      </c>
      <c r="G3264" s="962" t="s">
        <v>685</v>
      </c>
      <c r="H3264" s="962" t="s">
        <v>146</v>
      </c>
      <c r="I3264" s="963" t="s">
        <v>683</v>
      </c>
    </row>
    <row r="3265" spans="1:9">
      <c r="A3265" s="968" t="s">
        <v>103</v>
      </c>
      <c r="B3265" s="962" t="s">
        <v>688</v>
      </c>
      <c r="C3265" s="964">
        <v>516.76706013252772</v>
      </c>
      <c r="D3265" s="971" t="s">
        <v>749</v>
      </c>
      <c r="E3265" s="962">
        <v>720</v>
      </c>
      <c r="F3265" s="962">
        <v>2</v>
      </c>
      <c r="G3265" s="962" t="s">
        <v>685</v>
      </c>
      <c r="H3265" s="962" t="s">
        <v>79</v>
      </c>
      <c r="I3265" s="962" t="s">
        <v>682</v>
      </c>
    </row>
    <row r="3266" spans="1:9">
      <c r="A3266" s="968" t="s">
        <v>107</v>
      </c>
      <c r="B3266" s="962" t="s">
        <v>688</v>
      </c>
      <c r="C3266" s="964">
        <v>0</v>
      </c>
      <c r="D3266" s="971" t="s">
        <v>749</v>
      </c>
      <c r="E3266" s="962">
        <v>720</v>
      </c>
      <c r="F3266" s="962">
        <v>2</v>
      </c>
      <c r="G3266" s="962" t="s">
        <v>685</v>
      </c>
      <c r="H3266" s="962" t="s">
        <v>79</v>
      </c>
      <c r="I3266" s="962" t="s">
        <v>682</v>
      </c>
    </row>
    <row r="3267" spans="1:9">
      <c r="A3267" s="968" t="s">
        <v>108</v>
      </c>
      <c r="B3267" s="962" t="s">
        <v>688</v>
      </c>
      <c r="C3267" s="964">
        <v>206.70682405301105</v>
      </c>
      <c r="D3267" s="971" t="s">
        <v>749</v>
      </c>
      <c r="E3267" s="962">
        <v>720</v>
      </c>
      <c r="F3267" s="962">
        <v>2</v>
      </c>
      <c r="G3267" s="962" t="s">
        <v>685</v>
      </c>
      <c r="H3267" s="962" t="s">
        <v>32</v>
      </c>
      <c r="I3267" s="962" t="s">
        <v>682</v>
      </c>
    </row>
    <row r="3268" spans="1:9">
      <c r="A3268" s="966" t="s">
        <v>203</v>
      </c>
      <c r="B3268" s="962" t="s">
        <v>688</v>
      </c>
      <c r="C3268" s="964">
        <v>68523.312173573169</v>
      </c>
      <c r="D3268" s="971" t="s">
        <v>749</v>
      </c>
      <c r="E3268" s="962">
        <v>720</v>
      </c>
      <c r="F3268" s="962">
        <v>2</v>
      </c>
      <c r="G3268" s="962" t="s">
        <v>685</v>
      </c>
      <c r="H3268" s="962" t="s">
        <v>146</v>
      </c>
      <c r="I3268" s="963" t="s">
        <v>681</v>
      </c>
    </row>
    <row r="3269" spans="1:9">
      <c r="A3269" s="966" t="s">
        <v>204</v>
      </c>
      <c r="B3269" s="962" t="s">
        <v>688</v>
      </c>
      <c r="C3269" s="964">
        <v>826758.39393735991</v>
      </c>
      <c r="D3269" s="971" t="s">
        <v>749</v>
      </c>
      <c r="E3269" s="962">
        <v>720</v>
      </c>
      <c r="F3269" s="962">
        <v>2</v>
      </c>
      <c r="G3269" s="962" t="s">
        <v>685</v>
      </c>
      <c r="H3269" s="962" t="s">
        <v>146</v>
      </c>
      <c r="I3269" s="963" t="s">
        <v>681</v>
      </c>
    </row>
    <row r="3270" spans="1:9">
      <c r="A3270" s="966" t="s">
        <v>262</v>
      </c>
      <c r="B3270" s="962" t="s">
        <v>688</v>
      </c>
      <c r="C3270" s="964">
        <v>132926.26832102297</v>
      </c>
      <c r="D3270" s="971" t="s">
        <v>749</v>
      </c>
      <c r="E3270" s="962">
        <v>720</v>
      </c>
      <c r="F3270" s="962">
        <v>2</v>
      </c>
      <c r="G3270" s="962" t="s">
        <v>685</v>
      </c>
      <c r="H3270" s="962" t="s">
        <v>146</v>
      </c>
      <c r="I3270" s="963" t="s">
        <v>681</v>
      </c>
    </row>
    <row r="3271" spans="1:9">
      <c r="A3271" s="966" t="s">
        <v>263</v>
      </c>
      <c r="B3271" s="962" t="s">
        <v>688</v>
      </c>
      <c r="C3271" s="964">
        <v>0</v>
      </c>
      <c r="D3271" s="971" t="s">
        <v>749</v>
      </c>
      <c r="E3271" s="962">
        <v>720</v>
      </c>
      <c r="F3271" s="962">
        <v>2</v>
      </c>
      <c r="G3271" s="962" t="s">
        <v>685</v>
      </c>
      <c r="H3271" s="962" t="s">
        <v>24</v>
      </c>
      <c r="I3271" s="962" t="s">
        <v>683</v>
      </c>
    </row>
    <row r="3272" spans="1:9">
      <c r="A3272" s="969" t="s">
        <v>122</v>
      </c>
      <c r="B3272" s="962" t="s">
        <v>688</v>
      </c>
      <c r="C3272" s="964">
        <v>930.18070823854976</v>
      </c>
      <c r="D3272" s="971" t="s">
        <v>749</v>
      </c>
      <c r="E3272" s="962">
        <v>720</v>
      </c>
      <c r="F3272" s="962">
        <v>2</v>
      </c>
      <c r="G3272" s="962" t="s">
        <v>685</v>
      </c>
      <c r="H3272" s="962" t="s">
        <v>79</v>
      </c>
      <c r="I3272" s="962" t="s">
        <v>683</v>
      </c>
    </row>
    <row r="3273" spans="1:9">
      <c r="A3273" s="969" t="s">
        <v>120</v>
      </c>
      <c r="B3273" s="962" t="s">
        <v>688</v>
      </c>
      <c r="C3273" s="964">
        <v>310.06023607951659</v>
      </c>
      <c r="D3273" s="971" t="s">
        <v>749</v>
      </c>
      <c r="E3273" s="962">
        <v>720</v>
      </c>
      <c r="F3273" s="962">
        <v>2</v>
      </c>
      <c r="G3273" s="962" t="s">
        <v>685</v>
      </c>
      <c r="H3273" s="962" t="s">
        <v>79</v>
      </c>
    </row>
    <row r="3274" spans="1:9">
      <c r="A3274" s="969" t="s">
        <v>123</v>
      </c>
      <c r="B3274" s="962" t="s">
        <v>688</v>
      </c>
      <c r="C3274" s="964">
        <v>103.35341202650552</v>
      </c>
      <c r="D3274" s="971" t="s">
        <v>749</v>
      </c>
      <c r="E3274" s="962">
        <v>720</v>
      </c>
      <c r="F3274" s="962">
        <v>2</v>
      </c>
      <c r="G3274" s="962" t="s">
        <v>685</v>
      </c>
      <c r="H3274" s="962" t="s">
        <v>54</v>
      </c>
      <c r="I3274" s="962" t="s">
        <v>683</v>
      </c>
    </row>
    <row r="3275" spans="1:9">
      <c r="A3275" s="967" t="s">
        <v>214</v>
      </c>
      <c r="B3275" s="962" t="s">
        <v>688</v>
      </c>
      <c r="C3275" s="964">
        <v>2356.4577942043256</v>
      </c>
      <c r="D3275" s="971" t="s">
        <v>749</v>
      </c>
      <c r="E3275" s="962">
        <v>720</v>
      </c>
      <c r="F3275" s="962">
        <v>2</v>
      </c>
      <c r="G3275" s="962" t="s">
        <v>685</v>
      </c>
      <c r="H3275" s="962" t="s">
        <v>146</v>
      </c>
      <c r="I3275" s="962" t="s">
        <v>683</v>
      </c>
    </row>
    <row r="3276" spans="1:9" ht="15.6">
      <c r="A3276" s="967" t="s">
        <v>218</v>
      </c>
      <c r="B3276" s="962" t="s">
        <v>688</v>
      </c>
      <c r="C3276" s="964">
        <v>1033.5341202650554</v>
      </c>
      <c r="D3276" s="971" t="s">
        <v>749</v>
      </c>
      <c r="E3276" s="962">
        <v>720</v>
      </c>
      <c r="F3276" s="962">
        <v>2</v>
      </c>
      <c r="G3276" s="962" t="s">
        <v>685</v>
      </c>
      <c r="H3276" s="962" t="s">
        <v>146</v>
      </c>
      <c r="I3276" s="973" t="s">
        <v>742</v>
      </c>
    </row>
    <row r="3277" spans="1:9">
      <c r="A3277" s="969" t="s">
        <v>126</v>
      </c>
      <c r="B3277" s="962" t="s">
        <v>688</v>
      </c>
      <c r="C3277" s="964">
        <v>0</v>
      </c>
      <c r="D3277" s="971" t="s">
        <v>749</v>
      </c>
      <c r="E3277" s="962">
        <v>720</v>
      </c>
      <c r="F3277" s="962">
        <v>2</v>
      </c>
      <c r="G3277" s="962" t="s">
        <v>685</v>
      </c>
      <c r="H3277" s="962" t="s">
        <v>32</v>
      </c>
      <c r="I3277" s="962" t="s">
        <v>681</v>
      </c>
    </row>
    <row r="3278" spans="1:9">
      <c r="A3278" s="968" t="s">
        <v>129</v>
      </c>
      <c r="B3278" s="962" t="s">
        <v>688</v>
      </c>
      <c r="C3278" s="964">
        <v>620.12047215903317</v>
      </c>
      <c r="D3278" s="971" t="s">
        <v>749</v>
      </c>
      <c r="E3278" s="962">
        <v>720</v>
      </c>
      <c r="F3278" s="962">
        <v>2</v>
      </c>
      <c r="G3278" s="962" t="s">
        <v>685</v>
      </c>
      <c r="H3278" s="962" t="s">
        <v>24</v>
      </c>
      <c r="I3278" s="962" t="s">
        <v>682</v>
      </c>
    </row>
    <row r="3279" spans="1:9">
      <c r="A3279" s="968" t="s">
        <v>264</v>
      </c>
      <c r="B3279" s="962" t="s">
        <v>688</v>
      </c>
      <c r="C3279" s="964">
        <v>206.70682405301105</v>
      </c>
      <c r="D3279" s="971" t="s">
        <v>749</v>
      </c>
      <c r="E3279" s="962">
        <v>720</v>
      </c>
      <c r="F3279" s="962">
        <v>2</v>
      </c>
      <c r="G3279" s="962" t="s">
        <v>685</v>
      </c>
      <c r="H3279" s="962" t="s">
        <v>133</v>
      </c>
      <c r="I3279" s="962" t="s">
        <v>682</v>
      </c>
    </row>
    <row r="3280" spans="1:9">
      <c r="A3280" s="968" t="s">
        <v>138</v>
      </c>
      <c r="B3280" s="962" t="s">
        <v>688</v>
      </c>
      <c r="C3280" s="964">
        <v>206.70682405301105</v>
      </c>
      <c r="D3280" s="971" t="s">
        <v>749</v>
      </c>
      <c r="E3280" s="962">
        <v>720</v>
      </c>
      <c r="F3280" s="962">
        <v>2</v>
      </c>
      <c r="G3280" s="962" t="s">
        <v>685</v>
      </c>
      <c r="H3280" s="962" t="s">
        <v>87</v>
      </c>
      <c r="I3280" s="962" t="s">
        <v>682</v>
      </c>
    </row>
    <row r="3281" spans="1:9">
      <c r="A3281" s="966" t="s">
        <v>212</v>
      </c>
      <c r="B3281" s="962" t="s">
        <v>688</v>
      </c>
      <c r="C3281" s="964">
        <v>0</v>
      </c>
      <c r="D3281" s="971" t="s">
        <v>749</v>
      </c>
      <c r="E3281" s="962">
        <v>720</v>
      </c>
      <c r="F3281" s="962">
        <v>2</v>
      </c>
      <c r="G3281" s="962" t="s">
        <v>685</v>
      </c>
      <c r="H3281" s="962" t="s">
        <v>146</v>
      </c>
      <c r="I3281" s="962" t="s">
        <v>705</v>
      </c>
    </row>
    <row r="3282" spans="1:9">
      <c r="A3282" s="962" t="s">
        <v>20</v>
      </c>
      <c r="B3282" s="962" t="s">
        <v>688</v>
      </c>
      <c r="C3282" s="964">
        <v>0</v>
      </c>
      <c r="D3282" s="971" t="s">
        <v>749</v>
      </c>
      <c r="E3282" s="962">
        <v>720</v>
      </c>
      <c r="F3282" s="962">
        <v>3</v>
      </c>
      <c r="G3282" s="962" t="s">
        <v>685</v>
      </c>
      <c r="H3282" s="962" t="s">
        <v>24</v>
      </c>
      <c r="I3282" s="963" t="s">
        <v>683</v>
      </c>
    </row>
    <row r="3283" spans="1:9">
      <c r="A3283" s="962" t="s">
        <v>143</v>
      </c>
      <c r="B3283" s="962" t="s">
        <v>688</v>
      </c>
      <c r="C3283" s="964">
        <v>7772.2708694190733</v>
      </c>
      <c r="D3283" s="971" t="s">
        <v>749</v>
      </c>
      <c r="E3283" s="962">
        <v>720</v>
      </c>
      <c r="F3283" s="962">
        <v>3</v>
      </c>
      <c r="G3283" s="962" t="s">
        <v>685</v>
      </c>
      <c r="H3283" s="962" t="s">
        <v>146</v>
      </c>
      <c r="I3283" s="963" t="s">
        <v>681</v>
      </c>
    </row>
    <row r="3284" spans="1:9">
      <c r="A3284" s="966" t="s">
        <v>152</v>
      </c>
      <c r="B3284" s="962" t="s">
        <v>688</v>
      </c>
      <c r="C3284" s="964">
        <v>9351.0133897698233</v>
      </c>
      <c r="D3284" s="971" t="s">
        <v>749</v>
      </c>
      <c r="E3284" s="962">
        <v>720</v>
      </c>
      <c r="F3284" s="962">
        <v>3</v>
      </c>
      <c r="G3284" s="962" t="s">
        <v>685</v>
      </c>
      <c r="H3284" s="962" t="s">
        <v>146</v>
      </c>
      <c r="I3284" s="963" t="s">
        <v>681</v>
      </c>
    </row>
    <row r="3285" spans="1:9">
      <c r="A3285" s="966" t="s">
        <v>158</v>
      </c>
      <c r="B3285" s="962" t="s">
        <v>688</v>
      </c>
      <c r="C3285" s="964">
        <v>13884.838063597615</v>
      </c>
      <c r="D3285" s="971" t="s">
        <v>749</v>
      </c>
      <c r="E3285" s="962">
        <v>720</v>
      </c>
      <c r="F3285" s="962">
        <v>3</v>
      </c>
      <c r="G3285" s="962" t="s">
        <v>685</v>
      </c>
      <c r="H3285" s="962" t="s">
        <v>146</v>
      </c>
      <c r="I3285" s="963" t="s">
        <v>683</v>
      </c>
    </row>
    <row r="3286" spans="1:9">
      <c r="A3286" s="966" t="s">
        <v>30</v>
      </c>
      <c r="B3286" s="962" t="s">
        <v>688</v>
      </c>
      <c r="C3286" s="964">
        <v>2101.6166456805918</v>
      </c>
      <c r="D3286" s="971" t="s">
        <v>749</v>
      </c>
      <c r="E3286" s="962">
        <v>720</v>
      </c>
      <c r="F3286" s="962">
        <v>3</v>
      </c>
      <c r="G3286" s="962" t="s">
        <v>685</v>
      </c>
      <c r="H3286" s="962" t="s">
        <v>32</v>
      </c>
      <c r="I3286" s="963" t="s">
        <v>681</v>
      </c>
    </row>
    <row r="3287" spans="1:9">
      <c r="A3287" s="967" t="s">
        <v>39</v>
      </c>
      <c r="B3287" s="962" t="s">
        <v>688</v>
      </c>
      <c r="C3287" s="964">
        <v>141.68202105711853</v>
      </c>
      <c r="D3287" s="971" t="s">
        <v>749</v>
      </c>
      <c r="E3287" s="962">
        <v>720</v>
      </c>
      <c r="F3287" s="962">
        <v>3</v>
      </c>
      <c r="G3287" s="962" t="s">
        <v>685</v>
      </c>
      <c r="H3287" s="962" t="s">
        <v>24</v>
      </c>
      <c r="I3287" s="963" t="s">
        <v>682</v>
      </c>
    </row>
    <row r="3288" spans="1:9">
      <c r="A3288" s="968" t="s">
        <v>70</v>
      </c>
      <c r="B3288" s="962" t="s">
        <v>688</v>
      </c>
      <c r="C3288" s="964">
        <v>2266.9123369138965</v>
      </c>
      <c r="D3288" s="971" t="s">
        <v>749</v>
      </c>
      <c r="E3288" s="962">
        <v>720</v>
      </c>
      <c r="F3288" s="962">
        <v>3</v>
      </c>
      <c r="G3288" s="962" t="s">
        <v>685</v>
      </c>
      <c r="H3288" s="962" t="s">
        <v>32</v>
      </c>
      <c r="I3288" s="963" t="s">
        <v>711</v>
      </c>
    </row>
    <row r="3289" spans="1:9">
      <c r="A3289" s="968" t="s">
        <v>746</v>
      </c>
      <c r="B3289" s="962" t="s">
        <v>688</v>
      </c>
      <c r="C3289" s="964">
        <v>1700.1842526854223</v>
      </c>
      <c r="D3289" s="971" t="s">
        <v>749</v>
      </c>
      <c r="E3289" s="962">
        <v>720</v>
      </c>
      <c r="F3289" s="962">
        <v>3</v>
      </c>
      <c r="G3289" s="962" t="s">
        <v>685</v>
      </c>
      <c r="H3289" s="962" t="s">
        <v>46</v>
      </c>
      <c r="I3289" s="963" t="s">
        <v>682</v>
      </c>
    </row>
    <row r="3290" spans="1:9">
      <c r="A3290" s="968" t="s">
        <v>63</v>
      </c>
      <c r="B3290" s="962" t="s">
        <v>688</v>
      </c>
      <c r="C3290" s="964">
        <v>3400.3685053708446</v>
      </c>
      <c r="D3290" s="971" t="s">
        <v>749</v>
      </c>
      <c r="E3290" s="962">
        <v>720</v>
      </c>
      <c r="F3290" s="962">
        <v>3</v>
      </c>
      <c r="G3290" s="962" t="s">
        <v>685</v>
      </c>
      <c r="H3290" s="962" t="s">
        <v>64</v>
      </c>
      <c r="I3290" s="963" t="s">
        <v>683</v>
      </c>
    </row>
    <row r="3291" spans="1:9">
      <c r="A3291" s="966" t="s">
        <v>166</v>
      </c>
      <c r="B3291" s="962" t="s">
        <v>688</v>
      </c>
      <c r="C3291" s="964">
        <v>0</v>
      </c>
      <c r="D3291" s="971" t="s">
        <v>749</v>
      </c>
      <c r="E3291" s="962">
        <v>720</v>
      </c>
      <c r="F3291" s="962">
        <v>3</v>
      </c>
      <c r="G3291" s="962" t="s">
        <v>685</v>
      </c>
      <c r="H3291" s="962" t="s">
        <v>146</v>
      </c>
      <c r="I3291" s="963" t="s">
        <v>683</v>
      </c>
    </row>
    <row r="3292" spans="1:9">
      <c r="A3292" s="966" t="s">
        <v>173</v>
      </c>
      <c r="B3292" s="962" t="s">
        <v>688</v>
      </c>
      <c r="C3292" s="964">
        <v>0</v>
      </c>
      <c r="D3292" s="971" t="s">
        <v>749</v>
      </c>
      <c r="E3292" s="962">
        <v>720</v>
      </c>
      <c r="F3292" s="962">
        <v>3</v>
      </c>
      <c r="G3292" s="962" t="s">
        <v>685</v>
      </c>
      <c r="H3292" s="962" t="s">
        <v>146</v>
      </c>
      <c r="I3292" s="963" t="s">
        <v>683</v>
      </c>
    </row>
    <row r="3293" spans="1:9">
      <c r="A3293" s="969" t="s">
        <v>52</v>
      </c>
      <c r="B3293" s="962" t="s">
        <v>688</v>
      </c>
      <c r="C3293" s="964">
        <v>7367.4650949701636</v>
      </c>
      <c r="D3293" s="971" t="s">
        <v>749</v>
      </c>
      <c r="E3293" s="962">
        <v>720</v>
      </c>
      <c r="F3293" s="962">
        <v>3</v>
      </c>
      <c r="G3293" s="962" t="s">
        <v>685</v>
      </c>
      <c r="H3293" s="962" t="s">
        <v>54</v>
      </c>
      <c r="I3293" s="962" t="s">
        <v>721</v>
      </c>
    </row>
    <row r="3294" spans="1:9">
      <c r="A3294" s="966" t="s">
        <v>185</v>
      </c>
      <c r="B3294" s="962" t="s">
        <v>688</v>
      </c>
      <c r="C3294" s="964">
        <v>524591.8511660872</v>
      </c>
      <c r="D3294" s="971" t="s">
        <v>749</v>
      </c>
      <c r="E3294" s="962">
        <v>720</v>
      </c>
      <c r="F3294" s="962">
        <v>3</v>
      </c>
      <c r="G3294" s="962" t="s">
        <v>685</v>
      </c>
      <c r="H3294" s="962" t="s">
        <v>146</v>
      </c>
      <c r="I3294" s="963" t="s">
        <v>681</v>
      </c>
    </row>
    <row r="3295" spans="1:9">
      <c r="A3295" s="968" t="s">
        <v>747</v>
      </c>
      <c r="B3295" s="962" t="s">
        <v>688</v>
      </c>
      <c r="C3295" s="964">
        <v>3967.0965895993186</v>
      </c>
      <c r="D3295" s="971" t="s">
        <v>749</v>
      </c>
      <c r="E3295" s="962">
        <v>720</v>
      </c>
      <c r="F3295" s="962">
        <v>3</v>
      </c>
      <c r="G3295" s="962" t="s">
        <v>685</v>
      </c>
      <c r="H3295" s="962" t="s">
        <v>24</v>
      </c>
      <c r="I3295" s="962" t="s">
        <v>683</v>
      </c>
    </row>
    <row r="3296" spans="1:9">
      <c r="A3296" s="966" t="s">
        <v>181</v>
      </c>
      <c r="B3296" s="962" t="s">
        <v>688</v>
      </c>
      <c r="C3296" s="964">
        <v>22291.304646319986</v>
      </c>
      <c r="D3296" s="971" t="s">
        <v>749</v>
      </c>
      <c r="E3296" s="962">
        <v>720</v>
      </c>
      <c r="F3296" s="962">
        <v>3</v>
      </c>
      <c r="G3296" s="962" t="s">
        <v>685</v>
      </c>
      <c r="H3296" s="962" t="s">
        <v>146</v>
      </c>
      <c r="I3296" s="963" t="s">
        <v>681</v>
      </c>
    </row>
    <row r="3297" spans="1:9">
      <c r="A3297" s="967" t="s">
        <v>261</v>
      </c>
      <c r="B3297" s="962" t="s">
        <v>688</v>
      </c>
      <c r="C3297" s="964">
        <v>2581.7612725963818</v>
      </c>
      <c r="D3297" s="971" t="s">
        <v>749</v>
      </c>
      <c r="E3297" s="962">
        <v>720</v>
      </c>
      <c r="F3297" s="962">
        <v>3</v>
      </c>
      <c r="G3297" s="962" t="s">
        <v>685</v>
      </c>
      <c r="H3297" s="962" t="s">
        <v>79</v>
      </c>
      <c r="I3297" s="962" t="s">
        <v>683</v>
      </c>
    </row>
    <row r="3298" spans="1:9">
      <c r="A3298" s="966" t="s">
        <v>190</v>
      </c>
      <c r="B3298" s="962" t="s">
        <v>688</v>
      </c>
      <c r="C3298" s="964">
        <v>3131.17266536232</v>
      </c>
      <c r="D3298" s="971" t="s">
        <v>749</v>
      </c>
      <c r="E3298" s="962">
        <v>720</v>
      </c>
      <c r="F3298" s="962">
        <v>3</v>
      </c>
      <c r="G3298" s="962" t="s">
        <v>685</v>
      </c>
      <c r="H3298" s="962" t="s">
        <v>146</v>
      </c>
      <c r="I3298" s="963" t="s">
        <v>681</v>
      </c>
    </row>
    <row r="3299" spans="1:9">
      <c r="A3299" s="968" t="s">
        <v>83</v>
      </c>
      <c r="B3299" s="962" t="s">
        <v>688</v>
      </c>
      <c r="C3299" s="964">
        <v>0</v>
      </c>
      <c r="D3299" s="971" t="s">
        <v>749</v>
      </c>
      <c r="E3299" s="962">
        <v>720</v>
      </c>
      <c r="F3299" s="962">
        <v>3</v>
      </c>
      <c r="G3299" s="962" t="s">
        <v>685</v>
      </c>
      <c r="H3299" s="962" t="s">
        <v>87</v>
      </c>
      <c r="I3299" s="962" t="s">
        <v>682</v>
      </c>
    </row>
    <row r="3300" spans="1:9">
      <c r="A3300" s="966" t="s">
        <v>192</v>
      </c>
      <c r="B3300" s="962" t="s">
        <v>688</v>
      </c>
      <c r="C3300" s="964">
        <v>425.04606317135557</v>
      </c>
      <c r="D3300" s="971" t="s">
        <v>749</v>
      </c>
      <c r="E3300" s="962">
        <v>720</v>
      </c>
      <c r="F3300" s="962">
        <v>3</v>
      </c>
      <c r="G3300" s="962" t="s">
        <v>685</v>
      </c>
      <c r="H3300" s="962" t="s">
        <v>146</v>
      </c>
      <c r="I3300" s="962" t="s">
        <v>683</v>
      </c>
    </row>
    <row r="3301" spans="1:9">
      <c r="A3301" s="966" t="s">
        <v>94</v>
      </c>
      <c r="B3301" s="962" t="s">
        <v>688</v>
      </c>
      <c r="C3301" s="964">
        <v>5242.2347791133861</v>
      </c>
      <c r="D3301" s="971" t="s">
        <v>749</v>
      </c>
      <c r="E3301" s="962">
        <v>720</v>
      </c>
      <c r="F3301" s="962">
        <v>3</v>
      </c>
      <c r="G3301" s="962" t="s">
        <v>685</v>
      </c>
      <c r="H3301" s="962" t="s">
        <v>95</v>
      </c>
      <c r="I3301" s="962" t="s">
        <v>726</v>
      </c>
    </row>
    <row r="3302" spans="1:9">
      <c r="A3302" s="966" t="s">
        <v>196</v>
      </c>
      <c r="B3302" s="962" t="s">
        <v>688</v>
      </c>
      <c r="C3302" s="964">
        <v>143340.60027187446</v>
      </c>
      <c r="D3302" s="971" t="s">
        <v>749</v>
      </c>
      <c r="E3302" s="962">
        <v>720</v>
      </c>
      <c r="F3302" s="962">
        <v>3</v>
      </c>
      <c r="G3302" s="962" t="s">
        <v>685</v>
      </c>
      <c r="H3302" s="962" t="s">
        <v>146</v>
      </c>
      <c r="I3302" s="962" t="s">
        <v>681</v>
      </c>
    </row>
    <row r="3303" spans="1:9">
      <c r="A3303" s="966" t="s">
        <v>100</v>
      </c>
      <c r="B3303" s="962" t="s">
        <v>688</v>
      </c>
      <c r="C3303" s="964">
        <v>0</v>
      </c>
      <c r="D3303" s="971" t="s">
        <v>749</v>
      </c>
      <c r="E3303" s="962">
        <v>720</v>
      </c>
      <c r="F3303" s="962">
        <v>3</v>
      </c>
      <c r="G3303" s="962" t="s">
        <v>685</v>
      </c>
      <c r="H3303" s="962" t="s">
        <v>24</v>
      </c>
      <c r="I3303" s="962" t="s">
        <v>682</v>
      </c>
    </row>
    <row r="3304" spans="1:9">
      <c r="A3304" s="966" t="s">
        <v>198</v>
      </c>
      <c r="B3304" s="962" t="s">
        <v>688</v>
      </c>
      <c r="C3304" s="964">
        <v>0</v>
      </c>
      <c r="D3304" s="971" t="s">
        <v>749</v>
      </c>
      <c r="E3304" s="962">
        <v>720</v>
      </c>
      <c r="F3304" s="962">
        <v>3</v>
      </c>
      <c r="G3304" s="962" t="s">
        <v>685</v>
      </c>
      <c r="H3304" s="962" t="s">
        <v>146</v>
      </c>
      <c r="I3304" s="962" t="s">
        <v>683</v>
      </c>
    </row>
    <row r="3305" spans="1:9">
      <c r="A3305" s="966" t="s">
        <v>201</v>
      </c>
      <c r="B3305" s="962" t="s">
        <v>688</v>
      </c>
      <c r="C3305" s="964">
        <v>0</v>
      </c>
      <c r="D3305" s="971" t="s">
        <v>749</v>
      </c>
      <c r="E3305" s="962">
        <v>720</v>
      </c>
      <c r="F3305" s="962">
        <v>3</v>
      </c>
      <c r="G3305" s="962" t="s">
        <v>685</v>
      </c>
      <c r="H3305" s="962" t="s">
        <v>146</v>
      </c>
      <c r="I3305" s="963" t="s">
        <v>683</v>
      </c>
    </row>
    <row r="3306" spans="1:9">
      <c r="A3306" s="968" t="s">
        <v>103</v>
      </c>
      <c r="B3306" s="962" t="s">
        <v>688</v>
      </c>
      <c r="C3306" s="964">
        <v>1700.1842526854223</v>
      </c>
      <c r="D3306" s="971" t="s">
        <v>749</v>
      </c>
      <c r="E3306" s="962">
        <v>720</v>
      </c>
      <c r="F3306" s="962">
        <v>3</v>
      </c>
      <c r="G3306" s="962" t="s">
        <v>685</v>
      </c>
      <c r="H3306" s="962" t="s">
        <v>79</v>
      </c>
      <c r="I3306" s="962" t="s">
        <v>682</v>
      </c>
    </row>
    <row r="3307" spans="1:9">
      <c r="A3307" s="968" t="s">
        <v>107</v>
      </c>
      <c r="B3307" s="962" t="s">
        <v>688</v>
      </c>
      <c r="C3307" s="964">
        <v>425.04606317135557</v>
      </c>
      <c r="D3307" s="971" t="s">
        <v>749</v>
      </c>
      <c r="E3307" s="962">
        <v>720</v>
      </c>
      <c r="F3307" s="962">
        <v>3</v>
      </c>
      <c r="G3307" s="962" t="s">
        <v>685</v>
      </c>
      <c r="H3307" s="962" t="s">
        <v>79</v>
      </c>
      <c r="I3307" s="962" t="s">
        <v>682</v>
      </c>
    </row>
    <row r="3308" spans="1:9">
      <c r="A3308" s="968" t="s">
        <v>108</v>
      </c>
      <c r="B3308" s="962" t="s">
        <v>688</v>
      </c>
      <c r="C3308" s="964">
        <v>141.68202105711853</v>
      </c>
      <c r="D3308" s="971" t="s">
        <v>749</v>
      </c>
      <c r="E3308" s="962">
        <v>720</v>
      </c>
      <c r="F3308" s="962">
        <v>3</v>
      </c>
      <c r="G3308" s="962" t="s">
        <v>685</v>
      </c>
      <c r="H3308" s="962" t="s">
        <v>32</v>
      </c>
      <c r="I3308" s="962" t="s">
        <v>682</v>
      </c>
    </row>
    <row r="3309" spans="1:9">
      <c r="A3309" s="966" t="s">
        <v>203</v>
      </c>
      <c r="B3309" s="962" t="s">
        <v>688</v>
      </c>
      <c r="C3309" s="964">
        <v>108670.11015080992</v>
      </c>
      <c r="D3309" s="971" t="s">
        <v>749</v>
      </c>
      <c r="E3309" s="962">
        <v>720</v>
      </c>
      <c r="F3309" s="962">
        <v>3</v>
      </c>
      <c r="G3309" s="962" t="s">
        <v>685</v>
      </c>
      <c r="H3309" s="962" t="s">
        <v>146</v>
      </c>
      <c r="I3309" s="963" t="s">
        <v>681</v>
      </c>
    </row>
    <row r="3310" spans="1:9">
      <c r="A3310" s="966" t="s">
        <v>204</v>
      </c>
      <c r="B3310" s="962" t="s">
        <v>688</v>
      </c>
      <c r="C3310" s="964">
        <v>1389470.8577731261</v>
      </c>
      <c r="D3310" s="971" t="s">
        <v>749</v>
      </c>
      <c r="E3310" s="962">
        <v>720</v>
      </c>
      <c r="F3310" s="962">
        <v>3</v>
      </c>
      <c r="G3310" s="962" t="s">
        <v>685</v>
      </c>
      <c r="H3310" s="962" t="s">
        <v>146</v>
      </c>
      <c r="I3310" s="963" t="s">
        <v>681</v>
      </c>
    </row>
    <row r="3311" spans="1:9">
      <c r="A3311" s="966" t="s">
        <v>262</v>
      </c>
      <c r="B3311" s="962" t="s">
        <v>688</v>
      </c>
      <c r="C3311" s="964">
        <v>255037.08337088383</v>
      </c>
      <c r="D3311" s="971" t="s">
        <v>749</v>
      </c>
      <c r="E3311" s="962">
        <v>720</v>
      </c>
      <c r="F3311" s="962">
        <v>3</v>
      </c>
      <c r="G3311" s="962" t="s">
        <v>685</v>
      </c>
      <c r="H3311" s="962" t="s">
        <v>146</v>
      </c>
      <c r="I3311" s="963" t="s">
        <v>681</v>
      </c>
    </row>
    <row r="3312" spans="1:9">
      <c r="A3312" s="966" t="s">
        <v>263</v>
      </c>
      <c r="B3312" s="962" t="s">
        <v>688</v>
      </c>
      <c r="C3312" s="964">
        <v>1184.0568902630621</v>
      </c>
      <c r="D3312" s="971" t="s">
        <v>749</v>
      </c>
      <c r="E3312" s="962">
        <v>720</v>
      </c>
      <c r="F3312" s="962">
        <v>3</v>
      </c>
      <c r="G3312" s="962" t="s">
        <v>685</v>
      </c>
      <c r="H3312" s="962" t="s">
        <v>24</v>
      </c>
      <c r="I3312" s="962" t="s">
        <v>683</v>
      </c>
    </row>
    <row r="3313" spans="1:9">
      <c r="A3313" s="969" t="s">
        <v>122</v>
      </c>
      <c r="B3313" s="962" t="s">
        <v>688</v>
      </c>
      <c r="C3313" s="964">
        <v>2266.9123369138965</v>
      </c>
      <c r="D3313" s="971" t="s">
        <v>749</v>
      </c>
      <c r="E3313" s="962">
        <v>720</v>
      </c>
      <c r="F3313" s="962">
        <v>3</v>
      </c>
      <c r="G3313" s="962" t="s">
        <v>685</v>
      </c>
      <c r="H3313" s="962" t="s">
        <v>79</v>
      </c>
      <c r="I3313" s="962" t="s">
        <v>683</v>
      </c>
    </row>
    <row r="3314" spans="1:9">
      <c r="A3314" s="969" t="s">
        <v>120</v>
      </c>
      <c r="B3314" s="962" t="s">
        <v>688</v>
      </c>
      <c r="C3314" s="964">
        <v>566.72808422847413</v>
      </c>
      <c r="D3314" s="971" t="s">
        <v>749</v>
      </c>
      <c r="E3314" s="962">
        <v>720</v>
      </c>
      <c r="F3314" s="962">
        <v>3</v>
      </c>
      <c r="G3314" s="962" t="s">
        <v>685</v>
      </c>
      <c r="H3314" s="962" t="s">
        <v>79</v>
      </c>
    </row>
    <row r="3315" spans="1:9">
      <c r="A3315" s="969" t="s">
        <v>123</v>
      </c>
      <c r="B3315" s="962" t="s">
        <v>688</v>
      </c>
      <c r="C3315" s="964">
        <v>283.36404211423707</v>
      </c>
      <c r="D3315" s="971" t="s">
        <v>749</v>
      </c>
      <c r="E3315" s="962">
        <v>720</v>
      </c>
      <c r="F3315" s="962">
        <v>3</v>
      </c>
      <c r="G3315" s="962" t="s">
        <v>685</v>
      </c>
      <c r="H3315" s="962" t="s">
        <v>54</v>
      </c>
      <c r="I3315" s="962" t="s">
        <v>683</v>
      </c>
    </row>
    <row r="3316" spans="1:9">
      <c r="A3316" s="967" t="s">
        <v>214</v>
      </c>
      <c r="B3316" s="962" t="s">
        <v>688</v>
      </c>
      <c r="C3316" s="964">
        <v>5363.6765114480586</v>
      </c>
      <c r="D3316" s="971" t="s">
        <v>749</v>
      </c>
      <c r="E3316" s="962">
        <v>720</v>
      </c>
      <c r="F3316" s="962">
        <v>3</v>
      </c>
      <c r="G3316" s="962" t="s">
        <v>685</v>
      </c>
      <c r="H3316" s="962" t="s">
        <v>146</v>
      </c>
      <c r="I3316" s="962" t="s">
        <v>683</v>
      </c>
    </row>
    <row r="3317" spans="1:9" ht="15.6">
      <c r="A3317" s="967" t="s">
        <v>218</v>
      </c>
      <c r="B3317" s="962" t="s">
        <v>688</v>
      </c>
      <c r="C3317" s="964">
        <v>1133.4561684569483</v>
      </c>
      <c r="D3317" s="971" t="s">
        <v>749</v>
      </c>
      <c r="E3317" s="962">
        <v>720</v>
      </c>
      <c r="F3317" s="962">
        <v>3</v>
      </c>
      <c r="G3317" s="962" t="s">
        <v>685</v>
      </c>
      <c r="H3317" s="962" t="s">
        <v>146</v>
      </c>
      <c r="I3317" s="973" t="s">
        <v>742</v>
      </c>
    </row>
    <row r="3318" spans="1:9">
      <c r="A3318" s="969" t="s">
        <v>126</v>
      </c>
      <c r="B3318" s="962" t="s">
        <v>688</v>
      </c>
      <c r="C3318" s="964">
        <v>141.68202105711853</v>
      </c>
      <c r="D3318" s="971" t="s">
        <v>749</v>
      </c>
      <c r="E3318" s="962">
        <v>720</v>
      </c>
      <c r="F3318" s="962">
        <v>3</v>
      </c>
      <c r="G3318" s="962" t="s">
        <v>685</v>
      </c>
      <c r="H3318" s="962" t="s">
        <v>32</v>
      </c>
      <c r="I3318" s="962" t="s">
        <v>681</v>
      </c>
    </row>
    <row r="3319" spans="1:9">
      <c r="A3319" s="968" t="s">
        <v>129</v>
      </c>
      <c r="B3319" s="962" t="s">
        <v>688</v>
      </c>
      <c r="C3319" s="964">
        <v>425.04606317135557</v>
      </c>
      <c r="D3319" s="971" t="s">
        <v>749</v>
      </c>
      <c r="E3319" s="962">
        <v>720</v>
      </c>
      <c r="F3319" s="962">
        <v>3</v>
      </c>
      <c r="G3319" s="962" t="s">
        <v>685</v>
      </c>
      <c r="H3319" s="962" t="s">
        <v>24</v>
      </c>
      <c r="I3319" s="962" t="s">
        <v>682</v>
      </c>
    </row>
    <row r="3320" spans="1:9">
      <c r="A3320" s="968" t="s">
        <v>264</v>
      </c>
      <c r="B3320" s="962" t="s">
        <v>688</v>
      </c>
      <c r="C3320" s="964">
        <v>0</v>
      </c>
      <c r="D3320" s="971" t="s">
        <v>749</v>
      </c>
      <c r="E3320" s="962">
        <v>720</v>
      </c>
      <c r="F3320" s="962">
        <v>3</v>
      </c>
      <c r="G3320" s="962" t="s">
        <v>685</v>
      </c>
      <c r="H3320" s="962" t="s">
        <v>133</v>
      </c>
      <c r="I3320" s="962" t="s">
        <v>682</v>
      </c>
    </row>
    <row r="3321" spans="1:9">
      <c r="A3321" s="968" t="s">
        <v>138</v>
      </c>
      <c r="B3321" s="962" t="s">
        <v>688</v>
      </c>
      <c r="C3321" s="964">
        <v>425.04606317135557</v>
      </c>
      <c r="D3321" s="971" t="s">
        <v>749</v>
      </c>
      <c r="E3321" s="962">
        <v>720</v>
      </c>
      <c r="F3321" s="962">
        <v>3</v>
      </c>
      <c r="G3321" s="962" t="s">
        <v>685</v>
      </c>
      <c r="H3321" s="962" t="s">
        <v>87</v>
      </c>
      <c r="I3321" s="962" t="s">
        <v>682</v>
      </c>
    </row>
    <row r="3322" spans="1:9">
      <c r="A3322" s="966" t="s">
        <v>212</v>
      </c>
      <c r="B3322" s="962" t="s">
        <v>688</v>
      </c>
      <c r="C3322" s="964">
        <v>0</v>
      </c>
      <c r="D3322" s="971" t="s">
        <v>749</v>
      </c>
      <c r="E3322" s="962">
        <v>720</v>
      </c>
      <c r="F3322" s="962">
        <v>3</v>
      </c>
      <c r="G3322" s="962" t="s">
        <v>685</v>
      </c>
      <c r="H3322" s="962" t="s">
        <v>146</v>
      </c>
      <c r="I3322" s="962" t="s">
        <v>705</v>
      </c>
    </row>
    <row r="3323" spans="1:9">
      <c r="A3323" s="962" t="s">
        <v>20</v>
      </c>
      <c r="B3323" s="962" t="s">
        <v>688</v>
      </c>
      <c r="C3323" s="964">
        <v>0</v>
      </c>
      <c r="D3323" s="978">
        <v>0</v>
      </c>
      <c r="E3323" s="962">
        <v>720</v>
      </c>
      <c r="F3323" s="962">
        <v>4</v>
      </c>
      <c r="G3323" s="962" t="s">
        <v>677</v>
      </c>
      <c r="H3323" s="962" t="s">
        <v>24</v>
      </c>
      <c r="I3323" s="963" t="s">
        <v>683</v>
      </c>
    </row>
    <row r="3324" spans="1:9">
      <c r="A3324" s="962" t="s">
        <v>143</v>
      </c>
      <c r="B3324" s="962" t="s">
        <v>688</v>
      </c>
      <c r="C3324" s="964">
        <v>0</v>
      </c>
      <c r="D3324" s="978">
        <v>0</v>
      </c>
      <c r="E3324" s="962">
        <v>720</v>
      </c>
      <c r="F3324" s="962">
        <v>4</v>
      </c>
      <c r="G3324" s="962" t="s">
        <v>677</v>
      </c>
      <c r="H3324" s="962" t="s">
        <v>146</v>
      </c>
      <c r="I3324" s="963" t="s">
        <v>681</v>
      </c>
    </row>
    <row r="3325" spans="1:9">
      <c r="A3325" s="966" t="s">
        <v>152</v>
      </c>
      <c r="B3325" s="962" t="s">
        <v>688</v>
      </c>
      <c r="C3325" s="964">
        <v>3227.5641976657862</v>
      </c>
      <c r="D3325" s="978">
        <v>0</v>
      </c>
      <c r="E3325" s="962">
        <v>720</v>
      </c>
      <c r="F3325" s="962">
        <v>4</v>
      </c>
      <c r="G3325" s="962" t="s">
        <v>677</v>
      </c>
      <c r="H3325" s="962" t="s">
        <v>146</v>
      </c>
      <c r="I3325" s="963" t="s">
        <v>681</v>
      </c>
    </row>
    <row r="3326" spans="1:9">
      <c r="A3326" s="966" t="s">
        <v>158</v>
      </c>
      <c r="B3326" s="962" t="s">
        <v>688</v>
      </c>
      <c r="C3326" s="964">
        <v>0</v>
      </c>
      <c r="D3326" s="978">
        <v>0</v>
      </c>
      <c r="E3326" s="962">
        <v>720</v>
      </c>
      <c r="F3326" s="962">
        <v>4</v>
      </c>
      <c r="G3326" s="962" t="s">
        <v>677</v>
      </c>
      <c r="H3326" s="962" t="s">
        <v>146</v>
      </c>
      <c r="I3326" s="963" t="s">
        <v>683</v>
      </c>
    </row>
    <row r="3327" spans="1:9">
      <c r="A3327" s="966" t="s">
        <v>30</v>
      </c>
      <c r="B3327" s="962" t="s">
        <v>688</v>
      </c>
      <c r="C3327" s="964">
        <v>114.60191716349532</v>
      </c>
      <c r="D3327" s="978">
        <v>0</v>
      </c>
      <c r="E3327" s="962">
        <v>720</v>
      </c>
      <c r="F3327" s="962">
        <v>4</v>
      </c>
      <c r="G3327" s="962" t="s">
        <v>677</v>
      </c>
      <c r="H3327" s="962" t="s">
        <v>32</v>
      </c>
      <c r="I3327" s="963" t="s">
        <v>681</v>
      </c>
    </row>
    <row r="3328" spans="1:9">
      <c r="A3328" s="967" t="s">
        <v>39</v>
      </c>
      <c r="B3328" s="962" t="s">
        <v>688</v>
      </c>
      <c r="C3328" s="964">
        <v>0</v>
      </c>
      <c r="D3328" s="978">
        <v>0</v>
      </c>
      <c r="E3328" s="962">
        <v>720</v>
      </c>
      <c r="F3328" s="962">
        <v>4</v>
      </c>
      <c r="G3328" s="962" t="s">
        <v>677</v>
      </c>
      <c r="H3328" s="962" t="s">
        <v>24</v>
      </c>
      <c r="I3328" s="963" t="s">
        <v>682</v>
      </c>
    </row>
    <row r="3329" spans="1:9">
      <c r="A3329" s="968" t="s">
        <v>70</v>
      </c>
      <c r="B3329" s="962" t="s">
        <v>688</v>
      </c>
      <c r="C3329" s="964">
        <v>841.97326895629203</v>
      </c>
      <c r="D3329" s="978">
        <v>0</v>
      </c>
      <c r="E3329" s="962">
        <v>720</v>
      </c>
      <c r="F3329" s="962">
        <v>4</v>
      </c>
      <c r="G3329" s="962" t="s">
        <v>677</v>
      </c>
      <c r="H3329" s="962" t="s">
        <v>32</v>
      </c>
      <c r="I3329" s="963" t="s">
        <v>711</v>
      </c>
    </row>
    <row r="3330" spans="1:9">
      <c r="A3330" s="968" t="s">
        <v>746</v>
      </c>
      <c r="B3330" s="962" t="s">
        <v>688</v>
      </c>
      <c r="C3330" s="964">
        <v>140.32887815938201</v>
      </c>
      <c r="D3330" s="978">
        <v>0</v>
      </c>
      <c r="E3330" s="962">
        <v>720</v>
      </c>
      <c r="F3330" s="962">
        <v>4</v>
      </c>
      <c r="G3330" s="962" t="s">
        <v>677</v>
      </c>
      <c r="H3330" s="962" t="s">
        <v>46</v>
      </c>
      <c r="I3330" s="963" t="s">
        <v>682</v>
      </c>
    </row>
    <row r="3331" spans="1:9">
      <c r="A3331" s="968" t="s">
        <v>63</v>
      </c>
      <c r="B3331" s="962" t="s">
        <v>688</v>
      </c>
      <c r="C3331" s="964">
        <v>70.164439079691007</v>
      </c>
      <c r="D3331" s="978">
        <v>0</v>
      </c>
      <c r="E3331" s="962">
        <v>720</v>
      </c>
      <c r="F3331" s="962">
        <v>4</v>
      </c>
      <c r="G3331" s="962" t="s">
        <v>677</v>
      </c>
      <c r="H3331" s="962" t="s">
        <v>64</v>
      </c>
      <c r="I3331" s="963" t="s">
        <v>683</v>
      </c>
    </row>
    <row r="3332" spans="1:9">
      <c r="A3332" s="966" t="s">
        <v>166</v>
      </c>
      <c r="B3332" s="962" t="s">
        <v>688</v>
      </c>
      <c r="C3332" s="964">
        <v>0</v>
      </c>
      <c r="D3332" s="978">
        <v>0</v>
      </c>
      <c r="E3332" s="962">
        <v>720</v>
      </c>
      <c r="F3332" s="962">
        <v>4</v>
      </c>
      <c r="G3332" s="962" t="s">
        <v>677</v>
      </c>
      <c r="H3332" s="962" t="s">
        <v>146</v>
      </c>
      <c r="I3332" s="963" t="s">
        <v>683</v>
      </c>
    </row>
    <row r="3333" spans="1:9">
      <c r="A3333" s="966" t="s">
        <v>173</v>
      </c>
      <c r="B3333" s="962" t="s">
        <v>688</v>
      </c>
      <c r="C3333" s="964">
        <v>0</v>
      </c>
      <c r="D3333" s="978">
        <v>0</v>
      </c>
      <c r="E3333" s="962">
        <v>720</v>
      </c>
      <c r="F3333" s="962">
        <v>4</v>
      </c>
      <c r="G3333" s="962" t="s">
        <v>677</v>
      </c>
      <c r="H3333" s="962" t="s">
        <v>146</v>
      </c>
      <c r="I3333" s="963" t="s">
        <v>683</v>
      </c>
    </row>
    <row r="3334" spans="1:9">
      <c r="A3334" s="969" t="s">
        <v>52</v>
      </c>
      <c r="B3334" s="962" t="s">
        <v>688</v>
      </c>
      <c r="C3334" s="964">
        <v>2946.9064413470228</v>
      </c>
      <c r="D3334" s="978">
        <v>0</v>
      </c>
      <c r="E3334" s="962">
        <v>720</v>
      </c>
      <c r="F3334" s="962">
        <v>4</v>
      </c>
      <c r="G3334" s="962" t="s">
        <v>677</v>
      </c>
      <c r="H3334" s="962" t="s">
        <v>54</v>
      </c>
      <c r="I3334" s="962" t="s">
        <v>721</v>
      </c>
    </row>
    <row r="3335" spans="1:9">
      <c r="A3335" s="966" t="s">
        <v>185</v>
      </c>
      <c r="B3335" s="962" t="s">
        <v>688</v>
      </c>
      <c r="C3335" s="964">
        <v>85747.960999290386</v>
      </c>
      <c r="D3335" s="978">
        <v>0</v>
      </c>
      <c r="E3335" s="962">
        <v>720</v>
      </c>
      <c r="F3335" s="962">
        <v>4</v>
      </c>
      <c r="G3335" s="962" t="s">
        <v>677</v>
      </c>
      <c r="H3335" s="962" t="s">
        <v>146</v>
      </c>
      <c r="I3335" s="963" t="s">
        <v>681</v>
      </c>
    </row>
    <row r="3336" spans="1:9">
      <c r="A3336" s="968" t="s">
        <v>747</v>
      </c>
      <c r="B3336" s="962" t="s">
        <v>688</v>
      </c>
      <c r="C3336" s="964">
        <v>0</v>
      </c>
      <c r="D3336" s="978">
        <v>0</v>
      </c>
      <c r="E3336" s="962">
        <v>720</v>
      </c>
      <c r="F3336" s="962">
        <v>4</v>
      </c>
      <c r="G3336" s="962" t="s">
        <v>677</v>
      </c>
      <c r="H3336" s="962" t="s">
        <v>24</v>
      </c>
      <c r="I3336" s="962" t="s">
        <v>683</v>
      </c>
    </row>
    <row r="3337" spans="1:9">
      <c r="A3337" s="966" t="s">
        <v>181</v>
      </c>
      <c r="B3337" s="962" t="s">
        <v>688</v>
      </c>
      <c r="C3337" s="964">
        <v>6735.7861516503363</v>
      </c>
      <c r="D3337" s="978">
        <v>0</v>
      </c>
      <c r="E3337" s="962">
        <v>720</v>
      </c>
      <c r="F3337" s="962">
        <v>4</v>
      </c>
      <c r="G3337" s="962" t="s">
        <v>677</v>
      </c>
      <c r="H3337" s="962" t="s">
        <v>146</v>
      </c>
      <c r="I3337" s="963" t="s">
        <v>681</v>
      </c>
    </row>
    <row r="3338" spans="1:9">
      <c r="A3338" s="967" t="s">
        <v>261</v>
      </c>
      <c r="B3338" s="962" t="s">
        <v>688</v>
      </c>
      <c r="C3338" s="964">
        <v>0</v>
      </c>
      <c r="D3338" s="978">
        <v>0</v>
      </c>
      <c r="E3338" s="962">
        <v>720</v>
      </c>
      <c r="F3338" s="962">
        <v>4</v>
      </c>
      <c r="G3338" s="962" t="s">
        <v>677</v>
      </c>
      <c r="H3338" s="962" t="s">
        <v>79</v>
      </c>
      <c r="I3338" s="962" t="s">
        <v>683</v>
      </c>
    </row>
    <row r="3339" spans="1:9">
      <c r="A3339" s="966" t="s">
        <v>190</v>
      </c>
      <c r="B3339" s="962" t="s">
        <v>688</v>
      </c>
      <c r="C3339" s="964">
        <v>2605.4395044925263</v>
      </c>
      <c r="D3339" s="978">
        <v>0</v>
      </c>
      <c r="E3339" s="962">
        <v>720</v>
      </c>
      <c r="F3339" s="962">
        <v>4</v>
      </c>
      <c r="G3339" s="962" t="s">
        <v>677</v>
      </c>
      <c r="H3339" s="962" t="s">
        <v>146</v>
      </c>
      <c r="I3339" s="963" t="s">
        <v>681</v>
      </c>
    </row>
    <row r="3340" spans="1:9">
      <c r="A3340" s="968" t="s">
        <v>83</v>
      </c>
      <c r="B3340" s="962" t="s">
        <v>688</v>
      </c>
      <c r="C3340" s="964">
        <v>0</v>
      </c>
      <c r="D3340" s="978">
        <v>0</v>
      </c>
      <c r="E3340" s="962">
        <v>720</v>
      </c>
      <c r="F3340" s="962">
        <v>4</v>
      </c>
      <c r="G3340" s="962" t="s">
        <v>677</v>
      </c>
      <c r="H3340" s="962" t="s">
        <v>87</v>
      </c>
      <c r="I3340" s="962" t="s">
        <v>682</v>
      </c>
    </row>
    <row r="3341" spans="1:9">
      <c r="A3341" s="966" t="s">
        <v>192</v>
      </c>
      <c r="B3341" s="962" t="s">
        <v>688</v>
      </c>
      <c r="C3341" s="964">
        <v>245.57553677891855</v>
      </c>
      <c r="D3341" s="978">
        <v>0</v>
      </c>
      <c r="E3341" s="962">
        <v>720</v>
      </c>
      <c r="F3341" s="962">
        <v>4</v>
      </c>
      <c r="G3341" s="962" t="s">
        <v>677</v>
      </c>
      <c r="H3341" s="962" t="s">
        <v>146</v>
      </c>
      <c r="I3341" s="962" t="s">
        <v>683</v>
      </c>
    </row>
    <row r="3342" spans="1:9">
      <c r="A3342" s="966" t="s">
        <v>94</v>
      </c>
      <c r="B3342" s="962" t="s">
        <v>688</v>
      </c>
      <c r="C3342" s="964">
        <v>631.47995171721914</v>
      </c>
      <c r="D3342" s="978">
        <v>0</v>
      </c>
      <c r="E3342" s="962">
        <v>720</v>
      </c>
      <c r="F3342" s="962">
        <v>4</v>
      </c>
      <c r="G3342" s="962" t="s">
        <v>677</v>
      </c>
      <c r="H3342" s="962" t="s">
        <v>95</v>
      </c>
      <c r="I3342" s="962" t="s">
        <v>726</v>
      </c>
    </row>
    <row r="3343" spans="1:9">
      <c r="A3343" s="966" t="s">
        <v>196</v>
      </c>
      <c r="B3343" s="962" t="s">
        <v>688</v>
      </c>
      <c r="C3343" s="964">
        <v>47324.894675948723</v>
      </c>
      <c r="D3343" s="978">
        <v>0</v>
      </c>
      <c r="E3343" s="962">
        <v>720</v>
      </c>
      <c r="F3343" s="962">
        <v>4</v>
      </c>
      <c r="G3343" s="962" t="s">
        <v>677</v>
      </c>
      <c r="H3343" s="962" t="s">
        <v>146</v>
      </c>
      <c r="I3343" s="962" t="s">
        <v>681</v>
      </c>
    </row>
    <row r="3344" spans="1:9">
      <c r="A3344" s="966" t="s">
        <v>100</v>
      </c>
      <c r="B3344" s="962" t="s">
        <v>688</v>
      </c>
      <c r="C3344" s="964">
        <v>0</v>
      </c>
      <c r="D3344" s="978">
        <v>0</v>
      </c>
      <c r="E3344" s="962">
        <v>720</v>
      </c>
      <c r="F3344" s="962">
        <v>4</v>
      </c>
      <c r="G3344" s="962" t="s">
        <v>677</v>
      </c>
      <c r="H3344" s="962" t="s">
        <v>24</v>
      </c>
      <c r="I3344" s="962" t="s">
        <v>682</v>
      </c>
    </row>
    <row r="3345" spans="1:9">
      <c r="A3345" s="966" t="s">
        <v>198</v>
      </c>
      <c r="B3345" s="962" t="s">
        <v>688</v>
      </c>
      <c r="C3345" s="964">
        <v>0</v>
      </c>
      <c r="D3345" s="978">
        <v>0</v>
      </c>
      <c r="E3345" s="962">
        <v>720</v>
      </c>
      <c r="F3345" s="962">
        <v>4</v>
      </c>
      <c r="G3345" s="962" t="s">
        <v>677</v>
      </c>
      <c r="H3345" s="962" t="s">
        <v>146</v>
      </c>
      <c r="I3345" s="962" t="s">
        <v>683</v>
      </c>
    </row>
    <row r="3346" spans="1:9">
      <c r="A3346" s="966" t="s">
        <v>201</v>
      </c>
      <c r="B3346" s="962" t="s">
        <v>688</v>
      </c>
      <c r="C3346" s="964">
        <v>0</v>
      </c>
      <c r="D3346" s="978">
        <v>0</v>
      </c>
      <c r="E3346" s="962">
        <v>720</v>
      </c>
      <c r="F3346" s="962">
        <v>4</v>
      </c>
      <c r="G3346" s="962" t="s">
        <v>677</v>
      </c>
      <c r="H3346" s="962" t="s">
        <v>146</v>
      </c>
      <c r="I3346" s="963" t="s">
        <v>683</v>
      </c>
    </row>
    <row r="3347" spans="1:9">
      <c r="A3347" s="968" t="s">
        <v>103</v>
      </c>
      <c r="B3347" s="962" t="s">
        <v>688</v>
      </c>
      <c r="C3347" s="964">
        <v>280.65775631876403</v>
      </c>
      <c r="D3347" s="978">
        <v>0</v>
      </c>
      <c r="E3347" s="962">
        <v>720</v>
      </c>
      <c r="F3347" s="962">
        <v>4</v>
      </c>
      <c r="G3347" s="962" t="s">
        <v>677</v>
      </c>
      <c r="H3347" s="962" t="s">
        <v>79</v>
      </c>
      <c r="I3347" s="962" t="s">
        <v>682</v>
      </c>
    </row>
    <row r="3348" spans="1:9">
      <c r="A3348" s="968" t="s">
        <v>107</v>
      </c>
      <c r="B3348" s="962" t="s">
        <v>688</v>
      </c>
      <c r="C3348" s="964">
        <v>0</v>
      </c>
      <c r="D3348" s="978">
        <v>0</v>
      </c>
      <c r="E3348" s="962">
        <v>720</v>
      </c>
      <c r="F3348" s="962">
        <v>4</v>
      </c>
      <c r="G3348" s="962" t="s">
        <v>677</v>
      </c>
      <c r="H3348" s="962" t="s">
        <v>79</v>
      </c>
      <c r="I3348" s="962" t="s">
        <v>682</v>
      </c>
    </row>
    <row r="3349" spans="1:9">
      <c r="A3349" s="968" t="s">
        <v>108</v>
      </c>
      <c r="B3349" s="962" t="s">
        <v>688</v>
      </c>
      <c r="C3349" s="964">
        <v>0</v>
      </c>
      <c r="D3349" s="978">
        <v>0</v>
      </c>
      <c r="E3349" s="962">
        <v>720</v>
      </c>
      <c r="F3349" s="962">
        <v>4</v>
      </c>
      <c r="G3349" s="962" t="s">
        <v>677</v>
      </c>
      <c r="H3349" s="962" t="s">
        <v>32</v>
      </c>
      <c r="I3349" s="962" t="s">
        <v>682</v>
      </c>
    </row>
    <row r="3350" spans="1:9">
      <c r="A3350" s="966" t="s">
        <v>203</v>
      </c>
      <c r="B3350" s="962" t="s">
        <v>688</v>
      </c>
      <c r="C3350" s="964">
        <v>17687.285684672112</v>
      </c>
      <c r="D3350" s="978">
        <v>0</v>
      </c>
      <c r="E3350" s="962">
        <v>720</v>
      </c>
      <c r="F3350" s="962">
        <v>4</v>
      </c>
      <c r="G3350" s="962" t="s">
        <v>677</v>
      </c>
      <c r="H3350" s="962" t="s">
        <v>146</v>
      </c>
      <c r="I3350" s="963" t="s">
        <v>681</v>
      </c>
    </row>
    <row r="3351" spans="1:9">
      <c r="A3351" s="966" t="s">
        <v>204</v>
      </c>
      <c r="B3351" s="962" t="s">
        <v>688</v>
      </c>
      <c r="C3351" s="964">
        <v>235864.77841028932</v>
      </c>
      <c r="D3351" s="978">
        <v>0</v>
      </c>
      <c r="E3351" s="962">
        <v>720</v>
      </c>
      <c r="F3351" s="962">
        <v>4</v>
      </c>
      <c r="G3351" s="962" t="s">
        <v>677</v>
      </c>
      <c r="H3351" s="962" t="s">
        <v>146</v>
      </c>
      <c r="I3351" s="963" t="s">
        <v>681</v>
      </c>
    </row>
    <row r="3352" spans="1:9">
      <c r="A3352" s="966" t="s">
        <v>262</v>
      </c>
      <c r="B3352" s="962" t="s">
        <v>688</v>
      </c>
      <c r="C3352" s="964">
        <v>43859.790868714852</v>
      </c>
      <c r="D3352" s="978">
        <v>0</v>
      </c>
      <c r="E3352" s="962">
        <v>720</v>
      </c>
      <c r="F3352" s="962">
        <v>4</v>
      </c>
      <c r="G3352" s="962" t="s">
        <v>677</v>
      </c>
      <c r="H3352" s="962" t="s">
        <v>146</v>
      </c>
      <c r="I3352" s="963" t="s">
        <v>681</v>
      </c>
    </row>
    <row r="3353" spans="1:9">
      <c r="A3353" s="966" t="s">
        <v>263</v>
      </c>
      <c r="B3353" s="962" t="s">
        <v>688</v>
      </c>
      <c r="C3353" s="964">
        <v>154.94646963431768</v>
      </c>
      <c r="D3353" s="978">
        <v>0</v>
      </c>
      <c r="E3353" s="962">
        <v>720</v>
      </c>
      <c r="F3353" s="962">
        <v>4</v>
      </c>
      <c r="G3353" s="962" t="s">
        <v>677</v>
      </c>
      <c r="H3353" s="962" t="s">
        <v>24</v>
      </c>
      <c r="I3353" s="962" t="s">
        <v>683</v>
      </c>
    </row>
    <row r="3354" spans="1:9">
      <c r="A3354" s="969" t="s">
        <v>122</v>
      </c>
      <c r="B3354" s="962" t="s">
        <v>688</v>
      </c>
      <c r="C3354" s="964">
        <v>210.49331723907301</v>
      </c>
      <c r="D3354" s="978">
        <v>0</v>
      </c>
      <c r="E3354" s="962">
        <v>720</v>
      </c>
      <c r="F3354" s="962">
        <v>4</v>
      </c>
      <c r="G3354" s="962" t="s">
        <v>677</v>
      </c>
      <c r="H3354" s="962" t="s">
        <v>79</v>
      </c>
      <c r="I3354" s="962" t="s">
        <v>683</v>
      </c>
    </row>
    <row r="3355" spans="1:9">
      <c r="A3355" s="969" t="s">
        <v>120</v>
      </c>
      <c r="B3355" s="962" t="s">
        <v>688</v>
      </c>
      <c r="C3355" s="964">
        <v>70.164439079691007</v>
      </c>
      <c r="D3355" s="978">
        <v>0</v>
      </c>
      <c r="E3355" s="962">
        <v>720</v>
      </c>
      <c r="F3355" s="962">
        <v>4</v>
      </c>
      <c r="G3355" s="962" t="s">
        <v>677</v>
      </c>
      <c r="H3355" s="962" t="s">
        <v>79</v>
      </c>
    </row>
    <row r="3356" spans="1:9">
      <c r="A3356" s="969" t="s">
        <v>123</v>
      </c>
      <c r="B3356" s="962" t="s">
        <v>688</v>
      </c>
      <c r="C3356" s="964">
        <v>140.32887815938201</v>
      </c>
      <c r="D3356" s="978">
        <v>0</v>
      </c>
      <c r="E3356" s="962">
        <v>720</v>
      </c>
      <c r="F3356" s="962">
        <v>4</v>
      </c>
      <c r="G3356" s="962" t="s">
        <v>677</v>
      </c>
      <c r="H3356" s="962" t="s">
        <v>54</v>
      </c>
      <c r="I3356" s="962" t="s">
        <v>683</v>
      </c>
    </row>
    <row r="3357" spans="1:9">
      <c r="A3357" s="967" t="s">
        <v>214</v>
      </c>
      <c r="B3357" s="962" t="s">
        <v>688</v>
      </c>
      <c r="C3357" s="964">
        <v>1824.2754160719664</v>
      </c>
      <c r="D3357" s="978">
        <v>0</v>
      </c>
      <c r="E3357" s="962">
        <v>720</v>
      </c>
      <c r="F3357" s="962">
        <v>4</v>
      </c>
      <c r="G3357" s="962" t="s">
        <v>677</v>
      </c>
      <c r="H3357" s="962" t="s">
        <v>146</v>
      </c>
      <c r="I3357" s="962" t="s">
        <v>683</v>
      </c>
    </row>
    <row r="3358" spans="1:9" ht="15.6">
      <c r="A3358" s="967" t="s">
        <v>218</v>
      </c>
      <c r="B3358" s="962" t="s">
        <v>688</v>
      </c>
      <c r="C3358" s="964">
        <v>0</v>
      </c>
      <c r="D3358" s="978">
        <v>0</v>
      </c>
      <c r="E3358" s="962">
        <v>720</v>
      </c>
      <c r="F3358" s="962">
        <v>4</v>
      </c>
      <c r="G3358" s="962" t="s">
        <v>677</v>
      </c>
      <c r="H3358" s="962" t="s">
        <v>146</v>
      </c>
      <c r="I3358" s="973" t="s">
        <v>742</v>
      </c>
    </row>
    <row r="3359" spans="1:9">
      <c r="A3359" s="969" t="s">
        <v>126</v>
      </c>
      <c r="B3359" s="962" t="s">
        <v>688</v>
      </c>
      <c r="C3359" s="964">
        <v>0</v>
      </c>
      <c r="D3359" s="978">
        <v>0</v>
      </c>
      <c r="E3359" s="962">
        <v>720</v>
      </c>
      <c r="F3359" s="962">
        <v>4</v>
      </c>
      <c r="G3359" s="962" t="s">
        <v>677</v>
      </c>
      <c r="H3359" s="962" t="s">
        <v>32</v>
      </c>
      <c r="I3359" s="962" t="s">
        <v>681</v>
      </c>
    </row>
    <row r="3360" spans="1:9">
      <c r="A3360" s="968" t="s">
        <v>129</v>
      </c>
      <c r="B3360" s="962" t="s">
        <v>688</v>
      </c>
      <c r="C3360" s="964">
        <v>280.65775631876403</v>
      </c>
      <c r="D3360" s="978">
        <v>0</v>
      </c>
      <c r="E3360" s="962">
        <v>720</v>
      </c>
      <c r="F3360" s="962">
        <v>4</v>
      </c>
      <c r="G3360" s="962" t="s">
        <v>677</v>
      </c>
      <c r="H3360" s="962" t="s">
        <v>24</v>
      </c>
      <c r="I3360" s="962" t="s">
        <v>682</v>
      </c>
    </row>
    <row r="3361" spans="1:9">
      <c r="A3361" s="968" t="s">
        <v>264</v>
      </c>
      <c r="B3361" s="962" t="s">
        <v>688</v>
      </c>
      <c r="C3361" s="964">
        <v>0</v>
      </c>
      <c r="D3361" s="978">
        <v>0</v>
      </c>
      <c r="E3361" s="962">
        <v>720</v>
      </c>
      <c r="F3361" s="962">
        <v>4</v>
      </c>
      <c r="G3361" s="962" t="s">
        <v>677</v>
      </c>
      <c r="H3361" s="962" t="s">
        <v>133</v>
      </c>
      <c r="I3361" s="962" t="s">
        <v>682</v>
      </c>
    </row>
    <row r="3362" spans="1:9">
      <c r="A3362" s="968" t="s">
        <v>138</v>
      </c>
      <c r="B3362" s="962" t="s">
        <v>688</v>
      </c>
      <c r="C3362" s="964">
        <v>0</v>
      </c>
      <c r="D3362" s="978">
        <v>0</v>
      </c>
      <c r="E3362" s="962">
        <v>720</v>
      </c>
      <c r="F3362" s="962">
        <v>4</v>
      </c>
      <c r="G3362" s="962" t="s">
        <v>677</v>
      </c>
      <c r="H3362" s="962" t="s">
        <v>87</v>
      </c>
      <c r="I3362" s="962" t="s">
        <v>682</v>
      </c>
    </row>
    <row r="3363" spans="1:9">
      <c r="A3363" s="966" t="s">
        <v>212</v>
      </c>
      <c r="B3363" s="962" t="s">
        <v>688</v>
      </c>
      <c r="C3363" s="964">
        <v>315.73997585860957</v>
      </c>
      <c r="D3363" s="978">
        <v>0</v>
      </c>
      <c r="E3363" s="962">
        <v>720</v>
      </c>
      <c r="F3363" s="962">
        <v>4</v>
      </c>
      <c r="G3363" s="962" t="s">
        <v>677</v>
      </c>
      <c r="H3363" s="962" t="s">
        <v>146</v>
      </c>
      <c r="I3363" s="962" t="s">
        <v>705</v>
      </c>
    </row>
    <row r="3364" spans="1:9">
      <c r="A3364" s="962" t="s">
        <v>20</v>
      </c>
      <c r="B3364" s="962" t="s">
        <v>688</v>
      </c>
      <c r="C3364" s="964">
        <v>147.19224213553017</v>
      </c>
      <c r="D3364" s="978">
        <v>0</v>
      </c>
      <c r="E3364" s="962">
        <v>720</v>
      </c>
      <c r="F3364" s="962">
        <v>5</v>
      </c>
      <c r="G3364" s="962" t="s">
        <v>677</v>
      </c>
      <c r="H3364" s="962" t="s">
        <v>24</v>
      </c>
      <c r="I3364" s="963" t="s">
        <v>683</v>
      </c>
    </row>
    <row r="3365" spans="1:9">
      <c r="A3365" s="962" t="s">
        <v>143</v>
      </c>
      <c r="B3365" s="962" t="s">
        <v>688</v>
      </c>
      <c r="C3365" s="964">
        <v>657.92612649877515</v>
      </c>
      <c r="D3365" s="978">
        <v>0</v>
      </c>
      <c r="E3365" s="962">
        <v>720</v>
      </c>
      <c r="F3365" s="962">
        <v>5</v>
      </c>
      <c r="G3365" s="962" t="s">
        <v>677</v>
      </c>
      <c r="H3365" s="962" t="s">
        <v>146</v>
      </c>
      <c r="I3365" s="963" t="s">
        <v>681</v>
      </c>
    </row>
    <row r="3366" spans="1:9">
      <c r="A3366" s="966" t="s">
        <v>152</v>
      </c>
      <c r="B3366" s="962" t="s">
        <v>688</v>
      </c>
      <c r="C3366" s="964">
        <v>2737.7757037208607</v>
      </c>
      <c r="D3366" s="978">
        <v>0</v>
      </c>
      <c r="E3366" s="962">
        <v>720</v>
      </c>
      <c r="F3366" s="962">
        <v>5</v>
      </c>
      <c r="G3366" s="962" t="s">
        <v>677</v>
      </c>
      <c r="H3366" s="962" t="s">
        <v>146</v>
      </c>
      <c r="I3366" s="963" t="s">
        <v>681</v>
      </c>
    </row>
    <row r="3367" spans="1:9">
      <c r="A3367" s="966" t="s">
        <v>158</v>
      </c>
      <c r="B3367" s="962" t="s">
        <v>688</v>
      </c>
      <c r="C3367" s="964">
        <v>0</v>
      </c>
      <c r="D3367" s="978">
        <v>0</v>
      </c>
      <c r="E3367" s="962">
        <v>720</v>
      </c>
      <c r="F3367" s="962">
        <v>5</v>
      </c>
      <c r="G3367" s="962" t="s">
        <v>677</v>
      </c>
      <c r="H3367" s="962" t="s">
        <v>146</v>
      </c>
      <c r="I3367" s="963" t="s">
        <v>683</v>
      </c>
    </row>
    <row r="3368" spans="1:9">
      <c r="A3368" s="966" t="s">
        <v>30</v>
      </c>
      <c r="B3368" s="962" t="s">
        <v>688</v>
      </c>
      <c r="C3368" s="964">
        <v>120.69763855113472</v>
      </c>
      <c r="D3368" s="978">
        <v>0</v>
      </c>
      <c r="E3368" s="962">
        <v>720</v>
      </c>
      <c r="F3368" s="962">
        <v>5</v>
      </c>
      <c r="G3368" s="962" t="s">
        <v>677</v>
      </c>
      <c r="H3368" s="962" t="s">
        <v>32</v>
      </c>
      <c r="I3368" s="963" t="s">
        <v>681</v>
      </c>
    </row>
    <row r="3369" spans="1:9">
      <c r="A3369" s="967" t="s">
        <v>39</v>
      </c>
      <c r="B3369" s="962" t="s">
        <v>688</v>
      </c>
      <c r="C3369" s="964">
        <v>44.157672640659044</v>
      </c>
      <c r="D3369" s="978">
        <v>0</v>
      </c>
      <c r="E3369" s="962">
        <v>720</v>
      </c>
      <c r="F3369" s="962">
        <v>5</v>
      </c>
      <c r="G3369" s="962" t="s">
        <v>677</v>
      </c>
      <c r="H3369" s="962" t="s">
        <v>24</v>
      </c>
      <c r="I3369" s="963" t="s">
        <v>682</v>
      </c>
    </row>
    <row r="3370" spans="1:9">
      <c r="A3370" s="968" t="s">
        <v>70</v>
      </c>
      <c r="B3370" s="962" t="s">
        <v>688</v>
      </c>
      <c r="C3370" s="964">
        <v>353.26138112527235</v>
      </c>
      <c r="D3370" s="978">
        <v>0</v>
      </c>
      <c r="E3370" s="962">
        <v>720</v>
      </c>
      <c r="F3370" s="962">
        <v>5</v>
      </c>
      <c r="G3370" s="962" t="s">
        <v>677</v>
      </c>
      <c r="H3370" s="962" t="s">
        <v>32</v>
      </c>
      <c r="I3370" s="963" t="s">
        <v>711</v>
      </c>
    </row>
    <row r="3371" spans="1:9">
      <c r="A3371" s="968" t="s">
        <v>746</v>
      </c>
      <c r="B3371" s="962" t="s">
        <v>688</v>
      </c>
      <c r="C3371" s="964">
        <v>132.47301792197715</v>
      </c>
      <c r="D3371" s="978">
        <v>0</v>
      </c>
      <c r="E3371" s="962">
        <v>720</v>
      </c>
      <c r="F3371" s="962">
        <v>5</v>
      </c>
      <c r="G3371" s="962" t="s">
        <v>677</v>
      </c>
      <c r="H3371" s="962" t="s">
        <v>46</v>
      </c>
      <c r="I3371" s="963" t="s">
        <v>682</v>
      </c>
    </row>
    <row r="3372" spans="1:9">
      <c r="A3372" s="968" t="s">
        <v>63</v>
      </c>
      <c r="B3372" s="962" t="s">
        <v>688</v>
      </c>
      <c r="C3372" s="964">
        <v>353.26138112527235</v>
      </c>
      <c r="D3372" s="978">
        <v>0</v>
      </c>
      <c r="E3372" s="962">
        <v>720</v>
      </c>
      <c r="F3372" s="962">
        <v>5</v>
      </c>
      <c r="G3372" s="962" t="s">
        <v>677</v>
      </c>
      <c r="H3372" s="962" t="s">
        <v>64</v>
      </c>
      <c r="I3372" s="963" t="s">
        <v>683</v>
      </c>
    </row>
    <row r="3373" spans="1:9">
      <c r="A3373" s="966" t="s">
        <v>166</v>
      </c>
      <c r="B3373" s="962" t="s">
        <v>688</v>
      </c>
      <c r="C3373" s="964">
        <v>0</v>
      </c>
      <c r="D3373" s="978">
        <v>0</v>
      </c>
      <c r="E3373" s="962">
        <v>720</v>
      </c>
      <c r="F3373" s="962">
        <v>5</v>
      </c>
      <c r="G3373" s="962" t="s">
        <v>677</v>
      </c>
      <c r="H3373" s="962" t="s">
        <v>146</v>
      </c>
      <c r="I3373" s="963" t="s">
        <v>683</v>
      </c>
    </row>
    <row r="3374" spans="1:9">
      <c r="A3374" s="966" t="s">
        <v>173</v>
      </c>
      <c r="B3374" s="962" t="s">
        <v>688</v>
      </c>
      <c r="C3374" s="964">
        <v>0</v>
      </c>
      <c r="D3374" s="978">
        <v>0</v>
      </c>
      <c r="E3374" s="962">
        <v>720</v>
      </c>
      <c r="F3374" s="962">
        <v>5</v>
      </c>
      <c r="G3374" s="962" t="s">
        <v>677</v>
      </c>
      <c r="H3374" s="962" t="s">
        <v>146</v>
      </c>
      <c r="I3374" s="963" t="s">
        <v>683</v>
      </c>
    </row>
    <row r="3375" spans="1:9">
      <c r="A3375" s="969" t="s">
        <v>52</v>
      </c>
      <c r="B3375" s="962" t="s">
        <v>688</v>
      </c>
      <c r="C3375" s="964">
        <v>2472.8296678769061</v>
      </c>
      <c r="D3375" s="978">
        <v>0</v>
      </c>
      <c r="E3375" s="962">
        <v>720</v>
      </c>
      <c r="F3375" s="962">
        <v>5</v>
      </c>
      <c r="G3375" s="962" t="s">
        <v>677</v>
      </c>
      <c r="H3375" s="962" t="s">
        <v>54</v>
      </c>
      <c r="I3375" s="962" t="s">
        <v>721</v>
      </c>
    </row>
    <row r="3376" spans="1:9">
      <c r="A3376" s="966" t="s">
        <v>185</v>
      </c>
      <c r="B3376" s="962" t="s">
        <v>688</v>
      </c>
      <c r="C3376" s="964">
        <v>76208.783365670737</v>
      </c>
      <c r="D3376" s="978">
        <v>0</v>
      </c>
      <c r="E3376" s="962">
        <v>720</v>
      </c>
      <c r="F3376" s="962">
        <v>5</v>
      </c>
      <c r="G3376" s="962" t="s">
        <v>677</v>
      </c>
      <c r="H3376" s="962" t="s">
        <v>146</v>
      </c>
      <c r="I3376" s="963" t="s">
        <v>681</v>
      </c>
    </row>
    <row r="3377" spans="1:9">
      <c r="A3377" s="968" t="s">
        <v>747</v>
      </c>
      <c r="B3377" s="962" t="s">
        <v>688</v>
      </c>
      <c r="C3377" s="964">
        <v>176.63069056263618</v>
      </c>
      <c r="D3377" s="978">
        <v>0</v>
      </c>
      <c r="E3377" s="962">
        <v>720</v>
      </c>
      <c r="F3377" s="962">
        <v>5</v>
      </c>
      <c r="G3377" s="962" t="s">
        <v>677</v>
      </c>
      <c r="H3377" s="962" t="s">
        <v>24</v>
      </c>
      <c r="I3377" s="962" t="s">
        <v>683</v>
      </c>
    </row>
    <row r="3378" spans="1:9">
      <c r="A3378" s="966" t="s">
        <v>181</v>
      </c>
      <c r="B3378" s="962" t="s">
        <v>688</v>
      </c>
      <c r="C3378" s="964">
        <v>5409.3148984807331</v>
      </c>
      <c r="D3378" s="978">
        <v>0</v>
      </c>
      <c r="E3378" s="962">
        <v>720</v>
      </c>
      <c r="F3378" s="962">
        <v>5</v>
      </c>
      <c r="G3378" s="962" t="s">
        <v>677</v>
      </c>
      <c r="H3378" s="962" t="s">
        <v>146</v>
      </c>
      <c r="I3378" s="963" t="s">
        <v>681</v>
      </c>
    </row>
    <row r="3379" spans="1:9">
      <c r="A3379" s="967" t="s">
        <v>261</v>
      </c>
      <c r="B3379" s="962" t="s">
        <v>688</v>
      </c>
      <c r="C3379" s="964">
        <v>0</v>
      </c>
      <c r="D3379" s="978">
        <v>0</v>
      </c>
      <c r="E3379" s="962">
        <v>720</v>
      </c>
      <c r="F3379" s="962">
        <v>5</v>
      </c>
      <c r="G3379" s="962" t="s">
        <v>677</v>
      </c>
      <c r="H3379" s="962" t="s">
        <v>79</v>
      </c>
      <c r="I3379" s="962" t="s">
        <v>683</v>
      </c>
    </row>
    <row r="3380" spans="1:9">
      <c r="A3380" s="966" t="s">
        <v>190</v>
      </c>
      <c r="B3380" s="962" t="s">
        <v>688</v>
      </c>
      <c r="C3380" s="964">
        <v>953.80572903823543</v>
      </c>
      <c r="D3380" s="978">
        <v>0</v>
      </c>
      <c r="E3380" s="962">
        <v>720</v>
      </c>
      <c r="F3380" s="962">
        <v>5</v>
      </c>
      <c r="G3380" s="962" t="s">
        <v>677</v>
      </c>
      <c r="H3380" s="962" t="s">
        <v>146</v>
      </c>
      <c r="I3380" s="963" t="s">
        <v>681</v>
      </c>
    </row>
    <row r="3381" spans="1:9">
      <c r="A3381" s="968" t="s">
        <v>83</v>
      </c>
      <c r="B3381" s="962" t="s">
        <v>688</v>
      </c>
      <c r="C3381" s="964">
        <v>44.157672640659044</v>
      </c>
      <c r="D3381" s="978">
        <v>0</v>
      </c>
      <c r="E3381" s="962">
        <v>720</v>
      </c>
      <c r="F3381" s="962">
        <v>5</v>
      </c>
      <c r="G3381" s="962" t="s">
        <v>677</v>
      </c>
      <c r="H3381" s="962" t="s">
        <v>87</v>
      </c>
      <c r="I3381" s="962" t="s">
        <v>682</v>
      </c>
    </row>
    <row r="3382" spans="1:9">
      <c r="A3382" s="966" t="s">
        <v>192</v>
      </c>
      <c r="B3382" s="962" t="s">
        <v>688</v>
      </c>
      <c r="C3382" s="964">
        <v>330.35817266960584</v>
      </c>
      <c r="D3382" s="978">
        <v>0</v>
      </c>
      <c r="E3382" s="962">
        <v>720</v>
      </c>
      <c r="F3382" s="962">
        <v>5</v>
      </c>
      <c r="G3382" s="962" t="s">
        <v>677</v>
      </c>
      <c r="H3382" s="962" t="s">
        <v>146</v>
      </c>
      <c r="I3382" s="962" t="s">
        <v>683</v>
      </c>
    </row>
    <row r="3383" spans="1:9">
      <c r="A3383" s="966" t="s">
        <v>94</v>
      </c>
      <c r="B3383" s="962" t="s">
        <v>688</v>
      </c>
      <c r="C3383" s="964">
        <v>353.26138112527235</v>
      </c>
      <c r="D3383" s="978">
        <v>0</v>
      </c>
      <c r="E3383" s="962">
        <v>720</v>
      </c>
      <c r="F3383" s="962">
        <v>5</v>
      </c>
      <c r="G3383" s="962" t="s">
        <v>677</v>
      </c>
      <c r="H3383" s="962" t="s">
        <v>95</v>
      </c>
      <c r="I3383" s="962" t="s">
        <v>726</v>
      </c>
    </row>
    <row r="3384" spans="1:9">
      <c r="A3384" s="966" t="s">
        <v>196</v>
      </c>
      <c r="B3384" s="962" t="s">
        <v>688</v>
      </c>
      <c r="C3384" s="964">
        <v>37534.021744560188</v>
      </c>
      <c r="D3384" s="978">
        <v>0</v>
      </c>
      <c r="E3384" s="962">
        <v>720</v>
      </c>
      <c r="F3384" s="962">
        <v>5</v>
      </c>
      <c r="G3384" s="962" t="s">
        <v>677</v>
      </c>
      <c r="H3384" s="962" t="s">
        <v>146</v>
      </c>
      <c r="I3384" s="962" t="s">
        <v>681</v>
      </c>
    </row>
    <row r="3385" spans="1:9">
      <c r="A3385" s="966" t="s">
        <v>100</v>
      </c>
      <c r="B3385" s="962" t="s">
        <v>688</v>
      </c>
      <c r="C3385" s="964">
        <v>88.315345281318088</v>
      </c>
      <c r="D3385" s="978">
        <v>0</v>
      </c>
      <c r="E3385" s="962">
        <v>720</v>
      </c>
      <c r="F3385" s="962">
        <v>5</v>
      </c>
      <c r="G3385" s="962" t="s">
        <v>677</v>
      </c>
      <c r="H3385" s="962" t="s">
        <v>24</v>
      </c>
      <c r="I3385" s="962" t="s">
        <v>682</v>
      </c>
    </row>
    <row r="3386" spans="1:9">
      <c r="A3386" s="966" t="s">
        <v>198</v>
      </c>
      <c r="B3386" s="962" t="s">
        <v>688</v>
      </c>
      <c r="C3386" s="964">
        <v>0</v>
      </c>
      <c r="D3386" s="978">
        <v>0</v>
      </c>
      <c r="E3386" s="962">
        <v>720</v>
      </c>
      <c r="F3386" s="962">
        <v>5</v>
      </c>
      <c r="G3386" s="962" t="s">
        <v>677</v>
      </c>
      <c r="H3386" s="962" t="s">
        <v>146</v>
      </c>
      <c r="I3386" s="962" t="s">
        <v>683</v>
      </c>
    </row>
    <row r="3387" spans="1:9">
      <c r="A3387" s="966" t="s">
        <v>201</v>
      </c>
      <c r="B3387" s="962" t="s">
        <v>688</v>
      </c>
      <c r="C3387" s="964">
        <v>0</v>
      </c>
      <c r="D3387" s="978">
        <v>0</v>
      </c>
      <c r="E3387" s="962">
        <v>720</v>
      </c>
      <c r="F3387" s="962">
        <v>5</v>
      </c>
      <c r="G3387" s="962" t="s">
        <v>677</v>
      </c>
      <c r="H3387" s="962" t="s">
        <v>146</v>
      </c>
      <c r="I3387" s="963" t="s">
        <v>683</v>
      </c>
    </row>
    <row r="3388" spans="1:9">
      <c r="A3388" s="968" t="s">
        <v>103</v>
      </c>
      <c r="B3388" s="962" t="s">
        <v>688</v>
      </c>
      <c r="C3388" s="964">
        <v>132.47301792197715</v>
      </c>
      <c r="D3388" s="978">
        <v>0</v>
      </c>
      <c r="E3388" s="962">
        <v>720</v>
      </c>
      <c r="F3388" s="962">
        <v>5</v>
      </c>
      <c r="G3388" s="962" t="s">
        <v>677</v>
      </c>
      <c r="H3388" s="962" t="s">
        <v>79</v>
      </c>
      <c r="I3388" s="962" t="s">
        <v>682</v>
      </c>
    </row>
    <row r="3389" spans="1:9">
      <c r="A3389" s="968" t="s">
        <v>107</v>
      </c>
      <c r="B3389" s="962" t="s">
        <v>688</v>
      </c>
      <c r="C3389" s="964">
        <v>132.47301792197715</v>
      </c>
      <c r="D3389" s="978">
        <v>0</v>
      </c>
      <c r="E3389" s="962">
        <v>720</v>
      </c>
      <c r="F3389" s="962">
        <v>5</v>
      </c>
      <c r="G3389" s="962" t="s">
        <v>677</v>
      </c>
      <c r="H3389" s="962" t="s">
        <v>79</v>
      </c>
      <c r="I3389" s="962" t="s">
        <v>682</v>
      </c>
    </row>
    <row r="3390" spans="1:9">
      <c r="A3390" s="968" t="s">
        <v>108</v>
      </c>
      <c r="B3390" s="962" t="s">
        <v>688</v>
      </c>
      <c r="C3390" s="964">
        <v>44.157672640659044</v>
      </c>
      <c r="D3390" s="978">
        <v>0</v>
      </c>
      <c r="E3390" s="962">
        <v>720</v>
      </c>
      <c r="F3390" s="962">
        <v>5</v>
      </c>
      <c r="G3390" s="962" t="s">
        <v>677</v>
      </c>
      <c r="H3390" s="962" t="s">
        <v>32</v>
      </c>
      <c r="I3390" s="962" t="s">
        <v>682</v>
      </c>
    </row>
    <row r="3391" spans="1:9">
      <c r="A3391" s="966" t="s">
        <v>203</v>
      </c>
      <c r="B3391" s="962" t="s">
        <v>688</v>
      </c>
      <c r="C3391" s="964">
        <v>6233.5914544397028</v>
      </c>
      <c r="D3391" s="978">
        <v>0</v>
      </c>
      <c r="E3391" s="962">
        <v>720</v>
      </c>
      <c r="F3391" s="962">
        <v>5</v>
      </c>
      <c r="G3391" s="962" t="s">
        <v>677</v>
      </c>
      <c r="H3391" s="962" t="s">
        <v>146</v>
      </c>
      <c r="I3391" s="963" t="s">
        <v>681</v>
      </c>
    </row>
    <row r="3392" spans="1:9">
      <c r="A3392" s="966" t="s">
        <v>204</v>
      </c>
      <c r="B3392" s="962" t="s">
        <v>688</v>
      </c>
      <c r="C3392" s="964">
        <v>285023.05767124053</v>
      </c>
      <c r="D3392" s="978">
        <v>0</v>
      </c>
      <c r="E3392" s="962">
        <v>720</v>
      </c>
      <c r="F3392" s="962">
        <v>5</v>
      </c>
      <c r="G3392" s="962" t="s">
        <v>677</v>
      </c>
      <c r="H3392" s="962" t="s">
        <v>146</v>
      </c>
      <c r="I3392" s="963" t="s">
        <v>681</v>
      </c>
    </row>
    <row r="3393" spans="1:9">
      <c r="A3393" s="966" t="s">
        <v>262</v>
      </c>
      <c r="B3393" s="962" t="s">
        <v>688</v>
      </c>
      <c r="C3393" s="964">
        <v>33483.291240990395</v>
      </c>
      <c r="D3393" s="978">
        <v>0</v>
      </c>
      <c r="E3393" s="962">
        <v>720</v>
      </c>
      <c r="F3393" s="962">
        <v>5</v>
      </c>
      <c r="G3393" s="962" t="s">
        <v>677</v>
      </c>
      <c r="H3393" s="962" t="s">
        <v>146</v>
      </c>
      <c r="I3393" s="963" t="s">
        <v>681</v>
      </c>
    </row>
    <row r="3394" spans="1:9">
      <c r="A3394" s="966" t="s">
        <v>263</v>
      </c>
      <c r="B3394" s="962" t="s">
        <v>688</v>
      </c>
      <c r="C3394" s="964">
        <v>372.88701341000973</v>
      </c>
      <c r="D3394" s="978">
        <v>0</v>
      </c>
      <c r="E3394" s="962">
        <v>720</v>
      </c>
      <c r="F3394" s="962">
        <v>5</v>
      </c>
      <c r="G3394" s="962" t="s">
        <v>677</v>
      </c>
      <c r="H3394" s="962" t="s">
        <v>24</v>
      </c>
      <c r="I3394" s="962" t="s">
        <v>683</v>
      </c>
    </row>
    <row r="3395" spans="1:9">
      <c r="A3395" s="969" t="s">
        <v>122</v>
      </c>
      <c r="B3395" s="962" t="s">
        <v>688</v>
      </c>
      <c r="C3395" s="964">
        <v>220.78836320329523</v>
      </c>
      <c r="D3395" s="978">
        <v>0</v>
      </c>
      <c r="E3395" s="962">
        <v>720</v>
      </c>
      <c r="F3395" s="962">
        <v>5</v>
      </c>
      <c r="G3395" s="962" t="s">
        <v>677</v>
      </c>
      <c r="H3395" s="962" t="s">
        <v>79</v>
      </c>
      <c r="I3395" s="962" t="s">
        <v>683</v>
      </c>
    </row>
    <row r="3396" spans="1:9">
      <c r="A3396" s="969" t="s">
        <v>120</v>
      </c>
      <c r="B3396" s="962" t="s">
        <v>688</v>
      </c>
      <c r="C3396" s="964">
        <v>264.94603584395429</v>
      </c>
      <c r="D3396" s="978">
        <v>0</v>
      </c>
      <c r="E3396" s="962">
        <v>720</v>
      </c>
      <c r="F3396" s="962">
        <v>5</v>
      </c>
      <c r="G3396" s="962" t="s">
        <v>677</v>
      </c>
      <c r="H3396" s="962" t="s">
        <v>79</v>
      </c>
    </row>
    <row r="3397" spans="1:9">
      <c r="A3397" s="969" t="s">
        <v>123</v>
      </c>
      <c r="B3397" s="962" t="s">
        <v>688</v>
      </c>
      <c r="C3397" s="964">
        <v>44.157672640659044</v>
      </c>
      <c r="D3397" s="978">
        <v>0</v>
      </c>
      <c r="E3397" s="962">
        <v>720</v>
      </c>
      <c r="F3397" s="962">
        <v>5</v>
      </c>
      <c r="G3397" s="962" t="s">
        <v>677</v>
      </c>
      <c r="H3397" s="962" t="s">
        <v>54</v>
      </c>
      <c r="I3397" s="962" t="s">
        <v>683</v>
      </c>
    </row>
    <row r="3398" spans="1:9">
      <c r="A3398" s="967" t="s">
        <v>214</v>
      </c>
      <c r="B3398" s="962" t="s">
        <v>688</v>
      </c>
      <c r="C3398" s="964">
        <v>441.57672640659047</v>
      </c>
      <c r="D3398" s="978">
        <v>0</v>
      </c>
      <c r="E3398" s="962">
        <v>720</v>
      </c>
      <c r="F3398" s="962">
        <v>5</v>
      </c>
      <c r="G3398" s="962" t="s">
        <v>677</v>
      </c>
      <c r="H3398" s="962" t="s">
        <v>146</v>
      </c>
      <c r="I3398" s="962" t="s">
        <v>683</v>
      </c>
    </row>
    <row r="3399" spans="1:9" ht="15.6">
      <c r="A3399" s="967" t="s">
        <v>218</v>
      </c>
      <c r="B3399" s="962" t="s">
        <v>688</v>
      </c>
      <c r="C3399" s="964">
        <v>0</v>
      </c>
      <c r="D3399" s="978">
        <v>0</v>
      </c>
      <c r="E3399" s="962">
        <v>720</v>
      </c>
      <c r="F3399" s="962">
        <v>5</v>
      </c>
      <c r="G3399" s="962" t="s">
        <v>677</v>
      </c>
      <c r="H3399" s="962" t="s">
        <v>146</v>
      </c>
      <c r="I3399" s="973" t="s">
        <v>742</v>
      </c>
    </row>
    <row r="3400" spans="1:9">
      <c r="A3400" s="969" t="s">
        <v>126</v>
      </c>
      <c r="B3400" s="962" t="s">
        <v>688</v>
      </c>
      <c r="C3400" s="964">
        <v>0</v>
      </c>
      <c r="D3400" s="978">
        <v>0</v>
      </c>
      <c r="E3400" s="962">
        <v>720</v>
      </c>
      <c r="F3400" s="962">
        <v>5</v>
      </c>
      <c r="G3400" s="962" t="s">
        <v>677</v>
      </c>
      <c r="H3400" s="962" t="s">
        <v>32</v>
      </c>
      <c r="I3400" s="962" t="s">
        <v>681</v>
      </c>
    </row>
    <row r="3401" spans="1:9">
      <c r="A3401" s="968" t="s">
        <v>129</v>
      </c>
      <c r="B3401" s="962" t="s">
        <v>688</v>
      </c>
      <c r="C3401" s="964">
        <v>132.47301792197715</v>
      </c>
      <c r="D3401" s="978">
        <v>0</v>
      </c>
      <c r="E3401" s="962">
        <v>720</v>
      </c>
      <c r="F3401" s="962">
        <v>5</v>
      </c>
      <c r="G3401" s="962" t="s">
        <v>677</v>
      </c>
      <c r="H3401" s="962" t="s">
        <v>24</v>
      </c>
      <c r="I3401" s="962" t="s">
        <v>682</v>
      </c>
    </row>
    <row r="3402" spans="1:9">
      <c r="A3402" s="968" t="s">
        <v>264</v>
      </c>
      <c r="B3402" s="962" t="s">
        <v>688</v>
      </c>
      <c r="C3402" s="964">
        <v>0</v>
      </c>
      <c r="D3402" s="978">
        <v>0</v>
      </c>
      <c r="E3402" s="962">
        <v>720</v>
      </c>
      <c r="F3402" s="962">
        <v>5</v>
      </c>
      <c r="G3402" s="962" t="s">
        <v>677</v>
      </c>
      <c r="H3402" s="962" t="s">
        <v>133</v>
      </c>
      <c r="I3402" s="962" t="s">
        <v>682</v>
      </c>
    </row>
    <row r="3403" spans="1:9">
      <c r="A3403" s="968" t="s">
        <v>138</v>
      </c>
      <c r="B3403" s="962" t="s">
        <v>688</v>
      </c>
      <c r="C3403" s="964">
        <v>0</v>
      </c>
      <c r="D3403" s="978">
        <v>0</v>
      </c>
      <c r="E3403" s="962">
        <v>720</v>
      </c>
      <c r="F3403" s="962">
        <v>5</v>
      </c>
      <c r="G3403" s="962" t="s">
        <v>677</v>
      </c>
      <c r="H3403" s="962" t="s">
        <v>87</v>
      </c>
      <c r="I3403" s="962" t="s">
        <v>682</v>
      </c>
    </row>
    <row r="3404" spans="1:9">
      <c r="A3404" s="966" t="s">
        <v>212</v>
      </c>
      <c r="B3404" s="962" t="s">
        <v>688</v>
      </c>
      <c r="C3404" s="964">
        <v>0</v>
      </c>
      <c r="D3404" s="978">
        <v>0</v>
      </c>
      <c r="E3404" s="962">
        <v>720</v>
      </c>
      <c r="F3404" s="962">
        <v>5</v>
      </c>
      <c r="G3404" s="962" t="s">
        <v>677</v>
      </c>
      <c r="H3404" s="962" t="s">
        <v>146</v>
      </c>
      <c r="I3404" s="962" t="s">
        <v>705</v>
      </c>
    </row>
    <row r="3405" spans="1:9">
      <c r="A3405" s="962" t="s">
        <v>20</v>
      </c>
      <c r="B3405" s="962" t="s">
        <v>688</v>
      </c>
      <c r="C3405" s="964">
        <v>0</v>
      </c>
      <c r="D3405" s="978">
        <v>0</v>
      </c>
      <c r="E3405" s="962">
        <v>720</v>
      </c>
      <c r="F3405" s="962">
        <v>6</v>
      </c>
      <c r="G3405" s="962" t="s">
        <v>677</v>
      </c>
      <c r="H3405" s="962" t="s">
        <v>24</v>
      </c>
      <c r="I3405" s="963" t="s">
        <v>683</v>
      </c>
    </row>
    <row r="3406" spans="1:9">
      <c r="A3406" s="962" t="s">
        <v>143</v>
      </c>
      <c r="B3406" s="962" t="s">
        <v>688</v>
      </c>
      <c r="C3406" s="964">
        <v>0</v>
      </c>
      <c r="D3406" s="978">
        <v>0</v>
      </c>
      <c r="E3406" s="962">
        <v>720</v>
      </c>
      <c r="F3406" s="962">
        <v>6</v>
      </c>
      <c r="G3406" s="962" t="s">
        <v>677</v>
      </c>
      <c r="H3406" s="962" t="s">
        <v>146</v>
      </c>
      <c r="I3406" s="963" t="s">
        <v>681</v>
      </c>
    </row>
    <row r="3407" spans="1:9">
      <c r="A3407" s="966" t="s">
        <v>152</v>
      </c>
      <c r="B3407" s="962" t="s">
        <v>688</v>
      </c>
      <c r="C3407" s="964">
        <v>0</v>
      </c>
      <c r="D3407" s="978">
        <v>0</v>
      </c>
      <c r="E3407" s="962">
        <v>720</v>
      </c>
      <c r="F3407" s="962">
        <v>6</v>
      </c>
      <c r="G3407" s="962" t="s">
        <v>677</v>
      </c>
      <c r="H3407" s="962" t="s">
        <v>146</v>
      </c>
      <c r="I3407" s="963" t="s">
        <v>681</v>
      </c>
    </row>
    <row r="3408" spans="1:9">
      <c r="A3408" s="966" t="s">
        <v>158</v>
      </c>
      <c r="B3408" s="962" t="s">
        <v>688</v>
      </c>
      <c r="C3408" s="964">
        <v>2636.1820325213675</v>
      </c>
      <c r="D3408" s="978">
        <v>0</v>
      </c>
      <c r="E3408" s="962">
        <v>720</v>
      </c>
      <c r="F3408" s="962">
        <v>6</v>
      </c>
      <c r="G3408" s="962" t="s">
        <v>677</v>
      </c>
      <c r="H3408" s="962" t="s">
        <v>146</v>
      </c>
      <c r="I3408" s="963" t="s">
        <v>683</v>
      </c>
    </row>
    <row r="3409" spans="1:9">
      <c r="A3409" s="966" t="s">
        <v>30</v>
      </c>
      <c r="B3409" s="962" t="s">
        <v>688</v>
      </c>
      <c r="C3409" s="964">
        <v>0</v>
      </c>
      <c r="D3409" s="978">
        <v>0</v>
      </c>
      <c r="E3409" s="962">
        <v>720</v>
      </c>
      <c r="F3409" s="962">
        <v>6</v>
      </c>
      <c r="G3409" s="962" t="s">
        <v>677</v>
      </c>
      <c r="H3409" s="962" t="s">
        <v>32</v>
      </c>
      <c r="I3409" s="963" t="s">
        <v>681</v>
      </c>
    </row>
    <row r="3410" spans="1:9">
      <c r="A3410" s="967" t="s">
        <v>39</v>
      </c>
      <c r="B3410" s="962" t="s">
        <v>688</v>
      </c>
      <c r="C3410" s="964">
        <v>0</v>
      </c>
      <c r="D3410" s="978">
        <v>0</v>
      </c>
      <c r="E3410" s="962">
        <v>720</v>
      </c>
      <c r="F3410" s="962">
        <v>6</v>
      </c>
      <c r="G3410" s="962" t="s">
        <v>677</v>
      </c>
      <c r="H3410" s="962" t="s">
        <v>24</v>
      </c>
      <c r="I3410" s="963" t="s">
        <v>682</v>
      </c>
    </row>
    <row r="3411" spans="1:9">
      <c r="A3411" s="968" t="s">
        <v>70</v>
      </c>
      <c r="B3411" s="962" t="s">
        <v>688</v>
      </c>
      <c r="C3411" s="964">
        <v>759.39400113784268</v>
      </c>
      <c r="D3411" s="978">
        <v>0</v>
      </c>
      <c r="E3411" s="962">
        <v>720</v>
      </c>
      <c r="F3411" s="962">
        <v>6</v>
      </c>
      <c r="G3411" s="962" t="s">
        <v>677</v>
      </c>
      <c r="H3411" s="962" t="s">
        <v>32</v>
      </c>
      <c r="I3411" s="963" t="s">
        <v>711</v>
      </c>
    </row>
    <row r="3412" spans="1:9">
      <c r="A3412" s="968" t="s">
        <v>746</v>
      </c>
      <c r="B3412" s="962" t="s">
        <v>688</v>
      </c>
      <c r="C3412" s="964">
        <v>0</v>
      </c>
      <c r="D3412" s="978">
        <v>0</v>
      </c>
      <c r="E3412" s="962">
        <v>720</v>
      </c>
      <c r="F3412" s="962">
        <v>6</v>
      </c>
      <c r="G3412" s="962" t="s">
        <v>677</v>
      </c>
      <c r="H3412" s="962" t="s">
        <v>46</v>
      </c>
      <c r="I3412" s="963" t="s">
        <v>682</v>
      </c>
    </row>
    <row r="3413" spans="1:9">
      <c r="A3413" s="968" t="s">
        <v>63</v>
      </c>
      <c r="B3413" s="962" t="s">
        <v>688</v>
      </c>
      <c r="C3413" s="964">
        <v>759.39400113784268</v>
      </c>
      <c r="D3413" s="978">
        <v>0</v>
      </c>
      <c r="E3413" s="962">
        <v>720</v>
      </c>
      <c r="F3413" s="962">
        <v>6</v>
      </c>
      <c r="G3413" s="962" t="s">
        <v>677</v>
      </c>
      <c r="H3413" s="962" t="s">
        <v>64</v>
      </c>
      <c r="I3413" s="963" t="s">
        <v>683</v>
      </c>
    </row>
    <row r="3414" spans="1:9">
      <c r="A3414" s="966" t="s">
        <v>166</v>
      </c>
      <c r="B3414" s="962" t="s">
        <v>688</v>
      </c>
      <c r="C3414" s="964">
        <v>0</v>
      </c>
      <c r="D3414" s="978">
        <v>0</v>
      </c>
      <c r="E3414" s="962">
        <v>720</v>
      </c>
      <c r="F3414" s="962">
        <v>6</v>
      </c>
      <c r="G3414" s="962" t="s">
        <v>677</v>
      </c>
      <c r="H3414" s="962" t="s">
        <v>146</v>
      </c>
      <c r="I3414" s="963" t="s">
        <v>683</v>
      </c>
    </row>
    <row r="3415" spans="1:9">
      <c r="A3415" s="966" t="s">
        <v>173</v>
      </c>
      <c r="B3415" s="962" t="s">
        <v>688</v>
      </c>
      <c r="C3415" s="964">
        <v>0</v>
      </c>
      <c r="D3415" s="978">
        <v>0</v>
      </c>
      <c r="E3415" s="962">
        <v>720</v>
      </c>
      <c r="F3415" s="962">
        <v>6</v>
      </c>
      <c r="G3415" s="962" t="s">
        <v>677</v>
      </c>
      <c r="H3415" s="962" t="s">
        <v>146</v>
      </c>
      <c r="I3415" s="963" t="s">
        <v>683</v>
      </c>
    </row>
    <row r="3416" spans="1:9">
      <c r="A3416" s="969" t="s">
        <v>52</v>
      </c>
      <c r="B3416" s="962" t="s">
        <v>688</v>
      </c>
      <c r="C3416" s="964">
        <v>3471.515433772995</v>
      </c>
      <c r="D3416" s="978">
        <v>0</v>
      </c>
      <c r="E3416" s="962">
        <v>720</v>
      </c>
      <c r="F3416" s="962">
        <v>6</v>
      </c>
      <c r="G3416" s="962" t="s">
        <v>677</v>
      </c>
      <c r="H3416" s="962" t="s">
        <v>54</v>
      </c>
      <c r="I3416" s="962" t="s">
        <v>721</v>
      </c>
    </row>
    <row r="3417" spans="1:9">
      <c r="A3417" s="966" t="s">
        <v>185</v>
      </c>
      <c r="B3417" s="962" t="s">
        <v>688</v>
      </c>
      <c r="C3417" s="964">
        <v>135172.13220253598</v>
      </c>
      <c r="D3417" s="978">
        <v>0</v>
      </c>
      <c r="E3417" s="962">
        <v>720</v>
      </c>
      <c r="F3417" s="962">
        <v>6</v>
      </c>
      <c r="G3417" s="962" t="s">
        <v>677</v>
      </c>
      <c r="H3417" s="962" t="s">
        <v>146</v>
      </c>
      <c r="I3417" s="963" t="s">
        <v>681</v>
      </c>
    </row>
    <row r="3418" spans="1:9">
      <c r="A3418" s="968" t="s">
        <v>747</v>
      </c>
      <c r="B3418" s="962" t="s">
        <v>688</v>
      </c>
      <c r="C3418" s="964">
        <v>0</v>
      </c>
      <c r="D3418" s="978">
        <v>0</v>
      </c>
      <c r="E3418" s="962">
        <v>720</v>
      </c>
      <c r="F3418" s="962">
        <v>6</v>
      </c>
      <c r="G3418" s="962" t="s">
        <v>677</v>
      </c>
      <c r="H3418" s="962" t="s">
        <v>24</v>
      </c>
      <c r="I3418" s="962" t="s">
        <v>683</v>
      </c>
    </row>
    <row r="3419" spans="1:9">
      <c r="A3419" s="966" t="s">
        <v>181</v>
      </c>
      <c r="B3419" s="962" t="s">
        <v>688</v>
      </c>
      <c r="C3419" s="964">
        <v>18442.425741919036</v>
      </c>
      <c r="D3419" s="978">
        <v>0</v>
      </c>
      <c r="E3419" s="962">
        <v>720</v>
      </c>
      <c r="F3419" s="962">
        <v>6</v>
      </c>
      <c r="G3419" s="962" t="s">
        <v>677</v>
      </c>
      <c r="H3419" s="962" t="s">
        <v>146</v>
      </c>
      <c r="I3419" s="963" t="s">
        <v>681</v>
      </c>
    </row>
    <row r="3420" spans="1:9">
      <c r="A3420" s="967" t="s">
        <v>261</v>
      </c>
      <c r="B3420" s="962" t="s">
        <v>688</v>
      </c>
      <c r="C3420" s="964">
        <v>3254.5457191621831</v>
      </c>
      <c r="D3420" s="978">
        <v>0</v>
      </c>
      <c r="E3420" s="962">
        <v>720</v>
      </c>
      <c r="F3420" s="962">
        <v>6</v>
      </c>
      <c r="G3420" s="962" t="s">
        <v>677</v>
      </c>
      <c r="H3420" s="962" t="s">
        <v>79</v>
      </c>
      <c r="I3420" s="962" t="s">
        <v>683</v>
      </c>
    </row>
    <row r="3421" spans="1:9">
      <c r="A3421" s="966" t="s">
        <v>190</v>
      </c>
      <c r="B3421" s="962" t="s">
        <v>688</v>
      </c>
      <c r="C3421" s="964">
        <v>2115.4547174554186</v>
      </c>
      <c r="D3421" s="978">
        <v>0</v>
      </c>
      <c r="E3421" s="962">
        <v>720</v>
      </c>
      <c r="F3421" s="962">
        <v>6</v>
      </c>
      <c r="G3421" s="962" t="s">
        <v>677</v>
      </c>
      <c r="H3421" s="962" t="s">
        <v>146</v>
      </c>
      <c r="I3421" s="963" t="s">
        <v>681</v>
      </c>
    </row>
    <row r="3422" spans="1:9">
      <c r="A3422" s="968" t="s">
        <v>83</v>
      </c>
      <c r="B3422" s="962" t="s">
        <v>688</v>
      </c>
      <c r="C3422" s="964">
        <v>0</v>
      </c>
      <c r="D3422" s="978">
        <v>0</v>
      </c>
      <c r="E3422" s="962">
        <v>720</v>
      </c>
      <c r="F3422" s="962">
        <v>6</v>
      </c>
      <c r="G3422" s="962" t="s">
        <v>677</v>
      </c>
      <c r="H3422" s="962" t="s">
        <v>87</v>
      </c>
      <c r="I3422" s="962" t="s">
        <v>682</v>
      </c>
    </row>
    <row r="3423" spans="1:9">
      <c r="A3423" s="966" t="s">
        <v>192</v>
      </c>
      <c r="B3423" s="962" t="s">
        <v>688</v>
      </c>
      <c r="C3423" s="964">
        <v>0</v>
      </c>
      <c r="D3423" s="978">
        <v>0</v>
      </c>
      <c r="E3423" s="962">
        <v>720</v>
      </c>
      <c r="F3423" s="962">
        <v>6</v>
      </c>
      <c r="G3423" s="962" t="s">
        <v>677</v>
      </c>
      <c r="H3423" s="962" t="s">
        <v>146</v>
      </c>
      <c r="I3423" s="962" t="s">
        <v>683</v>
      </c>
    </row>
    <row r="3424" spans="1:9">
      <c r="A3424" s="966" t="s">
        <v>94</v>
      </c>
      <c r="B3424" s="962" t="s">
        <v>688</v>
      </c>
      <c r="C3424" s="964">
        <v>976.36371574865495</v>
      </c>
      <c r="D3424" s="978">
        <v>0</v>
      </c>
      <c r="E3424" s="962">
        <v>720</v>
      </c>
      <c r="F3424" s="962">
        <v>6</v>
      </c>
      <c r="G3424" s="962" t="s">
        <v>677</v>
      </c>
      <c r="H3424" s="962" t="s">
        <v>95</v>
      </c>
      <c r="I3424" s="962" t="s">
        <v>726</v>
      </c>
    </row>
    <row r="3425" spans="1:9">
      <c r="A3425" s="966" t="s">
        <v>196</v>
      </c>
      <c r="B3425" s="962" t="s">
        <v>688</v>
      </c>
      <c r="C3425" s="964">
        <v>79269.081641524623</v>
      </c>
      <c r="D3425" s="978">
        <v>0</v>
      </c>
      <c r="E3425" s="962">
        <v>720</v>
      </c>
      <c r="F3425" s="962">
        <v>6</v>
      </c>
      <c r="G3425" s="962" t="s">
        <v>677</v>
      </c>
      <c r="H3425" s="962" t="s">
        <v>146</v>
      </c>
      <c r="I3425" s="962" t="s">
        <v>681</v>
      </c>
    </row>
    <row r="3426" spans="1:9">
      <c r="A3426" s="966" t="s">
        <v>100</v>
      </c>
      <c r="B3426" s="962" t="s">
        <v>688</v>
      </c>
      <c r="C3426" s="964">
        <v>0</v>
      </c>
      <c r="D3426" s="978">
        <v>0</v>
      </c>
      <c r="E3426" s="962">
        <v>720</v>
      </c>
      <c r="F3426" s="962">
        <v>6</v>
      </c>
      <c r="G3426" s="962" t="s">
        <v>677</v>
      </c>
      <c r="H3426" s="962" t="s">
        <v>24</v>
      </c>
      <c r="I3426" s="962" t="s">
        <v>682</v>
      </c>
    </row>
    <row r="3427" spans="1:9">
      <c r="A3427" s="966" t="s">
        <v>198</v>
      </c>
      <c r="B3427" s="962" t="s">
        <v>688</v>
      </c>
      <c r="C3427" s="964">
        <v>0</v>
      </c>
      <c r="D3427" s="978">
        <v>0</v>
      </c>
      <c r="E3427" s="962">
        <v>720</v>
      </c>
      <c r="F3427" s="962">
        <v>6</v>
      </c>
      <c r="G3427" s="962" t="s">
        <v>677</v>
      </c>
      <c r="H3427" s="962" t="s">
        <v>146</v>
      </c>
      <c r="I3427" s="962" t="s">
        <v>683</v>
      </c>
    </row>
    <row r="3428" spans="1:9">
      <c r="A3428" s="966" t="s">
        <v>201</v>
      </c>
      <c r="B3428" s="962" t="s">
        <v>688</v>
      </c>
      <c r="C3428" s="964">
        <v>0</v>
      </c>
      <c r="D3428" s="978">
        <v>0</v>
      </c>
      <c r="E3428" s="962">
        <v>720</v>
      </c>
      <c r="F3428" s="962">
        <v>6</v>
      </c>
      <c r="G3428" s="962" t="s">
        <v>677</v>
      </c>
      <c r="H3428" s="962" t="s">
        <v>146</v>
      </c>
      <c r="I3428" s="963" t="s">
        <v>683</v>
      </c>
    </row>
    <row r="3429" spans="1:9">
      <c r="A3429" s="968" t="s">
        <v>103</v>
      </c>
      <c r="B3429" s="962" t="s">
        <v>688</v>
      </c>
      <c r="C3429" s="964">
        <v>325.45457191621824</v>
      </c>
      <c r="D3429" s="978">
        <v>0</v>
      </c>
      <c r="E3429" s="962">
        <v>720</v>
      </c>
      <c r="F3429" s="962">
        <v>6</v>
      </c>
      <c r="G3429" s="962" t="s">
        <v>677</v>
      </c>
      <c r="H3429" s="962" t="s">
        <v>79</v>
      </c>
      <c r="I3429" s="962" t="s">
        <v>682</v>
      </c>
    </row>
    <row r="3430" spans="1:9">
      <c r="A3430" s="968" t="s">
        <v>107</v>
      </c>
      <c r="B3430" s="962" t="s">
        <v>688</v>
      </c>
      <c r="C3430" s="964">
        <v>108.48485730540609</v>
      </c>
      <c r="D3430" s="978">
        <v>0</v>
      </c>
      <c r="E3430" s="962">
        <v>720</v>
      </c>
      <c r="F3430" s="962">
        <v>6</v>
      </c>
      <c r="G3430" s="962" t="s">
        <v>677</v>
      </c>
      <c r="H3430" s="962" t="s">
        <v>79</v>
      </c>
      <c r="I3430" s="962" t="s">
        <v>682</v>
      </c>
    </row>
    <row r="3431" spans="1:9">
      <c r="A3431" s="968" t="s">
        <v>108</v>
      </c>
      <c r="B3431" s="962" t="s">
        <v>688</v>
      </c>
      <c r="C3431" s="964">
        <v>0</v>
      </c>
      <c r="D3431" s="978">
        <v>0</v>
      </c>
      <c r="E3431" s="962">
        <v>720</v>
      </c>
      <c r="F3431" s="962">
        <v>6</v>
      </c>
      <c r="G3431" s="962" t="s">
        <v>677</v>
      </c>
      <c r="H3431" s="962" t="s">
        <v>32</v>
      </c>
      <c r="I3431" s="962" t="s">
        <v>682</v>
      </c>
    </row>
    <row r="3432" spans="1:9">
      <c r="A3432" s="966" t="s">
        <v>203</v>
      </c>
      <c r="B3432" s="962" t="s">
        <v>688</v>
      </c>
      <c r="C3432" s="964">
        <v>25159.446490078768</v>
      </c>
      <c r="D3432" s="978">
        <v>0</v>
      </c>
      <c r="E3432" s="962">
        <v>720</v>
      </c>
      <c r="F3432" s="962">
        <v>6</v>
      </c>
      <c r="G3432" s="962" t="s">
        <v>677</v>
      </c>
      <c r="H3432" s="962" t="s">
        <v>146</v>
      </c>
      <c r="I3432" s="963" t="s">
        <v>681</v>
      </c>
    </row>
    <row r="3433" spans="1:9">
      <c r="A3433" s="966" t="s">
        <v>204</v>
      </c>
      <c r="B3433" s="962" t="s">
        <v>688</v>
      </c>
      <c r="C3433" s="964">
        <v>112173.3424537899</v>
      </c>
      <c r="D3433" s="978">
        <v>0</v>
      </c>
      <c r="E3433" s="962">
        <v>720</v>
      </c>
      <c r="F3433" s="962">
        <v>6</v>
      </c>
      <c r="G3433" s="962" t="s">
        <v>677</v>
      </c>
      <c r="H3433" s="962" t="s">
        <v>146</v>
      </c>
      <c r="I3433" s="963" t="s">
        <v>681</v>
      </c>
    </row>
    <row r="3434" spans="1:9">
      <c r="A3434" s="966" t="s">
        <v>262</v>
      </c>
      <c r="B3434" s="962" t="s">
        <v>688</v>
      </c>
      <c r="C3434" s="964">
        <v>73711.844377113273</v>
      </c>
      <c r="D3434" s="978">
        <v>0</v>
      </c>
      <c r="E3434" s="962">
        <v>720</v>
      </c>
      <c r="F3434" s="962">
        <v>6</v>
      </c>
      <c r="G3434" s="962" t="s">
        <v>677</v>
      </c>
      <c r="H3434" s="962" t="s">
        <v>146</v>
      </c>
      <c r="I3434" s="963" t="s">
        <v>681</v>
      </c>
    </row>
    <row r="3435" spans="1:9">
      <c r="A3435" s="966" t="s">
        <v>263</v>
      </c>
      <c r="B3435" s="962" t="s">
        <v>688</v>
      </c>
      <c r="C3435" s="964">
        <v>0</v>
      </c>
      <c r="D3435" s="978">
        <v>0</v>
      </c>
      <c r="E3435" s="962">
        <v>720</v>
      </c>
      <c r="F3435" s="962">
        <v>6</v>
      </c>
      <c r="G3435" s="962" t="s">
        <v>677</v>
      </c>
      <c r="H3435" s="962" t="s">
        <v>24</v>
      </c>
      <c r="I3435" s="962" t="s">
        <v>683</v>
      </c>
    </row>
    <row r="3436" spans="1:9">
      <c r="A3436" s="969" t="s">
        <v>122</v>
      </c>
      <c r="B3436" s="962" t="s">
        <v>688</v>
      </c>
      <c r="C3436" s="964">
        <v>542.42428652703052</v>
      </c>
      <c r="D3436" s="978">
        <v>0</v>
      </c>
      <c r="E3436" s="962">
        <v>720</v>
      </c>
      <c r="F3436" s="962">
        <v>6</v>
      </c>
      <c r="G3436" s="962" t="s">
        <v>677</v>
      </c>
      <c r="H3436" s="962" t="s">
        <v>79</v>
      </c>
      <c r="I3436" s="962" t="s">
        <v>683</v>
      </c>
    </row>
    <row r="3437" spans="1:9">
      <c r="A3437" s="969" t="s">
        <v>120</v>
      </c>
      <c r="B3437" s="962" t="s">
        <v>688</v>
      </c>
      <c r="C3437" s="964">
        <v>325.45457191621824</v>
      </c>
      <c r="D3437" s="978">
        <v>0</v>
      </c>
      <c r="E3437" s="962">
        <v>720</v>
      </c>
      <c r="F3437" s="962">
        <v>6</v>
      </c>
      <c r="G3437" s="962" t="s">
        <v>677</v>
      </c>
      <c r="H3437" s="962" t="s">
        <v>79</v>
      </c>
    </row>
    <row r="3438" spans="1:9">
      <c r="A3438" s="969" t="s">
        <v>123</v>
      </c>
      <c r="B3438" s="962" t="s">
        <v>688</v>
      </c>
      <c r="C3438" s="964">
        <v>325.45457191621824</v>
      </c>
      <c r="D3438" s="978">
        <v>0</v>
      </c>
      <c r="E3438" s="962">
        <v>720</v>
      </c>
      <c r="F3438" s="962">
        <v>6</v>
      </c>
      <c r="G3438" s="962" t="s">
        <v>677</v>
      </c>
      <c r="H3438" s="962" t="s">
        <v>54</v>
      </c>
      <c r="I3438" s="962" t="s">
        <v>683</v>
      </c>
    </row>
    <row r="3439" spans="1:9">
      <c r="A3439" s="967" t="s">
        <v>214</v>
      </c>
      <c r="B3439" s="962" t="s">
        <v>688</v>
      </c>
      <c r="C3439" s="964">
        <v>1139.091001706764</v>
      </c>
      <c r="D3439" s="978">
        <v>0</v>
      </c>
      <c r="E3439" s="962">
        <v>720</v>
      </c>
      <c r="F3439" s="962">
        <v>6</v>
      </c>
      <c r="G3439" s="962" t="s">
        <v>677</v>
      </c>
      <c r="H3439" s="962" t="s">
        <v>146</v>
      </c>
      <c r="I3439" s="962" t="s">
        <v>683</v>
      </c>
    </row>
    <row r="3440" spans="1:9" ht="15.6">
      <c r="A3440" s="967" t="s">
        <v>218</v>
      </c>
      <c r="B3440" s="962" t="s">
        <v>688</v>
      </c>
      <c r="C3440" s="964">
        <v>1301.818287664873</v>
      </c>
      <c r="D3440" s="978">
        <v>0</v>
      </c>
      <c r="E3440" s="962">
        <v>720</v>
      </c>
      <c r="F3440" s="962">
        <v>6</v>
      </c>
      <c r="G3440" s="962" t="s">
        <v>677</v>
      </c>
      <c r="H3440" s="962" t="s">
        <v>146</v>
      </c>
      <c r="I3440" s="973" t="s">
        <v>742</v>
      </c>
    </row>
    <row r="3441" spans="1:9">
      <c r="A3441" s="969" t="s">
        <v>126</v>
      </c>
      <c r="B3441" s="962" t="s">
        <v>688</v>
      </c>
      <c r="C3441" s="964">
        <v>0</v>
      </c>
      <c r="D3441" s="978">
        <v>0</v>
      </c>
      <c r="E3441" s="962">
        <v>720</v>
      </c>
      <c r="F3441" s="962">
        <v>6</v>
      </c>
      <c r="G3441" s="962" t="s">
        <v>677</v>
      </c>
      <c r="H3441" s="962" t="s">
        <v>32</v>
      </c>
      <c r="I3441" s="962" t="s">
        <v>681</v>
      </c>
    </row>
    <row r="3442" spans="1:9">
      <c r="A3442" s="968" t="s">
        <v>129</v>
      </c>
      <c r="B3442" s="962" t="s">
        <v>688</v>
      </c>
      <c r="C3442" s="964">
        <v>0</v>
      </c>
      <c r="D3442" s="978">
        <v>0</v>
      </c>
      <c r="E3442" s="962">
        <v>720</v>
      </c>
      <c r="F3442" s="962">
        <v>6</v>
      </c>
      <c r="G3442" s="962" t="s">
        <v>677</v>
      </c>
      <c r="H3442" s="962" t="s">
        <v>24</v>
      </c>
      <c r="I3442" s="962" t="s">
        <v>682</v>
      </c>
    </row>
    <row r="3443" spans="1:9">
      <c r="A3443" s="968" t="s">
        <v>264</v>
      </c>
      <c r="B3443" s="962" t="s">
        <v>688</v>
      </c>
      <c r="C3443" s="964">
        <v>0</v>
      </c>
      <c r="D3443" s="978">
        <v>0</v>
      </c>
      <c r="E3443" s="962">
        <v>720</v>
      </c>
      <c r="F3443" s="962">
        <v>6</v>
      </c>
      <c r="G3443" s="962" t="s">
        <v>677</v>
      </c>
      <c r="H3443" s="962" t="s">
        <v>133</v>
      </c>
      <c r="I3443" s="962" t="s">
        <v>682</v>
      </c>
    </row>
    <row r="3444" spans="1:9">
      <c r="A3444" s="968" t="s">
        <v>138</v>
      </c>
      <c r="B3444" s="962" t="s">
        <v>688</v>
      </c>
      <c r="C3444" s="964">
        <v>216.96971461081219</v>
      </c>
      <c r="D3444" s="978">
        <v>0</v>
      </c>
      <c r="E3444" s="962">
        <v>720</v>
      </c>
      <c r="F3444" s="962">
        <v>6</v>
      </c>
      <c r="G3444" s="962" t="s">
        <v>677</v>
      </c>
      <c r="H3444" s="962" t="s">
        <v>87</v>
      </c>
      <c r="I3444" s="962" t="s">
        <v>682</v>
      </c>
    </row>
    <row r="3445" spans="1:9">
      <c r="A3445" s="966" t="s">
        <v>212</v>
      </c>
      <c r="B3445" s="962" t="s">
        <v>688</v>
      </c>
      <c r="C3445" s="964">
        <v>0</v>
      </c>
      <c r="D3445" s="978">
        <v>0</v>
      </c>
      <c r="E3445" s="962">
        <v>720</v>
      </c>
      <c r="F3445" s="962">
        <v>6</v>
      </c>
      <c r="G3445" s="962" t="s">
        <v>677</v>
      </c>
      <c r="H3445" s="962" t="s">
        <v>146</v>
      </c>
      <c r="I3445" s="962" t="s">
        <v>705</v>
      </c>
    </row>
    <row r="3446" spans="1:9">
      <c r="A3446" s="962" t="s">
        <v>20</v>
      </c>
      <c r="B3446" s="962" t="s">
        <v>687</v>
      </c>
      <c r="C3446" s="965">
        <v>350.61886441510444</v>
      </c>
      <c r="D3446" s="978">
        <v>0</v>
      </c>
      <c r="E3446" s="962">
        <v>0</v>
      </c>
      <c r="F3446" s="962" t="s">
        <v>676</v>
      </c>
      <c r="G3446" s="962" t="s">
        <v>676</v>
      </c>
      <c r="H3446" s="962" t="s">
        <v>24</v>
      </c>
      <c r="I3446" s="963" t="s">
        <v>683</v>
      </c>
    </row>
    <row r="3447" spans="1:9">
      <c r="A3447" s="962" t="s">
        <v>143</v>
      </c>
      <c r="B3447" s="962" t="s">
        <v>687</v>
      </c>
      <c r="C3447" s="965">
        <v>0</v>
      </c>
      <c r="D3447" s="978">
        <v>0</v>
      </c>
      <c r="E3447" s="962">
        <v>0</v>
      </c>
      <c r="F3447" s="962" t="s">
        <v>676</v>
      </c>
      <c r="G3447" s="962" t="s">
        <v>676</v>
      </c>
      <c r="H3447" s="962" t="s">
        <v>146</v>
      </c>
      <c r="I3447" s="963" t="s">
        <v>681</v>
      </c>
    </row>
    <row r="3448" spans="1:9">
      <c r="A3448" s="966" t="s">
        <v>152</v>
      </c>
      <c r="B3448" s="962" t="s">
        <v>687</v>
      </c>
      <c r="C3448" s="965">
        <v>0</v>
      </c>
      <c r="D3448" s="978">
        <v>0</v>
      </c>
      <c r="E3448" s="962">
        <v>0</v>
      </c>
      <c r="F3448" s="962" t="s">
        <v>676</v>
      </c>
      <c r="G3448" s="962" t="s">
        <v>676</v>
      </c>
      <c r="H3448" s="962" t="s">
        <v>146</v>
      </c>
      <c r="I3448" s="963" t="s">
        <v>681</v>
      </c>
    </row>
    <row r="3449" spans="1:9">
      <c r="A3449" s="966" t="s">
        <v>158</v>
      </c>
      <c r="B3449" s="962" t="s">
        <v>687</v>
      </c>
      <c r="C3449" s="965">
        <v>0</v>
      </c>
      <c r="D3449" s="978">
        <v>0</v>
      </c>
      <c r="E3449" s="962">
        <v>0</v>
      </c>
      <c r="F3449" s="962" t="s">
        <v>676</v>
      </c>
      <c r="G3449" s="962" t="s">
        <v>676</v>
      </c>
      <c r="H3449" s="962" t="s">
        <v>146</v>
      </c>
      <c r="I3449" s="963" t="s">
        <v>683</v>
      </c>
    </row>
    <row r="3450" spans="1:9">
      <c r="A3450" s="966" t="s">
        <v>30</v>
      </c>
      <c r="B3450" s="962" t="s">
        <v>687</v>
      </c>
      <c r="C3450" s="965">
        <v>773.62355890300455</v>
      </c>
      <c r="D3450" s="978">
        <v>0</v>
      </c>
      <c r="E3450" s="962">
        <v>0</v>
      </c>
      <c r="F3450" s="962" t="s">
        <v>676</v>
      </c>
      <c r="G3450" s="962" t="s">
        <v>676</v>
      </c>
      <c r="H3450" s="962" t="s">
        <v>32</v>
      </c>
      <c r="I3450" s="963" t="s">
        <v>681</v>
      </c>
    </row>
    <row r="3451" spans="1:9">
      <c r="A3451" s="967" t="s">
        <v>39</v>
      </c>
      <c r="B3451" s="962" t="s">
        <v>687</v>
      </c>
      <c r="C3451" s="965">
        <v>67.861715693246026</v>
      </c>
      <c r="D3451" s="978">
        <v>0</v>
      </c>
      <c r="E3451" s="962">
        <v>0</v>
      </c>
      <c r="F3451" s="962" t="s">
        <v>676</v>
      </c>
      <c r="G3451" s="962" t="s">
        <v>676</v>
      </c>
      <c r="H3451" s="962" t="s">
        <v>24</v>
      </c>
      <c r="I3451" s="963" t="s">
        <v>682</v>
      </c>
    </row>
    <row r="3452" spans="1:9">
      <c r="A3452" s="968" t="s">
        <v>70</v>
      </c>
      <c r="B3452" s="962" t="s">
        <v>687</v>
      </c>
      <c r="C3452" s="965">
        <v>67.861715693246026</v>
      </c>
      <c r="D3452" s="978">
        <v>0</v>
      </c>
      <c r="E3452" s="962">
        <v>0</v>
      </c>
      <c r="F3452" s="962" t="s">
        <v>676</v>
      </c>
      <c r="G3452" s="962" t="s">
        <v>676</v>
      </c>
      <c r="H3452" s="962" t="s">
        <v>32</v>
      </c>
      <c r="I3452" s="963" t="s">
        <v>711</v>
      </c>
    </row>
    <row r="3453" spans="1:9">
      <c r="A3453" s="968" t="s">
        <v>746</v>
      </c>
      <c r="B3453" s="962" t="s">
        <v>687</v>
      </c>
      <c r="C3453" s="965">
        <v>135.72343138649205</v>
      </c>
      <c r="D3453" s="978">
        <v>0</v>
      </c>
      <c r="E3453" s="962">
        <v>0</v>
      </c>
      <c r="F3453" s="962" t="s">
        <v>676</v>
      </c>
      <c r="G3453" s="962" t="s">
        <v>676</v>
      </c>
      <c r="H3453" s="962" t="s">
        <v>46</v>
      </c>
      <c r="I3453" s="963" t="s">
        <v>682</v>
      </c>
    </row>
    <row r="3454" spans="1:9">
      <c r="A3454" s="968" t="s">
        <v>63</v>
      </c>
      <c r="B3454" s="962" t="s">
        <v>687</v>
      </c>
      <c r="C3454" s="965">
        <v>407.17029415947616</v>
      </c>
      <c r="D3454" s="978">
        <v>0</v>
      </c>
      <c r="E3454" s="962">
        <v>0</v>
      </c>
      <c r="F3454" s="962" t="s">
        <v>676</v>
      </c>
      <c r="G3454" s="962" t="s">
        <v>676</v>
      </c>
      <c r="H3454" s="962" t="s">
        <v>64</v>
      </c>
      <c r="I3454" s="963" t="s">
        <v>683</v>
      </c>
    </row>
    <row r="3455" spans="1:9">
      <c r="A3455" s="966" t="s">
        <v>166</v>
      </c>
      <c r="B3455" s="962" t="s">
        <v>687</v>
      </c>
      <c r="C3455" s="965">
        <v>9934.9551774912161</v>
      </c>
      <c r="D3455" s="978">
        <v>0</v>
      </c>
      <c r="E3455" s="962">
        <v>0</v>
      </c>
      <c r="F3455" s="962" t="s">
        <v>676</v>
      </c>
      <c r="G3455" s="962" t="s">
        <v>676</v>
      </c>
      <c r="H3455" s="962" t="s">
        <v>146</v>
      </c>
      <c r="I3455" s="963" t="s">
        <v>683</v>
      </c>
    </row>
    <row r="3456" spans="1:9">
      <c r="A3456" s="966" t="s">
        <v>173</v>
      </c>
      <c r="B3456" s="962" t="s">
        <v>687</v>
      </c>
      <c r="C3456" s="965">
        <v>0</v>
      </c>
      <c r="D3456" s="978">
        <v>0</v>
      </c>
      <c r="E3456" s="962">
        <v>0</v>
      </c>
      <c r="F3456" s="962" t="s">
        <v>676</v>
      </c>
      <c r="G3456" s="962" t="s">
        <v>676</v>
      </c>
      <c r="H3456" s="962" t="s">
        <v>146</v>
      </c>
      <c r="I3456" s="963" t="s">
        <v>683</v>
      </c>
    </row>
    <row r="3457" spans="1:9">
      <c r="A3457" s="969" t="s">
        <v>52</v>
      </c>
      <c r="B3457" s="962" t="s">
        <v>687</v>
      </c>
      <c r="C3457" s="965">
        <v>0</v>
      </c>
      <c r="D3457" s="978">
        <v>0</v>
      </c>
      <c r="E3457" s="962">
        <v>0</v>
      </c>
      <c r="F3457" s="962" t="s">
        <v>676</v>
      </c>
      <c r="G3457" s="962" t="s">
        <v>676</v>
      </c>
      <c r="H3457" s="962" t="s">
        <v>54</v>
      </c>
      <c r="I3457" s="962" t="s">
        <v>721</v>
      </c>
    </row>
    <row r="3458" spans="1:9">
      <c r="A3458" s="966" t="s">
        <v>185</v>
      </c>
      <c r="B3458" s="962" t="s">
        <v>687</v>
      </c>
      <c r="C3458" s="965">
        <v>164836.10741889459</v>
      </c>
      <c r="D3458" s="978">
        <v>0</v>
      </c>
      <c r="E3458" s="962">
        <v>0</v>
      </c>
      <c r="F3458" s="962" t="s">
        <v>676</v>
      </c>
      <c r="G3458" s="962" t="s">
        <v>676</v>
      </c>
      <c r="H3458" s="962" t="s">
        <v>146</v>
      </c>
      <c r="I3458" s="963" t="s">
        <v>681</v>
      </c>
    </row>
    <row r="3459" spans="1:9">
      <c r="A3459" s="968" t="s">
        <v>747</v>
      </c>
      <c r="B3459" s="962" t="s">
        <v>687</v>
      </c>
      <c r="C3459" s="965">
        <v>0</v>
      </c>
      <c r="D3459" s="978">
        <v>0</v>
      </c>
      <c r="E3459" s="962">
        <v>0</v>
      </c>
      <c r="F3459" s="962" t="s">
        <v>676</v>
      </c>
      <c r="G3459" s="962" t="s">
        <v>676</v>
      </c>
      <c r="H3459" s="962" t="s">
        <v>24</v>
      </c>
      <c r="I3459" s="962" t="s">
        <v>683</v>
      </c>
    </row>
    <row r="3460" spans="1:9">
      <c r="A3460" s="966" t="s">
        <v>181</v>
      </c>
      <c r="B3460" s="962" t="s">
        <v>687</v>
      </c>
      <c r="C3460" s="965">
        <v>0</v>
      </c>
      <c r="D3460" s="978">
        <v>0</v>
      </c>
      <c r="E3460" s="962">
        <v>0</v>
      </c>
      <c r="F3460" s="962" t="s">
        <v>676</v>
      </c>
      <c r="G3460" s="962" t="s">
        <v>676</v>
      </c>
      <c r="H3460" s="962" t="s">
        <v>146</v>
      </c>
      <c r="I3460" s="963" t="s">
        <v>681</v>
      </c>
    </row>
    <row r="3461" spans="1:9">
      <c r="A3461" s="967" t="s">
        <v>261</v>
      </c>
      <c r="B3461" s="962" t="s">
        <v>687</v>
      </c>
      <c r="C3461" s="965">
        <v>493.1284673709211</v>
      </c>
      <c r="D3461" s="978">
        <v>0</v>
      </c>
      <c r="E3461" s="962">
        <v>0</v>
      </c>
      <c r="F3461" s="962" t="s">
        <v>676</v>
      </c>
      <c r="G3461" s="962" t="s">
        <v>676</v>
      </c>
      <c r="H3461" s="962" t="s">
        <v>79</v>
      </c>
      <c r="I3461" s="962" t="s">
        <v>683</v>
      </c>
    </row>
    <row r="3462" spans="1:9">
      <c r="A3462" s="966" t="s">
        <v>190</v>
      </c>
      <c r="B3462" s="962" t="s">
        <v>687</v>
      </c>
      <c r="C3462" s="965">
        <v>6555.4417359675663</v>
      </c>
      <c r="D3462" s="978">
        <v>0</v>
      </c>
      <c r="E3462" s="962">
        <v>0</v>
      </c>
      <c r="F3462" s="962" t="s">
        <v>676</v>
      </c>
      <c r="G3462" s="962" t="s">
        <v>676</v>
      </c>
      <c r="H3462" s="962" t="s">
        <v>146</v>
      </c>
      <c r="I3462" s="963" t="s">
        <v>681</v>
      </c>
    </row>
    <row r="3463" spans="1:9">
      <c r="A3463" s="968" t="s">
        <v>83</v>
      </c>
      <c r="B3463" s="962" t="s">
        <v>687</v>
      </c>
      <c r="C3463" s="965">
        <v>0</v>
      </c>
      <c r="D3463" s="978">
        <v>0</v>
      </c>
      <c r="E3463" s="962">
        <v>0</v>
      </c>
      <c r="F3463" s="962" t="s">
        <v>676</v>
      </c>
      <c r="G3463" s="962" t="s">
        <v>676</v>
      </c>
      <c r="H3463" s="962" t="s">
        <v>87</v>
      </c>
      <c r="I3463" s="962" t="s">
        <v>682</v>
      </c>
    </row>
    <row r="3464" spans="1:9">
      <c r="A3464" s="966" t="s">
        <v>192</v>
      </c>
      <c r="B3464" s="962" t="s">
        <v>687</v>
      </c>
      <c r="C3464" s="965">
        <v>0</v>
      </c>
      <c r="D3464" s="978">
        <v>0</v>
      </c>
      <c r="E3464" s="962">
        <v>0</v>
      </c>
      <c r="F3464" s="962" t="s">
        <v>676</v>
      </c>
      <c r="G3464" s="962" t="s">
        <v>676</v>
      </c>
      <c r="H3464" s="962" t="s">
        <v>146</v>
      </c>
      <c r="I3464" s="962" t="s">
        <v>683</v>
      </c>
    </row>
    <row r="3465" spans="1:9">
      <c r="A3465" s="966" t="s">
        <v>94</v>
      </c>
      <c r="B3465" s="962" t="s">
        <v>687</v>
      </c>
      <c r="C3465" s="965">
        <v>407.17029415947616</v>
      </c>
      <c r="D3465" s="978">
        <v>0</v>
      </c>
      <c r="E3465" s="962">
        <v>0</v>
      </c>
      <c r="F3465" s="962" t="s">
        <v>676</v>
      </c>
      <c r="G3465" s="962" t="s">
        <v>676</v>
      </c>
      <c r="H3465" s="962" t="s">
        <v>95</v>
      </c>
      <c r="I3465" s="962" t="s">
        <v>726</v>
      </c>
    </row>
    <row r="3466" spans="1:9">
      <c r="A3466" s="966" t="s">
        <v>196</v>
      </c>
      <c r="B3466" s="962" t="s">
        <v>687</v>
      </c>
      <c r="C3466" s="965">
        <v>8089.1165106349272</v>
      </c>
      <c r="D3466" s="977">
        <v>0</v>
      </c>
      <c r="E3466" s="962">
        <v>0</v>
      </c>
      <c r="F3466" s="962" t="s">
        <v>676</v>
      </c>
      <c r="G3466" s="962" t="s">
        <v>676</v>
      </c>
      <c r="H3466" s="962" t="s">
        <v>146</v>
      </c>
      <c r="I3466" s="962" t="s">
        <v>681</v>
      </c>
    </row>
    <row r="3467" spans="1:9">
      <c r="A3467" s="966" t="s">
        <v>100</v>
      </c>
      <c r="B3467" s="962" t="s">
        <v>687</v>
      </c>
      <c r="C3467" s="965">
        <v>0</v>
      </c>
      <c r="D3467" s="977">
        <v>0</v>
      </c>
      <c r="E3467" s="962">
        <v>0</v>
      </c>
      <c r="F3467" s="962" t="s">
        <v>676</v>
      </c>
      <c r="G3467" s="962" t="s">
        <v>676</v>
      </c>
      <c r="H3467" s="962" t="s">
        <v>24</v>
      </c>
      <c r="I3467" s="962" t="s">
        <v>682</v>
      </c>
    </row>
    <row r="3468" spans="1:9">
      <c r="A3468" s="966" t="s">
        <v>198</v>
      </c>
      <c r="B3468" s="962" t="s">
        <v>687</v>
      </c>
      <c r="C3468" s="965">
        <v>6261.3743012968334</v>
      </c>
      <c r="D3468" s="977">
        <v>0</v>
      </c>
      <c r="E3468" s="962">
        <v>0</v>
      </c>
      <c r="F3468" s="962" t="s">
        <v>676</v>
      </c>
      <c r="G3468" s="962" t="s">
        <v>676</v>
      </c>
      <c r="H3468" s="962" t="s">
        <v>146</v>
      </c>
      <c r="I3468" s="962" t="s">
        <v>683</v>
      </c>
    </row>
    <row r="3469" spans="1:9">
      <c r="A3469" s="966" t="s">
        <v>201</v>
      </c>
      <c r="B3469" s="962" t="s">
        <v>687</v>
      </c>
      <c r="C3469" s="965">
        <v>7772.7765128648716</v>
      </c>
      <c r="D3469" s="977">
        <v>0</v>
      </c>
      <c r="E3469" s="962">
        <v>0</v>
      </c>
      <c r="F3469" s="962" t="s">
        <v>676</v>
      </c>
      <c r="G3469" s="962" t="s">
        <v>676</v>
      </c>
      <c r="H3469" s="962" t="s">
        <v>146</v>
      </c>
      <c r="I3469" s="963" t="s">
        <v>683</v>
      </c>
    </row>
    <row r="3470" spans="1:9">
      <c r="A3470" s="968" t="s">
        <v>103</v>
      </c>
      <c r="B3470" s="962" t="s">
        <v>687</v>
      </c>
      <c r="C3470" s="965">
        <v>610.75544123921429</v>
      </c>
      <c r="D3470" s="977">
        <v>0</v>
      </c>
      <c r="E3470" s="962">
        <v>0</v>
      </c>
      <c r="F3470" s="962" t="s">
        <v>676</v>
      </c>
      <c r="G3470" s="962" t="s">
        <v>676</v>
      </c>
      <c r="H3470" s="962" t="s">
        <v>79</v>
      </c>
      <c r="I3470" s="962" t="s">
        <v>682</v>
      </c>
    </row>
    <row r="3471" spans="1:9">
      <c r="A3471" s="968" t="s">
        <v>107</v>
      </c>
      <c r="B3471" s="962" t="s">
        <v>687</v>
      </c>
      <c r="C3471" s="965">
        <v>814.34058831895231</v>
      </c>
      <c r="D3471" s="977">
        <v>0</v>
      </c>
      <c r="E3471" s="962">
        <v>0</v>
      </c>
      <c r="F3471" s="962" t="s">
        <v>676</v>
      </c>
      <c r="G3471" s="962" t="s">
        <v>676</v>
      </c>
      <c r="H3471" s="962" t="s">
        <v>79</v>
      </c>
      <c r="I3471" s="962" t="s">
        <v>682</v>
      </c>
    </row>
    <row r="3472" spans="1:9">
      <c r="A3472" s="968" t="s">
        <v>108</v>
      </c>
      <c r="B3472" s="962" t="s">
        <v>687</v>
      </c>
      <c r="C3472" s="965">
        <v>542.89372554596821</v>
      </c>
      <c r="D3472" s="977">
        <v>0</v>
      </c>
      <c r="E3472" s="962">
        <v>0</v>
      </c>
      <c r="F3472" s="962" t="s">
        <v>676</v>
      </c>
      <c r="G3472" s="962" t="s">
        <v>676</v>
      </c>
      <c r="H3472" s="962" t="s">
        <v>32</v>
      </c>
      <c r="I3472" s="962" t="s">
        <v>682</v>
      </c>
    </row>
    <row r="3473" spans="1:9">
      <c r="A3473" s="966" t="s">
        <v>203</v>
      </c>
      <c r="B3473" s="962" t="s">
        <v>687</v>
      </c>
      <c r="C3473" s="965">
        <v>1515.5783171491614</v>
      </c>
      <c r="D3473" s="977">
        <v>0</v>
      </c>
      <c r="E3473" s="962">
        <v>0</v>
      </c>
      <c r="F3473" s="962" t="s">
        <v>676</v>
      </c>
      <c r="G3473" s="962" t="s">
        <v>676</v>
      </c>
      <c r="H3473" s="962" t="s">
        <v>146</v>
      </c>
      <c r="I3473" s="963" t="s">
        <v>681</v>
      </c>
    </row>
    <row r="3474" spans="1:9">
      <c r="A3474" s="966" t="s">
        <v>204</v>
      </c>
      <c r="B3474" s="962" t="s">
        <v>687</v>
      </c>
      <c r="C3474" s="965">
        <v>256571.57469302462</v>
      </c>
      <c r="D3474" s="977">
        <v>0</v>
      </c>
      <c r="E3474" s="962">
        <v>0</v>
      </c>
      <c r="F3474" s="962" t="s">
        <v>676</v>
      </c>
      <c r="G3474" s="962" t="s">
        <v>676</v>
      </c>
      <c r="H3474" s="962" t="s">
        <v>146</v>
      </c>
      <c r="I3474" s="963" t="s">
        <v>681</v>
      </c>
    </row>
    <row r="3475" spans="1:9">
      <c r="A3475" s="966" t="s">
        <v>262</v>
      </c>
      <c r="B3475" s="962" t="s">
        <v>687</v>
      </c>
      <c r="C3475" s="965">
        <v>14615.151503135421</v>
      </c>
      <c r="D3475" s="977">
        <v>0</v>
      </c>
      <c r="E3475" s="962">
        <v>0</v>
      </c>
      <c r="F3475" s="962" t="s">
        <v>676</v>
      </c>
      <c r="G3475" s="962" t="s">
        <v>676</v>
      </c>
      <c r="H3475" s="962" t="s">
        <v>146</v>
      </c>
      <c r="I3475" s="963" t="s">
        <v>681</v>
      </c>
    </row>
    <row r="3476" spans="1:9">
      <c r="A3476" s="966" t="s">
        <v>263</v>
      </c>
      <c r="B3476" s="962" t="s">
        <v>687</v>
      </c>
      <c r="C3476" s="965">
        <v>411.69440853902586</v>
      </c>
      <c r="D3476" s="977">
        <v>0</v>
      </c>
      <c r="E3476" s="962">
        <v>0</v>
      </c>
      <c r="F3476" s="962" t="s">
        <v>676</v>
      </c>
      <c r="G3476" s="962" t="s">
        <v>676</v>
      </c>
      <c r="H3476" s="962" t="s">
        <v>24</v>
      </c>
      <c r="I3476" s="962" t="s">
        <v>683</v>
      </c>
    </row>
    <row r="3477" spans="1:9">
      <c r="A3477" s="969" t="s">
        <v>122</v>
      </c>
      <c r="B3477" s="962" t="s">
        <v>687</v>
      </c>
      <c r="C3477" s="965">
        <v>135.72343138649205</v>
      </c>
      <c r="D3477" s="977">
        <v>0</v>
      </c>
      <c r="E3477" s="962">
        <v>0</v>
      </c>
      <c r="F3477" s="962" t="s">
        <v>676</v>
      </c>
      <c r="G3477" s="962" t="s">
        <v>676</v>
      </c>
      <c r="H3477" s="962" t="s">
        <v>79</v>
      </c>
      <c r="I3477" s="962" t="s">
        <v>683</v>
      </c>
    </row>
    <row r="3478" spans="1:9">
      <c r="A3478" s="969" t="s">
        <v>120</v>
      </c>
      <c r="B3478" s="962" t="s">
        <v>687</v>
      </c>
      <c r="C3478" s="965">
        <v>0</v>
      </c>
      <c r="D3478" s="977">
        <v>0</v>
      </c>
      <c r="E3478" s="962">
        <v>0</v>
      </c>
      <c r="F3478" s="962" t="s">
        <v>676</v>
      </c>
      <c r="G3478" s="962" t="s">
        <v>676</v>
      </c>
      <c r="H3478" s="962" t="s">
        <v>79</v>
      </c>
    </row>
    <row r="3479" spans="1:9">
      <c r="A3479" s="969" t="s">
        <v>123</v>
      </c>
      <c r="B3479" s="962" t="s">
        <v>687</v>
      </c>
      <c r="C3479" s="965">
        <v>0</v>
      </c>
      <c r="D3479" s="977">
        <v>0</v>
      </c>
      <c r="E3479" s="962">
        <v>0</v>
      </c>
      <c r="F3479" s="962" t="s">
        <v>676</v>
      </c>
      <c r="G3479" s="962" t="s">
        <v>676</v>
      </c>
      <c r="H3479" s="962" t="s">
        <v>54</v>
      </c>
      <c r="I3479" s="962" t="s">
        <v>683</v>
      </c>
    </row>
    <row r="3480" spans="1:9">
      <c r="A3480" s="967" t="s">
        <v>214</v>
      </c>
      <c r="B3480" s="962" t="s">
        <v>687</v>
      </c>
      <c r="C3480" s="965">
        <v>0</v>
      </c>
      <c r="D3480" s="977">
        <v>0</v>
      </c>
      <c r="E3480" s="962">
        <v>0</v>
      </c>
      <c r="F3480" s="962" t="s">
        <v>676</v>
      </c>
      <c r="G3480" s="962" t="s">
        <v>676</v>
      </c>
      <c r="H3480" s="962" t="s">
        <v>146</v>
      </c>
      <c r="I3480" s="962" t="s">
        <v>683</v>
      </c>
    </row>
    <row r="3481" spans="1:9" ht="15.6">
      <c r="A3481" s="967" t="s">
        <v>218</v>
      </c>
      <c r="B3481" s="962" t="s">
        <v>687</v>
      </c>
      <c r="C3481" s="965">
        <v>0</v>
      </c>
      <c r="D3481" s="977">
        <v>0</v>
      </c>
      <c r="E3481" s="962">
        <v>0</v>
      </c>
      <c r="F3481" s="962" t="s">
        <v>676</v>
      </c>
      <c r="G3481" s="962" t="s">
        <v>676</v>
      </c>
      <c r="H3481" s="962" t="s">
        <v>146</v>
      </c>
      <c r="I3481" s="973" t="s">
        <v>742</v>
      </c>
    </row>
    <row r="3482" spans="1:9">
      <c r="A3482" s="969" t="s">
        <v>126</v>
      </c>
      <c r="B3482" s="962" t="s">
        <v>687</v>
      </c>
      <c r="C3482" s="965">
        <v>0</v>
      </c>
      <c r="D3482" s="977">
        <v>0</v>
      </c>
      <c r="E3482" s="962">
        <v>0</v>
      </c>
      <c r="F3482" s="962" t="s">
        <v>676</v>
      </c>
      <c r="G3482" s="962" t="s">
        <v>676</v>
      </c>
      <c r="H3482" s="962" t="s">
        <v>32</v>
      </c>
      <c r="I3482" s="962" t="s">
        <v>681</v>
      </c>
    </row>
    <row r="3483" spans="1:9">
      <c r="A3483" s="968" t="s">
        <v>129</v>
      </c>
      <c r="B3483" s="962" t="s">
        <v>687</v>
      </c>
      <c r="C3483" s="965">
        <v>135.72343138649205</v>
      </c>
      <c r="D3483" s="977">
        <v>0</v>
      </c>
      <c r="E3483" s="962">
        <v>0</v>
      </c>
      <c r="F3483" s="962" t="s">
        <v>676</v>
      </c>
      <c r="G3483" s="962" t="s">
        <v>676</v>
      </c>
      <c r="H3483" s="962" t="s">
        <v>24</v>
      </c>
      <c r="I3483" s="962" t="s">
        <v>682</v>
      </c>
    </row>
    <row r="3484" spans="1:9">
      <c r="A3484" s="968" t="s">
        <v>264</v>
      </c>
      <c r="B3484" s="962" t="s">
        <v>687</v>
      </c>
      <c r="C3484" s="965">
        <v>0</v>
      </c>
      <c r="D3484" s="977">
        <v>0</v>
      </c>
      <c r="E3484" s="962">
        <v>0</v>
      </c>
      <c r="F3484" s="962" t="s">
        <v>676</v>
      </c>
      <c r="G3484" s="962" t="s">
        <v>676</v>
      </c>
      <c r="H3484" s="962" t="s">
        <v>133</v>
      </c>
      <c r="I3484" s="962" t="s">
        <v>682</v>
      </c>
    </row>
    <row r="3485" spans="1:9">
      <c r="A3485" s="968" t="s">
        <v>138</v>
      </c>
      <c r="B3485" s="962" t="s">
        <v>687</v>
      </c>
      <c r="C3485" s="965">
        <v>135.72343138649205</v>
      </c>
      <c r="D3485" s="977">
        <v>0</v>
      </c>
      <c r="E3485" s="962">
        <v>0</v>
      </c>
      <c r="F3485" s="962" t="s">
        <v>676</v>
      </c>
      <c r="G3485" s="962" t="s">
        <v>676</v>
      </c>
      <c r="H3485" s="962" t="s">
        <v>87</v>
      </c>
      <c r="I3485" s="962" t="s">
        <v>682</v>
      </c>
    </row>
    <row r="3486" spans="1:9">
      <c r="A3486" s="966" t="s">
        <v>212</v>
      </c>
      <c r="B3486" s="962" t="s">
        <v>687</v>
      </c>
      <c r="C3486" s="965">
        <v>0</v>
      </c>
      <c r="D3486" s="977">
        <v>0</v>
      </c>
      <c r="E3486" s="962">
        <v>0</v>
      </c>
      <c r="F3486" s="962" t="s">
        <v>676</v>
      </c>
      <c r="G3486" s="962" t="s">
        <v>676</v>
      </c>
      <c r="H3486" s="962" t="s">
        <v>146</v>
      </c>
      <c r="I3486" s="962" t="s">
        <v>705</v>
      </c>
    </row>
    <row r="3487" spans="1:9">
      <c r="A3487" s="962" t="s">
        <v>20</v>
      </c>
      <c r="B3487" s="962" t="s">
        <v>687</v>
      </c>
      <c r="C3487" s="971">
        <v>374.5590508524466</v>
      </c>
      <c r="D3487" s="977">
        <v>0</v>
      </c>
      <c r="E3487" s="962">
        <v>0</v>
      </c>
      <c r="F3487" s="962">
        <v>1</v>
      </c>
      <c r="G3487" s="962" t="s">
        <v>685</v>
      </c>
      <c r="H3487" s="962" t="s">
        <v>24</v>
      </c>
      <c r="I3487" s="963" t="s">
        <v>683</v>
      </c>
    </row>
    <row r="3488" spans="1:9">
      <c r="A3488" s="962" t="s">
        <v>143</v>
      </c>
      <c r="B3488" s="962" t="s">
        <v>687</v>
      </c>
      <c r="C3488" s="964">
        <v>1104.2555721427686</v>
      </c>
      <c r="D3488" s="977">
        <v>0</v>
      </c>
      <c r="E3488" s="962">
        <v>0</v>
      </c>
      <c r="F3488" s="962">
        <v>1</v>
      </c>
      <c r="G3488" s="962" t="s">
        <v>685</v>
      </c>
      <c r="H3488" s="962" t="s">
        <v>146</v>
      </c>
      <c r="I3488" s="963" t="s">
        <v>681</v>
      </c>
    </row>
    <row r="3489" spans="1:9">
      <c r="A3489" s="966" t="s">
        <v>152</v>
      </c>
      <c r="B3489" s="962" t="s">
        <v>687</v>
      </c>
      <c r="C3489" s="964">
        <v>7066.6807594161601</v>
      </c>
      <c r="D3489" s="977">
        <v>0</v>
      </c>
      <c r="E3489" s="962">
        <v>0</v>
      </c>
      <c r="F3489" s="962">
        <v>1</v>
      </c>
      <c r="G3489" s="962" t="s">
        <v>685</v>
      </c>
      <c r="H3489" s="962" t="s">
        <v>146</v>
      </c>
      <c r="I3489" s="963" t="s">
        <v>681</v>
      </c>
    </row>
    <row r="3490" spans="1:9">
      <c r="A3490" s="966" t="s">
        <v>158</v>
      </c>
      <c r="B3490" s="962" t="s">
        <v>687</v>
      </c>
      <c r="C3490" s="964">
        <v>0</v>
      </c>
      <c r="D3490" s="977">
        <v>0</v>
      </c>
      <c r="E3490" s="962">
        <v>0</v>
      </c>
      <c r="F3490" s="962">
        <v>1</v>
      </c>
      <c r="G3490" s="962" t="s">
        <v>685</v>
      </c>
      <c r="H3490" s="962" t="s">
        <v>146</v>
      </c>
      <c r="I3490" s="963" t="s">
        <v>683</v>
      </c>
    </row>
    <row r="3491" spans="1:9">
      <c r="A3491" s="966" t="s">
        <v>30</v>
      </c>
      <c r="B3491" s="962" t="s">
        <v>687</v>
      </c>
      <c r="C3491" s="964">
        <v>174.79422373114176</v>
      </c>
      <c r="D3491" s="977">
        <v>0</v>
      </c>
      <c r="E3491" s="962">
        <v>0</v>
      </c>
      <c r="F3491" s="962">
        <v>1</v>
      </c>
      <c r="G3491" s="962" t="s">
        <v>685</v>
      </c>
      <c r="H3491" s="962" t="s">
        <v>32</v>
      </c>
      <c r="I3491" s="963" t="s">
        <v>681</v>
      </c>
    </row>
    <row r="3492" spans="1:9">
      <c r="A3492" s="967" t="s">
        <v>39</v>
      </c>
      <c r="B3492" s="962" t="s">
        <v>687</v>
      </c>
      <c r="C3492" s="964">
        <v>416.17672316938513</v>
      </c>
      <c r="D3492" s="977">
        <v>0</v>
      </c>
      <c r="E3492" s="962">
        <v>0</v>
      </c>
      <c r="F3492" s="962">
        <v>1</v>
      </c>
      <c r="G3492" s="962" t="s">
        <v>685</v>
      </c>
      <c r="H3492" s="962" t="s">
        <v>24</v>
      </c>
      <c r="I3492" s="963" t="s">
        <v>682</v>
      </c>
    </row>
    <row r="3493" spans="1:9">
      <c r="A3493" s="968" t="s">
        <v>70</v>
      </c>
      <c r="B3493" s="962" t="s">
        <v>687</v>
      </c>
      <c r="C3493" s="964">
        <v>83.23534463387702</v>
      </c>
      <c r="D3493" s="977">
        <v>0</v>
      </c>
      <c r="E3493" s="962">
        <v>0</v>
      </c>
      <c r="F3493" s="962">
        <v>1</v>
      </c>
      <c r="G3493" s="962" t="s">
        <v>685</v>
      </c>
      <c r="H3493" s="962" t="s">
        <v>32</v>
      </c>
      <c r="I3493" s="963" t="s">
        <v>711</v>
      </c>
    </row>
    <row r="3494" spans="1:9">
      <c r="A3494" s="968" t="s">
        <v>746</v>
      </c>
      <c r="B3494" s="962" t="s">
        <v>687</v>
      </c>
      <c r="C3494" s="964">
        <v>83.23534463387702</v>
      </c>
      <c r="D3494" s="977">
        <v>0</v>
      </c>
      <c r="E3494" s="962">
        <v>0</v>
      </c>
      <c r="F3494" s="962">
        <v>1</v>
      </c>
      <c r="G3494" s="962" t="s">
        <v>685</v>
      </c>
      <c r="H3494" s="962" t="s">
        <v>46</v>
      </c>
      <c r="I3494" s="963" t="s">
        <v>682</v>
      </c>
    </row>
    <row r="3495" spans="1:9">
      <c r="A3495" s="968" t="s">
        <v>63</v>
      </c>
      <c r="B3495" s="962" t="s">
        <v>687</v>
      </c>
      <c r="C3495" s="964">
        <v>83.23534463387702</v>
      </c>
      <c r="D3495" s="977">
        <v>0</v>
      </c>
      <c r="E3495" s="962">
        <v>0</v>
      </c>
      <c r="F3495" s="962">
        <v>1</v>
      </c>
      <c r="G3495" s="962" t="s">
        <v>685</v>
      </c>
      <c r="H3495" s="962" t="s">
        <v>64</v>
      </c>
      <c r="I3495" s="963" t="s">
        <v>683</v>
      </c>
    </row>
    <row r="3496" spans="1:9">
      <c r="A3496" s="966" t="s">
        <v>166</v>
      </c>
      <c r="B3496" s="962" t="s">
        <v>687</v>
      </c>
      <c r="C3496" s="964">
        <v>6504.6880436103893</v>
      </c>
      <c r="D3496" s="977">
        <v>0</v>
      </c>
      <c r="E3496" s="962">
        <v>0</v>
      </c>
      <c r="F3496" s="962">
        <v>1</v>
      </c>
      <c r="G3496" s="962" t="s">
        <v>685</v>
      </c>
      <c r="H3496" s="962" t="s">
        <v>146</v>
      </c>
      <c r="I3496" s="963" t="s">
        <v>683</v>
      </c>
    </row>
    <row r="3497" spans="1:9">
      <c r="A3497" s="966" t="s">
        <v>173</v>
      </c>
      <c r="B3497" s="962" t="s">
        <v>687</v>
      </c>
      <c r="C3497" s="964">
        <v>0</v>
      </c>
      <c r="D3497" s="977">
        <v>0</v>
      </c>
      <c r="E3497" s="962">
        <v>0</v>
      </c>
      <c r="F3497" s="962">
        <v>1</v>
      </c>
      <c r="G3497" s="962" t="s">
        <v>685</v>
      </c>
      <c r="H3497" s="962" t="s">
        <v>146</v>
      </c>
      <c r="I3497" s="963" t="s">
        <v>683</v>
      </c>
    </row>
    <row r="3498" spans="1:9">
      <c r="A3498" s="969" t="s">
        <v>52</v>
      </c>
      <c r="B3498" s="962" t="s">
        <v>687</v>
      </c>
      <c r="C3498" s="964">
        <v>0</v>
      </c>
      <c r="D3498" s="977">
        <v>0</v>
      </c>
      <c r="E3498" s="962">
        <v>0</v>
      </c>
      <c r="F3498" s="962">
        <v>1</v>
      </c>
      <c r="G3498" s="962" t="s">
        <v>685</v>
      </c>
      <c r="H3498" s="962" t="s">
        <v>54</v>
      </c>
      <c r="I3498" s="962" t="s">
        <v>721</v>
      </c>
    </row>
    <row r="3499" spans="1:9">
      <c r="A3499" s="966" t="s">
        <v>185</v>
      </c>
      <c r="B3499" s="962" t="s">
        <v>687</v>
      </c>
      <c r="C3499" s="964">
        <v>156748.80101451723</v>
      </c>
      <c r="D3499" s="977">
        <v>0</v>
      </c>
      <c r="E3499" s="962">
        <v>0</v>
      </c>
      <c r="F3499" s="962">
        <v>1</v>
      </c>
      <c r="G3499" s="962" t="s">
        <v>685</v>
      </c>
      <c r="H3499" s="962" t="s">
        <v>146</v>
      </c>
      <c r="I3499" s="963" t="s">
        <v>681</v>
      </c>
    </row>
    <row r="3500" spans="1:9">
      <c r="A3500" s="968" t="s">
        <v>747</v>
      </c>
      <c r="B3500" s="962" t="s">
        <v>687</v>
      </c>
      <c r="C3500" s="964">
        <v>332.94137853550808</v>
      </c>
      <c r="D3500" s="977">
        <v>0</v>
      </c>
      <c r="E3500" s="962">
        <v>0</v>
      </c>
      <c r="F3500" s="962">
        <v>1</v>
      </c>
      <c r="G3500" s="962" t="s">
        <v>685</v>
      </c>
      <c r="H3500" s="962" t="s">
        <v>24</v>
      </c>
      <c r="I3500" s="962" t="s">
        <v>683</v>
      </c>
    </row>
    <row r="3501" spans="1:9">
      <c r="A3501" s="966" t="s">
        <v>181</v>
      </c>
      <c r="B3501" s="962" t="s">
        <v>687</v>
      </c>
      <c r="C3501" s="964">
        <v>0</v>
      </c>
      <c r="D3501" s="977">
        <v>0</v>
      </c>
      <c r="E3501" s="962">
        <v>0</v>
      </c>
      <c r="F3501" s="962">
        <v>1</v>
      </c>
      <c r="G3501" s="962" t="s">
        <v>685</v>
      </c>
      <c r="H3501" s="962" t="s">
        <v>146</v>
      </c>
      <c r="I3501" s="963" t="s">
        <v>681</v>
      </c>
    </row>
    <row r="3502" spans="1:9">
      <c r="A3502" s="967" t="s">
        <v>261</v>
      </c>
      <c r="B3502" s="962" t="s">
        <v>687</v>
      </c>
      <c r="C3502" s="964">
        <v>550.63381834718632</v>
      </c>
      <c r="D3502" s="977">
        <v>0</v>
      </c>
      <c r="E3502" s="962">
        <v>0</v>
      </c>
      <c r="F3502" s="962">
        <v>1</v>
      </c>
      <c r="G3502" s="962" t="s">
        <v>685</v>
      </c>
      <c r="H3502" s="962" t="s">
        <v>79</v>
      </c>
      <c r="I3502" s="962" t="s">
        <v>683</v>
      </c>
    </row>
    <row r="3503" spans="1:9">
      <c r="A3503" s="966" t="s">
        <v>190</v>
      </c>
      <c r="B3503" s="962" t="s">
        <v>687</v>
      </c>
      <c r="C3503" s="964">
        <v>5066.2579767153147</v>
      </c>
      <c r="D3503" s="977">
        <v>0</v>
      </c>
      <c r="E3503" s="962">
        <v>0</v>
      </c>
      <c r="F3503" s="962">
        <v>1</v>
      </c>
      <c r="G3503" s="962" t="s">
        <v>685</v>
      </c>
      <c r="H3503" s="962" t="s">
        <v>146</v>
      </c>
      <c r="I3503" s="963" t="s">
        <v>681</v>
      </c>
    </row>
    <row r="3504" spans="1:9">
      <c r="A3504" s="968" t="s">
        <v>83</v>
      </c>
      <c r="B3504" s="962" t="s">
        <v>687</v>
      </c>
      <c r="C3504" s="964">
        <v>0</v>
      </c>
      <c r="D3504" s="977">
        <v>0</v>
      </c>
      <c r="E3504" s="962">
        <v>0</v>
      </c>
      <c r="F3504" s="962">
        <v>1</v>
      </c>
      <c r="G3504" s="962" t="s">
        <v>685</v>
      </c>
      <c r="H3504" s="962" t="s">
        <v>87</v>
      </c>
      <c r="I3504" s="962" t="s">
        <v>682</v>
      </c>
    </row>
    <row r="3505" spans="1:9">
      <c r="A3505" s="966" t="s">
        <v>192</v>
      </c>
      <c r="B3505" s="962" t="s">
        <v>687</v>
      </c>
      <c r="C3505" s="964">
        <v>0</v>
      </c>
      <c r="D3505" s="977">
        <v>0</v>
      </c>
      <c r="E3505" s="962">
        <v>0</v>
      </c>
      <c r="F3505" s="962">
        <v>1</v>
      </c>
      <c r="G3505" s="962" t="s">
        <v>685</v>
      </c>
      <c r="H3505" s="962" t="s">
        <v>146</v>
      </c>
      <c r="I3505" s="962" t="s">
        <v>683</v>
      </c>
    </row>
    <row r="3506" spans="1:9">
      <c r="A3506" s="966" t="s">
        <v>94</v>
      </c>
      <c r="B3506" s="962" t="s">
        <v>687</v>
      </c>
      <c r="C3506" s="964">
        <v>582.64741243713911</v>
      </c>
      <c r="D3506" s="977">
        <v>0</v>
      </c>
      <c r="E3506" s="962">
        <v>0</v>
      </c>
      <c r="F3506" s="962">
        <v>1</v>
      </c>
      <c r="G3506" s="962" t="s">
        <v>685</v>
      </c>
      <c r="H3506" s="962" t="s">
        <v>95</v>
      </c>
      <c r="I3506" s="962" t="s">
        <v>726</v>
      </c>
    </row>
    <row r="3507" spans="1:9">
      <c r="A3507" s="966" t="s">
        <v>196</v>
      </c>
      <c r="B3507" s="962" t="s">
        <v>687</v>
      </c>
      <c r="C3507" s="964">
        <v>8420.9726644472012</v>
      </c>
      <c r="D3507" s="977">
        <v>0</v>
      </c>
      <c r="E3507" s="962">
        <v>0</v>
      </c>
      <c r="F3507" s="962">
        <v>1</v>
      </c>
      <c r="G3507" s="962" t="s">
        <v>685</v>
      </c>
      <c r="H3507" s="962" t="s">
        <v>146</v>
      </c>
      <c r="I3507" s="962" t="s">
        <v>681</v>
      </c>
    </row>
    <row r="3508" spans="1:9">
      <c r="A3508" s="966" t="s">
        <v>100</v>
      </c>
      <c r="B3508" s="962" t="s">
        <v>687</v>
      </c>
      <c r="C3508" s="964">
        <v>0</v>
      </c>
      <c r="D3508" s="977">
        <v>0</v>
      </c>
      <c r="E3508" s="962">
        <v>0</v>
      </c>
      <c r="F3508" s="962">
        <v>1</v>
      </c>
      <c r="G3508" s="962" t="s">
        <v>685</v>
      </c>
      <c r="H3508" s="962" t="s">
        <v>24</v>
      </c>
      <c r="I3508" s="962" t="s">
        <v>682</v>
      </c>
    </row>
    <row r="3509" spans="1:9">
      <c r="A3509" s="966" t="s">
        <v>198</v>
      </c>
      <c r="B3509" s="962" t="s">
        <v>687</v>
      </c>
      <c r="C3509" s="964">
        <v>8084.2328475653057</v>
      </c>
      <c r="D3509" s="977">
        <v>0</v>
      </c>
      <c r="E3509" s="962">
        <v>0</v>
      </c>
      <c r="F3509" s="962">
        <v>1</v>
      </c>
      <c r="G3509" s="962" t="s">
        <v>685</v>
      </c>
      <c r="H3509" s="962" t="s">
        <v>146</v>
      </c>
      <c r="I3509" s="962" t="s">
        <v>683</v>
      </c>
    </row>
    <row r="3510" spans="1:9">
      <c r="A3510" s="966" t="s">
        <v>201</v>
      </c>
      <c r="B3510" s="962" t="s">
        <v>687</v>
      </c>
      <c r="C3510" s="964">
        <v>0</v>
      </c>
      <c r="D3510" s="977">
        <v>0</v>
      </c>
      <c r="E3510" s="962">
        <v>0</v>
      </c>
      <c r="F3510" s="962">
        <v>1</v>
      </c>
      <c r="G3510" s="962" t="s">
        <v>685</v>
      </c>
      <c r="H3510" s="962" t="s">
        <v>146</v>
      </c>
      <c r="I3510" s="963" t="s">
        <v>683</v>
      </c>
    </row>
    <row r="3511" spans="1:9">
      <c r="A3511" s="968" t="s">
        <v>103</v>
      </c>
      <c r="B3511" s="962" t="s">
        <v>687</v>
      </c>
      <c r="C3511" s="964">
        <v>832.35344633877025</v>
      </c>
      <c r="D3511" s="977">
        <v>0</v>
      </c>
      <c r="E3511" s="962">
        <v>0</v>
      </c>
      <c r="F3511" s="962">
        <v>1</v>
      </c>
      <c r="G3511" s="962" t="s">
        <v>685</v>
      </c>
      <c r="H3511" s="962" t="s">
        <v>79</v>
      </c>
      <c r="I3511" s="962" t="s">
        <v>682</v>
      </c>
    </row>
    <row r="3512" spans="1:9">
      <c r="A3512" s="968" t="s">
        <v>107</v>
      </c>
      <c r="B3512" s="962" t="s">
        <v>687</v>
      </c>
      <c r="C3512" s="964">
        <v>998.82413560652424</v>
      </c>
      <c r="D3512" s="977">
        <v>0</v>
      </c>
      <c r="E3512" s="962">
        <v>0</v>
      </c>
      <c r="F3512" s="962">
        <v>1</v>
      </c>
      <c r="G3512" s="962" t="s">
        <v>685</v>
      </c>
      <c r="H3512" s="962" t="s">
        <v>79</v>
      </c>
      <c r="I3512" s="962" t="s">
        <v>682</v>
      </c>
    </row>
    <row r="3513" spans="1:9">
      <c r="A3513" s="968" t="s">
        <v>108</v>
      </c>
      <c r="B3513" s="962" t="s">
        <v>687</v>
      </c>
      <c r="C3513" s="964">
        <v>332.94137853550808</v>
      </c>
      <c r="D3513" s="977">
        <v>0</v>
      </c>
      <c r="E3513" s="962">
        <v>0</v>
      </c>
      <c r="F3513" s="962">
        <v>1</v>
      </c>
      <c r="G3513" s="962" t="s">
        <v>685</v>
      </c>
      <c r="H3513" s="962" t="s">
        <v>32</v>
      </c>
      <c r="I3513" s="962" t="s">
        <v>682</v>
      </c>
    </row>
    <row r="3514" spans="1:9">
      <c r="A3514" s="966" t="s">
        <v>203</v>
      </c>
      <c r="B3514" s="962" t="s">
        <v>687</v>
      </c>
      <c r="C3514" s="964">
        <v>14066.773243125217</v>
      </c>
      <c r="D3514" s="977">
        <v>0</v>
      </c>
      <c r="E3514" s="962">
        <v>0</v>
      </c>
      <c r="F3514" s="962">
        <v>1</v>
      </c>
      <c r="G3514" s="962" t="s">
        <v>685</v>
      </c>
      <c r="H3514" s="962" t="s">
        <v>146</v>
      </c>
      <c r="I3514" s="963" t="s">
        <v>681</v>
      </c>
    </row>
    <row r="3515" spans="1:9">
      <c r="A3515" s="966" t="s">
        <v>204</v>
      </c>
      <c r="B3515" s="962" t="s">
        <v>687</v>
      </c>
      <c r="C3515" s="964">
        <v>318508.36977599387</v>
      </c>
      <c r="D3515" s="977">
        <v>0</v>
      </c>
      <c r="E3515" s="962">
        <v>0</v>
      </c>
      <c r="F3515" s="962">
        <v>1</v>
      </c>
      <c r="G3515" s="962" t="s">
        <v>685</v>
      </c>
      <c r="H3515" s="962" t="s">
        <v>146</v>
      </c>
      <c r="I3515" s="963" t="s">
        <v>681</v>
      </c>
    </row>
    <row r="3516" spans="1:9">
      <c r="A3516" s="966" t="s">
        <v>262</v>
      </c>
      <c r="B3516" s="962" t="s">
        <v>687</v>
      </c>
      <c r="C3516" s="964">
        <v>42727.476912056867</v>
      </c>
      <c r="D3516" s="977">
        <v>0</v>
      </c>
      <c r="E3516" s="962">
        <v>0</v>
      </c>
      <c r="F3516" s="962">
        <v>1</v>
      </c>
      <c r="G3516" s="962" t="s">
        <v>685</v>
      </c>
      <c r="H3516" s="962" t="s">
        <v>146</v>
      </c>
      <c r="I3516" s="963" t="s">
        <v>681</v>
      </c>
    </row>
    <row r="3517" spans="1:9">
      <c r="A3517" s="966" t="s">
        <v>263</v>
      </c>
      <c r="B3517" s="962" t="s">
        <v>687</v>
      </c>
      <c r="C3517" s="964">
        <v>241.38249943824334</v>
      </c>
      <c r="D3517" s="977">
        <v>0</v>
      </c>
      <c r="E3517" s="962">
        <v>0</v>
      </c>
      <c r="F3517" s="962">
        <v>1</v>
      </c>
      <c r="G3517" s="962" t="s">
        <v>685</v>
      </c>
      <c r="H3517" s="962" t="s">
        <v>24</v>
      </c>
      <c r="I3517" s="962" t="s">
        <v>683</v>
      </c>
    </row>
    <row r="3518" spans="1:9">
      <c r="A3518" s="969" t="s">
        <v>122</v>
      </c>
      <c r="B3518" s="962" t="s">
        <v>687</v>
      </c>
      <c r="C3518" s="964">
        <v>83.23534463387702</v>
      </c>
      <c r="D3518" s="977">
        <v>0</v>
      </c>
      <c r="E3518" s="962">
        <v>0</v>
      </c>
      <c r="F3518" s="962">
        <v>1</v>
      </c>
      <c r="G3518" s="962" t="s">
        <v>685</v>
      </c>
      <c r="H3518" s="962" t="s">
        <v>79</v>
      </c>
      <c r="I3518" s="962" t="s">
        <v>683</v>
      </c>
    </row>
    <row r="3519" spans="1:9">
      <c r="A3519" s="969" t="s">
        <v>120</v>
      </c>
      <c r="B3519" s="962" t="s">
        <v>687</v>
      </c>
      <c r="C3519" s="964">
        <v>0</v>
      </c>
      <c r="D3519" s="977">
        <v>0</v>
      </c>
      <c r="E3519" s="962">
        <v>0</v>
      </c>
      <c r="F3519" s="962">
        <v>1</v>
      </c>
      <c r="G3519" s="962" t="s">
        <v>685</v>
      </c>
      <c r="H3519" s="962" t="s">
        <v>79</v>
      </c>
    </row>
    <row r="3520" spans="1:9">
      <c r="A3520" s="969" t="s">
        <v>123</v>
      </c>
      <c r="B3520" s="962" t="s">
        <v>687</v>
      </c>
      <c r="C3520" s="964">
        <v>0</v>
      </c>
      <c r="D3520" s="977">
        <v>0</v>
      </c>
      <c r="E3520" s="962">
        <v>0</v>
      </c>
      <c r="F3520" s="962">
        <v>1</v>
      </c>
      <c r="G3520" s="962" t="s">
        <v>685</v>
      </c>
      <c r="H3520" s="962" t="s">
        <v>54</v>
      </c>
      <c r="I3520" s="962" t="s">
        <v>683</v>
      </c>
    </row>
    <row r="3521" spans="1:9">
      <c r="A3521" s="967" t="s">
        <v>214</v>
      </c>
      <c r="B3521" s="962" t="s">
        <v>687</v>
      </c>
      <c r="C3521" s="964">
        <v>388.43160829142613</v>
      </c>
      <c r="D3521" s="977">
        <v>0</v>
      </c>
      <c r="E3521" s="962">
        <v>0</v>
      </c>
      <c r="F3521" s="962">
        <v>1</v>
      </c>
      <c r="G3521" s="962" t="s">
        <v>685</v>
      </c>
      <c r="H3521" s="962" t="s">
        <v>146</v>
      </c>
      <c r="I3521" s="962" t="s">
        <v>683</v>
      </c>
    </row>
    <row r="3522" spans="1:9" ht="15.6">
      <c r="A3522" s="967" t="s">
        <v>218</v>
      </c>
      <c r="B3522" s="962" t="s">
        <v>687</v>
      </c>
      <c r="C3522" s="964">
        <v>0</v>
      </c>
      <c r="D3522" s="977">
        <v>0</v>
      </c>
      <c r="E3522" s="962">
        <v>0</v>
      </c>
      <c r="F3522" s="962">
        <v>1</v>
      </c>
      <c r="G3522" s="962" t="s">
        <v>685</v>
      </c>
      <c r="H3522" s="962" t="s">
        <v>146</v>
      </c>
      <c r="I3522" s="973" t="s">
        <v>742</v>
      </c>
    </row>
    <row r="3523" spans="1:9">
      <c r="A3523" s="969" t="s">
        <v>126</v>
      </c>
      <c r="B3523" s="962" t="s">
        <v>687</v>
      </c>
      <c r="C3523" s="964">
        <v>0</v>
      </c>
      <c r="D3523" s="977">
        <v>0</v>
      </c>
      <c r="E3523" s="962">
        <v>0</v>
      </c>
      <c r="F3523" s="962">
        <v>1</v>
      </c>
      <c r="G3523" s="962" t="s">
        <v>685</v>
      </c>
      <c r="H3523" s="962" t="s">
        <v>32</v>
      </c>
      <c r="I3523" s="962" t="s">
        <v>681</v>
      </c>
    </row>
    <row r="3524" spans="1:9">
      <c r="A3524" s="968" t="s">
        <v>129</v>
      </c>
      <c r="B3524" s="962" t="s">
        <v>687</v>
      </c>
      <c r="C3524" s="964">
        <v>83.23534463387702</v>
      </c>
      <c r="D3524" s="977">
        <v>0</v>
      </c>
      <c r="E3524" s="962">
        <v>0</v>
      </c>
      <c r="F3524" s="962">
        <v>1</v>
      </c>
      <c r="G3524" s="962" t="s">
        <v>685</v>
      </c>
      <c r="H3524" s="962" t="s">
        <v>24</v>
      </c>
      <c r="I3524" s="962" t="s">
        <v>682</v>
      </c>
    </row>
    <row r="3525" spans="1:9">
      <c r="A3525" s="968" t="s">
        <v>264</v>
      </c>
      <c r="B3525" s="962" t="s">
        <v>687</v>
      </c>
      <c r="C3525" s="964">
        <v>0</v>
      </c>
      <c r="D3525" s="977">
        <v>0</v>
      </c>
      <c r="E3525" s="962">
        <v>0</v>
      </c>
      <c r="F3525" s="962">
        <v>1</v>
      </c>
      <c r="G3525" s="962" t="s">
        <v>685</v>
      </c>
      <c r="H3525" s="962" t="s">
        <v>133</v>
      </c>
      <c r="I3525" s="962" t="s">
        <v>682</v>
      </c>
    </row>
    <row r="3526" spans="1:9">
      <c r="A3526" s="968" t="s">
        <v>138</v>
      </c>
      <c r="B3526" s="962" t="s">
        <v>687</v>
      </c>
      <c r="C3526" s="964">
        <v>166.47068926775404</v>
      </c>
      <c r="D3526" s="977">
        <v>0</v>
      </c>
      <c r="E3526" s="962">
        <v>0</v>
      </c>
      <c r="F3526" s="962">
        <v>1</v>
      </c>
      <c r="G3526" s="962" t="s">
        <v>685</v>
      </c>
      <c r="H3526" s="962" t="s">
        <v>87</v>
      </c>
      <c r="I3526" s="962" t="s">
        <v>682</v>
      </c>
    </row>
    <row r="3527" spans="1:9">
      <c r="A3527" s="966" t="s">
        <v>212</v>
      </c>
      <c r="B3527" s="962" t="s">
        <v>687</v>
      </c>
      <c r="C3527" s="964">
        <v>0</v>
      </c>
      <c r="D3527" s="977">
        <v>0</v>
      </c>
      <c r="E3527" s="962">
        <v>0</v>
      </c>
      <c r="F3527" s="962">
        <v>1</v>
      </c>
      <c r="G3527" s="962" t="s">
        <v>685</v>
      </c>
      <c r="H3527" s="962" t="s">
        <v>146</v>
      </c>
      <c r="I3527" s="962" t="s">
        <v>705</v>
      </c>
    </row>
    <row r="3528" spans="1:9">
      <c r="A3528" s="962" t="s">
        <v>20</v>
      </c>
      <c r="B3528" s="962" t="s">
        <v>687</v>
      </c>
      <c r="C3528" s="964">
        <v>0</v>
      </c>
      <c r="D3528" s="977">
        <v>0</v>
      </c>
      <c r="E3528" s="962">
        <v>0</v>
      </c>
      <c r="F3528" s="962">
        <v>2</v>
      </c>
      <c r="G3528" s="962" t="s">
        <v>685</v>
      </c>
      <c r="H3528" s="962" t="s">
        <v>24</v>
      </c>
      <c r="I3528" s="963" t="s">
        <v>683</v>
      </c>
    </row>
    <row r="3529" spans="1:9">
      <c r="A3529" s="962" t="s">
        <v>143</v>
      </c>
      <c r="B3529" s="962" t="s">
        <v>687</v>
      </c>
      <c r="C3529" s="964">
        <v>0</v>
      </c>
      <c r="D3529" s="977">
        <v>0</v>
      </c>
      <c r="E3529" s="962">
        <v>0</v>
      </c>
      <c r="F3529" s="962">
        <v>2</v>
      </c>
      <c r="G3529" s="962" t="s">
        <v>685</v>
      </c>
      <c r="H3529" s="962" t="s">
        <v>146</v>
      </c>
      <c r="I3529" s="963" t="s">
        <v>681</v>
      </c>
    </row>
    <row r="3530" spans="1:9">
      <c r="A3530" s="966" t="s">
        <v>152</v>
      </c>
      <c r="B3530" s="962" t="s">
        <v>687</v>
      </c>
      <c r="C3530" s="964">
        <v>13888.238180317694</v>
      </c>
      <c r="D3530" s="977">
        <v>0</v>
      </c>
      <c r="E3530" s="962">
        <v>0</v>
      </c>
      <c r="F3530" s="962">
        <v>2</v>
      </c>
      <c r="G3530" s="962" t="s">
        <v>685</v>
      </c>
      <c r="H3530" s="962" t="s">
        <v>146</v>
      </c>
      <c r="I3530" s="963" t="s">
        <v>681</v>
      </c>
    </row>
    <row r="3531" spans="1:9">
      <c r="A3531" s="966" t="s">
        <v>158</v>
      </c>
      <c r="B3531" s="962" t="s">
        <v>687</v>
      </c>
      <c r="C3531" s="964">
        <v>0</v>
      </c>
      <c r="D3531" s="977">
        <v>0</v>
      </c>
      <c r="E3531" s="962">
        <v>0</v>
      </c>
      <c r="F3531" s="962">
        <v>2</v>
      </c>
      <c r="G3531" s="962" t="s">
        <v>685</v>
      </c>
      <c r="H3531" s="962" t="s">
        <v>146</v>
      </c>
      <c r="I3531" s="963" t="s">
        <v>683</v>
      </c>
    </row>
    <row r="3532" spans="1:9">
      <c r="A3532" s="966" t="s">
        <v>30</v>
      </c>
      <c r="B3532" s="962" t="s">
        <v>687</v>
      </c>
      <c r="C3532" s="964">
        <v>233.22100099412242</v>
      </c>
      <c r="D3532" s="977">
        <v>0</v>
      </c>
      <c r="E3532" s="962">
        <v>0</v>
      </c>
      <c r="F3532" s="962">
        <v>2</v>
      </c>
      <c r="G3532" s="962" t="s">
        <v>685</v>
      </c>
      <c r="H3532" s="962" t="s">
        <v>32</v>
      </c>
      <c r="I3532" s="963" t="s">
        <v>681</v>
      </c>
    </row>
    <row r="3533" spans="1:9">
      <c r="A3533" s="967" t="s">
        <v>39</v>
      </c>
      <c r="B3533" s="962" t="s">
        <v>687</v>
      </c>
      <c r="C3533" s="964">
        <v>1521.0065282225376</v>
      </c>
      <c r="D3533" s="977">
        <v>0</v>
      </c>
      <c r="E3533" s="962">
        <v>0</v>
      </c>
      <c r="F3533" s="962">
        <v>2</v>
      </c>
      <c r="G3533" s="962" t="s">
        <v>685</v>
      </c>
      <c r="H3533" s="962" t="s">
        <v>24</v>
      </c>
      <c r="I3533" s="963" t="s">
        <v>682</v>
      </c>
    </row>
    <row r="3534" spans="1:9">
      <c r="A3534" s="968" t="s">
        <v>70</v>
      </c>
      <c r="B3534" s="962" t="s">
        <v>687</v>
      </c>
      <c r="C3534" s="964">
        <v>101.40043521483584</v>
      </c>
      <c r="D3534" s="977">
        <v>0</v>
      </c>
      <c r="E3534" s="962">
        <v>0</v>
      </c>
      <c r="F3534" s="962">
        <v>2</v>
      </c>
      <c r="G3534" s="962" t="s">
        <v>685</v>
      </c>
      <c r="H3534" s="962" t="s">
        <v>32</v>
      </c>
      <c r="I3534" s="963" t="s">
        <v>711</v>
      </c>
    </row>
    <row r="3535" spans="1:9">
      <c r="A3535" s="968" t="s">
        <v>746</v>
      </c>
      <c r="B3535" s="962" t="s">
        <v>687</v>
      </c>
      <c r="C3535" s="964">
        <v>0</v>
      </c>
      <c r="D3535" s="977">
        <v>0</v>
      </c>
      <c r="E3535" s="962">
        <v>0</v>
      </c>
      <c r="F3535" s="962">
        <v>2</v>
      </c>
      <c r="G3535" s="962" t="s">
        <v>685</v>
      </c>
      <c r="H3535" s="962" t="s">
        <v>46</v>
      </c>
      <c r="I3535" s="963" t="s">
        <v>682</v>
      </c>
    </row>
    <row r="3536" spans="1:9">
      <c r="A3536" s="968" t="s">
        <v>63</v>
      </c>
      <c r="B3536" s="962" t="s">
        <v>687</v>
      </c>
      <c r="C3536" s="964">
        <v>304.2013056445075</v>
      </c>
      <c r="D3536" s="977">
        <v>0</v>
      </c>
      <c r="E3536" s="962">
        <v>0</v>
      </c>
      <c r="F3536" s="962">
        <v>2</v>
      </c>
      <c r="G3536" s="962" t="s">
        <v>685</v>
      </c>
      <c r="H3536" s="962" t="s">
        <v>64</v>
      </c>
      <c r="I3536" s="963" t="s">
        <v>683</v>
      </c>
    </row>
    <row r="3537" spans="1:9">
      <c r="A3537" s="966" t="s">
        <v>166</v>
      </c>
      <c r="B3537" s="962" t="s">
        <v>687</v>
      </c>
      <c r="C3537" s="964">
        <v>10114.693412679875</v>
      </c>
      <c r="D3537" s="977">
        <v>0</v>
      </c>
      <c r="E3537" s="962">
        <v>0</v>
      </c>
      <c r="F3537" s="962">
        <v>2</v>
      </c>
      <c r="G3537" s="962" t="s">
        <v>685</v>
      </c>
      <c r="H3537" s="962" t="s">
        <v>146</v>
      </c>
      <c r="I3537" s="963" t="s">
        <v>683</v>
      </c>
    </row>
    <row r="3538" spans="1:9">
      <c r="A3538" s="966" t="s">
        <v>173</v>
      </c>
      <c r="B3538" s="962" t="s">
        <v>687</v>
      </c>
      <c r="C3538" s="964">
        <v>0</v>
      </c>
      <c r="D3538" s="977">
        <v>0</v>
      </c>
      <c r="E3538" s="962">
        <v>0</v>
      </c>
      <c r="F3538" s="962">
        <v>2</v>
      </c>
      <c r="G3538" s="962" t="s">
        <v>685</v>
      </c>
      <c r="H3538" s="962" t="s">
        <v>146</v>
      </c>
      <c r="I3538" s="963" t="s">
        <v>683</v>
      </c>
    </row>
    <row r="3539" spans="1:9">
      <c r="A3539" s="969" t="s">
        <v>52</v>
      </c>
      <c r="B3539" s="962" t="s">
        <v>687</v>
      </c>
      <c r="C3539" s="964">
        <v>0</v>
      </c>
      <c r="D3539" s="977">
        <v>0</v>
      </c>
      <c r="E3539" s="962">
        <v>0</v>
      </c>
      <c r="F3539" s="962">
        <v>2</v>
      </c>
      <c r="G3539" s="962" t="s">
        <v>685</v>
      </c>
      <c r="H3539" s="962" t="s">
        <v>54</v>
      </c>
      <c r="I3539" s="962" t="s">
        <v>721</v>
      </c>
    </row>
    <row r="3540" spans="1:9">
      <c r="A3540" s="966" t="s">
        <v>185</v>
      </c>
      <c r="B3540" s="962" t="s">
        <v>687</v>
      </c>
      <c r="C3540" s="964">
        <v>140649.16367199161</v>
      </c>
      <c r="D3540" s="977">
        <v>0</v>
      </c>
      <c r="E3540" s="962">
        <v>0</v>
      </c>
      <c r="F3540" s="962">
        <v>2</v>
      </c>
      <c r="G3540" s="962" t="s">
        <v>685</v>
      </c>
      <c r="H3540" s="962" t="s">
        <v>146</v>
      </c>
      <c r="I3540" s="963" t="s">
        <v>681</v>
      </c>
    </row>
    <row r="3541" spans="1:9">
      <c r="A3541" s="968" t="s">
        <v>747</v>
      </c>
      <c r="B3541" s="962" t="s">
        <v>687</v>
      </c>
      <c r="C3541" s="964">
        <v>0</v>
      </c>
      <c r="D3541" s="977">
        <v>0</v>
      </c>
      <c r="E3541" s="962">
        <v>0</v>
      </c>
      <c r="F3541" s="962">
        <v>2</v>
      </c>
      <c r="G3541" s="962" t="s">
        <v>685</v>
      </c>
      <c r="H3541" s="962" t="s">
        <v>24</v>
      </c>
      <c r="I3541" s="962" t="s">
        <v>683</v>
      </c>
    </row>
    <row r="3542" spans="1:9">
      <c r="A3542" s="966" t="s">
        <v>181</v>
      </c>
      <c r="B3542" s="962" t="s">
        <v>687</v>
      </c>
      <c r="C3542" s="964">
        <v>0</v>
      </c>
      <c r="D3542" s="977">
        <v>0</v>
      </c>
      <c r="E3542" s="962">
        <v>0</v>
      </c>
      <c r="F3542" s="962">
        <v>2</v>
      </c>
      <c r="G3542" s="962" t="s">
        <v>685</v>
      </c>
      <c r="H3542" s="962" t="s">
        <v>146</v>
      </c>
      <c r="I3542" s="963" t="s">
        <v>681</v>
      </c>
    </row>
    <row r="3543" spans="1:9">
      <c r="A3543" s="967" t="s">
        <v>261</v>
      </c>
      <c r="B3543" s="962" t="s">
        <v>687</v>
      </c>
      <c r="C3543" s="964">
        <v>0</v>
      </c>
      <c r="D3543" s="977">
        <v>0</v>
      </c>
      <c r="E3543" s="962">
        <v>0</v>
      </c>
      <c r="F3543" s="962">
        <v>2</v>
      </c>
      <c r="G3543" s="962" t="s">
        <v>685</v>
      </c>
      <c r="H3543" s="962" t="s">
        <v>79</v>
      </c>
      <c r="I3543" s="962" t="s">
        <v>683</v>
      </c>
    </row>
    <row r="3544" spans="1:9">
      <c r="A3544" s="966" t="s">
        <v>190</v>
      </c>
      <c r="B3544" s="962" t="s">
        <v>687</v>
      </c>
      <c r="C3544" s="964">
        <v>9399.8203444152805</v>
      </c>
      <c r="D3544" s="977">
        <v>0</v>
      </c>
      <c r="E3544" s="962">
        <v>0</v>
      </c>
      <c r="F3544" s="962">
        <v>2</v>
      </c>
      <c r="G3544" s="962" t="s">
        <v>685</v>
      </c>
      <c r="H3544" s="962" t="s">
        <v>146</v>
      </c>
      <c r="I3544" s="963" t="s">
        <v>681</v>
      </c>
    </row>
    <row r="3545" spans="1:9">
      <c r="A3545" s="968" t="s">
        <v>83</v>
      </c>
      <c r="B3545" s="962" t="s">
        <v>687</v>
      </c>
      <c r="C3545" s="964">
        <v>0</v>
      </c>
      <c r="D3545" s="977">
        <v>0</v>
      </c>
      <c r="E3545" s="962">
        <v>0</v>
      </c>
      <c r="F3545" s="962">
        <v>2</v>
      </c>
      <c r="G3545" s="962" t="s">
        <v>685</v>
      </c>
      <c r="H3545" s="962" t="s">
        <v>87</v>
      </c>
      <c r="I3545" s="962" t="s">
        <v>682</v>
      </c>
    </row>
    <row r="3546" spans="1:9">
      <c r="A3546" s="966" t="s">
        <v>192</v>
      </c>
      <c r="B3546" s="962" t="s">
        <v>687</v>
      </c>
      <c r="C3546" s="964">
        <v>0</v>
      </c>
      <c r="D3546" s="977">
        <v>0</v>
      </c>
      <c r="E3546" s="962">
        <v>0</v>
      </c>
      <c r="F3546" s="962">
        <v>2</v>
      </c>
      <c r="G3546" s="962" t="s">
        <v>685</v>
      </c>
      <c r="H3546" s="962" t="s">
        <v>146</v>
      </c>
      <c r="I3546" s="962" t="s">
        <v>683</v>
      </c>
    </row>
    <row r="3547" spans="1:9">
      <c r="A3547" s="966" t="s">
        <v>94</v>
      </c>
      <c r="B3547" s="962" t="s">
        <v>687</v>
      </c>
      <c r="C3547" s="964">
        <v>0</v>
      </c>
      <c r="D3547" s="977">
        <v>0</v>
      </c>
      <c r="E3547" s="962">
        <v>0</v>
      </c>
      <c r="F3547" s="962">
        <v>2</v>
      </c>
      <c r="G3547" s="962" t="s">
        <v>685</v>
      </c>
      <c r="H3547" s="962" t="s">
        <v>95</v>
      </c>
      <c r="I3547" s="962" t="s">
        <v>726</v>
      </c>
    </row>
    <row r="3548" spans="1:9">
      <c r="A3548" s="966" t="s">
        <v>196</v>
      </c>
      <c r="B3548" s="962" t="s">
        <v>687</v>
      </c>
      <c r="C3548" s="964">
        <v>2051.7492823827297</v>
      </c>
      <c r="D3548" s="977">
        <v>0</v>
      </c>
      <c r="E3548" s="962">
        <v>0</v>
      </c>
      <c r="F3548" s="962">
        <v>2</v>
      </c>
      <c r="G3548" s="962" t="s">
        <v>685</v>
      </c>
      <c r="H3548" s="962" t="s">
        <v>146</v>
      </c>
      <c r="I3548" s="962" t="s">
        <v>681</v>
      </c>
    </row>
    <row r="3549" spans="1:9">
      <c r="A3549" s="966" t="s">
        <v>100</v>
      </c>
      <c r="B3549" s="962" t="s">
        <v>687</v>
      </c>
      <c r="C3549" s="964">
        <v>0</v>
      </c>
      <c r="D3549" s="977">
        <v>0</v>
      </c>
      <c r="E3549" s="962">
        <v>0</v>
      </c>
      <c r="F3549" s="962">
        <v>2</v>
      </c>
      <c r="G3549" s="962" t="s">
        <v>685</v>
      </c>
      <c r="H3549" s="962" t="s">
        <v>24</v>
      </c>
      <c r="I3549" s="962" t="s">
        <v>682</v>
      </c>
    </row>
    <row r="3550" spans="1:9">
      <c r="A3550" s="966" t="s">
        <v>198</v>
      </c>
      <c r="B3550" s="962" t="s">
        <v>687</v>
      </c>
      <c r="C3550" s="964">
        <v>0</v>
      </c>
      <c r="D3550" s="977">
        <v>0</v>
      </c>
      <c r="E3550" s="962">
        <v>0</v>
      </c>
      <c r="F3550" s="962">
        <v>2</v>
      </c>
      <c r="G3550" s="962" t="s">
        <v>685</v>
      </c>
      <c r="H3550" s="962" t="s">
        <v>146</v>
      </c>
      <c r="I3550" s="962" t="s">
        <v>683</v>
      </c>
    </row>
    <row r="3551" spans="1:9">
      <c r="A3551" s="966" t="s">
        <v>201</v>
      </c>
      <c r="B3551" s="962" t="s">
        <v>687</v>
      </c>
      <c r="C3551" s="964">
        <v>0</v>
      </c>
      <c r="D3551" s="977">
        <v>0</v>
      </c>
      <c r="E3551" s="962">
        <v>0</v>
      </c>
      <c r="F3551" s="962">
        <v>2</v>
      </c>
      <c r="G3551" s="962" t="s">
        <v>685</v>
      </c>
      <c r="H3551" s="962" t="s">
        <v>146</v>
      </c>
      <c r="I3551" s="963" t="s">
        <v>683</v>
      </c>
    </row>
    <row r="3552" spans="1:9">
      <c r="A3552" s="968" t="s">
        <v>103</v>
      </c>
      <c r="B3552" s="962" t="s">
        <v>687</v>
      </c>
      <c r="C3552" s="964">
        <v>1723.8073986522093</v>
      </c>
      <c r="D3552" s="977">
        <v>0</v>
      </c>
      <c r="E3552" s="962">
        <v>0</v>
      </c>
      <c r="F3552" s="962">
        <v>2</v>
      </c>
      <c r="G3552" s="962" t="s">
        <v>685</v>
      </c>
      <c r="H3552" s="962" t="s">
        <v>79</v>
      </c>
      <c r="I3552" s="962" t="s">
        <v>682</v>
      </c>
    </row>
    <row r="3553" spans="1:9">
      <c r="A3553" s="968" t="s">
        <v>107</v>
      </c>
      <c r="B3553" s="962" t="s">
        <v>687</v>
      </c>
      <c r="C3553" s="964">
        <v>0</v>
      </c>
      <c r="D3553" s="977">
        <v>0</v>
      </c>
      <c r="E3553" s="962">
        <v>0</v>
      </c>
      <c r="F3553" s="962">
        <v>2</v>
      </c>
      <c r="G3553" s="962" t="s">
        <v>685</v>
      </c>
      <c r="H3553" s="962" t="s">
        <v>79</v>
      </c>
      <c r="I3553" s="962" t="s">
        <v>682</v>
      </c>
    </row>
    <row r="3554" spans="1:9">
      <c r="A3554" s="968" t="s">
        <v>108</v>
      </c>
      <c r="B3554" s="962" t="s">
        <v>687</v>
      </c>
      <c r="C3554" s="964">
        <v>202.80087042967168</v>
      </c>
      <c r="D3554" s="977">
        <v>0</v>
      </c>
      <c r="E3554" s="962">
        <v>0</v>
      </c>
      <c r="F3554" s="962">
        <v>2</v>
      </c>
      <c r="G3554" s="962" t="s">
        <v>685</v>
      </c>
      <c r="H3554" s="962" t="s">
        <v>32</v>
      </c>
      <c r="I3554" s="962" t="s">
        <v>682</v>
      </c>
    </row>
    <row r="3555" spans="1:9">
      <c r="A3555" s="966" t="s">
        <v>203</v>
      </c>
      <c r="B3555" s="962" t="s">
        <v>687</v>
      </c>
      <c r="C3555" s="964">
        <v>18454.879209100123</v>
      </c>
      <c r="D3555" s="977">
        <v>0</v>
      </c>
      <c r="E3555" s="962">
        <v>0</v>
      </c>
      <c r="F3555" s="962">
        <v>2</v>
      </c>
      <c r="G3555" s="962" t="s">
        <v>685</v>
      </c>
      <c r="H3555" s="962" t="s">
        <v>146</v>
      </c>
      <c r="I3555" s="963" t="s">
        <v>681</v>
      </c>
    </row>
    <row r="3556" spans="1:9">
      <c r="A3556" s="966" t="s">
        <v>204</v>
      </c>
      <c r="B3556" s="962" t="s">
        <v>687</v>
      </c>
      <c r="C3556" s="964">
        <v>285695.72621779999</v>
      </c>
      <c r="D3556" s="977">
        <v>0</v>
      </c>
      <c r="E3556" s="962">
        <v>0</v>
      </c>
      <c r="F3556" s="962">
        <v>2</v>
      </c>
      <c r="G3556" s="962" t="s">
        <v>685</v>
      </c>
      <c r="H3556" s="962" t="s">
        <v>146</v>
      </c>
      <c r="I3556" s="963" t="s">
        <v>681</v>
      </c>
    </row>
    <row r="3557" spans="1:9">
      <c r="A3557" s="966" t="s">
        <v>262</v>
      </c>
      <c r="B3557" s="962" t="s">
        <v>687</v>
      </c>
      <c r="C3557" s="964">
        <v>37964.322944434534</v>
      </c>
      <c r="D3557" s="977">
        <v>0</v>
      </c>
      <c r="E3557" s="962">
        <v>0</v>
      </c>
      <c r="F3557" s="962">
        <v>2</v>
      </c>
      <c r="G3557" s="962" t="s">
        <v>685</v>
      </c>
      <c r="H3557" s="962" t="s">
        <v>146</v>
      </c>
      <c r="I3557" s="963" t="s">
        <v>681</v>
      </c>
    </row>
    <row r="3558" spans="1:9">
      <c r="A3558" s="966" t="s">
        <v>263</v>
      </c>
      <c r="B3558" s="962" t="s">
        <v>687</v>
      </c>
      <c r="C3558" s="964">
        <v>0</v>
      </c>
      <c r="D3558" s="977">
        <v>0</v>
      </c>
      <c r="E3558" s="962">
        <v>0</v>
      </c>
      <c r="F3558" s="962">
        <v>2</v>
      </c>
      <c r="G3558" s="962" t="s">
        <v>685</v>
      </c>
      <c r="H3558" s="962" t="s">
        <v>24</v>
      </c>
      <c r="I3558" s="962" t="s">
        <v>683</v>
      </c>
    </row>
    <row r="3559" spans="1:9">
      <c r="A3559" s="969" t="s">
        <v>122</v>
      </c>
      <c r="B3559" s="962" t="s">
        <v>687</v>
      </c>
      <c r="C3559" s="964">
        <v>0</v>
      </c>
      <c r="D3559" s="977">
        <v>0</v>
      </c>
      <c r="E3559" s="962">
        <v>0</v>
      </c>
      <c r="F3559" s="962">
        <v>2</v>
      </c>
      <c r="G3559" s="962" t="s">
        <v>685</v>
      </c>
      <c r="H3559" s="962" t="s">
        <v>79</v>
      </c>
      <c r="I3559" s="962" t="s">
        <v>683</v>
      </c>
    </row>
    <row r="3560" spans="1:9">
      <c r="A3560" s="969" t="s">
        <v>120</v>
      </c>
      <c r="B3560" s="962" t="s">
        <v>687</v>
      </c>
      <c r="C3560" s="964">
        <v>0</v>
      </c>
      <c r="D3560" s="977">
        <v>0</v>
      </c>
      <c r="E3560" s="962">
        <v>0</v>
      </c>
      <c r="F3560" s="962">
        <v>2</v>
      </c>
      <c r="G3560" s="962" t="s">
        <v>685</v>
      </c>
      <c r="H3560" s="962" t="s">
        <v>79</v>
      </c>
    </row>
    <row r="3561" spans="1:9">
      <c r="A3561" s="969" t="s">
        <v>123</v>
      </c>
      <c r="B3561" s="962" t="s">
        <v>687</v>
      </c>
      <c r="C3561" s="964">
        <v>0</v>
      </c>
      <c r="D3561" s="977">
        <v>0</v>
      </c>
      <c r="E3561" s="962">
        <v>0</v>
      </c>
      <c r="F3561" s="962">
        <v>2</v>
      </c>
      <c r="G3561" s="962" t="s">
        <v>685</v>
      </c>
      <c r="H3561" s="962" t="s">
        <v>54</v>
      </c>
      <c r="I3561" s="962" t="s">
        <v>683</v>
      </c>
    </row>
    <row r="3562" spans="1:9">
      <c r="A3562" s="967" t="s">
        <v>214</v>
      </c>
      <c r="B3562" s="962" t="s">
        <v>687</v>
      </c>
      <c r="C3562" s="964">
        <v>0</v>
      </c>
      <c r="D3562" s="977">
        <v>0</v>
      </c>
      <c r="E3562" s="962">
        <v>0</v>
      </c>
      <c r="F3562" s="962">
        <v>2</v>
      </c>
      <c r="G3562" s="962" t="s">
        <v>685</v>
      </c>
      <c r="H3562" s="962" t="s">
        <v>146</v>
      </c>
      <c r="I3562" s="962" t="s">
        <v>683</v>
      </c>
    </row>
    <row r="3563" spans="1:9" ht="15.6">
      <c r="A3563" s="967" t="s">
        <v>218</v>
      </c>
      <c r="B3563" s="962" t="s">
        <v>687</v>
      </c>
      <c r="C3563" s="964">
        <v>0</v>
      </c>
      <c r="D3563" s="977">
        <v>0</v>
      </c>
      <c r="E3563" s="962">
        <v>0</v>
      </c>
      <c r="F3563" s="962">
        <v>2</v>
      </c>
      <c r="G3563" s="962" t="s">
        <v>685</v>
      </c>
      <c r="H3563" s="962" t="s">
        <v>146</v>
      </c>
      <c r="I3563" s="973" t="s">
        <v>742</v>
      </c>
    </row>
    <row r="3564" spans="1:9">
      <c r="A3564" s="969" t="s">
        <v>126</v>
      </c>
      <c r="B3564" s="962" t="s">
        <v>687</v>
      </c>
      <c r="C3564" s="964">
        <v>0</v>
      </c>
      <c r="D3564" s="977">
        <v>0</v>
      </c>
      <c r="E3564" s="962">
        <v>0</v>
      </c>
      <c r="F3564" s="962">
        <v>2</v>
      </c>
      <c r="G3564" s="962" t="s">
        <v>685</v>
      </c>
      <c r="H3564" s="962" t="s">
        <v>32</v>
      </c>
      <c r="I3564" s="962" t="s">
        <v>681</v>
      </c>
    </row>
    <row r="3565" spans="1:9">
      <c r="A3565" s="968" t="s">
        <v>129</v>
      </c>
      <c r="B3565" s="962" t="s">
        <v>687</v>
      </c>
      <c r="C3565" s="964">
        <v>101.40043521483584</v>
      </c>
      <c r="D3565" s="977">
        <v>0</v>
      </c>
      <c r="E3565" s="962">
        <v>0</v>
      </c>
      <c r="F3565" s="962">
        <v>2</v>
      </c>
      <c r="G3565" s="962" t="s">
        <v>685</v>
      </c>
      <c r="H3565" s="962" t="s">
        <v>24</v>
      </c>
      <c r="I3565" s="962" t="s">
        <v>682</v>
      </c>
    </row>
    <row r="3566" spans="1:9">
      <c r="A3566" s="968" t="s">
        <v>264</v>
      </c>
      <c r="B3566" s="962" t="s">
        <v>687</v>
      </c>
      <c r="C3566" s="964">
        <v>0</v>
      </c>
      <c r="D3566" s="977">
        <v>0</v>
      </c>
      <c r="E3566" s="962">
        <v>0</v>
      </c>
      <c r="F3566" s="962">
        <v>2</v>
      </c>
      <c r="G3566" s="962" t="s">
        <v>685</v>
      </c>
      <c r="H3566" s="962" t="s">
        <v>133</v>
      </c>
      <c r="I3566" s="962" t="s">
        <v>682</v>
      </c>
    </row>
    <row r="3567" spans="1:9">
      <c r="A3567" s="968" t="s">
        <v>138</v>
      </c>
      <c r="B3567" s="962" t="s">
        <v>687</v>
      </c>
      <c r="C3567" s="964">
        <v>202.80087042967168</v>
      </c>
      <c r="D3567" s="977">
        <v>0</v>
      </c>
      <c r="E3567" s="962">
        <v>0</v>
      </c>
      <c r="F3567" s="962">
        <v>2</v>
      </c>
      <c r="G3567" s="962" t="s">
        <v>685</v>
      </c>
      <c r="H3567" s="962" t="s">
        <v>87</v>
      </c>
      <c r="I3567" s="962" t="s">
        <v>682</v>
      </c>
    </row>
    <row r="3568" spans="1:9">
      <c r="A3568" s="966" t="s">
        <v>212</v>
      </c>
      <c r="B3568" s="962" t="s">
        <v>687</v>
      </c>
      <c r="C3568" s="964">
        <v>0</v>
      </c>
      <c r="D3568" s="977">
        <v>0</v>
      </c>
      <c r="E3568" s="962">
        <v>0</v>
      </c>
      <c r="F3568" s="962">
        <v>2</v>
      </c>
      <c r="G3568" s="962" t="s">
        <v>685</v>
      </c>
      <c r="H3568" s="962" t="s">
        <v>146</v>
      </c>
      <c r="I3568" s="962" t="s">
        <v>705</v>
      </c>
    </row>
    <row r="3569" spans="1:9">
      <c r="A3569" s="962" t="s">
        <v>20</v>
      </c>
      <c r="B3569" s="962" t="s">
        <v>687</v>
      </c>
      <c r="C3569" s="964">
        <v>0</v>
      </c>
      <c r="D3569" s="977">
        <v>0</v>
      </c>
      <c r="E3569" s="962">
        <v>0</v>
      </c>
      <c r="F3569" s="962">
        <v>3</v>
      </c>
      <c r="G3569" s="962" t="s">
        <v>685</v>
      </c>
      <c r="H3569" s="962" t="s">
        <v>24</v>
      </c>
      <c r="I3569" s="963" t="s">
        <v>683</v>
      </c>
    </row>
    <row r="3570" spans="1:9">
      <c r="A3570" s="962" t="s">
        <v>143</v>
      </c>
      <c r="B3570" s="962" t="s">
        <v>687</v>
      </c>
      <c r="C3570" s="964">
        <v>1131.0948014393296</v>
      </c>
      <c r="D3570" s="977">
        <v>0</v>
      </c>
      <c r="E3570" s="962">
        <v>0</v>
      </c>
      <c r="F3570" s="962">
        <v>3</v>
      </c>
      <c r="G3570" s="962" t="s">
        <v>685</v>
      </c>
      <c r="H3570" s="962" t="s">
        <v>146</v>
      </c>
      <c r="I3570" s="963" t="s">
        <v>681</v>
      </c>
    </row>
    <row r="3571" spans="1:9">
      <c r="A3571" s="966" t="s">
        <v>152</v>
      </c>
      <c r="B3571" s="962" t="s">
        <v>687</v>
      </c>
      <c r="C3571" s="964">
        <v>12314.528996881219</v>
      </c>
      <c r="D3571" s="977">
        <v>0</v>
      </c>
      <c r="E3571" s="962">
        <v>0</v>
      </c>
      <c r="F3571" s="962">
        <v>3</v>
      </c>
      <c r="G3571" s="962" t="s">
        <v>685</v>
      </c>
      <c r="H3571" s="962" t="s">
        <v>146</v>
      </c>
      <c r="I3571" s="963" t="s">
        <v>681</v>
      </c>
    </row>
    <row r="3572" spans="1:9">
      <c r="A3572" s="966" t="s">
        <v>158</v>
      </c>
      <c r="B3572" s="962" t="s">
        <v>687</v>
      </c>
      <c r="C3572" s="964">
        <v>3542.0505264279636</v>
      </c>
      <c r="D3572" s="977">
        <v>0</v>
      </c>
      <c r="E3572" s="962">
        <v>0</v>
      </c>
      <c r="F3572" s="962">
        <v>3</v>
      </c>
      <c r="G3572" s="962" t="s">
        <v>685</v>
      </c>
      <c r="H3572" s="962" t="s">
        <v>146</v>
      </c>
      <c r="I3572" s="963" t="s">
        <v>683</v>
      </c>
    </row>
    <row r="3573" spans="1:9">
      <c r="A3573" s="966" t="s">
        <v>30</v>
      </c>
      <c r="B3573" s="962" t="s">
        <v>687</v>
      </c>
      <c r="C3573" s="964">
        <v>0</v>
      </c>
      <c r="D3573" s="977">
        <v>0</v>
      </c>
      <c r="E3573" s="962">
        <v>0</v>
      </c>
      <c r="F3573" s="962">
        <v>3</v>
      </c>
      <c r="G3573" s="962" t="s">
        <v>685</v>
      </c>
      <c r="H3573" s="962" t="s">
        <v>32</v>
      </c>
      <c r="I3573" s="963" t="s">
        <v>681</v>
      </c>
    </row>
    <row r="3574" spans="1:9">
      <c r="A3574" s="967" t="s">
        <v>39</v>
      </c>
      <c r="B3574" s="962" t="s">
        <v>687</v>
      </c>
      <c r="C3574" s="964">
        <v>212.52303158567778</v>
      </c>
      <c r="D3574" s="977">
        <v>0</v>
      </c>
      <c r="E3574" s="962">
        <v>0</v>
      </c>
      <c r="F3574" s="962">
        <v>3</v>
      </c>
      <c r="G3574" s="962" t="s">
        <v>685</v>
      </c>
      <c r="H3574" s="962" t="s">
        <v>24</v>
      </c>
      <c r="I3574" s="963" t="s">
        <v>682</v>
      </c>
    </row>
    <row r="3575" spans="1:9">
      <c r="A3575" s="968" t="s">
        <v>70</v>
      </c>
      <c r="B3575" s="962" t="s">
        <v>687</v>
      </c>
      <c r="C3575" s="964">
        <v>70.841010528559266</v>
      </c>
      <c r="D3575" s="977">
        <v>0</v>
      </c>
      <c r="E3575" s="962">
        <v>0</v>
      </c>
      <c r="F3575" s="962">
        <v>3</v>
      </c>
      <c r="G3575" s="962" t="s">
        <v>685</v>
      </c>
      <c r="H3575" s="962" t="s">
        <v>32</v>
      </c>
      <c r="I3575" s="963" t="s">
        <v>711</v>
      </c>
    </row>
    <row r="3576" spans="1:9">
      <c r="A3576" s="968" t="s">
        <v>746</v>
      </c>
      <c r="B3576" s="962" t="s">
        <v>687</v>
      </c>
      <c r="C3576" s="964">
        <v>0</v>
      </c>
      <c r="D3576" s="977">
        <v>0</v>
      </c>
      <c r="E3576" s="962">
        <v>0</v>
      </c>
      <c r="F3576" s="962">
        <v>3</v>
      </c>
      <c r="G3576" s="962" t="s">
        <v>685</v>
      </c>
      <c r="H3576" s="962" t="s">
        <v>46</v>
      </c>
      <c r="I3576" s="963" t="s">
        <v>682</v>
      </c>
    </row>
    <row r="3577" spans="1:9">
      <c r="A3577" s="968" t="s">
        <v>63</v>
      </c>
      <c r="B3577" s="962" t="s">
        <v>687</v>
      </c>
      <c r="C3577" s="964">
        <v>354.20505264279637</v>
      </c>
      <c r="D3577" s="977">
        <v>0</v>
      </c>
      <c r="E3577" s="962">
        <v>0</v>
      </c>
      <c r="F3577" s="962">
        <v>3</v>
      </c>
      <c r="G3577" s="962" t="s">
        <v>685</v>
      </c>
      <c r="H3577" s="962" t="s">
        <v>64</v>
      </c>
      <c r="I3577" s="963" t="s">
        <v>683</v>
      </c>
    </row>
    <row r="3578" spans="1:9">
      <c r="A3578" s="966" t="s">
        <v>166</v>
      </c>
      <c r="B3578" s="962" t="s">
        <v>687</v>
      </c>
      <c r="C3578" s="964">
        <v>0</v>
      </c>
      <c r="D3578" s="977">
        <v>0</v>
      </c>
      <c r="E3578" s="962">
        <v>0</v>
      </c>
      <c r="F3578" s="962">
        <v>3</v>
      </c>
      <c r="G3578" s="962" t="s">
        <v>685</v>
      </c>
      <c r="H3578" s="962" t="s">
        <v>146</v>
      </c>
      <c r="I3578" s="963" t="s">
        <v>683</v>
      </c>
    </row>
    <row r="3579" spans="1:9">
      <c r="A3579" s="966" t="s">
        <v>173</v>
      </c>
      <c r="B3579" s="962" t="s">
        <v>687</v>
      </c>
      <c r="C3579" s="964">
        <v>0</v>
      </c>
      <c r="D3579" s="977">
        <v>0</v>
      </c>
      <c r="E3579" s="962">
        <v>0</v>
      </c>
      <c r="F3579" s="962">
        <v>3</v>
      </c>
      <c r="G3579" s="962" t="s">
        <v>685</v>
      </c>
      <c r="H3579" s="962" t="s">
        <v>146</v>
      </c>
      <c r="I3579" s="963" t="s">
        <v>683</v>
      </c>
    </row>
    <row r="3580" spans="1:9">
      <c r="A3580" s="969" t="s">
        <v>52</v>
      </c>
      <c r="B3580" s="962" t="s">
        <v>687</v>
      </c>
      <c r="C3580" s="964">
        <v>0</v>
      </c>
      <c r="D3580" s="977">
        <v>0</v>
      </c>
      <c r="E3580" s="962">
        <v>0</v>
      </c>
      <c r="F3580" s="962">
        <v>3</v>
      </c>
      <c r="G3580" s="962" t="s">
        <v>685</v>
      </c>
      <c r="H3580" s="962" t="s">
        <v>54</v>
      </c>
      <c r="I3580" s="962" t="s">
        <v>721</v>
      </c>
    </row>
    <row r="3581" spans="1:9">
      <c r="A3581" s="966" t="s">
        <v>185</v>
      </c>
      <c r="B3581" s="962" t="s">
        <v>687</v>
      </c>
      <c r="C3581" s="964">
        <v>101179.85397092358</v>
      </c>
      <c r="D3581" s="977">
        <v>0</v>
      </c>
      <c r="E3581" s="962">
        <v>0</v>
      </c>
      <c r="F3581" s="962">
        <v>3</v>
      </c>
      <c r="G3581" s="962" t="s">
        <v>685</v>
      </c>
      <c r="H3581" s="962" t="s">
        <v>146</v>
      </c>
      <c r="I3581" s="963" t="s">
        <v>681</v>
      </c>
    </row>
    <row r="3582" spans="1:9">
      <c r="A3582" s="968" t="s">
        <v>747</v>
      </c>
      <c r="B3582" s="962" t="s">
        <v>687</v>
      </c>
      <c r="C3582" s="964">
        <v>283.36404211423707</v>
      </c>
      <c r="D3582" s="977">
        <v>0</v>
      </c>
      <c r="E3582" s="962">
        <v>0</v>
      </c>
      <c r="F3582" s="962">
        <v>3</v>
      </c>
      <c r="G3582" s="962" t="s">
        <v>685</v>
      </c>
      <c r="H3582" s="962" t="s">
        <v>24</v>
      </c>
      <c r="I3582" s="962" t="s">
        <v>683</v>
      </c>
    </row>
    <row r="3583" spans="1:9">
      <c r="A3583" s="966" t="s">
        <v>181</v>
      </c>
      <c r="B3583" s="962" t="s">
        <v>687</v>
      </c>
      <c r="C3583" s="964">
        <v>4455.1124399071714</v>
      </c>
      <c r="D3583" s="977">
        <v>0</v>
      </c>
      <c r="E3583" s="962">
        <v>0</v>
      </c>
      <c r="F3583" s="962">
        <v>3</v>
      </c>
      <c r="G3583" s="962" t="s">
        <v>685</v>
      </c>
      <c r="H3583" s="962" t="s">
        <v>146</v>
      </c>
      <c r="I3583" s="963" t="s">
        <v>681</v>
      </c>
    </row>
    <row r="3584" spans="1:9">
      <c r="A3584" s="967" t="s">
        <v>261</v>
      </c>
      <c r="B3584" s="962" t="s">
        <v>687</v>
      </c>
      <c r="C3584" s="964">
        <v>0</v>
      </c>
      <c r="D3584" s="977">
        <v>0</v>
      </c>
      <c r="E3584" s="962">
        <v>0</v>
      </c>
      <c r="F3584" s="962">
        <v>3</v>
      </c>
      <c r="G3584" s="962" t="s">
        <v>685</v>
      </c>
      <c r="H3584" s="962" t="s">
        <v>79</v>
      </c>
      <c r="I3584" s="962" t="s">
        <v>683</v>
      </c>
    </row>
    <row r="3585" spans="1:9">
      <c r="A3585" s="966" t="s">
        <v>190</v>
      </c>
      <c r="B3585" s="962" t="s">
        <v>687</v>
      </c>
      <c r="C3585" s="964">
        <v>10663.933451565788</v>
      </c>
      <c r="D3585" s="977">
        <v>0</v>
      </c>
      <c r="E3585" s="962">
        <v>0</v>
      </c>
      <c r="F3585" s="962">
        <v>3</v>
      </c>
      <c r="G3585" s="962" t="s">
        <v>685</v>
      </c>
      <c r="H3585" s="962" t="s">
        <v>146</v>
      </c>
      <c r="I3585" s="963" t="s">
        <v>681</v>
      </c>
    </row>
    <row r="3586" spans="1:9">
      <c r="A3586" s="968" t="s">
        <v>83</v>
      </c>
      <c r="B3586" s="962" t="s">
        <v>687</v>
      </c>
      <c r="C3586" s="964">
        <v>0</v>
      </c>
      <c r="D3586" s="977">
        <v>0</v>
      </c>
      <c r="E3586" s="962">
        <v>0</v>
      </c>
      <c r="F3586" s="962">
        <v>3</v>
      </c>
      <c r="G3586" s="962" t="s">
        <v>685</v>
      </c>
      <c r="H3586" s="962" t="s">
        <v>87</v>
      </c>
      <c r="I3586" s="962" t="s">
        <v>682</v>
      </c>
    </row>
    <row r="3587" spans="1:9">
      <c r="A3587" s="966" t="s">
        <v>192</v>
      </c>
      <c r="B3587" s="962" t="s">
        <v>687</v>
      </c>
      <c r="C3587" s="964">
        <v>0</v>
      </c>
      <c r="D3587" s="977">
        <v>0</v>
      </c>
      <c r="E3587" s="962">
        <v>0</v>
      </c>
      <c r="F3587" s="962">
        <v>3</v>
      </c>
      <c r="G3587" s="962" t="s">
        <v>685</v>
      </c>
      <c r="H3587" s="962" t="s">
        <v>146</v>
      </c>
      <c r="I3587" s="962" t="s">
        <v>683</v>
      </c>
    </row>
    <row r="3588" spans="1:9">
      <c r="A3588" s="966" t="s">
        <v>94</v>
      </c>
      <c r="B3588" s="962" t="s">
        <v>687</v>
      </c>
      <c r="C3588" s="964">
        <v>283.36404211423707</v>
      </c>
      <c r="D3588" s="977">
        <v>0</v>
      </c>
      <c r="E3588" s="962">
        <v>0</v>
      </c>
      <c r="F3588" s="962">
        <v>3</v>
      </c>
      <c r="G3588" s="962" t="s">
        <v>685</v>
      </c>
      <c r="H3588" s="962" t="s">
        <v>95</v>
      </c>
      <c r="I3588" s="962" t="s">
        <v>726</v>
      </c>
    </row>
    <row r="3589" spans="1:9">
      <c r="A3589" s="966" t="s">
        <v>196</v>
      </c>
      <c r="B3589" s="962" t="s">
        <v>687</v>
      </c>
      <c r="C3589" s="964">
        <v>7820.847562352943</v>
      </c>
      <c r="D3589" s="977">
        <v>0</v>
      </c>
      <c r="E3589" s="962">
        <v>0</v>
      </c>
      <c r="F3589" s="962">
        <v>3</v>
      </c>
      <c r="G3589" s="962" t="s">
        <v>685</v>
      </c>
      <c r="H3589" s="962" t="s">
        <v>146</v>
      </c>
      <c r="I3589" s="962" t="s">
        <v>681</v>
      </c>
    </row>
    <row r="3590" spans="1:9">
      <c r="A3590" s="966" t="s">
        <v>100</v>
      </c>
      <c r="B3590" s="962" t="s">
        <v>687</v>
      </c>
      <c r="C3590" s="964">
        <v>0</v>
      </c>
      <c r="D3590" s="977">
        <v>0</v>
      </c>
      <c r="E3590" s="962">
        <v>0</v>
      </c>
      <c r="F3590" s="962">
        <v>3</v>
      </c>
      <c r="G3590" s="962" t="s">
        <v>685</v>
      </c>
      <c r="H3590" s="962" t="s">
        <v>24</v>
      </c>
      <c r="I3590" s="962" t="s">
        <v>682</v>
      </c>
    </row>
    <row r="3591" spans="1:9">
      <c r="A3591" s="966" t="s">
        <v>198</v>
      </c>
      <c r="B3591" s="962" t="s">
        <v>687</v>
      </c>
      <c r="C3591" s="964">
        <v>0</v>
      </c>
      <c r="D3591" s="977">
        <v>0</v>
      </c>
      <c r="E3591" s="962">
        <v>0</v>
      </c>
      <c r="F3591" s="962">
        <v>3</v>
      </c>
      <c r="G3591" s="962" t="s">
        <v>685</v>
      </c>
      <c r="H3591" s="962" t="s">
        <v>146</v>
      </c>
      <c r="I3591" s="962" t="s">
        <v>683</v>
      </c>
    </row>
    <row r="3592" spans="1:9">
      <c r="A3592" s="966" t="s">
        <v>201</v>
      </c>
      <c r="B3592" s="962" t="s">
        <v>687</v>
      </c>
      <c r="C3592" s="964">
        <v>0</v>
      </c>
      <c r="D3592" s="977">
        <v>0</v>
      </c>
      <c r="E3592" s="962">
        <v>0</v>
      </c>
      <c r="F3592" s="962">
        <v>3</v>
      </c>
      <c r="G3592" s="962" t="s">
        <v>685</v>
      </c>
      <c r="H3592" s="962" t="s">
        <v>146</v>
      </c>
      <c r="I3592" s="963" t="s">
        <v>683</v>
      </c>
    </row>
    <row r="3593" spans="1:9">
      <c r="A3593" s="968" t="s">
        <v>103</v>
      </c>
      <c r="B3593" s="962" t="s">
        <v>687</v>
      </c>
      <c r="C3593" s="964">
        <v>1345.979200042626</v>
      </c>
      <c r="D3593" s="977">
        <v>0</v>
      </c>
      <c r="E3593" s="962">
        <v>0</v>
      </c>
      <c r="F3593" s="962">
        <v>3</v>
      </c>
      <c r="G3593" s="962" t="s">
        <v>685</v>
      </c>
      <c r="H3593" s="962" t="s">
        <v>79</v>
      </c>
      <c r="I3593" s="962" t="s">
        <v>682</v>
      </c>
    </row>
    <row r="3594" spans="1:9">
      <c r="A3594" s="968" t="s">
        <v>107</v>
      </c>
      <c r="B3594" s="962" t="s">
        <v>687</v>
      </c>
      <c r="C3594" s="964">
        <v>0</v>
      </c>
      <c r="D3594" s="977">
        <v>0</v>
      </c>
      <c r="E3594" s="962">
        <v>0</v>
      </c>
      <c r="F3594" s="962">
        <v>3</v>
      </c>
      <c r="G3594" s="962" t="s">
        <v>685</v>
      </c>
      <c r="H3594" s="962" t="s">
        <v>79</v>
      </c>
      <c r="I3594" s="962" t="s">
        <v>682</v>
      </c>
    </row>
    <row r="3595" spans="1:9">
      <c r="A3595" s="968" t="s">
        <v>108</v>
      </c>
      <c r="B3595" s="962" t="s">
        <v>687</v>
      </c>
      <c r="C3595" s="964">
        <v>141.68202105711853</v>
      </c>
      <c r="D3595" s="977">
        <v>0</v>
      </c>
      <c r="E3595" s="962">
        <v>0</v>
      </c>
      <c r="F3595" s="962">
        <v>3</v>
      </c>
      <c r="G3595" s="962" t="s">
        <v>685</v>
      </c>
      <c r="H3595" s="962" t="s">
        <v>32</v>
      </c>
      <c r="I3595" s="962" t="s">
        <v>682</v>
      </c>
    </row>
    <row r="3596" spans="1:9">
      <c r="A3596" s="966" t="s">
        <v>203</v>
      </c>
      <c r="B3596" s="962" t="s">
        <v>687</v>
      </c>
      <c r="C3596" s="964">
        <v>28548.927243009384</v>
      </c>
      <c r="D3596" s="977">
        <v>0</v>
      </c>
      <c r="E3596" s="962">
        <v>0</v>
      </c>
      <c r="F3596" s="962">
        <v>3</v>
      </c>
      <c r="G3596" s="962" t="s">
        <v>685</v>
      </c>
      <c r="H3596" s="962" t="s">
        <v>146</v>
      </c>
      <c r="I3596" s="963" t="s">
        <v>681</v>
      </c>
    </row>
    <row r="3597" spans="1:9">
      <c r="A3597" s="966" t="s">
        <v>204</v>
      </c>
      <c r="B3597" s="962" t="s">
        <v>687</v>
      </c>
      <c r="C3597" s="964">
        <v>204645.51121490198</v>
      </c>
      <c r="D3597" s="977">
        <v>0</v>
      </c>
      <c r="E3597" s="962">
        <v>0</v>
      </c>
      <c r="F3597" s="962">
        <v>3</v>
      </c>
      <c r="G3597" s="962" t="s">
        <v>685</v>
      </c>
      <c r="H3597" s="962" t="s">
        <v>146</v>
      </c>
      <c r="I3597" s="963" t="s">
        <v>681</v>
      </c>
    </row>
    <row r="3598" spans="1:9">
      <c r="A3598" s="966" t="s">
        <v>262</v>
      </c>
      <c r="B3598" s="962" t="s">
        <v>687</v>
      </c>
      <c r="C3598" s="964">
        <v>14699.50968467605</v>
      </c>
      <c r="D3598" s="977">
        <v>0</v>
      </c>
      <c r="E3598" s="962">
        <v>0</v>
      </c>
      <c r="F3598" s="962">
        <v>3</v>
      </c>
      <c r="G3598" s="962" t="s">
        <v>685</v>
      </c>
      <c r="H3598" s="962" t="s">
        <v>146</v>
      </c>
      <c r="I3598" s="963" t="s">
        <v>681</v>
      </c>
    </row>
    <row r="3599" spans="1:9">
      <c r="A3599" s="966" t="s">
        <v>263</v>
      </c>
      <c r="B3599" s="962" t="s">
        <v>687</v>
      </c>
      <c r="C3599" s="964">
        <v>0</v>
      </c>
      <c r="D3599" s="977">
        <v>0</v>
      </c>
      <c r="E3599" s="962">
        <v>0</v>
      </c>
      <c r="F3599" s="962">
        <v>3</v>
      </c>
      <c r="G3599" s="962" t="s">
        <v>685</v>
      </c>
      <c r="H3599" s="962" t="s">
        <v>24</v>
      </c>
      <c r="I3599" s="962" t="s">
        <v>683</v>
      </c>
    </row>
    <row r="3600" spans="1:9">
      <c r="A3600" s="969" t="s">
        <v>122</v>
      </c>
      <c r="B3600" s="962" t="s">
        <v>687</v>
      </c>
      <c r="C3600" s="964">
        <v>0</v>
      </c>
      <c r="D3600" s="977">
        <v>0</v>
      </c>
      <c r="E3600" s="962">
        <v>0</v>
      </c>
      <c r="F3600" s="962">
        <v>3</v>
      </c>
      <c r="G3600" s="962" t="s">
        <v>685</v>
      </c>
      <c r="H3600" s="962" t="s">
        <v>79</v>
      </c>
      <c r="I3600" s="962" t="s">
        <v>683</v>
      </c>
    </row>
    <row r="3601" spans="1:9">
      <c r="A3601" s="969" t="s">
        <v>120</v>
      </c>
      <c r="B3601" s="962" t="s">
        <v>687</v>
      </c>
      <c r="C3601" s="964">
        <v>0</v>
      </c>
      <c r="D3601" s="977">
        <v>0</v>
      </c>
      <c r="E3601" s="962">
        <v>0</v>
      </c>
      <c r="F3601" s="962">
        <v>3</v>
      </c>
      <c r="G3601" s="962" t="s">
        <v>685</v>
      </c>
      <c r="H3601" s="962" t="s">
        <v>79</v>
      </c>
    </row>
    <row r="3602" spans="1:9">
      <c r="A3602" s="969" t="s">
        <v>123</v>
      </c>
      <c r="B3602" s="962" t="s">
        <v>687</v>
      </c>
      <c r="C3602" s="964">
        <v>0</v>
      </c>
      <c r="D3602" s="977">
        <v>0</v>
      </c>
      <c r="E3602" s="962">
        <v>0</v>
      </c>
      <c r="F3602" s="962">
        <v>3</v>
      </c>
      <c r="G3602" s="962" t="s">
        <v>685</v>
      </c>
      <c r="H3602" s="962" t="s">
        <v>54</v>
      </c>
      <c r="I3602" s="962" t="s">
        <v>683</v>
      </c>
    </row>
    <row r="3603" spans="1:9">
      <c r="A3603" s="967" t="s">
        <v>214</v>
      </c>
      <c r="B3603" s="962" t="s">
        <v>687</v>
      </c>
      <c r="C3603" s="964">
        <v>904.28247200344674</v>
      </c>
      <c r="D3603" s="977">
        <v>0</v>
      </c>
      <c r="E3603" s="962">
        <v>0</v>
      </c>
      <c r="F3603" s="962">
        <v>3</v>
      </c>
      <c r="G3603" s="962" t="s">
        <v>685</v>
      </c>
      <c r="H3603" s="962" t="s">
        <v>146</v>
      </c>
      <c r="I3603" s="962" t="s">
        <v>683</v>
      </c>
    </row>
    <row r="3604" spans="1:9" ht="15.6">
      <c r="A3604" s="967" t="s">
        <v>218</v>
      </c>
      <c r="B3604" s="962" t="s">
        <v>687</v>
      </c>
      <c r="C3604" s="964">
        <v>70.841010528559266</v>
      </c>
      <c r="D3604" s="977">
        <v>0</v>
      </c>
      <c r="E3604" s="962">
        <v>0</v>
      </c>
      <c r="F3604" s="962">
        <v>3</v>
      </c>
      <c r="G3604" s="962" t="s">
        <v>685</v>
      </c>
      <c r="H3604" s="962" t="s">
        <v>146</v>
      </c>
      <c r="I3604" s="973" t="s">
        <v>742</v>
      </c>
    </row>
    <row r="3605" spans="1:9">
      <c r="A3605" s="969" t="s">
        <v>126</v>
      </c>
      <c r="B3605" s="962" t="s">
        <v>687</v>
      </c>
      <c r="C3605" s="964">
        <v>141.68202105711853</v>
      </c>
      <c r="D3605" s="977">
        <v>0</v>
      </c>
      <c r="E3605" s="962">
        <v>0</v>
      </c>
      <c r="F3605" s="962">
        <v>3</v>
      </c>
      <c r="G3605" s="962" t="s">
        <v>685</v>
      </c>
      <c r="H3605" s="962" t="s">
        <v>32</v>
      </c>
      <c r="I3605" s="962" t="s">
        <v>681</v>
      </c>
    </row>
    <row r="3606" spans="1:9">
      <c r="A3606" s="968" t="s">
        <v>129</v>
      </c>
      <c r="B3606" s="962" t="s">
        <v>687</v>
      </c>
      <c r="C3606" s="964">
        <v>0</v>
      </c>
      <c r="D3606" s="977">
        <v>0</v>
      </c>
      <c r="E3606" s="962">
        <v>0</v>
      </c>
      <c r="F3606" s="962">
        <v>3</v>
      </c>
      <c r="G3606" s="962" t="s">
        <v>685</v>
      </c>
      <c r="H3606" s="962" t="s">
        <v>24</v>
      </c>
      <c r="I3606" s="962" t="s">
        <v>682</v>
      </c>
    </row>
    <row r="3607" spans="1:9">
      <c r="A3607" s="968" t="s">
        <v>264</v>
      </c>
      <c r="B3607" s="962" t="s">
        <v>687</v>
      </c>
      <c r="C3607" s="964">
        <v>0</v>
      </c>
      <c r="D3607" s="977">
        <v>0</v>
      </c>
      <c r="E3607" s="962">
        <v>0</v>
      </c>
      <c r="F3607" s="962">
        <v>3</v>
      </c>
      <c r="G3607" s="962" t="s">
        <v>685</v>
      </c>
      <c r="H3607" s="962" t="s">
        <v>133</v>
      </c>
      <c r="I3607" s="962" t="s">
        <v>682</v>
      </c>
    </row>
    <row r="3608" spans="1:9">
      <c r="A3608" s="968" t="s">
        <v>138</v>
      </c>
      <c r="B3608" s="962" t="s">
        <v>687</v>
      </c>
      <c r="C3608" s="964">
        <v>0</v>
      </c>
      <c r="D3608" s="977">
        <v>0</v>
      </c>
      <c r="E3608" s="962">
        <v>0</v>
      </c>
      <c r="F3608" s="962">
        <v>3</v>
      </c>
      <c r="G3608" s="962" t="s">
        <v>685</v>
      </c>
      <c r="H3608" s="962" t="s">
        <v>87</v>
      </c>
      <c r="I3608" s="962" t="s">
        <v>682</v>
      </c>
    </row>
    <row r="3609" spans="1:9">
      <c r="A3609" s="966" t="s">
        <v>212</v>
      </c>
      <c r="B3609" s="962" t="s">
        <v>687</v>
      </c>
      <c r="C3609" s="964">
        <v>0</v>
      </c>
      <c r="D3609" s="977">
        <v>0</v>
      </c>
      <c r="E3609" s="962">
        <v>0</v>
      </c>
      <c r="F3609" s="962">
        <v>3</v>
      </c>
      <c r="G3609" s="962" t="s">
        <v>685</v>
      </c>
      <c r="H3609" s="962" t="s">
        <v>146</v>
      </c>
      <c r="I3609" s="962" t="s">
        <v>705</v>
      </c>
    </row>
    <row r="3610" spans="1:9">
      <c r="A3610" s="962" t="s">
        <v>20</v>
      </c>
      <c r="B3610" s="962" t="s">
        <v>687</v>
      </c>
      <c r="C3610" s="964">
        <v>0</v>
      </c>
      <c r="D3610" s="977">
        <v>0</v>
      </c>
      <c r="E3610" s="962">
        <v>0</v>
      </c>
      <c r="F3610" s="962">
        <v>4</v>
      </c>
      <c r="G3610" s="962" t="s">
        <v>677</v>
      </c>
      <c r="H3610" s="962" t="s">
        <v>24</v>
      </c>
      <c r="I3610" s="963" t="s">
        <v>683</v>
      </c>
    </row>
    <row r="3611" spans="1:9">
      <c r="A3611" s="962" t="s">
        <v>143</v>
      </c>
      <c r="B3611" s="962" t="s">
        <v>687</v>
      </c>
      <c r="C3611" s="964">
        <v>0</v>
      </c>
      <c r="D3611" s="977">
        <v>0</v>
      </c>
      <c r="E3611" s="962">
        <v>0</v>
      </c>
      <c r="F3611" s="962">
        <v>4</v>
      </c>
      <c r="G3611" s="962" t="s">
        <v>677</v>
      </c>
      <c r="H3611" s="962" t="s">
        <v>146</v>
      </c>
      <c r="I3611" s="963" t="s">
        <v>681</v>
      </c>
    </row>
    <row r="3612" spans="1:9">
      <c r="A3612" s="966" t="s">
        <v>152</v>
      </c>
      <c r="B3612" s="962" t="s">
        <v>687</v>
      </c>
      <c r="C3612" s="964">
        <v>0</v>
      </c>
      <c r="D3612" s="977">
        <v>0</v>
      </c>
      <c r="E3612" s="962">
        <v>0</v>
      </c>
      <c r="F3612" s="962">
        <v>4</v>
      </c>
      <c r="G3612" s="962" t="s">
        <v>677</v>
      </c>
      <c r="H3612" s="962" t="s">
        <v>146</v>
      </c>
      <c r="I3612" s="963" t="s">
        <v>681</v>
      </c>
    </row>
    <row r="3613" spans="1:9">
      <c r="A3613" s="966" t="s">
        <v>158</v>
      </c>
      <c r="B3613" s="962" t="s">
        <v>687</v>
      </c>
      <c r="C3613" s="964">
        <v>0</v>
      </c>
      <c r="D3613" s="977">
        <v>0</v>
      </c>
      <c r="E3613" s="962">
        <v>0</v>
      </c>
      <c r="F3613" s="962">
        <v>4</v>
      </c>
      <c r="G3613" s="962" t="s">
        <v>677</v>
      </c>
      <c r="H3613" s="962" t="s">
        <v>146</v>
      </c>
      <c r="I3613" s="963" t="s">
        <v>683</v>
      </c>
    </row>
    <row r="3614" spans="1:9">
      <c r="A3614" s="966" t="s">
        <v>30</v>
      </c>
      <c r="B3614" s="962" t="s">
        <v>687</v>
      </c>
      <c r="C3614" s="964">
        <v>387.26419088945732</v>
      </c>
      <c r="D3614" s="977">
        <v>0</v>
      </c>
      <c r="E3614" s="962">
        <v>0</v>
      </c>
      <c r="F3614" s="962">
        <v>4</v>
      </c>
      <c r="G3614" s="962" t="s">
        <v>677</v>
      </c>
      <c r="H3614" s="962" t="s">
        <v>32</v>
      </c>
      <c r="I3614" s="963" t="s">
        <v>681</v>
      </c>
    </row>
    <row r="3615" spans="1:9">
      <c r="A3615" s="967" t="s">
        <v>39</v>
      </c>
      <c r="B3615" s="962" t="s">
        <v>687</v>
      </c>
      <c r="C3615" s="964">
        <v>354.20505264279637</v>
      </c>
      <c r="D3615" s="977">
        <v>0</v>
      </c>
      <c r="E3615" s="962">
        <v>0</v>
      </c>
      <c r="F3615" s="962">
        <v>4</v>
      </c>
      <c r="G3615" s="962" t="s">
        <v>677</v>
      </c>
      <c r="H3615" s="962" t="s">
        <v>24</v>
      </c>
      <c r="I3615" s="963" t="s">
        <v>682</v>
      </c>
    </row>
    <row r="3616" spans="1:9">
      <c r="A3616" s="968" t="s">
        <v>70</v>
      </c>
      <c r="B3616" s="962" t="s">
        <v>687</v>
      </c>
      <c r="C3616" s="964">
        <v>0</v>
      </c>
      <c r="D3616" s="977">
        <v>0</v>
      </c>
      <c r="E3616" s="962">
        <v>0</v>
      </c>
      <c r="F3616" s="962">
        <v>4</v>
      </c>
      <c r="G3616" s="962" t="s">
        <v>677</v>
      </c>
      <c r="H3616" s="962" t="s">
        <v>32</v>
      </c>
      <c r="I3616" s="963" t="s">
        <v>711</v>
      </c>
    </row>
    <row r="3617" spans="1:9">
      <c r="A3617" s="968" t="s">
        <v>746</v>
      </c>
      <c r="B3617" s="962" t="s">
        <v>687</v>
      </c>
      <c r="C3617" s="964">
        <v>0</v>
      </c>
      <c r="D3617" s="977">
        <v>0</v>
      </c>
      <c r="E3617" s="962">
        <v>0</v>
      </c>
      <c r="F3617" s="962">
        <v>4</v>
      </c>
      <c r="G3617" s="962" t="s">
        <v>677</v>
      </c>
      <c r="H3617" s="962" t="s">
        <v>46</v>
      </c>
      <c r="I3617" s="963" t="s">
        <v>682</v>
      </c>
    </row>
    <row r="3618" spans="1:9">
      <c r="A3618" s="968" t="s">
        <v>63</v>
      </c>
      <c r="B3618" s="962" t="s">
        <v>687</v>
      </c>
      <c r="C3618" s="964">
        <v>141.68202105711853</v>
      </c>
      <c r="D3618" s="977">
        <v>0</v>
      </c>
      <c r="E3618" s="962">
        <v>0</v>
      </c>
      <c r="F3618" s="962">
        <v>4</v>
      </c>
      <c r="G3618" s="962" t="s">
        <v>677</v>
      </c>
      <c r="H3618" s="962" t="s">
        <v>64</v>
      </c>
      <c r="I3618" s="963" t="s">
        <v>683</v>
      </c>
    </row>
    <row r="3619" spans="1:9">
      <c r="A3619" s="966" t="s">
        <v>166</v>
      </c>
      <c r="B3619" s="962" t="s">
        <v>687</v>
      </c>
      <c r="C3619" s="964">
        <v>1540.7919789961641</v>
      </c>
      <c r="D3619" s="977">
        <v>0</v>
      </c>
      <c r="E3619" s="962">
        <v>0</v>
      </c>
      <c r="F3619" s="962">
        <v>4</v>
      </c>
      <c r="G3619" s="962" t="s">
        <v>677</v>
      </c>
      <c r="H3619" s="962" t="s">
        <v>146</v>
      </c>
      <c r="I3619" s="963" t="s">
        <v>683</v>
      </c>
    </row>
    <row r="3620" spans="1:9">
      <c r="A3620" s="966" t="s">
        <v>173</v>
      </c>
      <c r="B3620" s="962" t="s">
        <v>687</v>
      </c>
      <c r="C3620" s="964">
        <v>0</v>
      </c>
      <c r="D3620" s="977">
        <v>0</v>
      </c>
      <c r="E3620" s="962">
        <v>0</v>
      </c>
      <c r="F3620" s="962">
        <v>4</v>
      </c>
      <c r="G3620" s="962" t="s">
        <v>677</v>
      </c>
      <c r="H3620" s="962" t="s">
        <v>146</v>
      </c>
      <c r="I3620" s="963" t="s">
        <v>683</v>
      </c>
    </row>
    <row r="3621" spans="1:9">
      <c r="A3621" s="969" t="s">
        <v>52</v>
      </c>
      <c r="B3621" s="962" t="s">
        <v>687</v>
      </c>
      <c r="C3621" s="964">
        <v>0</v>
      </c>
      <c r="D3621" s="977">
        <v>0</v>
      </c>
      <c r="E3621" s="962">
        <v>0</v>
      </c>
      <c r="F3621" s="962">
        <v>4</v>
      </c>
      <c r="G3621" s="962" t="s">
        <v>677</v>
      </c>
      <c r="H3621" s="962" t="s">
        <v>54</v>
      </c>
      <c r="I3621" s="962" t="s">
        <v>721</v>
      </c>
    </row>
    <row r="3622" spans="1:9">
      <c r="A3622" s="966" t="s">
        <v>185</v>
      </c>
      <c r="B3622" s="962" t="s">
        <v>687</v>
      </c>
      <c r="C3622" s="964">
        <v>118913.7202732396</v>
      </c>
      <c r="D3622" s="977">
        <v>0</v>
      </c>
      <c r="E3622" s="962">
        <v>0</v>
      </c>
      <c r="F3622" s="962">
        <v>4</v>
      </c>
      <c r="G3622" s="962" t="s">
        <v>677</v>
      </c>
      <c r="H3622" s="962" t="s">
        <v>146</v>
      </c>
      <c r="I3622" s="963" t="s">
        <v>681</v>
      </c>
    </row>
    <row r="3623" spans="1:9">
      <c r="A3623" s="968" t="s">
        <v>747</v>
      </c>
      <c r="B3623" s="962" t="s">
        <v>687</v>
      </c>
      <c r="C3623" s="964">
        <v>0</v>
      </c>
      <c r="D3623" s="977">
        <v>0</v>
      </c>
      <c r="E3623" s="962">
        <v>0</v>
      </c>
      <c r="F3623" s="962">
        <v>4</v>
      </c>
      <c r="G3623" s="962" t="s">
        <v>677</v>
      </c>
      <c r="H3623" s="962" t="s">
        <v>24</v>
      </c>
      <c r="I3623" s="962" t="s">
        <v>683</v>
      </c>
    </row>
    <row r="3624" spans="1:9">
      <c r="A3624" s="966" t="s">
        <v>181</v>
      </c>
      <c r="B3624" s="962" t="s">
        <v>687</v>
      </c>
      <c r="C3624" s="964">
        <v>0</v>
      </c>
      <c r="D3624" s="977">
        <v>0</v>
      </c>
      <c r="E3624" s="962">
        <v>0</v>
      </c>
      <c r="F3624" s="962">
        <v>4</v>
      </c>
      <c r="G3624" s="962" t="s">
        <v>677</v>
      </c>
      <c r="H3624" s="962" t="s">
        <v>146</v>
      </c>
      <c r="I3624" s="963" t="s">
        <v>681</v>
      </c>
    </row>
    <row r="3625" spans="1:9">
      <c r="A3625" s="967" t="s">
        <v>261</v>
      </c>
      <c r="B3625" s="962" t="s">
        <v>687</v>
      </c>
      <c r="C3625" s="964">
        <v>0</v>
      </c>
      <c r="D3625" s="977">
        <v>0</v>
      </c>
      <c r="E3625" s="962">
        <v>0</v>
      </c>
      <c r="F3625" s="962">
        <v>4</v>
      </c>
      <c r="G3625" s="962" t="s">
        <v>677</v>
      </c>
      <c r="H3625" s="962" t="s">
        <v>79</v>
      </c>
      <c r="I3625" s="962" t="s">
        <v>683</v>
      </c>
    </row>
    <row r="3626" spans="1:9">
      <c r="A3626" s="966" t="s">
        <v>190</v>
      </c>
      <c r="B3626" s="962" t="s">
        <v>687</v>
      </c>
      <c r="C3626" s="964">
        <v>4817.1887159420303</v>
      </c>
      <c r="D3626" s="977">
        <v>0</v>
      </c>
      <c r="E3626" s="962">
        <v>0</v>
      </c>
      <c r="F3626" s="962">
        <v>4</v>
      </c>
      <c r="G3626" s="962" t="s">
        <v>677</v>
      </c>
      <c r="H3626" s="962" t="s">
        <v>146</v>
      </c>
      <c r="I3626" s="963" t="s">
        <v>681</v>
      </c>
    </row>
    <row r="3627" spans="1:9">
      <c r="A3627" s="968" t="s">
        <v>83</v>
      </c>
      <c r="B3627" s="962" t="s">
        <v>687</v>
      </c>
      <c r="C3627" s="964">
        <v>0</v>
      </c>
      <c r="D3627" s="977">
        <v>0</v>
      </c>
      <c r="E3627" s="962">
        <v>0</v>
      </c>
      <c r="F3627" s="962">
        <v>4</v>
      </c>
      <c r="G3627" s="962" t="s">
        <v>677</v>
      </c>
      <c r="H3627" s="962" t="s">
        <v>87</v>
      </c>
      <c r="I3627" s="962" t="s">
        <v>682</v>
      </c>
    </row>
    <row r="3628" spans="1:9">
      <c r="A3628" s="966" t="s">
        <v>192</v>
      </c>
      <c r="B3628" s="962" t="s">
        <v>687</v>
      </c>
      <c r="C3628" s="964">
        <v>0</v>
      </c>
      <c r="D3628" s="977">
        <v>0</v>
      </c>
      <c r="E3628" s="962">
        <v>0</v>
      </c>
      <c r="F3628" s="962">
        <v>4</v>
      </c>
      <c r="G3628" s="962" t="s">
        <v>677</v>
      </c>
      <c r="H3628" s="962" t="s">
        <v>146</v>
      </c>
      <c r="I3628" s="962" t="s">
        <v>683</v>
      </c>
    </row>
    <row r="3629" spans="1:9">
      <c r="A3629" s="966" t="s">
        <v>94</v>
      </c>
      <c r="B3629" s="962" t="s">
        <v>687</v>
      </c>
      <c r="C3629" s="964">
        <v>212.52303158567778</v>
      </c>
      <c r="D3629" s="977">
        <v>0</v>
      </c>
      <c r="E3629" s="962">
        <v>0</v>
      </c>
      <c r="F3629" s="962">
        <v>4</v>
      </c>
      <c r="G3629" s="962" t="s">
        <v>677</v>
      </c>
      <c r="H3629" s="962" t="s">
        <v>95</v>
      </c>
      <c r="I3629" s="962" t="s">
        <v>726</v>
      </c>
    </row>
    <row r="3630" spans="1:9">
      <c r="A3630" s="966" t="s">
        <v>196</v>
      </c>
      <c r="B3630" s="962" t="s">
        <v>687</v>
      </c>
      <c r="C3630" s="964">
        <v>6962.6593205212548</v>
      </c>
      <c r="D3630" s="977">
        <v>0</v>
      </c>
      <c r="E3630" s="962">
        <v>0</v>
      </c>
      <c r="F3630" s="962">
        <v>4</v>
      </c>
      <c r="G3630" s="962" t="s">
        <v>677</v>
      </c>
      <c r="H3630" s="962" t="s">
        <v>146</v>
      </c>
      <c r="I3630" s="962" t="s">
        <v>681</v>
      </c>
    </row>
    <row r="3631" spans="1:9">
      <c r="A3631" s="966" t="s">
        <v>100</v>
      </c>
      <c r="B3631" s="962" t="s">
        <v>687</v>
      </c>
      <c r="C3631" s="964">
        <v>0</v>
      </c>
      <c r="D3631" s="977">
        <v>0</v>
      </c>
      <c r="E3631" s="962">
        <v>0</v>
      </c>
      <c r="F3631" s="962">
        <v>4</v>
      </c>
      <c r="G3631" s="962" t="s">
        <v>677</v>
      </c>
      <c r="H3631" s="962" t="s">
        <v>24</v>
      </c>
      <c r="I3631" s="962" t="s">
        <v>682</v>
      </c>
    </row>
    <row r="3632" spans="1:9">
      <c r="A3632" s="966" t="s">
        <v>198</v>
      </c>
      <c r="B3632" s="962" t="s">
        <v>687</v>
      </c>
      <c r="C3632" s="964">
        <v>0</v>
      </c>
      <c r="D3632" s="977">
        <v>0</v>
      </c>
      <c r="E3632" s="962">
        <v>0</v>
      </c>
      <c r="F3632" s="962">
        <v>4</v>
      </c>
      <c r="G3632" s="962" t="s">
        <v>677</v>
      </c>
      <c r="H3632" s="962" t="s">
        <v>146</v>
      </c>
      <c r="I3632" s="962" t="s">
        <v>683</v>
      </c>
    </row>
    <row r="3633" spans="1:9">
      <c r="A3633" s="966" t="s">
        <v>201</v>
      </c>
      <c r="B3633" s="962" t="s">
        <v>687</v>
      </c>
      <c r="C3633" s="964">
        <v>4392.1426527706744</v>
      </c>
      <c r="D3633" s="977">
        <v>0</v>
      </c>
      <c r="E3633" s="962">
        <v>0</v>
      </c>
      <c r="F3633" s="962">
        <v>4</v>
      </c>
      <c r="G3633" s="962" t="s">
        <v>677</v>
      </c>
      <c r="H3633" s="962" t="s">
        <v>146</v>
      </c>
      <c r="I3633" s="963" t="s">
        <v>683</v>
      </c>
    </row>
    <row r="3634" spans="1:9">
      <c r="A3634" s="968" t="s">
        <v>103</v>
      </c>
      <c r="B3634" s="962" t="s">
        <v>687</v>
      </c>
      <c r="C3634" s="964">
        <v>991.77414739982964</v>
      </c>
      <c r="D3634" s="977">
        <v>0</v>
      </c>
      <c r="E3634" s="962">
        <v>0</v>
      </c>
      <c r="F3634" s="962">
        <v>4</v>
      </c>
      <c r="G3634" s="962" t="s">
        <v>677</v>
      </c>
      <c r="H3634" s="962" t="s">
        <v>79</v>
      </c>
      <c r="I3634" s="962" t="s">
        <v>682</v>
      </c>
    </row>
    <row r="3635" spans="1:9">
      <c r="A3635" s="968" t="s">
        <v>107</v>
      </c>
      <c r="B3635" s="962" t="s">
        <v>687</v>
      </c>
      <c r="C3635" s="964">
        <v>0</v>
      </c>
      <c r="D3635" s="977">
        <v>0</v>
      </c>
      <c r="E3635" s="962">
        <v>0</v>
      </c>
      <c r="F3635" s="962">
        <v>4</v>
      </c>
      <c r="G3635" s="962" t="s">
        <v>677</v>
      </c>
      <c r="H3635" s="962" t="s">
        <v>79</v>
      </c>
      <c r="I3635" s="962" t="s">
        <v>682</v>
      </c>
    </row>
    <row r="3636" spans="1:9">
      <c r="A3636" s="968" t="s">
        <v>108</v>
      </c>
      <c r="B3636" s="962" t="s">
        <v>687</v>
      </c>
      <c r="C3636" s="964">
        <v>212.52303158567778</v>
      </c>
      <c r="D3636" s="977">
        <v>0</v>
      </c>
      <c r="E3636" s="962">
        <v>0</v>
      </c>
      <c r="F3636" s="962">
        <v>4</v>
      </c>
      <c r="G3636" s="962" t="s">
        <v>677</v>
      </c>
      <c r="H3636" s="962" t="s">
        <v>32</v>
      </c>
      <c r="I3636" s="962" t="s">
        <v>682</v>
      </c>
    </row>
    <row r="3637" spans="1:9">
      <c r="A3637" s="966" t="s">
        <v>203</v>
      </c>
      <c r="B3637" s="962" t="s">
        <v>687</v>
      </c>
      <c r="C3637" s="964">
        <v>1428.6270456592786</v>
      </c>
      <c r="D3637" s="977">
        <v>0</v>
      </c>
      <c r="E3637" s="962">
        <v>0</v>
      </c>
      <c r="F3637" s="962">
        <v>4</v>
      </c>
      <c r="G3637" s="962" t="s">
        <v>677</v>
      </c>
      <c r="H3637" s="962" t="s">
        <v>146</v>
      </c>
      <c r="I3637" s="963" t="s">
        <v>681</v>
      </c>
    </row>
    <row r="3638" spans="1:9">
      <c r="A3638" s="966" t="s">
        <v>204</v>
      </c>
      <c r="B3638" s="962" t="s">
        <v>687</v>
      </c>
      <c r="C3638" s="964">
        <v>187034.43599750215</v>
      </c>
      <c r="D3638" s="977">
        <v>0</v>
      </c>
      <c r="E3638" s="962">
        <v>0</v>
      </c>
      <c r="F3638" s="962">
        <v>4</v>
      </c>
      <c r="G3638" s="962" t="s">
        <v>677</v>
      </c>
      <c r="H3638" s="962" t="s">
        <v>146</v>
      </c>
      <c r="I3638" s="963" t="s">
        <v>681</v>
      </c>
    </row>
    <row r="3639" spans="1:9">
      <c r="A3639" s="966" t="s">
        <v>262</v>
      </c>
      <c r="B3639" s="962" t="s">
        <v>687</v>
      </c>
      <c r="C3639" s="964">
        <v>30452.189059210014</v>
      </c>
      <c r="D3639" s="977">
        <v>0</v>
      </c>
      <c r="E3639" s="962">
        <v>0</v>
      </c>
      <c r="F3639" s="962">
        <v>4</v>
      </c>
      <c r="G3639" s="962" t="s">
        <v>677</v>
      </c>
      <c r="H3639" s="962" t="s">
        <v>146</v>
      </c>
      <c r="I3639" s="963" t="s">
        <v>681</v>
      </c>
    </row>
    <row r="3640" spans="1:9">
      <c r="A3640" s="966" t="s">
        <v>263</v>
      </c>
      <c r="B3640" s="962" t="s">
        <v>687</v>
      </c>
      <c r="C3640" s="964">
        <v>399.28569570642503</v>
      </c>
      <c r="D3640" s="977">
        <v>0</v>
      </c>
      <c r="E3640" s="962">
        <v>0</v>
      </c>
      <c r="F3640" s="962">
        <v>4</v>
      </c>
      <c r="G3640" s="962" t="s">
        <v>677</v>
      </c>
      <c r="H3640" s="962" t="s">
        <v>24</v>
      </c>
      <c r="I3640" s="962" t="s">
        <v>683</v>
      </c>
    </row>
    <row r="3641" spans="1:9">
      <c r="A3641" s="969" t="s">
        <v>122</v>
      </c>
      <c r="B3641" s="962" t="s">
        <v>687</v>
      </c>
      <c r="C3641" s="964">
        <v>0</v>
      </c>
      <c r="D3641" s="977">
        <v>0</v>
      </c>
      <c r="E3641" s="962">
        <v>0</v>
      </c>
      <c r="F3641" s="962">
        <v>4</v>
      </c>
      <c r="G3641" s="962" t="s">
        <v>677</v>
      </c>
      <c r="H3641" s="962" t="s">
        <v>79</v>
      </c>
      <c r="I3641" s="962" t="s">
        <v>683</v>
      </c>
    </row>
    <row r="3642" spans="1:9">
      <c r="A3642" s="969" t="s">
        <v>120</v>
      </c>
      <c r="B3642" s="962" t="s">
        <v>687</v>
      </c>
      <c r="C3642" s="964">
        <v>0</v>
      </c>
      <c r="D3642" s="977">
        <v>0</v>
      </c>
      <c r="E3642" s="962">
        <v>0</v>
      </c>
      <c r="F3642" s="962">
        <v>4</v>
      </c>
      <c r="G3642" s="962" t="s">
        <v>677</v>
      </c>
      <c r="H3642" s="962" t="s">
        <v>79</v>
      </c>
    </row>
    <row r="3643" spans="1:9">
      <c r="A3643" s="969" t="s">
        <v>123</v>
      </c>
      <c r="B3643" s="962" t="s">
        <v>687</v>
      </c>
      <c r="C3643" s="964">
        <v>0</v>
      </c>
      <c r="D3643" s="977">
        <v>0</v>
      </c>
      <c r="E3643" s="962">
        <v>0</v>
      </c>
      <c r="F3643" s="962">
        <v>4</v>
      </c>
      <c r="G3643" s="962" t="s">
        <v>677</v>
      </c>
      <c r="H3643" s="962" t="s">
        <v>54</v>
      </c>
      <c r="I3643" s="962" t="s">
        <v>683</v>
      </c>
    </row>
    <row r="3644" spans="1:9">
      <c r="A3644" s="967" t="s">
        <v>214</v>
      </c>
      <c r="B3644" s="962" t="s">
        <v>687</v>
      </c>
      <c r="C3644" s="964">
        <v>0</v>
      </c>
      <c r="D3644" s="977">
        <v>0</v>
      </c>
      <c r="E3644" s="962">
        <v>0</v>
      </c>
      <c r="F3644" s="962">
        <v>4</v>
      </c>
      <c r="G3644" s="962" t="s">
        <v>677</v>
      </c>
      <c r="H3644" s="962" t="s">
        <v>146</v>
      </c>
      <c r="I3644" s="962" t="s">
        <v>683</v>
      </c>
    </row>
    <row r="3645" spans="1:9" ht="15.6">
      <c r="A3645" s="967" t="s">
        <v>218</v>
      </c>
      <c r="B3645" s="962" t="s">
        <v>687</v>
      </c>
      <c r="C3645" s="964">
        <v>0</v>
      </c>
      <c r="D3645" s="977">
        <v>0</v>
      </c>
      <c r="E3645" s="962">
        <v>0</v>
      </c>
      <c r="F3645" s="962">
        <v>4</v>
      </c>
      <c r="G3645" s="962" t="s">
        <v>677</v>
      </c>
      <c r="H3645" s="962" t="s">
        <v>146</v>
      </c>
      <c r="I3645" s="973" t="s">
        <v>742</v>
      </c>
    </row>
    <row r="3646" spans="1:9">
      <c r="A3646" s="969" t="s">
        <v>126</v>
      </c>
      <c r="B3646" s="962" t="s">
        <v>687</v>
      </c>
      <c r="C3646" s="964">
        <v>70.841010528559266</v>
      </c>
      <c r="D3646" s="977">
        <v>0</v>
      </c>
      <c r="E3646" s="962">
        <v>0</v>
      </c>
      <c r="F3646" s="962">
        <v>4</v>
      </c>
      <c r="G3646" s="962" t="s">
        <v>677</v>
      </c>
      <c r="H3646" s="962" t="s">
        <v>32</v>
      </c>
      <c r="I3646" s="962" t="s">
        <v>681</v>
      </c>
    </row>
    <row r="3647" spans="1:9">
      <c r="A3647" s="968" t="s">
        <v>129</v>
      </c>
      <c r="B3647" s="962" t="s">
        <v>687</v>
      </c>
      <c r="C3647" s="964">
        <v>141.68202105711853</v>
      </c>
      <c r="D3647" s="977">
        <v>0</v>
      </c>
      <c r="E3647" s="962">
        <v>0</v>
      </c>
      <c r="F3647" s="962">
        <v>4</v>
      </c>
      <c r="G3647" s="962" t="s">
        <v>677</v>
      </c>
      <c r="H3647" s="962" t="s">
        <v>24</v>
      </c>
      <c r="I3647" s="962" t="s">
        <v>682</v>
      </c>
    </row>
    <row r="3648" spans="1:9">
      <c r="A3648" s="968" t="s">
        <v>264</v>
      </c>
      <c r="B3648" s="962" t="s">
        <v>687</v>
      </c>
      <c r="C3648" s="964">
        <v>0</v>
      </c>
      <c r="D3648" s="977">
        <v>0</v>
      </c>
      <c r="E3648" s="962">
        <v>0</v>
      </c>
      <c r="F3648" s="962">
        <v>4</v>
      </c>
      <c r="G3648" s="962" t="s">
        <v>677</v>
      </c>
      <c r="H3648" s="962" t="s">
        <v>133</v>
      </c>
      <c r="I3648" s="962" t="s">
        <v>682</v>
      </c>
    </row>
    <row r="3649" spans="1:9">
      <c r="A3649" s="968" t="s">
        <v>138</v>
      </c>
      <c r="B3649" s="962" t="s">
        <v>687</v>
      </c>
      <c r="C3649" s="964">
        <v>0</v>
      </c>
      <c r="D3649" s="977">
        <v>0</v>
      </c>
      <c r="E3649" s="962">
        <v>0</v>
      </c>
      <c r="F3649" s="962">
        <v>4</v>
      </c>
      <c r="G3649" s="962" t="s">
        <v>677</v>
      </c>
      <c r="H3649" s="962" t="s">
        <v>87</v>
      </c>
      <c r="I3649" s="962" t="s">
        <v>682</v>
      </c>
    </row>
    <row r="3650" spans="1:9">
      <c r="A3650" s="966" t="s">
        <v>212</v>
      </c>
      <c r="B3650" s="962" t="s">
        <v>687</v>
      </c>
      <c r="C3650" s="964">
        <v>0</v>
      </c>
      <c r="D3650" s="977">
        <v>0</v>
      </c>
      <c r="E3650" s="962">
        <v>0</v>
      </c>
      <c r="F3650" s="962">
        <v>4</v>
      </c>
      <c r="G3650" s="962" t="s">
        <v>677</v>
      </c>
      <c r="H3650" s="962" t="s">
        <v>146</v>
      </c>
      <c r="I3650" s="962" t="s">
        <v>705</v>
      </c>
    </row>
    <row r="3651" spans="1:9">
      <c r="A3651" s="962" t="s">
        <v>20</v>
      </c>
      <c r="B3651" s="962" t="s">
        <v>687</v>
      </c>
      <c r="C3651" s="964">
        <v>419.27720185383464</v>
      </c>
      <c r="D3651" s="977">
        <v>0</v>
      </c>
      <c r="E3651" s="962">
        <v>0</v>
      </c>
      <c r="F3651" s="962">
        <v>5</v>
      </c>
      <c r="G3651" s="962" t="s">
        <v>677</v>
      </c>
      <c r="H3651" s="962" t="s">
        <v>24</v>
      </c>
      <c r="I3651" s="963" t="s">
        <v>683</v>
      </c>
    </row>
    <row r="3652" spans="1:9">
      <c r="A3652" s="962" t="s">
        <v>143</v>
      </c>
      <c r="B3652" s="962" t="s">
        <v>687</v>
      </c>
      <c r="C3652" s="964">
        <v>0</v>
      </c>
      <c r="D3652" s="977">
        <v>0</v>
      </c>
      <c r="E3652" s="962">
        <v>0</v>
      </c>
      <c r="F3652" s="962">
        <v>5</v>
      </c>
      <c r="G3652" s="962" t="s">
        <v>677</v>
      </c>
      <c r="H3652" s="962" t="s">
        <v>146</v>
      </c>
      <c r="I3652" s="963" t="s">
        <v>681</v>
      </c>
    </row>
    <row r="3653" spans="1:9">
      <c r="A3653" s="966" t="s">
        <v>152</v>
      </c>
      <c r="B3653" s="962" t="s">
        <v>687</v>
      </c>
      <c r="C3653" s="964">
        <v>3425.0813672566769</v>
      </c>
      <c r="D3653" s="977">
        <v>0</v>
      </c>
      <c r="E3653" s="962">
        <v>0</v>
      </c>
      <c r="F3653" s="962">
        <v>5</v>
      </c>
      <c r="G3653" s="962" t="s">
        <v>677</v>
      </c>
      <c r="H3653" s="962" t="s">
        <v>146</v>
      </c>
      <c r="I3653" s="963" t="s">
        <v>681</v>
      </c>
    </row>
    <row r="3654" spans="1:9">
      <c r="A3654" s="966" t="s">
        <v>158</v>
      </c>
      <c r="B3654" s="962" t="s">
        <v>687</v>
      </c>
      <c r="C3654" s="964">
        <v>7197.0998557656467</v>
      </c>
      <c r="D3654" s="977">
        <v>0</v>
      </c>
      <c r="E3654" s="962">
        <v>0</v>
      </c>
      <c r="F3654" s="962">
        <v>5</v>
      </c>
      <c r="G3654" s="962" t="s">
        <v>677</v>
      </c>
      <c r="H3654" s="962" t="s">
        <v>146</v>
      </c>
      <c r="I3654" s="963" t="s">
        <v>683</v>
      </c>
    </row>
    <row r="3655" spans="1:9">
      <c r="A3655" s="966" t="s">
        <v>30</v>
      </c>
      <c r="B3655" s="962" t="s">
        <v>687</v>
      </c>
      <c r="C3655" s="964">
        <v>0</v>
      </c>
      <c r="D3655" s="977">
        <v>0</v>
      </c>
      <c r="E3655" s="962">
        <v>0</v>
      </c>
      <c r="F3655" s="962">
        <v>5</v>
      </c>
      <c r="G3655" s="962" t="s">
        <v>677</v>
      </c>
      <c r="H3655" s="962" t="s">
        <v>32</v>
      </c>
      <c r="I3655" s="963" t="s">
        <v>681</v>
      </c>
    </row>
    <row r="3656" spans="1:9">
      <c r="A3656" s="967" t="s">
        <v>39</v>
      </c>
      <c r="B3656" s="962" t="s">
        <v>687</v>
      </c>
      <c r="C3656" s="964">
        <v>295.26563510833427</v>
      </c>
      <c r="D3656" s="977">
        <v>0</v>
      </c>
      <c r="E3656" s="962">
        <v>0</v>
      </c>
      <c r="F3656" s="962">
        <v>5</v>
      </c>
      <c r="G3656" s="962" t="s">
        <v>677</v>
      </c>
      <c r="H3656" s="962" t="s">
        <v>24</v>
      </c>
      <c r="I3656" s="963" t="s">
        <v>682</v>
      </c>
    </row>
    <row r="3657" spans="1:9">
      <c r="A3657" s="968" t="s">
        <v>70</v>
      </c>
      <c r="B3657" s="962" t="s">
        <v>687</v>
      </c>
      <c r="C3657" s="964">
        <v>0</v>
      </c>
      <c r="D3657" s="977">
        <v>0</v>
      </c>
      <c r="E3657" s="962">
        <v>0</v>
      </c>
      <c r="F3657" s="962">
        <v>5</v>
      </c>
      <c r="G3657" s="962" t="s">
        <v>677</v>
      </c>
      <c r="H3657" s="962" t="s">
        <v>32</v>
      </c>
      <c r="I3657" s="963" t="s">
        <v>711</v>
      </c>
    </row>
    <row r="3658" spans="1:9">
      <c r="A3658" s="968" t="s">
        <v>746</v>
      </c>
      <c r="B3658" s="962" t="s">
        <v>687</v>
      </c>
      <c r="C3658" s="964">
        <v>0</v>
      </c>
      <c r="D3658" s="977">
        <v>0</v>
      </c>
      <c r="E3658" s="962">
        <v>0</v>
      </c>
      <c r="F3658" s="962">
        <v>5</v>
      </c>
      <c r="G3658" s="962" t="s">
        <v>677</v>
      </c>
      <c r="H3658" s="962" t="s">
        <v>46</v>
      </c>
      <c r="I3658" s="963" t="s">
        <v>682</v>
      </c>
    </row>
    <row r="3659" spans="1:9">
      <c r="A3659" s="968" t="s">
        <v>63</v>
      </c>
      <c r="B3659" s="962" t="s">
        <v>687</v>
      </c>
      <c r="C3659" s="964">
        <v>221.44922633125069</v>
      </c>
      <c r="D3659" s="977">
        <v>0</v>
      </c>
      <c r="E3659" s="962">
        <v>0</v>
      </c>
      <c r="F3659" s="962">
        <v>5</v>
      </c>
      <c r="G3659" s="962" t="s">
        <v>677</v>
      </c>
      <c r="H3659" s="962" t="s">
        <v>64</v>
      </c>
      <c r="I3659" s="963" t="s">
        <v>683</v>
      </c>
    </row>
    <row r="3660" spans="1:9">
      <c r="A3660" s="966" t="s">
        <v>166</v>
      </c>
      <c r="B3660" s="962" t="s">
        <v>687</v>
      </c>
      <c r="C3660" s="964">
        <v>0</v>
      </c>
      <c r="D3660" s="977">
        <v>0</v>
      </c>
      <c r="E3660" s="962">
        <v>0</v>
      </c>
      <c r="F3660" s="962">
        <v>5</v>
      </c>
      <c r="G3660" s="962" t="s">
        <v>677</v>
      </c>
      <c r="H3660" s="962" t="s">
        <v>146</v>
      </c>
      <c r="I3660" s="963" t="s">
        <v>683</v>
      </c>
    </row>
    <row r="3661" spans="1:9">
      <c r="A3661" s="966" t="s">
        <v>173</v>
      </c>
      <c r="B3661" s="962" t="s">
        <v>687</v>
      </c>
      <c r="C3661" s="964">
        <v>0</v>
      </c>
      <c r="D3661" s="977">
        <v>0</v>
      </c>
      <c r="E3661" s="962">
        <v>0</v>
      </c>
      <c r="F3661" s="962">
        <v>5</v>
      </c>
      <c r="G3661" s="962" t="s">
        <v>677</v>
      </c>
      <c r="H3661" s="962" t="s">
        <v>146</v>
      </c>
      <c r="I3661" s="963" t="s">
        <v>683</v>
      </c>
    </row>
    <row r="3662" spans="1:9">
      <c r="A3662" s="969" t="s">
        <v>52</v>
      </c>
      <c r="B3662" s="962" t="s">
        <v>687</v>
      </c>
      <c r="C3662" s="964">
        <v>0</v>
      </c>
      <c r="D3662" s="977">
        <v>0</v>
      </c>
      <c r="E3662" s="962">
        <v>0</v>
      </c>
      <c r="F3662" s="962">
        <v>5</v>
      </c>
      <c r="G3662" s="962" t="s">
        <v>677</v>
      </c>
      <c r="H3662" s="962" t="s">
        <v>54</v>
      </c>
      <c r="I3662" s="962" t="s">
        <v>721</v>
      </c>
    </row>
    <row r="3663" spans="1:9">
      <c r="A3663" s="966" t="s">
        <v>185</v>
      </c>
      <c r="B3663" s="962" t="s">
        <v>687</v>
      </c>
      <c r="C3663" s="964">
        <v>104624.917253679</v>
      </c>
      <c r="D3663" s="977">
        <v>0</v>
      </c>
      <c r="E3663" s="962">
        <v>0</v>
      </c>
      <c r="F3663" s="962">
        <v>5</v>
      </c>
      <c r="G3663" s="962" t="s">
        <v>677</v>
      </c>
      <c r="H3663" s="962" t="s">
        <v>146</v>
      </c>
      <c r="I3663" s="963" t="s">
        <v>681</v>
      </c>
    </row>
    <row r="3664" spans="1:9">
      <c r="A3664" s="968" t="s">
        <v>747</v>
      </c>
      <c r="B3664" s="962" t="s">
        <v>687</v>
      </c>
      <c r="C3664" s="964">
        <v>295.26563510833427</v>
      </c>
      <c r="D3664" s="977">
        <v>0</v>
      </c>
      <c r="E3664" s="962">
        <v>0</v>
      </c>
      <c r="F3664" s="962">
        <v>5</v>
      </c>
      <c r="G3664" s="962" t="s">
        <v>677</v>
      </c>
      <c r="H3664" s="962" t="s">
        <v>24</v>
      </c>
      <c r="I3664" s="962" t="s">
        <v>683</v>
      </c>
    </row>
    <row r="3665" spans="1:9">
      <c r="A3665" s="966" t="s">
        <v>181</v>
      </c>
      <c r="B3665" s="962" t="s">
        <v>687</v>
      </c>
      <c r="C3665" s="964">
        <v>1753.1397084557345</v>
      </c>
      <c r="D3665" s="977">
        <v>0</v>
      </c>
      <c r="E3665" s="962">
        <v>0</v>
      </c>
      <c r="F3665" s="962">
        <v>5</v>
      </c>
      <c r="G3665" s="962" t="s">
        <v>677</v>
      </c>
      <c r="H3665" s="962" t="s">
        <v>146</v>
      </c>
      <c r="I3665" s="963" t="s">
        <v>681</v>
      </c>
    </row>
    <row r="3666" spans="1:9">
      <c r="A3666" s="967" t="s">
        <v>261</v>
      </c>
      <c r="B3666" s="962" t="s">
        <v>687</v>
      </c>
      <c r="C3666" s="964">
        <v>1195.8258221887536</v>
      </c>
      <c r="D3666" s="977">
        <v>0</v>
      </c>
      <c r="E3666" s="962">
        <v>0</v>
      </c>
      <c r="F3666" s="962">
        <v>5</v>
      </c>
      <c r="G3666" s="962" t="s">
        <v>677</v>
      </c>
      <c r="H3666" s="962" t="s">
        <v>79</v>
      </c>
      <c r="I3666" s="962" t="s">
        <v>683</v>
      </c>
    </row>
    <row r="3667" spans="1:9">
      <c r="A3667" s="966" t="s">
        <v>190</v>
      </c>
      <c r="B3667" s="962" t="s">
        <v>687</v>
      </c>
      <c r="C3667" s="964">
        <v>0</v>
      </c>
      <c r="D3667" s="977">
        <v>0</v>
      </c>
      <c r="E3667" s="962">
        <v>0</v>
      </c>
      <c r="F3667" s="962">
        <v>5</v>
      </c>
      <c r="G3667" s="962" t="s">
        <v>677</v>
      </c>
      <c r="H3667" s="962" t="s">
        <v>146</v>
      </c>
      <c r="I3667" s="963" t="s">
        <v>681</v>
      </c>
    </row>
    <row r="3668" spans="1:9">
      <c r="A3668" s="968" t="s">
        <v>83</v>
      </c>
      <c r="B3668" s="962" t="s">
        <v>687</v>
      </c>
      <c r="C3668" s="964">
        <v>0</v>
      </c>
      <c r="D3668" s="977">
        <v>0</v>
      </c>
      <c r="E3668" s="962">
        <v>0</v>
      </c>
      <c r="F3668" s="962">
        <v>5</v>
      </c>
      <c r="G3668" s="962" t="s">
        <v>677</v>
      </c>
      <c r="H3668" s="962" t="s">
        <v>87</v>
      </c>
      <c r="I3668" s="962" t="s">
        <v>682</v>
      </c>
    </row>
    <row r="3669" spans="1:9">
      <c r="A3669" s="966" t="s">
        <v>192</v>
      </c>
      <c r="B3669" s="962" t="s">
        <v>687</v>
      </c>
      <c r="C3669" s="964">
        <v>0</v>
      </c>
      <c r="D3669" s="977">
        <v>0</v>
      </c>
      <c r="E3669" s="962">
        <v>0</v>
      </c>
      <c r="F3669" s="962">
        <v>5</v>
      </c>
      <c r="G3669" s="962" t="s">
        <v>677</v>
      </c>
      <c r="H3669" s="962" t="s">
        <v>146</v>
      </c>
      <c r="I3669" s="962" t="s">
        <v>683</v>
      </c>
    </row>
    <row r="3670" spans="1:9">
      <c r="A3670" s="966" t="s">
        <v>94</v>
      </c>
      <c r="B3670" s="962" t="s">
        <v>687</v>
      </c>
      <c r="C3670" s="964">
        <v>442.89845266250137</v>
      </c>
      <c r="D3670" s="977">
        <v>0</v>
      </c>
      <c r="E3670" s="962">
        <v>0</v>
      </c>
      <c r="F3670" s="962">
        <v>5</v>
      </c>
      <c r="G3670" s="962" t="s">
        <v>677</v>
      </c>
      <c r="H3670" s="962" t="s">
        <v>95</v>
      </c>
      <c r="I3670" s="962" t="s">
        <v>726</v>
      </c>
    </row>
    <row r="3671" spans="1:9">
      <c r="A3671" s="966" t="s">
        <v>196</v>
      </c>
      <c r="B3671" s="962" t="s">
        <v>687</v>
      </c>
      <c r="C3671" s="964">
        <v>9681.0185060618605</v>
      </c>
      <c r="D3671" s="977">
        <v>0</v>
      </c>
      <c r="E3671" s="962">
        <v>0</v>
      </c>
      <c r="F3671" s="962">
        <v>5</v>
      </c>
      <c r="G3671" s="962" t="s">
        <v>677</v>
      </c>
      <c r="H3671" s="962" t="s">
        <v>146</v>
      </c>
      <c r="I3671" s="962" t="s">
        <v>681</v>
      </c>
    </row>
    <row r="3672" spans="1:9">
      <c r="A3672" s="966" t="s">
        <v>100</v>
      </c>
      <c r="B3672" s="962" t="s">
        <v>687</v>
      </c>
      <c r="C3672" s="964">
        <v>0</v>
      </c>
      <c r="D3672" s="977">
        <v>0</v>
      </c>
      <c r="E3672" s="962">
        <v>0</v>
      </c>
      <c r="F3672" s="962">
        <v>5</v>
      </c>
      <c r="G3672" s="962" t="s">
        <v>677</v>
      </c>
      <c r="H3672" s="962" t="s">
        <v>24</v>
      </c>
      <c r="I3672" s="962" t="s">
        <v>682</v>
      </c>
    </row>
    <row r="3673" spans="1:9">
      <c r="A3673" s="966" t="s">
        <v>198</v>
      </c>
      <c r="B3673" s="962" t="s">
        <v>687</v>
      </c>
      <c r="C3673" s="964">
        <v>3904.0678419879746</v>
      </c>
      <c r="D3673" s="977">
        <v>0</v>
      </c>
      <c r="E3673" s="962">
        <v>0</v>
      </c>
      <c r="F3673" s="962">
        <v>5</v>
      </c>
      <c r="G3673" s="962" t="s">
        <v>677</v>
      </c>
      <c r="H3673" s="962" t="s">
        <v>146</v>
      </c>
      <c r="I3673" s="962" t="s">
        <v>683</v>
      </c>
    </row>
    <row r="3674" spans="1:9">
      <c r="A3674" s="966" t="s">
        <v>201</v>
      </c>
      <c r="B3674" s="962" t="s">
        <v>687</v>
      </c>
      <c r="C3674" s="964">
        <v>12603.457966954991</v>
      </c>
      <c r="D3674" s="977">
        <v>0</v>
      </c>
      <c r="E3674" s="962">
        <v>0</v>
      </c>
      <c r="F3674" s="962">
        <v>5</v>
      </c>
      <c r="G3674" s="962" t="s">
        <v>677</v>
      </c>
      <c r="H3674" s="962" t="s">
        <v>146</v>
      </c>
      <c r="I3674" s="963" t="s">
        <v>683</v>
      </c>
    </row>
    <row r="3675" spans="1:9">
      <c r="A3675" s="968" t="s">
        <v>103</v>
      </c>
      <c r="B3675" s="962" t="s">
        <v>687</v>
      </c>
      <c r="C3675" s="964">
        <v>738.16408777083575</v>
      </c>
      <c r="D3675" s="977">
        <v>0</v>
      </c>
      <c r="E3675" s="962">
        <v>0</v>
      </c>
      <c r="F3675" s="962">
        <v>5</v>
      </c>
      <c r="G3675" s="962" t="s">
        <v>677</v>
      </c>
      <c r="H3675" s="962" t="s">
        <v>79</v>
      </c>
      <c r="I3675" s="962" t="s">
        <v>682</v>
      </c>
    </row>
    <row r="3676" spans="1:9">
      <c r="A3676" s="968" t="s">
        <v>107</v>
      </c>
      <c r="B3676" s="962" t="s">
        <v>687</v>
      </c>
      <c r="C3676" s="964">
        <v>0</v>
      </c>
      <c r="D3676" s="977">
        <v>0</v>
      </c>
      <c r="E3676" s="962">
        <v>0</v>
      </c>
      <c r="F3676" s="962">
        <v>5</v>
      </c>
      <c r="G3676" s="962" t="s">
        <v>677</v>
      </c>
      <c r="H3676" s="962" t="s">
        <v>79</v>
      </c>
      <c r="I3676" s="962" t="s">
        <v>682</v>
      </c>
    </row>
    <row r="3677" spans="1:9">
      <c r="A3677" s="968" t="s">
        <v>108</v>
      </c>
      <c r="B3677" s="962" t="s">
        <v>687</v>
      </c>
      <c r="C3677" s="964">
        <v>147.63281755416713</v>
      </c>
      <c r="D3677" s="977">
        <v>0</v>
      </c>
      <c r="E3677" s="962">
        <v>0</v>
      </c>
      <c r="F3677" s="962">
        <v>5</v>
      </c>
      <c r="G3677" s="962" t="s">
        <v>677</v>
      </c>
      <c r="H3677" s="962" t="s">
        <v>32</v>
      </c>
      <c r="I3677" s="962" t="s">
        <v>682</v>
      </c>
    </row>
    <row r="3678" spans="1:9">
      <c r="A3678" s="966" t="s">
        <v>203</v>
      </c>
      <c r="B3678" s="962" t="s">
        <v>687</v>
      </c>
      <c r="C3678" s="964">
        <v>20096.517289561001</v>
      </c>
      <c r="D3678" s="977">
        <v>0</v>
      </c>
      <c r="E3678" s="962">
        <v>0</v>
      </c>
      <c r="F3678" s="962">
        <v>5</v>
      </c>
      <c r="G3678" s="962" t="s">
        <v>677</v>
      </c>
      <c r="H3678" s="962" t="s">
        <v>146</v>
      </c>
      <c r="I3678" s="963" t="s">
        <v>681</v>
      </c>
    </row>
    <row r="3679" spans="1:9">
      <c r="A3679" s="966" t="s">
        <v>204</v>
      </c>
      <c r="B3679" s="962" t="s">
        <v>687</v>
      </c>
      <c r="C3679" s="964">
        <v>146141.72609687003</v>
      </c>
      <c r="D3679" s="977">
        <v>0</v>
      </c>
      <c r="E3679" s="962">
        <v>0</v>
      </c>
      <c r="F3679" s="962">
        <v>5</v>
      </c>
      <c r="G3679" s="962" t="s">
        <v>677</v>
      </c>
      <c r="H3679" s="962" t="s">
        <v>146</v>
      </c>
      <c r="I3679" s="963" t="s">
        <v>681</v>
      </c>
    </row>
    <row r="3680" spans="1:9">
      <c r="A3680" s="966" t="s">
        <v>262</v>
      </c>
      <c r="B3680" s="962" t="s">
        <v>687</v>
      </c>
      <c r="C3680" s="964">
        <v>20995.8472031618</v>
      </c>
      <c r="D3680" s="977">
        <v>0</v>
      </c>
      <c r="E3680" s="962">
        <v>0</v>
      </c>
      <c r="F3680" s="962">
        <v>5</v>
      </c>
      <c r="G3680" s="962" t="s">
        <v>677</v>
      </c>
      <c r="H3680" s="962" t="s">
        <v>146</v>
      </c>
      <c r="I3680" s="963" t="s">
        <v>681</v>
      </c>
    </row>
    <row r="3681" spans="1:9">
      <c r="A3681" s="966" t="s">
        <v>263</v>
      </c>
      <c r="B3681" s="962" t="s">
        <v>687</v>
      </c>
      <c r="C3681" s="964">
        <v>0</v>
      </c>
      <c r="D3681" s="977">
        <v>0</v>
      </c>
      <c r="E3681" s="962">
        <v>0</v>
      </c>
      <c r="F3681" s="962">
        <v>5</v>
      </c>
      <c r="G3681" s="962" t="s">
        <v>677</v>
      </c>
      <c r="H3681" s="962" t="s">
        <v>24</v>
      </c>
      <c r="I3681" s="962" t="s">
        <v>683</v>
      </c>
    </row>
    <row r="3682" spans="1:9">
      <c r="A3682" s="969" t="s">
        <v>122</v>
      </c>
      <c r="B3682" s="962" t="s">
        <v>687</v>
      </c>
      <c r="C3682" s="964">
        <v>0</v>
      </c>
      <c r="D3682" s="977">
        <v>0</v>
      </c>
      <c r="E3682" s="962">
        <v>0</v>
      </c>
      <c r="F3682" s="962">
        <v>5</v>
      </c>
      <c r="G3682" s="962" t="s">
        <v>677</v>
      </c>
      <c r="H3682" s="962" t="s">
        <v>79</v>
      </c>
      <c r="I3682" s="962" t="s">
        <v>683</v>
      </c>
    </row>
    <row r="3683" spans="1:9">
      <c r="A3683" s="969" t="s">
        <v>120</v>
      </c>
      <c r="B3683" s="962" t="s">
        <v>687</v>
      </c>
      <c r="C3683" s="964">
        <v>0</v>
      </c>
      <c r="D3683" s="977">
        <v>0</v>
      </c>
      <c r="E3683" s="962">
        <v>0</v>
      </c>
      <c r="F3683" s="962">
        <v>5</v>
      </c>
      <c r="G3683" s="962" t="s">
        <v>677</v>
      </c>
      <c r="H3683" s="962" t="s">
        <v>79</v>
      </c>
    </row>
    <row r="3684" spans="1:9">
      <c r="A3684" s="969" t="s">
        <v>123</v>
      </c>
      <c r="B3684" s="962" t="s">
        <v>687</v>
      </c>
      <c r="C3684" s="964">
        <v>0</v>
      </c>
      <c r="D3684" s="977">
        <v>0</v>
      </c>
      <c r="E3684" s="962">
        <v>0</v>
      </c>
      <c r="F3684" s="962">
        <v>5</v>
      </c>
      <c r="G3684" s="962" t="s">
        <v>677</v>
      </c>
      <c r="H3684" s="962" t="s">
        <v>54</v>
      </c>
      <c r="I3684" s="962" t="s">
        <v>683</v>
      </c>
    </row>
    <row r="3685" spans="1:9">
      <c r="A3685" s="967" t="s">
        <v>214</v>
      </c>
      <c r="B3685" s="962" t="s">
        <v>687</v>
      </c>
      <c r="C3685" s="964">
        <v>0</v>
      </c>
      <c r="D3685" s="977">
        <v>0</v>
      </c>
      <c r="E3685" s="962">
        <v>0</v>
      </c>
      <c r="F3685" s="962">
        <v>5</v>
      </c>
      <c r="G3685" s="962" t="s">
        <v>677</v>
      </c>
      <c r="H3685" s="962" t="s">
        <v>146</v>
      </c>
      <c r="I3685" s="962" t="s">
        <v>683</v>
      </c>
    </row>
    <row r="3686" spans="1:9" ht="15.6">
      <c r="A3686" s="967" t="s">
        <v>218</v>
      </c>
      <c r="B3686" s="962" t="s">
        <v>687</v>
      </c>
      <c r="C3686" s="964">
        <v>0</v>
      </c>
      <c r="D3686" s="977">
        <v>0</v>
      </c>
      <c r="E3686" s="962">
        <v>0</v>
      </c>
      <c r="F3686" s="962">
        <v>5</v>
      </c>
      <c r="G3686" s="962" t="s">
        <v>677</v>
      </c>
      <c r="H3686" s="962" t="s">
        <v>146</v>
      </c>
      <c r="I3686" s="973" t="s">
        <v>742</v>
      </c>
    </row>
    <row r="3687" spans="1:9">
      <c r="A3687" s="969" t="s">
        <v>126</v>
      </c>
      <c r="B3687" s="962" t="s">
        <v>687</v>
      </c>
      <c r="C3687" s="964">
        <v>0</v>
      </c>
      <c r="D3687" s="977">
        <v>0</v>
      </c>
      <c r="E3687" s="962">
        <v>0</v>
      </c>
      <c r="F3687" s="962">
        <v>5</v>
      </c>
      <c r="G3687" s="962" t="s">
        <v>677</v>
      </c>
      <c r="H3687" s="962" t="s">
        <v>32</v>
      </c>
      <c r="I3687" s="962" t="s">
        <v>681</v>
      </c>
    </row>
    <row r="3688" spans="1:9">
      <c r="A3688" s="968" t="s">
        <v>129</v>
      </c>
      <c r="B3688" s="962" t="s">
        <v>687</v>
      </c>
      <c r="C3688" s="964">
        <v>0</v>
      </c>
      <c r="D3688" s="977">
        <v>0</v>
      </c>
      <c r="E3688" s="962">
        <v>0</v>
      </c>
      <c r="F3688" s="962">
        <v>5</v>
      </c>
      <c r="G3688" s="962" t="s">
        <v>677</v>
      </c>
      <c r="H3688" s="962" t="s">
        <v>24</v>
      </c>
      <c r="I3688" s="962" t="s">
        <v>682</v>
      </c>
    </row>
    <row r="3689" spans="1:9">
      <c r="A3689" s="968" t="s">
        <v>264</v>
      </c>
      <c r="B3689" s="962" t="s">
        <v>687</v>
      </c>
      <c r="C3689" s="964">
        <v>0</v>
      </c>
      <c r="D3689" s="977">
        <v>0</v>
      </c>
      <c r="E3689" s="962">
        <v>0</v>
      </c>
      <c r="F3689" s="962">
        <v>5</v>
      </c>
      <c r="G3689" s="962" t="s">
        <v>677</v>
      </c>
      <c r="H3689" s="962" t="s">
        <v>133</v>
      </c>
      <c r="I3689" s="962" t="s">
        <v>682</v>
      </c>
    </row>
    <row r="3690" spans="1:9">
      <c r="A3690" s="968" t="s">
        <v>138</v>
      </c>
      <c r="B3690" s="962" t="s">
        <v>687</v>
      </c>
      <c r="C3690" s="964">
        <v>0</v>
      </c>
      <c r="D3690" s="977">
        <v>0</v>
      </c>
      <c r="E3690" s="962">
        <v>0</v>
      </c>
      <c r="F3690" s="962">
        <v>5</v>
      </c>
      <c r="G3690" s="962" t="s">
        <v>677</v>
      </c>
      <c r="H3690" s="962" t="s">
        <v>87</v>
      </c>
      <c r="I3690" s="962" t="s">
        <v>682</v>
      </c>
    </row>
    <row r="3691" spans="1:9">
      <c r="A3691" s="966" t="s">
        <v>212</v>
      </c>
      <c r="B3691" s="962" t="s">
        <v>687</v>
      </c>
      <c r="C3691" s="964">
        <v>0</v>
      </c>
      <c r="D3691" s="977">
        <v>0</v>
      </c>
      <c r="E3691" s="962">
        <v>0</v>
      </c>
      <c r="F3691" s="962">
        <v>5</v>
      </c>
      <c r="G3691" s="962" t="s">
        <v>677</v>
      </c>
      <c r="H3691" s="962" t="s">
        <v>146</v>
      </c>
      <c r="I3691" s="962" t="s">
        <v>705</v>
      </c>
    </row>
    <row r="3692" spans="1:9">
      <c r="A3692" s="962" t="s">
        <v>20</v>
      </c>
      <c r="B3692" s="962" t="s">
        <v>687</v>
      </c>
      <c r="C3692" s="964">
        <v>0</v>
      </c>
      <c r="D3692" s="977">
        <v>0</v>
      </c>
      <c r="E3692" s="962">
        <v>0</v>
      </c>
      <c r="F3692" s="962">
        <v>6</v>
      </c>
      <c r="G3692" s="962" t="s">
        <v>677</v>
      </c>
      <c r="H3692" s="962" t="s">
        <v>24</v>
      </c>
      <c r="I3692" s="963" t="s">
        <v>683</v>
      </c>
    </row>
    <row r="3693" spans="1:9">
      <c r="A3693" s="962" t="s">
        <v>143</v>
      </c>
      <c r="B3693" s="962" t="s">
        <v>687</v>
      </c>
      <c r="C3693" s="964">
        <v>0</v>
      </c>
      <c r="D3693" s="977">
        <v>0</v>
      </c>
      <c r="E3693" s="962">
        <v>0</v>
      </c>
      <c r="F3693" s="962">
        <v>6</v>
      </c>
      <c r="G3693" s="962" t="s">
        <v>677</v>
      </c>
      <c r="H3693" s="962" t="s">
        <v>146</v>
      </c>
      <c r="I3693" s="963" t="s">
        <v>681</v>
      </c>
    </row>
    <row r="3694" spans="1:9">
      <c r="A3694" s="966" t="s">
        <v>152</v>
      </c>
      <c r="B3694" s="962" t="s">
        <v>687</v>
      </c>
      <c r="C3694" s="964">
        <v>22230.365053256835</v>
      </c>
      <c r="D3694" s="977">
        <v>0</v>
      </c>
      <c r="E3694" s="962">
        <v>0</v>
      </c>
      <c r="F3694" s="962">
        <v>6</v>
      </c>
      <c r="G3694" s="962" t="s">
        <v>677</v>
      </c>
      <c r="H3694" s="962" t="s">
        <v>146</v>
      </c>
      <c r="I3694" s="963" t="s">
        <v>681</v>
      </c>
    </row>
    <row r="3695" spans="1:9">
      <c r="A3695" s="966" t="s">
        <v>158</v>
      </c>
      <c r="B3695" s="962" t="s">
        <v>687</v>
      </c>
      <c r="C3695" s="964">
        <v>0</v>
      </c>
      <c r="D3695" s="977">
        <v>0</v>
      </c>
      <c r="E3695" s="962">
        <v>0</v>
      </c>
      <c r="F3695" s="962">
        <v>6</v>
      </c>
      <c r="G3695" s="962" t="s">
        <v>677</v>
      </c>
      <c r="H3695" s="962" t="s">
        <v>146</v>
      </c>
      <c r="I3695" s="963" t="s">
        <v>683</v>
      </c>
    </row>
    <row r="3696" spans="1:9">
      <c r="A3696" s="966" t="s">
        <v>30</v>
      </c>
      <c r="B3696" s="962" t="s">
        <v>687</v>
      </c>
      <c r="C3696" s="964">
        <v>0</v>
      </c>
      <c r="D3696" s="977">
        <v>0</v>
      </c>
      <c r="E3696" s="962">
        <v>0</v>
      </c>
      <c r="F3696" s="962">
        <v>6</v>
      </c>
      <c r="G3696" s="962" t="s">
        <v>677</v>
      </c>
      <c r="H3696" s="962" t="s">
        <v>32</v>
      </c>
      <c r="I3696" s="963" t="s">
        <v>681</v>
      </c>
    </row>
    <row r="3697" spans="1:9">
      <c r="A3697" s="967" t="s">
        <v>39</v>
      </c>
      <c r="B3697" s="962" t="s">
        <v>687</v>
      </c>
      <c r="C3697" s="964">
        <v>1215.4731971564884</v>
      </c>
      <c r="D3697" s="977">
        <v>0</v>
      </c>
      <c r="E3697" s="962">
        <v>0</v>
      </c>
      <c r="F3697" s="962">
        <v>6</v>
      </c>
      <c r="G3697" s="962" t="s">
        <v>677</v>
      </c>
      <c r="H3697" s="962" t="s">
        <v>24</v>
      </c>
      <c r="I3697" s="963" t="s">
        <v>682</v>
      </c>
    </row>
    <row r="3698" spans="1:9">
      <c r="A3698" s="968" t="s">
        <v>70</v>
      </c>
      <c r="B3698" s="962" t="s">
        <v>687</v>
      </c>
      <c r="C3698" s="964">
        <v>0</v>
      </c>
      <c r="D3698" s="977">
        <v>0</v>
      </c>
      <c r="E3698" s="962">
        <v>0</v>
      </c>
      <c r="F3698" s="962">
        <v>6</v>
      </c>
      <c r="G3698" s="962" t="s">
        <v>677</v>
      </c>
      <c r="H3698" s="962" t="s">
        <v>32</v>
      </c>
      <c r="I3698" s="963" t="s">
        <v>711</v>
      </c>
    </row>
    <row r="3699" spans="1:9">
      <c r="A3699" s="968" t="s">
        <v>746</v>
      </c>
      <c r="B3699" s="962" t="s">
        <v>687</v>
      </c>
      <c r="C3699" s="964">
        <v>0</v>
      </c>
      <c r="D3699" s="977">
        <v>0</v>
      </c>
      <c r="E3699" s="962">
        <v>0</v>
      </c>
      <c r="F3699" s="962">
        <v>6</v>
      </c>
      <c r="G3699" s="962" t="s">
        <v>677</v>
      </c>
      <c r="H3699" s="962" t="s">
        <v>46</v>
      </c>
      <c r="I3699" s="963" t="s">
        <v>682</v>
      </c>
    </row>
    <row r="3700" spans="1:9">
      <c r="A3700" s="968" t="s">
        <v>63</v>
      </c>
      <c r="B3700" s="962" t="s">
        <v>687</v>
      </c>
      <c r="C3700" s="964">
        <v>260.45854224781897</v>
      </c>
      <c r="D3700" s="977">
        <v>0</v>
      </c>
      <c r="E3700" s="962">
        <v>0</v>
      </c>
      <c r="F3700" s="962">
        <v>6</v>
      </c>
      <c r="G3700" s="962" t="s">
        <v>677</v>
      </c>
      <c r="H3700" s="962" t="s">
        <v>64</v>
      </c>
      <c r="I3700" s="963" t="s">
        <v>683</v>
      </c>
    </row>
    <row r="3701" spans="1:9">
      <c r="A3701" s="966" t="s">
        <v>166</v>
      </c>
      <c r="B3701" s="962" t="s">
        <v>687</v>
      </c>
      <c r="C3701" s="964">
        <v>1389.1122253217013</v>
      </c>
      <c r="D3701" s="977">
        <v>0</v>
      </c>
      <c r="E3701" s="962">
        <v>0</v>
      </c>
      <c r="F3701" s="962">
        <v>6</v>
      </c>
      <c r="G3701" s="962" t="s">
        <v>677</v>
      </c>
      <c r="H3701" s="962" t="s">
        <v>146</v>
      </c>
      <c r="I3701" s="963" t="s">
        <v>683</v>
      </c>
    </row>
    <row r="3702" spans="1:9">
      <c r="A3702" s="966" t="s">
        <v>173</v>
      </c>
      <c r="B3702" s="962" t="s">
        <v>687</v>
      </c>
      <c r="C3702" s="964">
        <v>0</v>
      </c>
      <c r="D3702" s="977">
        <v>0</v>
      </c>
      <c r="E3702" s="962">
        <v>0</v>
      </c>
      <c r="F3702" s="962">
        <v>6</v>
      </c>
      <c r="G3702" s="962" t="s">
        <v>677</v>
      </c>
      <c r="H3702" s="962" t="s">
        <v>146</v>
      </c>
      <c r="I3702" s="963" t="s">
        <v>683</v>
      </c>
    </row>
    <row r="3703" spans="1:9">
      <c r="A3703" s="969" t="s">
        <v>52</v>
      </c>
      <c r="B3703" s="962" t="s">
        <v>687</v>
      </c>
      <c r="C3703" s="964">
        <v>0</v>
      </c>
      <c r="D3703" s="977">
        <v>0</v>
      </c>
      <c r="E3703" s="962">
        <v>0</v>
      </c>
      <c r="F3703" s="962">
        <v>6</v>
      </c>
      <c r="G3703" s="962" t="s">
        <v>677</v>
      </c>
      <c r="H3703" s="962" t="s">
        <v>54</v>
      </c>
      <c r="I3703" s="962" t="s">
        <v>721</v>
      </c>
    </row>
    <row r="3704" spans="1:9">
      <c r="A3704" s="966" t="s">
        <v>185</v>
      </c>
      <c r="B3704" s="962" t="s">
        <v>687</v>
      </c>
      <c r="C3704" s="964">
        <v>138451.07910753234</v>
      </c>
      <c r="D3704" s="977">
        <v>0</v>
      </c>
      <c r="E3704" s="962">
        <v>0</v>
      </c>
      <c r="F3704" s="962">
        <v>6</v>
      </c>
      <c r="G3704" s="962" t="s">
        <v>677</v>
      </c>
      <c r="H3704" s="962" t="s">
        <v>146</v>
      </c>
      <c r="I3704" s="963" t="s">
        <v>681</v>
      </c>
    </row>
    <row r="3705" spans="1:9">
      <c r="A3705" s="968" t="s">
        <v>747</v>
      </c>
      <c r="B3705" s="962" t="s">
        <v>687</v>
      </c>
      <c r="C3705" s="964">
        <v>0</v>
      </c>
      <c r="D3705" s="977">
        <v>0</v>
      </c>
      <c r="E3705" s="962">
        <v>0</v>
      </c>
      <c r="F3705" s="962">
        <v>6</v>
      </c>
      <c r="G3705" s="962" t="s">
        <v>677</v>
      </c>
      <c r="H3705" s="962" t="s">
        <v>24</v>
      </c>
      <c r="I3705" s="962" t="s">
        <v>683</v>
      </c>
    </row>
    <row r="3706" spans="1:9">
      <c r="A3706" s="966" t="s">
        <v>181</v>
      </c>
      <c r="B3706" s="962" t="s">
        <v>687</v>
      </c>
      <c r="C3706" s="964">
        <v>1678.9757101367841</v>
      </c>
      <c r="D3706" s="977">
        <v>0</v>
      </c>
      <c r="E3706" s="962">
        <v>0</v>
      </c>
      <c r="F3706" s="962">
        <v>6</v>
      </c>
      <c r="G3706" s="962" t="s">
        <v>677</v>
      </c>
      <c r="H3706" s="962" t="s">
        <v>146</v>
      </c>
      <c r="I3706" s="963" t="s">
        <v>681</v>
      </c>
    </row>
    <row r="3707" spans="1:9">
      <c r="A3707" s="967" t="s">
        <v>261</v>
      </c>
      <c r="B3707" s="962" t="s">
        <v>687</v>
      </c>
      <c r="C3707" s="964">
        <v>0</v>
      </c>
      <c r="D3707" s="977">
        <v>0</v>
      </c>
      <c r="E3707" s="962">
        <v>0</v>
      </c>
      <c r="F3707" s="962">
        <v>6</v>
      </c>
      <c r="G3707" s="962" t="s">
        <v>677</v>
      </c>
      <c r="H3707" s="962" t="s">
        <v>79</v>
      </c>
      <c r="I3707" s="962" t="s">
        <v>683</v>
      </c>
    </row>
    <row r="3708" spans="1:9">
      <c r="A3708" s="966" t="s">
        <v>190</v>
      </c>
      <c r="B3708" s="962" t="s">
        <v>687</v>
      </c>
      <c r="C3708" s="964">
        <v>0</v>
      </c>
      <c r="D3708" s="977">
        <v>0</v>
      </c>
      <c r="E3708" s="962">
        <v>0</v>
      </c>
      <c r="F3708" s="962">
        <v>6</v>
      </c>
      <c r="G3708" s="962" t="s">
        <v>677</v>
      </c>
      <c r="H3708" s="962" t="s">
        <v>146</v>
      </c>
      <c r="I3708" s="963" t="s">
        <v>681</v>
      </c>
    </row>
    <row r="3709" spans="1:9">
      <c r="A3709" s="968" t="s">
        <v>83</v>
      </c>
      <c r="B3709" s="962" t="s">
        <v>687</v>
      </c>
      <c r="C3709" s="964">
        <v>0</v>
      </c>
      <c r="D3709" s="977">
        <v>0</v>
      </c>
      <c r="E3709" s="962">
        <v>0</v>
      </c>
      <c r="F3709" s="962">
        <v>6</v>
      </c>
      <c r="G3709" s="962" t="s">
        <v>677</v>
      </c>
      <c r="H3709" s="962" t="s">
        <v>87</v>
      </c>
      <c r="I3709" s="962" t="s">
        <v>682</v>
      </c>
    </row>
    <row r="3710" spans="1:9">
      <c r="A3710" s="966" t="s">
        <v>192</v>
      </c>
      <c r="B3710" s="962" t="s">
        <v>687</v>
      </c>
      <c r="C3710" s="964">
        <v>0</v>
      </c>
      <c r="D3710" s="977">
        <v>0</v>
      </c>
      <c r="E3710" s="962">
        <v>0</v>
      </c>
      <c r="F3710" s="962">
        <v>6</v>
      </c>
      <c r="G3710" s="962" t="s">
        <v>677</v>
      </c>
      <c r="H3710" s="962" t="s">
        <v>146</v>
      </c>
      <c r="I3710" s="962" t="s">
        <v>683</v>
      </c>
    </row>
    <row r="3711" spans="1:9">
      <c r="A3711" s="966" t="s">
        <v>94</v>
      </c>
      <c r="B3711" s="962" t="s">
        <v>687</v>
      </c>
      <c r="C3711" s="964">
        <v>781.37562674345702</v>
      </c>
      <c r="D3711" s="977">
        <v>0</v>
      </c>
      <c r="E3711" s="962">
        <v>0</v>
      </c>
      <c r="F3711" s="962">
        <v>6</v>
      </c>
      <c r="G3711" s="962" t="s">
        <v>677</v>
      </c>
      <c r="H3711" s="962" t="s">
        <v>95</v>
      </c>
      <c r="I3711" s="962" t="s">
        <v>726</v>
      </c>
    </row>
    <row r="3712" spans="1:9">
      <c r="A3712" s="966" t="s">
        <v>196</v>
      </c>
      <c r="B3712" s="962" t="s">
        <v>687</v>
      </c>
      <c r="C3712" s="964">
        <v>8074.2148096823885</v>
      </c>
      <c r="D3712" s="977">
        <v>0</v>
      </c>
      <c r="E3712" s="962">
        <v>0</v>
      </c>
      <c r="F3712" s="962">
        <v>6</v>
      </c>
      <c r="G3712" s="962" t="s">
        <v>677</v>
      </c>
      <c r="H3712" s="962" t="s">
        <v>146</v>
      </c>
      <c r="I3712" s="962" t="s">
        <v>681</v>
      </c>
    </row>
    <row r="3713" spans="1:9">
      <c r="A3713" s="966" t="s">
        <v>100</v>
      </c>
      <c r="B3713" s="962" t="s">
        <v>687</v>
      </c>
      <c r="C3713" s="964">
        <v>0</v>
      </c>
      <c r="D3713" s="977">
        <v>0</v>
      </c>
      <c r="E3713" s="962">
        <v>0</v>
      </c>
      <c r="F3713" s="962">
        <v>6</v>
      </c>
      <c r="G3713" s="962" t="s">
        <v>677</v>
      </c>
      <c r="H3713" s="962" t="s">
        <v>24</v>
      </c>
      <c r="I3713" s="962" t="s">
        <v>682</v>
      </c>
    </row>
    <row r="3714" spans="1:9">
      <c r="A3714" s="966" t="s">
        <v>198</v>
      </c>
      <c r="B3714" s="962" t="s">
        <v>687</v>
      </c>
      <c r="C3714" s="964">
        <v>0</v>
      </c>
      <c r="D3714" s="977">
        <v>0</v>
      </c>
      <c r="E3714" s="962">
        <v>0</v>
      </c>
      <c r="F3714" s="962">
        <v>6</v>
      </c>
      <c r="G3714" s="962" t="s">
        <v>677</v>
      </c>
      <c r="H3714" s="962" t="s">
        <v>146</v>
      </c>
      <c r="I3714" s="962" t="s">
        <v>683</v>
      </c>
    </row>
    <row r="3715" spans="1:9">
      <c r="A3715" s="966" t="s">
        <v>201</v>
      </c>
      <c r="B3715" s="962" t="s">
        <v>687</v>
      </c>
      <c r="C3715" s="964">
        <v>0</v>
      </c>
      <c r="D3715" s="977">
        <v>0</v>
      </c>
      <c r="E3715" s="962">
        <v>0</v>
      </c>
      <c r="F3715" s="962">
        <v>6</v>
      </c>
      <c r="G3715" s="962" t="s">
        <v>677</v>
      </c>
      <c r="H3715" s="962" t="s">
        <v>146</v>
      </c>
      <c r="I3715" s="963" t="s">
        <v>683</v>
      </c>
    </row>
    <row r="3716" spans="1:9">
      <c r="A3716" s="968" t="s">
        <v>103</v>
      </c>
      <c r="B3716" s="962" t="s">
        <v>687</v>
      </c>
      <c r="C3716" s="964">
        <v>1215.4731971564884</v>
      </c>
      <c r="D3716" s="977">
        <v>0</v>
      </c>
      <c r="E3716" s="962">
        <v>0</v>
      </c>
      <c r="F3716" s="962">
        <v>6</v>
      </c>
      <c r="G3716" s="962" t="s">
        <v>677</v>
      </c>
      <c r="H3716" s="962" t="s">
        <v>79</v>
      </c>
      <c r="I3716" s="962" t="s">
        <v>682</v>
      </c>
    </row>
    <row r="3717" spans="1:9">
      <c r="A3717" s="968" t="s">
        <v>107</v>
      </c>
      <c r="B3717" s="962" t="s">
        <v>687</v>
      </c>
      <c r="C3717" s="964">
        <v>0</v>
      </c>
      <c r="D3717" s="977">
        <v>0</v>
      </c>
      <c r="E3717" s="962">
        <v>0</v>
      </c>
      <c r="F3717" s="962">
        <v>6</v>
      </c>
      <c r="G3717" s="962" t="s">
        <v>677</v>
      </c>
      <c r="H3717" s="962" t="s">
        <v>79</v>
      </c>
      <c r="I3717" s="962" t="s">
        <v>682</v>
      </c>
    </row>
    <row r="3718" spans="1:9">
      <c r="A3718" s="968" t="s">
        <v>108</v>
      </c>
      <c r="B3718" s="962" t="s">
        <v>687</v>
      </c>
      <c r="C3718" s="964">
        <v>86.819514082606332</v>
      </c>
      <c r="D3718" s="977">
        <v>0</v>
      </c>
      <c r="E3718" s="962">
        <v>0</v>
      </c>
      <c r="F3718" s="962">
        <v>6</v>
      </c>
      <c r="G3718" s="962" t="s">
        <v>677</v>
      </c>
      <c r="H3718" s="962" t="s">
        <v>32</v>
      </c>
      <c r="I3718" s="962" t="s">
        <v>682</v>
      </c>
    </row>
    <row r="3719" spans="1:9">
      <c r="A3719" s="966" t="s">
        <v>203</v>
      </c>
      <c r="B3719" s="962" t="s">
        <v>687</v>
      </c>
      <c r="C3719" s="964">
        <v>33266.34381265199</v>
      </c>
      <c r="D3719" s="977">
        <v>0</v>
      </c>
      <c r="E3719" s="962">
        <v>0</v>
      </c>
      <c r="F3719" s="962">
        <v>6</v>
      </c>
      <c r="G3719" s="962" t="s">
        <v>677</v>
      </c>
      <c r="H3719" s="962" t="s">
        <v>146</v>
      </c>
      <c r="I3719" s="963" t="s">
        <v>681</v>
      </c>
    </row>
    <row r="3720" spans="1:9">
      <c r="A3720" s="966" t="s">
        <v>204</v>
      </c>
      <c r="B3720" s="962" t="s">
        <v>687</v>
      </c>
      <c r="C3720" s="964">
        <v>168140.45893998095</v>
      </c>
      <c r="D3720" s="977">
        <v>0</v>
      </c>
      <c r="E3720" s="962">
        <v>0</v>
      </c>
      <c r="F3720" s="962">
        <v>6</v>
      </c>
      <c r="G3720" s="962" t="s">
        <v>677</v>
      </c>
      <c r="H3720" s="962" t="s">
        <v>146</v>
      </c>
      <c r="I3720" s="963" t="s">
        <v>681</v>
      </c>
    </row>
    <row r="3721" spans="1:9">
      <c r="A3721" s="966" t="s">
        <v>262</v>
      </c>
      <c r="B3721" s="962" t="s">
        <v>687</v>
      </c>
      <c r="C3721" s="964">
        <v>21635.422909385496</v>
      </c>
      <c r="D3721" s="977">
        <v>0</v>
      </c>
      <c r="E3721" s="962">
        <v>0</v>
      </c>
      <c r="F3721" s="962">
        <v>6</v>
      </c>
      <c r="G3721" s="962" t="s">
        <v>677</v>
      </c>
      <c r="H3721" s="962" t="s">
        <v>146</v>
      </c>
      <c r="I3721" s="963" t="s">
        <v>681</v>
      </c>
    </row>
    <row r="3722" spans="1:9">
      <c r="A3722" s="966" t="s">
        <v>263</v>
      </c>
      <c r="B3722" s="962" t="s">
        <v>687</v>
      </c>
      <c r="C3722" s="964">
        <v>0</v>
      </c>
      <c r="D3722" s="977">
        <v>0</v>
      </c>
      <c r="E3722" s="962">
        <v>0</v>
      </c>
      <c r="F3722" s="962">
        <v>6</v>
      </c>
      <c r="G3722" s="962" t="s">
        <v>677</v>
      </c>
      <c r="H3722" s="962" t="s">
        <v>24</v>
      </c>
      <c r="I3722" s="962" t="s">
        <v>683</v>
      </c>
    </row>
    <row r="3723" spans="1:9">
      <c r="A3723" s="969" t="s">
        <v>122</v>
      </c>
      <c r="B3723" s="962" t="s">
        <v>687</v>
      </c>
      <c r="C3723" s="964">
        <v>0</v>
      </c>
      <c r="D3723" s="977">
        <v>0</v>
      </c>
      <c r="E3723" s="962">
        <v>0</v>
      </c>
      <c r="F3723" s="962">
        <v>6</v>
      </c>
      <c r="G3723" s="962" t="s">
        <v>677</v>
      </c>
      <c r="H3723" s="962" t="s">
        <v>79</v>
      </c>
      <c r="I3723" s="962" t="s">
        <v>683</v>
      </c>
    </row>
    <row r="3724" spans="1:9">
      <c r="A3724" s="969" t="s">
        <v>120</v>
      </c>
      <c r="B3724" s="962" t="s">
        <v>687</v>
      </c>
      <c r="C3724" s="964">
        <v>0</v>
      </c>
      <c r="D3724" s="977">
        <v>0</v>
      </c>
      <c r="E3724" s="962">
        <v>0</v>
      </c>
      <c r="F3724" s="962">
        <v>6</v>
      </c>
      <c r="G3724" s="962" t="s">
        <v>677</v>
      </c>
      <c r="H3724" s="962" t="s">
        <v>79</v>
      </c>
    </row>
    <row r="3725" spans="1:9">
      <c r="A3725" s="969" t="s">
        <v>123</v>
      </c>
      <c r="B3725" s="962" t="s">
        <v>687</v>
      </c>
      <c r="C3725" s="964">
        <v>0</v>
      </c>
      <c r="D3725" s="977">
        <v>0</v>
      </c>
      <c r="E3725" s="962">
        <v>0</v>
      </c>
      <c r="F3725" s="962">
        <v>6</v>
      </c>
      <c r="G3725" s="962" t="s">
        <v>677</v>
      </c>
      <c r="H3725" s="962" t="s">
        <v>54</v>
      </c>
      <c r="I3725" s="962" t="s">
        <v>683</v>
      </c>
    </row>
    <row r="3726" spans="1:9">
      <c r="A3726" s="967" t="s">
        <v>214</v>
      </c>
      <c r="B3726" s="962" t="s">
        <v>687</v>
      </c>
      <c r="C3726" s="964">
        <v>0</v>
      </c>
      <c r="D3726" s="977">
        <v>0</v>
      </c>
      <c r="E3726" s="962">
        <v>0</v>
      </c>
      <c r="F3726" s="962">
        <v>6</v>
      </c>
      <c r="G3726" s="962" t="s">
        <v>677</v>
      </c>
      <c r="H3726" s="962" t="s">
        <v>146</v>
      </c>
      <c r="I3726" s="962" t="s">
        <v>683</v>
      </c>
    </row>
    <row r="3727" spans="1:9" ht="15.6">
      <c r="A3727" s="967" t="s">
        <v>218</v>
      </c>
      <c r="B3727" s="962" t="s">
        <v>687</v>
      </c>
      <c r="C3727" s="964">
        <v>0</v>
      </c>
      <c r="D3727" s="977">
        <v>0</v>
      </c>
      <c r="E3727" s="962">
        <v>0</v>
      </c>
      <c r="F3727" s="962">
        <v>6</v>
      </c>
      <c r="G3727" s="962" t="s">
        <v>677</v>
      </c>
      <c r="H3727" s="962" t="s">
        <v>146</v>
      </c>
      <c r="I3727" s="973" t="s">
        <v>742</v>
      </c>
    </row>
    <row r="3728" spans="1:9">
      <c r="A3728" s="969" t="s">
        <v>126</v>
      </c>
      <c r="B3728" s="962" t="s">
        <v>687</v>
      </c>
      <c r="C3728" s="964">
        <v>173.63902816521266</v>
      </c>
      <c r="D3728" s="977">
        <v>0</v>
      </c>
      <c r="E3728" s="962">
        <v>0</v>
      </c>
      <c r="F3728" s="962">
        <v>6</v>
      </c>
      <c r="G3728" s="962" t="s">
        <v>677</v>
      </c>
      <c r="H3728" s="962" t="s">
        <v>32</v>
      </c>
      <c r="I3728" s="962" t="s">
        <v>681</v>
      </c>
    </row>
    <row r="3729" spans="1:9">
      <c r="A3729" s="968" t="s">
        <v>129</v>
      </c>
      <c r="B3729" s="962" t="s">
        <v>687</v>
      </c>
      <c r="C3729" s="964">
        <v>0</v>
      </c>
      <c r="D3729" s="977">
        <v>0</v>
      </c>
      <c r="E3729" s="962">
        <v>0</v>
      </c>
      <c r="F3729" s="962">
        <v>6</v>
      </c>
      <c r="G3729" s="962" t="s">
        <v>677</v>
      </c>
      <c r="H3729" s="962" t="s">
        <v>24</v>
      </c>
      <c r="I3729" s="962" t="s">
        <v>682</v>
      </c>
    </row>
    <row r="3730" spans="1:9">
      <c r="A3730" s="968" t="s">
        <v>264</v>
      </c>
      <c r="B3730" s="962" t="s">
        <v>687</v>
      </c>
      <c r="C3730" s="964">
        <v>0</v>
      </c>
      <c r="D3730" s="977">
        <v>0</v>
      </c>
      <c r="E3730" s="962">
        <v>0</v>
      </c>
      <c r="F3730" s="962">
        <v>6</v>
      </c>
      <c r="G3730" s="962" t="s">
        <v>677</v>
      </c>
      <c r="H3730" s="962" t="s">
        <v>133</v>
      </c>
      <c r="I3730" s="962" t="s">
        <v>682</v>
      </c>
    </row>
    <row r="3731" spans="1:9">
      <c r="A3731" s="968" t="s">
        <v>138</v>
      </c>
      <c r="B3731" s="962" t="s">
        <v>687</v>
      </c>
      <c r="C3731" s="964">
        <v>86.819514082606332</v>
      </c>
      <c r="D3731" s="977">
        <v>0</v>
      </c>
      <c r="E3731" s="962">
        <v>0</v>
      </c>
      <c r="F3731" s="962">
        <v>6</v>
      </c>
      <c r="G3731" s="962" t="s">
        <v>677</v>
      </c>
      <c r="H3731" s="962" t="s">
        <v>87</v>
      </c>
      <c r="I3731" s="962" t="s">
        <v>682</v>
      </c>
    </row>
    <row r="3732" spans="1:9">
      <c r="A3732" s="966" t="s">
        <v>212</v>
      </c>
      <c r="B3732" s="962" t="s">
        <v>687</v>
      </c>
      <c r="C3732" s="964">
        <v>0</v>
      </c>
      <c r="D3732" s="977">
        <v>0</v>
      </c>
      <c r="E3732" s="962">
        <v>0</v>
      </c>
      <c r="F3732" s="962">
        <v>6</v>
      </c>
      <c r="G3732" s="962" t="s">
        <v>677</v>
      </c>
      <c r="H3732" s="962" t="s">
        <v>146</v>
      </c>
      <c r="I3732" s="962" t="s">
        <v>705</v>
      </c>
    </row>
    <row r="3733" spans="1:9">
      <c r="A3733" s="962" t="s">
        <v>20</v>
      </c>
      <c r="B3733" s="962" t="s">
        <v>687</v>
      </c>
      <c r="C3733" s="965">
        <v>1523.4531527659269</v>
      </c>
      <c r="D3733" s="977">
        <v>0</v>
      </c>
      <c r="E3733" s="962">
        <v>72</v>
      </c>
      <c r="F3733" s="962" t="s">
        <v>676</v>
      </c>
      <c r="G3733" s="962" t="s">
        <v>676</v>
      </c>
      <c r="H3733" s="962" t="s">
        <v>24</v>
      </c>
      <c r="I3733" s="963" t="s">
        <v>683</v>
      </c>
    </row>
    <row r="3734" spans="1:9">
      <c r="A3734" s="962" t="s">
        <v>143</v>
      </c>
      <c r="B3734" s="962" t="s">
        <v>687</v>
      </c>
      <c r="C3734" s="965">
        <v>0</v>
      </c>
      <c r="D3734" s="977">
        <v>0</v>
      </c>
      <c r="E3734" s="962">
        <v>72</v>
      </c>
      <c r="F3734" s="962" t="s">
        <v>676</v>
      </c>
      <c r="G3734" s="962" t="s">
        <v>676</v>
      </c>
      <c r="H3734" s="962" t="s">
        <v>146</v>
      </c>
      <c r="I3734" s="963" t="s">
        <v>681</v>
      </c>
    </row>
    <row r="3735" spans="1:9">
      <c r="A3735" s="966" t="s">
        <v>152</v>
      </c>
      <c r="B3735" s="962" t="s">
        <v>687</v>
      </c>
      <c r="C3735" s="965">
        <v>5473.4275787418419</v>
      </c>
      <c r="D3735" s="977">
        <v>0</v>
      </c>
      <c r="E3735" s="962">
        <v>72</v>
      </c>
      <c r="F3735" s="962" t="s">
        <v>676</v>
      </c>
      <c r="G3735" s="962" t="s">
        <v>676</v>
      </c>
      <c r="H3735" s="962" t="s">
        <v>146</v>
      </c>
      <c r="I3735" s="963" t="s">
        <v>681</v>
      </c>
    </row>
    <row r="3736" spans="1:9">
      <c r="A3736" s="966" t="s">
        <v>158</v>
      </c>
      <c r="B3736" s="962" t="s">
        <v>687</v>
      </c>
      <c r="C3736" s="965">
        <v>0</v>
      </c>
      <c r="D3736" s="977">
        <v>0</v>
      </c>
      <c r="E3736" s="962">
        <v>72</v>
      </c>
      <c r="F3736" s="962" t="s">
        <v>676</v>
      </c>
      <c r="G3736" s="962" t="s">
        <v>676</v>
      </c>
      <c r="H3736" s="962" t="s">
        <v>146</v>
      </c>
      <c r="I3736" s="963" t="s">
        <v>683</v>
      </c>
    </row>
    <row r="3737" spans="1:9">
      <c r="A3737" s="966" t="s">
        <v>30</v>
      </c>
      <c r="B3737" s="962" t="s">
        <v>687</v>
      </c>
      <c r="C3737" s="965">
        <v>1895.6209320945898</v>
      </c>
      <c r="D3737" s="977">
        <v>0</v>
      </c>
      <c r="E3737" s="962">
        <v>72</v>
      </c>
      <c r="F3737" s="962" t="s">
        <v>676</v>
      </c>
      <c r="G3737" s="962" t="s">
        <v>676</v>
      </c>
      <c r="H3737" s="962" t="s">
        <v>32</v>
      </c>
      <c r="I3737" s="963" t="s">
        <v>681</v>
      </c>
    </row>
    <row r="3738" spans="1:9">
      <c r="A3738" s="967" t="s">
        <v>39</v>
      </c>
      <c r="B3738" s="962" t="s">
        <v>687</v>
      </c>
      <c r="C3738" s="965">
        <v>730.42274447681439</v>
      </c>
      <c r="D3738" s="977">
        <v>0</v>
      </c>
      <c r="E3738" s="962">
        <v>72</v>
      </c>
      <c r="F3738" s="962" t="s">
        <v>676</v>
      </c>
      <c r="G3738" s="962" t="s">
        <v>676</v>
      </c>
      <c r="H3738" s="962" t="s">
        <v>24</v>
      </c>
      <c r="I3738" s="963" t="s">
        <v>682</v>
      </c>
    </row>
    <row r="3739" spans="1:9">
      <c r="A3739" s="968" t="s">
        <v>70</v>
      </c>
      <c r="B3739" s="962" t="s">
        <v>687</v>
      </c>
      <c r="C3739" s="965">
        <v>0</v>
      </c>
      <c r="D3739" s="977">
        <v>0</v>
      </c>
      <c r="E3739" s="962">
        <v>72</v>
      </c>
      <c r="F3739" s="962" t="s">
        <v>676</v>
      </c>
      <c r="G3739" s="962" t="s">
        <v>676</v>
      </c>
      <c r="H3739" s="962" t="s">
        <v>32</v>
      </c>
      <c r="I3739" s="963" t="s">
        <v>711</v>
      </c>
    </row>
    <row r="3740" spans="1:9">
      <c r="A3740" s="968" t="s">
        <v>746</v>
      </c>
      <c r="B3740" s="962" t="s">
        <v>687</v>
      </c>
      <c r="C3740" s="965">
        <v>0</v>
      </c>
      <c r="D3740" s="977">
        <v>0</v>
      </c>
      <c r="E3740" s="962">
        <v>72</v>
      </c>
      <c r="F3740" s="962" t="s">
        <v>676</v>
      </c>
      <c r="G3740" s="962" t="s">
        <v>676</v>
      </c>
      <c r="H3740" s="962" t="s">
        <v>46</v>
      </c>
      <c r="I3740" s="963" t="s">
        <v>682</v>
      </c>
    </row>
    <row r="3741" spans="1:9">
      <c r="A3741" s="968" t="s">
        <v>63</v>
      </c>
      <c r="B3741" s="962" t="s">
        <v>687</v>
      </c>
      <c r="C3741" s="965">
        <v>521.73053176915312</v>
      </c>
      <c r="D3741" s="977">
        <v>0</v>
      </c>
      <c r="E3741" s="962">
        <v>72</v>
      </c>
      <c r="F3741" s="962" t="s">
        <v>676</v>
      </c>
      <c r="G3741" s="962" t="s">
        <v>676</v>
      </c>
      <c r="H3741" s="962" t="s">
        <v>64</v>
      </c>
      <c r="I3741" s="963" t="s">
        <v>683</v>
      </c>
    </row>
    <row r="3742" spans="1:9">
      <c r="A3742" s="966" t="s">
        <v>166</v>
      </c>
      <c r="B3742" s="962" t="s">
        <v>687</v>
      </c>
      <c r="C3742" s="965">
        <v>9516.3648994693522</v>
      </c>
      <c r="D3742" s="977">
        <v>0</v>
      </c>
      <c r="E3742" s="962">
        <v>72</v>
      </c>
      <c r="F3742" s="962" t="s">
        <v>676</v>
      </c>
      <c r="G3742" s="962" t="s">
        <v>676</v>
      </c>
      <c r="H3742" s="962" t="s">
        <v>146</v>
      </c>
      <c r="I3742" s="963" t="s">
        <v>683</v>
      </c>
    </row>
    <row r="3743" spans="1:9">
      <c r="A3743" s="966" t="s">
        <v>173</v>
      </c>
      <c r="B3743" s="962" t="s">
        <v>687</v>
      </c>
      <c r="C3743" s="965">
        <v>0</v>
      </c>
      <c r="D3743" s="977">
        <v>0</v>
      </c>
      <c r="E3743" s="962">
        <v>72</v>
      </c>
      <c r="F3743" s="962" t="s">
        <v>676</v>
      </c>
      <c r="G3743" s="962" t="s">
        <v>676</v>
      </c>
      <c r="H3743" s="962" t="s">
        <v>146</v>
      </c>
      <c r="I3743" s="963" t="s">
        <v>683</v>
      </c>
    </row>
    <row r="3744" spans="1:9">
      <c r="A3744" s="969" t="s">
        <v>52</v>
      </c>
      <c r="B3744" s="962" t="s">
        <v>687</v>
      </c>
      <c r="C3744" s="965">
        <v>0</v>
      </c>
      <c r="D3744" s="977">
        <v>0</v>
      </c>
      <c r="E3744" s="962">
        <v>72</v>
      </c>
      <c r="F3744" s="962" t="s">
        <v>676</v>
      </c>
      <c r="G3744" s="962" t="s">
        <v>676</v>
      </c>
      <c r="H3744" s="962" t="s">
        <v>54</v>
      </c>
      <c r="I3744" s="962" t="s">
        <v>721</v>
      </c>
    </row>
    <row r="3745" spans="1:9">
      <c r="A3745" s="966" t="s">
        <v>185</v>
      </c>
      <c r="B3745" s="962" t="s">
        <v>687</v>
      </c>
      <c r="C3745" s="965">
        <v>131823.91436033935</v>
      </c>
      <c r="D3745" s="977">
        <v>0</v>
      </c>
      <c r="E3745" s="962">
        <v>72</v>
      </c>
      <c r="F3745" s="962" t="s">
        <v>676</v>
      </c>
      <c r="G3745" s="962" t="s">
        <v>676</v>
      </c>
      <c r="H3745" s="962" t="s">
        <v>146</v>
      </c>
      <c r="I3745" s="963" t="s">
        <v>681</v>
      </c>
    </row>
    <row r="3746" spans="1:9">
      <c r="A3746" s="968" t="s">
        <v>747</v>
      </c>
      <c r="B3746" s="962" t="s">
        <v>687</v>
      </c>
      <c r="C3746" s="965">
        <v>834.76885083064496</v>
      </c>
      <c r="D3746" s="977">
        <v>0</v>
      </c>
      <c r="E3746" s="962">
        <v>72</v>
      </c>
      <c r="F3746" s="962" t="s">
        <v>676</v>
      </c>
      <c r="G3746" s="962" t="s">
        <v>676</v>
      </c>
      <c r="H3746" s="962" t="s">
        <v>24</v>
      </c>
      <c r="I3746" s="962" t="s">
        <v>683</v>
      </c>
    </row>
    <row r="3747" spans="1:9">
      <c r="A3747" s="966" t="s">
        <v>181</v>
      </c>
      <c r="B3747" s="962" t="s">
        <v>687</v>
      </c>
      <c r="C3747" s="965">
        <v>0</v>
      </c>
      <c r="D3747" s="977">
        <v>0</v>
      </c>
      <c r="E3747" s="962">
        <v>72</v>
      </c>
      <c r="F3747" s="962" t="s">
        <v>676</v>
      </c>
      <c r="G3747" s="962" t="s">
        <v>676</v>
      </c>
      <c r="H3747" s="962" t="s">
        <v>146</v>
      </c>
      <c r="I3747" s="963" t="s">
        <v>681</v>
      </c>
    </row>
    <row r="3748" spans="1:9">
      <c r="A3748" s="967" t="s">
        <v>261</v>
      </c>
      <c r="B3748" s="962" t="s">
        <v>687</v>
      </c>
      <c r="C3748" s="965">
        <v>0</v>
      </c>
      <c r="D3748" s="977">
        <v>0</v>
      </c>
      <c r="E3748" s="962">
        <v>72</v>
      </c>
      <c r="F3748" s="962" t="s">
        <v>676</v>
      </c>
      <c r="G3748" s="962" t="s">
        <v>676</v>
      </c>
      <c r="H3748" s="962" t="s">
        <v>79</v>
      </c>
      <c r="I3748" s="962" t="s">
        <v>683</v>
      </c>
    </row>
    <row r="3749" spans="1:9">
      <c r="A3749" s="966" t="s">
        <v>190</v>
      </c>
      <c r="B3749" s="962" t="s">
        <v>687</v>
      </c>
      <c r="C3749" s="965">
        <v>10434.610635383062</v>
      </c>
      <c r="D3749" s="977">
        <v>0</v>
      </c>
      <c r="E3749" s="962">
        <v>72</v>
      </c>
      <c r="F3749" s="962" t="s">
        <v>676</v>
      </c>
      <c r="G3749" s="962" t="s">
        <v>676</v>
      </c>
      <c r="H3749" s="962" t="s">
        <v>146</v>
      </c>
      <c r="I3749" s="963" t="s">
        <v>681</v>
      </c>
    </row>
    <row r="3750" spans="1:9">
      <c r="A3750" s="968" t="s">
        <v>83</v>
      </c>
      <c r="B3750" s="962" t="s">
        <v>687</v>
      </c>
      <c r="C3750" s="965">
        <v>0</v>
      </c>
      <c r="D3750" s="977">
        <v>0</v>
      </c>
      <c r="E3750" s="962">
        <v>72</v>
      </c>
      <c r="F3750" s="962" t="s">
        <v>676</v>
      </c>
      <c r="G3750" s="962" t="s">
        <v>676</v>
      </c>
      <c r="H3750" s="962" t="s">
        <v>87</v>
      </c>
      <c r="I3750" s="962" t="s">
        <v>682</v>
      </c>
    </row>
    <row r="3751" spans="1:9">
      <c r="A3751" s="966" t="s">
        <v>192</v>
      </c>
      <c r="B3751" s="962" t="s">
        <v>687</v>
      </c>
      <c r="C3751" s="965">
        <v>834.76885083064496</v>
      </c>
      <c r="D3751" s="977">
        <v>0</v>
      </c>
      <c r="E3751" s="962">
        <v>72</v>
      </c>
      <c r="F3751" s="962" t="s">
        <v>676</v>
      </c>
      <c r="G3751" s="962" t="s">
        <v>676</v>
      </c>
      <c r="H3751" s="962" t="s">
        <v>146</v>
      </c>
      <c r="I3751" s="962" t="s">
        <v>683</v>
      </c>
    </row>
    <row r="3752" spans="1:9">
      <c r="A3752" s="966" t="s">
        <v>94</v>
      </c>
      <c r="B3752" s="962" t="s">
        <v>687</v>
      </c>
      <c r="C3752" s="965">
        <v>417.38442541532248</v>
      </c>
      <c r="D3752" s="977">
        <v>0</v>
      </c>
      <c r="E3752" s="962">
        <v>72</v>
      </c>
      <c r="F3752" s="962" t="s">
        <v>676</v>
      </c>
      <c r="G3752" s="962" t="s">
        <v>676</v>
      </c>
      <c r="H3752" s="962" t="s">
        <v>95</v>
      </c>
      <c r="I3752" s="962" t="s">
        <v>726</v>
      </c>
    </row>
    <row r="3753" spans="1:9">
      <c r="A3753" s="966" t="s">
        <v>196</v>
      </c>
      <c r="B3753" s="962" t="s">
        <v>687</v>
      </c>
      <c r="C3753" s="965">
        <v>9286.8034654909243</v>
      </c>
      <c r="D3753" s="977">
        <v>0</v>
      </c>
      <c r="E3753" s="962">
        <v>72</v>
      </c>
      <c r="F3753" s="962" t="s">
        <v>676</v>
      </c>
      <c r="G3753" s="962" t="s">
        <v>676</v>
      </c>
      <c r="H3753" s="962" t="s">
        <v>146</v>
      </c>
      <c r="I3753" s="962" t="s">
        <v>681</v>
      </c>
    </row>
    <row r="3754" spans="1:9">
      <c r="A3754" s="966" t="s">
        <v>100</v>
      </c>
      <c r="B3754" s="962" t="s">
        <v>687</v>
      </c>
      <c r="C3754" s="965">
        <v>0</v>
      </c>
      <c r="D3754" s="977">
        <v>0</v>
      </c>
      <c r="E3754" s="962">
        <v>72</v>
      </c>
      <c r="F3754" s="962" t="s">
        <v>676</v>
      </c>
      <c r="G3754" s="962" t="s">
        <v>676</v>
      </c>
      <c r="H3754" s="962" t="s">
        <v>24</v>
      </c>
      <c r="I3754" s="962" t="s">
        <v>682</v>
      </c>
    </row>
    <row r="3755" spans="1:9">
      <c r="A3755" s="966" t="s">
        <v>198</v>
      </c>
      <c r="B3755" s="962" t="s">
        <v>687</v>
      </c>
      <c r="C3755" s="965">
        <v>0</v>
      </c>
      <c r="D3755" s="977">
        <v>0</v>
      </c>
      <c r="E3755" s="962">
        <v>72</v>
      </c>
      <c r="F3755" s="962" t="s">
        <v>676</v>
      </c>
      <c r="G3755" s="962" t="s">
        <v>676</v>
      </c>
      <c r="H3755" s="962" t="s">
        <v>146</v>
      </c>
      <c r="I3755" s="962" t="s">
        <v>683</v>
      </c>
    </row>
    <row r="3756" spans="1:9">
      <c r="A3756" s="966" t="s">
        <v>201</v>
      </c>
      <c r="B3756" s="962" t="s">
        <v>687</v>
      </c>
      <c r="C3756" s="965">
        <v>6417.285540760583</v>
      </c>
      <c r="D3756" s="977">
        <v>0</v>
      </c>
      <c r="E3756" s="962">
        <v>72</v>
      </c>
      <c r="F3756" s="962" t="s">
        <v>676</v>
      </c>
      <c r="G3756" s="962" t="s">
        <v>676</v>
      </c>
      <c r="H3756" s="962" t="s">
        <v>146</v>
      </c>
      <c r="I3756" s="963" t="s">
        <v>683</v>
      </c>
    </row>
    <row r="3757" spans="1:9">
      <c r="A3757" s="968" t="s">
        <v>103</v>
      </c>
      <c r="B3757" s="962" t="s">
        <v>687</v>
      </c>
      <c r="C3757" s="965">
        <v>1878.2299143689511</v>
      </c>
      <c r="D3757" s="977">
        <v>0</v>
      </c>
      <c r="E3757" s="962">
        <v>72</v>
      </c>
      <c r="F3757" s="962" t="s">
        <v>676</v>
      </c>
      <c r="G3757" s="962" t="s">
        <v>676</v>
      </c>
      <c r="H3757" s="962" t="s">
        <v>79</v>
      </c>
      <c r="I3757" s="962" t="s">
        <v>682</v>
      </c>
    </row>
    <row r="3758" spans="1:9">
      <c r="A3758" s="968" t="s">
        <v>107</v>
      </c>
      <c r="B3758" s="962" t="s">
        <v>687</v>
      </c>
      <c r="C3758" s="965">
        <v>104.34610635383062</v>
      </c>
      <c r="D3758" s="977">
        <v>0</v>
      </c>
      <c r="E3758" s="962">
        <v>72</v>
      </c>
      <c r="F3758" s="962" t="s">
        <v>676</v>
      </c>
      <c r="G3758" s="962" t="s">
        <v>676</v>
      </c>
      <c r="H3758" s="962" t="s">
        <v>79</v>
      </c>
      <c r="I3758" s="962" t="s">
        <v>682</v>
      </c>
    </row>
    <row r="3759" spans="1:9">
      <c r="A3759" s="968" t="s">
        <v>108</v>
      </c>
      <c r="B3759" s="962" t="s">
        <v>687</v>
      </c>
      <c r="C3759" s="965">
        <v>208.69221270766124</v>
      </c>
      <c r="D3759" s="977">
        <v>0</v>
      </c>
      <c r="E3759" s="962">
        <v>72</v>
      </c>
      <c r="F3759" s="962" t="s">
        <v>676</v>
      </c>
      <c r="G3759" s="962" t="s">
        <v>676</v>
      </c>
      <c r="H3759" s="962" t="s">
        <v>32</v>
      </c>
      <c r="I3759" s="962" t="s">
        <v>682</v>
      </c>
    </row>
    <row r="3760" spans="1:9">
      <c r="A3760" s="966" t="s">
        <v>203</v>
      </c>
      <c r="B3760" s="962" t="s">
        <v>687</v>
      </c>
      <c r="C3760" s="965">
        <v>15970.751278044629</v>
      </c>
      <c r="D3760" s="977">
        <v>0</v>
      </c>
      <c r="E3760" s="962">
        <v>72</v>
      </c>
      <c r="F3760" s="962" t="s">
        <v>676</v>
      </c>
      <c r="G3760" s="962" t="s">
        <v>676</v>
      </c>
      <c r="H3760" s="962" t="s">
        <v>146</v>
      </c>
      <c r="I3760" s="963" t="s">
        <v>681</v>
      </c>
    </row>
    <row r="3761" spans="1:9">
      <c r="A3761" s="966" t="s">
        <v>204</v>
      </c>
      <c r="B3761" s="962" t="s">
        <v>687</v>
      </c>
      <c r="C3761" s="965">
        <v>147823.6506679267</v>
      </c>
      <c r="D3761" s="977">
        <v>0</v>
      </c>
      <c r="E3761" s="962">
        <v>72</v>
      </c>
      <c r="F3761" s="962" t="s">
        <v>676</v>
      </c>
      <c r="G3761" s="962" t="s">
        <v>676</v>
      </c>
      <c r="H3761" s="962" t="s">
        <v>146</v>
      </c>
      <c r="I3761" s="963" t="s">
        <v>681</v>
      </c>
    </row>
    <row r="3762" spans="1:9">
      <c r="A3762" s="966" t="s">
        <v>262</v>
      </c>
      <c r="B3762" s="962" t="s">
        <v>687</v>
      </c>
      <c r="C3762" s="965">
        <v>47331.393842097568</v>
      </c>
      <c r="D3762" s="977">
        <v>0</v>
      </c>
      <c r="E3762" s="962">
        <v>72</v>
      </c>
      <c r="F3762" s="962" t="s">
        <v>676</v>
      </c>
      <c r="G3762" s="962" t="s">
        <v>676</v>
      </c>
      <c r="H3762" s="962" t="s">
        <v>146</v>
      </c>
      <c r="I3762" s="963" t="s">
        <v>681</v>
      </c>
    </row>
    <row r="3763" spans="1:9">
      <c r="A3763" s="966" t="s">
        <v>263</v>
      </c>
      <c r="B3763" s="962" t="s">
        <v>687</v>
      </c>
      <c r="C3763" s="965">
        <v>0</v>
      </c>
      <c r="D3763" s="977">
        <v>0</v>
      </c>
      <c r="E3763" s="962">
        <v>72</v>
      </c>
      <c r="F3763" s="962" t="s">
        <v>676</v>
      </c>
      <c r="G3763" s="962" t="s">
        <v>676</v>
      </c>
      <c r="H3763" s="962" t="s">
        <v>24</v>
      </c>
      <c r="I3763" s="962" t="s">
        <v>683</v>
      </c>
    </row>
    <row r="3764" spans="1:9">
      <c r="A3764" s="969" t="s">
        <v>122</v>
      </c>
      <c r="B3764" s="962" t="s">
        <v>687</v>
      </c>
      <c r="C3764" s="965">
        <v>208.69221270766124</v>
      </c>
      <c r="D3764" s="977">
        <v>0</v>
      </c>
      <c r="E3764" s="962">
        <v>72</v>
      </c>
      <c r="F3764" s="962" t="s">
        <v>676</v>
      </c>
      <c r="G3764" s="962" t="s">
        <v>676</v>
      </c>
      <c r="H3764" s="962" t="s">
        <v>79</v>
      </c>
      <c r="I3764" s="962" t="s">
        <v>683</v>
      </c>
    </row>
    <row r="3765" spans="1:9">
      <c r="A3765" s="969" t="s">
        <v>120</v>
      </c>
      <c r="B3765" s="962" t="s">
        <v>687</v>
      </c>
      <c r="C3765" s="965">
        <v>0</v>
      </c>
      <c r="D3765" s="977">
        <v>0</v>
      </c>
      <c r="E3765" s="962">
        <v>72</v>
      </c>
      <c r="F3765" s="962" t="s">
        <v>676</v>
      </c>
      <c r="G3765" s="962" t="s">
        <v>676</v>
      </c>
      <c r="H3765" s="962" t="s">
        <v>79</v>
      </c>
    </row>
    <row r="3766" spans="1:9">
      <c r="A3766" s="969" t="s">
        <v>123</v>
      </c>
      <c r="B3766" s="962" t="s">
        <v>687</v>
      </c>
      <c r="C3766" s="965">
        <v>0</v>
      </c>
      <c r="D3766" s="977">
        <v>0</v>
      </c>
      <c r="E3766" s="962">
        <v>72</v>
      </c>
      <c r="F3766" s="962" t="s">
        <v>676</v>
      </c>
      <c r="G3766" s="962" t="s">
        <v>676</v>
      </c>
      <c r="H3766" s="962" t="s">
        <v>54</v>
      </c>
      <c r="I3766" s="962" t="s">
        <v>683</v>
      </c>
    </row>
    <row r="3767" spans="1:9">
      <c r="A3767" s="967" t="s">
        <v>214</v>
      </c>
      <c r="B3767" s="962" t="s">
        <v>687</v>
      </c>
      <c r="C3767" s="965">
        <v>834.76885083064496</v>
      </c>
      <c r="D3767" s="977">
        <v>0</v>
      </c>
      <c r="E3767" s="962">
        <v>72</v>
      </c>
      <c r="F3767" s="962" t="s">
        <v>676</v>
      </c>
      <c r="G3767" s="962" t="s">
        <v>676</v>
      </c>
      <c r="H3767" s="962" t="s">
        <v>146</v>
      </c>
      <c r="I3767" s="962" t="s">
        <v>683</v>
      </c>
    </row>
    <row r="3768" spans="1:9" ht="15.6">
      <c r="A3768" s="967" t="s">
        <v>218</v>
      </c>
      <c r="B3768" s="962" t="s">
        <v>687</v>
      </c>
      <c r="C3768" s="965">
        <v>0</v>
      </c>
      <c r="D3768" s="977">
        <v>0</v>
      </c>
      <c r="E3768" s="962">
        <v>72</v>
      </c>
      <c r="F3768" s="962" t="s">
        <v>676</v>
      </c>
      <c r="G3768" s="962" t="s">
        <v>676</v>
      </c>
      <c r="H3768" s="962" t="s">
        <v>146</v>
      </c>
      <c r="I3768" s="973" t="s">
        <v>742</v>
      </c>
    </row>
    <row r="3769" spans="1:9">
      <c r="A3769" s="969" t="s">
        <v>126</v>
      </c>
      <c r="B3769" s="962" t="s">
        <v>687</v>
      </c>
      <c r="C3769" s="965">
        <v>313.0383190614919</v>
      </c>
      <c r="D3769" s="977">
        <v>0</v>
      </c>
      <c r="E3769" s="962">
        <v>72</v>
      </c>
      <c r="F3769" s="962" t="s">
        <v>676</v>
      </c>
      <c r="G3769" s="962" t="s">
        <v>676</v>
      </c>
      <c r="H3769" s="962" t="s">
        <v>32</v>
      </c>
      <c r="I3769" s="962" t="s">
        <v>681</v>
      </c>
    </row>
    <row r="3770" spans="1:9">
      <c r="A3770" s="968" t="s">
        <v>129</v>
      </c>
      <c r="B3770" s="962" t="s">
        <v>687</v>
      </c>
      <c r="C3770" s="965">
        <v>0</v>
      </c>
      <c r="D3770" s="977">
        <v>0</v>
      </c>
      <c r="E3770" s="962">
        <v>72</v>
      </c>
      <c r="F3770" s="962" t="s">
        <v>676</v>
      </c>
      <c r="G3770" s="962" t="s">
        <v>676</v>
      </c>
      <c r="H3770" s="962" t="s">
        <v>24</v>
      </c>
      <c r="I3770" s="962" t="s">
        <v>682</v>
      </c>
    </row>
    <row r="3771" spans="1:9">
      <c r="A3771" s="968" t="s">
        <v>264</v>
      </c>
      <c r="B3771" s="962" t="s">
        <v>687</v>
      </c>
      <c r="C3771" s="965">
        <v>104.34610635383062</v>
      </c>
      <c r="D3771" s="977">
        <v>0</v>
      </c>
      <c r="E3771" s="962">
        <v>72</v>
      </c>
      <c r="F3771" s="962" t="s">
        <v>676</v>
      </c>
      <c r="G3771" s="962" t="s">
        <v>676</v>
      </c>
      <c r="H3771" s="962" t="s">
        <v>133</v>
      </c>
      <c r="I3771" s="962" t="s">
        <v>682</v>
      </c>
    </row>
    <row r="3772" spans="1:9">
      <c r="A3772" s="968" t="s">
        <v>138</v>
      </c>
      <c r="B3772" s="962" t="s">
        <v>687</v>
      </c>
      <c r="C3772" s="965">
        <v>0</v>
      </c>
      <c r="D3772" s="977">
        <v>0</v>
      </c>
      <c r="E3772" s="962">
        <v>72</v>
      </c>
      <c r="F3772" s="962" t="s">
        <v>676</v>
      </c>
      <c r="G3772" s="962" t="s">
        <v>676</v>
      </c>
      <c r="H3772" s="962" t="s">
        <v>87</v>
      </c>
      <c r="I3772" s="962" t="s">
        <v>682</v>
      </c>
    </row>
    <row r="3773" spans="1:9">
      <c r="A3773" s="966" t="s">
        <v>212</v>
      </c>
      <c r="B3773" s="962" t="s">
        <v>687</v>
      </c>
      <c r="C3773" s="965">
        <v>0</v>
      </c>
      <c r="D3773" s="977">
        <v>0</v>
      </c>
      <c r="E3773" s="962">
        <v>72</v>
      </c>
      <c r="F3773" s="962" t="s">
        <v>676</v>
      </c>
      <c r="G3773" s="962" t="s">
        <v>676</v>
      </c>
      <c r="H3773" s="962" t="s">
        <v>146</v>
      </c>
      <c r="I3773" s="962" t="s">
        <v>705</v>
      </c>
    </row>
    <row r="3774" spans="1:9">
      <c r="A3774" s="962" t="s">
        <v>20</v>
      </c>
      <c r="B3774" s="962" t="s">
        <v>687</v>
      </c>
      <c r="C3774" s="971">
        <v>0</v>
      </c>
      <c r="D3774" s="979">
        <v>100</v>
      </c>
      <c r="E3774" s="962">
        <v>72</v>
      </c>
      <c r="F3774" s="962">
        <v>1</v>
      </c>
      <c r="G3774" s="962" t="s">
        <v>685</v>
      </c>
      <c r="H3774" s="962" t="s">
        <v>24</v>
      </c>
      <c r="I3774" s="963" t="s">
        <v>683</v>
      </c>
    </row>
    <row r="3775" spans="1:9">
      <c r="A3775" s="962" t="s">
        <v>143</v>
      </c>
      <c r="B3775" s="962" t="s">
        <v>687</v>
      </c>
      <c r="C3775" s="964">
        <v>1200.0813336372244</v>
      </c>
      <c r="D3775" s="979">
        <v>100</v>
      </c>
      <c r="E3775" s="962">
        <v>72</v>
      </c>
      <c r="F3775" s="962">
        <v>1</v>
      </c>
      <c r="G3775" s="962" t="s">
        <v>685</v>
      </c>
      <c r="H3775" s="962" t="s">
        <v>146</v>
      </c>
      <c r="I3775" s="963" t="s">
        <v>681</v>
      </c>
    </row>
    <row r="3776" spans="1:9">
      <c r="A3776" s="966" t="s">
        <v>152</v>
      </c>
      <c r="B3776" s="962" t="s">
        <v>687</v>
      </c>
      <c r="C3776" s="964">
        <v>3058.7581744942709</v>
      </c>
      <c r="D3776" s="979">
        <v>100</v>
      </c>
      <c r="E3776" s="962">
        <v>72</v>
      </c>
      <c r="F3776" s="962">
        <v>1</v>
      </c>
      <c r="G3776" s="962" t="s">
        <v>685</v>
      </c>
      <c r="H3776" s="962" t="s">
        <v>146</v>
      </c>
      <c r="I3776" s="963" t="s">
        <v>681</v>
      </c>
    </row>
    <row r="3777" spans="1:9">
      <c r="A3777" s="966" t="s">
        <v>158</v>
      </c>
      <c r="B3777" s="962" t="s">
        <v>687</v>
      </c>
      <c r="C3777" s="964">
        <v>263.13445703309867</v>
      </c>
      <c r="D3777" s="979">
        <v>100</v>
      </c>
      <c r="E3777" s="962">
        <v>72</v>
      </c>
      <c r="F3777" s="962">
        <v>1</v>
      </c>
      <c r="G3777" s="962" t="s">
        <v>685</v>
      </c>
      <c r="H3777" s="962" t="s">
        <v>146</v>
      </c>
      <c r="I3777" s="963" t="s">
        <v>683</v>
      </c>
    </row>
    <row r="3778" spans="1:9">
      <c r="A3778" s="966" t="s">
        <v>30</v>
      </c>
      <c r="B3778" s="962" t="s">
        <v>687</v>
      </c>
      <c r="C3778" s="964">
        <v>0</v>
      </c>
      <c r="D3778" s="979">
        <v>100</v>
      </c>
      <c r="E3778" s="962">
        <v>72</v>
      </c>
      <c r="F3778" s="962">
        <v>1</v>
      </c>
      <c r="G3778" s="962" t="s">
        <v>685</v>
      </c>
      <c r="H3778" s="962" t="s">
        <v>32</v>
      </c>
      <c r="I3778" s="963" t="s">
        <v>681</v>
      </c>
    </row>
    <row r="3779" spans="1:9">
      <c r="A3779" s="967" t="s">
        <v>39</v>
      </c>
      <c r="B3779" s="962" t="s">
        <v>687</v>
      </c>
      <c r="C3779" s="964">
        <v>0</v>
      </c>
      <c r="D3779" s="979">
        <v>100</v>
      </c>
      <c r="E3779" s="962">
        <v>72</v>
      </c>
      <c r="F3779" s="962">
        <v>1</v>
      </c>
      <c r="G3779" s="962" t="s">
        <v>685</v>
      </c>
      <c r="H3779" s="962" t="s">
        <v>24</v>
      </c>
      <c r="I3779" s="963" t="s">
        <v>682</v>
      </c>
    </row>
    <row r="3780" spans="1:9">
      <c r="A3780" s="968" t="s">
        <v>70</v>
      </c>
      <c r="B3780" s="962" t="s">
        <v>687</v>
      </c>
      <c r="C3780" s="964">
        <v>1252.2587829257996</v>
      </c>
      <c r="D3780" s="979">
        <v>100</v>
      </c>
      <c r="E3780" s="962">
        <v>72</v>
      </c>
      <c r="F3780" s="962">
        <v>1</v>
      </c>
      <c r="G3780" s="962" t="s">
        <v>685</v>
      </c>
      <c r="H3780" s="962" t="s">
        <v>32</v>
      </c>
      <c r="I3780" s="963" t="s">
        <v>711</v>
      </c>
    </row>
    <row r="3781" spans="1:9">
      <c r="A3781" s="968" t="s">
        <v>746</v>
      </c>
      <c r="B3781" s="962" t="s">
        <v>687</v>
      </c>
      <c r="C3781" s="964">
        <v>1043.5489857714995</v>
      </c>
      <c r="D3781" s="979">
        <v>100</v>
      </c>
      <c r="E3781" s="962">
        <v>72</v>
      </c>
      <c r="F3781" s="962">
        <v>1</v>
      </c>
      <c r="G3781" s="962" t="s">
        <v>685</v>
      </c>
      <c r="H3781" s="962" t="s">
        <v>46</v>
      </c>
      <c r="I3781" s="963" t="s">
        <v>682</v>
      </c>
    </row>
    <row r="3782" spans="1:9">
      <c r="A3782" s="968" t="s">
        <v>63</v>
      </c>
      <c r="B3782" s="962" t="s">
        <v>687</v>
      </c>
      <c r="C3782" s="964">
        <v>521.77449288574974</v>
      </c>
      <c r="D3782" s="979">
        <v>100</v>
      </c>
      <c r="E3782" s="962">
        <v>72</v>
      </c>
      <c r="F3782" s="962">
        <v>1</v>
      </c>
      <c r="G3782" s="962" t="s">
        <v>685</v>
      </c>
      <c r="H3782" s="962" t="s">
        <v>64</v>
      </c>
      <c r="I3782" s="963" t="s">
        <v>683</v>
      </c>
    </row>
    <row r="3783" spans="1:9">
      <c r="A3783" s="966" t="s">
        <v>166</v>
      </c>
      <c r="B3783" s="962" t="s">
        <v>687</v>
      </c>
      <c r="C3783" s="964">
        <v>0</v>
      </c>
      <c r="D3783" s="979">
        <v>100</v>
      </c>
      <c r="E3783" s="962">
        <v>72</v>
      </c>
      <c r="F3783" s="962">
        <v>1</v>
      </c>
      <c r="G3783" s="962" t="s">
        <v>685</v>
      </c>
      <c r="H3783" s="962" t="s">
        <v>146</v>
      </c>
      <c r="I3783" s="963" t="s">
        <v>683</v>
      </c>
    </row>
    <row r="3784" spans="1:9">
      <c r="A3784" s="966" t="s">
        <v>173</v>
      </c>
      <c r="B3784" s="962" t="s">
        <v>687</v>
      </c>
      <c r="C3784" s="964">
        <v>0</v>
      </c>
      <c r="D3784" s="979">
        <v>100</v>
      </c>
      <c r="E3784" s="962">
        <v>72</v>
      </c>
      <c r="F3784" s="962">
        <v>1</v>
      </c>
      <c r="G3784" s="962" t="s">
        <v>685</v>
      </c>
      <c r="H3784" s="962" t="s">
        <v>146</v>
      </c>
      <c r="I3784" s="963" t="s">
        <v>683</v>
      </c>
    </row>
    <row r="3785" spans="1:9">
      <c r="A3785" s="969" t="s">
        <v>52</v>
      </c>
      <c r="B3785" s="962" t="s">
        <v>687</v>
      </c>
      <c r="C3785" s="964">
        <v>1043.5489857714995</v>
      </c>
      <c r="D3785" s="979">
        <v>100</v>
      </c>
      <c r="E3785" s="962">
        <v>72</v>
      </c>
      <c r="F3785" s="962">
        <v>1</v>
      </c>
      <c r="G3785" s="962" t="s">
        <v>685</v>
      </c>
      <c r="H3785" s="962" t="s">
        <v>54</v>
      </c>
      <c r="I3785" s="962" t="s">
        <v>721</v>
      </c>
    </row>
    <row r="3786" spans="1:9">
      <c r="A3786" s="966" t="s">
        <v>185</v>
      </c>
      <c r="B3786" s="962" t="s">
        <v>687</v>
      </c>
      <c r="C3786" s="964">
        <v>3673.292429915678</v>
      </c>
      <c r="D3786" s="979">
        <v>100</v>
      </c>
      <c r="E3786" s="962">
        <v>72</v>
      </c>
      <c r="F3786" s="962">
        <v>1</v>
      </c>
      <c r="G3786" s="962" t="s">
        <v>685</v>
      </c>
      <c r="H3786" s="962" t="s">
        <v>146</v>
      </c>
      <c r="I3786" s="963" t="s">
        <v>681</v>
      </c>
    </row>
    <row r="3787" spans="1:9">
      <c r="A3787" s="968" t="s">
        <v>747</v>
      </c>
      <c r="B3787" s="962" t="s">
        <v>687</v>
      </c>
      <c r="C3787" s="964">
        <v>417.41959430859981</v>
      </c>
      <c r="D3787" s="979">
        <v>100</v>
      </c>
      <c r="E3787" s="962">
        <v>72</v>
      </c>
      <c r="F3787" s="962">
        <v>1</v>
      </c>
      <c r="G3787" s="962" t="s">
        <v>685</v>
      </c>
      <c r="H3787" s="962" t="s">
        <v>24</v>
      </c>
      <c r="I3787" s="962" t="s">
        <v>683</v>
      </c>
    </row>
    <row r="3788" spans="1:9">
      <c r="A3788" s="966" t="s">
        <v>181</v>
      </c>
      <c r="B3788" s="962" t="s">
        <v>687</v>
      </c>
      <c r="C3788" s="964">
        <v>0</v>
      </c>
      <c r="D3788" s="979">
        <v>100</v>
      </c>
      <c r="E3788" s="962">
        <v>72</v>
      </c>
      <c r="F3788" s="962">
        <v>1</v>
      </c>
      <c r="G3788" s="962" t="s">
        <v>685</v>
      </c>
      <c r="H3788" s="962" t="s">
        <v>146</v>
      </c>
      <c r="I3788" s="963" t="s">
        <v>681</v>
      </c>
    </row>
    <row r="3789" spans="1:9">
      <c r="A3789" s="967" t="s">
        <v>261</v>
      </c>
      <c r="B3789" s="962" t="s">
        <v>687</v>
      </c>
      <c r="C3789" s="964">
        <v>462.64005035869815</v>
      </c>
      <c r="D3789" s="979">
        <v>100</v>
      </c>
      <c r="E3789" s="962">
        <v>72</v>
      </c>
      <c r="F3789" s="962">
        <v>1</v>
      </c>
      <c r="G3789" s="962" t="s">
        <v>685</v>
      </c>
      <c r="H3789" s="962" t="s">
        <v>79</v>
      </c>
      <c r="I3789" s="962" t="s">
        <v>683</v>
      </c>
    </row>
    <row r="3790" spans="1:9">
      <c r="A3790" s="966" t="s">
        <v>190</v>
      </c>
      <c r="B3790" s="962" t="s">
        <v>687</v>
      </c>
      <c r="C3790" s="964">
        <v>0</v>
      </c>
      <c r="D3790" s="979">
        <v>100</v>
      </c>
      <c r="E3790" s="962">
        <v>72</v>
      </c>
      <c r="F3790" s="962">
        <v>1</v>
      </c>
      <c r="G3790" s="962" t="s">
        <v>685</v>
      </c>
      <c r="H3790" s="962" t="s">
        <v>146</v>
      </c>
      <c r="I3790" s="963" t="s">
        <v>681</v>
      </c>
    </row>
    <row r="3791" spans="1:9">
      <c r="A3791" s="968" t="s">
        <v>83</v>
      </c>
      <c r="B3791" s="962" t="s">
        <v>687</v>
      </c>
      <c r="C3791" s="964">
        <v>0</v>
      </c>
      <c r="D3791" s="979">
        <v>100</v>
      </c>
      <c r="E3791" s="962">
        <v>72</v>
      </c>
      <c r="F3791" s="962">
        <v>1</v>
      </c>
      <c r="G3791" s="962" t="s">
        <v>685</v>
      </c>
      <c r="H3791" s="962" t="s">
        <v>87</v>
      </c>
      <c r="I3791" s="962" t="s">
        <v>682</v>
      </c>
    </row>
    <row r="3792" spans="1:9">
      <c r="A3792" s="966" t="s">
        <v>192</v>
      </c>
      <c r="B3792" s="962" t="s">
        <v>687</v>
      </c>
      <c r="C3792" s="964">
        <v>0</v>
      </c>
      <c r="D3792" s="979">
        <v>100</v>
      </c>
      <c r="E3792" s="962">
        <v>72</v>
      </c>
      <c r="F3792" s="962">
        <v>1</v>
      </c>
      <c r="G3792" s="962" t="s">
        <v>685</v>
      </c>
      <c r="H3792" s="962" t="s">
        <v>146</v>
      </c>
      <c r="I3792" s="962" t="s">
        <v>683</v>
      </c>
    </row>
    <row r="3793" spans="1:9">
      <c r="A3793" s="966" t="s">
        <v>94</v>
      </c>
      <c r="B3793" s="962" t="s">
        <v>687</v>
      </c>
      <c r="C3793" s="964">
        <v>2191.4528701201493</v>
      </c>
      <c r="D3793" s="979">
        <v>100</v>
      </c>
      <c r="E3793" s="962">
        <v>72</v>
      </c>
      <c r="F3793" s="962">
        <v>1</v>
      </c>
      <c r="G3793" s="962" t="s">
        <v>685</v>
      </c>
      <c r="H3793" s="962" t="s">
        <v>95</v>
      </c>
      <c r="I3793" s="962" t="s">
        <v>726</v>
      </c>
    </row>
    <row r="3794" spans="1:9">
      <c r="A3794" s="966" t="s">
        <v>196</v>
      </c>
      <c r="B3794" s="962" t="s">
        <v>687</v>
      </c>
      <c r="C3794" s="964">
        <v>14922.750496532444</v>
      </c>
      <c r="D3794" s="979">
        <v>100</v>
      </c>
      <c r="E3794" s="962">
        <v>72</v>
      </c>
      <c r="F3794" s="962">
        <v>1</v>
      </c>
      <c r="G3794" s="962" t="s">
        <v>685</v>
      </c>
      <c r="H3794" s="962" t="s">
        <v>146</v>
      </c>
      <c r="I3794" s="962" t="s">
        <v>681</v>
      </c>
    </row>
    <row r="3795" spans="1:9">
      <c r="A3795" s="966" t="s">
        <v>100</v>
      </c>
      <c r="B3795" s="962" t="s">
        <v>687</v>
      </c>
      <c r="C3795" s="964">
        <v>417.41959430859981</v>
      </c>
      <c r="D3795" s="979">
        <v>100</v>
      </c>
      <c r="E3795" s="962">
        <v>72</v>
      </c>
      <c r="F3795" s="962">
        <v>1</v>
      </c>
      <c r="G3795" s="962" t="s">
        <v>685</v>
      </c>
      <c r="H3795" s="962" t="s">
        <v>24</v>
      </c>
      <c r="I3795" s="962" t="s">
        <v>682</v>
      </c>
    </row>
    <row r="3796" spans="1:9">
      <c r="A3796" s="966" t="s">
        <v>198</v>
      </c>
      <c r="B3796" s="962" t="s">
        <v>687</v>
      </c>
      <c r="C3796" s="964">
        <v>3749.3224274504591</v>
      </c>
      <c r="D3796" s="979">
        <v>100</v>
      </c>
      <c r="E3796" s="962">
        <v>72</v>
      </c>
      <c r="F3796" s="962">
        <v>1</v>
      </c>
      <c r="G3796" s="962" t="s">
        <v>685</v>
      </c>
      <c r="H3796" s="962" t="s">
        <v>146</v>
      </c>
      <c r="I3796" s="962" t="s">
        <v>683</v>
      </c>
    </row>
    <row r="3797" spans="1:9">
      <c r="A3797" s="966" t="s">
        <v>201</v>
      </c>
      <c r="B3797" s="962" t="s">
        <v>687</v>
      </c>
      <c r="C3797" s="964">
        <v>0</v>
      </c>
      <c r="D3797" s="979">
        <v>100</v>
      </c>
      <c r="E3797" s="962">
        <v>72</v>
      </c>
      <c r="F3797" s="962">
        <v>1</v>
      </c>
      <c r="G3797" s="962" t="s">
        <v>685</v>
      </c>
      <c r="H3797" s="962" t="s">
        <v>146</v>
      </c>
      <c r="I3797" s="963" t="s">
        <v>683</v>
      </c>
    </row>
    <row r="3798" spans="1:9">
      <c r="A3798" s="968" t="s">
        <v>103</v>
      </c>
      <c r="B3798" s="962" t="s">
        <v>687</v>
      </c>
      <c r="C3798" s="964">
        <v>104.35489857714995</v>
      </c>
      <c r="D3798" s="979">
        <v>100</v>
      </c>
      <c r="E3798" s="962">
        <v>72</v>
      </c>
      <c r="F3798" s="962">
        <v>1</v>
      </c>
      <c r="G3798" s="962" t="s">
        <v>685</v>
      </c>
      <c r="H3798" s="962" t="s">
        <v>79</v>
      </c>
      <c r="I3798" s="962" t="s">
        <v>682</v>
      </c>
    </row>
    <row r="3799" spans="1:9">
      <c r="A3799" s="968" t="s">
        <v>107</v>
      </c>
      <c r="B3799" s="962" t="s">
        <v>687</v>
      </c>
      <c r="C3799" s="964">
        <v>104.35489857714995</v>
      </c>
      <c r="D3799" s="979">
        <v>100</v>
      </c>
      <c r="E3799" s="962">
        <v>72</v>
      </c>
      <c r="F3799" s="962">
        <v>1</v>
      </c>
      <c r="G3799" s="962" t="s">
        <v>685</v>
      </c>
      <c r="H3799" s="962" t="s">
        <v>79</v>
      </c>
      <c r="I3799" s="962" t="s">
        <v>682</v>
      </c>
    </row>
    <row r="3800" spans="1:9">
      <c r="A3800" s="968" t="s">
        <v>108</v>
      </c>
      <c r="B3800" s="962" t="s">
        <v>687</v>
      </c>
      <c r="C3800" s="964">
        <v>104.35489857714995</v>
      </c>
      <c r="D3800" s="979">
        <v>100</v>
      </c>
      <c r="E3800" s="962">
        <v>72</v>
      </c>
      <c r="F3800" s="962">
        <v>1</v>
      </c>
      <c r="G3800" s="962" t="s">
        <v>685</v>
      </c>
      <c r="H3800" s="962" t="s">
        <v>32</v>
      </c>
      <c r="I3800" s="962" t="s">
        <v>682</v>
      </c>
    </row>
    <row r="3801" spans="1:9">
      <c r="A3801" s="966" t="s">
        <v>203</v>
      </c>
      <c r="B3801" s="962" t="s">
        <v>687</v>
      </c>
      <c r="C3801" s="964">
        <v>89536.502979194673</v>
      </c>
      <c r="D3801" s="979">
        <v>100</v>
      </c>
      <c r="E3801" s="962">
        <v>72</v>
      </c>
      <c r="F3801" s="962">
        <v>1</v>
      </c>
      <c r="G3801" s="962" t="s">
        <v>685</v>
      </c>
      <c r="H3801" s="962" t="s">
        <v>146</v>
      </c>
      <c r="I3801" s="963" t="s">
        <v>681</v>
      </c>
    </row>
    <row r="3802" spans="1:9">
      <c r="A3802" s="966" t="s">
        <v>204</v>
      </c>
      <c r="B3802" s="962" t="s">
        <v>687</v>
      </c>
      <c r="C3802" s="964">
        <v>470473.6247452228</v>
      </c>
      <c r="D3802" s="979">
        <v>100</v>
      </c>
      <c r="E3802" s="962">
        <v>72</v>
      </c>
      <c r="F3802" s="962">
        <v>1</v>
      </c>
      <c r="G3802" s="962" t="s">
        <v>685</v>
      </c>
      <c r="H3802" s="962" t="s">
        <v>146</v>
      </c>
      <c r="I3802" s="963" t="s">
        <v>681</v>
      </c>
    </row>
    <row r="3803" spans="1:9">
      <c r="A3803" s="966" t="s">
        <v>262</v>
      </c>
      <c r="B3803" s="962" t="s">
        <v>687</v>
      </c>
      <c r="C3803" s="964">
        <v>4435.0831895288729</v>
      </c>
      <c r="D3803" s="979">
        <v>100</v>
      </c>
      <c r="E3803" s="962">
        <v>72</v>
      </c>
      <c r="F3803" s="962">
        <v>1</v>
      </c>
      <c r="G3803" s="962" t="s">
        <v>685</v>
      </c>
      <c r="H3803" s="962" t="s">
        <v>146</v>
      </c>
      <c r="I3803" s="963" t="s">
        <v>681</v>
      </c>
    </row>
    <row r="3804" spans="1:9">
      <c r="A3804" s="966" t="s">
        <v>263</v>
      </c>
      <c r="B3804" s="962" t="s">
        <v>687</v>
      </c>
      <c r="C3804" s="964">
        <v>0</v>
      </c>
      <c r="D3804" s="979">
        <v>100</v>
      </c>
      <c r="E3804" s="962">
        <v>72</v>
      </c>
      <c r="F3804" s="962">
        <v>1</v>
      </c>
      <c r="G3804" s="962" t="s">
        <v>685</v>
      </c>
      <c r="H3804" s="962" t="s">
        <v>24</v>
      </c>
      <c r="I3804" s="962" t="s">
        <v>683</v>
      </c>
    </row>
    <row r="3805" spans="1:9">
      <c r="A3805" s="969" t="s">
        <v>122</v>
      </c>
      <c r="B3805" s="962" t="s">
        <v>687</v>
      </c>
      <c r="C3805" s="964">
        <v>730.48429004004959</v>
      </c>
      <c r="D3805" s="979">
        <v>100</v>
      </c>
      <c r="E3805" s="962">
        <v>72</v>
      </c>
      <c r="F3805" s="962">
        <v>1</v>
      </c>
      <c r="G3805" s="962" t="s">
        <v>685</v>
      </c>
      <c r="H3805" s="962" t="s">
        <v>79</v>
      </c>
      <c r="I3805" s="962" t="s">
        <v>683</v>
      </c>
    </row>
    <row r="3806" spans="1:9">
      <c r="A3806" s="969" t="s">
        <v>120</v>
      </c>
      <c r="B3806" s="962" t="s">
        <v>687</v>
      </c>
      <c r="C3806" s="964">
        <v>417.41959430859981</v>
      </c>
      <c r="D3806" s="979">
        <v>100</v>
      </c>
      <c r="E3806" s="962">
        <v>72</v>
      </c>
      <c r="F3806" s="962">
        <v>1</v>
      </c>
      <c r="G3806" s="962" t="s">
        <v>685</v>
      </c>
      <c r="H3806" s="962" t="s">
        <v>79</v>
      </c>
    </row>
    <row r="3807" spans="1:9">
      <c r="A3807" s="969" t="s">
        <v>123</v>
      </c>
      <c r="B3807" s="962" t="s">
        <v>687</v>
      </c>
      <c r="C3807" s="964">
        <v>0</v>
      </c>
      <c r="D3807" s="979">
        <v>100</v>
      </c>
      <c r="E3807" s="962">
        <v>72</v>
      </c>
      <c r="F3807" s="962">
        <v>1</v>
      </c>
      <c r="G3807" s="962" t="s">
        <v>685</v>
      </c>
      <c r="H3807" s="962" t="s">
        <v>54</v>
      </c>
      <c r="I3807" s="962" t="s">
        <v>683</v>
      </c>
    </row>
    <row r="3808" spans="1:9">
      <c r="A3808" s="967" t="s">
        <v>214</v>
      </c>
      <c r="B3808" s="962" t="s">
        <v>687</v>
      </c>
      <c r="C3808" s="964">
        <v>4045.7591448371986</v>
      </c>
      <c r="D3808" s="979">
        <v>100</v>
      </c>
      <c r="E3808" s="962">
        <v>72</v>
      </c>
      <c r="F3808" s="962">
        <v>1</v>
      </c>
      <c r="G3808" s="962" t="s">
        <v>685</v>
      </c>
      <c r="H3808" s="962" t="s">
        <v>146</v>
      </c>
      <c r="I3808" s="962" t="s">
        <v>683</v>
      </c>
    </row>
    <row r="3809" spans="1:9" ht="15.6">
      <c r="A3809" s="967" t="s">
        <v>218</v>
      </c>
      <c r="B3809" s="962" t="s">
        <v>687</v>
      </c>
      <c r="C3809" s="964">
        <v>521.77449288574974</v>
      </c>
      <c r="D3809" s="979">
        <v>100</v>
      </c>
      <c r="E3809" s="962">
        <v>72</v>
      </c>
      <c r="F3809" s="962">
        <v>1</v>
      </c>
      <c r="G3809" s="962" t="s">
        <v>685</v>
      </c>
      <c r="H3809" s="962" t="s">
        <v>146</v>
      </c>
      <c r="I3809" s="973" t="s">
        <v>742</v>
      </c>
    </row>
    <row r="3810" spans="1:9">
      <c r="A3810" s="969" t="s">
        <v>126</v>
      </c>
      <c r="B3810" s="962" t="s">
        <v>687</v>
      </c>
      <c r="C3810" s="964">
        <v>313.06469573144989</v>
      </c>
      <c r="D3810" s="979">
        <v>100</v>
      </c>
      <c r="E3810" s="962">
        <v>72</v>
      </c>
      <c r="F3810" s="962">
        <v>1</v>
      </c>
      <c r="G3810" s="962" t="s">
        <v>685</v>
      </c>
      <c r="H3810" s="962" t="s">
        <v>32</v>
      </c>
      <c r="I3810" s="962" t="s">
        <v>681</v>
      </c>
    </row>
    <row r="3811" spans="1:9">
      <c r="A3811" s="968" t="s">
        <v>129</v>
      </c>
      <c r="B3811" s="962" t="s">
        <v>687</v>
      </c>
      <c r="C3811" s="964">
        <v>313.06469573144989</v>
      </c>
      <c r="D3811" s="979">
        <v>100</v>
      </c>
      <c r="E3811" s="962">
        <v>72</v>
      </c>
      <c r="F3811" s="962">
        <v>1</v>
      </c>
      <c r="G3811" s="962" t="s">
        <v>685</v>
      </c>
      <c r="H3811" s="962" t="s">
        <v>24</v>
      </c>
      <c r="I3811" s="962" t="s">
        <v>682</v>
      </c>
    </row>
    <row r="3812" spans="1:9">
      <c r="A3812" s="968" t="s">
        <v>264</v>
      </c>
      <c r="B3812" s="962" t="s">
        <v>687</v>
      </c>
      <c r="C3812" s="964">
        <v>0</v>
      </c>
      <c r="D3812" s="979">
        <v>100</v>
      </c>
      <c r="E3812" s="962">
        <v>72</v>
      </c>
      <c r="F3812" s="962">
        <v>1</v>
      </c>
      <c r="G3812" s="962" t="s">
        <v>685</v>
      </c>
      <c r="H3812" s="962" t="s">
        <v>133</v>
      </c>
      <c r="I3812" s="962" t="s">
        <v>682</v>
      </c>
    </row>
    <row r="3813" spans="1:9">
      <c r="A3813" s="968" t="s">
        <v>138</v>
      </c>
      <c r="B3813" s="962" t="s">
        <v>687</v>
      </c>
      <c r="C3813" s="964">
        <v>0</v>
      </c>
      <c r="D3813" s="979">
        <v>100</v>
      </c>
      <c r="E3813" s="962">
        <v>72</v>
      </c>
      <c r="F3813" s="962">
        <v>1</v>
      </c>
      <c r="G3813" s="962" t="s">
        <v>685</v>
      </c>
      <c r="H3813" s="962" t="s">
        <v>87</v>
      </c>
      <c r="I3813" s="962" t="s">
        <v>682</v>
      </c>
    </row>
    <row r="3814" spans="1:9">
      <c r="A3814" s="966" t="s">
        <v>212</v>
      </c>
      <c r="B3814" s="962" t="s">
        <v>687</v>
      </c>
      <c r="C3814" s="964">
        <v>0</v>
      </c>
      <c r="D3814" s="979">
        <v>100</v>
      </c>
      <c r="E3814" s="962">
        <v>72</v>
      </c>
      <c r="F3814" s="962">
        <v>1</v>
      </c>
      <c r="G3814" s="962" t="s">
        <v>685</v>
      </c>
      <c r="H3814" s="962" t="s">
        <v>146</v>
      </c>
      <c r="I3814" s="962" t="s">
        <v>705</v>
      </c>
    </row>
    <row r="3815" spans="1:9">
      <c r="A3815" s="962" t="s">
        <v>20</v>
      </c>
      <c r="B3815" s="962" t="s">
        <v>687</v>
      </c>
      <c r="C3815" s="964">
        <v>0</v>
      </c>
      <c r="D3815" s="979">
        <v>100</v>
      </c>
      <c r="E3815" s="962">
        <v>72</v>
      </c>
      <c r="F3815" s="962">
        <v>2</v>
      </c>
      <c r="G3815" s="962" t="s">
        <v>685</v>
      </c>
      <c r="H3815" s="962" t="s">
        <v>24</v>
      </c>
      <c r="I3815" s="963" t="s">
        <v>683</v>
      </c>
    </row>
    <row r="3816" spans="1:9">
      <c r="A3816" s="962" t="s">
        <v>143</v>
      </c>
      <c r="B3816" s="962" t="s">
        <v>687</v>
      </c>
      <c r="C3816" s="964">
        <v>109287.22384298842</v>
      </c>
      <c r="D3816" s="979">
        <v>100</v>
      </c>
      <c r="E3816" s="962">
        <v>72</v>
      </c>
      <c r="F3816" s="962">
        <v>2</v>
      </c>
      <c r="G3816" s="962" t="s">
        <v>685</v>
      </c>
      <c r="H3816" s="962" t="s">
        <v>146</v>
      </c>
      <c r="I3816" s="963" t="s">
        <v>681</v>
      </c>
    </row>
    <row r="3817" spans="1:9">
      <c r="A3817" s="966" t="s">
        <v>152</v>
      </c>
      <c r="B3817" s="962" t="s">
        <v>687</v>
      </c>
      <c r="C3817" s="964">
        <v>0</v>
      </c>
      <c r="D3817" s="979">
        <v>100</v>
      </c>
      <c r="E3817" s="962">
        <v>72</v>
      </c>
      <c r="F3817" s="962">
        <v>2</v>
      </c>
      <c r="G3817" s="962" t="s">
        <v>685</v>
      </c>
      <c r="H3817" s="962" t="s">
        <v>146</v>
      </c>
      <c r="I3817" s="963" t="s">
        <v>681</v>
      </c>
    </row>
    <row r="3818" spans="1:9">
      <c r="A3818" s="966" t="s">
        <v>158</v>
      </c>
      <c r="B3818" s="962" t="s">
        <v>687</v>
      </c>
      <c r="C3818" s="964">
        <v>370528.6013854745</v>
      </c>
      <c r="D3818" s="979">
        <v>100</v>
      </c>
      <c r="E3818" s="962">
        <v>72</v>
      </c>
      <c r="F3818" s="962">
        <v>2</v>
      </c>
      <c r="G3818" s="962" t="s">
        <v>685</v>
      </c>
      <c r="H3818" s="962" t="s">
        <v>146</v>
      </c>
      <c r="I3818" s="963" t="s">
        <v>683</v>
      </c>
    </row>
    <row r="3819" spans="1:9">
      <c r="A3819" s="966" t="s">
        <v>30</v>
      </c>
      <c r="B3819" s="962" t="s">
        <v>687</v>
      </c>
      <c r="C3819" s="964">
        <v>66470.585460666931</v>
      </c>
      <c r="D3819" s="979">
        <v>100</v>
      </c>
      <c r="E3819" s="962">
        <v>72</v>
      </c>
      <c r="F3819" s="962">
        <v>2</v>
      </c>
      <c r="G3819" s="962" t="s">
        <v>685</v>
      </c>
      <c r="H3819" s="962" t="s">
        <v>32</v>
      </c>
      <c r="I3819" s="963" t="s">
        <v>681</v>
      </c>
    </row>
    <row r="3820" spans="1:9">
      <c r="A3820" s="967" t="s">
        <v>39</v>
      </c>
      <c r="B3820" s="962" t="s">
        <v>687</v>
      </c>
      <c r="C3820" s="964">
        <v>0</v>
      </c>
      <c r="D3820" s="979">
        <v>100</v>
      </c>
      <c r="E3820" s="962">
        <v>72</v>
      </c>
      <c r="F3820" s="962">
        <v>2</v>
      </c>
      <c r="G3820" s="962" t="s">
        <v>685</v>
      </c>
      <c r="H3820" s="962" t="s">
        <v>24</v>
      </c>
      <c r="I3820" s="963" t="s">
        <v>682</v>
      </c>
    </row>
    <row r="3821" spans="1:9">
      <c r="A3821" s="968" t="s">
        <v>70</v>
      </c>
      <c r="B3821" s="962" t="s">
        <v>687</v>
      </c>
      <c r="C3821" s="964">
        <v>116772.65013360407</v>
      </c>
      <c r="D3821" s="979">
        <v>100</v>
      </c>
      <c r="E3821" s="962">
        <v>72</v>
      </c>
      <c r="F3821" s="962">
        <v>2</v>
      </c>
      <c r="G3821" s="962" t="s">
        <v>685</v>
      </c>
      <c r="H3821" s="962" t="s">
        <v>32</v>
      </c>
      <c r="I3821" s="963" t="s">
        <v>711</v>
      </c>
    </row>
    <row r="3822" spans="1:9">
      <c r="A3822" s="968" t="s">
        <v>746</v>
      </c>
      <c r="B3822" s="962" t="s">
        <v>687</v>
      </c>
      <c r="C3822" s="964">
        <v>22456.278871846938</v>
      </c>
      <c r="D3822" s="979">
        <v>100</v>
      </c>
      <c r="E3822" s="962">
        <v>72</v>
      </c>
      <c r="F3822" s="962">
        <v>2</v>
      </c>
      <c r="G3822" s="962" t="s">
        <v>685</v>
      </c>
      <c r="H3822" s="962" t="s">
        <v>46</v>
      </c>
      <c r="I3822" s="963" t="s">
        <v>682</v>
      </c>
    </row>
    <row r="3823" spans="1:9">
      <c r="A3823" s="968" t="s">
        <v>63</v>
      </c>
      <c r="B3823" s="962" t="s">
        <v>687</v>
      </c>
      <c r="C3823" s="964">
        <v>8982.5115487387757</v>
      </c>
      <c r="D3823" s="979">
        <v>100</v>
      </c>
      <c r="E3823" s="962">
        <v>72</v>
      </c>
      <c r="F3823" s="962">
        <v>2</v>
      </c>
      <c r="G3823" s="962" t="s">
        <v>685</v>
      </c>
      <c r="H3823" s="962" t="s">
        <v>64</v>
      </c>
      <c r="I3823" s="963" t="s">
        <v>683</v>
      </c>
    </row>
    <row r="3824" spans="1:9">
      <c r="A3824" s="966" t="s">
        <v>166</v>
      </c>
      <c r="B3824" s="962" t="s">
        <v>687</v>
      </c>
      <c r="C3824" s="964">
        <v>67714.317828953834</v>
      </c>
      <c r="D3824" s="979">
        <v>100</v>
      </c>
      <c r="E3824" s="962">
        <v>72</v>
      </c>
      <c r="F3824" s="962">
        <v>2</v>
      </c>
      <c r="G3824" s="962" t="s">
        <v>685</v>
      </c>
      <c r="H3824" s="962" t="s">
        <v>146</v>
      </c>
      <c r="I3824" s="963" t="s">
        <v>683</v>
      </c>
    </row>
    <row r="3825" spans="1:9">
      <c r="A3825" s="966" t="s">
        <v>173</v>
      </c>
      <c r="B3825" s="962" t="s">
        <v>687</v>
      </c>
      <c r="C3825" s="964">
        <v>49029.542203532474</v>
      </c>
      <c r="D3825" s="979">
        <v>100</v>
      </c>
      <c r="E3825" s="962">
        <v>72</v>
      </c>
      <c r="F3825" s="962">
        <v>2</v>
      </c>
      <c r="G3825" s="962" t="s">
        <v>685</v>
      </c>
      <c r="H3825" s="962" t="s">
        <v>146</v>
      </c>
      <c r="I3825" s="963" t="s">
        <v>683</v>
      </c>
    </row>
    <row r="3826" spans="1:9">
      <c r="A3826" s="969" t="s">
        <v>52</v>
      </c>
      <c r="B3826" s="962" t="s">
        <v>687</v>
      </c>
      <c r="C3826" s="964">
        <v>44912.557743693877</v>
      </c>
      <c r="D3826" s="979">
        <v>100</v>
      </c>
      <c r="E3826" s="962">
        <v>72</v>
      </c>
      <c r="F3826" s="962">
        <v>2</v>
      </c>
      <c r="G3826" s="962" t="s">
        <v>685</v>
      </c>
      <c r="H3826" s="962" t="s">
        <v>54</v>
      </c>
      <c r="I3826" s="962" t="s">
        <v>721</v>
      </c>
    </row>
    <row r="3827" spans="1:9">
      <c r="A3827" s="966" t="s">
        <v>185</v>
      </c>
      <c r="B3827" s="962" t="s">
        <v>687</v>
      </c>
      <c r="C3827" s="964">
        <v>0</v>
      </c>
      <c r="D3827" s="979">
        <v>100</v>
      </c>
      <c r="E3827" s="962">
        <v>72</v>
      </c>
      <c r="F3827" s="962">
        <v>2</v>
      </c>
      <c r="G3827" s="962" t="s">
        <v>685</v>
      </c>
      <c r="H3827" s="962" t="s">
        <v>146</v>
      </c>
      <c r="I3827" s="963" t="s">
        <v>681</v>
      </c>
    </row>
    <row r="3828" spans="1:9">
      <c r="A3828" s="968" t="s">
        <v>747</v>
      </c>
      <c r="B3828" s="962" t="s">
        <v>687</v>
      </c>
      <c r="C3828" s="964">
        <v>17965.023097477551</v>
      </c>
      <c r="D3828" s="979">
        <v>100</v>
      </c>
      <c r="E3828" s="962">
        <v>72</v>
      </c>
      <c r="F3828" s="962">
        <v>2</v>
      </c>
      <c r="G3828" s="962" t="s">
        <v>685</v>
      </c>
      <c r="H3828" s="962" t="s">
        <v>24</v>
      </c>
      <c r="I3828" s="962" t="s">
        <v>683</v>
      </c>
    </row>
    <row r="3829" spans="1:9">
      <c r="A3829" s="966" t="s">
        <v>181</v>
      </c>
      <c r="B3829" s="962" t="s">
        <v>687</v>
      </c>
      <c r="C3829" s="964">
        <v>0</v>
      </c>
      <c r="D3829" s="979">
        <v>100</v>
      </c>
      <c r="E3829" s="962">
        <v>72</v>
      </c>
      <c r="F3829" s="962">
        <v>2</v>
      </c>
      <c r="G3829" s="962" t="s">
        <v>685</v>
      </c>
      <c r="H3829" s="962" t="s">
        <v>146</v>
      </c>
      <c r="I3829" s="963" t="s">
        <v>681</v>
      </c>
    </row>
    <row r="3830" spans="1:9">
      <c r="A3830" s="967" t="s">
        <v>261</v>
      </c>
      <c r="B3830" s="962" t="s">
        <v>687</v>
      </c>
      <c r="C3830" s="964">
        <v>83537.357403270609</v>
      </c>
      <c r="D3830" s="979">
        <v>100</v>
      </c>
      <c r="E3830" s="962">
        <v>72</v>
      </c>
      <c r="F3830" s="962">
        <v>2</v>
      </c>
      <c r="G3830" s="962" t="s">
        <v>685</v>
      </c>
      <c r="H3830" s="962" t="s">
        <v>79</v>
      </c>
      <c r="I3830" s="962" t="s">
        <v>683</v>
      </c>
    </row>
    <row r="3831" spans="1:9">
      <c r="A3831" s="966" t="s">
        <v>190</v>
      </c>
      <c r="B3831" s="962" t="s">
        <v>687</v>
      </c>
      <c r="C3831" s="964">
        <v>30540.539265711835</v>
      </c>
      <c r="D3831" s="979">
        <v>100</v>
      </c>
      <c r="E3831" s="962">
        <v>72</v>
      </c>
      <c r="F3831" s="962">
        <v>2</v>
      </c>
      <c r="G3831" s="962" t="s">
        <v>685</v>
      </c>
      <c r="H3831" s="962" t="s">
        <v>146</v>
      </c>
      <c r="I3831" s="963" t="s">
        <v>681</v>
      </c>
    </row>
    <row r="3832" spans="1:9">
      <c r="A3832" s="968" t="s">
        <v>83</v>
      </c>
      <c r="B3832" s="962" t="s">
        <v>687</v>
      </c>
      <c r="C3832" s="964">
        <v>0</v>
      </c>
      <c r="D3832" s="979">
        <v>100</v>
      </c>
      <c r="E3832" s="962">
        <v>72</v>
      </c>
      <c r="F3832" s="962">
        <v>2</v>
      </c>
      <c r="G3832" s="962" t="s">
        <v>685</v>
      </c>
      <c r="H3832" s="962" t="s">
        <v>87</v>
      </c>
      <c r="I3832" s="962" t="s">
        <v>682</v>
      </c>
    </row>
    <row r="3833" spans="1:9">
      <c r="A3833" s="966" t="s">
        <v>192</v>
      </c>
      <c r="B3833" s="962" t="s">
        <v>687</v>
      </c>
      <c r="C3833" s="964">
        <v>41583.001244296654</v>
      </c>
      <c r="D3833" s="979">
        <v>100</v>
      </c>
      <c r="E3833" s="962">
        <v>72</v>
      </c>
      <c r="F3833" s="962">
        <v>2</v>
      </c>
      <c r="G3833" s="962" t="s">
        <v>685</v>
      </c>
      <c r="H3833" s="962" t="s">
        <v>146</v>
      </c>
      <c r="I3833" s="962" t="s">
        <v>683</v>
      </c>
    </row>
    <row r="3834" spans="1:9">
      <c r="A3834" s="966" t="s">
        <v>94</v>
      </c>
      <c r="B3834" s="962" t="s">
        <v>687</v>
      </c>
      <c r="C3834" s="964">
        <v>94316.371261757129</v>
      </c>
      <c r="D3834" s="979">
        <v>100</v>
      </c>
      <c r="E3834" s="962">
        <v>72</v>
      </c>
      <c r="F3834" s="962">
        <v>2</v>
      </c>
      <c r="G3834" s="962" t="s">
        <v>685</v>
      </c>
      <c r="H3834" s="962" t="s">
        <v>95</v>
      </c>
      <c r="I3834" s="962" t="s">
        <v>726</v>
      </c>
    </row>
    <row r="3835" spans="1:9">
      <c r="A3835" s="966" t="s">
        <v>196</v>
      </c>
      <c r="B3835" s="962" t="s">
        <v>687</v>
      </c>
      <c r="C3835" s="964">
        <v>1544902.8741653238</v>
      </c>
      <c r="D3835" s="979">
        <v>100</v>
      </c>
      <c r="E3835" s="962">
        <v>72</v>
      </c>
      <c r="F3835" s="962">
        <v>2</v>
      </c>
      <c r="G3835" s="962" t="s">
        <v>685</v>
      </c>
      <c r="H3835" s="962" t="s">
        <v>146</v>
      </c>
      <c r="I3835" s="962" t="s">
        <v>681</v>
      </c>
    </row>
    <row r="3836" spans="1:9">
      <c r="A3836" s="966" t="s">
        <v>100</v>
      </c>
      <c r="B3836" s="962" t="s">
        <v>687</v>
      </c>
      <c r="C3836" s="964">
        <v>17965.023097477551</v>
      </c>
      <c r="D3836" s="979">
        <v>100</v>
      </c>
      <c r="E3836" s="962">
        <v>72</v>
      </c>
      <c r="F3836" s="962">
        <v>2</v>
      </c>
      <c r="G3836" s="962" t="s">
        <v>685</v>
      </c>
      <c r="H3836" s="962" t="s">
        <v>24</v>
      </c>
      <c r="I3836" s="962" t="s">
        <v>682</v>
      </c>
    </row>
    <row r="3837" spans="1:9">
      <c r="A3837" s="966" t="s">
        <v>198</v>
      </c>
      <c r="B3837" s="962" t="s">
        <v>687</v>
      </c>
      <c r="C3837" s="964">
        <v>0</v>
      </c>
      <c r="D3837" s="979">
        <v>100</v>
      </c>
      <c r="E3837" s="962">
        <v>72</v>
      </c>
      <c r="F3837" s="962">
        <v>2</v>
      </c>
      <c r="G3837" s="962" t="s">
        <v>685</v>
      </c>
      <c r="H3837" s="962" t="s">
        <v>146</v>
      </c>
      <c r="I3837" s="962" t="s">
        <v>683</v>
      </c>
    </row>
    <row r="3838" spans="1:9">
      <c r="A3838" s="966" t="s">
        <v>201</v>
      </c>
      <c r="B3838" s="962" t="s">
        <v>687</v>
      </c>
      <c r="C3838" s="964">
        <v>255159.46868136083</v>
      </c>
      <c r="D3838" s="979">
        <v>100</v>
      </c>
      <c r="E3838" s="962">
        <v>72</v>
      </c>
      <c r="F3838" s="962">
        <v>2</v>
      </c>
      <c r="G3838" s="962" t="s">
        <v>685</v>
      </c>
      <c r="H3838" s="962" t="s">
        <v>146</v>
      </c>
      <c r="I3838" s="963" t="s">
        <v>683</v>
      </c>
    </row>
    <row r="3839" spans="1:9">
      <c r="A3839" s="968" t="s">
        <v>103</v>
      </c>
      <c r="B3839" s="962" t="s">
        <v>687</v>
      </c>
      <c r="C3839" s="964">
        <v>4491.2557743693878</v>
      </c>
      <c r="D3839" s="979">
        <v>100</v>
      </c>
      <c r="E3839" s="962">
        <v>72</v>
      </c>
      <c r="F3839" s="962">
        <v>2</v>
      </c>
      <c r="G3839" s="962" t="s">
        <v>685</v>
      </c>
      <c r="H3839" s="962" t="s">
        <v>79</v>
      </c>
      <c r="I3839" s="962" t="s">
        <v>682</v>
      </c>
    </row>
    <row r="3840" spans="1:9">
      <c r="A3840" s="968" t="s">
        <v>107</v>
      </c>
      <c r="B3840" s="962" t="s">
        <v>687</v>
      </c>
      <c r="C3840" s="964">
        <v>4491.2557743693878</v>
      </c>
      <c r="D3840" s="979">
        <v>100</v>
      </c>
      <c r="E3840" s="962">
        <v>72</v>
      </c>
      <c r="F3840" s="962">
        <v>2</v>
      </c>
      <c r="G3840" s="962" t="s">
        <v>685</v>
      </c>
      <c r="H3840" s="962" t="s">
        <v>79</v>
      </c>
      <c r="I3840" s="962" t="s">
        <v>682</v>
      </c>
    </row>
    <row r="3841" spans="1:9">
      <c r="A3841" s="968" t="s">
        <v>108</v>
      </c>
      <c r="B3841" s="962" t="s">
        <v>687</v>
      </c>
      <c r="C3841" s="964">
        <v>4491.2557743693878</v>
      </c>
      <c r="D3841" s="979">
        <v>100</v>
      </c>
      <c r="E3841" s="962">
        <v>72</v>
      </c>
      <c r="F3841" s="962">
        <v>2</v>
      </c>
      <c r="G3841" s="962" t="s">
        <v>685</v>
      </c>
      <c r="H3841" s="962" t="s">
        <v>32</v>
      </c>
      <c r="I3841" s="962" t="s">
        <v>682</v>
      </c>
    </row>
    <row r="3842" spans="1:9">
      <c r="A3842" s="966" t="s">
        <v>203</v>
      </c>
      <c r="B3842" s="962" t="s">
        <v>687</v>
      </c>
      <c r="C3842" s="964">
        <v>2919316.2533401018</v>
      </c>
      <c r="D3842" s="979">
        <v>100</v>
      </c>
      <c r="E3842" s="962">
        <v>72</v>
      </c>
      <c r="F3842" s="962">
        <v>2</v>
      </c>
      <c r="G3842" s="962" t="s">
        <v>685</v>
      </c>
      <c r="H3842" s="962" t="s">
        <v>146</v>
      </c>
      <c r="I3842" s="963" t="s">
        <v>681</v>
      </c>
    </row>
    <row r="3843" spans="1:9">
      <c r="A3843" s="966" t="s">
        <v>204</v>
      </c>
      <c r="B3843" s="962" t="s">
        <v>687</v>
      </c>
      <c r="C3843" s="964">
        <v>21693813.349884827</v>
      </c>
      <c r="D3843" s="979">
        <v>100</v>
      </c>
      <c r="E3843" s="962">
        <v>72</v>
      </c>
      <c r="F3843" s="962">
        <v>2</v>
      </c>
      <c r="G3843" s="962" t="s">
        <v>685</v>
      </c>
      <c r="H3843" s="962" t="s">
        <v>146</v>
      </c>
      <c r="I3843" s="963" t="s">
        <v>681</v>
      </c>
    </row>
    <row r="3844" spans="1:9">
      <c r="A3844" s="966" t="s">
        <v>262</v>
      </c>
      <c r="B3844" s="962" t="s">
        <v>687</v>
      </c>
      <c r="C3844" s="964">
        <v>382733.10077234777</v>
      </c>
      <c r="D3844" s="979">
        <v>100</v>
      </c>
      <c r="E3844" s="962">
        <v>72</v>
      </c>
      <c r="F3844" s="962">
        <v>2</v>
      </c>
      <c r="G3844" s="962" t="s">
        <v>685</v>
      </c>
      <c r="H3844" s="962" t="s">
        <v>146</v>
      </c>
      <c r="I3844" s="963" t="s">
        <v>681</v>
      </c>
    </row>
    <row r="3845" spans="1:9">
      <c r="A3845" s="966" t="s">
        <v>263</v>
      </c>
      <c r="B3845" s="962" t="s">
        <v>687</v>
      </c>
      <c r="C3845" s="964">
        <v>15120.561107043606</v>
      </c>
      <c r="D3845" s="979">
        <v>100</v>
      </c>
      <c r="E3845" s="962">
        <v>72</v>
      </c>
      <c r="F3845" s="962">
        <v>2</v>
      </c>
      <c r="G3845" s="962" t="s">
        <v>685</v>
      </c>
      <c r="H3845" s="962" t="s">
        <v>24</v>
      </c>
      <c r="I3845" s="962" t="s">
        <v>683</v>
      </c>
    </row>
    <row r="3846" spans="1:9">
      <c r="A3846" s="969" t="s">
        <v>122</v>
      </c>
      <c r="B3846" s="962" t="s">
        <v>687</v>
      </c>
      <c r="C3846" s="964">
        <v>22456.278871846938</v>
      </c>
      <c r="D3846" s="979">
        <v>100</v>
      </c>
      <c r="E3846" s="962">
        <v>72</v>
      </c>
      <c r="F3846" s="962">
        <v>2</v>
      </c>
      <c r="G3846" s="962" t="s">
        <v>685</v>
      </c>
      <c r="H3846" s="962" t="s">
        <v>79</v>
      </c>
      <c r="I3846" s="962" t="s">
        <v>683</v>
      </c>
    </row>
    <row r="3847" spans="1:9">
      <c r="A3847" s="969" t="s">
        <v>120</v>
      </c>
      <c r="B3847" s="962" t="s">
        <v>687</v>
      </c>
      <c r="C3847" s="964">
        <v>22456.278871846938</v>
      </c>
      <c r="D3847" s="979">
        <v>100</v>
      </c>
      <c r="E3847" s="962">
        <v>72</v>
      </c>
      <c r="F3847" s="962">
        <v>2</v>
      </c>
      <c r="G3847" s="962" t="s">
        <v>685</v>
      </c>
      <c r="H3847" s="962" t="s">
        <v>79</v>
      </c>
    </row>
    <row r="3848" spans="1:9">
      <c r="A3848" s="969" t="s">
        <v>123</v>
      </c>
      <c r="B3848" s="962" t="s">
        <v>687</v>
      </c>
      <c r="C3848" s="964">
        <v>0</v>
      </c>
      <c r="D3848" s="979">
        <v>100</v>
      </c>
      <c r="E3848" s="962">
        <v>72</v>
      </c>
      <c r="F3848" s="962">
        <v>2</v>
      </c>
      <c r="G3848" s="962" t="s">
        <v>685</v>
      </c>
      <c r="H3848" s="962" t="s">
        <v>54</v>
      </c>
      <c r="I3848" s="962" t="s">
        <v>683</v>
      </c>
    </row>
    <row r="3849" spans="1:9">
      <c r="A3849" s="967" t="s">
        <v>214</v>
      </c>
      <c r="B3849" s="962" t="s">
        <v>687</v>
      </c>
      <c r="C3849" s="964">
        <v>44912.557743693877</v>
      </c>
      <c r="D3849" s="979">
        <v>100</v>
      </c>
      <c r="E3849" s="962">
        <v>72</v>
      </c>
      <c r="F3849" s="962">
        <v>2</v>
      </c>
      <c r="G3849" s="962" t="s">
        <v>685</v>
      </c>
      <c r="H3849" s="962" t="s">
        <v>146</v>
      </c>
      <c r="I3849" s="962" t="s">
        <v>683</v>
      </c>
    </row>
    <row r="3850" spans="1:9" ht="15.6">
      <c r="A3850" s="967" t="s">
        <v>218</v>
      </c>
      <c r="B3850" s="962" t="s">
        <v>687</v>
      </c>
      <c r="C3850" s="964">
        <v>53895.06929243265</v>
      </c>
      <c r="D3850" s="979">
        <v>100</v>
      </c>
      <c r="E3850" s="962">
        <v>72</v>
      </c>
      <c r="F3850" s="962">
        <v>2</v>
      </c>
      <c r="G3850" s="962" t="s">
        <v>685</v>
      </c>
      <c r="H3850" s="962" t="s">
        <v>146</v>
      </c>
      <c r="I3850" s="973" t="s">
        <v>742</v>
      </c>
    </row>
    <row r="3851" spans="1:9">
      <c r="A3851" s="969" t="s">
        <v>126</v>
      </c>
      <c r="B3851" s="962" t="s">
        <v>687</v>
      </c>
      <c r="C3851" s="964">
        <v>0</v>
      </c>
      <c r="D3851" s="979">
        <v>100</v>
      </c>
      <c r="E3851" s="962">
        <v>72</v>
      </c>
      <c r="F3851" s="962">
        <v>2</v>
      </c>
      <c r="G3851" s="962" t="s">
        <v>685</v>
      </c>
      <c r="H3851" s="962" t="s">
        <v>32</v>
      </c>
      <c r="I3851" s="962" t="s">
        <v>681</v>
      </c>
    </row>
    <row r="3852" spans="1:9">
      <c r="A3852" s="968" t="s">
        <v>129</v>
      </c>
      <c r="B3852" s="962" t="s">
        <v>687</v>
      </c>
      <c r="C3852" s="964">
        <v>8982.5115487387757</v>
      </c>
      <c r="D3852" s="979">
        <v>100</v>
      </c>
      <c r="E3852" s="962">
        <v>72</v>
      </c>
      <c r="F3852" s="962">
        <v>2</v>
      </c>
      <c r="G3852" s="962" t="s">
        <v>685</v>
      </c>
      <c r="H3852" s="962" t="s">
        <v>24</v>
      </c>
      <c r="I3852" s="962" t="s">
        <v>682</v>
      </c>
    </row>
    <row r="3853" spans="1:9">
      <c r="A3853" s="968" t="s">
        <v>264</v>
      </c>
      <c r="B3853" s="962" t="s">
        <v>687</v>
      </c>
      <c r="C3853" s="964">
        <v>0</v>
      </c>
      <c r="D3853" s="979">
        <v>100</v>
      </c>
      <c r="E3853" s="962">
        <v>72</v>
      </c>
      <c r="F3853" s="962">
        <v>2</v>
      </c>
      <c r="G3853" s="962" t="s">
        <v>685</v>
      </c>
      <c r="H3853" s="962" t="s">
        <v>133</v>
      </c>
      <c r="I3853" s="962" t="s">
        <v>682</v>
      </c>
    </row>
    <row r="3854" spans="1:9">
      <c r="A3854" s="968" t="s">
        <v>138</v>
      </c>
      <c r="B3854" s="962" t="s">
        <v>687</v>
      </c>
      <c r="C3854" s="964">
        <v>0</v>
      </c>
      <c r="D3854" s="979">
        <v>100</v>
      </c>
      <c r="E3854" s="962">
        <v>72</v>
      </c>
      <c r="F3854" s="962">
        <v>2</v>
      </c>
      <c r="G3854" s="962" t="s">
        <v>685</v>
      </c>
      <c r="H3854" s="962" t="s">
        <v>87</v>
      </c>
      <c r="I3854" s="962" t="s">
        <v>682</v>
      </c>
    </row>
    <row r="3855" spans="1:9">
      <c r="A3855" s="966" t="s">
        <v>212</v>
      </c>
      <c r="B3855" s="962" t="s">
        <v>687</v>
      </c>
      <c r="C3855" s="964">
        <v>0</v>
      </c>
      <c r="D3855" s="979">
        <v>100</v>
      </c>
      <c r="E3855" s="962">
        <v>72</v>
      </c>
      <c r="F3855" s="962">
        <v>2</v>
      </c>
      <c r="G3855" s="962" t="s">
        <v>685</v>
      </c>
      <c r="H3855" s="962" t="s">
        <v>146</v>
      </c>
      <c r="I3855" s="962" t="s">
        <v>705</v>
      </c>
    </row>
    <row r="3856" spans="1:9">
      <c r="A3856" s="962" t="s">
        <v>20</v>
      </c>
      <c r="B3856" s="962" t="s">
        <v>687</v>
      </c>
      <c r="C3856" s="964">
        <v>0</v>
      </c>
      <c r="D3856" s="979">
        <v>100</v>
      </c>
      <c r="E3856" s="962">
        <v>72</v>
      </c>
      <c r="F3856" s="962">
        <v>3</v>
      </c>
      <c r="G3856" s="962" t="s">
        <v>685</v>
      </c>
      <c r="H3856" s="962" t="s">
        <v>24</v>
      </c>
      <c r="I3856" s="963" t="s">
        <v>683</v>
      </c>
    </row>
    <row r="3857" spans="1:9">
      <c r="A3857" s="962" t="s">
        <v>143</v>
      </c>
      <c r="B3857" s="962" t="s">
        <v>687</v>
      </c>
      <c r="C3857" s="964">
        <v>0</v>
      </c>
      <c r="D3857" s="979">
        <v>100</v>
      </c>
      <c r="E3857" s="962">
        <v>72</v>
      </c>
      <c r="F3857" s="962">
        <v>3</v>
      </c>
      <c r="G3857" s="962" t="s">
        <v>685</v>
      </c>
      <c r="H3857" s="962" t="s">
        <v>146</v>
      </c>
      <c r="I3857" s="963" t="s">
        <v>681</v>
      </c>
    </row>
    <row r="3858" spans="1:9">
      <c r="A3858" s="966" t="s">
        <v>152</v>
      </c>
      <c r="B3858" s="962" t="s">
        <v>687</v>
      </c>
      <c r="C3858" s="964">
        <v>0</v>
      </c>
      <c r="D3858" s="979">
        <v>100</v>
      </c>
      <c r="E3858" s="962">
        <v>72</v>
      </c>
      <c r="F3858" s="962">
        <v>3</v>
      </c>
      <c r="G3858" s="962" t="s">
        <v>685</v>
      </c>
      <c r="H3858" s="962" t="s">
        <v>146</v>
      </c>
      <c r="I3858" s="963" t="s">
        <v>681</v>
      </c>
    </row>
    <row r="3859" spans="1:9">
      <c r="A3859" s="966" t="s">
        <v>158</v>
      </c>
      <c r="B3859" s="962" t="s">
        <v>687</v>
      </c>
      <c r="C3859" s="964">
        <v>377.39485794178421</v>
      </c>
      <c r="D3859" s="979">
        <v>100</v>
      </c>
      <c r="E3859" s="962">
        <v>72</v>
      </c>
      <c r="F3859" s="962">
        <v>3</v>
      </c>
      <c r="G3859" s="962" t="s">
        <v>685</v>
      </c>
      <c r="H3859" s="962" t="s">
        <v>146</v>
      </c>
      <c r="I3859" s="963" t="s">
        <v>683</v>
      </c>
    </row>
    <row r="3860" spans="1:9">
      <c r="A3860" s="966" t="s">
        <v>30</v>
      </c>
      <c r="B3860" s="962" t="s">
        <v>687</v>
      </c>
      <c r="C3860" s="964">
        <v>57.826557886532811</v>
      </c>
      <c r="D3860" s="979">
        <v>100</v>
      </c>
      <c r="E3860" s="962">
        <v>72</v>
      </c>
      <c r="F3860" s="962">
        <v>3</v>
      </c>
      <c r="G3860" s="962" t="s">
        <v>685</v>
      </c>
      <c r="H3860" s="962" t="s">
        <v>32</v>
      </c>
      <c r="I3860" s="963" t="s">
        <v>681</v>
      </c>
    </row>
    <row r="3861" spans="1:9">
      <c r="A3861" s="967" t="s">
        <v>39</v>
      </c>
      <c r="B3861" s="962" t="s">
        <v>687</v>
      </c>
      <c r="C3861" s="964">
        <v>0</v>
      </c>
      <c r="D3861" s="979">
        <v>100</v>
      </c>
      <c r="E3861" s="962">
        <v>72</v>
      </c>
      <c r="F3861" s="962">
        <v>3</v>
      </c>
      <c r="G3861" s="962" t="s">
        <v>685</v>
      </c>
      <c r="H3861" s="962" t="s">
        <v>24</v>
      </c>
      <c r="I3861" s="963" t="s">
        <v>682</v>
      </c>
    </row>
    <row r="3862" spans="1:9">
      <c r="A3862" s="968" t="s">
        <v>70</v>
      </c>
      <c r="B3862" s="962" t="s">
        <v>687</v>
      </c>
      <c r="C3862" s="964">
        <v>848.12284900248108</v>
      </c>
      <c r="D3862" s="979">
        <v>100</v>
      </c>
      <c r="E3862" s="962">
        <v>72</v>
      </c>
      <c r="F3862" s="962">
        <v>3</v>
      </c>
      <c r="G3862" s="962" t="s">
        <v>685</v>
      </c>
      <c r="H3862" s="962" t="s">
        <v>32</v>
      </c>
      <c r="I3862" s="963" t="s">
        <v>711</v>
      </c>
    </row>
    <row r="3863" spans="1:9">
      <c r="A3863" s="968" t="s">
        <v>746</v>
      </c>
      <c r="B3863" s="962" t="s">
        <v>687</v>
      </c>
      <c r="C3863" s="964">
        <v>74.834369029630679</v>
      </c>
      <c r="D3863" s="979">
        <v>100</v>
      </c>
      <c r="E3863" s="962">
        <v>72</v>
      </c>
      <c r="F3863" s="962">
        <v>3</v>
      </c>
      <c r="G3863" s="962" t="s">
        <v>685</v>
      </c>
      <c r="H3863" s="962" t="s">
        <v>46</v>
      </c>
      <c r="I3863" s="963" t="s">
        <v>682</v>
      </c>
    </row>
    <row r="3864" spans="1:9">
      <c r="A3864" s="968" t="s">
        <v>63</v>
      </c>
      <c r="B3864" s="962" t="s">
        <v>687</v>
      </c>
      <c r="C3864" s="964">
        <v>99.779158706174258</v>
      </c>
      <c r="D3864" s="979">
        <v>100</v>
      </c>
      <c r="E3864" s="962">
        <v>72</v>
      </c>
      <c r="F3864" s="962">
        <v>3</v>
      </c>
      <c r="G3864" s="962" t="s">
        <v>685</v>
      </c>
      <c r="H3864" s="962" t="s">
        <v>64</v>
      </c>
      <c r="I3864" s="963" t="s">
        <v>683</v>
      </c>
    </row>
    <row r="3865" spans="1:9">
      <c r="A3865" s="966" t="s">
        <v>166</v>
      </c>
      <c r="B3865" s="962" t="s">
        <v>687</v>
      </c>
      <c r="C3865" s="964">
        <v>0</v>
      </c>
      <c r="D3865" s="979">
        <v>100</v>
      </c>
      <c r="E3865" s="962">
        <v>72</v>
      </c>
      <c r="F3865" s="962">
        <v>3</v>
      </c>
      <c r="G3865" s="962" t="s">
        <v>685</v>
      </c>
      <c r="H3865" s="962" t="s">
        <v>146</v>
      </c>
      <c r="I3865" s="963" t="s">
        <v>683</v>
      </c>
    </row>
    <row r="3866" spans="1:9">
      <c r="A3866" s="966" t="s">
        <v>173</v>
      </c>
      <c r="B3866" s="962" t="s">
        <v>687</v>
      </c>
      <c r="C3866" s="964">
        <v>0</v>
      </c>
      <c r="D3866" s="979">
        <v>100</v>
      </c>
      <c r="E3866" s="962">
        <v>72</v>
      </c>
      <c r="F3866" s="962">
        <v>3</v>
      </c>
      <c r="G3866" s="962" t="s">
        <v>685</v>
      </c>
      <c r="H3866" s="962" t="s">
        <v>146</v>
      </c>
      <c r="I3866" s="963" t="s">
        <v>683</v>
      </c>
    </row>
    <row r="3867" spans="1:9">
      <c r="A3867" s="969" t="s">
        <v>52</v>
      </c>
      <c r="B3867" s="962" t="s">
        <v>687</v>
      </c>
      <c r="C3867" s="964">
        <v>848.12284900248108</v>
      </c>
      <c r="D3867" s="979">
        <v>100</v>
      </c>
      <c r="E3867" s="962">
        <v>72</v>
      </c>
      <c r="F3867" s="962">
        <v>3</v>
      </c>
      <c r="G3867" s="962" t="s">
        <v>685</v>
      </c>
      <c r="H3867" s="962" t="s">
        <v>54</v>
      </c>
      <c r="I3867" s="962" t="s">
        <v>721</v>
      </c>
    </row>
    <row r="3868" spans="1:9">
      <c r="A3868" s="966" t="s">
        <v>185</v>
      </c>
      <c r="B3868" s="962" t="s">
        <v>687</v>
      </c>
      <c r="C3868" s="964">
        <v>242.79595285169069</v>
      </c>
      <c r="D3868" s="979">
        <v>100</v>
      </c>
      <c r="E3868" s="962">
        <v>72</v>
      </c>
      <c r="F3868" s="962">
        <v>3</v>
      </c>
      <c r="G3868" s="962" t="s">
        <v>685</v>
      </c>
      <c r="H3868" s="962" t="s">
        <v>146</v>
      </c>
      <c r="I3868" s="963" t="s">
        <v>681</v>
      </c>
    </row>
    <row r="3869" spans="1:9">
      <c r="A3869" s="968" t="s">
        <v>747</v>
      </c>
      <c r="B3869" s="962" t="s">
        <v>687</v>
      </c>
      <c r="C3869" s="964">
        <v>199.55831741234852</v>
      </c>
      <c r="D3869" s="979">
        <v>100</v>
      </c>
      <c r="E3869" s="962">
        <v>72</v>
      </c>
      <c r="F3869" s="962">
        <v>3</v>
      </c>
      <c r="G3869" s="962" t="s">
        <v>685</v>
      </c>
      <c r="H3869" s="962" t="s">
        <v>24</v>
      </c>
      <c r="I3869" s="962" t="s">
        <v>683</v>
      </c>
    </row>
    <row r="3870" spans="1:9">
      <c r="A3870" s="966" t="s">
        <v>181</v>
      </c>
      <c r="B3870" s="962" t="s">
        <v>687</v>
      </c>
      <c r="C3870" s="964">
        <v>499.39512926778275</v>
      </c>
      <c r="D3870" s="979">
        <v>100</v>
      </c>
      <c r="E3870" s="962">
        <v>72</v>
      </c>
      <c r="F3870" s="962">
        <v>3</v>
      </c>
      <c r="G3870" s="962" t="s">
        <v>685</v>
      </c>
      <c r="H3870" s="962" t="s">
        <v>146</v>
      </c>
      <c r="I3870" s="963" t="s">
        <v>681</v>
      </c>
    </row>
    <row r="3871" spans="1:9">
      <c r="A3871" s="967" t="s">
        <v>261</v>
      </c>
      <c r="B3871" s="962" t="s">
        <v>687</v>
      </c>
      <c r="C3871" s="964">
        <v>368.82653307460845</v>
      </c>
      <c r="D3871" s="979">
        <v>100</v>
      </c>
      <c r="E3871" s="962">
        <v>72</v>
      </c>
      <c r="F3871" s="962">
        <v>3</v>
      </c>
      <c r="G3871" s="962" t="s">
        <v>685</v>
      </c>
      <c r="H3871" s="962" t="s">
        <v>79</v>
      </c>
      <c r="I3871" s="962" t="s">
        <v>683</v>
      </c>
    </row>
    <row r="3872" spans="1:9">
      <c r="A3872" s="966" t="s">
        <v>190</v>
      </c>
      <c r="B3872" s="962" t="s">
        <v>687</v>
      </c>
      <c r="C3872" s="964">
        <v>457.32114406996527</v>
      </c>
      <c r="D3872" s="979">
        <v>100</v>
      </c>
      <c r="E3872" s="962">
        <v>72</v>
      </c>
      <c r="F3872" s="962">
        <v>3</v>
      </c>
      <c r="G3872" s="962" t="s">
        <v>685</v>
      </c>
      <c r="H3872" s="962" t="s">
        <v>146</v>
      </c>
      <c r="I3872" s="963" t="s">
        <v>681</v>
      </c>
    </row>
    <row r="3873" spans="1:9">
      <c r="A3873" s="968" t="s">
        <v>83</v>
      </c>
      <c r="B3873" s="962" t="s">
        <v>687</v>
      </c>
      <c r="C3873" s="964">
        <v>49.889579353087129</v>
      </c>
      <c r="D3873" s="979">
        <v>100</v>
      </c>
      <c r="E3873" s="962">
        <v>72</v>
      </c>
      <c r="F3873" s="962">
        <v>3</v>
      </c>
      <c r="G3873" s="962" t="s">
        <v>685</v>
      </c>
      <c r="H3873" s="962" t="s">
        <v>87</v>
      </c>
      <c r="I3873" s="962" t="s">
        <v>682</v>
      </c>
    </row>
    <row r="3874" spans="1:9">
      <c r="A3874" s="966" t="s">
        <v>192</v>
      </c>
      <c r="B3874" s="962" t="s">
        <v>687</v>
      </c>
      <c r="C3874" s="964">
        <v>0</v>
      </c>
      <c r="D3874" s="979">
        <v>100</v>
      </c>
      <c r="E3874" s="962">
        <v>72</v>
      </c>
      <c r="F3874" s="962">
        <v>3</v>
      </c>
      <c r="G3874" s="962" t="s">
        <v>685</v>
      </c>
      <c r="H3874" s="962" t="s">
        <v>146</v>
      </c>
      <c r="I3874" s="962" t="s">
        <v>683</v>
      </c>
    </row>
    <row r="3875" spans="1:9">
      <c r="A3875" s="966" t="s">
        <v>94</v>
      </c>
      <c r="B3875" s="962" t="s">
        <v>687</v>
      </c>
      <c r="C3875" s="964">
        <v>523.84058320741485</v>
      </c>
      <c r="D3875" s="979">
        <v>100</v>
      </c>
      <c r="E3875" s="962">
        <v>72</v>
      </c>
      <c r="F3875" s="962">
        <v>3</v>
      </c>
      <c r="G3875" s="962" t="s">
        <v>685</v>
      </c>
      <c r="H3875" s="962" t="s">
        <v>95</v>
      </c>
      <c r="I3875" s="962" t="s">
        <v>726</v>
      </c>
    </row>
    <row r="3876" spans="1:9">
      <c r="A3876" s="966" t="s">
        <v>196</v>
      </c>
      <c r="B3876" s="962" t="s">
        <v>687</v>
      </c>
      <c r="C3876" s="964">
        <v>3521.3728093387335</v>
      </c>
      <c r="D3876" s="979">
        <v>100</v>
      </c>
      <c r="E3876" s="962">
        <v>72</v>
      </c>
      <c r="F3876" s="962">
        <v>3</v>
      </c>
      <c r="G3876" s="962" t="s">
        <v>685</v>
      </c>
      <c r="H3876" s="962" t="s">
        <v>146</v>
      </c>
      <c r="I3876" s="962" t="s">
        <v>681</v>
      </c>
    </row>
    <row r="3877" spans="1:9">
      <c r="A3877" s="966" t="s">
        <v>100</v>
      </c>
      <c r="B3877" s="962" t="s">
        <v>687</v>
      </c>
      <c r="C3877" s="964">
        <v>49.889579353087129</v>
      </c>
      <c r="D3877" s="979">
        <v>100</v>
      </c>
      <c r="E3877" s="962">
        <v>72</v>
      </c>
      <c r="F3877" s="962">
        <v>3</v>
      </c>
      <c r="G3877" s="962" t="s">
        <v>685</v>
      </c>
      <c r="H3877" s="962" t="s">
        <v>24</v>
      </c>
      <c r="I3877" s="962" t="s">
        <v>682</v>
      </c>
    </row>
    <row r="3878" spans="1:9">
      <c r="A3878" s="966" t="s">
        <v>198</v>
      </c>
      <c r="B3878" s="962" t="s">
        <v>687</v>
      </c>
      <c r="C3878" s="964">
        <v>0</v>
      </c>
      <c r="D3878" s="979">
        <v>100</v>
      </c>
      <c r="E3878" s="962">
        <v>72</v>
      </c>
      <c r="F3878" s="962">
        <v>3</v>
      </c>
      <c r="G3878" s="962" t="s">
        <v>685</v>
      </c>
      <c r="H3878" s="962" t="s">
        <v>146</v>
      </c>
      <c r="I3878" s="962" t="s">
        <v>683</v>
      </c>
    </row>
    <row r="3879" spans="1:9">
      <c r="A3879" s="966" t="s">
        <v>201</v>
      </c>
      <c r="B3879" s="962" t="s">
        <v>687</v>
      </c>
      <c r="C3879" s="964">
        <v>4153.3074811445031</v>
      </c>
      <c r="D3879" s="979">
        <v>100</v>
      </c>
      <c r="E3879" s="962">
        <v>72</v>
      </c>
      <c r="F3879" s="962">
        <v>3</v>
      </c>
      <c r="G3879" s="962" t="s">
        <v>685</v>
      </c>
      <c r="H3879" s="962" t="s">
        <v>146</v>
      </c>
      <c r="I3879" s="963" t="s">
        <v>683</v>
      </c>
    </row>
    <row r="3880" spans="1:9">
      <c r="A3880" s="968" t="s">
        <v>103</v>
      </c>
      <c r="B3880" s="962" t="s">
        <v>687</v>
      </c>
      <c r="C3880" s="964">
        <v>0</v>
      </c>
      <c r="D3880" s="979">
        <v>100</v>
      </c>
      <c r="E3880" s="962">
        <v>72</v>
      </c>
      <c r="F3880" s="962">
        <v>3</v>
      </c>
      <c r="G3880" s="962" t="s">
        <v>685</v>
      </c>
      <c r="H3880" s="962" t="s">
        <v>79</v>
      </c>
      <c r="I3880" s="962" t="s">
        <v>682</v>
      </c>
    </row>
    <row r="3881" spans="1:9">
      <c r="A3881" s="968" t="s">
        <v>107</v>
      </c>
      <c r="B3881" s="962" t="s">
        <v>687</v>
      </c>
      <c r="C3881" s="964">
        <v>24.944789676543564</v>
      </c>
      <c r="D3881" s="979">
        <v>100</v>
      </c>
      <c r="E3881" s="962">
        <v>72</v>
      </c>
      <c r="F3881" s="962">
        <v>3</v>
      </c>
      <c r="G3881" s="962" t="s">
        <v>685</v>
      </c>
      <c r="H3881" s="962" t="s">
        <v>79</v>
      </c>
      <c r="I3881" s="962" t="s">
        <v>682</v>
      </c>
    </row>
    <row r="3882" spans="1:9">
      <c r="A3882" s="968" t="s">
        <v>108</v>
      </c>
      <c r="B3882" s="962" t="s">
        <v>687</v>
      </c>
      <c r="C3882" s="964">
        <v>0</v>
      </c>
      <c r="D3882" s="979">
        <v>100</v>
      </c>
      <c r="E3882" s="962">
        <v>72</v>
      </c>
      <c r="F3882" s="962">
        <v>3</v>
      </c>
      <c r="G3882" s="962" t="s">
        <v>685</v>
      </c>
      <c r="H3882" s="962" t="s">
        <v>32</v>
      </c>
      <c r="I3882" s="962" t="s">
        <v>682</v>
      </c>
    </row>
    <row r="3883" spans="1:9">
      <c r="A3883" s="966" t="s">
        <v>203</v>
      </c>
      <c r="B3883" s="962" t="s">
        <v>687</v>
      </c>
      <c r="C3883" s="964">
        <v>8107.0566448766576</v>
      </c>
      <c r="D3883" s="979">
        <v>100</v>
      </c>
      <c r="E3883" s="962">
        <v>72</v>
      </c>
      <c r="F3883" s="962">
        <v>3</v>
      </c>
      <c r="G3883" s="962" t="s">
        <v>685</v>
      </c>
      <c r="H3883" s="962" t="s">
        <v>146</v>
      </c>
      <c r="I3883" s="963" t="s">
        <v>681</v>
      </c>
    </row>
    <row r="3884" spans="1:9">
      <c r="A3884" s="966" t="s">
        <v>204</v>
      </c>
      <c r="B3884" s="962" t="s">
        <v>687</v>
      </c>
      <c r="C3884" s="964">
        <v>170065.26108478184</v>
      </c>
      <c r="D3884" s="979">
        <v>100</v>
      </c>
      <c r="E3884" s="962">
        <v>72</v>
      </c>
      <c r="F3884" s="962">
        <v>3</v>
      </c>
      <c r="G3884" s="962" t="s">
        <v>685</v>
      </c>
      <c r="H3884" s="962" t="s">
        <v>146</v>
      </c>
      <c r="I3884" s="963" t="s">
        <v>681</v>
      </c>
    </row>
    <row r="3885" spans="1:9">
      <c r="A3885" s="966" t="s">
        <v>262</v>
      </c>
      <c r="B3885" s="962" t="s">
        <v>687</v>
      </c>
      <c r="C3885" s="964">
        <v>2781.3440489346076</v>
      </c>
      <c r="D3885" s="979">
        <v>100</v>
      </c>
      <c r="E3885" s="962">
        <v>72</v>
      </c>
      <c r="F3885" s="962">
        <v>3</v>
      </c>
      <c r="G3885" s="962" t="s">
        <v>685</v>
      </c>
      <c r="H3885" s="962" t="s">
        <v>146</v>
      </c>
      <c r="I3885" s="963" t="s">
        <v>681</v>
      </c>
    </row>
    <row r="3886" spans="1:9">
      <c r="A3886" s="966" t="s">
        <v>263</v>
      </c>
      <c r="B3886" s="962" t="s">
        <v>687</v>
      </c>
      <c r="C3886" s="964">
        <v>0</v>
      </c>
      <c r="D3886" s="979">
        <v>100</v>
      </c>
      <c r="E3886" s="962">
        <v>72</v>
      </c>
      <c r="F3886" s="962">
        <v>3</v>
      </c>
      <c r="G3886" s="962" t="s">
        <v>685</v>
      </c>
      <c r="H3886" s="962" t="s">
        <v>24</v>
      </c>
      <c r="I3886" s="962" t="s">
        <v>683</v>
      </c>
    </row>
    <row r="3887" spans="1:9">
      <c r="A3887" s="969" t="s">
        <v>122</v>
      </c>
      <c r="B3887" s="962" t="s">
        <v>687</v>
      </c>
      <c r="C3887" s="964">
        <v>149.66873805926136</v>
      </c>
      <c r="D3887" s="979">
        <v>100</v>
      </c>
      <c r="E3887" s="962">
        <v>72</v>
      </c>
      <c r="F3887" s="962">
        <v>3</v>
      </c>
      <c r="G3887" s="962" t="s">
        <v>685</v>
      </c>
      <c r="H3887" s="962" t="s">
        <v>79</v>
      </c>
      <c r="I3887" s="962" t="s">
        <v>683</v>
      </c>
    </row>
    <row r="3888" spans="1:9">
      <c r="A3888" s="969" t="s">
        <v>120</v>
      </c>
      <c r="B3888" s="962" t="s">
        <v>687</v>
      </c>
      <c r="C3888" s="964">
        <v>99.779158706174258</v>
      </c>
      <c r="D3888" s="979">
        <v>100</v>
      </c>
      <c r="E3888" s="962">
        <v>72</v>
      </c>
      <c r="F3888" s="962">
        <v>3</v>
      </c>
      <c r="G3888" s="962" t="s">
        <v>685</v>
      </c>
      <c r="H3888" s="962" t="s">
        <v>79</v>
      </c>
    </row>
    <row r="3889" spans="1:9">
      <c r="A3889" s="969" t="s">
        <v>123</v>
      </c>
      <c r="B3889" s="962" t="s">
        <v>687</v>
      </c>
      <c r="C3889" s="964">
        <v>0</v>
      </c>
      <c r="D3889" s="979">
        <v>100</v>
      </c>
      <c r="E3889" s="962">
        <v>72</v>
      </c>
      <c r="F3889" s="962">
        <v>3</v>
      </c>
      <c r="G3889" s="962" t="s">
        <v>685</v>
      </c>
      <c r="H3889" s="962" t="s">
        <v>54</v>
      </c>
      <c r="I3889" s="962" t="s">
        <v>683</v>
      </c>
    </row>
    <row r="3890" spans="1:9">
      <c r="A3890" s="967" t="s">
        <v>214</v>
      </c>
      <c r="B3890" s="962" t="s">
        <v>687</v>
      </c>
      <c r="C3890" s="964">
        <v>274.39268644197921</v>
      </c>
      <c r="D3890" s="979">
        <v>100</v>
      </c>
      <c r="E3890" s="962">
        <v>72</v>
      </c>
      <c r="F3890" s="962">
        <v>3</v>
      </c>
      <c r="G3890" s="962" t="s">
        <v>685</v>
      </c>
      <c r="H3890" s="962" t="s">
        <v>146</v>
      </c>
      <c r="I3890" s="962" t="s">
        <v>683</v>
      </c>
    </row>
    <row r="3891" spans="1:9" ht="15.6">
      <c r="A3891" s="967" t="s">
        <v>218</v>
      </c>
      <c r="B3891" s="962" t="s">
        <v>687</v>
      </c>
      <c r="C3891" s="964">
        <v>49.889579353087129</v>
      </c>
      <c r="D3891" s="979">
        <v>100</v>
      </c>
      <c r="E3891" s="962">
        <v>72</v>
      </c>
      <c r="F3891" s="962">
        <v>3</v>
      </c>
      <c r="G3891" s="962" t="s">
        <v>685</v>
      </c>
      <c r="H3891" s="962" t="s">
        <v>146</v>
      </c>
      <c r="I3891" s="973" t="s">
        <v>742</v>
      </c>
    </row>
    <row r="3892" spans="1:9">
      <c r="A3892" s="969" t="s">
        <v>126</v>
      </c>
      <c r="B3892" s="962" t="s">
        <v>687</v>
      </c>
      <c r="C3892" s="964">
        <v>0</v>
      </c>
      <c r="D3892" s="979">
        <v>100</v>
      </c>
      <c r="E3892" s="962">
        <v>72</v>
      </c>
      <c r="F3892" s="962">
        <v>3</v>
      </c>
      <c r="G3892" s="962" t="s">
        <v>685</v>
      </c>
      <c r="H3892" s="962" t="s">
        <v>32</v>
      </c>
      <c r="I3892" s="962" t="s">
        <v>681</v>
      </c>
    </row>
    <row r="3893" spans="1:9">
      <c r="A3893" s="968" t="s">
        <v>129</v>
      </c>
      <c r="B3893" s="962" t="s">
        <v>687</v>
      </c>
      <c r="C3893" s="964">
        <v>74.834369029630679</v>
      </c>
      <c r="D3893" s="979">
        <v>100</v>
      </c>
      <c r="E3893" s="962">
        <v>72</v>
      </c>
      <c r="F3893" s="962">
        <v>3</v>
      </c>
      <c r="G3893" s="962" t="s">
        <v>685</v>
      </c>
      <c r="H3893" s="962" t="s">
        <v>24</v>
      </c>
      <c r="I3893" s="962" t="s">
        <v>682</v>
      </c>
    </row>
    <row r="3894" spans="1:9">
      <c r="A3894" s="968" t="s">
        <v>264</v>
      </c>
      <c r="B3894" s="962" t="s">
        <v>687</v>
      </c>
      <c r="C3894" s="964">
        <v>0</v>
      </c>
      <c r="D3894" s="979">
        <v>100</v>
      </c>
      <c r="E3894" s="962">
        <v>72</v>
      </c>
      <c r="F3894" s="962">
        <v>3</v>
      </c>
      <c r="G3894" s="962" t="s">
        <v>685</v>
      </c>
      <c r="H3894" s="962" t="s">
        <v>133</v>
      </c>
      <c r="I3894" s="962" t="s">
        <v>682</v>
      </c>
    </row>
    <row r="3895" spans="1:9">
      <c r="A3895" s="968" t="s">
        <v>138</v>
      </c>
      <c r="B3895" s="962" t="s">
        <v>687</v>
      </c>
      <c r="C3895" s="964">
        <v>24.944789676543564</v>
      </c>
      <c r="D3895" s="979">
        <v>100</v>
      </c>
      <c r="E3895" s="962">
        <v>72</v>
      </c>
      <c r="F3895" s="962">
        <v>3</v>
      </c>
      <c r="G3895" s="962" t="s">
        <v>685</v>
      </c>
      <c r="H3895" s="962" t="s">
        <v>87</v>
      </c>
      <c r="I3895" s="962" t="s">
        <v>682</v>
      </c>
    </row>
    <row r="3896" spans="1:9">
      <c r="A3896" s="966" t="s">
        <v>212</v>
      </c>
      <c r="B3896" s="962" t="s">
        <v>687</v>
      </c>
      <c r="C3896" s="964">
        <v>0</v>
      </c>
      <c r="D3896" s="979">
        <v>100</v>
      </c>
      <c r="E3896" s="962">
        <v>72</v>
      </c>
      <c r="F3896" s="962">
        <v>3</v>
      </c>
      <c r="G3896" s="962" t="s">
        <v>685</v>
      </c>
      <c r="H3896" s="962" t="s">
        <v>146</v>
      </c>
      <c r="I3896" s="962" t="s">
        <v>705</v>
      </c>
    </row>
    <row r="3897" spans="1:9">
      <c r="A3897" s="962" t="s">
        <v>20</v>
      </c>
      <c r="B3897" s="962" t="s">
        <v>687</v>
      </c>
      <c r="C3897" s="964">
        <v>0</v>
      </c>
      <c r="D3897" s="979">
        <v>0</v>
      </c>
      <c r="E3897" s="962">
        <v>72</v>
      </c>
      <c r="F3897" s="962">
        <v>4</v>
      </c>
      <c r="G3897" s="962" t="s">
        <v>677</v>
      </c>
      <c r="H3897" s="962" t="s">
        <v>24</v>
      </c>
      <c r="I3897" s="963" t="s">
        <v>683</v>
      </c>
    </row>
    <row r="3898" spans="1:9">
      <c r="A3898" s="962" t="s">
        <v>143</v>
      </c>
      <c r="B3898" s="962" t="s">
        <v>687</v>
      </c>
      <c r="C3898" s="964">
        <v>2742.3073365982691</v>
      </c>
      <c r="D3898" s="979">
        <v>0</v>
      </c>
      <c r="E3898" s="962">
        <v>72</v>
      </c>
      <c r="F3898" s="962">
        <v>4</v>
      </c>
      <c r="G3898" s="962" t="s">
        <v>677</v>
      </c>
      <c r="H3898" s="962" t="s">
        <v>146</v>
      </c>
      <c r="I3898" s="963" t="s">
        <v>681</v>
      </c>
    </row>
    <row r="3899" spans="1:9">
      <c r="A3899" s="966" t="s">
        <v>152</v>
      </c>
      <c r="B3899" s="962" t="s">
        <v>687</v>
      </c>
      <c r="C3899" s="964">
        <v>7305.3269212658815</v>
      </c>
      <c r="D3899" s="979">
        <v>0</v>
      </c>
      <c r="E3899" s="962">
        <v>72</v>
      </c>
      <c r="F3899" s="962">
        <v>4</v>
      </c>
      <c r="G3899" s="962" t="s">
        <v>677</v>
      </c>
      <c r="H3899" s="962" t="s">
        <v>146</v>
      </c>
      <c r="I3899" s="963" t="s">
        <v>681</v>
      </c>
    </row>
    <row r="3900" spans="1:9">
      <c r="A3900" s="966" t="s">
        <v>158</v>
      </c>
      <c r="B3900" s="962" t="s">
        <v>687</v>
      </c>
      <c r="C3900" s="964">
        <v>0</v>
      </c>
      <c r="D3900" s="979">
        <v>0</v>
      </c>
      <c r="E3900" s="962">
        <v>72</v>
      </c>
      <c r="F3900" s="962">
        <v>4</v>
      </c>
      <c r="G3900" s="962" t="s">
        <v>677</v>
      </c>
      <c r="H3900" s="962" t="s">
        <v>146</v>
      </c>
      <c r="I3900" s="963" t="s">
        <v>683</v>
      </c>
    </row>
    <row r="3901" spans="1:9">
      <c r="A3901" s="966" t="s">
        <v>30</v>
      </c>
      <c r="B3901" s="962" t="s">
        <v>687</v>
      </c>
      <c r="C3901" s="964">
        <v>0</v>
      </c>
      <c r="D3901" s="979">
        <v>0</v>
      </c>
      <c r="E3901" s="962">
        <v>72</v>
      </c>
      <c r="F3901" s="962">
        <v>4</v>
      </c>
      <c r="G3901" s="962" t="s">
        <v>677</v>
      </c>
      <c r="H3901" s="962" t="s">
        <v>32</v>
      </c>
      <c r="I3901" s="963" t="s">
        <v>681</v>
      </c>
    </row>
    <row r="3902" spans="1:9">
      <c r="A3902" s="967" t="s">
        <v>39</v>
      </c>
      <c r="B3902" s="962" t="s">
        <v>687</v>
      </c>
      <c r="C3902" s="964">
        <v>1573.4550291957282</v>
      </c>
      <c r="D3902" s="979">
        <v>0</v>
      </c>
      <c r="E3902" s="962">
        <v>72</v>
      </c>
      <c r="F3902" s="962">
        <v>4</v>
      </c>
      <c r="G3902" s="962" t="s">
        <v>677</v>
      </c>
      <c r="H3902" s="962" t="s">
        <v>24</v>
      </c>
      <c r="I3902" s="963" t="s">
        <v>682</v>
      </c>
    </row>
    <row r="3903" spans="1:9">
      <c r="A3903" s="968" t="s">
        <v>70</v>
      </c>
      <c r="B3903" s="962" t="s">
        <v>687</v>
      </c>
      <c r="C3903" s="964">
        <v>0</v>
      </c>
      <c r="D3903" s="979">
        <v>0</v>
      </c>
      <c r="E3903" s="962">
        <v>72</v>
      </c>
      <c r="F3903" s="962">
        <v>4</v>
      </c>
      <c r="G3903" s="962" t="s">
        <v>677</v>
      </c>
      <c r="H3903" s="962" t="s">
        <v>32</v>
      </c>
      <c r="I3903" s="963" t="s">
        <v>711</v>
      </c>
    </row>
    <row r="3904" spans="1:9">
      <c r="A3904" s="968" t="s">
        <v>746</v>
      </c>
      <c r="B3904" s="962" t="s">
        <v>687</v>
      </c>
      <c r="C3904" s="964">
        <v>0</v>
      </c>
      <c r="D3904" s="979">
        <v>0</v>
      </c>
      <c r="E3904" s="962">
        <v>72</v>
      </c>
      <c r="F3904" s="962">
        <v>4</v>
      </c>
      <c r="G3904" s="962" t="s">
        <v>677</v>
      </c>
      <c r="H3904" s="962" t="s">
        <v>46</v>
      </c>
      <c r="I3904" s="963" t="s">
        <v>682</v>
      </c>
    </row>
    <row r="3905" spans="1:9">
      <c r="A3905" s="968" t="s">
        <v>63</v>
      </c>
      <c r="B3905" s="962" t="s">
        <v>687</v>
      </c>
      <c r="C3905" s="964">
        <v>224.77928988510405</v>
      </c>
      <c r="D3905" s="979">
        <v>0</v>
      </c>
      <c r="E3905" s="962">
        <v>72</v>
      </c>
      <c r="F3905" s="962">
        <v>4</v>
      </c>
      <c r="G3905" s="962" t="s">
        <v>677</v>
      </c>
      <c r="H3905" s="962" t="s">
        <v>64</v>
      </c>
      <c r="I3905" s="963" t="s">
        <v>683</v>
      </c>
    </row>
    <row r="3906" spans="1:9">
      <c r="A3906" s="966" t="s">
        <v>166</v>
      </c>
      <c r="B3906" s="962" t="s">
        <v>687</v>
      </c>
      <c r="C3906" s="964">
        <v>5507.0926021850491</v>
      </c>
      <c r="D3906" s="979">
        <v>0</v>
      </c>
      <c r="E3906" s="962">
        <v>72</v>
      </c>
      <c r="F3906" s="962">
        <v>4</v>
      </c>
      <c r="G3906" s="962" t="s">
        <v>677</v>
      </c>
      <c r="H3906" s="962" t="s">
        <v>146</v>
      </c>
      <c r="I3906" s="963" t="s">
        <v>683</v>
      </c>
    </row>
    <row r="3907" spans="1:9">
      <c r="A3907" s="966" t="s">
        <v>173</v>
      </c>
      <c r="B3907" s="962" t="s">
        <v>687</v>
      </c>
      <c r="C3907" s="964">
        <v>0</v>
      </c>
      <c r="D3907" s="979">
        <v>0</v>
      </c>
      <c r="E3907" s="962">
        <v>72</v>
      </c>
      <c r="F3907" s="962">
        <v>4</v>
      </c>
      <c r="G3907" s="962" t="s">
        <v>677</v>
      </c>
      <c r="H3907" s="962" t="s">
        <v>146</v>
      </c>
      <c r="I3907" s="963" t="s">
        <v>683</v>
      </c>
    </row>
    <row r="3908" spans="1:9">
      <c r="A3908" s="969" t="s">
        <v>52</v>
      </c>
      <c r="B3908" s="962" t="s">
        <v>687</v>
      </c>
      <c r="C3908" s="964">
        <v>0</v>
      </c>
      <c r="D3908" s="979">
        <v>0</v>
      </c>
      <c r="E3908" s="962">
        <v>72</v>
      </c>
      <c r="F3908" s="962">
        <v>4</v>
      </c>
      <c r="G3908" s="962" t="s">
        <v>677</v>
      </c>
      <c r="H3908" s="962" t="s">
        <v>54</v>
      </c>
      <c r="I3908" s="962" t="s">
        <v>721</v>
      </c>
    </row>
    <row r="3909" spans="1:9">
      <c r="A3909" s="966" t="s">
        <v>185</v>
      </c>
      <c r="B3909" s="962" t="s">
        <v>687</v>
      </c>
      <c r="C3909" s="964">
        <v>179216.52782539348</v>
      </c>
      <c r="D3909" s="979">
        <v>0</v>
      </c>
      <c r="E3909" s="962">
        <v>72</v>
      </c>
      <c r="F3909" s="962">
        <v>4</v>
      </c>
      <c r="G3909" s="962" t="s">
        <v>677</v>
      </c>
      <c r="H3909" s="962" t="s">
        <v>146</v>
      </c>
      <c r="I3909" s="963" t="s">
        <v>681</v>
      </c>
    </row>
    <row r="3910" spans="1:9">
      <c r="A3910" s="968" t="s">
        <v>747</v>
      </c>
      <c r="B3910" s="962" t="s">
        <v>687</v>
      </c>
      <c r="C3910" s="964">
        <v>449.5585797702081</v>
      </c>
      <c r="D3910" s="979">
        <v>0</v>
      </c>
      <c r="E3910" s="962">
        <v>72</v>
      </c>
      <c r="F3910" s="962">
        <v>4</v>
      </c>
      <c r="G3910" s="962" t="s">
        <v>677</v>
      </c>
      <c r="H3910" s="962" t="s">
        <v>24</v>
      </c>
      <c r="I3910" s="962" t="s">
        <v>683</v>
      </c>
    </row>
    <row r="3911" spans="1:9">
      <c r="A3911" s="966" t="s">
        <v>181</v>
      </c>
      <c r="B3911" s="962" t="s">
        <v>687</v>
      </c>
      <c r="C3911" s="964">
        <v>0</v>
      </c>
      <c r="D3911" s="979">
        <v>0</v>
      </c>
      <c r="E3911" s="962">
        <v>72</v>
      </c>
      <c r="F3911" s="962">
        <v>4</v>
      </c>
      <c r="G3911" s="962" t="s">
        <v>677</v>
      </c>
      <c r="H3911" s="962" t="s">
        <v>146</v>
      </c>
      <c r="I3911" s="963" t="s">
        <v>681</v>
      </c>
    </row>
    <row r="3912" spans="1:9">
      <c r="A3912" s="967" t="s">
        <v>261</v>
      </c>
      <c r="B3912" s="962" t="s">
        <v>687</v>
      </c>
      <c r="C3912" s="964">
        <v>0</v>
      </c>
      <c r="D3912" s="979">
        <v>0</v>
      </c>
      <c r="E3912" s="962">
        <v>72</v>
      </c>
      <c r="F3912" s="962">
        <v>4</v>
      </c>
      <c r="G3912" s="962" t="s">
        <v>677</v>
      </c>
      <c r="H3912" s="962" t="s">
        <v>79</v>
      </c>
      <c r="I3912" s="962" t="s">
        <v>683</v>
      </c>
    </row>
    <row r="3913" spans="1:9">
      <c r="A3913" s="966" t="s">
        <v>190</v>
      </c>
      <c r="B3913" s="962" t="s">
        <v>687</v>
      </c>
      <c r="C3913" s="964">
        <v>6406.2097617254649</v>
      </c>
      <c r="D3913" s="979">
        <v>0</v>
      </c>
      <c r="E3913" s="962">
        <v>72</v>
      </c>
      <c r="F3913" s="962">
        <v>4</v>
      </c>
      <c r="G3913" s="962" t="s">
        <v>677</v>
      </c>
      <c r="H3913" s="962" t="s">
        <v>146</v>
      </c>
      <c r="I3913" s="963" t="s">
        <v>681</v>
      </c>
    </row>
    <row r="3914" spans="1:9">
      <c r="A3914" s="968" t="s">
        <v>83</v>
      </c>
      <c r="B3914" s="962" t="s">
        <v>687</v>
      </c>
      <c r="C3914" s="964">
        <v>0</v>
      </c>
      <c r="D3914" s="979">
        <v>0</v>
      </c>
      <c r="E3914" s="962">
        <v>72</v>
      </c>
      <c r="F3914" s="962">
        <v>4</v>
      </c>
      <c r="G3914" s="962" t="s">
        <v>677</v>
      </c>
      <c r="H3914" s="962" t="s">
        <v>87</v>
      </c>
      <c r="I3914" s="962" t="s">
        <v>682</v>
      </c>
    </row>
    <row r="3915" spans="1:9">
      <c r="A3915" s="966" t="s">
        <v>192</v>
      </c>
      <c r="B3915" s="962" t="s">
        <v>687</v>
      </c>
      <c r="C3915" s="964">
        <v>0</v>
      </c>
      <c r="D3915" s="979">
        <v>0</v>
      </c>
      <c r="E3915" s="962">
        <v>72</v>
      </c>
      <c r="F3915" s="962">
        <v>4</v>
      </c>
      <c r="G3915" s="962" t="s">
        <v>677</v>
      </c>
      <c r="H3915" s="962" t="s">
        <v>146</v>
      </c>
      <c r="I3915" s="962" t="s">
        <v>683</v>
      </c>
    </row>
    <row r="3916" spans="1:9">
      <c r="A3916" s="966" t="s">
        <v>94</v>
      </c>
      <c r="B3916" s="962" t="s">
        <v>687</v>
      </c>
      <c r="C3916" s="964">
        <v>0</v>
      </c>
      <c r="D3916" s="979">
        <v>0</v>
      </c>
      <c r="E3916" s="962">
        <v>72</v>
      </c>
      <c r="F3916" s="962">
        <v>4</v>
      </c>
      <c r="G3916" s="962" t="s">
        <v>677</v>
      </c>
      <c r="H3916" s="962" t="s">
        <v>95</v>
      </c>
      <c r="I3916" s="962" t="s">
        <v>726</v>
      </c>
    </row>
    <row r="3917" spans="1:9">
      <c r="A3917" s="966" t="s">
        <v>196</v>
      </c>
      <c r="B3917" s="962" t="s">
        <v>687</v>
      </c>
      <c r="C3917" s="964">
        <v>3596.4686381616648</v>
      </c>
      <c r="D3917" s="979">
        <v>0</v>
      </c>
      <c r="E3917" s="962">
        <v>72</v>
      </c>
      <c r="F3917" s="962">
        <v>4</v>
      </c>
      <c r="G3917" s="962" t="s">
        <v>677</v>
      </c>
      <c r="H3917" s="962" t="s">
        <v>146</v>
      </c>
      <c r="I3917" s="962" t="s">
        <v>681</v>
      </c>
    </row>
    <row r="3918" spans="1:9">
      <c r="A3918" s="966" t="s">
        <v>100</v>
      </c>
      <c r="B3918" s="962" t="s">
        <v>687</v>
      </c>
      <c r="C3918" s="964">
        <v>112.38964494255202</v>
      </c>
      <c r="D3918" s="979">
        <v>0</v>
      </c>
      <c r="E3918" s="962">
        <v>72</v>
      </c>
      <c r="F3918" s="962">
        <v>4</v>
      </c>
      <c r="G3918" s="962" t="s">
        <v>677</v>
      </c>
      <c r="H3918" s="962" t="s">
        <v>24</v>
      </c>
      <c r="I3918" s="962" t="s">
        <v>682</v>
      </c>
    </row>
    <row r="3919" spans="1:9">
      <c r="A3919" s="966" t="s">
        <v>198</v>
      </c>
      <c r="B3919" s="962" t="s">
        <v>687</v>
      </c>
      <c r="C3919" s="964">
        <v>0</v>
      </c>
      <c r="D3919" s="979">
        <v>0</v>
      </c>
      <c r="E3919" s="962">
        <v>72</v>
      </c>
      <c r="F3919" s="962">
        <v>4</v>
      </c>
      <c r="G3919" s="962" t="s">
        <v>677</v>
      </c>
      <c r="H3919" s="962" t="s">
        <v>146</v>
      </c>
      <c r="I3919" s="962" t="s">
        <v>683</v>
      </c>
    </row>
    <row r="3920" spans="1:9">
      <c r="A3920" s="966" t="s">
        <v>201</v>
      </c>
      <c r="B3920" s="962" t="s">
        <v>687</v>
      </c>
      <c r="C3920" s="964">
        <v>0</v>
      </c>
      <c r="D3920" s="979">
        <v>0</v>
      </c>
      <c r="E3920" s="962">
        <v>72</v>
      </c>
      <c r="F3920" s="962">
        <v>4</v>
      </c>
      <c r="G3920" s="962" t="s">
        <v>677</v>
      </c>
      <c r="H3920" s="962" t="s">
        <v>146</v>
      </c>
      <c r="I3920" s="963" t="s">
        <v>683</v>
      </c>
    </row>
    <row r="3921" spans="1:9">
      <c r="A3921" s="968" t="s">
        <v>103</v>
      </c>
      <c r="B3921" s="962" t="s">
        <v>687</v>
      </c>
      <c r="C3921" s="964">
        <v>1573.4550291957282</v>
      </c>
      <c r="D3921" s="979">
        <v>0</v>
      </c>
      <c r="E3921" s="962">
        <v>72</v>
      </c>
      <c r="F3921" s="962">
        <v>4</v>
      </c>
      <c r="G3921" s="962" t="s">
        <v>677</v>
      </c>
      <c r="H3921" s="962" t="s">
        <v>79</v>
      </c>
      <c r="I3921" s="962" t="s">
        <v>682</v>
      </c>
    </row>
    <row r="3922" spans="1:9">
      <c r="A3922" s="968" t="s">
        <v>107</v>
      </c>
      <c r="B3922" s="962" t="s">
        <v>687</v>
      </c>
      <c r="C3922" s="964">
        <v>112.38964494255202</v>
      </c>
      <c r="D3922" s="979">
        <v>0</v>
      </c>
      <c r="E3922" s="962">
        <v>72</v>
      </c>
      <c r="F3922" s="962">
        <v>4</v>
      </c>
      <c r="G3922" s="962" t="s">
        <v>677</v>
      </c>
      <c r="H3922" s="962" t="s">
        <v>79</v>
      </c>
      <c r="I3922" s="962" t="s">
        <v>682</v>
      </c>
    </row>
    <row r="3923" spans="1:9">
      <c r="A3923" s="968" t="s">
        <v>108</v>
      </c>
      <c r="B3923" s="962" t="s">
        <v>687</v>
      </c>
      <c r="C3923" s="964">
        <v>0</v>
      </c>
      <c r="D3923" s="979">
        <v>0</v>
      </c>
      <c r="E3923" s="962">
        <v>72</v>
      </c>
      <c r="F3923" s="962">
        <v>4</v>
      </c>
      <c r="G3923" s="962" t="s">
        <v>677</v>
      </c>
      <c r="H3923" s="962" t="s">
        <v>32</v>
      </c>
      <c r="I3923" s="962" t="s">
        <v>682</v>
      </c>
    </row>
    <row r="3924" spans="1:9">
      <c r="A3924" s="966" t="s">
        <v>203</v>
      </c>
      <c r="B3924" s="962" t="s">
        <v>687</v>
      </c>
      <c r="C3924" s="964">
        <v>36264.392101463462</v>
      </c>
      <c r="D3924" s="979">
        <v>0</v>
      </c>
      <c r="E3924" s="962">
        <v>72</v>
      </c>
      <c r="F3924" s="962">
        <v>4</v>
      </c>
      <c r="G3924" s="962" t="s">
        <v>677</v>
      </c>
      <c r="H3924" s="962" t="s">
        <v>146</v>
      </c>
      <c r="I3924" s="963" t="s">
        <v>681</v>
      </c>
    </row>
    <row r="3925" spans="1:9">
      <c r="A3925" s="966" t="s">
        <v>204</v>
      </c>
      <c r="B3925" s="962" t="s">
        <v>687</v>
      </c>
      <c r="C3925" s="964">
        <v>93732.963882088385</v>
      </c>
      <c r="D3925" s="979">
        <v>0</v>
      </c>
      <c r="E3925" s="962">
        <v>72</v>
      </c>
      <c r="F3925" s="962">
        <v>4</v>
      </c>
      <c r="G3925" s="962" t="s">
        <v>677</v>
      </c>
      <c r="H3925" s="962" t="s">
        <v>146</v>
      </c>
      <c r="I3925" s="963" t="s">
        <v>681</v>
      </c>
    </row>
    <row r="3926" spans="1:9">
      <c r="A3926" s="966" t="s">
        <v>262</v>
      </c>
      <c r="B3926" s="962" t="s">
        <v>687</v>
      </c>
      <c r="C3926" s="964">
        <v>32046.034094619667</v>
      </c>
      <c r="D3926" s="979">
        <v>0</v>
      </c>
      <c r="E3926" s="962">
        <v>72</v>
      </c>
      <c r="F3926" s="962">
        <v>4</v>
      </c>
      <c r="G3926" s="962" t="s">
        <v>677</v>
      </c>
      <c r="H3926" s="962" t="s">
        <v>146</v>
      </c>
      <c r="I3926" s="963" t="s">
        <v>681</v>
      </c>
    </row>
    <row r="3927" spans="1:9">
      <c r="A3927" s="966" t="s">
        <v>263</v>
      </c>
      <c r="B3927" s="962" t="s">
        <v>687</v>
      </c>
      <c r="C3927" s="964">
        <v>0</v>
      </c>
      <c r="D3927" s="979">
        <v>0</v>
      </c>
      <c r="E3927" s="962">
        <v>72</v>
      </c>
      <c r="F3927" s="962">
        <v>4</v>
      </c>
      <c r="G3927" s="962" t="s">
        <v>677</v>
      </c>
      <c r="H3927" s="962" t="s">
        <v>24</v>
      </c>
      <c r="I3927" s="962" t="s">
        <v>683</v>
      </c>
    </row>
    <row r="3928" spans="1:9">
      <c r="A3928" s="969" t="s">
        <v>122</v>
      </c>
      <c r="B3928" s="962" t="s">
        <v>687</v>
      </c>
      <c r="C3928" s="964">
        <v>0</v>
      </c>
      <c r="D3928" s="979">
        <v>0</v>
      </c>
      <c r="E3928" s="962">
        <v>72</v>
      </c>
      <c r="F3928" s="962">
        <v>4</v>
      </c>
      <c r="G3928" s="962" t="s">
        <v>677</v>
      </c>
      <c r="H3928" s="962" t="s">
        <v>79</v>
      </c>
      <c r="I3928" s="962" t="s">
        <v>683</v>
      </c>
    </row>
    <row r="3929" spans="1:9">
      <c r="A3929" s="969" t="s">
        <v>120</v>
      </c>
      <c r="B3929" s="962" t="s">
        <v>687</v>
      </c>
      <c r="C3929" s="964">
        <v>0</v>
      </c>
      <c r="D3929" s="979">
        <v>0</v>
      </c>
      <c r="E3929" s="962">
        <v>72</v>
      </c>
      <c r="F3929" s="962">
        <v>4</v>
      </c>
      <c r="G3929" s="962" t="s">
        <v>677</v>
      </c>
      <c r="H3929" s="962" t="s">
        <v>79</v>
      </c>
    </row>
    <row r="3930" spans="1:9">
      <c r="A3930" s="969" t="s">
        <v>123</v>
      </c>
      <c r="B3930" s="962" t="s">
        <v>687</v>
      </c>
      <c r="C3930" s="964">
        <v>0</v>
      </c>
      <c r="D3930" s="979">
        <v>0</v>
      </c>
      <c r="E3930" s="962">
        <v>72</v>
      </c>
      <c r="F3930" s="962">
        <v>4</v>
      </c>
      <c r="G3930" s="962" t="s">
        <v>677</v>
      </c>
      <c r="H3930" s="962" t="s">
        <v>54</v>
      </c>
      <c r="I3930" s="962" t="s">
        <v>683</v>
      </c>
    </row>
    <row r="3931" spans="1:9">
      <c r="A3931" s="967" t="s">
        <v>214</v>
      </c>
      <c r="B3931" s="962" t="s">
        <v>687</v>
      </c>
      <c r="C3931" s="964">
        <v>0</v>
      </c>
      <c r="D3931" s="979">
        <v>0</v>
      </c>
      <c r="E3931" s="962">
        <v>72</v>
      </c>
      <c r="F3931" s="962">
        <v>4</v>
      </c>
      <c r="G3931" s="962" t="s">
        <v>677</v>
      </c>
      <c r="H3931" s="962" t="s">
        <v>146</v>
      </c>
      <c r="I3931" s="962" t="s">
        <v>683</v>
      </c>
    </row>
    <row r="3932" spans="1:9" ht="15.6">
      <c r="A3932" s="967" t="s">
        <v>218</v>
      </c>
      <c r="B3932" s="962" t="s">
        <v>687</v>
      </c>
      <c r="C3932" s="964">
        <v>0</v>
      </c>
      <c r="D3932" s="979">
        <v>0</v>
      </c>
      <c r="E3932" s="962">
        <v>72</v>
      </c>
      <c r="F3932" s="962">
        <v>4</v>
      </c>
      <c r="G3932" s="962" t="s">
        <v>677</v>
      </c>
      <c r="H3932" s="962" t="s">
        <v>146</v>
      </c>
      <c r="I3932" s="973" t="s">
        <v>742</v>
      </c>
    </row>
    <row r="3933" spans="1:9">
      <c r="A3933" s="969" t="s">
        <v>126</v>
      </c>
      <c r="B3933" s="962" t="s">
        <v>687</v>
      </c>
      <c r="C3933" s="964">
        <v>0</v>
      </c>
      <c r="D3933" s="979">
        <v>0</v>
      </c>
      <c r="E3933" s="962">
        <v>72</v>
      </c>
      <c r="F3933" s="962">
        <v>4</v>
      </c>
      <c r="G3933" s="962" t="s">
        <v>677</v>
      </c>
      <c r="H3933" s="962" t="s">
        <v>32</v>
      </c>
      <c r="I3933" s="962" t="s">
        <v>681</v>
      </c>
    </row>
    <row r="3934" spans="1:9">
      <c r="A3934" s="968" t="s">
        <v>129</v>
      </c>
      <c r="B3934" s="962" t="s">
        <v>687</v>
      </c>
      <c r="C3934" s="964">
        <v>0</v>
      </c>
      <c r="D3934" s="979">
        <v>0</v>
      </c>
      <c r="E3934" s="962">
        <v>72</v>
      </c>
      <c r="F3934" s="962">
        <v>4</v>
      </c>
      <c r="G3934" s="962" t="s">
        <v>677</v>
      </c>
      <c r="H3934" s="962" t="s">
        <v>24</v>
      </c>
      <c r="I3934" s="962" t="s">
        <v>682</v>
      </c>
    </row>
    <row r="3935" spans="1:9">
      <c r="A3935" s="968" t="s">
        <v>264</v>
      </c>
      <c r="B3935" s="962" t="s">
        <v>687</v>
      </c>
      <c r="C3935" s="964">
        <v>0</v>
      </c>
      <c r="D3935" s="979">
        <v>0</v>
      </c>
      <c r="E3935" s="962">
        <v>72</v>
      </c>
      <c r="F3935" s="962">
        <v>4</v>
      </c>
      <c r="G3935" s="962" t="s">
        <v>677</v>
      </c>
      <c r="H3935" s="962" t="s">
        <v>133</v>
      </c>
      <c r="I3935" s="962" t="s">
        <v>682</v>
      </c>
    </row>
    <row r="3936" spans="1:9">
      <c r="A3936" s="968" t="s">
        <v>138</v>
      </c>
      <c r="B3936" s="962" t="s">
        <v>687</v>
      </c>
      <c r="C3936" s="964">
        <v>0</v>
      </c>
      <c r="D3936" s="979">
        <v>0</v>
      </c>
      <c r="E3936" s="962">
        <v>72</v>
      </c>
      <c r="F3936" s="962">
        <v>4</v>
      </c>
      <c r="G3936" s="962" t="s">
        <v>677</v>
      </c>
      <c r="H3936" s="962" t="s">
        <v>87</v>
      </c>
      <c r="I3936" s="962" t="s">
        <v>682</v>
      </c>
    </row>
    <row r="3937" spans="1:9">
      <c r="A3937" s="966" t="s">
        <v>212</v>
      </c>
      <c r="B3937" s="962" t="s">
        <v>687</v>
      </c>
      <c r="C3937" s="964">
        <v>0</v>
      </c>
      <c r="D3937" s="979">
        <v>0</v>
      </c>
      <c r="E3937" s="962">
        <v>72</v>
      </c>
      <c r="F3937" s="962">
        <v>4</v>
      </c>
      <c r="G3937" s="962" t="s">
        <v>677</v>
      </c>
      <c r="H3937" s="962" t="s">
        <v>146</v>
      </c>
      <c r="I3937" s="962" t="s">
        <v>705</v>
      </c>
    </row>
    <row r="3938" spans="1:9">
      <c r="A3938" s="962" t="s">
        <v>20</v>
      </c>
      <c r="B3938" s="962" t="s">
        <v>687</v>
      </c>
      <c r="C3938" s="964">
        <v>0</v>
      </c>
      <c r="D3938" s="979">
        <v>0</v>
      </c>
      <c r="E3938" s="962">
        <v>72</v>
      </c>
      <c r="F3938" s="962">
        <v>5</v>
      </c>
      <c r="G3938" s="962" t="s">
        <v>677</v>
      </c>
      <c r="H3938" s="962" t="s">
        <v>24</v>
      </c>
      <c r="I3938" s="963" t="s">
        <v>683</v>
      </c>
    </row>
    <row r="3939" spans="1:9">
      <c r="A3939" s="962" t="s">
        <v>143</v>
      </c>
      <c r="B3939" s="962" t="s">
        <v>687</v>
      </c>
      <c r="C3939" s="964">
        <v>1592.2826962117458</v>
      </c>
      <c r="D3939" s="979">
        <v>0</v>
      </c>
      <c r="E3939" s="962">
        <v>72</v>
      </c>
      <c r="F3939" s="962">
        <v>5</v>
      </c>
      <c r="G3939" s="962" t="s">
        <v>677</v>
      </c>
      <c r="H3939" s="962" t="s">
        <v>146</v>
      </c>
      <c r="I3939" s="963" t="s">
        <v>681</v>
      </c>
    </row>
    <row r="3940" spans="1:9">
      <c r="A3940" s="966" t="s">
        <v>152</v>
      </c>
      <c r="B3940" s="962" t="s">
        <v>687</v>
      </c>
      <c r="C3940" s="964">
        <v>10928.849414907892</v>
      </c>
      <c r="D3940" s="979">
        <v>0</v>
      </c>
      <c r="E3940" s="962">
        <v>72</v>
      </c>
      <c r="F3940" s="962">
        <v>5</v>
      </c>
      <c r="G3940" s="962" t="s">
        <v>677</v>
      </c>
      <c r="H3940" s="962" t="s">
        <v>146</v>
      </c>
      <c r="I3940" s="963" t="s">
        <v>681</v>
      </c>
    </row>
    <row r="3941" spans="1:9">
      <c r="A3941" s="966" t="s">
        <v>158</v>
      </c>
      <c r="B3941" s="962" t="s">
        <v>687</v>
      </c>
      <c r="C3941" s="964">
        <v>1809.412154786075</v>
      </c>
      <c r="D3941" s="979">
        <v>0</v>
      </c>
      <c r="E3941" s="962">
        <v>72</v>
      </c>
      <c r="F3941" s="962">
        <v>5</v>
      </c>
      <c r="G3941" s="962" t="s">
        <v>677</v>
      </c>
      <c r="H3941" s="962" t="s">
        <v>146</v>
      </c>
      <c r="I3941" s="963" t="s">
        <v>683</v>
      </c>
    </row>
    <row r="3942" spans="1:9">
      <c r="A3942" s="966" t="s">
        <v>30</v>
      </c>
      <c r="B3942" s="962" t="s">
        <v>687</v>
      </c>
      <c r="C3942" s="964">
        <v>0</v>
      </c>
      <c r="D3942" s="979">
        <v>0</v>
      </c>
      <c r="E3942" s="962">
        <v>72</v>
      </c>
      <c r="F3942" s="962">
        <v>5</v>
      </c>
      <c r="G3942" s="962" t="s">
        <v>677</v>
      </c>
      <c r="H3942" s="962" t="s">
        <v>32</v>
      </c>
      <c r="I3942" s="963" t="s">
        <v>681</v>
      </c>
    </row>
    <row r="3943" spans="1:9">
      <c r="A3943" s="967" t="s">
        <v>39</v>
      </c>
      <c r="B3943" s="962" t="s">
        <v>687</v>
      </c>
      <c r="C3943" s="964">
        <v>361.88243095721498</v>
      </c>
      <c r="D3943" s="979">
        <v>0</v>
      </c>
      <c r="E3943" s="962">
        <v>72</v>
      </c>
      <c r="F3943" s="962">
        <v>5</v>
      </c>
      <c r="G3943" s="962" t="s">
        <v>677</v>
      </c>
      <c r="H3943" s="962" t="s">
        <v>24</v>
      </c>
      <c r="I3943" s="963" t="s">
        <v>682</v>
      </c>
    </row>
    <row r="3944" spans="1:9">
      <c r="A3944" s="968" t="s">
        <v>70</v>
      </c>
      <c r="B3944" s="962" t="s">
        <v>687</v>
      </c>
      <c r="C3944" s="964">
        <v>1568.1572008145984</v>
      </c>
      <c r="D3944" s="979">
        <v>0</v>
      </c>
      <c r="E3944" s="962">
        <v>72</v>
      </c>
      <c r="F3944" s="962">
        <v>5</v>
      </c>
      <c r="G3944" s="962" t="s">
        <v>677</v>
      </c>
      <c r="H3944" s="962" t="s">
        <v>32</v>
      </c>
      <c r="I3944" s="963" t="s">
        <v>711</v>
      </c>
    </row>
    <row r="3945" spans="1:9">
      <c r="A3945" s="968" t="s">
        <v>746</v>
      </c>
      <c r="B3945" s="962" t="s">
        <v>687</v>
      </c>
      <c r="C3945" s="964">
        <v>120.62747698573833</v>
      </c>
      <c r="D3945" s="979">
        <v>0</v>
      </c>
      <c r="E3945" s="962">
        <v>72</v>
      </c>
      <c r="F3945" s="962">
        <v>5</v>
      </c>
      <c r="G3945" s="962" t="s">
        <v>677</v>
      </c>
      <c r="H3945" s="962" t="s">
        <v>46</v>
      </c>
      <c r="I3945" s="963" t="s">
        <v>682</v>
      </c>
    </row>
    <row r="3946" spans="1:9">
      <c r="A3946" s="968" t="s">
        <v>63</v>
      </c>
      <c r="B3946" s="962" t="s">
        <v>687</v>
      </c>
      <c r="C3946" s="964">
        <v>361.88243095721498</v>
      </c>
      <c r="D3946" s="979">
        <v>0</v>
      </c>
      <c r="E3946" s="962">
        <v>72</v>
      </c>
      <c r="F3946" s="962">
        <v>5</v>
      </c>
      <c r="G3946" s="962" t="s">
        <v>677</v>
      </c>
      <c r="H3946" s="962" t="s">
        <v>64</v>
      </c>
      <c r="I3946" s="963" t="s">
        <v>683</v>
      </c>
    </row>
    <row r="3947" spans="1:9">
      <c r="A3947" s="966" t="s">
        <v>166</v>
      </c>
      <c r="B3947" s="962" t="s">
        <v>687</v>
      </c>
      <c r="C3947" s="964">
        <v>6538.0092526270173</v>
      </c>
      <c r="D3947" s="979">
        <v>0</v>
      </c>
      <c r="E3947" s="962">
        <v>72</v>
      </c>
      <c r="F3947" s="962">
        <v>5</v>
      </c>
      <c r="G3947" s="962" t="s">
        <v>677</v>
      </c>
      <c r="H3947" s="962" t="s">
        <v>146</v>
      </c>
      <c r="I3947" s="963" t="s">
        <v>683</v>
      </c>
    </row>
    <row r="3948" spans="1:9">
      <c r="A3948" s="966" t="s">
        <v>173</v>
      </c>
      <c r="B3948" s="962" t="s">
        <v>687</v>
      </c>
      <c r="C3948" s="964">
        <v>1387.2159853359908</v>
      </c>
      <c r="D3948" s="979">
        <v>0</v>
      </c>
      <c r="E3948" s="962">
        <v>72</v>
      </c>
      <c r="F3948" s="962">
        <v>5</v>
      </c>
      <c r="G3948" s="962" t="s">
        <v>677</v>
      </c>
      <c r="H3948" s="962" t="s">
        <v>146</v>
      </c>
      <c r="I3948" s="963" t="s">
        <v>683</v>
      </c>
    </row>
    <row r="3949" spans="1:9">
      <c r="A3949" s="969" t="s">
        <v>52</v>
      </c>
      <c r="B3949" s="962" t="s">
        <v>687</v>
      </c>
      <c r="C3949" s="964">
        <v>241.25495397147665</v>
      </c>
      <c r="D3949" s="979">
        <v>0</v>
      </c>
      <c r="E3949" s="962">
        <v>72</v>
      </c>
      <c r="F3949" s="962">
        <v>5</v>
      </c>
      <c r="G3949" s="962" t="s">
        <v>677</v>
      </c>
      <c r="H3949" s="962" t="s">
        <v>54</v>
      </c>
      <c r="I3949" s="962" t="s">
        <v>721</v>
      </c>
    </row>
    <row r="3950" spans="1:9">
      <c r="A3950" s="966" t="s">
        <v>185</v>
      </c>
      <c r="B3950" s="962" t="s">
        <v>687</v>
      </c>
      <c r="C3950" s="964">
        <v>175537.10450964642</v>
      </c>
      <c r="D3950" s="979">
        <v>0</v>
      </c>
      <c r="E3950" s="962">
        <v>72</v>
      </c>
      <c r="F3950" s="962">
        <v>5</v>
      </c>
      <c r="G3950" s="962" t="s">
        <v>677</v>
      </c>
      <c r="H3950" s="962" t="s">
        <v>146</v>
      </c>
      <c r="I3950" s="963" t="s">
        <v>681</v>
      </c>
    </row>
    <row r="3951" spans="1:9">
      <c r="A3951" s="968" t="s">
        <v>747</v>
      </c>
      <c r="B3951" s="962" t="s">
        <v>687</v>
      </c>
      <c r="C3951" s="964">
        <v>965.01981588590661</v>
      </c>
      <c r="D3951" s="979">
        <v>0</v>
      </c>
      <c r="E3951" s="962">
        <v>72</v>
      </c>
      <c r="F3951" s="962">
        <v>5</v>
      </c>
      <c r="G3951" s="962" t="s">
        <v>677</v>
      </c>
      <c r="H3951" s="962" t="s">
        <v>24</v>
      </c>
      <c r="I3951" s="962" t="s">
        <v>683</v>
      </c>
    </row>
    <row r="3952" spans="1:9">
      <c r="A3952" s="966" t="s">
        <v>181</v>
      </c>
      <c r="B3952" s="962" t="s">
        <v>687</v>
      </c>
      <c r="C3952" s="964">
        <v>9331.1097614039354</v>
      </c>
      <c r="D3952" s="979">
        <v>0</v>
      </c>
      <c r="E3952" s="962">
        <v>72</v>
      </c>
      <c r="F3952" s="962">
        <v>5</v>
      </c>
      <c r="G3952" s="962" t="s">
        <v>677</v>
      </c>
      <c r="H3952" s="962" t="s">
        <v>146</v>
      </c>
      <c r="I3952" s="963" t="s">
        <v>681</v>
      </c>
    </row>
    <row r="3953" spans="1:9">
      <c r="A3953" s="967" t="s">
        <v>261</v>
      </c>
      <c r="B3953" s="962" t="s">
        <v>687</v>
      </c>
      <c r="C3953" s="964">
        <v>683.55570291918389</v>
      </c>
      <c r="D3953" s="979">
        <v>0</v>
      </c>
      <c r="E3953" s="962">
        <v>72</v>
      </c>
      <c r="F3953" s="962">
        <v>5</v>
      </c>
      <c r="G3953" s="962" t="s">
        <v>677</v>
      </c>
      <c r="H3953" s="962" t="s">
        <v>79</v>
      </c>
      <c r="I3953" s="962" t="s">
        <v>683</v>
      </c>
    </row>
    <row r="3954" spans="1:9">
      <c r="A3954" s="966" t="s">
        <v>190</v>
      </c>
      <c r="B3954" s="962" t="s">
        <v>687</v>
      </c>
      <c r="C3954" s="964">
        <v>3329.3183648063782</v>
      </c>
      <c r="D3954" s="979">
        <v>0</v>
      </c>
      <c r="E3954" s="962">
        <v>72</v>
      </c>
      <c r="F3954" s="962">
        <v>5</v>
      </c>
      <c r="G3954" s="962" t="s">
        <v>677</v>
      </c>
      <c r="H3954" s="962" t="s">
        <v>146</v>
      </c>
      <c r="I3954" s="963" t="s">
        <v>681</v>
      </c>
    </row>
    <row r="3955" spans="1:9">
      <c r="A3955" s="968" t="s">
        <v>83</v>
      </c>
      <c r="B3955" s="962" t="s">
        <v>687</v>
      </c>
      <c r="C3955" s="964">
        <v>241.25495397147665</v>
      </c>
      <c r="D3955" s="979">
        <v>0</v>
      </c>
      <c r="E3955" s="962">
        <v>72</v>
      </c>
      <c r="F3955" s="962">
        <v>5</v>
      </c>
      <c r="G3955" s="962" t="s">
        <v>677</v>
      </c>
      <c r="H3955" s="962" t="s">
        <v>87</v>
      </c>
      <c r="I3955" s="962" t="s">
        <v>682</v>
      </c>
    </row>
    <row r="3956" spans="1:9">
      <c r="A3956" s="966" t="s">
        <v>192</v>
      </c>
      <c r="B3956" s="962" t="s">
        <v>687</v>
      </c>
      <c r="C3956" s="964">
        <v>0</v>
      </c>
      <c r="D3956" s="979">
        <v>0</v>
      </c>
      <c r="E3956" s="962">
        <v>72</v>
      </c>
      <c r="F3956" s="962">
        <v>5</v>
      </c>
      <c r="G3956" s="962" t="s">
        <v>677</v>
      </c>
      <c r="H3956" s="962" t="s">
        <v>146</v>
      </c>
      <c r="I3956" s="962" t="s">
        <v>683</v>
      </c>
    </row>
    <row r="3957" spans="1:9">
      <c r="A3957" s="966" t="s">
        <v>94</v>
      </c>
      <c r="B3957" s="962" t="s">
        <v>687</v>
      </c>
      <c r="C3957" s="964">
        <v>723.76486191442996</v>
      </c>
      <c r="D3957" s="979">
        <v>0</v>
      </c>
      <c r="E3957" s="962">
        <v>72</v>
      </c>
      <c r="F3957" s="962">
        <v>5</v>
      </c>
      <c r="G3957" s="962" t="s">
        <v>677</v>
      </c>
      <c r="H3957" s="962" t="s">
        <v>95</v>
      </c>
      <c r="I3957" s="962" t="s">
        <v>726</v>
      </c>
    </row>
    <row r="3958" spans="1:9">
      <c r="A3958" s="966" t="s">
        <v>196</v>
      </c>
      <c r="B3958" s="962" t="s">
        <v>687</v>
      </c>
      <c r="C3958" s="964">
        <v>106221.93290104574</v>
      </c>
      <c r="D3958" s="979">
        <v>0</v>
      </c>
      <c r="E3958" s="962">
        <v>72</v>
      </c>
      <c r="F3958" s="962">
        <v>5</v>
      </c>
      <c r="G3958" s="962" t="s">
        <v>677</v>
      </c>
      <c r="H3958" s="962" t="s">
        <v>146</v>
      </c>
      <c r="I3958" s="962" t="s">
        <v>681</v>
      </c>
    </row>
    <row r="3959" spans="1:9">
      <c r="A3959" s="966" t="s">
        <v>100</v>
      </c>
      <c r="B3959" s="962" t="s">
        <v>687</v>
      </c>
      <c r="C3959" s="964">
        <v>603.13738492869163</v>
      </c>
      <c r="D3959" s="979">
        <v>0</v>
      </c>
      <c r="E3959" s="962">
        <v>72</v>
      </c>
      <c r="F3959" s="962">
        <v>5</v>
      </c>
      <c r="G3959" s="962" t="s">
        <v>677</v>
      </c>
      <c r="H3959" s="962" t="s">
        <v>24</v>
      </c>
      <c r="I3959" s="962" t="s">
        <v>682</v>
      </c>
    </row>
    <row r="3960" spans="1:9">
      <c r="A3960" s="966" t="s">
        <v>198</v>
      </c>
      <c r="B3960" s="962" t="s">
        <v>687</v>
      </c>
      <c r="C3960" s="964">
        <v>0</v>
      </c>
      <c r="D3960" s="979">
        <v>0</v>
      </c>
      <c r="E3960" s="962">
        <v>72</v>
      </c>
      <c r="F3960" s="962">
        <v>5</v>
      </c>
      <c r="G3960" s="962" t="s">
        <v>677</v>
      </c>
      <c r="H3960" s="962" t="s">
        <v>146</v>
      </c>
      <c r="I3960" s="962" t="s">
        <v>683</v>
      </c>
    </row>
    <row r="3961" spans="1:9">
      <c r="A3961" s="966" t="s">
        <v>201</v>
      </c>
      <c r="B3961" s="962" t="s">
        <v>687</v>
      </c>
      <c r="C3961" s="964">
        <v>0</v>
      </c>
      <c r="D3961" s="979">
        <v>0</v>
      </c>
      <c r="E3961" s="962">
        <v>72</v>
      </c>
      <c r="F3961" s="962">
        <v>5</v>
      </c>
      <c r="G3961" s="962" t="s">
        <v>677</v>
      </c>
      <c r="H3961" s="962" t="s">
        <v>146</v>
      </c>
      <c r="I3961" s="963" t="s">
        <v>683</v>
      </c>
    </row>
    <row r="3962" spans="1:9">
      <c r="A3962" s="968" t="s">
        <v>103</v>
      </c>
      <c r="B3962" s="962" t="s">
        <v>687</v>
      </c>
      <c r="C3962" s="964">
        <v>965.01981588590661</v>
      </c>
      <c r="D3962" s="979">
        <v>0</v>
      </c>
      <c r="E3962" s="962">
        <v>72</v>
      </c>
      <c r="F3962" s="962">
        <v>5</v>
      </c>
      <c r="G3962" s="962" t="s">
        <v>677</v>
      </c>
      <c r="H3962" s="962" t="s">
        <v>79</v>
      </c>
      <c r="I3962" s="962" t="s">
        <v>682</v>
      </c>
    </row>
    <row r="3963" spans="1:9">
      <c r="A3963" s="968" t="s">
        <v>107</v>
      </c>
      <c r="B3963" s="962" t="s">
        <v>687</v>
      </c>
      <c r="C3963" s="964">
        <v>965.01981588590661</v>
      </c>
      <c r="D3963" s="979">
        <v>0</v>
      </c>
      <c r="E3963" s="962">
        <v>72</v>
      </c>
      <c r="F3963" s="962">
        <v>5</v>
      </c>
      <c r="G3963" s="962" t="s">
        <v>677</v>
      </c>
      <c r="H3963" s="962" t="s">
        <v>79</v>
      </c>
      <c r="I3963" s="962" t="s">
        <v>682</v>
      </c>
    </row>
    <row r="3964" spans="1:9">
      <c r="A3964" s="968" t="s">
        <v>108</v>
      </c>
      <c r="B3964" s="962" t="s">
        <v>687</v>
      </c>
      <c r="C3964" s="964">
        <v>0</v>
      </c>
      <c r="D3964" s="979">
        <v>0</v>
      </c>
      <c r="E3964" s="962">
        <v>72</v>
      </c>
      <c r="F3964" s="962">
        <v>5</v>
      </c>
      <c r="G3964" s="962" t="s">
        <v>677</v>
      </c>
      <c r="H3964" s="962" t="s">
        <v>32</v>
      </c>
      <c r="I3964" s="962" t="s">
        <v>682</v>
      </c>
    </row>
    <row r="3965" spans="1:9">
      <c r="A3965" s="966" t="s">
        <v>203</v>
      </c>
      <c r="B3965" s="962" t="s">
        <v>687</v>
      </c>
      <c r="C3965" s="964">
        <v>92440.856530070814</v>
      </c>
      <c r="D3965" s="979">
        <v>0</v>
      </c>
      <c r="E3965" s="962">
        <v>72</v>
      </c>
      <c r="F3965" s="962">
        <v>5</v>
      </c>
      <c r="G3965" s="962" t="s">
        <v>677</v>
      </c>
      <c r="H3965" s="962" t="s">
        <v>146</v>
      </c>
      <c r="I3965" s="963" t="s">
        <v>681</v>
      </c>
    </row>
    <row r="3966" spans="1:9">
      <c r="A3966" s="966" t="s">
        <v>204</v>
      </c>
      <c r="B3966" s="962" t="s">
        <v>687</v>
      </c>
      <c r="C3966" s="964">
        <v>200120.98431933991</v>
      </c>
      <c r="D3966" s="979">
        <v>0</v>
      </c>
      <c r="E3966" s="962">
        <v>72</v>
      </c>
      <c r="F3966" s="962">
        <v>5</v>
      </c>
      <c r="G3966" s="962" t="s">
        <v>677</v>
      </c>
      <c r="H3966" s="962" t="s">
        <v>146</v>
      </c>
      <c r="I3966" s="963" t="s">
        <v>681</v>
      </c>
    </row>
    <row r="3967" spans="1:9">
      <c r="A3967" s="966" t="s">
        <v>262</v>
      </c>
      <c r="B3967" s="962" t="s">
        <v>687</v>
      </c>
      <c r="C3967" s="964">
        <v>64366.821719589978</v>
      </c>
      <c r="D3967" s="979">
        <v>0</v>
      </c>
      <c r="E3967" s="962">
        <v>72</v>
      </c>
      <c r="F3967" s="962">
        <v>5</v>
      </c>
      <c r="G3967" s="962" t="s">
        <v>677</v>
      </c>
      <c r="H3967" s="962" t="s">
        <v>146</v>
      </c>
      <c r="I3967" s="963" t="s">
        <v>681</v>
      </c>
    </row>
    <row r="3968" spans="1:9">
      <c r="A3968" s="966" t="s">
        <v>263</v>
      </c>
      <c r="B3968" s="962" t="s">
        <v>687</v>
      </c>
      <c r="C3968" s="964">
        <v>0</v>
      </c>
      <c r="D3968" s="979">
        <v>0</v>
      </c>
      <c r="E3968" s="962">
        <v>72</v>
      </c>
      <c r="F3968" s="962">
        <v>5</v>
      </c>
      <c r="G3968" s="962" t="s">
        <v>677</v>
      </c>
      <c r="H3968" s="962" t="s">
        <v>24</v>
      </c>
      <c r="I3968" s="962" t="s">
        <v>683</v>
      </c>
    </row>
    <row r="3969" spans="1:9">
      <c r="A3969" s="969" t="s">
        <v>122</v>
      </c>
      <c r="B3969" s="962" t="s">
        <v>687</v>
      </c>
      <c r="C3969" s="964">
        <v>723.76486191442996</v>
      </c>
      <c r="D3969" s="979">
        <v>0</v>
      </c>
      <c r="E3969" s="962">
        <v>72</v>
      </c>
      <c r="F3969" s="962">
        <v>5</v>
      </c>
      <c r="G3969" s="962" t="s">
        <v>677</v>
      </c>
      <c r="H3969" s="962" t="s">
        <v>79</v>
      </c>
      <c r="I3969" s="962" t="s">
        <v>683</v>
      </c>
    </row>
    <row r="3970" spans="1:9">
      <c r="A3970" s="969" t="s">
        <v>120</v>
      </c>
      <c r="B3970" s="962" t="s">
        <v>687</v>
      </c>
      <c r="C3970" s="964">
        <v>120.62747698573833</v>
      </c>
      <c r="D3970" s="979">
        <v>0</v>
      </c>
      <c r="E3970" s="962">
        <v>72</v>
      </c>
      <c r="F3970" s="962">
        <v>5</v>
      </c>
      <c r="G3970" s="962" t="s">
        <v>677</v>
      </c>
      <c r="H3970" s="962" t="s">
        <v>79</v>
      </c>
    </row>
    <row r="3971" spans="1:9">
      <c r="A3971" s="969" t="s">
        <v>123</v>
      </c>
      <c r="B3971" s="962" t="s">
        <v>687</v>
      </c>
      <c r="C3971" s="964">
        <v>0</v>
      </c>
      <c r="D3971" s="979">
        <v>0</v>
      </c>
      <c r="E3971" s="962">
        <v>72</v>
      </c>
      <c r="F3971" s="962">
        <v>5</v>
      </c>
      <c r="G3971" s="962" t="s">
        <v>677</v>
      </c>
      <c r="H3971" s="962" t="s">
        <v>54</v>
      </c>
      <c r="I3971" s="962" t="s">
        <v>683</v>
      </c>
    </row>
    <row r="3972" spans="1:9">
      <c r="A3972" s="967" t="s">
        <v>214</v>
      </c>
      <c r="B3972" s="962" t="s">
        <v>687</v>
      </c>
      <c r="C3972" s="964">
        <v>844.39233890016828</v>
      </c>
      <c r="D3972" s="979">
        <v>0</v>
      </c>
      <c r="E3972" s="962">
        <v>72</v>
      </c>
      <c r="F3972" s="962">
        <v>5</v>
      </c>
      <c r="G3972" s="962" t="s">
        <v>677</v>
      </c>
      <c r="H3972" s="962" t="s">
        <v>146</v>
      </c>
      <c r="I3972" s="962" t="s">
        <v>683</v>
      </c>
    </row>
    <row r="3973" spans="1:9" ht="15.6">
      <c r="A3973" s="967" t="s">
        <v>218</v>
      </c>
      <c r="B3973" s="962" t="s">
        <v>687</v>
      </c>
      <c r="C3973" s="964">
        <v>723.76486191442996</v>
      </c>
      <c r="D3973" s="979">
        <v>0</v>
      </c>
      <c r="E3973" s="962">
        <v>72</v>
      </c>
      <c r="F3973" s="962">
        <v>5</v>
      </c>
      <c r="G3973" s="962" t="s">
        <v>677</v>
      </c>
      <c r="H3973" s="962" t="s">
        <v>146</v>
      </c>
      <c r="I3973" s="973" t="s">
        <v>742</v>
      </c>
    </row>
    <row r="3974" spans="1:9">
      <c r="A3974" s="969" t="s">
        <v>126</v>
      </c>
      <c r="B3974" s="962" t="s">
        <v>687</v>
      </c>
      <c r="C3974" s="964">
        <v>0</v>
      </c>
      <c r="D3974" s="979">
        <v>0</v>
      </c>
      <c r="E3974" s="962">
        <v>72</v>
      </c>
      <c r="F3974" s="962">
        <v>5</v>
      </c>
      <c r="G3974" s="962" t="s">
        <v>677</v>
      </c>
      <c r="H3974" s="962" t="s">
        <v>32</v>
      </c>
      <c r="I3974" s="962" t="s">
        <v>681</v>
      </c>
    </row>
    <row r="3975" spans="1:9">
      <c r="A3975" s="968" t="s">
        <v>129</v>
      </c>
      <c r="B3975" s="962" t="s">
        <v>687</v>
      </c>
      <c r="C3975" s="964">
        <v>120.62747698573833</v>
      </c>
      <c r="D3975" s="979">
        <v>0</v>
      </c>
      <c r="E3975" s="962">
        <v>72</v>
      </c>
      <c r="F3975" s="962">
        <v>5</v>
      </c>
      <c r="G3975" s="962" t="s">
        <v>677</v>
      </c>
      <c r="H3975" s="962" t="s">
        <v>24</v>
      </c>
      <c r="I3975" s="962" t="s">
        <v>682</v>
      </c>
    </row>
    <row r="3976" spans="1:9">
      <c r="A3976" s="968" t="s">
        <v>264</v>
      </c>
      <c r="B3976" s="962" t="s">
        <v>687</v>
      </c>
      <c r="C3976" s="964">
        <v>0</v>
      </c>
      <c r="D3976" s="979">
        <v>0</v>
      </c>
      <c r="E3976" s="962">
        <v>72</v>
      </c>
      <c r="F3976" s="962">
        <v>5</v>
      </c>
      <c r="G3976" s="962" t="s">
        <v>677</v>
      </c>
      <c r="H3976" s="962" t="s">
        <v>133</v>
      </c>
      <c r="I3976" s="962" t="s">
        <v>682</v>
      </c>
    </row>
    <row r="3977" spans="1:9">
      <c r="A3977" s="968" t="s">
        <v>138</v>
      </c>
      <c r="B3977" s="962" t="s">
        <v>687</v>
      </c>
      <c r="C3977" s="964">
        <v>0</v>
      </c>
      <c r="D3977" s="979">
        <v>0</v>
      </c>
      <c r="E3977" s="962">
        <v>72</v>
      </c>
      <c r="F3977" s="962">
        <v>5</v>
      </c>
      <c r="G3977" s="962" t="s">
        <v>677</v>
      </c>
      <c r="H3977" s="962" t="s">
        <v>87</v>
      </c>
      <c r="I3977" s="962" t="s">
        <v>682</v>
      </c>
    </row>
    <row r="3978" spans="1:9">
      <c r="A3978" s="966" t="s">
        <v>212</v>
      </c>
      <c r="B3978" s="962" t="s">
        <v>687</v>
      </c>
      <c r="C3978" s="964">
        <v>13269.022468431216</v>
      </c>
      <c r="D3978" s="979">
        <v>0</v>
      </c>
      <c r="E3978" s="962">
        <v>72</v>
      </c>
      <c r="F3978" s="962">
        <v>5</v>
      </c>
      <c r="G3978" s="962" t="s">
        <v>677</v>
      </c>
      <c r="H3978" s="962" t="s">
        <v>146</v>
      </c>
      <c r="I3978" s="962" t="s">
        <v>705</v>
      </c>
    </row>
    <row r="3979" spans="1:9">
      <c r="A3979" s="962" t="s">
        <v>20</v>
      </c>
      <c r="B3979" s="962" t="s">
        <v>687</v>
      </c>
      <c r="C3979" s="964">
        <v>0</v>
      </c>
      <c r="D3979" s="979">
        <v>0</v>
      </c>
      <c r="E3979" s="962">
        <v>72</v>
      </c>
      <c r="F3979" s="962">
        <v>6</v>
      </c>
      <c r="G3979" s="962" t="s">
        <v>677</v>
      </c>
      <c r="H3979" s="962" t="s">
        <v>24</v>
      </c>
      <c r="I3979" s="963" t="s">
        <v>683</v>
      </c>
    </row>
    <row r="3980" spans="1:9">
      <c r="A3980" s="962" t="s">
        <v>143</v>
      </c>
      <c r="B3980" s="962" t="s">
        <v>687</v>
      </c>
      <c r="C3980" s="964">
        <v>2949.5264040247444</v>
      </c>
      <c r="D3980" s="979">
        <v>0</v>
      </c>
      <c r="E3980" s="962">
        <v>72</v>
      </c>
      <c r="F3980" s="962">
        <v>6</v>
      </c>
      <c r="G3980" s="962" t="s">
        <v>677</v>
      </c>
      <c r="H3980" s="962" t="s">
        <v>146</v>
      </c>
      <c r="I3980" s="963" t="s">
        <v>681</v>
      </c>
    </row>
    <row r="3981" spans="1:9">
      <c r="A3981" s="966" t="s">
        <v>152</v>
      </c>
      <c r="B3981" s="962" t="s">
        <v>687</v>
      </c>
      <c r="C3981" s="964">
        <v>7393.6061764871474</v>
      </c>
      <c r="D3981" s="979">
        <v>0</v>
      </c>
      <c r="E3981" s="962">
        <v>72</v>
      </c>
      <c r="F3981" s="962">
        <v>6</v>
      </c>
      <c r="G3981" s="962" t="s">
        <v>677</v>
      </c>
      <c r="H3981" s="962" t="s">
        <v>146</v>
      </c>
      <c r="I3981" s="963" t="s">
        <v>681</v>
      </c>
    </row>
    <row r="3982" spans="1:9">
      <c r="A3982" s="966" t="s">
        <v>158</v>
      </c>
      <c r="B3982" s="962" t="s">
        <v>687</v>
      </c>
      <c r="C3982" s="964">
        <v>2279.8271721930391</v>
      </c>
      <c r="D3982" s="979">
        <v>0</v>
      </c>
      <c r="E3982" s="962">
        <v>72</v>
      </c>
      <c r="F3982" s="962">
        <v>6</v>
      </c>
      <c r="G3982" s="962" t="s">
        <v>677</v>
      </c>
      <c r="H3982" s="962" t="s">
        <v>146</v>
      </c>
      <c r="I3982" s="963" t="s">
        <v>683</v>
      </c>
    </row>
    <row r="3983" spans="1:9">
      <c r="A3983" s="966" t="s">
        <v>30</v>
      </c>
      <c r="B3983" s="962" t="s">
        <v>687</v>
      </c>
      <c r="C3983" s="964">
        <v>0</v>
      </c>
      <c r="D3983" s="979">
        <v>0</v>
      </c>
      <c r="E3983" s="962">
        <v>72</v>
      </c>
      <c r="F3983" s="962">
        <v>6</v>
      </c>
      <c r="G3983" s="962" t="s">
        <v>677</v>
      </c>
      <c r="H3983" s="962" t="s">
        <v>32</v>
      </c>
      <c r="I3983" s="963" t="s">
        <v>681</v>
      </c>
    </row>
    <row r="3984" spans="1:9">
      <c r="A3984" s="967" t="s">
        <v>39</v>
      </c>
      <c r="B3984" s="962" t="s">
        <v>687</v>
      </c>
      <c r="C3984" s="964">
        <v>0</v>
      </c>
      <c r="D3984" s="979">
        <v>0</v>
      </c>
      <c r="E3984" s="962">
        <v>72</v>
      </c>
      <c r="F3984" s="962">
        <v>6</v>
      </c>
      <c r="G3984" s="962" t="s">
        <v>677</v>
      </c>
      <c r="H3984" s="962" t="s">
        <v>24</v>
      </c>
      <c r="I3984" s="963" t="s">
        <v>682</v>
      </c>
    </row>
    <row r="3985" spans="1:9">
      <c r="A3985" s="968" t="s">
        <v>70</v>
      </c>
      <c r="B3985" s="962" t="s">
        <v>687</v>
      </c>
      <c r="C3985" s="964">
        <v>997.42438783445448</v>
      </c>
      <c r="D3985" s="979">
        <v>0</v>
      </c>
      <c r="E3985" s="962">
        <v>72</v>
      </c>
      <c r="F3985" s="962">
        <v>6</v>
      </c>
      <c r="G3985" s="962" t="s">
        <v>677</v>
      </c>
      <c r="H3985" s="962" t="s">
        <v>32</v>
      </c>
      <c r="I3985" s="963" t="s">
        <v>711</v>
      </c>
    </row>
    <row r="3986" spans="1:9">
      <c r="A3986" s="968" t="s">
        <v>746</v>
      </c>
      <c r="B3986" s="962" t="s">
        <v>687</v>
      </c>
      <c r="C3986" s="964">
        <v>213.7337973930974</v>
      </c>
      <c r="D3986" s="979">
        <v>0</v>
      </c>
      <c r="E3986" s="962">
        <v>72</v>
      </c>
      <c r="F3986" s="962">
        <v>6</v>
      </c>
      <c r="G3986" s="962" t="s">
        <v>677</v>
      </c>
      <c r="H3986" s="962" t="s">
        <v>46</v>
      </c>
      <c r="I3986" s="963" t="s">
        <v>682</v>
      </c>
    </row>
    <row r="3987" spans="1:9">
      <c r="A3987" s="968" t="s">
        <v>63</v>
      </c>
      <c r="B3987" s="962" t="s">
        <v>687</v>
      </c>
      <c r="C3987" s="964">
        <v>142.48919826206495</v>
      </c>
      <c r="D3987" s="979">
        <v>0</v>
      </c>
      <c r="E3987" s="962">
        <v>72</v>
      </c>
      <c r="F3987" s="962">
        <v>6</v>
      </c>
      <c r="G3987" s="962" t="s">
        <v>677</v>
      </c>
      <c r="H3987" s="962" t="s">
        <v>64</v>
      </c>
      <c r="I3987" s="963" t="s">
        <v>683</v>
      </c>
    </row>
    <row r="3988" spans="1:9">
      <c r="A3988" s="966" t="s">
        <v>166</v>
      </c>
      <c r="B3988" s="962" t="s">
        <v>687</v>
      </c>
      <c r="C3988" s="964">
        <v>0</v>
      </c>
      <c r="D3988" s="979">
        <v>0</v>
      </c>
      <c r="E3988" s="962">
        <v>72</v>
      </c>
      <c r="F3988" s="962">
        <v>6</v>
      </c>
      <c r="G3988" s="962" t="s">
        <v>677</v>
      </c>
      <c r="H3988" s="962" t="s">
        <v>146</v>
      </c>
      <c r="I3988" s="963" t="s">
        <v>683</v>
      </c>
    </row>
    <row r="3989" spans="1:9">
      <c r="A3989" s="966" t="s">
        <v>173</v>
      </c>
      <c r="B3989" s="962" t="s">
        <v>687</v>
      </c>
      <c r="C3989" s="964">
        <v>1555.5070810275422</v>
      </c>
      <c r="D3989" s="979">
        <v>0</v>
      </c>
      <c r="E3989" s="962">
        <v>72</v>
      </c>
      <c r="F3989" s="962">
        <v>6</v>
      </c>
      <c r="G3989" s="962" t="s">
        <v>677</v>
      </c>
      <c r="H3989" s="962" t="s">
        <v>146</v>
      </c>
      <c r="I3989" s="963" t="s">
        <v>683</v>
      </c>
    </row>
    <row r="3990" spans="1:9">
      <c r="A3990" s="969" t="s">
        <v>52</v>
      </c>
      <c r="B3990" s="962" t="s">
        <v>687</v>
      </c>
      <c r="C3990" s="964">
        <v>712.44599131032464</v>
      </c>
      <c r="D3990" s="979">
        <v>0</v>
      </c>
      <c r="E3990" s="962">
        <v>72</v>
      </c>
      <c r="F3990" s="962">
        <v>6</v>
      </c>
      <c r="G3990" s="962" t="s">
        <v>677</v>
      </c>
      <c r="H3990" s="962" t="s">
        <v>54</v>
      </c>
      <c r="I3990" s="962" t="s">
        <v>721</v>
      </c>
    </row>
    <row r="3991" spans="1:9">
      <c r="A3991" s="966" t="s">
        <v>185</v>
      </c>
      <c r="B3991" s="962" t="s">
        <v>687</v>
      </c>
      <c r="C3991" s="964">
        <v>97842.582806617938</v>
      </c>
      <c r="D3991" s="979">
        <v>0</v>
      </c>
      <c r="E3991" s="962">
        <v>72</v>
      </c>
      <c r="F3991" s="962">
        <v>6</v>
      </c>
      <c r="G3991" s="962" t="s">
        <v>677</v>
      </c>
      <c r="H3991" s="962" t="s">
        <v>146</v>
      </c>
      <c r="I3991" s="963" t="s">
        <v>681</v>
      </c>
    </row>
    <row r="3992" spans="1:9">
      <c r="A3992" s="968" t="s">
        <v>747</v>
      </c>
      <c r="B3992" s="962" t="s">
        <v>687</v>
      </c>
      <c r="C3992" s="964">
        <v>284.97839652412989</v>
      </c>
      <c r="D3992" s="979">
        <v>0</v>
      </c>
      <c r="E3992" s="962">
        <v>72</v>
      </c>
      <c r="F3992" s="962">
        <v>6</v>
      </c>
      <c r="G3992" s="962" t="s">
        <v>677</v>
      </c>
      <c r="H3992" s="962" t="s">
        <v>24</v>
      </c>
      <c r="I3992" s="962" t="s">
        <v>683</v>
      </c>
    </row>
    <row r="3993" spans="1:9">
      <c r="A3993" s="966" t="s">
        <v>181</v>
      </c>
      <c r="B3993" s="962" t="s">
        <v>687</v>
      </c>
      <c r="C3993" s="964">
        <v>5421.0663156976525</v>
      </c>
      <c r="D3993" s="979">
        <v>0</v>
      </c>
      <c r="E3993" s="962">
        <v>72</v>
      </c>
      <c r="F3993" s="962">
        <v>6</v>
      </c>
      <c r="G3993" s="962" t="s">
        <v>677</v>
      </c>
      <c r="H3993" s="962" t="s">
        <v>146</v>
      </c>
      <c r="I3993" s="963" t="s">
        <v>681</v>
      </c>
    </row>
    <row r="3994" spans="1:9">
      <c r="A3994" s="967" t="s">
        <v>261</v>
      </c>
      <c r="B3994" s="962" t="s">
        <v>687</v>
      </c>
      <c r="C3994" s="964">
        <v>344.3488957999902</v>
      </c>
      <c r="D3994" s="979">
        <v>0</v>
      </c>
      <c r="E3994" s="962">
        <v>72</v>
      </c>
      <c r="F3994" s="962">
        <v>6</v>
      </c>
      <c r="G3994" s="962" t="s">
        <v>677</v>
      </c>
      <c r="H3994" s="962" t="s">
        <v>79</v>
      </c>
      <c r="I3994" s="962" t="s">
        <v>683</v>
      </c>
    </row>
    <row r="3995" spans="1:9">
      <c r="A3995" s="966" t="s">
        <v>190</v>
      </c>
      <c r="B3995" s="962" t="s">
        <v>687</v>
      </c>
      <c r="C3995" s="964">
        <v>2313.0746517875209</v>
      </c>
      <c r="D3995" s="979">
        <v>0</v>
      </c>
      <c r="E3995" s="962">
        <v>72</v>
      </c>
      <c r="F3995" s="962">
        <v>6</v>
      </c>
      <c r="G3995" s="962" t="s">
        <v>677</v>
      </c>
      <c r="H3995" s="962" t="s">
        <v>146</v>
      </c>
      <c r="I3995" s="963" t="s">
        <v>681</v>
      </c>
    </row>
    <row r="3996" spans="1:9">
      <c r="A3996" s="968" t="s">
        <v>83</v>
      </c>
      <c r="B3996" s="962" t="s">
        <v>687</v>
      </c>
      <c r="C3996" s="964">
        <v>0</v>
      </c>
      <c r="D3996" s="979">
        <v>0</v>
      </c>
      <c r="E3996" s="962">
        <v>72</v>
      </c>
      <c r="F3996" s="962">
        <v>6</v>
      </c>
      <c r="G3996" s="962" t="s">
        <v>677</v>
      </c>
      <c r="H3996" s="962" t="s">
        <v>87</v>
      </c>
      <c r="I3996" s="962" t="s">
        <v>682</v>
      </c>
    </row>
    <row r="3997" spans="1:9">
      <c r="A3997" s="966" t="s">
        <v>192</v>
      </c>
      <c r="B3997" s="962" t="s">
        <v>687</v>
      </c>
      <c r="C3997" s="964">
        <v>0</v>
      </c>
      <c r="D3997" s="979">
        <v>0</v>
      </c>
      <c r="E3997" s="962">
        <v>72</v>
      </c>
      <c r="F3997" s="962">
        <v>6</v>
      </c>
      <c r="G3997" s="962" t="s">
        <v>677</v>
      </c>
      <c r="H3997" s="962" t="s">
        <v>146</v>
      </c>
      <c r="I3997" s="962" t="s">
        <v>683</v>
      </c>
    </row>
    <row r="3998" spans="1:9">
      <c r="A3998" s="966" t="s">
        <v>94</v>
      </c>
      <c r="B3998" s="962" t="s">
        <v>687</v>
      </c>
      <c r="C3998" s="964">
        <v>427.46759478619481</v>
      </c>
      <c r="D3998" s="979">
        <v>0</v>
      </c>
      <c r="E3998" s="962">
        <v>72</v>
      </c>
      <c r="F3998" s="962">
        <v>6</v>
      </c>
      <c r="G3998" s="962" t="s">
        <v>677</v>
      </c>
      <c r="H3998" s="962" t="s">
        <v>95</v>
      </c>
      <c r="I3998" s="962" t="s">
        <v>726</v>
      </c>
    </row>
    <row r="3999" spans="1:9">
      <c r="A3999" s="966" t="s">
        <v>196</v>
      </c>
      <c r="B3999" s="962" t="s">
        <v>687</v>
      </c>
      <c r="C3999" s="964">
        <v>49693.107893895147</v>
      </c>
      <c r="D3999" s="979">
        <v>0</v>
      </c>
      <c r="E3999" s="962">
        <v>72</v>
      </c>
      <c r="F3999" s="962">
        <v>6</v>
      </c>
      <c r="G3999" s="962" t="s">
        <v>677</v>
      </c>
      <c r="H3999" s="962" t="s">
        <v>146</v>
      </c>
      <c r="I3999" s="962" t="s">
        <v>681</v>
      </c>
    </row>
    <row r="4000" spans="1:9">
      <c r="A4000" s="966" t="s">
        <v>100</v>
      </c>
      <c r="B4000" s="962" t="s">
        <v>687</v>
      </c>
      <c r="C4000" s="964">
        <v>142.48919826206495</v>
      </c>
      <c r="D4000" s="979">
        <v>0</v>
      </c>
      <c r="E4000" s="962">
        <v>72</v>
      </c>
      <c r="F4000" s="962">
        <v>6</v>
      </c>
      <c r="G4000" s="962" t="s">
        <v>677</v>
      </c>
      <c r="H4000" s="962" t="s">
        <v>24</v>
      </c>
      <c r="I4000" s="962" t="s">
        <v>682</v>
      </c>
    </row>
    <row r="4001" spans="1:9">
      <c r="A4001" s="966" t="s">
        <v>198</v>
      </c>
      <c r="B4001" s="962" t="s">
        <v>687</v>
      </c>
      <c r="C4001" s="964">
        <v>0</v>
      </c>
      <c r="D4001" s="979">
        <v>0</v>
      </c>
      <c r="E4001" s="962">
        <v>72</v>
      </c>
      <c r="F4001" s="962">
        <v>6</v>
      </c>
      <c r="G4001" s="962" t="s">
        <v>677</v>
      </c>
      <c r="H4001" s="962" t="s">
        <v>146</v>
      </c>
      <c r="I4001" s="962" t="s">
        <v>683</v>
      </c>
    </row>
    <row r="4002" spans="1:9">
      <c r="A4002" s="966" t="s">
        <v>201</v>
      </c>
      <c r="B4002" s="962" t="s">
        <v>687</v>
      </c>
      <c r="C4002" s="964">
        <v>4919.115730910833</v>
      </c>
      <c r="D4002" s="979">
        <v>0</v>
      </c>
      <c r="E4002" s="962">
        <v>72</v>
      </c>
      <c r="F4002" s="962">
        <v>6</v>
      </c>
      <c r="G4002" s="962" t="s">
        <v>677</v>
      </c>
      <c r="H4002" s="962" t="s">
        <v>146</v>
      </c>
      <c r="I4002" s="963" t="s">
        <v>683</v>
      </c>
    </row>
    <row r="4003" spans="1:9">
      <c r="A4003" s="968" t="s">
        <v>103</v>
      </c>
      <c r="B4003" s="962" t="s">
        <v>687</v>
      </c>
      <c r="C4003" s="964">
        <v>356.22299565516232</v>
      </c>
      <c r="D4003" s="979">
        <v>0</v>
      </c>
      <c r="E4003" s="962">
        <v>72</v>
      </c>
      <c r="F4003" s="962">
        <v>6</v>
      </c>
      <c r="G4003" s="962" t="s">
        <v>677</v>
      </c>
      <c r="H4003" s="962" t="s">
        <v>79</v>
      </c>
      <c r="I4003" s="962" t="s">
        <v>682</v>
      </c>
    </row>
    <row r="4004" spans="1:9">
      <c r="A4004" s="968" t="s">
        <v>107</v>
      </c>
      <c r="B4004" s="962" t="s">
        <v>687</v>
      </c>
      <c r="C4004" s="964">
        <v>213.7337973930974</v>
      </c>
      <c r="D4004" s="979">
        <v>0</v>
      </c>
      <c r="E4004" s="962">
        <v>72</v>
      </c>
      <c r="F4004" s="962">
        <v>6</v>
      </c>
      <c r="G4004" s="962" t="s">
        <v>677</v>
      </c>
      <c r="H4004" s="962" t="s">
        <v>79</v>
      </c>
      <c r="I4004" s="962" t="s">
        <v>682</v>
      </c>
    </row>
    <row r="4005" spans="1:9">
      <c r="A4005" s="968" t="s">
        <v>108</v>
      </c>
      <c r="B4005" s="962" t="s">
        <v>687</v>
      </c>
      <c r="C4005" s="964">
        <v>0</v>
      </c>
      <c r="D4005" s="979">
        <v>0</v>
      </c>
      <c r="E4005" s="962">
        <v>72</v>
      </c>
      <c r="F4005" s="962">
        <v>6</v>
      </c>
      <c r="G4005" s="962" t="s">
        <v>677</v>
      </c>
      <c r="H4005" s="962" t="s">
        <v>32</v>
      </c>
      <c r="I4005" s="962" t="s">
        <v>682</v>
      </c>
    </row>
    <row r="4006" spans="1:9">
      <c r="A4006" s="966" t="s">
        <v>203</v>
      </c>
      <c r="B4006" s="962" t="s">
        <v>687</v>
      </c>
      <c r="C4006" s="964">
        <v>64654.473711411963</v>
      </c>
      <c r="D4006" s="979">
        <v>0</v>
      </c>
      <c r="E4006" s="962">
        <v>72</v>
      </c>
      <c r="F4006" s="962">
        <v>6</v>
      </c>
      <c r="G4006" s="962" t="s">
        <v>677</v>
      </c>
      <c r="H4006" s="962" t="s">
        <v>146</v>
      </c>
      <c r="I4006" s="963" t="s">
        <v>681</v>
      </c>
    </row>
    <row r="4007" spans="1:9">
      <c r="A4007" s="966" t="s">
        <v>204</v>
      </c>
      <c r="B4007" s="962" t="s">
        <v>687</v>
      </c>
      <c r="C4007" s="964">
        <v>81047.85597146253</v>
      </c>
      <c r="D4007" s="979">
        <v>0</v>
      </c>
      <c r="E4007" s="962">
        <v>72</v>
      </c>
      <c r="F4007" s="962">
        <v>6</v>
      </c>
      <c r="G4007" s="962" t="s">
        <v>677</v>
      </c>
      <c r="H4007" s="962" t="s">
        <v>146</v>
      </c>
      <c r="I4007" s="963" t="s">
        <v>681</v>
      </c>
    </row>
    <row r="4008" spans="1:9">
      <c r="A4008" s="966" t="s">
        <v>262</v>
      </c>
      <c r="B4008" s="962" t="s">
        <v>687</v>
      </c>
      <c r="C4008" s="964">
        <v>67860.480672308418</v>
      </c>
      <c r="D4008" s="979">
        <v>0</v>
      </c>
      <c r="E4008" s="962">
        <v>72</v>
      </c>
      <c r="F4008" s="962">
        <v>6</v>
      </c>
      <c r="G4008" s="962" t="s">
        <v>677</v>
      </c>
      <c r="H4008" s="962" t="s">
        <v>146</v>
      </c>
      <c r="I4008" s="963" t="s">
        <v>681</v>
      </c>
    </row>
    <row r="4009" spans="1:9">
      <c r="A4009" s="966" t="s">
        <v>263</v>
      </c>
      <c r="B4009" s="962" t="s">
        <v>687</v>
      </c>
      <c r="C4009" s="964">
        <v>0</v>
      </c>
      <c r="D4009" s="979">
        <v>0</v>
      </c>
      <c r="E4009" s="962">
        <v>72</v>
      </c>
      <c r="F4009" s="962">
        <v>6</v>
      </c>
      <c r="G4009" s="962" t="s">
        <v>677</v>
      </c>
      <c r="H4009" s="962" t="s">
        <v>24</v>
      </c>
      <c r="I4009" s="962" t="s">
        <v>683</v>
      </c>
    </row>
    <row r="4010" spans="1:9">
      <c r="A4010" s="969" t="s">
        <v>122</v>
      </c>
      <c r="B4010" s="962" t="s">
        <v>687</v>
      </c>
      <c r="C4010" s="964">
        <v>427.46759478619481</v>
      </c>
      <c r="D4010" s="979">
        <v>0</v>
      </c>
      <c r="E4010" s="962">
        <v>72</v>
      </c>
      <c r="F4010" s="962">
        <v>6</v>
      </c>
      <c r="G4010" s="962" t="s">
        <v>677</v>
      </c>
      <c r="H4010" s="962" t="s">
        <v>79</v>
      </c>
      <c r="I4010" s="962" t="s">
        <v>683</v>
      </c>
    </row>
    <row r="4011" spans="1:9">
      <c r="A4011" s="969" t="s">
        <v>120</v>
      </c>
      <c r="B4011" s="962" t="s">
        <v>687</v>
      </c>
      <c r="C4011" s="964">
        <v>213.7337973930974</v>
      </c>
      <c r="D4011" s="979">
        <v>0</v>
      </c>
      <c r="E4011" s="962">
        <v>72</v>
      </c>
      <c r="F4011" s="962">
        <v>6</v>
      </c>
      <c r="G4011" s="962" t="s">
        <v>677</v>
      </c>
      <c r="H4011" s="962" t="s">
        <v>79</v>
      </c>
    </row>
    <row r="4012" spans="1:9">
      <c r="A4012" s="969" t="s">
        <v>123</v>
      </c>
      <c r="B4012" s="962" t="s">
        <v>687</v>
      </c>
      <c r="C4012" s="964">
        <v>0</v>
      </c>
      <c r="D4012" s="979">
        <v>0</v>
      </c>
      <c r="E4012" s="962">
        <v>72</v>
      </c>
      <c r="F4012" s="962">
        <v>6</v>
      </c>
      <c r="G4012" s="962" t="s">
        <v>677</v>
      </c>
      <c r="H4012" s="962" t="s">
        <v>54</v>
      </c>
      <c r="I4012" s="962" t="s">
        <v>683</v>
      </c>
    </row>
    <row r="4013" spans="1:9">
      <c r="A4013" s="967" t="s">
        <v>214</v>
      </c>
      <c r="B4013" s="962" t="s">
        <v>687</v>
      </c>
      <c r="C4013" s="964">
        <v>534.33449348274348</v>
      </c>
      <c r="D4013" s="979">
        <v>0</v>
      </c>
      <c r="E4013" s="962">
        <v>72</v>
      </c>
      <c r="F4013" s="962">
        <v>6</v>
      </c>
      <c r="G4013" s="962" t="s">
        <v>677</v>
      </c>
      <c r="H4013" s="962" t="s">
        <v>146</v>
      </c>
      <c r="I4013" s="962" t="s">
        <v>683</v>
      </c>
    </row>
    <row r="4014" spans="1:9" ht="15.6">
      <c r="A4014" s="967" t="s">
        <v>218</v>
      </c>
      <c r="B4014" s="962" t="s">
        <v>687</v>
      </c>
      <c r="C4014" s="964">
        <v>142.48919826206495</v>
      </c>
      <c r="D4014" s="979">
        <v>0</v>
      </c>
      <c r="E4014" s="962">
        <v>72</v>
      </c>
      <c r="F4014" s="962">
        <v>6</v>
      </c>
      <c r="G4014" s="962" t="s">
        <v>677</v>
      </c>
      <c r="H4014" s="962" t="s">
        <v>146</v>
      </c>
      <c r="I4014" s="973" t="s">
        <v>742</v>
      </c>
    </row>
    <row r="4015" spans="1:9">
      <c r="A4015" s="969" t="s">
        <v>126</v>
      </c>
      <c r="B4015" s="962" t="s">
        <v>687</v>
      </c>
      <c r="C4015" s="964">
        <v>0</v>
      </c>
      <c r="D4015" s="979">
        <v>0</v>
      </c>
      <c r="E4015" s="962">
        <v>72</v>
      </c>
      <c r="F4015" s="962">
        <v>6</v>
      </c>
      <c r="G4015" s="962" t="s">
        <v>677</v>
      </c>
      <c r="H4015" s="962" t="s">
        <v>32</v>
      </c>
      <c r="I4015" s="962" t="s">
        <v>681</v>
      </c>
    </row>
    <row r="4016" spans="1:9">
      <c r="A4016" s="968" t="s">
        <v>129</v>
      </c>
      <c r="B4016" s="962" t="s">
        <v>687</v>
      </c>
      <c r="C4016" s="964">
        <v>213.7337973930974</v>
      </c>
      <c r="D4016" s="979">
        <v>0</v>
      </c>
      <c r="E4016" s="962">
        <v>72</v>
      </c>
      <c r="F4016" s="962">
        <v>6</v>
      </c>
      <c r="G4016" s="962" t="s">
        <v>677</v>
      </c>
      <c r="H4016" s="962" t="s">
        <v>24</v>
      </c>
      <c r="I4016" s="962" t="s">
        <v>682</v>
      </c>
    </row>
    <row r="4017" spans="1:9">
      <c r="A4017" s="968" t="s">
        <v>264</v>
      </c>
      <c r="B4017" s="962" t="s">
        <v>687</v>
      </c>
      <c r="C4017" s="964">
        <v>0</v>
      </c>
      <c r="D4017" s="979">
        <v>0</v>
      </c>
      <c r="E4017" s="962">
        <v>72</v>
      </c>
      <c r="F4017" s="962">
        <v>6</v>
      </c>
      <c r="G4017" s="962" t="s">
        <v>677</v>
      </c>
      <c r="H4017" s="962" t="s">
        <v>133</v>
      </c>
      <c r="I4017" s="962" t="s">
        <v>682</v>
      </c>
    </row>
    <row r="4018" spans="1:9">
      <c r="A4018" s="968" t="s">
        <v>138</v>
      </c>
      <c r="B4018" s="962" t="s">
        <v>687</v>
      </c>
      <c r="C4018" s="964">
        <v>0</v>
      </c>
      <c r="D4018" s="979">
        <v>0</v>
      </c>
      <c r="E4018" s="962">
        <v>72</v>
      </c>
      <c r="F4018" s="962">
        <v>6</v>
      </c>
      <c r="G4018" s="962" t="s">
        <v>677</v>
      </c>
      <c r="H4018" s="962" t="s">
        <v>87</v>
      </c>
      <c r="I4018" s="962" t="s">
        <v>682</v>
      </c>
    </row>
    <row r="4019" spans="1:9">
      <c r="A4019" s="966" t="s">
        <v>212</v>
      </c>
      <c r="B4019" s="962" t="s">
        <v>687</v>
      </c>
      <c r="C4019" s="964">
        <v>1923.6041765378768</v>
      </c>
      <c r="D4019" s="979">
        <v>0</v>
      </c>
      <c r="E4019" s="962">
        <v>72</v>
      </c>
      <c r="F4019" s="962">
        <v>6</v>
      </c>
      <c r="G4019" s="962" t="s">
        <v>677</v>
      </c>
      <c r="H4019" s="962" t="s">
        <v>146</v>
      </c>
      <c r="I4019" s="962" t="s">
        <v>705</v>
      </c>
    </row>
    <row r="4020" spans="1:9">
      <c r="A4020" s="962" t="s">
        <v>20</v>
      </c>
      <c r="B4020" s="962" t="s">
        <v>687</v>
      </c>
      <c r="C4020" s="965">
        <v>0</v>
      </c>
      <c r="D4020" s="979">
        <v>0</v>
      </c>
      <c r="E4020" s="962">
        <v>168</v>
      </c>
      <c r="F4020" s="962" t="s">
        <v>676</v>
      </c>
      <c r="G4020" s="962" t="s">
        <v>676</v>
      </c>
      <c r="H4020" s="962" t="s">
        <v>24</v>
      </c>
      <c r="I4020" s="963" t="s">
        <v>683</v>
      </c>
    </row>
    <row r="4021" spans="1:9">
      <c r="A4021" s="962" t="s">
        <v>143</v>
      </c>
      <c r="B4021" s="962" t="s">
        <v>687</v>
      </c>
      <c r="C4021" s="965">
        <v>2863.1971094342257</v>
      </c>
      <c r="D4021" s="979">
        <v>0</v>
      </c>
      <c r="E4021" s="962">
        <v>168</v>
      </c>
      <c r="F4021" s="962" t="s">
        <v>676</v>
      </c>
      <c r="G4021" s="962" t="s">
        <v>676</v>
      </c>
      <c r="H4021" s="962" t="s">
        <v>146</v>
      </c>
      <c r="I4021" s="963" t="s">
        <v>681</v>
      </c>
    </row>
    <row r="4022" spans="1:9">
      <c r="A4022" s="966" t="s">
        <v>152</v>
      </c>
      <c r="B4022" s="962" t="s">
        <v>687</v>
      </c>
      <c r="C4022" s="965">
        <v>4458.1870199354889</v>
      </c>
      <c r="D4022" s="979">
        <v>0</v>
      </c>
      <c r="E4022" s="962">
        <v>168</v>
      </c>
      <c r="F4022" s="962" t="s">
        <v>676</v>
      </c>
      <c r="G4022" s="962" t="s">
        <v>676</v>
      </c>
      <c r="H4022" s="962" t="s">
        <v>146</v>
      </c>
      <c r="I4022" s="963" t="s">
        <v>681</v>
      </c>
    </row>
    <row r="4023" spans="1:9">
      <c r="A4023" s="966" t="s">
        <v>158</v>
      </c>
      <c r="B4023" s="962" t="s">
        <v>687</v>
      </c>
      <c r="C4023" s="965">
        <v>8941.2694141231932</v>
      </c>
      <c r="D4023" s="979">
        <v>0</v>
      </c>
      <c r="E4023" s="962">
        <v>168</v>
      </c>
      <c r="F4023" s="962" t="s">
        <v>676</v>
      </c>
      <c r="G4023" s="962" t="s">
        <v>676</v>
      </c>
      <c r="H4023" s="962" t="s">
        <v>146</v>
      </c>
      <c r="I4023" s="963" t="s">
        <v>683</v>
      </c>
    </row>
    <row r="4024" spans="1:9">
      <c r="A4024" s="966" t="s">
        <v>30</v>
      </c>
      <c r="B4024" s="962" t="s">
        <v>687</v>
      </c>
      <c r="C4024" s="965">
        <v>355.15079352813166</v>
      </c>
      <c r="D4024" s="979">
        <v>0</v>
      </c>
      <c r="E4024" s="962">
        <v>168</v>
      </c>
      <c r="F4024" s="962" t="s">
        <v>676</v>
      </c>
      <c r="G4024" s="962" t="s">
        <v>676</v>
      </c>
      <c r="H4024" s="962" t="s">
        <v>32</v>
      </c>
      <c r="I4024" s="963" t="s">
        <v>681</v>
      </c>
    </row>
    <row r="4025" spans="1:9">
      <c r="A4025" s="967" t="s">
        <v>39</v>
      </c>
      <c r="B4025" s="962" t="s">
        <v>687</v>
      </c>
      <c r="C4025" s="965">
        <v>188.02100833842266</v>
      </c>
      <c r="D4025" s="979">
        <v>0</v>
      </c>
      <c r="E4025" s="962">
        <v>168</v>
      </c>
      <c r="F4025" s="962" t="s">
        <v>676</v>
      </c>
      <c r="G4025" s="962" t="s">
        <v>676</v>
      </c>
      <c r="H4025" s="962" t="s">
        <v>24</v>
      </c>
      <c r="I4025" s="963" t="s">
        <v>682</v>
      </c>
    </row>
    <row r="4026" spans="1:9">
      <c r="A4026" s="968" t="s">
        <v>70</v>
      </c>
      <c r="B4026" s="962" t="s">
        <v>687</v>
      </c>
      <c r="C4026" s="965">
        <v>814.75770279983158</v>
      </c>
      <c r="D4026" s="979">
        <v>0</v>
      </c>
      <c r="E4026" s="962">
        <v>168</v>
      </c>
      <c r="F4026" s="962" t="s">
        <v>676</v>
      </c>
      <c r="G4026" s="962" t="s">
        <v>676</v>
      </c>
      <c r="H4026" s="962" t="s">
        <v>32</v>
      </c>
      <c r="I4026" s="963" t="s">
        <v>711</v>
      </c>
    </row>
    <row r="4027" spans="1:9">
      <c r="A4027" s="968" t="s">
        <v>746</v>
      </c>
      <c r="B4027" s="962" t="s">
        <v>687</v>
      </c>
      <c r="C4027" s="965">
        <v>188.02100833842266</v>
      </c>
      <c r="D4027" s="979">
        <v>0</v>
      </c>
      <c r="E4027" s="962">
        <v>168</v>
      </c>
      <c r="F4027" s="962" t="s">
        <v>676</v>
      </c>
      <c r="G4027" s="962" t="s">
        <v>676</v>
      </c>
      <c r="H4027" s="962" t="s">
        <v>46</v>
      </c>
      <c r="I4027" s="963" t="s">
        <v>682</v>
      </c>
    </row>
    <row r="4028" spans="1:9">
      <c r="A4028" s="968" t="s">
        <v>63</v>
      </c>
      <c r="B4028" s="962" t="s">
        <v>687</v>
      </c>
      <c r="C4028" s="965">
        <v>564.06302501526795</v>
      </c>
      <c r="D4028" s="979">
        <v>0</v>
      </c>
      <c r="E4028" s="962">
        <v>168</v>
      </c>
      <c r="F4028" s="962" t="s">
        <v>676</v>
      </c>
      <c r="G4028" s="962" t="s">
        <v>676</v>
      </c>
      <c r="H4028" s="962" t="s">
        <v>64</v>
      </c>
      <c r="I4028" s="963" t="s">
        <v>683</v>
      </c>
    </row>
    <row r="4029" spans="1:9">
      <c r="A4029" s="966" t="s">
        <v>166</v>
      </c>
      <c r="B4029" s="962" t="s">
        <v>687</v>
      </c>
      <c r="C4029" s="965">
        <v>2256.2521000610718</v>
      </c>
      <c r="D4029" s="979">
        <v>0</v>
      </c>
      <c r="E4029" s="962">
        <v>168</v>
      </c>
      <c r="F4029" s="962" t="s">
        <v>676</v>
      </c>
      <c r="G4029" s="962" t="s">
        <v>676</v>
      </c>
      <c r="H4029" s="962" t="s">
        <v>146</v>
      </c>
      <c r="I4029" s="963" t="s">
        <v>683</v>
      </c>
    </row>
    <row r="4030" spans="1:9">
      <c r="A4030" s="966" t="s">
        <v>173</v>
      </c>
      <c r="B4030" s="962" t="s">
        <v>687</v>
      </c>
      <c r="C4030" s="965">
        <v>4857.2093820759183</v>
      </c>
      <c r="D4030" s="979">
        <v>0</v>
      </c>
      <c r="E4030" s="962">
        <v>168</v>
      </c>
      <c r="F4030" s="962" t="s">
        <v>676</v>
      </c>
      <c r="G4030" s="962" t="s">
        <v>676</v>
      </c>
      <c r="H4030" s="962" t="s">
        <v>146</v>
      </c>
      <c r="I4030" s="963" t="s">
        <v>683</v>
      </c>
    </row>
    <row r="4031" spans="1:9">
      <c r="A4031" s="969" t="s">
        <v>52</v>
      </c>
      <c r="B4031" s="962" t="s">
        <v>687</v>
      </c>
      <c r="C4031" s="965">
        <v>2256.2521000610718</v>
      </c>
      <c r="D4031" s="979">
        <v>0</v>
      </c>
      <c r="E4031" s="962">
        <v>168</v>
      </c>
      <c r="F4031" s="962" t="s">
        <v>676</v>
      </c>
      <c r="G4031" s="962" t="s">
        <v>676</v>
      </c>
      <c r="H4031" s="962" t="s">
        <v>54</v>
      </c>
      <c r="I4031" s="962" t="s">
        <v>721</v>
      </c>
    </row>
    <row r="4032" spans="1:9">
      <c r="A4032" s="966" t="s">
        <v>185</v>
      </c>
      <c r="B4032" s="962" t="s">
        <v>687</v>
      </c>
      <c r="C4032" s="965">
        <v>80606.695396996656</v>
      </c>
      <c r="D4032" s="979">
        <v>0</v>
      </c>
      <c r="E4032" s="962">
        <v>168</v>
      </c>
      <c r="F4032" s="962" t="s">
        <v>676</v>
      </c>
      <c r="G4032" s="962" t="s">
        <v>676</v>
      </c>
      <c r="H4032" s="962" t="s">
        <v>146</v>
      </c>
      <c r="I4032" s="963" t="s">
        <v>681</v>
      </c>
    </row>
    <row r="4033" spans="1:9">
      <c r="A4033" s="968" t="s">
        <v>747</v>
      </c>
      <c r="B4033" s="962" t="s">
        <v>687</v>
      </c>
      <c r="C4033" s="965">
        <v>501.38935556912708</v>
      </c>
      <c r="D4033" s="979">
        <v>0</v>
      </c>
      <c r="E4033" s="962">
        <v>168</v>
      </c>
      <c r="F4033" s="962" t="s">
        <v>676</v>
      </c>
      <c r="G4033" s="962" t="s">
        <v>676</v>
      </c>
      <c r="H4033" s="962" t="s">
        <v>24</v>
      </c>
      <c r="I4033" s="962" t="s">
        <v>683</v>
      </c>
    </row>
    <row r="4034" spans="1:9">
      <c r="A4034" s="966" t="s">
        <v>181</v>
      </c>
      <c r="B4034" s="962" t="s">
        <v>687</v>
      </c>
      <c r="C4034" s="965">
        <v>14380.125267364547</v>
      </c>
      <c r="D4034" s="979">
        <v>0</v>
      </c>
      <c r="E4034" s="962">
        <v>168</v>
      </c>
      <c r="F4034" s="962" t="s">
        <v>676</v>
      </c>
      <c r="G4034" s="962" t="s">
        <v>676</v>
      </c>
      <c r="H4034" s="962" t="s">
        <v>146</v>
      </c>
      <c r="I4034" s="963" t="s">
        <v>681</v>
      </c>
    </row>
    <row r="4035" spans="1:9">
      <c r="A4035" s="967" t="s">
        <v>261</v>
      </c>
      <c r="B4035" s="962" t="s">
        <v>687</v>
      </c>
      <c r="C4035" s="965">
        <v>1046.6502797505527</v>
      </c>
      <c r="D4035" s="979">
        <v>0</v>
      </c>
      <c r="E4035" s="962">
        <v>168</v>
      </c>
      <c r="F4035" s="962" t="s">
        <v>676</v>
      </c>
      <c r="G4035" s="962" t="s">
        <v>676</v>
      </c>
      <c r="H4035" s="962" t="s">
        <v>79</v>
      </c>
      <c r="I4035" s="962" t="s">
        <v>683</v>
      </c>
    </row>
    <row r="4036" spans="1:9">
      <c r="A4036" s="966" t="s">
        <v>190</v>
      </c>
      <c r="B4036" s="962" t="s">
        <v>687</v>
      </c>
      <c r="C4036" s="965">
        <v>2018.9874943006814</v>
      </c>
      <c r="D4036" s="979">
        <v>0</v>
      </c>
      <c r="E4036" s="962">
        <v>168</v>
      </c>
      <c r="F4036" s="962" t="s">
        <v>676</v>
      </c>
      <c r="G4036" s="962" t="s">
        <v>676</v>
      </c>
      <c r="H4036" s="962" t="s">
        <v>146</v>
      </c>
      <c r="I4036" s="963" t="s">
        <v>681</v>
      </c>
    </row>
    <row r="4037" spans="1:9">
      <c r="A4037" s="968" t="s">
        <v>83</v>
      </c>
      <c r="B4037" s="962" t="s">
        <v>687</v>
      </c>
      <c r="C4037" s="965">
        <v>62.673669446140885</v>
      </c>
      <c r="D4037" s="979">
        <v>0</v>
      </c>
      <c r="E4037" s="962">
        <v>168</v>
      </c>
      <c r="F4037" s="962" t="s">
        <v>676</v>
      </c>
      <c r="G4037" s="962" t="s">
        <v>676</v>
      </c>
      <c r="H4037" s="962" t="s">
        <v>87</v>
      </c>
      <c r="I4037" s="962" t="s">
        <v>682</v>
      </c>
    </row>
    <row r="4038" spans="1:9">
      <c r="A4038" s="966" t="s">
        <v>192</v>
      </c>
      <c r="B4038" s="962" t="s">
        <v>687</v>
      </c>
      <c r="C4038" s="965">
        <v>0</v>
      </c>
      <c r="D4038" s="979">
        <v>0</v>
      </c>
      <c r="E4038" s="962">
        <v>168</v>
      </c>
      <c r="F4038" s="962" t="s">
        <v>676</v>
      </c>
      <c r="G4038" s="962" t="s">
        <v>676</v>
      </c>
      <c r="H4038" s="962" t="s">
        <v>146</v>
      </c>
      <c r="I4038" s="962" t="s">
        <v>683</v>
      </c>
    </row>
    <row r="4039" spans="1:9">
      <c r="A4039" s="966" t="s">
        <v>94</v>
      </c>
      <c r="B4039" s="962" t="s">
        <v>687</v>
      </c>
      <c r="C4039" s="965">
        <v>626.73669446140877</v>
      </c>
      <c r="D4039" s="979">
        <v>0</v>
      </c>
      <c r="E4039" s="962">
        <v>168</v>
      </c>
      <c r="F4039" s="962" t="s">
        <v>676</v>
      </c>
      <c r="G4039" s="962" t="s">
        <v>676</v>
      </c>
      <c r="H4039" s="962" t="s">
        <v>95</v>
      </c>
      <c r="I4039" s="962" t="s">
        <v>726</v>
      </c>
    </row>
    <row r="4040" spans="1:9">
      <c r="A4040" s="966" t="s">
        <v>196</v>
      </c>
      <c r="B4040" s="962" t="s">
        <v>687</v>
      </c>
      <c r="C4040" s="965">
        <v>52347.436289776713</v>
      </c>
      <c r="D4040" s="979">
        <v>0</v>
      </c>
      <c r="E4040" s="962">
        <v>168</v>
      </c>
      <c r="F4040" s="962" t="s">
        <v>676</v>
      </c>
      <c r="G4040" s="962" t="s">
        <v>676</v>
      </c>
      <c r="H4040" s="962" t="s">
        <v>146</v>
      </c>
      <c r="I4040" s="962" t="s">
        <v>681</v>
      </c>
    </row>
    <row r="4041" spans="1:9">
      <c r="A4041" s="966" t="s">
        <v>100</v>
      </c>
      <c r="B4041" s="962" t="s">
        <v>687</v>
      </c>
      <c r="C4041" s="965">
        <v>62.673669446140885</v>
      </c>
      <c r="D4041" s="979">
        <v>0</v>
      </c>
      <c r="E4041" s="962">
        <v>168</v>
      </c>
      <c r="F4041" s="962" t="s">
        <v>676</v>
      </c>
      <c r="G4041" s="962" t="s">
        <v>676</v>
      </c>
      <c r="H4041" s="962" t="s">
        <v>24</v>
      </c>
      <c r="I4041" s="962" t="s">
        <v>682</v>
      </c>
    </row>
    <row r="4042" spans="1:9">
      <c r="A4042" s="966" t="s">
        <v>198</v>
      </c>
      <c r="B4042" s="962" t="s">
        <v>687</v>
      </c>
      <c r="C4042" s="965">
        <v>5045.2303904143409</v>
      </c>
      <c r="D4042" s="979">
        <v>0</v>
      </c>
      <c r="E4042" s="962">
        <v>168</v>
      </c>
      <c r="F4042" s="962" t="s">
        <v>676</v>
      </c>
      <c r="G4042" s="962" t="s">
        <v>676</v>
      </c>
      <c r="H4042" s="962" t="s">
        <v>146</v>
      </c>
      <c r="I4042" s="962" t="s">
        <v>683</v>
      </c>
    </row>
    <row r="4043" spans="1:9">
      <c r="A4043" s="966" t="s">
        <v>201</v>
      </c>
      <c r="B4043" s="962" t="s">
        <v>687</v>
      </c>
      <c r="C4043" s="965">
        <v>3396.1294631127594</v>
      </c>
      <c r="D4043" s="979">
        <v>0</v>
      </c>
      <c r="E4043" s="962">
        <v>168</v>
      </c>
      <c r="F4043" s="962" t="s">
        <v>676</v>
      </c>
      <c r="G4043" s="962" t="s">
        <v>676</v>
      </c>
      <c r="H4043" s="962" t="s">
        <v>146</v>
      </c>
      <c r="I4043" s="963" t="s">
        <v>683</v>
      </c>
    </row>
    <row r="4044" spans="1:9">
      <c r="A4044" s="968" t="s">
        <v>103</v>
      </c>
      <c r="B4044" s="962" t="s">
        <v>687</v>
      </c>
      <c r="C4044" s="965">
        <v>250.69467778456354</v>
      </c>
      <c r="D4044" s="979">
        <v>0</v>
      </c>
      <c r="E4044" s="962">
        <v>168</v>
      </c>
      <c r="F4044" s="962" t="s">
        <v>676</v>
      </c>
      <c r="G4044" s="962" t="s">
        <v>676</v>
      </c>
      <c r="H4044" s="962" t="s">
        <v>79</v>
      </c>
      <c r="I4044" s="962" t="s">
        <v>682</v>
      </c>
    </row>
    <row r="4045" spans="1:9">
      <c r="A4045" s="968" t="s">
        <v>107</v>
      </c>
      <c r="B4045" s="962" t="s">
        <v>687</v>
      </c>
      <c r="C4045" s="965">
        <v>188.02100833842266</v>
      </c>
      <c r="D4045" s="979">
        <v>0</v>
      </c>
      <c r="E4045" s="962">
        <v>168</v>
      </c>
      <c r="F4045" s="962" t="s">
        <v>676</v>
      </c>
      <c r="G4045" s="962" t="s">
        <v>676</v>
      </c>
      <c r="H4045" s="962" t="s">
        <v>79</v>
      </c>
      <c r="I4045" s="962" t="s">
        <v>682</v>
      </c>
    </row>
    <row r="4046" spans="1:9">
      <c r="A4046" s="968" t="s">
        <v>108</v>
      </c>
      <c r="B4046" s="962" t="s">
        <v>687</v>
      </c>
      <c r="C4046" s="965">
        <v>0</v>
      </c>
      <c r="D4046" s="979">
        <v>0</v>
      </c>
      <c r="E4046" s="962">
        <v>168</v>
      </c>
      <c r="F4046" s="962" t="s">
        <v>676</v>
      </c>
      <c r="G4046" s="962" t="s">
        <v>676</v>
      </c>
      <c r="H4046" s="962" t="s">
        <v>32</v>
      </c>
      <c r="I4046" s="962" t="s">
        <v>682</v>
      </c>
    </row>
    <row r="4047" spans="1:9">
      <c r="A4047" s="966" t="s">
        <v>203</v>
      </c>
      <c r="B4047" s="962" t="s">
        <v>687</v>
      </c>
      <c r="C4047" s="965">
        <v>10097.424521878253</v>
      </c>
      <c r="D4047" s="979">
        <v>0</v>
      </c>
      <c r="E4047" s="962">
        <v>168</v>
      </c>
      <c r="F4047" s="962" t="s">
        <v>676</v>
      </c>
      <c r="G4047" s="962" t="s">
        <v>676</v>
      </c>
      <c r="H4047" s="962" t="s">
        <v>146</v>
      </c>
      <c r="I4047" s="963" t="s">
        <v>681</v>
      </c>
    </row>
    <row r="4048" spans="1:9">
      <c r="A4048" s="966" t="s">
        <v>204</v>
      </c>
      <c r="B4048" s="962" t="s">
        <v>687</v>
      </c>
      <c r="C4048" s="965">
        <v>216896.85697457465</v>
      </c>
      <c r="D4048" s="979">
        <v>0</v>
      </c>
      <c r="E4048" s="962">
        <v>168</v>
      </c>
      <c r="F4048" s="962" t="s">
        <v>676</v>
      </c>
      <c r="G4048" s="962" t="s">
        <v>676</v>
      </c>
      <c r="H4048" s="962" t="s">
        <v>146</v>
      </c>
      <c r="I4048" s="963" t="s">
        <v>681</v>
      </c>
    </row>
    <row r="4049" spans="1:9">
      <c r="A4049" s="966" t="s">
        <v>262</v>
      </c>
      <c r="B4049" s="962" t="s">
        <v>687</v>
      </c>
      <c r="C4049" s="965">
        <v>30171.104471372222</v>
      </c>
      <c r="D4049" s="979">
        <v>0</v>
      </c>
      <c r="E4049" s="962">
        <v>168</v>
      </c>
      <c r="F4049" s="962" t="s">
        <v>676</v>
      </c>
      <c r="G4049" s="962" t="s">
        <v>676</v>
      </c>
      <c r="H4049" s="962" t="s">
        <v>146</v>
      </c>
      <c r="I4049" s="963" t="s">
        <v>681</v>
      </c>
    </row>
    <row r="4050" spans="1:9">
      <c r="A4050" s="966" t="s">
        <v>263</v>
      </c>
      <c r="B4050" s="962" t="s">
        <v>687</v>
      </c>
      <c r="C4050" s="965">
        <v>150.41680667073811</v>
      </c>
      <c r="D4050" s="979">
        <v>0</v>
      </c>
      <c r="E4050" s="962">
        <v>168</v>
      </c>
      <c r="F4050" s="962" t="s">
        <v>676</v>
      </c>
      <c r="G4050" s="962" t="s">
        <v>676</v>
      </c>
      <c r="H4050" s="962" t="s">
        <v>24</v>
      </c>
      <c r="I4050" s="962" t="s">
        <v>683</v>
      </c>
    </row>
    <row r="4051" spans="1:9">
      <c r="A4051" s="969" t="s">
        <v>122</v>
      </c>
      <c r="B4051" s="962" t="s">
        <v>687</v>
      </c>
      <c r="C4051" s="965">
        <v>752.08403335369064</v>
      </c>
      <c r="D4051" s="979">
        <v>0</v>
      </c>
      <c r="E4051" s="962">
        <v>168</v>
      </c>
      <c r="F4051" s="962" t="s">
        <v>676</v>
      </c>
      <c r="G4051" s="962" t="s">
        <v>676</v>
      </c>
      <c r="H4051" s="962" t="s">
        <v>79</v>
      </c>
      <c r="I4051" s="962" t="s">
        <v>683</v>
      </c>
    </row>
    <row r="4052" spans="1:9">
      <c r="A4052" s="969" t="s">
        <v>120</v>
      </c>
      <c r="B4052" s="962" t="s">
        <v>687</v>
      </c>
      <c r="C4052" s="965">
        <v>62.673669446140885</v>
      </c>
      <c r="D4052" s="979">
        <v>0</v>
      </c>
      <c r="E4052" s="962">
        <v>168</v>
      </c>
      <c r="F4052" s="962" t="s">
        <v>676</v>
      </c>
      <c r="G4052" s="962" t="s">
        <v>676</v>
      </c>
      <c r="H4052" s="962" t="s">
        <v>79</v>
      </c>
    </row>
    <row r="4053" spans="1:9">
      <c r="A4053" s="969" t="s">
        <v>123</v>
      </c>
      <c r="B4053" s="962" t="s">
        <v>687</v>
      </c>
      <c r="C4053" s="965">
        <v>0</v>
      </c>
      <c r="D4053" s="979">
        <v>0</v>
      </c>
      <c r="E4053" s="962">
        <v>168</v>
      </c>
      <c r="F4053" s="962" t="s">
        <v>676</v>
      </c>
      <c r="G4053" s="962" t="s">
        <v>676</v>
      </c>
      <c r="H4053" s="962" t="s">
        <v>54</v>
      </c>
      <c r="I4053" s="962" t="s">
        <v>683</v>
      </c>
    </row>
    <row r="4054" spans="1:9">
      <c r="A4054" s="967" t="s">
        <v>214</v>
      </c>
      <c r="B4054" s="962" t="s">
        <v>687</v>
      </c>
      <c r="C4054" s="965">
        <v>1598.1785708765926</v>
      </c>
      <c r="D4054" s="979">
        <v>0</v>
      </c>
      <c r="E4054" s="962">
        <v>168</v>
      </c>
      <c r="F4054" s="962" t="s">
        <v>676</v>
      </c>
      <c r="G4054" s="962" t="s">
        <v>676</v>
      </c>
      <c r="H4054" s="962" t="s">
        <v>146</v>
      </c>
      <c r="I4054" s="962" t="s">
        <v>683</v>
      </c>
    </row>
    <row r="4055" spans="1:9" ht="15.6">
      <c r="A4055" s="967" t="s">
        <v>218</v>
      </c>
      <c r="B4055" s="962" t="s">
        <v>687</v>
      </c>
      <c r="C4055" s="965">
        <v>473.53439137084217</v>
      </c>
      <c r="D4055" s="979">
        <v>0</v>
      </c>
      <c r="E4055" s="962">
        <v>168</v>
      </c>
      <c r="F4055" s="962" t="s">
        <v>676</v>
      </c>
      <c r="G4055" s="962" t="s">
        <v>676</v>
      </c>
      <c r="H4055" s="962" t="s">
        <v>146</v>
      </c>
      <c r="I4055" s="973" t="s">
        <v>742</v>
      </c>
    </row>
    <row r="4056" spans="1:9">
      <c r="A4056" s="969" t="s">
        <v>126</v>
      </c>
      <c r="B4056" s="962" t="s">
        <v>687</v>
      </c>
      <c r="C4056" s="965">
        <v>0</v>
      </c>
      <c r="D4056" s="979">
        <v>0</v>
      </c>
      <c r="E4056" s="962">
        <v>168</v>
      </c>
      <c r="F4056" s="962" t="s">
        <v>676</v>
      </c>
      <c r="G4056" s="962" t="s">
        <v>676</v>
      </c>
      <c r="H4056" s="962" t="s">
        <v>32</v>
      </c>
      <c r="I4056" s="962" t="s">
        <v>681</v>
      </c>
    </row>
    <row r="4057" spans="1:9">
      <c r="A4057" s="968" t="s">
        <v>129</v>
      </c>
      <c r="B4057" s="962" t="s">
        <v>687</v>
      </c>
      <c r="C4057" s="965">
        <v>125.34733889228177</v>
      </c>
      <c r="D4057" s="979">
        <v>0</v>
      </c>
      <c r="E4057" s="962">
        <v>168</v>
      </c>
      <c r="F4057" s="962" t="s">
        <v>676</v>
      </c>
      <c r="G4057" s="962" t="s">
        <v>676</v>
      </c>
      <c r="H4057" s="962" t="s">
        <v>24</v>
      </c>
      <c r="I4057" s="962" t="s">
        <v>682</v>
      </c>
    </row>
    <row r="4058" spans="1:9">
      <c r="A4058" s="968" t="s">
        <v>264</v>
      </c>
      <c r="B4058" s="962" t="s">
        <v>687</v>
      </c>
      <c r="C4058" s="965">
        <v>0</v>
      </c>
      <c r="D4058" s="979">
        <v>0</v>
      </c>
      <c r="E4058" s="962">
        <v>168</v>
      </c>
      <c r="F4058" s="962" t="s">
        <v>676</v>
      </c>
      <c r="G4058" s="962" t="s">
        <v>676</v>
      </c>
      <c r="H4058" s="962" t="s">
        <v>133</v>
      </c>
      <c r="I4058" s="962" t="s">
        <v>682</v>
      </c>
    </row>
    <row r="4059" spans="1:9">
      <c r="A4059" s="968" t="s">
        <v>138</v>
      </c>
      <c r="B4059" s="962" t="s">
        <v>687</v>
      </c>
      <c r="C4059" s="965">
        <v>188.02100833842266</v>
      </c>
      <c r="D4059" s="979">
        <v>0</v>
      </c>
      <c r="E4059" s="962">
        <v>168</v>
      </c>
      <c r="F4059" s="962" t="s">
        <v>676</v>
      </c>
      <c r="G4059" s="962" t="s">
        <v>676</v>
      </c>
      <c r="H4059" s="962" t="s">
        <v>87</v>
      </c>
      <c r="I4059" s="962" t="s">
        <v>682</v>
      </c>
    </row>
    <row r="4060" spans="1:9">
      <c r="A4060" s="966" t="s">
        <v>212</v>
      </c>
      <c r="B4060" s="962" t="s">
        <v>687</v>
      </c>
      <c r="C4060" s="965">
        <v>752.08403335369064</v>
      </c>
      <c r="D4060" s="979">
        <v>0</v>
      </c>
      <c r="E4060" s="962">
        <v>168</v>
      </c>
      <c r="F4060" s="962" t="s">
        <v>676</v>
      </c>
      <c r="G4060" s="962" t="s">
        <v>676</v>
      </c>
      <c r="H4060" s="962" t="s">
        <v>146</v>
      </c>
      <c r="I4060" s="962" t="s">
        <v>705</v>
      </c>
    </row>
    <row r="4061" spans="1:9">
      <c r="A4061" s="962" t="s">
        <v>20</v>
      </c>
      <c r="B4061" s="962" t="s">
        <v>687</v>
      </c>
      <c r="C4061" s="971">
        <v>902.45851840697185</v>
      </c>
      <c r="D4061" s="979">
        <v>100</v>
      </c>
      <c r="E4061" s="962">
        <v>168</v>
      </c>
      <c r="F4061" s="962">
        <v>1</v>
      </c>
      <c r="G4061" s="962" t="s">
        <v>685</v>
      </c>
      <c r="H4061" s="962" t="s">
        <v>24</v>
      </c>
      <c r="I4061" s="963" t="s">
        <v>683</v>
      </c>
    </row>
    <row r="4062" spans="1:9">
      <c r="A4062" s="962" t="s">
        <v>143</v>
      </c>
      <c r="B4062" s="962" t="s">
        <v>687</v>
      </c>
      <c r="C4062" s="964">
        <v>0</v>
      </c>
      <c r="D4062" s="979">
        <v>100</v>
      </c>
      <c r="E4062" s="962">
        <v>168</v>
      </c>
      <c r="F4062" s="962">
        <v>1</v>
      </c>
      <c r="G4062" s="962" t="s">
        <v>685</v>
      </c>
      <c r="H4062" s="962" t="s">
        <v>146</v>
      </c>
      <c r="I4062" s="963" t="s">
        <v>681</v>
      </c>
    </row>
    <row r="4063" spans="1:9">
      <c r="A4063" s="966" t="s">
        <v>152</v>
      </c>
      <c r="B4063" s="962" t="s">
        <v>687</v>
      </c>
      <c r="C4063" s="964">
        <v>4316.3640979070296</v>
      </c>
      <c r="D4063" s="979">
        <v>100</v>
      </c>
      <c r="E4063" s="962">
        <v>168</v>
      </c>
      <c r="F4063" s="962">
        <v>1</v>
      </c>
      <c r="G4063" s="962" t="s">
        <v>685</v>
      </c>
      <c r="H4063" s="962" t="s">
        <v>146</v>
      </c>
      <c r="I4063" s="963" t="s">
        <v>681</v>
      </c>
    </row>
    <row r="4064" spans="1:9">
      <c r="A4064" s="966" t="s">
        <v>158</v>
      </c>
      <c r="B4064" s="962" t="s">
        <v>687</v>
      </c>
      <c r="C4064" s="964">
        <v>898.25530904781283</v>
      </c>
      <c r="D4064" s="979">
        <v>100</v>
      </c>
      <c r="E4064" s="962">
        <v>168</v>
      </c>
      <c r="F4064" s="962">
        <v>1</v>
      </c>
      <c r="G4064" s="962" t="s">
        <v>685</v>
      </c>
      <c r="H4064" s="962" t="s">
        <v>146</v>
      </c>
      <c r="I4064" s="963" t="s">
        <v>683</v>
      </c>
    </row>
    <row r="4065" spans="1:9">
      <c r="A4065" s="966" t="s">
        <v>30</v>
      </c>
      <c r="B4065" s="962" t="s">
        <v>687</v>
      </c>
      <c r="C4065" s="964">
        <v>1579.3024072122007</v>
      </c>
      <c r="D4065" s="979">
        <v>100</v>
      </c>
      <c r="E4065" s="962">
        <v>168</v>
      </c>
      <c r="F4065" s="962">
        <v>1</v>
      </c>
      <c r="G4065" s="962" t="s">
        <v>685</v>
      </c>
      <c r="H4065" s="962" t="s">
        <v>32</v>
      </c>
      <c r="I4065" s="963" t="s">
        <v>681</v>
      </c>
    </row>
    <row r="4066" spans="1:9">
      <c r="A4066" s="967" t="s">
        <v>39</v>
      </c>
      <c r="B4066" s="962" t="s">
        <v>687</v>
      </c>
      <c r="C4066" s="964">
        <v>0</v>
      </c>
      <c r="D4066" s="979">
        <v>100</v>
      </c>
      <c r="E4066" s="962">
        <v>168</v>
      </c>
      <c r="F4066" s="962">
        <v>1</v>
      </c>
      <c r="G4066" s="962" t="s">
        <v>685</v>
      </c>
      <c r="H4066" s="962" t="s">
        <v>24</v>
      </c>
      <c r="I4066" s="963" t="s">
        <v>682</v>
      </c>
    </row>
    <row r="4067" spans="1:9">
      <c r="A4067" s="968" t="s">
        <v>70</v>
      </c>
      <c r="B4067" s="962" t="s">
        <v>687</v>
      </c>
      <c r="C4067" s="964">
        <v>2938.9274119174411</v>
      </c>
      <c r="D4067" s="979">
        <v>100</v>
      </c>
      <c r="E4067" s="962">
        <v>168</v>
      </c>
      <c r="F4067" s="962">
        <v>1</v>
      </c>
      <c r="G4067" s="962" t="s">
        <v>685</v>
      </c>
      <c r="H4067" s="962" t="s">
        <v>32</v>
      </c>
      <c r="I4067" s="963" t="s">
        <v>711</v>
      </c>
    </row>
    <row r="4068" spans="1:9">
      <c r="A4068" s="968" t="s">
        <v>746</v>
      </c>
      <c r="B4068" s="962" t="s">
        <v>687</v>
      </c>
      <c r="C4068" s="964">
        <v>801.52565779566578</v>
      </c>
      <c r="D4068" s="979">
        <v>100</v>
      </c>
      <c r="E4068" s="962">
        <v>168</v>
      </c>
      <c r="F4068" s="962">
        <v>1</v>
      </c>
      <c r="G4068" s="962" t="s">
        <v>685</v>
      </c>
      <c r="H4068" s="962" t="s">
        <v>46</v>
      </c>
      <c r="I4068" s="963" t="s">
        <v>682</v>
      </c>
    </row>
    <row r="4069" spans="1:9">
      <c r="A4069" s="968" t="s">
        <v>63</v>
      </c>
      <c r="B4069" s="962" t="s">
        <v>687</v>
      </c>
      <c r="C4069" s="964">
        <v>623.40884495218438</v>
      </c>
      <c r="D4069" s="979">
        <v>100</v>
      </c>
      <c r="E4069" s="962">
        <v>168</v>
      </c>
      <c r="F4069" s="962">
        <v>1</v>
      </c>
      <c r="G4069" s="962" t="s">
        <v>685</v>
      </c>
      <c r="H4069" s="962" t="s">
        <v>64</v>
      </c>
      <c r="I4069" s="963" t="s">
        <v>683</v>
      </c>
    </row>
    <row r="4070" spans="1:9">
      <c r="A4070" s="966" t="s">
        <v>166</v>
      </c>
      <c r="B4070" s="962" t="s">
        <v>687</v>
      </c>
      <c r="C4070" s="964">
        <v>5223.7361835648562</v>
      </c>
      <c r="D4070" s="979">
        <v>100</v>
      </c>
      <c r="E4070" s="962">
        <v>168</v>
      </c>
      <c r="F4070" s="962">
        <v>1</v>
      </c>
      <c r="G4070" s="962" t="s">
        <v>685</v>
      </c>
      <c r="H4070" s="962" t="s">
        <v>146</v>
      </c>
      <c r="I4070" s="963" t="s">
        <v>683</v>
      </c>
    </row>
    <row r="4071" spans="1:9">
      <c r="A4071" s="966" t="s">
        <v>173</v>
      </c>
      <c r="B4071" s="962" t="s">
        <v>687</v>
      </c>
      <c r="C4071" s="964">
        <v>0</v>
      </c>
      <c r="D4071" s="979">
        <v>100</v>
      </c>
      <c r="E4071" s="962">
        <v>168</v>
      </c>
      <c r="F4071" s="962">
        <v>1</v>
      </c>
      <c r="G4071" s="962" t="s">
        <v>685</v>
      </c>
      <c r="H4071" s="962" t="s">
        <v>146</v>
      </c>
      <c r="I4071" s="963" t="s">
        <v>683</v>
      </c>
    </row>
    <row r="4072" spans="1:9">
      <c r="A4072" s="969" t="s">
        <v>52</v>
      </c>
      <c r="B4072" s="962" t="s">
        <v>687</v>
      </c>
      <c r="C4072" s="964">
        <v>1959.2849412782939</v>
      </c>
      <c r="D4072" s="979">
        <v>100</v>
      </c>
      <c r="E4072" s="962">
        <v>168</v>
      </c>
      <c r="F4072" s="962">
        <v>1</v>
      </c>
      <c r="G4072" s="962" t="s">
        <v>685</v>
      </c>
      <c r="H4072" s="962" t="s">
        <v>54</v>
      </c>
      <c r="I4072" s="962" t="s">
        <v>721</v>
      </c>
    </row>
    <row r="4073" spans="1:9">
      <c r="A4073" s="966" t="s">
        <v>185</v>
      </c>
      <c r="B4073" s="962" t="s">
        <v>687</v>
      </c>
      <c r="C4073" s="964">
        <v>60013.491474063623</v>
      </c>
      <c r="D4073" s="979">
        <v>100</v>
      </c>
      <c r="E4073" s="962">
        <v>168</v>
      </c>
      <c r="F4073" s="962">
        <v>1</v>
      </c>
      <c r="G4073" s="962" t="s">
        <v>685</v>
      </c>
      <c r="H4073" s="962" t="s">
        <v>146</v>
      </c>
      <c r="I4073" s="963" t="s">
        <v>681</v>
      </c>
    </row>
    <row r="4074" spans="1:9">
      <c r="A4074" s="968" t="s">
        <v>747</v>
      </c>
      <c r="B4074" s="962" t="s">
        <v>687</v>
      </c>
      <c r="C4074" s="964">
        <v>712.46725137392502</v>
      </c>
      <c r="D4074" s="979">
        <v>100</v>
      </c>
      <c r="E4074" s="962">
        <v>168</v>
      </c>
      <c r="F4074" s="962">
        <v>1</v>
      </c>
      <c r="G4074" s="962" t="s">
        <v>685</v>
      </c>
      <c r="H4074" s="962" t="s">
        <v>24</v>
      </c>
      <c r="I4074" s="962" t="s">
        <v>683</v>
      </c>
    </row>
    <row r="4075" spans="1:9">
      <c r="A4075" s="966" t="s">
        <v>181</v>
      </c>
      <c r="B4075" s="962" t="s">
        <v>687</v>
      </c>
      <c r="C4075" s="964">
        <v>53078.810227357419</v>
      </c>
      <c r="D4075" s="979">
        <v>100</v>
      </c>
      <c r="E4075" s="962">
        <v>168</v>
      </c>
      <c r="F4075" s="962">
        <v>1</v>
      </c>
      <c r="G4075" s="962" t="s">
        <v>685</v>
      </c>
      <c r="H4075" s="962" t="s">
        <v>146</v>
      </c>
      <c r="I4075" s="963" t="s">
        <v>681</v>
      </c>
    </row>
    <row r="4076" spans="1:9">
      <c r="A4076" s="967" t="s">
        <v>261</v>
      </c>
      <c r="B4076" s="962" t="s">
        <v>687</v>
      </c>
      <c r="C4076" s="964">
        <v>1033.0775144921913</v>
      </c>
      <c r="D4076" s="979">
        <v>100</v>
      </c>
      <c r="E4076" s="962">
        <v>168</v>
      </c>
      <c r="F4076" s="962">
        <v>1</v>
      </c>
      <c r="G4076" s="962" t="s">
        <v>685</v>
      </c>
      <c r="H4076" s="962" t="s">
        <v>79</v>
      </c>
      <c r="I4076" s="962" t="s">
        <v>683</v>
      </c>
    </row>
    <row r="4077" spans="1:9">
      <c r="A4077" s="966" t="s">
        <v>190</v>
      </c>
      <c r="B4077" s="962" t="s">
        <v>687</v>
      </c>
      <c r="C4077" s="964">
        <v>15585.221123804609</v>
      </c>
      <c r="D4077" s="979">
        <v>100</v>
      </c>
      <c r="E4077" s="962">
        <v>168</v>
      </c>
      <c r="F4077" s="962">
        <v>1</v>
      </c>
      <c r="G4077" s="962" t="s">
        <v>685</v>
      </c>
      <c r="H4077" s="962" t="s">
        <v>146</v>
      </c>
      <c r="I4077" s="963" t="s">
        <v>681</v>
      </c>
    </row>
    <row r="4078" spans="1:9">
      <c r="A4078" s="968" t="s">
        <v>83</v>
      </c>
      <c r="B4078" s="962" t="s">
        <v>687</v>
      </c>
      <c r="C4078" s="964">
        <v>178.11681284348126</v>
      </c>
      <c r="D4078" s="979">
        <v>100</v>
      </c>
      <c r="E4078" s="962">
        <v>168</v>
      </c>
      <c r="F4078" s="962">
        <v>1</v>
      </c>
      <c r="G4078" s="962" t="s">
        <v>685</v>
      </c>
      <c r="H4078" s="962" t="s">
        <v>87</v>
      </c>
      <c r="I4078" s="962" t="s">
        <v>682</v>
      </c>
    </row>
    <row r="4079" spans="1:9">
      <c r="A4079" s="966" t="s">
        <v>192</v>
      </c>
      <c r="B4079" s="962" t="s">
        <v>687</v>
      </c>
      <c r="C4079" s="964">
        <v>222.64601605435161</v>
      </c>
      <c r="D4079" s="979">
        <v>100</v>
      </c>
      <c r="E4079" s="962">
        <v>168</v>
      </c>
      <c r="F4079" s="962">
        <v>1</v>
      </c>
      <c r="G4079" s="962" t="s">
        <v>685</v>
      </c>
      <c r="H4079" s="962" t="s">
        <v>146</v>
      </c>
      <c r="I4079" s="962" t="s">
        <v>683</v>
      </c>
    </row>
    <row r="4080" spans="1:9">
      <c r="A4080" s="966" t="s">
        <v>94</v>
      </c>
      <c r="B4080" s="962" t="s">
        <v>687</v>
      </c>
      <c r="C4080" s="964">
        <v>1692.1097220130721</v>
      </c>
      <c r="D4080" s="979">
        <v>100</v>
      </c>
      <c r="E4080" s="962">
        <v>168</v>
      </c>
      <c r="F4080" s="962">
        <v>1</v>
      </c>
      <c r="G4080" s="962" t="s">
        <v>685</v>
      </c>
      <c r="H4080" s="962" t="s">
        <v>95</v>
      </c>
      <c r="I4080" s="962" t="s">
        <v>726</v>
      </c>
    </row>
    <row r="4081" spans="1:9">
      <c r="A4081" s="966" t="s">
        <v>196</v>
      </c>
      <c r="B4081" s="962" t="s">
        <v>687</v>
      </c>
      <c r="C4081" s="964">
        <v>54290.004554693092</v>
      </c>
      <c r="D4081" s="979">
        <v>100</v>
      </c>
      <c r="E4081" s="962">
        <v>168</v>
      </c>
      <c r="F4081" s="962">
        <v>1</v>
      </c>
      <c r="G4081" s="962" t="s">
        <v>685</v>
      </c>
      <c r="H4081" s="962" t="s">
        <v>146</v>
      </c>
      <c r="I4081" s="962" t="s">
        <v>681</v>
      </c>
    </row>
    <row r="4082" spans="1:9">
      <c r="A4082" s="966" t="s">
        <v>100</v>
      </c>
      <c r="B4082" s="962" t="s">
        <v>687</v>
      </c>
      <c r="C4082" s="964">
        <v>356.23362568696251</v>
      </c>
      <c r="D4082" s="979">
        <v>100</v>
      </c>
      <c r="E4082" s="962">
        <v>168</v>
      </c>
      <c r="F4082" s="962">
        <v>1</v>
      </c>
      <c r="G4082" s="962" t="s">
        <v>685</v>
      </c>
      <c r="H4082" s="962" t="s">
        <v>24</v>
      </c>
      <c r="I4082" s="962" t="s">
        <v>682</v>
      </c>
    </row>
    <row r="4083" spans="1:9">
      <c r="A4083" s="966" t="s">
        <v>198</v>
      </c>
      <c r="B4083" s="962" t="s">
        <v>687</v>
      </c>
      <c r="C4083" s="964">
        <v>3546.1438193384001</v>
      </c>
      <c r="D4083" s="979">
        <v>100</v>
      </c>
      <c r="E4083" s="962">
        <v>168</v>
      </c>
      <c r="F4083" s="962">
        <v>1</v>
      </c>
      <c r="G4083" s="962" t="s">
        <v>685</v>
      </c>
      <c r="H4083" s="962" t="s">
        <v>146</v>
      </c>
      <c r="I4083" s="962" t="s">
        <v>683</v>
      </c>
    </row>
    <row r="4084" spans="1:9">
      <c r="A4084" s="966" t="s">
        <v>201</v>
      </c>
      <c r="B4084" s="962" t="s">
        <v>687</v>
      </c>
      <c r="C4084" s="964">
        <v>13097.522971090655</v>
      </c>
      <c r="D4084" s="979">
        <v>100</v>
      </c>
      <c r="E4084" s="962">
        <v>168</v>
      </c>
      <c r="F4084" s="962">
        <v>1</v>
      </c>
      <c r="G4084" s="962" t="s">
        <v>685</v>
      </c>
      <c r="H4084" s="962" t="s">
        <v>146</v>
      </c>
      <c r="I4084" s="963" t="s">
        <v>683</v>
      </c>
    </row>
    <row r="4085" spans="1:9">
      <c r="A4085" s="968" t="s">
        <v>103</v>
      </c>
      <c r="B4085" s="962" t="s">
        <v>687</v>
      </c>
      <c r="C4085" s="964">
        <v>356.23362568696251</v>
      </c>
      <c r="D4085" s="979">
        <v>100</v>
      </c>
      <c r="E4085" s="962">
        <v>168</v>
      </c>
      <c r="F4085" s="962">
        <v>1</v>
      </c>
      <c r="G4085" s="962" t="s">
        <v>685</v>
      </c>
      <c r="H4085" s="962" t="s">
        <v>79</v>
      </c>
      <c r="I4085" s="962" t="s">
        <v>682</v>
      </c>
    </row>
    <row r="4086" spans="1:9">
      <c r="A4086" s="968" t="s">
        <v>107</v>
      </c>
      <c r="B4086" s="962" t="s">
        <v>687</v>
      </c>
      <c r="C4086" s="964">
        <v>356.23362568696251</v>
      </c>
      <c r="D4086" s="979">
        <v>100</v>
      </c>
      <c r="E4086" s="962">
        <v>168</v>
      </c>
      <c r="F4086" s="962">
        <v>1</v>
      </c>
      <c r="G4086" s="962" t="s">
        <v>685</v>
      </c>
      <c r="H4086" s="962" t="s">
        <v>79</v>
      </c>
      <c r="I4086" s="962" t="s">
        <v>682</v>
      </c>
    </row>
    <row r="4087" spans="1:9">
      <c r="A4087" s="968" t="s">
        <v>108</v>
      </c>
      <c r="B4087" s="962" t="s">
        <v>687</v>
      </c>
      <c r="C4087" s="964">
        <v>0</v>
      </c>
      <c r="D4087" s="979">
        <v>100</v>
      </c>
      <c r="E4087" s="962">
        <v>168</v>
      </c>
      <c r="F4087" s="962">
        <v>1</v>
      </c>
      <c r="G4087" s="962" t="s">
        <v>685</v>
      </c>
      <c r="H4087" s="962" t="s">
        <v>32</v>
      </c>
      <c r="I4087" s="962" t="s">
        <v>682</v>
      </c>
    </row>
    <row r="4088" spans="1:9">
      <c r="A4088" s="966" t="s">
        <v>203</v>
      </c>
      <c r="B4088" s="962" t="s">
        <v>687</v>
      </c>
      <c r="C4088" s="964">
        <v>54414.686323683527</v>
      </c>
      <c r="D4088" s="979">
        <v>100</v>
      </c>
      <c r="E4088" s="962">
        <v>168</v>
      </c>
      <c r="F4088" s="962">
        <v>1</v>
      </c>
      <c r="G4088" s="962" t="s">
        <v>685</v>
      </c>
      <c r="H4088" s="962" t="s">
        <v>146</v>
      </c>
      <c r="I4088" s="963" t="s">
        <v>681</v>
      </c>
    </row>
    <row r="4089" spans="1:9">
      <c r="A4089" s="966" t="s">
        <v>204</v>
      </c>
      <c r="B4089" s="962" t="s">
        <v>687</v>
      </c>
      <c r="C4089" s="964">
        <v>615815.13149795739</v>
      </c>
      <c r="D4089" s="979">
        <v>100</v>
      </c>
      <c r="E4089" s="962">
        <v>168</v>
      </c>
      <c r="F4089" s="962">
        <v>1</v>
      </c>
      <c r="G4089" s="962" t="s">
        <v>685</v>
      </c>
      <c r="H4089" s="962" t="s">
        <v>146</v>
      </c>
      <c r="I4089" s="963" t="s">
        <v>681</v>
      </c>
    </row>
    <row r="4090" spans="1:9">
      <c r="A4090" s="966" t="s">
        <v>262</v>
      </c>
      <c r="B4090" s="962" t="s">
        <v>687</v>
      </c>
      <c r="C4090" s="964">
        <v>23829.060944910401</v>
      </c>
      <c r="D4090" s="979">
        <v>100</v>
      </c>
      <c r="E4090" s="962">
        <v>168</v>
      </c>
      <c r="F4090" s="962">
        <v>1</v>
      </c>
      <c r="G4090" s="962" t="s">
        <v>685</v>
      </c>
      <c r="H4090" s="962" t="s">
        <v>146</v>
      </c>
      <c r="I4090" s="963" t="s">
        <v>681</v>
      </c>
    </row>
    <row r="4091" spans="1:9">
      <c r="A4091" s="966" t="s">
        <v>263</v>
      </c>
      <c r="B4091" s="962" t="s">
        <v>687</v>
      </c>
      <c r="C4091" s="964">
        <v>0</v>
      </c>
      <c r="D4091" s="979">
        <v>100</v>
      </c>
      <c r="E4091" s="962">
        <v>168</v>
      </c>
      <c r="F4091" s="962">
        <v>1</v>
      </c>
      <c r="G4091" s="962" t="s">
        <v>685</v>
      </c>
      <c r="H4091" s="962" t="s">
        <v>24</v>
      </c>
      <c r="I4091" s="962" t="s">
        <v>683</v>
      </c>
    </row>
    <row r="4092" spans="1:9">
      <c r="A4092" s="969" t="s">
        <v>122</v>
      </c>
      <c r="B4092" s="962" t="s">
        <v>687</v>
      </c>
      <c r="C4092" s="964">
        <v>623.40884495218438</v>
      </c>
      <c r="D4092" s="979">
        <v>100</v>
      </c>
      <c r="E4092" s="962">
        <v>168</v>
      </c>
      <c r="F4092" s="962">
        <v>1</v>
      </c>
      <c r="G4092" s="962" t="s">
        <v>685</v>
      </c>
      <c r="H4092" s="962" t="s">
        <v>79</v>
      </c>
      <c r="I4092" s="962" t="s">
        <v>683</v>
      </c>
    </row>
    <row r="4093" spans="1:9">
      <c r="A4093" s="969" t="s">
        <v>120</v>
      </c>
      <c r="B4093" s="962" t="s">
        <v>687</v>
      </c>
      <c r="C4093" s="964">
        <v>89.058406421740628</v>
      </c>
      <c r="D4093" s="979">
        <v>100</v>
      </c>
      <c r="E4093" s="962">
        <v>168</v>
      </c>
      <c r="F4093" s="962">
        <v>1</v>
      </c>
      <c r="G4093" s="962" t="s">
        <v>685</v>
      </c>
      <c r="H4093" s="962" t="s">
        <v>79</v>
      </c>
    </row>
    <row r="4094" spans="1:9">
      <c r="A4094" s="969" t="s">
        <v>123</v>
      </c>
      <c r="B4094" s="962" t="s">
        <v>687</v>
      </c>
      <c r="C4094" s="964">
        <v>0</v>
      </c>
      <c r="D4094" s="979">
        <v>100</v>
      </c>
      <c r="E4094" s="962">
        <v>168</v>
      </c>
      <c r="F4094" s="962">
        <v>1</v>
      </c>
      <c r="G4094" s="962" t="s">
        <v>685</v>
      </c>
      <c r="H4094" s="962" t="s">
        <v>54</v>
      </c>
      <c r="I4094" s="962" t="s">
        <v>683</v>
      </c>
    </row>
    <row r="4095" spans="1:9">
      <c r="A4095" s="967" t="s">
        <v>214</v>
      </c>
      <c r="B4095" s="962" t="s">
        <v>687</v>
      </c>
      <c r="C4095" s="964">
        <v>534.35043853044374</v>
      </c>
      <c r="D4095" s="979">
        <v>100</v>
      </c>
      <c r="E4095" s="962">
        <v>168</v>
      </c>
      <c r="F4095" s="962">
        <v>1</v>
      </c>
      <c r="G4095" s="962" t="s">
        <v>685</v>
      </c>
      <c r="H4095" s="962" t="s">
        <v>146</v>
      </c>
      <c r="I4095" s="962" t="s">
        <v>683</v>
      </c>
    </row>
    <row r="4096" spans="1:9" ht="15.6">
      <c r="A4096" s="967" t="s">
        <v>218</v>
      </c>
      <c r="B4096" s="962" t="s">
        <v>687</v>
      </c>
      <c r="C4096" s="964">
        <v>890.58406421740642</v>
      </c>
      <c r="D4096" s="979">
        <v>100</v>
      </c>
      <c r="E4096" s="962">
        <v>168</v>
      </c>
      <c r="F4096" s="962">
        <v>1</v>
      </c>
      <c r="G4096" s="962" t="s">
        <v>685</v>
      </c>
      <c r="H4096" s="962" t="s">
        <v>146</v>
      </c>
      <c r="I4096" s="973" t="s">
        <v>742</v>
      </c>
    </row>
    <row r="4097" spans="1:9">
      <c r="A4097" s="969" t="s">
        <v>126</v>
      </c>
      <c r="B4097" s="962" t="s">
        <v>687</v>
      </c>
      <c r="C4097" s="964">
        <v>0</v>
      </c>
      <c r="D4097" s="979">
        <v>100</v>
      </c>
      <c r="E4097" s="962">
        <v>168</v>
      </c>
      <c r="F4097" s="962">
        <v>1</v>
      </c>
      <c r="G4097" s="962" t="s">
        <v>685</v>
      </c>
      <c r="H4097" s="962" t="s">
        <v>32</v>
      </c>
      <c r="I4097" s="962" t="s">
        <v>681</v>
      </c>
    </row>
    <row r="4098" spans="1:9">
      <c r="A4098" s="968" t="s">
        <v>129</v>
      </c>
      <c r="B4098" s="962" t="s">
        <v>687</v>
      </c>
      <c r="C4098" s="964">
        <v>356.23362568696251</v>
      </c>
      <c r="D4098" s="979">
        <v>100</v>
      </c>
      <c r="E4098" s="962">
        <v>168</v>
      </c>
      <c r="F4098" s="962">
        <v>1</v>
      </c>
      <c r="G4098" s="962" t="s">
        <v>685</v>
      </c>
      <c r="H4098" s="962" t="s">
        <v>24</v>
      </c>
      <c r="I4098" s="962" t="s">
        <v>682</v>
      </c>
    </row>
    <row r="4099" spans="1:9">
      <c r="A4099" s="968" t="s">
        <v>264</v>
      </c>
      <c r="B4099" s="962" t="s">
        <v>687</v>
      </c>
      <c r="C4099" s="964">
        <v>0</v>
      </c>
      <c r="D4099" s="979">
        <v>100</v>
      </c>
      <c r="E4099" s="962">
        <v>168</v>
      </c>
      <c r="F4099" s="962">
        <v>1</v>
      </c>
      <c r="G4099" s="962" t="s">
        <v>685</v>
      </c>
      <c r="H4099" s="962" t="s">
        <v>133</v>
      </c>
      <c r="I4099" s="962" t="s">
        <v>682</v>
      </c>
    </row>
    <row r="4100" spans="1:9">
      <c r="A4100" s="968" t="s">
        <v>138</v>
      </c>
      <c r="B4100" s="962" t="s">
        <v>687</v>
      </c>
      <c r="C4100" s="964">
        <v>89.058406421740628</v>
      </c>
      <c r="D4100" s="979">
        <v>100</v>
      </c>
      <c r="E4100" s="962">
        <v>168</v>
      </c>
      <c r="F4100" s="962">
        <v>1</v>
      </c>
      <c r="G4100" s="962" t="s">
        <v>685</v>
      </c>
      <c r="H4100" s="962" t="s">
        <v>87</v>
      </c>
      <c r="I4100" s="962" t="s">
        <v>682</v>
      </c>
    </row>
    <row r="4101" spans="1:9">
      <c r="A4101" s="966" t="s">
        <v>212</v>
      </c>
      <c r="B4101" s="962" t="s">
        <v>687</v>
      </c>
      <c r="C4101" s="964">
        <v>0</v>
      </c>
      <c r="D4101" s="979">
        <v>100</v>
      </c>
      <c r="E4101" s="962">
        <v>168</v>
      </c>
      <c r="F4101" s="962">
        <v>1</v>
      </c>
      <c r="G4101" s="962" t="s">
        <v>685</v>
      </c>
      <c r="H4101" s="962" t="s">
        <v>146</v>
      </c>
      <c r="I4101" s="962" t="s">
        <v>705</v>
      </c>
    </row>
    <row r="4102" spans="1:9">
      <c r="A4102" s="962" t="s">
        <v>20</v>
      </c>
      <c r="B4102" s="962" t="s">
        <v>687</v>
      </c>
      <c r="C4102" s="964">
        <v>0</v>
      </c>
      <c r="D4102" s="979">
        <v>100</v>
      </c>
      <c r="E4102" s="962">
        <v>168</v>
      </c>
      <c r="F4102" s="962">
        <v>2</v>
      </c>
      <c r="G4102" s="962" t="s">
        <v>685</v>
      </c>
      <c r="H4102" s="962" t="s">
        <v>24</v>
      </c>
      <c r="I4102" s="963" t="s">
        <v>683</v>
      </c>
    </row>
    <row r="4103" spans="1:9">
      <c r="A4103" s="962" t="s">
        <v>143</v>
      </c>
      <c r="B4103" s="962" t="s">
        <v>687</v>
      </c>
      <c r="C4103" s="964">
        <v>0</v>
      </c>
      <c r="D4103" s="979">
        <v>100</v>
      </c>
      <c r="E4103" s="962">
        <v>168</v>
      </c>
      <c r="F4103" s="962">
        <v>2</v>
      </c>
      <c r="G4103" s="962" t="s">
        <v>685</v>
      </c>
      <c r="H4103" s="962" t="s">
        <v>146</v>
      </c>
      <c r="I4103" s="963" t="s">
        <v>681</v>
      </c>
    </row>
    <row r="4104" spans="1:9">
      <c r="A4104" s="966" t="s">
        <v>152</v>
      </c>
      <c r="B4104" s="962" t="s">
        <v>687</v>
      </c>
      <c r="C4104" s="964">
        <v>0</v>
      </c>
      <c r="D4104" s="979">
        <v>100</v>
      </c>
      <c r="E4104" s="962">
        <v>168</v>
      </c>
      <c r="F4104" s="962">
        <v>2</v>
      </c>
      <c r="G4104" s="962" t="s">
        <v>685</v>
      </c>
      <c r="H4104" s="962" t="s">
        <v>146</v>
      </c>
      <c r="I4104" s="963" t="s">
        <v>681</v>
      </c>
    </row>
    <row r="4105" spans="1:9">
      <c r="A4105" s="966" t="s">
        <v>158</v>
      </c>
      <c r="B4105" s="962" t="s">
        <v>687</v>
      </c>
      <c r="C4105" s="964">
        <v>2349.6928435989548</v>
      </c>
      <c r="D4105" s="979">
        <v>100</v>
      </c>
      <c r="E4105" s="962">
        <v>168</v>
      </c>
      <c r="F4105" s="962">
        <v>2</v>
      </c>
      <c r="G4105" s="962" t="s">
        <v>685</v>
      </c>
      <c r="H4105" s="962" t="s">
        <v>146</v>
      </c>
      <c r="I4105" s="963" t="s">
        <v>683</v>
      </c>
    </row>
    <row r="4106" spans="1:9">
      <c r="A4106" s="966" t="s">
        <v>30</v>
      </c>
      <c r="B4106" s="962" t="s">
        <v>687</v>
      </c>
      <c r="C4106" s="964">
        <v>0</v>
      </c>
      <c r="D4106" s="979">
        <v>100</v>
      </c>
      <c r="E4106" s="962">
        <v>168</v>
      </c>
      <c r="F4106" s="962">
        <v>2</v>
      </c>
      <c r="G4106" s="962" t="s">
        <v>685</v>
      </c>
      <c r="H4106" s="962" t="s">
        <v>32</v>
      </c>
      <c r="I4106" s="963" t="s">
        <v>681</v>
      </c>
    </row>
    <row r="4107" spans="1:9">
      <c r="A4107" s="967" t="s">
        <v>39</v>
      </c>
      <c r="B4107" s="962" t="s">
        <v>687</v>
      </c>
      <c r="C4107" s="964">
        <v>117.48464217994773</v>
      </c>
      <c r="D4107" s="979">
        <v>100</v>
      </c>
      <c r="E4107" s="962">
        <v>168</v>
      </c>
      <c r="F4107" s="962">
        <v>2</v>
      </c>
      <c r="G4107" s="962" t="s">
        <v>685</v>
      </c>
      <c r="H4107" s="962" t="s">
        <v>24</v>
      </c>
      <c r="I4107" s="963" t="s">
        <v>682</v>
      </c>
    </row>
    <row r="4108" spans="1:9">
      <c r="A4108" s="968" t="s">
        <v>70</v>
      </c>
      <c r="B4108" s="962" t="s">
        <v>687</v>
      </c>
      <c r="C4108" s="964">
        <v>3054.6006966786413</v>
      </c>
      <c r="D4108" s="979">
        <v>100</v>
      </c>
      <c r="E4108" s="962">
        <v>168</v>
      </c>
      <c r="F4108" s="962">
        <v>2</v>
      </c>
      <c r="G4108" s="962" t="s">
        <v>685</v>
      </c>
      <c r="H4108" s="962" t="s">
        <v>32</v>
      </c>
      <c r="I4108" s="963" t="s">
        <v>711</v>
      </c>
    </row>
    <row r="4109" spans="1:9">
      <c r="A4109" s="968" t="s">
        <v>746</v>
      </c>
      <c r="B4109" s="962" t="s">
        <v>687</v>
      </c>
      <c r="C4109" s="964">
        <v>939.87713743958182</v>
      </c>
      <c r="D4109" s="979">
        <v>100</v>
      </c>
      <c r="E4109" s="962">
        <v>168</v>
      </c>
      <c r="F4109" s="962">
        <v>2</v>
      </c>
      <c r="G4109" s="962" t="s">
        <v>685</v>
      </c>
      <c r="H4109" s="962" t="s">
        <v>46</v>
      </c>
      <c r="I4109" s="963" t="s">
        <v>682</v>
      </c>
    </row>
    <row r="4110" spans="1:9">
      <c r="A4110" s="968" t="s">
        <v>63</v>
      </c>
      <c r="B4110" s="962" t="s">
        <v>687</v>
      </c>
      <c r="C4110" s="964">
        <v>822.39249525963407</v>
      </c>
      <c r="D4110" s="979">
        <v>100</v>
      </c>
      <c r="E4110" s="962">
        <v>168</v>
      </c>
      <c r="F4110" s="962">
        <v>2</v>
      </c>
      <c r="G4110" s="962" t="s">
        <v>685</v>
      </c>
      <c r="H4110" s="962" t="s">
        <v>64</v>
      </c>
      <c r="I4110" s="963" t="s">
        <v>683</v>
      </c>
    </row>
    <row r="4111" spans="1:9">
      <c r="A4111" s="966" t="s">
        <v>166</v>
      </c>
      <c r="B4111" s="962" t="s">
        <v>687</v>
      </c>
      <c r="C4111" s="964">
        <v>0</v>
      </c>
      <c r="D4111" s="979">
        <v>100</v>
      </c>
      <c r="E4111" s="962">
        <v>168</v>
      </c>
      <c r="F4111" s="962">
        <v>2</v>
      </c>
      <c r="G4111" s="962" t="s">
        <v>685</v>
      </c>
      <c r="H4111" s="962" t="s">
        <v>146</v>
      </c>
      <c r="I4111" s="963" t="s">
        <v>683</v>
      </c>
    </row>
    <row r="4112" spans="1:9">
      <c r="A4112" s="966" t="s">
        <v>173</v>
      </c>
      <c r="B4112" s="962" t="s">
        <v>687</v>
      </c>
      <c r="C4112" s="964">
        <v>1282.5406771310961</v>
      </c>
      <c r="D4112" s="979">
        <v>100</v>
      </c>
      <c r="E4112" s="962">
        <v>168</v>
      </c>
      <c r="F4112" s="962">
        <v>2</v>
      </c>
      <c r="G4112" s="962" t="s">
        <v>685</v>
      </c>
      <c r="H4112" s="962" t="s">
        <v>146</v>
      </c>
      <c r="I4112" s="963" t="s">
        <v>683</v>
      </c>
    </row>
    <row r="4113" spans="1:9">
      <c r="A4113" s="969" t="s">
        <v>52</v>
      </c>
      <c r="B4113" s="962" t="s">
        <v>687</v>
      </c>
      <c r="C4113" s="964">
        <v>2349.6928435989548</v>
      </c>
      <c r="D4113" s="979">
        <v>100</v>
      </c>
      <c r="E4113" s="962">
        <v>168</v>
      </c>
      <c r="F4113" s="962">
        <v>2</v>
      </c>
      <c r="G4113" s="962" t="s">
        <v>685</v>
      </c>
      <c r="H4113" s="962" t="s">
        <v>54</v>
      </c>
      <c r="I4113" s="962" t="s">
        <v>721</v>
      </c>
    </row>
    <row r="4114" spans="1:9">
      <c r="A4114" s="966" t="s">
        <v>185</v>
      </c>
      <c r="B4114" s="962" t="s">
        <v>687</v>
      </c>
      <c r="C4114" s="964">
        <v>10996.562508043109</v>
      </c>
      <c r="D4114" s="979">
        <v>100</v>
      </c>
      <c r="E4114" s="962">
        <v>168</v>
      </c>
      <c r="F4114" s="962">
        <v>2</v>
      </c>
      <c r="G4114" s="962" t="s">
        <v>685</v>
      </c>
      <c r="H4114" s="962" t="s">
        <v>146</v>
      </c>
      <c r="I4114" s="963" t="s">
        <v>681</v>
      </c>
    </row>
    <row r="4115" spans="1:9">
      <c r="A4115" s="968" t="s">
        <v>747</v>
      </c>
      <c r="B4115" s="962" t="s">
        <v>687</v>
      </c>
      <c r="C4115" s="964">
        <v>939.87713743958182</v>
      </c>
      <c r="D4115" s="979">
        <v>100</v>
      </c>
      <c r="E4115" s="962">
        <v>168</v>
      </c>
      <c r="F4115" s="962">
        <v>2</v>
      </c>
      <c r="G4115" s="962" t="s">
        <v>685</v>
      </c>
      <c r="H4115" s="962" t="s">
        <v>24</v>
      </c>
      <c r="I4115" s="962" t="s">
        <v>683</v>
      </c>
    </row>
    <row r="4116" spans="1:9">
      <c r="A4116" s="966" t="s">
        <v>181</v>
      </c>
      <c r="B4116" s="962" t="s">
        <v>687</v>
      </c>
      <c r="C4116" s="964">
        <v>7056.1338254462953</v>
      </c>
      <c r="D4116" s="979">
        <v>100</v>
      </c>
      <c r="E4116" s="962">
        <v>168</v>
      </c>
      <c r="F4116" s="962">
        <v>2</v>
      </c>
      <c r="G4116" s="962" t="s">
        <v>685</v>
      </c>
      <c r="H4116" s="962" t="s">
        <v>146</v>
      </c>
      <c r="I4116" s="963" t="s">
        <v>681</v>
      </c>
    </row>
    <row r="4117" spans="1:9">
      <c r="A4117" s="967" t="s">
        <v>261</v>
      </c>
      <c r="B4117" s="962" t="s">
        <v>687</v>
      </c>
      <c r="C4117" s="964">
        <v>458.1901045017961</v>
      </c>
      <c r="D4117" s="979">
        <v>100</v>
      </c>
      <c r="E4117" s="962">
        <v>168</v>
      </c>
      <c r="F4117" s="962">
        <v>2</v>
      </c>
      <c r="G4117" s="962" t="s">
        <v>685</v>
      </c>
      <c r="H4117" s="962" t="s">
        <v>79</v>
      </c>
      <c r="I4117" s="962" t="s">
        <v>683</v>
      </c>
    </row>
    <row r="4118" spans="1:9">
      <c r="A4118" s="966" t="s">
        <v>190</v>
      </c>
      <c r="B4118" s="962" t="s">
        <v>687</v>
      </c>
      <c r="C4118" s="964">
        <v>0</v>
      </c>
      <c r="D4118" s="979">
        <v>100</v>
      </c>
      <c r="E4118" s="962">
        <v>168</v>
      </c>
      <c r="F4118" s="962">
        <v>2</v>
      </c>
      <c r="G4118" s="962" t="s">
        <v>685</v>
      </c>
      <c r="H4118" s="962" t="s">
        <v>146</v>
      </c>
      <c r="I4118" s="963" t="s">
        <v>681</v>
      </c>
    </row>
    <row r="4119" spans="1:9">
      <c r="A4119" s="968" t="s">
        <v>83</v>
      </c>
      <c r="B4119" s="962" t="s">
        <v>687</v>
      </c>
      <c r="C4119" s="964">
        <v>0</v>
      </c>
      <c r="D4119" s="979">
        <v>100</v>
      </c>
      <c r="E4119" s="962">
        <v>168</v>
      </c>
      <c r="F4119" s="962">
        <v>2</v>
      </c>
      <c r="G4119" s="962" t="s">
        <v>685</v>
      </c>
      <c r="H4119" s="962" t="s">
        <v>87</v>
      </c>
      <c r="I4119" s="962" t="s">
        <v>682</v>
      </c>
    </row>
    <row r="4120" spans="1:9">
      <c r="A4120" s="966" t="s">
        <v>192</v>
      </c>
      <c r="B4120" s="962" t="s">
        <v>687</v>
      </c>
      <c r="C4120" s="964">
        <v>411.19624762981704</v>
      </c>
      <c r="D4120" s="979">
        <v>100</v>
      </c>
      <c r="E4120" s="962">
        <v>168</v>
      </c>
      <c r="F4120" s="962">
        <v>2</v>
      </c>
      <c r="G4120" s="962" t="s">
        <v>685</v>
      </c>
      <c r="H4120" s="962" t="s">
        <v>146</v>
      </c>
      <c r="I4120" s="962" t="s">
        <v>683</v>
      </c>
    </row>
    <row r="4121" spans="1:9">
      <c r="A4121" s="966" t="s">
        <v>94</v>
      </c>
      <c r="B4121" s="962" t="s">
        <v>687</v>
      </c>
      <c r="C4121" s="964">
        <v>939.87713743958182</v>
      </c>
      <c r="D4121" s="979">
        <v>100</v>
      </c>
      <c r="E4121" s="962">
        <v>168</v>
      </c>
      <c r="F4121" s="962">
        <v>2</v>
      </c>
      <c r="G4121" s="962" t="s">
        <v>685</v>
      </c>
      <c r="H4121" s="962" t="s">
        <v>95</v>
      </c>
      <c r="I4121" s="962" t="s">
        <v>726</v>
      </c>
    </row>
    <row r="4122" spans="1:9">
      <c r="A4122" s="966" t="s">
        <v>196</v>
      </c>
      <c r="B4122" s="962" t="s">
        <v>687</v>
      </c>
      <c r="C4122" s="964">
        <v>52979.390220936439</v>
      </c>
      <c r="D4122" s="979">
        <v>100</v>
      </c>
      <c r="E4122" s="962">
        <v>168</v>
      </c>
      <c r="F4122" s="962">
        <v>2</v>
      </c>
      <c r="G4122" s="962" t="s">
        <v>685</v>
      </c>
      <c r="H4122" s="962" t="s">
        <v>146</v>
      </c>
      <c r="I4122" s="962" t="s">
        <v>681</v>
      </c>
    </row>
    <row r="4123" spans="1:9">
      <c r="A4123" s="966" t="s">
        <v>100</v>
      </c>
      <c r="B4123" s="962" t="s">
        <v>687</v>
      </c>
      <c r="C4123" s="964">
        <v>352.45392653984317</v>
      </c>
      <c r="D4123" s="979">
        <v>100</v>
      </c>
      <c r="E4123" s="962">
        <v>168</v>
      </c>
      <c r="F4123" s="962">
        <v>2</v>
      </c>
      <c r="G4123" s="962" t="s">
        <v>685</v>
      </c>
      <c r="H4123" s="962" t="s">
        <v>24</v>
      </c>
      <c r="I4123" s="962" t="s">
        <v>682</v>
      </c>
    </row>
    <row r="4124" spans="1:9">
      <c r="A4124" s="966" t="s">
        <v>198</v>
      </c>
      <c r="B4124" s="962" t="s">
        <v>687</v>
      </c>
      <c r="C4124" s="964">
        <v>0</v>
      </c>
      <c r="D4124" s="979">
        <v>100</v>
      </c>
      <c r="E4124" s="962">
        <v>168</v>
      </c>
      <c r="F4124" s="962">
        <v>2</v>
      </c>
      <c r="G4124" s="962" t="s">
        <v>685</v>
      </c>
      <c r="H4124" s="962" t="s">
        <v>146</v>
      </c>
      <c r="I4124" s="962" t="s">
        <v>683</v>
      </c>
    </row>
    <row r="4125" spans="1:9">
      <c r="A4125" s="966" t="s">
        <v>201</v>
      </c>
      <c r="B4125" s="962" t="s">
        <v>687</v>
      </c>
      <c r="C4125" s="964">
        <v>0</v>
      </c>
      <c r="D4125" s="979">
        <v>100</v>
      </c>
      <c r="E4125" s="962">
        <v>168</v>
      </c>
      <c r="F4125" s="962">
        <v>2</v>
      </c>
      <c r="G4125" s="962" t="s">
        <v>685</v>
      </c>
      <c r="H4125" s="962" t="s">
        <v>146</v>
      </c>
      <c r="I4125" s="963" t="s">
        <v>683</v>
      </c>
    </row>
    <row r="4126" spans="1:9">
      <c r="A4126" s="968" t="s">
        <v>103</v>
      </c>
      <c r="B4126" s="962" t="s">
        <v>687</v>
      </c>
      <c r="C4126" s="964">
        <v>469.93856871979091</v>
      </c>
      <c r="D4126" s="979">
        <v>100</v>
      </c>
      <c r="E4126" s="962">
        <v>168</v>
      </c>
      <c r="F4126" s="962">
        <v>2</v>
      </c>
      <c r="G4126" s="962" t="s">
        <v>685</v>
      </c>
      <c r="H4126" s="962" t="s">
        <v>79</v>
      </c>
      <c r="I4126" s="962" t="s">
        <v>682</v>
      </c>
    </row>
    <row r="4127" spans="1:9">
      <c r="A4127" s="968" t="s">
        <v>107</v>
      </c>
      <c r="B4127" s="962" t="s">
        <v>687</v>
      </c>
      <c r="C4127" s="964">
        <v>352.45392653984317</v>
      </c>
      <c r="D4127" s="979">
        <v>100</v>
      </c>
      <c r="E4127" s="962">
        <v>168</v>
      </c>
      <c r="F4127" s="962">
        <v>2</v>
      </c>
      <c r="G4127" s="962" t="s">
        <v>685</v>
      </c>
      <c r="H4127" s="962" t="s">
        <v>79</v>
      </c>
      <c r="I4127" s="962" t="s">
        <v>682</v>
      </c>
    </row>
    <row r="4128" spans="1:9">
      <c r="A4128" s="968" t="s">
        <v>108</v>
      </c>
      <c r="B4128" s="962" t="s">
        <v>687</v>
      </c>
      <c r="C4128" s="964">
        <v>117.48464217994773</v>
      </c>
      <c r="D4128" s="979">
        <v>100</v>
      </c>
      <c r="E4128" s="962">
        <v>168</v>
      </c>
      <c r="F4128" s="962">
        <v>2</v>
      </c>
      <c r="G4128" s="962" t="s">
        <v>685</v>
      </c>
      <c r="H4128" s="962" t="s">
        <v>32</v>
      </c>
      <c r="I4128" s="962" t="s">
        <v>682</v>
      </c>
    </row>
    <row r="4129" spans="1:9">
      <c r="A4129" s="966" t="s">
        <v>203</v>
      </c>
      <c r="B4129" s="962" t="s">
        <v>687</v>
      </c>
      <c r="C4129" s="964">
        <v>25964.105921768449</v>
      </c>
      <c r="D4129" s="979">
        <v>100</v>
      </c>
      <c r="E4129" s="962">
        <v>168</v>
      </c>
      <c r="F4129" s="962">
        <v>2</v>
      </c>
      <c r="G4129" s="962" t="s">
        <v>685</v>
      </c>
      <c r="H4129" s="962" t="s">
        <v>146</v>
      </c>
      <c r="I4129" s="963" t="s">
        <v>681</v>
      </c>
    </row>
    <row r="4130" spans="1:9">
      <c r="A4130" s="966" t="s">
        <v>204</v>
      </c>
      <c r="B4130" s="962" t="s">
        <v>687</v>
      </c>
      <c r="C4130" s="964">
        <v>432437.47093595163</v>
      </c>
      <c r="D4130" s="979">
        <v>100</v>
      </c>
      <c r="E4130" s="962">
        <v>168</v>
      </c>
      <c r="F4130" s="962">
        <v>2</v>
      </c>
      <c r="G4130" s="962" t="s">
        <v>685</v>
      </c>
      <c r="H4130" s="962" t="s">
        <v>146</v>
      </c>
      <c r="I4130" s="963" t="s">
        <v>681</v>
      </c>
    </row>
    <row r="4131" spans="1:9">
      <c r="A4131" s="966" t="s">
        <v>262</v>
      </c>
      <c r="B4131" s="962" t="s">
        <v>687</v>
      </c>
      <c r="C4131" s="964">
        <v>23140.558354710371</v>
      </c>
      <c r="D4131" s="979">
        <v>100</v>
      </c>
      <c r="E4131" s="962">
        <v>168</v>
      </c>
      <c r="F4131" s="962">
        <v>2</v>
      </c>
      <c r="G4131" s="962" t="s">
        <v>685</v>
      </c>
      <c r="H4131" s="962" t="s">
        <v>146</v>
      </c>
      <c r="I4131" s="963" t="s">
        <v>681</v>
      </c>
    </row>
    <row r="4132" spans="1:9">
      <c r="A4132" s="966" t="s">
        <v>263</v>
      </c>
      <c r="B4132" s="962" t="s">
        <v>687</v>
      </c>
      <c r="C4132" s="964">
        <v>0</v>
      </c>
      <c r="D4132" s="979">
        <v>100</v>
      </c>
      <c r="E4132" s="962">
        <v>168</v>
      </c>
      <c r="F4132" s="962">
        <v>2</v>
      </c>
      <c r="G4132" s="962" t="s">
        <v>685</v>
      </c>
      <c r="H4132" s="962" t="s">
        <v>24</v>
      </c>
      <c r="I4132" s="962" t="s">
        <v>683</v>
      </c>
    </row>
    <row r="4133" spans="1:9">
      <c r="A4133" s="969" t="s">
        <v>122</v>
      </c>
      <c r="B4133" s="962" t="s">
        <v>687</v>
      </c>
      <c r="C4133" s="964">
        <v>1174.8464217994774</v>
      </c>
      <c r="D4133" s="979">
        <v>100</v>
      </c>
      <c r="E4133" s="962">
        <v>168</v>
      </c>
      <c r="F4133" s="962">
        <v>2</v>
      </c>
      <c r="G4133" s="962" t="s">
        <v>685</v>
      </c>
      <c r="H4133" s="962" t="s">
        <v>79</v>
      </c>
      <c r="I4133" s="962" t="s">
        <v>683</v>
      </c>
    </row>
    <row r="4134" spans="1:9">
      <c r="A4134" s="969" t="s">
        <v>120</v>
      </c>
      <c r="B4134" s="962" t="s">
        <v>687</v>
      </c>
      <c r="C4134" s="964">
        <v>117.48464217994773</v>
      </c>
      <c r="D4134" s="979">
        <v>100</v>
      </c>
      <c r="E4134" s="962">
        <v>168</v>
      </c>
      <c r="F4134" s="962">
        <v>2</v>
      </c>
      <c r="G4134" s="962" t="s">
        <v>685</v>
      </c>
      <c r="H4134" s="962" t="s">
        <v>79</v>
      </c>
    </row>
    <row r="4135" spans="1:9">
      <c r="A4135" s="969" t="s">
        <v>123</v>
      </c>
      <c r="B4135" s="962" t="s">
        <v>687</v>
      </c>
      <c r="C4135" s="964">
        <v>117.48464217994773</v>
      </c>
      <c r="D4135" s="979">
        <v>100</v>
      </c>
      <c r="E4135" s="962">
        <v>168</v>
      </c>
      <c r="F4135" s="962">
        <v>2</v>
      </c>
      <c r="G4135" s="962" t="s">
        <v>685</v>
      </c>
      <c r="H4135" s="962" t="s">
        <v>54</v>
      </c>
      <c r="I4135" s="962" t="s">
        <v>683</v>
      </c>
    </row>
    <row r="4136" spans="1:9">
      <c r="A4136" s="967" t="s">
        <v>214</v>
      </c>
      <c r="B4136" s="962" t="s">
        <v>687</v>
      </c>
      <c r="C4136" s="964">
        <v>1997.2389170591116</v>
      </c>
      <c r="D4136" s="979">
        <v>100</v>
      </c>
      <c r="E4136" s="962">
        <v>168</v>
      </c>
      <c r="F4136" s="962">
        <v>2</v>
      </c>
      <c r="G4136" s="962" t="s">
        <v>685</v>
      </c>
      <c r="H4136" s="962" t="s">
        <v>146</v>
      </c>
      <c r="I4136" s="962" t="s">
        <v>683</v>
      </c>
    </row>
    <row r="4137" spans="1:9" ht="15.6">
      <c r="A4137" s="967" t="s">
        <v>218</v>
      </c>
      <c r="B4137" s="962" t="s">
        <v>687</v>
      </c>
      <c r="C4137" s="964">
        <v>704.90785307968633</v>
      </c>
      <c r="D4137" s="979">
        <v>100</v>
      </c>
      <c r="E4137" s="962">
        <v>168</v>
      </c>
      <c r="F4137" s="962">
        <v>2</v>
      </c>
      <c r="G4137" s="962" t="s">
        <v>685</v>
      </c>
      <c r="H4137" s="962" t="s">
        <v>146</v>
      </c>
      <c r="I4137" s="973" t="s">
        <v>742</v>
      </c>
    </row>
    <row r="4138" spans="1:9">
      <c r="A4138" s="969" t="s">
        <v>126</v>
      </c>
      <c r="B4138" s="962" t="s">
        <v>687</v>
      </c>
      <c r="C4138" s="964">
        <v>0</v>
      </c>
      <c r="D4138" s="979">
        <v>100</v>
      </c>
      <c r="E4138" s="962">
        <v>168</v>
      </c>
      <c r="F4138" s="962">
        <v>2</v>
      </c>
      <c r="G4138" s="962" t="s">
        <v>685</v>
      </c>
      <c r="H4138" s="962" t="s">
        <v>32</v>
      </c>
      <c r="I4138" s="962" t="s">
        <v>681</v>
      </c>
    </row>
    <row r="4139" spans="1:9">
      <c r="A4139" s="968" t="s">
        <v>129</v>
      </c>
      <c r="B4139" s="962" t="s">
        <v>687</v>
      </c>
      <c r="C4139" s="964">
        <v>352.45392653984317</v>
      </c>
      <c r="D4139" s="979">
        <v>100</v>
      </c>
      <c r="E4139" s="962">
        <v>168</v>
      </c>
      <c r="F4139" s="962">
        <v>2</v>
      </c>
      <c r="G4139" s="962" t="s">
        <v>685</v>
      </c>
      <c r="H4139" s="962" t="s">
        <v>24</v>
      </c>
      <c r="I4139" s="962" t="s">
        <v>682</v>
      </c>
    </row>
    <row r="4140" spans="1:9">
      <c r="A4140" s="968" t="s">
        <v>264</v>
      </c>
      <c r="B4140" s="962" t="s">
        <v>687</v>
      </c>
      <c r="C4140" s="964">
        <v>0</v>
      </c>
      <c r="D4140" s="979">
        <v>100</v>
      </c>
      <c r="E4140" s="962">
        <v>168</v>
      </c>
      <c r="F4140" s="962">
        <v>2</v>
      </c>
      <c r="G4140" s="962" t="s">
        <v>685</v>
      </c>
      <c r="H4140" s="962" t="s">
        <v>133</v>
      </c>
      <c r="I4140" s="962" t="s">
        <v>682</v>
      </c>
    </row>
    <row r="4141" spans="1:9">
      <c r="A4141" s="968" t="s">
        <v>138</v>
      </c>
      <c r="B4141" s="962" t="s">
        <v>687</v>
      </c>
      <c r="C4141" s="964">
        <v>117.48464217994773</v>
      </c>
      <c r="D4141" s="979">
        <v>100</v>
      </c>
      <c r="E4141" s="962">
        <v>168</v>
      </c>
      <c r="F4141" s="962">
        <v>2</v>
      </c>
      <c r="G4141" s="962" t="s">
        <v>685</v>
      </c>
      <c r="H4141" s="962" t="s">
        <v>87</v>
      </c>
      <c r="I4141" s="962" t="s">
        <v>682</v>
      </c>
    </row>
    <row r="4142" spans="1:9">
      <c r="A4142" s="966" t="s">
        <v>212</v>
      </c>
      <c r="B4142" s="962" t="s">
        <v>687</v>
      </c>
      <c r="C4142" s="964">
        <v>0</v>
      </c>
      <c r="D4142" s="979">
        <v>100</v>
      </c>
      <c r="E4142" s="962">
        <v>168</v>
      </c>
      <c r="F4142" s="962">
        <v>2</v>
      </c>
      <c r="G4142" s="962" t="s">
        <v>685</v>
      </c>
      <c r="H4142" s="962" t="s">
        <v>146</v>
      </c>
      <c r="I4142" s="962" t="s">
        <v>705</v>
      </c>
    </row>
    <row r="4143" spans="1:9">
      <c r="A4143" s="962" t="s">
        <v>20</v>
      </c>
      <c r="B4143" s="962" t="s">
        <v>687</v>
      </c>
      <c r="C4143" s="964">
        <v>0</v>
      </c>
      <c r="D4143" s="979">
        <v>100</v>
      </c>
      <c r="E4143" s="962">
        <v>168</v>
      </c>
      <c r="F4143" s="962">
        <v>3</v>
      </c>
      <c r="G4143" s="962" t="s">
        <v>685</v>
      </c>
      <c r="H4143" s="962" t="s">
        <v>24</v>
      </c>
      <c r="I4143" s="963" t="s">
        <v>683</v>
      </c>
    </row>
    <row r="4144" spans="1:9">
      <c r="A4144" s="962" t="s">
        <v>143</v>
      </c>
      <c r="B4144" s="962" t="s">
        <v>687</v>
      </c>
      <c r="C4144" s="964">
        <v>0</v>
      </c>
      <c r="D4144" s="979">
        <v>100</v>
      </c>
      <c r="E4144" s="962">
        <v>168</v>
      </c>
      <c r="F4144" s="962">
        <v>3</v>
      </c>
      <c r="G4144" s="962" t="s">
        <v>685</v>
      </c>
      <c r="H4144" s="962" t="s">
        <v>146</v>
      </c>
      <c r="I4144" s="963" t="s">
        <v>681</v>
      </c>
    </row>
    <row r="4145" spans="1:9">
      <c r="A4145" s="966" t="s">
        <v>152</v>
      </c>
      <c r="B4145" s="962" t="s">
        <v>687</v>
      </c>
      <c r="C4145" s="964">
        <v>0</v>
      </c>
      <c r="D4145" s="979">
        <v>100</v>
      </c>
      <c r="E4145" s="962">
        <v>168</v>
      </c>
      <c r="F4145" s="962">
        <v>3</v>
      </c>
      <c r="G4145" s="962" t="s">
        <v>685</v>
      </c>
      <c r="H4145" s="962" t="s">
        <v>146</v>
      </c>
      <c r="I4145" s="963" t="s">
        <v>681</v>
      </c>
    </row>
    <row r="4146" spans="1:9">
      <c r="A4146" s="966" t="s">
        <v>158</v>
      </c>
      <c r="B4146" s="962" t="s">
        <v>687</v>
      </c>
      <c r="C4146" s="964">
        <v>2618.9404681998531</v>
      </c>
      <c r="D4146" s="979">
        <v>100</v>
      </c>
      <c r="E4146" s="962">
        <v>168</v>
      </c>
      <c r="F4146" s="962">
        <v>3</v>
      </c>
      <c r="G4146" s="962" t="s">
        <v>685</v>
      </c>
      <c r="H4146" s="962" t="s">
        <v>146</v>
      </c>
      <c r="I4146" s="963" t="s">
        <v>683</v>
      </c>
    </row>
    <row r="4147" spans="1:9">
      <c r="A4147" s="966" t="s">
        <v>30</v>
      </c>
      <c r="B4147" s="962" t="s">
        <v>687</v>
      </c>
      <c r="C4147" s="964">
        <v>1319.9602196819899</v>
      </c>
      <c r="D4147" s="979">
        <v>100</v>
      </c>
      <c r="E4147" s="962">
        <v>168</v>
      </c>
      <c r="F4147" s="962">
        <v>3</v>
      </c>
      <c r="G4147" s="962" t="s">
        <v>685</v>
      </c>
      <c r="H4147" s="962" t="s">
        <v>32</v>
      </c>
      <c r="I4147" s="963" t="s">
        <v>681</v>
      </c>
    </row>
    <row r="4148" spans="1:9">
      <c r="A4148" s="967" t="s">
        <v>39</v>
      </c>
      <c r="B4148" s="962" t="s">
        <v>687</v>
      </c>
      <c r="C4148" s="964">
        <v>170.68451116577452</v>
      </c>
      <c r="D4148" s="979">
        <v>100</v>
      </c>
      <c r="E4148" s="962">
        <v>168</v>
      </c>
      <c r="F4148" s="962">
        <v>3</v>
      </c>
      <c r="G4148" s="962" t="s">
        <v>685</v>
      </c>
      <c r="H4148" s="962" t="s">
        <v>24</v>
      </c>
      <c r="I4148" s="963" t="s">
        <v>682</v>
      </c>
    </row>
    <row r="4149" spans="1:9">
      <c r="A4149" s="968" t="s">
        <v>70</v>
      </c>
      <c r="B4149" s="962" t="s">
        <v>687</v>
      </c>
      <c r="C4149" s="964">
        <v>2901.6366898181673</v>
      </c>
      <c r="D4149" s="979">
        <v>100</v>
      </c>
      <c r="E4149" s="962">
        <v>168</v>
      </c>
      <c r="F4149" s="962">
        <v>3</v>
      </c>
      <c r="G4149" s="962" t="s">
        <v>685</v>
      </c>
      <c r="H4149" s="962" t="s">
        <v>32</v>
      </c>
      <c r="I4149" s="963" t="s">
        <v>711</v>
      </c>
    </row>
    <row r="4150" spans="1:9">
      <c r="A4150" s="968" t="s">
        <v>746</v>
      </c>
      <c r="B4150" s="962" t="s">
        <v>687</v>
      </c>
      <c r="C4150" s="964">
        <v>1109.4493225775345</v>
      </c>
      <c r="D4150" s="979">
        <v>100</v>
      </c>
      <c r="E4150" s="962">
        <v>168</v>
      </c>
      <c r="F4150" s="962">
        <v>3</v>
      </c>
      <c r="G4150" s="962" t="s">
        <v>685</v>
      </c>
      <c r="H4150" s="962" t="s">
        <v>46</v>
      </c>
      <c r="I4150" s="963" t="s">
        <v>682</v>
      </c>
    </row>
    <row r="4151" spans="1:9">
      <c r="A4151" s="968" t="s">
        <v>63</v>
      </c>
      <c r="B4151" s="962" t="s">
        <v>687</v>
      </c>
      <c r="C4151" s="964">
        <v>426.71127791443632</v>
      </c>
      <c r="D4151" s="979">
        <v>100</v>
      </c>
      <c r="E4151" s="962">
        <v>168</v>
      </c>
      <c r="F4151" s="962">
        <v>3</v>
      </c>
      <c r="G4151" s="962" t="s">
        <v>685</v>
      </c>
      <c r="H4151" s="962" t="s">
        <v>64</v>
      </c>
      <c r="I4151" s="963" t="s">
        <v>683</v>
      </c>
    </row>
    <row r="4152" spans="1:9">
      <c r="A4152" s="966" t="s">
        <v>166</v>
      </c>
      <c r="B4152" s="962" t="s">
        <v>687</v>
      </c>
      <c r="C4152" s="964">
        <v>4636.9292200035416</v>
      </c>
      <c r="D4152" s="979">
        <v>100</v>
      </c>
      <c r="E4152" s="962">
        <v>168</v>
      </c>
      <c r="F4152" s="962">
        <v>3</v>
      </c>
      <c r="G4152" s="962" t="s">
        <v>685</v>
      </c>
      <c r="H4152" s="962" t="s">
        <v>146</v>
      </c>
      <c r="I4152" s="963" t="s">
        <v>683</v>
      </c>
    </row>
    <row r="4153" spans="1:9">
      <c r="A4153" s="966" t="s">
        <v>173</v>
      </c>
      <c r="B4153" s="962" t="s">
        <v>687</v>
      </c>
      <c r="C4153" s="964">
        <v>0</v>
      </c>
      <c r="D4153" s="979">
        <v>100</v>
      </c>
      <c r="E4153" s="962">
        <v>168</v>
      </c>
      <c r="F4153" s="962">
        <v>3</v>
      </c>
      <c r="G4153" s="962" t="s">
        <v>685</v>
      </c>
      <c r="H4153" s="962" t="s">
        <v>146</v>
      </c>
      <c r="I4153" s="963" t="s">
        <v>683</v>
      </c>
    </row>
    <row r="4154" spans="1:9">
      <c r="A4154" s="969" t="s">
        <v>52</v>
      </c>
      <c r="B4154" s="962" t="s">
        <v>687</v>
      </c>
      <c r="C4154" s="964">
        <v>1536.1606004919706</v>
      </c>
      <c r="D4154" s="979">
        <v>100</v>
      </c>
      <c r="E4154" s="962">
        <v>168</v>
      </c>
      <c r="F4154" s="962">
        <v>3</v>
      </c>
      <c r="G4154" s="962" t="s">
        <v>685</v>
      </c>
      <c r="H4154" s="962" t="s">
        <v>54</v>
      </c>
      <c r="I4154" s="962" t="s">
        <v>721</v>
      </c>
    </row>
    <row r="4155" spans="1:9">
      <c r="A4155" s="966" t="s">
        <v>185</v>
      </c>
      <c r="B4155" s="962" t="s">
        <v>687</v>
      </c>
      <c r="C4155" s="964">
        <v>18647.282844860867</v>
      </c>
      <c r="D4155" s="979">
        <v>100</v>
      </c>
      <c r="E4155" s="962">
        <v>168</v>
      </c>
      <c r="F4155" s="962">
        <v>3</v>
      </c>
      <c r="G4155" s="962" t="s">
        <v>685</v>
      </c>
      <c r="H4155" s="962" t="s">
        <v>146</v>
      </c>
      <c r="I4155" s="963" t="s">
        <v>681</v>
      </c>
    </row>
    <row r="4156" spans="1:9">
      <c r="A4156" s="968" t="s">
        <v>747</v>
      </c>
      <c r="B4156" s="962" t="s">
        <v>687</v>
      </c>
      <c r="C4156" s="964">
        <v>682.73804466309809</v>
      </c>
      <c r="D4156" s="979">
        <v>100</v>
      </c>
      <c r="E4156" s="962">
        <v>168</v>
      </c>
      <c r="F4156" s="962">
        <v>3</v>
      </c>
      <c r="G4156" s="962" t="s">
        <v>685</v>
      </c>
      <c r="H4156" s="962" t="s">
        <v>24</v>
      </c>
      <c r="I4156" s="962" t="s">
        <v>683</v>
      </c>
    </row>
    <row r="4157" spans="1:9">
      <c r="A4157" s="966" t="s">
        <v>181</v>
      </c>
      <c r="B4157" s="962" t="s">
        <v>687</v>
      </c>
      <c r="C4157" s="964">
        <v>512.05353349732366</v>
      </c>
      <c r="D4157" s="979">
        <v>100</v>
      </c>
      <c r="E4157" s="962">
        <v>168</v>
      </c>
      <c r="F4157" s="962">
        <v>3</v>
      </c>
      <c r="G4157" s="962" t="s">
        <v>685</v>
      </c>
      <c r="H4157" s="962" t="s">
        <v>146</v>
      </c>
      <c r="I4157" s="963" t="s">
        <v>681</v>
      </c>
    </row>
    <row r="4158" spans="1:9">
      <c r="A4158" s="967" t="s">
        <v>261</v>
      </c>
      <c r="B4158" s="962" t="s">
        <v>687</v>
      </c>
      <c r="C4158" s="964">
        <v>802.21720247914027</v>
      </c>
      <c r="D4158" s="979">
        <v>100</v>
      </c>
      <c r="E4158" s="962">
        <v>168</v>
      </c>
      <c r="F4158" s="962">
        <v>3</v>
      </c>
      <c r="G4158" s="962" t="s">
        <v>685</v>
      </c>
      <c r="H4158" s="962" t="s">
        <v>79</v>
      </c>
      <c r="I4158" s="962" t="s">
        <v>683</v>
      </c>
    </row>
    <row r="4159" spans="1:9">
      <c r="A4159" s="966" t="s">
        <v>190</v>
      </c>
      <c r="B4159" s="962" t="s">
        <v>687</v>
      </c>
      <c r="C4159" s="964">
        <v>6520.148326532586</v>
      </c>
      <c r="D4159" s="979">
        <v>100</v>
      </c>
      <c r="E4159" s="962">
        <v>168</v>
      </c>
      <c r="F4159" s="962">
        <v>3</v>
      </c>
      <c r="G4159" s="962" t="s">
        <v>685</v>
      </c>
      <c r="H4159" s="962" t="s">
        <v>146</v>
      </c>
      <c r="I4159" s="963" t="s">
        <v>681</v>
      </c>
    </row>
    <row r="4160" spans="1:9">
      <c r="A4160" s="968" t="s">
        <v>83</v>
      </c>
      <c r="B4160" s="962" t="s">
        <v>687</v>
      </c>
      <c r="C4160" s="964">
        <v>0</v>
      </c>
      <c r="D4160" s="979">
        <v>100</v>
      </c>
      <c r="E4160" s="962">
        <v>168</v>
      </c>
      <c r="F4160" s="962">
        <v>3</v>
      </c>
      <c r="G4160" s="962" t="s">
        <v>685</v>
      </c>
      <c r="H4160" s="962" t="s">
        <v>87</v>
      </c>
      <c r="I4160" s="962" t="s">
        <v>682</v>
      </c>
    </row>
    <row r="4161" spans="1:9">
      <c r="A4161" s="966" t="s">
        <v>192</v>
      </c>
      <c r="B4161" s="962" t="s">
        <v>687</v>
      </c>
      <c r="C4161" s="964">
        <v>1024.1070669946473</v>
      </c>
      <c r="D4161" s="979">
        <v>100</v>
      </c>
      <c r="E4161" s="962">
        <v>168</v>
      </c>
      <c r="F4161" s="962">
        <v>3</v>
      </c>
      <c r="G4161" s="962" t="s">
        <v>685</v>
      </c>
      <c r="H4161" s="962" t="s">
        <v>146</v>
      </c>
      <c r="I4161" s="962" t="s">
        <v>683</v>
      </c>
    </row>
    <row r="4162" spans="1:9">
      <c r="A4162" s="966" t="s">
        <v>94</v>
      </c>
      <c r="B4162" s="962" t="s">
        <v>687</v>
      </c>
      <c r="C4162" s="964">
        <v>2730.9521786523924</v>
      </c>
      <c r="D4162" s="979">
        <v>100</v>
      </c>
      <c r="E4162" s="962">
        <v>168</v>
      </c>
      <c r="F4162" s="962">
        <v>3</v>
      </c>
      <c r="G4162" s="962" t="s">
        <v>685</v>
      </c>
      <c r="H4162" s="962" t="s">
        <v>95</v>
      </c>
      <c r="I4162" s="962" t="s">
        <v>726</v>
      </c>
    </row>
    <row r="4163" spans="1:9">
      <c r="A4163" s="966" t="s">
        <v>196</v>
      </c>
      <c r="B4163" s="962" t="s">
        <v>687</v>
      </c>
      <c r="C4163" s="964">
        <v>42557.338117333114</v>
      </c>
      <c r="D4163" s="979">
        <v>100</v>
      </c>
      <c r="E4163" s="962">
        <v>168</v>
      </c>
      <c r="F4163" s="962">
        <v>3</v>
      </c>
      <c r="G4163" s="962" t="s">
        <v>685</v>
      </c>
      <c r="H4163" s="962" t="s">
        <v>146</v>
      </c>
      <c r="I4163" s="962" t="s">
        <v>681</v>
      </c>
    </row>
    <row r="4164" spans="1:9">
      <c r="A4164" s="966" t="s">
        <v>100</v>
      </c>
      <c r="B4164" s="962" t="s">
        <v>687</v>
      </c>
      <c r="C4164" s="964">
        <v>85.342255582887262</v>
      </c>
      <c r="D4164" s="979">
        <v>100</v>
      </c>
      <c r="E4164" s="962">
        <v>168</v>
      </c>
      <c r="F4164" s="962">
        <v>3</v>
      </c>
      <c r="G4164" s="962" t="s">
        <v>685</v>
      </c>
      <c r="H4164" s="962" t="s">
        <v>24</v>
      </c>
      <c r="I4164" s="962" t="s">
        <v>682</v>
      </c>
    </row>
    <row r="4165" spans="1:9">
      <c r="A4165" s="966" t="s">
        <v>198</v>
      </c>
      <c r="B4165" s="962" t="s">
        <v>687</v>
      </c>
      <c r="C4165" s="964">
        <v>11208.282899885862</v>
      </c>
      <c r="D4165" s="979">
        <v>100</v>
      </c>
      <c r="E4165" s="962">
        <v>168</v>
      </c>
      <c r="F4165" s="962">
        <v>3</v>
      </c>
      <c r="G4165" s="962" t="s">
        <v>685</v>
      </c>
      <c r="H4165" s="962" t="s">
        <v>146</v>
      </c>
      <c r="I4165" s="962" t="s">
        <v>683</v>
      </c>
    </row>
    <row r="4166" spans="1:9">
      <c r="A4166" s="966" t="s">
        <v>201</v>
      </c>
      <c r="B4166" s="962" t="s">
        <v>687</v>
      </c>
      <c r="C4166" s="964">
        <v>24794.171095659884</v>
      </c>
      <c r="D4166" s="979">
        <v>100</v>
      </c>
      <c r="E4166" s="962">
        <v>168</v>
      </c>
      <c r="F4166" s="962">
        <v>3</v>
      </c>
      <c r="G4166" s="962" t="s">
        <v>685</v>
      </c>
      <c r="H4166" s="962" t="s">
        <v>146</v>
      </c>
      <c r="I4166" s="963" t="s">
        <v>683</v>
      </c>
    </row>
    <row r="4167" spans="1:9">
      <c r="A4167" s="968" t="s">
        <v>103</v>
      </c>
      <c r="B4167" s="962" t="s">
        <v>687</v>
      </c>
      <c r="C4167" s="964">
        <v>170.68451116577452</v>
      </c>
      <c r="D4167" s="979">
        <v>100</v>
      </c>
      <c r="E4167" s="962">
        <v>168</v>
      </c>
      <c r="F4167" s="962">
        <v>3</v>
      </c>
      <c r="G4167" s="962" t="s">
        <v>685</v>
      </c>
      <c r="H4167" s="962" t="s">
        <v>79</v>
      </c>
      <c r="I4167" s="962" t="s">
        <v>682</v>
      </c>
    </row>
    <row r="4168" spans="1:9">
      <c r="A4168" s="968" t="s">
        <v>107</v>
      </c>
      <c r="B4168" s="962" t="s">
        <v>687</v>
      </c>
      <c r="C4168" s="964">
        <v>426.71127791443632</v>
      </c>
      <c r="D4168" s="979">
        <v>100</v>
      </c>
      <c r="E4168" s="962">
        <v>168</v>
      </c>
      <c r="F4168" s="962">
        <v>3</v>
      </c>
      <c r="G4168" s="962" t="s">
        <v>685</v>
      </c>
      <c r="H4168" s="962" t="s">
        <v>79</v>
      </c>
      <c r="I4168" s="962" t="s">
        <v>682</v>
      </c>
    </row>
    <row r="4169" spans="1:9">
      <c r="A4169" s="968" t="s">
        <v>108</v>
      </c>
      <c r="B4169" s="962" t="s">
        <v>687</v>
      </c>
      <c r="C4169" s="964">
        <v>85.342255582887262</v>
      </c>
      <c r="D4169" s="979">
        <v>100</v>
      </c>
      <c r="E4169" s="962">
        <v>168</v>
      </c>
      <c r="F4169" s="962">
        <v>3</v>
      </c>
      <c r="G4169" s="962" t="s">
        <v>685</v>
      </c>
      <c r="H4169" s="962" t="s">
        <v>32</v>
      </c>
      <c r="I4169" s="962" t="s">
        <v>682</v>
      </c>
    </row>
    <row r="4170" spans="1:9">
      <c r="A4170" s="966" t="s">
        <v>203</v>
      </c>
      <c r="B4170" s="962" t="s">
        <v>687</v>
      </c>
      <c r="C4170" s="964">
        <v>29955.131709593428</v>
      </c>
      <c r="D4170" s="979">
        <v>100</v>
      </c>
      <c r="E4170" s="962">
        <v>168</v>
      </c>
      <c r="F4170" s="962">
        <v>3</v>
      </c>
      <c r="G4170" s="962" t="s">
        <v>685</v>
      </c>
      <c r="H4170" s="962" t="s">
        <v>146</v>
      </c>
      <c r="I4170" s="963" t="s">
        <v>681</v>
      </c>
    </row>
    <row r="4171" spans="1:9">
      <c r="A4171" s="966" t="s">
        <v>204</v>
      </c>
      <c r="B4171" s="962" t="s">
        <v>687</v>
      </c>
      <c r="C4171" s="964">
        <v>448991.29610527545</v>
      </c>
      <c r="D4171" s="979">
        <v>100</v>
      </c>
      <c r="E4171" s="962">
        <v>168</v>
      </c>
      <c r="F4171" s="962">
        <v>3</v>
      </c>
      <c r="G4171" s="962" t="s">
        <v>685</v>
      </c>
      <c r="H4171" s="962" t="s">
        <v>146</v>
      </c>
      <c r="I4171" s="963" t="s">
        <v>681</v>
      </c>
    </row>
    <row r="4172" spans="1:9">
      <c r="A4172" s="966" t="s">
        <v>262</v>
      </c>
      <c r="B4172" s="962" t="s">
        <v>687</v>
      </c>
      <c r="C4172" s="964">
        <v>15062.908110379603</v>
      </c>
      <c r="D4172" s="979">
        <v>100</v>
      </c>
      <c r="E4172" s="962">
        <v>168</v>
      </c>
      <c r="F4172" s="962">
        <v>3</v>
      </c>
      <c r="G4172" s="962" t="s">
        <v>685</v>
      </c>
      <c r="H4172" s="962" t="s">
        <v>146</v>
      </c>
      <c r="I4172" s="963" t="s">
        <v>681</v>
      </c>
    </row>
    <row r="4173" spans="1:9">
      <c r="A4173" s="966" t="s">
        <v>263</v>
      </c>
      <c r="B4173" s="962" t="s">
        <v>687</v>
      </c>
      <c r="C4173" s="964">
        <v>270.25047601247633</v>
      </c>
      <c r="D4173" s="979">
        <v>100</v>
      </c>
      <c r="E4173" s="962">
        <v>168</v>
      </c>
      <c r="F4173" s="962">
        <v>3</v>
      </c>
      <c r="G4173" s="962" t="s">
        <v>685</v>
      </c>
      <c r="H4173" s="962" t="s">
        <v>24</v>
      </c>
      <c r="I4173" s="962" t="s">
        <v>683</v>
      </c>
    </row>
    <row r="4174" spans="1:9">
      <c r="A4174" s="969" t="s">
        <v>122</v>
      </c>
      <c r="B4174" s="962" t="s">
        <v>687</v>
      </c>
      <c r="C4174" s="964">
        <v>1109.4493225775345</v>
      </c>
      <c r="D4174" s="979">
        <v>100</v>
      </c>
      <c r="E4174" s="962">
        <v>168</v>
      </c>
      <c r="F4174" s="962">
        <v>3</v>
      </c>
      <c r="G4174" s="962" t="s">
        <v>685</v>
      </c>
      <c r="H4174" s="962" t="s">
        <v>79</v>
      </c>
      <c r="I4174" s="962" t="s">
        <v>683</v>
      </c>
    </row>
    <row r="4175" spans="1:9">
      <c r="A4175" s="969" t="s">
        <v>120</v>
      </c>
      <c r="B4175" s="962" t="s">
        <v>687</v>
      </c>
      <c r="C4175" s="964">
        <v>512.05353349732366</v>
      </c>
      <c r="D4175" s="979">
        <v>100</v>
      </c>
      <c r="E4175" s="962">
        <v>168</v>
      </c>
      <c r="F4175" s="962">
        <v>3</v>
      </c>
      <c r="G4175" s="962" t="s">
        <v>685</v>
      </c>
      <c r="H4175" s="962" t="s">
        <v>79</v>
      </c>
    </row>
    <row r="4176" spans="1:9">
      <c r="A4176" s="969" t="s">
        <v>123</v>
      </c>
      <c r="B4176" s="962" t="s">
        <v>687</v>
      </c>
      <c r="C4176" s="964">
        <v>85.342255582887262</v>
      </c>
      <c r="D4176" s="979">
        <v>100</v>
      </c>
      <c r="E4176" s="962">
        <v>168</v>
      </c>
      <c r="F4176" s="962">
        <v>3</v>
      </c>
      <c r="G4176" s="962" t="s">
        <v>685</v>
      </c>
      <c r="H4176" s="962" t="s">
        <v>54</v>
      </c>
      <c r="I4176" s="962" t="s">
        <v>683</v>
      </c>
    </row>
    <row r="4177" spans="1:9">
      <c r="A4177" s="967" t="s">
        <v>214</v>
      </c>
      <c r="B4177" s="962" t="s">
        <v>687</v>
      </c>
      <c r="C4177" s="964">
        <v>0</v>
      </c>
      <c r="D4177" s="979">
        <v>100</v>
      </c>
      <c r="E4177" s="962">
        <v>168</v>
      </c>
      <c r="F4177" s="962">
        <v>3</v>
      </c>
      <c r="G4177" s="962" t="s">
        <v>685</v>
      </c>
      <c r="H4177" s="962" t="s">
        <v>146</v>
      </c>
      <c r="I4177" s="962" t="s">
        <v>683</v>
      </c>
    </row>
    <row r="4178" spans="1:9" ht="15.6">
      <c r="A4178" s="967" t="s">
        <v>218</v>
      </c>
      <c r="B4178" s="962" t="s">
        <v>687</v>
      </c>
      <c r="C4178" s="964">
        <v>682.73804466309809</v>
      </c>
      <c r="D4178" s="979">
        <v>100</v>
      </c>
      <c r="E4178" s="962">
        <v>168</v>
      </c>
      <c r="F4178" s="962">
        <v>3</v>
      </c>
      <c r="G4178" s="962" t="s">
        <v>685</v>
      </c>
      <c r="H4178" s="962" t="s">
        <v>146</v>
      </c>
      <c r="I4178" s="973" t="s">
        <v>742</v>
      </c>
    </row>
    <row r="4179" spans="1:9">
      <c r="A4179" s="969" t="s">
        <v>126</v>
      </c>
      <c r="B4179" s="962" t="s">
        <v>687</v>
      </c>
      <c r="C4179" s="964">
        <v>0</v>
      </c>
      <c r="D4179" s="979">
        <v>100</v>
      </c>
      <c r="E4179" s="962">
        <v>168</v>
      </c>
      <c r="F4179" s="962">
        <v>3</v>
      </c>
      <c r="G4179" s="962" t="s">
        <v>685</v>
      </c>
      <c r="H4179" s="962" t="s">
        <v>32</v>
      </c>
      <c r="I4179" s="962" t="s">
        <v>681</v>
      </c>
    </row>
    <row r="4180" spans="1:9">
      <c r="A4180" s="968" t="s">
        <v>129</v>
      </c>
      <c r="B4180" s="962" t="s">
        <v>687</v>
      </c>
      <c r="C4180" s="964">
        <v>256.02676674866183</v>
      </c>
      <c r="D4180" s="979">
        <v>100</v>
      </c>
      <c r="E4180" s="962">
        <v>168</v>
      </c>
      <c r="F4180" s="962">
        <v>3</v>
      </c>
      <c r="G4180" s="962" t="s">
        <v>685</v>
      </c>
      <c r="H4180" s="962" t="s">
        <v>24</v>
      </c>
      <c r="I4180" s="962" t="s">
        <v>682</v>
      </c>
    </row>
    <row r="4181" spans="1:9">
      <c r="A4181" s="968" t="s">
        <v>264</v>
      </c>
      <c r="B4181" s="962" t="s">
        <v>687</v>
      </c>
      <c r="C4181" s="964">
        <v>0</v>
      </c>
      <c r="D4181" s="979">
        <v>100</v>
      </c>
      <c r="E4181" s="962">
        <v>168</v>
      </c>
      <c r="F4181" s="962">
        <v>3</v>
      </c>
      <c r="G4181" s="962" t="s">
        <v>685</v>
      </c>
      <c r="H4181" s="962" t="s">
        <v>133</v>
      </c>
      <c r="I4181" s="962" t="s">
        <v>682</v>
      </c>
    </row>
    <row r="4182" spans="1:9">
      <c r="A4182" s="968" t="s">
        <v>138</v>
      </c>
      <c r="B4182" s="962" t="s">
        <v>687</v>
      </c>
      <c r="C4182" s="964">
        <v>341.36902233154905</v>
      </c>
      <c r="D4182" s="979">
        <v>100</v>
      </c>
      <c r="E4182" s="962">
        <v>168</v>
      </c>
      <c r="F4182" s="962">
        <v>3</v>
      </c>
      <c r="G4182" s="962" t="s">
        <v>685</v>
      </c>
      <c r="H4182" s="962" t="s">
        <v>87</v>
      </c>
      <c r="I4182" s="962" t="s">
        <v>682</v>
      </c>
    </row>
    <row r="4183" spans="1:9">
      <c r="A4183" s="966" t="s">
        <v>212</v>
      </c>
      <c r="B4183" s="962" t="s">
        <v>687</v>
      </c>
      <c r="C4183" s="964">
        <v>0</v>
      </c>
      <c r="D4183" s="979">
        <v>100</v>
      </c>
      <c r="E4183" s="962">
        <v>168</v>
      </c>
      <c r="F4183" s="962">
        <v>3</v>
      </c>
      <c r="G4183" s="962" t="s">
        <v>685</v>
      </c>
      <c r="H4183" s="962" t="s">
        <v>146</v>
      </c>
      <c r="I4183" s="962" t="s">
        <v>705</v>
      </c>
    </row>
    <row r="4184" spans="1:9">
      <c r="A4184" s="962" t="s">
        <v>20</v>
      </c>
      <c r="B4184" s="962" t="s">
        <v>687</v>
      </c>
      <c r="C4184" s="964">
        <v>0</v>
      </c>
      <c r="D4184" s="978">
        <v>0</v>
      </c>
      <c r="E4184" s="962">
        <v>168</v>
      </c>
      <c r="F4184" s="962">
        <v>4</v>
      </c>
      <c r="G4184" s="962" t="s">
        <v>677</v>
      </c>
      <c r="H4184" s="962" t="s">
        <v>24</v>
      </c>
      <c r="I4184" s="963" t="s">
        <v>683</v>
      </c>
    </row>
    <row r="4185" spans="1:9">
      <c r="A4185" s="962" t="s">
        <v>143</v>
      </c>
      <c r="B4185" s="962" t="s">
        <v>687</v>
      </c>
      <c r="C4185" s="964">
        <v>8771.3874008498387</v>
      </c>
      <c r="D4185" s="978">
        <v>0</v>
      </c>
      <c r="E4185" s="962">
        <v>168</v>
      </c>
      <c r="F4185" s="962">
        <v>4</v>
      </c>
      <c r="G4185" s="962" t="s">
        <v>677</v>
      </c>
      <c r="H4185" s="962" t="s">
        <v>146</v>
      </c>
      <c r="I4185" s="963" t="s">
        <v>681</v>
      </c>
    </row>
    <row r="4186" spans="1:9">
      <c r="A4186" s="966" t="s">
        <v>152</v>
      </c>
      <c r="B4186" s="962" t="s">
        <v>687</v>
      </c>
      <c r="C4186" s="964">
        <v>0</v>
      </c>
      <c r="D4186" s="978">
        <v>0</v>
      </c>
      <c r="E4186" s="962">
        <v>168</v>
      </c>
      <c r="F4186" s="962">
        <v>4</v>
      </c>
      <c r="G4186" s="962" t="s">
        <v>677</v>
      </c>
      <c r="H4186" s="962" t="s">
        <v>146</v>
      </c>
      <c r="I4186" s="963" t="s">
        <v>681</v>
      </c>
    </row>
    <row r="4187" spans="1:9">
      <c r="A4187" s="966" t="s">
        <v>158</v>
      </c>
      <c r="B4187" s="962" t="s">
        <v>687</v>
      </c>
      <c r="C4187" s="964">
        <v>1387.2093318623565</v>
      </c>
      <c r="D4187" s="978">
        <v>0</v>
      </c>
      <c r="E4187" s="962">
        <v>168</v>
      </c>
      <c r="F4187" s="962">
        <v>4</v>
      </c>
      <c r="G4187" s="962" t="s">
        <v>677</v>
      </c>
      <c r="H4187" s="962" t="s">
        <v>146</v>
      </c>
      <c r="I4187" s="963" t="s">
        <v>683</v>
      </c>
    </row>
    <row r="4188" spans="1:9">
      <c r="A4188" s="966" t="s">
        <v>30</v>
      </c>
      <c r="B4188" s="962" t="s">
        <v>687</v>
      </c>
      <c r="C4188" s="964">
        <v>0</v>
      </c>
      <c r="D4188" s="978">
        <v>0</v>
      </c>
      <c r="E4188" s="962">
        <v>168</v>
      </c>
      <c r="F4188" s="962">
        <v>4</v>
      </c>
      <c r="G4188" s="962" t="s">
        <v>677</v>
      </c>
      <c r="H4188" s="962" t="s">
        <v>32</v>
      </c>
      <c r="I4188" s="963" t="s">
        <v>681</v>
      </c>
    </row>
    <row r="4189" spans="1:9">
      <c r="A4189" s="967" t="s">
        <v>39</v>
      </c>
      <c r="B4189" s="962" t="s">
        <v>687</v>
      </c>
      <c r="C4189" s="964">
        <v>171.26041134103167</v>
      </c>
      <c r="D4189" s="978">
        <v>0</v>
      </c>
      <c r="E4189" s="962">
        <v>168</v>
      </c>
      <c r="F4189" s="962">
        <v>4</v>
      </c>
      <c r="G4189" s="962" t="s">
        <v>677</v>
      </c>
      <c r="H4189" s="962" t="s">
        <v>24</v>
      </c>
      <c r="I4189" s="963" t="s">
        <v>682</v>
      </c>
    </row>
    <row r="4190" spans="1:9">
      <c r="A4190" s="968" t="s">
        <v>70</v>
      </c>
      <c r="B4190" s="962" t="s">
        <v>687</v>
      </c>
      <c r="C4190" s="964">
        <v>856.30205670515841</v>
      </c>
      <c r="D4190" s="978">
        <v>0</v>
      </c>
      <c r="E4190" s="962">
        <v>168</v>
      </c>
      <c r="F4190" s="962">
        <v>4</v>
      </c>
      <c r="G4190" s="962" t="s">
        <v>677</v>
      </c>
      <c r="H4190" s="962" t="s">
        <v>32</v>
      </c>
      <c r="I4190" s="963" t="s">
        <v>711</v>
      </c>
    </row>
    <row r="4191" spans="1:9">
      <c r="A4191" s="968" t="s">
        <v>746</v>
      </c>
      <c r="B4191" s="962" t="s">
        <v>687</v>
      </c>
      <c r="C4191" s="964">
        <v>256.89061701154753</v>
      </c>
      <c r="D4191" s="978">
        <v>0</v>
      </c>
      <c r="E4191" s="962">
        <v>168</v>
      </c>
      <c r="F4191" s="962">
        <v>4</v>
      </c>
      <c r="G4191" s="962" t="s">
        <v>677</v>
      </c>
      <c r="H4191" s="962" t="s">
        <v>46</v>
      </c>
      <c r="I4191" s="963" t="s">
        <v>682</v>
      </c>
    </row>
    <row r="4192" spans="1:9">
      <c r="A4192" s="968" t="s">
        <v>63</v>
      </c>
      <c r="B4192" s="962" t="s">
        <v>687</v>
      </c>
      <c r="C4192" s="964">
        <v>256.89061701154753</v>
      </c>
      <c r="D4192" s="978">
        <v>0</v>
      </c>
      <c r="E4192" s="962">
        <v>168</v>
      </c>
      <c r="F4192" s="962">
        <v>4</v>
      </c>
      <c r="G4192" s="962" t="s">
        <v>677</v>
      </c>
      <c r="H4192" s="962" t="s">
        <v>64</v>
      </c>
      <c r="I4192" s="963" t="s">
        <v>683</v>
      </c>
    </row>
    <row r="4193" spans="1:9">
      <c r="A4193" s="966" t="s">
        <v>166</v>
      </c>
      <c r="B4193" s="962" t="s">
        <v>687</v>
      </c>
      <c r="C4193" s="964">
        <v>0</v>
      </c>
      <c r="D4193" s="978">
        <v>0</v>
      </c>
      <c r="E4193" s="962">
        <v>168</v>
      </c>
      <c r="F4193" s="962">
        <v>4</v>
      </c>
      <c r="G4193" s="962" t="s">
        <v>677</v>
      </c>
      <c r="H4193" s="962" t="s">
        <v>146</v>
      </c>
      <c r="I4193" s="963" t="s">
        <v>683</v>
      </c>
    </row>
    <row r="4194" spans="1:9">
      <c r="A4194" s="966" t="s">
        <v>173</v>
      </c>
      <c r="B4194" s="962" t="s">
        <v>687</v>
      </c>
      <c r="C4194" s="964">
        <v>1869.5928238062625</v>
      </c>
      <c r="D4194" s="978">
        <v>0</v>
      </c>
      <c r="E4194" s="962">
        <v>168</v>
      </c>
      <c r="F4194" s="962">
        <v>4</v>
      </c>
      <c r="G4194" s="962" t="s">
        <v>677</v>
      </c>
      <c r="H4194" s="962" t="s">
        <v>146</v>
      </c>
      <c r="I4194" s="963" t="s">
        <v>683</v>
      </c>
    </row>
    <row r="4195" spans="1:9">
      <c r="A4195" s="969" t="s">
        <v>52</v>
      </c>
      <c r="B4195" s="962" t="s">
        <v>687</v>
      </c>
      <c r="C4195" s="964">
        <v>1027.5624680461901</v>
      </c>
      <c r="D4195" s="978">
        <v>0</v>
      </c>
      <c r="E4195" s="962">
        <v>168</v>
      </c>
      <c r="F4195" s="962">
        <v>4</v>
      </c>
      <c r="G4195" s="962" t="s">
        <v>677</v>
      </c>
      <c r="H4195" s="962" t="s">
        <v>54</v>
      </c>
      <c r="I4195" s="962" t="s">
        <v>721</v>
      </c>
    </row>
    <row r="4196" spans="1:9">
      <c r="A4196" s="966" t="s">
        <v>185</v>
      </c>
      <c r="B4196" s="962" t="s">
        <v>687</v>
      </c>
      <c r="C4196" s="964">
        <v>112672.22462126473</v>
      </c>
      <c r="D4196" s="978">
        <v>0</v>
      </c>
      <c r="E4196" s="962">
        <v>168</v>
      </c>
      <c r="F4196" s="962">
        <v>4</v>
      </c>
      <c r="G4196" s="962" t="s">
        <v>677</v>
      </c>
      <c r="H4196" s="962" t="s">
        <v>146</v>
      </c>
      <c r="I4196" s="963" t="s">
        <v>681</v>
      </c>
    </row>
    <row r="4197" spans="1:9">
      <c r="A4197" s="968" t="s">
        <v>747</v>
      </c>
      <c r="B4197" s="962" t="s">
        <v>687</v>
      </c>
      <c r="C4197" s="964">
        <v>342.52082268206334</v>
      </c>
      <c r="D4197" s="978">
        <v>0</v>
      </c>
      <c r="E4197" s="962">
        <v>168</v>
      </c>
      <c r="F4197" s="962">
        <v>4</v>
      </c>
      <c r="G4197" s="962" t="s">
        <v>677</v>
      </c>
      <c r="H4197" s="962" t="s">
        <v>24</v>
      </c>
      <c r="I4197" s="962" t="s">
        <v>683</v>
      </c>
    </row>
    <row r="4198" spans="1:9">
      <c r="A4198" s="966" t="s">
        <v>181</v>
      </c>
      <c r="B4198" s="962" t="s">
        <v>687</v>
      </c>
      <c r="C4198" s="964">
        <v>15927.218254715946</v>
      </c>
      <c r="D4198" s="978">
        <v>0</v>
      </c>
      <c r="E4198" s="962">
        <v>168</v>
      </c>
      <c r="F4198" s="962">
        <v>4</v>
      </c>
      <c r="G4198" s="962" t="s">
        <v>677</v>
      </c>
      <c r="H4198" s="962" t="s">
        <v>146</v>
      </c>
      <c r="I4198" s="963" t="s">
        <v>681</v>
      </c>
    </row>
    <row r="4199" spans="1:9">
      <c r="A4199" s="967" t="s">
        <v>261</v>
      </c>
      <c r="B4199" s="962" t="s">
        <v>687</v>
      </c>
      <c r="C4199" s="964">
        <v>913.38886048550228</v>
      </c>
      <c r="D4199" s="978">
        <v>0</v>
      </c>
      <c r="E4199" s="962">
        <v>168</v>
      </c>
      <c r="F4199" s="962">
        <v>4</v>
      </c>
      <c r="G4199" s="962" t="s">
        <v>677</v>
      </c>
      <c r="H4199" s="962" t="s">
        <v>79</v>
      </c>
      <c r="I4199" s="962" t="s">
        <v>683</v>
      </c>
    </row>
    <row r="4200" spans="1:9">
      <c r="A4200" s="966" t="s">
        <v>190</v>
      </c>
      <c r="B4200" s="962" t="s">
        <v>687</v>
      </c>
      <c r="C4200" s="964">
        <v>3099.8134452726736</v>
      </c>
      <c r="D4200" s="978">
        <v>0</v>
      </c>
      <c r="E4200" s="962">
        <v>168</v>
      </c>
      <c r="F4200" s="962">
        <v>4</v>
      </c>
      <c r="G4200" s="962" t="s">
        <v>677</v>
      </c>
      <c r="H4200" s="962" t="s">
        <v>146</v>
      </c>
      <c r="I4200" s="963" t="s">
        <v>681</v>
      </c>
    </row>
    <row r="4201" spans="1:9">
      <c r="A4201" s="968" t="s">
        <v>83</v>
      </c>
      <c r="B4201" s="962" t="s">
        <v>687</v>
      </c>
      <c r="C4201" s="964">
        <v>0</v>
      </c>
      <c r="D4201" s="978">
        <v>0</v>
      </c>
      <c r="E4201" s="962">
        <v>168</v>
      </c>
      <c r="F4201" s="962">
        <v>4</v>
      </c>
      <c r="G4201" s="962" t="s">
        <v>677</v>
      </c>
      <c r="H4201" s="962" t="s">
        <v>87</v>
      </c>
      <c r="I4201" s="962" t="s">
        <v>682</v>
      </c>
    </row>
    <row r="4202" spans="1:9">
      <c r="A4202" s="966" t="s">
        <v>192</v>
      </c>
      <c r="B4202" s="962" t="s">
        <v>687</v>
      </c>
      <c r="C4202" s="964">
        <v>640.62792667625365</v>
      </c>
      <c r="D4202" s="978">
        <v>0</v>
      </c>
      <c r="E4202" s="962">
        <v>168</v>
      </c>
      <c r="F4202" s="962">
        <v>4</v>
      </c>
      <c r="G4202" s="962" t="s">
        <v>677</v>
      </c>
      <c r="H4202" s="962" t="s">
        <v>146</v>
      </c>
      <c r="I4202" s="962" t="s">
        <v>683</v>
      </c>
    </row>
    <row r="4203" spans="1:9">
      <c r="A4203" s="966" t="s">
        <v>94</v>
      </c>
      <c r="B4203" s="962" t="s">
        <v>687</v>
      </c>
      <c r="C4203" s="964">
        <v>342.52082268206334</v>
      </c>
      <c r="D4203" s="978">
        <v>0</v>
      </c>
      <c r="E4203" s="962">
        <v>168</v>
      </c>
      <c r="F4203" s="962">
        <v>4</v>
      </c>
      <c r="G4203" s="962" t="s">
        <v>677</v>
      </c>
      <c r="H4203" s="962" t="s">
        <v>95</v>
      </c>
      <c r="I4203" s="962" t="s">
        <v>726</v>
      </c>
    </row>
    <row r="4204" spans="1:9">
      <c r="A4204" s="966" t="s">
        <v>196</v>
      </c>
      <c r="B4204" s="962" t="s">
        <v>687</v>
      </c>
      <c r="C4204" s="964">
        <v>88436.973523049426</v>
      </c>
      <c r="D4204" s="978">
        <v>0</v>
      </c>
      <c r="E4204" s="962">
        <v>168</v>
      </c>
      <c r="F4204" s="962">
        <v>4</v>
      </c>
      <c r="G4204" s="962" t="s">
        <v>677</v>
      </c>
      <c r="H4204" s="962" t="s">
        <v>146</v>
      </c>
      <c r="I4204" s="962" t="s">
        <v>681</v>
      </c>
    </row>
    <row r="4205" spans="1:9">
      <c r="A4205" s="966" t="s">
        <v>100</v>
      </c>
      <c r="B4205" s="962" t="s">
        <v>687</v>
      </c>
      <c r="C4205" s="964">
        <v>85.630205670515835</v>
      </c>
      <c r="D4205" s="978">
        <v>0</v>
      </c>
      <c r="E4205" s="962">
        <v>168</v>
      </c>
      <c r="F4205" s="962">
        <v>4</v>
      </c>
      <c r="G4205" s="962" t="s">
        <v>677</v>
      </c>
      <c r="H4205" s="962" t="s">
        <v>24</v>
      </c>
      <c r="I4205" s="962" t="s">
        <v>682</v>
      </c>
    </row>
    <row r="4206" spans="1:9">
      <c r="A4206" s="966" t="s">
        <v>198</v>
      </c>
      <c r="B4206" s="962" t="s">
        <v>687</v>
      </c>
      <c r="C4206" s="964">
        <v>0</v>
      </c>
      <c r="D4206" s="978">
        <v>0</v>
      </c>
      <c r="E4206" s="962">
        <v>168</v>
      </c>
      <c r="F4206" s="962">
        <v>4</v>
      </c>
      <c r="G4206" s="962" t="s">
        <v>677</v>
      </c>
      <c r="H4206" s="962" t="s">
        <v>146</v>
      </c>
      <c r="I4206" s="962" t="s">
        <v>683</v>
      </c>
    </row>
    <row r="4207" spans="1:9">
      <c r="A4207" s="966" t="s">
        <v>201</v>
      </c>
      <c r="B4207" s="962" t="s">
        <v>687</v>
      </c>
      <c r="C4207" s="964">
        <v>4799.3691463903397</v>
      </c>
      <c r="D4207" s="978">
        <v>0</v>
      </c>
      <c r="E4207" s="962">
        <v>168</v>
      </c>
      <c r="F4207" s="962">
        <v>4</v>
      </c>
      <c r="G4207" s="962" t="s">
        <v>677</v>
      </c>
      <c r="H4207" s="962" t="s">
        <v>146</v>
      </c>
      <c r="I4207" s="963" t="s">
        <v>683</v>
      </c>
    </row>
    <row r="4208" spans="1:9">
      <c r="A4208" s="968" t="s">
        <v>103</v>
      </c>
      <c r="B4208" s="962" t="s">
        <v>687</v>
      </c>
      <c r="C4208" s="964">
        <v>85.630205670515835</v>
      </c>
      <c r="D4208" s="978">
        <v>0</v>
      </c>
      <c r="E4208" s="962">
        <v>168</v>
      </c>
      <c r="F4208" s="962">
        <v>4</v>
      </c>
      <c r="G4208" s="962" t="s">
        <v>677</v>
      </c>
      <c r="H4208" s="962" t="s">
        <v>79</v>
      </c>
      <c r="I4208" s="962" t="s">
        <v>682</v>
      </c>
    </row>
    <row r="4209" spans="1:9">
      <c r="A4209" s="968" t="s">
        <v>107</v>
      </c>
      <c r="B4209" s="962" t="s">
        <v>687</v>
      </c>
      <c r="C4209" s="964">
        <v>85.630205670515835</v>
      </c>
      <c r="D4209" s="978">
        <v>0</v>
      </c>
      <c r="E4209" s="962">
        <v>168</v>
      </c>
      <c r="F4209" s="962">
        <v>4</v>
      </c>
      <c r="G4209" s="962" t="s">
        <v>677</v>
      </c>
      <c r="H4209" s="962" t="s">
        <v>79</v>
      </c>
      <c r="I4209" s="962" t="s">
        <v>682</v>
      </c>
    </row>
    <row r="4210" spans="1:9">
      <c r="A4210" s="968" t="s">
        <v>108</v>
      </c>
      <c r="B4210" s="962" t="s">
        <v>687</v>
      </c>
      <c r="C4210" s="964">
        <v>0</v>
      </c>
      <c r="D4210" s="978">
        <v>0</v>
      </c>
      <c r="E4210" s="962">
        <v>168</v>
      </c>
      <c r="F4210" s="962">
        <v>4</v>
      </c>
      <c r="G4210" s="962" t="s">
        <v>677</v>
      </c>
      <c r="H4210" s="962" t="s">
        <v>32</v>
      </c>
      <c r="I4210" s="962" t="s">
        <v>682</v>
      </c>
    </row>
    <row r="4211" spans="1:9">
      <c r="A4211" s="966" t="s">
        <v>203</v>
      </c>
      <c r="B4211" s="962" t="s">
        <v>687</v>
      </c>
      <c r="C4211" s="964">
        <v>28493.450936864145</v>
      </c>
      <c r="D4211" s="978">
        <v>0</v>
      </c>
      <c r="E4211" s="962">
        <v>168</v>
      </c>
      <c r="F4211" s="962">
        <v>4</v>
      </c>
      <c r="G4211" s="962" t="s">
        <v>677</v>
      </c>
      <c r="H4211" s="962" t="s">
        <v>146</v>
      </c>
      <c r="I4211" s="963" t="s">
        <v>681</v>
      </c>
    </row>
    <row r="4212" spans="1:9">
      <c r="A4212" s="966" t="s">
        <v>204</v>
      </c>
      <c r="B4212" s="962" t="s">
        <v>687</v>
      </c>
      <c r="C4212" s="964">
        <v>109092.88202423717</v>
      </c>
      <c r="D4212" s="978">
        <v>0</v>
      </c>
      <c r="E4212" s="962">
        <v>168</v>
      </c>
      <c r="F4212" s="962">
        <v>4</v>
      </c>
      <c r="G4212" s="962" t="s">
        <v>677</v>
      </c>
      <c r="H4212" s="962" t="s">
        <v>146</v>
      </c>
      <c r="I4212" s="963" t="s">
        <v>681</v>
      </c>
    </row>
    <row r="4213" spans="1:9">
      <c r="A4213" s="966" t="s">
        <v>262</v>
      </c>
      <c r="B4213" s="962" t="s">
        <v>687</v>
      </c>
      <c r="C4213" s="964">
        <v>42455.455971441756</v>
      </c>
      <c r="D4213" s="978">
        <v>0</v>
      </c>
      <c r="E4213" s="962">
        <v>168</v>
      </c>
      <c r="F4213" s="962">
        <v>4</v>
      </c>
      <c r="G4213" s="962" t="s">
        <v>677</v>
      </c>
      <c r="H4213" s="962" t="s">
        <v>146</v>
      </c>
      <c r="I4213" s="963" t="s">
        <v>681</v>
      </c>
    </row>
    <row r="4214" spans="1:9">
      <c r="A4214" s="966" t="s">
        <v>263</v>
      </c>
      <c r="B4214" s="962" t="s">
        <v>687</v>
      </c>
      <c r="C4214" s="964">
        <v>0</v>
      </c>
      <c r="D4214" s="978">
        <v>0</v>
      </c>
      <c r="E4214" s="962">
        <v>168</v>
      </c>
      <c r="F4214" s="962">
        <v>4</v>
      </c>
      <c r="G4214" s="962" t="s">
        <v>677</v>
      </c>
      <c r="H4214" s="962" t="s">
        <v>24</v>
      </c>
      <c r="I4214" s="962" t="s">
        <v>683</v>
      </c>
    </row>
    <row r="4215" spans="1:9">
      <c r="A4215" s="969" t="s">
        <v>122</v>
      </c>
      <c r="B4215" s="962" t="s">
        <v>687</v>
      </c>
      <c r="C4215" s="964">
        <v>513.78123402309507</v>
      </c>
      <c r="D4215" s="978">
        <v>0</v>
      </c>
      <c r="E4215" s="962">
        <v>168</v>
      </c>
      <c r="F4215" s="962">
        <v>4</v>
      </c>
      <c r="G4215" s="962" t="s">
        <v>677</v>
      </c>
      <c r="H4215" s="962" t="s">
        <v>79</v>
      </c>
      <c r="I4215" s="962" t="s">
        <v>683</v>
      </c>
    </row>
    <row r="4216" spans="1:9">
      <c r="A4216" s="969" t="s">
        <v>120</v>
      </c>
      <c r="B4216" s="962" t="s">
        <v>687</v>
      </c>
      <c r="C4216" s="964">
        <v>0</v>
      </c>
      <c r="D4216" s="978">
        <v>0</v>
      </c>
      <c r="E4216" s="962">
        <v>168</v>
      </c>
      <c r="F4216" s="962">
        <v>4</v>
      </c>
      <c r="G4216" s="962" t="s">
        <v>677</v>
      </c>
      <c r="H4216" s="962" t="s">
        <v>79</v>
      </c>
    </row>
    <row r="4217" spans="1:9">
      <c r="A4217" s="969" t="s">
        <v>123</v>
      </c>
      <c r="B4217" s="962" t="s">
        <v>687</v>
      </c>
      <c r="C4217" s="964">
        <v>0</v>
      </c>
      <c r="D4217" s="978">
        <v>0</v>
      </c>
      <c r="E4217" s="962">
        <v>168</v>
      </c>
      <c r="F4217" s="962">
        <v>4</v>
      </c>
      <c r="G4217" s="962" t="s">
        <v>677</v>
      </c>
      <c r="H4217" s="962" t="s">
        <v>54</v>
      </c>
      <c r="I4217" s="962" t="s">
        <v>683</v>
      </c>
    </row>
    <row r="4218" spans="1:9">
      <c r="A4218" s="967" t="s">
        <v>214</v>
      </c>
      <c r="B4218" s="962" t="s">
        <v>687</v>
      </c>
      <c r="C4218" s="964">
        <v>1669.7890105750589</v>
      </c>
      <c r="D4218" s="978">
        <v>0</v>
      </c>
      <c r="E4218" s="962">
        <v>168</v>
      </c>
      <c r="F4218" s="962">
        <v>4</v>
      </c>
      <c r="G4218" s="962" t="s">
        <v>677</v>
      </c>
      <c r="H4218" s="962" t="s">
        <v>146</v>
      </c>
      <c r="I4218" s="962" t="s">
        <v>683</v>
      </c>
    </row>
    <row r="4219" spans="1:9" ht="15.6">
      <c r="A4219" s="967" t="s">
        <v>218</v>
      </c>
      <c r="B4219" s="962" t="s">
        <v>687</v>
      </c>
      <c r="C4219" s="964">
        <v>0</v>
      </c>
      <c r="D4219" s="978">
        <v>0</v>
      </c>
      <c r="E4219" s="962">
        <v>168</v>
      </c>
      <c r="F4219" s="962">
        <v>4</v>
      </c>
      <c r="G4219" s="962" t="s">
        <v>677</v>
      </c>
      <c r="H4219" s="962" t="s">
        <v>146</v>
      </c>
      <c r="I4219" s="973" t="s">
        <v>742</v>
      </c>
    </row>
    <row r="4220" spans="1:9">
      <c r="A4220" s="969" t="s">
        <v>126</v>
      </c>
      <c r="B4220" s="962" t="s">
        <v>687</v>
      </c>
      <c r="C4220" s="964">
        <v>0</v>
      </c>
      <c r="D4220" s="978">
        <v>0</v>
      </c>
      <c r="E4220" s="962">
        <v>168</v>
      </c>
      <c r="F4220" s="962">
        <v>4</v>
      </c>
      <c r="G4220" s="962" t="s">
        <v>677</v>
      </c>
      <c r="H4220" s="962" t="s">
        <v>32</v>
      </c>
      <c r="I4220" s="962" t="s">
        <v>681</v>
      </c>
    </row>
    <row r="4221" spans="1:9">
      <c r="A4221" s="968" t="s">
        <v>129</v>
      </c>
      <c r="B4221" s="962" t="s">
        <v>687</v>
      </c>
      <c r="C4221" s="964">
        <v>85.630205670515835</v>
      </c>
      <c r="D4221" s="978">
        <v>0</v>
      </c>
      <c r="E4221" s="962">
        <v>168</v>
      </c>
      <c r="F4221" s="962">
        <v>4</v>
      </c>
      <c r="G4221" s="962" t="s">
        <v>677</v>
      </c>
      <c r="H4221" s="962" t="s">
        <v>24</v>
      </c>
      <c r="I4221" s="962" t="s">
        <v>682</v>
      </c>
    </row>
    <row r="4222" spans="1:9">
      <c r="A4222" s="968" t="s">
        <v>264</v>
      </c>
      <c r="B4222" s="962" t="s">
        <v>687</v>
      </c>
      <c r="C4222" s="964">
        <v>0</v>
      </c>
      <c r="D4222" s="978">
        <v>0</v>
      </c>
      <c r="E4222" s="962">
        <v>168</v>
      </c>
      <c r="F4222" s="962">
        <v>4</v>
      </c>
      <c r="G4222" s="962" t="s">
        <v>677</v>
      </c>
      <c r="H4222" s="962" t="s">
        <v>133</v>
      </c>
      <c r="I4222" s="962" t="s">
        <v>682</v>
      </c>
    </row>
    <row r="4223" spans="1:9">
      <c r="A4223" s="968" t="s">
        <v>138</v>
      </c>
      <c r="B4223" s="962" t="s">
        <v>687</v>
      </c>
      <c r="C4223" s="964">
        <v>85.630205670515835</v>
      </c>
      <c r="D4223" s="978">
        <v>0</v>
      </c>
      <c r="E4223" s="962">
        <v>168</v>
      </c>
      <c r="F4223" s="962">
        <v>4</v>
      </c>
      <c r="G4223" s="962" t="s">
        <v>677</v>
      </c>
      <c r="H4223" s="962" t="s">
        <v>87</v>
      </c>
      <c r="I4223" s="962" t="s">
        <v>682</v>
      </c>
    </row>
    <row r="4224" spans="1:9">
      <c r="A4224" s="966" t="s">
        <v>212</v>
      </c>
      <c r="B4224" s="962" t="s">
        <v>687</v>
      </c>
      <c r="C4224" s="964">
        <v>8734.280978392615</v>
      </c>
      <c r="D4224" s="978">
        <v>0</v>
      </c>
      <c r="E4224" s="962">
        <v>168</v>
      </c>
      <c r="F4224" s="962">
        <v>4</v>
      </c>
      <c r="G4224" s="962" t="s">
        <v>677</v>
      </c>
      <c r="H4224" s="962" t="s">
        <v>146</v>
      </c>
      <c r="I4224" s="962" t="s">
        <v>705</v>
      </c>
    </row>
    <row r="4225" spans="1:9">
      <c r="A4225" s="962" t="s">
        <v>20</v>
      </c>
      <c r="B4225" s="962" t="s">
        <v>687</v>
      </c>
      <c r="C4225" s="964">
        <v>2224.7028734954774</v>
      </c>
      <c r="D4225" s="978">
        <v>0</v>
      </c>
      <c r="E4225" s="962">
        <v>168</v>
      </c>
      <c r="F4225" s="962">
        <v>5</v>
      </c>
      <c r="G4225" s="962" t="s">
        <v>677</v>
      </c>
      <c r="H4225" s="962" t="s">
        <v>24</v>
      </c>
      <c r="I4225" s="963" t="s">
        <v>683</v>
      </c>
    </row>
    <row r="4226" spans="1:9">
      <c r="A4226" s="962" t="s">
        <v>143</v>
      </c>
      <c r="B4226" s="962" t="s">
        <v>687</v>
      </c>
      <c r="C4226" s="964">
        <v>9605.9907918394838</v>
      </c>
      <c r="D4226" s="978">
        <v>0</v>
      </c>
      <c r="E4226" s="962">
        <v>168</v>
      </c>
      <c r="F4226" s="962">
        <v>5</v>
      </c>
      <c r="G4226" s="962" t="s">
        <v>677</v>
      </c>
      <c r="H4226" s="962" t="s">
        <v>146</v>
      </c>
      <c r="I4226" s="963" t="s">
        <v>681</v>
      </c>
    </row>
    <row r="4227" spans="1:9">
      <c r="A4227" s="966" t="s">
        <v>152</v>
      </c>
      <c r="B4227" s="962" t="s">
        <v>687</v>
      </c>
      <c r="C4227" s="964">
        <v>3797.428033148497</v>
      </c>
      <c r="D4227" s="978">
        <v>0</v>
      </c>
      <c r="E4227" s="962">
        <v>168</v>
      </c>
      <c r="F4227" s="962">
        <v>5</v>
      </c>
      <c r="G4227" s="962" t="s">
        <v>677</v>
      </c>
      <c r="H4227" s="962" t="s">
        <v>146</v>
      </c>
      <c r="I4227" s="963" t="s">
        <v>681</v>
      </c>
    </row>
    <row r="4228" spans="1:9">
      <c r="A4228" s="966" t="s">
        <v>158</v>
      </c>
      <c r="B4228" s="962" t="s">
        <v>687</v>
      </c>
      <c r="C4228" s="964">
        <v>3797.428033148497</v>
      </c>
      <c r="D4228" s="978">
        <v>0</v>
      </c>
      <c r="E4228" s="962">
        <v>168</v>
      </c>
      <c r="F4228" s="962">
        <v>5</v>
      </c>
      <c r="G4228" s="962" t="s">
        <v>677</v>
      </c>
      <c r="H4228" s="962" t="s">
        <v>146</v>
      </c>
      <c r="I4228" s="963" t="s">
        <v>683</v>
      </c>
    </row>
    <row r="4229" spans="1:9">
      <c r="A4229" s="966" t="s">
        <v>30</v>
      </c>
      <c r="B4229" s="962" t="s">
        <v>687</v>
      </c>
      <c r="C4229" s="964">
        <v>0</v>
      </c>
      <c r="D4229" s="978">
        <v>0</v>
      </c>
      <c r="E4229" s="962">
        <v>168</v>
      </c>
      <c r="F4229" s="962">
        <v>5</v>
      </c>
      <c r="G4229" s="962" t="s">
        <v>677</v>
      </c>
      <c r="H4229" s="962" t="s">
        <v>32</v>
      </c>
      <c r="I4229" s="963" t="s">
        <v>681</v>
      </c>
    </row>
    <row r="4230" spans="1:9">
      <c r="A4230" s="967" t="s">
        <v>39</v>
      </c>
      <c r="B4230" s="962" t="s">
        <v>687</v>
      </c>
      <c r="C4230" s="964">
        <v>0</v>
      </c>
      <c r="D4230" s="978">
        <v>0</v>
      </c>
      <c r="E4230" s="962">
        <v>168</v>
      </c>
      <c r="F4230" s="962">
        <v>5</v>
      </c>
      <c r="G4230" s="962" t="s">
        <v>677</v>
      </c>
      <c r="H4230" s="962" t="s">
        <v>24</v>
      </c>
      <c r="I4230" s="963" t="s">
        <v>682</v>
      </c>
    </row>
    <row r="4231" spans="1:9">
      <c r="A4231" s="968" t="s">
        <v>70</v>
      </c>
      <c r="B4231" s="962" t="s">
        <v>687</v>
      </c>
      <c r="C4231" s="964">
        <v>870.66251200935562</v>
      </c>
      <c r="D4231" s="978">
        <v>0</v>
      </c>
      <c r="E4231" s="962">
        <v>168</v>
      </c>
      <c r="F4231" s="962">
        <v>5</v>
      </c>
      <c r="G4231" s="962" t="s">
        <v>677</v>
      </c>
      <c r="H4231" s="962" t="s">
        <v>32</v>
      </c>
      <c r="I4231" s="963" t="s">
        <v>711</v>
      </c>
    </row>
    <row r="4232" spans="1:9">
      <c r="A4232" s="968" t="s">
        <v>746</v>
      </c>
      <c r="B4232" s="962" t="s">
        <v>687</v>
      </c>
      <c r="C4232" s="964">
        <v>133.94807877067009</v>
      </c>
      <c r="D4232" s="978">
        <v>0</v>
      </c>
      <c r="E4232" s="962">
        <v>168</v>
      </c>
      <c r="F4232" s="962">
        <v>5</v>
      </c>
      <c r="G4232" s="962" t="s">
        <v>677</v>
      </c>
      <c r="H4232" s="962" t="s">
        <v>46</v>
      </c>
      <c r="I4232" s="963" t="s">
        <v>682</v>
      </c>
    </row>
    <row r="4233" spans="1:9">
      <c r="A4233" s="968" t="s">
        <v>63</v>
      </c>
      <c r="B4233" s="962" t="s">
        <v>687</v>
      </c>
      <c r="C4233" s="964">
        <v>267.89615754134019</v>
      </c>
      <c r="D4233" s="978">
        <v>0</v>
      </c>
      <c r="E4233" s="962">
        <v>168</v>
      </c>
      <c r="F4233" s="962">
        <v>5</v>
      </c>
      <c r="G4233" s="962" t="s">
        <v>677</v>
      </c>
      <c r="H4233" s="962" t="s">
        <v>64</v>
      </c>
      <c r="I4233" s="963" t="s">
        <v>683</v>
      </c>
    </row>
    <row r="4234" spans="1:9">
      <c r="A4234" s="966" t="s">
        <v>166</v>
      </c>
      <c r="B4234" s="962" t="s">
        <v>687</v>
      </c>
      <c r="C4234" s="964">
        <v>13260.859798296338</v>
      </c>
      <c r="D4234" s="978">
        <v>0</v>
      </c>
      <c r="E4234" s="962">
        <v>168</v>
      </c>
      <c r="F4234" s="962">
        <v>5</v>
      </c>
      <c r="G4234" s="962" t="s">
        <v>677</v>
      </c>
      <c r="H4234" s="962" t="s">
        <v>146</v>
      </c>
      <c r="I4234" s="963" t="s">
        <v>683</v>
      </c>
    </row>
    <row r="4235" spans="1:9">
      <c r="A4235" s="966" t="s">
        <v>173</v>
      </c>
      <c r="B4235" s="962" t="s">
        <v>687</v>
      </c>
      <c r="C4235" s="964">
        <v>1462.2665265798153</v>
      </c>
      <c r="D4235" s="978">
        <v>0</v>
      </c>
      <c r="E4235" s="962">
        <v>168</v>
      </c>
      <c r="F4235" s="962">
        <v>5</v>
      </c>
      <c r="G4235" s="962" t="s">
        <v>677</v>
      </c>
      <c r="H4235" s="962" t="s">
        <v>146</v>
      </c>
      <c r="I4235" s="963" t="s">
        <v>683</v>
      </c>
    </row>
    <row r="4236" spans="1:9">
      <c r="A4236" s="969" t="s">
        <v>52</v>
      </c>
      <c r="B4236" s="962" t="s">
        <v>687</v>
      </c>
      <c r="C4236" s="964">
        <v>937.63655139469063</v>
      </c>
      <c r="D4236" s="978">
        <v>0</v>
      </c>
      <c r="E4236" s="962">
        <v>168</v>
      </c>
      <c r="F4236" s="962">
        <v>5</v>
      </c>
      <c r="G4236" s="962" t="s">
        <v>677</v>
      </c>
      <c r="H4236" s="962" t="s">
        <v>54</v>
      </c>
      <c r="I4236" s="962" t="s">
        <v>721</v>
      </c>
    </row>
    <row r="4237" spans="1:9">
      <c r="A4237" s="966" t="s">
        <v>185</v>
      </c>
      <c r="B4237" s="962" t="s">
        <v>687</v>
      </c>
      <c r="C4237" s="964">
        <v>93294.836863771721</v>
      </c>
      <c r="D4237" s="978">
        <v>0</v>
      </c>
      <c r="E4237" s="962">
        <v>168</v>
      </c>
      <c r="F4237" s="962">
        <v>5</v>
      </c>
      <c r="G4237" s="962" t="s">
        <v>677</v>
      </c>
      <c r="H4237" s="962" t="s">
        <v>146</v>
      </c>
      <c r="I4237" s="963" t="s">
        <v>681</v>
      </c>
    </row>
    <row r="4238" spans="1:9">
      <c r="A4238" s="968" t="s">
        <v>747</v>
      </c>
      <c r="B4238" s="962" t="s">
        <v>687</v>
      </c>
      <c r="C4238" s="964">
        <v>535.79231508268037</v>
      </c>
      <c r="D4238" s="978">
        <v>0</v>
      </c>
      <c r="E4238" s="962">
        <v>168</v>
      </c>
      <c r="F4238" s="962">
        <v>5</v>
      </c>
      <c r="G4238" s="962" t="s">
        <v>677</v>
      </c>
      <c r="H4238" s="962" t="s">
        <v>24</v>
      </c>
      <c r="I4238" s="962" t="s">
        <v>683</v>
      </c>
    </row>
    <row r="4239" spans="1:9">
      <c r="A4239" s="966" t="s">
        <v>181</v>
      </c>
      <c r="B4239" s="962" t="s">
        <v>687</v>
      </c>
      <c r="C4239" s="964">
        <v>25903.804352263698</v>
      </c>
      <c r="D4239" s="978">
        <v>0</v>
      </c>
      <c r="E4239" s="962">
        <v>168</v>
      </c>
      <c r="F4239" s="962">
        <v>5</v>
      </c>
      <c r="G4239" s="962" t="s">
        <v>677</v>
      </c>
      <c r="H4239" s="962" t="s">
        <v>146</v>
      </c>
      <c r="I4239" s="963" t="s">
        <v>681</v>
      </c>
    </row>
    <row r="4240" spans="1:9">
      <c r="A4240" s="967" t="s">
        <v>261</v>
      </c>
      <c r="B4240" s="962" t="s">
        <v>687</v>
      </c>
      <c r="C4240" s="964">
        <v>272.36109350036253</v>
      </c>
      <c r="D4240" s="978">
        <v>0</v>
      </c>
      <c r="E4240" s="962">
        <v>168</v>
      </c>
      <c r="F4240" s="962">
        <v>5</v>
      </c>
      <c r="G4240" s="962" t="s">
        <v>677</v>
      </c>
      <c r="H4240" s="962" t="s">
        <v>79</v>
      </c>
      <c r="I4240" s="962" t="s">
        <v>683</v>
      </c>
    </row>
    <row r="4241" spans="1:9">
      <c r="A4241" s="966" t="s">
        <v>190</v>
      </c>
      <c r="B4241" s="962" t="s">
        <v>687</v>
      </c>
      <c r="C4241" s="964">
        <v>10641.943913366342</v>
      </c>
      <c r="D4241" s="978">
        <v>0</v>
      </c>
      <c r="E4241" s="962">
        <v>168</v>
      </c>
      <c r="F4241" s="962">
        <v>5</v>
      </c>
      <c r="G4241" s="962" t="s">
        <v>677</v>
      </c>
      <c r="H4241" s="962" t="s">
        <v>146</v>
      </c>
      <c r="I4241" s="963" t="s">
        <v>681</v>
      </c>
    </row>
    <row r="4242" spans="1:9">
      <c r="A4242" s="968" t="s">
        <v>83</v>
      </c>
      <c r="B4242" s="962" t="s">
        <v>687</v>
      </c>
      <c r="C4242" s="964">
        <v>133.94807877067009</v>
      </c>
      <c r="D4242" s="978">
        <v>0</v>
      </c>
      <c r="E4242" s="962">
        <v>168</v>
      </c>
      <c r="F4242" s="962">
        <v>5</v>
      </c>
      <c r="G4242" s="962" t="s">
        <v>677</v>
      </c>
      <c r="H4242" s="962" t="s">
        <v>87</v>
      </c>
      <c r="I4242" s="962" t="s">
        <v>682</v>
      </c>
    </row>
    <row r="4243" spans="1:9">
      <c r="A4243" s="966" t="s">
        <v>192</v>
      </c>
      <c r="B4243" s="962" t="s">
        <v>687</v>
      </c>
      <c r="C4243" s="964">
        <v>0</v>
      </c>
      <c r="D4243" s="978">
        <v>0</v>
      </c>
      <c r="E4243" s="962">
        <v>168</v>
      </c>
      <c r="F4243" s="962">
        <v>5</v>
      </c>
      <c r="G4243" s="962" t="s">
        <v>677</v>
      </c>
      <c r="H4243" s="962" t="s">
        <v>146</v>
      </c>
      <c r="I4243" s="962" t="s">
        <v>683</v>
      </c>
    </row>
    <row r="4244" spans="1:9">
      <c r="A4244" s="966" t="s">
        <v>94</v>
      </c>
      <c r="B4244" s="962" t="s">
        <v>687</v>
      </c>
      <c r="C4244" s="964">
        <v>267.89615754134019</v>
      </c>
      <c r="D4244" s="978">
        <v>0</v>
      </c>
      <c r="E4244" s="962">
        <v>168</v>
      </c>
      <c r="F4244" s="962">
        <v>5</v>
      </c>
      <c r="G4244" s="962" t="s">
        <v>677</v>
      </c>
      <c r="H4244" s="962" t="s">
        <v>95</v>
      </c>
      <c r="I4244" s="962" t="s">
        <v>726</v>
      </c>
    </row>
    <row r="4245" spans="1:9">
      <c r="A4245" s="966" t="s">
        <v>196</v>
      </c>
      <c r="B4245" s="962" t="s">
        <v>687</v>
      </c>
      <c r="C4245" s="964">
        <v>87066.251200935571</v>
      </c>
      <c r="D4245" s="978">
        <v>0</v>
      </c>
      <c r="E4245" s="962">
        <v>168</v>
      </c>
      <c r="F4245" s="962">
        <v>5</v>
      </c>
      <c r="G4245" s="962" t="s">
        <v>677</v>
      </c>
      <c r="H4245" s="962" t="s">
        <v>146</v>
      </c>
      <c r="I4245" s="962" t="s">
        <v>681</v>
      </c>
    </row>
    <row r="4246" spans="1:9">
      <c r="A4246" s="966" t="s">
        <v>100</v>
      </c>
      <c r="B4246" s="962" t="s">
        <v>687</v>
      </c>
      <c r="C4246" s="964">
        <v>66.974039385335047</v>
      </c>
      <c r="D4246" s="978">
        <v>0</v>
      </c>
      <c r="E4246" s="962">
        <v>168</v>
      </c>
      <c r="F4246" s="962">
        <v>5</v>
      </c>
      <c r="G4246" s="962" t="s">
        <v>677</v>
      </c>
      <c r="H4246" s="962" t="s">
        <v>24</v>
      </c>
      <c r="I4246" s="962" t="s">
        <v>682</v>
      </c>
    </row>
    <row r="4247" spans="1:9">
      <c r="A4247" s="966" t="s">
        <v>198</v>
      </c>
      <c r="B4247" s="962" t="s">
        <v>687</v>
      </c>
      <c r="C4247" s="964">
        <v>2799.5355173068147</v>
      </c>
      <c r="D4247" s="978">
        <v>0</v>
      </c>
      <c r="E4247" s="962">
        <v>168</v>
      </c>
      <c r="F4247" s="962">
        <v>5</v>
      </c>
      <c r="G4247" s="962" t="s">
        <v>677</v>
      </c>
      <c r="H4247" s="962" t="s">
        <v>146</v>
      </c>
      <c r="I4247" s="962" t="s">
        <v>683</v>
      </c>
    </row>
    <row r="4248" spans="1:9">
      <c r="A4248" s="966" t="s">
        <v>201</v>
      </c>
      <c r="B4248" s="962" t="s">
        <v>687</v>
      </c>
      <c r="C4248" s="964">
        <v>3811.7292358819104</v>
      </c>
      <c r="D4248" s="978">
        <v>0</v>
      </c>
      <c r="E4248" s="962">
        <v>168</v>
      </c>
      <c r="F4248" s="962">
        <v>5</v>
      </c>
      <c r="G4248" s="962" t="s">
        <v>677</v>
      </c>
      <c r="H4248" s="962" t="s">
        <v>146</v>
      </c>
      <c r="I4248" s="963" t="s">
        <v>683</v>
      </c>
    </row>
    <row r="4249" spans="1:9">
      <c r="A4249" s="968" t="s">
        <v>103</v>
      </c>
      <c r="B4249" s="962" t="s">
        <v>687</v>
      </c>
      <c r="C4249" s="964">
        <v>133.94807877067009</v>
      </c>
      <c r="D4249" s="978">
        <v>0</v>
      </c>
      <c r="E4249" s="962">
        <v>168</v>
      </c>
      <c r="F4249" s="962">
        <v>5</v>
      </c>
      <c r="G4249" s="962" t="s">
        <v>677</v>
      </c>
      <c r="H4249" s="962" t="s">
        <v>79</v>
      </c>
      <c r="I4249" s="962" t="s">
        <v>682</v>
      </c>
    </row>
    <row r="4250" spans="1:9">
      <c r="A4250" s="968" t="s">
        <v>107</v>
      </c>
      <c r="B4250" s="962" t="s">
        <v>687</v>
      </c>
      <c r="C4250" s="964">
        <v>0</v>
      </c>
      <c r="D4250" s="978">
        <v>0</v>
      </c>
      <c r="E4250" s="962">
        <v>168</v>
      </c>
      <c r="F4250" s="962">
        <v>5</v>
      </c>
      <c r="G4250" s="962" t="s">
        <v>677</v>
      </c>
      <c r="H4250" s="962" t="s">
        <v>79</v>
      </c>
      <c r="I4250" s="962" t="s">
        <v>682</v>
      </c>
    </row>
    <row r="4251" spans="1:9">
      <c r="A4251" s="968" t="s">
        <v>108</v>
      </c>
      <c r="B4251" s="962" t="s">
        <v>687</v>
      </c>
      <c r="C4251" s="964">
        <v>66.974039385335047</v>
      </c>
      <c r="D4251" s="978">
        <v>0</v>
      </c>
      <c r="E4251" s="962">
        <v>168</v>
      </c>
      <c r="F4251" s="962">
        <v>5</v>
      </c>
      <c r="G4251" s="962" t="s">
        <v>677</v>
      </c>
      <c r="H4251" s="962" t="s">
        <v>32</v>
      </c>
      <c r="I4251" s="962" t="s">
        <v>682</v>
      </c>
    </row>
    <row r="4252" spans="1:9">
      <c r="A4252" s="966" t="s">
        <v>203</v>
      </c>
      <c r="B4252" s="962" t="s">
        <v>687</v>
      </c>
      <c r="C4252" s="964">
        <v>16207.717531251083</v>
      </c>
      <c r="D4252" s="978">
        <v>0</v>
      </c>
      <c r="E4252" s="962">
        <v>168</v>
      </c>
      <c r="F4252" s="962">
        <v>5</v>
      </c>
      <c r="G4252" s="962" t="s">
        <v>677</v>
      </c>
      <c r="H4252" s="962" t="s">
        <v>146</v>
      </c>
      <c r="I4252" s="963" t="s">
        <v>681</v>
      </c>
    </row>
    <row r="4253" spans="1:9">
      <c r="A4253" s="966" t="s">
        <v>204</v>
      </c>
      <c r="B4253" s="962" t="s">
        <v>687</v>
      </c>
      <c r="C4253" s="964">
        <v>149202.53247466989</v>
      </c>
      <c r="D4253" s="978">
        <v>0</v>
      </c>
      <c r="E4253" s="962">
        <v>168</v>
      </c>
      <c r="F4253" s="962">
        <v>5</v>
      </c>
      <c r="G4253" s="962" t="s">
        <v>677</v>
      </c>
      <c r="H4253" s="962" t="s">
        <v>146</v>
      </c>
      <c r="I4253" s="963" t="s">
        <v>681</v>
      </c>
    </row>
    <row r="4254" spans="1:9">
      <c r="A4254" s="966" t="s">
        <v>262</v>
      </c>
      <c r="B4254" s="962" t="s">
        <v>687</v>
      </c>
      <c r="C4254" s="964">
        <v>14968.697802622382</v>
      </c>
      <c r="D4254" s="978">
        <v>0</v>
      </c>
      <c r="E4254" s="962">
        <v>168</v>
      </c>
      <c r="F4254" s="962">
        <v>5</v>
      </c>
      <c r="G4254" s="962" t="s">
        <v>677</v>
      </c>
      <c r="H4254" s="962" t="s">
        <v>146</v>
      </c>
      <c r="I4254" s="963" t="s">
        <v>681</v>
      </c>
    </row>
    <row r="4255" spans="1:9">
      <c r="A4255" s="966" t="s">
        <v>263</v>
      </c>
      <c r="B4255" s="962" t="s">
        <v>687</v>
      </c>
      <c r="C4255" s="964">
        <v>148.83119863407788</v>
      </c>
      <c r="D4255" s="978">
        <v>0</v>
      </c>
      <c r="E4255" s="962">
        <v>168</v>
      </c>
      <c r="F4255" s="962">
        <v>5</v>
      </c>
      <c r="G4255" s="962" t="s">
        <v>677</v>
      </c>
      <c r="H4255" s="962" t="s">
        <v>24</v>
      </c>
      <c r="I4255" s="962" t="s">
        <v>683</v>
      </c>
    </row>
    <row r="4256" spans="1:9">
      <c r="A4256" s="969" t="s">
        <v>122</v>
      </c>
      <c r="B4256" s="962" t="s">
        <v>687</v>
      </c>
      <c r="C4256" s="964">
        <v>267.89615754134019</v>
      </c>
      <c r="D4256" s="978">
        <v>0</v>
      </c>
      <c r="E4256" s="962">
        <v>168</v>
      </c>
      <c r="F4256" s="962">
        <v>5</v>
      </c>
      <c r="G4256" s="962" t="s">
        <v>677</v>
      </c>
      <c r="H4256" s="962" t="s">
        <v>79</v>
      </c>
      <c r="I4256" s="962" t="s">
        <v>683</v>
      </c>
    </row>
    <row r="4257" spans="1:9">
      <c r="A4257" s="969" t="s">
        <v>120</v>
      </c>
      <c r="B4257" s="962" t="s">
        <v>687</v>
      </c>
      <c r="C4257" s="964">
        <v>0</v>
      </c>
      <c r="D4257" s="978">
        <v>0</v>
      </c>
      <c r="E4257" s="962">
        <v>168</v>
      </c>
      <c r="F4257" s="962">
        <v>5</v>
      </c>
      <c r="G4257" s="962" t="s">
        <v>677</v>
      </c>
      <c r="H4257" s="962" t="s">
        <v>79</v>
      </c>
    </row>
    <row r="4258" spans="1:9">
      <c r="A4258" s="969" t="s">
        <v>123</v>
      </c>
      <c r="B4258" s="962" t="s">
        <v>687</v>
      </c>
      <c r="C4258" s="964">
        <v>66.974039385335047</v>
      </c>
      <c r="D4258" s="978">
        <v>0</v>
      </c>
      <c r="E4258" s="962">
        <v>168</v>
      </c>
      <c r="F4258" s="962">
        <v>5</v>
      </c>
      <c r="G4258" s="962" t="s">
        <v>677</v>
      </c>
      <c r="H4258" s="962" t="s">
        <v>54</v>
      </c>
      <c r="I4258" s="962" t="s">
        <v>683</v>
      </c>
    </row>
    <row r="4259" spans="1:9">
      <c r="A4259" s="967" t="s">
        <v>214</v>
      </c>
      <c r="B4259" s="962" t="s">
        <v>687</v>
      </c>
      <c r="C4259" s="964">
        <v>539.51309504853225</v>
      </c>
      <c r="D4259" s="978">
        <v>0</v>
      </c>
      <c r="E4259" s="962">
        <v>168</v>
      </c>
      <c r="F4259" s="962">
        <v>5</v>
      </c>
      <c r="G4259" s="962" t="s">
        <v>677</v>
      </c>
      <c r="H4259" s="962" t="s">
        <v>146</v>
      </c>
      <c r="I4259" s="962" t="s">
        <v>683</v>
      </c>
    </row>
    <row r="4260" spans="1:9" ht="15.6">
      <c r="A4260" s="967" t="s">
        <v>218</v>
      </c>
      <c r="B4260" s="962" t="s">
        <v>687</v>
      </c>
      <c r="C4260" s="964">
        <v>401.84423631201025</v>
      </c>
      <c r="D4260" s="978">
        <v>0</v>
      </c>
      <c r="E4260" s="962">
        <v>168</v>
      </c>
      <c r="F4260" s="962">
        <v>5</v>
      </c>
      <c r="G4260" s="962" t="s">
        <v>677</v>
      </c>
      <c r="H4260" s="962" t="s">
        <v>146</v>
      </c>
      <c r="I4260" s="973" t="s">
        <v>742</v>
      </c>
    </row>
    <row r="4261" spans="1:9">
      <c r="A4261" s="969" t="s">
        <v>126</v>
      </c>
      <c r="B4261" s="962" t="s">
        <v>687</v>
      </c>
      <c r="C4261" s="964">
        <v>0</v>
      </c>
      <c r="D4261" s="978">
        <v>0</v>
      </c>
      <c r="E4261" s="962">
        <v>168</v>
      </c>
      <c r="F4261" s="962">
        <v>5</v>
      </c>
      <c r="G4261" s="962" t="s">
        <v>677</v>
      </c>
      <c r="H4261" s="962" t="s">
        <v>32</v>
      </c>
      <c r="I4261" s="962" t="s">
        <v>681</v>
      </c>
    </row>
    <row r="4262" spans="1:9">
      <c r="A4262" s="968" t="s">
        <v>129</v>
      </c>
      <c r="B4262" s="962" t="s">
        <v>687</v>
      </c>
      <c r="C4262" s="964">
        <v>66.974039385335047</v>
      </c>
      <c r="D4262" s="978">
        <v>0</v>
      </c>
      <c r="E4262" s="962">
        <v>168</v>
      </c>
      <c r="F4262" s="962">
        <v>5</v>
      </c>
      <c r="G4262" s="962" t="s">
        <v>677</v>
      </c>
      <c r="H4262" s="962" t="s">
        <v>24</v>
      </c>
      <c r="I4262" s="962" t="s">
        <v>682</v>
      </c>
    </row>
    <row r="4263" spans="1:9">
      <c r="A4263" s="968" t="s">
        <v>264</v>
      </c>
      <c r="B4263" s="962" t="s">
        <v>687</v>
      </c>
      <c r="C4263" s="964">
        <v>0</v>
      </c>
      <c r="D4263" s="978">
        <v>0</v>
      </c>
      <c r="E4263" s="962">
        <v>168</v>
      </c>
      <c r="F4263" s="962">
        <v>5</v>
      </c>
      <c r="G4263" s="962" t="s">
        <v>677</v>
      </c>
      <c r="H4263" s="962" t="s">
        <v>133</v>
      </c>
      <c r="I4263" s="962" t="s">
        <v>682</v>
      </c>
    </row>
    <row r="4264" spans="1:9">
      <c r="A4264" s="968" t="s">
        <v>138</v>
      </c>
      <c r="B4264" s="962" t="s">
        <v>687</v>
      </c>
      <c r="C4264" s="964">
        <v>66.974039385335047</v>
      </c>
      <c r="D4264" s="978">
        <v>0</v>
      </c>
      <c r="E4264" s="962">
        <v>168</v>
      </c>
      <c r="F4264" s="962">
        <v>5</v>
      </c>
      <c r="G4264" s="962" t="s">
        <v>677</v>
      </c>
      <c r="H4264" s="962" t="s">
        <v>87</v>
      </c>
      <c r="I4264" s="962" t="s">
        <v>682</v>
      </c>
    </row>
    <row r="4265" spans="1:9">
      <c r="A4265" s="966" t="s">
        <v>212</v>
      </c>
      <c r="B4265" s="962" t="s">
        <v>687</v>
      </c>
      <c r="C4265" s="964">
        <v>3482.6500480374225</v>
      </c>
      <c r="D4265" s="978">
        <v>0</v>
      </c>
      <c r="E4265" s="962">
        <v>168</v>
      </c>
      <c r="F4265" s="962">
        <v>5</v>
      </c>
      <c r="G4265" s="962" t="s">
        <v>677</v>
      </c>
      <c r="H4265" s="962" t="s">
        <v>146</v>
      </c>
      <c r="I4265" s="962" t="s">
        <v>705</v>
      </c>
    </row>
    <row r="4266" spans="1:9">
      <c r="A4266" s="962" t="s">
        <v>20</v>
      </c>
      <c r="B4266" s="962" t="s">
        <v>687</v>
      </c>
      <c r="C4266" s="964">
        <v>399.88904028385963</v>
      </c>
      <c r="D4266" s="978">
        <v>0</v>
      </c>
      <c r="E4266" s="962">
        <v>168</v>
      </c>
      <c r="F4266" s="962">
        <v>6</v>
      </c>
      <c r="G4266" s="962" t="s">
        <v>677</v>
      </c>
      <c r="H4266" s="962" t="s">
        <v>24</v>
      </c>
      <c r="I4266" s="963" t="s">
        <v>683</v>
      </c>
    </row>
    <row r="4267" spans="1:9">
      <c r="A4267" s="962" t="s">
        <v>143</v>
      </c>
      <c r="B4267" s="962" t="s">
        <v>687</v>
      </c>
      <c r="C4267" s="964">
        <v>0</v>
      </c>
      <c r="D4267" s="978">
        <v>0</v>
      </c>
      <c r="E4267" s="962">
        <v>168</v>
      </c>
      <c r="F4267" s="962">
        <v>6</v>
      </c>
      <c r="G4267" s="962" t="s">
        <v>677</v>
      </c>
      <c r="H4267" s="962" t="s">
        <v>146</v>
      </c>
      <c r="I4267" s="963" t="s">
        <v>681</v>
      </c>
    </row>
    <row r="4268" spans="1:9">
      <c r="A4268" s="966" t="s">
        <v>152</v>
      </c>
      <c r="B4268" s="962" t="s">
        <v>687</v>
      </c>
      <c r="C4268" s="964">
        <v>11556.793264203541</v>
      </c>
      <c r="D4268" s="978">
        <v>0</v>
      </c>
      <c r="E4268" s="962">
        <v>168</v>
      </c>
      <c r="F4268" s="962">
        <v>6</v>
      </c>
      <c r="G4268" s="962" t="s">
        <v>677</v>
      </c>
      <c r="H4268" s="962" t="s">
        <v>146</v>
      </c>
      <c r="I4268" s="963" t="s">
        <v>681</v>
      </c>
    </row>
    <row r="4269" spans="1:9">
      <c r="A4269" s="966" t="s">
        <v>158</v>
      </c>
      <c r="B4269" s="962" t="s">
        <v>687</v>
      </c>
      <c r="C4269" s="964">
        <v>2313.6437330709018</v>
      </c>
      <c r="D4269" s="978">
        <v>0</v>
      </c>
      <c r="E4269" s="962">
        <v>168</v>
      </c>
      <c r="F4269" s="962">
        <v>6</v>
      </c>
      <c r="G4269" s="962" t="s">
        <v>677</v>
      </c>
      <c r="H4269" s="962" t="s">
        <v>146</v>
      </c>
      <c r="I4269" s="963" t="s">
        <v>683</v>
      </c>
    </row>
    <row r="4270" spans="1:9">
      <c r="A4270" s="966" t="s">
        <v>30</v>
      </c>
      <c r="B4270" s="962" t="s">
        <v>687</v>
      </c>
      <c r="C4270" s="964">
        <v>0</v>
      </c>
      <c r="D4270" s="978">
        <v>0</v>
      </c>
      <c r="E4270" s="962">
        <v>168</v>
      </c>
      <c r="F4270" s="962">
        <v>6</v>
      </c>
      <c r="G4270" s="962" t="s">
        <v>677</v>
      </c>
      <c r="H4270" s="962" t="s">
        <v>32</v>
      </c>
      <c r="I4270" s="963" t="s">
        <v>681</v>
      </c>
    </row>
    <row r="4271" spans="1:9">
      <c r="A4271" s="967" t="s">
        <v>39</v>
      </c>
      <c r="B4271" s="962" t="s">
        <v>687</v>
      </c>
      <c r="C4271" s="964">
        <v>57.127005754837093</v>
      </c>
      <c r="D4271" s="978">
        <v>0</v>
      </c>
      <c r="E4271" s="962">
        <v>168</v>
      </c>
      <c r="F4271" s="962">
        <v>6</v>
      </c>
      <c r="G4271" s="962" t="s">
        <v>677</v>
      </c>
      <c r="H4271" s="962" t="s">
        <v>24</v>
      </c>
      <c r="I4271" s="963" t="s">
        <v>682</v>
      </c>
    </row>
    <row r="4272" spans="1:9">
      <c r="A4272" s="968" t="s">
        <v>70</v>
      </c>
      <c r="B4272" s="962" t="s">
        <v>687</v>
      </c>
      <c r="C4272" s="964">
        <v>1085.4131093419048</v>
      </c>
      <c r="D4272" s="978">
        <v>0</v>
      </c>
      <c r="E4272" s="962">
        <v>168</v>
      </c>
      <c r="F4272" s="962">
        <v>6</v>
      </c>
      <c r="G4272" s="962" t="s">
        <v>677</v>
      </c>
      <c r="H4272" s="962" t="s">
        <v>32</v>
      </c>
      <c r="I4272" s="963" t="s">
        <v>711</v>
      </c>
    </row>
    <row r="4273" spans="1:9">
      <c r="A4273" s="968" t="s">
        <v>746</v>
      </c>
      <c r="B4273" s="962" t="s">
        <v>687</v>
      </c>
      <c r="C4273" s="964">
        <v>285.63502877418546</v>
      </c>
      <c r="D4273" s="978">
        <v>0</v>
      </c>
      <c r="E4273" s="962">
        <v>168</v>
      </c>
      <c r="F4273" s="962">
        <v>6</v>
      </c>
      <c r="G4273" s="962" t="s">
        <v>677</v>
      </c>
      <c r="H4273" s="962" t="s">
        <v>46</v>
      </c>
      <c r="I4273" s="963" t="s">
        <v>682</v>
      </c>
    </row>
    <row r="4274" spans="1:9">
      <c r="A4274" s="968" t="s">
        <v>63</v>
      </c>
      <c r="B4274" s="962" t="s">
        <v>687</v>
      </c>
      <c r="C4274" s="964">
        <v>171.38101726451126</v>
      </c>
      <c r="D4274" s="978">
        <v>0</v>
      </c>
      <c r="E4274" s="962">
        <v>168</v>
      </c>
      <c r="F4274" s="962">
        <v>6</v>
      </c>
      <c r="G4274" s="962" t="s">
        <v>677</v>
      </c>
      <c r="H4274" s="962" t="s">
        <v>64</v>
      </c>
      <c r="I4274" s="963" t="s">
        <v>683</v>
      </c>
    </row>
    <row r="4275" spans="1:9">
      <c r="A4275" s="966" t="s">
        <v>166</v>
      </c>
      <c r="B4275" s="962" t="s">
        <v>687</v>
      </c>
      <c r="C4275" s="964">
        <v>0</v>
      </c>
      <c r="D4275" s="978">
        <v>0</v>
      </c>
      <c r="E4275" s="962">
        <v>168</v>
      </c>
      <c r="F4275" s="962">
        <v>6</v>
      </c>
      <c r="G4275" s="962" t="s">
        <v>677</v>
      </c>
      <c r="H4275" s="962" t="s">
        <v>146</v>
      </c>
      <c r="I4275" s="963" t="s">
        <v>683</v>
      </c>
    </row>
    <row r="4276" spans="1:9">
      <c r="A4276" s="966" t="s">
        <v>173</v>
      </c>
      <c r="B4276" s="962" t="s">
        <v>687</v>
      </c>
      <c r="C4276" s="964">
        <v>1336.6257763882304</v>
      </c>
      <c r="D4276" s="978">
        <v>0</v>
      </c>
      <c r="E4276" s="962">
        <v>168</v>
      </c>
      <c r="F4276" s="962">
        <v>6</v>
      </c>
      <c r="G4276" s="962" t="s">
        <v>677</v>
      </c>
      <c r="H4276" s="962" t="s">
        <v>146</v>
      </c>
      <c r="I4276" s="963" t="s">
        <v>683</v>
      </c>
    </row>
    <row r="4277" spans="1:9">
      <c r="A4277" s="969" t="s">
        <v>52</v>
      </c>
      <c r="B4277" s="962" t="s">
        <v>687</v>
      </c>
      <c r="C4277" s="964">
        <v>1142.5401150967418</v>
      </c>
      <c r="D4277" s="978">
        <v>0</v>
      </c>
      <c r="E4277" s="962">
        <v>168</v>
      </c>
      <c r="F4277" s="962">
        <v>6</v>
      </c>
      <c r="G4277" s="962" t="s">
        <v>677</v>
      </c>
      <c r="H4277" s="962" t="s">
        <v>54</v>
      </c>
      <c r="I4277" s="962" t="s">
        <v>721</v>
      </c>
    </row>
    <row r="4278" spans="1:9">
      <c r="A4278" s="966" t="s">
        <v>185</v>
      </c>
      <c r="B4278" s="962" t="s">
        <v>687</v>
      </c>
      <c r="C4278" s="964">
        <v>88672.538332658136</v>
      </c>
      <c r="D4278" s="978">
        <v>0</v>
      </c>
      <c r="E4278" s="962">
        <v>168</v>
      </c>
      <c r="F4278" s="962">
        <v>6</v>
      </c>
      <c r="G4278" s="962" t="s">
        <v>677</v>
      </c>
      <c r="H4278" s="962" t="s">
        <v>146</v>
      </c>
      <c r="I4278" s="963" t="s">
        <v>681</v>
      </c>
    </row>
    <row r="4279" spans="1:9">
      <c r="A4279" s="968" t="s">
        <v>747</v>
      </c>
      <c r="B4279" s="962" t="s">
        <v>687</v>
      </c>
      <c r="C4279" s="964">
        <v>457.01604603869674</v>
      </c>
      <c r="D4279" s="978">
        <v>0</v>
      </c>
      <c r="E4279" s="962">
        <v>168</v>
      </c>
      <c r="F4279" s="962">
        <v>6</v>
      </c>
      <c r="G4279" s="962" t="s">
        <v>677</v>
      </c>
      <c r="H4279" s="962" t="s">
        <v>24</v>
      </c>
      <c r="I4279" s="962" t="s">
        <v>683</v>
      </c>
    </row>
    <row r="4280" spans="1:9">
      <c r="A4280" s="966" t="s">
        <v>181</v>
      </c>
      <c r="B4280" s="962" t="s">
        <v>687</v>
      </c>
      <c r="C4280" s="964">
        <v>7167.5349887068933</v>
      </c>
      <c r="D4280" s="978">
        <v>0</v>
      </c>
      <c r="E4280" s="962">
        <v>168</v>
      </c>
      <c r="F4280" s="962">
        <v>6</v>
      </c>
      <c r="G4280" s="962" t="s">
        <v>677</v>
      </c>
      <c r="H4280" s="962" t="s">
        <v>146</v>
      </c>
      <c r="I4280" s="963" t="s">
        <v>681</v>
      </c>
    </row>
    <row r="4281" spans="1:9">
      <c r="A4281" s="967" t="s">
        <v>261</v>
      </c>
      <c r="B4281" s="962" t="s">
        <v>687</v>
      </c>
      <c r="C4281" s="964">
        <v>0</v>
      </c>
      <c r="D4281" s="978">
        <v>0</v>
      </c>
      <c r="E4281" s="962">
        <v>168</v>
      </c>
      <c r="F4281" s="962">
        <v>6</v>
      </c>
      <c r="G4281" s="962" t="s">
        <v>677</v>
      </c>
      <c r="H4281" s="962" t="s">
        <v>79</v>
      </c>
      <c r="I4281" s="962" t="s">
        <v>683</v>
      </c>
    </row>
    <row r="4282" spans="1:9">
      <c r="A4282" s="966" t="s">
        <v>190</v>
      </c>
      <c r="B4282" s="962" t="s">
        <v>687</v>
      </c>
      <c r="C4282" s="964">
        <v>784.54421236642929</v>
      </c>
      <c r="D4282" s="978">
        <v>0</v>
      </c>
      <c r="E4282" s="962">
        <v>168</v>
      </c>
      <c r="F4282" s="962">
        <v>6</v>
      </c>
      <c r="G4282" s="962" t="s">
        <v>677</v>
      </c>
      <c r="H4282" s="962" t="s">
        <v>146</v>
      </c>
      <c r="I4282" s="963" t="s">
        <v>681</v>
      </c>
    </row>
    <row r="4283" spans="1:9">
      <c r="A4283" s="968" t="s">
        <v>83</v>
      </c>
      <c r="B4283" s="962" t="s">
        <v>687</v>
      </c>
      <c r="C4283" s="964">
        <v>57.127005754837093</v>
      </c>
      <c r="D4283" s="978">
        <v>0</v>
      </c>
      <c r="E4283" s="962">
        <v>168</v>
      </c>
      <c r="F4283" s="962">
        <v>6</v>
      </c>
      <c r="G4283" s="962" t="s">
        <v>677</v>
      </c>
      <c r="H4283" s="962" t="s">
        <v>87</v>
      </c>
      <c r="I4283" s="962" t="s">
        <v>682</v>
      </c>
    </row>
    <row r="4284" spans="1:9">
      <c r="A4284" s="966" t="s">
        <v>192</v>
      </c>
      <c r="B4284" s="962" t="s">
        <v>687</v>
      </c>
      <c r="C4284" s="964">
        <v>427.38604873566027</v>
      </c>
      <c r="D4284" s="978">
        <v>0</v>
      </c>
      <c r="E4284" s="962">
        <v>168</v>
      </c>
      <c r="F4284" s="962">
        <v>6</v>
      </c>
      <c r="G4284" s="962" t="s">
        <v>677</v>
      </c>
      <c r="H4284" s="962" t="s">
        <v>146</v>
      </c>
      <c r="I4284" s="962" t="s">
        <v>683</v>
      </c>
    </row>
    <row r="4285" spans="1:9">
      <c r="A4285" s="966" t="s">
        <v>94</v>
      </c>
      <c r="B4285" s="962" t="s">
        <v>687</v>
      </c>
      <c r="C4285" s="964">
        <v>1085.4131093419048</v>
      </c>
      <c r="D4285" s="978">
        <v>0</v>
      </c>
      <c r="E4285" s="962">
        <v>168</v>
      </c>
      <c r="F4285" s="962">
        <v>6</v>
      </c>
      <c r="G4285" s="962" t="s">
        <v>677</v>
      </c>
      <c r="H4285" s="962" t="s">
        <v>95</v>
      </c>
      <c r="I4285" s="962" t="s">
        <v>726</v>
      </c>
    </row>
    <row r="4286" spans="1:9">
      <c r="A4286" s="966" t="s">
        <v>196</v>
      </c>
      <c r="B4286" s="962" t="s">
        <v>687</v>
      </c>
      <c r="C4286" s="964">
        <v>74142.064699662413</v>
      </c>
      <c r="D4286" s="978">
        <v>0</v>
      </c>
      <c r="E4286" s="962">
        <v>168</v>
      </c>
      <c r="F4286" s="962">
        <v>6</v>
      </c>
      <c r="G4286" s="962" t="s">
        <v>677</v>
      </c>
      <c r="H4286" s="962" t="s">
        <v>146</v>
      </c>
      <c r="I4286" s="962" t="s">
        <v>681</v>
      </c>
    </row>
    <row r="4287" spans="1:9">
      <c r="A4287" s="966" t="s">
        <v>100</v>
      </c>
      <c r="B4287" s="962" t="s">
        <v>687</v>
      </c>
      <c r="C4287" s="964">
        <v>114.25401150967419</v>
      </c>
      <c r="D4287" s="978">
        <v>0</v>
      </c>
      <c r="E4287" s="962">
        <v>168</v>
      </c>
      <c r="F4287" s="962">
        <v>6</v>
      </c>
      <c r="G4287" s="962" t="s">
        <v>677</v>
      </c>
      <c r="H4287" s="962" t="s">
        <v>24</v>
      </c>
      <c r="I4287" s="962" t="s">
        <v>682</v>
      </c>
    </row>
    <row r="4288" spans="1:9">
      <c r="A4288" s="966" t="s">
        <v>198</v>
      </c>
      <c r="B4288" s="962" t="s">
        <v>687</v>
      </c>
      <c r="C4288" s="964">
        <v>0</v>
      </c>
      <c r="D4288" s="978">
        <v>0</v>
      </c>
      <c r="E4288" s="962">
        <v>168</v>
      </c>
      <c r="F4288" s="962">
        <v>6</v>
      </c>
      <c r="G4288" s="962" t="s">
        <v>677</v>
      </c>
      <c r="H4288" s="962" t="s">
        <v>146</v>
      </c>
      <c r="I4288" s="962" t="s">
        <v>683</v>
      </c>
    </row>
    <row r="4289" spans="1:9">
      <c r="A4289" s="966" t="s">
        <v>201</v>
      </c>
      <c r="B4289" s="962" t="s">
        <v>687</v>
      </c>
      <c r="C4289" s="964">
        <v>0</v>
      </c>
      <c r="D4289" s="978">
        <v>0</v>
      </c>
      <c r="E4289" s="962">
        <v>168</v>
      </c>
      <c r="F4289" s="962">
        <v>6</v>
      </c>
      <c r="G4289" s="962" t="s">
        <v>677</v>
      </c>
      <c r="H4289" s="962" t="s">
        <v>146</v>
      </c>
      <c r="I4289" s="963" t="s">
        <v>683</v>
      </c>
    </row>
    <row r="4290" spans="1:9">
      <c r="A4290" s="968" t="s">
        <v>103</v>
      </c>
      <c r="B4290" s="962" t="s">
        <v>687</v>
      </c>
      <c r="C4290" s="964">
        <v>114.25401150967419</v>
      </c>
      <c r="D4290" s="978">
        <v>0</v>
      </c>
      <c r="E4290" s="962">
        <v>168</v>
      </c>
      <c r="F4290" s="962">
        <v>6</v>
      </c>
      <c r="G4290" s="962" t="s">
        <v>677</v>
      </c>
      <c r="H4290" s="962" t="s">
        <v>79</v>
      </c>
      <c r="I4290" s="962" t="s">
        <v>682</v>
      </c>
    </row>
    <row r="4291" spans="1:9">
      <c r="A4291" s="968" t="s">
        <v>107</v>
      </c>
      <c r="B4291" s="962" t="s">
        <v>687</v>
      </c>
      <c r="C4291" s="964">
        <v>171.38101726451126</v>
      </c>
      <c r="D4291" s="978">
        <v>0</v>
      </c>
      <c r="E4291" s="962">
        <v>168</v>
      </c>
      <c r="F4291" s="962">
        <v>6</v>
      </c>
      <c r="G4291" s="962" t="s">
        <v>677</v>
      </c>
      <c r="H4291" s="962" t="s">
        <v>79</v>
      </c>
      <c r="I4291" s="962" t="s">
        <v>682</v>
      </c>
    </row>
    <row r="4292" spans="1:9">
      <c r="A4292" s="968" t="s">
        <v>108</v>
      </c>
      <c r="B4292" s="962" t="s">
        <v>687</v>
      </c>
      <c r="C4292" s="964">
        <v>0</v>
      </c>
      <c r="D4292" s="978">
        <v>0</v>
      </c>
      <c r="E4292" s="962">
        <v>168</v>
      </c>
      <c r="F4292" s="962">
        <v>6</v>
      </c>
      <c r="G4292" s="962" t="s">
        <v>677</v>
      </c>
      <c r="H4292" s="962" t="s">
        <v>32</v>
      </c>
      <c r="I4292" s="962" t="s">
        <v>682</v>
      </c>
    </row>
    <row r="4293" spans="1:9">
      <c r="A4293" s="966" t="s">
        <v>203</v>
      </c>
      <c r="B4293" s="962" t="s">
        <v>687</v>
      </c>
      <c r="C4293" s="964">
        <v>23617.256295812233</v>
      </c>
      <c r="D4293" s="978">
        <v>0</v>
      </c>
      <c r="E4293" s="962">
        <v>168</v>
      </c>
      <c r="F4293" s="962">
        <v>6</v>
      </c>
      <c r="G4293" s="962" t="s">
        <v>677</v>
      </c>
      <c r="H4293" s="962" t="s">
        <v>146</v>
      </c>
      <c r="I4293" s="963" t="s">
        <v>681</v>
      </c>
    </row>
    <row r="4294" spans="1:9">
      <c r="A4294" s="966" t="s">
        <v>204</v>
      </c>
      <c r="B4294" s="962" t="s">
        <v>687</v>
      </c>
      <c r="C4294" s="964">
        <v>65505.63326554653</v>
      </c>
      <c r="D4294" s="978">
        <v>0</v>
      </c>
      <c r="E4294" s="962">
        <v>168</v>
      </c>
      <c r="F4294" s="962">
        <v>6</v>
      </c>
      <c r="G4294" s="962" t="s">
        <v>677</v>
      </c>
      <c r="H4294" s="962" t="s">
        <v>146</v>
      </c>
      <c r="I4294" s="963" t="s">
        <v>681</v>
      </c>
    </row>
    <row r="4295" spans="1:9">
      <c r="A4295" s="966" t="s">
        <v>262</v>
      </c>
      <c r="B4295" s="962" t="s">
        <v>687</v>
      </c>
      <c r="C4295" s="964">
        <v>30391.567061573332</v>
      </c>
      <c r="D4295" s="978">
        <v>0</v>
      </c>
      <c r="E4295" s="962">
        <v>168</v>
      </c>
      <c r="F4295" s="962">
        <v>6</v>
      </c>
      <c r="G4295" s="962" t="s">
        <v>677</v>
      </c>
      <c r="H4295" s="962" t="s">
        <v>146</v>
      </c>
      <c r="I4295" s="963" t="s">
        <v>681</v>
      </c>
    </row>
    <row r="4296" spans="1:9">
      <c r="A4296" s="966" t="s">
        <v>263</v>
      </c>
      <c r="B4296" s="962" t="s">
        <v>687</v>
      </c>
      <c r="C4296" s="964">
        <v>0</v>
      </c>
      <c r="D4296" s="978">
        <v>0</v>
      </c>
      <c r="E4296" s="962">
        <v>168</v>
      </c>
      <c r="F4296" s="962">
        <v>6</v>
      </c>
      <c r="G4296" s="962" t="s">
        <v>677</v>
      </c>
      <c r="H4296" s="962" t="s">
        <v>24</v>
      </c>
      <c r="I4296" s="962" t="s">
        <v>683</v>
      </c>
    </row>
    <row r="4297" spans="1:9">
      <c r="A4297" s="969" t="s">
        <v>122</v>
      </c>
      <c r="B4297" s="962" t="s">
        <v>687</v>
      </c>
      <c r="C4297" s="964">
        <v>114.25401150967419</v>
      </c>
      <c r="D4297" s="978">
        <v>0</v>
      </c>
      <c r="E4297" s="962">
        <v>168</v>
      </c>
      <c r="F4297" s="962">
        <v>6</v>
      </c>
      <c r="G4297" s="962" t="s">
        <v>677</v>
      </c>
      <c r="H4297" s="962" t="s">
        <v>79</v>
      </c>
      <c r="I4297" s="962" t="s">
        <v>683</v>
      </c>
    </row>
    <row r="4298" spans="1:9">
      <c r="A4298" s="969" t="s">
        <v>120</v>
      </c>
      <c r="B4298" s="962" t="s">
        <v>687</v>
      </c>
      <c r="C4298" s="964">
        <v>57.127005754837093</v>
      </c>
      <c r="D4298" s="978">
        <v>0</v>
      </c>
      <c r="E4298" s="962">
        <v>168</v>
      </c>
      <c r="F4298" s="962">
        <v>6</v>
      </c>
      <c r="G4298" s="962" t="s">
        <v>677</v>
      </c>
      <c r="H4298" s="962" t="s">
        <v>79</v>
      </c>
    </row>
    <row r="4299" spans="1:9">
      <c r="A4299" s="969" t="s">
        <v>123</v>
      </c>
      <c r="B4299" s="962" t="s">
        <v>687</v>
      </c>
      <c r="C4299" s="964">
        <v>0</v>
      </c>
      <c r="D4299" s="978">
        <v>0</v>
      </c>
      <c r="E4299" s="962">
        <v>168</v>
      </c>
      <c r="F4299" s="962">
        <v>6</v>
      </c>
      <c r="G4299" s="962" t="s">
        <v>677</v>
      </c>
      <c r="H4299" s="962" t="s">
        <v>54</v>
      </c>
      <c r="I4299" s="962" t="s">
        <v>683</v>
      </c>
    </row>
    <row r="4300" spans="1:9">
      <c r="A4300" s="967" t="s">
        <v>214</v>
      </c>
      <c r="B4300" s="962" t="s">
        <v>687</v>
      </c>
      <c r="C4300" s="964">
        <v>1485.3021496257643</v>
      </c>
      <c r="D4300" s="978">
        <v>0</v>
      </c>
      <c r="E4300" s="962">
        <v>168</v>
      </c>
      <c r="F4300" s="962">
        <v>6</v>
      </c>
      <c r="G4300" s="962" t="s">
        <v>677</v>
      </c>
      <c r="H4300" s="962" t="s">
        <v>146</v>
      </c>
      <c r="I4300" s="962" t="s">
        <v>683</v>
      </c>
    </row>
    <row r="4301" spans="1:9" ht="15.6">
      <c r="A4301" s="967" t="s">
        <v>218</v>
      </c>
      <c r="B4301" s="962" t="s">
        <v>687</v>
      </c>
      <c r="C4301" s="964">
        <v>0</v>
      </c>
      <c r="D4301" s="978">
        <v>0</v>
      </c>
      <c r="E4301" s="962">
        <v>168</v>
      </c>
      <c r="F4301" s="962">
        <v>6</v>
      </c>
      <c r="G4301" s="962" t="s">
        <v>677</v>
      </c>
      <c r="H4301" s="962" t="s">
        <v>146</v>
      </c>
      <c r="I4301" s="973" t="s">
        <v>742</v>
      </c>
    </row>
    <row r="4302" spans="1:9">
      <c r="A4302" s="969" t="s">
        <v>126</v>
      </c>
      <c r="B4302" s="962" t="s">
        <v>687</v>
      </c>
      <c r="C4302" s="964">
        <v>0</v>
      </c>
      <c r="D4302" s="978">
        <v>0</v>
      </c>
      <c r="E4302" s="962">
        <v>168</v>
      </c>
      <c r="F4302" s="962">
        <v>6</v>
      </c>
      <c r="G4302" s="962" t="s">
        <v>677</v>
      </c>
      <c r="H4302" s="962" t="s">
        <v>32</v>
      </c>
      <c r="I4302" s="962" t="s">
        <v>681</v>
      </c>
    </row>
    <row r="4303" spans="1:9">
      <c r="A4303" s="968" t="s">
        <v>129</v>
      </c>
      <c r="B4303" s="962" t="s">
        <v>687</v>
      </c>
      <c r="C4303" s="964">
        <v>171.38101726451126</v>
      </c>
      <c r="D4303" s="978">
        <v>0</v>
      </c>
      <c r="E4303" s="962">
        <v>168</v>
      </c>
      <c r="F4303" s="962">
        <v>6</v>
      </c>
      <c r="G4303" s="962" t="s">
        <v>677</v>
      </c>
      <c r="H4303" s="962" t="s">
        <v>24</v>
      </c>
      <c r="I4303" s="962" t="s">
        <v>682</v>
      </c>
    </row>
    <row r="4304" spans="1:9">
      <c r="A4304" s="968" t="s">
        <v>264</v>
      </c>
      <c r="B4304" s="962" t="s">
        <v>687</v>
      </c>
      <c r="C4304" s="964">
        <v>0</v>
      </c>
      <c r="D4304" s="978">
        <v>0</v>
      </c>
      <c r="E4304" s="962">
        <v>168</v>
      </c>
      <c r="F4304" s="962">
        <v>6</v>
      </c>
      <c r="G4304" s="962" t="s">
        <v>677</v>
      </c>
      <c r="H4304" s="962" t="s">
        <v>133</v>
      </c>
      <c r="I4304" s="962" t="s">
        <v>682</v>
      </c>
    </row>
    <row r="4305" spans="1:9">
      <c r="A4305" s="968" t="s">
        <v>138</v>
      </c>
      <c r="B4305" s="962" t="s">
        <v>687</v>
      </c>
      <c r="C4305" s="964">
        <v>171.38101726451126</v>
      </c>
      <c r="D4305" s="978">
        <v>0</v>
      </c>
      <c r="E4305" s="962">
        <v>168</v>
      </c>
      <c r="F4305" s="962">
        <v>6</v>
      </c>
      <c r="G4305" s="962" t="s">
        <v>677</v>
      </c>
      <c r="H4305" s="962" t="s">
        <v>87</v>
      </c>
      <c r="I4305" s="962" t="s">
        <v>682</v>
      </c>
    </row>
    <row r="4306" spans="1:9">
      <c r="A4306" s="966" t="s">
        <v>212</v>
      </c>
      <c r="B4306" s="962" t="s">
        <v>687</v>
      </c>
      <c r="C4306" s="964">
        <v>3522.8320215482872</v>
      </c>
      <c r="D4306" s="978">
        <v>0</v>
      </c>
      <c r="E4306" s="962">
        <v>168</v>
      </c>
      <c r="F4306" s="962">
        <v>6</v>
      </c>
      <c r="G4306" s="962" t="s">
        <v>677</v>
      </c>
      <c r="H4306" s="962" t="s">
        <v>146</v>
      </c>
      <c r="I4306" s="962" t="s">
        <v>705</v>
      </c>
    </row>
    <row r="4307" spans="1:9">
      <c r="A4307" s="962" t="s">
        <v>20</v>
      </c>
      <c r="B4307" s="962" t="s">
        <v>687</v>
      </c>
      <c r="C4307" s="965">
        <v>2459.4208507879553</v>
      </c>
      <c r="D4307" s="978">
        <v>0</v>
      </c>
      <c r="E4307" s="962">
        <v>336</v>
      </c>
      <c r="F4307" s="962" t="s">
        <v>676</v>
      </c>
      <c r="G4307" s="962" t="s">
        <v>676</v>
      </c>
      <c r="H4307" s="962" t="s">
        <v>24</v>
      </c>
      <c r="I4307" s="963" t="s">
        <v>683</v>
      </c>
    </row>
    <row r="4308" spans="1:9">
      <c r="A4308" s="962" t="s">
        <v>143</v>
      </c>
      <c r="B4308" s="962" t="s">
        <v>687</v>
      </c>
      <c r="C4308" s="965">
        <v>8634.1370293619711</v>
      </c>
      <c r="D4308" s="978">
        <v>0</v>
      </c>
      <c r="E4308" s="962">
        <v>336</v>
      </c>
      <c r="F4308" s="962" t="s">
        <v>676</v>
      </c>
      <c r="G4308" s="962" t="s">
        <v>676</v>
      </c>
      <c r="H4308" s="962" t="s">
        <v>146</v>
      </c>
      <c r="I4308" s="963" t="s">
        <v>681</v>
      </c>
    </row>
    <row r="4309" spans="1:9">
      <c r="A4309" s="966" t="s">
        <v>152</v>
      </c>
      <c r="B4309" s="962" t="s">
        <v>687</v>
      </c>
      <c r="C4309" s="965">
        <v>109437.68684716299</v>
      </c>
      <c r="D4309" s="978">
        <v>0</v>
      </c>
      <c r="E4309" s="962">
        <v>336</v>
      </c>
      <c r="F4309" s="962" t="s">
        <v>676</v>
      </c>
      <c r="G4309" s="962" t="s">
        <v>676</v>
      </c>
      <c r="H4309" s="962" t="s">
        <v>146</v>
      </c>
      <c r="I4309" s="963" t="s">
        <v>681</v>
      </c>
    </row>
    <row r="4310" spans="1:9">
      <c r="A4310" s="966" t="s">
        <v>158</v>
      </c>
      <c r="B4310" s="962" t="s">
        <v>687</v>
      </c>
      <c r="C4310" s="965">
        <v>15489.936176255924</v>
      </c>
      <c r="D4310" s="978">
        <v>0</v>
      </c>
      <c r="E4310" s="962">
        <v>336</v>
      </c>
      <c r="F4310" s="962" t="s">
        <v>676</v>
      </c>
      <c r="G4310" s="962" t="s">
        <v>676</v>
      </c>
      <c r="H4310" s="962" t="s">
        <v>146</v>
      </c>
      <c r="I4310" s="963" t="s">
        <v>683</v>
      </c>
    </row>
    <row r="4311" spans="1:9">
      <c r="A4311" s="966" t="s">
        <v>30</v>
      </c>
      <c r="B4311" s="962" t="s">
        <v>687</v>
      </c>
      <c r="C4311" s="965">
        <v>1945.9513380569599</v>
      </c>
      <c r="D4311" s="978">
        <v>0</v>
      </c>
      <c r="E4311" s="962">
        <v>336</v>
      </c>
      <c r="F4311" s="962" t="s">
        <v>676</v>
      </c>
      <c r="G4311" s="962" t="s">
        <v>676</v>
      </c>
      <c r="H4311" s="962" t="s">
        <v>32</v>
      </c>
      <c r="I4311" s="963" t="s">
        <v>681</v>
      </c>
    </row>
    <row r="4312" spans="1:9">
      <c r="A4312" s="967" t="s">
        <v>39</v>
      </c>
      <c r="B4312" s="962" t="s">
        <v>687</v>
      </c>
      <c r="C4312" s="965">
        <v>0</v>
      </c>
      <c r="D4312" s="978">
        <v>0</v>
      </c>
      <c r="E4312" s="962">
        <v>336</v>
      </c>
      <c r="F4312" s="962" t="s">
        <v>676</v>
      </c>
      <c r="G4312" s="962" t="s">
        <v>676</v>
      </c>
      <c r="H4312" s="962" t="s">
        <v>24</v>
      </c>
      <c r="I4312" s="963" t="s">
        <v>682</v>
      </c>
    </row>
    <row r="4313" spans="1:9">
      <c r="A4313" s="968" t="s">
        <v>70</v>
      </c>
      <c r="B4313" s="962" t="s">
        <v>687</v>
      </c>
      <c r="C4313" s="965">
        <v>2060.4190638250161</v>
      </c>
      <c r="D4313" s="978">
        <v>0</v>
      </c>
      <c r="E4313" s="962">
        <v>336</v>
      </c>
      <c r="F4313" s="962" t="s">
        <v>676</v>
      </c>
      <c r="G4313" s="962" t="s">
        <v>676</v>
      </c>
      <c r="H4313" s="962" t="s">
        <v>32</v>
      </c>
      <c r="I4313" s="963" t="s">
        <v>711</v>
      </c>
    </row>
    <row r="4314" spans="1:9">
      <c r="A4314" s="968" t="s">
        <v>746</v>
      </c>
      <c r="B4314" s="962" t="s">
        <v>687</v>
      </c>
      <c r="C4314" s="965">
        <v>392.46077406190778</v>
      </c>
      <c r="D4314" s="978">
        <v>0</v>
      </c>
      <c r="E4314" s="962">
        <v>336</v>
      </c>
      <c r="F4314" s="962" t="s">
        <v>676</v>
      </c>
      <c r="G4314" s="962" t="s">
        <v>676</v>
      </c>
      <c r="H4314" s="962" t="s">
        <v>46</v>
      </c>
      <c r="I4314" s="963" t="s">
        <v>682</v>
      </c>
    </row>
    <row r="4315" spans="1:9">
      <c r="A4315" s="968" t="s">
        <v>63</v>
      </c>
      <c r="B4315" s="962" t="s">
        <v>687</v>
      </c>
      <c r="C4315" s="965">
        <v>2060.4190638250161</v>
      </c>
      <c r="D4315" s="978">
        <v>0</v>
      </c>
      <c r="E4315" s="962">
        <v>336</v>
      </c>
      <c r="F4315" s="962" t="s">
        <v>676</v>
      </c>
      <c r="G4315" s="962" t="s">
        <v>676</v>
      </c>
      <c r="H4315" s="962" t="s">
        <v>64</v>
      </c>
      <c r="I4315" s="963" t="s">
        <v>683</v>
      </c>
    </row>
    <row r="4316" spans="1:9">
      <c r="A4316" s="966" t="s">
        <v>166</v>
      </c>
      <c r="B4316" s="962" t="s">
        <v>687</v>
      </c>
      <c r="C4316" s="965">
        <v>8163.1841004876833</v>
      </c>
      <c r="D4316" s="978">
        <v>0</v>
      </c>
      <c r="E4316" s="962">
        <v>336</v>
      </c>
      <c r="F4316" s="962" t="s">
        <v>676</v>
      </c>
      <c r="G4316" s="962" t="s">
        <v>676</v>
      </c>
      <c r="H4316" s="962" t="s">
        <v>146</v>
      </c>
      <c r="I4316" s="963" t="s">
        <v>683</v>
      </c>
    </row>
    <row r="4317" spans="1:9">
      <c r="A4317" s="966" t="s">
        <v>173</v>
      </c>
      <c r="B4317" s="962" t="s">
        <v>687</v>
      </c>
      <c r="C4317" s="965">
        <v>0</v>
      </c>
      <c r="D4317" s="978">
        <v>0</v>
      </c>
      <c r="E4317" s="962">
        <v>336</v>
      </c>
      <c r="F4317" s="962" t="s">
        <v>676</v>
      </c>
      <c r="G4317" s="962" t="s">
        <v>676</v>
      </c>
      <c r="H4317" s="962" t="s">
        <v>146</v>
      </c>
      <c r="I4317" s="963" t="s">
        <v>683</v>
      </c>
    </row>
    <row r="4318" spans="1:9">
      <c r="A4318" s="969" t="s">
        <v>52</v>
      </c>
      <c r="B4318" s="962" t="s">
        <v>687</v>
      </c>
      <c r="C4318" s="965">
        <v>20277.139993198569</v>
      </c>
      <c r="D4318" s="978">
        <v>0</v>
      </c>
      <c r="E4318" s="962">
        <v>336</v>
      </c>
      <c r="F4318" s="962" t="s">
        <v>676</v>
      </c>
      <c r="G4318" s="962" t="s">
        <v>676</v>
      </c>
      <c r="H4318" s="962" t="s">
        <v>54</v>
      </c>
      <c r="I4318" s="962" t="s">
        <v>721</v>
      </c>
    </row>
    <row r="4319" spans="1:9">
      <c r="A4319" s="966" t="s">
        <v>185</v>
      </c>
      <c r="B4319" s="962" t="s">
        <v>687</v>
      </c>
      <c r="C4319" s="965">
        <v>196.23038703095389</v>
      </c>
      <c r="D4319" s="978">
        <v>0</v>
      </c>
      <c r="E4319" s="962">
        <v>336</v>
      </c>
      <c r="F4319" s="962" t="s">
        <v>676</v>
      </c>
      <c r="G4319" s="962" t="s">
        <v>676</v>
      </c>
      <c r="H4319" s="962" t="s">
        <v>146</v>
      </c>
      <c r="I4319" s="963" t="s">
        <v>681</v>
      </c>
    </row>
    <row r="4320" spans="1:9">
      <c r="A4320" s="968" t="s">
        <v>747</v>
      </c>
      <c r="B4320" s="962" t="s">
        <v>687</v>
      </c>
      <c r="C4320" s="965">
        <v>154472.56067076695</v>
      </c>
      <c r="D4320" s="978">
        <v>0</v>
      </c>
      <c r="E4320" s="962">
        <v>336</v>
      </c>
      <c r="F4320" s="962" t="s">
        <v>676</v>
      </c>
      <c r="G4320" s="962" t="s">
        <v>676</v>
      </c>
      <c r="H4320" s="962" t="s">
        <v>24</v>
      </c>
      <c r="I4320" s="962" t="s">
        <v>683</v>
      </c>
    </row>
    <row r="4321" spans="1:9">
      <c r="A4321" s="966" t="s">
        <v>181</v>
      </c>
      <c r="B4321" s="962" t="s">
        <v>687</v>
      </c>
      <c r="C4321" s="965">
        <v>0</v>
      </c>
      <c r="D4321" s="978">
        <v>0</v>
      </c>
      <c r="E4321" s="962">
        <v>336</v>
      </c>
      <c r="F4321" s="962" t="s">
        <v>676</v>
      </c>
      <c r="G4321" s="962" t="s">
        <v>676</v>
      </c>
      <c r="H4321" s="962" t="s">
        <v>146</v>
      </c>
      <c r="I4321" s="963" t="s">
        <v>681</v>
      </c>
    </row>
    <row r="4322" spans="1:9">
      <c r="A4322" s="967" t="s">
        <v>261</v>
      </c>
      <c r="B4322" s="962" t="s">
        <v>687</v>
      </c>
      <c r="C4322" s="965">
        <v>1913.2462735518004</v>
      </c>
      <c r="D4322" s="978">
        <v>0</v>
      </c>
      <c r="E4322" s="962">
        <v>336</v>
      </c>
      <c r="F4322" s="962" t="s">
        <v>676</v>
      </c>
      <c r="G4322" s="962" t="s">
        <v>676</v>
      </c>
      <c r="H4322" s="962" t="s">
        <v>79</v>
      </c>
      <c r="I4322" s="962" t="s">
        <v>683</v>
      </c>
    </row>
    <row r="4323" spans="1:9">
      <c r="A4323" s="966" t="s">
        <v>190</v>
      </c>
      <c r="B4323" s="962" t="s">
        <v>687</v>
      </c>
      <c r="C4323" s="965">
        <v>0</v>
      </c>
      <c r="D4323" s="978">
        <v>0</v>
      </c>
      <c r="E4323" s="962">
        <v>336</v>
      </c>
      <c r="F4323" s="962" t="s">
        <v>676</v>
      </c>
      <c r="G4323" s="962" t="s">
        <v>676</v>
      </c>
      <c r="H4323" s="962" t="s">
        <v>146</v>
      </c>
      <c r="I4323" s="963" t="s">
        <v>681</v>
      </c>
    </row>
    <row r="4324" spans="1:9">
      <c r="A4324" s="968" t="s">
        <v>83</v>
      </c>
      <c r="B4324" s="962" t="s">
        <v>687</v>
      </c>
      <c r="C4324" s="965">
        <v>9680.6990935270587</v>
      </c>
      <c r="D4324" s="978">
        <v>0</v>
      </c>
      <c r="E4324" s="962">
        <v>336</v>
      </c>
      <c r="F4324" s="962" t="s">
        <v>676</v>
      </c>
      <c r="G4324" s="962" t="s">
        <v>676</v>
      </c>
      <c r="H4324" s="962" t="s">
        <v>87</v>
      </c>
      <c r="I4324" s="962" t="s">
        <v>682</v>
      </c>
    </row>
    <row r="4325" spans="1:9">
      <c r="A4325" s="966" t="s">
        <v>192</v>
      </c>
      <c r="B4325" s="962" t="s">
        <v>687</v>
      </c>
      <c r="C4325" s="965">
        <v>98.115193515476946</v>
      </c>
      <c r="D4325" s="978">
        <v>0</v>
      </c>
      <c r="E4325" s="962">
        <v>336</v>
      </c>
      <c r="F4325" s="962" t="s">
        <v>676</v>
      </c>
      <c r="G4325" s="962" t="s">
        <v>676</v>
      </c>
      <c r="H4325" s="962" t="s">
        <v>146</v>
      </c>
      <c r="I4325" s="962" t="s">
        <v>683</v>
      </c>
    </row>
    <row r="4326" spans="1:9">
      <c r="A4326" s="966" t="s">
        <v>94</v>
      </c>
      <c r="B4326" s="962" t="s">
        <v>687</v>
      </c>
      <c r="C4326" s="965">
        <v>2060.4190638250161</v>
      </c>
      <c r="D4326" s="978">
        <v>0</v>
      </c>
      <c r="E4326" s="962">
        <v>336</v>
      </c>
      <c r="F4326" s="962" t="s">
        <v>676</v>
      </c>
      <c r="G4326" s="962" t="s">
        <v>676</v>
      </c>
      <c r="H4326" s="962" t="s">
        <v>95</v>
      </c>
      <c r="I4326" s="962" t="s">
        <v>726</v>
      </c>
    </row>
    <row r="4327" spans="1:9">
      <c r="A4327" s="966" t="s">
        <v>196</v>
      </c>
      <c r="B4327" s="962" t="s">
        <v>687</v>
      </c>
      <c r="C4327" s="965">
        <v>2060.4190638250161</v>
      </c>
      <c r="D4327" s="978">
        <v>0</v>
      </c>
      <c r="E4327" s="962">
        <v>336</v>
      </c>
      <c r="F4327" s="962" t="s">
        <v>676</v>
      </c>
      <c r="G4327" s="962" t="s">
        <v>676</v>
      </c>
      <c r="H4327" s="962" t="s">
        <v>146</v>
      </c>
      <c r="I4327" s="962" t="s">
        <v>681</v>
      </c>
    </row>
    <row r="4328" spans="1:9">
      <c r="A4328" s="966" t="s">
        <v>100</v>
      </c>
      <c r="B4328" s="962" t="s">
        <v>687</v>
      </c>
      <c r="C4328" s="965">
        <v>117002.36826720627</v>
      </c>
      <c r="D4328" s="978">
        <v>0</v>
      </c>
      <c r="E4328" s="962">
        <v>336</v>
      </c>
      <c r="F4328" s="962" t="s">
        <v>676</v>
      </c>
      <c r="G4328" s="962" t="s">
        <v>676</v>
      </c>
      <c r="H4328" s="962" t="s">
        <v>24</v>
      </c>
      <c r="I4328" s="962" t="s">
        <v>682</v>
      </c>
    </row>
    <row r="4329" spans="1:9">
      <c r="A4329" s="966" t="s">
        <v>198</v>
      </c>
      <c r="B4329" s="962" t="s">
        <v>687</v>
      </c>
      <c r="C4329" s="965">
        <v>0</v>
      </c>
      <c r="D4329" s="978">
        <v>0</v>
      </c>
      <c r="E4329" s="962">
        <v>336</v>
      </c>
      <c r="F4329" s="962" t="s">
        <v>676</v>
      </c>
      <c r="G4329" s="962" t="s">
        <v>676</v>
      </c>
      <c r="H4329" s="962" t="s">
        <v>146</v>
      </c>
      <c r="I4329" s="962" t="s">
        <v>683</v>
      </c>
    </row>
    <row r="4330" spans="1:9">
      <c r="A4330" s="966" t="s">
        <v>201</v>
      </c>
      <c r="B4330" s="962" t="s">
        <v>687</v>
      </c>
      <c r="C4330" s="965">
        <v>13253.098447167502</v>
      </c>
      <c r="D4330" s="978">
        <v>0</v>
      </c>
      <c r="E4330" s="962">
        <v>336</v>
      </c>
      <c r="F4330" s="962" t="s">
        <v>676</v>
      </c>
      <c r="G4330" s="962" t="s">
        <v>676</v>
      </c>
      <c r="H4330" s="962" t="s">
        <v>146</v>
      </c>
      <c r="I4330" s="963" t="s">
        <v>683</v>
      </c>
    </row>
    <row r="4331" spans="1:9">
      <c r="A4331" s="968" t="s">
        <v>103</v>
      </c>
      <c r="B4331" s="962" t="s">
        <v>687</v>
      </c>
      <c r="C4331" s="965">
        <v>3980.673565485065</v>
      </c>
      <c r="D4331" s="978">
        <v>0</v>
      </c>
      <c r="E4331" s="962">
        <v>336</v>
      </c>
      <c r="F4331" s="962" t="s">
        <v>676</v>
      </c>
      <c r="G4331" s="962" t="s">
        <v>676</v>
      </c>
      <c r="H4331" s="962" t="s">
        <v>79</v>
      </c>
      <c r="I4331" s="962" t="s">
        <v>682</v>
      </c>
    </row>
    <row r="4332" spans="1:9">
      <c r="A4332" s="968" t="s">
        <v>107</v>
      </c>
      <c r="B4332" s="962" t="s">
        <v>687</v>
      </c>
      <c r="C4332" s="965">
        <v>588.69116109286165</v>
      </c>
      <c r="D4332" s="978">
        <v>0</v>
      </c>
      <c r="E4332" s="962">
        <v>336</v>
      </c>
      <c r="F4332" s="962" t="s">
        <v>676</v>
      </c>
      <c r="G4332" s="962" t="s">
        <v>676</v>
      </c>
      <c r="H4332" s="962" t="s">
        <v>79</v>
      </c>
      <c r="I4332" s="962" t="s">
        <v>682</v>
      </c>
    </row>
    <row r="4333" spans="1:9">
      <c r="A4333" s="968" t="s">
        <v>108</v>
      </c>
      <c r="B4333" s="962" t="s">
        <v>687</v>
      </c>
      <c r="C4333" s="965">
        <v>490.5759675773848</v>
      </c>
      <c r="D4333" s="978">
        <v>0</v>
      </c>
      <c r="E4333" s="962">
        <v>336</v>
      </c>
      <c r="F4333" s="962" t="s">
        <v>676</v>
      </c>
      <c r="G4333" s="962" t="s">
        <v>676</v>
      </c>
      <c r="H4333" s="962" t="s">
        <v>32</v>
      </c>
      <c r="I4333" s="962" t="s">
        <v>682</v>
      </c>
    </row>
    <row r="4334" spans="1:9">
      <c r="A4334" s="966" t="s">
        <v>203</v>
      </c>
      <c r="B4334" s="962" t="s">
        <v>687</v>
      </c>
      <c r="C4334" s="965">
        <v>883.03674163929259</v>
      </c>
      <c r="D4334" s="978">
        <v>0</v>
      </c>
      <c r="E4334" s="962">
        <v>336</v>
      </c>
      <c r="F4334" s="962" t="s">
        <v>676</v>
      </c>
      <c r="G4334" s="962" t="s">
        <v>676</v>
      </c>
      <c r="H4334" s="962" t="s">
        <v>146</v>
      </c>
      <c r="I4334" s="963" t="s">
        <v>681</v>
      </c>
    </row>
    <row r="4335" spans="1:9">
      <c r="A4335" s="966" t="s">
        <v>204</v>
      </c>
      <c r="B4335" s="962" t="s">
        <v>687</v>
      </c>
      <c r="C4335" s="965">
        <v>49744.403112346816</v>
      </c>
      <c r="D4335" s="978">
        <v>0</v>
      </c>
      <c r="E4335" s="962">
        <v>336</v>
      </c>
      <c r="F4335" s="962" t="s">
        <v>676</v>
      </c>
      <c r="G4335" s="962" t="s">
        <v>676</v>
      </c>
      <c r="H4335" s="962" t="s">
        <v>146</v>
      </c>
      <c r="I4335" s="963" t="s">
        <v>681</v>
      </c>
    </row>
    <row r="4336" spans="1:9">
      <c r="A4336" s="966" t="s">
        <v>262</v>
      </c>
      <c r="B4336" s="962" t="s">
        <v>687</v>
      </c>
      <c r="C4336" s="965">
        <v>983297.38738630794</v>
      </c>
      <c r="D4336" s="978">
        <v>0</v>
      </c>
      <c r="E4336" s="962">
        <v>336</v>
      </c>
      <c r="F4336" s="962" t="s">
        <v>676</v>
      </c>
      <c r="G4336" s="962" t="s">
        <v>676</v>
      </c>
      <c r="H4336" s="962" t="s">
        <v>146</v>
      </c>
      <c r="I4336" s="963" t="s">
        <v>681</v>
      </c>
    </row>
    <row r="4337" spans="1:9">
      <c r="A4337" s="966" t="s">
        <v>263</v>
      </c>
      <c r="B4337" s="962" t="s">
        <v>687</v>
      </c>
      <c r="C4337" s="965">
        <v>142299.73566194676</v>
      </c>
      <c r="D4337" s="978">
        <v>0</v>
      </c>
      <c r="E4337" s="962">
        <v>336</v>
      </c>
      <c r="F4337" s="962" t="s">
        <v>676</v>
      </c>
      <c r="G4337" s="962" t="s">
        <v>676</v>
      </c>
      <c r="H4337" s="962" t="s">
        <v>24</v>
      </c>
      <c r="I4337" s="962" t="s">
        <v>683</v>
      </c>
    </row>
    <row r="4338" spans="1:9">
      <c r="A4338" s="969" t="s">
        <v>122</v>
      </c>
      <c r="B4338" s="962" t="s">
        <v>687</v>
      </c>
      <c r="C4338" s="965">
        <v>222.39443863508109</v>
      </c>
      <c r="D4338" s="978">
        <v>0</v>
      </c>
      <c r="E4338" s="962">
        <v>336</v>
      </c>
      <c r="F4338" s="962" t="s">
        <v>676</v>
      </c>
      <c r="G4338" s="962" t="s">
        <v>676</v>
      </c>
      <c r="H4338" s="962" t="s">
        <v>79</v>
      </c>
      <c r="I4338" s="962" t="s">
        <v>683</v>
      </c>
    </row>
    <row r="4339" spans="1:9">
      <c r="A4339" s="969" t="s">
        <v>120</v>
      </c>
      <c r="B4339" s="962" t="s">
        <v>687</v>
      </c>
      <c r="C4339" s="965">
        <v>0</v>
      </c>
      <c r="D4339" s="978">
        <v>0</v>
      </c>
      <c r="E4339" s="962">
        <v>336</v>
      </c>
      <c r="F4339" s="962" t="s">
        <v>676</v>
      </c>
      <c r="G4339" s="962" t="s">
        <v>676</v>
      </c>
      <c r="H4339" s="962" t="s">
        <v>79</v>
      </c>
    </row>
    <row r="4340" spans="1:9">
      <c r="A4340" s="969" t="s">
        <v>123</v>
      </c>
      <c r="B4340" s="962" t="s">
        <v>687</v>
      </c>
      <c r="C4340" s="965">
        <v>98.115193515476946</v>
      </c>
      <c r="D4340" s="978">
        <v>0</v>
      </c>
      <c r="E4340" s="962">
        <v>336</v>
      </c>
      <c r="F4340" s="962" t="s">
        <v>676</v>
      </c>
      <c r="G4340" s="962" t="s">
        <v>676</v>
      </c>
      <c r="H4340" s="962" t="s">
        <v>54</v>
      </c>
      <c r="I4340" s="962" t="s">
        <v>683</v>
      </c>
    </row>
    <row r="4341" spans="1:9">
      <c r="A4341" s="967" t="s">
        <v>214</v>
      </c>
      <c r="B4341" s="962" t="s">
        <v>687</v>
      </c>
      <c r="C4341" s="965">
        <v>98.115193515476946</v>
      </c>
      <c r="D4341" s="978">
        <v>0</v>
      </c>
      <c r="E4341" s="962">
        <v>336</v>
      </c>
      <c r="F4341" s="962" t="s">
        <v>676</v>
      </c>
      <c r="G4341" s="962" t="s">
        <v>676</v>
      </c>
      <c r="H4341" s="962" t="s">
        <v>146</v>
      </c>
      <c r="I4341" s="962" t="s">
        <v>683</v>
      </c>
    </row>
    <row r="4342" spans="1:9" ht="15.6">
      <c r="A4342" s="967" t="s">
        <v>218</v>
      </c>
      <c r="B4342" s="962" t="s">
        <v>687</v>
      </c>
      <c r="C4342" s="965">
        <v>0</v>
      </c>
      <c r="D4342" s="978">
        <v>0</v>
      </c>
      <c r="E4342" s="962">
        <v>336</v>
      </c>
      <c r="F4342" s="962" t="s">
        <v>676</v>
      </c>
      <c r="G4342" s="962" t="s">
        <v>676</v>
      </c>
      <c r="H4342" s="962" t="s">
        <v>146</v>
      </c>
      <c r="I4342" s="973" t="s">
        <v>742</v>
      </c>
    </row>
    <row r="4343" spans="1:9">
      <c r="A4343" s="969" t="s">
        <v>126</v>
      </c>
      <c r="B4343" s="962" t="s">
        <v>687</v>
      </c>
      <c r="C4343" s="965">
        <v>1439.0228382269952</v>
      </c>
      <c r="D4343" s="978">
        <v>0</v>
      </c>
      <c r="E4343" s="962">
        <v>336</v>
      </c>
      <c r="F4343" s="962" t="s">
        <v>676</v>
      </c>
      <c r="G4343" s="962" t="s">
        <v>676</v>
      </c>
      <c r="H4343" s="962" t="s">
        <v>32</v>
      </c>
      <c r="I4343" s="962" t="s">
        <v>681</v>
      </c>
    </row>
    <row r="4344" spans="1:9">
      <c r="A4344" s="968" t="s">
        <v>129</v>
      </c>
      <c r="B4344" s="962" t="s">
        <v>687</v>
      </c>
      <c r="C4344" s="965">
        <v>0</v>
      </c>
      <c r="D4344" s="978">
        <v>0</v>
      </c>
      <c r="E4344" s="962">
        <v>336</v>
      </c>
      <c r="F4344" s="962" t="s">
        <v>676</v>
      </c>
      <c r="G4344" s="962" t="s">
        <v>676</v>
      </c>
      <c r="H4344" s="962" t="s">
        <v>24</v>
      </c>
      <c r="I4344" s="962" t="s">
        <v>682</v>
      </c>
    </row>
    <row r="4345" spans="1:9">
      <c r="A4345" s="968" t="s">
        <v>264</v>
      </c>
      <c r="B4345" s="962" t="s">
        <v>687</v>
      </c>
      <c r="C4345" s="965">
        <v>0</v>
      </c>
      <c r="D4345" s="978">
        <v>0</v>
      </c>
      <c r="E4345" s="962">
        <v>336</v>
      </c>
      <c r="F4345" s="962" t="s">
        <v>676</v>
      </c>
      <c r="G4345" s="962" t="s">
        <v>676</v>
      </c>
      <c r="H4345" s="962" t="s">
        <v>133</v>
      </c>
      <c r="I4345" s="962" t="s">
        <v>682</v>
      </c>
    </row>
    <row r="4346" spans="1:9">
      <c r="A4346" s="968" t="s">
        <v>138</v>
      </c>
      <c r="B4346" s="962" t="s">
        <v>687</v>
      </c>
      <c r="C4346" s="965">
        <v>0</v>
      </c>
      <c r="D4346" s="978">
        <v>0</v>
      </c>
      <c r="E4346" s="962">
        <v>336</v>
      </c>
      <c r="F4346" s="962" t="s">
        <v>676</v>
      </c>
      <c r="G4346" s="962" t="s">
        <v>676</v>
      </c>
      <c r="H4346" s="962" t="s">
        <v>87</v>
      </c>
      <c r="I4346" s="962" t="s">
        <v>682</v>
      </c>
    </row>
    <row r="4347" spans="1:9">
      <c r="A4347" s="966" t="s">
        <v>212</v>
      </c>
      <c r="B4347" s="962" t="s">
        <v>687</v>
      </c>
      <c r="C4347" s="965">
        <v>0</v>
      </c>
      <c r="D4347" s="978">
        <v>0</v>
      </c>
      <c r="E4347" s="962">
        <v>336</v>
      </c>
      <c r="F4347" s="962" t="s">
        <v>676</v>
      </c>
      <c r="G4347" s="962" t="s">
        <v>676</v>
      </c>
      <c r="H4347" s="962" t="s">
        <v>146</v>
      </c>
      <c r="I4347" s="962" t="s">
        <v>705</v>
      </c>
    </row>
    <row r="4348" spans="1:9">
      <c r="A4348" s="962" t="s">
        <v>20</v>
      </c>
      <c r="B4348" s="962" t="s">
        <v>687</v>
      </c>
      <c r="C4348" s="971">
        <v>3572.5022716755998</v>
      </c>
      <c r="D4348" s="978" t="s">
        <v>748</v>
      </c>
      <c r="E4348" s="962">
        <v>336</v>
      </c>
      <c r="F4348" s="962">
        <v>1</v>
      </c>
      <c r="G4348" s="962" t="s">
        <v>685</v>
      </c>
      <c r="H4348" s="962" t="s">
        <v>24</v>
      </c>
      <c r="I4348" s="963" t="s">
        <v>683</v>
      </c>
    </row>
    <row r="4349" spans="1:9">
      <c r="A4349" s="962" t="s">
        <v>143</v>
      </c>
      <c r="B4349" s="962" t="s">
        <v>687</v>
      </c>
      <c r="C4349" s="964">
        <v>14676.679920813167</v>
      </c>
      <c r="D4349" s="978" t="s">
        <v>748</v>
      </c>
      <c r="E4349" s="962">
        <v>336</v>
      </c>
      <c r="F4349" s="962">
        <v>1</v>
      </c>
      <c r="G4349" s="962" t="s">
        <v>685</v>
      </c>
      <c r="H4349" s="962" t="s">
        <v>146</v>
      </c>
      <c r="I4349" s="963" t="s">
        <v>681</v>
      </c>
    </row>
    <row r="4350" spans="1:9">
      <c r="A4350" s="966" t="s">
        <v>152</v>
      </c>
      <c r="B4350" s="962" t="s">
        <v>687</v>
      </c>
      <c r="C4350" s="964">
        <v>69038.606400130957</v>
      </c>
      <c r="D4350" s="978" t="s">
        <v>748</v>
      </c>
      <c r="E4350" s="962">
        <v>336</v>
      </c>
      <c r="F4350" s="962">
        <v>1</v>
      </c>
      <c r="G4350" s="962" t="s">
        <v>685</v>
      </c>
      <c r="H4350" s="962" t="s">
        <v>146</v>
      </c>
      <c r="I4350" s="963" t="s">
        <v>681</v>
      </c>
    </row>
    <row r="4351" spans="1:9">
      <c r="A4351" s="966" t="s">
        <v>158</v>
      </c>
      <c r="B4351" s="962" t="s">
        <v>687</v>
      </c>
      <c r="C4351" s="964">
        <v>19805.952594169521</v>
      </c>
      <c r="D4351" s="978" t="s">
        <v>748</v>
      </c>
      <c r="E4351" s="962">
        <v>336</v>
      </c>
      <c r="F4351" s="962">
        <v>1</v>
      </c>
      <c r="G4351" s="962" t="s">
        <v>685</v>
      </c>
      <c r="H4351" s="962" t="s">
        <v>146</v>
      </c>
      <c r="I4351" s="963" t="s">
        <v>683</v>
      </c>
    </row>
    <row r="4352" spans="1:9">
      <c r="A4352" s="966" t="s">
        <v>30</v>
      </c>
      <c r="B4352" s="962" t="s">
        <v>687</v>
      </c>
      <c r="C4352" s="964">
        <v>1786.2511358377999</v>
      </c>
      <c r="D4352" s="978" t="s">
        <v>748</v>
      </c>
      <c r="E4352" s="962">
        <v>336</v>
      </c>
      <c r="F4352" s="962">
        <v>1</v>
      </c>
      <c r="G4352" s="962" t="s">
        <v>685</v>
      </c>
      <c r="H4352" s="962" t="s">
        <v>32</v>
      </c>
      <c r="I4352" s="963" t="s">
        <v>681</v>
      </c>
    </row>
    <row r="4353" spans="1:9">
      <c r="A4353" s="967" t="s">
        <v>39</v>
      </c>
      <c r="B4353" s="962" t="s">
        <v>687</v>
      </c>
      <c r="C4353" s="964">
        <v>126.0883154709035</v>
      </c>
      <c r="D4353" s="978" t="s">
        <v>748</v>
      </c>
      <c r="E4353" s="962">
        <v>336</v>
      </c>
      <c r="F4353" s="962">
        <v>1</v>
      </c>
      <c r="G4353" s="962" t="s">
        <v>685</v>
      </c>
      <c r="H4353" s="962" t="s">
        <v>24</v>
      </c>
      <c r="I4353" s="963" t="s">
        <v>682</v>
      </c>
    </row>
    <row r="4354" spans="1:9">
      <c r="A4354" s="968" t="s">
        <v>70</v>
      </c>
      <c r="B4354" s="962" t="s">
        <v>687</v>
      </c>
      <c r="C4354" s="964">
        <v>4287.002726010719</v>
      </c>
      <c r="D4354" s="978" t="s">
        <v>748</v>
      </c>
      <c r="E4354" s="962">
        <v>336</v>
      </c>
      <c r="F4354" s="962">
        <v>1</v>
      </c>
      <c r="G4354" s="962" t="s">
        <v>685</v>
      </c>
      <c r="H4354" s="962" t="s">
        <v>32</v>
      </c>
      <c r="I4354" s="963" t="s">
        <v>711</v>
      </c>
    </row>
    <row r="4355" spans="1:9">
      <c r="A4355" s="968" t="s">
        <v>746</v>
      </c>
      <c r="B4355" s="962" t="s">
        <v>687</v>
      </c>
      <c r="C4355" s="964">
        <v>504.35326188361398</v>
      </c>
      <c r="D4355" s="978" t="s">
        <v>748</v>
      </c>
      <c r="E4355" s="962">
        <v>336</v>
      </c>
      <c r="F4355" s="962">
        <v>1</v>
      </c>
      <c r="G4355" s="962" t="s">
        <v>685</v>
      </c>
      <c r="H4355" s="962" t="s">
        <v>46</v>
      </c>
      <c r="I4355" s="963" t="s">
        <v>682</v>
      </c>
    </row>
    <row r="4356" spans="1:9">
      <c r="A4356" s="968" t="s">
        <v>63</v>
      </c>
      <c r="B4356" s="962" t="s">
        <v>687</v>
      </c>
      <c r="C4356" s="964">
        <v>1891.3247320635526</v>
      </c>
      <c r="D4356" s="978" t="s">
        <v>748</v>
      </c>
      <c r="E4356" s="962">
        <v>336</v>
      </c>
      <c r="F4356" s="962">
        <v>1</v>
      </c>
      <c r="G4356" s="962" t="s">
        <v>685</v>
      </c>
      <c r="H4356" s="962" t="s">
        <v>64</v>
      </c>
      <c r="I4356" s="963" t="s">
        <v>683</v>
      </c>
    </row>
    <row r="4357" spans="1:9">
      <c r="A4357" s="966" t="s">
        <v>166</v>
      </c>
      <c r="B4357" s="962" t="s">
        <v>687</v>
      </c>
      <c r="C4357" s="964">
        <v>6844.7942684204754</v>
      </c>
      <c r="D4357" s="978" t="s">
        <v>748</v>
      </c>
      <c r="E4357" s="962">
        <v>336</v>
      </c>
      <c r="F4357" s="962">
        <v>1</v>
      </c>
      <c r="G4357" s="962" t="s">
        <v>685</v>
      </c>
      <c r="H4357" s="962" t="s">
        <v>146</v>
      </c>
      <c r="I4357" s="963" t="s">
        <v>683</v>
      </c>
    </row>
    <row r="4358" spans="1:9">
      <c r="A4358" s="966" t="s">
        <v>173</v>
      </c>
      <c r="B4358" s="962" t="s">
        <v>687</v>
      </c>
      <c r="C4358" s="964">
        <v>3278.2962022434913</v>
      </c>
      <c r="D4358" s="978" t="s">
        <v>748</v>
      </c>
      <c r="E4358" s="962">
        <v>336</v>
      </c>
      <c r="F4358" s="962">
        <v>1</v>
      </c>
      <c r="G4358" s="962" t="s">
        <v>685</v>
      </c>
      <c r="H4358" s="962" t="s">
        <v>146</v>
      </c>
      <c r="I4358" s="963" t="s">
        <v>683</v>
      </c>
    </row>
    <row r="4359" spans="1:9">
      <c r="A4359" s="969" t="s">
        <v>52</v>
      </c>
      <c r="B4359" s="962" t="s">
        <v>687</v>
      </c>
      <c r="C4359" s="964">
        <v>1765.236416592649</v>
      </c>
      <c r="D4359" s="978" t="s">
        <v>748</v>
      </c>
      <c r="E4359" s="962">
        <v>336</v>
      </c>
      <c r="F4359" s="962">
        <v>1</v>
      </c>
      <c r="G4359" s="962" t="s">
        <v>685</v>
      </c>
      <c r="H4359" s="962" t="s">
        <v>54</v>
      </c>
      <c r="I4359" s="962" t="s">
        <v>721</v>
      </c>
    </row>
    <row r="4360" spans="1:9">
      <c r="A4360" s="966" t="s">
        <v>185</v>
      </c>
      <c r="B4360" s="962" t="s">
        <v>687</v>
      </c>
      <c r="C4360" s="964">
        <v>211559.38158477994</v>
      </c>
      <c r="D4360" s="978" t="s">
        <v>748</v>
      </c>
      <c r="E4360" s="962">
        <v>336</v>
      </c>
      <c r="F4360" s="962">
        <v>1</v>
      </c>
      <c r="G4360" s="962" t="s">
        <v>685</v>
      </c>
      <c r="H4360" s="962" t="s">
        <v>146</v>
      </c>
      <c r="I4360" s="963" t="s">
        <v>681</v>
      </c>
    </row>
    <row r="4361" spans="1:9">
      <c r="A4361" s="968" t="s">
        <v>747</v>
      </c>
      <c r="B4361" s="962" t="s">
        <v>687</v>
      </c>
      <c r="C4361" s="964">
        <v>2017.4130475344559</v>
      </c>
      <c r="D4361" s="978" t="s">
        <v>748</v>
      </c>
      <c r="E4361" s="962">
        <v>336</v>
      </c>
      <c r="F4361" s="962">
        <v>1</v>
      </c>
      <c r="G4361" s="962" t="s">
        <v>685</v>
      </c>
      <c r="H4361" s="962" t="s">
        <v>24</v>
      </c>
      <c r="I4361" s="962" t="s">
        <v>683</v>
      </c>
    </row>
    <row r="4362" spans="1:9">
      <c r="A4362" s="966" t="s">
        <v>181</v>
      </c>
      <c r="B4362" s="962" t="s">
        <v>687</v>
      </c>
      <c r="C4362" s="964">
        <v>24317.032269388528</v>
      </c>
      <c r="D4362" s="978" t="s">
        <v>748</v>
      </c>
      <c r="E4362" s="962">
        <v>336</v>
      </c>
      <c r="F4362" s="962">
        <v>1</v>
      </c>
      <c r="G4362" s="962" t="s">
        <v>685</v>
      </c>
      <c r="H4362" s="962" t="s">
        <v>146</v>
      </c>
      <c r="I4362" s="963" t="s">
        <v>681</v>
      </c>
    </row>
    <row r="4363" spans="1:9">
      <c r="A4363" s="967" t="s">
        <v>261</v>
      </c>
      <c r="B4363" s="962" t="s">
        <v>687</v>
      </c>
      <c r="C4363" s="964">
        <v>5699.1918592848388</v>
      </c>
      <c r="D4363" s="978" t="s">
        <v>748</v>
      </c>
      <c r="E4363" s="962">
        <v>336</v>
      </c>
      <c r="F4363" s="962">
        <v>1</v>
      </c>
      <c r="G4363" s="962" t="s">
        <v>685</v>
      </c>
      <c r="H4363" s="962" t="s">
        <v>79</v>
      </c>
      <c r="I4363" s="962" t="s">
        <v>683</v>
      </c>
    </row>
    <row r="4364" spans="1:9">
      <c r="A4364" s="966" t="s">
        <v>190</v>
      </c>
      <c r="B4364" s="962" t="s">
        <v>687</v>
      </c>
      <c r="C4364" s="964">
        <v>7313.1222973124022</v>
      </c>
      <c r="D4364" s="978" t="s">
        <v>748</v>
      </c>
      <c r="E4364" s="962">
        <v>336</v>
      </c>
      <c r="F4364" s="962">
        <v>1</v>
      </c>
      <c r="G4364" s="962" t="s">
        <v>685</v>
      </c>
      <c r="H4364" s="962" t="s">
        <v>146</v>
      </c>
      <c r="I4364" s="963" t="s">
        <v>681</v>
      </c>
    </row>
    <row r="4365" spans="1:9">
      <c r="A4365" s="968" t="s">
        <v>83</v>
      </c>
      <c r="B4365" s="962" t="s">
        <v>687</v>
      </c>
      <c r="C4365" s="964">
        <v>0</v>
      </c>
      <c r="D4365" s="978" t="s">
        <v>748</v>
      </c>
      <c r="E4365" s="962">
        <v>336</v>
      </c>
      <c r="F4365" s="962">
        <v>1</v>
      </c>
      <c r="G4365" s="962" t="s">
        <v>685</v>
      </c>
      <c r="H4365" s="962" t="s">
        <v>87</v>
      </c>
      <c r="I4365" s="962" t="s">
        <v>682</v>
      </c>
    </row>
    <row r="4366" spans="1:9">
      <c r="A4366" s="966" t="s">
        <v>192</v>
      </c>
      <c r="B4366" s="962" t="s">
        <v>687</v>
      </c>
      <c r="C4366" s="964">
        <v>1429.0009086702398</v>
      </c>
      <c r="D4366" s="978" t="s">
        <v>748</v>
      </c>
      <c r="E4366" s="962">
        <v>336</v>
      </c>
      <c r="F4366" s="962">
        <v>1</v>
      </c>
      <c r="G4366" s="962" t="s">
        <v>685</v>
      </c>
      <c r="H4366" s="962" t="s">
        <v>146</v>
      </c>
      <c r="I4366" s="962" t="s">
        <v>683</v>
      </c>
    </row>
    <row r="4367" spans="1:9">
      <c r="A4367" s="966" t="s">
        <v>94</v>
      </c>
      <c r="B4367" s="962" t="s">
        <v>687</v>
      </c>
      <c r="C4367" s="964">
        <v>3782.6494641271051</v>
      </c>
      <c r="D4367" s="978" t="s">
        <v>748</v>
      </c>
      <c r="E4367" s="962">
        <v>336</v>
      </c>
      <c r="F4367" s="962">
        <v>1</v>
      </c>
      <c r="G4367" s="962" t="s">
        <v>685</v>
      </c>
      <c r="H4367" s="962" t="s">
        <v>95</v>
      </c>
      <c r="I4367" s="962" t="s">
        <v>726</v>
      </c>
    </row>
    <row r="4368" spans="1:9">
      <c r="A4368" s="966" t="s">
        <v>196</v>
      </c>
      <c r="B4368" s="962" t="s">
        <v>687</v>
      </c>
      <c r="C4368" s="964">
        <v>151986.85546862707</v>
      </c>
      <c r="D4368" s="978" t="s">
        <v>748</v>
      </c>
      <c r="E4368" s="962">
        <v>336</v>
      </c>
      <c r="F4368" s="962">
        <v>1</v>
      </c>
      <c r="G4368" s="962" t="s">
        <v>685</v>
      </c>
      <c r="H4368" s="962" t="s">
        <v>146</v>
      </c>
      <c r="I4368" s="962" t="s">
        <v>681</v>
      </c>
    </row>
    <row r="4369" spans="1:9">
      <c r="A4369" s="966" t="s">
        <v>100</v>
      </c>
      <c r="B4369" s="962" t="s">
        <v>687</v>
      </c>
      <c r="C4369" s="964">
        <v>0</v>
      </c>
      <c r="D4369" s="978" t="s">
        <v>748</v>
      </c>
      <c r="E4369" s="962">
        <v>336</v>
      </c>
      <c r="F4369" s="962">
        <v>1</v>
      </c>
      <c r="G4369" s="962" t="s">
        <v>685</v>
      </c>
      <c r="H4369" s="962" t="s">
        <v>24</v>
      </c>
      <c r="I4369" s="962" t="s">
        <v>682</v>
      </c>
    </row>
    <row r="4370" spans="1:9">
      <c r="A4370" s="966" t="s">
        <v>198</v>
      </c>
      <c r="B4370" s="962" t="s">
        <v>687</v>
      </c>
      <c r="C4370" s="964">
        <v>23536.485554568659</v>
      </c>
      <c r="D4370" s="978" t="s">
        <v>748</v>
      </c>
      <c r="E4370" s="962">
        <v>336</v>
      </c>
      <c r="F4370" s="962">
        <v>1</v>
      </c>
      <c r="G4370" s="962" t="s">
        <v>685</v>
      </c>
      <c r="H4370" s="962" t="s">
        <v>146</v>
      </c>
      <c r="I4370" s="962" t="s">
        <v>683</v>
      </c>
    </row>
    <row r="4371" spans="1:9">
      <c r="A4371" s="966" t="s">
        <v>201</v>
      </c>
      <c r="B4371" s="962" t="s">
        <v>687</v>
      </c>
      <c r="C4371" s="964">
        <v>7199.6428133885902</v>
      </c>
      <c r="D4371" s="978" t="s">
        <v>748</v>
      </c>
      <c r="E4371" s="962">
        <v>336</v>
      </c>
      <c r="F4371" s="962">
        <v>1</v>
      </c>
      <c r="G4371" s="962" t="s">
        <v>685</v>
      </c>
      <c r="H4371" s="962" t="s">
        <v>146</v>
      </c>
      <c r="I4371" s="963" t="s">
        <v>683</v>
      </c>
    </row>
    <row r="4372" spans="1:9">
      <c r="A4372" s="968" t="s">
        <v>103</v>
      </c>
      <c r="B4372" s="962" t="s">
        <v>687</v>
      </c>
      <c r="C4372" s="964">
        <v>756.52989282542092</v>
      </c>
      <c r="D4372" s="978" t="s">
        <v>748</v>
      </c>
      <c r="E4372" s="962">
        <v>336</v>
      </c>
      <c r="F4372" s="962">
        <v>1</v>
      </c>
      <c r="G4372" s="962" t="s">
        <v>685</v>
      </c>
      <c r="H4372" s="962" t="s">
        <v>79</v>
      </c>
      <c r="I4372" s="962" t="s">
        <v>682</v>
      </c>
    </row>
    <row r="4373" spans="1:9">
      <c r="A4373" s="968" t="s">
        <v>107</v>
      </c>
      <c r="B4373" s="962" t="s">
        <v>687</v>
      </c>
      <c r="C4373" s="964">
        <v>126.0883154709035</v>
      </c>
      <c r="D4373" s="978" t="s">
        <v>748</v>
      </c>
      <c r="E4373" s="962">
        <v>336</v>
      </c>
      <c r="F4373" s="962">
        <v>1</v>
      </c>
      <c r="G4373" s="962" t="s">
        <v>685</v>
      </c>
      <c r="H4373" s="962" t="s">
        <v>79</v>
      </c>
      <c r="I4373" s="962" t="s">
        <v>682</v>
      </c>
    </row>
    <row r="4374" spans="1:9">
      <c r="A4374" s="968" t="s">
        <v>108</v>
      </c>
      <c r="B4374" s="962" t="s">
        <v>687</v>
      </c>
      <c r="C4374" s="964">
        <v>2143.5013630053595</v>
      </c>
      <c r="D4374" s="978" t="s">
        <v>748</v>
      </c>
      <c r="E4374" s="962">
        <v>336</v>
      </c>
      <c r="F4374" s="962">
        <v>1</v>
      </c>
      <c r="G4374" s="962" t="s">
        <v>685</v>
      </c>
      <c r="H4374" s="962" t="s">
        <v>32</v>
      </c>
      <c r="I4374" s="962" t="s">
        <v>682</v>
      </c>
    </row>
    <row r="4375" spans="1:9">
      <c r="A4375" s="966" t="s">
        <v>203</v>
      </c>
      <c r="B4375" s="962" t="s">
        <v>687</v>
      </c>
      <c r="C4375" s="964">
        <v>34043.845177143943</v>
      </c>
      <c r="D4375" s="978" t="s">
        <v>748</v>
      </c>
      <c r="E4375" s="962">
        <v>336</v>
      </c>
      <c r="F4375" s="962">
        <v>1</v>
      </c>
      <c r="G4375" s="962" t="s">
        <v>685</v>
      </c>
      <c r="H4375" s="962" t="s">
        <v>146</v>
      </c>
      <c r="I4375" s="963" t="s">
        <v>681</v>
      </c>
    </row>
    <row r="4376" spans="1:9">
      <c r="A4376" s="966" t="s">
        <v>204</v>
      </c>
      <c r="B4376" s="962" t="s">
        <v>687</v>
      </c>
      <c r="C4376" s="964">
        <v>895033.70442635962</v>
      </c>
      <c r="D4376" s="978" t="s">
        <v>748</v>
      </c>
      <c r="E4376" s="962">
        <v>336</v>
      </c>
      <c r="F4376" s="962">
        <v>1</v>
      </c>
      <c r="G4376" s="962" t="s">
        <v>685</v>
      </c>
      <c r="H4376" s="962" t="s">
        <v>146</v>
      </c>
      <c r="I4376" s="963" t="s">
        <v>681</v>
      </c>
    </row>
    <row r="4377" spans="1:9">
      <c r="A4377" s="966" t="s">
        <v>262</v>
      </c>
      <c r="B4377" s="962" t="s">
        <v>687</v>
      </c>
      <c r="C4377" s="964">
        <v>164318.29272168144</v>
      </c>
      <c r="D4377" s="978" t="s">
        <v>748</v>
      </c>
      <c r="E4377" s="962">
        <v>336</v>
      </c>
      <c r="F4377" s="962">
        <v>1</v>
      </c>
      <c r="G4377" s="962" t="s">
        <v>685</v>
      </c>
      <c r="H4377" s="962" t="s">
        <v>146</v>
      </c>
      <c r="I4377" s="963" t="s">
        <v>681</v>
      </c>
    </row>
    <row r="4378" spans="1:9">
      <c r="A4378" s="966" t="s">
        <v>263</v>
      </c>
      <c r="B4378" s="962" t="s">
        <v>687</v>
      </c>
      <c r="C4378" s="964">
        <v>1220.7641452410203</v>
      </c>
      <c r="D4378" s="978" t="s">
        <v>748</v>
      </c>
      <c r="E4378" s="962">
        <v>336</v>
      </c>
      <c r="F4378" s="962">
        <v>1</v>
      </c>
      <c r="G4378" s="962" t="s">
        <v>685</v>
      </c>
      <c r="H4378" s="962" t="s">
        <v>24</v>
      </c>
      <c r="I4378" s="962" t="s">
        <v>683</v>
      </c>
    </row>
    <row r="4379" spans="1:9">
      <c r="A4379" s="969" t="s">
        <v>122</v>
      </c>
      <c r="B4379" s="962" t="s">
        <v>687</v>
      </c>
      <c r="C4379" s="964">
        <v>378.26494641271046</v>
      </c>
      <c r="D4379" s="978" t="s">
        <v>748</v>
      </c>
      <c r="E4379" s="962">
        <v>336</v>
      </c>
      <c r="F4379" s="962">
        <v>1</v>
      </c>
      <c r="G4379" s="962" t="s">
        <v>685</v>
      </c>
      <c r="H4379" s="962" t="s">
        <v>79</v>
      </c>
      <c r="I4379" s="962" t="s">
        <v>683</v>
      </c>
    </row>
    <row r="4380" spans="1:9">
      <c r="A4380" s="969" t="s">
        <v>120</v>
      </c>
      <c r="B4380" s="962" t="s">
        <v>687</v>
      </c>
      <c r="C4380" s="964">
        <v>0</v>
      </c>
      <c r="D4380" s="978" t="s">
        <v>748</v>
      </c>
      <c r="E4380" s="962">
        <v>336</v>
      </c>
      <c r="F4380" s="962">
        <v>1</v>
      </c>
      <c r="G4380" s="962" t="s">
        <v>685</v>
      </c>
      <c r="H4380" s="962" t="s">
        <v>79</v>
      </c>
    </row>
    <row r="4381" spans="1:9">
      <c r="A4381" s="969" t="s">
        <v>123</v>
      </c>
      <c r="B4381" s="962" t="s">
        <v>687</v>
      </c>
      <c r="C4381" s="964">
        <v>126.0883154709035</v>
      </c>
      <c r="D4381" s="978" t="s">
        <v>748</v>
      </c>
      <c r="E4381" s="962">
        <v>336</v>
      </c>
      <c r="F4381" s="962">
        <v>1</v>
      </c>
      <c r="G4381" s="962" t="s">
        <v>685</v>
      </c>
      <c r="H4381" s="962" t="s">
        <v>54</v>
      </c>
      <c r="I4381" s="962" t="s">
        <v>683</v>
      </c>
    </row>
    <row r="4382" spans="1:9">
      <c r="A4382" s="967" t="s">
        <v>214</v>
      </c>
      <c r="B4382" s="962" t="s">
        <v>687</v>
      </c>
      <c r="C4382" s="964">
        <v>1765.236416592649</v>
      </c>
      <c r="D4382" s="978" t="s">
        <v>748</v>
      </c>
      <c r="E4382" s="962">
        <v>336</v>
      </c>
      <c r="F4382" s="962">
        <v>1</v>
      </c>
      <c r="G4382" s="962" t="s">
        <v>685</v>
      </c>
      <c r="H4382" s="962" t="s">
        <v>146</v>
      </c>
      <c r="I4382" s="962" t="s">
        <v>683</v>
      </c>
    </row>
    <row r="4383" spans="1:9" ht="15.6">
      <c r="A4383" s="967" t="s">
        <v>218</v>
      </c>
      <c r="B4383" s="962" t="s">
        <v>687</v>
      </c>
      <c r="C4383" s="964">
        <v>756.52989282542092</v>
      </c>
      <c r="D4383" s="978" t="s">
        <v>748</v>
      </c>
      <c r="E4383" s="962">
        <v>336</v>
      </c>
      <c r="F4383" s="962">
        <v>1</v>
      </c>
      <c r="G4383" s="962" t="s">
        <v>685</v>
      </c>
      <c r="H4383" s="962" t="s">
        <v>146</v>
      </c>
      <c r="I4383" s="973" t="s">
        <v>742</v>
      </c>
    </row>
    <row r="4384" spans="1:9">
      <c r="A4384" s="969" t="s">
        <v>126</v>
      </c>
      <c r="B4384" s="962" t="s">
        <v>687</v>
      </c>
      <c r="C4384" s="964">
        <v>0</v>
      </c>
      <c r="D4384" s="978" t="s">
        <v>748</v>
      </c>
      <c r="E4384" s="962">
        <v>336</v>
      </c>
      <c r="F4384" s="962">
        <v>1</v>
      </c>
      <c r="G4384" s="962" t="s">
        <v>685</v>
      </c>
      <c r="H4384" s="962" t="s">
        <v>32</v>
      </c>
      <c r="I4384" s="962" t="s">
        <v>681</v>
      </c>
    </row>
    <row r="4385" spans="1:9">
      <c r="A4385" s="968" t="s">
        <v>129</v>
      </c>
      <c r="B4385" s="962" t="s">
        <v>687</v>
      </c>
      <c r="C4385" s="964">
        <v>630.44157735451756</v>
      </c>
      <c r="D4385" s="978" t="s">
        <v>748</v>
      </c>
      <c r="E4385" s="962">
        <v>336</v>
      </c>
      <c r="F4385" s="962">
        <v>1</v>
      </c>
      <c r="G4385" s="962" t="s">
        <v>685</v>
      </c>
      <c r="H4385" s="962" t="s">
        <v>24</v>
      </c>
      <c r="I4385" s="962" t="s">
        <v>682</v>
      </c>
    </row>
    <row r="4386" spans="1:9">
      <c r="A4386" s="968" t="s">
        <v>264</v>
      </c>
      <c r="B4386" s="962" t="s">
        <v>687</v>
      </c>
      <c r="C4386" s="964">
        <v>0</v>
      </c>
      <c r="D4386" s="978" t="s">
        <v>748</v>
      </c>
      <c r="E4386" s="962">
        <v>336</v>
      </c>
      <c r="F4386" s="962">
        <v>1</v>
      </c>
      <c r="G4386" s="962" t="s">
        <v>685</v>
      </c>
      <c r="H4386" s="962" t="s">
        <v>133</v>
      </c>
      <c r="I4386" s="962" t="s">
        <v>682</v>
      </c>
    </row>
    <row r="4387" spans="1:9">
      <c r="A4387" s="968" t="s">
        <v>138</v>
      </c>
      <c r="B4387" s="962" t="s">
        <v>687</v>
      </c>
      <c r="C4387" s="964">
        <v>0</v>
      </c>
      <c r="D4387" s="978" t="s">
        <v>748</v>
      </c>
      <c r="E4387" s="962">
        <v>336</v>
      </c>
      <c r="F4387" s="962">
        <v>1</v>
      </c>
      <c r="G4387" s="962" t="s">
        <v>685</v>
      </c>
      <c r="H4387" s="962" t="s">
        <v>87</v>
      </c>
      <c r="I4387" s="962" t="s">
        <v>682</v>
      </c>
    </row>
    <row r="4388" spans="1:9">
      <c r="A4388" s="966" t="s">
        <v>212</v>
      </c>
      <c r="B4388" s="962" t="s">
        <v>687</v>
      </c>
      <c r="C4388" s="964">
        <v>0</v>
      </c>
      <c r="D4388" s="978" t="s">
        <v>748</v>
      </c>
      <c r="E4388" s="962">
        <v>336</v>
      </c>
      <c r="F4388" s="962">
        <v>1</v>
      </c>
      <c r="G4388" s="962" t="s">
        <v>685</v>
      </c>
      <c r="H4388" s="962" t="s">
        <v>146</v>
      </c>
      <c r="I4388" s="962" t="s">
        <v>705</v>
      </c>
    </row>
    <row r="4389" spans="1:9">
      <c r="A4389" s="962" t="s">
        <v>20</v>
      </c>
      <c r="B4389" s="962" t="s">
        <v>687</v>
      </c>
      <c r="C4389" s="964">
        <v>1698.7885855548</v>
      </c>
      <c r="D4389" s="978" t="s">
        <v>748</v>
      </c>
      <c r="E4389" s="962">
        <v>336</v>
      </c>
      <c r="F4389" s="962">
        <v>2</v>
      </c>
      <c r="G4389" s="962" t="s">
        <v>685</v>
      </c>
      <c r="H4389" s="962" t="s">
        <v>24</v>
      </c>
      <c r="I4389" s="963" t="s">
        <v>683</v>
      </c>
    </row>
    <row r="4390" spans="1:9">
      <c r="A4390" s="962" t="s">
        <v>143</v>
      </c>
      <c r="B4390" s="962" t="s">
        <v>687</v>
      </c>
      <c r="C4390" s="964">
        <v>10617.4286597175</v>
      </c>
      <c r="D4390" s="978" t="s">
        <v>748</v>
      </c>
      <c r="E4390" s="962">
        <v>336</v>
      </c>
      <c r="F4390" s="962">
        <v>2</v>
      </c>
      <c r="G4390" s="962" t="s">
        <v>685</v>
      </c>
      <c r="H4390" s="962" t="s">
        <v>146</v>
      </c>
      <c r="I4390" s="963" t="s">
        <v>681</v>
      </c>
    </row>
    <row r="4391" spans="1:9">
      <c r="A4391" s="966" t="s">
        <v>152</v>
      </c>
      <c r="B4391" s="962" t="s">
        <v>687</v>
      </c>
      <c r="C4391" s="964">
        <v>35601.40672119629</v>
      </c>
      <c r="D4391" s="978" t="s">
        <v>748</v>
      </c>
      <c r="E4391" s="962">
        <v>336</v>
      </c>
      <c r="F4391" s="962">
        <v>2</v>
      </c>
      <c r="G4391" s="962" t="s">
        <v>685</v>
      </c>
      <c r="H4391" s="962" t="s">
        <v>146</v>
      </c>
      <c r="I4391" s="963" t="s">
        <v>681</v>
      </c>
    </row>
    <row r="4392" spans="1:9">
      <c r="A4392" s="966" t="s">
        <v>158</v>
      </c>
      <c r="B4392" s="962" t="s">
        <v>687</v>
      </c>
      <c r="C4392" s="964">
        <v>8940.9925555515783</v>
      </c>
      <c r="D4392" s="978" t="s">
        <v>748</v>
      </c>
      <c r="E4392" s="962">
        <v>336</v>
      </c>
      <c r="F4392" s="962">
        <v>2</v>
      </c>
      <c r="G4392" s="962" t="s">
        <v>685</v>
      </c>
      <c r="H4392" s="962" t="s">
        <v>146</v>
      </c>
      <c r="I4392" s="963" t="s">
        <v>683</v>
      </c>
    </row>
    <row r="4393" spans="1:9">
      <c r="A4393" s="966" t="s">
        <v>30</v>
      </c>
      <c r="B4393" s="962" t="s">
        <v>687</v>
      </c>
      <c r="C4393" s="964">
        <v>2955.4947614184389</v>
      </c>
      <c r="D4393" s="978" t="s">
        <v>748</v>
      </c>
      <c r="E4393" s="962">
        <v>336</v>
      </c>
      <c r="F4393" s="962">
        <v>2</v>
      </c>
      <c r="G4393" s="962" t="s">
        <v>685</v>
      </c>
      <c r="H4393" s="962" t="s">
        <v>32</v>
      </c>
      <c r="I4393" s="963" t="s">
        <v>681</v>
      </c>
    </row>
    <row r="4394" spans="1:9">
      <c r="A4394" s="967" t="s">
        <v>39</v>
      </c>
      <c r="B4394" s="962" t="s">
        <v>687</v>
      </c>
      <c r="C4394" s="964">
        <v>2235.2481388878946</v>
      </c>
      <c r="D4394" s="978" t="s">
        <v>748</v>
      </c>
      <c r="E4394" s="962">
        <v>336</v>
      </c>
      <c r="F4394" s="962">
        <v>2</v>
      </c>
      <c r="G4394" s="962" t="s">
        <v>685</v>
      </c>
      <c r="H4394" s="962" t="s">
        <v>24</v>
      </c>
      <c r="I4394" s="963" t="s">
        <v>682</v>
      </c>
    </row>
    <row r="4395" spans="1:9">
      <c r="A4395" s="968" t="s">
        <v>70</v>
      </c>
      <c r="B4395" s="962" t="s">
        <v>687</v>
      </c>
      <c r="C4395" s="964">
        <v>4321.4797351832631</v>
      </c>
      <c r="D4395" s="978" t="s">
        <v>748</v>
      </c>
      <c r="E4395" s="962">
        <v>336</v>
      </c>
      <c r="F4395" s="962">
        <v>2</v>
      </c>
      <c r="G4395" s="962" t="s">
        <v>685</v>
      </c>
      <c r="H4395" s="962" t="s">
        <v>32</v>
      </c>
      <c r="I4395" s="963" t="s">
        <v>711</v>
      </c>
    </row>
    <row r="4396" spans="1:9">
      <c r="A4396" s="968" t="s">
        <v>746</v>
      </c>
      <c r="B4396" s="962" t="s">
        <v>687</v>
      </c>
      <c r="C4396" s="964">
        <v>2235.2481388878946</v>
      </c>
      <c r="D4396" s="978" t="s">
        <v>748</v>
      </c>
      <c r="E4396" s="962">
        <v>336</v>
      </c>
      <c r="F4396" s="962">
        <v>2</v>
      </c>
      <c r="G4396" s="962" t="s">
        <v>685</v>
      </c>
      <c r="H4396" s="962" t="s">
        <v>46</v>
      </c>
      <c r="I4396" s="963" t="s">
        <v>682</v>
      </c>
    </row>
    <row r="4397" spans="1:9">
      <c r="A4397" s="968" t="s">
        <v>63</v>
      </c>
      <c r="B4397" s="962" t="s">
        <v>687</v>
      </c>
      <c r="C4397" s="964">
        <v>2384.2646814804211</v>
      </c>
      <c r="D4397" s="978" t="s">
        <v>748</v>
      </c>
      <c r="E4397" s="962">
        <v>336</v>
      </c>
      <c r="F4397" s="962">
        <v>2</v>
      </c>
      <c r="G4397" s="962" t="s">
        <v>685</v>
      </c>
      <c r="H4397" s="962" t="s">
        <v>64</v>
      </c>
      <c r="I4397" s="963" t="s">
        <v>683</v>
      </c>
    </row>
    <row r="4398" spans="1:9">
      <c r="A4398" s="966" t="s">
        <v>166</v>
      </c>
      <c r="B4398" s="962" t="s">
        <v>687</v>
      </c>
      <c r="C4398" s="964">
        <v>10227.953605214305</v>
      </c>
      <c r="D4398" s="978" t="s">
        <v>748</v>
      </c>
      <c r="E4398" s="962">
        <v>336</v>
      </c>
      <c r="F4398" s="962">
        <v>2</v>
      </c>
      <c r="G4398" s="962" t="s">
        <v>685</v>
      </c>
      <c r="H4398" s="962" t="s">
        <v>146</v>
      </c>
      <c r="I4398" s="963" t="s">
        <v>683</v>
      </c>
    </row>
    <row r="4399" spans="1:9">
      <c r="A4399" s="966" t="s">
        <v>173</v>
      </c>
      <c r="B4399" s="962" t="s">
        <v>687</v>
      </c>
      <c r="C4399" s="964">
        <v>4917.5459055533684</v>
      </c>
      <c r="D4399" s="978" t="s">
        <v>748</v>
      </c>
      <c r="E4399" s="962">
        <v>336</v>
      </c>
      <c r="F4399" s="962">
        <v>2</v>
      </c>
      <c r="G4399" s="962" t="s">
        <v>685</v>
      </c>
      <c r="H4399" s="962" t="s">
        <v>146</v>
      </c>
      <c r="I4399" s="963" t="s">
        <v>683</v>
      </c>
    </row>
    <row r="4400" spans="1:9">
      <c r="A4400" s="969" t="s">
        <v>52</v>
      </c>
      <c r="B4400" s="962" t="s">
        <v>687</v>
      </c>
      <c r="C4400" s="964">
        <v>4172.463192590737</v>
      </c>
      <c r="D4400" s="978" t="s">
        <v>748</v>
      </c>
      <c r="E4400" s="962">
        <v>336</v>
      </c>
      <c r="F4400" s="962">
        <v>2</v>
      </c>
      <c r="G4400" s="962" t="s">
        <v>685</v>
      </c>
      <c r="H4400" s="962" t="s">
        <v>54</v>
      </c>
      <c r="I4400" s="962" t="s">
        <v>721</v>
      </c>
    </row>
    <row r="4401" spans="1:9">
      <c r="A4401" s="966" t="s">
        <v>185</v>
      </c>
      <c r="B4401" s="962" t="s">
        <v>687</v>
      </c>
      <c r="C4401" s="964">
        <v>272923.79775821196</v>
      </c>
      <c r="D4401" s="978" t="s">
        <v>748</v>
      </c>
      <c r="E4401" s="962">
        <v>336</v>
      </c>
      <c r="F4401" s="962">
        <v>2</v>
      </c>
      <c r="G4401" s="962" t="s">
        <v>685</v>
      </c>
      <c r="H4401" s="962" t="s">
        <v>146</v>
      </c>
      <c r="I4401" s="963" t="s">
        <v>681</v>
      </c>
    </row>
    <row r="4402" spans="1:9">
      <c r="A4402" s="968" t="s">
        <v>747</v>
      </c>
      <c r="B4402" s="962" t="s">
        <v>687</v>
      </c>
      <c r="C4402" s="964">
        <v>1192.1323407402106</v>
      </c>
      <c r="D4402" s="978" t="s">
        <v>748</v>
      </c>
      <c r="E4402" s="962">
        <v>336</v>
      </c>
      <c r="F4402" s="962">
        <v>2</v>
      </c>
      <c r="G4402" s="962" t="s">
        <v>685</v>
      </c>
      <c r="H4402" s="962" t="s">
        <v>24</v>
      </c>
      <c r="I4402" s="962" t="s">
        <v>683</v>
      </c>
    </row>
    <row r="4403" spans="1:9">
      <c r="A4403" s="966" t="s">
        <v>181</v>
      </c>
      <c r="B4403" s="962" t="s">
        <v>687</v>
      </c>
      <c r="C4403" s="964">
        <v>31955.769689286197</v>
      </c>
      <c r="D4403" s="978" t="s">
        <v>748</v>
      </c>
      <c r="E4403" s="962">
        <v>336</v>
      </c>
      <c r="F4403" s="962">
        <v>2</v>
      </c>
      <c r="G4403" s="962" t="s">
        <v>685</v>
      </c>
      <c r="H4403" s="962" t="s">
        <v>146</v>
      </c>
      <c r="I4403" s="963" t="s">
        <v>681</v>
      </c>
    </row>
    <row r="4404" spans="1:9">
      <c r="A4404" s="967" t="s">
        <v>261</v>
      </c>
      <c r="B4404" s="962" t="s">
        <v>687</v>
      </c>
      <c r="C4404" s="964">
        <v>2404.133553826091</v>
      </c>
      <c r="D4404" s="978" t="s">
        <v>748</v>
      </c>
      <c r="E4404" s="962">
        <v>336</v>
      </c>
      <c r="F4404" s="962">
        <v>2</v>
      </c>
      <c r="G4404" s="962" t="s">
        <v>685</v>
      </c>
      <c r="H4404" s="962" t="s">
        <v>79</v>
      </c>
      <c r="I4404" s="962" t="s">
        <v>683</v>
      </c>
    </row>
    <row r="4405" spans="1:9">
      <c r="A4405" s="966" t="s">
        <v>190</v>
      </c>
      <c r="B4405" s="962" t="s">
        <v>687</v>
      </c>
      <c r="C4405" s="964">
        <v>17509.44375462184</v>
      </c>
      <c r="D4405" s="978" t="s">
        <v>748</v>
      </c>
      <c r="E4405" s="962">
        <v>336</v>
      </c>
      <c r="F4405" s="962">
        <v>2</v>
      </c>
      <c r="G4405" s="962" t="s">
        <v>685</v>
      </c>
      <c r="H4405" s="962" t="s">
        <v>146</v>
      </c>
      <c r="I4405" s="963" t="s">
        <v>681</v>
      </c>
    </row>
    <row r="4406" spans="1:9">
      <c r="A4406" s="968" t="s">
        <v>83</v>
      </c>
      <c r="B4406" s="962" t="s">
        <v>687</v>
      </c>
      <c r="C4406" s="964">
        <v>149.01654259252632</v>
      </c>
      <c r="D4406" s="978" t="s">
        <v>748</v>
      </c>
      <c r="E4406" s="962">
        <v>336</v>
      </c>
      <c r="F4406" s="962">
        <v>2</v>
      </c>
      <c r="G4406" s="962" t="s">
        <v>685</v>
      </c>
      <c r="H4406" s="962" t="s">
        <v>87</v>
      </c>
      <c r="I4406" s="962" t="s">
        <v>682</v>
      </c>
    </row>
    <row r="4407" spans="1:9">
      <c r="A4407" s="966" t="s">
        <v>192</v>
      </c>
      <c r="B4407" s="962" t="s">
        <v>687</v>
      </c>
      <c r="C4407" s="964">
        <v>2490.7050690465112</v>
      </c>
      <c r="D4407" s="978" t="s">
        <v>748</v>
      </c>
      <c r="E4407" s="962">
        <v>336</v>
      </c>
      <c r="F4407" s="962">
        <v>2</v>
      </c>
      <c r="G4407" s="962" t="s">
        <v>685</v>
      </c>
      <c r="H4407" s="962" t="s">
        <v>146</v>
      </c>
      <c r="I4407" s="962" t="s">
        <v>683</v>
      </c>
    </row>
    <row r="4408" spans="1:9">
      <c r="A4408" s="966" t="s">
        <v>94</v>
      </c>
      <c r="B4408" s="962" t="s">
        <v>687</v>
      </c>
      <c r="C4408" s="964">
        <v>5960.6617037010528</v>
      </c>
      <c r="D4408" s="978" t="s">
        <v>748</v>
      </c>
      <c r="E4408" s="962">
        <v>336</v>
      </c>
      <c r="F4408" s="962">
        <v>2</v>
      </c>
      <c r="G4408" s="962" t="s">
        <v>685</v>
      </c>
      <c r="H4408" s="962" t="s">
        <v>95</v>
      </c>
      <c r="I4408" s="962" t="s">
        <v>726</v>
      </c>
    </row>
    <row r="4409" spans="1:9">
      <c r="A4409" s="966" t="s">
        <v>196</v>
      </c>
      <c r="B4409" s="962" t="s">
        <v>687</v>
      </c>
      <c r="C4409" s="964">
        <v>77349.520041693992</v>
      </c>
      <c r="D4409" s="978" t="s">
        <v>748</v>
      </c>
      <c r="E4409" s="962">
        <v>336</v>
      </c>
      <c r="F4409" s="962">
        <v>2</v>
      </c>
      <c r="G4409" s="962" t="s">
        <v>685</v>
      </c>
      <c r="H4409" s="962" t="s">
        <v>146</v>
      </c>
      <c r="I4409" s="962" t="s">
        <v>681</v>
      </c>
    </row>
    <row r="4410" spans="1:9">
      <c r="A4410" s="966" t="s">
        <v>100</v>
      </c>
      <c r="B4410" s="962" t="s">
        <v>687</v>
      </c>
      <c r="C4410" s="964">
        <v>149.01654259252632</v>
      </c>
      <c r="D4410" s="978" t="s">
        <v>748</v>
      </c>
      <c r="E4410" s="962">
        <v>336</v>
      </c>
      <c r="F4410" s="962">
        <v>2</v>
      </c>
      <c r="G4410" s="962" t="s">
        <v>685</v>
      </c>
      <c r="H4410" s="962" t="s">
        <v>24</v>
      </c>
      <c r="I4410" s="962" t="s">
        <v>682</v>
      </c>
    </row>
    <row r="4411" spans="1:9">
      <c r="A4411" s="966" t="s">
        <v>198</v>
      </c>
      <c r="B4411" s="962" t="s">
        <v>687</v>
      </c>
      <c r="C4411" s="964">
        <v>12677.868931333394</v>
      </c>
      <c r="D4411" s="978" t="s">
        <v>748</v>
      </c>
      <c r="E4411" s="962">
        <v>336</v>
      </c>
      <c r="F4411" s="962">
        <v>2</v>
      </c>
      <c r="G4411" s="962" t="s">
        <v>685</v>
      </c>
      <c r="H4411" s="962" t="s">
        <v>146</v>
      </c>
      <c r="I4411" s="962" t="s">
        <v>683</v>
      </c>
    </row>
    <row r="4412" spans="1:9">
      <c r="A4412" s="966" t="s">
        <v>201</v>
      </c>
      <c r="B4412" s="962" t="s">
        <v>687</v>
      </c>
      <c r="C4412" s="964">
        <v>10512.439731981856</v>
      </c>
      <c r="D4412" s="978" t="s">
        <v>748</v>
      </c>
      <c r="E4412" s="962">
        <v>336</v>
      </c>
      <c r="F4412" s="962">
        <v>2</v>
      </c>
      <c r="G4412" s="962" t="s">
        <v>685</v>
      </c>
      <c r="H4412" s="962" t="s">
        <v>146</v>
      </c>
      <c r="I4412" s="963" t="s">
        <v>683</v>
      </c>
    </row>
    <row r="4413" spans="1:9">
      <c r="A4413" s="968" t="s">
        <v>103</v>
      </c>
      <c r="B4413" s="962" t="s">
        <v>687</v>
      </c>
      <c r="C4413" s="964">
        <v>1043.1157981476842</v>
      </c>
      <c r="D4413" s="978" t="s">
        <v>748</v>
      </c>
      <c r="E4413" s="962">
        <v>336</v>
      </c>
      <c r="F4413" s="962">
        <v>2</v>
      </c>
      <c r="G4413" s="962" t="s">
        <v>685</v>
      </c>
      <c r="H4413" s="962" t="s">
        <v>79</v>
      </c>
      <c r="I4413" s="962" t="s">
        <v>682</v>
      </c>
    </row>
    <row r="4414" spans="1:9">
      <c r="A4414" s="968" t="s">
        <v>107</v>
      </c>
      <c r="B4414" s="962" t="s">
        <v>687</v>
      </c>
      <c r="C4414" s="964">
        <v>1043.1157981476842</v>
      </c>
      <c r="D4414" s="978" t="s">
        <v>748</v>
      </c>
      <c r="E4414" s="962">
        <v>336</v>
      </c>
      <c r="F4414" s="962">
        <v>2</v>
      </c>
      <c r="G4414" s="962" t="s">
        <v>685</v>
      </c>
      <c r="H4414" s="962" t="s">
        <v>79</v>
      </c>
      <c r="I4414" s="962" t="s">
        <v>682</v>
      </c>
    </row>
    <row r="4415" spans="1:9">
      <c r="A4415" s="968" t="s">
        <v>108</v>
      </c>
      <c r="B4415" s="962" t="s">
        <v>687</v>
      </c>
      <c r="C4415" s="964">
        <v>1192.1323407402106</v>
      </c>
      <c r="D4415" s="978" t="s">
        <v>748</v>
      </c>
      <c r="E4415" s="962">
        <v>336</v>
      </c>
      <c r="F4415" s="962">
        <v>2</v>
      </c>
      <c r="G4415" s="962" t="s">
        <v>685</v>
      </c>
      <c r="H4415" s="962" t="s">
        <v>32</v>
      </c>
      <c r="I4415" s="962" t="s">
        <v>682</v>
      </c>
    </row>
    <row r="4416" spans="1:9">
      <c r="A4416" s="966" t="s">
        <v>203</v>
      </c>
      <c r="B4416" s="962" t="s">
        <v>687</v>
      </c>
      <c r="C4416" s="964">
        <v>43214.797351832633</v>
      </c>
      <c r="D4416" s="978" t="s">
        <v>748</v>
      </c>
      <c r="E4416" s="962">
        <v>336</v>
      </c>
      <c r="F4416" s="962">
        <v>2</v>
      </c>
      <c r="G4416" s="962" t="s">
        <v>685</v>
      </c>
      <c r="H4416" s="962" t="s">
        <v>146</v>
      </c>
      <c r="I4416" s="963" t="s">
        <v>681</v>
      </c>
    </row>
    <row r="4417" spans="1:9">
      <c r="A4417" s="966" t="s">
        <v>204</v>
      </c>
      <c r="B4417" s="962" t="s">
        <v>687</v>
      </c>
      <c r="C4417" s="964">
        <v>830573.50344796386</v>
      </c>
      <c r="D4417" s="978" t="s">
        <v>748</v>
      </c>
      <c r="E4417" s="962">
        <v>336</v>
      </c>
      <c r="F4417" s="962">
        <v>2</v>
      </c>
      <c r="G4417" s="962" t="s">
        <v>685</v>
      </c>
      <c r="H4417" s="962" t="s">
        <v>146</v>
      </c>
      <c r="I4417" s="963" t="s">
        <v>681</v>
      </c>
    </row>
    <row r="4418" spans="1:9">
      <c r="A4418" s="966" t="s">
        <v>262</v>
      </c>
      <c r="B4418" s="962" t="s">
        <v>687</v>
      </c>
      <c r="C4418" s="964">
        <v>175243.45408881095</v>
      </c>
      <c r="D4418" s="978" t="s">
        <v>748</v>
      </c>
      <c r="E4418" s="962">
        <v>336</v>
      </c>
      <c r="F4418" s="962">
        <v>2</v>
      </c>
      <c r="G4418" s="962" t="s">
        <v>685</v>
      </c>
      <c r="H4418" s="962" t="s">
        <v>146</v>
      </c>
      <c r="I4418" s="963" t="s">
        <v>681</v>
      </c>
    </row>
    <row r="4419" spans="1:9">
      <c r="A4419" s="966" t="s">
        <v>263</v>
      </c>
      <c r="B4419" s="962" t="s">
        <v>687</v>
      </c>
      <c r="C4419" s="964">
        <v>1341.1488833327369</v>
      </c>
      <c r="D4419" s="978" t="s">
        <v>748</v>
      </c>
      <c r="E4419" s="962">
        <v>336</v>
      </c>
      <c r="F4419" s="962">
        <v>2</v>
      </c>
      <c r="G4419" s="962" t="s">
        <v>685</v>
      </c>
      <c r="H4419" s="962" t="s">
        <v>24</v>
      </c>
      <c r="I4419" s="962" t="s">
        <v>683</v>
      </c>
    </row>
    <row r="4420" spans="1:9">
      <c r="A4420" s="969" t="s">
        <v>122</v>
      </c>
      <c r="B4420" s="962" t="s">
        <v>687</v>
      </c>
      <c r="C4420" s="964">
        <v>1788.1985111103156</v>
      </c>
      <c r="D4420" s="978" t="s">
        <v>748</v>
      </c>
      <c r="E4420" s="962">
        <v>336</v>
      </c>
      <c r="F4420" s="962">
        <v>2</v>
      </c>
      <c r="G4420" s="962" t="s">
        <v>685</v>
      </c>
      <c r="H4420" s="962" t="s">
        <v>79</v>
      </c>
      <c r="I4420" s="962" t="s">
        <v>683</v>
      </c>
    </row>
    <row r="4421" spans="1:9">
      <c r="A4421" s="969" t="s">
        <v>120</v>
      </c>
      <c r="B4421" s="962" t="s">
        <v>687</v>
      </c>
      <c r="C4421" s="964">
        <v>894.09925555515781</v>
      </c>
      <c r="D4421" s="978" t="s">
        <v>748</v>
      </c>
      <c r="E4421" s="962">
        <v>336</v>
      </c>
      <c r="F4421" s="962">
        <v>2</v>
      </c>
      <c r="G4421" s="962" t="s">
        <v>685</v>
      </c>
      <c r="H4421" s="962" t="s">
        <v>79</v>
      </c>
    </row>
    <row r="4422" spans="1:9">
      <c r="A4422" s="969" t="s">
        <v>123</v>
      </c>
      <c r="B4422" s="962" t="s">
        <v>687</v>
      </c>
      <c r="C4422" s="964">
        <v>149.01654259252632</v>
      </c>
      <c r="D4422" s="978" t="s">
        <v>748</v>
      </c>
      <c r="E4422" s="962">
        <v>336</v>
      </c>
      <c r="F4422" s="962">
        <v>2</v>
      </c>
      <c r="G4422" s="962" t="s">
        <v>685</v>
      </c>
      <c r="H4422" s="962" t="s">
        <v>54</v>
      </c>
      <c r="I4422" s="962" t="s">
        <v>683</v>
      </c>
    </row>
    <row r="4423" spans="1:9">
      <c r="A4423" s="967" t="s">
        <v>214</v>
      </c>
      <c r="B4423" s="962" t="s">
        <v>687</v>
      </c>
      <c r="C4423" s="964">
        <v>0</v>
      </c>
      <c r="D4423" s="978" t="s">
        <v>748</v>
      </c>
      <c r="E4423" s="962">
        <v>336</v>
      </c>
      <c r="F4423" s="962">
        <v>2</v>
      </c>
      <c r="G4423" s="962" t="s">
        <v>685</v>
      </c>
      <c r="H4423" s="962" t="s">
        <v>146</v>
      </c>
      <c r="I4423" s="962" t="s">
        <v>683</v>
      </c>
    </row>
    <row r="4424" spans="1:9" ht="15.6">
      <c r="A4424" s="967" t="s">
        <v>218</v>
      </c>
      <c r="B4424" s="962" t="s">
        <v>687</v>
      </c>
      <c r="C4424" s="964">
        <v>3228.6917561714031</v>
      </c>
      <c r="D4424" s="978" t="s">
        <v>748</v>
      </c>
      <c r="E4424" s="962">
        <v>336</v>
      </c>
      <c r="F4424" s="962">
        <v>2</v>
      </c>
      <c r="G4424" s="962" t="s">
        <v>685</v>
      </c>
      <c r="H4424" s="962" t="s">
        <v>146</v>
      </c>
      <c r="I4424" s="973" t="s">
        <v>742</v>
      </c>
    </row>
    <row r="4425" spans="1:9">
      <c r="A4425" s="969" t="s">
        <v>126</v>
      </c>
      <c r="B4425" s="962" t="s">
        <v>687</v>
      </c>
      <c r="C4425" s="964">
        <v>596.06617037010528</v>
      </c>
      <c r="D4425" s="978" t="s">
        <v>748</v>
      </c>
      <c r="E4425" s="962">
        <v>336</v>
      </c>
      <c r="F4425" s="962">
        <v>2</v>
      </c>
      <c r="G4425" s="962" t="s">
        <v>685</v>
      </c>
      <c r="H4425" s="962" t="s">
        <v>32</v>
      </c>
      <c r="I4425" s="962" t="s">
        <v>681</v>
      </c>
    </row>
    <row r="4426" spans="1:9">
      <c r="A4426" s="968" t="s">
        <v>129</v>
      </c>
      <c r="B4426" s="962" t="s">
        <v>687</v>
      </c>
      <c r="C4426" s="964">
        <v>745.0827129626316</v>
      </c>
      <c r="D4426" s="978" t="s">
        <v>748</v>
      </c>
      <c r="E4426" s="962">
        <v>336</v>
      </c>
      <c r="F4426" s="962">
        <v>2</v>
      </c>
      <c r="G4426" s="962" t="s">
        <v>685</v>
      </c>
      <c r="H4426" s="962" t="s">
        <v>24</v>
      </c>
      <c r="I4426" s="962" t="s">
        <v>682</v>
      </c>
    </row>
    <row r="4427" spans="1:9">
      <c r="A4427" s="968" t="s">
        <v>264</v>
      </c>
      <c r="B4427" s="962" t="s">
        <v>687</v>
      </c>
      <c r="C4427" s="964">
        <v>149.01654259252632</v>
      </c>
      <c r="D4427" s="978" t="s">
        <v>748</v>
      </c>
      <c r="E4427" s="962">
        <v>336</v>
      </c>
      <c r="F4427" s="962">
        <v>2</v>
      </c>
      <c r="G4427" s="962" t="s">
        <v>685</v>
      </c>
      <c r="H4427" s="962" t="s">
        <v>133</v>
      </c>
      <c r="I4427" s="962" t="s">
        <v>682</v>
      </c>
    </row>
    <row r="4428" spans="1:9">
      <c r="A4428" s="968" t="s">
        <v>138</v>
      </c>
      <c r="B4428" s="962" t="s">
        <v>687</v>
      </c>
      <c r="C4428" s="964">
        <v>1490.1654259252632</v>
      </c>
      <c r="D4428" s="978" t="s">
        <v>748</v>
      </c>
      <c r="E4428" s="962">
        <v>336</v>
      </c>
      <c r="F4428" s="962">
        <v>2</v>
      </c>
      <c r="G4428" s="962" t="s">
        <v>685</v>
      </c>
      <c r="H4428" s="962" t="s">
        <v>87</v>
      </c>
      <c r="I4428" s="962" t="s">
        <v>682</v>
      </c>
    </row>
    <row r="4429" spans="1:9">
      <c r="A4429" s="966" t="s">
        <v>212</v>
      </c>
      <c r="B4429" s="962" t="s">
        <v>687</v>
      </c>
      <c r="C4429" s="964">
        <v>1788.1985111103156</v>
      </c>
      <c r="D4429" s="978" t="s">
        <v>748</v>
      </c>
      <c r="E4429" s="962">
        <v>336</v>
      </c>
      <c r="F4429" s="962">
        <v>2</v>
      </c>
      <c r="G4429" s="962" t="s">
        <v>685</v>
      </c>
      <c r="H4429" s="962" t="s">
        <v>146</v>
      </c>
      <c r="I4429" s="962" t="s">
        <v>705</v>
      </c>
    </row>
    <row r="4430" spans="1:9">
      <c r="A4430" s="962" t="s">
        <v>20</v>
      </c>
      <c r="B4430" s="962" t="s">
        <v>687</v>
      </c>
      <c r="C4430" s="964">
        <v>723.88439269649018</v>
      </c>
      <c r="D4430" s="978" t="s">
        <v>748</v>
      </c>
      <c r="E4430" s="962">
        <v>336</v>
      </c>
      <c r="F4430" s="962">
        <v>3</v>
      </c>
      <c r="G4430" s="962" t="s">
        <v>685</v>
      </c>
      <c r="H4430" s="962" t="s">
        <v>24</v>
      </c>
      <c r="I4430" s="963" t="s">
        <v>683</v>
      </c>
    </row>
    <row r="4431" spans="1:9">
      <c r="A4431" s="962" t="s">
        <v>143</v>
      </c>
      <c r="B4431" s="962" t="s">
        <v>687</v>
      </c>
      <c r="C4431" s="964">
        <v>4387.1781375544861</v>
      </c>
      <c r="D4431" s="978" t="s">
        <v>748</v>
      </c>
      <c r="E4431" s="962">
        <v>336</v>
      </c>
      <c r="F4431" s="962">
        <v>3</v>
      </c>
      <c r="G4431" s="962" t="s">
        <v>685</v>
      </c>
      <c r="H4431" s="962" t="s">
        <v>146</v>
      </c>
      <c r="I4431" s="963" t="s">
        <v>681</v>
      </c>
    </row>
    <row r="4432" spans="1:9">
      <c r="A4432" s="966" t="s">
        <v>152</v>
      </c>
      <c r="B4432" s="962" t="s">
        <v>687</v>
      </c>
      <c r="C4432" s="964">
        <v>43275.125148837447</v>
      </c>
      <c r="D4432" s="978" t="s">
        <v>748</v>
      </c>
      <c r="E4432" s="962">
        <v>336</v>
      </c>
      <c r="F4432" s="962">
        <v>3</v>
      </c>
      <c r="G4432" s="962" t="s">
        <v>685</v>
      </c>
      <c r="H4432" s="962" t="s">
        <v>146</v>
      </c>
      <c r="I4432" s="963" t="s">
        <v>681</v>
      </c>
    </row>
    <row r="4433" spans="1:9">
      <c r="A4433" s="966" t="s">
        <v>158</v>
      </c>
      <c r="B4433" s="962" t="s">
        <v>687</v>
      </c>
      <c r="C4433" s="964">
        <v>16057.071983449419</v>
      </c>
      <c r="D4433" s="978" t="s">
        <v>748</v>
      </c>
      <c r="E4433" s="962">
        <v>336</v>
      </c>
      <c r="F4433" s="962">
        <v>3</v>
      </c>
      <c r="G4433" s="962" t="s">
        <v>685</v>
      </c>
      <c r="H4433" s="962" t="s">
        <v>146</v>
      </c>
      <c r="I4433" s="963" t="s">
        <v>683</v>
      </c>
    </row>
    <row r="4434" spans="1:9">
      <c r="A4434" s="966" t="s">
        <v>30</v>
      </c>
      <c r="B4434" s="962" t="s">
        <v>687</v>
      </c>
      <c r="C4434" s="964">
        <v>2772.6965829344354</v>
      </c>
      <c r="D4434" s="978" t="s">
        <v>748</v>
      </c>
      <c r="E4434" s="962">
        <v>336</v>
      </c>
      <c r="F4434" s="962">
        <v>3</v>
      </c>
      <c r="G4434" s="962" t="s">
        <v>685</v>
      </c>
      <c r="H4434" s="962" t="s">
        <v>32</v>
      </c>
      <c r="I4434" s="963" t="s">
        <v>681</v>
      </c>
    </row>
    <row r="4435" spans="1:9">
      <c r="A4435" s="967" t="s">
        <v>39</v>
      </c>
      <c r="B4435" s="962" t="s">
        <v>687</v>
      </c>
      <c r="C4435" s="964">
        <v>789.69206475980741</v>
      </c>
      <c r="D4435" s="978" t="s">
        <v>748</v>
      </c>
      <c r="E4435" s="962">
        <v>336</v>
      </c>
      <c r="F4435" s="962">
        <v>3</v>
      </c>
      <c r="G4435" s="962" t="s">
        <v>685</v>
      </c>
      <c r="H4435" s="962" t="s">
        <v>24</v>
      </c>
      <c r="I4435" s="963" t="s">
        <v>682</v>
      </c>
    </row>
    <row r="4436" spans="1:9">
      <c r="A4436" s="968" t="s">
        <v>70</v>
      </c>
      <c r="B4436" s="962" t="s">
        <v>687</v>
      </c>
      <c r="C4436" s="964">
        <v>7633.6899593448052</v>
      </c>
      <c r="D4436" s="978" t="s">
        <v>748</v>
      </c>
      <c r="E4436" s="962">
        <v>336</v>
      </c>
      <c r="F4436" s="962">
        <v>3</v>
      </c>
      <c r="G4436" s="962" t="s">
        <v>685</v>
      </c>
      <c r="H4436" s="962" t="s">
        <v>32</v>
      </c>
      <c r="I4436" s="963" t="s">
        <v>711</v>
      </c>
    </row>
    <row r="4437" spans="1:9">
      <c r="A4437" s="968" t="s">
        <v>746</v>
      </c>
      <c r="B4437" s="962" t="s">
        <v>687</v>
      </c>
      <c r="C4437" s="964">
        <v>921.30740888644209</v>
      </c>
      <c r="D4437" s="978" t="s">
        <v>748</v>
      </c>
      <c r="E4437" s="962">
        <v>336</v>
      </c>
      <c r="F4437" s="962">
        <v>3</v>
      </c>
      <c r="G4437" s="962" t="s">
        <v>685</v>
      </c>
      <c r="H4437" s="962" t="s">
        <v>46</v>
      </c>
      <c r="I4437" s="963" t="s">
        <v>682</v>
      </c>
    </row>
    <row r="4438" spans="1:9">
      <c r="A4438" s="968" t="s">
        <v>63</v>
      </c>
      <c r="B4438" s="962" t="s">
        <v>687</v>
      </c>
      <c r="C4438" s="964">
        <v>1316.1534412663459</v>
      </c>
      <c r="D4438" s="978" t="s">
        <v>748</v>
      </c>
      <c r="E4438" s="962">
        <v>336</v>
      </c>
      <c r="F4438" s="962">
        <v>3</v>
      </c>
      <c r="G4438" s="962" t="s">
        <v>685</v>
      </c>
      <c r="H4438" s="962" t="s">
        <v>64</v>
      </c>
      <c r="I4438" s="963" t="s">
        <v>683</v>
      </c>
    </row>
    <row r="4439" spans="1:9">
      <c r="A4439" s="966" t="s">
        <v>166</v>
      </c>
      <c r="B4439" s="962" t="s">
        <v>687</v>
      </c>
      <c r="C4439" s="964">
        <v>4782.0241699343887</v>
      </c>
      <c r="D4439" s="978" t="s">
        <v>748</v>
      </c>
      <c r="E4439" s="962">
        <v>336</v>
      </c>
      <c r="F4439" s="962">
        <v>3</v>
      </c>
      <c r="G4439" s="962" t="s">
        <v>685</v>
      </c>
      <c r="H4439" s="962" t="s">
        <v>146</v>
      </c>
      <c r="I4439" s="963" t="s">
        <v>683</v>
      </c>
    </row>
    <row r="4440" spans="1:9">
      <c r="A4440" s="966" t="s">
        <v>173</v>
      </c>
      <c r="B4440" s="962" t="s">
        <v>687</v>
      </c>
      <c r="C4440" s="964">
        <v>12832.496052346871</v>
      </c>
      <c r="D4440" s="978" t="s">
        <v>748</v>
      </c>
      <c r="E4440" s="962">
        <v>336</v>
      </c>
      <c r="F4440" s="962">
        <v>3</v>
      </c>
      <c r="G4440" s="962" t="s">
        <v>685</v>
      </c>
      <c r="H4440" s="962" t="s">
        <v>146</v>
      </c>
      <c r="I4440" s="963" t="s">
        <v>683</v>
      </c>
    </row>
    <row r="4441" spans="1:9">
      <c r="A4441" s="969" t="s">
        <v>52</v>
      </c>
      <c r="B4441" s="962" t="s">
        <v>687</v>
      </c>
      <c r="C4441" s="964">
        <v>3421.9989472924995</v>
      </c>
      <c r="D4441" s="978" t="s">
        <v>748</v>
      </c>
      <c r="E4441" s="962">
        <v>336</v>
      </c>
      <c r="F4441" s="962">
        <v>3</v>
      </c>
      <c r="G4441" s="962" t="s">
        <v>685</v>
      </c>
      <c r="H4441" s="962" t="s">
        <v>54</v>
      </c>
      <c r="I4441" s="962" t="s">
        <v>721</v>
      </c>
    </row>
    <row r="4442" spans="1:9">
      <c r="A4442" s="966" t="s">
        <v>185</v>
      </c>
      <c r="B4442" s="962" t="s">
        <v>687</v>
      </c>
      <c r="C4442" s="964">
        <v>214559.33399523969</v>
      </c>
      <c r="D4442" s="978" t="s">
        <v>748</v>
      </c>
      <c r="E4442" s="962">
        <v>336</v>
      </c>
      <c r="F4442" s="962">
        <v>3</v>
      </c>
      <c r="G4442" s="962" t="s">
        <v>685</v>
      </c>
      <c r="H4442" s="962" t="s">
        <v>146</v>
      </c>
      <c r="I4442" s="963" t="s">
        <v>681</v>
      </c>
    </row>
    <row r="4443" spans="1:9">
      <c r="A4443" s="968" t="s">
        <v>747</v>
      </c>
      <c r="B4443" s="962" t="s">
        <v>687</v>
      </c>
      <c r="C4443" s="964">
        <v>2632.3068825326918</v>
      </c>
      <c r="D4443" s="978" t="s">
        <v>748</v>
      </c>
      <c r="E4443" s="962">
        <v>336</v>
      </c>
      <c r="F4443" s="962">
        <v>3</v>
      </c>
      <c r="G4443" s="962" t="s">
        <v>685</v>
      </c>
      <c r="H4443" s="962" t="s">
        <v>24</v>
      </c>
      <c r="I4443" s="962" t="s">
        <v>683</v>
      </c>
    </row>
    <row r="4444" spans="1:9">
      <c r="A4444" s="966" t="s">
        <v>181</v>
      </c>
      <c r="B4444" s="962" t="s">
        <v>687</v>
      </c>
      <c r="C4444" s="964">
        <v>12338.938511871993</v>
      </c>
      <c r="D4444" s="978" t="s">
        <v>748</v>
      </c>
      <c r="E4444" s="962">
        <v>336</v>
      </c>
      <c r="F4444" s="962">
        <v>3</v>
      </c>
      <c r="G4444" s="962" t="s">
        <v>685</v>
      </c>
      <c r="H4444" s="962" t="s">
        <v>146</v>
      </c>
      <c r="I4444" s="963" t="s">
        <v>681</v>
      </c>
    </row>
    <row r="4445" spans="1:9">
      <c r="A4445" s="967" t="s">
        <v>261</v>
      </c>
      <c r="B4445" s="962" t="s">
        <v>687</v>
      </c>
      <c r="C4445" s="964">
        <v>4782.0241699343906</v>
      </c>
      <c r="D4445" s="978" t="s">
        <v>748</v>
      </c>
      <c r="E4445" s="962">
        <v>336</v>
      </c>
      <c r="F4445" s="962">
        <v>3</v>
      </c>
      <c r="G4445" s="962" t="s">
        <v>685</v>
      </c>
      <c r="H4445" s="962" t="s">
        <v>79</v>
      </c>
      <c r="I4445" s="962" t="s">
        <v>683</v>
      </c>
    </row>
    <row r="4446" spans="1:9">
      <c r="A4446" s="966" t="s">
        <v>190</v>
      </c>
      <c r="B4446" s="962" t="s">
        <v>687</v>
      </c>
      <c r="C4446" s="964">
        <v>6686.0594816330367</v>
      </c>
      <c r="D4446" s="978" t="s">
        <v>748</v>
      </c>
      <c r="E4446" s="962">
        <v>336</v>
      </c>
      <c r="F4446" s="962">
        <v>3</v>
      </c>
      <c r="G4446" s="962" t="s">
        <v>685</v>
      </c>
      <c r="H4446" s="962" t="s">
        <v>146</v>
      </c>
      <c r="I4446" s="963" t="s">
        <v>681</v>
      </c>
    </row>
    <row r="4447" spans="1:9">
      <c r="A4447" s="968" t="s">
        <v>83</v>
      </c>
      <c r="B4447" s="962" t="s">
        <v>687</v>
      </c>
      <c r="C4447" s="964">
        <v>263.23068825326919</v>
      </c>
      <c r="D4447" s="978" t="s">
        <v>748</v>
      </c>
      <c r="E4447" s="962">
        <v>336</v>
      </c>
      <c r="F4447" s="962">
        <v>3</v>
      </c>
      <c r="G4447" s="962" t="s">
        <v>685</v>
      </c>
      <c r="H4447" s="962" t="s">
        <v>87</v>
      </c>
      <c r="I4447" s="962" t="s">
        <v>682</v>
      </c>
    </row>
    <row r="4448" spans="1:9">
      <c r="A4448" s="966" t="s">
        <v>192</v>
      </c>
      <c r="B4448" s="962" t="s">
        <v>687</v>
      </c>
      <c r="C4448" s="964">
        <v>4690.2922634218867</v>
      </c>
      <c r="D4448" s="978" t="s">
        <v>748</v>
      </c>
      <c r="E4448" s="962">
        <v>336</v>
      </c>
      <c r="F4448" s="962">
        <v>3</v>
      </c>
      <c r="G4448" s="962" t="s">
        <v>685</v>
      </c>
      <c r="H4448" s="962" t="s">
        <v>146</v>
      </c>
      <c r="I4448" s="962" t="s">
        <v>683</v>
      </c>
    </row>
    <row r="4449" spans="1:9">
      <c r="A4449" s="966" t="s">
        <v>94</v>
      </c>
      <c r="B4449" s="962" t="s">
        <v>687</v>
      </c>
      <c r="C4449" s="964">
        <v>6317.5365180784593</v>
      </c>
      <c r="D4449" s="978" t="s">
        <v>748</v>
      </c>
      <c r="E4449" s="962">
        <v>336</v>
      </c>
      <c r="F4449" s="962">
        <v>3</v>
      </c>
      <c r="G4449" s="962" t="s">
        <v>685</v>
      </c>
      <c r="H4449" s="962" t="s">
        <v>95</v>
      </c>
      <c r="I4449" s="962" t="s">
        <v>726</v>
      </c>
    </row>
    <row r="4450" spans="1:9">
      <c r="A4450" s="966" t="s">
        <v>196</v>
      </c>
      <c r="B4450" s="962" t="s">
        <v>687</v>
      </c>
      <c r="C4450" s="964">
        <v>148514.75431249448</v>
      </c>
      <c r="D4450" s="978" t="s">
        <v>748</v>
      </c>
      <c r="E4450" s="962">
        <v>336</v>
      </c>
      <c r="F4450" s="962">
        <v>3</v>
      </c>
      <c r="G4450" s="962" t="s">
        <v>685</v>
      </c>
      <c r="H4450" s="962" t="s">
        <v>146</v>
      </c>
      <c r="I4450" s="962" t="s">
        <v>681</v>
      </c>
    </row>
    <row r="4451" spans="1:9">
      <c r="A4451" s="966" t="s">
        <v>100</v>
      </c>
      <c r="B4451" s="962" t="s">
        <v>687</v>
      </c>
      <c r="C4451" s="964">
        <v>263.23068825326919</v>
      </c>
      <c r="D4451" s="978" t="s">
        <v>748</v>
      </c>
      <c r="E4451" s="962">
        <v>336</v>
      </c>
      <c r="F4451" s="962">
        <v>3</v>
      </c>
      <c r="G4451" s="962" t="s">
        <v>685</v>
      </c>
      <c r="H4451" s="962" t="s">
        <v>24</v>
      </c>
      <c r="I4451" s="962" t="s">
        <v>682</v>
      </c>
    </row>
    <row r="4452" spans="1:9">
      <c r="A4452" s="966" t="s">
        <v>198</v>
      </c>
      <c r="B4452" s="962" t="s">
        <v>687</v>
      </c>
      <c r="C4452" s="964">
        <v>24968.204988729209</v>
      </c>
      <c r="D4452" s="978" t="s">
        <v>748</v>
      </c>
      <c r="E4452" s="962">
        <v>336</v>
      </c>
      <c r="F4452" s="962">
        <v>3</v>
      </c>
      <c r="G4452" s="962" t="s">
        <v>685</v>
      </c>
      <c r="H4452" s="962" t="s">
        <v>146</v>
      </c>
      <c r="I4452" s="962" t="s">
        <v>683</v>
      </c>
    </row>
    <row r="4453" spans="1:9">
      <c r="A4453" s="966" t="s">
        <v>201</v>
      </c>
      <c r="B4453" s="962" t="s">
        <v>687</v>
      </c>
      <c r="C4453" s="964">
        <v>0</v>
      </c>
      <c r="D4453" s="978" t="s">
        <v>748</v>
      </c>
      <c r="E4453" s="962">
        <v>336</v>
      </c>
      <c r="F4453" s="962">
        <v>3</v>
      </c>
      <c r="G4453" s="962" t="s">
        <v>685</v>
      </c>
      <c r="H4453" s="962" t="s">
        <v>146</v>
      </c>
      <c r="I4453" s="963" t="s">
        <v>683</v>
      </c>
    </row>
    <row r="4454" spans="1:9">
      <c r="A4454" s="968" t="s">
        <v>103</v>
      </c>
      <c r="B4454" s="962" t="s">
        <v>687</v>
      </c>
      <c r="C4454" s="964">
        <v>1184.5380971397112</v>
      </c>
      <c r="D4454" s="978" t="s">
        <v>748</v>
      </c>
      <c r="E4454" s="962">
        <v>336</v>
      </c>
      <c r="F4454" s="962">
        <v>3</v>
      </c>
      <c r="G4454" s="962" t="s">
        <v>685</v>
      </c>
      <c r="H4454" s="962" t="s">
        <v>79</v>
      </c>
      <c r="I4454" s="962" t="s">
        <v>682</v>
      </c>
    </row>
    <row r="4455" spans="1:9">
      <c r="A4455" s="968" t="s">
        <v>107</v>
      </c>
      <c r="B4455" s="962" t="s">
        <v>687</v>
      </c>
      <c r="C4455" s="964">
        <v>658.07672063317295</v>
      </c>
      <c r="D4455" s="978" t="s">
        <v>748</v>
      </c>
      <c r="E4455" s="962">
        <v>336</v>
      </c>
      <c r="F4455" s="962">
        <v>3</v>
      </c>
      <c r="G4455" s="962" t="s">
        <v>685</v>
      </c>
      <c r="H4455" s="962" t="s">
        <v>79</v>
      </c>
      <c r="I4455" s="962" t="s">
        <v>682</v>
      </c>
    </row>
    <row r="4456" spans="1:9">
      <c r="A4456" s="968" t="s">
        <v>108</v>
      </c>
      <c r="B4456" s="962" t="s">
        <v>687</v>
      </c>
      <c r="C4456" s="964">
        <v>1316.1534412663459</v>
      </c>
      <c r="D4456" s="978" t="s">
        <v>748</v>
      </c>
      <c r="E4456" s="962">
        <v>336</v>
      </c>
      <c r="F4456" s="962">
        <v>3</v>
      </c>
      <c r="G4456" s="962" t="s">
        <v>685</v>
      </c>
      <c r="H4456" s="962" t="s">
        <v>32</v>
      </c>
      <c r="I4456" s="962" t="s">
        <v>682</v>
      </c>
    </row>
    <row r="4457" spans="1:9">
      <c r="A4457" s="966" t="s">
        <v>203</v>
      </c>
      <c r="B4457" s="962" t="s">
        <v>687</v>
      </c>
      <c r="C4457" s="964">
        <v>6580.7672063317295</v>
      </c>
      <c r="D4457" s="978" t="s">
        <v>748</v>
      </c>
      <c r="E4457" s="962">
        <v>336</v>
      </c>
      <c r="F4457" s="962">
        <v>3</v>
      </c>
      <c r="G4457" s="962" t="s">
        <v>685</v>
      </c>
      <c r="H4457" s="962" t="s">
        <v>146</v>
      </c>
      <c r="I4457" s="963" t="s">
        <v>681</v>
      </c>
    </row>
    <row r="4458" spans="1:9">
      <c r="A4458" s="966" t="s">
        <v>204</v>
      </c>
      <c r="B4458" s="962" t="s">
        <v>687</v>
      </c>
      <c r="C4458" s="964">
        <v>689282.71872559795</v>
      </c>
      <c r="D4458" s="978" t="s">
        <v>748</v>
      </c>
      <c r="E4458" s="962">
        <v>336</v>
      </c>
      <c r="F4458" s="962">
        <v>3</v>
      </c>
      <c r="G4458" s="962" t="s">
        <v>685</v>
      </c>
      <c r="H4458" s="962" t="s">
        <v>146</v>
      </c>
      <c r="I4458" s="963" t="s">
        <v>681</v>
      </c>
    </row>
    <row r="4459" spans="1:9">
      <c r="A4459" s="966" t="s">
        <v>262</v>
      </c>
      <c r="B4459" s="962" t="s">
        <v>687</v>
      </c>
      <c r="C4459" s="964">
        <v>107713.99763323777</v>
      </c>
      <c r="D4459" s="978" t="s">
        <v>748</v>
      </c>
      <c r="E4459" s="962">
        <v>336</v>
      </c>
      <c r="F4459" s="962">
        <v>3</v>
      </c>
      <c r="G4459" s="962" t="s">
        <v>685</v>
      </c>
      <c r="H4459" s="962" t="s">
        <v>146</v>
      </c>
      <c r="I4459" s="963" t="s">
        <v>681</v>
      </c>
    </row>
    <row r="4460" spans="1:9">
      <c r="A4460" s="966" t="s">
        <v>263</v>
      </c>
      <c r="B4460" s="962" t="s">
        <v>687</v>
      </c>
      <c r="C4460" s="964">
        <v>1184.5380971397112</v>
      </c>
      <c r="D4460" s="978" t="s">
        <v>748</v>
      </c>
      <c r="E4460" s="962">
        <v>336</v>
      </c>
      <c r="F4460" s="962">
        <v>3</v>
      </c>
      <c r="G4460" s="962" t="s">
        <v>685</v>
      </c>
      <c r="H4460" s="962" t="s">
        <v>24</v>
      </c>
      <c r="I4460" s="962" t="s">
        <v>683</v>
      </c>
    </row>
    <row r="4461" spans="1:9">
      <c r="A4461" s="969" t="s">
        <v>122</v>
      </c>
      <c r="B4461" s="962" t="s">
        <v>687</v>
      </c>
      <c r="C4461" s="964">
        <v>1447.7687853929804</v>
      </c>
      <c r="D4461" s="978" t="s">
        <v>748</v>
      </c>
      <c r="E4461" s="962">
        <v>336</v>
      </c>
      <c r="F4461" s="962">
        <v>3</v>
      </c>
      <c r="G4461" s="962" t="s">
        <v>685</v>
      </c>
      <c r="H4461" s="962" t="s">
        <v>79</v>
      </c>
      <c r="I4461" s="962" t="s">
        <v>683</v>
      </c>
    </row>
    <row r="4462" spans="1:9">
      <c r="A4462" s="969" t="s">
        <v>120</v>
      </c>
      <c r="B4462" s="962" t="s">
        <v>687</v>
      </c>
      <c r="C4462" s="964">
        <v>789.69206475980741</v>
      </c>
      <c r="D4462" s="978" t="s">
        <v>748</v>
      </c>
      <c r="E4462" s="962">
        <v>336</v>
      </c>
      <c r="F4462" s="962">
        <v>3</v>
      </c>
      <c r="G4462" s="962" t="s">
        <v>685</v>
      </c>
      <c r="H4462" s="962" t="s">
        <v>79</v>
      </c>
    </row>
    <row r="4463" spans="1:9">
      <c r="A4463" s="969" t="s">
        <v>123</v>
      </c>
      <c r="B4463" s="962" t="s">
        <v>687</v>
      </c>
      <c r="C4463" s="964">
        <v>263.23068825326919</v>
      </c>
      <c r="D4463" s="978" t="s">
        <v>748</v>
      </c>
      <c r="E4463" s="962">
        <v>336</v>
      </c>
      <c r="F4463" s="962">
        <v>3</v>
      </c>
      <c r="G4463" s="962" t="s">
        <v>685</v>
      </c>
      <c r="H4463" s="962" t="s">
        <v>54</v>
      </c>
      <c r="I4463" s="962" t="s">
        <v>683</v>
      </c>
    </row>
    <row r="4464" spans="1:9">
      <c r="A4464" s="967" t="s">
        <v>214</v>
      </c>
      <c r="B4464" s="962" t="s">
        <v>687</v>
      </c>
      <c r="C4464" s="964">
        <v>1895.260955423538</v>
      </c>
      <c r="D4464" s="978" t="s">
        <v>748</v>
      </c>
      <c r="E4464" s="962">
        <v>336</v>
      </c>
      <c r="F4464" s="962">
        <v>3</v>
      </c>
      <c r="G4464" s="962" t="s">
        <v>685</v>
      </c>
      <c r="H4464" s="962" t="s">
        <v>146</v>
      </c>
      <c r="I4464" s="962" t="s">
        <v>683</v>
      </c>
    </row>
    <row r="4465" spans="1:9" ht="15.6">
      <c r="A4465" s="967" t="s">
        <v>218</v>
      </c>
      <c r="B4465" s="962" t="s">
        <v>687</v>
      </c>
      <c r="C4465" s="964">
        <v>3826.246075681448</v>
      </c>
      <c r="D4465" s="978" t="s">
        <v>748</v>
      </c>
      <c r="E4465" s="962">
        <v>336</v>
      </c>
      <c r="F4465" s="962">
        <v>3</v>
      </c>
      <c r="G4465" s="962" t="s">
        <v>685</v>
      </c>
      <c r="H4465" s="962" t="s">
        <v>146</v>
      </c>
      <c r="I4465" s="973" t="s">
        <v>742</v>
      </c>
    </row>
    <row r="4466" spans="1:9">
      <c r="A4466" s="969" t="s">
        <v>126</v>
      </c>
      <c r="B4466" s="962" t="s">
        <v>687</v>
      </c>
      <c r="C4466" s="964">
        <v>263.23068825326919</v>
      </c>
      <c r="D4466" s="978" t="s">
        <v>748</v>
      </c>
      <c r="E4466" s="962">
        <v>336</v>
      </c>
      <c r="F4466" s="962">
        <v>3</v>
      </c>
      <c r="G4466" s="962" t="s">
        <v>685</v>
      </c>
      <c r="H4466" s="962" t="s">
        <v>32</v>
      </c>
      <c r="I4466" s="962" t="s">
        <v>681</v>
      </c>
    </row>
    <row r="4467" spans="1:9">
      <c r="A4467" s="968" t="s">
        <v>129</v>
      </c>
      <c r="B4467" s="962" t="s">
        <v>687</v>
      </c>
      <c r="C4467" s="964">
        <v>789.69206475980741</v>
      </c>
      <c r="D4467" s="978" t="s">
        <v>748</v>
      </c>
      <c r="E4467" s="962">
        <v>336</v>
      </c>
      <c r="F4467" s="962">
        <v>3</v>
      </c>
      <c r="G4467" s="962" t="s">
        <v>685</v>
      </c>
      <c r="H4467" s="962" t="s">
        <v>24</v>
      </c>
      <c r="I4467" s="962" t="s">
        <v>682</v>
      </c>
    </row>
    <row r="4468" spans="1:9">
      <c r="A4468" s="968" t="s">
        <v>264</v>
      </c>
      <c r="B4468" s="962" t="s">
        <v>687</v>
      </c>
      <c r="C4468" s="964">
        <v>0</v>
      </c>
      <c r="D4468" s="978" t="s">
        <v>748</v>
      </c>
      <c r="E4468" s="962">
        <v>336</v>
      </c>
      <c r="F4468" s="962">
        <v>3</v>
      </c>
      <c r="G4468" s="962" t="s">
        <v>685</v>
      </c>
      <c r="H4468" s="962" t="s">
        <v>133</v>
      </c>
      <c r="I4468" s="962" t="s">
        <v>682</v>
      </c>
    </row>
    <row r="4469" spans="1:9">
      <c r="A4469" s="968" t="s">
        <v>138</v>
      </c>
      <c r="B4469" s="962" t="s">
        <v>687</v>
      </c>
      <c r="C4469" s="964">
        <v>526.46137650653839</v>
      </c>
      <c r="D4469" s="978" t="s">
        <v>748</v>
      </c>
      <c r="E4469" s="962">
        <v>336</v>
      </c>
      <c r="F4469" s="962">
        <v>3</v>
      </c>
      <c r="G4469" s="962" t="s">
        <v>685</v>
      </c>
      <c r="H4469" s="962" t="s">
        <v>87</v>
      </c>
      <c r="I4469" s="962" t="s">
        <v>682</v>
      </c>
    </row>
    <row r="4470" spans="1:9">
      <c r="A4470" s="966" t="s">
        <v>212</v>
      </c>
      <c r="B4470" s="962" t="s">
        <v>687</v>
      </c>
      <c r="C4470" s="964">
        <v>3816.8449796724026</v>
      </c>
      <c r="D4470" s="978" t="s">
        <v>748</v>
      </c>
      <c r="E4470" s="962">
        <v>336</v>
      </c>
      <c r="F4470" s="962">
        <v>3</v>
      </c>
      <c r="G4470" s="962" t="s">
        <v>685</v>
      </c>
      <c r="H4470" s="962" t="s">
        <v>146</v>
      </c>
      <c r="I4470" s="962" t="s">
        <v>705</v>
      </c>
    </row>
    <row r="4471" spans="1:9">
      <c r="A4471" s="962" t="s">
        <v>20</v>
      </c>
      <c r="B4471" s="962" t="s">
        <v>687</v>
      </c>
      <c r="C4471" s="964">
        <v>0</v>
      </c>
      <c r="D4471" s="978">
        <v>0</v>
      </c>
      <c r="E4471" s="962">
        <v>336</v>
      </c>
      <c r="F4471" s="962">
        <v>4</v>
      </c>
      <c r="G4471" s="962" t="s">
        <v>677</v>
      </c>
      <c r="H4471" s="962" t="s">
        <v>24</v>
      </c>
      <c r="I4471" s="963" t="s">
        <v>683</v>
      </c>
    </row>
    <row r="4472" spans="1:9">
      <c r="A4472" s="962" t="s">
        <v>143</v>
      </c>
      <c r="B4472" s="962" t="s">
        <v>687</v>
      </c>
      <c r="C4472" s="964">
        <v>2679.8521049127544</v>
      </c>
      <c r="D4472" s="978">
        <v>0</v>
      </c>
      <c r="E4472" s="962">
        <v>336</v>
      </c>
      <c r="F4472" s="962">
        <v>4</v>
      </c>
      <c r="G4472" s="962" t="s">
        <v>677</v>
      </c>
      <c r="H4472" s="962" t="s">
        <v>146</v>
      </c>
      <c r="I4472" s="963" t="s">
        <v>681</v>
      </c>
    </row>
    <row r="4473" spans="1:9">
      <c r="A4473" s="966" t="s">
        <v>152</v>
      </c>
      <c r="B4473" s="962" t="s">
        <v>687</v>
      </c>
      <c r="C4473" s="964">
        <v>27264.344012149184</v>
      </c>
      <c r="D4473" s="978">
        <v>0</v>
      </c>
      <c r="E4473" s="962">
        <v>336</v>
      </c>
      <c r="F4473" s="962">
        <v>4</v>
      </c>
      <c r="G4473" s="962" t="s">
        <v>677</v>
      </c>
      <c r="H4473" s="962" t="s">
        <v>146</v>
      </c>
      <c r="I4473" s="963" t="s">
        <v>681</v>
      </c>
    </row>
    <row r="4474" spans="1:9">
      <c r="A4474" s="966" t="s">
        <v>158</v>
      </c>
      <c r="B4474" s="962" t="s">
        <v>687</v>
      </c>
      <c r="C4474" s="964">
        <v>6569.4738461434836</v>
      </c>
      <c r="D4474" s="978">
        <v>0</v>
      </c>
      <c r="E4474" s="962">
        <v>336</v>
      </c>
      <c r="F4474" s="962">
        <v>4</v>
      </c>
      <c r="G4474" s="962" t="s">
        <v>677</v>
      </c>
      <c r="H4474" s="962" t="s">
        <v>146</v>
      </c>
      <c r="I4474" s="963" t="s">
        <v>683</v>
      </c>
    </row>
    <row r="4475" spans="1:9">
      <c r="A4475" s="966" t="s">
        <v>30</v>
      </c>
      <c r="B4475" s="962" t="s">
        <v>687</v>
      </c>
      <c r="C4475" s="964">
        <v>197.28972551504938</v>
      </c>
      <c r="D4475" s="978">
        <v>0</v>
      </c>
      <c r="E4475" s="962">
        <v>336</v>
      </c>
      <c r="F4475" s="962">
        <v>4</v>
      </c>
      <c r="G4475" s="962" t="s">
        <v>677</v>
      </c>
      <c r="H4475" s="962" t="s">
        <v>32</v>
      </c>
      <c r="I4475" s="963" t="s">
        <v>681</v>
      </c>
    </row>
    <row r="4476" spans="1:9">
      <c r="A4476" s="967" t="s">
        <v>39</v>
      </c>
      <c r="B4476" s="962" t="s">
        <v>687</v>
      </c>
      <c r="C4476" s="964">
        <v>164.40810459587451</v>
      </c>
      <c r="D4476" s="978">
        <v>0</v>
      </c>
      <c r="E4476" s="962">
        <v>336</v>
      </c>
      <c r="F4476" s="962">
        <v>4</v>
      </c>
      <c r="G4476" s="962" t="s">
        <v>677</v>
      </c>
      <c r="H4476" s="962" t="s">
        <v>24</v>
      </c>
      <c r="I4476" s="963" t="s">
        <v>682</v>
      </c>
    </row>
    <row r="4477" spans="1:9">
      <c r="A4477" s="968" t="s">
        <v>70</v>
      </c>
      <c r="B4477" s="962" t="s">
        <v>687</v>
      </c>
      <c r="C4477" s="964">
        <v>1479.6729413628707</v>
      </c>
      <c r="D4477" s="978">
        <v>0</v>
      </c>
      <c r="E4477" s="962">
        <v>336</v>
      </c>
      <c r="F4477" s="962">
        <v>4</v>
      </c>
      <c r="G4477" s="962" t="s">
        <v>677</v>
      </c>
      <c r="H4477" s="962" t="s">
        <v>32</v>
      </c>
      <c r="I4477" s="963" t="s">
        <v>711</v>
      </c>
    </row>
    <row r="4478" spans="1:9">
      <c r="A4478" s="968" t="s">
        <v>746</v>
      </c>
      <c r="B4478" s="962" t="s">
        <v>687</v>
      </c>
      <c r="C4478" s="964">
        <v>411.02026148968622</v>
      </c>
      <c r="D4478" s="978">
        <v>0</v>
      </c>
      <c r="E4478" s="962">
        <v>336</v>
      </c>
      <c r="F4478" s="962">
        <v>4</v>
      </c>
      <c r="G4478" s="962" t="s">
        <v>677</v>
      </c>
      <c r="H4478" s="962" t="s">
        <v>46</v>
      </c>
      <c r="I4478" s="963" t="s">
        <v>682</v>
      </c>
    </row>
    <row r="4479" spans="1:9">
      <c r="A4479" s="968" t="s">
        <v>63</v>
      </c>
      <c r="B4479" s="962" t="s">
        <v>687</v>
      </c>
      <c r="C4479" s="964">
        <v>82.204052297937253</v>
      </c>
      <c r="D4479" s="978">
        <v>0</v>
      </c>
      <c r="E4479" s="962">
        <v>336</v>
      </c>
      <c r="F4479" s="962">
        <v>4</v>
      </c>
      <c r="G4479" s="962" t="s">
        <v>677</v>
      </c>
      <c r="H4479" s="962" t="s">
        <v>64</v>
      </c>
      <c r="I4479" s="963" t="s">
        <v>683</v>
      </c>
    </row>
    <row r="4480" spans="1:9">
      <c r="A4480" s="966" t="s">
        <v>166</v>
      </c>
      <c r="B4480" s="962" t="s">
        <v>687</v>
      </c>
      <c r="C4480" s="964">
        <v>6288.6100007921996</v>
      </c>
      <c r="D4480" s="978">
        <v>0</v>
      </c>
      <c r="E4480" s="962">
        <v>336</v>
      </c>
      <c r="F4480" s="962">
        <v>4</v>
      </c>
      <c r="G4480" s="962" t="s">
        <v>677</v>
      </c>
      <c r="H4480" s="962" t="s">
        <v>146</v>
      </c>
      <c r="I4480" s="963" t="s">
        <v>683</v>
      </c>
    </row>
    <row r="4481" spans="1:9">
      <c r="A4481" s="966" t="s">
        <v>173</v>
      </c>
      <c r="B4481" s="962" t="s">
        <v>687</v>
      </c>
      <c r="C4481" s="964">
        <v>2630.5296735339921</v>
      </c>
      <c r="D4481" s="978">
        <v>0</v>
      </c>
      <c r="E4481" s="962">
        <v>336</v>
      </c>
      <c r="F4481" s="962">
        <v>4</v>
      </c>
      <c r="G4481" s="962" t="s">
        <v>677</v>
      </c>
      <c r="H4481" s="962" t="s">
        <v>146</v>
      </c>
      <c r="I4481" s="963" t="s">
        <v>683</v>
      </c>
    </row>
    <row r="4482" spans="1:9">
      <c r="A4482" s="969" t="s">
        <v>52</v>
      </c>
      <c r="B4482" s="962" t="s">
        <v>687</v>
      </c>
      <c r="C4482" s="964">
        <v>164.40810459587451</v>
      </c>
      <c r="D4482" s="978">
        <v>0</v>
      </c>
      <c r="E4482" s="962">
        <v>336</v>
      </c>
      <c r="F4482" s="962">
        <v>4</v>
      </c>
      <c r="G4482" s="962" t="s">
        <v>677</v>
      </c>
      <c r="H4482" s="962" t="s">
        <v>54</v>
      </c>
      <c r="I4482" s="962" t="s">
        <v>721</v>
      </c>
    </row>
    <row r="4483" spans="1:9">
      <c r="A4483" s="966" t="s">
        <v>185</v>
      </c>
      <c r="B4483" s="962" t="s">
        <v>687</v>
      </c>
      <c r="C4483" s="964">
        <v>130786.64720601815</v>
      </c>
      <c r="D4483" s="978">
        <v>0</v>
      </c>
      <c r="E4483" s="962">
        <v>336</v>
      </c>
      <c r="F4483" s="962">
        <v>4</v>
      </c>
      <c r="G4483" s="962" t="s">
        <v>677</v>
      </c>
      <c r="H4483" s="962" t="s">
        <v>146</v>
      </c>
      <c r="I4483" s="963" t="s">
        <v>681</v>
      </c>
    </row>
    <row r="4484" spans="1:9">
      <c r="A4484" s="968" t="s">
        <v>747</v>
      </c>
      <c r="B4484" s="962" t="s">
        <v>687</v>
      </c>
      <c r="C4484" s="964">
        <v>328.81620919174901</v>
      </c>
      <c r="D4484" s="978">
        <v>0</v>
      </c>
      <c r="E4484" s="962">
        <v>336</v>
      </c>
      <c r="F4484" s="962">
        <v>4</v>
      </c>
      <c r="G4484" s="962" t="s">
        <v>677</v>
      </c>
      <c r="H4484" s="962" t="s">
        <v>24</v>
      </c>
      <c r="I4484" s="962" t="s">
        <v>683</v>
      </c>
    </row>
    <row r="4485" spans="1:9">
      <c r="A4485" s="966" t="s">
        <v>181</v>
      </c>
      <c r="B4485" s="962" t="s">
        <v>687</v>
      </c>
      <c r="C4485" s="964">
        <v>11220.853138668434</v>
      </c>
      <c r="D4485" s="978">
        <v>0</v>
      </c>
      <c r="E4485" s="962">
        <v>336</v>
      </c>
      <c r="F4485" s="962">
        <v>4</v>
      </c>
      <c r="G4485" s="962" t="s">
        <v>677</v>
      </c>
      <c r="H4485" s="962" t="s">
        <v>146</v>
      </c>
      <c r="I4485" s="963" t="s">
        <v>681</v>
      </c>
    </row>
    <row r="4486" spans="1:9">
      <c r="A4486" s="967" t="s">
        <v>261</v>
      </c>
      <c r="B4486" s="962" t="s">
        <v>687</v>
      </c>
      <c r="C4486" s="964">
        <v>482.26377348123185</v>
      </c>
      <c r="D4486" s="978">
        <v>0</v>
      </c>
      <c r="E4486" s="962">
        <v>336</v>
      </c>
      <c r="F4486" s="962">
        <v>4</v>
      </c>
      <c r="G4486" s="962" t="s">
        <v>677</v>
      </c>
      <c r="H4486" s="962" t="s">
        <v>79</v>
      </c>
      <c r="I4486" s="962" t="s">
        <v>683</v>
      </c>
    </row>
    <row r="4487" spans="1:9">
      <c r="A4487" s="966" t="s">
        <v>190</v>
      </c>
      <c r="B4487" s="962" t="s">
        <v>687</v>
      </c>
      <c r="C4487" s="964">
        <v>4907.5819221868533</v>
      </c>
      <c r="D4487" s="978">
        <v>0</v>
      </c>
      <c r="E4487" s="962">
        <v>336</v>
      </c>
      <c r="F4487" s="962">
        <v>4</v>
      </c>
      <c r="G4487" s="962" t="s">
        <v>677</v>
      </c>
      <c r="H4487" s="962" t="s">
        <v>146</v>
      </c>
      <c r="I4487" s="963" t="s">
        <v>681</v>
      </c>
    </row>
    <row r="4488" spans="1:9">
      <c r="A4488" s="968" t="s">
        <v>83</v>
      </c>
      <c r="B4488" s="962" t="s">
        <v>687</v>
      </c>
      <c r="C4488" s="964">
        <v>0</v>
      </c>
      <c r="D4488" s="978">
        <v>0</v>
      </c>
      <c r="E4488" s="962">
        <v>336</v>
      </c>
      <c r="F4488" s="962">
        <v>4</v>
      </c>
      <c r="G4488" s="962" t="s">
        <v>677</v>
      </c>
      <c r="H4488" s="962" t="s">
        <v>87</v>
      </c>
      <c r="I4488" s="962" t="s">
        <v>682</v>
      </c>
    </row>
    <row r="4489" spans="1:9">
      <c r="A4489" s="966" t="s">
        <v>192</v>
      </c>
      <c r="B4489" s="962" t="s">
        <v>687</v>
      </c>
      <c r="C4489" s="964">
        <v>0</v>
      </c>
      <c r="D4489" s="978">
        <v>0</v>
      </c>
      <c r="E4489" s="962">
        <v>336</v>
      </c>
      <c r="F4489" s="962">
        <v>4</v>
      </c>
      <c r="G4489" s="962" t="s">
        <v>677</v>
      </c>
      <c r="H4489" s="962" t="s">
        <v>146</v>
      </c>
      <c r="I4489" s="962" t="s">
        <v>683</v>
      </c>
    </row>
    <row r="4490" spans="1:9">
      <c r="A4490" s="966" t="s">
        <v>94</v>
      </c>
      <c r="B4490" s="962" t="s">
        <v>687</v>
      </c>
      <c r="C4490" s="964">
        <v>2959.3458827257414</v>
      </c>
      <c r="D4490" s="978">
        <v>0</v>
      </c>
      <c r="E4490" s="962">
        <v>336</v>
      </c>
      <c r="F4490" s="962">
        <v>4</v>
      </c>
      <c r="G4490" s="962" t="s">
        <v>677</v>
      </c>
      <c r="H4490" s="962" t="s">
        <v>95</v>
      </c>
      <c r="I4490" s="962" t="s">
        <v>726</v>
      </c>
    </row>
    <row r="4491" spans="1:9">
      <c r="A4491" s="966" t="s">
        <v>196</v>
      </c>
      <c r="B4491" s="962" t="s">
        <v>687</v>
      </c>
      <c r="C4491" s="964">
        <v>101949.46565990176</v>
      </c>
      <c r="D4491" s="978">
        <v>0</v>
      </c>
      <c r="E4491" s="962">
        <v>336</v>
      </c>
      <c r="F4491" s="962">
        <v>4</v>
      </c>
      <c r="G4491" s="962" t="s">
        <v>677</v>
      </c>
      <c r="H4491" s="962" t="s">
        <v>146</v>
      </c>
      <c r="I4491" s="962" t="s">
        <v>681</v>
      </c>
    </row>
    <row r="4492" spans="1:9">
      <c r="A4492" s="966" t="s">
        <v>100</v>
      </c>
      <c r="B4492" s="962" t="s">
        <v>687</v>
      </c>
      <c r="C4492" s="964">
        <v>0</v>
      </c>
      <c r="D4492" s="978">
        <v>0</v>
      </c>
      <c r="E4492" s="962">
        <v>336</v>
      </c>
      <c r="F4492" s="962">
        <v>4</v>
      </c>
      <c r="G4492" s="962" t="s">
        <v>677</v>
      </c>
      <c r="H4492" s="962" t="s">
        <v>24</v>
      </c>
      <c r="I4492" s="962" t="s">
        <v>682</v>
      </c>
    </row>
    <row r="4493" spans="1:9">
      <c r="A4493" s="966" t="s">
        <v>198</v>
      </c>
      <c r="B4493" s="962" t="s">
        <v>687</v>
      </c>
      <c r="C4493" s="964">
        <v>2106.4788401346418</v>
      </c>
      <c r="D4493" s="978">
        <v>0</v>
      </c>
      <c r="E4493" s="962">
        <v>336</v>
      </c>
      <c r="F4493" s="962">
        <v>4</v>
      </c>
      <c r="G4493" s="962" t="s">
        <v>677</v>
      </c>
      <c r="H4493" s="962" t="s">
        <v>146</v>
      </c>
      <c r="I4493" s="962" t="s">
        <v>683</v>
      </c>
    </row>
    <row r="4494" spans="1:9">
      <c r="A4494" s="966" t="s">
        <v>201</v>
      </c>
      <c r="B4494" s="962" t="s">
        <v>687</v>
      </c>
      <c r="C4494" s="964">
        <v>4613.0979936607137</v>
      </c>
      <c r="D4494" s="978">
        <v>0</v>
      </c>
      <c r="E4494" s="962">
        <v>336</v>
      </c>
      <c r="F4494" s="962">
        <v>4</v>
      </c>
      <c r="G4494" s="962" t="s">
        <v>677</v>
      </c>
      <c r="H4494" s="962" t="s">
        <v>146</v>
      </c>
      <c r="I4494" s="963" t="s">
        <v>683</v>
      </c>
    </row>
    <row r="4495" spans="1:9">
      <c r="A4495" s="968" t="s">
        <v>103</v>
      </c>
      <c r="B4495" s="962" t="s">
        <v>687</v>
      </c>
      <c r="C4495" s="964">
        <v>657.63241838349802</v>
      </c>
      <c r="D4495" s="978">
        <v>0</v>
      </c>
      <c r="E4495" s="962">
        <v>336</v>
      </c>
      <c r="F4495" s="962">
        <v>4</v>
      </c>
      <c r="G4495" s="962" t="s">
        <v>677</v>
      </c>
      <c r="H4495" s="962" t="s">
        <v>79</v>
      </c>
      <c r="I4495" s="962" t="s">
        <v>682</v>
      </c>
    </row>
    <row r="4496" spans="1:9">
      <c r="A4496" s="968" t="s">
        <v>107</v>
      </c>
      <c r="B4496" s="962" t="s">
        <v>687</v>
      </c>
      <c r="C4496" s="964">
        <v>0</v>
      </c>
      <c r="D4496" s="978">
        <v>0</v>
      </c>
      <c r="E4496" s="962">
        <v>336</v>
      </c>
      <c r="F4496" s="962">
        <v>4</v>
      </c>
      <c r="G4496" s="962" t="s">
        <v>677</v>
      </c>
      <c r="H4496" s="962" t="s">
        <v>79</v>
      </c>
      <c r="I4496" s="962" t="s">
        <v>682</v>
      </c>
    </row>
    <row r="4497" spans="1:9">
      <c r="A4497" s="968" t="s">
        <v>108</v>
      </c>
      <c r="B4497" s="962" t="s">
        <v>687</v>
      </c>
      <c r="C4497" s="964">
        <v>82.204052297937253</v>
      </c>
      <c r="D4497" s="978">
        <v>0</v>
      </c>
      <c r="E4497" s="962">
        <v>336</v>
      </c>
      <c r="F4497" s="962">
        <v>4</v>
      </c>
      <c r="G4497" s="962" t="s">
        <v>677</v>
      </c>
      <c r="H4497" s="962" t="s">
        <v>32</v>
      </c>
      <c r="I4497" s="962" t="s">
        <v>682</v>
      </c>
    </row>
    <row r="4498" spans="1:9">
      <c r="A4498" s="966" t="s">
        <v>203</v>
      </c>
      <c r="B4498" s="962" t="s">
        <v>687</v>
      </c>
      <c r="C4498" s="964">
        <v>12330.607844690587</v>
      </c>
      <c r="D4498" s="978">
        <v>0</v>
      </c>
      <c r="E4498" s="962">
        <v>336</v>
      </c>
      <c r="F4498" s="962">
        <v>4</v>
      </c>
      <c r="G4498" s="962" t="s">
        <v>677</v>
      </c>
      <c r="H4498" s="962" t="s">
        <v>146</v>
      </c>
      <c r="I4498" s="963" t="s">
        <v>681</v>
      </c>
    </row>
    <row r="4499" spans="1:9">
      <c r="A4499" s="966" t="s">
        <v>204</v>
      </c>
      <c r="B4499" s="962" t="s">
        <v>687</v>
      </c>
      <c r="C4499" s="964">
        <v>181490.10666338587</v>
      </c>
      <c r="D4499" s="978">
        <v>0</v>
      </c>
      <c r="E4499" s="962">
        <v>336</v>
      </c>
      <c r="F4499" s="962">
        <v>4</v>
      </c>
      <c r="G4499" s="962" t="s">
        <v>677</v>
      </c>
      <c r="H4499" s="962" t="s">
        <v>146</v>
      </c>
      <c r="I4499" s="963" t="s">
        <v>681</v>
      </c>
    </row>
    <row r="4500" spans="1:9">
      <c r="A4500" s="966" t="s">
        <v>262</v>
      </c>
      <c r="B4500" s="962" t="s">
        <v>687</v>
      </c>
      <c r="C4500" s="964">
        <v>51985.842673215513</v>
      </c>
      <c r="D4500" s="978">
        <v>0</v>
      </c>
      <c r="E4500" s="962">
        <v>336</v>
      </c>
      <c r="F4500" s="962">
        <v>4</v>
      </c>
      <c r="G4500" s="962" t="s">
        <v>677</v>
      </c>
      <c r="H4500" s="962" t="s">
        <v>146</v>
      </c>
      <c r="I4500" s="963" t="s">
        <v>681</v>
      </c>
    </row>
    <row r="4501" spans="1:9">
      <c r="A4501" s="966" t="s">
        <v>263</v>
      </c>
      <c r="B4501" s="962" t="s">
        <v>687</v>
      </c>
      <c r="C4501" s="964">
        <v>252.09242704700756</v>
      </c>
      <c r="D4501" s="978">
        <v>0</v>
      </c>
      <c r="E4501" s="962">
        <v>336</v>
      </c>
      <c r="F4501" s="962">
        <v>4</v>
      </c>
      <c r="G4501" s="962" t="s">
        <v>677</v>
      </c>
      <c r="H4501" s="962" t="s">
        <v>24</v>
      </c>
      <c r="I4501" s="962" t="s">
        <v>683</v>
      </c>
    </row>
    <row r="4502" spans="1:9">
      <c r="A4502" s="969" t="s">
        <v>122</v>
      </c>
      <c r="B4502" s="962" t="s">
        <v>687</v>
      </c>
      <c r="C4502" s="964">
        <v>82.204052297937253</v>
      </c>
      <c r="D4502" s="978">
        <v>0</v>
      </c>
      <c r="E4502" s="962">
        <v>336</v>
      </c>
      <c r="F4502" s="962">
        <v>4</v>
      </c>
      <c r="G4502" s="962" t="s">
        <v>677</v>
      </c>
      <c r="H4502" s="962" t="s">
        <v>79</v>
      </c>
      <c r="I4502" s="962" t="s">
        <v>683</v>
      </c>
    </row>
    <row r="4503" spans="1:9">
      <c r="A4503" s="969" t="s">
        <v>120</v>
      </c>
      <c r="B4503" s="962" t="s">
        <v>687</v>
      </c>
      <c r="C4503" s="964">
        <v>164.40810459587451</v>
      </c>
      <c r="D4503" s="978">
        <v>0</v>
      </c>
      <c r="E4503" s="962">
        <v>336</v>
      </c>
      <c r="F4503" s="962">
        <v>4</v>
      </c>
      <c r="G4503" s="962" t="s">
        <v>677</v>
      </c>
      <c r="H4503" s="962" t="s">
        <v>79</v>
      </c>
    </row>
    <row r="4504" spans="1:9">
      <c r="A4504" s="969" t="s">
        <v>123</v>
      </c>
      <c r="B4504" s="962" t="s">
        <v>687</v>
      </c>
      <c r="C4504" s="964">
        <v>0</v>
      </c>
      <c r="D4504" s="978">
        <v>0</v>
      </c>
      <c r="E4504" s="962">
        <v>336</v>
      </c>
      <c r="F4504" s="962">
        <v>4</v>
      </c>
      <c r="G4504" s="962" t="s">
        <v>677</v>
      </c>
      <c r="H4504" s="962" t="s">
        <v>54</v>
      </c>
      <c r="I4504" s="962" t="s">
        <v>683</v>
      </c>
    </row>
    <row r="4505" spans="1:9">
      <c r="A4505" s="967" t="s">
        <v>214</v>
      </c>
      <c r="B4505" s="962" t="s">
        <v>687</v>
      </c>
      <c r="C4505" s="964">
        <v>0</v>
      </c>
      <c r="D4505" s="978">
        <v>0</v>
      </c>
      <c r="E4505" s="962">
        <v>336</v>
      </c>
      <c r="F4505" s="962">
        <v>4</v>
      </c>
      <c r="G4505" s="962" t="s">
        <v>677</v>
      </c>
      <c r="H4505" s="962" t="s">
        <v>146</v>
      </c>
      <c r="I4505" s="962" t="s">
        <v>683</v>
      </c>
    </row>
    <row r="4506" spans="1:9" ht="15.6">
      <c r="A4506" s="967" t="s">
        <v>218</v>
      </c>
      <c r="B4506" s="962" t="s">
        <v>687</v>
      </c>
      <c r="C4506" s="964">
        <v>493.22431378762349</v>
      </c>
      <c r="D4506" s="978">
        <v>0</v>
      </c>
      <c r="E4506" s="962">
        <v>336</v>
      </c>
      <c r="F4506" s="962">
        <v>4</v>
      </c>
      <c r="G4506" s="962" t="s">
        <v>677</v>
      </c>
      <c r="H4506" s="962" t="s">
        <v>146</v>
      </c>
      <c r="I4506" s="973" t="s">
        <v>742</v>
      </c>
    </row>
    <row r="4507" spans="1:9">
      <c r="A4507" s="969" t="s">
        <v>126</v>
      </c>
      <c r="B4507" s="962" t="s">
        <v>687</v>
      </c>
      <c r="C4507" s="964">
        <v>164.40810459587451</v>
      </c>
      <c r="D4507" s="978">
        <v>0</v>
      </c>
      <c r="E4507" s="962">
        <v>336</v>
      </c>
      <c r="F4507" s="962">
        <v>4</v>
      </c>
      <c r="G4507" s="962" t="s">
        <v>677</v>
      </c>
      <c r="H4507" s="962" t="s">
        <v>32</v>
      </c>
      <c r="I4507" s="962" t="s">
        <v>681</v>
      </c>
    </row>
    <row r="4508" spans="1:9">
      <c r="A4508" s="968" t="s">
        <v>129</v>
      </c>
      <c r="B4508" s="962" t="s">
        <v>687</v>
      </c>
      <c r="C4508" s="964">
        <v>82.204052297937253</v>
      </c>
      <c r="D4508" s="978">
        <v>0</v>
      </c>
      <c r="E4508" s="962">
        <v>336</v>
      </c>
      <c r="F4508" s="962">
        <v>4</v>
      </c>
      <c r="G4508" s="962" t="s">
        <v>677</v>
      </c>
      <c r="H4508" s="962" t="s">
        <v>24</v>
      </c>
      <c r="I4508" s="962" t="s">
        <v>682</v>
      </c>
    </row>
    <row r="4509" spans="1:9">
      <c r="A4509" s="968" t="s">
        <v>264</v>
      </c>
      <c r="B4509" s="962" t="s">
        <v>687</v>
      </c>
      <c r="C4509" s="964">
        <v>0</v>
      </c>
      <c r="D4509" s="978">
        <v>0</v>
      </c>
      <c r="E4509" s="962">
        <v>336</v>
      </c>
      <c r="F4509" s="962">
        <v>4</v>
      </c>
      <c r="G4509" s="962" t="s">
        <v>677</v>
      </c>
      <c r="H4509" s="962" t="s">
        <v>133</v>
      </c>
      <c r="I4509" s="962" t="s">
        <v>682</v>
      </c>
    </row>
    <row r="4510" spans="1:9">
      <c r="A4510" s="968" t="s">
        <v>138</v>
      </c>
      <c r="B4510" s="962" t="s">
        <v>687</v>
      </c>
      <c r="C4510" s="964">
        <v>164.40810459587451</v>
      </c>
      <c r="D4510" s="978">
        <v>0</v>
      </c>
      <c r="E4510" s="962">
        <v>336</v>
      </c>
      <c r="F4510" s="962">
        <v>4</v>
      </c>
      <c r="G4510" s="962" t="s">
        <v>677</v>
      </c>
      <c r="H4510" s="962" t="s">
        <v>87</v>
      </c>
      <c r="I4510" s="962" t="s">
        <v>682</v>
      </c>
    </row>
    <row r="4511" spans="1:9">
      <c r="A4511" s="966" t="s">
        <v>212</v>
      </c>
      <c r="B4511" s="962" t="s">
        <v>687</v>
      </c>
      <c r="C4511" s="964">
        <v>2192.1080612783267</v>
      </c>
      <c r="D4511" s="978">
        <v>0</v>
      </c>
      <c r="E4511" s="962">
        <v>336</v>
      </c>
      <c r="F4511" s="962">
        <v>4</v>
      </c>
      <c r="G4511" s="962" t="s">
        <v>677</v>
      </c>
      <c r="H4511" s="962" t="s">
        <v>146</v>
      </c>
      <c r="I4511" s="962" t="s">
        <v>705</v>
      </c>
    </row>
    <row r="4512" spans="1:9">
      <c r="A4512" s="962" t="s">
        <v>20</v>
      </c>
      <c r="B4512" s="962" t="s">
        <v>687</v>
      </c>
      <c r="C4512" s="964">
        <v>0</v>
      </c>
      <c r="D4512" s="978">
        <v>0</v>
      </c>
      <c r="E4512" s="962">
        <v>336</v>
      </c>
      <c r="F4512" s="962">
        <v>5</v>
      </c>
      <c r="G4512" s="962" t="s">
        <v>677</v>
      </c>
      <c r="H4512" s="962" t="s">
        <v>24</v>
      </c>
      <c r="I4512" s="963" t="s">
        <v>683</v>
      </c>
    </row>
    <row r="4513" spans="1:9">
      <c r="A4513" s="962" t="s">
        <v>143</v>
      </c>
      <c r="B4513" s="962" t="s">
        <v>687</v>
      </c>
      <c r="C4513" s="964">
        <v>0</v>
      </c>
      <c r="D4513" s="978">
        <v>0</v>
      </c>
      <c r="E4513" s="962">
        <v>336</v>
      </c>
      <c r="F4513" s="962">
        <v>5</v>
      </c>
      <c r="G4513" s="962" t="s">
        <v>677</v>
      </c>
      <c r="H4513" s="962" t="s">
        <v>146</v>
      </c>
      <c r="I4513" s="963" t="s">
        <v>681</v>
      </c>
    </row>
    <row r="4514" spans="1:9">
      <c r="A4514" s="966" t="s">
        <v>152</v>
      </c>
      <c r="B4514" s="962" t="s">
        <v>687</v>
      </c>
      <c r="C4514" s="964">
        <v>8253.0811366689031</v>
      </c>
      <c r="D4514" s="978">
        <v>0</v>
      </c>
      <c r="E4514" s="962">
        <v>336</v>
      </c>
      <c r="F4514" s="962">
        <v>5</v>
      </c>
      <c r="G4514" s="962" t="s">
        <v>677</v>
      </c>
      <c r="H4514" s="962" t="s">
        <v>146</v>
      </c>
      <c r="I4514" s="963" t="s">
        <v>681</v>
      </c>
    </row>
    <row r="4515" spans="1:9">
      <c r="A4515" s="966" t="s">
        <v>158</v>
      </c>
      <c r="B4515" s="962" t="s">
        <v>687</v>
      </c>
      <c r="C4515" s="964">
        <v>13820.635871723322</v>
      </c>
      <c r="D4515" s="978">
        <v>0</v>
      </c>
      <c r="E4515" s="962">
        <v>336</v>
      </c>
      <c r="F4515" s="962">
        <v>5</v>
      </c>
      <c r="G4515" s="962" t="s">
        <v>677</v>
      </c>
      <c r="H4515" s="962" t="s">
        <v>146</v>
      </c>
      <c r="I4515" s="963" t="s">
        <v>683</v>
      </c>
    </row>
    <row r="4516" spans="1:9">
      <c r="A4516" s="966" t="s">
        <v>30</v>
      </c>
      <c r="B4516" s="962" t="s">
        <v>687</v>
      </c>
      <c r="C4516" s="964">
        <v>309.63940772495164</v>
      </c>
      <c r="D4516" s="978">
        <v>0</v>
      </c>
      <c r="E4516" s="962">
        <v>336</v>
      </c>
      <c r="F4516" s="962">
        <v>5</v>
      </c>
      <c r="G4516" s="962" t="s">
        <v>677</v>
      </c>
      <c r="H4516" s="962" t="s">
        <v>32</v>
      </c>
      <c r="I4516" s="963" t="s">
        <v>681</v>
      </c>
    </row>
    <row r="4517" spans="1:9">
      <c r="A4517" s="967" t="s">
        <v>39</v>
      </c>
      <c r="B4517" s="962" t="s">
        <v>687</v>
      </c>
      <c r="C4517" s="964">
        <v>393.00386365090014</v>
      </c>
      <c r="D4517" s="978">
        <v>0</v>
      </c>
      <c r="E4517" s="962">
        <v>336</v>
      </c>
      <c r="F4517" s="962">
        <v>5</v>
      </c>
      <c r="G4517" s="962" t="s">
        <v>677</v>
      </c>
      <c r="H4517" s="962" t="s">
        <v>24</v>
      </c>
      <c r="I4517" s="963" t="s">
        <v>682</v>
      </c>
    </row>
    <row r="4518" spans="1:9">
      <c r="A4518" s="968" t="s">
        <v>70</v>
      </c>
      <c r="B4518" s="962" t="s">
        <v>687</v>
      </c>
      <c r="C4518" s="964">
        <v>524.00515153453352</v>
      </c>
      <c r="D4518" s="978">
        <v>0</v>
      </c>
      <c r="E4518" s="962">
        <v>336</v>
      </c>
      <c r="F4518" s="962">
        <v>5</v>
      </c>
      <c r="G4518" s="962" t="s">
        <v>677</v>
      </c>
      <c r="H4518" s="962" t="s">
        <v>32</v>
      </c>
      <c r="I4518" s="963" t="s">
        <v>711</v>
      </c>
    </row>
    <row r="4519" spans="1:9">
      <c r="A4519" s="968" t="s">
        <v>746</v>
      </c>
      <c r="B4519" s="962" t="s">
        <v>687</v>
      </c>
      <c r="C4519" s="964">
        <v>393.00386365090014</v>
      </c>
      <c r="D4519" s="978">
        <v>0</v>
      </c>
      <c r="E4519" s="962">
        <v>336</v>
      </c>
      <c r="F4519" s="962">
        <v>5</v>
      </c>
      <c r="G4519" s="962" t="s">
        <v>677</v>
      </c>
      <c r="H4519" s="962" t="s">
        <v>46</v>
      </c>
      <c r="I4519" s="963" t="s">
        <v>682</v>
      </c>
    </row>
    <row r="4520" spans="1:9">
      <c r="A4520" s="968" t="s">
        <v>63</v>
      </c>
      <c r="B4520" s="962" t="s">
        <v>687</v>
      </c>
      <c r="C4520" s="964">
        <v>393.00386365090014</v>
      </c>
      <c r="D4520" s="978">
        <v>0</v>
      </c>
      <c r="E4520" s="962">
        <v>336</v>
      </c>
      <c r="F4520" s="962">
        <v>5</v>
      </c>
      <c r="G4520" s="962" t="s">
        <v>677</v>
      </c>
      <c r="H4520" s="962" t="s">
        <v>64</v>
      </c>
      <c r="I4520" s="963" t="s">
        <v>683</v>
      </c>
    </row>
    <row r="4521" spans="1:9">
      <c r="A4521" s="966" t="s">
        <v>166</v>
      </c>
      <c r="B4521" s="962" t="s">
        <v>687</v>
      </c>
      <c r="C4521" s="964">
        <v>6232.903381410767</v>
      </c>
      <c r="D4521" s="978">
        <v>0</v>
      </c>
      <c r="E4521" s="962">
        <v>336</v>
      </c>
      <c r="F4521" s="962">
        <v>5</v>
      </c>
      <c r="G4521" s="962" t="s">
        <v>677</v>
      </c>
      <c r="H4521" s="962" t="s">
        <v>146</v>
      </c>
      <c r="I4521" s="963" t="s">
        <v>683</v>
      </c>
    </row>
    <row r="4522" spans="1:9">
      <c r="A4522" s="966" t="s">
        <v>173</v>
      </c>
      <c r="B4522" s="962" t="s">
        <v>687</v>
      </c>
      <c r="C4522" s="964">
        <v>2707.3599495950903</v>
      </c>
      <c r="D4522" s="978">
        <v>0</v>
      </c>
      <c r="E4522" s="962">
        <v>336</v>
      </c>
      <c r="F4522" s="962">
        <v>5</v>
      </c>
      <c r="G4522" s="962" t="s">
        <v>677</v>
      </c>
      <c r="H4522" s="962" t="s">
        <v>146</v>
      </c>
      <c r="I4522" s="963" t="s">
        <v>683</v>
      </c>
    </row>
    <row r="4523" spans="1:9">
      <c r="A4523" s="969" t="s">
        <v>52</v>
      </c>
      <c r="B4523" s="962" t="s">
        <v>687</v>
      </c>
      <c r="C4523" s="964">
        <v>524.00515153453352</v>
      </c>
      <c r="D4523" s="978">
        <v>0</v>
      </c>
      <c r="E4523" s="962">
        <v>336</v>
      </c>
      <c r="F4523" s="962">
        <v>5</v>
      </c>
      <c r="G4523" s="962" t="s">
        <v>677</v>
      </c>
      <c r="H4523" s="962" t="s">
        <v>54</v>
      </c>
      <c r="I4523" s="962" t="s">
        <v>721</v>
      </c>
    </row>
    <row r="4524" spans="1:9">
      <c r="A4524" s="966" t="s">
        <v>185</v>
      </c>
      <c r="B4524" s="962" t="s">
        <v>687</v>
      </c>
      <c r="C4524" s="964">
        <v>183506.60406739364</v>
      </c>
      <c r="D4524" s="978">
        <v>0</v>
      </c>
      <c r="E4524" s="962">
        <v>336</v>
      </c>
      <c r="F4524" s="962">
        <v>5</v>
      </c>
      <c r="G4524" s="962" t="s">
        <v>677</v>
      </c>
      <c r="H4524" s="962" t="s">
        <v>146</v>
      </c>
      <c r="I4524" s="963" t="s">
        <v>681</v>
      </c>
    </row>
    <row r="4525" spans="1:9">
      <c r="A4525" s="968" t="s">
        <v>747</v>
      </c>
      <c r="B4525" s="962" t="s">
        <v>687</v>
      </c>
      <c r="C4525" s="964">
        <v>0</v>
      </c>
      <c r="D4525" s="978">
        <v>0</v>
      </c>
      <c r="E4525" s="962">
        <v>336</v>
      </c>
      <c r="F4525" s="962">
        <v>5</v>
      </c>
      <c r="G4525" s="962" t="s">
        <v>677</v>
      </c>
      <c r="H4525" s="962" t="s">
        <v>24</v>
      </c>
      <c r="I4525" s="962" t="s">
        <v>683</v>
      </c>
    </row>
    <row r="4526" spans="1:9">
      <c r="A4526" s="966" t="s">
        <v>181</v>
      </c>
      <c r="B4526" s="962" t="s">
        <v>687</v>
      </c>
      <c r="C4526" s="964">
        <v>13414.531879284059</v>
      </c>
      <c r="D4526" s="978">
        <v>0</v>
      </c>
      <c r="E4526" s="962">
        <v>336</v>
      </c>
      <c r="F4526" s="962">
        <v>5</v>
      </c>
      <c r="G4526" s="962" t="s">
        <v>677</v>
      </c>
      <c r="H4526" s="962" t="s">
        <v>146</v>
      </c>
      <c r="I4526" s="963" t="s">
        <v>681</v>
      </c>
    </row>
    <row r="4527" spans="1:9">
      <c r="A4527" s="967" t="s">
        <v>261</v>
      </c>
      <c r="B4527" s="962" t="s">
        <v>687</v>
      </c>
      <c r="C4527" s="964">
        <v>860.05193349689739</v>
      </c>
      <c r="D4527" s="978">
        <v>0</v>
      </c>
      <c r="E4527" s="962">
        <v>336</v>
      </c>
      <c r="F4527" s="962">
        <v>5</v>
      </c>
      <c r="G4527" s="962" t="s">
        <v>677</v>
      </c>
      <c r="H4527" s="962" t="s">
        <v>79</v>
      </c>
      <c r="I4527" s="962" t="s">
        <v>683</v>
      </c>
    </row>
    <row r="4528" spans="1:9">
      <c r="A4528" s="966" t="s">
        <v>190</v>
      </c>
      <c r="B4528" s="962" t="s">
        <v>687</v>
      </c>
      <c r="C4528" s="964">
        <v>11187.50998526229</v>
      </c>
      <c r="D4528" s="978">
        <v>0</v>
      </c>
      <c r="E4528" s="962">
        <v>336</v>
      </c>
      <c r="F4528" s="962">
        <v>5</v>
      </c>
      <c r="G4528" s="962" t="s">
        <v>677</v>
      </c>
      <c r="H4528" s="962" t="s">
        <v>146</v>
      </c>
      <c r="I4528" s="963" t="s">
        <v>681</v>
      </c>
    </row>
    <row r="4529" spans="1:9">
      <c r="A4529" s="968" t="s">
        <v>83</v>
      </c>
      <c r="B4529" s="962" t="s">
        <v>687</v>
      </c>
      <c r="C4529" s="964">
        <v>0</v>
      </c>
      <c r="D4529" s="978">
        <v>0</v>
      </c>
      <c r="E4529" s="962">
        <v>336</v>
      </c>
      <c r="F4529" s="962">
        <v>5</v>
      </c>
      <c r="G4529" s="962" t="s">
        <v>677</v>
      </c>
      <c r="H4529" s="962" t="s">
        <v>87</v>
      </c>
      <c r="I4529" s="962" t="s">
        <v>682</v>
      </c>
    </row>
    <row r="4530" spans="1:9">
      <c r="A4530" s="966" t="s">
        <v>192</v>
      </c>
      <c r="B4530" s="962" t="s">
        <v>687</v>
      </c>
      <c r="C4530" s="964">
        <v>0</v>
      </c>
      <c r="D4530" s="978">
        <v>0</v>
      </c>
      <c r="E4530" s="962">
        <v>336</v>
      </c>
      <c r="F4530" s="962">
        <v>5</v>
      </c>
      <c r="G4530" s="962" t="s">
        <v>677</v>
      </c>
      <c r="H4530" s="962" t="s">
        <v>146</v>
      </c>
      <c r="I4530" s="962" t="s">
        <v>683</v>
      </c>
    </row>
    <row r="4531" spans="1:9">
      <c r="A4531" s="966" t="s">
        <v>94</v>
      </c>
      <c r="B4531" s="962" t="s">
        <v>687</v>
      </c>
      <c r="C4531" s="964">
        <v>1310.0128788363338</v>
      </c>
      <c r="D4531" s="978">
        <v>0</v>
      </c>
      <c r="E4531" s="962">
        <v>336</v>
      </c>
      <c r="F4531" s="962">
        <v>5</v>
      </c>
      <c r="G4531" s="962" t="s">
        <v>677</v>
      </c>
      <c r="H4531" s="962" t="s">
        <v>95</v>
      </c>
      <c r="I4531" s="962" t="s">
        <v>726</v>
      </c>
    </row>
    <row r="4532" spans="1:9">
      <c r="A4532" s="966" t="s">
        <v>196</v>
      </c>
      <c r="B4532" s="962" t="s">
        <v>687</v>
      </c>
      <c r="C4532" s="964">
        <v>37772.038006447619</v>
      </c>
      <c r="D4532" s="978">
        <v>0</v>
      </c>
      <c r="E4532" s="962">
        <v>336</v>
      </c>
      <c r="F4532" s="962">
        <v>5</v>
      </c>
      <c r="G4532" s="962" t="s">
        <v>677</v>
      </c>
      <c r="H4532" s="962" t="s">
        <v>146</v>
      </c>
      <c r="I4532" s="962" t="s">
        <v>681</v>
      </c>
    </row>
    <row r="4533" spans="1:9">
      <c r="A4533" s="966" t="s">
        <v>100</v>
      </c>
      <c r="B4533" s="962" t="s">
        <v>687</v>
      </c>
      <c r="C4533" s="964">
        <v>0</v>
      </c>
      <c r="D4533" s="978">
        <v>0</v>
      </c>
      <c r="E4533" s="962">
        <v>336</v>
      </c>
      <c r="F4533" s="962">
        <v>5</v>
      </c>
      <c r="G4533" s="962" t="s">
        <v>677</v>
      </c>
      <c r="H4533" s="962" t="s">
        <v>24</v>
      </c>
      <c r="I4533" s="962" t="s">
        <v>682</v>
      </c>
    </row>
    <row r="4534" spans="1:9">
      <c r="A4534" s="966" t="s">
        <v>198</v>
      </c>
      <c r="B4534" s="962" t="s">
        <v>687</v>
      </c>
      <c r="C4534" s="964">
        <v>0</v>
      </c>
      <c r="D4534" s="978">
        <v>0</v>
      </c>
      <c r="E4534" s="962">
        <v>336</v>
      </c>
      <c r="F4534" s="962">
        <v>5</v>
      </c>
      <c r="G4534" s="962" t="s">
        <v>677</v>
      </c>
      <c r="H4534" s="962" t="s">
        <v>146</v>
      </c>
      <c r="I4534" s="962" t="s">
        <v>683</v>
      </c>
    </row>
    <row r="4535" spans="1:9">
      <c r="A4535" s="966" t="s">
        <v>201</v>
      </c>
      <c r="B4535" s="962" t="s">
        <v>687</v>
      </c>
      <c r="C4535" s="964">
        <v>0</v>
      </c>
      <c r="D4535" s="978">
        <v>0</v>
      </c>
      <c r="E4535" s="962">
        <v>336</v>
      </c>
      <c r="F4535" s="962">
        <v>5</v>
      </c>
      <c r="G4535" s="962" t="s">
        <v>677</v>
      </c>
      <c r="H4535" s="962" t="s">
        <v>146</v>
      </c>
      <c r="I4535" s="963" t="s">
        <v>683</v>
      </c>
    </row>
    <row r="4536" spans="1:9">
      <c r="A4536" s="968" t="s">
        <v>103</v>
      </c>
      <c r="B4536" s="962" t="s">
        <v>687</v>
      </c>
      <c r="C4536" s="964">
        <v>393.00386365090014</v>
      </c>
      <c r="D4536" s="978">
        <v>0</v>
      </c>
      <c r="E4536" s="962">
        <v>336</v>
      </c>
      <c r="F4536" s="962">
        <v>5</v>
      </c>
      <c r="G4536" s="962" t="s">
        <v>677</v>
      </c>
      <c r="H4536" s="962" t="s">
        <v>79</v>
      </c>
      <c r="I4536" s="962" t="s">
        <v>682</v>
      </c>
    </row>
    <row r="4537" spans="1:9">
      <c r="A4537" s="968" t="s">
        <v>107</v>
      </c>
      <c r="B4537" s="962" t="s">
        <v>687</v>
      </c>
      <c r="C4537" s="964">
        <v>131.00128788363338</v>
      </c>
      <c r="D4537" s="978">
        <v>0</v>
      </c>
      <c r="E4537" s="962">
        <v>336</v>
      </c>
      <c r="F4537" s="962">
        <v>5</v>
      </c>
      <c r="G4537" s="962" t="s">
        <v>677</v>
      </c>
      <c r="H4537" s="962" t="s">
        <v>79</v>
      </c>
      <c r="I4537" s="962" t="s">
        <v>682</v>
      </c>
    </row>
    <row r="4538" spans="1:9">
      <c r="A4538" s="968" t="s">
        <v>108</v>
      </c>
      <c r="B4538" s="962" t="s">
        <v>687</v>
      </c>
      <c r="C4538" s="964">
        <v>0</v>
      </c>
      <c r="D4538" s="978">
        <v>0</v>
      </c>
      <c r="E4538" s="962">
        <v>336</v>
      </c>
      <c r="F4538" s="962">
        <v>5</v>
      </c>
      <c r="G4538" s="962" t="s">
        <v>677</v>
      </c>
      <c r="H4538" s="962" t="s">
        <v>32</v>
      </c>
      <c r="I4538" s="962" t="s">
        <v>682</v>
      </c>
    </row>
    <row r="4539" spans="1:9">
      <c r="A4539" s="966" t="s">
        <v>203</v>
      </c>
      <c r="B4539" s="962" t="s">
        <v>687</v>
      </c>
      <c r="C4539" s="964">
        <v>25053.996307744885</v>
      </c>
      <c r="D4539" s="978">
        <v>0</v>
      </c>
      <c r="E4539" s="962">
        <v>336</v>
      </c>
      <c r="F4539" s="962">
        <v>5</v>
      </c>
      <c r="G4539" s="962" t="s">
        <v>677</v>
      </c>
      <c r="H4539" s="962" t="s">
        <v>146</v>
      </c>
      <c r="I4539" s="963" t="s">
        <v>681</v>
      </c>
    </row>
    <row r="4540" spans="1:9">
      <c r="A4540" s="966" t="s">
        <v>204</v>
      </c>
      <c r="B4540" s="962" t="s">
        <v>687</v>
      </c>
      <c r="C4540" s="964">
        <v>207645.77471475114</v>
      </c>
      <c r="D4540" s="978">
        <v>0</v>
      </c>
      <c r="E4540" s="962">
        <v>336</v>
      </c>
      <c r="F4540" s="962">
        <v>5</v>
      </c>
      <c r="G4540" s="962" t="s">
        <v>677</v>
      </c>
      <c r="H4540" s="962" t="s">
        <v>146</v>
      </c>
      <c r="I4540" s="963" t="s">
        <v>681</v>
      </c>
    </row>
    <row r="4541" spans="1:9">
      <c r="A4541" s="966" t="s">
        <v>262</v>
      </c>
      <c r="B4541" s="962" t="s">
        <v>687</v>
      </c>
      <c r="C4541" s="964">
        <v>86775.253094118758</v>
      </c>
      <c r="D4541" s="978">
        <v>0</v>
      </c>
      <c r="E4541" s="962">
        <v>336</v>
      </c>
      <c r="F4541" s="962">
        <v>5</v>
      </c>
      <c r="G4541" s="962" t="s">
        <v>677</v>
      </c>
      <c r="H4541" s="962" t="s">
        <v>146</v>
      </c>
      <c r="I4541" s="963" t="s">
        <v>681</v>
      </c>
    </row>
    <row r="4542" spans="1:9">
      <c r="A4542" s="966" t="s">
        <v>263</v>
      </c>
      <c r="B4542" s="962" t="s">
        <v>687</v>
      </c>
      <c r="C4542" s="964">
        <v>381.0946556614789</v>
      </c>
      <c r="D4542" s="978">
        <v>0</v>
      </c>
      <c r="E4542" s="962">
        <v>336</v>
      </c>
      <c r="F4542" s="962">
        <v>5</v>
      </c>
      <c r="G4542" s="962" t="s">
        <v>677</v>
      </c>
      <c r="H4542" s="962" t="s">
        <v>24</v>
      </c>
      <c r="I4542" s="962" t="s">
        <v>683</v>
      </c>
    </row>
    <row r="4543" spans="1:9">
      <c r="A4543" s="969" t="s">
        <v>122</v>
      </c>
      <c r="B4543" s="962" t="s">
        <v>687</v>
      </c>
      <c r="C4543" s="964">
        <v>393.00386365090014</v>
      </c>
      <c r="D4543" s="978">
        <v>0</v>
      </c>
      <c r="E4543" s="962">
        <v>336</v>
      </c>
      <c r="F4543" s="962">
        <v>5</v>
      </c>
      <c r="G4543" s="962" t="s">
        <v>677</v>
      </c>
      <c r="H4543" s="962" t="s">
        <v>79</v>
      </c>
      <c r="I4543" s="962" t="s">
        <v>683</v>
      </c>
    </row>
    <row r="4544" spans="1:9">
      <c r="A4544" s="969" t="s">
        <v>120</v>
      </c>
      <c r="B4544" s="962" t="s">
        <v>687</v>
      </c>
      <c r="C4544" s="964">
        <v>0</v>
      </c>
      <c r="D4544" s="978">
        <v>0</v>
      </c>
      <c r="E4544" s="962">
        <v>336</v>
      </c>
      <c r="F4544" s="962">
        <v>5</v>
      </c>
      <c r="G4544" s="962" t="s">
        <v>677</v>
      </c>
      <c r="H4544" s="962" t="s">
        <v>79</v>
      </c>
    </row>
    <row r="4545" spans="1:9">
      <c r="A4545" s="969" t="s">
        <v>123</v>
      </c>
      <c r="B4545" s="962" t="s">
        <v>687</v>
      </c>
      <c r="C4545" s="964">
        <v>0</v>
      </c>
      <c r="D4545" s="978">
        <v>0</v>
      </c>
      <c r="E4545" s="962">
        <v>336</v>
      </c>
      <c r="F4545" s="962">
        <v>5</v>
      </c>
      <c r="G4545" s="962" t="s">
        <v>677</v>
      </c>
      <c r="H4545" s="962" t="s">
        <v>54</v>
      </c>
      <c r="I4545" s="962" t="s">
        <v>683</v>
      </c>
    </row>
    <row r="4546" spans="1:9">
      <c r="A4546" s="967" t="s">
        <v>214</v>
      </c>
      <c r="B4546" s="962" t="s">
        <v>687</v>
      </c>
      <c r="C4546" s="964">
        <v>3144.0309092072011</v>
      </c>
      <c r="D4546" s="978">
        <v>0</v>
      </c>
      <c r="E4546" s="962">
        <v>336</v>
      </c>
      <c r="F4546" s="962">
        <v>5</v>
      </c>
      <c r="G4546" s="962" t="s">
        <v>677</v>
      </c>
      <c r="H4546" s="962" t="s">
        <v>146</v>
      </c>
      <c r="I4546" s="962" t="s">
        <v>683</v>
      </c>
    </row>
    <row r="4547" spans="1:9" ht="15.6">
      <c r="A4547" s="967" t="s">
        <v>218</v>
      </c>
      <c r="B4547" s="962" t="s">
        <v>687</v>
      </c>
      <c r="C4547" s="964">
        <v>218.33547980605564</v>
      </c>
      <c r="D4547" s="978">
        <v>0</v>
      </c>
      <c r="E4547" s="962">
        <v>336</v>
      </c>
      <c r="F4547" s="962">
        <v>5</v>
      </c>
      <c r="G4547" s="962" t="s">
        <v>677</v>
      </c>
      <c r="H4547" s="962" t="s">
        <v>146</v>
      </c>
      <c r="I4547" s="973" t="s">
        <v>742</v>
      </c>
    </row>
    <row r="4548" spans="1:9">
      <c r="A4548" s="969" t="s">
        <v>126</v>
      </c>
      <c r="B4548" s="962" t="s">
        <v>687</v>
      </c>
      <c r="C4548" s="964">
        <v>0</v>
      </c>
      <c r="D4548" s="978">
        <v>0</v>
      </c>
      <c r="E4548" s="962">
        <v>336</v>
      </c>
      <c r="F4548" s="962">
        <v>5</v>
      </c>
      <c r="G4548" s="962" t="s">
        <v>677</v>
      </c>
      <c r="H4548" s="962" t="s">
        <v>32</v>
      </c>
      <c r="I4548" s="962" t="s">
        <v>681</v>
      </c>
    </row>
    <row r="4549" spans="1:9">
      <c r="A4549" s="968" t="s">
        <v>129</v>
      </c>
      <c r="B4549" s="962" t="s">
        <v>687</v>
      </c>
      <c r="C4549" s="964">
        <v>0</v>
      </c>
      <c r="D4549" s="978">
        <v>0</v>
      </c>
      <c r="E4549" s="962">
        <v>336</v>
      </c>
      <c r="F4549" s="962">
        <v>5</v>
      </c>
      <c r="G4549" s="962" t="s">
        <v>677</v>
      </c>
      <c r="H4549" s="962" t="s">
        <v>24</v>
      </c>
      <c r="I4549" s="962" t="s">
        <v>682</v>
      </c>
    </row>
    <row r="4550" spans="1:9">
      <c r="A4550" s="968" t="s">
        <v>264</v>
      </c>
      <c r="B4550" s="962" t="s">
        <v>687</v>
      </c>
      <c r="C4550" s="964">
        <v>0</v>
      </c>
      <c r="D4550" s="978">
        <v>0</v>
      </c>
      <c r="E4550" s="962">
        <v>336</v>
      </c>
      <c r="F4550" s="962">
        <v>5</v>
      </c>
      <c r="G4550" s="962" t="s">
        <v>677</v>
      </c>
      <c r="H4550" s="962" t="s">
        <v>133</v>
      </c>
      <c r="I4550" s="962" t="s">
        <v>682</v>
      </c>
    </row>
    <row r="4551" spans="1:9">
      <c r="A4551" s="968" t="s">
        <v>138</v>
      </c>
      <c r="B4551" s="962" t="s">
        <v>687</v>
      </c>
      <c r="C4551" s="964">
        <v>0</v>
      </c>
      <c r="D4551" s="978">
        <v>0</v>
      </c>
      <c r="E4551" s="962">
        <v>336</v>
      </c>
      <c r="F4551" s="962">
        <v>5</v>
      </c>
      <c r="G4551" s="962" t="s">
        <v>677</v>
      </c>
      <c r="H4551" s="962" t="s">
        <v>87</v>
      </c>
      <c r="I4551" s="962" t="s">
        <v>682</v>
      </c>
    </row>
    <row r="4552" spans="1:9">
      <c r="A4552" s="966" t="s">
        <v>212</v>
      </c>
      <c r="B4552" s="962" t="s">
        <v>687</v>
      </c>
      <c r="C4552" s="964">
        <v>0</v>
      </c>
      <c r="D4552" s="978">
        <v>0</v>
      </c>
      <c r="E4552" s="962">
        <v>336</v>
      </c>
      <c r="F4552" s="962">
        <v>5</v>
      </c>
      <c r="G4552" s="962" t="s">
        <v>677</v>
      </c>
      <c r="H4552" s="962" t="s">
        <v>146</v>
      </c>
      <c r="I4552" s="962" t="s">
        <v>705</v>
      </c>
    </row>
    <row r="4553" spans="1:9">
      <c r="A4553" s="962" t="s">
        <v>20</v>
      </c>
      <c r="B4553" s="962" t="s">
        <v>687</v>
      </c>
      <c r="C4553" s="964">
        <v>0</v>
      </c>
      <c r="D4553" s="978">
        <v>0</v>
      </c>
      <c r="E4553" s="962">
        <v>336</v>
      </c>
      <c r="F4553" s="962">
        <v>6</v>
      </c>
      <c r="G4553" s="962" t="s">
        <v>677</v>
      </c>
      <c r="H4553" s="962" t="s">
        <v>24</v>
      </c>
      <c r="I4553" s="963" t="s">
        <v>683</v>
      </c>
    </row>
    <row r="4554" spans="1:9">
      <c r="A4554" s="962" t="s">
        <v>143</v>
      </c>
      <c r="B4554" s="962" t="s">
        <v>687</v>
      </c>
      <c r="C4554" s="964">
        <v>0</v>
      </c>
      <c r="D4554" s="978">
        <v>0</v>
      </c>
      <c r="E4554" s="962">
        <v>336</v>
      </c>
      <c r="F4554" s="962">
        <v>6</v>
      </c>
      <c r="G4554" s="962" t="s">
        <v>677</v>
      </c>
      <c r="H4554" s="962" t="s">
        <v>146</v>
      </c>
      <c r="I4554" s="963" t="s">
        <v>681</v>
      </c>
    </row>
    <row r="4555" spans="1:9">
      <c r="A4555" s="966" t="s">
        <v>152</v>
      </c>
      <c r="B4555" s="962" t="s">
        <v>687</v>
      </c>
      <c r="C4555" s="964">
        <v>13144.549503574171</v>
      </c>
      <c r="D4555" s="978">
        <v>0</v>
      </c>
      <c r="E4555" s="962">
        <v>336</v>
      </c>
      <c r="F4555" s="962">
        <v>6</v>
      </c>
      <c r="G4555" s="962" t="s">
        <v>677</v>
      </c>
      <c r="H4555" s="962" t="s">
        <v>146</v>
      </c>
      <c r="I4555" s="963" t="s">
        <v>681</v>
      </c>
    </row>
    <row r="4556" spans="1:9">
      <c r="A4556" s="966" t="s">
        <v>158</v>
      </c>
      <c r="B4556" s="962" t="s">
        <v>687</v>
      </c>
      <c r="C4556" s="964">
        <v>2082.7257095396426</v>
      </c>
      <c r="D4556" s="978">
        <v>0</v>
      </c>
      <c r="E4556" s="962">
        <v>336</v>
      </c>
      <c r="F4556" s="962">
        <v>6</v>
      </c>
      <c r="G4556" s="962" t="s">
        <v>677</v>
      </c>
      <c r="H4556" s="962" t="s">
        <v>146</v>
      </c>
      <c r="I4556" s="963" t="s">
        <v>683</v>
      </c>
    </row>
    <row r="4557" spans="1:9">
      <c r="A4557" s="966" t="s">
        <v>30</v>
      </c>
      <c r="B4557" s="962" t="s">
        <v>687</v>
      </c>
      <c r="C4557" s="964">
        <v>354.20505264279632</v>
      </c>
      <c r="D4557" s="978">
        <v>0</v>
      </c>
      <c r="E4557" s="962">
        <v>336</v>
      </c>
      <c r="F4557" s="962">
        <v>6</v>
      </c>
      <c r="G4557" s="962" t="s">
        <v>677</v>
      </c>
      <c r="H4557" s="962" t="s">
        <v>32</v>
      </c>
      <c r="I4557" s="963" t="s">
        <v>681</v>
      </c>
    </row>
    <row r="4558" spans="1:9">
      <c r="A4558" s="967" t="s">
        <v>39</v>
      </c>
      <c r="B4558" s="962" t="s">
        <v>687</v>
      </c>
      <c r="C4558" s="964">
        <v>212.52303158567778</v>
      </c>
      <c r="D4558" s="978">
        <v>0</v>
      </c>
      <c r="E4558" s="962">
        <v>336</v>
      </c>
      <c r="F4558" s="962">
        <v>6</v>
      </c>
      <c r="G4558" s="962" t="s">
        <v>677</v>
      </c>
      <c r="H4558" s="962" t="s">
        <v>24</v>
      </c>
      <c r="I4558" s="963" t="s">
        <v>682</v>
      </c>
    </row>
    <row r="4559" spans="1:9">
      <c r="A4559" s="968" t="s">
        <v>70</v>
      </c>
      <c r="B4559" s="962" t="s">
        <v>687</v>
      </c>
      <c r="C4559" s="964">
        <v>743.83061054987218</v>
      </c>
      <c r="D4559" s="978">
        <v>0</v>
      </c>
      <c r="E4559" s="962">
        <v>336</v>
      </c>
      <c r="F4559" s="962">
        <v>6</v>
      </c>
      <c r="G4559" s="962" t="s">
        <v>677</v>
      </c>
      <c r="H4559" s="962" t="s">
        <v>32</v>
      </c>
      <c r="I4559" s="963" t="s">
        <v>711</v>
      </c>
    </row>
    <row r="4560" spans="1:9">
      <c r="A4560" s="968" t="s">
        <v>746</v>
      </c>
      <c r="B4560" s="962" t="s">
        <v>687</v>
      </c>
      <c r="C4560" s="964">
        <v>212.52303158567778</v>
      </c>
      <c r="D4560" s="978">
        <v>0</v>
      </c>
      <c r="E4560" s="962">
        <v>336</v>
      </c>
      <c r="F4560" s="962">
        <v>6</v>
      </c>
      <c r="G4560" s="962" t="s">
        <v>677</v>
      </c>
      <c r="H4560" s="962" t="s">
        <v>46</v>
      </c>
      <c r="I4560" s="963" t="s">
        <v>682</v>
      </c>
    </row>
    <row r="4561" spans="1:9">
      <c r="A4561" s="968" t="s">
        <v>63</v>
      </c>
      <c r="B4561" s="962" t="s">
        <v>687</v>
      </c>
      <c r="C4561" s="964">
        <v>0</v>
      </c>
      <c r="D4561" s="978">
        <v>0</v>
      </c>
      <c r="E4561" s="962">
        <v>336</v>
      </c>
      <c r="F4561" s="962">
        <v>6</v>
      </c>
      <c r="G4561" s="962" t="s">
        <v>677</v>
      </c>
      <c r="H4561" s="962" t="s">
        <v>64</v>
      </c>
      <c r="I4561" s="963" t="s">
        <v>683</v>
      </c>
    </row>
    <row r="4562" spans="1:9">
      <c r="A4562" s="966" t="s">
        <v>166</v>
      </c>
      <c r="B4562" s="962" t="s">
        <v>687</v>
      </c>
      <c r="C4562" s="964">
        <v>2359.0056506010233</v>
      </c>
      <c r="D4562" s="978">
        <v>0</v>
      </c>
      <c r="E4562" s="962">
        <v>336</v>
      </c>
      <c r="F4562" s="962">
        <v>6</v>
      </c>
      <c r="G4562" s="962" t="s">
        <v>677</v>
      </c>
      <c r="H4562" s="962" t="s">
        <v>146</v>
      </c>
      <c r="I4562" s="963" t="s">
        <v>683</v>
      </c>
    </row>
    <row r="4563" spans="1:9">
      <c r="A4563" s="966" t="s">
        <v>173</v>
      </c>
      <c r="B4563" s="962" t="s">
        <v>687</v>
      </c>
      <c r="C4563" s="964">
        <v>4675.5066948849108</v>
      </c>
      <c r="D4563" s="978">
        <v>0</v>
      </c>
      <c r="E4563" s="962">
        <v>336</v>
      </c>
      <c r="F4563" s="962">
        <v>6</v>
      </c>
      <c r="G4563" s="962" t="s">
        <v>677</v>
      </c>
      <c r="H4563" s="962" t="s">
        <v>146</v>
      </c>
      <c r="I4563" s="963" t="s">
        <v>683</v>
      </c>
    </row>
    <row r="4564" spans="1:9">
      <c r="A4564" s="969" t="s">
        <v>52</v>
      </c>
      <c r="B4564" s="962" t="s">
        <v>687</v>
      </c>
      <c r="C4564" s="964">
        <v>212.52303158567778</v>
      </c>
      <c r="D4564" s="978">
        <v>0</v>
      </c>
      <c r="E4564" s="962">
        <v>336</v>
      </c>
      <c r="F4564" s="962">
        <v>6</v>
      </c>
      <c r="G4564" s="962" t="s">
        <v>677</v>
      </c>
      <c r="H4564" s="962" t="s">
        <v>54</v>
      </c>
      <c r="I4564" s="962" t="s">
        <v>721</v>
      </c>
    </row>
    <row r="4565" spans="1:9">
      <c r="A4565" s="966" t="s">
        <v>185</v>
      </c>
      <c r="B4565" s="962" t="s">
        <v>687</v>
      </c>
      <c r="C4565" s="964">
        <v>115095.38980575022</v>
      </c>
      <c r="D4565" s="978">
        <v>0</v>
      </c>
      <c r="E4565" s="962">
        <v>336</v>
      </c>
      <c r="F4565" s="962">
        <v>6</v>
      </c>
      <c r="G4565" s="962" t="s">
        <v>677</v>
      </c>
      <c r="H4565" s="962" t="s">
        <v>146</v>
      </c>
      <c r="I4565" s="963" t="s">
        <v>681</v>
      </c>
    </row>
    <row r="4566" spans="1:9">
      <c r="A4566" s="968" t="s">
        <v>747</v>
      </c>
      <c r="B4566" s="962" t="s">
        <v>687</v>
      </c>
      <c r="C4566" s="964">
        <v>425.04606317135557</v>
      </c>
      <c r="D4566" s="978">
        <v>0</v>
      </c>
      <c r="E4566" s="962">
        <v>336</v>
      </c>
      <c r="F4566" s="962">
        <v>6</v>
      </c>
      <c r="G4566" s="962" t="s">
        <v>677</v>
      </c>
      <c r="H4566" s="962" t="s">
        <v>24</v>
      </c>
      <c r="I4566" s="962" t="s">
        <v>683</v>
      </c>
    </row>
    <row r="4567" spans="1:9">
      <c r="A4567" s="966" t="s">
        <v>181</v>
      </c>
      <c r="B4567" s="962" t="s">
        <v>687</v>
      </c>
      <c r="C4567" s="964">
        <v>10140.384649945197</v>
      </c>
      <c r="D4567" s="978">
        <v>0</v>
      </c>
      <c r="E4567" s="962">
        <v>336</v>
      </c>
      <c r="F4567" s="962">
        <v>6</v>
      </c>
      <c r="G4567" s="962" t="s">
        <v>677</v>
      </c>
      <c r="H4567" s="962" t="s">
        <v>146</v>
      </c>
      <c r="I4567" s="963" t="s">
        <v>681</v>
      </c>
    </row>
    <row r="4568" spans="1:9">
      <c r="A4568" s="967" t="s">
        <v>261</v>
      </c>
      <c r="B4568" s="962" t="s">
        <v>687</v>
      </c>
      <c r="C4568" s="964">
        <v>991.77414739982964</v>
      </c>
      <c r="D4568" s="978">
        <v>0</v>
      </c>
      <c r="E4568" s="962">
        <v>336</v>
      </c>
      <c r="F4568" s="962">
        <v>6</v>
      </c>
      <c r="G4568" s="962" t="s">
        <v>677</v>
      </c>
      <c r="H4568" s="962" t="s">
        <v>79</v>
      </c>
      <c r="I4568" s="962" t="s">
        <v>683</v>
      </c>
    </row>
    <row r="4569" spans="1:9">
      <c r="A4569" s="966" t="s">
        <v>190</v>
      </c>
      <c r="B4569" s="962" t="s">
        <v>687</v>
      </c>
      <c r="C4569" s="964">
        <v>3060.3316548337598</v>
      </c>
      <c r="D4569" s="978">
        <v>0</v>
      </c>
      <c r="E4569" s="962">
        <v>336</v>
      </c>
      <c r="F4569" s="962">
        <v>6</v>
      </c>
      <c r="G4569" s="962" t="s">
        <v>677</v>
      </c>
      <c r="H4569" s="962" t="s">
        <v>146</v>
      </c>
      <c r="I4569" s="963" t="s">
        <v>681</v>
      </c>
    </row>
    <row r="4570" spans="1:9">
      <c r="A4570" s="968" t="s">
        <v>83</v>
      </c>
      <c r="B4570" s="962" t="s">
        <v>687</v>
      </c>
      <c r="C4570" s="964">
        <v>0</v>
      </c>
      <c r="D4570" s="978">
        <v>0</v>
      </c>
      <c r="E4570" s="962">
        <v>336</v>
      </c>
      <c r="F4570" s="962">
        <v>6</v>
      </c>
      <c r="G4570" s="962" t="s">
        <v>677</v>
      </c>
      <c r="H4570" s="962" t="s">
        <v>87</v>
      </c>
      <c r="I4570" s="962" t="s">
        <v>682</v>
      </c>
    </row>
    <row r="4571" spans="1:9">
      <c r="A4571" s="966" t="s">
        <v>192</v>
      </c>
      <c r="B4571" s="962" t="s">
        <v>687</v>
      </c>
      <c r="C4571" s="964">
        <v>920.93313687127034</v>
      </c>
      <c r="D4571" s="978">
        <v>0</v>
      </c>
      <c r="E4571" s="962">
        <v>336</v>
      </c>
      <c r="F4571" s="962">
        <v>6</v>
      </c>
      <c r="G4571" s="962" t="s">
        <v>677</v>
      </c>
      <c r="H4571" s="962" t="s">
        <v>146</v>
      </c>
      <c r="I4571" s="962" t="s">
        <v>683</v>
      </c>
    </row>
    <row r="4572" spans="1:9">
      <c r="A4572" s="966" t="s">
        <v>94</v>
      </c>
      <c r="B4572" s="962" t="s">
        <v>687</v>
      </c>
      <c r="C4572" s="964">
        <v>1381.3997053069056</v>
      </c>
      <c r="D4572" s="978">
        <v>0</v>
      </c>
      <c r="E4572" s="962">
        <v>336</v>
      </c>
      <c r="F4572" s="962">
        <v>6</v>
      </c>
      <c r="G4572" s="962" t="s">
        <v>677</v>
      </c>
      <c r="H4572" s="962" t="s">
        <v>95</v>
      </c>
      <c r="I4572" s="962" t="s">
        <v>726</v>
      </c>
    </row>
    <row r="4573" spans="1:9">
      <c r="A4573" s="966" t="s">
        <v>196</v>
      </c>
      <c r="B4573" s="962" t="s">
        <v>687</v>
      </c>
      <c r="C4573" s="964">
        <v>361466.25622197363</v>
      </c>
      <c r="D4573" s="978">
        <v>0</v>
      </c>
      <c r="E4573" s="962">
        <v>336</v>
      </c>
      <c r="F4573" s="962">
        <v>6</v>
      </c>
      <c r="G4573" s="962" t="s">
        <v>677</v>
      </c>
      <c r="H4573" s="962" t="s">
        <v>146</v>
      </c>
      <c r="I4573" s="962" t="s">
        <v>681</v>
      </c>
    </row>
    <row r="4574" spans="1:9">
      <c r="A4574" s="966" t="s">
        <v>100</v>
      </c>
      <c r="B4574" s="962" t="s">
        <v>687</v>
      </c>
      <c r="C4574" s="964">
        <v>0</v>
      </c>
      <c r="D4574" s="978">
        <v>0</v>
      </c>
      <c r="E4574" s="962">
        <v>336</v>
      </c>
      <c r="F4574" s="962">
        <v>6</v>
      </c>
      <c r="G4574" s="962" t="s">
        <v>677</v>
      </c>
      <c r="H4574" s="962" t="s">
        <v>24</v>
      </c>
      <c r="I4574" s="962" t="s">
        <v>682</v>
      </c>
    </row>
    <row r="4575" spans="1:9">
      <c r="A4575" s="966" t="s">
        <v>198</v>
      </c>
      <c r="B4575" s="962" t="s">
        <v>687</v>
      </c>
      <c r="C4575" s="964">
        <v>0</v>
      </c>
      <c r="D4575" s="978">
        <v>0</v>
      </c>
      <c r="E4575" s="962">
        <v>336</v>
      </c>
      <c r="F4575" s="962">
        <v>6</v>
      </c>
      <c r="G4575" s="962" t="s">
        <v>677</v>
      </c>
      <c r="H4575" s="962" t="s">
        <v>146</v>
      </c>
      <c r="I4575" s="962" t="s">
        <v>683</v>
      </c>
    </row>
    <row r="4576" spans="1:9">
      <c r="A4576" s="966" t="s">
        <v>201</v>
      </c>
      <c r="B4576" s="962" t="s">
        <v>687</v>
      </c>
      <c r="C4576" s="964">
        <v>10208.189617165388</v>
      </c>
      <c r="D4576" s="978">
        <v>0</v>
      </c>
      <c r="E4576" s="962">
        <v>336</v>
      </c>
      <c r="F4576" s="962">
        <v>6</v>
      </c>
      <c r="G4576" s="962" t="s">
        <v>677</v>
      </c>
      <c r="H4576" s="962" t="s">
        <v>146</v>
      </c>
      <c r="I4576" s="963" t="s">
        <v>683</v>
      </c>
    </row>
    <row r="4577" spans="1:9">
      <c r="A4577" s="968" t="s">
        <v>103</v>
      </c>
      <c r="B4577" s="962" t="s">
        <v>687</v>
      </c>
      <c r="C4577" s="964">
        <v>956.3536421355501</v>
      </c>
      <c r="D4577" s="978">
        <v>0</v>
      </c>
      <c r="E4577" s="962">
        <v>336</v>
      </c>
      <c r="F4577" s="962">
        <v>6</v>
      </c>
      <c r="G4577" s="962" t="s">
        <v>677</v>
      </c>
      <c r="H4577" s="962" t="s">
        <v>79</v>
      </c>
      <c r="I4577" s="962" t="s">
        <v>682</v>
      </c>
    </row>
    <row r="4578" spans="1:9">
      <c r="A4578" s="968" t="s">
        <v>107</v>
      </c>
      <c r="B4578" s="962" t="s">
        <v>687</v>
      </c>
      <c r="C4578" s="964">
        <v>425.04606317135557</v>
      </c>
      <c r="D4578" s="978">
        <v>0</v>
      </c>
      <c r="E4578" s="962">
        <v>336</v>
      </c>
      <c r="F4578" s="962">
        <v>6</v>
      </c>
      <c r="G4578" s="962" t="s">
        <v>677</v>
      </c>
      <c r="H4578" s="962" t="s">
        <v>79</v>
      </c>
      <c r="I4578" s="962" t="s">
        <v>682</v>
      </c>
    </row>
    <row r="4579" spans="1:9">
      <c r="A4579" s="968" t="s">
        <v>108</v>
      </c>
      <c r="B4579" s="962" t="s">
        <v>687</v>
      </c>
      <c r="C4579" s="964">
        <v>425.04606317135557</v>
      </c>
      <c r="D4579" s="978">
        <v>0</v>
      </c>
      <c r="E4579" s="962">
        <v>336</v>
      </c>
      <c r="F4579" s="962">
        <v>6</v>
      </c>
      <c r="G4579" s="962" t="s">
        <v>677</v>
      </c>
      <c r="H4579" s="962" t="s">
        <v>32</v>
      </c>
      <c r="I4579" s="962" t="s">
        <v>682</v>
      </c>
    </row>
    <row r="4580" spans="1:9">
      <c r="A4580" s="966" t="s">
        <v>203</v>
      </c>
      <c r="B4580" s="962" t="s">
        <v>687</v>
      </c>
      <c r="C4580" s="964">
        <v>39210.499327557547</v>
      </c>
      <c r="D4580" s="978">
        <v>0</v>
      </c>
      <c r="E4580" s="962">
        <v>336</v>
      </c>
      <c r="F4580" s="962">
        <v>6</v>
      </c>
      <c r="G4580" s="962" t="s">
        <v>677</v>
      </c>
      <c r="H4580" s="962" t="s">
        <v>146</v>
      </c>
      <c r="I4580" s="963" t="s">
        <v>681</v>
      </c>
    </row>
    <row r="4581" spans="1:9">
      <c r="A4581" s="966" t="s">
        <v>204</v>
      </c>
      <c r="B4581" s="962" t="s">
        <v>687</v>
      </c>
      <c r="C4581" s="964">
        <v>135200.06859375536</v>
      </c>
      <c r="D4581" s="978">
        <v>0</v>
      </c>
      <c r="E4581" s="962">
        <v>336</v>
      </c>
      <c r="F4581" s="962">
        <v>6</v>
      </c>
      <c r="G4581" s="962" t="s">
        <v>677</v>
      </c>
      <c r="H4581" s="962" t="s">
        <v>146</v>
      </c>
      <c r="I4581" s="963" t="s">
        <v>681</v>
      </c>
    </row>
    <row r="4582" spans="1:9">
      <c r="A4582" s="966" t="s">
        <v>262</v>
      </c>
      <c r="B4582" s="962" t="s">
        <v>687</v>
      </c>
      <c r="C4582" s="964">
        <v>55135.55849437767</v>
      </c>
      <c r="D4582" s="978">
        <v>0</v>
      </c>
      <c r="E4582" s="962">
        <v>336</v>
      </c>
      <c r="F4582" s="962">
        <v>6</v>
      </c>
      <c r="G4582" s="962" t="s">
        <v>677</v>
      </c>
      <c r="H4582" s="962" t="s">
        <v>146</v>
      </c>
      <c r="I4582" s="963" t="s">
        <v>681</v>
      </c>
    </row>
    <row r="4583" spans="1:9">
      <c r="A4583" s="966" t="s">
        <v>263</v>
      </c>
      <c r="B4583" s="962" t="s">
        <v>687</v>
      </c>
      <c r="C4583" s="964">
        <v>0</v>
      </c>
      <c r="D4583" s="978">
        <v>0</v>
      </c>
      <c r="E4583" s="962">
        <v>336</v>
      </c>
      <c r="F4583" s="962">
        <v>6</v>
      </c>
      <c r="G4583" s="962" t="s">
        <v>677</v>
      </c>
      <c r="H4583" s="962" t="s">
        <v>24</v>
      </c>
      <c r="I4583" s="962" t="s">
        <v>683</v>
      </c>
    </row>
    <row r="4584" spans="1:9">
      <c r="A4584" s="969" t="s">
        <v>122</v>
      </c>
      <c r="B4584" s="962" t="s">
        <v>687</v>
      </c>
      <c r="C4584" s="964">
        <v>0</v>
      </c>
      <c r="D4584" s="978">
        <v>0</v>
      </c>
      <c r="E4584" s="962">
        <v>336</v>
      </c>
      <c r="F4584" s="962">
        <v>6</v>
      </c>
      <c r="G4584" s="962" t="s">
        <v>677</v>
      </c>
      <c r="H4584" s="962" t="s">
        <v>79</v>
      </c>
      <c r="I4584" s="962" t="s">
        <v>683</v>
      </c>
    </row>
    <row r="4585" spans="1:9">
      <c r="A4585" s="969" t="s">
        <v>120</v>
      </c>
      <c r="B4585" s="962" t="s">
        <v>687</v>
      </c>
      <c r="C4585" s="964">
        <v>0</v>
      </c>
      <c r="D4585" s="978">
        <v>0</v>
      </c>
      <c r="E4585" s="962">
        <v>336</v>
      </c>
      <c r="F4585" s="962">
        <v>6</v>
      </c>
      <c r="G4585" s="962" t="s">
        <v>677</v>
      </c>
      <c r="H4585" s="962" t="s">
        <v>79</v>
      </c>
    </row>
    <row r="4586" spans="1:9">
      <c r="A4586" s="969" t="s">
        <v>123</v>
      </c>
      <c r="B4586" s="962" t="s">
        <v>687</v>
      </c>
      <c r="C4586" s="964">
        <v>106.26151579283889</v>
      </c>
      <c r="D4586" s="978">
        <v>0</v>
      </c>
      <c r="E4586" s="962">
        <v>336</v>
      </c>
      <c r="F4586" s="962">
        <v>6</v>
      </c>
      <c r="G4586" s="962" t="s">
        <v>677</v>
      </c>
      <c r="H4586" s="962" t="s">
        <v>54</v>
      </c>
      <c r="I4586" s="962" t="s">
        <v>683</v>
      </c>
    </row>
    <row r="4587" spans="1:9">
      <c r="A4587" s="967" t="s">
        <v>214</v>
      </c>
      <c r="B4587" s="962" t="s">
        <v>687</v>
      </c>
      <c r="C4587" s="964">
        <v>956.3536421355501</v>
      </c>
      <c r="D4587" s="978">
        <v>0</v>
      </c>
      <c r="E4587" s="962">
        <v>336</v>
      </c>
      <c r="F4587" s="962">
        <v>6</v>
      </c>
      <c r="G4587" s="962" t="s">
        <v>677</v>
      </c>
      <c r="H4587" s="962" t="s">
        <v>146</v>
      </c>
      <c r="I4587" s="962" t="s">
        <v>683</v>
      </c>
    </row>
    <row r="4588" spans="1:9" ht="15.6">
      <c r="A4588" s="967" t="s">
        <v>218</v>
      </c>
      <c r="B4588" s="962" t="s">
        <v>687</v>
      </c>
      <c r="C4588" s="964">
        <v>637.56909475703333</v>
      </c>
      <c r="D4588" s="978">
        <v>0</v>
      </c>
      <c r="E4588" s="962">
        <v>336</v>
      </c>
      <c r="F4588" s="962">
        <v>6</v>
      </c>
      <c r="G4588" s="962" t="s">
        <v>677</v>
      </c>
      <c r="H4588" s="962" t="s">
        <v>146</v>
      </c>
      <c r="I4588" s="973" t="s">
        <v>742</v>
      </c>
    </row>
    <row r="4589" spans="1:9">
      <c r="A4589" s="969" t="s">
        <v>126</v>
      </c>
      <c r="B4589" s="962" t="s">
        <v>687</v>
      </c>
      <c r="C4589" s="964">
        <v>0</v>
      </c>
      <c r="D4589" s="978">
        <v>0</v>
      </c>
      <c r="E4589" s="962">
        <v>336</v>
      </c>
      <c r="F4589" s="962">
        <v>6</v>
      </c>
      <c r="G4589" s="962" t="s">
        <v>677</v>
      </c>
      <c r="H4589" s="962" t="s">
        <v>32</v>
      </c>
      <c r="I4589" s="962" t="s">
        <v>681</v>
      </c>
    </row>
    <row r="4590" spans="1:9">
      <c r="A4590" s="968" t="s">
        <v>129</v>
      </c>
      <c r="B4590" s="962" t="s">
        <v>687</v>
      </c>
      <c r="C4590" s="964">
        <v>212.52303158567778</v>
      </c>
      <c r="D4590" s="978">
        <v>0</v>
      </c>
      <c r="E4590" s="962">
        <v>336</v>
      </c>
      <c r="F4590" s="962">
        <v>6</v>
      </c>
      <c r="G4590" s="962" t="s">
        <v>677</v>
      </c>
      <c r="H4590" s="962" t="s">
        <v>24</v>
      </c>
      <c r="I4590" s="962" t="s">
        <v>682</v>
      </c>
    </row>
    <row r="4591" spans="1:9">
      <c r="A4591" s="968" t="s">
        <v>264</v>
      </c>
      <c r="B4591" s="962" t="s">
        <v>687</v>
      </c>
      <c r="C4591" s="964">
        <v>0</v>
      </c>
      <c r="D4591" s="978">
        <v>0</v>
      </c>
      <c r="E4591" s="962">
        <v>336</v>
      </c>
      <c r="F4591" s="962">
        <v>6</v>
      </c>
      <c r="G4591" s="962" t="s">
        <v>677</v>
      </c>
      <c r="H4591" s="962" t="s">
        <v>133</v>
      </c>
      <c r="I4591" s="962" t="s">
        <v>682</v>
      </c>
    </row>
    <row r="4592" spans="1:9">
      <c r="A4592" s="968" t="s">
        <v>138</v>
      </c>
      <c r="B4592" s="962" t="s">
        <v>687</v>
      </c>
      <c r="C4592" s="964">
        <v>106.26151579283889</v>
      </c>
      <c r="D4592" s="978">
        <v>0</v>
      </c>
      <c r="E4592" s="962">
        <v>336</v>
      </c>
      <c r="F4592" s="962">
        <v>6</v>
      </c>
      <c r="G4592" s="962" t="s">
        <v>677</v>
      </c>
      <c r="H4592" s="962" t="s">
        <v>87</v>
      </c>
      <c r="I4592" s="962" t="s">
        <v>682</v>
      </c>
    </row>
    <row r="4593" spans="1:9">
      <c r="A4593" s="966" t="s">
        <v>212</v>
      </c>
      <c r="B4593" s="962" t="s">
        <v>687</v>
      </c>
      <c r="C4593" s="964">
        <v>0</v>
      </c>
      <c r="D4593" s="978">
        <v>0</v>
      </c>
      <c r="E4593" s="962">
        <v>336</v>
      </c>
      <c r="F4593" s="962">
        <v>6</v>
      </c>
      <c r="G4593" s="962" t="s">
        <v>677</v>
      </c>
      <c r="H4593" s="962" t="s">
        <v>146</v>
      </c>
      <c r="I4593" s="962" t="s">
        <v>705</v>
      </c>
    </row>
    <row r="4594" spans="1:9">
      <c r="A4594" s="962" t="s">
        <v>20</v>
      </c>
      <c r="B4594" s="962" t="s">
        <v>687</v>
      </c>
      <c r="C4594" s="965">
        <v>0</v>
      </c>
      <c r="D4594" s="978">
        <v>0</v>
      </c>
      <c r="E4594" s="962">
        <v>504</v>
      </c>
      <c r="F4594" s="962" t="s">
        <v>676</v>
      </c>
      <c r="G4594" s="962" t="s">
        <v>676</v>
      </c>
      <c r="H4594" s="962" t="s">
        <v>24</v>
      </c>
      <c r="I4594" s="962" t="s">
        <v>683</v>
      </c>
    </row>
    <row r="4595" spans="1:9">
      <c r="A4595" s="962" t="s">
        <v>143</v>
      </c>
      <c r="B4595" s="962" t="s">
        <v>687</v>
      </c>
      <c r="C4595" s="965">
        <v>921.55903153664485</v>
      </c>
      <c r="D4595" s="978">
        <v>0</v>
      </c>
      <c r="E4595" s="962">
        <v>504</v>
      </c>
      <c r="F4595" s="962" t="s">
        <v>676</v>
      </c>
      <c r="G4595" s="962" t="s">
        <v>676</v>
      </c>
      <c r="H4595" s="962" t="s">
        <v>146</v>
      </c>
      <c r="I4595" s="962" t="s">
        <v>681</v>
      </c>
    </row>
    <row r="4596" spans="1:9">
      <c r="A4596" s="966" t="s">
        <v>152</v>
      </c>
      <c r="B4596" s="962" t="s">
        <v>687</v>
      </c>
      <c r="C4596" s="965">
        <v>3938.7696848907731</v>
      </c>
      <c r="D4596" s="978">
        <v>0</v>
      </c>
      <c r="E4596" s="962">
        <v>504</v>
      </c>
      <c r="F4596" s="962" t="s">
        <v>676</v>
      </c>
      <c r="G4596" s="962" t="s">
        <v>676</v>
      </c>
      <c r="H4596" s="962" t="s">
        <v>146</v>
      </c>
      <c r="I4596" s="962" t="s">
        <v>681</v>
      </c>
    </row>
    <row r="4597" spans="1:9">
      <c r="A4597" s="966" t="s">
        <v>158</v>
      </c>
      <c r="B4597" s="962" t="s">
        <v>687</v>
      </c>
      <c r="C4597" s="965">
        <v>1187.2846418570273</v>
      </c>
      <c r="D4597" s="978">
        <v>0</v>
      </c>
      <c r="E4597" s="962">
        <v>504</v>
      </c>
      <c r="F4597" s="962" t="s">
        <v>676</v>
      </c>
      <c r="G4597" s="962" t="s">
        <v>676</v>
      </c>
      <c r="H4597" s="962" t="s">
        <v>146</v>
      </c>
      <c r="I4597" s="962" t="s">
        <v>683</v>
      </c>
    </row>
    <row r="4598" spans="1:9">
      <c r="A4598" s="966" t="s">
        <v>30</v>
      </c>
      <c r="B4598" s="962" t="s">
        <v>687</v>
      </c>
      <c r="C4598" s="965">
        <v>297.763449862556</v>
      </c>
      <c r="D4598" s="978">
        <v>0</v>
      </c>
      <c r="E4598" s="962">
        <v>504</v>
      </c>
      <c r="F4598" s="962" t="s">
        <v>676</v>
      </c>
      <c r="G4598" s="962" t="s">
        <v>676</v>
      </c>
      <c r="H4598" s="962" t="s">
        <v>32</v>
      </c>
      <c r="I4598" s="962" t="s">
        <v>681</v>
      </c>
    </row>
    <row r="4599" spans="1:9">
      <c r="A4599" s="967" t="s">
        <v>39</v>
      </c>
      <c r="B4599" s="962" t="s">
        <v>687</v>
      </c>
      <c r="C4599" s="965">
        <v>0</v>
      </c>
      <c r="D4599" s="978">
        <v>0</v>
      </c>
      <c r="E4599" s="962">
        <v>504</v>
      </c>
      <c r="F4599" s="962" t="s">
        <v>676</v>
      </c>
      <c r="G4599" s="962" t="s">
        <v>676</v>
      </c>
      <c r="H4599" s="962" t="s">
        <v>24</v>
      </c>
      <c r="I4599" s="962" t="s">
        <v>682</v>
      </c>
    </row>
    <row r="4600" spans="1:9">
      <c r="A4600" s="968" t="s">
        <v>70</v>
      </c>
      <c r="B4600" s="962" t="s">
        <v>687</v>
      </c>
      <c r="C4600" s="965">
        <v>169.61209169386103</v>
      </c>
      <c r="D4600" s="978">
        <v>0</v>
      </c>
      <c r="E4600" s="962">
        <v>504</v>
      </c>
      <c r="F4600" s="962" t="s">
        <v>676</v>
      </c>
      <c r="G4600" s="962" t="s">
        <v>676</v>
      </c>
      <c r="H4600" s="962" t="s">
        <v>32</v>
      </c>
      <c r="I4600" s="962" t="s">
        <v>711</v>
      </c>
    </row>
    <row r="4601" spans="1:9">
      <c r="A4601" s="968" t="s">
        <v>746</v>
      </c>
      <c r="B4601" s="962" t="s">
        <v>687</v>
      </c>
      <c r="C4601" s="965">
        <v>226.14945559181467</v>
      </c>
      <c r="D4601" s="978">
        <v>0</v>
      </c>
      <c r="E4601" s="962">
        <v>504</v>
      </c>
      <c r="F4601" s="962" t="s">
        <v>676</v>
      </c>
      <c r="G4601" s="962" t="s">
        <v>676</v>
      </c>
      <c r="H4601" s="962" t="s">
        <v>46</v>
      </c>
      <c r="I4601" s="962" t="s">
        <v>682</v>
      </c>
    </row>
    <row r="4602" spans="1:9">
      <c r="A4602" s="968" t="s">
        <v>63</v>
      </c>
      <c r="B4602" s="962" t="s">
        <v>687</v>
      </c>
      <c r="C4602" s="965">
        <v>339.22418338772206</v>
      </c>
      <c r="D4602" s="978">
        <v>0</v>
      </c>
      <c r="E4602" s="962">
        <v>504</v>
      </c>
      <c r="F4602" s="962" t="s">
        <v>676</v>
      </c>
      <c r="G4602" s="962" t="s">
        <v>676</v>
      </c>
      <c r="H4602" s="962" t="s">
        <v>64</v>
      </c>
      <c r="I4602" s="962" t="s">
        <v>683</v>
      </c>
    </row>
    <row r="4603" spans="1:9">
      <c r="A4603" s="966" t="s">
        <v>166</v>
      </c>
      <c r="B4603" s="962" t="s">
        <v>687</v>
      </c>
      <c r="C4603" s="965">
        <v>0</v>
      </c>
      <c r="D4603" s="978">
        <v>0</v>
      </c>
      <c r="E4603" s="962">
        <v>504</v>
      </c>
      <c r="F4603" s="962" t="s">
        <v>676</v>
      </c>
      <c r="G4603" s="962" t="s">
        <v>676</v>
      </c>
      <c r="H4603" s="962" t="s">
        <v>146</v>
      </c>
      <c r="I4603" s="962" t="s">
        <v>683</v>
      </c>
    </row>
    <row r="4604" spans="1:9">
      <c r="A4604" s="966" t="s">
        <v>173</v>
      </c>
      <c r="B4604" s="962" t="s">
        <v>687</v>
      </c>
      <c r="C4604" s="965">
        <v>0</v>
      </c>
      <c r="D4604" s="978">
        <v>0</v>
      </c>
      <c r="E4604" s="962">
        <v>504</v>
      </c>
      <c r="F4604" s="962" t="s">
        <v>676</v>
      </c>
      <c r="G4604" s="962" t="s">
        <v>676</v>
      </c>
      <c r="H4604" s="962" t="s">
        <v>146</v>
      </c>
      <c r="I4604" s="962" t="s">
        <v>683</v>
      </c>
    </row>
    <row r="4605" spans="1:9">
      <c r="A4605" s="969" t="s">
        <v>52</v>
      </c>
      <c r="B4605" s="962" t="s">
        <v>687</v>
      </c>
      <c r="C4605" s="965">
        <v>226.14945559181467</v>
      </c>
      <c r="D4605" s="978">
        <v>0</v>
      </c>
      <c r="E4605" s="962">
        <v>504</v>
      </c>
      <c r="F4605" s="962" t="s">
        <v>676</v>
      </c>
      <c r="G4605" s="962" t="s">
        <v>676</v>
      </c>
      <c r="H4605" s="962" t="s">
        <v>54</v>
      </c>
      <c r="I4605" s="962" t="s">
        <v>721</v>
      </c>
    </row>
    <row r="4606" spans="1:9">
      <c r="A4606" s="966" t="s">
        <v>185</v>
      </c>
      <c r="B4606" s="962" t="s">
        <v>687</v>
      </c>
      <c r="C4606" s="965">
        <v>54464.32722169537</v>
      </c>
      <c r="D4606" s="978">
        <v>0</v>
      </c>
      <c r="E4606" s="962">
        <v>504</v>
      </c>
      <c r="F4606" s="962" t="s">
        <v>676</v>
      </c>
      <c r="G4606" s="962" t="s">
        <v>676</v>
      </c>
      <c r="H4606" s="962" t="s">
        <v>146</v>
      </c>
      <c r="I4606" s="962" t="s">
        <v>681</v>
      </c>
    </row>
    <row r="4607" spans="1:9">
      <c r="A4607" s="968" t="s">
        <v>747</v>
      </c>
      <c r="B4607" s="962" t="s">
        <v>687</v>
      </c>
      <c r="C4607" s="965">
        <v>226.14945559181467</v>
      </c>
      <c r="D4607" s="978">
        <v>0</v>
      </c>
      <c r="E4607" s="962">
        <v>504</v>
      </c>
      <c r="F4607" s="962" t="s">
        <v>676</v>
      </c>
      <c r="G4607" s="962" t="s">
        <v>676</v>
      </c>
      <c r="H4607" s="962" t="s">
        <v>24</v>
      </c>
      <c r="I4607" s="962" t="s">
        <v>683</v>
      </c>
    </row>
    <row r="4608" spans="1:9">
      <c r="A4608" s="966" t="s">
        <v>181</v>
      </c>
      <c r="B4608" s="962" t="s">
        <v>687</v>
      </c>
      <c r="C4608" s="965">
        <v>16282.760802610655</v>
      </c>
      <c r="D4608" s="978">
        <v>0</v>
      </c>
      <c r="E4608" s="962">
        <v>504</v>
      </c>
      <c r="F4608" s="962" t="s">
        <v>676</v>
      </c>
      <c r="G4608" s="962" t="s">
        <v>676</v>
      </c>
      <c r="H4608" s="962" t="s">
        <v>146</v>
      </c>
      <c r="I4608" s="962" t="s">
        <v>681</v>
      </c>
    </row>
    <row r="4609" spans="1:9">
      <c r="A4609" s="967" t="s">
        <v>261</v>
      </c>
      <c r="B4609" s="962" t="s">
        <v>687</v>
      </c>
      <c r="C4609" s="965">
        <v>183.74643266834946</v>
      </c>
      <c r="D4609" s="978">
        <v>0</v>
      </c>
      <c r="E4609" s="962">
        <v>504</v>
      </c>
      <c r="F4609" s="962" t="s">
        <v>676</v>
      </c>
      <c r="G4609" s="962" t="s">
        <v>676</v>
      </c>
      <c r="H4609" s="962" t="s">
        <v>79</v>
      </c>
      <c r="I4609" s="962" t="s">
        <v>683</v>
      </c>
    </row>
    <row r="4610" spans="1:9">
      <c r="A4610" s="966" t="s">
        <v>190</v>
      </c>
      <c r="B4610" s="962" t="s">
        <v>687</v>
      </c>
      <c r="C4610" s="965">
        <v>4166.8037192791862</v>
      </c>
      <c r="D4610" s="978">
        <v>0</v>
      </c>
      <c r="E4610" s="962">
        <v>504</v>
      </c>
      <c r="F4610" s="962" t="s">
        <v>676</v>
      </c>
      <c r="G4610" s="962" t="s">
        <v>676</v>
      </c>
      <c r="H4610" s="962" t="s">
        <v>146</v>
      </c>
      <c r="I4610" s="962" t="s">
        <v>681</v>
      </c>
    </row>
    <row r="4611" spans="1:9">
      <c r="A4611" s="968" t="s">
        <v>83</v>
      </c>
      <c r="B4611" s="962" t="s">
        <v>687</v>
      </c>
      <c r="C4611" s="965">
        <v>0</v>
      </c>
      <c r="D4611" s="978">
        <v>0</v>
      </c>
      <c r="E4611" s="962">
        <v>504</v>
      </c>
      <c r="F4611" s="962" t="s">
        <v>676</v>
      </c>
      <c r="G4611" s="962" t="s">
        <v>676</v>
      </c>
      <c r="H4611" s="962" t="s">
        <v>87</v>
      </c>
      <c r="I4611" s="962" t="s">
        <v>682</v>
      </c>
    </row>
    <row r="4612" spans="1:9">
      <c r="A4612" s="966" t="s">
        <v>192</v>
      </c>
      <c r="B4612" s="962" t="s">
        <v>687</v>
      </c>
      <c r="C4612" s="965">
        <v>0</v>
      </c>
      <c r="D4612" s="978">
        <v>0</v>
      </c>
      <c r="E4612" s="962">
        <v>504</v>
      </c>
      <c r="F4612" s="962" t="s">
        <v>676</v>
      </c>
      <c r="G4612" s="962" t="s">
        <v>676</v>
      </c>
      <c r="H4612" s="962" t="s">
        <v>146</v>
      </c>
      <c r="I4612" s="962" t="s">
        <v>683</v>
      </c>
    </row>
    <row r="4613" spans="1:9">
      <c r="A4613" s="966" t="s">
        <v>94</v>
      </c>
      <c r="B4613" s="962" t="s">
        <v>687</v>
      </c>
      <c r="C4613" s="965">
        <v>0</v>
      </c>
      <c r="D4613" s="978">
        <v>0</v>
      </c>
      <c r="E4613" s="962">
        <v>504</v>
      </c>
      <c r="F4613" s="962" t="s">
        <v>676</v>
      </c>
      <c r="G4613" s="962" t="s">
        <v>676</v>
      </c>
      <c r="H4613" s="962" t="s">
        <v>95</v>
      </c>
      <c r="I4613" s="962" t="s">
        <v>726</v>
      </c>
    </row>
    <row r="4614" spans="1:9">
      <c r="A4614" s="966" t="s">
        <v>196</v>
      </c>
      <c r="B4614" s="962" t="s">
        <v>687</v>
      </c>
      <c r="C4614" s="965">
        <v>44099.143840403864</v>
      </c>
      <c r="D4614" s="978">
        <v>0</v>
      </c>
      <c r="E4614" s="962">
        <v>504</v>
      </c>
      <c r="F4614" s="962" t="s">
        <v>676</v>
      </c>
      <c r="G4614" s="962" t="s">
        <v>676</v>
      </c>
      <c r="H4614" s="962" t="s">
        <v>146</v>
      </c>
      <c r="I4614" s="962" t="s">
        <v>681</v>
      </c>
    </row>
    <row r="4615" spans="1:9">
      <c r="A4615" s="966" t="s">
        <v>100</v>
      </c>
      <c r="B4615" s="962" t="s">
        <v>687</v>
      </c>
      <c r="C4615" s="965">
        <v>56.537363897953668</v>
      </c>
      <c r="D4615" s="978">
        <v>0</v>
      </c>
      <c r="E4615" s="962">
        <v>504</v>
      </c>
      <c r="F4615" s="962" t="s">
        <v>676</v>
      </c>
      <c r="G4615" s="962" t="s">
        <v>676</v>
      </c>
      <c r="H4615" s="962" t="s">
        <v>24</v>
      </c>
      <c r="I4615" s="962" t="s">
        <v>682</v>
      </c>
    </row>
    <row r="4616" spans="1:9">
      <c r="A4616" s="966" t="s">
        <v>198</v>
      </c>
      <c r="B4616" s="962" t="s">
        <v>687</v>
      </c>
      <c r="C4616" s="965">
        <v>0</v>
      </c>
      <c r="D4616" s="978">
        <v>0</v>
      </c>
      <c r="E4616" s="962">
        <v>504</v>
      </c>
      <c r="F4616" s="962" t="s">
        <v>676</v>
      </c>
      <c r="G4616" s="962" t="s">
        <v>676</v>
      </c>
      <c r="H4616" s="962" t="s">
        <v>146</v>
      </c>
      <c r="I4616" s="962" t="s">
        <v>683</v>
      </c>
    </row>
    <row r="4617" spans="1:9">
      <c r="A4617" s="966" t="s">
        <v>201</v>
      </c>
      <c r="B4617" s="962" t="s">
        <v>687</v>
      </c>
      <c r="C4617" s="965">
        <v>0</v>
      </c>
      <c r="D4617" s="978">
        <v>0</v>
      </c>
      <c r="E4617" s="962">
        <v>504</v>
      </c>
      <c r="F4617" s="962" t="s">
        <v>676</v>
      </c>
      <c r="G4617" s="962" t="s">
        <v>676</v>
      </c>
      <c r="H4617" s="962" t="s">
        <v>146</v>
      </c>
      <c r="I4617" s="962" t="s">
        <v>683</v>
      </c>
    </row>
    <row r="4618" spans="1:9">
      <c r="A4618" s="968" t="s">
        <v>103</v>
      </c>
      <c r="B4618" s="962" t="s">
        <v>687</v>
      </c>
      <c r="C4618" s="965">
        <v>0</v>
      </c>
      <c r="D4618" s="978">
        <v>0</v>
      </c>
      <c r="E4618" s="962">
        <v>504</v>
      </c>
      <c r="F4618" s="962" t="s">
        <v>676</v>
      </c>
      <c r="G4618" s="962" t="s">
        <v>676</v>
      </c>
      <c r="H4618" s="962" t="s">
        <v>79</v>
      </c>
      <c r="I4618" s="962" t="s">
        <v>682</v>
      </c>
    </row>
    <row r="4619" spans="1:9">
      <c r="A4619" s="968" t="s">
        <v>107</v>
      </c>
      <c r="B4619" s="962" t="s">
        <v>687</v>
      </c>
      <c r="C4619" s="965">
        <v>113.07472779590734</v>
      </c>
      <c r="D4619" s="978">
        <v>0</v>
      </c>
      <c r="E4619" s="962">
        <v>504</v>
      </c>
      <c r="F4619" s="962" t="s">
        <v>676</v>
      </c>
      <c r="G4619" s="962" t="s">
        <v>676</v>
      </c>
      <c r="H4619" s="962" t="s">
        <v>79</v>
      </c>
      <c r="I4619" s="962" t="s">
        <v>682</v>
      </c>
    </row>
    <row r="4620" spans="1:9">
      <c r="A4620" s="968" t="s">
        <v>108</v>
      </c>
      <c r="B4620" s="962" t="s">
        <v>687</v>
      </c>
      <c r="C4620" s="965">
        <v>0</v>
      </c>
      <c r="D4620" s="978">
        <v>0</v>
      </c>
      <c r="E4620" s="962">
        <v>504</v>
      </c>
      <c r="F4620" s="962" t="s">
        <v>676</v>
      </c>
      <c r="G4620" s="962" t="s">
        <v>676</v>
      </c>
      <c r="H4620" s="962" t="s">
        <v>32</v>
      </c>
      <c r="I4620" s="962" t="s">
        <v>682</v>
      </c>
    </row>
    <row r="4621" spans="1:9">
      <c r="A4621" s="966" t="s">
        <v>203</v>
      </c>
      <c r="B4621" s="962" t="s">
        <v>687</v>
      </c>
      <c r="C4621" s="965">
        <v>5795.0797995402509</v>
      </c>
      <c r="D4621" s="978">
        <v>0</v>
      </c>
      <c r="E4621" s="962">
        <v>504</v>
      </c>
      <c r="F4621" s="962" t="s">
        <v>676</v>
      </c>
      <c r="G4621" s="962" t="s">
        <v>676</v>
      </c>
      <c r="H4621" s="962" t="s">
        <v>146</v>
      </c>
      <c r="I4621" s="962" t="s">
        <v>681</v>
      </c>
    </row>
    <row r="4622" spans="1:9">
      <c r="A4622" s="966" t="s">
        <v>204</v>
      </c>
      <c r="B4622" s="962" t="s">
        <v>687</v>
      </c>
      <c r="C4622" s="965">
        <v>392105.46442027471</v>
      </c>
      <c r="D4622" s="978">
        <v>0</v>
      </c>
      <c r="E4622" s="962">
        <v>504</v>
      </c>
      <c r="F4622" s="962" t="s">
        <v>676</v>
      </c>
      <c r="G4622" s="962" t="s">
        <v>676</v>
      </c>
      <c r="H4622" s="962" t="s">
        <v>146</v>
      </c>
      <c r="I4622" s="962" t="s">
        <v>681</v>
      </c>
    </row>
    <row r="4623" spans="1:9">
      <c r="A4623" s="966" t="s">
        <v>262</v>
      </c>
      <c r="B4623" s="962" t="s">
        <v>687</v>
      </c>
      <c r="C4623" s="965">
        <v>22571.600246859703</v>
      </c>
      <c r="D4623" s="978">
        <v>0</v>
      </c>
      <c r="E4623" s="962">
        <v>504</v>
      </c>
      <c r="F4623" s="962" t="s">
        <v>676</v>
      </c>
      <c r="G4623" s="962" t="s">
        <v>676</v>
      </c>
      <c r="H4623" s="962" t="s">
        <v>146</v>
      </c>
      <c r="I4623" s="962" t="s">
        <v>681</v>
      </c>
    </row>
    <row r="4624" spans="1:9">
      <c r="A4624" s="966" t="s">
        <v>263</v>
      </c>
      <c r="B4624" s="962" t="s">
        <v>687</v>
      </c>
      <c r="C4624" s="965">
        <v>0</v>
      </c>
      <c r="D4624" s="978">
        <v>0</v>
      </c>
      <c r="E4624" s="962">
        <v>504</v>
      </c>
      <c r="F4624" s="962" t="s">
        <v>676</v>
      </c>
      <c r="G4624" s="962" t="s">
        <v>676</v>
      </c>
      <c r="H4624" s="962" t="s">
        <v>24</v>
      </c>
      <c r="I4624" s="962" t="s">
        <v>683</v>
      </c>
    </row>
    <row r="4625" spans="1:9">
      <c r="A4625" s="969" t="s">
        <v>122</v>
      </c>
      <c r="B4625" s="962" t="s">
        <v>687</v>
      </c>
      <c r="C4625" s="965">
        <v>56.537363897953668</v>
      </c>
      <c r="D4625" s="978">
        <v>0</v>
      </c>
      <c r="E4625" s="962">
        <v>504</v>
      </c>
      <c r="F4625" s="962" t="s">
        <v>676</v>
      </c>
      <c r="G4625" s="962" t="s">
        <v>676</v>
      </c>
      <c r="H4625" s="962" t="s">
        <v>79</v>
      </c>
      <c r="I4625" s="962" t="s">
        <v>683</v>
      </c>
    </row>
    <row r="4626" spans="1:9">
      <c r="A4626" s="969" t="s">
        <v>120</v>
      </c>
      <c r="B4626" s="962" t="s">
        <v>687</v>
      </c>
      <c r="C4626" s="965">
        <v>56.537363897953668</v>
      </c>
      <c r="D4626" s="978">
        <v>0</v>
      </c>
      <c r="E4626" s="962">
        <v>504</v>
      </c>
      <c r="F4626" s="962" t="s">
        <v>676</v>
      </c>
      <c r="G4626" s="962" t="s">
        <v>676</v>
      </c>
      <c r="H4626" s="962" t="s">
        <v>79</v>
      </c>
    </row>
    <row r="4627" spans="1:9">
      <c r="A4627" s="969" t="s">
        <v>123</v>
      </c>
      <c r="B4627" s="962" t="s">
        <v>687</v>
      </c>
      <c r="C4627" s="965">
        <v>56.537363897953668</v>
      </c>
      <c r="D4627" s="978">
        <v>0</v>
      </c>
      <c r="E4627" s="962">
        <v>504</v>
      </c>
      <c r="F4627" s="962" t="s">
        <v>676</v>
      </c>
      <c r="G4627" s="962" t="s">
        <v>676</v>
      </c>
      <c r="H4627" s="962" t="s">
        <v>54</v>
      </c>
      <c r="I4627" s="962" t="s">
        <v>683</v>
      </c>
    </row>
    <row r="4628" spans="1:9">
      <c r="A4628" s="967" t="s">
        <v>214</v>
      </c>
      <c r="B4628" s="962" t="s">
        <v>687</v>
      </c>
      <c r="C4628" s="965">
        <v>0</v>
      </c>
      <c r="D4628" s="978">
        <v>0</v>
      </c>
      <c r="E4628" s="962">
        <v>504</v>
      </c>
      <c r="F4628" s="962" t="s">
        <v>676</v>
      </c>
      <c r="G4628" s="962" t="s">
        <v>676</v>
      </c>
      <c r="H4628" s="962" t="s">
        <v>146</v>
      </c>
      <c r="I4628" s="962" t="s">
        <v>683</v>
      </c>
    </row>
    <row r="4629" spans="1:9">
      <c r="A4629" s="967" t="s">
        <v>218</v>
      </c>
      <c r="B4629" s="962" t="s">
        <v>687</v>
      </c>
      <c r="C4629" s="965">
        <v>113.07472779590734</v>
      </c>
      <c r="D4629" s="978">
        <v>0</v>
      </c>
      <c r="E4629" s="962">
        <v>504</v>
      </c>
      <c r="F4629" s="962" t="s">
        <v>676</v>
      </c>
      <c r="G4629" s="962" t="s">
        <v>676</v>
      </c>
      <c r="H4629" s="962" t="s">
        <v>146</v>
      </c>
      <c r="I4629" s="962" t="s">
        <v>742</v>
      </c>
    </row>
    <row r="4630" spans="1:9">
      <c r="A4630" s="969" t="s">
        <v>126</v>
      </c>
      <c r="B4630" s="962" t="s">
        <v>687</v>
      </c>
      <c r="C4630" s="965">
        <v>0</v>
      </c>
      <c r="D4630" s="978">
        <v>0</v>
      </c>
      <c r="E4630" s="962">
        <v>504</v>
      </c>
      <c r="F4630" s="962" t="s">
        <v>676</v>
      </c>
      <c r="G4630" s="962" t="s">
        <v>676</v>
      </c>
      <c r="H4630" s="962" t="s">
        <v>32</v>
      </c>
      <c r="I4630" s="962" t="s">
        <v>681</v>
      </c>
    </row>
    <row r="4631" spans="1:9">
      <c r="A4631" s="968" t="s">
        <v>129</v>
      </c>
      <c r="B4631" s="962" t="s">
        <v>687</v>
      </c>
      <c r="C4631" s="965">
        <v>0</v>
      </c>
      <c r="D4631" s="978">
        <v>0</v>
      </c>
      <c r="E4631" s="962">
        <v>504</v>
      </c>
      <c r="F4631" s="962" t="s">
        <v>676</v>
      </c>
      <c r="G4631" s="962" t="s">
        <v>676</v>
      </c>
      <c r="H4631" s="962" t="s">
        <v>24</v>
      </c>
      <c r="I4631" s="962" t="s">
        <v>682</v>
      </c>
    </row>
    <row r="4632" spans="1:9">
      <c r="A4632" s="968" t="s">
        <v>264</v>
      </c>
      <c r="B4632" s="962" t="s">
        <v>687</v>
      </c>
      <c r="C4632" s="965">
        <v>0</v>
      </c>
      <c r="D4632" s="978">
        <v>0</v>
      </c>
      <c r="E4632" s="962">
        <v>504</v>
      </c>
      <c r="F4632" s="962" t="s">
        <v>676</v>
      </c>
      <c r="G4632" s="962" t="s">
        <v>676</v>
      </c>
      <c r="H4632" s="962" t="s">
        <v>133</v>
      </c>
      <c r="I4632" s="962" t="s">
        <v>682</v>
      </c>
    </row>
    <row r="4633" spans="1:9">
      <c r="A4633" s="968" t="s">
        <v>138</v>
      </c>
      <c r="B4633" s="962" t="s">
        <v>687</v>
      </c>
      <c r="C4633" s="965">
        <v>0</v>
      </c>
      <c r="D4633" s="978">
        <v>0</v>
      </c>
      <c r="E4633" s="962">
        <v>504</v>
      </c>
      <c r="F4633" s="962" t="s">
        <v>676</v>
      </c>
      <c r="G4633" s="962" t="s">
        <v>676</v>
      </c>
      <c r="H4633" s="962" t="s">
        <v>87</v>
      </c>
      <c r="I4633" s="962" t="s">
        <v>682</v>
      </c>
    </row>
    <row r="4634" spans="1:9">
      <c r="A4634" s="966" t="s">
        <v>212</v>
      </c>
      <c r="B4634" s="962" t="s">
        <v>687</v>
      </c>
      <c r="C4634" s="965">
        <v>0</v>
      </c>
      <c r="D4634" s="978">
        <v>0</v>
      </c>
      <c r="E4634" s="962">
        <v>504</v>
      </c>
      <c r="F4634" s="962" t="s">
        <v>676</v>
      </c>
      <c r="G4634" s="962" t="s">
        <v>676</v>
      </c>
      <c r="H4634" s="962" t="s">
        <v>146</v>
      </c>
      <c r="I4634" s="962" t="s">
        <v>705</v>
      </c>
    </row>
    <row r="4635" spans="1:9">
      <c r="A4635" s="962" t="s">
        <v>20</v>
      </c>
      <c r="B4635" s="962" t="s">
        <v>687</v>
      </c>
      <c r="C4635" s="971">
        <v>3869.8274889026447</v>
      </c>
      <c r="D4635" s="978" t="s">
        <v>748</v>
      </c>
      <c r="E4635" s="962">
        <v>504</v>
      </c>
      <c r="F4635" s="962">
        <v>1</v>
      </c>
      <c r="G4635" s="962" t="s">
        <v>685</v>
      </c>
      <c r="H4635" s="962" t="s">
        <v>24</v>
      </c>
      <c r="I4635" s="963" t="s">
        <v>683</v>
      </c>
    </row>
    <row r="4636" spans="1:9">
      <c r="A4636" s="962" t="s">
        <v>143</v>
      </c>
      <c r="B4636" s="962" t="s">
        <v>687</v>
      </c>
      <c r="C4636" s="964">
        <v>5788.218374412585</v>
      </c>
      <c r="D4636" s="978" t="s">
        <v>748</v>
      </c>
      <c r="E4636" s="962">
        <v>504</v>
      </c>
      <c r="F4636" s="962">
        <v>1</v>
      </c>
      <c r="G4636" s="962" t="s">
        <v>685</v>
      </c>
      <c r="H4636" s="962" t="s">
        <v>146</v>
      </c>
      <c r="I4636" s="963" t="s">
        <v>681</v>
      </c>
    </row>
    <row r="4637" spans="1:9">
      <c r="A4637" s="966" t="s">
        <v>152</v>
      </c>
      <c r="B4637" s="962" t="s">
        <v>687</v>
      </c>
      <c r="C4637" s="964">
        <v>22213.981888422877</v>
      </c>
      <c r="D4637" s="978" t="s">
        <v>748</v>
      </c>
      <c r="E4637" s="962">
        <v>504</v>
      </c>
      <c r="F4637" s="962">
        <v>1</v>
      </c>
      <c r="G4637" s="962" t="s">
        <v>685</v>
      </c>
      <c r="H4637" s="962" t="s">
        <v>146</v>
      </c>
      <c r="I4637" s="963" t="s">
        <v>681</v>
      </c>
    </row>
    <row r="4638" spans="1:9">
      <c r="A4638" s="966" t="s">
        <v>158</v>
      </c>
      <c r="B4638" s="962" t="s">
        <v>687</v>
      </c>
      <c r="C4638" s="964">
        <v>38402.602676391187</v>
      </c>
      <c r="D4638" s="978" t="s">
        <v>748</v>
      </c>
      <c r="E4638" s="962">
        <v>504</v>
      </c>
      <c r="F4638" s="962">
        <v>1</v>
      </c>
      <c r="G4638" s="962" t="s">
        <v>685</v>
      </c>
      <c r="H4638" s="962" t="s">
        <v>146</v>
      </c>
      <c r="I4638" s="963" t="s">
        <v>683</v>
      </c>
    </row>
    <row r="4639" spans="1:9">
      <c r="A4639" s="966" t="s">
        <v>30</v>
      </c>
      <c r="B4639" s="962" t="s">
        <v>687</v>
      </c>
      <c r="C4639" s="964">
        <v>3376.4607184073407</v>
      </c>
      <c r="D4639" s="978" t="s">
        <v>748</v>
      </c>
      <c r="E4639" s="962">
        <v>504</v>
      </c>
      <c r="F4639" s="962">
        <v>1</v>
      </c>
      <c r="G4639" s="962" t="s">
        <v>685</v>
      </c>
      <c r="H4639" s="962" t="s">
        <v>32</v>
      </c>
      <c r="I4639" s="963" t="s">
        <v>681</v>
      </c>
    </row>
    <row r="4640" spans="1:9">
      <c r="A4640" s="967" t="s">
        <v>39</v>
      </c>
      <c r="B4640" s="962" t="s">
        <v>687</v>
      </c>
      <c r="C4640" s="964">
        <v>834.83918861719962</v>
      </c>
      <c r="D4640" s="978" t="s">
        <v>748</v>
      </c>
      <c r="E4640" s="962">
        <v>504</v>
      </c>
      <c r="F4640" s="962">
        <v>1</v>
      </c>
      <c r="G4640" s="962" t="s">
        <v>685</v>
      </c>
      <c r="H4640" s="962" t="s">
        <v>24</v>
      </c>
      <c r="I4640" s="963" t="s">
        <v>682</v>
      </c>
    </row>
    <row r="4641" spans="1:9">
      <c r="A4641" s="968" t="s">
        <v>70</v>
      </c>
      <c r="B4641" s="962" t="s">
        <v>687</v>
      </c>
      <c r="C4641" s="964">
        <v>1808.8182420039327</v>
      </c>
      <c r="D4641" s="978" t="s">
        <v>748</v>
      </c>
      <c r="E4641" s="962">
        <v>504</v>
      </c>
      <c r="F4641" s="962">
        <v>1</v>
      </c>
      <c r="G4641" s="962" t="s">
        <v>685</v>
      </c>
      <c r="H4641" s="962" t="s">
        <v>32</v>
      </c>
      <c r="I4641" s="963" t="s">
        <v>711</v>
      </c>
    </row>
    <row r="4642" spans="1:9">
      <c r="A4642" s="968" t="s">
        <v>746</v>
      </c>
      <c r="B4642" s="962" t="s">
        <v>687</v>
      </c>
      <c r="C4642" s="964">
        <v>973.97905338673297</v>
      </c>
      <c r="D4642" s="978" t="s">
        <v>748</v>
      </c>
      <c r="E4642" s="962">
        <v>504</v>
      </c>
      <c r="F4642" s="962">
        <v>1</v>
      </c>
      <c r="G4642" s="962" t="s">
        <v>685</v>
      </c>
      <c r="H4642" s="962" t="s">
        <v>46</v>
      </c>
      <c r="I4642" s="963" t="s">
        <v>682</v>
      </c>
    </row>
    <row r="4643" spans="1:9">
      <c r="A4643" s="968" t="s">
        <v>63</v>
      </c>
      <c r="B4643" s="962" t="s">
        <v>687</v>
      </c>
      <c r="C4643" s="964">
        <v>973.97905338673297</v>
      </c>
      <c r="D4643" s="978" t="s">
        <v>748</v>
      </c>
      <c r="E4643" s="962">
        <v>504</v>
      </c>
      <c r="F4643" s="962">
        <v>1</v>
      </c>
      <c r="G4643" s="962" t="s">
        <v>685</v>
      </c>
      <c r="H4643" s="962" t="s">
        <v>64</v>
      </c>
      <c r="I4643" s="963" t="s">
        <v>683</v>
      </c>
    </row>
    <row r="4644" spans="1:9">
      <c r="A4644" s="966" t="s">
        <v>166</v>
      </c>
      <c r="B4644" s="962" t="s">
        <v>687</v>
      </c>
      <c r="C4644" s="964">
        <v>0</v>
      </c>
      <c r="D4644" s="978" t="s">
        <v>748</v>
      </c>
      <c r="E4644" s="962">
        <v>504</v>
      </c>
      <c r="F4644" s="962">
        <v>1</v>
      </c>
      <c r="G4644" s="962" t="s">
        <v>685</v>
      </c>
      <c r="H4644" s="962" t="s">
        <v>146</v>
      </c>
      <c r="I4644" s="963" t="s">
        <v>683</v>
      </c>
    </row>
    <row r="4645" spans="1:9">
      <c r="A4645" s="966" t="s">
        <v>173</v>
      </c>
      <c r="B4645" s="962" t="s">
        <v>687</v>
      </c>
      <c r="C4645" s="964">
        <v>1518.9435237340717</v>
      </c>
      <c r="D4645" s="978" t="s">
        <v>748</v>
      </c>
      <c r="E4645" s="962">
        <v>504</v>
      </c>
      <c r="F4645" s="962">
        <v>1</v>
      </c>
      <c r="G4645" s="962" t="s">
        <v>685</v>
      </c>
      <c r="H4645" s="962" t="s">
        <v>146</v>
      </c>
      <c r="I4645" s="963" t="s">
        <v>683</v>
      </c>
    </row>
    <row r="4646" spans="1:9">
      <c r="A4646" s="969" t="s">
        <v>52</v>
      </c>
      <c r="B4646" s="962" t="s">
        <v>687</v>
      </c>
      <c r="C4646" s="964">
        <v>4174.1959430859988</v>
      </c>
      <c r="D4646" s="978" t="s">
        <v>748</v>
      </c>
      <c r="E4646" s="962">
        <v>504</v>
      </c>
      <c r="F4646" s="962">
        <v>1</v>
      </c>
      <c r="G4646" s="962" t="s">
        <v>685</v>
      </c>
      <c r="H4646" s="962" t="s">
        <v>54</v>
      </c>
      <c r="I4646" s="962" t="s">
        <v>721</v>
      </c>
    </row>
    <row r="4647" spans="1:9">
      <c r="A4647" s="966" t="s">
        <v>185</v>
      </c>
      <c r="B4647" s="962" t="s">
        <v>687</v>
      </c>
      <c r="C4647" s="964">
        <v>216817.01327487139</v>
      </c>
      <c r="D4647" s="978" t="s">
        <v>748</v>
      </c>
      <c r="E4647" s="962">
        <v>504</v>
      </c>
      <c r="F4647" s="962">
        <v>1</v>
      </c>
      <c r="G4647" s="962" t="s">
        <v>685</v>
      </c>
      <c r="H4647" s="962" t="s">
        <v>146</v>
      </c>
      <c r="I4647" s="963" t="s">
        <v>681</v>
      </c>
    </row>
    <row r="4648" spans="1:9">
      <c r="A4648" s="968" t="s">
        <v>747</v>
      </c>
      <c r="B4648" s="962" t="s">
        <v>687</v>
      </c>
      <c r="C4648" s="964">
        <v>556.55945907813316</v>
      </c>
      <c r="D4648" s="978" t="s">
        <v>748</v>
      </c>
      <c r="E4648" s="962">
        <v>504</v>
      </c>
      <c r="F4648" s="962">
        <v>1</v>
      </c>
      <c r="G4648" s="962" t="s">
        <v>685</v>
      </c>
      <c r="H4648" s="962" t="s">
        <v>24</v>
      </c>
      <c r="I4648" s="962" t="s">
        <v>683</v>
      </c>
    </row>
    <row r="4649" spans="1:9">
      <c r="A4649" s="966" t="s">
        <v>181</v>
      </c>
      <c r="B4649" s="962" t="s">
        <v>687</v>
      </c>
      <c r="C4649" s="964">
        <v>31167.329708375455</v>
      </c>
      <c r="D4649" s="978" t="s">
        <v>748</v>
      </c>
      <c r="E4649" s="962">
        <v>504</v>
      </c>
      <c r="F4649" s="962">
        <v>1</v>
      </c>
      <c r="G4649" s="962" t="s">
        <v>685</v>
      </c>
      <c r="H4649" s="962" t="s">
        <v>146</v>
      </c>
      <c r="I4649" s="963" t="s">
        <v>681</v>
      </c>
    </row>
    <row r="4650" spans="1:9">
      <c r="A4650" s="967" t="s">
        <v>261</v>
      </c>
      <c r="B4650" s="962" t="s">
        <v>687</v>
      </c>
      <c r="C4650" s="964">
        <v>2574.0874982363657</v>
      </c>
      <c r="D4650" s="978" t="s">
        <v>748</v>
      </c>
      <c r="E4650" s="962">
        <v>504</v>
      </c>
      <c r="F4650" s="962">
        <v>1</v>
      </c>
      <c r="G4650" s="962" t="s">
        <v>685</v>
      </c>
      <c r="H4650" s="962" t="s">
        <v>79</v>
      </c>
      <c r="I4650" s="962" t="s">
        <v>683</v>
      </c>
    </row>
    <row r="4651" spans="1:9">
      <c r="A4651" s="966" t="s">
        <v>190</v>
      </c>
      <c r="B4651" s="962" t="s">
        <v>687</v>
      </c>
      <c r="C4651" s="964">
        <v>10616.371681915389</v>
      </c>
      <c r="D4651" s="978" t="s">
        <v>748</v>
      </c>
      <c r="E4651" s="962">
        <v>504</v>
      </c>
      <c r="F4651" s="962">
        <v>1</v>
      </c>
      <c r="G4651" s="962" t="s">
        <v>685</v>
      </c>
      <c r="H4651" s="962" t="s">
        <v>146</v>
      </c>
      <c r="I4651" s="963" t="s">
        <v>681</v>
      </c>
    </row>
    <row r="4652" spans="1:9">
      <c r="A4652" s="968" t="s">
        <v>83</v>
      </c>
      <c r="B4652" s="962" t="s">
        <v>687</v>
      </c>
      <c r="C4652" s="964">
        <v>0</v>
      </c>
      <c r="D4652" s="978" t="s">
        <v>748</v>
      </c>
      <c r="E4652" s="962">
        <v>504</v>
      </c>
      <c r="F4652" s="962">
        <v>1</v>
      </c>
      <c r="G4652" s="962" t="s">
        <v>685</v>
      </c>
      <c r="H4652" s="962" t="s">
        <v>87</v>
      </c>
      <c r="I4652" s="962" t="s">
        <v>682</v>
      </c>
    </row>
    <row r="4653" spans="1:9">
      <c r="A4653" s="966" t="s">
        <v>192</v>
      </c>
      <c r="B4653" s="962" t="s">
        <v>687</v>
      </c>
      <c r="C4653" s="964">
        <v>973.97905338673297</v>
      </c>
      <c r="D4653" s="978" t="s">
        <v>748</v>
      </c>
      <c r="E4653" s="962">
        <v>504</v>
      </c>
      <c r="F4653" s="962">
        <v>1</v>
      </c>
      <c r="G4653" s="962" t="s">
        <v>685</v>
      </c>
      <c r="H4653" s="962" t="s">
        <v>146</v>
      </c>
      <c r="I4653" s="962" t="s">
        <v>683</v>
      </c>
    </row>
    <row r="4654" spans="1:9">
      <c r="A4654" s="966" t="s">
        <v>94</v>
      </c>
      <c r="B4654" s="962" t="s">
        <v>687</v>
      </c>
      <c r="C4654" s="964">
        <v>5009.0351317031982</v>
      </c>
      <c r="D4654" s="978" t="s">
        <v>748</v>
      </c>
      <c r="E4654" s="962">
        <v>504</v>
      </c>
      <c r="F4654" s="962">
        <v>1</v>
      </c>
      <c r="G4654" s="962" t="s">
        <v>685</v>
      </c>
      <c r="H4654" s="962" t="s">
        <v>95</v>
      </c>
      <c r="I4654" s="962" t="s">
        <v>726</v>
      </c>
    </row>
    <row r="4655" spans="1:9">
      <c r="A4655" s="966" t="s">
        <v>196</v>
      </c>
      <c r="B4655" s="962" t="s">
        <v>687</v>
      </c>
      <c r="C4655" s="964">
        <v>108529.09452023596</v>
      </c>
      <c r="D4655" s="978" t="s">
        <v>748</v>
      </c>
      <c r="E4655" s="962">
        <v>504</v>
      </c>
      <c r="F4655" s="962">
        <v>1</v>
      </c>
      <c r="G4655" s="962" t="s">
        <v>685</v>
      </c>
      <c r="H4655" s="962" t="s">
        <v>146</v>
      </c>
      <c r="I4655" s="962" t="s">
        <v>681</v>
      </c>
    </row>
    <row r="4656" spans="1:9">
      <c r="A4656" s="966" t="s">
        <v>100</v>
      </c>
      <c r="B4656" s="962" t="s">
        <v>687</v>
      </c>
      <c r="C4656" s="964">
        <v>0</v>
      </c>
      <c r="D4656" s="978" t="s">
        <v>748</v>
      </c>
      <c r="E4656" s="962">
        <v>504</v>
      </c>
      <c r="F4656" s="962">
        <v>1</v>
      </c>
      <c r="G4656" s="962" t="s">
        <v>685</v>
      </c>
      <c r="H4656" s="962" t="s">
        <v>24</v>
      </c>
      <c r="I4656" s="962" t="s">
        <v>682</v>
      </c>
    </row>
    <row r="4657" spans="1:9">
      <c r="A4657" s="966" t="s">
        <v>198</v>
      </c>
      <c r="B4657" s="962" t="s">
        <v>687</v>
      </c>
      <c r="C4657" s="964">
        <v>0</v>
      </c>
      <c r="D4657" s="978" t="s">
        <v>748</v>
      </c>
      <c r="E4657" s="962">
        <v>504</v>
      </c>
      <c r="F4657" s="962">
        <v>1</v>
      </c>
      <c r="G4657" s="962" t="s">
        <v>685</v>
      </c>
      <c r="H4657" s="962" t="s">
        <v>146</v>
      </c>
      <c r="I4657" s="962" t="s">
        <v>683</v>
      </c>
    </row>
    <row r="4658" spans="1:9">
      <c r="A4658" s="966" t="s">
        <v>201</v>
      </c>
      <c r="B4658" s="962" t="s">
        <v>687</v>
      </c>
      <c r="C4658" s="964">
        <v>0</v>
      </c>
      <c r="D4658" s="978" t="s">
        <v>748</v>
      </c>
      <c r="E4658" s="962">
        <v>504</v>
      </c>
      <c r="F4658" s="962">
        <v>1</v>
      </c>
      <c r="G4658" s="962" t="s">
        <v>685</v>
      </c>
      <c r="H4658" s="962" t="s">
        <v>146</v>
      </c>
      <c r="I4658" s="963" t="s">
        <v>683</v>
      </c>
    </row>
    <row r="4659" spans="1:9">
      <c r="A4659" s="968" t="s">
        <v>103</v>
      </c>
      <c r="B4659" s="962" t="s">
        <v>687</v>
      </c>
      <c r="C4659" s="964">
        <v>1391.398647695333</v>
      </c>
      <c r="D4659" s="978" t="s">
        <v>748</v>
      </c>
      <c r="E4659" s="962">
        <v>504</v>
      </c>
      <c r="F4659" s="962">
        <v>1</v>
      </c>
      <c r="G4659" s="962" t="s">
        <v>685</v>
      </c>
      <c r="H4659" s="962" t="s">
        <v>79</v>
      </c>
      <c r="I4659" s="962" t="s">
        <v>682</v>
      </c>
    </row>
    <row r="4660" spans="1:9">
      <c r="A4660" s="968" t="s">
        <v>107</v>
      </c>
      <c r="B4660" s="962" t="s">
        <v>687</v>
      </c>
      <c r="C4660" s="964">
        <v>278.27972953906658</v>
      </c>
      <c r="D4660" s="978" t="s">
        <v>748</v>
      </c>
      <c r="E4660" s="962">
        <v>504</v>
      </c>
      <c r="F4660" s="962">
        <v>1</v>
      </c>
      <c r="G4660" s="962" t="s">
        <v>685</v>
      </c>
      <c r="H4660" s="962" t="s">
        <v>79</v>
      </c>
      <c r="I4660" s="962" t="s">
        <v>682</v>
      </c>
    </row>
    <row r="4661" spans="1:9">
      <c r="A4661" s="968" t="s">
        <v>108</v>
      </c>
      <c r="B4661" s="962" t="s">
        <v>687</v>
      </c>
      <c r="C4661" s="964">
        <v>834.83918861719962</v>
      </c>
      <c r="D4661" s="978" t="s">
        <v>748</v>
      </c>
      <c r="E4661" s="962">
        <v>504</v>
      </c>
      <c r="F4661" s="962">
        <v>1</v>
      </c>
      <c r="G4661" s="962" t="s">
        <v>685</v>
      </c>
      <c r="H4661" s="962" t="s">
        <v>32</v>
      </c>
      <c r="I4661" s="962" t="s">
        <v>682</v>
      </c>
    </row>
    <row r="4662" spans="1:9">
      <c r="A4662" s="966" t="s">
        <v>203</v>
      </c>
      <c r="B4662" s="962" t="s">
        <v>687</v>
      </c>
      <c r="C4662" s="964">
        <v>57882.183744125847</v>
      </c>
      <c r="D4662" s="978" t="s">
        <v>748</v>
      </c>
      <c r="E4662" s="962">
        <v>504</v>
      </c>
      <c r="F4662" s="962">
        <v>1</v>
      </c>
      <c r="G4662" s="962" t="s">
        <v>685</v>
      </c>
      <c r="H4662" s="962" t="s">
        <v>146</v>
      </c>
      <c r="I4662" s="963" t="s">
        <v>681</v>
      </c>
    </row>
    <row r="4663" spans="1:9">
      <c r="A4663" s="966" t="s">
        <v>204</v>
      </c>
      <c r="B4663" s="962" t="s">
        <v>687</v>
      </c>
      <c r="C4663" s="964">
        <v>1067703.6662954907</v>
      </c>
      <c r="D4663" s="978" t="s">
        <v>748</v>
      </c>
      <c r="E4663" s="962">
        <v>504</v>
      </c>
      <c r="F4663" s="962">
        <v>1</v>
      </c>
      <c r="G4663" s="962" t="s">
        <v>685</v>
      </c>
      <c r="H4663" s="962" t="s">
        <v>146</v>
      </c>
      <c r="I4663" s="963" t="s">
        <v>681</v>
      </c>
    </row>
    <row r="4664" spans="1:9">
      <c r="A4664" s="966" t="s">
        <v>262</v>
      </c>
      <c r="B4664" s="962" t="s">
        <v>687</v>
      </c>
      <c r="C4664" s="964">
        <v>168206.18251988877</v>
      </c>
      <c r="D4664" s="978" t="s">
        <v>748</v>
      </c>
      <c r="E4664" s="962">
        <v>504</v>
      </c>
      <c r="F4664" s="962">
        <v>1</v>
      </c>
      <c r="G4664" s="962" t="s">
        <v>685</v>
      </c>
      <c r="H4664" s="962" t="s">
        <v>146</v>
      </c>
      <c r="I4664" s="963" t="s">
        <v>681</v>
      </c>
    </row>
    <row r="4665" spans="1:9">
      <c r="A4665" s="966" t="s">
        <v>263</v>
      </c>
      <c r="B4665" s="962" t="s">
        <v>687</v>
      </c>
      <c r="C4665" s="964">
        <v>1833.3723357867914</v>
      </c>
      <c r="D4665" s="978" t="s">
        <v>748</v>
      </c>
      <c r="E4665" s="962">
        <v>504</v>
      </c>
      <c r="F4665" s="962">
        <v>1</v>
      </c>
      <c r="G4665" s="962" t="s">
        <v>685</v>
      </c>
      <c r="H4665" s="962" t="s">
        <v>24</v>
      </c>
      <c r="I4665" s="962" t="s">
        <v>683</v>
      </c>
    </row>
    <row r="4666" spans="1:9">
      <c r="A4666" s="969" t="s">
        <v>122</v>
      </c>
      <c r="B4666" s="962" t="s">
        <v>687</v>
      </c>
      <c r="C4666" s="964">
        <v>695.69932384766651</v>
      </c>
      <c r="D4666" s="978" t="s">
        <v>748</v>
      </c>
      <c r="E4666" s="962">
        <v>504</v>
      </c>
      <c r="F4666" s="962">
        <v>1</v>
      </c>
      <c r="G4666" s="962" t="s">
        <v>685</v>
      </c>
      <c r="H4666" s="962" t="s">
        <v>79</v>
      </c>
      <c r="I4666" s="962" t="s">
        <v>683</v>
      </c>
    </row>
    <row r="4667" spans="1:9">
      <c r="A4667" s="969" t="s">
        <v>120</v>
      </c>
      <c r="B4667" s="962" t="s">
        <v>687</v>
      </c>
      <c r="C4667" s="964">
        <v>556.55945907813316</v>
      </c>
      <c r="D4667" s="978" t="s">
        <v>748</v>
      </c>
      <c r="E4667" s="962">
        <v>504</v>
      </c>
      <c r="F4667" s="962">
        <v>1</v>
      </c>
      <c r="G4667" s="962" t="s">
        <v>685</v>
      </c>
      <c r="H4667" s="962" t="s">
        <v>79</v>
      </c>
    </row>
    <row r="4668" spans="1:9">
      <c r="A4668" s="969" t="s">
        <v>123</v>
      </c>
      <c r="B4668" s="962" t="s">
        <v>687</v>
      </c>
      <c r="C4668" s="964">
        <v>278.27972953906658</v>
      </c>
      <c r="D4668" s="978" t="s">
        <v>748</v>
      </c>
      <c r="E4668" s="962">
        <v>504</v>
      </c>
      <c r="F4668" s="962">
        <v>1</v>
      </c>
      <c r="G4668" s="962" t="s">
        <v>685</v>
      </c>
      <c r="H4668" s="962" t="s">
        <v>54</v>
      </c>
      <c r="I4668" s="962" t="s">
        <v>683</v>
      </c>
    </row>
    <row r="4669" spans="1:9">
      <c r="A4669" s="967" t="s">
        <v>214</v>
      </c>
      <c r="B4669" s="962" t="s">
        <v>687</v>
      </c>
      <c r="C4669" s="964">
        <v>2504.5175658515991</v>
      </c>
      <c r="D4669" s="978" t="s">
        <v>748</v>
      </c>
      <c r="E4669" s="962">
        <v>504</v>
      </c>
      <c r="F4669" s="962">
        <v>1</v>
      </c>
      <c r="G4669" s="962" t="s">
        <v>685</v>
      </c>
      <c r="H4669" s="962" t="s">
        <v>146</v>
      </c>
      <c r="I4669" s="962" t="s">
        <v>683</v>
      </c>
    </row>
    <row r="4670" spans="1:9" ht="15.6">
      <c r="A4670" s="967" t="s">
        <v>218</v>
      </c>
      <c r="B4670" s="962" t="s">
        <v>687</v>
      </c>
      <c r="C4670" s="964">
        <v>2325.6234540050564</v>
      </c>
      <c r="D4670" s="978" t="s">
        <v>748</v>
      </c>
      <c r="E4670" s="962">
        <v>504</v>
      </c>
      <c r="F4670" s="962">
        <v>1</v>
      </c>
      <c r="G4670" s="962" t="s">
        <v>685</v>
      </c>
      <c r="H4670" s="962" t="s">
        <v>146</v>
      </c>
      <c r="I4670" s="973" t="s">
        <v>742</v>
      </c>
    </row>
    <row r="4671" spans="1:9">
      <c r="A4671" s="969" t="s">
        <v>126</v>
      </c>
      <c r="B4671" s="962" t="s">
        <v>687</v>
      </c>
      <c r="C4671" s="964">
        <v>278.27972953906658</v>
      </c>
      <c r="D4671" s="978" t="s">
        <v>748</v>
      </c>
      <c r="E4671" s="962">
        <v>504</v>
      </c>
      <c r="F4671" s="962">
        <v>1</v>
      </c>
      <c r="G4671" s="962" t="s">
        <v>685</v>
      </c>
      <c r="H4671" s="962" t="s">
        <v>32</v>
      </c>
      <c r="I4671" s="962" t="s">
        <v>681</v>
      </c>
    </row>
    <row r="4672" spans="1:9">
      <c r="A4672" s="968" t="s">
        <v>129</v>
      </c>
      <c r="B4672" s="962" t="s">
        <v>687</v>
      </c>
      <c r="C4672" s="964">
        <v>139.13986476953329</v>
      </c>
      <c r="D4672" s="978" t="s">
        <v>748</v>
      </c>
      <c r="E4672" s="962">
        <v>504</v>
      </c>
      <c r="F4672" s="962">
        <v>1</v>
      </c>
      <c r="G4672" s="962" t="s">
        <v>685</v>
      </c>
      <c r="H4672" s="962" t="s">
        <v>24</v>
      </c>
      <c r="I4672" s="962" t="s">
        <v>682</v>
      </c>
    </row>
    <row r="4673" spans="1:9">
      <c r="A4673" s="968" t="s">
        <v>264</v>
      </c>
      <c r="B4673" s="962" t="s">
        <v>687</v>
      </c>
      <c r="C4673" s="964">
        <v>0</v>
      </c>
      <c r="D4673" s="978" t="s">
        <v>748</v>
      </c>
      <c r="E4673" s="962">
        <v>504</v>
      </c>
      <c r="F4673" s="962">
        <v>1</v>
      </c>
      <c r="G4673" s="962" t="s">
        <v>685</v>
      </c>
      <c r="H4673" s="962" t="s">
        <v>133</v>
      </c>
      <c r="I4673" s="962" t="s">
        <v>682</v>
      </c>
    </row>
    <row r="4674" spans="1:9">
      <c r="A4674" s="968" t="s">
        <v>138</v>
      </c>
      <c r="B4674" s="962" t="s">
        <v>687</v>
      </c>
      <c r="C4674" s="964">
        <v>556.55945907813316</v>
      </c>
      <c r="D4674" s="978" t="s">
        <v>748</v>
      </c>
      <c r="E4674" s="962">
        <v>504</v>
      </c>
      <c r="F4674" s="962">
        <v>1</v>
      </c>
      <c r="G4674" s="962" t="s">
        <v>685</v>
      </c>
      <c r="H4674" s="962" t="s">
        <v>87</v>
      </c>
      <c r="I4674" s="962" t="s">
        <v>682</v>
      </c>
    </row>
    <row r="4675" spans="1:9">
      <c r="A4675" s="966" t="s">
        <v>212</v>
      </c>
      <c r="B4675" s="962" t="s">
        <v>687</v>
      </c>
      <c r="C4675" s="964">
        <v>0</v>
      </c>
      <c r="D4675" s="978" t="s">
        <v>748</v>
      </c>
      <c r="E4675" s="962">
        <v>504</v>
      </c>
      <c r="F4675" s="962">
        <v>1</v>
      </c>
      <c r="G4675" s="962" t="s">
        <v>685</v>
      </c>
      <c r="H4675" s="962" t="s">
        <v>146</v>
      </c>
      <c r="I4675" s="962" t="s">
        <v>705</v>
      </c>
    </row>
    <row r="4676" spans="1:9">
      <c r="A4676" s="962" t="s">
        <v>20</v>
      </c>
      <c r="B4676" s="962" t="s">
        <v>687</v>
      </c>
      <c r="C4676" s="964">
        <v>0</v>
      </c>
      <c r="D4676" s="978" t="s">
        <v>748</v>
      </c>
      <c r="E4676" s="962">
        <v>504</v>
      </c>
      <c r="F4676" s="962">
        <v>2</v>
      </c>
      <c r="G4676" s="962" t="s">
        <v>685</v>
      </c>
      <c r="H4676" s="962" t="s">
        <v>24</v>
      </c>
      <c r="I4676" s="963" t="s">
        <v>683</v>
      </c>
    </row>
    <row r="4677" spans="1:9">
      <c r="A4677" s="962" t="s">
        <v>143</v>
      </c>
      <c r="B4677" s="962" t="s">
        <v>687</v>
      </c>
      <c r="C4677" s="964">
        <v>1221.0447113955781</v>
      </c>
      <c r="D4677" s="978" t="s">
        <v>748</v>
      </c>
      <c r="E4677" s="962">
        <v>504</v>
      </c>
      <c r="F4677" s="962">
        <v>2</v>
      </c>
      <c r="G4677" s="962" t="s">
        <v>685</v>
      </c>
      <c r="H4677" s="962" t="s">
        <v>146</v>
      </c>
      <c r="I4677" s="963" t="s">
        <v>681</v>
      </c>
    </row>
    <row r="4678" spans="1:9">
      <c r="A4678" s="966" t="s">
        <v>152</v>
      </c>
      <c r="B4678" s="962" t="s">
        <v>687</v>
      </c>
      <c r="C4678" s="964">
        <v>8640.2185556361019</v>
      </c>
      <c r="D4678" s="978" t="s">
        <v>748</v>
      </c>
      <c r="E4678" s="962">
        <v>504</v>
      </c>
      <c r="F4678" s="962">
        <v>2</v>
      </c>
      <c r="G4678" s="962" t="s">
        <v>685</v>
      </c>
      <c r="H4678" s="962" t="s">
        <v>146</v>
      </c>
      <c r="I4678" s="963" t="s">
        <v>681</v>
      </c>
    </row>
    <row r="4679" spans="1:9">
      <c r="A4679" s="966" t="s">
        <v>158</v>
      </c>
      <c r="B4679" s="962" t="s">
        <v>687</v>
      </c>
      <c r="C4679" s="964">
        <v>2747.3506006400512</v>
      </c>
      <c r="D4679" s="978" t="s">
        <v>748</v>
      </c>
      <c r="E4679" s="962">
        <v>504</v>
      </c>
      <c r="F4679" s="962">
        <v>2</v>
      </c>
      <c r="G4679" s="962" t="s">
        <v>685</v>
      </c>
      <c r="H4679" s="962" t="s">
        <v>146</v>
      </c>
      <c r="I4679" s="963" t="s">
        <v>683</v>
      </c>
    </row>
    <row r="4680" spans="1:9">
      <c r="A4680" s="966" t="s">
        <v>30</v>
      </c>
      <c r="B4680" s="962" t="s">
        <v>687</v>
      </c>
      <c r="C4680" s="964">
        <v>2564.1938939307142</v>
      </c>
      <c r="D4680" s="978" t="s">
        <v>748</v>
      </c>
      <c r="E4680" s="962">
        <v>504</v>
      </c>
      <c r="F4680" s="962">
        <v>2</v>
      </c>
      <c r="G4680" s="962" t="s">
        <v>685</v>
      </c>
      <c r="H4680" s="962" t="s">
        <v>32</v>
      </c>
      <c r="I4680" s="963" t="s">
        <v>681</v>
      </c>
    </row>
    <row r="4681" spans="1:9">
      <c r="A4681" s="967" t="s">
        <v>39</v>
      </c>
      <c r="B4681" s="962" t="s">
        <v>687</v>
      </c>
      <c r="C4681" s="964">
        <v>305.26117784889453</v>
      </c>
      <c r="D4681" s="978" t="s">
        <v>748</v>
      </c>
      <c r="E4681" s="962">
        <v>504</v>
      </c>
      <c r="F4681" s="962">
        <v>2</v>
      </c>
      <c r="G4681" s="962" t="s">
        <v>685</v>
      </c>
      <c r="H4681" s="962" t="s">
        <v>24</v>
      </c>
      <c r="I4681" s="963" t="s">
        <v>682</v>
      </c>
    </row>
    <row r="4682" spans="1:9">
      <c r="A4682" s="968" t="s">
        <v>70</v>
      </c>
      <c r="B4682" s="962" t="s">
        <v>687</v>
      </c>
      <c r="C4682" s="964">
        <v>2747.3506006400512</v>
      </c>
      <c r="D4682" s="978" t="s">
        <v>748</v>
      </c>
      <c r="E4682" s="962">
        <v>504</v>
      </c>
      <c r="F4682" s="962">
        <v>2</v>
      </c>
      <c r="G4682" s="962" t="s">
        <v>685</v>
      </c>
      <c r="H4682" s="962" t="s">
        <v>32</v>
      </c>
      <c r="I4682" s="963" t="s">
        <v>711</v>
      </c>
    </row>
    <row r="4683" spans="1:9">
      <c r="A4683" s="968" t="s">
        <v>746</v>
      </c>
      <c r="B4683" s="962" t="s">
        <v>687</v>
      </c>
      <c r="C4683" s="964">
        <v>2442.0894227911563</v>
      </c>
      <c r="D4683" s="978" t="s">
        <v>748</v>
      </c>
      <c r="E4683" s="962">
        <v>504</v>
      </c>
      <c r="F4683" s="962">
        <v>2</v>
      </c>
      <c r="G4683" s="962" t="s">
        <v>685</v>
      </c>
      <c r="H4683" s="962" t="s">
        <v>46</v>
      </c>
      <c r="I4683" s="963" t="s">
        <v>682</v>
      </c>
    </row>
    <row r="4684" spans="1:9">
      <c r="A4684" s="968" t="s">
        <v>63</v>
      </c>
      <c r="B4684" s="962" t="s">
        <v>687</v>
      </c>
      <c r="C4684" s="964">
        <v>915.78353354668354</v>
      </c>
      <c r="D4684" s="978" t="s">
        <v>748</v>
      </c>
      <c r="E4684" s="962">
        <v>504</v>
      </c>
      <c r="F4684" s="962">
        <v>2</v>
      </c>
      <c r="G4684" s="962" t="s">
        <v>685</v>
      </c>
      <c r="H4684" s="962" t="s">
        <v>64</v>
      </c>
      <c r="I4684" s="963" t="s">
        <v>683</v>
      </c>
    </row>
    <row r="4685" spans="1:9">
      <c r="A4685" s="966" t="s">
        <v>166</v>
      </c>
      <c r="B4685" s="962" t="s">
        <v>687</v>
      </c>
      <c r="C4685" s="964">
        <v>0</v>
      </c>
      <c r="D4685" s="978" t="s">
        <v>748</v>
      </c>
      <c r="E4685" s="962">
        <v>504</v>
      </c>
      <c r="F4685" s="962">
        <v>2</v>
      </c>
      <c r="G4685" s="962" t="s">
        <v>685</v>
      </c>
      <c r="H4685" s="962" t="s">
        <v>146</v>
      </c>
      <c r="I4685" s="963" t="s">
        <v>683</v>
      </c>
    </row>
    <row r="4686" spans="1:9">
      <c r="A4686" s="966" t="s">
        <v>173</v>
      </c>
      <c r="B4686" s="962" t="s">
        <v>687</v>
      </c>
      <c r="C4686" s="964">
        <v>0</v>
      </c>
      <c r="D4686" s="978" t="s">
        <v>748</v>
      </c>
      <c r="E4686" s="962">
        <v>504</v>
      </c>
      <c r="F4686" s="962">
        <v>2</v>
      </c>
      <c r="G4686" s="962" t="s">
        <v>685</v>
      </c>
      <c r="H4686" s="962" t="s">
        <v>146</v>
      </c>
      <c r="I4686" s="963" t="s">
        <v>683</v>
      </c>
    </row>
    <row r="4687" spans="1:9">
      <c r="A4687" s="969" t="s">
        <v>52</v>
      </c>
      <c r="B4687" s="962" t="s">
        <v>687</v>
      </c>
      <c r="C4687" s="964">
        <v>5494.7012012801024</v>
      </c>
      <c r="D4687" s="978" t="s">
        <v>748</v>
      </c>
      <c r="E4687" s="962">
        <v>504</v>
      </c>
      <c r="F4687" s="962">
        <v>2</v>
      </c>
      <c r="G4687" s="962" t="s">
        <v>685</v>
      </c>
      <c r="H4687" s="962" t="s">
        <v>54</v>
      </c>
      <c r="I4687" s="962" t="s">
        <v>721</v>
      </c>
    </row>
    <row r="4688" spans="1:9">
      <c r="A4688" s="966" t="s">
        <v>185</v>
      </c>
      <c r="B4688" s="962" t="s">
        <v>687</v>
      </c>
      <c r="C4688" s="964">
        <v>274231.37912055443</v>
      </c>
      <c r="D4688" s="978" t="s">
        <v>748</v>
      </c>
      <c r="E4688" s="962">
        <v>504</v>
      </c>
      <c r="F4688" s="962">
        <v>2</v>
      </c>
      <c r="G4688" s="962" t="s">
        <v>685</v>
      </c>
      <c r="H4688" s="962" t="s">
        <v>146</v>
      </c>
      <c r="I4688" s="963" t="s">
        <v>681</v>
      </c>
    </row>
    <row r="4689" spans="1:9">
      <c r="A4689" s="968" t="s">
        <v>747</v>
      </c>
      <c r="B4689" s="962" t="s">
        <v>687</v>
      </c>
      <c r="C4689" s="964">
        <v>610.52235569778907</v>
      </c>
      <c r="D4689" s="978" t="s">
        <v>748</v>
      </c>
      <c r="E4689" s="962">
        <v>504</v>
      </c>
      <c r="F4689" s="962">
        <v>2</v>
      </c>
      <c r="G4689" s="962" t="s">
        <v>685</v>
      </c>
      <c r="H4689" s="962" t="s">
        <v>24</v>
      </c>
      <c r="I4689" s="962" t="s">
        <v>683</v>
      </c>
    </row>
    <row r="4690" spans="1:9">
      <c r="A4690" s="966" t="s">
        <v>181</v>
      </c>
      <c r="B4690" s="962" t="s">
        <v>687</v>
      </c>
      <c r="C4690" s="964">
        <v>28297.711186592525</v>
      </c>
      <c r="D4690" s="978" t="s">
        <v>748</v>
      </c>
      <c r="E4690" s="962">
        <v>504</v>
      </c>
      <c r="F4690" s="962">
        <v>2</v>
      </c>
      <c r="G4690" s="962" t="s">
        <v>685</v>
      </c>
      <c r="H4690" s="962" t="s">
        <v>146</v>
      </c>
      <c r="I4690" s="963" t="s">
        <v>681</v>
      </c>
    </row>
    <row r="4691" spans="1:9">
      <c r="A4691" s="967" t="s">
        <v>261</v>
      </c>
      <c r="B4691" s="962" t="s">
        <v>687</v>
      </c>
      <c r="C4691" s="964">
        <v>2350.511069436488</v>
      </c>
      <c r="D4691" s="978" t="s">
        <v>748</v>
      </c>
      <c r="E4691" s="962">
        <v>504</v>
      </c>
      <c r="F4691" s="962">
        <v>2</v>
      </c>
      <c r="G4691" s="962" t="s">
        <v>685</v>
      </c>
      <c r="H4691" s="962" t="s">
        <v>79</v>
      </c>
      <c r="I4691" s="962" t="s">
        <v>683</v>
      </c>
    </row>
    <row r="4692" spans="1:9">
      <c r="A4692" s="966" t="s">
        <v>190</v>
      </c>
      <c r="B4692" s="962" t="s">
        <v>687</v>
      </c>
      <c r="C4692" s="964">
        <v>2961.0334251342765</v>
      </c>
      <c r="D4692" s="978" t="s">
        <v>748</v>
      </c>
      <c r="E4692" s="962">
        <v>504</v>
      </c>
      <c r="F4692" s="962">
        <v>2</v>
      </c>
      <c r="G4692" s="962" t="s">
        <v>685</v>
      </c>
      <c r="H4692" s="962" t="s">
        <v>146</v>
      </c>
      <c r="I4692" s="963" t="s">
        <v>681</v>
      </c>
    </row>
    <row r="4693" spans="1:9">
      <c r="A4693" s="968" t="s">
        <v>83</v>
      </c>
      <c r="B4693" s="962" t="s">
        <v>687</v>
      </c>
      <c r="C4693" s="964">
        <v>0</v>
      </c>
      <c r="D4693" s="978" t="s">
        <v>748</v>
      </c>
      <c r="E4693" s="962">
        <v>504</v>
      </c>
      <c r="F4693" s="962">
        <v>2</v>
      </c>
      <c r="G4693" s="962" t="s">
        <v>685</v>
      </c>
      <c r="H4693" s="962" t="s">
        <v>87</v>
      </c>
      <c r="I4693" s="962" t="s">
        <v>682</v>
      </c>
    </row>
    <row r="4694" spans="1:9">
      <c r="A4694" s="966" t="s">
        <v>192</v>
      </c>
      <c r="B4694" s="962" t="s">
        <v>687</v>
      </c>
      <c r="C4694" s="964">
        <v>1017.5372594963153</v>
      </c>
      <c r="D4694" s="978" t="s">
        <v>748</v>
      </c>
      <c r="E4694" s="962">
        <v>504</v>
      </c>
      <c r="F4694" s="962">
        <v>2</v>
      </c>
      <c r="G4694" s="962" t="s">
        <v>685</v>
      </c>
      <c r="H4694" s="962" t="s">
        <v>146</v>
      </c>
      <c r="I4694" s="962" t="s">
        <v>683</v>
      </c>
    </row>
    <row r="4695" spans="1:9">
      <c r="A4695" s="966" t="s">
        <v>94</v>
      </c>
      <c r="B4695" s="962" t="s">
        <v>687</v>
      </c>
      <c r="C4695" s="964">
        <v>4121.0259009600759</v>
      </c>
      <c r="D4695" s="978" t="s">
        <v>748</v>
      </c>
      <c r="E4695" s="962">
        <v>504</v>
      </c>
      <c r="F4695" s="962">
        <v>2</v>
      </c>
      <c r="G4695" s="962" t="s">
        <v>685</v>
      </c>
      <c r="H4695" s="962" t="s">
        <v>95</v>
      </c>
      <c r="I4695" s="962" t="s">
        <v>726</v>
      </c>
    </row>
    <row r="4696" spans="1:9">
      <c r="A4696" s="966" t="s">
        <v>196</v>
      </c>
      <c r="B4696" s="962" t="s">
        <v>687</v>
      </c>
      <c r="C4696" s="964">
        <v>272445.60123013839</v>
      </c>
      <c r="D4696" s="978" t="s">
        <v>748</v>
      </c>
      <c r="E4696" s="962">
        <v>504</v>
      </c>
      <c r="F4696" s="962">
        <v>2</v>
      </c>
      <c r="G4696" s="962" t="s">
        <v>685</v>
      </c>
      <c r="H4696" s="962" t="s">
        <v>146</v>
      </c>
      <c r="I4696" s="962" t="s">
        <v>681</v>
      </c>
    </row>
    <row r="4697" spans="1:9">
      <c r="A4697" s="966" t="s">
        <v>100</v>
      </c>
      <c r="B4697" s="962" t="s">
        <v>687</v>
      </c>
      <c r="C4697" s="964">
        <v>0</v>
      </c>
      <c r="D4697" s="978" t="s">
        <v>748</v>
      </c>
      <c r="E4697" s="962">
        <v>504</v>
      </c>
      <c r="F4697" s="962">
        <v>2</v>
      </c>
      <c r="G4697" s="962" t="s">
        <v>685</v>
      </c>
      <c r="H4697" s="962" t="s">
        <v>24</v>
      </c>
      <c r="I4697" s="962" t="s">
        <v>682</v>
      </c>
    </row>
    <row r="4698" spans="1:9">
      <c r="A4698" s="966" t="s">
        <v>198</v>
      </c>
      <c r="B4698" s="962" t="s">
        <v>687</v>
      </c>
      <c r="C4698" s="964">
        <v>0</v>
      </c>
      <c r="D4698" s="978" t="s">
        <v>748</v>
      </c>
      <c r="E4698" s="962">
        <v>504</v>
      </c>
      <c r="F4698" s="962">
        <v>2</v>
      </c>
      <c r="G4698" s="962" t="s">
        <v>685</v>
      </c>
      <c r="H4698" s="962" t="s">
        <v>146</v>
      </c>
      <c r="I4698" s="962" t="s">
        <v>683</v>
      </c>
    </row>
    <row r="4699" spans="1:9">
      <c r="A4699" s="966" t="s">
        <v>201</v>
      </c>
      <c r="B4699" s="962" t="s">
        <v>687</v>
      </c>
      <c r="C4699" s="964">
        <v>12210.447113955783</v>
      </c>
      <c r="D4699" s="978" t="s">
        <v>748</v>
      </c>
      <c r="E4699" s="962">
        <v>504</v>
      </c>
      <c r="F4699" s="962">
        <v>2</v>
      </c>
      <c r="G4699" s="962" t="s">
        <v>685</v>
      </c>
      <c r="H4699" s="962" t="s">
        <v>146</v>
      </c>
      <c r="I4699" s="963" t="s">
        <v>683</v>
      </c>
    </row>
    <row r="4700" spans="1:9">
      <c r="A4700" s="968" t="s">
        <v>103</v>
      </c>
      <c r="B4700" s="962" t="s">
        <v>687</v>
      </c>
      <c r="C4700" s="964">
        <v>610.52235569778907</v>
      </c>
      <c r="D4700" s="978" t="s">
        <v>748</v>
      </c>
      <c r="E4700" s="962">
        <v>504</v>
      </c>
      <c r="F4700" s="962">
        <v>2</v>
      </c>
      <c r="G4700" s="962" t="s">
        <v>685</v>
      </c>
      <c r="H4700" s="962" t="s">
        <v>79</v>
      </c>
      <c r="I4700" s="962" t="s">
        <v>682</v>
      </c>
    </row>
    <row r="4701" spans="1:9">
      <c r="A4701" s="968" t="s">
        <v>107</v>
      </c>
      <c r="B4701" s="962" t="s">
        <v>687</v>
      </c>
      <c r="C4701" s="964">
        <v>763.15294462223642</v>
      </c>
      <c r="D4701" s="978" t="s">
        <v>748</v>
      </c>
      <c r="E4701" s="962">
        <v>504</v>
      </c>
      <c r="F4701" s="962">
        <v>2</v>
      </c>
      <c r="G4701" s="962" t="s">
        <v>685</v>
      </c>
      <c r="H4701" s="962" t="s">
        <v>79</v>
      </c>
      <c r="I4701" s="962" t="s">
        <v>682</v>
      </c>
    </row>
    <row r="4702" spans="1:9">
      <c r="A4702" s="968" t="s">
        <v>108</v>
      </c>
      <c r="B4702" s="962" t="s">
        <v>687</v>
      </c>
      <c r="C4702" s="964">
        <v>610.52235569778907</v>
      </c>
      <c r="D4702" s="978" t="s">
        <v>748</v>
      </c>
      <c r="E4702" s="962">
        <v>504</v>
      </c>
      <c r="F4702" s="962">
        <v>2</v>
      </c>
      <c r="G4702" s="962" t="s">
        <v>685</v>
      </c>
      <c r="H4702" s="962" t="s">
        <v>32</v>
      </c>
      <c r="I4702" s="962" t="s">
        <v>682</v>
      </c>
    </row>
    <row r="4703" spans="1:9">
      <c r="A4703" s="966" t="s">
        <v>203</v>
      </c>
      <c r="B4703" s="962" t="s">
        <v>687</v>
      </c>
      <c r="C4703" s="964">
        <v>75399.510928676944</v>
      </c>
      <c r="D4703" s="978" t="s">
        <v>748</v>
      </c>
      <c r="E4703" s="962">
        <v>504</v>
      </c>
      <c r="F4703" s="962">
        <v>2</v>
      </c>
      <c r="G4703" s="962" t="s">
        <v>685</v>
      </c>
      <c r="H4703" s="962" t="s">
        <v>146</v>
      </c>
      <c r="I4703" s="963" t="s">
        <v>681</v>
      </c>
    </row>
    <row r="4704" spans="1:9">
      <c r="A4704" s="966" t="s">
        <v>204</v>
      </c>
      <c r="B4704" s="962" t="s">
        <v>687</v>
      </c>
      <c r="C4704" s="964">
        <v>801005.33067549916</v>
      </c>
      <c r="D4704" s="978" t="s">
        <v>748</v>
      </c>
      <c r="E4704" s="962">
        <v>504</v>
      </c>
      <c r="F4704" s="962">
        <v>2</v>
      </c>
      <c r="G4704" s="962" t="s">
        <v>685</v>
      </c>
      <c r="H4704" s="962" t="s">
        <v>146</v>
      </c>
      <c r="I4704" s="963" t="s">
        <v>681</v>
      </c>
    </row>
    <row r="4705" spans="1:9">
      <c r="A4705" s="966" t="s">
        <v>262</v>
      </c>
      <c r="B4705" s="962" t="s">
        <v>687</v>
      </c>
      <c r="C4705" s="964">
        <v>176196.75185438193</v>
      </c>
      <c r="D4705" s="978" t="s">
        <v>748</v>
      </c>
      <c r="E4705" s="962">
        <v>504</v>
      </c>
      <c r="F4705" s="962">
        <v>2</v>
      </c>
      <c r="G4705" s="962" t="s">
        <v>685</v>
      </c>
      <c r="H4705" s="962" t="s">
        <v>146</v>
      </c>
      <c r="I4705" s="963" t="s">
        <v>681</v>
      </c>
    </row>
    <row r="4706" spans="1:9">
      <c r="A4706" s="966" t="s">
        <v>263</v>
      </c>
      <c r="B4706" s="962" t="s">
        <v>687</v>
      </c>
      <c r="C4706" s="964">
        <v>847.94771624692919</v>
      </c>
      <c r="D4706" s="978" t="s">
        <v>748</v>
      </c>
      <c r="E4706" s="962">
        <v>504</v>
      </c>
      <c r="F4706" s="962">
        <v>2</v>
      </c>
      <c r="G4706" s="962" t="s">
        <v>685</v>
      </c>
      <c r="H4706" s="962" t="s">
        <v>24</v>
      </c>
      <c r="I4706" s="962" t="s">
        <v>683</v>
      </c>
    </row>
    <row r="4707" spans="1:9">
      <c r="A4707" s="969" t="s">
        <v>122</v>
      </c>
      <c r="B4707" s="962" t="s">
        <v>687</v>
      </c>
      <c r="C4707" s="964">
        <v>915.78353354668354</v>
      </c>
      <c r="D4707" s="978" t="s">
        <v>748</v>
      </c>
      <c r="E4707" s="962">
        <v>504</v>
      </c>
      <c r="F4707" s="962">
        <v>2</v>
      </c>
      <c r="G4707" s="962" t="s">
        <v>685</v>
      </c>
      <c r="H4707" s="962" t="s">
        <v>79</v>
      </c>
      <c r="I4707" s="962" t="s">
        <v>683</v>
      </c>
    </row>
    <row r="4708" spans="1:9">
      <c r="A4708" s="969" t="s">
        <v>120</v>
      </c>
      <c r="B4708" s="962" t="s">
        <v>687</v>
      </c>
      <c r="C4708" s="964">
        <v>305.26117784889453</v>
      </c>
      <c r="D4708" s="978" t="s">
        <v>748</v>
      </c>
      <c r="E4708" s="962">
        <v>504</v>
      </c>
      <c r="F4708" s="962">
        <v>2</v>
      </c>
      <c r="G4708" s="962" t="s">
        <v>685</v>
      </c>
      <c r="H4708" s="962" t="s">
        <v>79</v>
      </c>
    </row>
    <row r="4709" spans="1:9">
      <c r="A4709" s="969" t="s">
        <v>123</v>
      </c>
      <c r="B4709" s="962" t="s">
        <v>687</v>
      </c>
      <c r="C4709" s="964">
        <v>0</v>
      </c>
      <c r="D4709" s="978" t="s">
        <v>748</v>
      </c>
      <c r="E4709" s="962">
        <v>504</v>
      </c>
      <c r="F4709" s="962">
        <v>2</v>
      </c>
      <c r="G4709" s="962" t="s">
        <v>685</v>
      </c>
      <c r="H4709" s="962" t="s">
        <v>54</v>
      </c>
      <c r="I4709" s="962" t="s">
        <v>683</v>
      </c>
    </row>
    <row r="4710" spans="1:9">
      <c r="A4710" s="967" t="s">
        <v>214</v>
      </c>
      <c r="B4710" s="962" t="s">
        <v>687</v>
      </c>
      <c r="C4710" s="964">
        <v>5087.6862974815758</v>
      </c>
      <c r="D4710" s="978" t="s">
        <v>748</v>
      </c>
      <c r="E4710" s="962">
        <v>504</v>
      </c>
      <c r="F4710" s="962">
        <v>2</v>
      </c>
      <c r="G4710" s="962" t="s">
        <v>685</v>
      </c>
      <c r="H4710" s="962" t="s">
        <v>146</v>
      </c>
      <c r="I4710" s="962" t="s">
        <v>683</v>
      </c>
    </row>
    <row r="4711" spans="1:9" ht="15.6">
      <c r="A4711" s="967" t="s">
        <v>218</v>
      </c>
      <c r="B4711" s="962" t="s">
        <v>687</v>
      </c>
      <c r="C4711" s="964">
        <v>610.52235569778907</v>
      </c>
      <c r="D4711" s="978" t="s">
        <v>748</v>
      </c>
      <c r="E4711" s="962">
        <v>504</v>
      </c>
      <c r="F4711" s="962">
        <v>2</v>
      </c>
      <c r="G4711" s="962" t="s">
        <v>685</v>
      </c>
      <c r="H4711" s="962" t="s">
        <v>146</v>
      </c>
      <c r="I4711" s="973" t="s">
        <v>742</v>
      </c>
    </row>
    <row r="4712" spans="1:9">
      <c r="A4712" s="969" t="s">
        <v>126</v>
      </c>
      <c r="B4712" s="962" t="s">
        <v>687</v>
      </c>
      <c r="C4712" s="964">
        <v>0</v>
      </c>
      <c r="D4712" s="978" t="s">
        <v>748</v>
      </c>
      <c r="E4712" s="962">
        <v>504</v>
      </c>
      <c r="F4712" s="962">
        <v>2</v>
      </c>
      <c r="G4712" s="962" t="s">
        <v>685</v>
      </c>
      <c r="H4712" s="962" t="s">
        <v>32</v>
      </c>
      <c r="I4712" s="962" t="s">
        <v>681</v>
      </c>
    </row>
    <row r="4713" spans="1:9">
      <c r="A4713" s="968" t="s">
        <v>129</v>
      </c>
      <c r="B4713" s="962" t="s">
        <v>687</v>
      </c>
      <c r="C4713" s="964">
        <v>763.15294462223642</v>
      </c>
      <c r="D4713" s="978" t="s">
        <v>748</v>
      </c>
      <c r="E4713" s="962">
        <v>504</v>
      </c>
      <c r="F4713" s="962">
        <v>2</v>
      </c>
      <c r="G4713" s="962" t="s">
        <v>685</v>
      </c>
      <c r="H4713" s="962" t="s">
        <v>24</v>
      </c>
      <c r="I4713" s="962" t="s">
        <v>682</v>
      </c>
    </row>
    <row r="4714" spans="1:9">
      <c r="A4714" s="968" t="s">
        <v>264</v>
      </c>
      <c r="B4714" s="962" t="s">
        <v>687</v>
      </c>
      <c r="C4714" s="964">
        <v>0</v>
      </c>
      <c r="D4714" s="978" t="s">
        <v>748</v>
      </c>
      <c r="E4714" s="962">
        <v>504</v>
      </c>
      <c r="F4714" s="962">
        <v>2</v>
      </c>
      <c r="G4714" s="962" t="s">
        <v>685</v>
      </c>
      <c r="H4714" s="962" t="s">
        <v>133</v>
      </c>
      <c r="I4714" s="962" t="s">
        <v>682</v>
      </c>
    </row>
    <row r="4715" spans="1:9">
      <c r="A4715" s="968" t="s">
        <v>138</v>
      </c>
      <c r="B4715" s="962" t="s">
        <v>687</v>
      </c>
      <c r="C4715" s="964">
        <v>305.26117784889453</v>
      </c>
      <c r="D4715" s="978" t="s">
        <v>748</v>
      </c>
      <c r="E4715" s="962">
        <v>504</v>
      </c>
      <c r="F4715" s="962">
        <v>2</v>
      </c>
      <c r="G4715" s="962" t="s">
        <v>685</v>
      </c>
      <c r="H4715" s="962" t="s">
        <v>87</v>
      </c>
      <c r="I4715" s="962" t="s">
        <v>682</v>
      </c>
    </row>
    <row r="4716" spans="1:9">
      <c r="A4716" s="966" t="s">
        <v>212</v>
      </c>
      <c r="B4716" s="962" t="s">
        <v>687</v>
      </c>
      <c r="C4716" s="964">
        <v>1953.6715382329253</v>
      </c>
      <c r="D4716" s="978" t="s">
        <v>748</v>
      </c>
      <c r="E4716" s="962">
        <v>504</v>
      </c>
      <c r="F4716" s="962">
        <v>2</v>
      </c>
      <c r="G4716" s="962" t="s">
        <v>685</v>
      </c>
      <c r="H4716" s="962" t="s">
        <v>146</v>
      </c>
      <c r="I4716" s="962" t="s">
        <v>705</v>
      </c>
    </row>
    <row r="4717" spans="1:9">
      <c r="A4717" s="962" t="s">
        <v>20</v>
      </c>
      <c r="B4717" s="962" t="s">
        <v>687</v>
      </c>
      <c r="C4717" s="964">
        <v>524.03325692421629</v>
      </c>
      <c r="D4717" s="978" t="s">
        <v>748</v>
      </c>
      <c r="E4717" s="962">
        <v>504</v>
      </c>
      <c r="F4717" s="962">
        <v>3</v>
      </c>
      <c r="G4717" s="962" t="s">
        <v>685</v>
      </c>
      <c r="H4717" s="962" t="s">
        <v>24</v>
      </c>
      <c r="I4717" s="963" t="s">
        <v>683</v>
      </c>
    </row>
    <row r="4718" spans="1:9">
      <c r="A4718" s="962" t="s">
        <v>143</v>
      </c>
      <c r="B4718" s="962" t="s">
        <v>687</v>
      </c>
      <c r="C4718" s="964">
        <v>5908.9267246282316</v>
      </c>
      <c r="D4718" s="978" t="s">
        <v>748</v>
      </c>
      <c r="E4718" s="962">
        <v>504</v>
      </c>
      <c r="F4718" s="962">
        <v>3</v>
      </c>
      <c r="G4718" s="962" t="s">
        <v>685</v>
      </c>
      <c r="H4718" s="962" t="s">
        <v>146</v>
      </c>
      <c r="I4718" s="963" t="s">
        <v>681</v>
      </c>
    </row>
    <row r="4719" spans="1:9">
      <c r="A4719" s="966" t="s">
        <v>152</v>
      </c>
      <c r="B4719" s="962" t="s">
        <v>687</v>
      </c>
      <c r="C4719" s="964">
        <v>17076.256130806356</v>
      </c>
      <c r="D4719" s="978" t="s">
        <v>748</v>
      </c>
      <c r="E4719" s="962">
        <v>504</v>
      </c>
      <c r="F4719" s="962">
        <v>3</v>
      </c>
      <c r="G4719" s="962" t="s">
        <v>685</v>
      </c>
      <c r="H4719" s="962" t="s">
        <v>146</v>
      </c>
      <c r="I4719" s="963" t="s">
        <v>681</v>
      </c>
    </row>
    <row r="4720" spans="1:9">
      <c r="A4720" s="966" t="s">
        <v>158</v>
      </c>
      <c r="B4720" s="962" t="s">
        <v>687</v>
      </c>
      <c r="C4720" s="964">
        <v>17118.419726191059</v>
      </c>
      <c r="D4720" s="978" t="s">
        <v>748</v>
      </c>
      <c r="E4720" s="962">
        <v>504</v>
      </c>
      <c r="F4720" s="962">
        <v>3</v>
      </c>
      <c r="G4720" s="962" t="s">
        <v>685</v>
      </c>
      <c r="H4720" s="962" t="s">
        <v>146</v>
      </c>
      <c r="I4720" s="963" t="s">
        <v>683</v>
      </c>
    </row>
    <row r="4721" spans="1:9">
      <c r="A4721" s="966" t="s">
        <v>30</v>
      </c>
      <c r="B4721" s="962" t="s">
        <v>687</v>
      </c>
      <c r="C4721" s="964">
        <v>3752.5599892389278</v>
      </c>
      <c r="D4721" s="978" t="s">
        <v>748</v>
      </c>
      <c r="E4721" s="962">
        <v>504</v>
      </c>
      <c r="F4721" s="962">
        <v>3</v>
      </c>
      <c r="G4721" s="962" t="s">
        <v>685</v>
      </c>
      <c r="H4721" s="962" t="s">
        <v>32</v>
      </c>
      <c r="I4721" s="963" t="s">
        <v>681</v>
      </c>
    </row>
    <row r="4722" spans="1:9">
      <c r="A4722" s="967" t="s">
        <v>39</v>
      </c>
      <c r="B4722" s="962" t="s">
        <v>687</v>
      </c>
      <c r="C4722" s="964">
        <v>252.98157230824231</v>
      </c>
      <c r="D4722" s="978" t="s">
        <v>748</v>
      </c>
      <c r="E4722" s="962">
        <v>504</v>
      </c>
      <c r="F4722" s="962">
        <v>3</v>
      </c>
      <c r="G4722" s="962" t="s">
        <v>685</v>
      </c>
      <c r="H4722" s="962" t="s">
        <v>24</v>
      </c>
      <c r="I4722" s="963" t="s">
        <v>682</v>
      </c>
    </row>
    <row r="4723" spans="1:9">
      <c r="A4723" s="968" t="s">
        <v>70</v>
      </c>
      <c r="B4723" s="962" t="s">
        <v>687</v>
      </c>
      <c r="C4723" s="964">
        <v>2403.3249369283021</v>
      </c>
      <c r="D4723" s="978" t="s">
        <v>748</v>
      </c>
      <c r="E4723" s="962">
        <v>504</v>
      </c>
      <c r="F4723" s="962">
        <v>3</v>
      </c>
      <c r="G4723" s="962" t="s">
        <v>685</v>
      </c>
      <c r="H4723" s="962" t="s">
        <v>32</v>
      </c>
      <c r="I4723" s="963" t="s">
        <v>711</v>
      </c>
    </row>
    <row r="4724" spans="1:9">
      <c r="A4724" s="968" t="s">
        <v>746</v>
      </c>
      <c r="B4724" s="962" t="s">
        <v>687</v>
      </c>
      <c r="C4724" s="964">
        <v>2150.3433646200597</v>
      </c>
      <c r="D4724" s="978" t="s">
        <v>748</v>
      </c>
      <c r="E4724" s="962">
        <v>504</v>
      </c>
      <c r="F4724" s="962">
        <v>3</v>
      </c>
      <c r="G4724" s="962" t="s">
        <v>685</v>
      </c>
      <c r="H4724" s="962" t="s">
        <v>46</v>
      </c>
      <c r="I4724" s="963" t="s">
        <v>682</v>
      </c>
    </row>
    <row r="4725" spans="1:9">
      <c r="A4725" s="968" t="s">
        <v>63</v>
      </c>
      <c r="B4725" s="962" t="s">
        <v>687</v>
      </c>
      <c r="C4725" s="964">
        <v>1264.9078615412116</v>
      </c>
      <c r="D4725" s="978" t="s">
        <v>748</v>
      </c>
      <c r="E4725" s="962">
        <v>504</v>
      </c>
      <c r="F4725" s="962">
        <v>3</v>
      </c>
      <c r="G4725" s="962" t="s">
        <v>685</v>
      </c>
      <c r="H4725" s="962" t="s">
        <v>64</v>
      </c>
      <c r="I4725" s="963" t="s">
        <v>683</v>
      </c>
    </row>
    <row r="4726" spans="1:9">
      <c r="A4726" s="966" t="s">
        <v>166</v>
      </c>
      <c r="B4726" s="962" t="s">
        <v>687</v>
      </c>
      <c r="C4726" s="964">
        <v>0</v>
      </c>
      <c r="D4726" s="978" t="s">
        <v>748</v>
      </c>
      <c r="E4726" s="962">
        <v>504</v>
      </c>
      <c r="F4726" s="962">
        <v>3</v>
      </c>
      <c r="G4726" s="962" t="s">
        <v>685</v>
      </c>
      <c r="H4726" s="962" t="s">
        <v>146</v>
      </c>
      <c r="I4726" s="963" t="s">
        <v>683</v>
      </c>
    </row>
    <row r="4727" spans="1:9">
      <c r="A4727" s="966" t="s">
        <v>173</v>
      </c>
      <c r="B4727" s="962" t="s">
        <v>687</v>
      </c>
      <c r="C4727" s="964">
        <v>0</v>
      </c>
      <c r="D4727" s="978" t="s">
        <v>748</v>
      </c>
      <c r="E4727" s="962">
        <v>504</v>
      </c>
      <c r="F4727" s="962">
        <v>3</v>
      </c>
      <c r="G4727" s="962" t="s">
        <v>685</v>
      </c>
      <c r="H4727" s="962" t="s">
        <v>146</v>
      </c>
      <c r="I4727" s="963" t="s">
        <v>683</v>
      </c>
    </row>
    <row r="4728" spans="1:9">
      <c r="A4728" s="969" t="s">
        <v>52</v>
      </c>
      <c r="B4728" s="962" t="s">
        <v>687</v>
      </c>
      <c r="C4728" s="964">
        <v>5312.6130184730891</v>
      </c>
      <c r="D4728" s="978" t="s">
        <v>748</v>
      </c>
      <c r="E4728" s="962">
        <v>504</v>
      </c>
      <c r="F4728" s="962">
        <v>3</v>
      </c>
      <c r="G4728" s="962" t="s">
        <v>685</v>
      </c>
      <c r="H4728" s="962" t="s">
        <v>54</v>
      </c>
      <c r="I4728" s="962" t="s">
        <v>721</v>
      </c>
    </row>
    <row r="4729" spans="1:9">
      <c r="A4729" s="966" t="s">
        <v>185</v>
      </c>
      <c r="B4729" s="962" t="s">
        <v>687</v>
      </c>
      <c r="C4729" s="964">
        <v>283971.81491600198</v>
      </c>
      <c r="D4729" s="978" t="s">
        <v>748</v>
      </c>
      <c r="E4729" s="962">
        <v>504</v>
      </c>
      <c r="F4729" s="962">
        <v>3</v>
      </c>
      <c r="G4729" s="962" t="s">
        <v>685</v>
      </c>
      <c r="H4729" s="962" t="s">
        <v>146</v>
      </c>
      <c r="I4729" s="963" t="s">
        <v>681</v>
      </c>
    </row>
    <row r="4730" spans="1:9">
      <c r="A4730" s="968" t="s">
        <v>747</v>
      </c>
      <c r="B4730" s="962" t="s">
        <v>687</v>
      </c>
      <c r="C4730" s="964">
        <v>2529.8157230824231</v>
      </c>
      <c r="D4730" s="978" t="s">
        <v>748</v>
      </c>
      <c r="E4730" s="962">
        <v>504</v>
      </c>
      <c r="F4730" s="962">
        <v>3</v>
      </c>
      <c r="G4730" s="962" t="s">
        <v>685</v>
      </c>
      <c r="H4730" s="962" t="s">
        <v>24</v>
      </c>
      <c r="I4730" s="962" t="s">
        <v>683</v>
      </c>
    </row>
    <row r="4731" spans="1:9">
      <c r="A4731" s="966" t="s">
        <v>181</v>
      </c>
      <c r="B4731" s="962" t="s">
        <v>687</v>
      </c>
      <c r="C4731" s="964">
        <v>20643.296300352573</v>
      </c>
      <c r="D4731" s="978" t="s">
        <v>748</v>
      </c>
      <c r="E4731" s="962">
        <v>504</v>
      </c>
      <c r="F4731" s="962">
        <v>3</v>
      </c>
      <c r="G4731" s="962" t="s">
        <v>685</v>
      </c>
      <c r="H4731" s="962" t="s">
        <v>146</v>
      </c>
      <c r="I4731" s="963" t="s">
        <v>681</v>
      </c>
    </row>
    <row r="4732" spans="1:9">
      <c r="A4732" s="967" t="s">
        <v>261</v>
      </c>
      <c r="B4732" s="962" t="s">
        <v>687</v>
      </c>
      <c r="C4732" s="964">
        <v>2479.2194086207746</v>
      </c>
      <c r="D4732" s="978" t="s">
        <v>748</v>
      </c>
      <c r="E4732" s="962">
        <v>504</v>
      </c>
      <c r="F4732" s="962">
        <v>3</v>
      </c>
      <c r="G4732" s="962" t="s">
        <v>685</v>
      </c>
      <c r="H4732" s="962" t="s">
        <v>79</v>
      </c>
      <c r="I4732" s="962" t="s">
        <v>683</v>
      </c>
    </row>
    <row r="4733" spans="1:9">
      <c r="A4733" s="966" t="s">
        <v>190</v>
      </c>
      <c r="B4733" s="962" t="s">
        <v>687</v>
      </c>
      <c r="C4733" s="964">
        <v>16848.572715728937</v>
      </c>
      <c r="D4733" s="978" t="s">
        <v>748</v>
      </c>
      <c r="E4733" s="962">
        <v>504</v>
      </c>
      <c r="F4733" s="962">
        <v>3</v>
      </c>
      <c r="G4733" s="962" t="s">
        <v>685</v>
      </c>
      <c r="H4733" s="962" t="s">
        <v>146</v>
      </c>
      <c r="I4733" s="963" t="s">
        <v>681</v>
      </c>
    </row>
    <row r="4734" spans="1:9">
      <c r="A4734" s="968" t="s">
        <v>83</v>
      </c>
      <c r="B4734" s="962" t="s">
        <v>687</v>
      </c>
      <c r="C4734" s="964">
        <v>0</v>
      </c>
      <c r="D4734" s="978" t="s">
        <v>748</v>
      </c>
      <c r="E4734" s="962">
        <v>504</v>
      </c>
      <c r="F4734" s="962">
        <v>3</v>
      </c>
      <c r="G4734" s="962" t="s">
        <v>685</v>
      </c>
      <c r="H4734" s="962" t="s">
        <v>87</v>
      </c>
      <c r="I4734" s="962" t="s">
        <v>682</v>
      </c>
    </row>
    <row r="4735" spans="1:9">
      <c r="A4735" s="966" t="s">
        <v>192</v>
      </c>
      <c r="B4735" s="962" t="s">
        <v>687</v>
      </c>
      <c r="C4735" s="964">
        <v>0</v>
      </c>
      <c r="D4735" s="978" t="s">
        <v>748</v>
      </c>
      <c r="E4735" s="962">
        <v>504</v>
      </c>
      <c r="F4735" s="962">
        <v>3</v>
      </c>
      <c r="G4735" s="962" t="s">
        <v>685</v>
      </c>
      <c r="H4735" s="962" t="s">
        <v>146</v>
      </c>
      <c r="I4735" s="962" t="s">
        <v>683</v>
      </c>
    </row>
    <row r="4736" spans="1:9">
      <c r="A4736" s="966" t="s">
        <v>94</v>
      </c>
      <c r="B4736" s="962" t="s">
        <v>687</v>
      </c>
      <c r="C4736" s="964">
        <v>5945.0669492436946</v>
      </c>
      <c r="D4736" s="978" t="s">
        <v>748</v>
      </c>
      <c r="E4736" s="962">
        <v>504</v>
      </c>
      <c r="F4736" s="962">
        <v>3</v>
      </c>
      <c r="G4736" s="962" t="s">
        <v>685</v>
      </c>
      <c r="H4736" s="962" t="s">
        <v>95</v>
      </c>
      <c r="I4736" s="962" t="s">
        <v>726</v>
      </c>
    </row>
    <row r="4737" spans="1:9">
      <c r="A4737" s="966" t="s">
        <v>196</v>
      </c>
      <c r="B4737" s="962" t="s">
        <v>687</v>
      </c>
      <c r="C4737" s="964">
        <v>202746.6600927485</v>
      </c>
      <c r="D4737" s="978" t="s">
        <v>748</v>
      </c>
      <c r="E4737" s="962">
        <v>504</v>
      </c>
      <c r="F4737" s="962">
        <v>3</v>
      </c>
      <c r="G4737" s="962" t="s">
        <v>685</v>
      </c>
      <c r="H4737" s="962" t="s">
        <v>146</v>
      </c>
      <c r="I4737" s="962" t="s">
        <v>681</v>
      </c>
    </row>
    <row r="4738" spans="1:9">
      <c r="A4738" s="966" t="s">
        <v>100</v>
      </c>
      <c r="B4738" s="962" t="s">
        <v>687</v>
      </c>
      <c r="C4738" s="964">
        <v>0</v>
      </c>
      <c r="D4738" s="978" t="s">
        <v>748</v>
      </c>
      <c r="E4738" s="962">
        <v>504</v>
      </c>
      <c r="F4738" s="962">
        <v>3</v>
      </c>
      <c r="G4738" s="962" t="s">
        <v>685</v>
      </c>
      <c r="H4738" s="962" t="s">
        <v>24</v>
      </c>
      <c r="I4738" s="962" t="s">
        <v>682</v>
      </c>
    </row>
    <row r="4739" spans="1:9">
      <c r="A4739" s="966" t="s">
        <v>198</v>
      </c>
      <c r="B4739" s="962" t="s">
        <v>687</v>
      </c>
      <c r="C4739" s="964">
        <v>0</v>
      </c>
      <c r="D4739" s="978" t="s">
        <v>748</v>
      </c>
      <c r="E4739" s="962">
        <v>504</v>
      </c>
      <c r="F4739" s="962">
        <v>3</v>
      </c>
      <c r="G4739" s="962" t="s">
        <v>685</v>
      </c>
      <c r="H4739" s="962" t="s">
        <v>146</v>
      </c>
      <c r="I4739" s="962" t="s">
        <v>683</v>
      </c>
    </row>
    <row r="4740" spans="1:9">
      <c r="A4740" s="966" t="s">
        <v>201</v>
      </c>
      <c r="B4740" s="962" t="s">
        <v>687</v>
      </c>
      <c r="C4740" s="964">
        <v>8348.3918861719958</v>
      </c>
      <c r="D4740" s="978" t="s">
        <v>748</v>
      </c>
      <c r="E4740" s="962">
        <v>504</v>
      </c>
      <c r="F4740" s="962">
        <v>3</v>
      </c>
      <c r="G4740" s="962" t="s">
        <v>685</v>
      </c>
      <c r="H4740" s="962" t="s">
        <v>146</v>
      </c>
      <c r="I4740" s="963" t="s">
        <v>683</v>
      </c>
    </row>
    <row r="4741" spans="1:9">
      <c r="A4741" s="968" t="s">
        <v>103</v>
      </c>
      <c r="B4741" s="962" t="s">
        <v>687</v>
      </c>
      <c r="C4741" s="964">
        <v>1897.3617923118175</v>
      </c>
      <c r="D4741" s="978" t="s">
        <v>748</v>
      </c>
      <c r="E4741" s="962">
        <v>504</v>
      </c>
      <c r="F4741" s="962">
        <v>3</v>
      </c>
      <c r="G4741" s="962" t="s">
        <v>685</v>
      </c>
      <c r="H4741" s="962" t="s">
        <v>79</v>
      </c>
      <c r="I4741" s="962" t="s">
        <v>682</v>
      </c>
    </row>
    <row r="4742" spans="1:9">
      <c r="A4742" s="968" t="s">
        <v>107</v>
      </c>
      <c r="B4742" s="962" t="s">
        <v>687</v>
      </c>
      <c r="C4742" s="964">
        <v>758.94471692472689</v>
      </c>
      <c r="D4742" s="978" t="s">
        <v>748</v>
      </c>
      <c r="E4742" s="962">
        <v>504</v>
      </c>
      <c r="F4742" s="962">
        <v>3</v>
      </c>
      <c r="G4742" s="962" t="s">
        <v>685</v>
      </c>
      <c r="H4742" s="962" t="s">
        <v>79</v>
      </c>
      <c r="I4742" s="962" t="s">
        <v>682</v>
      </c>
    </row>
    <row r="4743" spans="1:9">
      <c r="A4743" s="968" t="s">
        <v>108</v>
      </c>
      <c r="B4743" s="962" t="s">
        <v>687</v>
      </c>
      <c r="C4743" s="964">
        <v>1264.9078615412116</v>
      </c>
      <c r="D4743" s="978" t="s">
        <v>748</v>
      </c>
      <c r="E4743" s="962">
        <v>504</v>
      </c>
      <c r="F4743" s="962">
        <v>3</v>
      </c>
      <c r="G4743" s="962" t="s">
        <v>685</v>
      </c>
      <c r="H4743" s="962" t="s">
        <v>32</v>
      </c>
      <c r="I4743" s="962" t="s">
        <v>682</v>
      </c>
    </row>
    <row r="4744" spans="1:9">
      <c r="A4744" s="966" t="s">
        <v>203</v>
      </c>
      <c r="B4744" s="962" t="s">
        <v>687</v>
      </c>
      <c r="C4744" s="964">
        <v>108529.09452023596</v>
      </c>
      <c r="D4744" s="978" t="s">
        <v>748</v>
      </c>
      <c r="E4744" s="962">
        <v>504</v>
      </c>
      <c r="F4744" s="962">
        <v>3</v>
      </c>
      <c r="G4744" s="962" t="s">
        <v>685</v>
      </c>
      <c r="H4744" s="962" t="s">
        <v>146</v>
      </c>
      <c r="I4744" s="963" t="s">
        <v>681</v>
      </c>
    </row>
    <row r="4745" spans="1:9">
      <c r="A4745" s="966" t="s">
        <v>204</v>
      </c>
      <c r="B4745" s="962" t="s">
        <v>687</v>
      </c>
      <c r="C4745" s="964">
        <v>939269.98166604212</v>
      </c>
      <c r="D4745" s="978" t="s">
        <v>748</v>
      </c>
      <c r="E4745" s="962">
        <v>504</v>
      </c>
      <c r="F4745" s="962">
        <v>3</v>
      </c>
      <c r="G4745" s="962" t="s">
        <v>685</v>
      </c>
      <c r="H4745" s="962" t="s">
        <v>146</v>
      </c>
      <c r="I4745" s="963" t="s">
        <v>681</v>
      </c>
    </row>
    <row r="4746" spans="1:9">
      <c r="A4746" s="966" t="s">
        <v>262</v>
      </c>
      <c r="B4746" s="962" t="s">
        <v>687</v>
      </c>
      <c r="C4746" s="964">
        <v>242255.15364237284</v>
      </c>
      <c r="D4746" s="978" t="s">
        <v>748</v>
      </c>
      <c r="E4746" s="962">
        <v>504</v>
      </c>
      <c r="F4746" s="962">
        <v>3</v>
      </c>
      <c r="G4746" s="962" t="s">
        <v>685</v>
      </c>
      <c r="H4746" s="962" t="s">
        <v>146</v>
      </c>
      <c r="I4746" s="963" t="s">
        <v>681</v>
      </c>
    </row>
    <row r="4747" spans="1:9">
      <c r="A4747" s="966" t="s">
        <v>263</v>
      </c>
      <c r="B4747" s="962" t="s">
        <v>687</v>
      </c>
      <c r="C4747" s="964">
        <v>291.47876809427919</v>
      </c>
      <c r="D4747" s="978" t="s">
        <v>748</v>
      </c>
      <c r="E4747" s="962">
        <v>504</v>
      </c>
      <c r="F4747" s="962">
        <v>3</v>
      </c>
      <c r="G4747" s="962" t="s">
        <v>685</v>
      </c>
      <c r="H4747" s="962" t="s">
        <v>24</v>
      </c>
      <c r="I4747" s="962" t="s">
        <v>683</v>
      </c>
    </row>
    <row r="4748" spans="1:9">
      <c r="A4748" s="969" t="s">
        <v>122</v>
      </c>
      <c r="B4748" s="962" t="s">
        <v>687</v>
      </c>
      <c r="C4748" s="964">
        <v>379.47235846236345</v>
      </c>
      <c r="D4748" s="978" t="s">
        <v>748</v>
      </c>
      <c r="E4748" s="962">
        <v>504</v>
      </c>
      <c r="F4748" s="962">
        <v>3</v>
      </c>
      <c r="G4748" s="962" t="s">
        <v>685</v>
      </c>
      <c r="H4748" s="962" t="s">
        <v>79</v>
      </c>
      <c r="I4748" s="962" t="s">
        <v>683</v>
      </c>
    </row>
    <row r="4749" spans="1:9">
      <c r="A4749" s="969" t="s">
        <v>120</v>
      </c>
      <c r="B4749" s="962" t="s">
        <v>687</v>
      </c>
      <c r="C4749" s="964">
        <v>505.96314461648461</v>
      </c>
      <c r="D4749" s="978" t="s">
        <v>748</v>
      </c>
      <c r="E4749" s="962">
        <v>504</v>
      </c>
      <c r="F4749" s="962">
        <v>3</v>
      </c>
      <c r="G4749" s="962" t="s">
        <v>685</v>
      </c>
      <c r="H4749" s="962" t="s">
        <v>79</v>
      </c>
    </row>
    <row r="4750" spans="1:9">
      <c r="A4750" s="969" t="s">
        <v>123</v>
      </c>
      <c r="B4750" s="962" t="s">
        <v>687</v>
      </c>
      <c r="C4750" s="964">
        <v>126.49078615412115</v>
      </c>
      <c r="D4750" s="978" t="s">
        <v>748</v>
      </c>
      <c r="E4750" s="962">
        <v>504</v>
      </c>
      <c r="F4750" s="962">
        <v>3</v>
      </c>
      <c r="G4750" s="962" t="s">
        <v>685</v>
      </c>
      <c r="H4750" s="962" t="s">
        <v>54</v>
      </c>
      <c r="I4750" s="962" t="s">
        <v>683</v>
      </c>
    </row>
    <row r="4751" spans="1:9">
      <c r="A4751" s="967" t="s">
        <v>214</v>
      </c>
      <c r="B4751" s="962" t="s">
        <v>687</v>
      </c>
      <c r="C4751" s="964">
        <v>1770.8710061576962</v>
      </c>
      <c r="D4751" s="978" t="s">
        <v>748</v>
      </c>
      <c r="E4751" s="962">
        <v>504</v>
      </c>
      <c r="F4751" s="962">
        <v>3</v>
      </c>
      <c r="G4751" s="962" t="s">
        <v>685</v>
      </c>
      <c r="H4751" s="962" t="s">
        <v>146</v>
      </c>
      <c r="I4751" s="962" t="s">
        <v>683</v>
      </c>
    </row>
    <row r="4752" spans="1:9" ht="15.6">
      <c r="A4752" s="967" t="s">
        <v>218</v>
      </c>
      <c r="B4752" s="962" t="s">
        <v>687</v>
      </c>
      <c r="C4752" s="964">
        <v>569.20853769354528</v>
      </c>
      <c r="D4752" s="978" t="s">
        <v>748</v>
      </c>
      <c r="E4752" s="962">
        <v>504</v>
      </c>
      <c r="F4752" s="962">
        <v>3</v>
      </c>
      <c r="G4752" s="962" t="s">
        <v>685</v>
      </c>
      <c r="H4752" s="962" t="s">
        <v>146</v>
      </c>
      <c r="I4752" s="973" t="s">
        <v>742</v>
      </c>
    </row>
    <row r="4753" spans="1:9">
      <c r="A4753" s="969" t="s">
        <v>126</v>
      </c>
      <c r="B4753" s="962" t="s">
        <v>687</v>
      </c>
      <c r="C4753" s="964">
        <v>252.98157230824231</v>
      </c>
      <c r="D4753" s="978" t="s">
        <v>748</v>
      </c>
      <c r="E4753" s="962">
        <v>504</v>
      </c>
      <c r="F4753" s="962">
        <v>3</v>
      </c>
      <c r="G4753" s="962" t="s">
        <v>685</v>
      </c>
      <c r="H4753" s="962" t="s">
        <v>32</v>
      </c>
      <c r="I4753" s="962" t="s">
        <v>681</v>
      </c>
    </row>
    <row r="4754" spans="1:9">
      <c r="A4754" s="968" t="s">
        <v>129</v>
      </c>
      <c r="B4754" s="962" t="s">
        <v>687</v>
      </c>
      <c r="C4754" s="964">
        <v>126.49078615412115</v>
      </c>
      <c r="D4754" s="978" t="s">
        <v>748</v>
      </c>
      <c r="E4754" s="962">
        <v>504</v>
      </c>
      <c r="F4754" s="962">
        <v>3</v>
      </c>
      <c r="G4754" s="962" t="s">
        <v>685</v>
      </c>
      <c r="H4754" s="962" t="s">
        <v>24</v>
      </c>
      <c r="I4754" s="962" t="s">
        <v>682</v>
      </c>
    </row>
    <row r="4755" spans="1:9">
      <c r="A4755" s="968" t="s">
        <v>264</v>
      </c>
      <c r="B4755" s="962" t="s">
        <v>687</v>
      </c>
      <c r="C4755" s="964">
        <v>0</v>
      </c>
      <c r="D4755" s="978" t="s">
        <v>748</v>
      </c>
      <c r="E4755" s="962">
        <v>504</v>
      </c>
      <c r="F4755" s="962">
        <v>3</v>
      </c>
      <c r="G4755" s="962" t="s">
        <v>685</v>
      </c>
      <c r="H4755" s="962" t="s">
        <v>133</v>
      </c>
      <c r="I4755" s="962" t="s">
        <v>682</v>
      </c>
    </row>
    <row r="4756" spans="1:9">
      <c r="A4756" s="968" t="s">
        <v>138</v>
      </c>
      <c r="B4756" s="962" t="s">
        <v>687</v>
      </c>
      <c r="C4756" s="964">
        <v>505.96314461648461</v>
      </c>
      <c r="D4756" s="978" t="s">
        <v>748</v>
      </c>
      <c r="E4756" s="962">
        <v>504</v>
      </c>
      <c r="F4756" s="962">
        <v>3</v>
      </c>
      <c r="G4756" s="962" t="s">
        <v>685</v>
      </c>
      <c r="H4756" s="962" t="s">
        <v>87</v>
      </c>
      <c r="I4756" s="962" t="s">
        <v>682</v>
      </c>
    </row>
    <row r="4757" spans="1:9">
      <c r="A4757" s="966" t="s">
        <v>212</v>
      </c>
      <c r="B4757" s="962" t="s">
        <v>687</v>
      </c>
      <c r="C4757" s="964">
        <v>3604.9874053924532</v>
      </c>
      <c r="D4757" s="978" t="s">
        <v>748</v>
      </c>
      <c r="E4757" s="962">
        <v>504</v>
      </c>
      <c r="F4757" s="962">
        <v>3</v>
      </c>
      <c r="G4757" s="962" t="s">
        <v>685</v>
      </c>
      <c r="H4757" s="962" t="s">
        <v>146</v>
      </c>
      <c r="I4757" s="962" t="s">
        <v>705</v>
      </c>
    </row>
    <row r="4758" spans="1:9">
      <c r="A4758" s="962" t="s">
        <v>20</v>
      </c>
      <c r="B4758" s="962" t="s">
        <v>687</v>
      </c>
      <c r="C4758" s="964">
        <v>0</v>
      </c>
      <c r="D4758" s="978">
        <v>0</v>
      </c>
      <c r="E4758" s="962">
        <v>504</v>
      </c>
      <c r="F4758" s="962">
        <v>4</v>
      </c>
      <c r="G4758" s="962" t="s">
        <v>677</v>
      </c>
      <c r="H4758" s="962" t="s">
        <v>24</v>
      </c>
      <c r="I4758" s="963" t="s">
        <v>683</v>
      </c>
    </row>
    <row r="4759" spans="1:9">
      <c r="A4759" s="962" t="s">
        <v>143</v>
      </c>
      <c r="B4759" s="962" t="s">
        <v>687</v>
      </c>
      <c r="C4759" s="964">
        <v>1157.0457184388792</v>
      </c>
      <c r="D4759" s="978">
        <v>0</v>
      </c>
      <c r="E4759" s="962">
        <v>504</v>
      </c>
      <c r="F4759" s="962">
        <v>4</v>
      </c>
      <c r="G4759" s="962" t="s">
        <v>677</v>
      </c>
      <c r="H4759" s="962" t="s">
        <v>146</v>
      </c>
      <c r="I4759" s="963" t="s">
        <v>681</v>
      </c>
    </row>
    <row r="4760" spans="1:9">
      <c r="A4760" s="966" t="s">
        <v>152</v>
      </c>
      <c r="B4760" s="962" t="s">
        <v>687</v>
      </c>
      <c r="C4760" s="964">
        <v>0</v>
      </c>
      <c r="D4760" s="978">
        <v>0</v>
      </c>
      <c r="E4760" s="962">
        <v>504</v>
      </c>
      <c r="F4760" s="962">
        <v>4</v>
      </c>
      <c r="G4760" s="962" t="s">
        <v>677</v>
      </c>
      <c r="H4760" s="962" t="s">
        <v>146</v>
      </c>
      <c r="I4760" s="963" t="s">
        <v>681</v>
      </c>
    </row>
    <row r="4761" spans="1:9">
      <c r="A4761" s="966" t="s">
        <v>158</v>
      </c>
      <c r="B4761" s="962" t="s">
        <v>687</v>
      </c>
      <c r="C4761" s="964">
        <v>0</v>
      </c>
      <c r="D4761" s="978">
        <v>0</v>
      </c>
      <c r="E4761" s="962">
        <v>504</v>
      </c>
      <c r="F4761" s="962">
        <v>4</v>
      </c>
      <c r="G4761" s="962" t="s">
        <v>677</v>
      </c>
      <c r="H4761" s="962" t="s">
        <v>146</v>
      </c>
      <c r="I4761" s="963" t="s">
        <v>683</v>
      </c>
    </row>
    <row r="4762" spans="1:9">
      <c r="A4762" s="966" t="s">
        <v>30</v>
      </c>
      <c r="B4762" s="962" t="s">
        <v>687</v>
      </c>
      <c r="C4762" s="964">
        <v>0</v>
      </c>
      <c r="D4762" s="978">
        <v>0</v>
      </c>
      <c r="E4762" s="962">
        <v>504</v>
      </c>
      <c r="F4762" s="962">
        <v>4</v>
      </c>
      <c r="G4762" s="962" t="s">
        <v>677</v>
      </c>
      <c r="H4762" s="962" t="s">
        <v>32</v>
      </c>
      <c r="I4762" s="963" t="s">
        <v>681</v>
      </c>
    </row>
    <row r="4763" spans="1:9">
      <c r="A4763" s="967" t="s">
        <v>39</v>
      </c>
      <c r="B4763" s="962" t="s">
        <v>687</v>
      </c>
      <c r="C4763" s="964">
        <v>0</v>
      </c>
      <c r="D4763" s="978">
        <v>0</v>
      </c>
      <c r="E4763" s="962">
        <v>504</v>
      </c>
      <c r="F4763" s="962">
        <v>4</v>
      </c>
      <c r="G4763" s="962" t="s">
        <v>677</v>
      </c>
      <c r="H4763" s="962" t="s">
        <v>24</v>
      </c>
      <c r="I4763" s="963" t="s">
        <v>682</v>
      </c>
    </row>
    <row r="4764" spans="1:9">
      <c r="A4764" s="968" t="s">
        <v>70</v>
      </c>
      <c r="B4764" s="962" t="s">
        <v>687</v>
      </c>
      <c r="C4764" s="964">
        <v>623.02461762093481</v>
      </c>
      <c r="D4764" s="978">
        <v>0</v>
      </c>
      <c r="E4764" s="962">
        <v>504</v>
      </c>
      <c r="F4764" s="962">
        <v>4</v>
      </c>
      <c r="G4764" s="962" t="s">
        <v>677</v>
      </c>
      <c r="H4764" s="962" t="s">
        <v>32</v>
      </c>
      <c r="I4764" s="963" t="s">
        <v>711</v>
      </c>
    </row>
    <row r="4765" spans="1:9">
      <c r="A4765" s="968" t="s">
        <v>746</v>
      </c>
      <c r="B4765" s="962" t="s">
        <v>687</v>
      </c>
      <c r="C4765" s="964">
        <v>89.003516802990703</v>
      </c>
      <c r="D4765" s="978">
        <v>0</v>
      </c>
      <c r="E4765" s="962">
        <v>504</v>
      </c>
      <c r="F4765" s="962">
        <v>4</v>
      </c>
      <c r="G4765" s="962" t="s">
        <v>677</v>
      </c>
      <c r="H4765" s="962" t="s">
        <v>46</v>
      </c>
      <c r="I4765" s="963" t="s">
        <v>682</v>
      </c>
    </row>
    <row r="4766" spans="1:9">
      <c r="A4766" s="968" t="s">
        <v>63</v>
      </c>
      <c r="B4766" s="962" t="s">
        <v>687</v>
      </c>
      <c r="C4766" s="964">
        <v>178.00703360598141</v>
      </c>
      <c r="D4766" s="978">
        <v>0</v>
      </c>
      <c r="E4766" s="962">
        <v>504</v>
      </c>
      <c r="F4766" s="962">
        <v>4</v>
      </c>
      <c r="G4766" s="962" t="s">
        <v>677</v>
      </c>
      <c r="H4766" s="962" t="s">
        <v>64</v>
      </c>
      <c r="I4766" s="963" t="s">
        <v>683</v>
      </c>
    </row>
    <row r="4767" spans="1:9">
      <c r="A4767" s="966" t="s">
        <v>166</v>
      </c>
      <c r="B4767" s="962" t="s">
        <v>687</v>
      </c>
      <c r="C4767" s="964">
        <v>0</v>
      </c>
      <c r="D4767" s="978">
        <v>0</v>
      </c>
      <c r="E4767" s="962">
        <v>504</v>
      </c>
      <c r="F4767" s="962">
        <v>4</v>
      </c>
      <c r="G4767" s="962" t="s">
        <v>677</v>
      </c>
      <c r="H4767" s="962" t="s">
        <v>146</v>
      </c>
      <c r="I4767" s="963" t="s">
        <v>683</v>
      </c>
    </row>
    <row r="4768" spans="1:9">
      <c r="A4768" s="966" t="s">
        <v>173</v>
      </c>
      <c r="B4768" s="962" t="s">
        <v>687</v>
      </c>
      <c r="C4768" s="964">
        <v>0</v>
      </c>
      <c r="D4768" s="978">
        <v>0</v>
      </c>
      <c r="E4768" s="962">
        <v>504</v>
      </c>
      <c r="F4768" s="962">
        <v>4</v>
      </c>
      <c r="G4768" s="962" t="s">
        <v>677</v>
      </c>
      <c r="H4768" s="962" t="s">
        <v>146</v>
      </c>
      <c r="I4768" s="963" t="s">
        <v>683</v>
      </c>
    </row>
    <row r="4769" spans="1:9">
      <c r="A4769" s="969" t="s">
        <v>52</v>
      </c>
      <c r="B4769" s="962" t="s">
        <v>687</v>
      </c>
      <c r="C4769" s="964">
        <v>2314.0914368777585</v>
      </c>
      <c r="D4769" s="978">
        <v>0</v>
      </c>
      <c r="E4769" s="962">
        <v>504</v>
      </c>
      <c r="F4769" s="962">
        <v>4</v>
      </c>
      <c r="G4769" s="962" t="s">
        <v>677</v>
      </c>
      <c r="H4769" s="962" t="s">
        <v>54</v>
      </c>
      <c r="I4769" s="962" t="s">
        <v>721</v>
      </c>
    </row>
    <row r="4770" spans="1:9">
      <c r="A4770" s="966" t="s">
        <v>185</v>
      </c>
      <c r="B4770" s="962" t="s">
        <v>687</v>
      </c>
      <c r="C4770" s="964">
        <v>124121.3377495574</v>
      </c>
      <c r="D4770" s="978">
        <v>0</v>
      </c>
      <c r="E4770" s="962">
        <v>504</v>
      </c>
      <c r="F4770" s="962">
        <v>4</v>
      </c>
      <c r="G4770" s="962" t="s">
        <v>677</v>
      </c>
      <c r="H4770" s="962" t="s">
        <v>146</v>
      </c>
      <c r="I4770" s="963" t="s">
        <v>681</v>
      </c>
    </row>
    <row r="4771" spans="1:9">
      <c r="A4771" s="968" t="s">
        <v>747</v>
      </c>
      <c r="B4771" s="962" t="s">
        <v>687</v>
      </c>
      <c r="C4771" s="964">
        <v>0</v>
      </c>
      <c r="D4771" s="978">
        <v>0</v>
      </c>
      <c r="E4771" s="962">
        <v>504</v>
      </c>
      <c r="F4771" s="962">
        <v>4</v>
      </c>
      <c r="G4771" s="962" t="s">
        <v>677</v>
      </c>
      <c r="H4771" s="962" t="s">
        <v>24</v>
      </c>
      <c r="I4771" s="962" t="s">
        <v>683</v>
      </c>
    </row>
    <row r="4772" spans="1:9">
      <c r="A4772" s="966" t="s">
        <v>181</v>
      </c>
      <c r="B4772" s="962" t="s">
        <v>687</v>
      </c>
      <c r="C4772" s="964">
        <v>9612.3798147229973</v>
      </c>
      <c r="D4772" s="978">
        <v>0</v>
      </c>
      <c r="E4772" s="962">
        <v>504</v>
      </c>
      <c r="F4772" s="962">
        <v>4</v>
      </c>
      <c r="G4772" s="962" t="s">
        <v>677</v>
      </c>
      <c r="H4772" s="962" t="s">
        <v>146</v>
      </c>
      <c r="I4772" s="963" t="s">
        <v>681</v>
      </c>
    </row>
    <row r="4773" spans="1:9">
      <c r="A4773" s="967" t="s">
        <v>261</v>
      </c>
      <c r="B4773" s="962" t="s">
        <v>687</v>
      </c>
      <c r="C4773" s="964">
        <v>0</v>
      </c>
      <c r="D4773" s="978">
        <v>0</v>
      </c>
      <c r="E4773" s="962">
        <v>504</v>
      </c>
      <c r="F4773" s="962">
        <v>4</v>
      </c>
      <c r="G4773" s="962" t="s">
        <v>677</v>
      </c>
      <c r="H4773" s="962" t="s">
        <v>79</v>
      </c>
      <c r="I4773" s="962" t="s">
        <v>683</v>
      </c>
    </row>
    <row r="4774" spans="1:9">
      <c r="A4774" s="966" t="s">
        <v>190</v>
      </c>
      <c r="B4774" s="962" t="s">
        <v>687</v>
      </c>
      <c r="C4774" s="964">
        <v>7891.6451565318421</v>
      </c>
      <c r="D4774" s="978">
        <v>0</v>
      </c>
      <c r="E4774" s="962">
        <v>504</v>
      </c>
      <c r="F4774" s="962">
        <v>4</v>
      </c>
      <c r="G4774" s="962" t="s">
        <v>677</v>
      </c>
      <c r="H4774" s="962" t="s">
        <v>146</v>
      </c>
      <c r="I4774" s="963" t="s">
        <v>681</v>
      </c>
    </row>
    <row r="4775" spans="1:9">
      <c r="A4775" s="968" t="s">
        <v>83</v>
      </c>
      <c r="B4775" s="962" t="s">
        <v>687</v>
      </c>
      <c r="C4775" s="964">
        <v>0</v>
      </c>
      <c r="D4775" s="978">
        <v>0</v>
      </c>
      <c r="E4775" s="962">
        <v>504</v>
      </c>
      <c r="F4775" s="962">
        <v>4</v>
      </c>
      <c r="G4775" s="962" t="s">
        <v>677</v>
      </c>
      <c r="H4775" s="962" t="s">
        <v>87</v>
      </c>
      <c r="I4775" s="962" t="s">
        <v>682</v>
      </c>
    </row>
    <row r="4776" spans="1:9">
      <c r="A4776" s="966" t="s">
        <v>192</v>
      </c>
      <c r="B4776" s="962" t="s">
        <v>687</v>
      </c>
      <c r="C4776" s="964">
        <v>0</v>
      </c>
      <c r="D4776" s="978">
        <v>0</v>
      </c>
      <c r="E4776" s="962">
        <v>504</v>
      </c>
      <c r="F4776" s="962">
        <v>4</v>
      </c>
      <c r="G4776" s="962" t="s">
        <v>677</v>
      </c>
      <c r="H4776" s="962" t="s">
        <v>146</v>
      </c>
      <c r="I4776" s="962" t="s">
        <v>683</v>
      </c>
    </row>
    <row r="4777" spans="1:9">
      <c r="A4777" s="966" t="s">
        <v>94</v>
      </c>
      <c r="B4777" s="962" t="s">
        <v>687</v>
      </c>
      <c r="C4777" s="964">
        <v>356.01406721196281</v>
      </c>
      <c r="D4777" s="978">
        <v>0</v>
      </c>
      <c r="E4777" s="962">
        <v>504</v>
      </c>
      <c r="F4777" s="962">
        <v>4</v>
      </c>
      <c r="G4777" s="962" t="s">
        <v>677</v>
      </c>
      <c r="H4777" s="962" t="s">
        <v>95</v>
      </c>
      <c r="I4777" s="962" t="s">
        <v>726</v>
      </c>
    </row>
    <row r="4778" spans="1:9">
      <c r="A4778" s="966" t="s">
        <v>196</v>
      </c>
      <c r="B4778" s="962" t="s">
        <v>687</v>
      </c>
      <c r="C4778" s="964">
        <v>45391.793569525253</v>
      </c>
      <c r="D4778" s="978">
        <v>0</v>
      </c>
      <c r="E4778" s="962">
        <v>504</v>
      </c>
      <c r="F4778" s="962">
        <v>4</v>
      </c>
      <c r="G4778" s="962" t="s">
        <v>677</v>
      </c>
      <c r="H4778" s="962" t="s">
        <v>146</v>
      </c>
      <c r="I4778" s="962" t="s">
        <v>681</v>
      </c>
    </row>
    <row r="4779" spans="1:9">
      <c r="A4779" s="966" t="s">
        <v>100</v>
      </c>
      <c r="B4779" s="962" t="s">
        <v>687</v>
      </c>
      <c r="C4779" s="964">
        <v>0</v>
      </c>
      <c r="D4779" s="978">
        <v>0</v>
      </c>
      <c r="E4779" s="962">
        <v>504</v>
      </c>
      <c r="F4779" s="962">
        <v>4</v>
      </c>
      <c r="G4779" s="962" t="s">
        <v>677</v>
      </c>
      <c r="H4779" s="962" t="s">
        <v>24</v>
      </c>
      <c r="I4779" s="962" t="s">
        <v>682</v>
      </c>
    </row>
    <row r="4780" spans="1:9">
      <c r="A4780" s="966" t="s">
        <v>198</v>
      </c>
      <c r="B4780" s="962" t="s">
        <v>687</v>
      </c>
      <c r="C4780" s="964">
        <v>0</v>
      </c>
      <c r="D4780" s="978">
        <v>0</v>
      </c>
      <c r="E4780" s="962">
        <v>504</v>
      </c>
      <c r="F4780" s="962">
        <v>4</v>
      </c>
      <c r="G4780" s="962" t="s">
        <v>677</v>
      </c>
      <c r="H4780" s="962" t="s">
        <v>146</v>
      </c>
      <c r="I4780" s="962" t="s">
        <v>683</v>
      </c>
    </row>
    <row r="4781" spans="1:9">
      <c r="A4781" s="966" t="s">
        <v>201</v>
      </c>
      <c r="B4781" s="962" t="s">
        <v>687</v>
      </c>
      <c r="C4781" s="964">
        <v>0</v>
      </c>
      <c r="D4781" s="978">
        <v>0</v>
      </c>
      <c r="E4781" s="962">
        <v>504</v>
      </c>
      <c r="F4781" s="962">
        <v>4</v>
      </c>
      <c r="G4781" s="962" t="s">
        <v>677</v>
      </c>
      <c r="H4781" s="962" t="s">
        <v>146</v>
      </c>
      <c r="I4781" s="963" t="s">
        <v>683</v>
      </c>
    </row>
    <row r="4782" spans="1:9">
      <c r="A4782" s="968" t="s">
        <v>103</v>
      </c>
      <c r="B4782" s="962" t="s">
        <v>687</v>
      </c>
      <c r="C4782" s="964">
        <v>89.003516802990703</v>
      </c>
      <c r="D4782" s="978">
        <v>0</v>
      </c>
      <c r="E4782" s="962">
        <v>504</v>
      </c>
      <c r="F4782" s="962">
        <v>4</v>
      </c>
      <c r="G4782" s="962" t="s">
        <v>677</v>
      </c>
      <c r="H4782" s="962" t="s">
        <v>79</v>
      </c>
      <c r="I4782" s="962" t="s">
        <v>682</v>
      </c>
    </row>
    <row r="4783" spans="1:9">
      <c r="A4783" s="968" t="s">
        <v>107</v>
      </c>
      <c r="B4783" s="962" t="s">
        <v>687</v>
      </c>
      <c r="C4783" s="964">
        <v>0</v>
      </c>
      <c r="D4783" s="978">
        <v>0</v>
      </c>
      <c r="E4783" s="962">
        <v>504</v>
      </c>
      <c r="F4783" s="962">
        <v>4</v>
      </c>
      <c r="G4783" s="962" t="s">
        <v>677</v>
      </c>
      <c r="H4783" s="962" t="s">
        <v>79</v>
      </c>
      <c r="I4783" s="962" t="s">
        <v>682</v>
      </c>
    </row>
    <row r="4784" spans="1:9">
      <c r="A4784" s="968" t="s">
        <v>108</v>
      </c>
      <c r="B4784" s="962" t="s">
        <v>687</v>
      </c>
      <c r="C4784" s="964">
        <v>0</v>
      </c>
      <c r="D4784" s="978">
        <v>0</v>
      </c>
      <c r="E4784" s="962">
        <v>504</v>
      </c>
      <c r="F4784" s="962">
        <v>4</v>
      </c>
      <c r="G4784" s="962" t="s">
        <v>677</v>
      </c>
      <c r="H4784" s="962" t="s">
        <v>32</v>
      </c>
      <c r="I4784" s="962" t="s">
        <v>682</v>
      </c>
    </row>
    <row r="4785" spans="1:9">
      <c r="A4785" s="966" t="s">
        <v>203</v>
      </c>
      <c r="B4785" s="962" t="s">
        <v>687</v>
      </c>
      <c r="C4785" s="964">
        <v>16154.138299742814</v>
      </c>
      <c r="D4785" s="978">
        <v>0</v>
      </c>
      <c r="E4785" s="962">
        <v>504</v>
      </c>
      <c r="F4785" s="962">
        <v>4</v>
      </c>
      <c r="G4785" s="962" t="s">
        <v>677</v>
      </c>
      <c r="H4785" s="962" t="s">
        <v>146</v>
      </c>
      <c r="I4785" s="963" t="s">
        <v>681</v>
      </c>
    </row>
    <row r="4786" spans="1:9">
      <c r="A4786" s="966" t="s">
        <v>204</v>
      </c>
      <c r="B4786" s="962" t="s">
        <v>687</v>
      </c>
      <c r="C4786" s="964">
        <v>140100.43579958766</v>
      </c>
      <c r="D4786" s="978">
        <v>0</v>
      </c>
      <c r="E4786" s="962">
        <v>504</v>
      </c>
      <c r="F4786" s="962">
        <v>4</v>
      </c>
      <c r="G4786" s="962" t="s">
        <v>677</v>
      </c>
      <c r="H4786" s="962" t="s">
        <v>146</v>
      </c>
      <c r="I4786" s="963" t="s">
        <v>681</v>
      </c>
    </row>
    <row r="4787" spans="1:9">
      <c r="A4787" s="966" t="s">
        <v>262</v>
      </c>
      <c r="B4787" s="962" t="s">
        <v>687</v>
      </c>
      <c r="C4787" s="964">
        <v>37796.826802336713</v>
      </c>
      <c r="D4787" s="978">
        <v>0</v>
      </c>
      <c r="E4787" s="962">
        <v>504</v>
      </c>
      <c r="F4787" s="962">
        <v>4</v>
      </c>
      <c r="G4787" s="962" t="s">
        <v>677</v>
      </c>
      <c r="H4787" s="962" t="s">
        <v>146</v>
      </c>
      <c r="I4787" s="963" t="s">
        <v>681</v>
      </c>
    </row>
    <row r="4788" spans="1:9">
      <c r="A4788" s="966" t="s">
        <v>263</v>
      </c>
      <c r="B4788" s="962" t="s">
        <v>687</v>
      </c>
      <c r="C4788" s="964">
        <v>279.72533852368508</v>
      </c>
      <c r="D4788" s="978">
        <v>0</v>
      </c>
      <c r="E4788" s="962">
        <v>504</v>
      </c>
      <c r="F4788" s="962">
        <v>4</v>
      </c>
      <c r="G4788" s="962" t="s">
        <v>677</v>
      </c>
      <c r="H4788" s="962" t="s">
        <v>24</v>
      </c>
      <c r="I4788" s="962" t="s">
        <v>683</v>
      </c>
    </row>
    <row r="4789" spans="1:9">
      <c r="A4789" s="969" t="s">
        <v>122</v>
      </c>
      <c r="B4789" s="962" t="s">
        <v>687</v>
      </c>
      <c r="C4789" s="964">
        <v>356.01406721196281</v>
      </c>
      <c r="D4789" s="978">
        <v>0</v>
      </c>
      <c r="E4789" s="962">
        <v>504</v>
      </c>
      <c r="F4789" s="962">
        <v>4</v>
      </c>
      <c r="G4789" s="962" t="s">
        <v>677</v>
      </c>
      <c r="H4789" s="962" t="s">
        <v>79</v>
      </c>
      <c r="I4789" s="962" t="s">
        <v>683</v>
      </c>
    </row>
    <row r="4790" spans="1:9">
      <c r="A4790" s="969" t="s">
        <v>120</v>
      </c>
      <c r="B4790" s="962" t="s">
        <v>687</v>
      </c>
      <c r="C4790" s="964">
        <v>89.003516802990703</v>
      </c>
      <c r="D4790" s="978">
        <v>0</v>
      </c>
      <c r="E4790" s="962">
        <v>504</v>
      </c>
      <c r="F4790" s="962">
        <v>4</v>
      </c>
      <c r="G4790" s="962" t="s">
        <v>677</v>
      </c>
      <c r="H4790" s="962" t="s">
        <v>79</v>
      </c>
    </row>
    <row r="4791" spans="1:9">
      <c r="A4791" s="969" t="s">
        <v>123</v>
      </c>
      <c r="B4791" s="962" t="s">
        <v>687</v>
      </c>
      <c r="C4791" s="964">
        <v>0</v>
      </c>
      <c r="D4791" s="978">
        <v>0</v>
      </c>
      <c r="E4791" s="962">
        <v>504</v>
      </c>
      <c r="F4791" s="962">
        <v>4</v>
      </c>
      <c r="G4791" s="962" t="s">
        <v>677</v>
      </c>
      <c r="H4791" s="962" t="s">
        <v>54</v>
      </c>
      <c r="I4791" s="962" t="s">
        <v>683</v>
      </c>
    </row>
    <row r="4792" spans="1:9">
      <c r="A4792" s="967" t="s">
        <v>214</v>
      </c>
      <c r="B4792" s="962" t="s">
        <v>687</v>
      </c>
      <c r="C4792" s="964">
        <v>0</v>
      </c>
      <c r="D4792" s="978">
        <v>0</v>
      </c>
      <c r="E4792" s="962">
        <v>504</v>
      </c>
      <c r="F4792" s="962">
        <v>4</v>
      </c>
      <c r="G4792" s="962" t="s">
        <v>677</v>
      </c>
      <c r="H4792" s="962" t="s">
        <v>146</v>
      </c>
      <c r="I4792" s="962" t="s">
        <v>683</v>
      </c>
    </row>
    <row r="4793" spans="1:9" ht="15.6">
      <c r="A4793" s="967" t="s">
        <v>218</v>
      </c>
      <c r="B4793" s="962" t="s">
        <v>687</v>
      </c>
      <c r="C4793" s="964">
        <v>534.02110081794422</v>
      </c>
      <c r="D4793" s="978">
        <v>0</v>
      </c>
      <c r="E4793" s="962">
        <v>504</v>
      </c>
      <c r="F4793" s="962">
        <v>4</v>
      </c>
      <c r="G4793" s="962" t="s">
        <v>677</v>
      </c>
      <c r="H4793" s="962" t="s">
        <v>146</v>
      </c>
      <c r="I4793" s="973" t="s">
        <v>742</v>
      </c>
    </row>
    <row r="4794" spans="1:9">
      <c r="A4794" s="969" t="s">
        <v>126</v>
      </c>
      <c r="B4794" s="962" t="s">
        <v>687</v>
      </c>
      <c r="C4794" s="964">
        <v>0</v>
      </c>
      <c r="D4794" s="978">
        <v>0</v>
      </c>
      <c r="E4794" s="962">
        <v>504</v>
      </c>
      <c r="F4794" s="962">
        <v>4</v>
      </c>
      <c r="G4794" s="962" t="s">
        <v>677</v>
      </c>
      <c r="H4794" s="962" t="s">
        <v>32</v>
      </c>
      <c r="I4794" s="962" t="s">
        <v>681</v>
      </c>
    </row>
    <row r="4795" spans="1:9">
      <c r="A4795" s="968" t="s">
        <v>129</v>
      </c>
      <c r="B4795" s="962" t="s">
        <v>687</v>
      </c>
      <c r="C4795" s="964">
        <v>89.003516802990703</v>
      </c>
      <c r="D4795" s="978">
        <v>0</v>
      </c>
      <c r="E4795" s="962">
        <v>504</v>
      </c>
      <c r="F4795" s="962">
        <v>4</v>
      </c>
      <c r="G4795" s="962" t="s">
        <v>677</v>
      </c>
      <c r="H4795" s="962" t="s">
        <v>24</v>
      </c>
      <c r="I4795" s="962" t="s">
        <v>682</v>
      </c>
    </row>
    <row r="4796" spans="1:9">
      <c r="A4796" s="968" t="s">
        <v>264</v>
      </c>
      <c r="B4796" s="962" t="s">
        <v>687</v>
      </c>
      <c r="C4796" s="964">
        <v>0</v>
      </c>
      <c r="D4796" s="978">
        <v>0</v>
      </c>
      <c r="E4796" s="962">
        <v>504</v>
      </c>
      <c r="F4796" s="962">
        <v>4</v>
      </c>
      <c r="G4796" s="962" t="s">
        <v>677</v>
      </c>
      <c r="H4796" s="962" t="s">
        <v>133</v>
      </c>
      <c r="I4796" s="962" t="s">
        <v>682</v>
      </c>
    </row>
    <row r="4797" spans="1:9">
      <c r="A4797" s="968" t="s">
        <v>138</v>
      </c>
      <c r="B4797" s="962" t="s">
        <v>687</v>
      </c>
      <c r="C4797" s="964">
        <v>0</v>
      </c>
      <c r="D4797" s="978">
        <v>0</v>
      </c>
      <c r="E4797" s="962">
        <v>504</v>
      </c>
      <c r="F4797" s="962">
        <v>4</v>
      </c>
      <c r="G4797" s="962" t="s">
        <v>677</v>
      </c>
      <c r="H4797" s="962" t="s">
        <v>87</v>
      </c>
      <c r="I4797" s="962" t="s">
        <v>682</v>
      </c>
    </row>
    <row r="4798" spans="1:9">
      <c r="A4798" s="966" t="s">
        <v>212</v>
      </c>
      <c r="B4798" s="962" t="s">
        <v>687</v>
      </c>
      <c r="C4798" s="964">
        <v>1802.3212152605618</v>
      </c>
      <c r="D4798" s="978">
        <v>0</v>
      </c>
      <c r="E4798" s="962">
        <v>504</v>
      </c>
      <c r="F4798" s="962">
        <v>4</v>
      </c>
      <c r="G4798" s="962" t="s">
        <v>677</v>
      </c>
      <c r="H4798" s="962" t="s">
        <v>146</v>
      </c>
      <c r="I4798" s="962" t="s">
        <v>705</v>
      </c>
    </row>
    <row r="4799" spans="1:9">
      <c r="A4799" s="962" t="s">
        <v>20</v>
      </c>
      <c r="B4799" s="962" t="s">
        <v>687</v>
      </c>
      <c r="C4799" s="964">
        <v>0</v>
      </c>
      <c r="D4799" s="978">
        <v>0</v>
      </c>
      <c r="E4799" s="962">
        <v>504</v>
      </c>
      <c r="F4799" s="962">
        <v>5</v>
      </c>
      <c r="G4799" s="962" t="s">
        <v>677</v>
      </c>
      <c r="H4799" s="962" t="s">
        <v>24</v>
      </c>
      <c r="I4799" s="963" t="s">
        <v>683</v>
      </c>
    </row>
    <row r="4800" spans="1:9">
      <c r="A4800" s="962" t="s">
        <v>143</v>
      </c>
      <c r="B4800" s="962" t="s">
        <v>687</v>
      </c>
      <c r="C4800" s="964">
        <v>0</v>
      </c>
      <c r="D4800" s="978">
        <v>0</v>
      </c>
      <c r="E4800" s="962">
        <v>504</v>
      </c>
      <c r="F4800" s="962">
        <v>5</v>
      </c>
      <c r="G4800" s="962" t="s">
        <v>677</v>
      </c>
      <c r="H4800" s="962" t="s">
        <v>146</v>
      </c>
      <c r="I4800" s="963" t="s">
        <v>681</v>
      </c>
    </row>
    <row r="4801" spans="1:9">
      <c r="A4801" s="966" t="s">
        <v>152</v>
      </c>
      <c r="B4801" s="962" t="s">
        <v>687</v>
      </c>
      <c r="C4801" s="964">
        <v>0</v>
      </c>
      <c r="D4801" s="978">
        <v>0</v>
      </c>
      <c r="E4801" s="962">
        <v>504</v>
      </c>
      <c r="F4801" s="962">
        <v>5</v>
      </c>
      <c r="G4801" s="962" t="s">
        <v>677</v>
      </c>
      <c r="H4801" s="962" t="s">
        <v>146</v>
      </c>
      <c r="I4801" s="963" t="s">
        <v>681</v>
      </c>
    </row>
    <row r="4802" spans="1:9">
      <c r="A4802" s="966" t="s">
        <v>158</v>
      </c>
      <c r="B4802" s="962" t="s">
        <v>687</v>
      </c>
      <c r="C4802" s="964">
        <v>937.82087832857985</v>
      </c>
      <c r="D4802" s="978">
        <v>0</v>
      </c>
      <c r="E4802" s="962">
        <v>504</v>
      </c>
      <c r="F4802" s="962">
        <v>5</v>
      </c>
      <c r="G4802" s="962" t="s">
        <v>677</v>
      </c>
      <c r="H4802" s="962" t="s">
        <v>146</v>
      </c>
      <c r="I4802" s="963" t="s">
        <v>683</v>
      </c>
    </row>
    <row r="4803" spans="1:9">
      <c r="A4803" s="966" t="s">
        <v>30</v>
      </c>
      <c r="B4803" s="962" t="s">
        <v>687</v>
      </c>
      <c r="C4803" s="964">
        <v>0</v>
      </c>
      <c r="D4803" s="978">
        <v>0</v>
      </c>
      <c r="E4803" s="962">
        <v>504</v>
      </c>
      <c r="F4803" s="962">
        <v>5</v>
      </c>
      <c r="G4803" s="962" t="s">
        <v>677</v>
      </c>
      <c r="H4803" s="962" t="s">
        <v>32</v>
      </c>
      <c r="I4803" s="963" t="s">
        <v>681</v>
      </c>
    </row>
    <row r="4804" spans="1:9">
      <c r="A4804" s="967" t="s">
        <v>39</v>
      </c>
      <c r="B4804" s="962" t="s">
        <v>687</v>
      </c>
      <c r="C4804" s="964">
        <v>57.890177674603699</v>
      </c>
      <c r="D4804" s="978">
        <v>0</v>
      </c>
      <c r="E4804" s="962">
        <v>504</v>
      </c>
      <c r="F4804" s="962">
        <v>5</v>
      </c>
      <c r="G4804" s="962" t="s">
        <v>677</v>
      </c>
      <c r="H4804" s="962" t="s">
        <v>24</v>
      </c>
      <c r="I4804" s="963" t="s">
        <v>682</v>
      </c>
    </row>
    <row r="4805" spans="1:9">
      <c r="A4805" s="968" t="s">
        <v>70</v>
      </c>
      <c r="B4805" s="962" t="s">
        <v>687</v>
      </c>
      <c r="C4805" s="964">
        <v>347.34106604762218</v>
      </c>
      <c r="D4805" s="978">
        <v>0</v>
      </c>
      <c r="E4805" s="962">
        <v>504</v>
      </c>
      <c r="F4805" s="962">
        <v>5</v>
      </c>
      <c r="G4805" s="962" t="s">
        <v>677</v>
      </c>
      <c r="H4805" s="962" t="s">
        <v>32</v>
      </c>
      <c r="I4805" s="963" t="s">
        <v>711</v>
      </c>
    </row>
    <row r="4806" spans="1:9">
      <c r="A4806" s="968" t="s">
        <v>746</v>
      </c>
      <c r="B4806" s="962" t="s">
        <v>687</v>
      </c>
      <c r="C4806" s="964">
        <v>231.56071069841479</v>
      </c>
      <c r="D4806" s="978">
        <v>0</v>
      </c>
      <c r="E4806" s="962">
        <v>504</v>
      </c>
      <c r="F4806" s="962">
        <v>5</v>
      </c>
      <c r="G4806" s="962" t="s">
        <v>677</v>
      </c>
      <c r="H4806" s="962" t="s">
        <v>46</v>
      </c>
      <c r="I4806" s="963" t="s">
        <v>682</v>
      </c>
    </row>
    <row r="4807" spans="1:9">
      <c r="A4807" s="968" t="s">
        <v>63</v>
      </c>
      <c r="B4807" s="962" t="s">
        <v>687</v>
      </c>
      <c r="C4807" s="964">
        <v>57.890177674603699</v>
      </c>
      <c r="D4807" s="978">
        <v>0</v>
      </c>
      <c r="E4807" s="962">
        <v>504</v>
      </c>
      <c r="F4807" s="962">
        <v>5</v>
      </c>
      <c r="G4807" s="962" t="s">
        <v>677</v>
      </c>
      <c r="H4807" s="962" t="s">
        <v>64</v>
      </c>
      <c r="I4807" s="963" t="s">
        <v>683</v>
      </c>
    </row>
    <row r="4808" spans="1:9">
      <c r="A4808" s="966" t="s">
        <v>166</v>
      </c>
      <c r="B4808" s="962" t="s">
        <v>687</v>
      </c>
      <c r="C4808" s="964">
        <v>0</v>
      </c>
      <c r="D4808" s="978">
        <v>0</v>
      </c>
      <c r="E4808" s="962">
        <v>504</v>
      </c>
      <c r="F4808" s="962">
        <v>5</v>
      </c>
      <c r="G4808" s="962" t="s">
        <v>677</v>
      </c>
      <c r="H4808" s="962" t="s">
        <v>146</v>
      </c>
      <c r="I4808" s="963" t="s">
        <v>683</v>
      </c>
    </row>
    <row r="4809" spans="1:9">
      <c r="A4809" s="966" t="s">
        <v>173</v>
      </c>
      <c r="B4809" s="962" t="s">
        <v>687</v>
      </c>
      <c r="C4809" s="964">
        <v>0</v>
      </c>
      <c r="D4809" s="978">
        <v>0</v>
      </c>
      <c r="E4809" s="962">
        <v>504</v>
      </c>
      <c r="F4809" s="962">
        <v>5</v>
      </c>
      <c r="G4809" s="962" t="s">
        <v>677</v>
      </c>
      <c r="H4809" s="962" t="s">
        <v>146</v>
      </c>
      <c r="I4809" s="963" t="s">
        <v>683</v>
      </c>
    </row>
    <row r="4810" spans="1:9">
      <c r="A4810" s="969" t="s">
        <v>52</v>
      </c>
      <c r="B4810" s="962" t="s">
        <v>687</v>
      </c>
      <c r="C4810" s="964">
        <v>1042.0231981428667</v>
      </c>
      <c r="D4810" s="978">
        <v>0</v>
      </c>
      <c r="E4810" s="962">
        <v>504</v>
      </c>
      <c r="F4810" s="962">
        <v>5</v>
      </c>
      <c r="G4810" s="962" t="s">
        <v>677</v>
      </c>
      <c r="H4810" s="962" t="s">
        <v>54</v>
      </c>
      <c r="I4810" s="962" t="s">
        <v>721</v>
      </c>
    </row>
    <row r="4811" spans="1:9">
      <c r="A4811" s="966" t="s">
        <v>185</v>
      </c>
      <c r="B4811" s="962" t="s">
        <v>687</v>
      </c>
      <c r="C4811" s="964">
        <v>85503.792425389678</v>
      </c>
      <c r="D4811" s="978">
        <v>0</v>
      </c>
      <c r="E4811" s="962">
        <v>504</v>
      </c>
      <c r="F4811" s="962">
        <v>5</v>
      </c>
      <c r="G4811" s="962" t="s">
        <v>677</v>
      </c>
      <c r="H4811" s="962" t="s">
        <v>146</v>
      </c>
      <c r="I4811" s="963" t="s">
        <v>681</v>
      </c>
    </row>
    <row r="4812" spans="1:9">
      <c r="A4812" s="968" t="s">
        <v>747</v>
      </c>
      <c r="B4812" s="962" t="s">
        <v>687</v>
      </c>
      <c r="C4812" s="964">
        <v>231.56071069841479</v>
      </c>
      <c r="D4812" s="978">
        <v>0</v>
      </c>
      <c r="E4812" s="962">
        <v>504</v>
      </c>
      <c r="F4812" s="962">
        <v>5</v>
      </c>
      <c r="G4812" s="962" t="s">
        <v>677</v>
      </c>
      <c r="H4812" s="962" t="s">
        <v>24</v>
      </c>
      <c r="I4812" s="962" t="s">
        <v>683</v>
      </c>
    </row>
    <row r="4813" spans="1:9">
      <c r="A4813" s="966" t="s">
        <v>181</v>
      </c>
      <c r="B4813" s="962" t="s">
        <v>687</v>
      </c>
      <c r="C4813" s="964">
        <v>5210.1159907143328</v>
      </c>
      <c r="D4813" s="978">
        <v>0</v>
      </c>
      <c r="E4813" s="962">
        <v>504</v>
      </c>
      <c r="F4813" s="962">
        <v>5</v>
      </c>
      <c r="G4813" s="962" t="s">
        <v>677</v>
      </c>
      <c r="H4813" s="962" t="s">
        <v>146</v>
      </c>
      <c r="I4813" s="963" t="s">
        <v>681</v>
      </c>
    </row>
    <row r="4814" spans="1:9">
      <c r="A4814" s="967" t="s">
        <v>261</v>
      </c>
      <c r="B4814" s="962" t="s">
        <v>687</v>
      </c>
      <c r="C4814" s="964">
        <v>0</v>
      </c>
      <c r="D4814" s="978">
        <v>0</v>
      </c>
      <c r="E4814" s="962">
        <v>504</v>
      </c>
      <c r="F4814" s="962">
        <v>5</v>
      </c>
      <c r="G4814" s="962" t="s">
        <v>677</v>
      </c>
      <c r="H4814" s="962" t="s">
        <v>79</v>
      </c>
      <c r="I4814" s="962" t="s">
        <v>683</v>
      </c>
    </row>
    <row r="4815" spans="1:9">
      <c r="A4815" s="966" t="s">
        <v>190</v>
      </c>
      <c r="B4815" s="962" t="s">
        <v>687</v>
      </c>
      <c r="C4815" s="964">
        <v>6661.2297777577323</v>
      </c>
      <c r="D4815" s="978">
        <v>0</v>
      </c>
      <c r="E4815" s="962">
        <v>504</v>
      </c>
      <c r="F4815" s="962">
        <v>5</v>
      </c>
      <c r="G4815" s="962" t="s">
        <v>677</v>
      </c>
      <c r="H4815" s="962" t="s">
        <v>146</v>
      </c>
      <c r="I4815" s="963" t="s">
        <v>681</v>
      </c>
    </row>
    <row r="4816" spans="1:9">
      <c r="A4816" s="968" t="s">
        <v>83</v>
      </c>
      <c r="B4816" s="962" t="s">
        <v>687</v>
      </c>
      <c r="C4816" s="964">
        <v>0</v>
      </c>
      <c r="D4816" s="978">
        <v>0</v>
      </c>
      <c r="E4816" s="962">
        <v>504</v>
      </c>
      <c r="F4816" s="962">
        <v>5</v>
      </c>
      <c r="G4816" s="962" t="s">
        <v>677</v>
      </c>
      <c r="H4816" s="962" t="s">
        <v>87</v>
      </c>
      <c r="I4816" s="962" t="s">
        <v>682</v>
      </c>
    </row>
    <row r="4817" spans="1:9">
      <c r="A4817" s="966" t="s">
        <v>192</v>
      </c>
      <c r="B4817" s="962" t="s">
        <v>687</v>
      </c>
      <c r="C4817" s="964">
        <v>433.09559060618687</v>
      </c>
      <c r="D4817" s="978">
        <v>0</v>
      </c>
      <c r="E4817" s="962">
        <v>504</v>
      </c>
      <c r="F4817" s="962">
        <v>5</v>
      </c>
      <c r="G4817" s="962" t="s">
        <v>677</v>
      </c>
      <c r="H4817" s="962" t="s">
        <v>146</v>
      </c>
      <c r="I4817" s="962" t="s">
        <v>683</v>
      </c>
    </row>
    <row r="4818" spans="1:9">
      <c r="A4818" s="966" t="s">
        <v>94</v>
      </c>
      <c r="B4818" s="962" t="s">
        <v>687</v>
      </c>
      <c r="C4818" s="964">
        <v>347.34106604762218</v>
      </c>
      <c r="D4818" s="978">
        <v>0</v>
      </c>
      <c r="E4818" s="962">
        <v>504</v>
      </c>
      <c r="F4818" s="962">
        <v>5</v>
      </c>
      <c r="G4818" s="962" t="s">
        <v>677</v>
      </c>
      <c r="H4818" s="962" t="s">
        <v>95</v>
      </c>
      <c r="I4818" s="962" t="s">
        <v>726</v>
      </c>
    </row>
    <row r="4819" spans="1:9">
      <c r="A4819" s="966" t="s">
        <v>196</v>
      </c>
      <c r="B4819" s="962" t="s">
        <v>687</v>
      </c>
      <c r="C4819" s="964">
        <v>47412.055515500433</v>
      </c>
      <c r="D4819" s="978">
        <v>0</v>
      </c>
      <c r="E4819" s="962">
        <v>504</v>
      </c>
      <c r="F4819" s="962">
        <v>5</v>
      </c>
      <c r="G4819" s="962" t="s">
        <v>677</v>
      </c>
      <c r="H4819" s="962" t="s">
        <v>146</v>
      </c>
      <c r="I4819" s="962" t="s">
        <v>681</v>
      </c>
    </row>
    <row r="4820" spans="1:9">
      <c r="A4820" s="966" t="s">
        <v>100</v>
      </c>
      <c r="B4820" s="962" t="s">
        <v>687</v>
      </c>
      <c r="C4820" s="964">
        <v>0</v>
      </c>
      <c r="D4820" s="978">
        <v>0</v>
      </c>
      <c r="E4820" s="962">
        <v>504</v>
      </c>
      <c r="F4820" s="962">
        <v>5</v>
      </c>
      <c r="G4820" s="962" t="s">
        <v>677</v>
      </c>
      <c r="H4820" s="962" t="s">
        <v>24</v>
      </c>
      <c r="I4820" s="962" t="s">
        <v>682</v>
      </c>
    </row>
    <row r="4821" spans="1:9">
      <c r="A4821" s="966" t="s">
        <v>198</v>
      </c>
      <c r="B4821" s="962" t="s">
        <v>687</v>
      </c>
      <c r="C4821" s="964">
        <v>0</v>
      </c>
      <c r="D4821" s="978">
        <v>0</v>
      </c>
      <c r="E4821" s="962">
        <v>504</v>
      </c>
      <c r="F4821" s="962">
        <v>5</v>
      </c>
      <c r="G4821" s="962" t="s">
        <v>677</v>
      </c>
      <c r="H4821" s="962" t="s">
        <v>146</v>
      </c>
      <c r="I4821" s="962" t="s">
        <v>683</v>
      </c>
    </row>
    <row r="4822" spans="1:9">
      <c r="A4822" s="966" t="s">
        <v>201</v>
      </c>
      <c r="B4822" s="962" t="s">
        <v>687</v>
      </c>
      <c r="C4822" s="964">
        <v>0</v>
      </c>
      <c r="D4822" s="978">
        <v>0</v>
      </c>
      <c r="E4822" s="962">
        <v>504</v>
      </c>
      <c r="F4822" s="962">
        <v>5</v>
      </c>
      <c r="G4822" s="962" t="s">
        <v>677</v>
      </c>
      <c r="H4822" s="962" t="s">
        <v>146</v>
      </c>
      <c r="I4822" s="963" t="s">
        <v>683</v>
      </c>
    </row>
    <row r="4823" spans="1:9">
      <c r="A4823" s="968" t="s">
        <v>103</v>
      </c>
      <c r="B4823" s="962" t="s">
        <v>687</v>
      </c>
      <c r="C4823" s="964">
        <v>173.67053302381109</v>
      </c>
      <c r="D4823" s="978">
        <v>0</v>
      </c>
      <c r="E4823" s="962">
        <v>504</v>
      </c>
      <c r="F4823" s="962">
        <v>5</v>
      </c>
      <c r="G4823" s="962" t="s">
        <v>677</v>
      </c>
      <c r="H4823" s="962" t="s">
        <v>79</v>
      </c>
      <c r="I4823" s="962" t="s">
        <v>682</v>
      </c>
    </row>
    <row r="4824" spans="1:9">
      <c r="A4824" s="968" t="s">
        <v>107</v>
      </c>
      <c r="B4824" s="962" t="s">
        <v>687</v>
      </c>
      <c r="C4824" s="964">
        <v>57.890177674603699</v>
      </c>
      <c r="D4824" s="978">
        <v>0</v>
      </c>
      <c r="E4824" s="962">
        <v>504</v>
      </c>
      <c r="F4824" s="962">
        <v>5</v>
      </c>
      <c r="G4824" s="962" t="s">
        <v>677</v>
      </c>
      <c r="H4824" s="962" t="s">
        <v>79</v>
      </c>
      <c r="I4824" s="962" t="s">
        <v>682</v>
      </c>
    </row>
    <row r="4825" spans="1:9">
      <c r="A4825" s="968" t="s">
        <v>108</v>
      </c>
      <c r="B4825" s="962" t="s">
        <v>687</v>
      </c>
      <c r="C4825" s="964">
        <v>0</v>
      </c>
      <c r="D4825" s="978">
        <v>0</v>
      </c>
      <c r="E4825" s="962">
        <v>504</v>
      </c>
      <c r="F4825" s="962">
        <v>5</v>
      </c>
      <c r="G4825" s="962" t="s">
        <v>677</v>
      </c>
      <c r="H4825" s="962" t="s">
        <v>32</v>
      </c>
      <c r="I4825" s="962" t="s">
        <v>682</v>
      </c>
    </row>
    <row r="4826" spans="1:9">
      <c r="A4826" s="966" t="s">
        <v>203</v>
      </c>
      <c r="B4826" s="962" t="s">
        <v>687</v>
      </c>
      <c r="C4826" s="964">
        <v>2431.3874623333554</v>
      </c>
      <c r="D4826" s="978">
        <v>0</v>
      </c>
      <c r="E4826" s="962">
        <v>504</v>
      </c>
      <c r="F4826" s="962">
        <v>5</v>
      </c>
      <c r="G4826" s="962" t="s">
        <v>677</v>
      </c>
      <c r="H4826" s="962" t="s">
        <v>146</v>
      </c>
      <c r="I4826" s="963" t="s">
        <v>681</v>
      </c>
    </row>
    <row r="4827" spans="1:9">
      <c r="A4827" s="966" t="s">
        <v>204</v>
      </c>
      <c r="B4827" s="962" t="s">
        <v>687</v>
      </c>
      <c r="C4827" s="964">
        <v>162439.83855493797</v>
      </c>
      <c r="D4827" s="978">
        <v>0</v>
      </c>
      <c r="E4827" s="962">
        <v>504</v>
      </c>
      <c r="F4827" s="962">
        <v>5</v>
      </c>
      <c r="G4827" s="962" t="s">
        <v>677</v>
      </c>
      <c r="H4827" s="962" t="s">
        <v>146</v>
      </c>
      <c r="I4827" s="963" t="s">
        <v>681</v>
      </c>
    </row>
    <row r="4828" spans="1:9">
      <c r="A4828" s="966" t="s">
        <v>262</v>
      </c>
      <c r="B4828" s="962" t="s">
        <v>687</v>
      </c>
      <c r="C4828" s="964">
        <v>16865.338429201212</v>
      </c>
      <c r="D4828" s="978">
        <v>0</v>
      </c>
      <c r="E4828" s="962">
        <v>504</v>
      </c>
      <c r="F4828" s="962">
        <v>5</v>
      </c>
      <c r="G4828" s="962" t="s">
        <v>677</v>
      </c>
      <c r="H4828" s="962" t="s">
        <v>146</v>
      </c>
      <c r="I4828" s="963" t="s">
        <v>681</v>
      </c>
    </row>
    <row r="4829" spans="1:9">
      <c r="A4829" s="966" t="s">
        <v>263</v>
      </c>
      <c r="B4829" s="962" t="s">
        <v>687</v>
      </c>
      <c r="C4829" s="964">
        <v>0</v>
      </c>
      <c r="D4829" s="978">
        <v>0</v>
      </c>
      <c r="E4829" s="962">
        <v>504</v>
      </c>
      <c r="F4829" s="962">
        <v>5</v>
      </c>
      <c r="G4829" s="962" t="s">
        <v>677</v>
      </c>
      <c r="H4829" s="962" t="s">
        <v>24</v>
      </c>
      <c r="I4829" s="962" t="s">
        <v>683</v>
      </c>
    </row>
    <row r="4830" spans="1:9">
      <c r="A4830" s="969" t="s">
        <v>122</v>
      </c>
      <c r="B4830" s="962" t="s">
        <v>687</v>
      </c>
      <c r="C4830" s="964">
        <v>115.7803553492074</v>
      </c>
      <c r="D4830" s="978">
        <v>0</v>
      </c>
      <c r="E4830" s="962">
        <v>504</v>
      </c>
      <c r="F4830" s="962">
        <v>5</v>
      </c>
      <c r="G4830" s="962" t="s">
        <v>677</v>
      </c>
      <c r="H4830" s="962" t="s">
        <v>79</v>
      </c>
      <c r="I4830" s="962" t="s">
        <v>683</v>
      </c>
    </row>
    <row r="4831" spans="1:9">
      <c r="A4831" s="969" t="s">
        <v>120</v>
      </c>
      <c r="B4831" s="962" t="s">
        <v>687</v>
      </c>
      <c r="C4831" s="964">
        <v>115.7803553492074</v>
      </c>
      <c r="D4831" s="978">
        <v>0</v>
      </c>
      <c r="E4831" s="962">
        <v>504</v>
      </c>
      <c r="F4831" s="962">
        <v>5</v>
      </c>
      <c r="G4831" s="962" t="s">
        <v>677</v>
      </c>
      <c r="H4831" s="962" t="s">
        <v>79</v>
      </c>
    </row>
    <row r="4832" spans="1:9">
      <c r="A4832" s="969" t="s">
        <v>123</v>
      </c>
      <c r="B4832" s="962" t="s">
        <v>687</v>
      </c>
      <c r="C4832" s="964">
        <v>57.890177674603699</v>
      </c>
      <c r="D4832" s="978">
        <v>0</v>
      </c>
      <c r="E4832" s="962">
        <v>504</v>
      </c>
      <c r="F4832" s="962">
        <v>5</v>
      </c>
      <c r="G4832" s="962" t="s">
        <v>677</v>
      </c>
      <c r="H4832" s="962" t="s">
        <v>54</v>
      </c>
      <c r="I4832" s="962" t="s">
        <v>683</v>
      </c>
    </row>
    <row r="4833" spans="1:9">
      <c r="A4833" s="967" t="s">
        <v>214</v>
      </c>
      <c r="B4833" s="962" t="s">
        <v>687</v>
      </c>
      <c r="C4833" s="964">
        <v>417.54321455814949</v>
      </c>
      <c r="D4833" s="978">
        <v>0</v>
      </c>
      <c r="E4833" s="962">
        <v>504</v>
      </c>
      <c r="F4833" s="962">
        <v>5</v>
      </c>
      <c r="G4833" s="962" t="s">
        <v>677</v>
      </c>
      <c r="H4833" s="962" t="s">
        <v>146</v>
      </c>
      <c r="I4833" s="962" t="s">
        <v>683</v>
      </c>
    </row>
    <row r="4834" spans="1:9" ht="15.6">
      <c r="A4834" s="967" t="s">
        <v>218</v>
      </c>
      <c r="B4834" s="962" t="s">
        <v>687</v>
      </c>
      <c r="C4834" s="964">
        <v>463.12142139682959</v>
      </c>
      <c r="D4834" s="978">
        <v>0</v>
      </c>
      <c r="E4834" s="962">
        <v>504</v>
      </c>
      <c r="F4834" s="962">
        <v>5</v>
      </c>
      <c r="G4834" s="962" t="s">
        <v>677</v>
      </c>
      <c r="H4834" s="962" t="s">
        <v>146</v>
      </c>
      <c r="I4834" s="973" t="s">
        <v>742</v>
      </c>
    </row>
    <row r="4835" spans="1:9">
      <c r="A4835" s="969" t="s">
        <v>126</v>
      </c>
      <c r="B4835" s="962" t="s">
        <v>687</v>
      </c>
      <c r="C4835" s="964">
        <v>0</v>
      </c>
      <c r="D4835" s="978">
        <v>0</v>
      </c>
      <c r="E4835" s="962">
        <v>504</v>
      </c>
      <c r="F4835" s="962">
        <v>5</v>
      </c>
      <c r="G4835" s="962" t="s">
        <v>677</v>
      </c>
      <c r="H4835" s="962" t="s">
        <v>32</v>
      </c>
      <c r="I4835" s="962" t="s">
        <v>681</v>
      </c>
    </row>
    <row r="4836" spans="1:9">
      <c r="A4836" s="968" t="s">
        <v>129</v>
      </c>
      <c r="B4836" s="962" t="s">
        <v>687</v>
      </c>
      <c r="C4836" s="964">
        <v>115.7803553492074</v>
      </c>
      <c r="D4836" s="978">
        <v>0</v>
      </c>
      <c r="E4836" s="962">
        <v>504</v>
      </c>
      <c r="F4836" s="962">
        <v>5</v>
      </c>
      <c r="G4836" s="962" t="s">
        <v>677</v>
      </c>
      <c r="H4836" s="962" t="s">
        <v>24</v>
      </c>
      <c r="I4836" s="962" t="s">
        <v>682</v>
      </c>
    </row>
    <row r="4837" spans="1:9">
      <c r="A4837" s="968" t="s">
        <v>264</v>
      </c>
      <c r="B4837" s="962" t="s">
        <v>687</v>
      </c>
      <c r="C4837" s="964">
        <v>0</v>
      </c>
      <c r="D4837" s="978">
        <v>0</v>
      </c>
      <c r="E4837" s="962">
        <v>504</v>
      </c>
      <c r="F4837" s="962">
        <v>5</v>
      </c>
      <c r="G4837" s="962" t="s">
        <v>677</v>
      </c>
      <c r="H4837" s="962" t="s">
        <v>133</v>
      </c>
      <c r="I4837" s="962" t="s">
        <v>682</v>
      </c>
    </row>
    <row r="4838" spans="1:9">
      <c r="A4838" s="968" t="s">
        <v>138</v>
      </c>
      <c r="B4838" s="962" t="s">
        <v>687</v>
      </c>
      <c r="C4838" s="964">
        <v>0</v>
      </c>
      <c r="D4838" s="978">
        <v>0</v>
      </c>
      <c r="E4838" s="962">
        <v>504</v>
      </c>
      <c r="F4838" s="962">
        <v>5</v>
      </c>
      <c r="G4838" s="962" t="s">
        <v>677</v>
      </c>
      <c r="H4838" s="962" t="s">
        <v>87</v>
      </c>
      <c r="I4838" s="962" t="s">
        <v>682</v>
      </c>
    </row>
    <row r="4839" spans="1:9">
      <c r="A4839" s="966" t="s">
        <v>212</v>
      </c>
      <c r="B4839" s="962" t="s">
        <v>687</v>
      </c>
      <c r="C4839" s="964">
        <v>0</v>
      </c>
      <c r="D4839" s="978">
        <v>0</v>
      </c>
      <c r="E4839" s="962">
        <v>504</v>
      </c>
      <c r="F4839" s="962">
        <v>5</v>
      </c>
      <c r="G4839" s="962" t="s">
        <v>677</v>
      </c>
      <c r="H4839" s="962" t="s">
        <v>146</v>
      </c>
      <c r="I4839" s="962" t="s">
        <v>705</v>
      </c>
    </row>
    <row r="4840" spans="1:9">
      <c r="A4840" s="962" t="s">
        <v>20</v>
      </c>
      <c r="B4840" s="962" t="s">
        <v>687</v>
      </c>
      <c r="C4840" s="964">
        <v>0</v>
      </c>
      <c r="D4840" s="978">
        <v>0</v>
      </c>
      <c r="E4840" s="962">
        <v>504</v>
      </c>
      <c r="F4840" s="962">
        <v>6</v>
      </c>
      <c r="G4840" s="962" t="s">
        <v>677</v>
      </c>
      <c r="H4840" s="962" t="s">
        <v>24</v>
      </c>
      <c r="I4840" s="963" t="s">
        <v>683</v>
      </c>
    </row>
    <row r="4841" spans="1:9">
      <c r="A4841" s="962" t="s">
        <v>143</v>
      </c>
      <c r="B4841" s="962" t="s">
        <v>687</v>
      </c>
      <c r="C4841" s="964">
        <v>0</v>
      </c>
      <c r="D4841" s="978">
        <v>0</v>
      </c>
      <c r="E4841" s="962">
        <v>504</v>
      </c>
      <c r="F4841" s="962">
        <v>6</v>
      </c>
      <c r="G4841" s="962" t="s">
        <v>677</v>
      </c>
      <c r="H4841" s="962" t="s">
        <v>146</v>
      </c>
      <c r="I4841" s="963" t="s">
        <v>681</v>
      </c>
    </row>
    <row r="4842" spans="1:9">
      <c r="A4842" s="966" t="s">
        <v>152</v>
      </c>
      <c r="B4842" s="962" t="s">
        <v>687</v>
      </c>
      <c r="C4842" s="964">
        <v>0</v>
      </c>
      <c r="D4842" s="978">
        <v>0</v>
      </c>
      <c r="E4842" s="962">
        <v>504</v>
      </c>
      <c r="F4842" s="962">
        <v>6</v>
      </c>
      <c r="G4842" s="962" t="s">
        <v>677</v>
      </c>
      <c r="H4842" s="962" t="s">
        <v>146</v>
      </c>
      <c r="I4842" s="963" t="s">
        <v>681</v>
      </c>
    </row>
    <row r="4843" spans="1:9">
      <c r="A4843" s="966" t="s">
        <v>158</v>
      </c>
      <c r="B4843" s="962" t="s">
        <v>687</v>
      </c>
      <c r="C4843" s="964">
        <v>0</v>
      </c>
      <c r="D4843" s="978">
        <v>0</v>
      </c>
      <c r="E4843" s="962">
        <v>504</v>
      </c>
      <c r="F4843" s="962">
        <v>6</v>
      </c>
      <c r="G4843" s="962" t="s">
        <v>677</v>
      </c>
      <c r="H4843" s="962" t="s">
        <v>146</v>
      </c>
      <c r="I4843" s="963" t="s">
        <v>683</v>
      </c>
    </row>
    <row r="4844" spans="1:9">
      <c r="A4844" s="966" t="s">
        <v>30</v>
      </c>
      <c r="B4844" s="962" t="s">
        <v>687</v>
      </c>
      <c r="C4844" s="964">
        <v>0</v>
      </c>
      <c r="D4844" s="978">
        <v>0</v>
      </c>
      <c r="E4844" s="962">
        <v>504</v>
      </c>
      <c r="F4844" s="962">
        <v>6</v>
      </c>
      <c r="G4844" s="962" t="s">
        <v>677</v>
      </c>
      <c r="H4844" s="962" t="s">
        <v>32</v>
      </c>
      <c r="I4844" s="963" t="s">
        <v>681</v>
      </c>
    </row>
    <row r="4845" spans="1:9">
      <c r="A4845" s="967" t="s">
        <v>39</v>
      </c>
      <c r="B4845" s="962" t="s">
        <v>687</v>
      </c>
      <c r="C4845" s="964">
        <v>0</v>
      </c>
      <c r="D4845" s="978">
        <v>0</v>
      </c>
      <c r="E4845" s="962">
        <v>504</v>
      </c>
      <c r="F4845" s="962">
        <v>6</v>
      </c>
      <c r="G4845" s="962" t="s">
        <v>677</v>
      </c>
      <c r="H4845" s="962" t="s">
        <v>24</v>
      </c>
      <c r="I4845" s="963" t="s">
        <v>682</v>
      </c>
    </row>
    <row r="4846" spans="1:9">
      <c r="A4846" s="968" t="s">
        <v>70</v>
      </c>
      <c r="B4846" s="962" t="s">
        <v>687</v>
      </c>
      <c r="C4846" s="964">
        <v>1214.3467159728405</v>
      </c>
      <c r="D4846" s="978">
        <v>0</v>
      </c>
      <c r="E4846" s="962">
        <v>504</v>
      </c>
      <c r="F4846" s="962">
        <v>6</v>
      </c>
      <c r="G4846" s="962" t="s">
        <v>677</v>
      </c>
      <c r="H4846" s="962" t="s">
        <v>32</v>
      </c>
      <c r="I4846" s="963" t="s">
        <v>711</v>
      </c>
    </row>
    <row r="4847" spans="1:9">
      <c r="A4847" s="968" t="s">
        <v>746</v>
      </c>
      <c r="B4847" s="962" t="s">
        <v>687</v>
      </c>
      <c r="C4847" s="964">
        <v>220.79031199506193</v>
      </c>
      <c r="D4847" s="978">
        <v>0</v>
      </c>
      <c r="E4847" s="962">
        <v>504</v>
      </c>
      <c r="F4847" s="962">
        <v>6</v>
      </c>
      <c r="G4847" s="962" t="s">
        <v>677</v>
      </c>
      <c r="H4847" s="962" t="s">
        <v>46</v>
      </c>
      <c r="I4847" s="963" t="s">
        <v>682</v>
      </c>
    </row>
    <row r="4848" spans="1:9">
      <c r="A4848" s="968" t="s">
        <v>63</v>
      </c>
      <c r="B4848" s="962" t="s">
        <v>687</v>
      </c>
      <c r="C4848" s="964">
        <v>0</v>
      </c>
      <c r="D4848" s="978">
        <v>0</v>
      </c>
      <c r="E4848" s="962">
        <v>504</v>
      </c>
      <c r="F4848" s="962">
        <v>6</v>
      </c>
      <c r="G4848" s="962" t="s">
        <v>677</v>
      </c>
      <c r="H4848" s="962" t="s">
        <v>64</v>
      </c>
      <c r="I4848" s="963" t="s">
        <v>683</v>
      </c>
    </row>
    <row r="4849" spans="1:9">
      <c r="A4849" s="966" t="s">
        <v>166</v>
      </c>
      <c r="B4849" s="962" t="s">
        <v>687</v>
      </c>
      <c r="C4849" s="964">
        <v>0</v>
      </c>
      <c r="D4849" s="978">
        <v>0</v>
      </c>
      <c r="E4849" s="962">
        <v>504</v>
      </c>
      <c r="F4849" s="962">
        <v>6</v>
      </c>
      <c r="G4849" s="962" t="s">
        <v>677</v>
      </c>
      <c r="H4849" s="962" t="s">
        <v>146</v>
      </c>
      <c r="I4849" s="963" t="s">
        <v>683</v>
      </c>
    </row>
    <row r="4850" spans="1:9">
      <c r="A4850" s="966" t="s">
        <v>173</v>
      </c>
      <c r="B4850" s="962" t="s">
        <v>687</v>
      </c>
      <c r="C4850" s="964">
        <v>0</v>
      </c>
      <c r="D4850" s="978">
        <v>0</v>
      </c>
      <c r="E4850" s="962">
        <v>504</v>
      </c>
      <c r="F4850" s="962">
        <v>6</v>
      </c>
      <c r="G4850" s="962" t="s">
        <v>677</v>
      </c>
      <c r="H4850" s="962" t="s">
        <v>146</v>
      </c>
      <c r="I4850" s="963" t="s">
        <v>683</v>
      </c>
    </row>
    <row r="4851" spans="1:9">
      <c r="A4851" s="969" t="s">
        <v>52</v>
      </c>
      <c r="B4851" s="962" t="s">
        <v>687</v>
      </c>
      <c r="C4851" s="964">
        <v>662.37093598518572</v>
      </c>
      <c r="D4851" s="978">
        <v>0</v>
      </c>
      <c r="E4851" s="962">
        <v>504</v>
      </c>
      <c r="F4851" s="962">
        <v>6</v>
      </c>
      <c r="G4851" s="962" t="s">
        <v>677</v>
      </c>
      <c r="H4851" s="962" t="s">
        <v>54</v>
      </c>
      <c r="I4851" s="962" t="s">
        <v>721</v>
      </c>
    </row>
    <row r="4852" spans="1:9">
      <c r="A4852" s="966" t="s">
        <v>185</v>
      </c>
      <c r="B4852" s="962" t="s">
        <v>687</v>
      </c>
      <c r="C4852" s="964">
        <v>223439.7957390027</v>
      </c>
      <c r="D4852" s="978">
        <v>0</v>
      </c>
      <c r="E4852" s="962">
        <v>504</v>
      </c>
      <c r="F4852" s="962">
        <v>6</v>
      </c>
      <c r="G4852" s="962" t="s">
        <v>677</v>
      </c>
      <c r="H4852" s="962" t="s">
        <v>146</v>
      </c>
      <c r="I4852" s="963" t="s">
        <v>681</v>
      </c>
    </row>
    <row r="4853" spans="1:9">
      <c r="A4853" s="968" t="s">
        <v>747</v>
      </c>
      <c r="B4853" s="962" t="s">
        <v>687</v>
      </c>
      <c r="C4853" s="964">
        <v>0</v>
      </c>
      <c r="D4853" s="978">
        <v>0</v>
      </c>
      <c r="E4853" s="962">
        <v>504</v>
      </c>
      <c r="F4853" s="962">
        <v>6</v>
      </c>
      <c r="G4853" s="962" t="s">
        <v>677</v>
      </c>
      <c r="H4853" s="962" t="s">
        <v>24</v>
      </c>
      <c r="I4853" s="962" t="s">
        <v>683</v>
      </c>
    </row>
    <row r="4854" spans="1:9">
      <c r="A4854" s="966" t="s">
        <v>181</v>
      </c>
      <c r="B4854" s="962" t="s">
        <v>687</v>
      </c>
      <c r="C4854" s="964">
        <v>14240.975123681494</v>
      </c>
      <c r="D4854" s="978">
        <v>0</v>
      </c>
      <c r="E4854" s="962">
        <v>504</v>
      </c>
      <c r="F4854" s="962">
        <v>6</v>
      </c>
      <c r="G4854" s="962" t="s">
        <v>677</v>
      </c>
      <c r="H4854" s="962" t="s">
        <v>146</v>
      </c>
      <c r="I4854" s="963" t="s">
        <v>681</v>
      </c>
    </row>
    <row r="4855" spans="1:9">
      <c r="A4855" s="967" t="s">
        <v>261</v>
      </c>
      <c r="B4855" s="962" t="s">
        <v>687</v>
      </c>
      <c r="C4855" s="964">
        <v>0</v>
      </c>
      <c r="D4855" s="978">
        <v>0</v>
      </c>
      <c r="E4855" s="962">
        <v>504</v>
      </c>
      <c r="F4855" s="962">
        <v>6</v>
      </c>
      <c r="G4855" s="962" t="s">
        <v>677</v>
      </c>
      <c r="H4855" s="962" t="s">
        <v>79</v>
      </c>
      <c r="I4855" s="962" t="s">
        <v>683</v>
      </c>
    </row>
    <row r="4856" spans="1:9">
      <c r="A4856" s="966" t="s">
        <v>190</v>
      </c>
      <c r="B4856" s="962" t="s">
        <v>687</v>
      </c>
      <c r="C4856" s="964">
        <v>0</v>
      </c>
      <c r="D4856" s="978">
        <v>0</v>
      </c>
      <c r="E4856" s="962">
        <v>504</v>
      </c>
      <c r="F4856" s="962">
        <v>6</v>
      </c>
      <c r="G4856" s="962" t="s">
        <v>677</v>
      </c>
      <c r="H4856" s="962" t="s">
        <v>146</v>
      </c>
      <c r="I4856" s="963" t="s">
        <v>681</v>
      </c>
    </row>
    <row r="4857" spans="1:9">
      <c r="A4857" s="968" t="s">
        <v>83</v>
      </c>
      <c r="B4857" s="962" t="s">
        <v>687</v>
      </c>
      <c r="C4857" s="964">
        <v>0</v>
      </c>
      <c r="D4857" s="978">
        <v>0</v>
      </c>
      <c r="E4857" s="962">
        <v>504</v>
      </c>
      <c r="F4857" s="962">
        <v>6</v>
      </c>
      <c r="G4857" s="962" t="s">
        <v>677</v>
      </c>
      <c r="H4857" s="962" t="s">
        <v>87</v>
      </c>
      <c r="I4857" s="962" t="s">
        <v>682</v>
      </c>
    </row>
    <row r="4858" spans="1:9">
      <c r="A4858" s="966" t="s">
        <v>192</v>
      </c>
      <c r="B4858" s="962" t="s">
        <v>687</v>
      </c>
      <c r="C4858" s="964">
        <v>0</v>
      </c>
      <c r="D4858" s="978">
        <v>0</v>
      </c>
      <c r="E4858" s="962">
        <v>504</v>
      </c>
      <c r="F4858" s="962">
        <v>6</v>
      </c>
      <c r="G4858" s="962" t="s">
        <v>677</v>
      </c>
      <c r="H4858" s="962" t="s">
        <v>146</v>
      </c>
      <c r="I4858" s="962" t="s">
        <v>683</v>
      </c>
    </row>
    <row r="4859" spans="1:9">
      <c r="A4859" s="966" t="s">
        <v>94</v>
      </c>
      <c r="B4859" s="962" t="s">
        <v>687</v>
      </c>
      <c r="C4859" s="964">
        <v>662.37093598518572</v>
      </c>
      <c r="D4859" s="978">
        <v>0</v>
      </c>
      <c r="E4859" s="962">
        <v>504</v>
      </c>
      <c r="F4859" s="962">
        <v>6</v>
      </c>
      <c r="G4859" s="962" t="s">
        <v>677</v>
      </c>
      <c r="H4859" s="962" t="s">
        <v>95</v>
      </c>
      <c r="I4859" s="962" t="s">
        <v>726</v>
      </c>
    </row>
    <row r="4860" spans="1:9">
      <c r="A4860" s="966" t="s">
        <v>196</v>
      </c>
      <c r="B4860" s="962" t="s">
        <v>687</v>
      </c>
      <c r="C4860" s="964">
        <v>115252.54286142232</v>
      </c>
      <c r="D4860" s="978">
        <v>0</v>
      </c>
      <c r="E4860" s="962">
        <v>504</v>
      </c>
      <c r="F4860" s="962">
        <v>6</v>
      </c>
      <c r="G4860" s="962" t="s">
        <v>677</v>
      </c>
      <c r="H4860" s="962" t="s">
        <v>146</v>
      </c>
      <c r="I4860" s="962" t="s">
        <v>681</v>
      </c>
    </row>
    <row r="4861" spans="1:9">
      <c r="A4861" s="966" t="s">
        <v>100</v>
      </c>
      <c r="B4861" s="962" t="s">
        <v>687</v>
      </c>
      <c r="C4861" s="964">
        <v>0</v>
      </c>
      <c r="D4861" s="978">
        <v>0</v>
      </c>
      <c r="E4861" s="962">
        <v>504</v>
      </c>
      <c r="F4861" s="962">
        <v>6</v>
      </c>
      <c r="G4861" s="962" t="s">
        <v>677</v>
      </c>
      <c r="H4861" s="962" t="s">
        <v>24</v>
      </c>
      <c r="I4861" s="962" t="s">
        <v>682</v>
      </c>
    </row>
    <row r="4862" spans="1:9">
      <c r="A4862" s="966" t="s">
        <v>198</v>
      </c>
      <c r="B4862" s="962" t="s">
        <v>687</v>
      </c>
      <c r="C4862" s="964">
        <v>0</v>
      </c>
      <c r="D4862" s="978">
        <v>0</v>
      </c>
      <c r="E4862" s="962">
        <v>504</v>
      </c>
      <c r="F4862" s="962">
        <v>6</v>
      </c>
      <c r="G4862" s="962" t="s">
        <v>677</v>
      </c>
      <c r="H4862" s="962" t="s">
        <v>146</v>
      </c>
      <c r="I4862" s="962" t="s">
        <v>683</v>
      </c>
    </row>
    <row r="4863" spans="1:9">
      <c r="A4863" s="966" t="s">
        <v>201</v>
      </c>
      <c r="B4863" s="962" t="s">
        <v>687</v>
      </c>
      <c r="C4863" s="964">
        <v>0</v>
      </c>
      <c r="D4863" s="978">
        <v>0</v>
      </c>
      <c r="E4863" s="962">
        <v>504</v>
      </c>
      <c r="F4863" s="962">
        <v>6</v>
      </c>
      <c r="G4863" s="962" t="s">
        <v>677</v>
      </c>
      <c r="H4863" s="962" t="s">
        <v>146</v>
      </c>
      <c r="I4863" s="963" t="s">
        <v>683</v>
      </c>
    </row>
    <row r="4864" spans="1:9">
      <c r="A4864" s="968" t="s">
        <v>103</v>
      </c>
      <c r="B4864" s="962" t="s">
        <v>687</v>
      </c>
      <c r="C4864" s="964">
        <v>110.39515599753096</v>
      </c>
      <c r="D4864" s="978">
        <v>0</v>
      </c>
      <c r="E4864" s="962">
        <v>504</v>
      </c>
      <c r="F4864" s="962">
        <v>6</v>
      </c>
      <c r="G4864" s="962" t="s">
        <v>677</v>
      </c>
      <c r="H4864" s="962" t="s">
        <v>79</v>
      </c>
      <c r="I4864" s="962" t="s">
        <v>682</v>
      </c>
    </row>
    <row r="4865" spans="1:9">
      <c r="A4865" s="968" t="s">
        <v>107</v>
      </c>
      <c r="B4865" s="962" t="s">
        <v>687</v>
      </c>
      <c r="C4865" s="964">
        <v>220.79031199506193</v>
      </c>
      <c r="D4865" s="978">
        <v>0</v>
      </c>
      <c r="E4865" s="962">
        <v>504</v>
      </c>
      <c r="F4865" s="962">
        <v>6</v>
      </c>
      <c r="G4865" s="962" t="s">
        <v>677</v>
      </c>
      <c r="H4865" s="962" t="s">
        <v>79</v>
      </c>
      <c r="I4865" s="962" t="s">
        <v>682</v>
      </c>
    </row>
    <row r="4866" spans="1:9">
      <c r="A4866" s="968" t="s">
        <v>108</v>
      </c>
      <c r="B4866" s="962" t="s">
        <v>687</v>
      </c>
      <c r="C4866" s="964">
        <v>0</v>
      </c>
      <c r="D4866" s="978">
        <v>0</v>
      </c>
      <c r="E4866" s="962">
        <v>504</v>
      </c>
      <c r="F4866" s="962">
        <v>6</v>
      </c>
      <c r="G4866" s="962" t="s">
        <v>677</v>
      </c>
      <c r="H4866" s="962" t="s">
        <v>32</v>
      </c>
      <c r="I4866" s="962" t="s">
        <v>682</v>
      </c>
    </row>
    <row r="4867" spans="1:9">
      <c r="A4867" s="966" t="s">
        <v>203</v>
      </c>
      <c r="B4867" s="962" t="s">
        <v>687</v>
      </c>
      <c r="C4867" s="964">
        <v>15584.116188318123</v>
      </c>
      <c r="D4867" s="978">
        <v>0</v>
      </c>
      <c r="E4867" s="962">
        <v>504</v>
      </c>
      <c r="F4867" s="962">
        <v>6</v>
      </c>
      <c r="G4867" s="962" t="s">
        <v>677</v>
      </c>
      <c r="H4867" s="962" t="s">
        <v>146</v>
      </c>
      <c r="I4867" s="963" t="s">
        <v>681</v>
      </c>
    </row>
    <row r="4868" spans="1:9">
      <c r="A4868" s="966" t="s">
        <v>204</v>
      </c>
      <c r="B4868" s="962" t="s">
        <v>687</v>
      </c>
      <c r="C4868" s="964">
        <v>186015.83785583967</v>
      </c>
      <c r="D4868" s="978">
        <v>0</v>
      </c>
      <c r="E4868" s="962">
        <v>504</v>
      </c>
      <c r="F4868" s="962">
        <v>6</v>
      </c>
      <c r="G4868" s="962" t="s">
        <v>677</v>
      </c>
      <c r="H4868" s="962" t="s">
        <v>146</v>
      </c>
      <c r="I4868" s="963" t="s">
        <v>681</v>
      </c>
    </row>
    <row r="4869" spans="1:9">
      <c r="A4869" s="966" t="s">
        <v>262</v>
      </c>
      <c r="B4869" s="962" t="s">
        <v>687</v>
      </c>
      <c r="C4869" s="964">
        <v>28014.610753640107</v>
      </c>
      <c r="D4869" s="978">
        <v>0</v>
      </c>
      <c r="E4869" s="962">
        <v>504</v>
      </c>
      <c r="F4869" s="962">
        <v>6</v>
      </c>
      <c r="G4869" s="962" t="s">
        <v>677</v>
      </c>
      <c r="H4869" s="962" t="s">
        <v>146</v>
      </c>
      <c r="I4869" s="963" t="s">
        <v>681</v>
      </c>
    </row>
    <row r="4870" spans="1:9">
      <c r="A4870" s="966" t="s">
        <v>263</v>
      </c>
      <c r="B4870" s="962" t="s">
        <v>687</v>
      </c>
      <c r="C4870" s="964">
        <v>0</v>
      </c>
      <c r="D4870" s="978">
        <v>0</v>
      </c>
      <c r="E4870" s="962">
        <v>504</v>
      </c>
      <c r="F4870" s="962">
        <v>6</v>
      </c>
      <c r="G4870" s="962" t="s">
        <v>677</v>
      </c>
      <c r="H4870" s="962" t="s">
        <v>24</v>
      </c>
      <c r="I4870" s="962" t="s">
        <v>683</v>
      </c>
    </row>
    <row r="4871" spans="1:9">
      <c r="A4871" s="969" t="s">
        <v>122</v>
      </c>
      <c r="B4871" s="962" t="s">
        <v>687</v>
      </c>
      <c r="C4871" s="964">
        <v>441.58062399012385</v>
      </c>
      <c r="D4871" s="978">
        <v>0</v>
      </c>
      <c r="E4871" s="962">
        <v>504</v>
      </c>
      <c r="F4871" s="962">
        <v>6</v>
      </c>
      <c r="G4871" s="962" t="s">
        <v>677</v>
      </c>
      <c r="H4871" s="962" t="s">
        <v>79</v>
      </c>
      <c r="I4871" s="962" t="s">
        <v>683</v>
      </c>
    </row>
    <row r="4872" spans="1:9">
      <c r="A4872" s="969" t="s">
        <v>120</v>
      </c>
      <c r="B4872" s="962" t="s">
        <v>687</v>
      </c>
      <c r="C4872" s="964">
        <v>110.39515599753096</v>
      </c>
      <c r="D4872" s="978">
        <v>0</v>
      </c>
      <c r="E4872" s="962">
        <v>504</v>
      </c>
      <c r="F4872" s="962">
        <v>6</v>
      </c>
      <c r="G4872" s="962" t="s">
        <v>677</v>
      </c>
      <c r="H4872" s="962" t="s">
        <v>79</v>
      </c>
    </row>
    <row r="4873" spans="1:9">
      <c r="A4873" s="969" t="s">
        <v>123</v>
      </c>
      <c r="B4873" s="962" t="s">
        <v>687</v>
      </c>
      <c r="C4873" s="964">
        <v>0</v>
      </c>
      <c r="D4873" s="978">
        <v>0</v>
      </c>
      <c r="E4873" s="962">
        <v>504</v>
      </c>
      <c r="F4873" s="962">
        <v>6</v>
      </c>
      <c r="G4873" s="962" t="s">
        <v>677</v>
      </c>
      <c r="H4873" s="962" t="s">
        <v>54</v>
      </c>
      <c r="I4873" s="962" t="s">
        <v>683</v>
      </c>
    </row>
    <row r="4874" spans="1:9">
      <c r="A4874" s="967" t="s">
        <v>214</v>
      </c>
      <c r="B4874" s="962" t="s">
        <v>687</v>
      </c>
      <c r="C4874" s="964">
        <v>0</v>
      </c>
      <c r="D4874" s="978">
        <v>0</v>
      </c>
      <c r="E4874" s="962">
        <v>504</v>
      </c>
      <c r="F4874" s="962">
        <v>6</v>
      </c>
      <c r="G4874" s="962" t="s">
        <v>677</v>
      </c>
      <c r="H4874" s="962" t="s">
        <v>146</v>
      </c>
      <c r="I4874" s="962" t="s">
        <v>683</v>
      </c>
    </row>
    <row r="4875" spans="1:9" ht="15.6">
      <c r="A4875" s="967" t="s">
        <v>218</v>
      </c>
      <c r="B4875" s="962" t="s">
        <v>687</v>
      </c>
      <c r="C4875" s="964">
        <v>883.16124798024771</v>
      </c>
      <c r="D4875" s="978">
        <v>0</v>
      </c>
      <c r="E4875" s="962">
        <v>504</v>
      </c>
      <c r="F4875" s="962">
        <v>6</v>
      </c>
      <c r="G4875" s="962" t="s">
        <v>677</v>
      </c>
      <c r="H4875" s="962" t="s">
        <v>146</v>
      </c>
      <c r="I4875" s="973" t="s">
        <v>742</v>
      </c>
    </row>
    <row r="4876" spans="1:9">
      <c r="A4876" s="969" t="s">
        <v>126</v>
      </c>
      <c r="B4876" s="962" t="s">
        <v>687</v>
      </c>
      <c r="C4876" s="964">
        <v>0</v>
      </c>
      <c r="D4876" s="978">
        <v>0</v>
      </c>
      <c r="E4876" s="962">
        <v>504</v>
      </c>
      <c r="F4876" s="962">
        <v>6</v>
      </c>
      <c r="G4876" s="962" t="s">
        <v>677</v>
      </c>
      <c r="H4876" s="962" t="s">
        <v>32</v>
      </c>
      <c r="I4876" s="962" t="s">
        <v>681</v>
      </c>
    </row>
    <row r="4877" spans="1:9">
      <c r="A4877" s="968" t="s">
        <v>129</v>
      </c>
      <c r="B4877" s="962" t="s">
        <v>687</v>
      </c>
      <c r="C4877" s="964">
        <v>220.79031199506193</v>
      </c>
      <c r="D4877" s="978">
        <v>0</v>
      </c>
      <c r="E4877" s="962">
        <v>504</v>
      </c>
      <c r="F4877" s="962">
        <v>6</v>
      </c>
      <c r="G4877" s="962" t="s">
        <v>677</v>
      </c>
      <c r="H4877" s="962" t="s">
        <v>24</v>
      </c>
      <c r="I4877" s="962" t="s">
        <v>682</v>
      </c>
    </row>
    <row r="4878" spans="1:9">
      <c r="A4878" s="968" t="s">
        <v>264</v>
      </c>
      <c r="B4878" s="962" t="s">
        <v>687</v>
      </c>
      <c r="C4878" s="964">
        <v>0</v>
      </c>
      <c r="D4878" s="978">
        <v>0</v>
      </c>
      <c r="E4878" s="962">
        <v>504</v>
      </c>
      <c r="F4878" s="962">
        <v>6</v>
      </c>
      <c r="G4878" s="962" t="s">
        <v>677</v>
      </c>
      <c r="H4878" s="962" t="s">
        <v>133</v>
      </c>
      <c r="I4878" s="962" t="s">
        <v>682</v>
      </c>
    </row>
    <row r="4879" spans="1:9">
      <c r="A4879" s="968" t="s">
        <v>138</v>
      </c>
      <c r="B4879" s="962" t="s">
        <v>687</v>
      </c>
      <c r="C4879" s="964">
        <v>0</v>
      </c>
      <c r="D4879" s="978">
        <v>0</v>
      </c>
      <c r="E4879" s="962">
        <v>504</v>
      </c>
      <c r="F4879" s="962">
        <v>6</v>
      </c>
      <c r="G4879" s="962" t="s">
        <v>677</v>
      </c>
      <c r="H4879" s="962" t="s">
        <v>87</v>
      </c>
      <c r="I4879" s="962" t="s">
        <v>682</v>
      </c>
    </row>
    <row r="4880" spans="1:9">
      <c r="A4880" s="966" t="s">
        <v>212</v>
      </c>
      <c r="B4880" s="962" t="s">
        <v>687</v>
      </c>
      <c r="C4880" s="964">
        <v>684.44996718469201</v>
      </c>
      <c r="D4880" s="978">
        <v>0</v>
      </c>
      <c r="E4880" s="962">
        <v>504</v>
      </c>
      <c r="F4880" s="962">
        <v>6</v>
      </c>
      <c r="G4880" s="962" t="s">
        <v>677</v>
      </c>
      <c r="H4880" s="962" t="s">
        <v>146</v>
      </c>
      <c r="I4880" s="962" t="s">
        <v>705</v>
      </c>
    </row>
    <row r="4881" spans="1:9">
      <c r="A4881" s="962" t="s">
        <v>20</v>
      </c>
      <c r="B4881" s="962" t="s">
        <v>687</v>
      </c>
      <c r="C4881" s="965">
        <v>0</v>
      </c>
      <c r="D4881" s="978">
        <v>0</v>
      </c>
      <c r="E4881" s="962">
        <v>720</v>
      </c>
      <c r="F4881" s="962" t="s">
        <v>676</v>
      </c>
      <c r="G4881" s="962" t="s">
        <v>676</v>
      </c>
      <c r="H4881" s="962" t="s">
        <v>24</v>
      </c>
      <c r="I4881" s="963" t="s">
        <v>683</v>
      </c>
    </row>
    <row r="4882" spans="1:9">
      <c r="A4882" s="962" t="s">
        <v>143</v>
      </c>
      <c r="B4882" s="962" t="s">
        <v>687</v>
      </c>
      <c r="C4882" s="965">
        <v>0</v>
      </c>
      <c r="D4882" s="978">
        <v>0</v>
      </c>
      <c r="E4882" s="962">
        <v>720</v>
      </c>
      <c r="F4882" s="962" t="s">
        <v>676</v>
      </c>
      <c r="G4882" s="962" t="s">
        <v>676</v>
      </c>
      <c r="H4882" s="962" t="s">
        <v>146</v>
      </c>
      <c r="I4882" s="963" t="s">
        <v>681</v>
      </c>
    </row>
    <row r="4883" spans="1:9">
      <c r="A4883" s="966" t="s">
        <v>152</v>
      </c>
      <c r="B4883" s="962" t="s">
        <v>687</v>
      </c>
      <c r="C4883" s="965">
        <v>10493.758105738631</v>
      </c>
      <c r="D4883" s="978">
        <v>0</v>
      </c>
      <c r="E4883" s="962">
        <v>720</v>
      </c>
      <c r="F4883" s="962" t="s">
        <v>676</v>
      </c>
      <c r="G4883" s="962" t="s">
        <v>676</v>
      </c>
      <c r="H4883" s="962" t="s">
        <v>146</v>
      </c>
      <c r="I4883" s="963" t="s">
        <v>681</v>
      </c>
    </row>
    <row r="4884" spans="1:9">
      <c r="A4884" s="966" t="s">
        <v>158</v>
      </c>
      <c r="B4884" s="962" t="s">
        <v>687</v>
      </c>
      <c r="C4884" s="965">
        <v>6192.3723392719066</v>
      </c>
      <c r="D4884" s="978">
        <v>0</v>
      </c>
      <c r="E4884" s="962">
        <v>720</v>
      </c>
      <c r="F4884" s="962" t="s">
        <v>676</v>
      </c>
      <c r="G4884" s="962" t="s">
        <v>676</v>
      </c>
      <c r="H4884" s="962" t="s">
        <v>146</v>
      </c>
      <c r="I4884" s="963" t="s">
        <v>683</v>
      </c>
    </row>
    <row r="4885" spans="1:9">
      <c r="A4885" s="966" t="s">
        <v>30</v>
      </c>
      <c r="B4885" s="962" t="s">
        <v>687</v>
      </c>
      <c r="C4885" s="965">
        <v>516.97787419609494</v>
      </c>
      <c r="D4885" s="978">
        <v>0</v>
      </c>
      <c r="E4885" s="962">
        <v>720</v>
      </c>
      <c r="F4885" s="962" t="s">
        <v>676</v>
      </c>
      <c r="G4885" s="962" t="s">
        <v>676</v>
      </c>
      <c r="H4885" s="962" t="s">
        <v>32</v>
      </c>
      <c r="I4885" s="963" t="s">
        <v>681</v>
      </c>
    </row>
    <row r="4886" spans="1:9">
      <c r="A4886" s="967" t="s">
        <v>39</v>
      </c>
      <c r="B4886" s="962" t="s">
        <v>687</v>
      </c>
      <c r="C4886" s="965">
        <v>0</v>
      </c>
      <c r="D4886" s="978">
        <v>0</v>
      </c>
      <c r="E4886" s="962">
        <v>720</v>
      </c>
      <c r="F4886" s="962" t="s">
        <v>676</v>
      </c>
      <c r="G4886" s="962" t="s">
        <v>676</v>
      </c>
      <c r="H4886" s="962" t="s">
        <v>24</v>
      </c>
      <c r="I4886" s="963" t="s">
        <v>682</v>
      </c>
    </row>
    <row r="4887" spans="1:9">
      <c r="A4887" s="968" t="s">
        <v>70</v>
      </c>
      <c r="B4887" s="962" t="s">
        <v>687</v>
      </c>
      <c r="C4887" s="965">
        <v>624.91830946780715</v>
      </c>
      <c r="D4887" s="978">
        <v>0</v>
      </c>
      <c r="E4887" s="962">
        <v>720</v>
      </c>
      <c r="F4887" s="962" t="s">
        <v>676</v>
      </c>
      <c r="G4887" s="962" t="s">
        <v>676</v>
      </c>
      <c r="H4887" s="962" t="s">
        <v>32</v>
      </c>
      <c r="I4887" s="963" t="s">
        <v>711</v>
      </c>
    </row>
    <row r="4888" spans="1:9">
      <c r="A4888" s="968" t="s">
        <v>746</v>
      </c>
      <c r="B4888" s="962" t="s">
        <v>687</v>
      </c>
      <c r="C4888" s="965">
        <v>113.62151081232857</v>
      </c>
      <c r="D4888" s="978">
        <v>0</v>
      </c>
      <c r="E4888" s="962">
        <v>720</v>
      </c>
      <c r="F4888" s="962" t="s">
        <v>676</v>
      </c>
      <c r="G4888" s="962" t="s">
        <v>676</v>
      </c>
      <c r="H4888" s="962" t="s">
        <v>46</v>
      </c>
      <c r="I4888" s="963" t="s">
        <v>682</v>
      </c>
    </row>
    <row r="4889" spans="1:9">
      <c r="A4889" s="968" t="s">
        <v>63</v>
      </c>
      <c r="B4889" s="962" t="s">
        <v>687</v>
      </c>
      <c r="C4889" s="965">
        <v>738.5398202801357</v>
      </c>
      <c r="D4889" s="978">
        <v>0</v>
      </c>
      <c r="E4889" s="962">
        <v>720</v>
      </c>
      <c r="F4889" s="962" t="s">
        <v>676</v>
      </c>
      <c r="G4889" s="962" t="s">
        <v>676</v>
      </c>
      <c r="H4889" s="962" t="s">
        <v>64</v>
      </c>
      <c r="I4889" s="963" t="s">
        <v>683</v>
      </c>
    </row>
    <row r="4890" spans="1:9">
      <c r="A4890" s="966" t="s">
        <v>166</v>
      </c>
      <c r="B4890" s="962" t="s">
        <v>687</v>
      </c>
      <c r="C4890" s="965">
        <v>0</v>
      </c>
      <c r="D4890" s="978">
        <v>0</v>
      </c>
      <c r="E4890" s="962">
        <v>720</v>
      </c>
      <c r="F4890" s="962" t="s">
        <v>676</v>
      </c>
      <c r="G4890" s="962" t="s">
        <v>676</v>
      </c>
      <c r="H4890" s="962" t="s">
        <v>146</v>
      </c>
      <c r="I4890" s="963" t="s">
        <v>683</v>
      </c>
    </row>
    <row r="4891" spans="1:9">
      <c r="A4891" s="966" t="s">
        <v>173</v>
      </c>
      <c r="B4891" s="962" t="s">
        <v>687</v>
      </c>
      <c r="C4891" s="965">
        <v>0</v>
      </c>
      <c r="D4891" s="978">
        <v>0</v>
      </c>
      <c r="E4891" s="962">
        <v>720</v>
      </c>
      <c r="F4891" s="962" t="s">
        <v>676</v>
      </c>
      <c r="G4891" s="962" t="s">
        <v>676</v>
      </c>
      <c r="H4891" s="962" t="s">
        <v>146</v>
      </c>
      <c r="I4891" s="963" t="s">
        <v>683</v>
      </c>
    </row>
    <row r="4892" spans="1:9">
      <c r="A4892" s="969" t="s">
        <v>52</v>
      </c>
      <c r="B4892" s="962" t="s">
        <v>687</v>
      </c>
      <c r="C4892" s="965">
        <v>795.35057568629998</v>
      </c>
      <c r="D4892" s="978">
        <v>0</v>
      </c>
      <c r="E4892" s="962">
        <v>720</v>
      </c>
      <c r="F4892" s="962" t="s">
        <v>676</v>
      </c>
      <c r="G4892" s="962" t="s">
        <v>676</v>
      </c>
      <c r="H4892" s="962" t="s">
        <v>54</v>
      </c>
      <c r="I4892" s="962" t="s">
        <v>721</v>
      </c>
    </row>
    <row r="4893" spans="1:9">
      <c r="A4893" s="966" t="s">
        <v>185</v>
      </c>
      <c r="B4893" s="962" t="s">
        <v>687</v>
      </c>
      <c r="C4893" s="965">
        <v>72308.729480965892</v>
      </c>
      <c r="D4893" s="978">
        <v>0</v>
      </c>
      <c r="E4893" s="962">
        <v>720</v>
      </c>
      <c r="F4893" s="962" t="s">
        <v>676</v>
      </c>
      <c r="G4893" s="962" t="s">
        <v>676</v>
      </c>
      <c r="H4893" s="962" t="s">
        <v>146</v>
      </c>
      <c r="I4893" s="963" t="s">
        <v>681</v>
      </c>
    </row>
    <row r="4894" spans="1:9">
      <c r="A4894" s="968" t="s">
        <v>747</v>
      </c>
      <c r="B4894" s="962" t="s">
        <v>687</v>
      </c>
      <c r="C4894" s="965">
        <v>454.48604324931426</v>
      </c>
      <c r="D4894" s="978">
        <v>0</v>
      </c>
      <c r="E4894" s="962">
        <v>720</v>
      </c>
      <c r="F4894" s="962" t="s">
        <v>676</v>
      </c>
      <c r="G4894" s="962" t="s">
        <v>676</v>
      </c>
      <c r="H4894" s="962" t="s">
        <v>24</v>
      </c>
      <c r="I4894" s="962" t="s">
        <v>683</v>
      </c>
    </row>
    <row r="4895" spans="1:9">
      <c r="A4895" s="966" t="s">
        <v>181</v>
      </c>
      <c r="B4895" s="962" t="s">
        <v>687</v>
      </c>
      <c r="C4895" s="965">
        <v>5794.6970514287568</v>
      </c>
      <c r="D4895" s="978">
        <v>0</v>
      </c>
      <c r="E4895" s="962">
        <v>720</v>
      </c>
      <c r="F4895" s="962" t="s">
        <v>676</v>
      </c>
      <c r="G4895" s="962" t="s">
        <v>676</v>
      </c>
      <c r="H4895" s="962" t="s">
        <v>146</v>
      </c>
      <c r="I4895" s="963" t="s">
        <v>681</v>
      </c>
    </row>
    <row r="4896" spans="1:9">
      <c r="A4896" s="967" t="s">
        <v>261</v>
      </c>
      <c r="B4896" s="962" t="s">
        <v>687</v>
      </c>
      <c r="C4896" s="965">
        <v>255.6483993277393</v>
      </c>
      <c r="D4896" s="978">
        <v>0</v>
      </c>
      <c r="E4896" s="962">
        <v>720</v>
      </c>
      <c r="F4896" s="962" t="s">
        <v>676</v>
      </c>
      <c r="G4896" s="962" t="s">
        <v>676</v>
      </c>
      <c r="H4896" s="962" t="s">
        <v>79</v>
      </c>
      <c r="I4896" s="962" t="s">
        <v>683</v>
      </c>
    </row>
    <row r="4897" spans="1:9">
      <c r="A4897" s="966" t="s">
        <v>190</v>
      </c>
      <c r="B4897" s="962" t="s">
        <v>687</v>
      </c>
      <c r="C4897" s="965">
        <v>1708.1100458786727</v>
      </c>
      <c r="D4897" s="978">
        <v>0</v>
      </c>
      <c r="E4897" s="962">
        <v>720</v>
      </c>
      <c r="F4897" s="962" t="s">
        <v>676</v>
      </c>
      <c r="G4897" s="962" t="s">
        <v>676</v>
      </c>
      <c r="H4897" s="962" t="s">
        <v>146</v>
      </c>
      <c r="I4897" s="963" t="s">
        <v>681</v>
      </c>
    </row>
    <row r="4898" spans="1:9">
      <c r="A4898" s="968" t="s">
        <v>83</v>
      </c>
      <c r="B4898" s="962" t="s">
        <v>687</v>
      </c>
      <c r="C4898" s="965">
        <v>0</v>
      </c>
      <c r="D4898" s="978">
        <v>0</v>
      </c>
      <c r="E4898" s="962">
        <v>720</v>
      </c>
      <c r="F4898" s="962" t="s">
        <v>676</v>
      </c>
      <c r="G4898" s="962" t="s">
        <v>676</v>
      </c>
      <c r="H4898" s="962" t="s">
        <v>87</v>
      </c>
      <c r="I4898" s="962" t="s">
        <v>682</v>
      </c>
    </row>
    <row r="4899" spans="1:9">
      <c r="A4899" s="966" t="s">
        <v>192</v>
      </c>
      <c r="B4899" s="962" t="s">
        <v>687</v>
      </c>
      <c r="C4899" s="965">
        <v>0</v>
      </c>
      <c r="D4899" s="978">
        <v>0</v>
      </c>
      <c r="E4899" s="962">
        <v>720</v>
      </c>
      <c r="F4899" s="962" t="s">
        <v>676</v>
      </c>
      <c r="G4899" s="962" t="s">
        <v>676</v>
      </c>
      <c r="H4899" s="962" t="s">
        <v>146</v>
      </c>
      <c r="I4899" s="962" t="s">
        <v>683</v>
      </c>
    </row>
    <row r="4900" spans="1:9">
      <c r="A4900" s="966" t="s">
        <v>94</v>
      </c>
      <c r="B4900" s="962" t="s">
        <v>687</v>
      </c>
      <c r="C4900" s="965">
        <v>1079.4043527171214</v>
      </c>
      <c r="D4900" s="978">
        <v>0</v>
      </c>
      <c r="E4900" s="962">
        <v>720</v>
      </c>
      <c r="F4900" s="962" t="s">
        <v>676</v>
      </c>
      <c r="G4900" s="962" t="s">
        <v>676</v>
      </c>
      <c r="H4900" s="962" t="s">
        <v>95</v>
      </c>
      <c r="I4900" s="962" t="s">
        <v>726</v>
      </c>
    </row>
    <row r="4901" spans="1:9">
      <c r="A4901" s="966" t="s">
        <v>196</v>
      </c>
      <c r="B4901" s="962" t="s">
        <v>687</v>
      </c>
      <c r="C4901" s="965">
        <v>35260.542188759297</v>
      </c>
      <c r="D4901" s="978">
        <v>0</v>
      </c>
      <c r="E4901" s="962">
        <v>720</v>
      </c>
      <c r="F4901" s="962" t="s">
        <v>676</v>
      </c>
      <c r="G4901" s="962" t="s">
        <v>676</v>
      </c>
      <c r="H4901" s="962" t="s">
        <v>146</v>
      </c>
      <c r="I4901" s="962" t="s">
        <v>681</v>
      </c>
    </row>
    <row r="4902" spans="1:9">
      <c r="A4902" s="966" t="s">
        <v>100</v>
      </c>
      <c r="B4902" s="962" t="s">
        <v>687</v>
      </c>
      <c r="C4902" s="965">
        <v>56.810755406164283</v>
      </c>
      <c r="D4902" s="978">
        <v>0</v>
      </c>
      <c r="E4902" s="962">
        <v>720</v>
      </c>
      <c r="F4902" s="962" t="s">
        <v>676</v>
      </c>
      <c r="G4902" s="962" t="s">
        <v>676</v>
      </c>
      <c r="H4902" s="962" t="s">
        <v>24</v>
      </c>
      <c r="I4902" s="962" t="s">
        <v>682</v>
      </c>
    </row>
    <row r="4903" spans="1:9">
      <c r="A4903" s="966" t="s">
        <v>198</v>
      </c>
      <c r="B4903" s="962" t="s">
        <v>687</v>
      </c>
      <c r="C4903" s="965">
        <v>0</v>
      </c>
      <c r="D4903" s="978">
        <v>0</v>
      </c>
      <c r="E4903" s="962">
        <v>720</v>
      </c>
      <c r="F4903" s="962" t="s">
        <v>676</v>
      </c>
      <c r="G4903" s="962" t="s">
        <v>676</v>
      </c>
      <c r="H4903" s="962" t="s">
        <v>146</v>
      </c>
      <c r="I4903" s="962" t="s">
        <v>683</v>
      </c>
    </row>
    <row r="4904" spans="1:9">
      <c r="A4904" s="966" t="s">
        <v>201</v>
      </c>
      <c r="B4904" s="962" t="s">
        <v>687</v>
      </c>
      <c r="C4904" s="965">
        <v>9013.9731911113995</v>
      </c>
      <c r="D4904" s="978">
        <v>0</v>
      </c>
      <c r="E4904" s="962">
        <v>720</v>
      </c>
      <c r="F4904" s="962" t="s">
        <v>676</v>
      </c>
      <c r="G4904" s="962" t="s">
        <v>676</v>
      </c>
      <c r="H4904" s="962" t="s">
        <v>146</v>
      </c>
      <c r="I4904" s="963" t="s">
        <v>683</v>
      </c>
    </row>
    <row r="4905" spans="1:9">
      <c r="A4905" s="968" t="s">
        <v>103</v>
      </c>
      <c r="B4905" s="962" t="s">
        <v>687</v>
      </c>
      <c r="C4905" s="965">
        <v>227.24302162465713</v>
      </c>
      <c r="D4905" s="978">
        <v>0</v>
      </c>
      <c r="E4905" s="962">
        <v>720</v>
      </c>
      <c r="F4905" s="962" t="s">
        <v>676</v>
      </c>
      <c r="G4905" s="962" t="s">
        <v>676</v>
      </c>
      <c r="H4905" s="962" t="s">
        <v>79</v>
      </c>
      <c r="I4905" s="962" t="s">
        <v>682</v>
      </c>
    </row>
    <row r="4906" spans="1:9">
      <c r="A4906" s="968" t="s">
        <v>107</v>
      </c>
      <c r="B4906" s="962" t="s">
        <v>687</v>
      </c>
      <c r="C4906" s="965">
        <v>227.24302162465713</v>
      </c>
      <c r="D4906" s="978">
        <v>0</v>
      </c>
      <c r="E4906" s="962">
        <v>720</v>
      </c>
      <c r="F4906" s="962" t="s">
        <v>676</v>
      </c>
      <c r="G4906" s="962" t="s">
        <v>676</v>
      </c>
      <c r="H4906" s="962" t="s">
        <v>79</v>
      </c>
      <c r="I4906" s="962" t="s">
        <v>682</v>
      </c>
    </row>
    <row r="4907" spans="1:9">
      <c r="A4907" s="968" t="s">
        <v>108</v>
      </c>
      <c r="B4907" s="962" t="s">
        <v>687</v>
      </c>
      <c r="C4907" s="965">
        <v>0</v>
      </c>
      <c r="D4907" s="978">
        <v>0</v>
      </c>
      <c r="E4907" s="962">
        <v>720</v>
      </c>
      <c r="F4907" s="962" t="s">
        <v>676</v>
      </c>
      <c r="G4907" s="962" t="s">
        <v>676</v>
      </c>
      <c r="H4907" s="962" t="s">
        <v>32</v>
      </c>
      <c r="I4907" s="962" t="s">
        <v>682</v>
      </c>
    </row>
    <row r="4908" spans="1:9">
      <c r="A4908" s="966" t="s">
        <v>203</v>
      </c>
      <c r="B4908" s="962" t="s">
        <v>687</v>
      </c>
      <c r="C4908" s="965">
        <v>5949.3485522566489</v>
      </c>
      <c r="D4908" s="978">
        <v>0</v>
      </c>
      <c r="E4908" s="962">
        <v>720</v>
      </c>
      <c r="F4908" s="962" t="s">
        <v>676</v>
      </c>
      <c r="G4908" s="962" t="s">
        <v>676</v>
      </c>
      <c r="H4908" s="962" t="s">
        <v>146</v>
      </c>
      <c r="I4908" s="963" t="s">
        <v>681</v>
      </c>
    </row>
    <row r="4909" spans="1:9">
      <c r="A4909" s="966" t="s">
        <v>204</v>
      </c>
      <c r="B4909" s="962" t="s">
        <v>687</v>
      </c>
      <c r="C4909" s="965">
        <v>281372.30937565048</v>
      </c>
      <c r="D4909" s="978">
        <v>0</v>
      </c>
      <c r="E4909" s="962">
        <v>720</v>
      </c>
      <c r="F4909" s="962" t="s">
        <v>676</v>
      </c>
      <c r="G4909" s="962" t="s">
        <v>676</v>
      </c>
      <c r="H4909" s="962" t="s">
        <v>146</v>
      </c>
      <c r="I4909" s="963" t="s">
        <v>681</v>
      </c>
    </row>
    <row r="4910" spans="1:9">
      <c r="A4910" s="966" t="s">
        <v>262</v>
      </c>
      <c r="B4910" s="962" t="s">
        <v>687</v>
      </c>
      <c r="C4910" s="965">
        <v>55409.423439478902</v>
      </c>
      <c r="D4910" s="978">
        <v>0</v>
      </c>
      <c r="E4910" s="962">
        <v>720</v>
      </c>
      <c r="F4910" s="962" t="s">
        <v>676</v>
      </c>
      <c r="G4910" s="962" t="s">
        <v>676</v>
      </c>
      <c r="H4910" s="962" t="s">
        <v>146</v>
      </c>
      <c r="I4910" s="963" t="s">
        <v>681</v>
      </c>
    </row>
    <row r="4911" spans="1:9">
      <c r="A4911" s="966" t="s">
        <v>263</v>
      </c>
      <c r="B4911" s="962" t="s">
        <v>687</v>
      </c>
      <c r="C4911" s="965">
        <v>397.67528784314999</v>
      </c>
      <c r="D4911" s="978">
        <v>0</v>
      </c>
      <c r="E4911" s="962">
        <v>720</v>
      </c>
      <c r="F4911" s="962" t="s">
        <v>676</v>
      </c>
      <c r="G4911" s="962" t="s">
        <v>676</v>
      </c>
      <c r="H4911" s="962" t="s">
        <v>24</v>
      </c>
      <c r="I4911" s="962" t="s">
        <v>683</v>
      </c>
    </row>
    <row r="4912" spans="1:9">
      <c r="A4912" s="969" t="s">
        <v>122</v>
      </c>
      <c r="B4912" s="962" t="s">
        <v>687</v>
      </c>
      <c r="C4912" s="965">
        <v>170.43226621849283</v>
      </c>
      <c r="D4912" s="978">
        <v>0</v>
      </c>
      <c r="E4912" s="962">
        <v>720</v>
      </c>
      <c r="F4912" s="962" t="s">
        <v>676</v>
      </c>
      <c r="G4912" s="962" t="s">
        <v>676</v>
      </c>
      <c r="H4912" s="962" t="s">
        <v>79</v>
      </c>
      <c r="I4912" s="962" t="s">
        <v>683</v>
      </c>
    </row>
    <row r="4913" spans="1:9">
      <c r="A4913" s="969" t="s">
        <v>120</v>
      </c>
      <c r="B4913" s="962" t="s">
        <v>687</v>
      </c>
      <c r="C4913" s="965">
        <v>340.86453243698566</v>
      </c>
      <c r="D4913" s="978">
        <v>0</v>
      </c>
      <c r="E4913" s="962">
        <v>720</v>
      </c>
      <c r="F4913" s="962" t="s">
        <v>676</v>
      </c>
      <c r="G4913" s="962" t="s">
        <v>676</v>
      </c>
      <c r="H4913" s="962" t="s">
        <v>79</v>
      </c>
    </row>
    <row r="4914" spans="1:9">
      <c r="A4914" s="969" t="s">
        <v>123</v>
      </c>
      <c r="B4914" s="962" t="s">
        <v>687</v>
      </c>
      <c r="C4914" s="965">
        <v>0</v>
      </c>
      <c r="D4914" s="978">
        <v>0</v>
      </c>
      <c r="E4914" s="962">
        <v>720</v>
      </c>
      <c r="F4914" s="962" t="s">
        <v>676</v>
      </c>
      <c r="G4914" s="962" t="s">
        <v>676</v>
      </c>
      <c r="H4914" s="962" t="s">
        <v>54</v>
      </c>
      <c r="I4914" s="962" t="s">
        <v>683</v>
      </c>
    </row>
    <row r="4915" spans="1:9">
      <c r="A4915" s="967" t="s">
        <v>214</v>
      </c>
      <c r="B4915" s="962" t="s">
        <v>687</v>
      </c>
      <c r="C4915" s="965">
        <v>568.10755406164287</v>
      </c>
      <c r="D4915" s="978">
        <v>0</v>
      </c>
      <c r="E4915" s="962">
        <v>720</v>
      </c>
      <c r="F4915" s="962" t="s">
        <v>676</v>
      </c>
      <c r="G4915" s="962" t="s">
        <v>676</v>
      </c>
      <c r="H4915" s="962" t="s">
        <v>146</v>
      </c>
      <c r="I4915" s="962" t="s">
        <v>683</v>
      </c>
    </row>
    <row r="4916" spans="1:9" ht="15.6">
      <c r="A4916" s="967" t="s">
        <v>218</v>
      </c>
      <c r="B4916" s="962" t="s">
        <v>687</v>
      </c>
      <c r="C4916" s="965">
        <v>0</v>
      </c>
      <c r="D4916" s="978">
        <v>0</v>
      </c>
      <c r="E4916" s="962">
        <v>720</v>
      </c>
      <c r="F4916" s="962" t="s">
        <v>676</v>
      </c>
      <c r="G4916" s="962" t="s">
        <v>676</v>
      </c>
      <c r="H4916" s="962" t="s">
        <v>146</v>
      </c>
      <c r="I4916" s="973" t="s">
        <v>742</v>
      </c>
    </row>
    <row r="4917" spans="1:9">
      <c r="A4917" s="969" t="s">
        <v>126</v>
      </c>
      <c r="B4917" s="962" t="s">
        <v>687</v>
      </c>
      <c r="C4917" s="965">
        <v>0</v>
      </c>
      <c r="D4917" s="978">
        <v>0</v>
      </c>
      <c r="E4917" s="962">
        <v>720</v>
      </c>
      <c r="F4917" s="962" t="s">
        <v>676</v>
      </c>
      <c r="G4917" s="962" t="s">
        <v>676</v>
      </c>
      <c r="H4917" s="962" t="s">
        <v>32</v>
      </c>
      <c r="I4917" s="962" t="s">
        <v>681</v>
      </c>
    </row>
    <row r="4918" spans="1:9">
      <c r="A4918" s="968" t="s">
        <v>129</v>
      </c>
      <c r="B4918" s="962" t="s">
        <v>687</v>
      </c>
      <c r="C4918" s="965">
        <v>113.62151081232857</v>
      </c>
      <c r="D4918" s="978">
        <v>0</v>
      </c>
      <c r="E4918" s="962">
        <v>720</v>
      </c>
      <c r="F4918" s="962" t="s">
        <v>676</v>
      </c>
      <c r="G4918" s="962" t="s">
        <v>676</v>
      </c>
      <c r="H4918" s="962" t="s">
        <v>24</v>
      </c>
      <c r="I4918" s="962" t="s">
        <v>682</v>
      </c>
    </row>
    <row r="4919" spans="1:9">
      <c r="A4919" s="968" t="s">
        <v>264</v>
      </c>
      <c r="B4919" s="962" t="s">
        <v>687</v>
      </c>
      <c r="C4919" s="965">
        <v>0</v>
      </c>
      <c r="D4919" s="978">
        <v>0</v>
      </c>
      <c r="E4919" s="962">
        <v>720</v>
      </c>
      <c r="F4919" s="962" t="s">
        <v>676</v>
      </c>
      <c r="G4919" s="962" t="s">
        <v>676</v>
      </c>
      <c r="H4919" s="962" t="s">
        <v>133</v>
      </c>
      <c r="I4919" s="962" t="s">
        <v>682</v>
      </c>
    </row>
    <row r="4920" spans="1:9">
      <c r="A4920" s="968" t="s">
        <v>138</v>
      </c>
      <c r="B4920" s="962" t="s">
        <v>687</v>
      </c>
      <c r="C4920" s="965">
        <v>0</v>
      </c>
      <c r="D4920" s="978">
        <v>0</v>
      </c>
      <c r="E4920" s="962">
        <v>720</v>
      </c>
      <c r="F4920" s="962" t="s">
        <v>676</v>
      </c>
      <c r="G4920" s="962" t="s">
        <v>676</v>
      </c>
      <c r="H4920" s="962" t="s">
        <v>87</v>
      </c>
      <c r="I4920" s="962" t="s">
        <v>682</v>
      </c>
    </row>
    <row r="4921" spans="1:9">
      <c r="A4921" s="966" t="s">
        <v>212</v>
      </c>
      <c r="B4921" s="962" t="s">
        <v>687</v>
      </c>
      <c r="C4921" s="965">
        <v>0</v>
      </c>
      <c r="D4921" s="978">
        <v>0</v>
      </c>
      <c r="E4921" s="962">
        <v>720</v>
      </c>
      <c r="F4921" s="962" t="s">
        <v>676</v>
      </c>
      <c r="G4921" s="962" t="s">
        <v>676</v>
      </c>
      <c r="H4921" s="962" t="s">
        <v>146</v>
      </c>
      <c r="I4921" s="962" t="s">
        <v>705</v>
      </c>
    </row>
    <row r="4922" spans="1:9">
      <c r="A4922" s="962" t="s">
        <v>20</v>
      </c>
      <c r="B4922" s="962" t="s">
        <v>687</v>
      </c>
      <c r="C4922" s="971">
        <v>0</v>
      </c>
      <c r="D4922" s="978" t="s">
        <v>749</v>
      </c>
      <c r="E4922" s="962">
        <v>720</v>
      </c>
      <c r="F4922" s="962">
        <v>1</v>
      </c>
      <c r="G4922" s="962" t="s">
        <v>685</v>
      </c>
      <c r="H4922" s="962" t="s">
        <v>24</v>
      </c>
      <c r="I4922" s="963" t="s">
        <v>683</v>
      </c>
    </row>
    <row r="4923" spans="1:9">
      <c r="A4923" s="962" t="s">
        <v>143</v>
      </c>
      <c r="B4923" s="962" t="s">
        <v>687</v>
      </c>
      <c r="C4923" s="964">
        <v>1779.7327249753994</v>
      </c>
      <c r="D4923" s="978" t="s">
        <v>749</v>
      </c>
      <c r="E4923" s="962">
        <v>720</v>
      </c>
      <c r="F4923" s="962">
        <v>1</v>
      </c>
      <c r="G4923" s="962" t="s">
        <v>685</v>
      </c>
      <c r="H4923" s="962" t="s">
        <v>146</v>
      </c>
      <c r="I4923" s="963" t="s">
        <v>681</v>
      </c>
    </row>
    <row r="4924" spans="1:9">
      <c r="A4924" s="966" t="s">
        <v>152</v>
      </c>
      <c r="B4924" s="962" t="s">
        <v>687</v>
      </c>
      <c r="C4924" s="964">
        <v>0</v>
      </c>
      <c r="D4924" s="978" t="s">
        <v>749</v>
      </c>
      <c r="E4924" s="962">
        <v>720</v>
      </c>
      <c r="F4924" s="962">
        <v>1</v>
      </c>
      <c r="G4924" s="962" t="s">
        <v>685</v>
      </c>
      <c r="H4924" s="962" t="s">
        <v>146</v>
      </c>
      <c r="I4924" s="963" t="s">
        <v>681</v>
      </c>
    </row>
    <row r="4925" spans="1:9">
      <c r="A4925" s="966" t="s">
        <v>158</v>
      </c>
      <c r="B4925" s="962" t="s">
        <v>687</v>
      </c>
      <c r="C4925" s="964">
        <v>14073.129004988976</v>
      </c>
      <c r="D4925" s="978" t="s">
        <v>749</v>
      </c>
      <c r="E4925" s="962">
        <v>720</v>
      </c>
      <c r="F4925" s="962">
        <v>1</v>
      </c>
      <c r="G4925" s="962" t="s">
        <v>685</v>
      </c>
      <c r="H4925" s="962" t="s">
        <v>146</v>
      </c>
      <c r="I4925" s="963" t="s">
        <v>683</v>
      </c>
    </row>
    <row r="4926" spans="1:9">
      <c r="A4926" s="966" t="s">
        <v>30</v>
      </c>
      <c r="B4926" s="962" t="s">
        <v>687</v>
      </c>
      <c r="C4926" s="964">
        <v>2361.029081002283</v>
      </c>
      <c r="D4926" s="978" t="s">
        <v>749</v>
      </c>
      <c r="E4926" s="962">
        <v>720</v>
      </c>
      <c r="F4926" s="962">
        <v>1</v>
      </c>
      <c r="G4926" s="962" t="s">
        <v>685</v>
      </c>
      <c r="H4926" s="962" t="s">
        <v>32</v>
      </c>
      <c r="I4926" s="963" t="s">
        <v>681</v>
      </c>
    </row>
    <row r="4927" spans="1:9">
      <c r="A4927" s="967" t="s">
        <v>39</v>
      </c>
      <c r="B4927" s="962" t="s">
        <v>687</v>
      </c>
      <c r="C4927" s="964">
        <v>271.38265298876814</v>
      </c>
      <c r="D4927" s="978" t="s">
        <v>749</v>
      </c>
      <c r="E4927" s="962">
        <v>720</v>
      </c>
      <c r="F4927" s="962">
        <v>1</v>
      </c>
      <c r="G4927" s="962" t="s">
        <v>685</v>
      </c>
      <c r="H4927" s="962" t="s">
        <v>24</v>
      </c>
      <c r="I4927" s="963" t="s">
        <v>682</v>
      </c>
    </row>
    <row r="4928" spans="1:9">
      <c r="A4928" s="968" t="s">
        <v>70</v>
      </c>
      <c r="B4928" s="962" t="s">
        <v>687</v>
      </c>
      <c r="C4928" s="964">
        <v>1763.9872444269931</v>
      </c>
      <c r="D4928" s="978" t="s">
        <v>749</v>
      </c>
      <c r="E4928" s="962">
        <v>720</v>
      </c>
      <c r="F4928" s="962">
        <v>1</v>
      </c>
      <c r="G4928" s="962" t="s">
        <v>685</v>
      </c>
      <c r="H4928" s="962" t="s">
        <v>32</v>
      </c>
      <c r="I4928" s="963" t="s">
        <v>711</v>
      </c>
    </row>
    <row r="4929" spans="1:9">
      <c r="A4929" s="968" t="s">
        <v>746</v>
      </c>
      <c r="B4929" s="962" t="s">
        <v>687</v>
      </c>
      <c r="C4929" s="964">
        <v>2171.0612239101451</v>
      </c>
      <c r="D4929" s="978" t="s">
        <v>749</v>
      </c>
      <c r="E4929" s="962">
        <v>720</v>
      </c>
      <c r="F4929" s="962">
        <v>1</v>
      </c>
      <c r="G4929" s="962" t="s">
        <v>685</v>
      </c>
      <c r="H4929" s="962" t="s">
        <v>46</v>
      </c>
      <c r="I4929" s="963" t="s">
        <v>682</v>
      </c>
    </row>
    <row r="4930" spans="1:9">
      <c r="A4930" s="968" t="s">
        <v>63</v>
      </c>
      <c r="B4930" s="962" t="s">
        <v>687</v>
      </c>
      <c r="C4930" s="964">
        <v>949.83928546068853</v>
      </c>
      <c r="D4930" s="978" t="s">
        <v>749</v>
      </c>
      <c r="E4930" s="962">
        <v>720</v>
      </c>
      <c r="F4930" s="962">
        <v>1</v>
      </c>
      <c r="G4930" s="962" t="s">
        <v>685</v>
      </c>
      <c r="H4930" s="962" t="s">
        <v>64</v>
      </c>
      <c r="I4930" s="963" t="s">
        <v>683</v>
      </c>
    </row>
    <row r="4931" spans="1:9">
      <c r="A4931" s="966" t="s">
        <v>166</v>
      </c>
      <c r="B4931" s="962" t="s">
        <v>687</v>
      </c>
      <c r="C4931" s="964">
        <v>0</v>
      </c>
      <c r="D4931" s="978" t="s">
        <v>749</v>
      </c>
      <c r="E4931" s="962">
        <v>720</v>
      </c>
      <c r="F4931" s="962">
        <v>1</v>
      </c>
      <c r="G4931" s="962" t="s">
        <v>685</v>
      </c>
      <c r="H4931" s="962" t="s">
        <v>146</v>
      </c>
      <c r="I4931" s="963" t="s">
        <v>683</v>
      </c>
    </row>
    <row r="4932" spans="1:9">
      <c r="A4932" s="966" t="s">
        <v>173</v>
      </c>
      <c r="B4932" s="962" t="s">
        <v>687</v>
      </c>
      <c r="C4932" s="964">
        <v>0</v>
      </c>
      <c r="D4932" s="978" t="s">
        <v>749</v>
      </c>
      <c r="E4932" s="962">
        <v>720</v>
      </c>
      <c r="F4932" s="962">
        <v>1</v>
      </c>
      <c r="G4932" s="962" t="s">
        <v>685</v>
      </c>
      <c r="H4932" s="962" t="s">
        <v>146</v>
      </c>
      <c r="I4932" s="963" t="s">
        <v>683</v>
      </c>
    </row>
    <row r="4933" spans="1:9">
      <c r="A4933" s="969" t="s">
        <v>52</v>
      </c>
      <c r="B4933" s="962" t="s">
        <v>687</v>
      </c>
      <c r="C4933" s="964">
        <v>1085.5306119550726</v>
      </c>
      <c r="D4933" s="978" t="s">
        <v>749</v>
      </c>
      <c r="E4933" s="962">
        <v>720</v>
      </c>
      <c r="F4933" s="962">
        <v>1</v>
      </c>
      <c r="G4933" s="962" t="s">
        <v>685</v>
      </c>
      <c r="H4933" s="962" t="s">
        <v>54</v>
      </c>
      <c r="I4933" s="962" t="s">
        <v>721</v>
      </c>
    </row>
    <row r="4934" spans="1:9">
      <c r="A4934" s="966" t="s">
        <v>185</v>
      </c>
      <c r="B4934" s="962" t="s">
        <v>687</v>
      </c>
      <c r="C4934" s="964">
        <v>220796.92647166178</v>
      </c>
      <c r="D4934" s="978" t="s">
        <v>749</v>
      </c>
      <c r="E4934" s="962">
        <v>720</v>
      </c>
      <c r="F4934" s="962">
        <v>1</v>
      </c>
      <c r="G4934" s="962" t="s">
        <v>685</v>
      </c>
      <c r="H4934" s="962" t="s">
        <v>146</v>
      </c>
      <c r="I4934" s="963" t="s">
        <v>681</v>
      </c>
    </row>
    <row r="4935" spans="1:9">
      <c r="A4935" s="968" t="s">
        <v>747</v>
      </c>
      <c r="B4935" s="962" t="s">
        <v>687</v>
      </c>
      <c r="C4935" s="964">
        <v>542.76530597753629</v>
      </c>
      <c r="D4935" s="978" t="s">
        <v>749</v>
      </c>
      <c r="E4935" s="962">
        <v>720</v>
      </c>
      <c r="F4935" s="962">
        <v>1</v>
      </c>
      <c r="G4935" s="962" t="s">
        <v>685</v>
      </c>
      <c r="H4935" s="962" t="s">
        <v>24</v>
      </c>
      <c r="I4935" s="962" t="s">
        <v>683</v>
      </c>
    </row>
    <row r="4936" spans="1:9">
      <c r="A4936" s="966" t="s">
        <v>181</v>
      </c>
      <c r="B4936" s="962" t="s">
        <v>687</v>
      </c>
      <c r="C4936" s="964">
        <v>47288.427283292855</v>
      </c>
      <c r="D4936" s="978" t="s">
        <v>749</v>
      </c>
      <c r="E4936" s="962">
        <v>720</v>
      </c>
      <c r="F4936" s="962">
        <v>1</v>
      </c>
      <c r="G4936" s="962" t="s">
        <v>685</v>
      </c>
      <c r="H4936" s="962" t="s">
        <v>146</v>
      </c>
      <c r="I4936" s="963" t="s">
        <v>681</v>
      </c>
    </row>
    <row r="4937" spans="1:9">
      <c r="A4937" s="967" t="s">
        <v>261</v>
      </c>
      <c r="B4937" s="962" t="s">
        <v>687</v>
      </c>
      <c r="C4937" s="964">
        <v>1682.5724485303626</v>
      </c>
      <c r="D4937" s="978" t="s">
        <v>749</v>
      </c>
      <c r="E4937" s="962">
        <v>720</v>
      </c>
      <c r="F4937" s="962">
        <v>1</v>
      </c>
      <c r="G4937" s="962" t="s">
        <v>685</v>
      </c>
      <c r="H4937" s="962" t="s">
        <v>79</v>
      </c>
      <c r="I4937" s="962" t="s">
        <v>683</v>
      </c>
    </row>
    <row r="4938" spans="1:9">
      <c r="A4938" s="966" t="s">
        <v>190</v>
      </c>
      <c r="B4938" s="962" t="s">
        <v>687</v>
      </c>
      <c r="C4938" s="964">
        <v>0</v>
      </c>
      <c r="D4938" s="978" t="s">
        <v>749</v>
      </c>
      <c r="E4938" s="962">
        <v>720</v>
      </c>
      <c r="F4938" s="962">
        <v>1</v>
      </c>
      <c r="G4938" s="962" t="s">
        <v>685</v>
      </c>
      <c r="H4938" s="962" t="s">
        <v>146</v>
      </c>
      <c r="I4938" s="963" t="s">
        <v>681</v>
      </c>
    </row>
    <row r="4939" spans="1:9">
      <c r="A4939" s="968" t="s">
        <v>83</v>
      </c>
      <c r="B4939" s="962" t="s">
        <v>687</v>
      </c>
      <c r="C4939" s="964">
        <v>0</v>
      </c>
      <c r="D4939" s="978" t="s">
        <v>749</v>
      </c>
      <c r="E4939" s="962">
        <v>720</v>
      </c>
      <c r="F4939" s="962">
        <v>1</v>
      </c>
      <c r="G4939" s="962" t="s">
        <v>685</v>
      </c>
      <c r="H4939" s="962" t="s">
        <v>87</v>
      </c>
      <c r="I4939" s="962" t="s">
        <v>682</v>
      </c>
    </row>
    <row r="4940" spans="1:9">
      <c r="A4940" s="966" t="s">
        <v>192</v>
      </c>
      <c r="B4940" s="962" t="s">
        <v>687</v>
      </c>
      <c r="C4940" s="964">
        <v>0</v>
      </c>
      <c r="D4940" s="978" t="s">
        <v>749</v>
      </c>
      <c r="E4940" s="962">
        <v>720</v>
      </c>
      <c r="F4940" s="962">
        <v>1</v>
      </c>
      <c r="G4940" s="962" t="s">
        <v>685</v>
      </c>
      <c r="H4940" s="962" t="s">
        <v>146</v>
      </c>
      <c r="I4940" s="962" t="s">
        <v>683</v>
      </c>
    </row>
    <row r="4941" spans="1:9">
      <c r="A4941" s="966" t="s">
        <v>94</v>
      </c>
      <c r="B4941" s="962" t="s">
        <v>687</v>
      </c>
      <c r="C4941" s="964">
        <v>2713.8265298876818</v>
      </c>
      <c r="D4941" s="978" t="s">
        <v>749</v>
      </c>
      <c r="E4941" s="962">
        <v>720</v>
      </c>
      <c r="F4941" s="962">
        <v>1</v>
      </c>
      <c r="G4941" s="962" t="s">
        <v>685</v>
      </c>
      <c r="H4941" s="962" t="s">
        <v>95</v>
      </c>
      <c r="I4941" s="962" t="s">
        <v>726</v>
      </c>
    </row>
    <row r="4942" spans="1:9">
      <c r="A4942" s="966" t="s">
        <v>196</v>
      </c>
      <c r="B4942" s="962" t="s">
        <v>687</v>
      </c>
      <c r="C4942" s="964">
        <v>43760.452794438861</v>
      </c>
      <c r="D4942" s="978" t="s">
        <v>749</v>
      </c>
      <c r="E4942" s="962">
        <v>720</v>
      </c>
      <c r="F4942" s="962">
        <v>1</v>
      </c>
      <c r="G4942" s="962" t="s">
        <v>685</v>
      </c>
      <c r="H4942" s="962" t="s">
        <v>146</v>
      </c>
      <c r="I4942" s="962" t="s">
        <v>681</v>
      </c>
    </row>
    <row r="4943" spans="1:9">
      <c r="A4943" s="966" t="s">
        <v>100</v>
      </c>
      <c r="B4943" s="962" t="s">
        <v>687</v>
      </c>
      <c r="C4943" s="964">
        <v>0</v>
      </c>
      <c r="D4943" s="978" t="s">
        <v>749</v>
      </c>
      <c r="E4943" s="962">
        <v>720</v>
      </c>
      <c r="F4943" s="962">
        <v>1</v>
      </c>
      <c r="G4943" s="962" t="s">
        <v>685</v>
      </c>
      <c r="H4943" s="962" t="s">
        <v>24</v>
      </c>
      <c r="I4943" s="962" t="s">
        <v>682</v>
      </c>
    </row>
    <row r="4944" spans="1:9">
      <c r="A4944" s="966" t="s">
        <v>198</v>
      </c>
      <c r="B4944" s="962" t="s">
        <v>687</v>
      </c>
      <c r="C4944" s="964">
        <v>0</v>
      </c>
      <c r="D4944" s="978" t="s">
        <v>749</v>
      </c>
      <c r="E4944" s="962">
        <v>720</v>
      </c>
      <c r="F4944" s="962">
        <v>1</v>
      </c>
      <c r="G4944" s="962" t="s">
        <v>685</v>
      </c>
      <c r="H4944" s="962" t="s">
        <v>146</v>
      </c>
      <c r="I4944" s="962" t="s">
        <v>683</v>
      </c>
    </row>
    <row r="4945" spans="1:9">
      <c r="A4945" s="966" t="s">
        <v>201</v>
      </c>
      <c r="B4945" s="962" t="s">
        <v>687</v>
      </c>
      <c r="C4945" s="964">
        <v>0</v>
      </c>
      <c r="D4945" s="978" t="s">
        <v>749</v>
      </c>
      <c r="E4945" s="962">
        <v>720</v>
      </c>
      <c r="F4945" s="962">
        <v>1</v>
      </c>
      <c r="G4945" s="962" t="s">
        <v>685</v>
      </c>
      <c r="H4945" s="962" t="s">
        <v>146</v>
      </c>
      <c r="I4945" s="963" t="s">
        <v>683</v>
      </c>
    </row>
    <row r="4946" spans="1:9">
      <c r="A4946" s="968" t="s">
        <v>103</v>
      </c>
      <c r="B4946" s="962" t="s">
        <v>687</v>
      </c>
      <c r="C4946" s="964">
        <v>407.07397948315219</v>
      </c>
      <c r="D4946" s="978" t="s">
        <v>749</v>
      </c>
      <c r="E4946" s="962">
        <v>720</v>
      </c>
      <c r="F4946" s="962">
        <v>1</v>
      </c>
      <c r="G4946" s="962" t="s">
        <v>685</v>
      </c>
      <c r="H4946" s="962" t="s">
        <v>79</v>
      </c>
      <c r="I4946" s="962" t="s">
        <v>682</v>
      </c>
    </row>
    <row r="4947" spans="1:9">
      <c r="A4947" s="968" t="s">
        <v>107</v>
      </c>
      <c r="B4947" s="962" t="s">
        <v>687</v>
      </c>
      <c r="C4947" s="964">
        <v>0</v>
      </c>
      <c r="D4947" s="978" t="s">
        <v>749</v>
      </c>
      <c r="E4947" s="962">
        <v>720</v>
      </c>
      <c r="F4947" s="962">
        <v>1</v>
      </c>
      <c r="G4947" s="962" t="s">
        <v>685</v>
      </c>
      <c r="H4947" s="962" t="s">
        <v>79</v>
      </c>
      <c r="I4947" s="962" t="s">
        <v>682</v>
      </c>
    </row>
    <row r="4948" spans="1:9">
      <c r="A4948" s="968" t="s">
        <v>108</v>
      </c>
      <c r="B4948" s="962" t="s">
        <v>687</v>
      </c>
      <c r="C4948" s="964">
        <v>0</v>
      </c>
      <c r="D4948" s="978" t="s">
        <v>749</v>
      </c>
      <c r="E4948" s="962">
        <v>720</v>
      </c>
      <c r="F4948" s="962">
        <v>1</v>
      </c>
      <c r="G4948" s="962" t="s">
        <v>685</v>
      </c>
      <c r="H4948" s="962" t="s">
        <v>32</v>
      </c>
      <c r="I4948" s="962" t="s">
        <v>682</v>
      </c>
    </row>
    <row r="4949" spans="1:9">
      <c r="A4949" s="966" t="s">
        <v>203</v>
      </c>
      <c r="B4949" s="962" t="s">
        <v>687</v>
      </c>
      <c r="C4949" s="964">
        <v>12347.910710988952</v>
      </c>
      <c r="D4949" s="978" t="s">
        <v>749</v>
      </c>
      <c r="E4949" s="962">
        <v>720</v>
      </c>
      <c r="F4949" s="962">
        <v>1</v>
      </c>
      <c r="G4949" s="962" t="s">
        <v>685</v>
      </c>
      <c r="H4949" s="962" t="s">
        <v>146</v>
      </c>
      <c r="I4949" s="963" t="s">
        <v>681</v>
      </c>
    </row>
    <row r="4950" spans="1:9">
      <c r="A4950" s="966" t="s">
        <v>204</v>
      </c>
      <c r="B4950" s="962" t="s">
        <v>687</v>
      </c>
      <c r="C4950" s="964">
        <v>684865.78612667182</v>
      </c>
      <c r="D4950" s="978" t="s">
        <v>749</v>
      </c>
      <c r="E4950" s="962">
        <v>720</v>
      </c>
      <c r="F4950" s="962">
        <v>1</v>
      </c>
      <c r="G4950" s="962" t="s">
        <v>685</v>
      </c>
      <c r="H4950" s="962" t="s">
        <v>146</v>
      </c>
      <c r="I4950" s="963" t="s">
        <v>681</v>
      </c>
    </row>
    <row r="4951" spans="1:9">
      <c r="A4951" s="966" t="s">
        <v>262</v>
      </c>
      <c r="B4951" s="962" t="s">
        <v>687</v>
      </c>
      <c r="C4951" s="964">
        <v>158433.19281484289</v>
      </c>
      <c r="D4951" s="978" t="s">
        <v>749</v>
      </c>
      <c r="E4951" s="962">
        <v>720</v>
      </c>
      <c r="F4951" s="962">
        <v>1</v>
      </c>
      <c r="G4951" s="962" t="s">
        <v>685</v>
      </c>
      <c r="H4951" s="962" t="s">
        <v>146</v>
      </c>
      <c r="I4951" s="963" t="s">
        <v>681</v>
      </c>
    </row>
    <row r="4952" spans="1:9">
      <c r="A4952" s="966" t="s">
        <v>263</v>
      </c>
      <c r="B4952" s="962" t="s">
        <v>687</v>
      </c>
      <c r="C4952" s="964">
        <v>0</v>
      </c>
      <c r="D4952" s="978" t="s">
        <v>749</v>
      </c>
      <c r="E4952" s="962">
        <v>720</v>
      </c>
      <c r="F4952" s="962">
        <v>1</v>
      </c>
      <c r="G4952" s="962" t="s">
        <v>685</v>
      </c>
      <c r="H4952" s="962" t="s">
        <v>24</v>
      </c>
      <c r="I4952" s="962" t="s">
        <v>683</v>
      </c>
    </row>
    <row r="4953" spans="1:9">
      <c r="A4953" s="969" t="s">
        <v>122</v>
      </c>
      <c r="B4953" s="962" t="s">
        <v>687</v>
      </c>
      <c r="C4953" s="964">
        <v>542.76530597753629</v>
      </c>
      <c r="D4953" s="978" t="s">
        <v>749</v>
      </c>
      <c r="E4953" s="962">
        <v>720</v>
      </c>
      <c r="F4953" s="962">
        <v>1</v>
      </c>
      <c r="G4953" s="962" t="s">
        <v>685</v>
      </c>
      <c r="H4953" s="962" t="s">
        <v>79</v>
      </c>
      <c r="I4953" s="962" t="s">
        <v>683</v>
      </c>
    </row>
    <row r="4954" spans="1:9">
      <c r="A4954" s="969" t="s">
        <v>120</v>
      </c>
      <c r="B4954" s="962" t="s">
        <v>687</v>
      </c>
      <c r="C4954" s="964">
        <v>135.69132649438407</v>
      </c>
      <c r="D4954" s="978" t="s">
        <v>749</v>
      </c>
      <c r="E4954" s="962">
        <v>720</v>
      </c>
      <c r="F4954" s="962">
        <v>1</v>
      </c>
      <c r="G4954" s="962" t="s">
        <v>685</v>
      </c>
      <c r="H4954" s="962" t="s">
        <v>79</v>
      </c>
    </row>
    <row r="4955" spans="1:9">
      <c r="A4955" s="969" t="s">
        <v>123</v>
      </c>
      <c r="B4955" s="962" t="s">
        <v>687</v>
      </c>
      <c r="C4955" s="964">
        <v>0</v>
      </c>
      <c r="D4955" s="978" t="s">
        <v>749</v>
      </c>
      <c r="E4955" s="962">
        <v>720</v>
      </c>
      <c r="F4955" s="962">
        <v>1</v>
      </c>
      <c r="G4955" s="962" t="s">
        <v>685</v>
      </c>
      <c r="H4955" s="962" t="s">
        <v>54</v>
      </c>
      <c r="I4955" s="962" t="s">
        <v>683</v>
      </c>
    </row>
    <row r="4956" spans="1:9">
      <c r="A4956" s="967" t="s">
        <v>214</v>
      </c>
      <c r="B4956" s="962" t="s">
        <v>687</v>
      </c>
      <c r="C4956" s="964">
        <v>1967.5242341685689</v>
      </c>
      <c r="D4956" s="978" t="s">
        <v>749</v>
      </c>
      <c r="E4956" s="962">
        <v>720</v>
      </c>
      <c r="F4956" s="962">
        <v>1</v>
      </c>
      <c r="G4956" s="962" t="s">
        <v>685</v>
      </c>
      <c r="H4956" s="962" t="s">
        <v>146</v>
      </c>
      <c r="I4956" s="962" t="s">
        <v>683</v>
      </c>
    </row>
    <row r="4957" spans="1:9" ht="15.6">
      <c r="A4957" s="967" t="s">
        <v>218</v>
      </c>
      <c r="B4957" s="962" t="s">
        <v>687</v>
      </c>
      <c r="C4957" s="964">
        <v>1899.6785709213771</v>
      </c>
      <c r="D4957" s="978" t="s">
        <v>749</v>
      </c>
      <c r="E4957" s="962">
        <v>720</v>
      </c>
      <c r="F4957" s="962">
        <v>1</v>
      </c>
      <c r="G4957" s="962" t="s">
        <v>685</v>
      </c>
      <c r="H4957" s="962" t="s">
        <v>146</v>
      </c>
      <c r="I4957" s="973" t="s">
        <v>742</v>
      </c>
    </row>
    <row r="4958" spans="1:9">
      <c r="A4958" s="969" t="s">
        <v>126</v>
      </c>
      <c r="B4958" s="962" t="s">
        <v>687</v>
      </c>
      <c r="C4958" s="964">
        <v>0</v>
      </c>
      <c r="D4958" s="978" t="s">
        <v>749</v>
      </c>
      <c r="E4958" s="962">
        <v>720</v>
      </c>
      <c r="F4958" s="962">
        <v>1</v>
      </c>
      <c r="G4958" s="962" t="s">
        <v>685</v>
      </c>
      <c r="H4958" s="962" t="s">
        <v>32</v>
      </c>
      <c r="I4958" s="962" t="s">
        <v>681</v>
      </c>
    </row>
    <row r="4959" spans="1:9">
      <c r="A4959" s="968" t="s">
        <v>129</v>
      </c>
      <c r="B4959" s="962" t="s">
        <v>687</v>
      </c>
      <c r="C4959" s="964">
        <v>407.07397948315219</v>
      </c>
      <c r="D4959" s="978" t="s">
        <v>749</v>
      </c>
      <c r="E4959" s="962">
        <v>720</v>
      </c>
      <c r="F4959" s="962">
        <v>1</v>
      </c>
      <c r="G4959" s="962" t="s">
        <v>685</v>
      </c>
      <c r="H4959" s="962" t="s">
        <v>24</v>
      </c>
      <c r="I4959" s="962" t="s">
        <v>682</v>
      </c>
    </row>
    <row r="4960" spans="1:9">
      <c r="A4960" s="968" t="s">
        <v>264</v>
      </c>
      <c r="B4960" s="962" t="s">
        <v>687</v>
      </c>
      <c r="C4960" s="964">
        <v>0</v>
      </c>
      <c r="D4960" s="978" t="s">
        <v>749</v>
      </c>
      <c r="E4960" s="962">
        <v>720</v>
      </c>
      <c r="F4960" s="962">
        <v>1</v>
      </c>
      <c r="G4960" s="962" t="s">
        <v>685</v>
      </c>
      <c r="H4960" s="962" t="s">
        <v>133</v>
      </c>
      <c r="I4960" s="962" t="s">
        <v>682</v>
      </c>
    </row>
    <row r="4961" spans="1:9">
      <c r="A4961" s="968" t="s">
        <v>138</v>
      </c>
      <c r="B4961" s="962" t="s">
        <v>687</v>
      </c>
      <c r="C4961" s="964">
        <v>271.38265298876814</v>
      </c>
      <c r="D4961" s="978" t="s">
        <v>749</v>
      </c>
      <c r="E4961" s="962">
        <v>720</v>
      </c>
      <c r="F4961" s="962">
        <v>1</v>
      </c>
      <c r="G4961" s="962" t="s">
        <v>685</v>
      </c>
      <c r="H4961" s="962" t="s">
        <v>87</v>
      </c>
      <c r="I4961" s="962" t="s">
        <v>682</v>
      </c>
    </row>
    <row r="4962" spans="1:9">
      <c r="A4962" s="966" t="s">
        <v>212</v>
      </c>
      <c r="B4962" s="962" t="s">
        <v>687</v>
      </c>
      <c r="C4962" s="964">
        <v>0</v>
      </c>
      <c r="D4962" s="978" t="s">
        <v>749</v>
      </c>
      <c r="E4962" s="962">
        <v>720</v>
      </c>
      <c r="F4962" s="962">
        <v>1</v>
      </c>
      <c r="G4962" s="962" t="s">
        <v>685</v>
      </c>
      <c r="H4962" s="962" t="s">
        <v>146</v>
      </c>
      <c r="I4962" s="962" t="s">
        <v>705</v>
      </c>
    </row>
    <row r="4963" spans="1:9">
      <c r="A4963" s="962" t="s">
        <v>20</v>
      </c>
      <c r="B4963" s="962" t="s">
        <v>687</v>
      </c>
      <c r="C4963" s="964">
        <v>0</v>
      </c>
      <c r="D4963" s="978" t="s">
        <v>749</v>
      </c>
      <c r="E4963" s="962">
        <v>720</v>
      </c>
      <c r="F4963" s="962">
        <v>2</v>
      </c>
      <c r="G4963" s="962" t="s">
        <v>685</v>
      </c>
      <c r="H4963" s="962" t="s">
        <v>24</v>
      </c>
      <c r="I4963" s="963" t="s">
        <v>683</v>
      </c>
    </row>
    <row r="4964" spans="1:9">
      <c r="A4964" s="962" t="s">
        <v>143</v>
      </c>
      <c r="B4964" s="962" t="s">
        <v>687</v>
      </c>
      <c r="C4964" s="964">
        <v>5348.539072371661</v>
      </c>
      <c r="D4964" s="978" t="s">
        <v>749</v>
      </c>
      <c r="E4964" s="962">
        <v>720</v>
      </c>
      <c r="F4964" s="962">
        <v>2</v>
      </c>
      <c r="G4964" s="962" t="s">
        <v>685</v>
      </c>
      <c r="H4964" s="962" t="s">
        <v>146</v>
      </c>
      <c r="I4964" s="963" t="s">
        <v>681</v>
      </c>
    </row>
    <row r="4965" spans="1:9">
      <c r="A4965" s="966" t="s">
        <v>152</v>
      </c>
      <c r="B4965" s="962" t="s">
        <v>687</v>
      </c>
      <c r="C4965" s="964">
        <v>27388.654187023967</v>
      </c>
      <c r="D4965" s="978" t="s">
        <v>749</v>
      </c>
      <c r="E4965" s="962">
        <v>720</v>
      </c>
      <c r="F4965" s="962">
        <v>2</v>
      </c>
      <c r="G4965" s="962" t="s">
        <v>685</v>
      </c>
      <c r="H4965" s="962" t="s">
        <v>146</v>
      </c>
      <c r="I4965" s="963" t="s">
        <v>681</v>
      </c>
    </row>
    <row r="4966" spans="1:9">
      <c r="A4966" s="966" t="s">
        <v>158</v>
      </c>
      <c r="B4966" s="962" t="s">
        <v>687</v>
      </c>
      <c r="C4966" s="964">
        <v>3927.4296570072102</v>
      </c>
      <c r="D4966" s="978" t="s">
        <v>749</v>
      </c>
      <c r="E4966" s="962">
        <v>720</v>
      </c>
      <c r="F4966" s="962">
        <v>2</v>
      </c>
      <c r="G4966" s="962" t="s">
        <v>685</v>
      </c>
      <c r="H4966" s="962" t="s">
        <v>146</v>
      </c>
      <c r="I4966" s="963" t="s">
        <v>683</v>
      </c>
    </row>
    <row r="4967" spans="1:9">
      <c r="A4967" s="966" t="s">
        <v>30</v>
      </c>
      <c r="B4967" s="962" t="s">
        <v>687</v>
      </c>
      <c r="C4967" s="964">
        <v>2601.0608693337222</v>
      </c>
      <c r="D4967" s="978" t="s">
        <v>749</v>
      </c>
      <c r="E4967" s="962">
        <v>720</v>
      </c>
      <c r="F4967" s="962">
        <v>2</v>
      </c>
      <c r="G4967" s="962" t="s">
        <v>685</v>
      </c>
      <c r="H4967" s="962" t="s">
        <v>32</v>
      </c>
      <c r="I4967" s="963" t="s">
        <v>681</v>
      </c>
    </row>
    <row r="4968" spans="1:9">
      <c r="A4968" s="967" t="s">
        <v>39</v>
      </c>
      <c r="B4968" s="962" t="s">
        <v>687</v>
      </c>
      <c r="C4968" s="964">
        <v>0</v>
      </c>
      <c r="D4968" s="978" t="s">
        <v>749</v>
      </c>
      <c r="E4968" s="962">
        <v>720</v>
      </c>
      <c r="F4968" s="962">
        <v>2</v>
      </c>
      <c r="G4968" s="962" t="s">
        <v>685</v>
      </c>
      <c r="H4968" s="962" t="s">
        <v>24</v>
      </c>
      <c r="I4968" s="963" t="s">
        <v>682</v>
      </c>
    </row>
    <row r="4969" spans="1:9">
      <c r="A4969" s="968" t="s">
        <v>70</v>
      </c>
      <c r="B4969" s="962" t="s">
        <v>687</v>
      </c>
      <c r="C4969" s="964">
        <v>1757.0080044505939</v>
      </c>
      <c r="D4969" s="978" t="s">
        <v>749</v>
      </c>
      <c r="E4969" s="962">
        <v>720</v>
      </c>
      <c r="F4969" s="962">
        <v>2</v>
      </c>
      <c r="G4969" s="962" t="s">
        <v>685</v>
      </c>
      <c r="H4969" s="962" t="s">
        <v>32</v>
      </c>
      <c r="I4969" s="963" t="s">
        <v>711</v>
      </c>
    </row>
    <row r="4970" spans="1:9">
      <c r="A4970" s="968" t="s">
        <v>746</v>
      </c>
      <c r="B4970" s="962" t="s">
        <v>687</v>
      </c>
      <c r="C4970" s="964">
        <v>723.47388418553874</v>
      </c>
      <c r="D4970" s="978" t="s">
        <v>749</v>
      </c>
      <c r="E4970" s="962">
        <v>720</v>
      </c>
      <c r="F4970" s="962">
        <v>2</v>
      </c>
      <c r="G4970" s="962" t="s">
        <v>685</v>
      </c>
      <c r="H4970" s="962" t="s">
        <v>46</v>
      </c>
      <c r="I4970" s="963" t="s">
        <v>682</v>
      </c>
    </row>
    <row r="4971" spans="1:9">
      <c r="A4971" s="968" t="s">
        <v>63</v>
      </c>
      <c r="B4971" s="962" t="s">
        <v>687</v>
      </c>
      <c r="C4971" s="964">
        <v>1757.0080044505939</v>
      </c>
      <c r="D4971" s="978" t="s">
        <v>749</v>
      </c>
      <c r="E4971" s="962">
        <v>720</v>
      </c>
      <c r="F4971" s="962">
        <v>2</v>
      </c>
      <c r="G4971" s="962" t="s">
        <v>685</v>
      </c>
      <c r="H4971" s="962" t="s">
        <v>64</v>
      </c>
      <c r="I4971" s="963" t="s">
        <v>683</v>
      </c>
    </row>
    <row r="4972" spans="1:9">
      <c r="A4972" s="966" t="s">
        <v>166</v>
      </c>
      <c r="B4972" s="962" t="s">
        <v>687</v>
      </c>
      <c r="C4972" s="964">
        <v>0</v>
      </c>
      <c r="D4972" s="978" t="s">
        <v>749</v>
      </c>
      <c r="E4972" s="962">
        <v>720</v>
      </c>
      <c r="F4972" s="962">
        <v>2</v>
      </c>
      <c r="G4972" s="962" t="s">
        <v>685</v>
      </c>
      <c r="H4972" s="962" t="s">
        <v>146</v>
      </c>
      <c r="I4972" s="963" t="s">
        <v>683</v>
      </c>
    </row>
    <row r="4973" spans="1:9">
      <c r="A4973" s="966" t="s">
        <v>173</v>
      </c>
      <c r="B4973" s="962" t="s">
        <v>687</v>
      </c>
      <c r="C4973" s="964">
        <v>0</v>
      </c>
      <c r="D4973" s="978" t="s">
        <v>749</v>
      </c>
      <c r="E4973" s="962">
        <v>720</v>
      </c>
      <c r="F4973" s="962">
        <v>2</v>
      </c>
      <c r="G4973" s="962" t="s">
        <v>685</v>
      </c>
      <c r="H4973" s="962" t="s">
        <v>146</v>
      </c>
      <c r="I4973" s="963" t="s">
        <v>683</v>
      </c>
    </row>
    <row r="4974" spans="1:9">
      <c r="A4974" s="969" t="s">
        <v>52</v>
      </c>
      <c r="B4974" s="962" t="s">
        <v>687</v>
      </c>
      <c r="C4974" s="964">
        <v>5787.7910734843099</v>
      </c>
      <c r="D4974" s="978" t="s">
        <v>749</v>
      </c>
      <c r="E4974" s="962">
        <v>720</v>
      </c>
      <c r="F4974" s="962">
        <v>2</v>
      </c>
      <c r="G4974" s="962" t="s">
        <v>685</v>
      </c>
      <c r="H4974" s="962" t="s">
        <v>54</v>
      </c>
      <c r="I4974" s="962" t="s">
        <v>721</v>
      </c>
    </row>
    <row r="4975" spans="1:9">
      <c r="A4975" s="966" t="s">
        <v>185</v>
      </c>
      <c r="B4975" s="962" t="s">
        <v>687</v>
      </c>
      <c r="C4975" s="964">
        <v>246394.53427118919</v>
      </c>
      <c r="D4975" s="978" t="s">
        <v>749</v>
      </c>
      <c r="E4975" s="962">
        <v>720</v>
      </c>
      <c r="F4975" s="962">
        <v>2</v>
      </c>
      <c r="G4975" s="962" t="s">
        <v>685</v>
      </c>
      <c r="H4975" s="962" t="s">
        <v>146</v>
      </c>
      <c r="I4975" s="963" t="s">
        <v>681</v>
      </c>
    </row>
    <row r="4976" spans="1:9">
      <c r="A4976" s="968" t="s">
        <v>747</v>
      </c>
      <c r="B4976" s="962" t="s">
        <v>687</v>
      </c>
      <c r="C4976" s="964">
        <v>826.82729621204419</v>
      </c>
      <c r="D4976" s="978" t="s">
        <v>749</v>
      </c>
      <c r="E4976" s="962">
        <v>720</v>
      </c>
      <c r="F4976" s="962">
        <v>2</v>
      </c>
      <c r="G4976" s="962" t="s">
        <v>685</v>
      </c>
      <c r="H4976" s="962" t="s">
        <v>24</v>
      </c>
      <c r="I4976" s="962" t="s">
        <v>683</v>
      </c>
    </row>
    <row r="4977" spans="1:9">
      <c r="A4977" s="966" t="s">
        <v>181</v>
      </c>
      <c r="B4977" s="962" t="s">
        <v>687</v>
      </c>
      <c r="C4977" s="964">
        <v>13263.687876734873</v>
      </c>
      <c r="D4977" s="978" t="s">
        <v>749</v>
      </c>
      <c r="E4977" s="962">
        <v>720</v>
      </c>
      <c r="F4977" s="962">
        <v>2</v>
      </c>
      <c r="G4977" s="962" t="s">
        <v>685</v>
      </c>
      <c r="H4977" s="962" t="s">
        <v>146</v>
      </c>
      <c r="I4977" s="963" t="s">
        <v>681</v>
      </c>
    </row>
    <row r="4978" spans="1:9">
      <c r="A4978" s="967" t="s">
        <v>261</v>
      </c>
      <c r="B4978" s="962" t="s">
        <v>687</v>
      </c>
      <c r="C4978" s="964">
        <v>0</v>
      </c>
      <c r="D4978" s="978" t="s">
        <v>749</v>
      </c>
      <c r="E4978" s="962">
        <v>720</v>
      </c>
      <c r="F4978" s="962">
        <v>2</v>
      </c>
      <c r="G4978" s="962" t="s">
        <v>685</v>
      </c>
      <c r="H4978" s="962" t="s">
        <v>79</v>
      </c>
      <c r="I4978" s="962" t="s">
        <v>683</v>
      </c>
    </row>
    <row r="4979" spans="1:9">
      <c r="A4979" s="966" t="s">
        <v>190</v>
      </c>
      <c r="B4979" s="962" t="s">
        <v>687</v>
      </c>
      <c r="C4979" s="964">
        <v>2149.750970151315</v>
      </c>
      <c r="D4979" s="978" t="s">
        <v>749</v>
      </c>
      <c r="E4979" s="962">
        <v>720</v>
      </c>
      <c r="F4979" s="962">
        <v>2</v>
      </c>
      <c r="G4979" s="962" t="s">
        <v>685</v>
      </c>
      <c r="H4979" s="962" t="s">
        <v>146</v>
      </c>
      <c r="I4979" s="963" t="s">
        <v>681</v>
      </c>
    </row>
    <row r="4980" spans="1:9">
      <c r="A4980" s="968" t="s">
        <v>83</v>
      </c>
      <c r="B4980" s="962" t="s">
        <v>687</v>
      </c>
      <c r="C4980" s="964">
        <v>0</v>
      </c>
      <c r="D4980" s="978" t="s">
        <v>749</v>
      </c>
      <c r="E4980" s="962">
        <v>720</v>
      </c>
      <c r="F4980" s="962">
        <v>2</v>
      </c>
      <c r="G4980" s="962" t="s">
        <v>685</v>
      </c>
      <c r="H4980" s="962" t="s">
        <v>87</v>
      </c>
      <c r="I4980" s="962" t="s">
        <v>682</v>
      </c>
    </row>
    <row r="4981" spans="1:9">
      <c r="A4981" s="966" t="s">
        <v>192</v>
      </c>
      <c r="B4981" s="962" t="s">
        <v>687</v>
      </c>
      <c r="C4981" s="964">
        <v>826.82729621204419</v>
      </c>
      <c r="D4981" s="978" t="s">
        <v>749</v>
      </c>
      <c r="E4981" s="962">
        <v>720</v>
      </c>
      <c r="F4981" s="962">
        <v>2</v>
      </c>
      <c r="G4981" s="962" t="s">
        <v>685</v>
      </c>
      <c r="H4981" s="962" t="s">
        <v>146</v>
      </c>
      <c r="I4981" s="962" t="s">
        <v>683</v>
      </c>
    </row>
    <row r="4982" spans="1:9">
      <c r="A4982" s="966" t="s">
        <v>94</v>
      </c>
      <c r="B4982" s="962" t="s">
        <v>687</v>
      </c>
      <c r="C4982" s="964">
        <v>2997.2489487686603</v>
      </c>
      <c r="D4982" s="978" t="s">
        <v>749</v>
      </c>
      <c r="E4982" s="962">
        <v>720</v>
      </c>
      <c r="F4982" s="962">
        <v>2</v>
      </c>
      <c r="G4982" s="962" t="s">
        <v>685</v>
      </c>
      <c r="H4982" s="962" t="s">
        <v>95</v>
      </c>
      <c r="I4982" s="962" t="s">
        <v>726</v>
      </c>
    </row>
    <row r="4983" spans="1:9">
      <c r="A4983" s="966" t="s">
        <v>196</v>
      </c>
      <c r="B4983" s="962" t="s">
        <v>687</v>
      </c>
      <c r="C4983" s="964">
        <v>43718.493287211844</v>
      </c>
      <c r="D4983" s="978" t="s">
        <v>749</v>
      </c>
      <c r="E4983" s="962">
        <v>720</v>
      </c>
      <c r="F4983" s="962">
        <v>2</v>
      </c>
      <c r="G4983" s="962" t="s">
        <v>685</v>
      </c>
      <c r="H4983" s="962" t="s">
        <v>146</v>
      </c>
      <c r="I4983" s="962" t="s">
        <v>681</v>
      </c>
    </row>
    <row r="4984" spans="1:9">
      <c r="A4984" s="966" t="s">
        <v>100</v>
      </c>
      <c r="B4984" s="962" t="s">
        <v>687</v>
      </c>
      <c r="C4984" s="964">
        <v>516.76706013252772</v>
      </c>
      <c r="D4984" s="978" t="s">
        <v>749</v>
      </c>
      <c r="E4984" s="962">
        <v>720</v>
      </c>
      <c r="F4984" s="962">
        <v>2</v>
      </c>
      <c r="G4984" s="962" t="s">
        <v>685</v>
      </c>
      <c r="H4984" s="962" t="s">
        <v>24</v>
      </c>
      <c r="I4984" s="962" t="s">
        <v>682</v>
      </c>
    </row>
    <row r="4985" spans="1:9">
      <c r="A4985" s="966" t="s">
        <v>198</v>
      </c>
      <c r="B4985" s="962" t="s">
        <v>687</v>
      </c>
      <c r="C4985" s="964">
        <v>0</v>
      </c>
      <c r="D4985" s="978" t="s">
        <v>749</v>
      </c>
      <c r="E4985" s="962">
        <v>720</v>
      </c>
      <c r="F4985" s="962">
        <v>2</v>
      </c>
      <c r="G4985" s="962" t="s">
        <v>685</v>
      </c>
      <c r="H4985" s="962" t="s">
        <v>146</v>
      </c>
      <c r="I4985" s="962" t="s">
        <v>683</v>
      </c>
    </row>
    <row r="4986" spans="1:9">
      <c r="A4986" s="966" t="s">
        <v>201</v>
      </c>
      <c r="B4986" s="962" t="s">
        <v>687</v>
      </c>
      <c r="C4986" s="964">
        <v>9813.4731848359897</v>
      </c>
      <c r="D4986" s="978" t="s">
        <v>749</v>
      </c>
      <c r="E4986" s="962">
        <v>720</v>
      </c>
      <c r="F4986" s="962">
        <v>2</v>
      </c>
      <c r="G4986" s="962" t="s">
        <v>685</v>
      </c>
      <c r="H4986" s="962" t="s">
        <v>146</v>
      </c>
      <c r="I4986" s="963" t="s">
        <v>683</v>
      </c>
    </row>
    <row r="4987" spans="1:9">
      <c r="A4987" s="968" t="s">
        <v>103</v>
      </c>
      <c r="B4987" s="962" t="s">
        <v>687</v>
      </c>
      <c r="C4987" s="964">
        <v>206.70682405301105</v>
      </c>
      <c r="D4987" s="978" t="s">
        <v>749</v>
      </c>
      <c r="E4987" s="962">
        <v>720</v>
      </c>
      <c r="F4987" s="962">
        <v>2</v>
      </c>
      <c r="G4987" s="962" t="s">
        <v>685</v>
      </c>
      <c r="H4987" s="962" t="s">
        <v>79</v>
      </c>
      <c r="I4987" s="962" t="s">
        <v>682</v>
      </c>
    </row>
    <row r="4988" spans="1:9">
      <c r="A4988" s="968" t="s">
        <v>107</v>
      </c>
      <c r="B4988" s="962" t="s">
        <v>687</v>
      </c>
      <c r="C4988" s="964">
        <v>413.41364810602209</v>
      </c>
      <c r="D4988" s="978" t="s">
        <v>749</v>
      </c>
      <c r="E4988" s="962">
        <v>720</v>
      </c>
      <c r="F4988" s="962">
        <v>2</v>
      </c>
      <c r="G4988" s="962" t="s">
        <v>685</v>
      </c>
      <c r="H4988" s="962" t="s">
        <v>79</v>
      </c>
      <c r="I4988" s="962" t="s">
        <v>682</v>
      </c>
    </row>
    <row r="4989" spans="1:9">
      <c r="A4989" s="968" t="s">
        <v>108</v>
      </c>
      <c r="B4989" s="962" t="s">
        <v>687</v>
      </c>
      <c r="C4989" s="964">
        <v>103.35341202650552</v>
      </c>
      <c r="D4989" s="978" t="s">
        <v>749</v>
      </c>
      <c r="E4989" s="962">
        <v>720</v>
      </c>
      <c r="F4989" s="962">
        <v>2</v>
      </c>
      <c r="G4989" s="962" t="s">
        <v>685</v>
      </c>
      <c r="H4989" s="962" t="s">
        <v>32</v>
      </c>
      <c r="I4989" s="962" t="s">
        <v>682</v>
      </c>
    </row>
    <row r="4990" spans="1:9">
      <c r="A4990" s="966" t="s">
        <v>203</v>
      </c>
      <c r="B4990" s="962" t="s">
        <v>687</v>
      </c>
      <c r="C4990" s="964">
        <v>52400.179897438305</v>
      </c>
      <c r="D4990" s="978" t="s">
        <v>749</v>
      </c>
      <c r="E4990" s="962">
        <v>720</v>
      </c>
      <c r="F4990" s="962">
        <v>2</v>
      </c>
      <c r="G4990" s="962" t="s">
        <v>685</v>
      </c>
      <c r="H4990" s="962" t="s">
        <v>146</v>
      </c>
      <c r="I4990" s="963" t="s">
        <v>681</v>
      </c>
    </row>
    <row r="4991" spans="1:9">
      <c r="A4991" s="966" t="s">
        <v>204</v>
      </c>
      <c r="B4991" s="962" t="s">
        <v>687</v>
      </c>
      <c r="C4991" s="964">
        <v>931558.75373223657</v>
      </c>
      <c r="D4991" s="978" t="s">
        <v>749</v>
      </c>
      <c r="E4991" s="962">
        <v>720</v>
      </c>
      <c r="F4991" s="962">
        <v>2</v>
      </c>
      <c r="G4991" s="962" t="s">
        <v>685</v>
      </c>
      <c r="H4991" s="962" t="s">
        <v>146</v>
      </c>
      <c r="I4991" s="963" t="s">
        <v>681</v>
      </c>
    </row>
    <row r="4992" spans="1:9">
      <c r="A4992" s="966" t="s">
        <v>262</v>
      </c>
      <c r="B4992" s="962" t="s">
        <v>687</v>
      </c>
      <c r="C4992" s="964">
        <v>151736.58930984698</v>
      </c>
      <c r="D4992" s="978" t="s">
        <v>749</v>
      </c>
      <c r="E4992" s="962">
        <v>720</v>
      </c>
      <c r="F4992" s="962">
        <v>2</v>
      </c>
      <c r="G4992" s="962" t="s">
        <v>685</v>
      </c>
      <c r="H4992" s="962" t="s">
        <v>146</v>
      </c>
      <c r="I4992" s="963" t="s">
        <v>681</v>
      </c>
    </row>
    <row r="4993" spans="1:9">
      <c r="A4993" s="966" t="s">
        <v>263</v>
      </c>
      <c r="B4993" s="962" t="s">
        <v>687</v>
      </c>
      <c r="C4993" s="964">
        <v>244.28988297174038</v>
      </c>
      <c r="D4993" s="978" t="s">
        <v>749</v>
      </c>
      <c r="E4993" s="962">
        <v>720</v>
      </c>
      <c r="F4993" s="962">
        <v>2</v>
      </c>
      <c r="G4993" s="962" t="s">
        <v>685</v>
      </c>
      <c r="H4993" s="962" t="s">
        <v>24</v>
      </c>
      <c r="I4993" s="962" t="s">
        <v>683</v>
      </c>
    </row>
    <row r="4994" spans="1:9">
      <c r="A4994" s="969" t="s">
        <v>122</v>
      </c>
      <c r="B4994" s="962" t="s">
        <v>687</v>
      </c>
      <c r="C4994" s="964">
        <v>826.82729621204419</v>
      </c>
      <c r="D4994" s="978" t="s">
        <v>749</v>
      </c>
      <c r="E4994" s="962">
        <v>720</v>
      </c>
      <c r="F4994" s="962">
        <v>2</v>
      </c>
      <c r="G4994" s="962" t="s">
        <v>685</v>
      </c>
      <c r="H4994" s="962" t="s">
        <v>79</v>
      </c>
      <c r="I4994" s="962" t="s">
        <v>683</v>
      </c>
    </row>
    <row r="4995" spans="1:9">
      <c r="A4995" s="969" t="s">
        <v>120</v>
      </c>
      <c r="B4995" s="962" t="s">
        <v>687</v>
      </c>
      <c r="C4995" s="964">
        <v>206.70682405301105</v>
      </c>
      <c r="D4995" s="978" t="s">
        <v>749</v>
      </c>
      <c r="E4995" s="962">
        <v>720</v>
      </c>
      <c r="F4995" s="962">
        <v>2</v>
      </c>
      <c r="G4995" s="962" t="s">
        <v>685</v>
      </c>
      <c r="H4995" s="962" t="s">
        <v>79</v>
      </c>
    </row>
    <row r="4996" spans="1:9">
      <c r="A4996" s="969" t="s">
        <v>123</v>
      </c>
      <c r="B4996" s="962" t="s">
        <v>687</v>
      </c>
      <c r="C4996" s="964">
        <v>206.70682405301105</v>
      </c>
      <c r="D4996" s="978" t="s">
        <v>749</v>
      </c>
      <c r="E4996" s="962">
        <v>720</v>
      </c>
      <c r="F4996" s="962">
        <v>2</v>
      </c>
      <c r="G4996" s="962" t="s">
        <v>685</v>
      </c>
      <c r="H4996" s="962" t="s">
        <v>54</v>
      </c>
      <c r="I4996" s="962" t="s">
        <v>683</v>
      </c>
    </row>
    <row r="4997" spans="1:9">
      <c r="A4997" s="967" t="s">
        <v>214</v>
      </c>
      <c r="B4997" s="962" t="s">
        <v>687</v>
      </c>
      <c r="C4997" s="964">
        <v>1570.9718628028841</v>
      </c>
      <c r="D4997" s="978" t="s">
        <v>749</v>
      </c>
      <c r="E4997" s="962">
        <v>720</v>
      </c>
      <c r="F4997" s="962">
        <v>2</v>
      </c>
      <c r="G4997" s="962" t="s">
        <v>685</v>
      </c>
      <c r="H4997" s="962" t="s">
        <v>146</v>
      </c>
      <c r="I4997" s="962" t="s">
        <v>683</v>
      </c>
    </row>
    <row r="4998" spans="1:9" ht="15.6">
      <c r="A4998" s="967" t="s">
        <v>218</v>
      </c>
      <c r="B4998" s="962" t="s">
        <v>687</v>
      </c>
      <c r="C4998" s="964">
        <v>0</v>
      </c>
      <c r="D4998" s="978" t="s">
        <v>749</v>
      </c>
      <c r="E4998" s="962">
        <v>720</v>
      </c>
      <c r="F4998" s="962">
        <v>2</v>
      </c>
      <c r="G4998" s="962" t="s">
        <v>685</v>
      </c>
      <c r="H4998" s="962" t="s">
        <v>146</v>
      </c>
      <c r="I4998" s="973" t="s">
        <v>742</v>
      </c>
    </row>
    <row r="4999" spans="1:9">
      <c r="A4999" s="969" t="s">
        <v>126</v>
      </c>
      <c r="B4999" s="962" t="s">
        <v>687</v>
      </c>
      <c r="C4999" s="964">
        <v>0</v>
      </c>
      <c r="D4999" s="978" t="s">
        <v>749</v>
      </c>
      <c r="E4999" s="962">
        <v>720</v>
      </c>
      <c r="F4999" s="962">
        <v>2</v>
      </c>
      <c r="G4999" s="962" t="s">
        <v>685</v>
      </c>
      <c r="H4999" s="962" t="s">
        <v>32</v>
      </c>
      <c r="I4999" s="962" t="s">
        <v>681</v>
      </c>
    </row>
    <row r="5000" spans="1:9">
      <c r="A5000" s="968" t="s">
        <v>129</v>
      </c>
      <c r="B5000" s="962" t="s">
        <v>687</v>
      </c>
      <c r="C5000" s="964">
        <v>206.70682405301105</v>
      </c>
      <c r="D5000" s="978" t="s">
        <v>749</v>
      </c>
      <c r="E5000" s="962">
        <v>720</v>
      </c>
      <c r="F5000" s="962">
        <v>2</v>
      </c>
      <c r="G5000" s="962" t="s">
        <v>685</v>
      </c>
      <c r="H5000" s="962" t="s">
        <v>24</v>
      </c>
      <c r="I5000" s="962" t="s">
        <v>682</v>
      </c>
    </row>
    <row r="5001" spans="1:9">
      <c r="A5001" s="968" t="s">
        <v>264</v>
      </c>
      <c r="B5001" s="962" t="s">
        <v>687</v>
      </c>
      <c r="C5001" s="964">
        <v>0</v>
      </c>
      <c r="D5001" s="978" t="s">
        <v>749</v>
      </c>
      <c r="E5001" s="962">
        <v>720</v>
      </c>
      <c r="F5001" s="962">
        <v>2</v>
      </c>
      <c r="G5001" s="962" t="s">
        <v>685</v>
      </c>
      <c r="H5001" s="962" t="s">
        <v>133</v>
      </c>
      <c r="I5001" s="962" t="s">
        <v>682</v>
      </c>
    </row>
    <row r="5002" spans="1:9">
      <c r="A5002" s="968" t="s">
        <v>138</v>
      </c>
      <c r="B5002" s="962" t="s">
        <v>687</v>
      </c>
      <c r="C5002" s="964">
        <v>206.70682405301105</v>
      </c>
      <c r="D5002" s="978" t="s">
        <v>749</v>
      </c>
      <c r="E5002" s="962">
        <v>720</v>
      </c>
      <c r="F5002" s="962">
        <v>2</v>
      </c>
      <c r="G5002" s="962" t="s">
        <v>685</v>
      </c>
      <c r="H5002" s="962" t="s">
        <v>87</v>
      </c>
      <c r="I5002" s="962" t="s">
        <v>682</v>
      </c>
    </row>
    <row r="5003" spans="1:9">
      <c r="A5003" s="966" t="s">
        <v>212</v>
      </c>
      <c r="B5003" s="962" t="s">
        <v>687</v>
      </c>
      <c r="C5003" s="964">
        <v>0</v>
      </c>
      <c r="D5003" s="978" t="s">
        <v>749</v>
      </c>
      <c r="E5003" s="962">
        <v>720</v>
      </c>
      <c r="F5003" s="962">
        <v>2</v>
      </c>
      <c r="G5003" s="962" t="s">
        <v>685</v>
      </c>
      <c r="H5003" s="962" t="s">
        <v>146</v>
      </c>
      <c r="I5003" s="962" t="s">
        <v>705</v>
      </c>
    </row>
    <row r="5004" spans="1:9">
      <c r="A5004" s="962" t="s">
        <v>20</v>
      </c>
      <c r="B5004" s="962" t="s">
        <v>687</v>
      </c>
      <c r="C5004" s="964">
        <v>0</v>
      </c>
      <c r="D5004" s="978" t="s">
        <v>749</v>
      </c>
      <c r="E5004" s="962">
        <v>720</v>
      </c>
      <c r="F5004" s="962">
        <v>3</v>
      </c>
      <c r="G5004" s="962" t="s">
        <v>685</v>
      </c>
      <c r="H5004" s="962" t="s">
        <v>24</v>
      </c>
      <c r="I5004" s="963" t="s">
        <v>683</v>
      </c>
    </row>
    <row r="5005" spans="1:9">
      <c r="A5005" s="962" t="s">
        <v>143</v>
      </c>
      <c r="B5005" s="962" t="s">
        <v>687</v>
      </c>
      <c r="C5005" s="964">
        <v>5181.5139129460485</v>
      </c>
      <c r="D5005" s="978" t="s">
        <v>749</v>
      </c>
      <c r="E5005" s="962">
        <v>720</v>
      </c>
      <c r="F5005" s="962">
        <v>3</v>
      </c>
      <c r="G5005" s="962" t="s">
        <v>685</v>
      </c>
      <c r="H5005" s="962" t="s">
        <v>146</v>
      </c>
      <c r="I5005" s="963" t="s">
        <v>681</v>
      </c>
    </row>
    <row r="5006" spans="1:9">
      <c r="A5006" s="966" t="s">
        <v>152</v>
      </c>
      <c r="B5006" s="962" t="s">
        <v>687</v>
      </c>
      <c r="C5006" s="964">
        <v>32728.546864194381</v>
      </c>
      <c r="D5006" s="978" t="s">
        <v>749</v>
      </c>
      <c r="E5006" s="962">
        <v>720</v>
      </c>
      <c r="F5006" s="962">
        <v>3</v>
      </c>
      <c r="G5006" s="962" t="s">
        <v>685</v>
      </c>
      <c r="H5006" s="962" t="s">
        <v>146</v>
      </c>
      <c r="I5006" s="963" t="s">
        <v>681</v>
      </c>
    </row>
    <row r="5007" spans="1:9">
      <c r="A5007" s="966" t="s">
        <v>158</v>
      </c>
      <c r="B5007" s="962" t="s">
        <v>687</v>
      </c>
      <c r="C5007" s="964">
        <v>21819.031242796256</v>
      </c>
      <c r="D5007" s="978" t="s">
        <v>749</v>
      </c>
      <c r="E5007" s="962">
        <v>720</v>
      </c>
      <c r="F5007" s="962">
        <v>3</v>
      </c>
      <c r="G5007" s="962" t="s">
        <v>685</v>
      </c>
      <c r="H5007" s="962" t="s">
        <v>146</v>
      </c>
      <c r="I5007" s="963" t="s">
        <v>683</v>
      </c>
    </row>
    <row r="5008" spans="1:9">
      <c r="A5008" s="966" t="s">
        <v>30</v>
      </c>
      <c r="B5008" s="962" t="s">
        <v>687</v>
      </c>
      <c r="C5008" s="964">
        <v>2101.6166456805918</v>
      </c>
      <c r="D5008" s="978" t="s">
        <v>749</v>
      </c>
      <c r="E5008" s="962">
        <v>720</v>
      </c>
      <c r="F5008" s="962">
        <v>3</v>
      </c>
      <c r="G5008" s="962" t="s">
        <v>685</v>
      </c>
      <c r="H5008" s="962" t="s">
        <v>32</v>
      </c>
      <c r="I5008" s="963" t="s">
        <v>681</v>
      </c>
    </row>
    <row r="5009" spans="1:9">
      <c r="A5009" s="967" t="s">
        <v>39</v>
      </c>
      <c r="B5009" s="962" t="s">
        <v>687</v>
      </c>
      <c r="C5009" s="964">
        <v>425.04606317135557</v>
      </c>
      <c r="D5009" s="978" t="s">
        <v>749</v>
      </c>
      <c r="E5009" s="962">
        <v>720</v>
      </c>
      <c r="F5009" s="962">
        <v>3</v>
      </c>
      <c r="G5009" s="962" t="s">
        <v>685</v>
      </c>
      <c r="H5009" s="962" t="s">
        <v>24</v>
      </c>
      <c r="I5009" s="963" t="s">
        <v>682</v>
      </c>
    </row>
    <row r="5010" spans="1:9">
      <c r="A5010" s="968" t="s">
        <v>70</v>
      </c>
      <c r="B5010" s="962" t="s">
        <v>687</v>
      </c>
      <c r="C5010" s="964">
        <v>4392.1426527706744</v>
      </c>
      <c r="D5010" s="978" t="s">
        <v>749</v>
      </c>
      <c r="E5010" s="962">
        <v>720</v>
      </c>
      <c r="F5010" s="962">
        <v>3</v>
      </c>
      <c r="G5010" s="962" t="s">
        <v>685</v>
      </c>
      <c r="H5010" s="962" t="s">
        <v>32</v>
      </c>
      <c r="I5010" s="963" t="s">
        <v>711</v>
      </c>
    </row>
    <row r="5011" spans="1:9">
      <c r="A5011" s="968" t="s">
        <v>746</v>
      </c>
      <c r="B5011" s="962" t="s">
        <v>687</v>
      </c>
      <c r="C5011" s="964">
        <v>991.77414739982964</v>
      </c>
      <c r="D5011" s="978" t="s">
        <v>749</v>
      </c>
      <c r="E5011" s="962">
        <v>720</v>
      </c>
      <c r="F5011" s="962">
        <v>3</v>
      </c>
      <c r="G5011" s="962" t="s">
        <v>685</v>
      </c>
      <c r="H5011" s="962" t="s">
        <v>46</v>
      </c>
      <c r="I5011" s="963" t="s">
        <v>682</v>
      </c>
    </row>
    <row r="5012" spans="1:9">
      <c r="A5012" s="968" t="s">
        <v>63</v>
      </c>
      <c r="B5012" s="962" t="s">
        <v>687</v>
      </c>
      <c r="C5012" s="964">
        <v>1416.8202105711855</v>
      </c>
      <c r="D5012" s="978" t="s">
        <v>749</v>
      </c>
      <c r="E5012" s="962">
        <v>720</v>
      </c>
      <c r="F5012" s="962">
        <v>3</v>
      </c>
      <c r="G5012" s="962" t="s">
        <v>685</v>
      </c>
      <c r="H5012" s="962" t="s">
        <v>64</v>
      </c>
      <c r="I5012" s="963" t="s">
        <v>683</v>
      </c>
    </row>
    <row r="5013" spans="1:9">
      <c r="A5013" s="966" t="s">
        <v>166</v>
      </c>
      <c r="B5013" s="962" t="s">
        <v>687</v>
      </c>
      <c r="C5013" s="964">
        <v>0</v>
      </c>
      <c r="D5013" s="978" t="s">
        <v>749</v>
      </c>
      <c r="E5013" s="962">
        <v>720</v>
      </c>
      <c r="F5013" s="962">
        <v>3</v>
      </c>
      <c r="G5013" s="962" t="s">
        <v>685</v>
      </c>
      <c r="H5013" s="962" t="s">
        <v>146</v>
      </c>
      <c r="I5013" s="963" t="s">
        <v>683</v>
      </c>
    </row>
    <row r="5014" spans="1:9">
      <c r="A5014" s="966" t="s">
        <v>173</v>
      </c>
      <c r="B5014" s="962" t="s">
        <v>687</v>
      </c>
      <c r="C5014" s="964">
        <v>0</v>
      </c>
      <c r="D5014" s="978" t="s">
        <v>749</v>
      </c>
      <c r="E5014" s="962">
        <v>720</v>
      </c>
      <c r="F5014" s="962">
        <v>3</v>
      </c>
      <c r="G5014" s="962" t="s">
        <v>685</v>
      </c>
      <c r="H5014" s="962" t="s">
        <v>146</v>
      </c>
      <c r="I5014" s="963" t="s">
        <v>683</v>
      </c>
    </row>
    <row r="5015" spans="1:9">
      <c r="A5015" s="969" t="s">
        <v>52</v>
      </c>
      <c r="B5015" s="962" t="s">
        <v>687</v>
      </c>
      <c r="C5015" s="964">
        <v>14451.56614782609</v>
      </c>
      <c r="D5015" s="978" t="s">
        <v>749</v>
      </c>
      <c r="E5015" s="962">
        <v>720</v>
      </c>
      <c r="F5015" s="962">
        <v>3</v>
      </c>
      <c r="G5015" s="962" t="s">
        <v>685</v>
      </c>
      <c r="H5015" s="962" t="s">
        <v>54</v>
      </c>
      <c r="I5015" s="962" t="s">
        <v>721</v>
      </c>
    </row>
    <row r="5016" spans="1:9">
      <c r="A5016" s="966" t="s">
        <v>185</v>
      </c>
      <c r="B5016" s="962" t="s">
        <v>687</v>
      </c>
      <c r="C5016" s="964">
        <v>388024.55106913054</v>
      </c>
      <c r="D5016" s="978" t="s">
        <v>749</v>
      </c>
      <c r="E5016" s="962">
        <v>720</v>
      </c>
      <c r="F5016" s="962">
        <v>3</v>
      </c>
      <c r="G5016" s="962" t="s">
        <v>685</v>
      </c>
      <c r="H5016" s="962" t="s">
        <v>146</v>
      </c>
      <c r="I5016" s="963" t="s">
        <v>681</v>
      </c>
    </row>
    <row r="5017" spans="1:9">
      <c r="A5017" s="968" t="s">
        <v>747</v>
      </c>
      <c r="B5017" s="962" t="s">
        <v>687</v>
      </c>
      <c r="C5017" s="964">
        <v>0</v>
      </c>
      <c r="D5017" s="978" t="s">
        <v>749</v>
      </c>
      <c r="E5017" s="962">
        <v>720</v>
      </c>
      <c r="F5017" s="962">
        <v>3</v>
      </c>
      <c r="G5017" s="962" t="s">
        <v>685</v>
      </c>
      <c r="H5017" s="962" t="s">
        <v>24</v>
      </c>
      <c r="I5017" s="962" t="s">
        <v>683</v>
      </c>
    </row>
    <row r="5018" spans="1:9">
      <c r="A5018" s="966" t="s">
        <v>181</v>
      </c>
      <c r="B5018" s="962" t="s">
        <v>687</v>
      </c>
      <c r="C5018" s="964">
        <v>27864.130807899979</v>
      </c>
      <c r="D5018" s="978" t="s">
        <v>749</v>
      </c>
      <c r="E5018" s="962">
        <v>720</v>
      </c>
      <c r="F5018" s="962">
        <v>3</v>
      </c>
      <c r="G5018" s="962" t="s">
        <v>685</v>
      </c>
      <c r="H5018" s="962" t="s">
        <v>146</v>
      </c>
      <c r="I5018" s="963" t="s">
        <v>681</v>
      </c>
    </row>
    <row r="5019" spans="1:9">
      <c r="A5019" s="967" t="s">
        <v>261</v>
      </c>
      <c r="B5019" s="962" t="s">
        <v>687</v>
      </c>
      <c r="C5019" s="964">
        <v>1936.3209544472868</v>
      </c>
      <c r="D5019" s="978" t="s">
        <v>749</v>
      </c>
      <c r="E5019" s="962">
        <v>720</v>
      </c>
      <c r="F5019" s="962">
        <v>3</v>
      </c>
      <c r="G5019" s="962" t="s">
        <v>685</v>
      </c>
      <c r="H5019" s="962" t="s">
        <v>79</v>
      </c>
      <c r="I5019" s="962" t="s">
        <v>683</v>
      </c>
    </row>
    <row r="5020" spans="1:9">
      <c r="A5020" s="966" t="s">
        <v>190</v>
      </c>
      <c r="B5020" s="962" t="s">
        <v>687</v>
      </c>
      <c r="C5020" s="964">
        <v>3131.17266536232</v>
      </c>
      <c r="D5020" s="978" t="s">
        <v>749</v>
      </c>
      <c r="E5020" s="962">
        <v>720</v>
      </c>
      <c r="F5020" s="962">
        <v>3</v>
      </c>
      <c r="G5020" s="962" t="s">
        <v>685</v>
      </c>
      <c r="H5020" s="962" t="s">
        <v>146</v>
      </c>
      <c r="I5020" s="963" t="s">
        <v>681</v>
      </c>
    </row>
    <row r="5021" spans="1:9">
      <c r="A5021" s="968" t="s">
        <v>83</v>
      </c>
      <c r="B5021" s="962" t="s">
        <v>687</v>
      </c>
      <c r="C5021" s="964">
        <v>0</v>
      </c>
      <c r="D5021" s="978" t="s">
        <v>749</v>
      </c>
      <c r="E5021" s="962">
        <v>720</v>
      </c>
      <c r="F5021" s="962">
        <v>3</v>
      </c>
      <c r="G5021" s="962" t="s">
        <v>685</v>
      </c>
      <c r="H5021" s="962" t="s">
        <v>87</v>
      </c>
      <c r="I5021" s="962" t="s">
        <v>682</v>
      </c>
    </row>
    <row r="5022" spans="1:9">
      <c r="A5022" s="966" t="s">
        <v>192</v>
      </c>
      <c r="B5022" s="962" t="s">
        <v>687</v>
      </c>
      <c r="C5022" s="964">
        <v>0</v>
      </c>
      <c r="D5022" s="978" t="s">
        <v>749</v>
      </c>
      <c r="E5022" s="962">
        <v>720</v>
      </c>
      <c r="F5022" s="962">
        <v>3</v>
      </c>
      <c r="G5022" s="962" t="s">
        <v>685</v>
      </c>
      <c r="H5022" s="962" t="s">
        <v>146</v>
      </c>
      <c r="I5022" s="962" t="s">
        <v>683</v>
      </c>
    </row>
    <row r="5023" spans="1:9">
      <c r="A5023" s="966" t="s">
        <v>94</v>
      </c>
      <c r="B5023" s="962" t="s">
        <v>687</v>
      </c>
      <c r="C5023" s="964">
        <v>5100.5527580562675</v>
      </c>
      <c r="D5023" s="978" t="s">
        <v>749</v>
      </c>
      <c r="E5023" s="962">
        <v>720</v>
      </c>
      <c r="F5023" s="962">
        <v>3</v>
      </c>
      <c r="G5023" s="962" t="s">
        <v>685</v>
      </c>
      <c r="H5023" s="962" t="s">
        <v>95</v>
      </c>
      <c r="I5023" s="962" t="s">
        <v>726</v>
      </c>
    </row>
    <row r="5024" spans="1:9">
      <c r="A5024" s="966" t="s">
        <v>196</v>
      </c>
      <c r="B5024" s="962" t="s">
        <v>687</v>
      </c>
      <c r="C5024" s="964">
        <v>189209.5923588743</v>
      </c>
      <c r="D5024" s="978" t="s">
        <v>749</v>
      </c>
      <c r="E5024" s="962">
        <v>720</v>
      </c>
      <c r="F5024" s="962">
        <v>3</v>
      </c>
      <c r="G5024" s="962" t="s">
        <v>685</v>
      </c>
      <c r="H5024" s="962" t="s">
        <v>146</v>
      </c>
      <c r="I5024" s="962" t="s">
        <v>681</v>
      </c>
    </row>
    <row r="5025" spans="1:9">
      <c r="A5025" s="966" t="s">
        <v>100</v>
      </c>
      <c r="B5025" s="962" t="s">
        <v>687</v>
      </c>
      <c r="C5025" s="964">
        <v>566.72808422847413</v>
      </c>
      <c r="D5025" s="978" t="s">
        <v>749</v>
      </c>
      <c r="E5025" s="962">
        <v>720</v>
      </c>
      <c r="F5025" s="962">
        <v>3</v>
      </c>
      <c r="G5025" s="962" t="s">
        <v>685</v>
      </c>
      <c r="H5025" s="962" t="s">
        <v>24</v>
      </c>
      <c r="I5025" s="962" t="s">
        <v>682</v>
      </c>
    </row>
    <row r="5026" spans="1:9">
      <c r="A5026" s="966" t="s">
        <v>198</v>
      </c>
      <c r="B5026" s="962" t="s">
        <v>687</v>
      </c>
      <c r="C5026" s="964">
        <v>0</v>
      </c>
      <c r="D5026" s="978" t="s">
        <v>749</v>
      </c>
      <c r="E5026" s="962">
        <v>720</v>
      </c>
      <c r="F5026" s="962">
        <v>3</v>
      </c>
      <c r="G5026" s="962" t="s">
        <v>685</v>
      </c>
      <c r="H5026" s="962" t="s">
        <v>146</v>
      </c>
      <c r="I5026" s="962" t="s">
        <v>683</v>
      </c>
    </row>
    <row r="5027" spans="1:9">
      <c r="A5027" s="966" t="s">
        <v>201</v>
      </c>
      <c r="B5027" s="962" t="s">
        <v>687</v>
      </c>
      <c r="C5027" s="964">
        <v>8968.5329018508965</v>
      </c>
      <c r="D5027" s="978" t="s">
        <v>749</v>
      </c>
      <c r="E5027" s="962">
        <v>720</v>
      </c>
      <c r="F5027" s="962">
        <v>3</v>
      </c>
      <c r="G5027" s="962" t="s">
        <v>685</v>
      </c>
      <c r="H5027" s="962" t="s">
        <v>146</v>
      </c>
      <c r="I5027" s="963" t="s">
        <v>683</v>
      </c>
    </row>
    <row r="5028" spans="1:9">
      <c r="A5028" s="968" t="s">
        <v>103</v>
      </c>
      <c r="B5028" s="962" t="s">
        <v>687</v>
      </c>
      <c r="C5028" s="964">
        <v>2550.2763790281338</v>
      </c>
      <c r="D5028" s="978" t="s">
        <v>749</v>
      </c>
      <c r="E5028" s="962">
        <v>720</v>
      </c>
      <c r="F5028" s="962">
        <v>3</v>
      </c>
      <c r="G5028" s="962" t="s">
        <v>685</v>
      </c>
      <c r="H5028" s="962" t="s">
        <v>79</v>
      </c>
      <c r="I5028" s="962" t="s">
        <v>682</v>
      </c>
    </row>
    <row r="5029" spans="1:9">
      <c r="A5029" s="968" t="s">
        <v>107</v>
      </c>
      <c r="B5029" s="962" t="s">
        <v>687</v>
      </c>
      <c r="C5029" s="964">
        <v>1133.4561684569483</v>
      </c>
      <c r="D5029" s="978" t="s">
        <v>749</v>
      </c>
      <c r="E5029" s="962">
        <v>720</v>
      </c>
      <c r="F5029" s="962">
        <v>3</v>
      </c>
      <c r="G5029" s="962" t="s">
        <v>685</v>
      </c>
      <c r="H5029" s="962" t="s">
        <v>79</v>
      </c>
      <c r="I5029" s="962" t="s">
        <v>682</v>
      </c>
    </row>
    <row r="5030" spans="1:9">
      <c r="A5030" s="968" t="s">
        <v>108</v>
      </c>
      <c r="B5030" s="962" t="s">
        <v>687</v>
      </c>
      <c r="C5030" s="964">
        <v>0</v>
      </c>
      <c r="D5030" s="978" t="s">
        <v>749</v>
      </c>
      <c r="E5030" s="962">
        <v>720</v>
      </c>
      <c r="F5030" s="962">
        <v>3</v>
      </c>
      <c r="G5030" s="962" t="s">
        <v>685</v>
      </c>
      <c r="H5030" s="962" t="s">
        <v>32</v>
      </c>
      <c r="I5030" s="962" t="s">
        <v>682</v>
      </c>
    </row>
    <row r="5031" spans="1:9">
      <c r="A5031" s="966" t="s">
        <v>203</v>
      </c>
      <c r="B5031" s="962" t="s">
        <v>687</v>
      </c>
      <c r="C5031" s="964">
        <v>248651.94695524301</v>
      </c>
      <c r="D5031" s="978" t="s">
        <v>749</v>
      </c>
      <c r="E5031" s="962">
        <v>720</v>
      </c>
      <c r="F5031" s="962">
        <v>3</v>
      </c>
      <c r="G5031" s="962" t="s">
        <v>685</v>
      </c>
      <c r="H5031" s="962" t="s">
        <v>146</v>
      </c>
      <c r="I5031" s="963" t="s">
        <v>681</v>
      </c>
    </row>
    <row r="5032" spans="1:9">
      <c r="A5032" s="966" t="s">
        <v>204</v>
      </c>
      <c r="B5032" s="962" t="s">
        <v>687</v>
      </c>
      <c r="C5032" s="964">
        <v>761592.81325639971</v>
      </c>
      <c r="D5032" s="978" t="s">
        <v>749</v>
      </c>
      <c r="E5032" s="962">
        <v>720</v>
      </c>
      <c r="F5032" s="962">
        <v>3</v>
      </c>
      <c r="G5032" s="962" t="s">
        <v>685</v>
      </c>
      <c r="H5032" s="962" t="s">
        <v>146</v>
      </c>
      <c r="I5032" s="963" t="s">
        <v>681</v>
      </c>
    </row>
    <row r="5033" spans="1:9">
      <c r="A5033" s="966" t="s">
        <v>262</v>
      </c>
      <c r="B5033" s="962" t="s">
        <v>687</v>
      </c>
      <c r="C5033" s="964">
        <v>188422.91980386197</v>
      </c>
      <c r="D5033" s="978" t="s">
        <v>749</v>
      </c>
      <c r="E5033" s="962">
        <v>720</v>
      </c>
      <c r="F5033" s="962">
        <v>3</v>
      </c>
      <c r="G5033" s="962" t="s">
        <v>685</v>
      </c>
      <c r="H5033" s="962" t="s">
        <v>146</v>
      </c>
      <c r="I5033" s="963" t="s">
        <v>681</v>
      </c>
    </row>
    <row r="5034" spans="1:9">
      <c r="A5034" s="966" t="s">
        <v>263</v>
      </c>
      <c r="B5034" s="962" t="s">
        <v>687</v>
      </c>
      <c r="C5034" s="964">
        <v>0</v>
      </c>
      <c r="D5034" s="978" t="s">
        <v>749</v>
      </c>
      <c r="E5034" s="962">
        <v>720</v>
      </c>
      <c r="F5034" s="962">
        <v>3</v>
      </c>
      <c r="G5034" s="962" t="s">
        <v>685</v>
      </c>
      <c r="H5034" s="962" t="s">
        <v>24</v>
      </c>
      <c r="I5034" s="962" t="s">
        <v>683</v>
      </c>
    </row>
    <row r="5035" spans="1:9">
      <c r="A5035" s="969" t="s">
        <v>122</v>
      </c>
      <c r="B5035" s="962" t="s">
        <v>687</v>
      </c>
      <c r="C5035" s="964">
        <v>3117.0044632566078</v>
      </c>
      <c r="D5035" s="978" t="s">
        <v>749</v>
      </c>
      <c r="E5035" s="962">
        <v>720</v>
      </c>
      <c r="F5035" s="962">
        <v>3</v>
      </c>
      <c r="G5035" s="962" t="s">
        <v>685</v>
      </c>
      <c r="H5035" s="962" t="s">
        <v>79</v>
      </c>
      <c r="I5035" s="962" t="s">
        <v>683</v>
      </c>
    </row>
    <row r="5036" spans="1:9">
      <c r="A5036" s="969" t="s">
        <v>120</v>
      </c>
      <c r="B5036" s="962" t="s">
        <v>687</v>
      </c>
      <c r="C5036" s="964">
        <v>566.72808422847413</v>
      </c>
      <c r="D5036" s="978" t="s">
        <v>749</v>
      </c>
      <c r="E5036" s="962">
        <v>720</v>
      </c>
      <c r="F5036" s="962">
        <v>3</v>
      </c>
      <c r="G5036" s="962" t="s">
        <v>685</v>
      </c>
      <c r="H5036" s="962" t="s">
        <v>79</v>
      </c>
    </row>
    <row r="5037" spans="1:9">
      <c r="A5037" s="969" t="s">
        <v>123</v>
      </c>
      <c r="B5037" s="962" t="s">
        <v>687</v>
      </c>
      <c r="C5037" s="964">
        <v>283.36404211423707</v>
      </c>
      <c r="D5037" s="978" t="s">
        <v>749</v>
      </c>
      <c r="E5037" s="962">
        <v>720</v>
      </c>
      <c r="F5037" s="962">
        <v>3</v>
      </c>
      <c r="G5037" s="962" t="s">
        <v>685</v>
      </c>
      <c r="H5037" s="962" t="s">
        <v>54</v>
      </c>
      <c r="I5037" s="962" t="s">
        <v>683</v>
      </c>
    </row>
    <row r="5038" spans="1:9">
      <c r="A5038" s="967" t="s">
        <v>214</v>
      </c>
      <c r="B5038" s="962" t="s">
        <v>687</v>
      </c>
      <c r="C5038" s="964">
        <v>2145.4706045792236</v>
      </c>
      <c r="D5038" s="978" t="s">
        <v>749</v>
      </c>
      <c r="E5038" s="962">
        <v>720</v>
      </c>
      <c r="F5038" s="962">
        <v>3</v>
      </c>
      <c r="G5038" s="962" t="s">
        <v>685</v>
      </c>
      <c r="H5038" s="962" t="s">
        <v>146</v>
      </c>
      <c r="I5038" s="962" t="s">
        <v>683</v>
      </c>
    </row>
    <row r="5039" spans="1:9" ht="15.6">
      <c r="A5039" s="967" t="s">
        <v>218</v>
      </c>
      <c r="B5039" s="962" t="s">
        <v>687</v>
      </c>
      <c r="C5039" s="964">
        <v>283.36404211423707</v>
      </c>
      <c r="D5039" s="978" t="s">
        <v>749</v>
      </c>
      <c r="E5039" s="962">
        <v>720</v>
      </c>
      <c r="F5039" s="962">
        <v>3</v>
      </c>
      <c r="G5039" s="962" t="s">
        <v>685</v>
      </c>
      <c r="H5039" s="962" t="s">
        <v>146</v>
      </c>
      <c r="I5039" s="973" t="s">
        <v>742</v>
      </c>
    </row>
    <row r="5040" spans="1:9">
      <c r="A5040" s="969" t="s">
        <v>126</v>
      </c>
      <c r="B5040" s="962" t="s">
        <v>687</v>
      </c>
      <c r="C5040" s="964">
        <v>141.68202105711853</v>
      </c>
      <c r="D5040" s="978" t="s">
        <v>749</v>
      </c>
      <c r="E5040" s="962">
        <v>720</v>
      </c>
      <c r="F5040" s="962">
        <v>3</v>
      </c>
      <c r="G5040" s="962" t="s">
        <v>685</v>
      </c>
      <c r="H5040" s="962" t="s">
        <v>32</v>
      </c>
      <c r="I5040" s="962" t="s">
        <v>681</v>
      </c>
    </row>
    <row r="5041" spans="1:9">
      <c r="A5041" s="968" t="s">
        <v>129</v>
      </c>
      <c r="B5041" s="962" t="s">
        <v>687</v>
      </c>
      <c r="C5041" s="964">
        <v>283.36404211423707</v>
      </c>
      <c r="D5041" s="978" t="s">
        <v>749</v>
      </c>
      <c r="E5041" s="962">
        <v>720</v>
      </c>
      <c r="F5041" s="962">
        <v>3</v>
      </c>
      <c r="G5041" s="962" t="s">
        <v>685</v>
      </c>
      <c r="H5041" s="962" t="s">
        <v>24</v>
      </c>
      <c r="I5041" s="962" t="s">
        <v>682</v>
      </c>
    </row>
    <row r="5042" spans="1:9">
      <c r="A5042" s="968" t="s">
        <v>264</v>
      </c>
      <c r="B5042" s="962" t="s">
        <v>687</v>
      </c>
      <c r="C5042" s="964">
        <v>0</v>
      </c>
      <c r="D5042" s="978" t="s">
        <v>749</v>
      </c>
      <c r="E5042" s="962">
        <v>720</v>
      </c>
      <c r="F5042" s="962">
        <v>3</v>
      </c>
      <c r="G5042" s="962" t="s">
        <v>685</v>
      </c>
      <c r="H5042" s="962" t="s">
        <v>133</v>
      </c>
      <c r="I5042" s="962" t="s">
        <v>682</v>
      </c>
    </row>
    <row r="5043" spans="1:9">
      <c r="A5043" s="968" t="s">
        <v>138</v>
      </c>
      <c r="B5043" s="962" t="s">
        <v>687</v>
      </c>
      <c r="C5043" s="964">
        <v>425.04606317135557</v>
      </c>
      <c r="D5043" s="978" t="s">
        <v>749</v>
      </c>
      <c r="E5043" s="962">
        <v>720</v>
      </c>
      <c r="F5043" s="962">
        <v>3</v>
      </c>
      <c r="G5043" s="962" t="s">
        <v>685</v>
      </c>
      <c r="H5043" s="962" t="s">
        <v>87</v>
      </c>
      <c r="I5043" s="962" t="s">
        <v>682</v>
      </c>
    </row>
    <row r="5044" spans="1:9">
      <c r="A5044" s="966" t="s">
        <v>212</v>
      </c>
      <c r="B5044" s="962" t="s">
        <v>687</v>
      </c>
      <c r="C5044" s="964">
        <v>11901.289768797957</v>
      </c>
      <c r="D5044" s="978" t="s">
        <v>749</v>
      </c>
      <c r="E5044" s="962">
        <v>720</v>
      </c>
      <c r="F5044" s="962">
        <v>3</v>
      </c>
      <c r="G5044" s="962" t="s">
        <v>685</v>
      </c>
      <c r="H5044" s="962" t="s">
        <v>146</v>
      </c>
      <c r="I5044" s="962" t="s">
        <v>705</v>
      </c>
    </row>
    <row r="5045" spans="1:9">
      <c r="A5045" s="962" t="s">
        <v>20</v>
      </c>
      <c r="B5045" s="962" t="s">
        <v>687</v>
      </c>
      <c r="C5045" s="964">
        <v>0</v>
      </c>
      <c r="D5045" s="978">
        <v>0</v>
      </c>
      <c r="E5045" s="962">
        <v>720</v>
      </c>
      <c r="F5045" s="962">
        <v>4</v>
      </c>
      <c r="G5045" s="962" t="s">
        <v>677</v>
      </c>
      <c r="H5045" s="962" t="s">
        <v>24</v>
      </c>
      <c r="I5045" s="963" t="s">
        <v>683</v>
      </c>
    </row>
    <row r="5046" spans="1:9">
      <c r="A5046" s="962" t="s">
        <v>143</v>
      </c>
      <c r="B5046" s="962" t="s">
        <v>687</v>
      </c>
      <c r="C5046" s="964">
        <v>0</v>
      </c>
      <c r="D5046" s="978">
        <v>0</v>
      </c>
      <c r="E5046" s="962">
        <v>720</v>
      </c>
      <c r="F5046" s="962">
        <v>4</v>
      </c>
      <c r="G5046" s="962" t="s">
        <v>677</v>
      </c>
      <c r="H5046" s="962" t="s">
        <v>146</v>
      </c>
      <c r="I5046" s="963" t="s">
        <v>681</v>
      </c>
    </row>
    <row r="5047" spans="1:9">
      <c r="A5047" s="966" t="s">
        <v>152</v>
      </c>
      <c r="B5047" s="962" t="s">
        <v>687</v>
      </c>
      <c r="C5047" s="964">
        <v>0</v>
      </c>
      <c r="D5047" s="978">
        <v>0</v>
      </c>
      <c r="E5047" s="962">
        <v>720</v>
      </c>
      <c r="F5047" s="962">
        <v>4</v>
      </c>
      <c r="G5047" s="962" t="s">
        <v>677</v>
      </c>
      <c r="H5047" s="962" t="s">
        <v>146</v>
      </c>
      <c r="I5047" s="963" t="s">
        <v>681</v>
      </c>
    </row>
    <row r="5048" spans="1:9">
      <c r="A5048" s="966" t="s">
        <v>158</v>
      </c>
      <c r="B5048" s="962" t="s">
        <v>687</v>
      </c>
      <c r="C5048" s="964">
        <v>673.57861516503363</v>
      </c>
      <c r="D5048" s="978">
        <v>0</v>
      </c>
      <c r="E5048" s="962">
        <v>720</v>
      </c>
      <c r="F5048" s="962">
        <v>4</v>
      </c>
      <c r="G5048" s="962" t="s">
        <v>677</v>
      </c>
      <c r="H5048" s="962" t="s">
        <v>146</v>
      </c>
      <c r="I5048" s="963" t="s">
        <v>683</v>
      </c>
    </row>
    <row r="5049" spans="1:9">
      <c r="A5049" s="966" t="s">
        <v>30</v>
      </c>
      <c r="B5049" s="962" t="s">
        <v>687</v>
      </c>
      <c r="C5049" s="964">
        <v>412.56690178858315</v>
      </c>
      <c r="D5049" s="978">
        <v>0</v>
      </c>
      <c r="E5049" s="962">
        <v>720</v>
      </c>
      <c r="F5049" s="962">
        <v>4</v>
      </c>
      <c r="G5049" s="962" t="s">
        <v>677</v>
      </c>
      <c r="H5049" s="962" t="s">
        <v>32</v>
      </c>
      <c r="I5049" s="963" t="s">
        <v>681</v>
      </c>
    </row>
    <row r="5050" spans="1:9">
      <c r="A5050" s="967" t="s">
        <v>39</v>
      </c>
      <c r="B5050" s="962" t="s">
        <v>687</v>
      </c>
      <c r="C5050" s="964">
        <v>0</v>
      </c>
      <c r="D5050" s="978">
        <v>0</v>
      </c>
      <c r="E5050" s="962">
        <v>720</v>
      </c>
      <c r="F5050" s="962">
        <v>4</v>
      </c>
      <c r="G5050" s="962" t="s">
        <v>677</v>
      </c>
      <c r="H5050" s="962" t="s">
        <v>24</v>
      </c>
      <c r="I5050" s="963" t="s">
        <v>682</v>
      </c>
    </row>
    <row r="5051" spans="1:9">
      <c r="A5051" s="968" t="s">
        <v>70</v>
      </c>
      <c r="B5051" s="962" t="s">
        <v>687</v>
      </c>
      <c r="C5051" s="964">
        <v>1094.5652496431799</v>
      </c>
      <c r="D5051" s="978">
        <v>0</v>
      </c>
      <c r="E5051" s="962">
        <v>720</v>
      </c>
      <c r="F5051" s="962">
        <v>4</v>
      </c>
      <c r="G5051" s="962" t="s">
        <v>677</v>
      </c>
      <c r="H5051" s="962" t="s">
        <v>32</v>
      </c>
      <c r="I5051" s="963" t="s">
        <v>711</v>
      </c>
    </row>
    <row r="5052" spans="1:9">
      <c r="A5052" s="968" t="s">
        <v>746</v>
      </c>
      <c r="B5052" s="962" t="s">
        <v>687</v>
      </c>
      <c r="C5052" s="964">
        <v>420.98663447814602</v>
      </c>
      <c r="D5052" s="978">
        <v>0</v>
      </c>
      <c r="E5052" s="962">
        <v>720</v>
      </c>
      <c r="F5052" s="962">
        <v>4</v>
      </c>
      <c r="G5052" s="962" t="s">
        <v>677</v>
      </c>
      <c r="H5052" s="962" t="s">
        <v>46</v>
      </c>
      <c r="I5052" s="963" t="s">
        <v>682</v>
      </c>
    </row>
    <row r="5053" spans="1:9">
      <c r="A5053" s="968" t="s">
        <v>63</v>
      </c>
      <c r="B5053" s="962" t="s">
        <v>687</v>
      </c>
      <c r="C5053" s="964">
        <v>589.38128826940442</v>
      </c>
      <c r="D5053" s="978">
        <v>0</v>
      </c>
      <c r="E5053" s="962">
        <v>720</v>
      </c>
      <c r="F5053" s="962">
        <v>4</v>
      </c>
      <c r="G5053" s="962" t="s">
        <v>677</v>
      </c>
      <c r="H5053" s="962" t="s">
        <v>64</v>
      </c>
      <c r="I5053" s="963" t="s">
        <v>683</v>
      </c>
    </row>
    <row r="5054" spans="1:9">
      <c r="A5054" s="966" t="s">
        <v>166</v>
      </c>
      <c r="B5054" s="962" t="s">
        <v>687</v>
      </c>
      <c r="C5054" s="964">
        <v>0</v>
      </c>
      <c r="D5054" s="978">
        <v>0</v>
      </c>
      <c r="E5054" s="962">
        <v>720</v>
      </c>
      <c r="F5054" s="962">
        <v>4</v>
      </c>
      <c r="G5054" s="962" t="s">
        <v>677</v>
      </c>
      <c r="H5054" s="962" t="s">
        <v>146</v>
      </c>
      <c r="I5054" s="963" t="s">
        <v>683</v>
      </c>
    </row>
    <row r="5055" spans="1:9">
      <c r="A5055" s="966" t="s">
        <v>173</v>
      </c>
      <c r="B5055" s="962" t="s">
        <v>687</v>
      </c>
      <c r="C5055" s="964">
        <v>0</v>
      </c>
      <c r="D5055" s="978">
        <v>0</v>
      </c>
      <c r="E5055" s="962">
        <v>720</v>
      </c>
      <c r="F5055" s="962">
        <v>4</v>
      </c>
      <c r="G5055" s="962" t="s">
        <v>677</v>
      </c>
      <c r="H5055" s="962" t="s">
        <v>146</v>
      </c>
      <c r="I5055" s="963" t="s">
        <v>683</v>
      </c>
    </row>
    <row r="5056" spans="1:9">
      <c r="A5056" s="969" t="s">
        <v>52</v>
      </c>
      <c r="B5056" s="962" t="s">
        <v>687</v>
      </c>
      <c r="C5056" s="964">
        <v>2525.9198068688761</v>
      </c>
      <c r="D5056" s="978">
        <v>0</v>
      </c>
      <c r="E5056" s="962">
        <v>720</v>
      </c>
      <c r="F5056" s="962">
        <v>4</v>
      </c>
      <c r="G5056" s="962" t="s">
        <v>677</v>
      </c>
      <c r="H5056" s="962" t="s">
        <v>54</v>
      </c>
      <c r="I5056" s="962" t="s">
        <v>721</v>
      </c>
    </row>
    <row r="5057" spans="1:9">
      <c r="A5057" s="966" t="s">
        <v>185</v>
      </c>
      <c r="B5057" s="962" t="s">
        <v>687</v>
      </c>
      <c r="C5057" s="964">
        <v>103916.34085458558</v>
      </c>
      <c r="D5057" s="978">
        <v>0</v>
      </c>
      <c r="E5057" s="962">
        <v>720</v>
      </c>
      <c r="F5057" s="962">
        <v>4</v>
      </c>
      <c r="G5057" s="962" t="s">
        <v>677</v>
      </c>
      <c r="H5057" s="962" t="s">
        <v>146</v>
      </c>
      <c r="I5057" s="963" t="s">
        <v>681</v>
      </c>
    </row>
    <row r="5058" spans="1:9">
      <c r="A5058" s="968" t="s">
        <v>747</v>
      </c>
      <c r="B5058" s="962" t="s">
        <v>687</v>
      </c>
      <c r="C5058" s="964">
        <v>336.78930758251681</v>
      </c>
      <c r="D5058" s="978">
        <v>0</v>
      </c>
      <c r="E5058" s="962">
        <v>720</v>
      </c>
      <c r="F5058" s="962">
        <v>4</v>
      </c>
      <c r="G5058" s="962" t="s">
        <v>677</v>
      </c>
      <c r="H5058" s="962" t="s">
        <v>24</v>
      </c>
      <c r="I5058" s="962" t="s">
        <v>683</v>
      </c>
    </row>
    <row r="5059" spans="1:9">
      <c r="A5059" s="966" t="s">
        <v>181</v>
      </c>
      <c r="B5059" s="962" t="s">
        <v>687</v>
      </c>
      <c r="C5059" s="964">
        <v>5388.628921320269</v>
      </c>
      <c r="D5059" s="978">
        <v>0</v>
      </c>
      <c r="E5059" s="962">
        <v>720</v>
      </c>
      <c r="F5059" s="962">
        <v>4</v>
      </c>
      <c r="G5059" s="962" t="s">
        <v>677</v>
      </c>
      <c r="H5059" s="962" t="s">
        <v>146</v>
      </c>
      <c r="I5059" s="963" t="s">
        <v>681</v>
      </c>
    </row>
    <row r="5060" spans="1:9">
      <c r="A5060" s="967" t="s">
        <v>261</v>
      </c>
      <c r="B5060" s="962" t="s">
        <v>687</v>
      </c>
      <c r="C5060" s="964">
        <v>740.9364766815371</v>
      </c>
      <c r="D5060" s="978">
        <v>0</v>
      </c>
      <c r="E5060" s="962">
        <v>720</v>
      </c>
      <c r="F5060" s="962">
        <v>4</v>
      </c>
      <c r="G5060" s="962" t="s">
        <v>677</v>
      </c>
      <c r="H5060" s="962" t="s">
        <v>79</v>
      </c>
      <c r="I5060" s="962" t="s">
        <v>683</v>
      </c>
    </row>
    <row r="5061" spans="1:9">
      <c r="A5061" s="966" t="s">
        <v>190</v>
      </c>
      <c r="B5061" s="962" t="s">
        <v>687</v>
      </c>
      <c r="C5061" s="964">
        <v>1563.2637026955156</v>
      </c>
      <c r="D5061" s="978">
        <v>0</v>
      </c>
      <c r="E5061" s="962">
        <v>720</v>
      </c>
      <c r="F5061" s="962">
        <v>4</v>
      </c>
      <c r="G5061" s="962" t="s">
        <v>677</v>
      </c>
      <c r="H5061" s="962" t="s">
        <v>146</v>
      </c>
      <c r="I5061" s="963" t="s">
        <v>681</v>
      </c>
    </row>
    <row r="5062" spans="1:9">
      <c r="A5062" s="968" t="s">
        <v>83</v>
      </c>
      <c r="B5062" s="962" t="s">
        <v>687</v>
      </c>
      <c r="C5062" s="964">
        <v>0</v>
      </c>
      <c r="D5062" s="978">
        <v>0</v>
      </c>
      <c r="E5062" s="962">
        <v>720</v>
      </c>
      <c r="F5062" s="962">
        <v>4</v>
      </c>
      <c r="G5062" s="962" t="s">
        <v>677</v>
      </c>
      <c r="H5062" s="962" t="s">
        <v>87</v>
      </c>
      <c r="I5062" s="962" t="s">
        <v>682</v>
      </c>
    </row>
    <row r="5063" spans="1:9">
      <c r="A5063" s="966" t="s">
        <v>192</v>
      </c>
      <c r="B5063" s="962" t="s">
        <v>687</v>
      </c>
      <c r="C5063" s="964">
        <v>294.69064413470221</v>
      </c>
      <c r="D5063" s="978">
        <v>0</v>
      </c>
      <c r="E5063" s="962">
        <v>720</v>
      </c>
      <c r="F5063" s="962">
        <v>4</v>
      </c>
      <c r="G5063" s="962" t="s">
        <v>677</v>
      </c>
      <c r="H5063" s="962" t="s">
        <v>146</v>
      </c>
      <c r="I5063" s="962" t="s">
        <v>683</v>
      </c>
    </row>
    <row r="5064" spans="1:9">
      <c r="A5064" s="966" t="s">
        <v>94</v>
      </c>
      <c r="B5064" s="962" t="s">
        <v>687</v>
      </c>
      <c r="C5064" s="964">
        <v>168.39465379125841</v>
      </c>
      <c r="D5064" s="978">
        <v>0</v>
      </c>
      <c r="E5064" s="962">
        <v>720</v>
      </c>
      <c r="F5064" s="962">
        <v>4</v>
      </c>
      <c r="G5064" s="962" t="s">
        <v>677</v>
      </c>
      <c r="H5064" s="962" t="s">
        <v>95</v>
      </c>
      <c r="I5064" s="962" t="s">
        <v>726</v>
      </c>
    </row>
    <row r="5065" spans="1:9">
      <c r="A5065" s="966" t="s">
        <v>196</v>
      </c>
      <c r="B5065" s="962" t="s">
        <v>687</v>
      </c>
      <c r="C5065" s="964">
        <v>58367.370100336753</v>
      </c>
      <c r="D5065" s="978">
        <v>0</v>
      </c>
      <c r="E5065" s="962">
        <v>720</v>
      </c>
      <c r="F5065" s="962">
        <v>4</v>
      </c>
      <c r="G5065" s="962" t="s">
        <v>677</v>
      </c>
      <c r="H5065" s="962" t="s">
        <v>146</v>
      </c>
      <c r="I5065" s="962" t="s">
        <v>681</v>
      </c>
    </row>
    <row r="5066" spans="1:9">
      <c r="A5066" s="966" t="s">
        <v>100</v>
      </c>
      <c r="B5066" s="962" t="s">
        <v>687</v>
      </c>
      <c r="C5066" s="964">
        <v>84.197326895629203</v>
      </c>
      <c r="D5066" s="978">
        <v>0</v>
      </c>
      <c r="E5066" s="962">
        <v>720</v>
      </c>
      <c r="F5066" s="962">
        <v>4</v>
      </c>
      <c r="G5066" s="962" t="s">
        <v>677</v>
      </c>
      <c r="H5066" s="962" t="s">
        <v>24</v>
      </c>
      <c r="I5066" s="962" t="s">
        <v>682</v>
      </c>
    </row>
    <row r="5067" spans="1:9">
      <c r="A5067" s="966" t="s">
        <v>198</v>
      </c>
      <c r="B5067" s="962" t="s">
        <v>687</v>
      </c>
      <c r="C5067" s="964">
        <v>0</v>
      </c>
      <c r="D5067" s="978">
        <v>0</v>
      </c>
      <c r="E5067" s="962">
        <v>720</v>
      </c>
      <c r="F5067" s="962">
        <v>4</v>
      </c>
      <c r="G5067" s="962" t="s">
        <v>677</v>
      </c>
      <c r="H5067" s="962" t="s">
        <v>146</v>
      </c>
      <c r="I5067" s="962" t="s">
        <v>683</v>
      </c>
    </row>
    <row r="5068" spans="1:9">
      <c r="A5068" s="966" t="s">
        <v>201</v>
      </c>
      <c r="B5068" s="962" t="s">
        <v>687</v>
      </c>
      <c r="C5068" s="964">
        <v>0</v>
      </c>
      <c r="D5068" s="978">
        <v>0</v>
      </c>
      <c r="E5068" s="962">
        <v>720</v>
      </c>
      <c r="F5068" s="962">
        <v>4</v>
      </c>
      <c r="G5068" s="962" t="s">
        <v>677</v>
      </c>
      <c r="H5068" s="962" t="s">
        <v>146</v>
      </c>
      <c r="I5068" s="963" t="s">
        <v>683</v>
      </c>
    </row>
    <row r="5069" spans="1:9">
      <c r="A5069" s="968" t="s">
        <v>103</v>
      </c>
      <c r="B5069" s="962" t="s">
        <v>687</v>
      </c>
      <c r="C5069" s="964">
        <v>336.78930758251681</v>
      </c>
      <c r="D5069" s="978">
        <v>0</v>
      </c>
      <c r="E5069" s="962">
        <v>720</v>
      </c>
      <c r="F5069" s="962">
        <v>4</v>
      </c>
      <c r="G5069" s="962" t="s">
        <v>677</v>
      </c>
      <c r="H5069" s="962" t="s">
        <v>79</v>
      </c>
      <c r="I5069" s="962" t="s">
        <v>682</v>
      </c>
    </row>
    <row r="5070" spans="1:9">
      <c r="A5070" s="968" t="s">
        <v>107</v>
      </c>
      <c r="B5070" s="962" t="s">
        <v>687</v>
      </c>
      <c r="C5070" s="964">
        <v>168.39465379125841</v>
      </c>
      <c r="D5070" s="978">
        <v>0</v>
      </c>
      <c r="E5070" s="962">
        <v>720</v>
      </c>
      <c r="F5070" s="962">
        <v>4</v>
      </c>
      <c r="G5070" s="962" t="s">
        <v>677</v>
      </c>
      <c r="H5070" s="962" t="s">
        <v>79</v>
      </c>
      <c r="I5070" s="962" t="s">
        <v>682</v>
      </c>
    </row>
    <row r="5071" spans="1:9">
      <c r="A5071" s="968" t="s">
        <v>108</v>
      </c>
      <c r="B5071" s="962" t="s">
        <v>687</v>
      </c>
      <c r="C5071" s="964">
        <v>0</v>
      </c>
      <c r="D5071" s="978">
        <v>0</v>
      </c>
      <c r="E5071" s="962">
        <v>720</v>
      </c>
      <c r="F5071" s="962">
        <v>4</v>
      </c>
      <c r="G5071" s="962" t="s">
        <v>677</v>
      </c>
      <c r="H5071" s="962" t="s">
        <v>32</v>
      </c>
      <c r="I5071" s="962" t="s">
        <v>682</v>
      </c>
    </row>
    <row r="5072" spans="1:9">
      <c r="A5072" s="966" t="s">
        <v>203</v>
      </c>
      <c r="B5072" s="962" t="s">
        <v>687</v>
      </c>
      <c r="C5072" s="964">
        <v>30563.629663113403</v>
      </c>
      <c r="D5072" s="978">
        <v>0</v>
      </c>
      <c r="E5072" s="962">
        <v>720</v>
      </c>
      <c r="F5072" s="962">
        <v>4</v>
      </c>
      <c r="G5072" s="962" t="s">
        <v>677</v>
      </c>
      <c r="H5072" s="962" t="s">
        <v>146</v>
      </c>
      <c r="I5072" s="963" t="s">
        <v>681</v>
      </c>
    </row>
    <row r="5073" spans="1:9">
      <c r="A5073" s="966" t="s">
        <v>204</v>
      </c>
      <c r="B5073" s="962" t="s">
        <v>687</v>
      </c>
      <c r="C5073" s="964">
        <v>248730.12995994143</v>
      </c>
      <c r="D5073" s="978">
        <v>0</v>
      </c>
      <c r="E5073" s="962">
        <v>720</v>
      </c>
      <c r="F5073" s="962">
        <v>4</v>
      </c>
      <c r="G5073" s="962" t="s">
        <v>677</v>
      </c>
      <c r="H5073" s="962" t="s">
        <v>146</v>
      </c>
      <c r="I5073" s="963" t="s">
        <v>681</v>
      </c>
    </row>
    <row r="5074" spans="1:9">
      <c r="A5074" s="966" t="s">
        <v>262</v>
      </c>
      <c r="B5074" s="962" t="s">
        <v>687</v>
      </c>
      <c r="C5074" s="964">
        <v>35834.382326779792</v>
      </c>
      <c r="D5074" s="978">
        <v>0</v>
      </c>
      <c r="E5074" s="962">
        <v>720</v>
      </c>
      <c r="F5074" s="962">
        <v>4</v>
      </c>
      <c r="G5074" s="962" t="s">
        <v>677</v>
      </c>
      <c r="H5074" s="962" t="s">
        <v>146</v>
      </c>
      <c r="I5074" s="963" t="s">
        <v>681</v>
      </c>
    </row>
    <row r="5075" spans="1:9">
      <c r="A5075" s="966" t="s">
        <v>263</v>
      </c>
      <c r="B5075" s="962" t="s">
        <v>687</v>
      </c>
      <c r="C5075" s="964">
        <v>1673.4218720506306</v>
      </c>
      <c r="D5075" s="978">
        <v>0</v>
      </c>
      <c r="E5075" s="962">
        <v>720</v>
      </c>
      <c r="F5075" s="962">
        <v>4</v>
      </c>
      <c r="G5075" s="962" t="s">
        <v>677</v>
      </c>
      <c r="H5075" s="962" t="s">
        <v>24</v>
      </c>
      <c r="I5075" s="962" t="s">
        <v>683</v>
      </c>
    </row>
    <row r="5076" spans="1:9">
      <c r="A5076" s="969" t="s">
        <v>122</v>
      </c>
      <c r="B5076" s="962" t="s">
        <v>687</v>
      </c>
      <c r="C5076" s="964">
        <v>168.39465379125841</v>
      </c>
      <c r="D5076" s="978">
        <v>0</v>
      </c>
      <c r="E5076" s="962">
        <v>720</v>
      </c>
      <c r="F5076" s="962">
        <v>4</v>
      </c>
      <c r="G5076" s="962" t="s">
        <v>677</v>
      </c>
      <c r="H5076" s="962" t="s">
        <v>79</v>
      </c>
      <c r="I5076" s="962" t="s">
        <v>683</v>
      </c>
    </row>
    <row r="5077" spans="1:9">
      <c r="A5077" s="969" t="s">
        <v>120</v>
      </c>
      <c r="B5077" s="962" t="s">
        <v>687</v>
      </c>
      <c r="C5077" s="964">
        <v>168.39465379125841</v>
      </c>
      <c r="D5077" s="978">
        <v>0</v>
      </c>
      <c r="E5077" s="962">
        <v>720</v>
      </c>
      <c r="F5077" s="962">
        <v>4</v>
      </c>
      <c r="G5077" s="962" t="s">
        <v>677</v>
      </c>
      <c r="H5077" s="962" t="s">
        <v>79</v>
      </c>
    </row>
    <row r="5078" spans="1:9">
      <c r="A5078" s="969" t="s">
        <v>123</v>
      </c>
      <c r="B5078" s="962" t="s">
        <v>687</v>
      </c>
      <c r="C5078" s="964">
        <v>84.197326895629203</v>
      </c>
      <c r="D5078" s="978">
        <v>0</v>
      </c>
      <c r="E5078" s="962">
        <v>720</v>
      </c>
      <c r="F5078" s="962">
        <v>4</v>
      </c>
      <c r="G5078" s="962" t="s">
        <v>677</v>
      </c>
      <c r="H5078" s="962" t="s">
        <v>54</v>
      </c>
      <c r="I5078" s="962" t="s">
        <v>683</v>
      </c>
    </row>
    <row r="5079" spans="1:9">
      <c r="A5079" s="967" t="s">
        <v>214</v>
      </c>
      <c r="B5079" s="962" t="s">
        <v>687</v>
      </c>
      <c r="C5079" s="964">
        <v>1459.4203328575729</v>
      </c>
      <c r="D5079" s="978">
        <v>0</v>
      </c>
      <c r="E5079" s="962">
        <v>720</v>
      </c>
      <c r="F5079" s="962">
        <v>4</v>
      </c>
      <c r="G5079" s="962" t="s">
        <v>677</v>
      </c>
      <c r="H5079" s="962" t="s">
        <v>146</v>
      </c>
      <c r="I5079" s="962" t="s">
        <v>683</v>
      </c>
    </row>
    <row r="5080" spans="1:9" ht="15.6">
      <c r="A5080" s="967" t="s">
        <v>218</v>
      </c>
      <c r="B5080" s="962" t="s">
        <v>687</v>
      </c>
      <c r="C5080" s="964">
        <v>168.39465379125841</v>
      </c>
      <c r="D5080" s="978">
        <v>0</v>
      </c>
      <c r="E5080" s="962">
        <v>720</v>
      </c>
      <c r="F5080" s="962">
        <v>4</v>
      </c>
      <c r="G5080" s="962" t="s">
        <v>677</v>
      </c>
      <c r="H5080" s="962" t="s">
        <v>146</v>
      </c>
      <c r="I5080" s="973" t="s">
        <v>742</v>
      </c>
    </row>
    <row r="5081" spans="1:9">
      <c r="A5081" s="969" t="s">
        <v>126</v>
      </c>
      <c r="B5081" s="962" t="s">
        <v>687</v>
      </c>
      <c r="C5081" s="964">
        <v>0</v>
      </c>
      <c r="D5081" s="978">
        <v>0</v>
      </c>
      <c r="E5081" s="962">
        <v>720</v>
      </c>
      <c r="F5081" s="962">
        <v>4</v>
      </c>
      <c r="G5081" s="962" t="s">
        <v>677</v>
      </c>
      <c r="H5081" s="962" t="s">
        <v>32</v>
      </c>
      <c r="I5081" s="962" t="s">
        <v>681</v>
      </c>
    </row>
    <row r="5082" spans="1:9">
      <c r="A5082" s="968" t="s">
        <v>129</v>
      </c>
      <c r="B5082" s="962" t="s">
        <v>687</v>
      </c>
      <c r="C5082" s="964">
        <v>0</v>
      </c>
      <c r="D5082" s="978">
        <v>0</v>
      </c>
      <c r="E5082" s="962">
        <v>720</v>
      </c>
      <c r="F5082" s="962">
        <v>4</v>
      </c>
      <c r="G5082" s="962" t="s">
        <v>677</v>
      </c>
      <c r="H5082" s="962" t="s">
        <v>24</v>
      </c>
      <c r="I5082" s="962" t="s">
        <v>682</v>
      </c>
    </row>
    <row r="5083" spans="1:9">
      <c r="A5083" s="968" t="s">
        <v>264</v>
      </c>
      <c r="B5083" s="962" t="s">
        <v>687</v>
      </c>
      <c r="C5083" s="964">
        <v>0</v>
      </c>
      <c r="D5083" s="978">
        <v>0</v>
      </c>
      <c r="E5083" s="962">
        <v>720</v>
      </c>
      <c r="F5083" s="962">
        <v>4</v>
      </c>
      <c r="G5083" s="962" t="s">
        <v>677</v>
      </c>
      <c r="H5083" s="962" t="s">
        <v>133</v>
      </c>
      <c r="I5083" s="962" t="s">
        <v>682</v>
      </c>
    </row>
    <row r="5084" spans="1:9">
      <c r="A5084" s="968" t="s">
        <v>138</v>
      </c>
      <c r="B5084" s="962" t="s">
        <v>687</v>
      </c>
      <c r="C5084" s="964">
        <v>84.197326895629203</v>
      </c>
      <c r="D5084" s="978">
        <v>0</v>
      </c>
      <c r="E5084" s="962">
        <v>720</v>
      </c>
      <c r="F5084" s="962">
        <v>4</v>
      </c>
      <c r="G5084" s="962" t="s">
        <v>677</v>
      </c>
      <c r="H5084" s="962" t="s">
        <v>87</v>
      </c>
      <c r="I5084" s="962" t="s">
        <v>682</v>
      </c>
    </row>
    <row r="5085" spans="1:9">
      <c r="A5085" s="966" t="s">
        <v>212</v>
      </c>
      <c r="B5085" s="962" t="s">
        <v>687</v>
      </c>
      <c r="C5085" s="964">
        <v>1136.6639130909944</v>
      </c>
      <c r="D5085" s="978">
        <v>0</v>
      </c>
      <c r="E5085" s="962">
        <v>720</v>
      </c>
      <c r="F5085" s="962">
        <v>4</v>
      </c>
      <c r="G5085" s="962" t="s">
        <v>677</v>
      </c>
      <c r="H5085" s="962" t="s">
        <v>146</v>
      </c>
      <c r="I5085" s="962" t="s">
        <v>705</v>
      </c>
    </row>
    <row r="5086" spans="1:9">
      <c r="A5086" s="962" t="s">
        <v>20</v>
      </c>
      <c r="B5086" s="962" t="s">
        <v>687</v>
      </c>
      <c r="C5086" s="964">
        <v>0</v>
      </c>
      <c r="D5086" s="978">
        <v>0</v>
      </c>
      <c r="E5086" s="962">
        <v>720</v>
      </c>
      <c r="F5086" s="962">
        <v>5</v>
      </c>
      <c r="G5086" s="962" t="s">
        <v>677</v>
      </c>
      <c r="H5086" s="962" t="s">
        <v>24</v>
      </c>
      <c r="I5086" s="963" t="s">
        <v>683</v>
      </c>
    </row>
    <row r="5087" spans="1:9">
      <c r="A5087" s="962" t="s">
        <v>143</v>
      </c>
      <c r="B5087" s="962" t="s">
        <v>687</v>
      </c>
      <c r="C5087" s="964">
        <v>0</v>
      </c>
      <c r="D5087" s="978">
        <v>0</v>
      </c>
      <c r="E5087" s="962">
        <v>720</v>
      </c>
      <c r="F5087" s="962">
        <v>5</v>
      </c>
      <c r="G5087" s="962" t="s">
        <v>677</v>
      </c>
      <c r="H5087" s="962" t="s">
        <v>146</v>
      </c>
      <c r="I5087" s="963" t="s">
        <v>681</v>
      </c>
    </row>
    <row r="5088" spans="1:9">
      <c r="A5088" s="966" t="s">
        <v>152</v>
      </c>
      <c r="B5088" s="962" t="s">
        <v>687</v>
      </c>
      <c r="C5088" s="964">
        <v>0</v>
      </c>
      <c r="D5088" s="978">
        <v>0</v>
      </c>
      <c r="E5088" s="962">
        <v>720</v>
      </c>
      <c r="F5088" s="962">
        <v>5</v>
      </c>
      <c r="G5088" s="962" t="s">
        <v>677</v>
      </c>
      <c r="H5088" s="962" t="s">
        <v>146</v>
      </c>
      <c r="I5088" s="963" t="s">
        <v>681</v>
      </c>
    </row>
    <row r="5089" spans="1:9">
      <c r="A5089" s="966" t="s">
        <v>158</v>
      </c>
      <c r="B5089" s="962" t="s">
        <v>687</v>
      </c>
      <c r="C5089" s="964">
        <v>476.90286451911771</v>
      </c>
      <c r="D5089" s="978">
        <v>0</v>
      </c>
      <c r="E5089" s="962">
        <v>720</v>
      </c>
      <c r="F5089" s="962">
        <v>5</v>
      </c>
      <c r="G5089" s="962" t="s">
        <v>677</v>
      </c>
      <c r="H5089" s="962" t="s">
        <v>146</v>
      </c>
      <c r="I5089" s="963" t="s">
        <v>683</v>
      </c>
    </row>
    <row r="5090" spans="1:9">
      <c r="A5090" s="966" t="s">
        <v>30</v>
      </c>
      <c r="B5090" s="962" t="s">
        <v>687</v>
      </c>
      <c r="C5090" s="964">
        <v>0</v>
      </c>
      <c r="D5090" s="978">
        <v>0</v>
      </c>
      <c r="E5090" s="962">
        <v>720</v>
      </c>
      <c r="F5090" s="962">
        <v>5</v>
      </c>
      <c r="G5090" s="962" t="s">
        <v>677</v>
      </c>
      <c r="H5090" s="962" t="s">
        <v>32</v>
      </c>
      <c r="I5090" s="963" t="s">
        <v>681</v>
      </c>
    </row>
    <row r="5091" spans="1:9">
      <c r="A5091" s="967" t="s">
        <v>39</v>
      </c>
      <c r="B5091" s="962" t="s">
        <v>687</v>
      </c>
      <c r="C5091" s="964">
        <v>0</v>
      </c>
      <c r="D5091" s="978">
        <v>0</v>
      </c>
      <c r="E5091" s="962">
        <v>720</v>
      </c>
      <c r="F5091" s="962">
        <v>5</v>
      </c>
      <c r="G5091" s="962" t="s">
        <v>677</v>
      </c>
      <c r="H5091" s="962" t="s">
        <v>24</v>
      </c>
      <c r="I5091" s="963" t="s">
        <v>682</v>
      </c>
    </row>
    <row r="5092" spans="1:9">
      <c r="A5092" s="968" t="s">
        <v>70</v>
      </c>
      <c r="B5092" s="962" t="s">
        <v>687</v>
      </c>
      <c r="C5092" s="964">
        <v>176.63069056263618</v>
      </c>
      <c r="D5092" s="978">
        <v>0</v>
      </c>
      <c r="E5092" s="962">
        <v>720</v>
      </c>
      <c r="F5092" s="962">
        <v>5</v>
      </c>
      <c r="G5092" s="962" t="s">
        <v>677</v>
      </c>
      <c r="H5092" s="962" t="s">
        <v>32</v>
      </c>
      <c r="I5092" s="963" t="s">
        <v>711</v>
      </c>
    </row>
    <row r="5093" spans="1:9">
      <c r="A5093" s="968" t="s">
        <v>746</v>
      </c>
      <c r="B5093" s="962" t="s">
        <v>687</v>
      </c>
      <c r="C5093" s="964">
        <v>58.876896854212063</v>
      </c>
      <c r="D5093" s="978">
        <v>0</v>
      </c>
      <c r="E5093" s="962">
        <v>720</v>
      </c>
      <c r="F5093" s="962">
        <v>5</v>
      </c>
      <c r="G5093" s="962" t="s">
        <v>677</v>
      </c>
      <c r="H5093" s="962" t="s">
        <v>46</v>
      </c>
      <c r="I5093" s="963" t="s">
        <v>682</v>
      </c>
    </row>
    <row r="5094" spans="1:9">
      <c r="A5094" s="968" t="s">
        <v>63</v>
      </c>
      <c r="B5094" s="962" t="s">
        <v>687</v>
      </c>
      <c r="C5094" s="964">
        <v>353.26138112527235</v>
      </c>
      <c r="D5094" s="978">
        <v>0</v>
      </c>
      <c r="E5094" s="962">
        <v>720</v>
      </c>
      <c r="F5094" s="962">
        <v>5</v>
      </c>
      <c r="G5094" s="962" t="s">
        <v>677</v>
      </c>
      <c r="H5094" s="962" t="s">
        <v>64</v>
      </c>
      <c r="I5094" s="963" t="s">
        <v>683</v>
      </c>
    </row>
    <row r="5095" spans="1:9">
      <c r="A5095" s="966" t="s">
        <v>166</v>
      </c>
      <c r="B5095" s="962" t="s">
        <v>687</v>
      </c>
      <c r="C5095" s="964">
        <v>0</v>
      </c>
      <c r="D5095" s="978">
        <v>0</v>
      </c>
      <c r="E5095" s="962">
        <v>720</v>
      </c>
      <c r="F5095" s="962">
        <v>5</v>
      </c>
      <c r="G5095" s="962" t="s">
        <v>677</v>
      </c>
      <c r="H5095" s="962" t="s">
        <v>146</v>
      </c>
      <c r="I5095" s="963" t="s">
        <v>683</v>
      </c>
    </row>
    <row r="5096" spans="1:9">
      <c r="A5096" s="966" t="s">
        <v>173</v>
      </c>
      <c r="B5096" s="962" t="s">
        <v>687</v>
      </c>
      <c r="C5096" s="964">
        <v>0</v>
      </c>
      <c r="D5096" s="978">
        <v>0</v>
      </c>
      <c r="E5096" s="962">
        <v>720</v>
      </c>
      <c r="F5096" s="962">
        <v>5</v>
      </c>
      <c r="G5096" s="962" t="s">
        <v>677</v>
      </c>
      <c r="H5096" s="962" t="s">
        <v>146</v>
      </c>
      <c r="I5096" s="963" t="s">
        <v>683</v>
      </c>
    </row>
    <row r="5097" spans="1:9">
      <c r="A5097" s="969" t="s">
        <v>52</v>
      </c>
      <c r="B5097" s="962" t="s">
        <v>687</v>
      </c>
      <c r="C5097" s="964">
        <v>824.27655595896886</v>
      </c>
      <c r="D5097" s="978">
        <v>0</v>
      </c>
      <c r="E5097" s="962">
        <v>720</v>
      </c>
      <c r="F5097" s="962">
        <v>5</v>
      </c>
      <c r="G5097" s="962" t="s">
        <v>677</v>
      </c>
      <c r="H5097" s="962" t="s">
        <v>54</v>
      </c>
      <c r="I5097" s="962" t="s">
        <v>721</v>
      </c>
    </row>
    <row r="5098" spans="1:9">
      <c r="A5098" s="966" t="s">
        <v>185</v>
      </c>
      <c r="B5098" s="962" t="s">
        <v>687</v>
      </c>
      <c r="C5098" s="964">
        <v>41949.789008626096</v>
      </c>
      <c r="D5098" s="978">
        <v>0</v>
      </c>
      <c r="E5098" s="962">
        <v>720</v>
      </c>
      <c r="F5098" s="962">
        <v>5</v>
      </c>
      <c r="G5098" s="962" t="s">
        <v>677</v>
      </c>
      <c r="H5098" s="962" t="s">
        <v>146</v>
      </c>
      <c r="I5098" s="963" t="s">
        <v>681</v>
      </c>
    </row>
    <row r="5099" spans="1:9">
      <c r="A5099" s="968" t="s">
        <v>747</v>
      </c>
      <c r="B5099" s="962" t="s">
        <v>687</v>
      </c>
      <c r="C5099" s="964">
        <v>0</v>
      </c>
      <c r="D5099" s="978">
        <v>0</v>
      </c>
      <c r="E5099" s="962">
        <v>720</v>
      </c>
      <c r="F5099" s="962">
        <v>5</v>
      </c>
      <c r="G5099" s="962" t="s">
        <v>677</v>
      </c>
      <c r="H5099" s="962" t="s">
        <v>24</v>
      </c>
      <c r="I5099" s="962" t="s">
        <v>683</v>
      </c>
    </row>
    <row r="5100" spans="1:9">
      <c r="A5100" s="966" t="s">
        <v>181</v>
      </c>
      <c r="B5100" s="962" t="s">
        <v>687</v>
      </c>
      <c r="C5100" s="964">
        <v>2060.6913898974226</v>
      </c>
      <c r="D5100" s="978">
        <v>0</v>
      </c>
      <c r="E5100" s="962">
        <v>720</v>
      </c>
      <c r="F5100" s="962">
        <v>5</v>
      </c>
      <c r="G5100" s="962" t="s">
        <v>677</v>
      </c>
      <c r="H5100" s="962" t="s">
        <v>146</v>
      </c>
      <c r="I5100" s="963" t="s">
        <v>681</v>
      </c>
    </row>
    <row r="5101" spans="1:9">
      <c r="A5101" s="967" t="s">
        <v>261</v>
      </c>
      <c r="B5101" s="962" t="s">
        <v>687</v>
      </c>
      <c r="C5101" s="964">
        <v>176.63069056263618</v>
      </c>
      <c r="D5101" s="978">
        <v>0</v>
      </c>
      <c r="E5101" s="962">
        <v>720</v>
      </c>
      <c r="F5101" s="962">
        <v>5</v>
      </c>
      <c r="G5101" s="962" t="s">
        <v>677</v>
      </c>
      <c r="H5101" s="962" t="s">
        <v>79</v>
      </c>
      <c r="I5101" s="962" t="s">
        <v>683</v>
      </c>
    </row>
    <row r="5102" spans="1:9">
      <c r="A5102" s="966" t="s">
        <v>190</v>
      </c>
      <c r="B5102" s="962" t="s">
        <v>687</v>
      </c>
      <c r="C5102" s="964">
        <v>2543.4819441019613</v>
      </c>
      <c r="D5102" s="978">
        <v>0</v>
      </c>
      <c r="E5102" s="962">
        <v>720</v>
      </c>
      <c r="F5102" s="962">
        <v>5</v>
      </c>
      <c r="G5102" s="962" t="s">
        <v>677</v>
      </c>
      <c r="H5102" s="962" t="s">
        <v>146</v>
      </c>
      <c r="I5102" s="963" t="s">
        <v>681</v>
      </c>
    </row>
    <row r="5103" spans="1:9">
      <c r="A5103" s="968" t="s">
        <v>83</v>
      </c>
      <c r="B5103" s="962" t="s">
        <v>687</v>
      </c>
      <c r="C5103" s="964">
        <v>0</v>
      </c>
      <c r="D5103" s="978">
        <v>0</v>
      </c>
      <c r="E5103" s="962">
        <v>720</v>
      </c>
      <c r="F5103" s="962">
        <v>5</v>
      </c>
      <c r="G5103" s="962" t="s">
        <v>677</v>
      </c>
      <c r="H5103" s="962" t="s">
        <v>87</v>
      </c>
      <c r="I5103" s="962" t="s">
        <v>682</v>
      </c>
    </row>
    <row r="5104" spans="1:9">
      <c r="A5104" s="966" t="s">
        <v>192</v>
      </c>
      <c r="B5104" s="962" t="s">
        <v>687</v>
      </c>
      <c r="C5104" s="964">
        <v>0</v>
      </c>
      <c r="D5104" s="978">
        <v>0</v>
      </c>
      <c r="E5104" s="962">
        <v>720</v>
      </c>
      <c r="F5104" s="962">
        <v>5</v>
      </c>
      <c r="G5104" s="962" t="s">
        <v>677</v>
      </c>
      <c r="H5104" s="962" t="s">
        <v>146</v>
      </c>
      <c r="I5104" s="962" t="s">
        <v>683</v>
      </c>
    </row>
    <row r="5105" spans="1:9">
      <c r="A5105" s="966" t="s">
        <v>94</v>
      </c>
      <c r="B5105" s="962" t="s">
        <v>687</v>
      </c>
      <c r="C5105" s="964">
        <v>647.64586539633274</v>
      </c>
      <c r="D5105" s="978">
        <v>0</v>
      </c>
      <c r="E5105" s="962">
        <v>720</v>
      </c>
      <c r="F5105" s="962">
        <v>5</v>
      </c>
      <c r="G5105" s="962" t="s">
        <v>677</v>
      </c>
      <c r="H5105" s="962" t="s">
        <v>95</v>
      </c>
      <c r="I5105" s="962" t="s">
        <v>726</v>
      </c>
    </row>
    <row r="5106" spans="1:9">
      <c r="A5106" s="966" t="s">
        <v>196</v>
      </c>
      <c r="B5106" s="962" t="s">
        <v>687</v>
      </c>
      <c r="C5106" s="964">
        <v>19017.237683910495</v>
      </c>
      <c r="D5106" s="978">
        <v>0</v>
      </c>
      <c r="E5106" s="962">
        <v>720</v>
      </c>
      <c r="F5106" s="962">
        <v>5</v>
      </c>
      <c r="G5106" s="962" t="s">
        <v>677</v>
      </c>
      <c r="H5106" s="962" t="s">
        <v>146</v>
      </c>
      <c r="I5106" s="962" t="s">
        <v>681</v>
      </c>
    </row>
    <row r="5107" spans="1:9">
      <c r="A5107" s="966" t="s">
        <v>100</v>
      </c>
      <c r="B5107" s="962" t="s">
        <v>687</v>
      </c>
      <c r="C5107" s="964">
        <v>0</v>
      </c>
      <c r="D5107" s="978">
        <v>0</v>
      </c>
      <c r="E5107" s="962">
        <v>720</v>
      </c>
      <c r="F5107" s="962">
        <v>5</v>
      </c>
      <c r="G5107" s="962" t="s">
        <v>677</v>
      </c>
      <c r="H5107" s="962" t="s">
        <v>24</v>
      </c>
      <c r="I5107" s="962" t="s">
        <v>682</v>
      </c>
    </row>
    <row r="5108" spans="1:9">
      <c r="A5108" s="966" t="s">
        <v>198</v>
      </c>
      <c r="B5108" s="962" t="s">
        <v>687</v>
      </c>
      <c r="C5108" s="964">
        <v>0</v>
      </c>
      <c r="D5108" s="978">
        <v>0</v>
      </c>
      <c r="E5108" s="962">
        <v>720</v>
      </c>
      <c r="F5108" s="962">
        <v>5</v>
      </c>
      <c r="G5108" s="962" t="s">
        <v>677</v>
      </c>
      <c r="H5108" s="962" t="s">
        <v>146</v>
      </c>
      <c r="I5108" s="962" t="s">
        <v>683</v>
      </c>
    </row>
    <row r="5109" spans="1:9">
      <c r="A5109" s="966" t="s">
        <v>201</v>
      </c>
      <c r="B5109" s="962" t="s">
        <v>687</v>
      </c>
      <c r="C5109" s="964">
        <v>0</v>
      </c>
      <c r="D5109" s="978">
        <v>0</v>
      </c>
      <c r="E5109" s="962">
        <v>720</v>
      </c>
      <c r="F5109" s="962">
        <v>5</v>
      </c>
      <c r="G5109" s="962" t="s">
        <v>677</v>
      </c>
      <c r="H5109" s="962" t="s">
        <v>146</v>
      </c>
      <c r="I5109" s="963" t="s">
        <v>683</v>
      </c>
    </row>
    <row r="5110" spans="1:9">
      <c r="A5110" s="968" t="s">
        <v>103</v>
      </c>
      <c r="B5110" s="962" t="s">
        <v>687</v>
      </c>
      <c r="C5110" s="964">
        <v>0</v>
      </c>
      <c r="D5110" s="978">
        <v>0</v>
      </c>
      <c r="E5110" s="962">
        <v>720</v>
      </c>
      <c r="F5110" s="962">
        <v>5</v>
      </c>
      <c r="G5110" s="962" t="s">
        <v>677</v>
      </c>
      <c r="H5110" s="962" t="s">
        <v>79</v>
      </c>
      <c r="I5110" s="962" t="s">
        <v>682</v>
      </c>
    </row>
    <row r="5111" spans="1:9">
      <c r="A5111" s="968" t="s">
        <v>107</v>
      </c>
      <c r="B5111" s="962" t="s">
        <v>687</v>
      </c>
      <c r="C5111" s="964">
        <v>0</v>
      </c>
      <c r="D5111" s="978">
        <v>0</v>
      </c>
      <c r="E5111" s="962">
        <v>720</v>
      </c>
      <c r="F5111" s="962">
        <v>5</v>
      </c>
      <c r="G5111" s="962" t="s">
        <v>677</v>
      </c>
      <c r="H5111" s="962" t="s">
        <v>79</v>
      </c>
      <c r="I5111" s="962" t="s">
        <v>682</v>
      </c>
    </row>
    <row r="5112" spans="1:9">
      <c r="A5112" s="968" t="s">
        <v>108</v>
      </c>
      <c r="B5112" s="962" t="s">
        <v>687</v>
      </c>
      <c r="C5112" s="964">
        <v>0</v>
      </c>
      <c r="D5112" s="978">
        <v>0</v>
      </c>
      <c r="E5112" s="962">
        <v>720</v>
      </c>
      <c r="F5112" s="962">
        <v>5</v>
      </c>
      <c r="G5112" s="962" t="s">
        <v>677</v>
      </c>
      <c r="H5112" s="962" t="s">
        <v>32</v>
      </c>
      <c r="I5112" s="962" t="s">
        <v>682</v>
      </c>
    </row>
    <row r="5113" spans="1:9">
      <c r="A5113" s="966" t="s">
        <v>203</v>
      </c>
      <c r="B5113" s="962" t="s">
        <v>687</v>
      </c>
      <c r="C5113" s="964">
        <v>6530.4291427463559</v>
      </c>
      <c r="D5113" s="978">
        <v>0</v>
      </c>
      <c r="E5113" s="962">
        <v>720</v>
      </c>
      <c r="F5113" s="962">
        <v>5</v>
      </c>
      <c r="G5113" s="962" t="s">
        <v>677</v>
      </c>
      <c r="H5113" s="962" t="s">
        <v>146</v>
      </c>
      <c r="I5113" s="963" t="s">
        <v>681</v>
      </c>
    </row>
    <row r="5114" spans="1:9">
      <c r="A5114" s="966" t="s">
        <v>204</v>
      </c>
      <c r="B5114" s="962" t="s">
        <v>687</v>
      </c>
      <c r="C5114" s="964">
        <v>446443.88321320532</v>
      </c>
      <c r="D5114" s="978">
        <v>0</v>
      </c>
      <c r="E5114" s="962">
        <v>720</v>
      </c>
      <c r="F5114" s="962">
        <v>5</v>
      </c>
      <c r="G5114" s="962" t="s">
        <v>677</v>
      </c>
      <c r="H5114" s="962" t="s">
        <v>146</v>
      </c>
      <c r="I5114" s="963" t="s">
        <v>681</v>
      </c>
    </row>
    <row r="5115" spans="1:9">
      <c r="A5115" s="966" t="s">
        <v>262</v>
      </c>
      <c r="B5115" s="962" t="s">
        <v>687</v>
      </c>
      <c r="C5115" s="964">
        <v>22322.194160660267</v>
      </c>
      <c r="D5115" s="978">
        <v>0</v>
      </c>
      <c r="E5115" s="962">
        <v>720</v>
      </c>
      <c r="F5115" s="962">
        <v>5</v>
      </c>
      <c r="G5115" s="962" t="s">
        <v>677</v>
      </c>
      <c r="H5115" s="962" t="s">
        <v>146</v>
      </c>
      <c r="I5115" s="963" t="s">
        <v>681</v>
      </c>
    </row>
    <row r="5116" spans="1:9">
      <c r="A5116" s="966" t="s">
        <v>263</v>
      </c>
      <c r="B5116" s="962" t="s">
        <v>687</v>
      </c>
      <c r="C5116" s="964">
        <v>331.4551230311198</v>
      </c>
      <c r="D5116" s="978">
        <v>0</v>
      </c>
      <c r="E5116" s="962">
        <v>720</v>
      </c>
      <c r="F5116" s="962">
        <v>5</v>
      </c>
      <c r="G5116" s="962" t="s">
        <v>677</v>
      </c>
      <c r="H5116" s="962" t="s">
        <v>24</v>
      </c>
      <c r="I5116" s="962" t="s">
        <v>683</v>
      </c>
    </row>
    <row r="5117" spans="1:9">
      <c r="A5117" s="969" t="s">
        <v>122</v>
      </c>
      <c r="B5117" s="962" t="s">
        <v>687</v>
      </c>
      <c r="C5117" s="964">
        <v>471.01517483369651</v>
      </c>
      <c r="D5117" s="978">
        <v>0</v>
      </c>
      <c r="E5117" s="962">
        <v>720</v>
      </c>
      <c r="F5117" s="962">
        <v>5</v>
      </c>
      <c r="G5117" s="962" t="s">
        <v>677</v>
      </c>
      <c r="H5117" s="962" t="s">
        <v>79</v>
      </c>
      <c r="I5117" s="962" t="s">
        <v>683</v>
      </c>
    </row>
    <row r="5118" spans="1:9">
      <c r="A5118" s="969" t="s">
        <v>120</v>
      </c>
      <c r="B5118" s="962" t="s">
        <v>687</v>
      </c>
      <c r="C5118" s="964">
        <v>58.876896854212063</v>
      </c>
      <c r="D5118" s="978">
        <v>0</v>
      </c>
      <c r="E5118" s="962">
        <v>720</v>
      </c>
      <c r="F5118" s="962">
        <v>5</v>
      </c>
      <c r="G5118" s="962" t="s">
        <v>677</v>
      </c>
      <c r="H5118" s="962" t="s">
        <v>79</v>
      </c>
    </row>
    <row r="5119" spans="1:9">
      <c r="A5119" s="969" t="s">
        <v>123</v>
      </c>
      <c r="B5119" s="962" t="s">
        <v>687</v>
      </c>
      <c r="C5119" s="964">
        <v>0</v>
      </c>
      <c r="D5119" s="978">
        <v>0</v>
      </c>
      <c r="E5119" s="962">
        <v>720</v>
      </c>
      <c r="F5119" s="962">
        <v>5</v>
      </c>
      <c r="G5119" s="962" t="s">
        <v>677</v>
      </c>
      <c r="H5119" s="962" t="s">
        <v>54</v>
      </c>
      <c r="I5119" s="962" t="s">
        <v>683</v>
      </c>
    </row>
    <row r="5120" spans="1:9">
      <c r="A5120" s="967" t="s">
        <v>214</v>
      </c>
      <c r="B5120" s="962" t="s">
        <v>687</v>
      </c>
      <c r="C5120" s="964">
        <v>294.38448427106033</v>
      </c>
      <c r="D5120" s="978">
        <v>0</v>
      </c>
      <c r="E5120" s="962">
        <v>720</v>
      </c>
      <c r="F5120" s="962">
        <v>5</v>
      </c>
      <c r="G5120" s="962" t="s">
        <v>677</v>
      </c>
      <c r="H5120" s="962" t="s">
        <v>146</v>
      </c>
      <c r="I5120" s="962" t="s">
        <v>683</v>
      </c>
    </row>
    <row r="5121" spans="1:9" ht="15.6">
      <c r="A5121" s="967" t="s">
        <v>218</v>
      </c>
      <c r="B5121" s="962" t="s">
        <v>687</v>
      </c>
      <c r="C5121" s="964">
        <v>353.26138112527235</v>
      </c>
      <c r="D5121" s="978">
        <v>0</v>
      </c>
      <c r="E5121" s="962">
        <v>720</v>
      </c>
      <c r="F5121" s="962">
        <v>5</v>
      </c>
      <c r="G5121" s="962" t="s">
        <v>677</v>
      </c>
      <c r="H5121" s="962" t="s">
        <v>146</v>
      </c>
      <c r="I5121" s="973" t="s">
        <v>742</v>
      </c>
    </row>
    <row r="5122" spans="1:9">
      <c r="A5122" s="969" t="s">
        <v>126</v>
      </c>
      <c r="B5122" s="962" t="s">
        <v>687</v>
      </c>
      <c r="C5122" s="964">
        <v>0</v>
      </c>
      <c r="D5122" s="978">
        <v>0</v>
      </c>
      <c r="E5122" s="962">
        <v>720</v>
      </c>
      <c r="F5122" s="962">
        <v>5</v>
      </c>
      <c r="G5122" s="962" t="s">
        <v>677</v>
      </c>
      <c r="H5122" s="962" t="s">
        <v>32</v>
      </c>
      <c r="I5122" s="962" t="s">
        <v>681</v>
      </c>
    </row>
    <row r="5123" spans="1:9">
      <c r="A5123" s="968" t="s">
        <v>129</v>
      </c>
      <c r="B5123" s="962" t="s">
        <v>687</v>
      </c>
      <c r="C5123" s="964">
        <v>117.75379370842413</v>
      </c>
      <c r="D5123" s="978">
        <v>0</v>
      </c>
      <c r="E5123" s="962">
        <v>720</v>
      </c>
      <c r="F5123" s="962">
        <v>5</v>
      </c>
      <c r="G5123" s="962" t="s">
        <v>677</v>
      </c>
      <c r="H5123" s="962" t="s">
        <v>24</v>
      </c>
      <c r="I5123" s="962" t="s">
        <v>682</v>
      </c>
    </row>
    <row r="5124" spans="1:9">
      <c r="A5124" s="968" t="s">
        <v>264</v>
      </c>
      <c r="B5124" s="962" t="s">
        <v>687</v>
      </c>
      <c r="C5124" s="964">
        <v>0</v>
      </c>
      <c r="D5124" s="978">
        <v>0</v>
      </c>
      <c r="E5124" s="962">
        <v>720</v>
      </c>
      <c r="F5124" s="962">
        <v>5</v>
      </c>
      <c r="G5124" s="962" t="s">
        <v>677</v>
      </c>
      <c r="H5124" s="962" t="s">
        <v>133</v>
      </c>
      <c r="I5124" s="962" t="s">
        <v>682</v>
      </c>
    </row>
    <row r="5125" spans="1:9">
      <c r="A5125" s="968" t="s">
        <v>138</v>
      </c>
      <c r="B5125" s="962" t="s">
        <v>687</v>
      </c>
      <c r="C5125" s="964">
        <v>58.876896854212063</v>
      </c>
      <c r="D5125" s="978">
        <v>0</v>
      </c>
      <c r="E5125" s="962">
        <v>720</v>
      </c>
      <c r="F5125" s="962">
        <v>5</v>
      </c>
      <c r="G5125" s="962" t="s">
        <v>677</v>
      </c>
      <c r="H5125" s="962" t="s">
        <v>87</v>
      </c>
      <c r="I5125" s="962" t="s">
        <v>682</v>
      </c>
    </row>
    <row r="5126" spans="1:9">
      <c r="A5126" s="966" t="s">
        <v>212</v>
      </c>
      <c r="B5126" s="962" t="s">
        <v>687</v>
      </c>
      <c r="C5126" s="964">
        <v>0</v>
      </c>
      <c r="D5126" s="978">
        <v>0</v>
      </c>
      <c r="E5126" s="962">
        <v>720</v>
      </c>
      <c r="F5126" s="962">
        <v>5</v>
      </c>
      <c r="G5126" s="962" t="s">
        <v>677</v>
      </c>
      <c r="H5126" s="962" t="s">
        <v>146</v>
      </c>
      <c r="I5126" s="962" t="s">
        <v>705</v>
      </c>
    </row>
    <row r="5127" spans="1:9">
      <c r="A5127" s="962" t="s">
        <v>20</v>
      </c>
      <c r="B5127" s="962" t="s">
        <v>687</v>
      </c>
      <c r="C5127" s="964">
        <v>0</v>
      </c>
      <c r="D5127" s="978">
        <v>0</v>
      </c>
      <c r="E5127" s="962">
        <v>720</v>
      </c>
      <c r="F5127" s="962">
        <v>6</v>
      </c>
      <c r="G5127" s="962" t="s">
        <v>677</v>
      </c>
      <c r="H5127" s="962" t="s">
        <v>24</v>
      </c>
      <c r="I5127" s="963" t="s">
        <v>683</v>
      </c>
    </row>
    <row r="5128" spans="1:9">
      <c r="A5128" s="962" t="s">
        <v>143</v>
      </c>
      <c r="B5128" s="962" t="s">
        <v>687</v>
      </c>
      <c r="C5128" s="964">
        <v>1030.6061444013578</v>
      </c>
      <c r="D5128" s="978">
        <v>0</v>
      </c>
      <c r="E5128" s="962">
        <v>720</v>
      </c>
      <c r="F5128" s="962">
        <v>6</v>
      </c>
      <c r="G5128" s="962" t="s">
        <v>677</v>
      </c>
      <c r="H5128" s="962" t="s">
        <v>146</v>
      </c>
      <c r="I5128" s="963" t="s">
        <v>681</v>
      </c>
    </row>
    <row r="5129" spans="1:9">
      <c r="A5129" s="966" t="s">
        <v>152</v>
      </c>
      <c r="B5129" s="962" t="s">
        <v>687</v>
      </c>
      <c r="C5129" s="964">
        <v>6075.1520091027414</v>
      </c>
      <c r="D5129" s="978">
        <v>0</v>
      </c>
      <c r="E5129" s="962">
        <v>720</v>
      </c>
      <c r="F5129" s="962">
        <v>6</v>
      </c>
      <c r="G5129" s="962" t="s">
        <v>677</v>
      </c>
      <c r="H5129" s="962" t="s">
        <v>146</v>
      </c>
      <c r="I5129" s="963" t="s">
        <v>681</v>
      </c>
    </row>
    <row r="5130" spans="1:9">
      <c r="A5130" s="966" t="s">
        <v>158</v>
      </c>
      <c r="B5130" s="962" t="s">
        <v>687</v>
      </c>
      <c r="C5130" s="964">
        <v>1757.4546883475787</v>
      </c>
      <c r="D5130" s="978">
        <v>0</v>
      </c>
      <c r="E5130" s="962">
        <v>720</v>
      </c>
      <c r="F5130" s="962">
        <v>6</v>
      </c>
      <c r="G5130" s="962" t="s">
        <v>677</v>
      </c>
      <c r="H5130" s="962" t="s">
        <v>146</v>
      </c>
      <c r="I5130" s="963" t="s">
        <v>683</v>
      </c>
    </row>
    <row r="5131" spans="1:9">
      <c r="A5131" s="966" t="s">
        <v>30</v>
      </c>
      <c r="B5131" s="962" t="s">
        <v>687</v>
      </c>
      <c r="C5131" s="964">
        <v>285.6767909042361</v>
      </c>
      <c r="D5131" s="978">
        <v>0</v>
      </c>
      <c r="E5131" s="962">
        <v>720</v>
      </c>
      <c r="F5131" s="962">
        <v>6</v>
      </c>
      <c r="G5131" s="962" t="s">
        <v>677</v>
      </c>
      <c r="H5131" s="962" t="s">
        <v>32</v>
      </c>
      <c r="I5131" s="963" t="s">
        <v>681</v>
      </c>
    </row>
    <row r="5132" spans="1:9">
      <c r="A5132" s="967" t="s">
        <v>39</v>
      </c>
      <c r="B5132" s="962" t="s">
        <v>687</v>
      </c>
      <c r="C5132" s="964">
        <v>0</v>
      </c>
      <c r="D5132" s="978">
        <v>0</v>
      </c>
      <c r="E5132" s="962">
        <v>720</v>
      </c>
      <c r="F5132" s="962">
        <v>6</v>
      </c>
      <c r="G5132" s="962" t="s">
        <v>677</v>
      </c>
      <c r="H5132" s="962" t="s">
        <v>24</v>
      </c>
      <c r="I5132" s="963" t="s">
        <v>682</v>
      </c>
    </row>
    <row r="5133" spans="1:9">
      <c r="A5133" s="968" t="s">
        <v>70</v>
      </c>
      <c r="B5133" s="962" t="s">
        <v>687</v>
      </c>
      <c r="C5133" s="964">
        <v>976.36371574865495</v>
      </c>
      <c r="D5133" s="978">
        <v>0</v>
      </c>
      <c r="E5133" s="962">
        <v>720</v>
      </c>
      <c r="F5133" s="962">
        <v>6</v>
      </c>
      <c r="G5133" s="962" t="s">
        <v>677</v>
      </c>
      <c r="H5133" s="962" t="s">
        <v>32</v>
      </c>
      <c r="I5133" s="963" t="s">
        <v>711</v>
      </c>
    </row>
    <row r="5134" spans="1:9">
      <c r="A5134" s="968" t="s">
        <v>746</v>
      </c>
      <c r="B5134" s="962" t="s">
        <v>687</v>
      </c>
      <c r="C5134" s="964">
        <v>0</v>
      </c>
      <c r="D5134" s="978">
        <v>0</v>
      </c>
      <c r="E5134" s="962">
        <v>720</v>
      </c>
      <c r="F5134" s="962">
        <v>6</v>
      </c>
      <c r="G5134" s="962" t="s">
        <v>677</v>
      </c>
      <c r="H5134" s="962" t="s">
        <v>46</v>
      </c>
      <c r="I5134" s="963" t="s">
        <v>682</v>
      </c>
    </row>
    <row r="5135" spans="1:9">
      <c r="A5135" s="968" t="s">
        <v>63</v>
      </c>
      <c r="B5135" s="962" t="s">
        <v>687</v>
      </c>
      <c r="C5135" s="964">
        <v>542.42428652703052</v>
      </c>
      <c r="D5135" s="978">
        <v>0</v>
      </c>
      <c r="E5135" s="962">
        <v>720</v>
      </c>
      <c r="F5135" s="962">
        <v>6</v>
      </c>
      <c r="G5135" s="962" t="s">
        <v>677</v>
      </c>
      <c r="H5135" s="962" t="s">
        <v>64</v>
      </c>
      <c r="I5135" s="963" t="s">
        <v>683</v>
      </c>
    </row>
    <row r="5136" spans="1:9">
      <c r="A5136" s="966" t="s">
        <v>166</v>
      </c>
      <c r="B5136" s="962" t="s">
        <v>687</v>
      </c>
      <c r="C5136" s="964">
        <v>0</v>
      </c>
      <c r="D5136" s="978">
        <v>0</v>
      </c>
      <c r="E5136" s="962">
        <v>720</v>
      </c>
      <c r="F5136" s="962">
        <v>6</v>
      </c>
      <c r="G5136" s="962" t="s">
        <v>677</v>
      </c>
      <c r="H5136" s="962" t="s">
        <v>146</v>
      </c>
      <c r="I5136" s="963" t="s">
        <v>683</v>
      </c>
    </row>
    <row r="5137" spans="1:9">
      <c r="A5137" s="966" t="s">
        <v>173</v>
      </c>
      <c r="B5137" s="962" t="s">
        <v>687</v>
      </c>
      <c r="C5137" s="964">
        <v>0</v>
      </c>
      <c r="D5137" s="978">
        <v>0</v>
      </c>
      <c r="E5137" s="962">
        <v>720</v>
      </c>
      <c r="F5137" s="962">
        <v>6</v>
      </c>
      <c r="G5137" s="962" t="s">
        <v>677</v>
      </c>
      <c r="H5137" s="962" t="s">
        <v>146</v>
      </c>
      <c r="I5137" s="963" t="s">
        <v>683</v>
      </c>
    </row>
    <row r="5138" spans="1:9">
      <c r="A5138" s="969" t="s">
        <v>52</v>
      </c>
      <c r="B5138" s="962" t="s">
        <v>687</v>
      </c>
      <c r="C5138" s="964">
        <v>1084.848573054061</v>
      </c>
      <c r="D5138" s="978">
        <v>0</v>
      </c>
      <c r="E5138" s="962">
        <v>720</v>
      </c>
      <c r="F5138" s="962">
        <v>6</v>
      </c>
      <c r="G5138" s="962" t="s">
        <v>677</v>
      </c>
      <c r="H5138" s="962" t="s">
        <v>54</v>
      </c>
      <c r="I5138" s="962" t="s">
        <v>721</v>
      </c>
    </row>
    <row r="5139" spans="1:9">
      <c r="A5139" s="966" t="s">
        <v>185</v>
      </c>
      <c r="B5139" s="962" t="s">
        <v>687</v>
      </c>
      <c r="C5139" s="964">
        <v>144183.60768270504</v>
      </c>
      <c r="D5139" s="978">
        <v>0</v>
      </c>
      <c r="E5139" s="962">
        <v>720</v>
      </c>
      <c r="F5139" s="962">
        <v>6</v>
      </c>
      <c r="G5139" s="962" t="s">
        <v>677</v>
      </c>
      <c r="H5139" s="962" t="s">
        <v>146</v>
      </c>
      <c r="I5139" s="963" t="s">
        <v>681</v>
      </c>
    </row>
    <row r="5140" spans="1:9">
      <c r="A5140" s="968" t="s">
        <v>747</v>
      </c>
      <c r="B5140" s="962" t="s">
        <v>687</v>
      </c>
      <c r="C5140" s="964">
        <v>0</v>
      </c>
      <c r="D5140" s="978">
        <v>0</v>
      </c>
      <c r="E5140" s="962">
        <v>720</v>
      </c>
      <c r="F5140" s="962">
        <v>6</v>
      </c>
      <c r="G5140" s="962" t="s">
        <v>677</v>
      </c>
      <c r="H5140" s="962" t="s">
        <v>24</v>
      </c>
      <c r="I5140" s="962" t="s">
        <v>683</v>
      </c>
    </row>
    <row r="5141" spans="1:9">
      <c r="A5141" s="966" t="s">
        <v>181</v>
      </c>
      <c r="B5141" s="962" t="s">
        <v>687</v>
      </c>
      <c r="C5141" s="964">
        <v>18442.425741919036</v>
      </c>
      <c r="D5141" s="978">
        <v>0</v>
      </c>
      <c r="E5141" s="962">
        <v>720</v>
      </c>
      <c r="F5141" s="962">
        <v>6</v>
      </c>
      <c r="G5141" s="962" t="s">
        <v>677</v>
      </c>
      <c r="H5141" s="962" t="s">
        <v>146</v>
      </c>
      <c r="I5141" s="963" t="s">
        <v>681</v>
      </c>
    </row>
    <row r="5142" spans="1:9">
      <c r="A5142" s="967" t="s">
        <v>261</v>
      </c>
      <c r="B5142" s="962" t="s">
        <v>687</v>
      </c>
      <c r="C5142" s="964">
        <v>0</v>
      </c>
      <c r="D5142" s="978">
        <v>0</v>
      </c>
      <c r="E5142" s="962">
        <v>720</v>
      </c>
      <c r="F5142" s="962">
        <v>6</v>
      </c>
      <c r="G5142" s="962" t="s">
        <v>677</v>
      </c>
      <c r="H5142" s="962" t="s">
        <v>79</v>
      </c>
      <c r="I5142" s="962" t="s">
        <v>683</v>
      </c>
    </row>
    <row r="5143" spans="1:9">
      <c r="A5143" s="966" t="s">
        <v>190</v>
      </c>
      <c r="B5143" s="962" t="s">
        <v>687</v>
      </c>
      <c r="C5143" s="964">
        <v>0</v>
      </c>
      <c r="D5143" s="978">
        <v>0</v>
      </c>
      <c r="E5143" s="962">
        <v>720</v>
      </c>
      <c r="F5143" s="962">
        <v>6</v>
      </c>
      <c r="G5143" s="962" t="s">
        <v>677</v>
      </c>
      <c r="H5143" s="962" t="s">
        <v>146</v>
      </c>
      <c r="I5143" s="963" t="s">
        <v>681</v>
      </c>
    </row>
    <row r="5144" spans="1:9">
      <c r="A5144" s="968" t="s">
        <v>83</v>
      </c>
      <c r="B5144" s="962" t="s">
        <v>687</v>
      </c>
      <c r="C5144" s="964">
        <v>0</v>
      </c>
      <c r="D5144" s="978">
        <v>0</v>
      </c>
      <c r="E5144" s="962">
        <v>720</v>
      </c>
      <c r="F5144" s="962">
        <v>6</v>
      </c>
      <c r="G5144" s="962" t="s">
        <v>677</v>
      </c>
      <c r="H5144" s="962" t="s">
        <v>87</v>
      </c>
      <c r="I5144" s="962" t="s">
        <v>682</v>
      </c>
    </row>
    <row r="5145" spans="1:9">
      <c r="A5145" s="966" t="s">
        <v>192</v>
      </c>
      <c r="B5145" s="962" t="s">
        <v>687</v>
      </c>
      <c r="C5145" s="964">
        <v>433.93942922162438</v>
      </c>
      <c r="D5145" s="978">
        <v>0</v>
      </c>
      <c r="E5145" s="962">
        <v>720</v>
      </c>
      <c r="F5145" s="962">
        <v>6</v>
      </c>
      <c r="G5145" s="962" t="s">
        <v>677</v>
      </c>
      <c r="H5145" s="962" t="s">
        <v>146</v>
      </c>
      <c r="I5145" s="962" t="s">
        <v>683</v>
      </c>
    </row>
    <row r="5146" spans="1:9">
      <c r="A5146" s="966" t="s">
        <v>94</v>
      </c>
      <c r="B5146" s="962" t="s">
        <v>687</v>
      </c>
      <c r="C5146" s="964">
        <v>976.36371574865495</v>
      </c>
      <c r="D5146" s="978">
        <v>0</v>
      </c>
      <c r="E5146" s="962">
        <v>720</v>
      </c>
      <c r="F5146" s="962">
        <v>6</v>
      </c>
      <c r="G5146" s="962" t="s">
        <v>677</v>
      </c>
      <c r="H5146" s="962" t="s">
        <v>95</v>
      </c>
      <c r="I5146" s="962" t="s">
        <v>726</v>
      </c>
    </row>
    <row r="5147" spans="1:9">
      <c r="A5147" s="966" t="s">
        <v>196</v>
      </c>
      <c r="B5147" s="962" t="s">
        <v>687</v>
      </c>
      <c r="C5147" s="964">
        <v>109757.18996518796</v>
      </c>
      <c r="D5147" s="978">
        <v>0</v>
      </c>
      <c r="E5147" s="962">
        <v>720</v>
      </c>
      <c r="F5147" s="962">
        <v>6</v>
      </c>
      <c r="G5147" s="962" t="s">
        <v>677</v>
      </c>
      <c r="H5147" s="962" t="s">
        <v>146</v>
      </c>
      <c r="I5147" s="962" t="s">
        <v>681</v>
      </c>
    </row>
    <row r="5148" spans="1:9">
      <c r="A5148" s="966" t="s">
        <v>100</v>
      </c>
      <c r="B5148" s="962" t="s">
        <v>687</v>
      </c>
      <c r="C5148" s="964">
        <v>216.96971461081219</v>
      </c>
      <c r="D5148" s="978">
        <v>0</v>
      </c>
      <c r="E5148" s="962">
        <v>720</v>
      </c>
      <c r="F5148" s="962">
        <v>6</v>
      </c>
      <c r="G5148" s="962" t="s">
        <v>677</v>
      </c>
      <c r="H5148" s="962" t="s">
        <v>24</v>
      </c>
      <c r="I5148" s="962" t="s">
        <v>682</v>
      </c>
    </row>
    <row r="5149" spans="1:9">
      <c r="A5149" s="966" t="s">
        <v>198</v>
      </c>
      <c r="B5149" s="962" t="s">
        <v>687</v>
      </c>
      <c r="C5149" s="964">
        <v>0</v>
      </c>
      <c r="D5149" s="978">
        <v>0</v>
      </c>
      <c r="E5149" s="962">
        <v>720</v>
      </c>
      <c r="F5149" s="962">
        <v>6</v>
      </c>
      <c r="G5149" s="962" t="s">
        <v>677</v>
      </c>
      <c r="H5149" s="962" t="s">
        <v>146</v>
      </c>
      <c r="I5149" s="962" t="s">
        <v>683</v>
      </c>
    </row>
    <row r="5150" spans="1:9">
      <c r="A5150" s="966" t="s">
        <v>201</v>
      </c>
      <c r="B5150" s="962" t="s">
        <v>687</v>
      </c>
      <c r="C5150" s="964">
        <v>0</v>
      </c>
      <c r="D5150" s="978">
        <v>0</v>
      </c>
      <c r="E5150" s="962">
        <v>720</v>
      </c>
      <c r="F5150" s="962">
        <v>6</v>
      </c>
      <c r="G5150" s="962" t="s">
        <v>677</v>
      </c>
      <c r="H5150" s="962" t="s">
        <v>146</v>
      </c>
      <c r="I5150" s="963" t="s">
        <v>683</v>
      </c>
    </row>
    <row r="5151" spans="1:9">
      <c r="A5151" s="968" t="s">
        <v>103</v>
      </c>
      <c r="B5151" s="962" t="s">
        <v>687</v>
      </c>
      <c r="C5151" s="964">
        <v>433.93942922162438</v>
      </c>
      <c r="D5151" s="978">
        <v>0</v>
      </c>
      <c r="E5151" s="962">
        <v>720</v>
      </c>
      <c r="F5151" s="962">
        <v>6</v>
      </c>
      <c r="G5151" s="962" t="s">
        <v>677</v>
      </c>
      <c r="H5151" s="962" t="s">
        <v>79</v>
      </c>
      <c r="I5151" s="962" t="s">
        <v>682</v>
      </c>
    </row>
    <row r="5152" spans="1:9">
      <c r="A5152" s="968" t="s">
        <v>107</v>
      </c>
      <c r="B5152" s="962" t="s">
        <v>687</v>
      </c>
      <c r="C5152" s="964">
        <v>216.96971461081219</v>
      </c>
      <c r="D5152" s="978">
        <v>0</v>
      </c>
      <c r="E5152" s="962">
        <v>720</v>
      </c>
      <c r="F5152" s="962">
        <v>6</v>
      </c>
      <c r="G5152" s="962" t="s">
        <v>677</v>
      </c>
      <c r="H5152" s="962" t="s">
        <v>79</v>
      </c>
      <c r="I5152" s="962" t="s">
        <v>682</v>
      </c>
    </row>
    <row r="5153" spans="1:9">
      <c r="A5153" s="968" t="s">
        <v>108</v>
      </c>
      <c r="B5153" s="962" t="s">
        <v>687</v>
      </c>
      <c r="C5153" s="964">
        <v>0</v>
      </c>
      <c r="D5153" s="978">
        <v>0</v>
      </c>
      <c r="E5153" s="962">
        <v>720</v>
      </c>
      <c r="F5153" s="962">
        <v>6</v>
      </c>
      <c r="G5153" s="962" t="s">
        <v>677</v>
      </c>
      <c r="H5153" s="962" t="s">
        <v>32</v>
      </c>
      <c r="I5153" s="962" t="s">
        <v>682</v>
      </c>
    </row>
    <row r="5154" spans="1:9">
      <c r="A5154" s="966" t="s">
        <v>203</v>
      </c>
      <c r="B5154" s="962" t="s">
        <v>687</v>
      </c>
      <c r="C5154" s="964">
        <v>40473.892179691931</v>
      </c>
      <c r="D5154" s="978">
        <v>0</v>
      </c>
      <c r="E5154" s="962">
        <v>720</v>
      </c>
      <c r="F5154" s="962">
        <v>6</v>
      </c>
      <c r="G5154" s="962" t="s">
        <v>677</v>
      </c>
      <c r="H5154" s="962" t="s">
        <v>146</v>
      </c>
      <c r="I5154" s="963" t="s">
        <v>681</v>
      </c>
    </row>
    <row r="5155" spans="1:9">
      <c r="A5155" s="966" t="s">
        <v>204</v>
      </c>
      <c r="B5155" s="962" t="s">
        <v>687</v>
      </c>
      <c r="C5155" s="964">
        <v>158062.43709397668</v>
      </c>
      <c r="D5155" s="978">
        <v>0</v>
      </c>
      <c r="E5155" s="962">
        <v>720</v>
      </c>
      <c r="F5155" s="962">
        <v>6</v>
      </c>
      <c r="G5155" s="962" t="s">
        <v>677</v>
      </c>
      <c r="H5155" s="962" t="s">
        <v>146</v>
      </c>
      <c r="I5155" s="963" t="s">
        <v>681</v>
      </c>
    </row>
    <row r="5156" spans="1:9">
      <c r="A5156" s="966" t="s">
        <v>262</v>
      </c>
      <c r="B5156" s="962" t="s">
        <v>687</v>
      </c>
      <c r="C5156" s="964">
        <v>46069.902735695781</v>
      </c>
      <c r="D5156" s="978">
        <v>0</v>
      </c>
      <c r="E5156" s="962">
        <v>720</v>
      </c>
      <c r="F5156" s="962">
        <v>6</v>
      </c>
      <c r="G5156" s="962" t="s">
        <v>677</v>
      </c>
      <c r="H5156" s="962" t="s">
        <v>146</v>
      </c>
      <c r="I5156" s="963" t="s">
        <v>681</v>
      </c>
    </row>
    <row r="5157" spans="1:9">
      <c r="A5157" s="966" t="s">
        <v>263</v>
      </c>
      <c r="B5157" s="962" t="s">
        <v>687</v>
      </c>
      <c r="C5157" s="964">
        <v>0</v>
      </c>
      <c r="D5157" s="978">
        <v>0</v>
      </c>
      <c r="E5157" s="962">
        <v>720</v>
      </c>
      <c r="F5157" s="962">
        <v>6</v>
      </c>
      <c r="G5157" s="962" t="s">
        <v>677</v>
      </c>
      <c r="H5157" s="962" t="s">
        <v>24</v>
      </c>
      <c r="I5157" s="962" t="s">
        <v>683</v>
      </c>
    </row>
    <row r="5158" spans="1:9">
      <c r="A5158" s="969" t="s">
        <v>122</v>
      </c>
      <c r="B5158" s="962" t="s">
        <v>687</v>
      </c>
      <c r="C5158" s="964">
        <v>650.90914383243648</v>
      </c>
      <c r="D5158" s="978">
        <v>0</v>
      </c>
      <c r="E5158" s="962">
        <v>720</v>
      </c>
      <c r="F5158" s="962">
        <v>6</v>
      </c>
      <c r="G5158" s="962" t="s">
        <v>677</v>
      </c>
      <c r="H5158" s="962" t="s">
        <v>79</v>
      </c>
      <c r="I5158" s="962" t="s">
        <v>683</v>
      </c>
    </row>
    <row r="5159" spans="1:9">
      <c r="A5159" s="969" t="s">
        <v>120</v>
      </c>
      <c r="B5159" s="962" t="s">
        <v>687</v>
      </c>
      <c r="C5159" s="964">
        <v>325.45457191621824</v>
      </c>
      <c r="D5159" s="978">
        <v>0</v>
      </c>
      <c r="E5159" s="962">
        <v>720</v>
      </c>
      <c r="F5159" s="962">
        <v>6</v>
      </c>
      <c r="G5159" s="962" t="s">
        <v>677</v>
      </c>
      <c r="H5159" s="962" t="s">
        <v>79</v>
      </c>
    </row>
    <row r="5160" spans="1:9">
      <c r="A5160" s="969" t="s">
        <v>123</v>
      </c>
      <c r="B5160" s="962" t="s">
        <v>687</v>
      </c>
      <c r="C5160" s="964">
        <v>108.48485730540609</v>
      </c>
      <c r="D5160" s="978">
        <v>0</v>
      </c>
      <c r="E5160" s="962">
        <v>720</v>
      </c>
      <c r="F5160" s="962">
        <v>6</v>
      </c>
      <c r="G5160" s="962" t="s">
        <v>677</v>
      </c>
      <c r="H5160" s="962" t="s">
        <v>54</v>
      </c>
      <c r="I5160" s="962" t="s">
        <v>683</v>
      </c>
    </row>
    <row r="5161" spans="1:9">
      <c r="A5161" s="967" t="s">
        <v>214</v>
      </c>
      <c r="B5161" s="962" t="s">
        <v>687</v>
      </c>
      <c r="C5161" s="964">
        <v>1139.091001706764</v>
      </c>
      <c r="D5161" s="978">
        <v>0</v>
      </c>
      <c r="E5161" s="962">
        <v>720</v>
      </c>
      <c r="F5161" s="962">
        <v>6</v>
      </c>
      <c r="G5161" s="962" t="s">
        <v>677</v>
      </c>
      <c r="H5161" s="962" t="s">
        <v>146</v>
      </c>
      <c r="I5161" s="962" t="s">
        <v>683</v>
      </c>
    </row>
    <row r="5162" spans="1:9" ht="15.6">
      <c r="A5162" s="967" t="s">
        <v>218</v>
      </c>
      <c r="B5162" s="962" t="s">
        <v>687</v>
      </c>
      <c r="C5162" s="964">
        <v>0</v>
      </c>
      <c r="D5162" s="978">
        <v>0</v>
      </c>
      <c r="E5162" s="962">
        <v>720</v>
      </c>
      <c r="F5162" s="962">
        <v>6</v>
      </c>
      <c r="G5162" s="962" t="s">
        <v>677</v>
      </c>
      <c r="H5162" s="962" t="s">
        <v>146</v>
      </c>
      <c r="I5162" s="973" t="s">
        <v>742</v>
      </c>
    </row>
    <row r="5163" spans="1:9">
      <c r="A5163" s="969" t="s">
        <v>126</v>
      </c>
      <c r="B5163" s="962" t="s">
        <v>687</v>
      </c>
      <c r="C5163" s="964">
        <v>433.93942922162438</v>
      </c>
      <c r="D5163" s="978">
        <v>0</v>
      </c>
      <c r="E5163" s="962">
        <v>720</v>
      </c>
      <c r="F5163" s="962">
        <v>6</v>
      </c>
      <c r="G5163" s="962" t="s">
        <v>677</v>
      </c>
      <c r="H5163" s="962" t="s">
        <v>32</v>
      </c>
      <c r="I5163" s="962" t="s">
        <v>681</v>
      </c>
    </row>
    <row r="5164" spans="1:9">
      <c r="A5164" s="968" t="s">
        <v>129</v>
      </c>
      <c r="B5164" s="962" t="s">
        <v>687</v>
      </c>
      <c r="C5164" s="964">
        <v>108.48485730540609</v>
      </c>
      <c r="D5164" s="978">
        <v>0</v>
      </c>
      <c r="E5164" s="962">
        <v>720</v>
      </c>
      <c r="F5164" s="962">
        <v>6</v>
      </c>
      <c r="G5164" s="962" t="s">
        <v>677</v>
      </c>
      <c r="H5164" s="962" t="s">
        <v>24</v>
      </c>
      <c r="I5164" s="962" t="s">
        <v>682</v>
      </c>
    </row>
    <row r="5165" spans="1:9">
      <c r="A5165" s="968" t="s">
        <v>264</v>
      </c>
      <c r="B5165" s="962" t="s">
        <v>687</v>
      </c>
      <c r="C5165" s="964">
        <v>0</v>
      </c>
      <c r="D5165" s="978">
        <v>0</v>
      </c>
      <c r="E5165" s="962">
        <v>720</v>
      </c>
      <c r="F5165" s="962">
        <v>6</v>
      </c>
      <c r="G5165" s="962" t="s">
        <v>677</v>
      </c>
      <c r="H5165" s="962" t="s">
        <v>133</v>
      </c>
      <c r="I5165" s="962" t="s">
        <v>682</v>
      </c>
    </row>
    <row r="5166" spans="1:9">
      <c r="A5166" s="968" t="s">
        <v>138</v>
      </c>
      <c r="B5166" s="962" t="s">
        <v>687</v>
      </c>
      <c r="C5166" s="964">
        <v>216.96971461081219</v>
      </c>
      <c r="D5166" s="978">
        <v>0</v>
      </c>
      <c r="E5166" s="962">
        <v>720</v>
      </c>
      <c r="F5166" s="962">
        <v>6</v>
      </c>
      <c r="G5166" s="962" t="s">
        <v>677</v>
      </c>
      <c r="H5166" s="962" t="s">
        <v>87</v>
      </c>
      <c r="I5166" s="962" t="s">
        <v>682</v>
      </c>
    </row>
    <row r="5167" spans="1:9">
      <c r="A5167" s="966" t="s">
        <v>212</v>
      </c>
      <c r="B5167" s="962" t="s">
        <v>687</v>
      </c>
      <c r="C5167" s="964">
        <v>2169.6971461081221</v>
      </c>
      <c r="D5167" s="978">
        <v>0</v>
      </c>
      <c r="E5167" s="962">
        <v>720</v>
      </c>
      <c r="F5167" s="962">
        <v>6</v>
      </c>
      <c r="G5167" s="962" t="s">
        <v>677</v>
      </c>
      <c r="H5167" s="962" t="s">
        <v>146</v>
      </c>
      <c r="I5167" s="962" t="s">
        <v>705</v>
      </c>
    </row>
  </sheetData>
  <autoFilter ref="A1:Q1" xr:uid="{064B6F67-6F9C-4408-A975-1312F01B66C1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39"/>
  <sheetViews>
    <sheetView topLeftCell="A6" zoomScale="80" zoomScaleNormal="80" workbookViewId="0">
      <selection activeCell="H6" sqref="B6:H6"/>
    </sheetView>
  </sheetViews>
  <sheetFormatPr defaultRowHeight="13.8"/>
  <cols>
    <col min="1" max="1" width="9" style="693"/>
    <col min="2" max="2" width="33" style="835" bestFit="1" customWidth="1"/>
    <col min="3" max="3" width="10.3984375" style="695" customWidth="1"/>
    <col min="4" max="4" width="10.09765625" style="695" bestFit="1" customWidth="1"/>
    <col min="5" max="5" width="10.19921875" style="695" bestFit="1" customWidth="1"/>
    <col min="6" max="6" width="11.3984375" style="695" bestFit="1" customWidth="1"/>
    <col min="7" max="8" width="11.09765625" style="695" bestFit="1" customWidth="1"/>
    <col min="9" max="9" width="1.5" style="695" customWidth="1"/>
    <col min="10" max="10" width="33" style="844" bestFit="1" customWidth="1"/>
    <col min="11" max="12" width="10.09765625" style="695" bestFit="1" customWidth="1"/>
    <col min="13" max="13" width="12.19921875" style="695" customWidth="1"/>
    <col min="14" max="14" width="12.5" style="695" customWidth="1"/>
    <col min="15" max="15" width="11.3984375" style="695" customWidth="1"/>
    <col min="16" max="16" width="13.59765625" style="695" customWidth="1"/>
    <col min="17" max="17" width="1.5" style="695" customWidth="1"/>
    <col min="18" max="18" width="33" style="844" bestFit="1" customWidth="1"/>
    <col min="19" max="19" width="10.09765625" style="695" bestFit="1" customWidth="1"/>
    <col min="20" max="20" width="12.19921875" style="695" bestFit="1" customWidth="1"/>
    <col min="21" max="21" width="9.3984375" style="695" bestFit="1" customWidth="1"/>
    <col min="22" max="22" width="10.69921875" style="695" bestFit="1" customWidth="1"/>
    <col min="23" max="23" width="10.09765625" style="695" bestFit="1" customWidth="1"/>
    <col min="24" max="24" width="10.69921875" style="695" bestFit="1" customWidth="1"/>
    <col min="25" max="25" width="1.5" style="695" customWidth="1"/>
    <col min="26" max="26" width="33" style="844" bestFit="1" customWidth="1"/>
    <col min="27" max="27" width="9.69921875" style="695" bestFit="1" customWidth="1"/>
    <col min="28" max="28" width="9.3984375" style="695" bestFit="1" customWidth="1"/>
    <col min="29" max="29" width="9.69921875" style="695" bestFit="1" customWidth="1"/>
    <col min="30" max="30" width="10.69921875" style="695" bestFit="1" customWidth="1"/>
    <col min="31" max="31" width="10.3984375" style="695" bestFit="1" customWidth="1"/>
    <col min="32" max="32" width="11.09765625" style="695" bestFit="1" customWidth="1"/>
    <col min="33" max="33" width="1.5" style="695" customWidth="1"/>
    <col min="34" max="34" width="33" style="844" bestFit="1" customWidth="1"/>
    <col min="35" max="36" width="10.09765625" style="695" bestFit="1" customWidth="1"/>
    <col min="37" max="38" width="9.69921875" style="695" bestFit="1" customWidth="1"/>
    <col min="39" max="39" width="10.69921875" style="695" bestFit="1" customWidth="1"/>
    <col min="40" max="40" width="11.09765625" style="695" bestFit="1" customWidth="1"/>
    <col min="41" max="41" width="1.5" style="695" customWidth="1"/>
    <col min="42" max="42" width="33" style="844" bestFit="1" customWidth="1"/>
    <col min="43" max="43" width="9.69921875" style="695" bestFit="1" customWidth="1"/>
    <col min="44" max="44" width="10.69921875" style="695" bestFit="1" customWidth="1"/>
    <col min="45" max="46" width="11.09765625" style="695" bestFit="1" customWidth="1"/>
    <col min="47" max="47" width="10.09765625" style="695" bestFit="1" customWidth="1"/>
    <col min="48" max="48" width="10.69921875" style="695" bestFit="1" customWidth="1"/>
    <col min="49" max="49" width="1.5" style="695" customWidth="1"/>
    <col min="50" max="50" width="33" style="844" bestFit="1" customWidth="1"/>
    <col min="51" max="51" width="9.69921875" style="695" bestFit="1" customWidth="1"/>
    <col min="52" max="52" width="11.09765625" style="695" bestFit="1" customWidth="1"/>
    <col min="53" max="53" width="10.3984375" style="695" bestFit="1" customWidth="1"/>
    <col min="54" max="55" width="10.69921875" style="695" bestFit="1" customWidth="1"/>
    <col min="56" max="56" width="11.09765625" style="695" bestFit="1" customWidth="1"/>
  </cols>
  <sheetData>
    <row r="1" spans="1:56" ht="14.4" thickBot="1">
      <c r="B1" s="1202" t="s">
        <v>592</v>
      </c>
      <c r="C1" s="1203" t="s">
        <v>0</v>
      </c>
      <c r="D1" s="1203"/>
      <c r="E1" s="1203"/>
      <c r="F1" s="1203"/>
      <c r="G1" s="1203"/>
      <c r="H1" s="1204"/>
      <c r="J1" s="1202" t="s">
        <v>376</v>
      </c>
      <c r="K1" s="1203"/>
      <c r="L1" s="1203"/>
      <c r="M1" s="1203"/>
      <c r="N1" s="1203"/>
      <c r="O1" s="1203"/>
      <c r="P1" s="1204"/>
      <c r="R1" s="1202" t="str">
        <f>S17</f>
        <v>MESOCOSMO 02</v>
      </c>
      <c r="S1" s="1203"/>
      <c r="T1" s="1203"/>
      <c r="U1" s="1203"/>
      <c r="V1" s="1203"/>
      <c r="W1" s="1203"/>
      <c r="X1" s="1204"/>
      <c r="Z1" s="1202" t="str">
        <f>AA17</f>
        <v>MESOCOSMO 03</v>
      </c>
      <c r="AA1" s="1203"/>
      <c r="AB1" s="1203"/>
      <c r="AC1" s="1203"/>
      <c r="AD1" s="1203"/>
      <c r="AE1" s="1203"/>
      <c r="AF1" s="1204"/>
      <c r="AH1" s="1202" t="str">
        <f>AI17</f>
        <v>MESOCOSMO 04</v>
      </c>
      <c r="AI1" s="1203"/>
      <c r="AJ1" s="1203"/>
      <c r="AK1" s="1203"/>
      <c r="AL1" s="1203"/>
      <c r="AM1" s="1203"/>
      <c r="AN1" s="1204"/>
      <c r="AP1" s="1202" t="str">
        <f>AQ17</f>
        <v>MESOCOSMO 05</v>
      </c>
      <c r="AQ1" s="1203"/>
      <c r="AR1" s="1203"/>
      <c r="AS1" s="1203"/>
      <c r="AT1" s="1203"/>
      <c r="AU1" s="1203"/>
      <c r="AV1" s="1204"/>
      <c r="AW1" s="879"/>
      <c r="AX1" s="1202" t="str">
        <f>AY17</f>
        <v>MESOCOSMO 06</v>
      </c>
      <c r="AY1" s="1203"/>
      <c r="AZ1" s="1203"/>
      <c r="BA1" s="1203"/>
      <c r="BB1" s="1203"/>
      <c r="BC1" s="1203"/>
      <c r="BD1" s="1204"/>
    </row>
    <row r="2" spans="1:56" ht="16.2" thickBot="1">
      <c r="A2" s="1205" t="s">
        <v>597</v>
      </c>
      <c r="B2" s="845"/>
      <c r="C2" s="875" t="s">
        <v>572</v>
      </c>
      <c r="D2" s="876" t="s">
        <v>573</v>
      </c>
      <c r="E2" s="876" t="s">
        <v>574</v>
      </c>
      <c r="F2" s="876" t="s">
        <v>575</v>
      </c>
      <c r="G2" s="876" t="s">
        <v>576</v>
      </c>
      <c r="H2" s="877" t="s">
        <v>577</v>
      </c>
      <c r="J2" s="845"/>
      <c r="K2" s="875" t="s">
        <v>572</v>
      </c>
      <c r="L2" s="876" t="s">
        <v>573</v>
      </c>
      <c r="M2" s="876" t="s">
        <v>574</v>
      </c>
      <c r="N2" s="876" t="s">
        <v>575</v>
      </c>
      <c r="O2" s="876" t="s">
        <v>576</v>
      </c>
      <c r="P2" s="877" t="s">
        <v>577</v>
      </c>
      <c r="R2" s="845"/>
      <c r="S2" s="875" t="s">
        <v>572</v>
      </c>
      <c r="T2" s="876" t="s">
        <v>573</v>
      </c>
      <c r="U2" s="876" t="s">
        <v>574</v>
      </c>
      <c r="V2" s="876" t="s">
        <v>575</v>
      </c>
      <c r="W2" s="876" t="s">
        <v>576</v>
      </c>
      <c r="X2" s="877" t="s">
        <v>577</v>
      </c>
      <c r="Z2" s="845"/>
      <c r="AA2" s="875" t="s">
        <v>572</v>
      </c>
      <c r="AB2" s="876" t="s">
        <v>573</v>
      </c>
      <c r="AC2" s="876" t="s">
        <v>574</v>
      </c>
      <c r="AD2" s="876" t="s">
        <v>575</v>
      </c>
      <c r="AE2" s="876" t="s">
        <v>576</v>
      </c>
      <c r="AF2" s="877" t="s">
        <v>577</v>
      </c>
      <c r="AH2" s="845"/>
      <c r="AI2" s="875" t="s">
        <v>572</v>
      </c>
      <c r="AJ2" s="876" t="s">
        <v>573</v>
      </c>
      <c r="AK2" s="876" t="s">
        <v>574</v>
      </c>
      <c r="AL2" s="876" t="s">
        <v>575</v>
      </c>
      <c r="AM2" s="876" t="s">
        <v>576</v>
      </c>
      <c r="AN2" s="877" t="s">
        <v>577</v>
      </c>
      <c r="AP2" s="880"/>
      <c r="AQ2" s="875" t="s">
        <v>572</v>
      </c>
      <c r="AR2" s="876" t="s">
        <v>573</v>
      </c>
      <c r="AS2" s="876" t="s">
        <v>574</v>
      </c>
      <c r="AT2" s="876" t="s">
        <v>575</v>
      </c>
      <c r="AU2" s="876" t="s">
        <v>576</v>
      </c>
      <c r="AV2" s="877" t="s">
        <v>577</v>
      </c>
      <c r="AW2" s="845"/>
      <c r="AX2" s="880"/>
      <c r="AY2" s="875" t="s">
        <v>572</v>
      </c>
      <c r="AZ2" s="876" t="s">
        <v>573</v>
      </c>
      <c r="BA2" s="876" t="s">
        <v>574</v>
      </c>
      <c r="BB2" s="876" t="s">
        <v>575</v>
      </c>
      <c r="BC2" s="876" t="s">
        <v>576</v>
      </c>
      <c r="BD2" s="877" t="s">
        <v>577</v>
      </c>
    </row>
    <row r="3" spans="1:56">
      <c r="A3" s="1205"/>
      <c r="B3" s="866" t="s">
        <v>578</v>
      </c>
      <c r="C3" s="867">
        <v>24</v>
      </c>
      <c r="D3" s="867">
        <v>26</v>
      </c>
      <c r="E3" s="867">
        <v>37</v>
      </c>
      <c r="F3" s="867">
        <v>35</v>
      </c>
      <c r="G3" s="867">
        <v>28</v>
      </c>
      <c r="H3" s="868">
        <v>28</v>
      </c>
      <c r="J3" s="866" t="s">
        <v>578</v>
      </c>
      <c r="K3" s="867">
        <v>28</v>
      </c>
      <c r="L3" s="867">
        <v>35</v>
      </c>
      <c r="M3" s="867">
        <v>35</v>
      </c>
      <c r="N3" s="867">
        <v>37</v>
      </c>
      <c r="O3" s="867">
        <v>36</v>
      </c>
      <c r="P3" s="868">
        <v>32</v>
      </c>
      <c r="R3" s="866" t="s">
        <v>578</v>
      </c>
      <c r="S3" s="867">
        <v>28</v>
      </c>
      <c r="T3" s="867">
        <v>35</v>
      </c>
      <c r="U3" s="867">
        <v>35</v>
      </c>
      <c r="V3" s="867">
        <v>37</v>
      </c>
      <c r="W3" s="867">
        <v>36</v>
      </c>
      <c r="X3" s="868">
        <v>32</v>
      </c>
      <c r="Z3" s="866" t="s">
        <v>578</v>
      </c>
      <c r="AA3" s="867">
        <v>26</v>
      </c>
      <c r="AB3" s="867">
        <v>32</v>
      </c>
      <c r="AC3" s="867">
        <v>34</v>
      </c>
      <c r="AD3" s="867">
        <v>41</v>
      </c>
      <c r="AE3" s="867">
        <v>37</v>
      </c>
      <c r="AF3" s="868">
        <v>35</v>
      </c>
      <c r="AH3" s="866" t="s">
        <v>578</v>
      </c>
      <c r="AI3" s="867">
        <v>22</v>
      </c>
      <c r="AJ3" s="867">
        <v>21</v>
      </c>
      <c r="AK3" s="867">
        <v>31</v>
      </c>
      <c r="AL3" s="867">
        <v>34</v>
      </c>
      <c r="AM3" s="867">
        <v>25</v>
      </c>
      <c r="AN3" s="868">
        <v>30</v>
      </c>
      <c r="AP3" s="866" t="s">
        <v>578</v>
      </c>
      <c r="AQ3" s="867">
        <v>26</v>
      </c>
      <c r="AR3" s="867">
        <v>33</v>
      </c>
      <c r="AS3" s="867">
        <v>38</v>
      </c>
      <c r="AT3" s="867">
        <v>37</v>
      </c>
      <c r="AU3" s="867">
        <v>27</v>
      </c>
      <c r="AV3" s="868">
        <v>34</v>
      </c>
      <c r="AW3" s="878"/>
      <c r="AX3" s="866" t="s">
        <v>578</v>
      </c>
      <c r="AY3" s="867">
        <v>18</v>
      </c>
      <c r="AZ3" s="867">
        <v>32</v>
      </c>
      <c r="BA3" s="867">
        <v>32</v>
      </c>
      <c r="BB3" s="867">
        <v>34</v>
      </c>
      <c r="BC3" s="867">
        <v>22</v>
      </c>
      <c r="BD3" s="868">
        <v>29</v>
      </c>
    </row>
    <row r="4" spans="1:56">
      <c r="A4" s="1205"/>
      <c r="B4" s="869" t="s">
        <v>579</v>
      </c>
      <c r="C4" s="870">
        <v>495597.6</v>
      </c>
      <c r="D4" s="870">
        <v>426039.6</v>
      </c>
      <c r="E4" s="870">
        <v>464551.1</v>
      </c>
      <c r="F4" s="870">
        <v>1502630.4</v>
      </c>
      <c r="G4" s="870">
        <v>2822509</v>
      </c>
      <c r="H4" s="871">
        <v>2386077</v>
      </c>
      <c r="J4" s="869" t="s">
        <v>579</v>
      </c>
      <c r="K4" s="870">
        <v>520918.21</v>
      </c>
      <c r="L4" s="870">
        <v>619171.39</v>
      </c>
      <c r="M4" s="870">
        <v>914920.69</v>
      </c>
      <c r="N4" s="870">
        <v>1737856.95</v>
      </c>
      <c r="O4" s="870">
        <v>1778501.32</v>
      </c>
      <c r="P4" s="871">
        <v>1240482.8700000001</v>
      </c>
      <c r="R4" s="869" t="s">
        <v>579</v>
      </c>
      <c r="S4" s="870">
        <v>520918.21</v>
      </c>
      <c r="T4" s="870">
        <v>619171.39</v>
      </c>
      <c r="U4" s="870">
        <v>914920.69</v>
      </c>
      <c r="V4" s="870">
        <v>1737856.95</v>
      </c>
      <c r="W4" s="870">
        <v>1778501.32</v>
      </c>
      <c r="X4" s="871">
        <v>1240482.8700000001</v>
      </c>
      <c r="Z4" s="869" t="s">
        <v>579</v>
      </c>
      <c r="AA4" s="870">
        <v>454590.38</v>
      </c>
      <c r="AB4" s="870">
        <v>189924.72</v>
      </c>
      <c r="AC4" s="870">
        <v>642839.24</v>
      </c>
      <c r="AD4" s="870">
        <v>1268985.5900000001</v>
      </c>
      <c r="AE4" s="870">
        <v>1950376.12</v>
      </c>
      <c r="AF4" s="871">
        <v>2225300.35</v>
      </c>
      <c r="AH4" s="869" t="s">
        <v>579</v>
      </c>
      <c r="AI4" s="870">
        <v>429505.97</v>
      </c>
      <c r="AJ4" s="870">
        <v>394083.67</v>
      </c>
      <c r="AK4" s="870">
        <v>443539.35</v>
      </c>
      <c r="AL4" s="870">
        <v>604792.28</v>
      </c>
      <c r="AM4" s="870">
        <v>2024589.16</v>
      </c>
      <c r="AN4" s="871">
        <v>2371189.5499999998</v>
      </c>
      <c r="AP4" s="869" t="s">
        <v>579</v>
      </c>
      <c r="AQ4" s="870">
        <v>383925.81</v>
      </c>
      <c r="AR4" s="870">
        <v>3276643.13</v>
      </c>
      <c r="AS4" s="870">
        <v>2278295.33</v>
      </c>
      <c r="AT4" s="870">
        <v>7833938.71</v>
      </c>
      <c r="AU4" s="870">
        <v>1584160.96</v>
      </c>
      <c r="AV4" s="871">
        <v>2499779.13</v>
      </c>
      <c r="AW4" s="878"/>
      <c r="AX4" s="869" t="s">
        <v>579</v>
      </c>
      <c r="AY4" s="870">
        <v>406439.36</v>
      </c>
      <c r="AZ4" s="870">
        <v>2381295.5099999998</v>
      </c>
      <c r="BA4" s="870">
        <v>1805454.61</v>
      </c>
      <c r="BB4" s="870">
        <v>4397614.71</v>
      </c>
      <c r="BC4" s="870">
        <v>2698763.84</v>
      </c>
      <c r="BD4" s="871">
        <v>2495898.69</v>
      </c>
    </row>
    <row r="5" spans="1:56">
      <c r="A5" s="1205"/>
      <c r="B5" s="869" t="s">
        <v>580</v>
      </c>
      <c r="C5" s="870">
        <v>0.3931</v>
      </c>
      <c r="D5" s="870">
        <v>0.3105</v>
      </c>
      <c r="E5" s="870">
        <v>0.23419999999999999</v>
      </c>
      <c r="F5" s="870">
        <v>0.22309999999999999</v>
      </c>
      <c r="G5" s="870">
        <v>0.55369999999999997</v>
      </c>
      <c r="H5" s="871">
        <v>0.31580000000000003</v>
      </c>
      <c r="J5" s="869" t="s">
        <v>580</v>
      </c>
      <c r="K5" s="870">
        <v>0.36570000000000003</v>
      </c>
      <c r="L5" s="870">
        <v>0.59509999999999996</v>
      </c>
      <c r="M5" s="870">
        <v>0.47360000000000002</v>
      </c>
      <c r="N5" s="870">
        <v>0.3528</v>
      </c>
      <c r="O5" s="870">
        <v>0.38290000000000002</v>
      </c>
      <c r="P5" s="871">
        <v>0.37090000000000001</v>
      </c>
      <c r="R5" s="869" t="s">
        <v>580</v>
      </c>
      <c r="S5" s="870">
        <v>0.36570000000000003</v>
      </c>
      <c r="T5" s="870">
        <v>0.59509999999999996</v>
      </c>
      <c r="U5" s="870">
        <v>0.47360000000000002</v>
      </c>
      <c r="V5" s="870">
        <v>0.3528</v>
      </c>
      <c r="W5" s="870">
        <v>0.38290000000000002</v>
      </c>
      <c r="X5" s="871">
        <v>0.37090000000000001</v>
      </c>
      <c r="Z5" s="869" t="s">
        <v>580</v>
      </c>
      <c r="AA5" s="870">
        <v>0.31569999999999998</v>
      </c>
      <c r="AB5" s="870">
        <v>0.72619999999999996</v>
      </c>
      <c r="AC5" s="870">
        <v>0.57169999999999999</v>
      </c>
      <c r="AD5" s="870">
        <v>0.28460000000000002</v>
      </c>
      <c r="AE5" s="870">
        <v>0.32140000000000002</v>
      </c>
      <c r="AF5" s="871">
        <v>0.2979</v>
      </c>
      <c r="AH5" s="869" t="s">
        <v>580</v>
      </c>
      <c r="AI5" s="870">
        <v>0.34670000000000001</v>
      </c>
      <c r="AJ5" s="870">
        <v>0.29880000000000001</v>
      </c>
      <c r="AK5" s="870">
        <v>0.1963</v>
      </c>
      <c r="AL5" s="870">
        <v>0.2026</v>
      </c>
      <c r="AM5" s="870">
        <v>0.25559999999999999</v>
      </c>
      <c r="AN5" s="871">
        <v>0.32329999999999998</v>
      </c>
      <c r="AP5" s="869" t="s">
        <v>580</v>
      </c>
      <c r="AQ5" s="870">
        <v>0.30659999999999998</v>
      </c>
      <c r="AR5" s="870">
        <v>0.20330000000000001</v>
      </c>
      <c r="AS5" s="870">
        <v>0.2112</v>
      </c>
      <c r="AT5" s="870">
        <v>0.20569999999999999</v>
      </c>
      <c r="AU5" s="870">
        <v>0.27800000000000002</v>
      </c>
      <c r="AV5" s="871">
        <v>0.55569999999999997</v>
      </c>
      <c r="AW5" s="878"/>
      <c r="AX5" s="869" t="s">
        <v>580</v>
      </c>
      <c r="AY5" s="870">
        <v>0.33339999999999997</v>
      </c>
      <c r="AZ5" s="870">
        <v>0.188</v>
      </c>
      <c r="BA5" s="870">
        <v>0.18970000000000001</v>
      </c>
      <c r="BB5" s="870">
        <v>0.26400000000000001</v>
      </c>
      <c r="BC5" s="870">
        <v>0.28000000000000003</v>
      </c>
      <c r="BD5" s="871">
        <v>0.20760000000000001</v>
      </c>
    </row>
    <row r="6" spans="1:56">
      <c r="A6" s="1205"/>
      <c r="B6" s="891" t="s">
        <v>581</v>
      </c>
      <c r="C6" s="892">
        <v>0.6069</v>
      </c>
      <c r="D6" s="892">
        <v>0.6895</v>
      </c>
      <c r="E6" s="892">
        <v>0.76580000000000004</v>
      </c>
      <c r="F6" s="892">
        <v>0.77690000000000003</v>
      </c>
      <c r="G6" s="892">
        <v>0.44629999999999997</v>
      </c>
      <c r="H6" s="893">
        <v>0.68420000000000003</v>
      </c>
      <c r="J6" s="869" t="s">
        <v>581</v>
      </c>
      <c r="K6" s="870">
        <v>0.63429999999999997</v>
      </c>
      <c r="L6" s="870">
        <v>0.40489999999999998</v>
      </c>
      <c r="M6" s="870">
        <v>0.52639999999999998</v>
      </c>
      <c r="N6" s="870">
        <v>0.6472</v>
      </c>
      <c r="O6" s="870">
        <v>0.61709999999999998</v>
      </c>
      <c r="P6" s="871">
        <v>0.62909999999999999</v>
      </c>
      <c r="R6" s="869" t="s">
        <v>581</v>
      </c>
      <c r="S6" s="870">
        <v>0.63429999999999997</v>
      </c>
      <c r="T6" s="870">
        <v>0.40489999999999998</v>
      </c>
      <c r="U6" s="870">
        <v>0.52639999999999998</v>
      </c>
      <c r="V6" s="870">
        <v>0.6472</v>
      </c>
      <c r="W6" s="870">
        <v>0.61709999999999998</v>
      </c>
      <c r="X6" s="871">
        <v>0.62909999999999999</v>
      </c>
      <c r="Z6" s="869" t="s">
        <v>581</v>
      </c>
      <c r="AA6" s="870">
        <v>0.68430000000000002</v>
      </c>
      <c r="AB6" s="870">
        <v>0.27379999999999999</v>
      </c>
      <c r="AC6" s="870">
        <v>0.42830000000000001</v>
      </c>
      <c r="AD6" s="870">
        <v>0.71540000000000004</v>
      </c>
      <c r="AE6" s="870">
        <v>0.67859999999999998</v>
      </c>
      <c r="AF6" s="871">
        <v>0.70209999999999995</v>
      </c>
      <c r="AH6" s="869" t="s">
        <v>581</v>
      </c>
      <c r="AI6" s="870">
        <v>0.65329999999999999</v>
      </c>
      <c r="AJ6" s="870">
        <v>0.70120000000000005</v>
      </c>
      <c r="AK6" s="870">
        <v>0.80369999999999997</v>
      </c>
      <c r="AL6" s="870">
        <v>0.7974</v>
      </c>
      <c r="AM6" s="870">
        <v>0.74439999999999995</v>
      </c>
      <c r="AN6" s="871">
        <v>0.67669999999999997</v>
      </c>
      <c r="AP6" s="869" t="s">
        <v>581</v>
      </c>
      <c r="AQ6" s="870">
        <v>0.69340000000000002</v>
      </c>
      <c r="AR6" s="870">
        <v>0.79669999999999996</v>
      </c>
      <c r="AS6" s="870">
        <v>0.78879999999999995</v>
      </c>
      <c r="AT6" s="870">
        <v>0.79430000000000001</v>
      </c>
      <c r="AU6" s="870">
        <v>0.72199999999999998</v>
      </c>
      <c r="AV6" s="871">
        <v>0.44429999999999997</v>
      </c>
      <c r="AW6" s="878"/>
      <c r="AX6" s="869" t="s">
        <v>581</v>
      </c>
      <c r="AY6" s="870">
        <v>0.66659999999999997</v>
      </c>
      <c r="AZ6" s="870">
        <v>0.81200000000000006</v>
      </c>
      <c r="BA6" s="870">
        <v>0.81030000000000002</v>
      </c>
      <c r="BB6" s="870">
        <v>0.73599999999999999</v>
      </c>
      <c r="BC6" s="870">
        <v>0.72</v>
      </c>
      <c r="BD6" s="871">
        <v>0.79239999999999999</v>
      </c>
    </row>
    <row r="7" spans="1:56">
      <c r="A7" s="1205"/>
      <c r="B7" s="891" t="s">
        <v>582</v>
      </c>
      <c r="C7" s="892">
        <v>1.234</v>
      </c>
      <c r="D7" s="892">
        <v>1.534</v>
      </c>
      <c r="E7" s="892">
        <v>1.8140000000000001</v>
      </c>
      <c r="F7" s="892">
        <v>1.9410000000000001</v>
      </c>
      <c r="G7" s="892">
        <v>1.069</v>
      </c>
      <c r="H7" s="893">
        <v>1.6359999999999999</v>
      </c>
      <c r="J7" s="869" t="s">
        <v>582</v>
      </c>
      <c r="K7" s="870">
        <v>1.379</v>
      </c>
      <c r="L7" s="870">
        <v>0.90700000000000003</v>
      </c>
      <c r="M7" s="870">
        <v>1.3440000000000001</v>
      </c>
      <c r="N7" s="870">
        <v>1.6180000000000001</v>
      </c>
      <c r="O7" s="870">
        <v>1.486</v>
      </c>
      <c r="P7" s="871">
        <v>1.4339999999999999</v>
      </c>
      <c r="R7" s="869" t="s">
        <v>582</v>
      </c>
      <c r="S7" s="870">
        <v>1.379</v>
      </c>
      <c r="T7" s="870">
        <v>0.90700000000000003</v>
      </c>
      <c r="U7" s="870">
        <v>1.3440000000000001</v>
      </c>
      <c r="V7" s="870">
        <v>1.6180000000000001</v>
      </c>
      <c r="W7" s="870">
        <v>1.486</v>
      </c>
      <c r="X7" s="871">
        <v>1.4339999999999999</v>
      </c>
      <c r="Z7" s="869" t="s">
        <v>582</v>
      </c>
      <c r="AA7" s="870">
        <v>1.575</v>
      </c>
      <c r="AB7" s="870">
        <v>0.71279999999999999</v>
      </c>
      <c r="AC7" s="870">
        <v>1.137</v>
      </c>
      <c r="AD7" s="870">
        <v>1.8520000000000001</v>
      </c>
      <c r="AE7" s="870">
        <v>1.5860000000000001</v>
      </c>
      <c r="AF7" s="871">
        <v>1.615</v>
      </c>
      <c r="AH7" s="869" t="s">
        <v>582</v>
      </c>
      <c r="AI7" s="870">
        <v>1.3779999999999999</v>
      </c>
      <c r="AJ7" s="870">
        <v>1.573</v>
      </c>
      <c r="AK7" s="870">
        <v>1.899</v>
      </c>
      <c r="AL7" s="870">
        <v>1.905</v>
      </c>
      <c r="AM7" s="870">
        <v>1.6479999999999999</v>
      </c>
      <c r="AN7" s="871">
        <v>1.5089999999999999</v>
      </c>
      <c r="AP7" s="869" t="s">
        <v>582</v>
      </c>
      <c r="AQ7" s="870">
        <v>1.5820000000000001</v>
      </c>
      <c r="AR7" s="870">
        <v>1.877</v>
      </c>
      <c r="AS7" s="870">
        <v>1.968</v>
      </c>
      <c r="AT7" s="870">
        <v>2.0270000000000001</v>
      </c>
      <c r="AU7" s="870">
        <v>1.5369999999999999</v>
      </c>
      <c r="AV7" s="871">
        <v>1.014</v>
      </c>
      <c r="AW7" s="878"/>
      <c r="AX7" s="869" t="s">
        <v>582</v>
      </c>
      <c r="AY7" s="870">
        <v>1.403</v>
      </c>
      <c r="AZ7" s="870">
        <v>1.911</v>
      </c>
      <c r="BA7" s="870">
        <v>1.9570000000000001</v>
      </c>
      <c r="BB7" s="870">
        <v>1.748</v>
      </c>
      <c r="BC7" s="870">
        <v>1.4950000000000001</v>
      </c>
      <c r="BD7" s="871">
        <v>1.806</v>
      </c>
    </row>
    <row r="8" spans="1:56">
      <c r="A8" s="1205"/>
      <c r="B8" s="869" t="s">
        <v>583</v>
      </c>
      <c r="C8" s="870">
        <v>0.1431</v>
      </c>
      <c r="D8" s="870">
        <v>0.17829999999999999</v>
      </c>
      <c r="E8" s="870">
        <v>0.16569999999999999</v>
      </c>
      <c r="F8" s="870">
        <v>0.1991</v>
      </c>
      <c r="G8" s="870">
        <v>0.104</v>
      </c>
      <c r="H8" s="871">
        <v>0.18329999999999999</v>
      </c>
      <c r="J8" s="869" t="s">
        <v>583</v>
      </c>
      <c r="K8" s="870">
        <v>0.14180000000000001</v>
      </c>
      <c r="L8" s="870">
        <v>7.077E-2</v>
      </c>
      <c r="M8" s="870">
        <v>0.1096</v>
      </c>
      <c r="N8" s="870">
        <v>0.1363</v>
      </c>
      <c r="O8" s="870">
        <v>0.12280000000000001</v>
      </c>
      <c r="P8" s="871">
        <v>0.13109999999999999</v>
      </c>
      <c r="R8" s="869" t="s">
        <v>583</v>
      </c>
      <c r="S8" s="870">
        <v>0.14180000000000001</v>
      </c>
      <c r="T8" s="870">
        <v>7.077E-2</v>
      </c>
      <c r="U8" s="870">
        <v>0.1096</v>
      </c>
      <c r="V8" s="870">
        <v>0.1363</v>
      </c>
      <c r="W8" s="870">
        <v>0.12280000000000001</v>
      </c>
      <c r="X8" s="871">
        <v>0.13109999999999999</v>
      </c>
      <c r="Z8" s="869" t="s">
        <v>583</v>
      </c>
      <c r="AA8" s="870">
        <v>0.18579999999999999</v>
      </c>
      <c r="AB8" s="870">
        <v>6.3740000000000005E-2</v>
      </c>
      <c r="AC8" s="870">
        <v>9.1700000000000004E-2</v>
      </c>
      <c r="AD8" s="870">
        <v>0.15540000000000001</v>
      </c>
      <c r="AE8" s="870">
        <v>0.1321</v>
      </c>
      <c r="AF8" s="871">
        <v>0.14369999999999999</v>
      </c>
      <c r="AH8" s="869" t="s">
        <v>583</v>
      </c>
      <c r="AI8" s="870">
        <v>0.18029999999999999</v>
      </c>
      <c r="AJ8" s="870">
        <v>0.22950000000000001</v>
      </c>
      <c r="AK8" s="870">
        <v>0.2155</v>
      </c>
      <c r="AL8" s="870">
        <v>0.1976</v>
      </c>
      <c r="AM8" s="870">
        <v>0.20780000000000001</v>
      </c>
      <c r="AN8" s="871">
        <v>0.1507</v>
      </c>
      <c r="AP8" s="869" t="s">
        <v>583</v>
      </c>
      <c r="AQ8" s="870">
        <v>0.18709999999999999</v>
      </c>
      <c r="AR8" s="870">
        <v>0.19800000000000001</v>
      </c>
      <c r="AS8" s="870">
        <v>0.18840000000000001</v>
      </c>
      <c r="AT8" s="870">
        <v>0.20519999999999999</v>
      </c>
      <c r="AU8" s="870">
        <v>0.17230000000000001</v>
      </c>
      <c r="AV8" s="871">
        <v>8.1100000000000005E-2</v>
      </c>
      <c r="AW8" s="878"/>
      <c r="AX8" s="869" t="s">
        <v>583</v>
      </c>
      <c r="AY8" s="870">
        <v>0.22589999999999999</v>
      </c>
      <c r="AZ8" s="870">
        <v>0.2112</v>
      </c>
      <c r="BA8" s="870">
        <v>0.22109999999999999</v>
      </c>
      <c r="BB8" s="870">
        <v>0.16880000000000001</v>
      </c>
      <c r="BC8" s="870">
        <v>0.2026</v>
      </c>
      <c r="BD8" s="871">
        <v>0.2099</v>
      </c>
    </row>
    <row r="9" spans="1:56">
      <c r="A9" s="1205"/>
      <c r="B9" s="869" t="s">
        <v>584</v>
      </c>
      <c r="C9" s="870">
        <v>1.234</v>
      </c>
      <c r="D9" s="870">
        <v>1.5329999999999999</v>
      </c>
      <c r="E9" s="870">
        <v>1.8129999999999999</v>
      </c>
      <c r="F9" s="870">
        <v>1.9410000000000001</v>
      </c>
      <c r="G9" s="870">
        <v>1.069</v>
      </c>
      <c r="H9" s="871">
        <v>1.6359999999999999</v>
      </c>
      <c r="J9" s="869" t="s">
        <v>584</v>
      </c>
      <c r="K9" s="870">
        <v>1.3779999999999999</v>
      </c>
      <c r="L9" s="870">
        <v>0.90680000000000005</v>
      </c>
      <c r="M9" s="870">
        <v>1.3440000000000001</v>
      </c>
      <c r="N9" s="870">
        <v>1.6180000000000001</v>
      </c>
      <c r="O9" s="870">
        <v>1.486</v>
      </c>
      <c r="P9" s="871">
        <v>1.4339999999999999</v>
      </c>
      <c r="R9" s="869" t="s">
        <v>584</v>
      </c>
      <c r="S9" s="870">
        <v>1.3779999999999999</v>
      </c>
      <c r="T9" s="870">
        <v>0.90680000000000005</v>
      </c>
      <c r="U9" s="870">
        <v>1.3440000000000001</v>
      </c>
      <c r="V9" s="870">
        <v>1.6180000000000001</v>
      </c>
      <c r="W9" s="870">
        <v>1.486</v>
      </c>
      <c r="X9" s="871">
        <v>1.4339999999999999</v>
      </c>
      <c r="Z9" s="869" t="s">
        <v>584</v>
      </c>
      <c r="AA9" s="870">
        <v>1.575</v>
      </c>
      <c r="AB9" s="870">
        <v>0.71230000000000004</v>
      </c>
      <c r="AC9" s="870">
        <v>1.137</v>
      </c>
      <c r="AD9" s="870">
        <v>1.8520000000000001</v>
      </c>
      <c r="AE9" s="870">
        <v>1.5860000000000001</v>
      </c>
      <c r="AF9" s="871">
        <v>1.615</v>
      </c>
      <c r="AH9" s="869" t="s">
        <v>584</v>
      </c>
      <c r="AI9" s="870">
        <v>1.3779999999999999</v>
      </c>
      <c r="AJ9" s="870">
        <v>1.5720000000000001</v>
      </c>
      <c r="AK9" s="870">
        <v>1.899</v>
      </c>
      <c r="AL9" s="870">
        <v>1.905</v>
      </c>
      <c r="AM9" s="870">
        <v>1.6479999999999999</v>
      </c>
      <c r="AN9" s="871">
        <v>1.508</v>
      </c>
      <c r="AP9" s="869" t="s">
        <v>584</v>
      </c>
      <c r="AQ9" s="870">
        <v>1.5820000000000001</v>
      </c>
      <c r="AR9" s="870">
        <v>1.877</v>
      </c>
      <c r="AS9" s="870">
        <v>1.968</v>
      </c>
      <c r="AT9" s="870">
        <v>2.0270000000000001</v>
      </c>
      <c r="AU9" s="870">
        <v>1.5369999999999999</v>
      </c>
      <c r="AV9" s="871">
        <v>1.014</v>
      </c>
      <c r="AW9" s="878"/>
      <c r="AX9" s="869" t="s">
        <v>584</v>
      </c>
      <c r="AY9" s="870">
        <v>1.4019999999999999</v>
      </c>
      <c r="AZ9" s="870">
        <v>1.911</v>
      </c>
      <c r="BA9" s="870">
        <v>1.956</v>
      </c>
      <c r="BB9" s="870">
        <v>1.748</v>
      </c>
      <c r="BC9" s="870">
        <v>1.4950000000000001</v>
      </c>
      <c r="BD9" s="871">
        <v>1.806</v>
      </c>
    </row>
    <row r="10" spans="1:56">
      <c r="A10" s="1205"/>
      <c r="B10" s="869" t="s">
        <v>585</v>
      </c>
      <c r="C10" s="870">
        <v>3.4090000000000002E-2</v>
      </c>
      <c r="D10" s="870">
        <v>3.9829999999999997E-2</v>
      </c>
      <c r="E10" s="870">
        <v>5.4289999999999998E-2</v>
      </c>
      <c r="F10" s="870">
        <v>2.8549999999999999E-2</v>
      </c>
      <c r="G10" s="870">
        <v>1.6670000000000001E-2</v>
      </c>
      <c r="H10" s="871">
        <v>1.813E-2</v>
      </c>
      <c r="J10" s="869" t="s">
        <v>585</v>
      </c>
      <c r="K10" s="870">
        <v>3.8789999999999998E-2</v>
      </c>
      <c r="L10" s="870">
        <v>4.4479999999999999E-2</v>
      </c>
      <c r="M10" s="870">
        <v>3.6589999999999998E-2</v>
      </c>
      <c r="N10" s="870">
        <v>2.8070000000000001E-2</v>
      </c>
      <c r="O10" s="870">
        <v>2.699E-2</v>
      </c>
      <c r="P10" s="871">
        <v>2.8729999999999999E-2</v>
      </c>
      <c r="R10" s="869" t="s">
        <v>585</v>
      </c>
      <c r="S10" s="870">
        <v>3.8789999999999998E-2</v>
      </c>
      <c r="T10" s="870">
        <v>4.4479999999999999E-2</v>
      </c>
      <c r="U10" s="870">
        <v>3.6589999999999998E-2</v>
      </c>
      <c r="V10" s="870">
        <v>2.8070000000000001E-2</v>
      </c>
      <c r="W10" s="870">
        <v>2.699E-2</v>
      </c>
      <c r="X10" s="871">
        <v>2.8729999999999999E-2</v>
      </c>
      <c r="Z10" s="869" t="s">
        <v>585</v>
      </c>
      <c r="AA10" s="870">
        <v>3.8559999999999997E-2</v>
      </c>
      <c r="AB10" s="870">
        <v>7.3429999999999995E-2</v>
      </c>
      <c r="AC10" s="870">
        <v>4.2410000000000003E-2</v>
      </c>
      <c r="AD10" s="870">
        <v>3.6400000000000002E-2</v>
      </c>
      <c r="AE10" s="870">
        <v>2.649E-2</v>
      </c>
      <c r="AF10" s="871">
        <v>2.3460000000000002E-2</v>
      </c>
      <c r="AH10" s="869" t="s">
        <v>585</v>
      </c>
      <c r="AI10" s="870">
        <v>3.3570000000000003E-2</v>
      </c>
      <c r="AJ10" s="870">
        <v>3.3450000000000001E-2</v>
      </c>
      <c r="AK10" s="870">
        <v>4.6550000000000001E-2</v>
      </c>
      <c r="AL10" s="870">
        <v>4.3720000000000002E-2</v>
      </c>
      <c r="AM10" s="870">
        <v>1.7569999999999999E-2</v>
      </c>
      <c r="AN10" s="871">
        <v>1.9480000000000001E-2</v>
      </c>
      <c r="AP10" s="869" t="s">
        <v>585</v>
      </c>
      <c r="AQ10" s="870">
        <v>4.1959999999999997E-2</v>
      </c>
      <c r="AR10" s="870">
        <v>1.823E-2</v>
      </c>
      <c r="AS10" s="870">
        <v>2.5180000000000001E-2</v>
      </c>
      <c r="AT10" s="870">
        <v>1.3220000000000001E-2</v>
      </c>
      <c r="AU10" s="870">
        <v>2.145E-2</v>
      </c>
      <c r="AV10" s="871">
        <v>2.1499999999999998E-2</v>
      </c>
      <c r="AW10" s="878"/>
      <c r="AX10" s="869" t="s">
        <v>585</v>
      </c>
      <c r="AY10" s="870">
        <v>2.8230000000000002E-2</v>
      </c>
      <c r="AZ10" s="870">
        <v>2.0740000000000001E-2</v>
      </c>
      <c r="BA10" s="870">
        <v>2.3820000000000001E-2</v>
      </c>
      <c r="BB10" s="870">
        <v>1.6209999999999999E-2</v>
      </c>
      <c r="BC10" s="870">
        <v>1.3390000000000001E-2</v>
      </c>
      <c r="BD10" s="871">
        <v>1.8360000000000001E-2</v>
      </c>
    </row>
    <row r="11" spans="1:56">
      <c r="A11" s="1205"/>
      <c r="B11" s="869" t="s">
        <v>586</v>
      </c>
      <c r="C11" s="870">
        <v>1.754</v>
      </c>
      <c r="D11" s="870">
        <v>1.929</v>
      </c>
      <c r="E11" s="870">
        <v>2.7589999999999999</v>
      </c>
      <c r="F11" s="870">
        <v>2.391</v>
      </c>
      <c r="G11" s="870">
        <v>1.8180000000000001</v>
      </c>
      <c r="H11" s="871">
        <v>1.839</v>
      </c>
      <c r="J11" s="869" t="s">
        <v>586</v>
      </c>
      <c r="K11" s="870">
        <v>2.0510000000000002</v>
      </c>
      <c r="L11" s="870">
        <v>2.5489999999999999</v>
      </c>
      <c r="M11" s="870">
        <v>2.4769999999999999</v>
      </c>
      <c r="N11" s="870">
        <v>2.5059999999999998</v>
      </c>
      <c r="O11" s="870">
        <v>2.4319999999999999</v>
      </c>
      <c r="P11" s="871">
        <v>2.2090000000000001</v>
      </c>
      <c r="R11" s="869" t="s">
        <v>586</v>
      </c>
      <c r="S11" s="870">
        <v>2.0510000000000002</v>
      </c>
      <c r="T11" s="870">
        <v>2.5489999999999999</v>
      </c>
      <c r="U11" s="870">
        <v>2.4769999999999999</v>
      </c>
      <c r="V11" s="870">
        <v>2.5059999999999998</v>
      </c>
      <c r="W11" s="870">
        <v>2.4319999999999999</v>
      </c>
      <c r="X11" s="871">
        <v>2.2090000000000001</v>
      </c>
      <c r="Z11" s="869" t="s">
        <v>586</v>
      </c>
      <c r="AA11" s="870">
        <v>1.919</v>
      </c>
      <c r="AB11" s="870">
        <v>2.5510000000000002</v>
      </c>
      <c r="AC11" s="870">
        <v>2.468</v>
      </c>
      <c r="AD11" s="870">
        <v>2.8460000000000001</v>
      </c>
      <c r="AE11" s="870">
        <v>2.4860000000000002</v>
      </c>
      <c r="AF11" s="871">
        <v>2.3260000000000001</v>
      </c>
      <c r="AH11" s="869" t="s">
        <v>586</v>
      </c>
      <c r="AI11" s="870">
        <v>1.619</v>
      </c>
      <c r="AJ11" s="870">
        <v>1.552</v>
      </c>
      <c r="AK11" s="870">
        <v>2.3069999999999999</v>
      </c>
      <c r="AL11" s="870">
        <v>2.4790000000000001</v>
      </c>
      <c r="AM11" s="870">
        <v>1.653</v>
      </c>
      <c r="AN11" s="871">
        <v>1.976</v>
      </c>
      <c r="AP11" s="869" t="s">
        <v>586</v>
      </c>
      <c r="AQ11" s="870">
        <v>1.944</v>
      </c>
      <c r="AR11" s="870">
        <v>2.133</v>
      </c>
      <c r="AS11" s="870">
        <v>2.528</v>
      </c>
      <c r="AT11" s="870">
        <v>2.2679999999999998</v>
      </c>
      <c r="AU11" s="870">
        <v>1.821</v>
      </c>
      <c r="AV11" s="871">
        <v>2.2400000000000002</v>
      </c>
      <c r="AW11" s="878"/>
      <c r="AX11" s="869" t="s">
        <v>586</v>
      </c>
      <c r="AY11" s="870">
        <v>1.3160000000000001</v>
      </c>
      <c r="AZ11" s="870">
        <v>2.1110000000000002</v>
      </c>
      <c r="BA11" s="870">
        <v>2.1520000000000001</v>
      </c>
      <c r="BB11" s="870">
        <v>2.157</v>
      </c>
      <c r="BC11" s="870">
        <v>1.4179999999999999</v>
      </c>
      <c r="BD11" s="871">
        <v>1.901</v>
      </c>
    </row>
    <row r="12" spans="1:56">
      <c r="A12" s="1205"/>
      <c r="B12" s="891" t="s">
        <v>587</v>
      </c>
      <c r="C12" s="892">
        <v>0.38829999999999998</v>
      </c>
      <c r="D12" s="892">
        <v>0.47070000000000001</v>
      </c>
      <c r="E12" s="892">
        <v>0.50219999999999998</v>
      </c>
      <c r="F12" s="892">
        <v>0.54600000000000004</v>
      </c>
      <c r="G12" s="892">
        <v>0.32069999999999999</v>
      </c>
      <c r="H12" s="893">
        <v>0.4909</v>
      </c>
      <c r="J12" s="869" t="s">
        <v>587</v>
      </c>
      <c r="K12" s="870">
        <v>0.41370000000000001</v>
      </c>
      <c r="L12" s="870">
        <v>0.25509999999999999</v>
      </c>
      <c r="M12" s="870">
        <v>0.378</v>
      </c>
      <c r="N12" s="870">
        <v>0.4481</v>
      </c>
      <c r="O12" s="870">
        <v>0.4148</v>
      </c>
      <c r="P12" s="871">
        <v>0.4138</v>
      </c>
      <c r="R12" s="869" t="s">
        <v>587</v>
      </c>
      <c r="S12" s="870">
        <v>0.41370000000000001</v>
      </c>
      <c r="T12" s="870">
        <v>0.25509999999999999</v>
      </c>
      <c r="U12" s="870">
        <v>0.378</v>
      </c>
      <c r="V12" s="870">
        <v>0.4481</v>
      </c>
      <c r="W12" s="870">
        <v>0.4148</v>
      </c>
      <c r="X12" s="871">
        <v>0.4138</v>
      </c>
      <c r="Z12" s="869" t="s">
        <v>587</v>
      </c>
      <c r="AA12" s="870">
        <v>0.48349999999999999</v>
      </c>
      <c r="AB12" s="870">
        <v>0.20569999999999999</v>
      </c>
      <c r="AC12" s="870">
        <v>0.32250000000000001</v>
      </c>
      <c r="AD12" s="870">
        <v>0.49859999999999999</v>
      </c>
      <c r="AE12" s="870">
        <v>0.43930000000000002</v>
      </c>
      <c r="AF12" s="871">
        <v>0.45440000000000003</v>
      </c>
      <c r="AH12" s="869" t="s">
        <v>587</v>
      </c>
      <c r="AI12" s="870">
        <v>0.44569999999999999</v>
      </c>
      <c r="AJ12" s="870">
        <v>0.51649999999999996</v>
      </c>
      <c r="AK12" s="870">
        <v>0.55300000000000005</v>
      </c>
      <c r="AL12" s="870">
        <v>0.54020000000000001</v>
      </c>
      <c r="AM12" s="870">
        <v>0.51190000000000002</v>
      </c>
      <c r="AN12" s="871">
        <v>0.44350000000000001</v>
      </c>
      <c r="AP12" s="869" t="s">
        <v>587</v>
      </c>
      <c r="AQ12" s="870">
        <v>0.48559999999999998</v>
      </c>
      <c r="AR12" s="870">
        <v>0.53690000000000004</v>
      </c>
      <c r="AS12" s="870">
        <v>0.54110000000000003</v>
      </c>
      <c r="AT12" s="870">
        <v>0.56140000000000001</v>
      </c>
      <c r="AU12" s="870">
        <v>0.46639999999999998</v>
      </c>
      <c r="AV12" s="871">
        <v>0.28760000000000002</v>
      </c>
      <c r="AW12" s="878"/>
      <c r="AX12" s="869" t="s">
        <v>587</v>
      </c>
      <c r="AY12" s="870">
        <v>0.48530000000000001</v>
      </c>
      <c r="AZ12" s="870">
        <v>0.55130000000000001</v>
      </c>
      <c r="BA12" s="870">
        <v>0.5645</v>
      </c>
      <c r="BB12" s="870">
        <v>0.49559999999999998</v>
      </c>
      <c r="BC12" s="870">
        <v>0.48359999999999997</v>
      </c>
      <c r="BD12" s="871">
        <v>0.53639999999999999</v>
      </c>
    </row>
    <row r="13" spans="1:56">
      <c r="A13" s="1205"/>
      <c r="B13" s="869" t="s">
        <v>588</v>
      </c>
      <c r="C13" s="870">
        <v>1.9259999999999999</v>
      </c>
      <c r="D13" s="870">
        <v>2.13</v>
      </c>
      <c r="E13" s="870">
        <v>3.105</v>
      </c>
      <c r="F13" s="870">
        <v>2.641</v>
      </c>
      <c r="G13" s="870">
        <v>1.976</v>
      </c>
      <c r="H13" s="871">
        <v>2.0009999999999999</v>
      </c>
      <c r="J13" s="869" t="s">
        <v>588</v>
      </c>
      <c r="K13" s="870">
        <v>2.2679999999999998</v>
      </c>
      <c r="L13" s="870">
        <v>2.8479999999999999</v>
      </c>
      <c r="M13" s="870">
        <v>2.7530000000000001</v>
      </c>
      <c r="N13" s="870">
        <v>2.7719999999999998</v>
      </c>
      <c r="O13" s="870">
        <v>2.6859999999999999</v>
      </c>
      <c r="P13" s="871">
        <v>2.4350000000000001</v>
      </c>
      <c r="R13" s="869" t="s">
        <v>588</v>
      </c>
      <c r="S13" s="870">
        <v>2.2679999999999998</v>
      </c>
      <c r="T13" s="870">
        <v>2.8479999999999999</v>
      </c>
      <c r="U13" s="870">
        <v>2.7530000000000001</v>
      </c>
      <c r="V13" s="870">
        <v>2.7719999999999998</v>
      </c>
      <c r="W13" s="870">
        <v>2.6859999999999999</v>
      </c>
      <c r="X13" s="871">
        <v>2.4350000000000001</v>
      </c>
      <c r="Z13" s="869" t="s">
        <v>588</v>
      </c>
      <c r="AA13" s="870">
        <v>2.1179999999999999</v>
      </c>
      <c r="AB13" s="870">
        <v>2.8839999999999999</v>
      </c>
      <c r="AC13" s="870">
        <v>2.75</v>
      </c>
      <c r="AD13" s="870">
        <v>3.1789999999999998</v>
      </c>
      <c r="AE13" s="870">
        <v>2.746</v>
      </c>
      <c r="AF13" s="871">
        <v>2.5590000000000002</v>
      </c>
      <c r="AH13" s="869" t="s">
        <v>588</v>
      </c>
      <c r="AI13" s="870">
        <v>1.7749999999999999</v>
      </c>
      <c r="AJ13" s="870">
        <v>1.7</v>
      </c>
      <c r="AK13" s="870">
        <v>2.5710000000000002</v>
      </c>
      <c r="AL13" s="870">
        <v>2.7650000000000001</v>
      </c>
      <c r="AM13" s="870">
        <v>1.794</v>
      </c>
      <c r="AN13" s="871">
        <v>2.157</v>
      </c>
      <c r="AP13" s="869" t="s">
        <v>588</v>
      </c>
      <c r="AQ13" s="870">
        <v>2.15</v>
      </c>
      <c r="AR13" s="870">
        <v>2.331</v>
      </c>
      <c r="AS13" s="870">
        <v>2.7919999999999998</v>
      </c>
      <c r="AT13" s="870">
        <v>2.472</v>
      </c>
      <c r="AU13" s="870">
        <v>1.9870000000000001</v>
      </c>
      <c r="AV13" s="871">
        <v>2.4580000000000002</v>
      </c>
      <c r="AW13" s="878"/>
      <c r="AX13" s="869" t="s">
        <v>588</v>
      </c>
      <c r="AY13" s="870">
        <v>1.4339999999999999</v>
      </c>
      <c r="AZ13" s="870">
        <v>2.3109999999999999</v>
      </c>
      <c r="BA13" s="870">
        <v>2.3620000000000001</v>
      </c>
      <c r="BB13" s="870">
        <v>2.355</v>
      </c>
      <c r="BC13" s="870">
        <v>1.53</v>
      </c>
      <c r="BD13" s="871">
        <v>2.0710000000000002</v>
      </c>
    </row>
    <row r="14" spans="1:56">
      <c r="A14" s="1205"/>
      <c r="B14" s="869" t="s">
        <v>589</v>
      </c>
      <c r="C14" s="870">
        <v>0.50649999999999995</v>
      </c>
      <c r="D14" s="870">
        <v>0.44359999999999999</v>
      </c>
      <c r="E14" s="870">
        <v>0.36809999999999998</v>
      </c>
      <c r="F14" s="870">
        <v>0.36399999999999999</v>
      </c>
      <c r="G14" s="870">
        <v>0.73340000000000005</v>
      </c>
      <c r="H14" s="871">
        <v>0.51970000000000005</v>
      </c>
      <c r="J14" s="869" t="s">
        <v>589</v>
      </c>
      <c r="K14" s="870">
        <v>0.51339999999999997</v>
      </c>
      <c r="L14" s="870">
        <v>0.75009999999999999</v>
      </c>
      <c r="M14" s="870">
        <v>0.67630000000000001</v>
      </c>
      <c r="N14" s="870">
        <v>0.56599999999999995</v>
      </c>
      <c r="O14" s="870">
        <v>0.59119999999999995</v>
      </c>
      <c r="P14" s="871">
        <v>0.5635</v>
      </c>
      <c r="R14" s="869" t="s">
        <v>589</v>
      </c>
      <c r="S14" s="870">
        <v>0.51339999999999997</v>
      </c>
      <c r="T14" s="870">
        <v>0.75009999999999999</v>
      </c>
      <c r="U14" s="870">
        <v>0.67630000000000001</v>
      </c>
      <c r="V14" s="870">
        <v>0.56599999999999995</v>
      </c>
      <c r="W14" s="870">
        <v>0.59119999999999995</v>
      </c>
      <c r="X14" s="871">
        <v>0.5635</v>
      </c>
      <c r="Z14" s="869" t="s">
        <v>589</v>
      </c>
      <c r="AA14" s="870">
        <v>0.48309999999999997</v>
      </c>
      <c r="AB14" s="870">
        <v>0.84789999999999999</v>
      </c>
      <c r="AC14" s="870">
        <v>0.74970000000000003</v>
      </c>
      <c r="AD14" s="870">
        <v>0.48830000000000001</v>
      </c>
      <c r="AE14" s="870">
        <v>0.52270000000000005</v>
      </c>
      <c r="AF14" s="871">
        <v>0.48330000000000001</v>
      </c>
      <c r="AH14" s="869" t="s">
        <v>589</v>
      </c>
      <c r="AI14" s="870">
        <v>0.4718</v>
      </c>
      <c r="AJ14" s="870">
        <v>0.45479999999999998</v>
      </c>
      <c r="AK14" s="870">
        <v>0.26400000000000001</v>
      </c>
      <c r="AL14" s="870">
        <v>0.2787</v>
      </c>
      <c r="AM14" s="870">
        <v>0.35880000000000001</v>
      </c>
      <c r="AN14" s="871">
        <v>0.51090000000000002</v>
      </c>
      <c r="AP14" s="869" t="s">
        <v>589</v>
      </c>
      <c r="AQ14" s="870">
        <v>0.43669999999999998</v>
      </c>
      <c r="AR14" s="870">
        <v>0.3054</v>
      </c>
      <c r="AS14" s="870">
        <v>0.34910000000000002</v>
      </c>
      <c r="AT14" s="870">
        <v>0.37</v>
      </c>
      <c r="AU14" s="870">
        <v>0.39989999999999998</v>
      </c>
      <c r="AV14" s="871">
        <v>0.73150000000000004</v>
      </c>
      <c r="AW14" s="878"/>
      <c r="AX14" s="869" t="s">
        <v>589</v>
      </c>
      <c r="AY14" s="870">
        <v>0.44919999999999999</v>
      </c>
      <c r="AZ14" s="870">
        <v>0.27</v>
      </c>
      <c r="BA14" s="870">
        <v>0.28439999999999999</v>
      </c>
      <c r="BB14" s="870">
        <v>0.44790000000000002</v>
      </c>
      <c r="BC14" s="870">
        <v>0.3901</v>
      </c>
      <c r="BD14" s="871">
        <v>0.27979999999999999</v>
      </c>
    </row>
    <row r="15" spans="1:56" ht="14.4" thickBot="1">
      <c r="A15" s="1205"/>
      <c r="B15" s="872" t="s">
        <v>590</v>
      </c>
      <c r="C15" s="873">
        <v>24</v>
      </c>
      <c r="D15" s="873">
        <v>26</v>
      </c>
      <c r="E15" s="873">
        <v>37</v>
      </c>
      <c r="F15" s="873">
        <v>35</v>
      </c>
      <c r="G15" s="873">
        <v>28</v>
      </c>
      <c r="H15" s="874">
        <v>28</v>
      </c>
      <c r="J15" s="872" t="s">
        <v>590</v>
      </c>
      <c r="K15" s="873">
        <v>28</v>
      </c>
      <c r="L15" s="873">
        <v>35</v>
      </c>
      <c r="M15" s="873">
        <v>35</v>
      </c>
      <c r="N15" s="873">
        <v>37</v>
      </c>
      <c r="O15" s="873">
        <v>36</v>
      </c>
      <c r="P15" s="874">
        <v>32</v>
      </c>
      <c r="R15" s="872" t="s">
        <v>590</v>
      </c>
      <c r="S15" s="873">
        <v>28</v>
      </c>
      <c r="T15" s="873">
        <v>35</v>
      </c>
      <c r="U15" s="873">
        <v>35</v>
      </c>
      <c r="V15" s="873">
        <v>37</v>
      </c>
      <c r="W15" s="873">
        <v>36</v>
      </c>
      <c r="X15" s="874">
        <v>32</v>
      </c>
      <c r="Z15" s="872" t="s">
        <v>590</v>
      </c>
      <c r="AA15" s="873">
        <v>26</v>
      </c>
      <c r="AB15" s="873">
        <v>32</v>
      </c>
      <c r="AC15" s="873">
        <v>34</v>
      </c>
      <c r="AD15" s="873">
        <v>41</v>
      </c>
      <c r="AE15" s="873">
        <v>37</v>
      </c>
      <c r="AF15" s="874">
        <v>35</v>
      </c>
      <c r="AH15" s="872" t="s">
        <v>590</v>
      </c>
      <c r="AI15" s="873">
        <v>22</v>
      </c>
      <c r="AJ15" s="873">
        <v>21</v>
      </c>
      <c r="AK15" s="873">
        <v>31</v>
      </c>
      <c r="AL15" s="873">
        <v>34</v>
      </c>
      <c r="AM15" s="873">
        <v>25</v>
      </c>
      <c r="AN15" s="874">
        <v>30</v>
      </c>
      <c r="AP15" s="872" t="s">
        <v>590</v>
      </c>
      <c r="AQ15" s="873">
        <v>26</v>
      </c>
      <c r="AR15" s="873">
        <v>33</v>
      </c>
      <c r="AS15" s="873">
        <v>38</v>
      </c>
      <c r="AT15" s="873">
        <v>37</v>
      </c>
      <c r="AU15" s="873">
        <v>27</v>
      </c>
      <c r="AV15" s="874">
        <v>34</v>
      </c>
      <c r="AW15" s="878"/>
      <c r="AX15" s="872" t="s">
        <v>590</v>
      </c>
      <c r="AY15" s="873">
        <v>18</v>
      </c>
      <c r="AZ15" s="873">
        <v>32</v>
      </c>
      <c r="BA15" s="873">
        <v>32</v>
      </c>
      <c r="BB15" s="873">
        <v>34</v>
      </c>
      <c r="BC15" s="873">
        <v>22</v>
      </c>
      <c r="BD15" s="874">
        <v>29</v>
      </c>
    </row>
    <row r="16" spans="1:56" ht="14.4" thickBot="1"/>
    <row r="17" spans="2:56" ht="14.4" thickBot="1">
      <c r="B17" s="837"/>
      <c r="C17" s="1202" t="s">
        <v>592</v>
      </c>
      <c r="D17" s="1203"/>
      <c r="E17" s="1203"/>
      <c r="F17" s="1203"/>
      <c r="G17" s="1203"/>
      <c r="H17" s="1204"/>
      <c r="J17" s="846"/>
      <c r="K17" s="1202" t="s">
        <v>376</v>
      </c>
      <c r="L17" s="1203"/>
      <c r="M17" s="1203"/>
      <c r="N17" s="1203"/>
      <c r="O17" s="1203"/>
      <c r="P17" s="1204"/>
      <c r="R17" s="846"/>
      <c r="S17" s="1202" t="s">
        <v>384</v>
      </c>
      <c r="T17" s="1203"/>
      <c r="U17" s="1203"/>
      <c r="V17" s="1203"/>
      <c r="W17" s="1203"/>
      <c r="X17" s="1204"/>
      <c r="Z17" s="846"/>
      <c r="AA17" s="1202" t="s">
        <v>391</v>
      </c>
      <c r="AB17" s="1203"/>
      <c r="AC17" s="1203"/>
      <c r="AD17" s="1203"/>
      <c r="AE17" s="1203"/>
      <c r="AF17" s="1204"/>
      <c r="AH17" s="846"/>
      <c r="AI17" s="1202" t="s">
        <v>399</v>
      </c>
      <c r="AJ17" s="1203"/>
      <c r="AK17" s="1203"/>
      <c r="AL17" s="1203"/>
      <c r="AM17" s="1203"/>
      <c r="AN17" s="1204"/>
      <c r="AP17" s="846"/>
      <c r="AQ17" s="1202" t="s">
        <v>406</v>
      </c>
      <c r="AR17" s="1203"/>
      <c r="AS17" s="1203"/>
      <c r="AT17" s="1203"/>
      <c r="AU17" s="1203"/>
      <c r="AV17" s="1204"/>
      <c r="AX17" s="846"/>
      <c r="AY17" s="1202" t="s">
        <v>414</v>
      </c>
      <c r="AZ17" s="1203"/>
      <c r="BA17" s="1203"/>
      <c r="BB17" s="1203"/>
      <c r="BC17" s="1203"/>
      <c r="BD17" s="1204"/>
    </row>
    <row r="18" spans="2:56" ht="17.399999999999999">
      <c r="B18" s="838" t="s">
        <v>251</v>
      </c>
      <c r="C18" s="847" t="s">
        <v>572</v>
      </c>
      <c r="D18" s="848" t="s">
        <v>573</v>
      </c>
      <c r="E18" s="848" t="s">
        <v>574</v>
      </c>
      <c r="F18" s="848" t="s">
        <v>575</v>
      </c>
      <c r="G18" s="848" t="s">
        <v>576</v>
      </c>
      <c r="H18" s="849" t="s">
        <v>577</v>
      </c>
      <c r="J18" s="850" t="s">
        <v>251</v>
      </c>
      <c r="K18" s="847" t="s">
        <v>572</v>
      </c>
      <c r="L18" s="848" t="s">
        <v>573</v>
      </c>
      <c r="M18" s="848" t="s">
        <v>574</v>
      </c>
      <c r="N18" s="848" t="s">
        <v>575</v>
      </c>
      <c r="O18" s="848" t="s">
        <v>576</v>
      </c>
      <c r="P18" s="849" t="s">
        <v>577</v>
      </c>
      <c r="R18" s="850" t="s">
        <v>251</v>
      </c>
      <c r="S18" s="847" t="s">
        <v>572</v>
      </c>
      <c r="T18" s="848" t="s">
        <v>573</v>
      </c>
      <c r="U18" s="848" t="s">
        <v>574</v>
      </c>
      <c r="V18" s="848" t="s">
        <v>575</v>
      </c>
      <c r="W18" s="848" t="s">
        <v>576</v>
      </c>
      <c r="X18" s="849" t="s">
        <v>577</v>
      </c>
      <c r="Z18" s="850" t="s">
        <v>251</v>
      </c>
      <c r="AA18" s="847" t="s">
        <v>572</v>
      </c>
      <c r="AB18" s="848" t="s">
        <v>573</v>
      </c>
      <c r="AC18" s="848" t="s">
        <v>574</v>
      </c>
      <c r="AD18" s="848" t="s">
        <v>575</v>
      </c>
      <c r="AE18" s="848" t="s">
        <v>576</v>
      </c>
      <c r="AF18" s="849" t="s">
        <v>577</v>
      </c>
      <c r="AH18" s="850" t="s">
        <v>251</v>
      </c>
      <c r="AI18" s="847" t="s">
        <v>572</v>
      </c>
      <c r="AJ18" s="848" t="s">
        <v>573</v>
      </c>
      <c r="AK18" s="848" t="s">
        <v>574</v>
      </c>
      <c r="AL18" s="848" t="s">
        <v>575</v>
      </c>
      <c r="AM18" s="848" t="s">
        <v>576</v>
      </c>
      <c r="AN18" s="849" t="s">
        <v>577</v>
      </c>
      <c r="AP18" s="850" t="s">
        <v>251</v>
      </c>
      <c r="AQ18" s="847" t="s">
        <v>572</v>
      </c>
      <c r="AR18" s="848" t="s">
        <v>573</v>
      </c>
      <c r="AS18" s="848" t="s">
        <v>574</v>
      </c>
      <c r="AT18" s="848" t="s">
        <v>575</v>
      </c>
      <c r="AU18" s="848" t="s">
        <v>576</v>
      </c>
      <c r="AV18" s="849" t="s">
        <v>577</v>
      </c>
      <c r="AX18" s="850" t="s">
        <v>251</v>
      </c>
      <c r="AY18" s="847" t="s">
        <v>572</v>
      </c>
      <c r="AZ18" s="848" t="s">
        <v>573</v>
      </c>
      <c r="BA18" s="848" t="s">
        <v>574</v>
      </c>
      <c r="BB18" s="848" t="s">
        <v>575</v>
      </c>
      <c r="BC18" s="848" t="s">
        <v>576</v>
      </c>
      <c r="BD18" s="849" t="s">
        <v>577</v>
      </c>
    </row>
    <row r="19" spans="2:56" ht="15.6">
      <c r="B19" s="700" t="s">
        <v>20</v>
      </c>
      <c r="C19" s="851">
        <f>'Médias dens por dia'!E15</f>
        <v>175.30943220755222</v>
      </c>
      <c r="D19" s="852">
        <f>'Médias dens por dia'!E61</f>
        <v>1015.6354351772846</v>
      </c>
      <c r="E19" s="852">
        <f>'Médias dens por dia'!E107</f>
        <v>0</v>
      </c>
      <c r="F19" s="852">
        <f>'Médias dens por dia'!E153</f>
        <v>1229.7104253939776</v>
      </c>
      <c r="G19" s="852">
        <f>'Médias dens por dia'!E199</f>
        <v>0</v>
      </c>
      <c r="H19" s="853">
        <f>'Médias dens por dia'!E245</f>
        <v>0</v>
      </c>
      <c r="J19" s="854" t="s">
        <v>20</v>
      </c>
      <c r="K19" s="851">
        <f>'Médias dens por dia'!I15</f>
        <v>187.2795254262233</v>
      </c>
      <c r="L19" s="852">
        <f>'Médias dens por dia'!I61</f>
        <v>0</v>
      </c>
      <c r="M19" s="852">
        <f>'Médias dens por dia'!I107</f>
        <v>451.22925920348592</v>
      </c>
      <c r="N19" s="852">
        <f>'Médias dens por dia'!I153</f>
        <v>2143.50136300536</v>
      </c>
      <c r="O19" s="852">
        <f>'Médias dens por dia'!I199</f>
        <v>1934.9137444513224</v>
      </c>
      <c r="P19" s="853">
        <f>'Médias dens por dia'!I245</f>
        <v>0</v>
      </c>
      <c r="R19" s="854" t="s">
        <v>20</v>
      </c>
      <c r="S19" s="851">
        <f>'Médias dens por dia'!M15</f>
        <v>0</v>
      </c>
      <c r="T19" s="852">
        <f>'Médias dens por dia'!M61</f>
        <v>0</v>
      </c>
      <c r="U19" s="852">
        <f>'Médias dens por dia'!M107</f>
        <v>0</v>
      </c>
      <c r="V19" s="852">
        <f>'Médias dens por dia'!M153</f>
        <v>1167.9171525689248</v>
      </c>
      <c r="W19" s="852">
        <f>'Médias dens por dia'!M199</f>
        <v>305.26117784889453</v>
      </c>
      <c r="X19" s="853">
        <f>'Médias dens por dia'!M245</f>
        <v>155.03011803975829</v>
      </c>
      <c r="Z19" s="854" t="s">
        <v>20</v>
      </c>
      <c r="AA19" s="851">
        <f>'Médias dens por dia'!Q15</f>
        <v>0</v>
      </c>
      <c r="AB19" s="852">
        <f>'Médias dens por dia'!Q61</f>
        <v>0</v>
      </c>
      <c r="AC19" s="852">
        <f>'Médias dens por dia'!Q107</f>
        <v>0</v>
      </c>
      <c r="AD19" s="852">
        <f>'Médias dens por dia'!Q153</f>
        <v>723.88439269649018</v>
      </c>
      <c r="AE19" s="852">
        <f>'Médias dens por dia'!Q199</f>
        <v>524.03325692421629</v>
      </c>
      <c r="AF19" s="853">
        <f>'Médias dens por dia'!Q245</f>
        <v>0</v>
      </c>
      <c r="AH19" s="854" t="s">
        <v>20</v>
      </c>
      <c r="AI19" s="851">
        <f>'Médias dens por dia'!U15</f>
        <v>249.93727963762919</v>
      </c>
      <c r="AJ19" s="852">
        <f>'Médias dens por dia'!U61</f>
        <v>0</v>
      </c>
      <c r="AK19" s="852">
        <f>'Médias dens por dia'!U107</f>
        <v>0</v>
      </c>
      <c r="AL19" s="852">
        <f>'Médias dens por dia'!U153</f>
        <v>0</v>
      </c>
      <c r="AM19" s="852">
        <f>'Médias dens por dia'!U199</f>
        <v>0</v>
      </c>
      <c r="AN19" s="853">
        <f>'Médias dens por dia'!U245</f>
        <v>0</v>
      </c>
      <c r="AP19" s="854" t="s">
        <v>20</v>
      </c>
      <c r="AQ19" s="851">
        <f>'Médias dens por dia'!Y15</f>
        <v>461.2049220392181</v>
      </c>
      <c r="AR19" s="852">
        <f>'Médias dens por dia'!Y61</f>
        <v>0</v>
      </c>
      <c r="AS19" s="852">
        <f>'Médias dens por dia'!Y107</f>
        <v>8342.6357756080397</v>
      </c>
      <c r="AT19" s="852">
        <f>'Médias dens por dia'!Y153</f>
        <v>42856.135607645781</v>
      </c>
      <c r="AU19" s="852">
        <f>'Médias dens por dia'!Y199</f>
        <v>0</v>
      </c>
      <c r="AV19" s="853">
        <f>'Médias dens por dia'!Y245</f>
        <v>367.9806053388254</v>
      </c>
      <c r="AX19" s="854" t="s">
        <v>20</v>
      </c>
      <c r="AY19" s="851">
        <f>'Médias dens por dia'!AC15</f>
        <v>0</v>
      </c>
      <c r="AZ19" s="852">
        <f>'Médias dens por dia'!AC61</f>
        <v>0</v>
      </c>
      <c r="BA19" s="852">
        <f>'Médias dens por dia'!AC107</f>
        <v>999.7226007096491</v>
      </c>
      <c r="BB19" s="852">
        <f>'Médias dens por dia'!AC153</f>
        <v>12774.995565316856</v>
      </c>
      <c r="BC19" s="852">
        <f>'Médias dens por dia'!AC199</f>
        <v>0</v>
      </c>
      <c r="BD19" s="853">
        <f>'Médias dens por dia'!AC245</f>
        <v>0</v>
      </c>
    </row>
    <row r="20" spans="2:56" ht="15.6">
      <c r="B20" s="700" t="s">
        <v>143</v>
      </c>
      <c r="C20" s="851">
        <f>'Médias dens por dia'!E16</f>
        <v>0</v>
      </c>
      <c r="D20" s="852">
        <f>'Médias dens por dia'!E62</f>
        <v>0</v>
      </c>
      <c r="E20" s="852">
        <f>'Médias dens por dia'!E108</f>
        <v>2147.3978320756692</v>
      </c>
      <c r="F20" s="852">
        <f>'Médias dens por dia'!E154</f>
        <v>11224.378138170563</v>
      </c>
      <c r="G20" s="852">
        <f>'Médias dens por dia'!E200</f>
        <v>4607.7951576832238</v>
      </c>
      <c r="H20" s="853">
        <f>'Médias dens por dia'!E246</f>
        <v>0</v>
      </c>
      <c r="J20" s="854" t="s">
        <v>143</v>
      </c>
      <c r="K20" s="851">
        <f>'Médias dens por dia'!I16</f>
        <v>552.12778607138432</v>
      </c>
      <c r="L20" s="852">
        <f>'Médias dens por dia'!I62</f>
        <v>1200.0813336372244</v>
      </c>
      <c r="M20" s="852">
        <f>'Médias dens por dia'!I108</f>
        <v>2512.7193240419683</v>
      </c>
      <c r="N20" s="852">
        <f>'Médias dens por dia'!I154</f>
        <v>13453.623260745404</v>
      </c>
      <c r="O20" s="852">
        <f>'Médias dens por dia'!I200</f>
        <v>3617.6364840078659</v>
      </c>
      <c r="P20" s="853">
        <f>'Médias dens por dia'!I246</f>
        <v>889.86636248769969</v>
      </c>
      <c r="R20" s="854" t="s">
        <v>143</v>
      </c>
      <c r="S20" s="851">
        <f>'Médias dens por dia'!M16</f>
        <v>0</v>
      </c>
      <c r="T20" s="852">
        <f>'Médias dens por dia'!M62</f>
        <v>54643.611921494208</v>
      </c>
      <c r="U20" s="852">
        <f>'Médias dens por dia'!M108</f>
        <v>0</v>
      </c>
      <c r="V20" s="852">
        <f>'Médias dens por dia'!M154</f>
        <v>6901.3286288163745</v>
      </c>
      <c r="W20" s="852">
        <f>'Médias dens por dia'!M200</f>
        <v>1068.4141224711309</v>
      </c>
      <c r="X20" s="853">
        <f>'Médias dens por dia'!M246</f>
        <v>3565.6927149144408</v>
      </c>
      <c r="Z20" s="854" t="s">
        <v>143</v>
      </c>
      <c r="AA20" s="851">
        <f>'Médias dens por dia'!Q16</f>
        <v>565.54740071966478</v>
      </c>
      <c r="AB20" s="852">
        <f>'Médias dens por dia'!Q62</f>
        <v>0</v>
      </c>
      <c r="AC20" s="852">
        <f>'Médias dens por dia'!Q108</f>
        <v>0</v>
      </c>
      <c r="AD20" s="852">
        <f>'Médias dens por dia'!Q154</f>
        <v>4387.1781375544861</v>
      </c>
      <c r="AE20" s="852">
        <f>'Médias dens por dia'!Q200</f>
        <v>4924.1056038568595</v>
      </c>
      <c r="AF20" s="853">
        <f>'Médias dens por dia'!Q246</f>
        <v>6476.8923911825605</v>
      </c>
      <c r="AH20" s="854" t="s">
        <v>143</v>
      </c>
      <c r="AI20" s="851">
        <f>'Médias dens por dia'!U16</f>
        <v>0</v>
      </c>
      <c r="AJ20" s="852">
        <f>'Médias dens por dia'!U62</f>
        <v>1371.1536682991346</v>
      </c>
      <c r="AK20" s="852">
        <f>'Médias dens por dia'!U108</f>
        <v>5638.749043403468</v>
      </c>
      <c r="AL20" s="852">
        <f>'Médias dens por dia'!U154</f>
        <v>3126.4941223982137</v>
      </c>
      <c r="AM20" s="852">
        <f>'Médias dens por dia'!U200</f>
        <v>2892.6142960971983</v>
      </c>
      <c r="AN20" s="853">
        <f>'Médias dens por dia'!U246</f>
        <v>0</v>
      </c>
      <c r="AP20" s="854" t="s">
        <v>143</v>
      </c>
      <c r="AQ20" s="851">
        <f>'Médias dens por dia'!Y16</f>
        <v>0</v>
      </c>
      <c r="AR20" s="852">
        <f>'Médias dens por dia'!Y62</f>
        <v>7961.4134810587293</v>
      </c>
      <c r="AS20" s="852">
        <f>'Médias dens por dia'!Y108</f>
        <v>36022.46546939807</v>
      </c>
      <c r="AT20" s="852">
        <f>'Médias dens por dia'!Y154</f>
        <v>42856.135607645781</v>
      </c>
      <c r="AU20" s="852">
        <f>'Médias dens por dia'!Y200</f>
        <v>0</v>
      </c>
      <c r="AV20" s="853">
        <f>'Médias dens por dia'!Y246</f>
        <v>1644.815316246938</v>
      </c>
      <c r="AX20" s="854" t="s">
        <v>143</v>
      </c>
      <c r="AY20" s="851">
        <f>'Médias dens por dia'!AC16</f>
        <v>0</v>
      </c>
      <c r="AZ20" s="852">
        <f>'Médias dens por dia'!AC62</f>
        <v>20482.822250171834</v>
      </c>
      <c r="BA20" s="852">
        <f>'Médias dens por dia'!AC108</f>
        <v>3665.6495359353794</v>
      </c>
      <c r="BB20" s="852">
        <f>'Médias dens por dia'!AC154</f>
        <v>12774.995565316856</v>
      </c>
      <c r="BC20" s="852">
        <f>'Médias dens por dia'!AC200</f>
        <v>4443.4050289006218</v>
      </c>
      <c r="BD20" s="853">
        <f>'Médias dens por dia'!AC246</f>
        <v>2576.5153610033944</v>
      </c>
    </row>
    <row r="21" spans="2:56" ht="15.6">
      <c r="B21" s="703" t="s">
        <v>152</v>
      </c>
      <c r="C21" s="851">
        <f>'Médias dens por dia'!E17</f>
        <v>0</v>
      </c>
      <c r="D21" s="852">
        <f>'Médias dens por dia'!E63</f>
        <v>5473.4275787418419</v>
      </c>
      <c r="E21" s="852">
        <f>'Médias dens por dia'!E109</f>
        <v>2229.0935099677445</v>
      </c>
      <c r="F21" s="852">
        <f>'Médias dens por dia'!E155</f>
        <v>157842.81756802354</v>
      </c>
      <c r="G21" s="852">
        <f>'Médias dens por dia'!E201</f>
        <v>24617.310530567331</v>
      </c>
      <c r="H21" s="853">
        <f>'Médias dens por dia'!E247</f>
        <v>47221.911475823836</v>
      </c>
      <c r="J21" s="855" t="s">
        <v>152</v>
      </c>
      <c r="K21" s="851">
        <f>'Médias dens por dia'!I17</f>
        <v>9422.2410125548795</v>
      </c>
      <c r="L21" s="852">
        <f>'Médias dens por dia'!I63</f>
        <v>3058.7581744942709</v>
      </c>
      <c r="M21" s="852">
        <f>'Médias dens por dia'!I109</f>
        <v>2158.1820489535148</v>
      </c>
      <c r="N21" s="852">
        <f>'Médias dens por dia'!I155</f>
        <v>69038.606400130957</v>
      </c>
      <c r="O21" s="852">
        <f>'Médias dens por dia'!I201</f>
        <v>13883.738680264298</v>
      </c>
      <c r="P21" s="853">
        <f>'Médias dens por dia'!I247</f>
        <v>6241.8010187416676</v>
      </c>
      <c r="R21" s="855" t="s">
        <v>152</v>
      </c>
      <c r="S21" s="851">
        <f>'Médias dens por dia'!M17</f>
        <v>11110.590544254155</v>
      </c>
      <c r="T21" s="852">
        <f>'Médias dens por dia'!M63</f>
        <v>0</v>
      </c>
      <c r="U21" s="852">
        <f>'Médias dens por dia'!M109</f>
        <v>2559.7411432540125</v>
      </c>
      <c r="V21" s="852">
        <f>'Médias dens por dia'!M155</f>
        <v>31151.230881046751</v>
      </c>
      <c r="W21" s="852">
        <f>'Médias dens por dia'!M201</f>
        <v>8640.2185556361019</v>
      </c>
      <c r="X21" s="853">
        <f>'Médias dens por dia'!M247</f>
        <v>21910.923349619174</v>
      </c>
      <c r="Z21" s="855" t="s">
        <v>152</v>
      </c>
      <c r="AA21" s="851">
        <f>'Médias dens por dia'!Q17</f>
        <v>7261.4705595774913</v>
      </c>
      <c r="AB21" s="852">
        <f>'Médias dens por dia'!Q63</f>
        <v>221.38500837932415</v>
      </c>
      <c r="AC21" s="852">
        <f>'Médias dens por dia'!Q109</f>
        <v>0</v>
      </c>
      <c r="AD21" s="852">
        <f>'Médias dens por dia'!Q155</f>
        <v>28850.083432558298</v>
      </c>
      <c r="AE21" s="852">
        <f>'Médias dens por dia'!Q201</f>
        <v>13661.004904645084</v>
      </c>
      <c r="AF21" s="853">
        <f>'Médias dens por dia'!Q247</f>
        <v>21039.780126982103</v>
      </c>
      <c r="AH21" s="855" t="s">
        <v>152</v>
      </c>
      <c r="AI21" s="851">
        <f>'Médias dens por dia'!U17</f>
        <v>1460.7445454376996</v>
      </c>
      <c r="AJ21" s="852">
        <f>'Médias dens por dia'!U63</f>
        <v>10957.990381898822</v>
      </c>
      <c r="AK21" s="852">
        <f>'Médias dens por dia'!U109</f>
        <v>0</v>
      </c>
      <c r="AL21" s="852">
        <f>'Médias dens por dia'!U155</f>
        <v>28173.155479220826</v>
      </c>
      <c r="AM21" s="852">
        <f>'Médias dens por dia'!U201</f>
        <v>15344.206296835597</v>
      </c>
      <c r="AN21" s="853">
        <f>'Médias dens por dia'!U247</f>
        <v>8068.9104941644655</v>
      </c>
      <c r="AP21" s="855" t="s">
        <v>152</v>
      </c>
      <c r="AQ21" s="851">
        <f>'Médias dens por dia'!Y17</f>
        <v>4795.1139141593476</v>
      </c>
      <c r="AR21" s="852">
        <f>'Médias dens por dia'!Y63</f>
        <v>54644.24707453946</v>
      </c>
      <c r="AS21" s="852">
        <f>'Médias dens por dia'!Y109</f>
        <v>16274.691570636416</v>
      </c>
      <c r="AT21" s="852">
        <f>'Médias dens por dia'!Y155</f>
        <v>281980.27216952085</v>
      </c>
      <c r="AU21" s="852">
        <f>'Médias dens por dia'!Y201</f>
        <v>0</v>
      </c>
      <c r="AV21" s="853">
        <f>'Médias dens por dia'!Y247</f>
        <v>6844.4392593021521</v>
      </c>
      <c r="AX21" s="855" t="s">
        <v>152</v>
      </c>
      <c r="AY21" s="851">
        <f>'Médias dens por dia'!AC17</f>
        <v>11115.182526628418</v>
      </c>
      <c r="AZ21" s="852">
        <f>'Médias dens por dia'!AC63</f>
        <v>61613.384804059562</v>
      </c>
      <c r="BA21" s="852">
        <f>'Médias dens por dia'!AC109</f>
        <v>52005.569688915937</v>
      </c>
      <c r="BB21" s="852">
        <f>'Médias dens por dia'!AC155</f>
        <v>91281.593774820634</v>
      </c>
      <c r="BC21" s="852">
        <f>'Médias dens por dia'!AC201</f>
        <v>2207.9031199506194</v>
      </c>
      <c r="BD21" s="853">
        <f>'Médias dens por dia'!AC247</f>
        <v>15187.880022756854</v>
      </c>
    </row>
    <row r="22" spans="2:56" ht="15.6">
      <c r="B22" s="703" t="s">
        <v>158</v>
      </c>
      <c r="C22" s="851">
        <f>'Médias dens por dia'!E18</f>
        <v>0</v>
      </c>
      <c r="D22" s="852">
        <f>'Médias dens por dia'!E64</f>
        <v>991.288010361391</v>
      </c>
      <c r="E22" s="852">
        <f>'Médias dens por dia'!E110</f>
        <v>7025.2831110967945</v>
      </c>
      <c r="F22" s="852">
        <f>'Médias dens por dia'!E156</f>
        <v>20653.248235007901</v>
      </c>
      <c r="G22" s="852">
        <f>'Médias dens por dia'!E202</f>
        <v>14841.058023212841</v>
      </c>
      <c r="H22" s="853">
        <f>'Médias dens por dia'!E248</f>
        <v>117655.07444616623</v>
      </c>
      <c r="J22" s="855" t="s">
        <v>158</v>
      </c>
      <c r="K22" s="851">
        <f>'Médias dens por dia'!I18</f>
        <v>0</v>
      </c>
      <c r="L22" s="852">
        <f>'Médias dens por dia'!I64</f>
        <v>394.701685549648</v>
      </c>
      <c r="M22" s="852">
        <f>'Médias dens por dia'!I110</f>
        <v>1347.3829635717193</v>
      </c>
      <c r="N22" s="852">
        <f>'Médias dens por dia'!I156</f>
        <v>21606.493739094021</v>
      </c>
      <c r="O22" s="852">
        <f>'Médias dens por dia'!I202</f>
        <v>45603.090678214532</v>
      </c>
      <c r="P22" s="853">
        <f>'Médias dens por dia'!I248</f>
        <v>16418.650505820471</v>
      </c>
      <c r="R22" s="855" t="s">
        <v>158</v>
      </c>
      <c r="S22" s="851">
        <f>'Médias dens por dia'!M18</f>
        <v>0</v>
      </c>
      <c r="T22" s="852">
        <f>'Médias dens por dia'!M64</f>
        <v>494038.1351806327</v>
      </c>
      <c r="U22" s="852">
        <f>'Médias dens por dia'!M110</f>
        <v>2428.0159383855867</v>
      </c>
      <c r="V22" s="852">
        <f>'Médias dens por dia'!M156</f>
        <v>11176.240694439472</v>
      </c>
      <c r="W22" s="852">
        <f>'Médias dens por dia'!M202</f>
        <v>13736.753003200254</v>
      </c>
      <c r="X22" s="853">
        <f>'Médias dens por dia'!M248</f>
        <v>3436.5009498813088</v>
      </c>
      <c r="Z22" s="855" t="s">
        <v>158</v>
      </c>
      <c r="AA22" s="851">
        <f>'Médias dens por dia'!Q18</f>
        <v>1771.0252632139818</v>
      </c>
      <c r="AB22" s="852">
        <f>'Médias dens por dia'!Q64</f>
        <v>314.49571495148689</v>
      </c>
      <c r="AC22" s="852">
        <f>'Médias dens por dia'!Q110</f>
        <v>7856.8214045995583</v>
      </c>
      <c r="AD22" s="852">
        <f>'Médias dens por dia'!Q156</f>
        <v>14718.9826514953</v>
      </c>
      <c r="AE22" s="852">
        <f>'Médias dens por dia'!Q202</f>
        <v>17118.419726191059</v>
      </c>
      <c r="AF22" s="853">
        <f>'Médias dens por dia'!Q248</f>
        <v>17851.934653196935</v>
      </c>
      <c r="AH22" s="855" t="s">
        <v>158</v>
      </c>
      <c r="AI22" s="851">
        <f>'Médias dens por dia'!U18</f>
        <v>0</v>
      </c>
      <c r="AJ22" s="852">
        <f>'Médias dens por dia'!U64</f>
        <v>0</v>
      </c>
      <c r="AK22" s="852">
        <f>'Médias dens por dia'!U110</f>
        <v>2080.8139977935348</v>
      </c>
      <c r="AL22" s="852">
        <f>'Médias dens por dia'!U156</f>
        <v>7038.7219780108771</v>
      </c>
      <c r="AM22" s="852">
        <f>'Médias dens por dia'!U202</f>
        <v>2225.0879200747677</v>
      </c>
      <c r="AN22" s="853">
        <f>'Médias dens por dia'!U248</f>
        <v>1683.9465379125841</v>
      </c>
      <c r="AP22" s="855" t="s">
        <v>158</v>
      </c>
      <c r="AQ22" s="851">
        <f>'Médias dens por dia'!Y18</f>
        <v>5037.9698990359529</v>
      </c>
      <c r="AR22" s="852">
        <f>'Médias dens por dia'!Y64</f>
        <v>9047.0607739303741</v>
      </c>
      <c r="AS22" s="852">
        <f>'Médias dens por dia'!Y110</f>
        <v>16274.691570636416</v>
      </c>
      <c r="AT22" s="852">
        <f>'Médias dens por dia'!Y156</f>
        <v>111332.90007777119</v>
      </c>
      <c r="AU22" s="852">
        <f>'Médias dens por dia'!Y202</f>
        <v>2344.5521958214495</v>
      </c>
      <c r="AV22" s="853">
        <f>'Médias dens por dia'!Y248</f>
        <v>1192.2571612977943</v>
      </c>
      <c r="AX22" s="855" t="s">
        <v>158</v>
      </c>
      <c r="AY22" s="851">
        <f>'Médias dens por dia'!AC18</f>
        <v>0</v>
      </c>
      <c r="AZ22" s="852">
        <f>'Médias dens por dia'!AC64</f>
        <v>13298.991837792728</v>
      </c>
      <c r="BA22" s="852">
        <f>'Médias dens por dia'!AC110</f>
        <v>5784.1093326772543</v>
      </c>
      <c r="BB22" s="852">
        <f>'Médias dens por dia'!AC156</f>
        <v>46861.328464641956</v>
      </c>
      <c r="BC22" s="852">
        <f>'Médias dens por dia'!AC202</f>
        <v>0</v>
      </c>
      <c r="BD22" s="853">
        <f>'Médias dens por dia'!AC248</f>
        <v>10984.091802172366</v>
      </c>
    </row>
    <row r="23" spans="2:56" ht="15.6">
      <c r="B23" s="703" t="s">
        <v>30</v>
      </c>
      <c r="C23" s="851">
        <f>'Médias dens por dia'!E19</f>
        <v>1160.4353383545067</v>
      </c>
      <c r="D23" s="852">
        <f>'Médias dens por dia'!E65</f>
        <v>1137.3725592567539</v>
      </c>
      <c r="E23" s="852">
        <f>'Médias dens por dia'!E111</f>
        <v>177.57539676406583</v>
      </c>
      <c r="F23" s="852">
        <f>'Médias dens por dia'!E157</f>
        <v>1667.9582897631085</v>
      </c>
      <c r="G23" s="852">
        <f>'Médias dens por dia'!E203</f>
        <v>2977.6344986255599</v>
      </c>
      <c r="H23" s="853">
        <f>'Médias dens por dia'!E249</f>
        <v>3877.3340564707123</v>
      </c>
      <c r="J23" s="855" t="s">
        <v>30</v>
      </c>
      <c r="K23" s="851">
        <f>'Médias dens por dia'!I19</f>
        <v>174.79422373114176</v>
      </c>
      <c r="L23" s="852">
        <f>'Médias dens por dia'!I65</f>
        <v>115.15023291271719</v>
      </c>
      <c r="M23" s="852">
        <f>'Médias dens por dia'!I111</f>
        <v>1692.1097220130723</v>
      </c>
      <c r="N23" s="852">
        <f>'Médias dens por dia'!I157</f>
        <v>2143.50136300536</v>
      </c>
      <c r="O23" s="852">
        <f>'Médias dens por dia'!I203</f>
        <v>2743.3743337059641</v>
      </c>
      <c r="P23" s="853">
        <f>'Médias dens por dia'!I249</f>
        <v>1377.2669639179983</v>
      </c>
      <c r="R23" s="855" t="s">
        <v>30</v>
      </c>
      <c r="S23" s="851">
        <f>'Médias dens por dia'!M19</f>
        <v>233.22100099412242</v>
      </c>
      <c r="T23" s="852">
        <f>'Médias dens por dia'!M65</f>
        <v>33235.292730333465</v>
      </c>
      <c r="U23" s="852">
        <f>'Médias dens por dia'!M111</f>
        <v>493.43549715578064</v>
      </c>
      <c r="V23" s="852">
        <f>'Médias dens por dia'!M157</f>
        <v>2586.0579162411341</v>
      </c>
      <c r="W23" s="852">
        <f>'Médias dens por dia'!M203</f>
        <v>2197.8804805120408</v>
      </c>
      <c r="X23" s="853">
        <f>'Médias dens por dia'!M249</f>
        <v>3381.3791301338388</v>
      </c>
      <c r="Z23" s="855" t="s">
        <v>30</v>
      </c>
      <c r="AA23" s="851">
        <f>'Médias dens por dia'!Q19</f>
        <v>462.43260546940542</v>
      </c>
      <c r="AB23" s="852">
        <f>'Médias dens por dia'!Q65</f>
        <v>28.913278943266405</v>
      </c>
      <c r="AC23" s="852">
        <f>'Médias dens por dia'!Q111</f>
        <v>659.98010984099494</v>
      </c>
      <c r="AD23" s="852">
        <f>'Médias dens por dia'!Q157</f>
        <v>2426.1095100676312</v>
      </c>
      <c r="AE23" s="852">
        <f>'Médias dens por dia'!Q203</f>
        <v>2626.7919924672497</v>
      </c>
      <c r="AF23" s="853">
        <f>'Médias dens por dia'!Q249</f>
        <v>2101.6166456805918</v>
      </c>
      <c r="AH23" s="855" t="s">
        <v>30</v>
      </c>
      <c r="AI23" s="851">
        <f>'Médias dens por dia'!U19</f>
        <v>193.63209544472866</v>
      </c>
      <c r="AJ23" s="852">
        <f>'Médias dens por dia'!U65</f>
        <v>98.340939324733014</v>
      </c>
      <c r="AK23" s="852">
        <f>'Médias dens por dia'!U111</f>
        <v>0</v>
      </c>
      <c r="AL23" s="852">
        <f>'Médias dens por dia'!U157</f>
        <v>624.75079746432311</v>
      </c>
      <c r="AM23" s="852">
        <f>'Médias dens por dia'!U203</f>
        <v>0</v>
      </c>
      <c r="AN23" s="853">
        <f>'Médias dens por dia'!U249</f>
        <v>1317.9220473801961</v>
      </c>
      <c r="AP23" s="855" t="s">
        <v>30</v>
      </c>
      <c r="AQ23" s="851">
        <f>'Médias dens por dia'!Y19</f>
        <v>224.40188268233399</v>
      </c>
      <c r="AR23" s="852">
        <f>'Médias dens por dia'!Y65</f>
        <v>1246.4839288526296</v>
      </c>
      <c r="AS23" s="852">
        <f>'Médias dens por dia'!Y111</f>
        <v>558.11699487779219</v>
      </c>
      <c r="AT23" s="852">
        <f>'Médias dens por dia'!Y157</f>
        <v>4902.6239556450682</v>
      </c>
      <c r="AU23" s="852">
        <f>'Médias dens por dia'!Y203</f>
        <v>0</v>
      </c>
      <c r="AV23" s="853">
        <f>'Médias dens por dia'!Y249</f>
        <v>301.7440963778368</v>
      </c>
      <c r="AX23" s="855" t="s">
        <v>30</v>
      </c>
      <c r="AY23" s="851">
        <f>'Médias dens por dia'!AC19</f>
        <v>118.39024647628135</v>
      </c>
      <c r="AZ23" s="852">
        <f>'Médias dens por dia'!AC65</f>
        <v>0</v>
      </c>
      <c r="BA23" s="852">
        <f>'Médias dens por dia'!AC111</f>
        <v>0</v>
      </c>
      <c r="BB23" s="852">
        <f>'Médias dens por dia'!AC157</f>
        <v>885.51263160699079</v>
      </c>
      <c r="BC23" s="852">
        <f>'Médias dens por dia'!AC203</f>
        <v>664.84506984750419</v>
      </c>
      <c r="BD23" s="853">
        <f>'Médias dens por dia'!AC249</f>
        <v>714.19197726059019</v>
      </c>
    </row>
    <row r="24" spans="2:56" ht="15.6">
      <c r="B24" s="704" t="s">
        <v>39</v>
      </c>
      <c r="C24" s="851">
        <f>'Médias dens por dia'!E20</f>
        <v>33.930857846623013</v>
      </c>
      <c r="D24" s="852">
        <f>'Médias dens por dia'!E66</f>
        <v>1043.4610635383065</v>
      </c>
      <c r="E24" s="852">
        <f>'Médias dens por dia'!E112</f>
        <v>156.68417361535222</v>
      </c>
      <c r="F24" s="852">
        <f>'Médias dens por dia'!E158</f>
        <v>98.115193515476946</v>
      </c>
      <c r="G24" s="852">
        <f>'Médias dens por dia'!E204</f>
        <v>0</v>
      </c>
      <c r="H24" s="853">
        <f>'Médias dens por dia'!E250</f>
        <v>340.86453243698571</v>
      </c>
      <c r="J24" s="856" t="s">
        <v>39</v>
      </c>
      <c r="K24" s="851">
        <f>'Médias dens por dia'!I20</f>
        <v>249.70603390163109</v>
      </c>
      <c r="L24" s="852">
        <f>'Médias dens por dia'!I66</f>
        <v>52.177449288574977</v>
      </c>
      <c r="M24" s="852">
        <f>'Médias dens por dia'!I112</f>
        <v>0</v>
      </c>
      <c r="N24" s="852">
        <f>'Médias dens por dia'!I158</f>
        <v>189.13247320635526</v>
      </c>
      <c r="O24" s="852">
        <f>'Médias dens por dia'!I204</f>
        <v>1113.1189181562663</v>
      </c>
      <c r="P24" s="853">
        <f>'Médias dens por dia'!I250</f>
        <v>271.38265298876814</v>
      </c>
      <c r="R24" s="856" t="s">
        <v>39</v>
      </c>
      <c r="S24" s="851">
        <f>'Médias dens por dia'!M20</f>
        <v>963.30413454094048</v>
      </c>
      <c r="T24" s="852">
        <f>'Médias dens por dia'!M66</f>
        <v>4491.2557743693878</v>
      </c>
      <c r="U24" s="852">
        <f>'Médias dens por dia'!M112</f>
        <v>58.742321089973863</v>
      </c>
      <c r="V24" s="852">
        <f>'Médias dens por dia'!M158</f>
        <v>1452.9112902771315</v>
      </c>
      <c r="W24" s="852">
        <f>'Médias dens por dia'!M204</f>
        <v>305.26117784889453</v>
      </c>
      <c r="X24" s="853">
        <f>'Médias dens por dia'!M250</f>
        <v>51.676706013252762</v>
      </c>
      <c r="Z24" s="856" t="s">
        <v>39</v>
      </c>
      <c r="AA24" s="851">
        <f>'Médias dens por dia'!Q20</f>
        <v>639.83759902676809</v>
      </c>
      <c r="AB24" s="852">
        <f>'Médias dens por dia'!Q66</f>
        <v>37.417184514815339</v>
      </c>
      <c r="AC24" s="852">
        <f>'Médias dens por dia'!Q112</f>
        <v>85.342255582887262</v>
      </c>
      <c r="AD24" s="852">
        <f>'Médias dens por dia'!Q158</f>
        <v>987.11508094975932</v>
      </c>
      <c r="AE24" s="852">
        <f>'Médias dens por dia'!Q204</f>
        <v>442.71775153942406</v>
      </c>
      <c r="AF24" s="853">
        <f>'Médias dens por dia'!Q250</f>
        <v>283.36404211423707</v>
      </c>
      <c r="AH24" s="856" t="s">
        <v>39</v>
      </c>
      <c r="AI24" s="851">
        <f>'Médias dens por dia'!U20</f>
        <v>288.18576171590007</v>
      </c>
      <c r="AJ24" s="852">
        <f>'Médias dens por dia'!U66</f>
        <v>1348.6757393106243</v>
      </c>
      <c r="AK24" s="852">
        <f>'Médias dens por dia'!U112</f>
        <v>171.26041134103167</v>
      </c>
      <c r="AL24" s="852">
        <f>'Médias dens por dia'!U158</f>
        <v>191.80945536185359</v>
      </c>
      <c r="AM24" s="852">
        <f>'Médias dens por dia'!U204</f>
        <v>0</v>
      </c>
      <c r="AN24" s="853">
        <f>'Médias dens por dia'!U250</f>
        <v>0</v>
      </c>
      <c r="AP24" s="856" t="s">
        <v>39</v>
      </c>
      <c r="AQ24" s="851">
        <f>'Médias dens por dia'!Y20</f>
        <v>236.21250808666741</v>
      </c>
      <c r="AR24" s="852">
        <f>'Médias dens por dia'!Y66</f>
        <v>1206.2747698573833</v>
      </c>
      <c r="AS24" s="852">
        <f>'Médias dens por dia'!Y112</f>
        <v>0</v>
      </c>
      <c r="AT24" s="852">
        <f>'Médias dens por dia'!Y158</f>
        <v>3165.8644571878076</v>
      </c>
      <c r="AU24" s="852">
        <f>'Médias dens por dia'!Y204</f>
        <v>144.72544418650924</v>
      </c>
      <c r="AV24" s="853">
        <f>'Médias dens por dia'!Y250</f>
        <v>110.3941816016476</v>
      </c>
      <c r="AX24" s="856" t="s">
        <v>39</v>
      </c>
      <c r="AY24" s="851">
        <f>'Médias dens por dia'!AC20</f>
        <v>737.96586970215367</v>
      </c>
      <c r="AZ24" s="852">
        <f>'Médias dens por dia'!AC66</f>
        <v>237.48199710344159</v>
      </c>
      <c r="BA24" s="852">
        <f>'Médias dens por dia'!AC112</f>
        <v>742.65107481288226</v>
      </c>
      <c r="BB24" s="852">
        <f>'Médias dens por dia'!AC158</f>
        <v>1239.717684249787</v>
      </c>
      <c r="BC24" s="852">
        <f>'Médias dens por dia'!AC204</f>
        <v>827.9636699814821</v>
      </c>
      <c r="BD24" s="853">
        <f>'Médias dens por dia'!AC250</f>
        <v>0</v>
      </c>
    </row>
    <row r="25" spans="2:56" ht="15.6">
      <c r="B25" s="705" t="s">
        <v>259</v>
      </c>
      <c r="C25" s="851">
        <f>'Médias dens por dia'!E21</f>
        <v>67.861715693246026</v>
      </c>
      <c r="D25" s="852">
        <f>'Médias dens por dia'!E67</f>
        <v>0</v>
      </c>
      <c r="E25" s="852">
        <f>'Médias dens por dia'!E113</f>
        <v>658.0735291844793</v>
      </c>
      <c r="F25" s="852">
        <f>'Médias dens por dia'!E159</f>
        <v>1128.324725427985</v>
      </c>
      <c r="G25" s="852">
        <f>'Médias dens por dia'!E205</f>
        <v>1272.0906877039577</v>
      </c>
      <c r="H25" s="853">
        <f>'Médias dens por dia'!E251</f>
        <v>3266.618435854446</v>
      </c>
      <c r="J25" s="857" t="s">
        <v>259</v>
      </c>
      <c r="K25" s="851">
        <f>'Médias dens por dia'!I21</f>
        <v>83.23534463387702</v>
      </c>
      <c r="L25" s="852">
        <f>'Médias dens por dia'!I67</f>
        <v>1930.5656236772743</v>
      </c>
      <c r="M25" s="852">
        <f>'Médias dens por dia'!I113</f>
        <v>2493.6353798087375</v>
      </c>
      <c r="N25" s="852">
        <f>'Médias dens por dia'!I159</f>
        <v>6115.2833003388196</v>
      </c>
      <c r="O25" s="852">
        <f>'Médias dens por dia'!I205</f>
        <v>2087.0979715429994</v>
      </c>
      <c r="P25" s="853">
        <f>'Médias dens por dia'!I251</f>
        <v>1628.295917932609</v>
      </c>
      <c r="R25" s="857" t="s">
        <v>259</v>
      </c>
      <c r="S25" s="851">
        <f>'Médias dens por dia'!M21</f>
        <v>101.40043521483584</v>
      </c>
      <c r="T25" s="852">
        <f>'Médias dens por dia'!M67</f>
        <v>123509.53379515815</v>
      </c>
      <c r="U25" s="852">
        <f>'Médias dens por dia'!M113</f>
        <v>3407.0546232184843</v>
      </c>
      <c r="V25" s="852">
        <f>'Médias dens por dia'!M159</f>
        <v>4340.1068030073284</v>
      </c>
      <c r="W25" s="852">
        <f>'Médias dens por dia'!M205</f>
        <v>2442.0894227911567</v>
      </c>
      <c r="X25" s="853">
        <f>'Médias dens por dia'!M251</f>
        <v>1963.7148285036051</v>
      </c>
      <c r="Z25" s="857" t="s">
        <v>259</v>
      </c>
      <c r="AA25" s="851">
        <f>'Médias dens por dia'!Q21</f>
        <v>35.420505264279633</v>
      </c>
      <c r="AB25" s="852">
        <f>'Médias dens por dia'!Q67</f>
        <v>947.90200770865545</v>
      </c>
      <c r="AC25" s="852">
        <f>'Médias dens por dia'!Q113</f>
        <v>2784.2910883916975</v>
      </c>
      <c r="AD25" s="852">
        <f>'Médias dens por dia'!Q159</f>
        <v>7765.3053034714403</v>
      </c>
      <c r="AE25" s="852">
        <f>'Médias dens por dia'!Q205</f>
        <v>2593.0611161594838</v>
      </c>
      <c r="AF25" s="853">
        <f>'Médias dens por dia'!Q251</f>
        <v>3329.5274948422857</v>
      </c>
      <c r="AH25" s="857" t="s">
        <v>259</v>
      </c>
      <c r="AI25" s="851">
        <f>'Médias dens por dia'!U21</f>
        <v>111.08323539450187</v>
      </c>
      <c r="AJ25" s="852">
        <f>'Médias dens por dia'!U67</f>
        <v>56.194822471276012</v>
      </c>
      <c r="AK25" s="852">
        <f>'Médias dens por dia'!U113</f>
        <v>770.67185103464249</v>
      </c>
      <c r="AL25" s="852">
        <f>'Médias dens por dia'!U159</f>
        <v>1123.4553814051426</v>
      </c>
      <c r="AM25" s="852">
        <f>'Médias dens por dia'!U205</f>
        <v>2447.5967120822443</v>
      </c>
      <c r="AN25" s="853">
        <f>'Médias dens por dia'!U251</f>
        <v>4841.3462964986793</v>
      </c>
      <c r="AP25" s="857" t="s">
        <v>259</v>
      </c>
      <c r="AQ25" s="851">
        <f>'Médias dens por dia'!Y21</f>
        <v>88.57969053250028</v>
      </c>
      <c r="AR25" s="852">
        <f>'Médias dens por dia'!Y67</f>
        <v>7840.786004072992</v>
      </c>
      <c r="AS25" s="852">
        <f>'Médias dens por dia'!Y113</f>
        <v>4520.7476585101158</v>
      </c>
      <c r="AT25" s="852">
        <f>'Médias dens por dia'!Y159</f>
        <v>13100.128788363341</v>
      </c>
      <c r="AU25" s="852">
        <f>'Médias dens por dia'!Y205</f>
        <v>1042.0231981428665</v>
      </c>
      <c r="AV25" s="853">
        <f>'Médias dens por dia'!Y251</f>
        <v>1324.7301792197713</v>
      </c>
      <c r="AX25" s="857" t="s">
        <v>259</v>
      </c>
      <c r="AY25" s="851">
        <f>'Médias dens por dia'!AC21</f>
        <v>0</v>
      </c>
      <c r="AZ25" s="852">
        <f>'Médias dens por dia'!AC67</f>
        <v>7005.7189145515258</v>
      </c>
      <c r="BA25" s="852">
        <f>'Médias dens por dia'!AC113</f>
        <v>4113.1444143482704</v>
      </c>
      <c r="BB25" s="852">
        <f>'Médias dens por dia'!AC159</f>
        <v>2922.1916843030695</v>
      </c>
      <c r="BC25" s="852">
        <f>'Médias dens por dia'!AC205</f>
        <v>4415.8062399012388</v>
      </c>
      <c r="BD25" s="853">
        <f>'Médias dens por dia'!AC251</f>
        <v>4339.3942922162441</v>
      </c>
    </row>
    <row r="26" spans="2:56" ht="15.6">
      <c r="B26" s="705" t="s">
        <v>43</v>
      </c>
      <c r="C26" s="851">
        <f>'Médias dens por dia'!E22</f>
        <v>135.72343138649205</v>
      </c>
      <c r="D26" s="852">
        <f>'Médias dens por dia'!E68</f>
        <v>0</v>
      </c>
      <c r="E26" s="852">
        <f>'Médias dens por dia'!E114</f>
        <v>219.3578430614931</v>
      </c>
      <c r="F26" s="852">
        <f>'Médias dens por dia'!E160</f>
        <v>196.23038703095389</v>
      </c>
      <c r="G26" s="852">
        <f>'Médias dens por dia'!E206</f>
        <v>2544.1813754079153</v>
      </c>
      <c r="H26" s="853">
        <f>'Médias dens por dia'!E252</f>
        <v>1306.6473743417785</v>
      </c>
      <c r="J26" s="857" t="s">
        <v>43</v>
      </c>
      <c r="K26" s="851">
        <f>'Médias dens por dia'!I22</f>
        <v>83.23534463387702</v>
      </c>
      <c r="L26" s="852">
        <f>'Médias dens por dia'!I68</f>
        <v>834.83918861719962</v>
      </c>
      <c r="M26" s="852">
        <f>'Médias dens por dia'!I114</f>
        <v>979.64247063914695</v>
      </c>
      <c r="N26" s="852">
        <f>'Médias dens por dia'!I160</f>
        <v>504.35326188361398</v>
      </c>
      <c r="O26" s="852">
        <f>'Médias dens por dia'!I206</f>
        <v>1252.2587829257996</v>
      </c>
      <c r="P26" s="853">
        <f>'Médias dens por dia'!I252</f>
        <v>1221.2219384494567</v>
      </c>
      <c r="R26" s="857" t="s">
        <v>43</v>
      </c>
      <c r="S26" s="851">
        <f>'Médias dens por dia'!M22</f>
        <v>101.40043521483584</v>
      </c>
      <c r="T26" s="852">
        <f>'Médias dens por dia'!M68</f>
        <v>24701.906759031634</v>
      </c>
      <c r="U26" s="852">
        <f>'Médias dens por dia'!M114</f>
        <v>1253.1695165861092</v>
      </c>
      <c r="V26" s="852">
        <f>'Médias dens por dia'!M160</f>
        <v>1508.7924937493287</v>
      </c>
      <c r="W26" s="852">
        <f>'Médias dens por dia'!M206</f>
        <v>2213.1435394044856</v>
      </c>
      <c r="X26" s="853">
        <f>'Médias dens por dia'!M252</f>
        <v>775.15059019879141</v>
      </c>
      <c r="Z26" s="857" t="s">
        <v>43</v>
      </c>
      <c r="AA26" s="851">
        <f>'Médias dens por dia'!Q22</f>
        <v>0</v>
      </c>
      <c r="AB26" s="852">
        <f>'Médias dens por dia'!Q68</f>
        <v>74.834369029630679</v>
      </c>
      <c r="AC26" s="852">
        <f>'Médias dens por dia'!Q114</f>
        <v>714.74139050668089</v>
      </c>
      <c r="AD26" s="852">
        <f>'Médias dens por dia'!Q160</f>
        <v>1118.7304250763941</v>
      </c>
      <c r="AE26" s="852">
        <f>'Médias dens por dia'!Q206</f>
        <v>2213.5887576971204</v>
      </c>
      <c r="AF26" s="853">
        <f>'Médias dens por dia'!Q252</f>
        <v>1345.979200042626</v>
      </c>
      <c r="AH26" s="857" t="s">
        <v>43</v>
      </c>
      <c r="AI26" s="851">
        <f>'Médias dens por dia'!U22</f>
        <v>0</v>
      </c>
      <c r="AJ26" s="852">
        <f>'Médias dens por dia'!U68</f>
        <v>0</v>
      </c>
      <c r="AK26" s="852">
        <f>'Médias dens por dia'!U114</f>
        <v>299.70571984680544</v>
      </c>
      <c r="AL26" s="852">
        <f>'Médias dens por dia'!U160</f>
        <v>589.12904146855033</v>
      </c>
      <c r="AM26" s="852">
        <f>'Médias dens por dia'!U206</f>
        <v>1112.5439600373838</v>
      </c>
      <c r="AN26" s="853">
        <f>'Médias dens por dia'!U252</f>
        <v>1403.2887815938202</v>
      </c>
      <c r="AP26" s="857" t="s">
        <v>43</v>
      </c>
      <c r="AQ26" s="851">
        <f>'Médias dens por dia'!Y22</f>
        <v>0</v>
      </c>
      <c r="AR26" s="852">
        <f>'Médias dens por dia'!Y68</f>
        <v>603.13738492869163</v>
      </c>
      <c r="AS26" s="852">
        <f>'Médias dens por dia'!Y114</f>
        <v>1004.6105907800256</v>
      </c>
      <c r="AT26" s="852">
        <f>'Médias dens por dia'!Y160</f>
        <v>4475.8773360241412</v>
      </c>
      <c r="AU26" s="852">
        <f>'Médias dens por dia'!Y206</f>
        <v>1968.2660409365258</v>
      </c>
      <c r="AV26" s="853">
        <f>'Médias dens por dia'!Y252</f>
        <v>478.37478694047309</v>
      </c>
      <c r="AX26" s="857" t="s">
        <v>43</v>
      </c>
      <c r="AY26" s="851">
        <f>'Médias dens por dia'!AC22</f>
        <v>0</v>
      </c>
      <c r="AZ26" s="852">
        <f>'Médias dens por dia'!AC68</f>
        <v>1484.2624818965101</v>
      </c>
      <c r="BA26" s="852">
        <f>'Médias dens por dia'!AC114</f>
        <v>914.03209207739349</v>
      </c>
      <c r="BB26" s="852">
        <f>'Médias dens por dia'!AC160</f>
        <v>1593.9227368925833</v>
      </c>
      <c r="BC26" s="852">
        <f>'Médias dens por dia'!AC206</f>
        <v>827.9636699814821</v>
      </c>
      <c r="BD26" s="853">
        <f>'Médias dens por dia'!AC252</f>
        <v>0</v>
      </c>
    </row>
    <row r="27" spans="2:56" ht="15.6">
      <c r="B27" s="705" t="s">
        <v>63</v>
      </c>
      <c r="C27" s="851">
        <f>'Médias dens por dia'!E23</f>
        <v>712.54801477908336</v>
      </c>
      <c r="D27" s="852">
        <f>'Médias dens por dia'!E69</f>
        <v>782.59579765372973</v>
      </c>
      <c r="E27" s="852">
        <f>'Médias dens por dia'!E115</f>
        <v>438.7156861229862</v>
      </c>
      <c r="F27" s="852">
        <f>'Médias dens por dia'!E161</f>
        <v>1373.6127092166773</v>
      </c>
      <c r="G27" s="852">
        <f>'Médias dens por dia'!E207</f>
        <v>1272.0906877039577</v>
      </c>
      <c r="H27" s="853">
        <f>'Médias dens por dia'!E253</f>
        <v>3721.1044791037602</v>
      </c>
      <c r="J27" s="857" t="s">
        <v>63</v>
      </c>
      <c r="K27" s="851">
        <f>'Médias dens por dia'!I23</f>
        <v>124.85301695081553</v>
      </c>
      <c r="L27" s="852">
        <f>'Médias dens por dia'!I69</f>
        <v>626.12939146289966</v>
      </c>
      <c r="M27" s="852">
        <f>'Médias dens por dia'!I115</f>
        <v>846.05486100653593</v>
      </c>
      <c r="N27" s="852">
        <f>'Médias dens por dia'!I161</f>
        <v>2900.0312558307805</v>
      </c>
      <c r="O27" s="852">
        <f>'Médias dens por dia'!I207</f>
        <v>1113.1189181562663</v>
      </c>
      <c r="P27" s="853">
        <f>'Médias dens por dia'!I253</f>
        <v>474.91964273034426</v>
      </c>
      <c r="R27" s="857" t="s">
        <v>63</v>
      </c>
      <c r="S27" s="851">
        <f>'Médias dens por dia'!M23</f>
        <v>912.60391693352256</v>
      </c>
      <c r="T27" s="852">
        <f>'Médias dens por dia'!M69</f>
        <v>20210.650984662247</v>
      </c>
      <c r="U27" s="852">
        <f>'Médias dens por dia'!M115</f>
        <v>802.81172156297612</v>
      </c>
      <c r="V27" s="852">
        <f>'Médias dens por dia'!M161</f>
        <v>1862.7067824065789</v>
      </c>
      <c r="W27" s="852">
        <f>'Médias dens por dia'!M207</f>
        <v>1144.7294169333545</v>
      </c>
      <c r="X27" s="853">
        <f>'Médias dens por dia'!M253</f>
        <v>1446.9477683710775</v>
      </c>
      <c r="Z27" s="857" t="s">
        <v>63</v>
      </c>
      <c r="AA27" s="851">
        <f>'Médias dens por dia'!Q23</f>
        <v>177.10252632139819</v>
      </c>
      <c r="AB27" s="852">
        <f>'Médias dens por dia'!Q69</f>
        <v>112.25155354444604</v>
      </c>
      <c r="AC27" s="852">
        <f>'Médias dens por dia'!Q115</f>
        <v>320.03345843582724</v>
      </c>
      <c r="AD27" s="852">
        <f>'Médias dens por dia'!Q161</f>
        <v>1645.1918015829324</v>
      </c>
      <c r="AE27" s="852">
        <f>'Médias dens por dia'!Q207</f>
        <v>1264.9078615412116</v>
      </c>
      <c r="AF27" s="853">
        <f>'Médias dens por dia'!Q253</f>
        <v>2408.5943579710151</v>
      </c>
      <c r="AH27" s="857" t="s">
        <v>63</v>
      </c>
      <c r="AI27" s="851">
        <f>'Médias dens por dia'!U23</f>
        <v>348.54909901481392</v>
      </c>
      <c r="AJ27" s="852">
        <f>'Médias dens por dia'!U69</f>
        <v>393.36375729893211</v>
      </c>
      <c r="AK27" s="852">
        <f>'Médias dens por dia'!U115</f>
        <v>342.52082268206334</v>
      </c>
      <c r="AL27" s="852">
        <f>'Médias dens por dia'!U161</f>
        <v>260.31283227680132</v>
      </c>
      <c r="AM27" s="852">
        <f>'Médias dens por dia'!U207</f>
        <v>667.52637602243021</v>
      </c>
      <c r="AN27" s="853">
        <f>'Médias dens por dia'!U253</f>
        <v>1648.8643183727386</v>
      </c>
      <c r="AP27" s="857" t="s">
        <v>63</v>
      </c>
      <c r="AQ27" s="851">
        <f>'Médias dens por dia'!Y23</f>
        <v>155.01445843187548</v>
      </c>
      <c r="AR27" s="852">
        <f>'Médias dens por dia'!Y69</f>
        <v>1206.2747698573833</v>
      </c>
      <c r="AS27" s="852">
        <f>'Médias dens por dia'!Y115</f>
        <v>1004.6105907800256</v>
      </c>
      <c r="AT27" s="852">
        <f>'Médias dens por dia'!Y161</f>
        <v>6659.2321340846975</v>
      </c>
      <c r="AU27" s="852">
        <f>'Médias dens por dia'!Y207</f>
        <v>144.72544418650924</v>
      </c>
      <c r="AV27" s="853">
        <f>'Médias dens por dia'!Y253</f>
        <v>1766.3069056263616</v>
      </c>
      <c r="AX27" s="857" t="s">
        <v>63</v>
      </c>
      <c r="AY27" s="851">
        <f>'Médias dens por dia'!AC23</f>
        <v>477.50732745433481</v>
      </c>
      <c r="AZ27" s="852">
        <f>'Médias dens por dia'!AC69</f>
        <v>1543.6329811723704</v>
      </c>
      <c r="BA27" s="852">
        <f>'Médias dens por dia'!AC115</f>
        <v>1628.1196640128569</v>
      </c>
      <c r="BB27" s="852">
        <f>'Médias dens por dia'!AC161</f>
        <v>1062.615157928389</v>
      </c>
      <c r="BC27" s="852">
        <f>'Médias dens por dia'!AC207</f>
        <v>275.98788999382742</v>
      </c>
      <c r="BD27" s="853">
        <f>'Médias dens por dia'!AC253</f>
        <v>3254.5457191621831</v>
      </c>
    </row>
    <row r="28" spans="2:56" ht="15.6">
      <c r="B28" s="703" t="s">
        <v>166</v>
      </c>
      <c r="C28" s="851">
        <f>'Médias dens por dia'!E24</f>
        <v>7727.1873602709456</v>
      </c>
      <c r="D28" s="852">
        <f>'Médias dens por dia'!E70</f>
        <v>7137.2736746020146</v>
      </c>
      <c r="E28" s="852">
        <f>'Médias dens por dia'!E116</f>
        <v>1128.1260500305359</v>
      </c>
      <c r="F28" s="852">
        <f>'Médias dens por dia'!E162</f>
        <v>7142.7860879267228</v>
      </c>
      <c r="G28" s="852">
        <f>'Médias dens por dia'!E208</f>
        <v>0</v>
      </c>
      <c r="H28" s="853">
        <f>'Médias dens por dia'!E254</f>
        <v>0</v>
      </c>
      <c r="J28" s="855" t="s">
        <v>166</v>
      </c>
      <c r="K28" s="851">
        <f>'Médias dens por dia'!I24</f>
        <v>7155.1568479714279</v>
      </c>
      <c r="L28" s="852">
        <f>'Médias dens por dia'!I70</f>
        <v>790.11566065556383</v>
      </c>
      <c r="M28" s="852">
        <f>'Médias dens por dia'!I116</f>
        <v>4353.113486304047</v>
      </c>
      <c r="N28" s="852">
        <f>'Médias dens por dia'!I162</f>
        <v>6844.7942684204754</v>
      </c>
      <c r="O28" s="852">
        <f>'Médias dens por dia'!I208</f>
        <v>0</v>
      </c>
      <c r="P28" s="853">
        <f>'Médias dens por dia'!I254</f>
        <v>9498.3928546068855</v>
      </c>
      <c r="R28" s="855" t="s">
        <v>166</v>
      </c>
      <c r="S28" s="851">
        <f>'Médias dens por dia'!M24</f>
        <v>7224.7810090570529</v>
      </c>
      <c r="T28" s="852">
        <f>'Médias dens por dia'!M70</f>
        <v>33857.158914476917</v>
      </c>
      <c r="U28" s="852">
        <f>'Médias dens por dia'!M116</f>
        <v>2678.6498417028088</v>
      </c>
      <c r="V28" s="852">
        <f>'Médias dens por dia'!M162</f>
        <v>9716.5559249535891</v>
      </c>
      <c r="W28" s="852">
        <f>'Médias dens por dia'!M208</f>
        <v>0</v>
      </c>
      <c r="X28" s="853">
        <f>'Médias dens por dia'!M254</f>
        <v>361.73694209276937</v>
      </c>
      <c r="Z28" s="855" t="s">
        <v>166</v>
      </c>
      <c r="AA28" s="851">
        <f>'Médias dens por dia'!Q24</f>
        <v>5582.7867967994453</v>
      </c>
      <c r="AB28" s="852">
        <f>'Médias dens por dia'!Q70</f>
        <v>0</v>
      </c>
      <c r="AC28" s="852">
        <f>'Médias dens por dia'!Q116</f>
        <v>3767.5049912528775</v>
      </c>
      <c r="AD28" s="852">
        <f>'Médias dens por dia'!Q162</f>
        <v>7970.0402832239815</v>
      </c>
      <c r="AE28" s="852">
        <f>'Médias dens por dia'!Q208</f>
        <v>1106.3208434424453</v>
      </c>
      <c r="AF28" s="853">
        <f>'Médias dens por dia'!Q254</f>
        <v>0</v>
      </c>
      <c r="AH28" s="855" t="s">
        <v>166</v>
      </c>
      <c r="AI28" s="851">
        <f>'Médias dens por dia'!U24</f>
        <v>3186.4563593284979</v>
      </c>
      <c r="AJ28" s="852">
        <f>'Médias dens por dia'!U70</f>
        <v>7342.790136246731</v>
      </c>
      <c r="AK28" s="852">
        <f>'Médias dens por dia'!U116</f>
        <v>0</v>
      </c>
      <c r="AL28" s="852">
        <f>'Médias dens por dia'!U162</f>
        <v>4541.7738894610329</v>
      </c>
      <c r="AM28" s="852">
        <f>'Médias dens por dia'!U208</f>
        <v>0</v>
      </c>
      <c r="AN28" s="853">
        <f>'Médias dens por dia'!U254</f>
        <v>0</v>
      </c>
      <c r="AP28" s="855" t="s">
        <v>166</v>
      </c>
      <c r="AQ28" s="851">
        <f>'Médias dens por dia'!Y24</f>
        <v>5181.3453228382841</v>
      </c>
      <c r="AR28" s="852">
        <f>'Médias dens por dia'!Y70</f>
        <v>16345.023131567543</v>
      </c>
      <c r="AS28" s="852">
        <f>'Médias dens por dia'!Y116</f>
        <v>33152.149495740843</v>
      </c>
      <c r="AT28" s="852">
        <f>'Médias dens por dia'!Y162</f>
        <v>88299.464569985881</v>
      </c>
      <c r="AU28" s="852">
        <f>'Médias dens por dia'!Y208</f>
        <v>0</v>
      </c>
      <c r="AV28" s="853">
        <f>'Médias dens por dia'!Y254</f>
        <v>0</v>
      </c>
      <c r="AX28" s="855" t="s">
        <v>166</v>
      </c>
      <c r="AY28" s="851">
        <f>'Médias dens por dia'!AC24</f>
        <v>2778.2244506434026</v>
      </c>
      <c r="AZ28" s="852">
        <f>'Médias dens por dia'!AC70</f>
        <v>6694.0237933532608</v>
      </c>
      <c r="BA28" s="852">
        <f>'Médias dens por dia'!AC116</f>
        <v>0</v>
      </c>
      <c r="BB28" s="852">
        <f>'Médias dens por dia'!AC162</f>
        <v>13760.866295172636</v>
      </c>
      <c r="BC28" s="852">
        <f>'Médias dens por dia'!AC208</f>
        <v>0</v>
      </c>
      <c r="BD28" s="853">
        <f>'Médias dens por dia'!AC254</f>
        <v>0</v>
      </c>
    </row>
    <row r="29" spans="2:56" ht="15.6">
      <c r="B29" s="703" t="s">
        <v>260</v>
      </c>
      <c r="C29" s="851">
        <f>'Médias dens por dia'!E25</f>
        <v>0</v>
      </c>
      <c r="D29" s="852">
        <f>'Médias dens por dia'!E71</f>
        <v>0</v>
      </c>
      <c r="E29" s="852">
        <f>'Médias dens por dia'!E117</f>
        <v>3238.139588050612</v>
      </c>
      <c r="F29" s="852">
        <f>'Médias dens por dia'!E163</f>
        <v>2534.6424991498211</v>
      </c>
      <c r="G29" s="852">
        <f>'Médias dens por dia'!E209</f>
        <v>0</v>
      </c>
      <c r="H29" s="853">
        <f>'Médias dens por dia'!E255</f>
        <v>0</v>
      </c>
      <c r="J29" s="855" t="s">
        <v>260</v>
      </c>
      <c r="K29" s="851">
        <f>'Médias dens por dia'!I25</f>
        <v>0</v>
      </c>
      <c r="L29" s="852">
        <f>'Médias dens por dia'!I71</f>
        <v>0</v>
      </c>
      <c r="M29" s="852">
        <f>'Médias dens por dia'!I117</f>
        <v>0</v>
      </c>
      <c r="N29" s="852">
        <f>'Médias dens por dia'!I163</f>
        <v>3278.2962022434913</v>
      </c>
      <c r="O29" s="852">
        <f>'Médias dens por dia'!I209</f>
        <v>759.47176186703587</v>
      </c>
      <c r="P29" s="853">
        <f>'Médias dens por dia'!I255</f>
        <v>0</v>
      </c>
      <c r="R29" s="855" t="s">
        <v>260</v>
      </c>
      <c r="S29" s="851">
        <f>'Médias dens por dia'!M25</f>
        <v>0</v>
      </c>
      <c r="T29" s="852">
        <f>'Médias dens por dia'!M71</f>
        <v>24514.771101766237</v>
      </c>
      <c r="U29" s="852">
        <f>'Médias dens por dia'!M117</f>
        <v>641.27033856554806</v>
      </c>
      <c r="V29" s="852">
        <f>'Médias dens por dia'!M163</f>
        <v>4302.8526673591969</v>
      </c>
      <c r="W29" s="852">
        <f>'Médias dens por dia'!M209</f>
        <v>0</v>
      </c>
      <c r="X29" s="853">
        <f>'Médias dens por dia'!M255</f>
        <v>0</v>
      </c>
      <c r="Z29" s="855" t="s">
        <v>260</v>
      </c>
      <c r="AA29" s="851">
        <f>'Médias dens por dia'!Q25</f>
        <v>0</v>
      </c>
      <c r="AB29" s="852">
        <f>'Médias dens por dia'!Q71</f>
        <v>0</v>
      </c>
      <c r="AC29" s="852">
        <f>'Médias dens por dia'!Q117</f>
        <v>582.28309798740793</v>
      </c>
      <c r="AD29" s="852">
        <f>'Médias dens por dia'!Q163</f>
        <v>7699.4976314081223</v>
      </c>
      <c r="AE29" s="852">
        <f>'Médias dens por dia'!Q209</f>
        <v>0</v>
      </c>
      <c r="AF29" s="853">
        <f>'Médias dens por dia'!Q255</f>
        <v>0</v>
      </c>
      <c r="AH29" s="855" t="s">
        <v>260</v>
      </c>
      <c r="AI29" s="851">
        <f>'Médias dens por dia'!U25</f>
        <v>0</v>
      </c>
      <c r="AJ29" s="852">
        <f>'Médias dens por dia'!U71</f>
        <v>0</v>
      </c>
      <c r="AK29" s="852">
        <f>'Médias dens por dia'!U117</f>
        <v>1869.5928238062625</v>
      </c>
      <c r="AL29" s="852">
        <f>'Médias dens por dia'!U163</f>
        <v>2192.1080612783267</v>
      </c>
      <c r="AM29" s="852">
        <f>'Médias dens por dia'!U209</f>
        <v>0</v>
      </c>
      <c r="AN29" s="853">
        <f>'Médias dens por dia'!U255</f>
        <v>0</v>
      </c>
      <c r="AP29" s="855" t="s">
        <v>260</v>
      </c>
      <c r="AQ29" s="851">
        <f>'Médias dens por dia'!Y25</f>
        <v>0</v>
      </c>
      <c r="AR29" s="852">
        <f>'Médias dens por dia'!Y71</f>
        <v>6936.079926679954</v>
      </c>
      <c r="AS29" s="852">
        <f>'Médias dens por dia'!Y117</f>
        <v>21933.997898697227</v>
      </c>
      <c r="AT29" s="852">
        <f>'Médias dens por dia'!Y163</f>
        <v>69940.132031206507</v>
      </c>
      <c r="AU29" s="852">
        <f>'Médias dens por dia'!Y209</f>
        <v>0</v>
      </c>
      <c r="AV29" s="853">
        <f>'Médias dens por dia'!Y255</f>
        <v>0</v>
      </c>
      <c r="AX29" s="855" t="s">
        <v>260</v>
      </c>
      <c r="AY29" s="851">
        <f>'Médias dens por dia'!AC25</f>
        <v>0</v>
      </c>
      <c r="AZ29" s="852">
        <f>'Médias dens por dia'!AC71</f>
        <v>9073.7913059939965</v>
      </c>
      <c r="BA29" s="852">
        <f>'Médias dens por dia'!AC117</f>
        <v>17376.135093046993</v>
      </c>
      <c r="BB29" s="852">
        <f>'Médias dens por dia'!AC163</f>
        <v>11688.766737212278</v>
      </c>
      <c r="BC29" s="852">
        <f>'Médias dens por dia'!AC209</f>
        <v>0</v>
      </c>
      <c r="BD29" s="853">
        <f>'Médias dens por dia'!AC255</f>
        <v>0</v>
      </c>
    </row>
    <row r="30" spans="2:56" ht="15.6">
      <c r="B30" s="706" t="s">
        <v>52</v>
      </c>
      <c r="C30" s="851">
        <f>'Médias dens por dia'!E26</f>
        <v>0</v>
      </c>
      <c r="D30" s="852">
        <f>'Médias dens por dia'!E72</f>
        <v>0</v>
      </c>
      <c r="E30" s="852">
        <f>'Médias dens por dia'!E118</f>
        <v>1253.4733889228178</v>
      </c>
      <c r="F30" s="852">
        <f>'Médias dens por dia'!E164</f>
        <v>10236.685190114762</v>
      </c>
      <c r="G30" s="852">
        <f>'Médias dens por dia'!E210</f>
        <v>1978.8077364283786</v>
      </c>
      <c r="H30" s="853">
        <f>'Médias dens por dia'!E256</f>
        <v>4033.5636338376639</v>
      </c>
      <c r="J30" s="858" t="s">
        <v>52</v>
      </c>
      <c r="K30" s="851">
        <f>'Médias dens por dia'!I26</f>
        <v>0</v>
      </c>
      <c r="L30" s="852">
        <f>'Médias dens por dia'!I72</f>
        <v>1669.6783772343992</v>
      </c>
      <c r="M30" s="852">
        <f>'Médias dens por dia'!I118</f>
        <v>2137.4017541217754</v>
      </c>
      <c r="N30" s="852">
        <f>'Médias dens por dia'!I164</f>
        <v>1134.7948392381315</v>
      </c>
      <c r="O30" s="852">
        <f>'Médias dens por dia'!I210</f>
        <v>3756.7763487773987</v>
      </c>
      <c r="P30" s="853">
        <f>'Médias dens por dia'!I256</f>
        <v>2442.4438768989135</v>
      </c>
      <c r="R30" s="858" t="s">
        <v>52</v>
      </c>
      <c r="S30" s="851">
        <f>'Médias dens por dia'!M26</f>
        <v>0</v>
      </c>
      <c r="T30" s="852">
        <f>'Médias dens por dia'!M72</f>
        <v>58386.325066802041</v>
      </c>
      <c r="U30" s="852">
        <f>'Médias dens por dia'!M118</f>
        <v>2114.7235592390593</v>
      </c>
      <c r="V30" s="852">
        <f>'Médias dens por dia'!M164</f>
        <v>2868.5684449061314</v>
      </c>
      <c r="W30" s="852">
        <f>'Médias dens por dia'!M210</f>
        <v>3968.3953120356291</v>
      </c>
      <c r="X30" s="853">
        <f>'Médias dens por dia'!M256</f>
        <v>5064.3171892987712</v>
      </c>
      <c r="Z30" s="858" t="s">
        <v>52</v>
      </c>
      <c r="AA30" s="851">
        <f>'Médias dens por dia'!Q26</f>
        <v>0</v>
      </c>
      <c r="AB30" s="852">
        <f>'Médias dens por dia'!Q72</f>
        <v>598.67495223704555</v>
      </c>
      <c r="AC30" s="852">
        <f>'Médias dens por dia'!Q118</f>
        <v>1088.1137586818127</v>
      </c>
      <c r="AD30" s="852">
        <f>'Médias dens por dia'!Q164</f>
        <v>3685.2296355457684</v>
      </c>
      <c r="AE30" s="852">
        <f>'Médias dens por dia'!Q210</f>
        <v>4806.6498738566042</v>
      </c>
      <c r="AF30" s="853">
        <f>'Médias dens por dia'!Q256</f>
        <v>10909.515621398126</v>
      </c>
      <c r="AH30" s="858" t="s">
        <v>52</v>
      </c>
      <c r="AI30" s="851">
        <f>'Médias dens por dia'!U26</f>
        <v>0</v>
      </c>
      <c r="AJ30" s="852">
        <f>'Médias dens por dia'!U72</f>
        <v>112.38964494255202</v>
      </c>
      <c r="AK30" s="852">
        <f>'Médias dens por dia'!U118</f>
        <v>685.04164536412668</v>
      </c>
      <c r="AL30" s="852">
        <f>'Médias dens por dia'!U164</f>
        <v>301.41485842576992</v>
      </c>
      <c r="AM30" s="852">
        <f>'Médias dens por dia'!U210</f>
        <v>7565.2989282542103</v>
      </c>
      <c r="AN30" s="853">
        <f>'Médias dens por dia'!U256</f>
        <v>13682.065620539746</v>
      </c>
      <c r="AP30" s="858" t="s">
        <v>52</v>
      </c>
      <c r="AQ30" s="851">
        <f>'Médias dens por dia'!Y26</f>
        <v>0</v>
      </c>
      <c r="AR30" s="852">
        <f>'Médias dens por dia'!Y72</f>
        <v>3015.686924643458</v>
      </c>
      <c r="AS30" s="852">
        <f>'Médias dens por dia'!Y118</f>
        <v>3683.5721661934276</v>
      </c>
      <c r="AT30" s="852">
        <f>'Médias dens por dia'!Y164</f>
        <v>5676.722474957447</v>
      </c>
      <c r="AU30" s="852">
        <f>'Médias dens por dia'!Y210</f>
        <v>4341.7633255952769</v>
      </c>
      <c r="AV30" s="853">
        <f>'Médias dens por dia'!Y256</f>
        <v>8242.7655595896867</v>
      </c>
      <c r="AX30" s="858" t="s">
        <v>52</v>
      </c>
      <c r="AY30" s="851">
        <f>'Médias dens por dia'!AC26</f>
        <v>0</v>
      </c>
      <c r="AZ30" s="852">
        <f>'Médias dens por dia'!AC72</f>
        <v>5580.8269319308774</v>
      </c>
      <c r="BA30" s="852">
        <f>'Médias dens por dia'!AC118</f>
        <v>6055.4626100127325</v>
      </c>
      <c r="BB30" s="852">
        <f>'Médias dens por dia'!AC164</f>
        <v>1239.717684249787</v>
      </c>
      <c r="BC30" s="852">
        <f>'Médias dens por dia'!AC210</f>
        <v>3863.8304599135836</v>
      </c>
      <c r="BD30" s="853">
        <f>'Médias dens por dia'!AC256</f>
        <v>11390.910017067639</v>
      </c>
    </row>
    <row r="31" spans="2:56" ht="15.6">
      <c r="B31" s="703" t="s">
        <v>185</v>
      </c>
      <c r="C31" s="851">
        <f>'Médias dens por dia'!E27</f>
        <v>180534.78431593219</v>
      </c>
      <c r="D31" s="852">
        <f>'Médias dens por dia'!E73</f>
        <v>133801.27307574445</v>
      </c>
      <c r="E31" s="852">
        <f>'Médias dens por dia'!E119</f>
        <v>82127.576442223013</v>
      </c>
      <c r="F31" s="852">
        <f>'Médias dens por dia'!E165</f>
        <v>44681.659126948209</v>
      </c>
      <c r="G31" s="852">
        <f>'Médias dens por dia'!E211</f>
        <v>267515.96017715079</v>
      </c>
      <c r="H31" s="853">
        <f>'Médias dens por dia'!E257</f>
        <v>389880.85220142431</v>
      </c>
      <c r="J31" s="855" t="s">
        <v>185</v>
      </c>
      <c r="K31" s="851">
        <f>'Médias dens por dia'!I27</f>
        <v>161876.09824396405</v>
      </c>
      <c r="L31" s="852">
        <f>'Médias dens por dia'!I73</f>
        <v>2448.8616199437856</v>
      </c>
      <c r="M31" s="852">
        <f>'Médias dens por dia'!I119</f>
        <v>58405.987238151203</v>
      </c>
      <c r="N31" s="852">
        <f>'Médias dens por dia'!I165</f>
        <v>209525.15676184936</v>
      </c>
      <c r="O31" s="852">
        <f>'Médias dens por dia'!I211</f>
        <v>242050.02775082627</v>
      </c>
      <c r="P31" s="853">
        <f>'Médias dens por dia'!I257</f>
        <v>232041.21439382975</v>
      </c>
      <c r="R31" s="855" t="s">
        <v>185</v>
      </c>
      <c r="S31" s="851">
        <f>'Médias dens por dia'!M27</f>
        <v>144130.57861436764</v>
      </c>
      <c r="T31" s="852">
        <f>'Médias dens por dia'!M73</f>
        <v>21458.222033098184</v>
      </c>
      <c r="U31" s="852">
        <f>'Médias dens por dia'!M119</f>
        <v>16087.563669174178</v>
      </c>
      <c r="V31" s="852">
        <f>'Médias dens por dia'!M165</f>
        <v>267391.55861446442</v>
      </c>
      <c r="W31" s="852">
        <f>'Médias dens por dia'!M211</f>
        <v>300926.46912344021</v>
      </c>
      <c r="X31" s="853">
        <f>'Médias dens por dia'!M257</f>
        <v>249701.84345603734</v>
      </c>
      <c r="Z31" s="855" t="s">
        <v>185</v>
      </c>
      <c r="AA31" s="851">
        <f>'Médias dens por dia'!Q27</f>
        <v>121496.25982410395</v>
      </c>
      <c r="AB31" s="852">
        <f>'Médias dens por dia'!Q73</f>
        <v>485.59190570338131</v>
      </c>
      <c r="AC31" s="852">
        <f>'Médias dens por dia'!Q119</f>
        <v>20978.193200468475</v>
      </c>
      <c r="AD31" s="852">
        <f>'Médias dens por dia'!Q165</f>
        <v>207223.97214924858</v>
      </c>
      <c r="AE31" s="852">
        <f>'Médias dens por dia'!Q211</f>
        <v>278292.37861768191</v>
      </c>
      <c r="AF31" s="853">
        <f>'Médias dens por dia'!Q257</f>
        <v>456308.20111760887</v>
      </c>
      <c r="AH31" s="855" t="s">
        <v>185</v>
      </c>
      <c r="AI31" s="851">
        <f>'Médias dens por dia'!U27</f>
        <v>144990.95139038621</v>
      </c>
      <c r="AJ31" s="852">
        <f>'Médias dens por dia'!U73</f>
        <v>179216.52782539348</v>
      </c>
      <c r="AK31" s="852">
        <f>'Médias dens por dia'!U119</f>
        <v>117090.74323386335</v>
      </c>
      <c r="AL31" s="852">
        <f>'Médias dens por dia'!U165</f>
        <v>161224.9810152266</v>
      </c>
      <c r="AM31" s="852">
        <f>'Médias dens por dia'!U211</f>
        <v>638006.87628277158</v>
      </c>
      <c r="AN31" s="853">
        <f>'Médias dens por dia'!U257</f>
        <v>474160.75463468995</v>
      </c>
      <c r="AP31" s="855" t="s">
        <v>185</v>
      </c>
      <c r="AQ31" s="851">
        <f>'Médias dens por dia'!Y27</f>
        <v>125653.48973139864</v>
      </c>
      <c r="AR31" s="852">
        <f>'Médias dens por dia'!Y73</f>
        <v>848976.18302562635</v>
      </c>
      <c r="AS31" s="852">
        <f>'Médias dens por dia'!Y119</f>
        <v>477580.71251692669</v>
      </c>
      <c r="AT31" s="852">
        <f>'Médias dens por dia'!Y165</f>
        <v>1598186.6007830198</v>
      </c>
      <c r="AU31" s="852">
        <f>'Médias dens por dia'!Y211</f>
        <v>465384.9273439066</v>
      </c>
      <c r="AV31" s="853">
        <f>'Médias dens por dia'!Y257</f>
        <v>295396.4309357421</v>
      </c>
      <c r="AX31" s="855" t="s">
        <v>185</v>
      </c>
      <c r="AY31" s="851">
        <f>'Médias dens por dia'!AC27</f>
        <v>142193.00016449267</v>
      </c>
      <c r="AZ31" s="852">
        <f>'Médias dens por dia'!AC73</f>
        <v>561249.11982113367</v>
      </c>
      <c r="BA31" s="852">
        <f>'Médias dens por dia'!AC119</f>
        <v>513467.04889210162</v>
      </c>
      <c r="BB31" s="852">
        <f>'Médias dens por dia'!AC165</f>
        <v>756092.00878885703</v>
      </c>
      <c r="BC31" s="852">
        <f>'Médias dens por dia'!AC211</f>
        <v>1052875.4011337855</v>
      </c>
      <c r="BD31" s="853">
        <f>'Médias dens por dia'!AC257</f>
        <v>698389.34971310257</v>
      </c>
    </row>
    <row r="32" spans="2:56" ht="15.6">
      <c r="B32" s="705" t="s">
        <v>56</v>
      </c>
      <c r="C32" s="851">
        <f>'Médias dens por dia'!E28</f>
        <v>0</v>
      </c>
      <c r="D32" s="852">
        <f>'Médias dens por dia'!E74</f>
        <v>834.76885083064496</v>
      </c>
      <c r="E32" s="852">
        <f>'Médias dens por dia'!E120</f>
        <v>501.38935556912708</v>
      </c>
      <c r="F32" s="852">
        <f>'Médias dens por dia'!E166</f>
        <v>77236.280335383475</v>
      </c>
      <c r="G32" s="852">
        <f>'Médias dens por dia'!E212</f>
        <v>1130.7472779590735</v>
      </c>
      <c r="H32" s="853">
        <f>'Médias dens por dia'!E258</f>
        <v>1136.2151081232857</v>
      </c>
      <c r="J32" s="857" t="s">
        <v>56</v>
      </c>
      <c r="K32" s="851">
        <f>'Médias dens por dia'!I28</f>
        <v>166.47068926775404</v>
      </c>
      <c r="L32" s="852">
        <f>'Médias dens por dia'!I74</f>
        <v>208.70979715429991</v>
      </c>
      <c r="M32" s="852">
        <f>'Médias dens por dia'!I120</f>
        <v>1068.7008770608875</v>
      </c>
      <c r="N32" s="852">
        <f>'Médias dens por dia'!I166</f>
        <v>1513.0597856508421</v>
      </c>
      <c r="O32" s="852">
        <f>'Médias dens por dia'!I212</f>
        <v>278.27972953906658</v>
      </c>
      <c r="P32" s="853">
        <f>'Médias dens por dia'!I258</f>
        <v>1356.9132649438407</v>
      </c>
      <c r="R32" s="857" t="s">
        <v>56</v>
      </c>
      <c r="S32" s="851">
        <f>'Médias dens por dia'!M28</f>
        <v>0</v>
      </c>
      <c r="T32" s="852">
        <f>'Médias dens por dia'!M74</f>
        <v>53895.06929243265</v>
      </c>
      <c r="U32" s="852">
        <f>'Médias dens por dia'!M120</f>
        <v>1723.1080853059002</v>
      </c>
      <c r="V32" s="852">
        <f>'Médias dens por dia'!M166</f>
        <v>819.59098425889476</v>
      </c>
      <c r="W32" s="852">
        <f>'Médias dens por dia'!M212</f>
        <v>1831.5670670933673</v>
      </c>
      <c r="X32" s="853">
        <f>'Médias dens por dia'!M258</f>
        <v>620.12047215903317</v>
      </c>
      <c r="Z32" s="857" t="s">
        <v>56</v>
      </c>
      <c r="AA32" s="851">
        <f>'Médias dens por dia'!Q28</f>
        <v>141.68202105711853</v>
      </c>
      <c r="AB32" s="852">
        <f>'Médias dens por dia'!Q74</f>
        <v>249.44789676543562</v>
      </c>
      <c r="AC32" s="852">
        <f>'Médias dens por dia'!Q120</f>
        <v>768.08030024598543</v>
      </c>
      <c r="AD32" s="852">
        <f>'Médias dens por dia'!Q166</f>
        <v>2105.8455060261531</v>
      </c>
      <c r="AE32" s="852">
        <f>'Médias dens por dia'!Q212</f>
        <v>1264.9078615412116</v>
      </c>
      <c r="AF32" s="853">
        <f>'Médias dens por dia'!Q258</f>
        <v>1983.5482947996593</v>
      </c>
      <c r="AH32" s="857" t="s">
        <v>56</v>
      </c>
      <c r="AI32" s="851">
        <f>'Médias dens por dia'!U28</f>
        <v>0</v>
      </c>
      <c r="AJ32" s="852">
        <f>'Médias dens por dia'!U74</f>
        <v>449.5585797702081</v>
      </c>
      <c r="AK32" s="852">
        <f>'Médias dens por dia'!U120</f>
        <v>256.89061701154753</v>
      </c>
      <c r="AL32" s="852">
        <f>'Médias dens por dia'!U166</f>
        <v>164.40810459587451</v>
      </c>
      <c r="AM32" s="852">
        <f>'Médias dens por dia'!U212</f>
        <v>0</v>
      </c>
      <c r="AN32" s="853">
        <f>'Médias dens por dia'!U258</f>
        <v>841.97326895629203</v>
      </c>
      <c r="AP32" s="857" t="s">
        <v>56</v>
      </c>
      <c r="AQ32" s="851">
        <f>'Médias dens por dia'!Y28</f>
        <v>147.63281755416713</v>
      </c>
      <c r="AR32" s="852">
        <f>'Médias dens por dia'!Y74</f>
        <v>4825.099079429533</v>
      </c>
      <c r="AS32" s="852">
        <f>'Médias dens por dia'!Y120</f>
        <v>1339.480787706701</v>
      </c>
      <c r="AT32" s="852">
        <f>'Médias dens por dia'!Y166</f>
        <v>5240.0515153453352</v>
      </c>
      <c r="AU32" s="852">
        <f>'Médias dens por dia'!Y212</f>
        <v>1273.5839088412813</v>
      </c>
      <c r="AV32" s="853">
        <f>'Médias dens por dia'!Y258</f>
        <v>441.57672640659041</v>
      </c>
      <c r="AX32" s="857" t="s">
        <v>56</v>
      </c>
      <c r="AY32" s="851">
        <f>'Médias dens por dia'!AC28</f>
        <v>0</v>
      </c>
      <c r="AZ32" s="852">
        <f>'Médias dens por dia'!AC74</f>
        <v>4512.1579449653909</v>
      </c>
      <c r="BA32" s="852">
        <f>'Médias dens por dia'!AC120</f>
        <v>2742.0962762321806</v>
      </c>
      <c r="BB32" s="852">
        <f>'Médias dens por dia'!AC166</f>
        <v>1062.615157928389</v>
      </c>
      <c r="BC32" s="852">
        <f>'Médias dens por dia'!AC212</f>
        <v>0</v>
      </c>
      <c r="BD32" s="853">
        <f>'Médias dens por dia'!AC258</f>
        <v>0</v>
      </c>
    </row>
    <row r="33" spans="2:56" ht="15.6">
      <c r="B33" s="703" t="s">
        <v>181</v>
      </c>
      <c r="C33" s="851">
        <f>'Médias dens por dia'!E29</f>
        <v>0</v>
      </c>
      <c r="D33" s="852">
        <f>'Médias dens por dia'!E75</f>
        <v>0</v>
      </c>
      <c r="E33" s="852">
        <f>'Médias dens por dia'!E121</f>
        <v>10785.093950523409</v>
      </c>
      <c r="F33" s="852">
        <f>'Médias dens por dia'!E167</f>
        <v>0</v>
      </c>
      <c r="G33" s="852">
        <f>'Médias dens por dia'!E213</f>
        <v>47491.385674281082</v>
      </c>
      <c r="H33" s="853">
        <f>'Médias dens por dia'!E259</f>
        <v>26076.136731429404</v>
      </c>
      <c r="J33" s="855" t="s">
        <v>181</v>
      </c>
      <c r="K33" s="851">
        <f>'Médias dens por dia'!I29</f>
        <v>0</v>
      </c>
      <c r="L33" s="852">
        <f>'Médias dens por dia'!I75</f>
        <v>3133.7803649834159</v>
      </c>
      <c r="M33" s="852">
        <f>'Médias dens por dia'!I121</f>
        <v>44785.246129332823</v>
      </c>
      <c r="N33" s="852">
        <f>'Médias dens por dia'!I167</f>
        <v>27964.587109796808</v>
      </c>
      <c r="O33" s="852">
        <f>'Médias dens por dia'!I213</f>
        <v>48698.95266933665</v>
      </c>
      <c r="P33" s="853">
        <f>'Médias dens por dia'!I259</f>
        <v>38943.410703888236</v>
      </c>
      <c r="R33" s="855" t="s">
        <v>181</v>
      </c>
      <c r="S33" s="851">
        <f>'Médias dens por dia'!M29</f>
        <v>0</v>
      </c>
      <c r="T33" s="852">
        <f>'Médias dens por dia'!M75</f>
        <v>0</v>
      </c>
      <c r="U33" s="852">
        <f>'Médias dens por dia'!M121</f>
        <v>3528.0669127231477</v>
      </c>
      <c r="V33" s="852">
        <f>'Médias dens por dia'!M167</f>
        <v>25564.615751428959</v>
      </c>
      <c r="W33" s="852">
        <f>'Médias dens por dia'!M213</f>
        <v>31441.901318436139</v>
      </c>
      <c r="X33" s="853">
        <f>'Médias dens por dia'!M259</f>
        <v>18948.125538192679</v>
      </c>
      <c r="Z33" s="855" t="s">
        <v>181</v>
      </c>
      <c r="AA33" s="851">
        <f>'Médias dens por dia'!Q29</f>
        <v>2227.5562199535857</v>
      </c>
      <c r="AB33" s="852">
        <f>'Médias dens por dia'!Q75</f>
        <v>249.69756463389137</v>
      </c>
      <c r="AC33" s="852">
        <f>'Médias dens por dia'!Q121</f>
        <v>896.09368362031637</v>
      </c>
      <c r="AD33" s="852">
        <f>'Médias dens por dia'!Q167</f>
        <v>23443.983172556789</v>
      </c>
      <c r="AE33" s="852">
        <f>'Médias dens por dia'!Q213</f>
        <v>22363.570992048619</v>
      </c>
      <c r="AF33" s="853">
        <f>'Médias dens por dia'!Q259</f>
        <v>25077.717727109983</v>
      </c>
      <c r="AH33" s="855" t="s">
        <v>181</v>
      </c>
      <c r="AI33" s="851">
        <f>'Médias dens por dia'!U29</f>
        <v>0</v>
      </c>
      <c r="AJ33" s="852">
        <f>'Médias dens por dia'!U75</f>
        <v>0</v>
      </c>
      <c r="AK33" s="852">
        <f>'Médias dens por dia'!U121</f>
        <v>14599.950066822952</v>
      </c>
      <c r="AL33" s="852">
        <f>'Médias dens por dia'!U167</f>
        <v>9350.7109488903625</v>
      </c>
      <c r="AM33" s="852">
        <f>'Médias dens por dia'!U213</f>
        <v>48061.899073614986</v>
      </c>
      <c r="AN33" s="853">
        <f>'Médias dens por dia'!U259</f>
        <v>30311.037682426511</v>
      </c>
      <c r="AP33" s="855" t="s">
        <v>181</v>
      </c>
      <c r="AQ33" s="851">
        <f>'Médias dens por dia'!Y29</f>
        <v>876.56985422786727</v>
      </c>
      <c r="AR33" s="852">
        <f>'Médias dens por dia'!Y75</f>
        <v>58319.436008774603</v>
      </c>
      <c r="AS33" s="852">
        <f>'Médias dens por dia'!Y121</f>
        <v>77711.413056791091</v>
      </c>
      <c r="AT33" s="852">
        <f>'Médias dens por dia'!Y167</f>
        <v>150913.48364194567</v>
      </c>
      <c r="AU33" s="852">
        <f>'Médias dens por dia'!Y213</f>
        <v>36470.811935000325</v>
      </c>
      <c r="AV33" s="853">
        <f>'Médias dens por dia'!Y259</f>
        <v>18675.01572094539</v>
      </c>
      <c r="AX33" s="855" t="s">
        <v>181</v>
      </c>
      <c r="AY33" s="851">
        <f>'Médias dens por dia'!AC29</f>
        <v>1678.9757101367841</v>
      </c>
      <c r="AZ33" s="852">
        <f>'Médias dens por dia'!AC75</f>
        <v>13552.665789244131</v>
      </c>
      <c r="BA33" s="852">
        <f>'Médias dens por dia'!AC121</f>
        <v>55548.396162478421</v>
      </c>
      <c r="BB33" s="852">
        <f>'Médias dens por dia'!AC167</f>
        <v>67602.564332967988</v>
      </c>
      <c r="BC33" s="852">
        <f>'Médias dens por dia'!AC213</f>
        <v>71204.875618407474</v>
      </c>
      <c r="BD33" s="853">
        <f>'Médias dens por dia'!AC259</f>
        <v>92212.128709595185</v>
      </c>
    </row>
    <row r="34" spans="2:56" ht="15.6">
      <c r="B34" s="704" t="s">
        <v>261</v>
      </c>
      <c r="C34" s="851">
        <f>'Médias dens por dia'!E30</f>
        <v>246.56423368546055</v>
      </c>
      <c r="D34" s="852">
        <f>'Médias dens por dia'!E76</f>
        <v>0</v>
      </c>
      <c r="E34" s="852">
        <f>'Médias dens por dia'!E122</f>
        <v>872.20856645879394</v>
      </c>
      <c r="F34" s="852">
        <f>'Médias dens por dia'!E168</f>
        <v>956.62313677590021</v>
      </c>
      <c r="G34" s="852">
        <f>'Médias dens por dia'!E214</f>
        <v>459.36608167087365</v>
      </c>
      <c r="H34" s="853">
        <f>'Médias dens por dia'!E260</f>
        <v>1406.0661963025659</v>
      </c>
      <c r="J34" s="856" t="s">
        <v>261</v>
      </c>
      <c r="K34" s="851">
        <f>'Médias dens por dia'!I30</f>
        <v>825.95072752077954</v>
      </c>
      <c r="L34" s="852">
        <f>'Médias dens por dia'!I76</f>
        <v>925.28010071739629</v>
      </c>
      <c r="M34" s="852">
        <f>'Médias dens por dia'!I122</f>
        <v>688.71834299479428</v>
      </c>
      <c r="N34" s="852">
        <f>'Médias dens por dia'!I168</f>
        <v>4274.3938944636293</v>
      </c>
      <c r="O34" s="852">
        <f>'Médias dens por dia'!I214</f>
        <v>1930.5656236772743</v>
      </c>
      <c r="P34" s="853">
        <f>'Médias dens por dia'!I260</f>
        <v>2103.2155606629531</v>
      </c>
      <c r="R34" s="856" t="s">
        <v>261</v>
      </c>
      <c r="S34" s="851">
        <f>'Médias dens por dia'!M30</f>
        <v>838.24359777597624</v>
      </c>
      <c r="T34" s="852">
        <f>'Médias dens por dia'!M76</f>
        <v>69614.464502725503</v>
      </c>
      <c r="U34" s="852">
        <f>'Médias dens por dia'!M122</f>
        <v>229.09505225089805</v>
      </c>
      <c r="V34" s="852">
        <f>'Médias dens por dia'!M168</f>
        <v>3005.1669422826135</v>
      </c>
      <c r="W34" s="852">
        <f>'Médias dens por dia'!M214</f>
        <v>2350.511069436488</v>
      </c>
      <c r="X34" s="853">
        <f>'Médias dens por dia'!M260</f>
        <v>301.2751960572636</v>
      </c>
      <c r="Z34" s="856" t="s">
        <v>261</v>
      </c>
      <c r="AA34" s="851">
        <f>'Médias dens por dia'!Q30</f>
        <v>0</v>
      </c>
      <c r="AB34" s="852">
        <f>'Médias dens por dia'!Q76</f>
        <v>184.41326653730422</v>
      </c>
      <c r="AC34" s="852">
        <f>'Médias dens por dia'!Q122</f>
        <v>401.10860123957013</v>
      </c>
      <c r="AD34" s="852">
        <f>'Médias dens por dia'!Q168</f>
        <v>3347.4169189540735</v>
      </c>
      <c r="AE34" s="852">
        <f>'Médias dens por dia'!Q214</f>
        <v>1859.414556465581</v>
      </c>
      <c r="AF34" s="853">
        <f>'Médias dens por dia'!Q260</f>
        <v>2259.0411135218342</v>
      </c>
      <c r="AH34" s="856" t="s">
        <v>261</v>
      </c>
      <c r="AI34" s="851">
        <f>'Médias dens por dia'!U30</f>
        <v>781.28542227466312</v>
      </c>
      <c r="AJ34" s="852">
        <f>'Médias dens por dia'!U76</f>
        <v>331.25369035699543</v>
      </c>
      <c r="AK34" s="852">
        <f>'Médias dens por dia'!U122</f>
        <v>913.38886048550228</v>
      </c>
      <c r="AL34" s="852">
        <f>'Médias dens por dia'!U168</f>
        <v>241.13188674061593</v>
      </c>
      <c r="AM34" s="852">
        <f>'Médias dens por dia'!U214</f>
        <v>0</v>
      </c>
      <c r="AN34" s="853">
        <f>'Médias dens por dia'!U260</f>
        <v>1852.3411917038427</v>
      </c>
      <c r="AP34" s="856" t="s">
        <v>261</v>
      </c>
      <c r="AQ34" s="851">
        <f>'Médias dens por dia'!Y30</f>
        <v>2032.9038977208811</v>
      </c>
      <c r="AR34" s="852">
        <f>'Médias dens por dia'!Y76</f>
        <v>3417.7785145959197</v>
      </c>
      <c r="AS34" s="852">
        <f>'Médias dens por dia'!Y122</f>
        <v>2042.7082012527189</v>
      </c>
      <c r="AT34" s="852">
        <f>'Médias dens por dia'!Y168</f>
        <v>10750.649168711217</v>
      </c>
      <c r="AU34" s="852">
        <f>'Médias dens por dia'!Y214</f>
        <v>3126.0695944285994</v>
      </c>
      <c r="AV34" s="853">
        <f>'Médias dens por dia'!Y260</f>
        <v>441.57672640659041</v>
      </c>
      <c r="AX34" s="856" t="s">
        <v>261</v>
      </c>
      <c r="AY34" s="851">
        <f>'Médias dens por dia'!AC30</f>
        <v>0</v>
      </c>
      <c r="AZ34" s="852">
        <f>'Médias dens por dia'!AC76</f>
        <v>3156.531544833244</v>
      </c>
      <c r="BA34" s="852">
        <f>'Médias dens por dia'!AC122</f>
        <v>0</v>
      </c>
      <c r="BB34" s="852">
        <f>'Médias dens por dia'!AC168</f>
        <v>4132.3922808326233</v>
      </c>
      <c r="BC34" s="852">
        <f>'Médias dens por dia'!AC214</f>
        <v>0</v>
      </c>
      <c r="BD34" s="853">
        <f>'Médias dens por dia'!AC260</f>
        <v>8136.3642979054575</v>
      </c>
    </row>
    <row r="35" spans="2:56" ht="15.6">
      <c r="B35" s="703" t="s">
        <v>190</v>
      </c>
      <c r="C35" s="851">
        <f>'Médias dens por dia'!E31</f>
        <v>6555.4417359675663</v>
      </c>
      <c r="D35" s="852">
        <f>'Médias dens por dia'!E77</f>
        <v>8695.5088628192188</v>
      </c>
      <c r="E35" s="852">
        <f>'Médias dens por dia'!E123</f>
        <v>3028.481241451022</v>
      </c>
      <c r="F35" s="852">
        <f>'Médias dens por dia'!E169</f>
        <v>3630.2621600726475</v>
      </c>
      <c r="G35" s="852">
        <f>'Médias dens por dia'!E215</f>
        <v>13889.34573093062</v>
      </c>
      <c r="H35" s="853">
        <f>'Médias dens por dia'!E261</f>
        <v>17081.100458786728</v>
      </c>
      <c r="J35" s="855" t="s">
        <v>190</v>
      </c>
      <c r="K35" s="851">
        <f>'Médias dens por dia'!I31</f>
        <v>15198.773930145944</v>
      </c>
      <c r="L35" s="852">
        <f>'Médias dens por dia'!I77</f>
        <v>890.49513452501299</v>
      </c>
      <c r="M35" s="852">
        <f>'Médias dens por dia'!I123</f>
        <v>8905.8406421740619</v>
      </c>
      <c r="N35" s="852">
        <f>'Médias dens por dia'!I169</f>
        <v>3656.5611486562011</v>
      </c>
      <c r="O35" s="852">
        <f>'Médias dens por dia'!I215</f>
        <v>14155.162242553854</v>
      </c>
      <c r="P35" s="853">
        <f>'Médias dens por dia'!I261</f>
        <v>5081.6401772146837</v>
      </c>
      <c r="R35" s="855" t="s">
        <v>190</v>
      </c>
      <c r="S35" s="851">
        <f>'Médias dens por dia'!M31</f>
        <v>7833.1836203460671</v>
      </c>
      <c r="T35" s="852">
        <f>'Médias dens por dia'!M77</f>
        <v>61081.078531423664</v>
      </c>
      <c r="U35" s="852">
        <f>'Médias dens por dia'!M123</f>
        <v>0</v>
      </c>
      <c r="V35" s="852">
        <f>'Médias dens por dia'!M169</f>
        <v>10067.930158907559</v>
      </c>
      <c r="W35" s="852">
        <f>'Médias dens por dia'!M215</f>
        <v>5922.066850268553</v>
      </c>
      <c r="X35" s="853">
        <f>'Médias dens por dia'!M261</f>
        <v>2149.750970151315</v>
      </c>
      <c r="Z35" s="855" t="s">
        <v>190</v>
      </c>
      <c r="AA35" s="851">
        <f>'Médias dens por dia'!Q31</f>
        <v>5331.9667257828942</v>
      </c>
      <c r="AB35" s="852">
        <f>'Médias dens por dia'!Q77</f>
        <v>685.98171610494796</v>
      </c>
      <c r="AC35" s="852">
        <f>'Médias dens por dia'!Q123</f>
        <v>4618.4383979605818</v>
      </c>
      <c r="AD35" s="852">
        <f>'Médias dens por dia'!Q169</f>
        <v>5014.5446112247773</v>
      </c>
      <c r="AE35" s="852">
        <f>'Médias dens por dia'!Q215</f>
        <v>16848.572715728937</v>
      </c>
      <c r="AF35" s="853">
        <f>'Médias dens por dia'!Q261</f>
        <v>3131.17266536232</v>
      </c>
      <c r="AH35" s="855" t="s">
        <v>190</v>
      </c>
      <c r="AI35" s="851">
        <f>'Médias dens por dia'!U31</f>
        <v>6185.424361384079</v>
      </c>
      <c r="AJ35" s="852">
        <f>'Médias dens por dia'!U77</f>
        <v>6406.2097617254649</v>
      </c>
      <c r="AK35" s="852">
        <f>'Médias dens por dia'!U123</f>
        <v>3099.8134452726736</v>
      </c>
      <c r="AL35" s="852">
        <f>'Médias dens por dia'!U169</f>
        <v>6816.0860030372969</v>
      </c>
      <c r="AM35" s="852">
        <f>'Médias dens por dia'!U215</f>
        <v>31566.580626127368</v>
      </c>
      <c r="AN35" s="853">
        <f>'Médias dens por dia'!U261</f>
        <v>10421.758017970105</v>
      </c>
      <c r="AP35" s="855" t="s">
        <v>190</v>
      </c>
      <c r="AQ35" s="851">
        <f>'Médias dens por dia'!Y31</f>
        <v>2875.8872859551757</v>
      </c>
      <c r="AR35" s="852">
        <f>'Médias dens por dia'!Y77</f>
        <v>16646.59182403189</v>
      </c>
      <c r="AS35" s="852">
        <f>'Médias dens por dia'!Y123</f>
        <v>39907.289675123786</v>
      </c>
      <c r="AT35" s="852">
        <f>'Médias dens por dia'!Y169</f>
        <v>102552.17486490434</v>
      </c>
      <c r="AU35" s="852">
        <f>'Médias dens por dia'!Y215</f>
        <v>36636.763777667526</v>
      </c>
      <c r="AV35" s="853">
        <f>'Médias dens por dia'!Y261</f>
        <v>8743.2191828504911</v>
      </c>
      <c r="AX35" s="855" t="s">
        <v>190</v>
      </c>
      <c r="AY35" s="851">
        <f>'Médias dens por dia'!AC31</f>
        <v>3435.1587738684575</v>
      </c>
      <c r="AZ35" s="852">
        <f>'Médias dens por dia'!AC77</f>
        <v>13492.935468760537</v>
      </c>
      <c r="BA35" s="852">
        <f>'Médias dens por dia'!AC123</f>
        <v>7453.1700174810785</v>
      </c>
      <c r="BB35" s="852">
        <f>'Médias dens por dia'!AC169</f>
        <v>7650.8291370843999</v>
      </c>
      <c r="BC35" s="852">
        <f>'Médias dens por dia'!AC215</f>
        <v>0</v>
      </c>
      <c r="BD35" s="853">
        <f>'Médias dens por dia'!AC261</f>
        <v>5288.6367936385468</v>
      </c>
    </row>
    <row r="36" spans="2:56" ht="15.6">
      <c r="B36" s="705" t="s">
        <v>83</v>
      </c>
      <c r="C36" s="851">
        <f>'Médias dens por dia'!E32</f>
        <v>0</v>
      </c>
      <c r="D36" s="852">
        <f>'Médias dens por dia'!E78</f>
        <v>0</v>
      </c>
      <c r="E36" s="852">
        <f>'Médias dens por dia'!E124</f>
        <v>31.336834723070442</v>
      </c>
      <c r="F36" s="852">
        <f>'Médias dens por dia'!E170</f>
        <v>4987.5223370367448</v>
      </c>
      <c r="G36" s="852">
        <f>'Médias dens por dia'!E216</f>
        <v>0</v>
      </c>
      <c r="H36" s="853">
        <f>'Médias dens por dia'!E262</f>
        <v>0</v>
      </c>
      <c r="J36" s="857" t="s">
        <v>83</v>
      </c>
      <c r="K36" s="851">
        <f>'Médias dens por dia'!I32</f>
        <v>0</v>
      </c>
      <c r="L36" s="852">
        <f>'Médias dens por dia'!I78</f>
        <v>52.177449288574977</v>
      </c>
      <c r="M36" s="852">
        <f>'Médias dens por dia'!I124</f>
        <v>178.11681284348126</v>
      </c>
      <c r="N36" s="852">
        <f>'Médias dens por dia'!I170</f>
        <v>63.044157735451748</v>
      </c>
      <c r="O36" s="852">
        <f>'Médias dens por dia'!I216</f>
        <v>0</v>
      </c>
      <c r="P36" s="853">
        <f>'Médias dens por dia'!I262</f>
        <v>0</v>
      </c>
      <c r="R36" s="857" t="s">
        <v>83</v>
      </c>
      <c r="S36" s="851">
        <f>'Médias dens por dia'!M32</f>
        <v>0</v>
      </c>
      <c r="T36" s="852">
        <f>'Médias dens por dia'!M78</f>
        <v>2245.6278871846939</v>
      </c>
      <c r="U36" s="852">
        <f>'Médias dens por dia'!M124</f>
        <v>0</v>
      </c>
      <c r="V36" s="852">
        <f>'Médias dens por dia'!M170</f>
        <v>74.50827129626316</v>
      </c>
      <c r="W36" s="852">
        <f>'Médias dens por dia'!M216</f>
        <v>0</v>
      </c>
      <c r="X36" s="853">
        <f>'Médias dens por dia'!M262</f>
        <v>0</v>
      </c>
      <c r="Z36" s="857" t="s">
        <v>83</v>
      </c>
      <c r="AA36" s="851">
        <f>'Médias dens por dia'!Q32</f>
        <v>44.464673602827439</v>
      </c>
      <c r="AB36" s="852">
        <f>'Médias dens por dia'!Q78</f>
        <v>49.889579353087129</v>
      </c>
      <c r="AC36" s="852">
        <f>'Médias dens por dia'!Q124</f>
        <v>0</v>
      </c>
      <c r="AD36" s="852">
        <f>'Médias dens por dia'!Q170</f>
        <v>263.23068825326919</v>
      </c>
      <c r="AE36" s="852">
        <f>'Médias dens por dia'!Q216</f>
        <v>63.245393077060577</v>
      </c>
      <c r="AF36" s="853">
        <f>'Médias dens por dia'!Q262</f>
        <v>0</v>
      </c>
      <c r="AH36" s="857" t="s">
        <v>83</v>
      </c>
      <c r="AI36" s="851">
        <f>'Médias dens por dia'!U32</f>
        <v>0</v>
      </c>
      <c r="AJ36" s="852">
        <f>'Médias dens por dia'!U78</f>
        <v>0</v>
      </c>
      <c r="AK36" s="852">
        <f>'Médias dens por dia'!U124</f>
        <v>0</v>
      </c>
      <c r="AL36" s="852">
        <f>'Médias dens por dia'!U170</f>
        <v>0</v>
      </c>
      <c r="AM36" s="852">
        <f>'Médias dens por dia'!U216</f>
        <v>222.50879200747676</v>
      </c>
      <c r="AN36" s="853">
        <f>'Médias dens por dia'!U262</f>
        <v>0</v>
      </c>
      <c r="AP36" s="857" t="s">
        <v>83</v>
      </c>
      <c r="AQ36" s="851">
        <f>'Médias dens por dia'!Y32</f>
        <v>0</v>
      </c>
      <c r="AR36" s="852">
        <f>'Médias dens por dia'!Y78</f>
        <v>1206.2747698573833</v>
      </c>
      <c r="AS36" s="852">
        <f>'Médias dens por dia'!Y124</f>
        <v>502.30529539001282</v>
      </c>
      <c r="AT36" s="852">
        <f>'Médias dens por dia'!Y170</f>
        <v>0</v>
      </c>
      <c r="AU36" s="852">
        <f>'Médias dens por dia'!Y216</f>
        <v>0</v>
      </c>
      <c r="AV36" s="853">
        <f>'Médias dens por dia'!Y262</f>
        <v>110.3941816016476</v>
      </c>
      <c r="AX36" s="857" t="s">
        <v>83</v>
      </c>
      <c r="AY36" s="851">
        <f>'Médias dens por dia'!AC32</f>
        <v>0</v>
      </c>
      <c r="AZ36" s="852">
        <f>'Médias dens por dia'!AC78</f>
        <v>712.44599131032476</v>
      </c>
      <c r="BA36" s="852">
        <f>'Médias dens por dia'!AC124</f>
        <v>142.81751438709273</v>
      </c>
      <c r="BB36" s="852">
        <f>'Médias dens por dia'!AC170</f>
        <v>0</v>
      </c>
      <c r="BC36" s="852">
        <f>'Médias dens por dia'!AC216</f>
        <v>0</v>
      </c>
      <c r="BD36" s="853">
        <f>'Médias dens por dia'!AC262</f>
        <v>0</v>
      </c>
    </row>
    <row r="37" spans="2:56" ht="15.6">
      <c r="B37" s="703" t="s">
        <v>192</v>
      </c>
      <c r="C37" s="851">
        <f>'Médias dens por dia'!E33</f>
        <v>0</v>
      </c>
      <c r="D37" s="852">
        <f>'Médias dens por dia'!E79</f>
        <v>417.38442541532248</v>
      </c>
      <c r="E37" s="852">
        <f>'Médias dens por dia'!E125</f>
        <v>323.81395880506125</v>
      </c>
      <c r="F37" s="852">
        <f>'Médias dens por dia'!E171</f>
        <v>49.057596757738473</v>
      </c>
      <c r="G37" s="852">
        <f>'Médias dens por dia'!E217</f>
        <v>565.37363897953674</v>
      </c>
      <c r="H37" s="853">
        <f>'Médias dens por dia'!E263</f>
        <v>0</v>
      </c>
      <c r="J37" s="855" t="s">
        <v>192</v>
      </c>
      <c r="K37" s="851">
        <f>'Médias dens por dia'!I33</f>
        <v>0</v>
      </c>
      <c r="L37" s="852">
        <f>'Médias dens por dia'!I79</f>
        <v>0</v>
      </c>
      <c r="M37" s="852">
        <f>'Médias dens por dia'!I125</f>
        <v>333.96902408152744</v>
      </c>
      <c r="N37" s="852">
        <f>'Médias dens por dia'!I171</f>
        <v>1429.0009086702398</v>
      </c>
      <c r="O37" s="852">
        <f>'Médias dens por dia'!I217</f>
        <v>973.97905338673297</v>
      </c>
      <c r="P37" s="853">
        <f>'Médias dens por dia'!I263</f>
        <v>474.91964273034426</v>
      </c>
      <c r="R37" s="855" t="s">
        <v>192</v>
      </c>
      <c r="S37" s="851">
        <f>'Médias dens por dia'!M33</f>
        <v>0</v>
      </c>
      <c r="T37" s="852">
        <f>'Médias dens por dia'!M79</f>
        <v>20791.500622148327</v>
      </c>
      <c r="U37" s="852">
        <f>'Médias dens por dia'!M125</f>
        <v>479.72895556811989</v>
      </c>
      <c r="V37" s="852">
        <f>'Médias dens por dia'!M171</f>
        <v>8406.1296080319753</v>
      </c>
      <c r="W37" s="852">
        <f>'Médias dens por dia'!M217</f>
        <v>763.15294462223642</v>
      </c>
      <c r="X37" s="853">
        <f>'Médias dens por dia'!M263</f>
        <v>413.41364810602209</v>
      </c>
      <c r="Z37" s="855" t="s">
        <v>192</v>
      </c>
      <c r="AA37" s="851">
        <f>'Médias dens por dia'!Q33</f>
        <v>0</v>
      </c>
      <c r="AB37" s="852">
        <f>'Médias dens por dia'!Q79</f>
        <v>0</v>
      </c>
      <c r="AC37" s="852">
        <f>'Médias dens por dia'!Q125</f>
        <v>512.05353349732366</v>
      </c>
      <c r="AD37" s="852">
        <f>'Médias dens por dia'!Q171</f>
        <v>4104.0057304941511</v>
      </c>
      <c r="AE37" s="852">
        <f>'Médias dens por dia'!Q217</f>
        <v>996.11494096370404</v>
      </c>
      <c r="AF37" s="853">
        <f>'Médias dens por dia'!Q263</f>
        <v>212.52303158567778</v>
      </c>
      <c r="AH37" s="855" t="s">
        <v>192</v>
      </c>
      <c r="AI37" s="851">
        <f>'Médias dens por dia'!U33</f>
        <v>0</v>
      </c>
      <c r="AJ37" s="852">
        <f>'Médias dens por dia'!U79</f>
        <v>0</v>
      </c>
      <c r="AK37" s="852">
        <f>'Médias dens por dia'!U125</f>
        <v>640.62792667625365</v>
      </c>
      <c r="AL37" s="852">
        <f>'Médias dens por dia'!U171</f>
        <v>0</v>
      </c>
      <c r="AM37" s="852">
        <f>'Médias dens por dia'!U217</f>
        <v>1664.6619609845075</v>
      </c>
      <c r="AN37" s="853">
        <f>'Médias dens por dia'!U263</f>
        <v>1350.6654522840518</v>
      </c>
      <c r="AP37" s="855" t="s">
        <v>192</v>
      </c>
      <c r="AQ37" s="851">
        <f>'Médias dens por dia'!Y33</f>
        <v>0</v>
      </c>
      <c r="AR37" s="852">
        <f>'Médias dens por dia'!Y79</f>
        <v>1206.2747698573833</v>
      </c>
      <c r="AS37" s="852">
        <f>'Médias dens por dia'!Y125</f>
        <v>0</v>
      </c>
      <c r="AT37" s="852">
        <f>'Médias dens por dia'!Y171</f>
        <v>4803.3805557332244</v>
      </c>
      <c r="AU37" s="852">
        <f>'Médias dens por dia'!Y217</f>
        <v>1082.7389765154671</v>
      </c>
      <c r="AV37" s="853">
        <f>'Médias dens por dia'!Y263</f>
        <v>825.89543167401462</v>
      </c>
      <c r="AX37" s="855" t="s">
        <v>192</v>
      </c>
      <c r="AY37" s="851">
        <f>'Médias dens por dia'!AC33</f>
        <v>0</v>
      </c>
      <c r="AZ37" s="852">
        <f>'Médias dens por dia'!AC79</f>
        <v>474.96399420688317</v>
      </c>
      <c r="BA37" s="852">
        <f>'Médias dens por dia'!AC125</f>
        <v>1068.4651218391507</v>
      </c>
      <c r="BB37" s="852">
        <f>'Médias dens por dia'!AC171</f>
        <v>3837.221403630293</v>
      </c>
      <c r="BC37" s="852">
        <f>'Médias dens por dia'!AC217</f>
        <v>0</v>
      </c>
      <c r="BD37" s="853">
        <f>'Médias dens por dia'!AC263</f>
        <v>1084.848573054061</v>
      </c>
    </row>
    <row r="38" spans="2:56" ht="15.6">
      <c r="B38" s="703" t="s">
        <v>94</v>
      </c>
      <c r="C38" s="851">
        <f>'Médias dens por dia'!E34</f>
        <v>576.82458339259119</v>
      </c>
      <c r="D38" s="852">
        <f>'Médias dens por dia'!E80</f>
        <v>573.90358494606846</v>
      </c>
      <c r="E38" s="852">
        <f>'Médias dens por dia'!E126</f>
        <v>564.06302501526795</v>
      </c>
      <c r="F38" s="852">
        <f>'Médias dens por dia'!E172</f>
        <v>1030.2095319125081</v>
      </c>
      <c r="G38" s="852">
        <f>'Médias dens por dia'!E218</f>
        <v>282.68681948976837</v>
      </c>
      <c r="H38" s="853">
        <f>'Médias dens por dia'!E264</f>
        <v>5254.994875070196</v>
      </c>
      <c r="J38" s="855" t="s">
        <v>94</v>
      </c>
      <c r="K38" s="851">
        <f>'Médias dens por dia'!I34</f>
        <v>624.26508475407763</v>
      </c>
      <c r="L38" s="852">
        <f>'Médias dens por dia'!I80</f>
        <v>1513.1460293686746</v>
      </c>
      <c r="M38" s="852">
        <f>'Médias dens por dia'!I126</f>
        <v>1469.4637059587203</v>
      </c>
      <c r="N38" s="852">
        <f>'Médias dens por dia'!I172</f>
        <v>4097.8702528043641</v>
      </c>
      <c r="O38" s="852">
        <f>'Médias dens por dia'!I218</f>
        <v>4313.335807855532</v>
      </c>
      <c r="P38" s="853">
        <f>'Médias dens por dia'!I264</f>
        <v>2442.4438768989135</v>
      </c>
      <c r="R38" s="855" t="s">
        <v>94</v>
      </c>
      <c r="S38" s="851">
        <f>'Médias dens por dia'!M34</f>
        <v>202.80087042967168</v>
      </c>
      <c r="T38" s="852">
        <f>'Médias dens por dia'!M80</f>
        <v>60631.952953986729</v>
      </c>
      <c r="U38" s="852">
        <f>'Médias dens por dia'!M126</f>
        <v>1018.2002322262138</v>
      </c>
      <c r="V38" s="852">
        <f>'Médias dens por dia'!M172</f>
        <v>7953.7579608760916</v>
      </c>
      <c r="W38" s="852">
        <f>'Médias dens por dia'!M218</f>
        <v>4044.7106064978525</v>
      </c>
      <c r="X38" s="853">
        <f>'Médias dens por dia'!M264</f>
        <v>2583.8353006626385</v>
      </c>
      <c r="Z38" s="855" t="s">
        <v>94</v>
      </c>
      <c r="AA38" s="851">
        <f>'Médias dens por dia'!Q34</f>
        <v>408.47006267408312</v>
      </c>
      <c r="AB38" s="852">
        <f>'Médias dens por dia'!Q80</f>
        <v>586.20255739877371</v>
      </c>
      <c r="AC38" s="852">
        <f>'Médias dens por dia'!Q126</f>
        <v>2538.9321035908961</v>
      </c>
      <c r="AD38" s="852">
        <f>'Médias dens por dia'!Q172</f>
        <v>6712.3825504583638</v>
      </c>
      <c r="AE38" s="852">
        <f>'Médias dens por dia'!Q218</f>
        <v>5628.8399838583919</v>
      </c>
      <c r="AF38" s="853">
        <f>'Médias dens por dia'!Q264</f>
        <v>5171.3937685848268</v>
      </c>
      <c r="AH38" s="855" t="s">
        <v>94</v>
      </c>
      <c r="AI38" s="851">
        <f>'Médias dens por dia'!U34</f>
        <v>439.51122197634453</v>
      </c>
      <c r="AJ38" s="852">
        <f>'Médias dens por dia'!U80</f>
        <v>224.77928988510405</v>
      </c>
      <c r="AK38" s="852">
        <f>'Médias dens por dia'!U126</f>
        <v>513.78123402309507</v>
      </c>
      <c r="AL38" s="852">
        <f>'Médias dens por dia'!U172</f>
        <v>3178.5566888535741</v>
      </c>
      <c r="AM38" s="852">
        <f>'Médias dens por dia'!U218</f>
        <v>2447.5967120822443</v>
      </c>
      <c r="AN38" s="853">
        <f>'Médias dens por dia'!U264</f>
        <v>1999.6865137711939</v>
      </c>
      <c r="AP38" s="855" t="s">
        <v>94</v>
      </c>
      <c r="AQ38" s="851">
        <f>'Médias dens por dia'!Y34</f>
        <v>620.05783372750193</v>
      </c>
      <c r="AR38" s="852">
        <f>'Médias dens por dia'!Y80</f>
        <v>4825.099079429533</v>
      </c>
      <c r="AS38" s="852">
        <f>'Médias dens por dia'!Y126</f>
        <v>1674.3509846333764</v>
      </c>
      <c r="AT38" s="852">
        <f>'Médias dens por dia'!Y172</f>
        <v>25108.580177696404</v>
      </c>
      <c r="AU38" s="852">
        <f>'Médias dens por dia'!Y218</f>
        <v>1563.0347972142999</v>
      </c>
      <c r="AV38" s="853">
        <f>'Médias dens por dia'!Y264</f>
        <v>2502.2681163040129</v>
      </c>
      <c r="AX38" s="855" t="s">
        <v>94</v>
      </c>
      <c r="AY38" s="851">
        <f>'Médias dens por dia'!AC34</f>
        <v>520.91708449563794</v>
      </c>
      <c r="AZ38" s="852">
        <f>'Médias dens por dia'!AC80</f>
        <v>1781.1149782758116</v>
      </c>
      <c r="BA38" s="852">
        <f>'Médias dens por dia'!AC126</f>
        <v>4113.1444143482704</v>
      </c>
      <c r="BB38" s="852">
        <f>'Médias dens por dia'!AC172</f>
        <v>8058.1649476236162</v>
      </c>
      <c r="BC38" s="852">
        <f>'Médias dens por dia'!AC218</f>
        <v>2207.9031199506194</v>
      </c>
      <c r="BD38" s="853">
        <f>'Médias dens por dia'!AC264</f>
        <v>4881.8185787432749</v>
      </c>
    </row>
    <row r="39" spans="2:56" ht="15.6">
      <c r="B39" s="703" t="s">
        <v>196</v>
      </c>
      <c r="C39" s="851">
        <f>'Médias dens por dia'!E35</f>
        <v>7415.0234680820158</v>
      </c>
      <c r="D39" s="852">
        <f>'Médias dens por dia'!E81</f>
        <v>6191.2023103272832</v>
      </c>
      <c r="E39" s="852">
        <f>'Médias dens por dia'!E127</f>
        <v>109929.61620853111</v>
      </c>
      <c r="F39" s="852">
        <f>'Médias dens por dia'!E173</f>
        <v>43931.077896554809</v>
      </c>
      <c r="G39" s="852">
        <f>'Médias dens por dia'!E219</f>
        <v>179546.51420735859</v>
      </c>
      <c r="H39" s="853">
        <f>'Médias dens por dia'!E265</f>
        <v>138258.44174013514</v>
      </c>
      <c r="J39" s="855" t="s">
        <v>196</v>
      </c>
      <c r="K39" s="851">
        <f>'Médias dens por dia'!I35</f>
        <v>7578.8753980024803</v>
      </c>
      <c r="L39" s="852">
        <f>'Médias dens por dia'!I81</f>
        <v>11479.038843486494</v>
      </c>
      <c r="M39" s="852">
        <f>'Médias dens por dia'!I127</f>
        <v>68616.533534403774</v>
      </c>
      <c r="N39" s="852">
        <f>'Médias dens por dia'!I173</f>
        <v>132686.93731388077</v>
      </c>
      <c r="O39" s="852">
        <f>'Médias dens por dia'!I219</f>
        <v>107485.54553446447</v>
      </c>
      <c r="P39" s="853">
        <f>'Médias dens por dia'!I265</f>
        <v>40843.089274809608</v>
      </c>
      <c r="R39" s="855" t="s">
        <v>196</v>
      </c>
      <c r="S39" s="851">
        <f>'Médias dens por dia'!M35</f>
        <v>6155.24784714819</v>
      </c>
      <c r="T39" s="852">
        <f>'Médias dens por dia'!M81</f>
        <v>908766.39656783757</v>
      </c>
      <c r="U39" s="852">
        <f>'Médias dens por dia'!M127</f>
        <v>65733.687866717431</v>
      </c>
      <c r="V39" s="852">
        <f>'Médias dens por dia'!M173</f>
        <v>39527.879727189211</v>
      </c>
      <c r="W39" s="852">
        <f>'Médias dens por dia'!M219</f>
        <v>293813.88367956097</v>
      </c>
      <c r="X39" s="853">
        <f>'Médias dens por dia'!M265</f>
        <v>43718.493287211844</v>
      </c>
      <c r="Z39" s="855" t="s">
        <v>196</v>
      </c>
      <c r="AA39" s="851">
        <f>'Médias dens por dia'!Q35</f>
        <v>6978.4862597715655</v>
      </c>
      <c r="AB39" s="852">
        <f>'Médias dens por dia'!Q81</f>
        <v>2080.8112055183424</v>
      </c>
      <c r="AC39" s="852">
        <f>'Médias dens por dia'!Q127</f>
        <v>47877.005381999756</v>
      </c>
      <c r="AD39" s="852">
        <f>'Médias dens por dia'!Q173</f>
        <v>130834.4264181499</v>
      </c>
      <c r="AE39" s="852">
        <f>'Médias dens por dia'!Q219</f>
        <v>199765.0915619728</v>
      </c>
      <c r="AF39" s="853">
        <f>'Médias dens por dia'!Q265</f>
        <v>166275.09631537437</v>
      </c>
      <c r="AH39" s="855" t="s">
        <v>196</v>
      </c>
      <c r="AI39" s="851">
        <f>'Médias dens por dia'!U35</f>
        <v>9622.6456742138034</v>
      </c>
      <c r="AJ39" s="852">
        <f>'Médias dens por dia'!U81</f>
        <v>3596.4686381616648</v>
      </c>
      <c r="AK39" s="852">
        <f>'Médias dens por dia'!U127</f>
        <v>95672.725902208011</v>
      </c>
      <c r="AL39" s="852">
        <f>'Médias dens por dia'!U173</f>
        <v>116423.77251285079</v>
      </c>
      <c r="AM39" s="852">
        <f>'Médias dens por dia'!U219</f>
        <v>264785.46248889732</v>
      </c>
      <c r="AN39" s="853">
        <f>'Médias dens por dia'!U265</f>
        <v>264230.6619407137</v>
      </c>
      <c r="AP39" s="855" t="s">
        <v>196</v>
      </c>
      <c r="AQ39" s="851">
        <f>'Médias dens por dia'!Y35</f>
        <v>8159.7155979664258</v>
      </c>
      <c r="AR39" s="852">
        <f>'Médias dens por dia'!Y81</f>
        <v>418107.60822752054</v>
      </c>
      <c r="AS39" s="852">
        <f>'Médias dens por dia'!Y127</f>
        <v>448391.19368481811</v>
      </c>
      <c r="AT39" s="852">
        <f>'Médias dens por dia'!Y173</f>
        <v>681995.13067197101</v>
      </c>
      <c r="AU39" s="852">
        <f>'Médias dens por dia'!Y219</f>
        <v>244962.28683008556</v>
      </c>
      <c r="AV39" s="853">
        <f>'Médias dens por dia'!Y265</f>
        <v>141378.14857117672</v>
      </c>
      <c r="AX39" s="855" t="s">
        <v>196</v>
      </c>
      <c r="AY39" s="851">
        <f>'Médias dens por dia'!AC35</f>
        <v>8074.2148096823885</v>
      </c>
      <c r="AZ39" s="852">
        <f>'Médias dens por dia'!AC81</f>
        <v>273846.42790990602</v>
      </c>
      <c r="BA39" s="852">
        <f>'Médias dens por dia'!AC127</f>
        <v>414122.45348693017</v>
      </c>
      <c r="BB39" s="852">
        <f>'Médias dens por dia'!AC173</f>
        <v>1969527.6781325487</v>
      </c>
      <c r="BC39" s="852">
        <f>'Médias dens por dia'!AC219</f>
        <v>493024.76668497326</v>
      </c>
      <c r="BD39" s="853">
        <f>'Médias dens por dia'!AC265</f>
        <v>472565.67901678151</v>
      </c>
    </row>
    <row r="40" spans="2:56" ht="15.6">
      <c r="B40" s="703" t="s">
        <v>100</v>
      </c>
      <c r="C40" s="851">
        <f>'Médias dens por dia'!E36</f>
        <v>0</v>
      </c>
      <c r="D40" s="852">
        <f>'Médias dens por dia'!E82</f>
        <v>0</v>
      </c>
      <c r="E40" s="852">
        <f>'Médias dens por dia'!E128</f>
        <v>94.01050416921133</v>
      </c>
      <c r="F40" s="852">
        <f>'Médias dens por dia'!E174</f>
        <v>58501.184133603136</v>
      </c>
      <c r="G40" s="852">
        <f>'Médias dens por dia'!E220</f>
        <v>141.34340974488418</v>
      </c>
      <c r="H40" s="853">
        <f>'Médias dens por dia'!E266</f>
        <v>312.45915473390357</v>
      </c>
      <c r="J40" s="855" t="s">
        <v>100</v>
      </c>
      <c r="K40" s="851">
        <f>'Médias dens por dia'!I36</f>
        <v>0</v>
      </c>
      <c r="L40" s="852">
        <f>'Médias dens por dia'!I82</f>
        <v>365.24214502002485</v>
      </c>
      <c r="M40" s="852">
        <f>'Médias dens por dia'!I128</f>
        <v>267.17521926522187</v>
      </c>
      <c r="N40" s="852">
        <f>'Médias dens por dia'!I174</f>
        <v>0</v>
      </c>
      <c r="O40" s="852">
        <f>'Médias dens por dia'!I220</f>
        <v>69.569932384766645</v>
      </c>
      <c r="P40" s="853">
        <f>'Médias dens por dia'!I266</f>
        <v>0</v>
      </c>
      <c r="R40" s="855" t="s">
        <v>100</v>
      </c>
      <c r="S40" s="851">
        <f>'Médias dens por dia'!M36</f>
        <v>0</v>
      </c>
      <c r="T40" s="852">
        <f>'Médias dens por dia'!M82</f>
        <v>13473.767323108164</v>
      </c>
      <c r="U40" s="852">
        <f>'Médias dens por dia'!M128</f>
        <v>411.19624762981704</v>
      </c>
      <c r="V40" s="852">
        <f>'Médias dens por dia'!M174</f>
        <v>130.38947476846053</v>
      </c>
      <c r="W40" s="852">
        <f>'Médias dens por dia'!M220</f>
        <v>0</v>
      </c>
      <c r="X40" s="853">
        <f>'Médias dens por dia'!M266</f>
        <v>361.73694209276937</v>
      </c>
      <c r="Z40" s="855" t="s">
        <v>100</v>
      </c>
      <c r="AA40" s="851">
        <f>'Médias dens por dia'!Q36</f>
        <v>0</v>
      </c>
      <c r="AB40" s="852">
        <f>'Médias dens por dia'!Q82</f>
        <v>37.417184514815347</v>
      </c>
      <c r="AC40" s="852">
        <f>'Médias dens por dia'!Q128</f>
        <v>202.68785700935726</v>
      </c>
      <c r="AD40" s="852">
        <f>'Médias dens por dia'!Q174</f>
        <v>131.6153441266346</v>
      </c>
      <c r="AE40" s="852">
        <f>'Médias dens por dia'!Q220</f>
        <v>0</v>
      </c>
      <c r="AF40" s="853">
        <f>'Médias dens por dia'!Q266</f>
        <v>283.36404211423707</v>
      </c>
      <c r="AH40" s="855" t="s">
        <v>100</v>
      </c>
      <c r="AI40" s="851">
        <f>'Médias dens por dia'!U36</f>
        <v>0</v>
      </c>
      <c r="AJ40" s="852">
        <f>'Médias dens por dia'!U82</f>
        <v>56.194822471276012</v>
      </c>
      <c r="AK40" s="852">
        <f>'Médias dens por dia'!U128</f>
        <v>128.44530850577377</v>
      </c>
      <c r="AL40" s="852">
        <f>'Médias dens por dia'!U174</f>
        <v>0</v>
      </c>
      <c r="AM40" s="852">
        <f>'Médias dens por dia'!U220</f>
        <v>0</v>
      </c>
      <c r="AN40" s="853">
        <f>'Médias dens por dia'!U266</f>
        <v>210.49331723907301</v>
      </c>
      <c r="AP40" s="855" t="s">
        <v>100</v>
      </c>
      <c r="AQ40" s="851">
        <f>'Médias dens por dia'!Y36</f>
        <v>0</v>
      </c>
      <c r="AR40" s="852">
        <f>'Médias dens por dia'!Y82</f>
        <v>2412.5495397147665</v>
      </c>
      <c r="AS40" s="852">
        <f>'Médias dens por dia'!Y128</f>
        <v>167.43509846333762</v>
      </c>
      <c r="AT40" s="852">
        <f>'Médias dens por dia'!Y174</f>
        <v>0</v>
      </c>
      <c r="AU40" s="852">
        <f>'Médias dens por dia'!Y220</f>
        <v>0</v>
      </c>
      <c r="AV40" s="853">
        <f>'Médias dens por dia'!Y266</f>
        <v>220.78836320329521</v>
      </c>
      <c r="AX40" s="855" t="s">
        <v>100</v>
      </c>
      <c r="AY40" s="851">
        <f>'Médias dens por dia'!AC36</f>
        <v>0</v>
      </c>
      <c r="AZ40" s="852">
        <f>'Médias dens por dia'!AC82</f>
        <v>593.70499275860402</v>
      </c>
      <c r="BA40" s="852">
        <f>'Médias dens por dia'!AC128</f>
        <v>285.63502877418546</v>
      </c>
      <c r="BB40" s="852">
        <f>'Médias dens por dia'!AC174</f>
        <v>0</v>
      </c>
      <c r="BC40" s="852">
        <f>'Médias dens por dia'!AC220</f>
        <v>0</v>
      </c>
      <c r="BD40" s="853">
        <f>'Médias dens por dia'!AC266</f>
        <v>542.42428652703052</v>
      </c>
    </row>
    <row r="41" spans="2:56" ht="15.6">
      <c r="B41" s="703" t="s">
        <v>198</v>
      </c>
      <c r="C41" s="851">
        <f>'Médias dens por dia'!E37</f>
        <v>7826.7178766210418</v>
      </c>
      <c r="D41" s="852">
        <f>'Médias dens por dia'!E83</f>
        <v>0</v>
      </c>
      <c r="E41" s="852">
        <f>'Médias dens por dia'!E129</f>
        <v>3783.9227928107557</v>
      </c>
      <c r="F41" s="852">
        <f>'Médias dens por dia'!E175</f>
        <v>4969.911917687813</v>
      </c>
      <c r="G41" s="852">
        <f>'Médias dens por dia'!E221</f>
        <v>9964.7103870143346</v>
      </c>
      <c r="H41" s="853">
        <f>'Médias dens por dia'!E267</f>
        <v>0</v>
      </c>
      <c r="J41" s="855" t="s">
        <v>198</v>
      </c>
      <c r="K41" s="851">
        <f>'Médias dens por dia'!I37</f>
        <v>4042.1164237826529</v>
      </c>
      <c r="L41" s="852">
        <f>'Médias dens por dia'!I83</f>
        <v>1874.6612137252296</v>
      </c>
      <c r="M41" s="852">
        <f>'Médias dens por dia'!I129</f>
        <v>3546.1438193384001</v>
      </c>
      <c r="N41" s="852">
        <f>'Médias dens por dia'!I175</f>
        <v>23536.485554568659</v>
      </c>
      <c r="O41" s="852">
        <f>'Médias dens por dia'!I221</f>
        <v>0</v>
      </c>
      <c r="P41" s="853">
        <f>'Médias dens por dia'!I267</f>
        <v>0</v>
      </c>
      <c r="R41" s="855" t="s">
        <v>198</v>
      </c>
      <c r="S41" s="851">
        <f>'Médias dens por dia'!M37</f>
        <v>6418.6475490991088</v>
      </c>
      <c r="T41" s="852">
        <f>'Médias dens por dia'!M83</f>
        <v>0</v>
      </c>
      <c r="U41" s="852">
        <f>'Médias dens por dia'!M129</f>
        <v>0</v>
      </c>
      <c r="V41" s="852">
        <f>'Médias dens por dia'!M175</f>
        <v>13470.235739541728</v>
      </c>
      <c r="W41" s="852">
        <f>'Médias dens por dia'!M221</f>
        <v>0</v>
      </c>
      <c r="X41" s="853">
        <f>'Médias dens por dia'!M267</f>
        <v>0</v>
      </c>
      <c r="Z41" s="855" t="s">
        <v>198</v>
      </c>
      <c r="AA41" s="851">
        <f>'Médias dens por dia'!Q37</f>
        <v>2116.5184634945863</v>
      </c>
      <c r="AB41" s="852">
        <f>'Médias dens por dia'!Q83</f>
        <v>701.57220965278771</v>
      </c>
      <c r="AC41" s="852">
        <f>'Médias dens por dia'!Q129</f>
        <v>5604.1414499429311</v>
      </c>
      <c r="AD41" s="852">
        <f>'Médias dens por dia'!Q175</f>
        <v>33290.939984972283</v>
      </c>
      <c r="AE41" s="852">
        <f>'Médias dens por dia'!Q221</f>
        <v>0</v>
      </c>
      <c r="AF41" s="853">
        <f>'Médias dens por dia'!Q267</f>
        <v>0</v>
      </c>
      <c r="AH41" s="855" t="s">
        <v>198</v>
      </c>
      <c r="AI41" s="851">
        <f>'Médias dens por dia'!U37</f>
        <v>2488.2644728368414</v>
      </c>
      <c r="AJ41" s="852">
        <f>'Médias dens por dia'!U83</f>
        <v>0</v>
      </c>
      <c r="AK41" s="852">
        <f>'Médias dens por dia'!U129</f>
        <v>428.1510283525792</v>
      </c>
      <c r="AL41" s="852">
        <f>'Médias dens por dia'!U175</f>
        <v>2457.5586468237489</v>
      </c>
      <c r="AM41" s="852">
        <f>'Médias dens por dia'!U221</f>
        <v>0</v>
      </c>
      <c r="AN41" s="853">
        <f>'Médias dens por dia'!U267</f>
        <v>0</v>
      </c>
      <c r="AP41" s="855" t="s">
        <v>198</v>
      </c>
      <c r="AQ41" s="851">
        <f>'Médias dens por dia'!Y37</f>
        <v>1952.0339209939873</v>
      </c>
      <c r="AR41" s="852">
        <f>'Médias dens por dia'!Y83</f>
        <v>0</v>
      </c>
      <c r="AS41" s="852">
        <f>'Médias dens por dia'!Y129</f>
        <v>13997.677586534073</v>
      </c>
      <c r="AT41" s="852">
        <f>'Médias dens por dia'!Y175</f>
        <v>38038.892481766146</v>
      </c>
      <c r="AU41" s="852">
        <f>'Médias dens por dia'!Y221</f>
        <v>0</v>
      </c>
      <c r="AV41" s="853">
        <f>'Médias dens por dia'!Y267</f>
        <v>0</v>
      </c>
      <c r="AX41" s="855" t="s">
        <v>198</v>
      </c>
      <c r="AY41" s="851">
        <f>'Médias dens por dia'!AC37</f>
        <v>0</v>
      </c>
      <c r="AZ41" s="852">
        <f>'Médias dens por dia'!AC83</f>
        <v>0</v>
      </c>
      <c r="BA41" s="852">
        <f>'Médias dens por dia'!AC129</f>
        <v>0</v>
      </c>
      <c r="BB41" s="852">
        <f>'Médias dens por dia'!AC175</f>
        <v>15939.227368925836</v>
      </c>
      <c r="BC41" s="852">
        <f>'Médias dens por dia'!AC221</f>
        <v>0</v>
      </c>
      <c r="BD41" s="853">
        <f>'Médias dens por dia'!AC267</f>
        <v>0</v>
      </c>
    </row>
    <row r="42" spans="2:56" ht="15.6">
      <c r="B42" s="703" t="s">
        <v>201</v>
      </c>
      <c r="C42" s="851">
        <f>'Médias dens por dia'!E38</f>
        <v>3886.3882564324358</v>
      </c>
      <c r="D42" s="852">
        <f>'Médias dens por dia'!E84</f>
        <v>3208.6427703802915</v>
      </c>
      <c r="E42" s="852">
        <f>'Médias dens por dia'!E130</f>
        <v>3396.1294631127594</v>
      </c>
      <c r="F42" s="852">
        <f>'Médias dens por dia'!E176</f>
        <v>6626.549223583751</v>
      </c>
      <c r="G42" s="852">
        <f>'Médias dens por dia'!E222</f>
        <v>0</v>
      </c>
      <c r="H42" s="853">
        <f>'Médias dens por dia'!E268</f>
        <v>49576.852551112694</v>
      </c>
      <c r="J42" s="855" t="s">
        <v>201</v>
      </c>
      <c r="K42" s="851">
        <f>'Médias dens por dia'!I38</f>
        <v>1317.2082833376519</v>
      </c>
      <c r="L42" s="852">
        <f>'Médias dens por dia'!I84</f>
        <v>0</v>
      </c>
      <c r="M42" s="852">
        <f>'Médias dens por dia'!I130</f>
        <v>9823.1422283179909</v>
      </c>
      <c r="N42" s="852">
        <f>'Médias dens por dia'!I176</f>
        <v>3599.8214066942951</v>
      </c>
      <c r="O42" s="852">
        <f>'Médias dens por dia'!I222</f>
        <v>0</v>
      </c>
      <c r="P42" s="853">
        <f>'Médias dens por dia'!I268</f>
        <v>0</v>
      </c>
      <c r="R42" s="855" t="s">
        <v>201</v>
      </c>
      <c r="S42" s="851">
        <f>'Médias dens por dia'!M38</f>
        <v>3209.3455919845655</v>
      </c>
      <c r="T42" s="852">
        <f>'Médias dens por dia'!M84</f>
        <v>127579.73434068041</v>
      </c>
      <c r="U42" s="852">
        <f>'Médias dens por dia'!M130</f>
        <v>7537.446062995863</v>
      </c>
      <c r="V42" s="852">
        <f>'Médias dens por dia'!M176</f>
        <v>5256.2198659909282</v>
      </c>
      <c r="W42" s="852">
        <f>'Médias dens por dia'!M222</f>
        <v>9157.8353354668361</v>
      </c>
      <c r="X42" s="853">
        <f>'Médias dens por dia'!M268</f>
        <v>4906.7365924179949</v>
      </c>
      <c r="Z42" s="855" t="s">
        <v>201</v>
      </c>
      <c r="AA42" s="851">
        <f>'Médias dens por dia'!Q38</f>
        <v>31922.215287322193</v>
      </c>
      <c r="AB42" s="852">
        <f>'Médias dens por dia'!Q84</f>
        <v>2595.8171757153145</v>
      </c>
      <c r="AC42" s="852">
        <f>'Médias dens por dia'!Q130</f>
        <v>15496.356934787427</v>
      </c>
      <c r="AD42" s="852">
        <f>'Médias dens por dia'!Q176</f>
        <v>2157.0292509642891</v>
      </c>
      <c r="AE42" s="852">
        <f>'Médias dens por dia'!Q222</f>
        <v>4174.1959430859979</v>
      </c>
      <c r="AF42" s="853">
        <f>'Médias dens por dia'!Q268</f>
        <v>4484.2664509254482</v>
      </c>
      <c r="AH42" s="855" t="s">
        <v>201</v>
      </c>
      <c r="AI42" s="851">
        <f>'Médias dens por dia'!U38</f>
        <v>3917.8614750001161</v>
      </c>
      <c r="AJ42" s="852">
        <f>'Médias dens por dia'!U84</f>
        <v>7372.7607082314125</v>
      </c>
      <c r="AK42" s="852">
        <f>'Médias dens por dia'!U130</f>
        <v>4799.3691463903397</v>
      </c>
      <c r="AL42" s="852">
        <f>'Médias dens por dia'!U176</f>
        <v>2306.5489968303568</v>
      </c>
      <c r="AM42" s="852">
        <f>'Médias dens por dia'!U222</f>
        <v>0</v>
      </c>
      <c r="AN42" s="853">
        <f>'Médias dens por dia'!U268</f>
        <v>0</v>
      </c>
      <c r="AP42" s="855" t="s">
        <v>201</v>
      </c>
      <c r="AQ42" s="851">
        <f>'Médias dens por dia'!Y38</f>
        <v>13863.803763650489</v>
      </c>
      <c r="AR42" s="852">
        <f>'Médias dens por dia'!Y84</f>
        <v>0</v>
      </c>
      <c r="AS42" s="852">
        <f>'Médias dens por dia'!Y130</f>
        <v>57175.938538228656</v>
      </c>
      <c r="AT42" s="852">
        <f>'Médias dens por dia'!Y176</f>
        <v>149543.00863023996</v>
      </c>
      <c r="AU42" s="852">
        <f>'Médias dens por dia'!Y222</f>
        <v>0</v>
      </c>
      <c r="AV42" s="853">
        <f>'Médias dens por dia'!Y268</f>
        <v>0</v>
      </c>
      <c r="AX42" s="855" t="s">
        <v>201</v>
      </c>
      <c r="AY42" s="851">
        <f>'Médias dens por dia'!AC38</f>
        <v>0</v>
      </c>
      <c r="AZ42" s="852">
        <f>'Médias dens por dia'!AC84</f>
        <v>12297.789327277082</v>
      </c>
      <c r="BA42" s="852">
        <f>'Médias dens por dia'!AC130</f>
        <v>17976.830038215325</v>
      </c>
      <c r="BB42" s="852">
        <f>'Médias dens por dia'!AC176</f>
        <v>42534.123404855782</v>
      </c>
      <c r="BC42" s="852">
        <f>'Médias dens por dia'!AC222</f>
        <v>0</v>
      </c>
      <c r="BD42" s="853">
        <f>'Médias dens por dia'!AC268</f>
        <v>0</v>
      </c>
    </row>
    <row r="43" spans="2:56" ht="15.6">
      <c r="B43" s="705" t="s">
        <v>103</v>
      </c>
      <c r="C43" s="851">
        <f>'Médias dens por dia'!E39</f>
        <v>712.54801477908336</v>
      </c>
      <c r="D43" s="852">
        <f>'Médias dens por dia'!E85</f>
        <v>1930.4029675458664</v>
      </c>
      <c r="E43" s="852">
        <f>'Médias dens por dia'!E131</f>
        <v>219.3578430614931</v>
      </c>
      <c r="F43" s="852">
        <f>'Médias dens por dia'!E177</f>
        <v>2088.4519762580094</v>
      </c>
      <c r="G43" s="852">
        <f>'Médias dens por dia'!E223</f>
        <v>141.34340974488418</v>
      </c>
      <c r="H43" s="853">
        <f>'Médias dens por dia'!E269</f>
        <v>908.97208649862841</v>
      </c>
      <c r="J43" s="857" t="s">
        <v>103</v>
      </c>
      <c r="K43" s="851">
        <f>'Médias dens por dia'!I39</f>
        <v>1165.2948248742782</v>
      </c>
      <c r="L43" s="852">
        <f>'Médias dens por dia'!I85</f>
        <v>52.177449288574977</v>
      </c>
      <c r="M43" s="852">
        <f>'Médias dens por dia'!I131</f>
        <v>311.70442247609219</v>
      </c>
      <c r="N43" s="852">
        <f>'Médias dens por dia'!I177</f>
        <v>1197.8389969735833</v>
      </c>
      <c r="O43" s="852">
        <f>'Médias dens por dia'!I223</f>
        <v>1113.1189181562663</v>
      </c>
      <c r="P43" s="853">
        <f>'Médias dens por dia'!I269</f>
        <v>271.38265298876814</v>
      </c>
      <c r="R43" s="857" t="s">
        <v>103</v>
      </c>
      <c r="S43" s="851">
        <f>'Médias dens por dia'!M39</f>
        <v>1470.3063106151196</v>
      </c>
      <c r="T43" s="852">
        <f>'Médias dens por dia'!M85</f>
        <v>4491.2557743693878</v>
      </c>
      <c r="U43" s="852">
        <f>'Médias dens por dia'!M131</f>
        <v>391.61547393315914</v>
      </c>
      <c r="V43" s="852">
        <f>'Médias dens por dia'!M177</f>
        <v>633.32030601823681</v>
      </c>
      <c r="W43" s="852">
        <f>'Médias dens por dia'!M223</f>
        <v>686.8376501600128</v>
      </c>
      <c r="X43" s="853">
        <f>'Médias dens por dia'!M269</f>
        <v>361.73694209276937</v>
      </c>
      <c r="Z43" s="857" t="s">
        <v>103</v>
      </c>
      <c r="AA43" s="851">
        <f>'Médias dens por dia'!Q39</f>
        <v>1428.8890512693795</v>
      </c>
      <c r="AB43" s="852">
        <f>'Médias dens por dia'!Q85</f>
        <v>12.472394838271782</v>
      </c>
      <c r="AC43" s="852">
        <f>'Médias dens por dia'!Q131</f>
        <v>85.342255582887262</v>
      </c>
      <c r="AD43" s="852">
        <f>'Médias dens por dia'!Q177</f>
        <v>1381.961113329663</v>
      </c>
      <c r="AE43" s="852">
        <f>'Médias dens por dia'!Q223</f>
        <v>1138.4170753870903</v>
      </c>
      <c r="AF43" s="853">
        <f>'Médias dens por dia'!Q269</f>
        <v>2125.2303158567779</v>
      </c>
      <c r="AH43" s="857" t="s">
        <v>103</v>
      </c>
      <c r="AI43" s="851">
        <f>'Médias dens por dia'!U39</f>
        <v>1162.386486066926</v>
      </c>
      <c r="AJ43" s="852">
        <f>'Médias dens por dia'!U85</f>
        <v>1404.8705617819003</v>
      </c>
      <c r="AK43" s="852">
        <f>'Médias dens por dia'!U131</f>
        <v>171.26041134103167</v>
      </c>
      <c r="AL43" s="852">
        <f>'Médias dens por dia'!U177</f>
        <v>383.61891072370719</v>
      </c>
      <c r="AM43" s="852">
        <f>'Médias dens por dia'!U223</f>
        <v>445.01758401495351</v>
      </c>
      <c r="AN43" s="853">
        <f>'Médias dens por dia'!U269</f>
        <v>1543.6176597532021</v>
      </c>
      <c r="AP43" s="857" t="s">
        <v>103</v>
      </c>
      <c r="AQ43" s="851">
        <f>'Médias dens por dia'!Y39</f>
        <v>944.85003234666965</v>
      </c>
      <c r="AR43" s="852">
        <f>'Médias dens por dia'!Y85</f>
        <v>6634.5112342156081</v>
      </c>
      <c r="AS43" s="852">
        <f>'Médias dens por dia'!Y131</f>
        <v>669.7403938533505</v>
      </c>
      <c r="AT43" s="852">
        <f>'Médias dens por dia'!Y177</f>
        <v>7532.5740533089211</v>
      </c>
      <c r="AU43" s="852">
        <f>'Médias dens por dia'!Y223</f>
        <v>434.17633255952774</v>
      </c>
      <c r="AV43" s="853">
        <f>'Médias dens por dia'!Y269</f>
        <v>331.18254480494284</v>
      </c>
      <c r="AX43" s="857" t="s">
        <v>103</v>
      </c>
      <c r="AY43" s="851">
        <f>'Médias dens por dia'!AC39</f>
        <v>1258.8829541977916</v>
      </c>
      <c r="AZ43" s="852">
        <f>'Médias dens por dia'!AC85</f>
        <v>1128.0394862413473</v>
      </c>
      <c r="BA43" s="852">
        <f>'Médias dens por dia'!AC131</f>
        <v>285.63502877418546</v>
      </c>
      <c r="BB43" s="852">
        <f>'Médias dens por dia'!AC177</f>
        <v>4516.1144211956534</v>
      </c>
      <c r="BC43" s="852">
        <f>'Médias dens por dia'!AC223</f>
        <v>1103.9515599753097</v>
      </c>
      <c r="BD43" s="853">
        <f>'Médias dens por dia'!AC269</f>
        <v>1898.4850028446067</v>
      </c>
    </row>
    <row r="44" spans="2:56" ht="15.6">
      <c r="B44" s="705" t="s">
        <v>107</v>
      </c>
      <c r="C44" s="851">
        <f>'Médias dens por dia'!E40</f>
        <v>407.17029415947616</v>
      </c>
      <c r="D44" s="852">
        <f>'Médias dens por dia'!E86</f>
        <v>52.17305317691531</v>
      </c>
      <c r="E44" s="852">
        <f>'Médias dens por dia'!E132</f>
        <v>125.34733889228177</v>
      </c>
      <c r="F44" s="852">
        <f>'Médias dens por dia'!E178</f>
        <v>294.34558054643082</v>
      </c>
      <c r="G44" s="852">
        <f>'Médias dens por dia'!E224</f>
        <v>424.0302292346525</v>
      </c>
      <c r="H44" s="853">
        <f>'Médias dens por dia'!E270</f>
        <v>1420.268885154107</v>
      </c>
      <c r="J44" s="857" t="s">
        <v>107</v>
      </c>
      <c r="K44" s="851">
        <f>'Médias dens por dia'!I40</f>
        <v>499.41206780326212</v>
      </c>
      <c r="L44" s="852">
        <f>'Médias dens por dia'!I86</f>
        <v>208.70979715429991</v>
      </c>
      <c r="M44" s="852">
        <f>'Médias dens por dia'!I132</f>
        <v>400.76282889783283</v>
      </c>
      <c r="N44" s="852">
        <f>'Médias dens por dia'!I178</f>
        <v>378.26494641271051</v>
      </c>
      <c r="O44" s="852">
        <f>'Médias dens por dia'!I224</f>
        <v>417.41959430859987</v>
      </c>
      <c r="P44" s="853">
        <f>'Médias dens por dia'!I270</f>
        <v>271.38265298876814</v>
      </c>
      <c r="R44" s="857" t="s">
        <v>107</v>
      </c>
      <c r="S44" s="851">
        <f>'Médias dens por dia'!M40</f>
        <v>608.402611289015</v>
      </c>
      <c r="T44" s="852">
        <f>'Médias dens por dia'!M86</f>
        <v>6736.8836615540822</v>
      </c>
      <c r="U44" s="852">
        <f>'Médias dens por dia'!M132</f>
        <v>646.16553198971246</v>
      </c>
      <c r="V44" s="852">
        <f>'Médias dens por dia'!M178</f>
        <v>912.72632337922369</v>
      </c>
      <c r="W44" s="852">
        <f>'Médias dens por dia'!M224</f>
        <v>1068.4141224711311</v>
      </c>
      <c r="X44" s="853">
        <f>'Médias dens por dia'!M270</f>
        <v>206.70682405301105</v>
      </c>
      <c r="Z44" s="857" t="s">
        <v>107</v>
      </c>
      <c r="AA44" s="851">
        <f>'Médias dens por dia'!Q40</f>
        <v>0</v>
      </c>
      <c r="AB44" s="852">
        <f>'Médias dens por dia'!Q86</f>
        <v>24.944789676543564</v>
      </c>
      <c r="AC44" s="852">
        <f>'Médias dens por dia'!Q132</f>
        <v>426.71127791443632</v>
      </c>
      <c r="AD44" s="852">
        <f>'Médias dens por dia'!Q178</f>
        <v>855.49973682312486</v>
      </c>
      <c r="AE44" s="852">
        <f>'Médias dens por dia'!Q224</f>
        <v>758.94471692472689</v>
      </c>
      <c r="AF44" s="853">
        <f>'Médias dens por dia'!Q270</f>
        <v>779.25111581415194</v>
      </c>
      <c r="AH44" s="857" t="s">
        <v>107</v>
      </c>
      <c r="AI44" s="851">
        <f>'Médias dens por dia'!U40</f>
        <v>0</v>
      </c>
      <c r="AJ44" s="852">
        <f>'Médias dens por dia'!U86</f>
        <v>112.38964494255202</v>
      </c>
      <c r="AK44" s="852">
        <f>'Médias dens por dia'!U132</f>
        <v>85.630205670515835</v>
      </c>
      <c r="AL44" s="852">
        <f>'Médias dens por dia'!U178</f>
        <v>109.60540306391634</v>
      </c>
      <c r="AM44" s="852">
        <f>'Médias dens por dia'!U224</f>
        <v>0</v>
      </c>
      <c r="AN44" s="853">
        <f>'Médias dens por dia'!U270</f>
        <v>420.98663447814602</v>
      </c>
      <c r="AP44" s="857" t="s">
        <v>107</v>
      </c>
      <c r="AQ44" s="851">
        <f>'Médias dens por dia'!Y40</f>
        <v>0</v>
      </c>
      <c r="AR44" s="852">
        <f>'Médias dens por dia'!Y86</f>
        <v>3920.3930020364951</v>
      </c>
      <c r="AS44" s="852">
        <f>'Médias dens por dia'!Y132</f>
        <v>167.43509846333762</v>
      </c>
      <c r="AT44" s="852">
        <f>'Médias dens por dia'!Y178</f>
        <v>3820.8708966059739</v>
      </c>
      <c r="AU44" s="852">
        <f>'Médias dens por dia'!Y224</f>
        <v>492.06651023413144</v>
      </c>
      <c r="AV44" s="853">
        <f>'Médias dens por dia'!Y270</f>
        <v>331.18254480494284</v>
      </c>
      <c r="AX44" s="857" t="s">
        <v>107</v>
      </c>
      <c r="AY44" s="851">
        <f>'Médias dens por dia'!AC40</f>
        <v>0</v>
      </c>
      <c r="AZ44" s="852">
        <f>'Médias dens por dia'!AC86</f>
        <v>1721.7444789999513</v>
      </c>
      <c r="BA44" s="852">
        <f>'Médias dens por dia'!AC132</f>
        <v>428.45254316127813</v>
      </c>
      <c r="BB44" s="852">
        <f>'Médias dens por dia'!AC178</f>
        <v>2833.6404211423705</v>
      </c>
      <c r="BC44" s="852">
        <f>'Médias dens por dia'!AC224</f>
        <v>1379.9394499691368</v>
      </c>
      <c r="BD44" s="853">
        <f>'Médias dens por dia'!AC270</f>
        <v>813.63642979054578</v>
      </c>
    </row>
    <row r="45" spans="2:56" ht="15.6">
      <c r="B45" s="705" t="s">
        <v>108</v>
      </c>
      <c r="C45" s="851">
        <f>'Médias dens por dia'!E41</f>
        <v>271.4468627729841</v>
      </c>
      <c r="D45" s="852">
        <f>'Médias dens por dia'!E87</f>
        <v>208.69221270766124</v>
      </c>
      <c r="E45" s="852">
        <f>'Médias dens por dia'!E133</f>
        <v>31.336834723070442</v>
      </c>
      <c r="F45" s="852">
        <f>'Médias dens por dia'!E179</f>
        <v>245.2879837886924</v>
      </c>
      <c r="G45" s="852">
        <f>'Médias dens por dia'!E225</f>
        <v>0</v>
      </c>
      <c r="H45" s="853">
        <f>'Médias dens por dia'!E271</f>
        <v>0</v>
      </c>
      <c r="J45" s="857" t="s">
        <v>108</v>
      </c>
      <c r="K45" s="851">
        <f>'Médias dens por dia'!I41</f>
        <v>332.94137853550808</v>
      </c>
      <c r="L45" s="852">
        <f>'Médias dens por dia'!I87</f>
        <v>104.35489857714995</v>
      </c>
      <c r="M45" s="852">
        <f>'Médias dens por dia'!I133</f>
        <v>0</v>
      </c>
      <c r="N45" s="852">
        <f>'Médias dens por dia'!I179</f>
        <v>1765.236416592649</v>
      </c>
      <c r="O45" s="852">
        <f>'Médias dens por dia'!I225</f>
        <v>834.83918861719962</v>
      </c>
      <c r="P45" s="853">
        <f>'Médias dens por dia'!I271</f>
        <v>135.69132649438407</v>
      </c>
      <c r="R45" s="857" t="s">
        <v>108</v>
      </c>
      <c r="S45" s="851">
        <f>'Médias dens por dia'!M41</f>
        <v>152.10065282225375</v>
      </c>
      <c r="T45" s="852">
        <f>'Médias dens por dia'!M87</f>
        <v>4491.2557743693878</v>
      </c>
      <c r="U45" s="852">
        <f>'Médias dens por dia'!M133</f>
        <v>58.742321089973863</v>
      </c>
      <c r="V45" s="852">
        <f>'Médias dens por dia'!M179</f>
        <v>1154.878205092079</v>
      </c>
      <c r="W45" s="852">
        <f>'Médias dens por dia'!M225</f>
        <v>2671.0353061778274</v>
      </c>
      <c r="X45" s="853">
        <f>'Médias dens por dia'!M271</f>
        <v>155.03011803975829</v>
      </c>
      <c r="Z45" s="857" t="s">
        <v>108</v>
      </c>
      <c r="AA45" s="851">
        <f>'Médias dens por dia'!Q41</f>
        <v>248.69970493986904</v>
      </c>
      <c r="AB45" s="852">
        <f>'Médias dens por dia'!Q87</f>
        <v>0</v>
      </c>
      <c r="AC45" s="852">
        <f>'Médias dens por dia'!Q133</f>
        <v>96.010037530748178</v>
      </c>
      <c r="AD45" s="852">
        <f>'Médias dens por dia'!Q179</f>
        <v>855.49973682312475</v>
      </c>
      <c r="AE45" s="852">
        <f>'Médias dens por dia'!Q225</f>
        <v>822.1901100017875</v>
      </c>
      <c r="AF45" s="853">
        <f>'Médias dens por dia'!Q271</f>
        <v>70.841010528559266</v>
      </c>
      <c r="AH45" s="857" t="s">
        <v>108</v>
      </c>
      <c r="AI45" s="851">
        <f>'Médias dens por dia'!U41</f>
        <v>217.34475118734076</v>
      </c>
      <c r="AJ45" s="852">
        <f>'Médias dens por dia'!U87</f>
        <v>0</v>
      </c>
      <c r="AK45" s="852">
        <f>'Médias dens por dia'!U133</f>
        <v>42.815102835257917</v>
      </c>
      <c r="AL45" s="852">
        <f>'Médias dens por dia'!U179</f>
        <v>589.12904146855044</v>
      </c>
      <c r="AM45" s="852">
        <f>'Médias dens por dia'!U225</f>
        <v>0</v>
      </c>
      <c r="AN45" s="853">
        <f>'Médias dens por dia'!U271</f>
        <v>0</v>
      </c>
      <c r="AP45" s="857" t="s">
        <v>108</v>
      </c>
      <c r="AQ45" s="851">
        <f>'Médias dens por dia'!Y41</f>
        <v>250.97578984208411</v>
      </c>
      <c r="AR45" s="852">
        <f>'Médias dens por dia'!Y87</f>
        <v>0</v>
      </c>
      <c r="AS45" s="852">
        <f>'Médias dens por dia'!Y133</f>
        <v>334.87019692667525</v>
      </c>
      <c r="AT45" s="852">
        <f>'Médias dens por dia'!Y179</f>
        <v>2620.0257576726676</v>
      </c>
      <c r="AU45" s="852">
        <f>'Médias dens por dia'!Y225</f>
        <v>521.01159907143324</v>
      </c>
      <c r="AV45" s="853">
        <f>'Médias dens por dia'!Y271</f>
        <v>110.3941816016476</v>
      </c>
      <c r="AX45" s="857" t="s">
        <v>108</v>
      </c>
      <c r="AY45" s="851">
        <f>'Médias dens por dia'!AC41</f>
        <v>86.819514082606332</v>
      </c>
      <c r="AZ45" s="852">
        <f>'Médias dens por dia'!AC87</f>
        <v>0</v>
      </c>
      <c r="BA45" s="852">
        <f>'Médias dens por dia'!AC133</f>
        <v>0</v>
      </c>
      <c r="BB45" s="852">
        <f>'Médias dens por dia'!AC179</f>
        <v>1771.0252632139816</v>
      </c>
      <c r="BC45" s="852">
        <f>'Médias dens por dia'!AC225</f>
        <v>0</v>
      </c>
      <c r="BD45" s="853">
        <f>'Médias dens por dia'!AC271</f>
        <v>0</v>
      </c>
    </row>
    <row r="46" spans="2:56" ht="15.6">
      <c r="B46" s="703" t="s">
        <v>203</v>
      </c>
      <c r="C46" s="851">
        <f>'Médias dens por dia'!E42</f>
        <v>1515.5783171491614</v>
      </c>
      <c r="D46" s="852">
        <f>'Médias dens por dia'!E88</f>
        <v>15130.185421305439</v>
      </c>
      <c r="E46" s="852">
        <f>'Médias dens por dia'!E134</f>
        <v>8835.2464566434719</v>
      </c>
      <c r="F46" s="852">
        <f>'Médias dens por dia'!E180</f>
        <v>17660.734832785849</v>
      </c>
      <c r="G46" s="852">
        <f>'Médias dens por dia'!E226</f>
        <v>46360.638396322014</v>
      </c>
      <c r="H46" s="853">
        <f>'Médias dens por dia'!E272</f>
        <v>71163.361528916066</v>
      </c>
      <c r="J46" s="855" t="s">
        <v>203</v>
      </c>
      <c r="K46" s="851">
        <f>'Médias dens por dia'!I42</f>
        <v>9738.5353221636105</v>
      </c>
      <c r="L46" s="852">
        <f>'Médias dens por dia'!I88</f>
        <v>110564.01504249038</v>
      </c>
      <c r="M46" s="852">
        <f>'Médias dens por dia'!I134</f>
        <v>50362.528831494332</v>
      </c>
      <c r="N46" s="852">
        <f>'Médias dens por dia'!I180</f>
        <v>35304.728331852981</v>
      </c>
      <c r="O46" s="852">
        <f>'Médias dens por dia'!I226</f>
        <v>52455.729018114056</v>
      </c>
      <c r="P46" s="853">
        <f>'Médias dens por dia'!I272</f>
        <v>13229.904333202448</v>
      </c>
      <c r="R46" s="855" t="s">
        <v>203</v>
      </c>
      <c r="S46" s="851">
        <f>'Médias dens por dia'!M42</f>
        <v>19113.982037996553</v>
      </c>
      <c r="T46" s="852">
        <f>'Médias dens por dia'!M88</f>
        <v>2423032.4902722845</v>
      </c>
      <c r="U46" s="852">
        <f>'Médias dens por dia'!M134</f>
        <v>33346.057605408503</v>
      </c>
      <c r="V46" s="852">
        <f>'Médias dens por dia'!M180</f>
        <v>29989.579196745923</v>
      </c>
      <c r="W46" s="852">
        <f>'Médias dens por dia'!M226</f>
        <v>140878.03357726484</v>
      </c>
      <c r="X46" s="853">
        <f>'Médias dens por dia'!M272</f>
        <v>60461.746035505741</v>
      </c>
      <c r="Z46" s="855" t="s">
        <v>203</v>
      </c>
      <c r="AA46" s="851">
        <f>'Médias dens por dia'!Q42</f>
        <v>27569.401028750097</v>
      </c>
      <c r="AB46" s="852">
        <f>'Médias dens por dia'!Q88</f>
        <v>15565.548758163182</v>
      </c>
      <c r="AC46" s="852">
        <f>'Médias dens por dia'!Q134</f>
        <v>26072.059080572057</v>
      </c>
      <c r="AD46" s="852">
        <f>'Médias dens por dia'!Q180</f>
        <v>21716.531780894707</v>
      </c>
      <c r="AE46" s="852">
        <f>'Médias dens por dia'!Q226</f>
        <v>107137.69587254063</v>
      </c>
      <c r="AF46" s="853">
        <f>'Médias dens por dia'!Q272</f>
        <v>178661.02855302647</v>
      </c>
      <c r="AH46" s="855" t="s">
        <v>203</v>
      </c>
      <c r="AI46" s="851">
        <f>'Médias dens por dia'!U42</f>
        <v>10795.117134880684</v>
      </c>
      <c r="AJ46" s="852">
        <f>'Médias dens por dia'!U88</f>
        <v>30598.080835609795</v>
      </c>
      <c r="AK46" s="852">
        <f>'Médias dens por dia'!U134</f>
        <v>20722.509772264832</v>
      </c>
      <c r="AL46" s="852">
        <f>'Médias dens por dia'!U180</f>
        <v>10549.520044901947</v>
      </c>
      <c r="AM46" s="852">
        <f>'Médias dens por dia'!U226</f>
        <v>91988.843095757693</v>
      </c>
      <c r="AN46" s="853">
        <f>'Médias dens por dia'!U272</f>
        <v>120627.28836946379</v>
      </c>
      <c r="AP46" s="855" t="s">
        <v>203</v>
      </c>
      <c r="AQ46" s="851">
        <f>'Médias dens por dia'!Y42</f>
        <v>17193.687014402189</v>
      </c>
      <c r="AR46" s="852">
        <f>'Médias dens por dia'!Y88</f>
        <v>431796.10616019921</v>
      </c>
      <c r="AS46" s="852">
        <f>'Médias dens por dia'!Y134</f>
        <v>91168.411113287351</v>
      </c>
      <c r="AT46" s="852">
        <f>'Médias dens por dia'!Y180</f>
        <v>652140.78624571254</v>
      </c>
      <c r="AU46" s="852">
        <f>'Médias dens por dia'!Y226</f>
        <v>13372.631042833455</v>
      </c>
      <c r="AV46" s="853">
        <f>'Médias dens por dia'!Y272</f>
        <v>31910.051492965147</v>
      </c>
      <c r="AX46" s="855" t="s">
        <v>203</v>
      </c>
      <c r="AY46" s="851">
        <f>'Médias dens por dia'!AC42</f>
        <v>28013.76321065431</v>
      </c>
      <c r="AZ46" s="852">
        <f>'Médias dens por dia'!AC88</f>
        <v>310102.01280103152</v>
      </c>
      <c r="BA46" s="852">
        <f>'Médias dens por dia'!AC134</f>
        <v>145735.75226440234</v>
      </c>
      <c r="BB46" s="852">
        <f>'Médias dens por dia'!AC180</f>
        <v>203225.1489538044</v>
      </c>
      <c r="BC46" s="852">
        <f>'Médias dens por dia'!AC226</f>
        <v>75137.703050819517</v>
      </c>
      <c r="BD46" s="853">
        <f>'Médias dens por dia'!AC272</f>
        <v>164083.34667442675</v>
      </c>
    </row>
    <row r="47" spans="2:56" ht="15.6">
      <c r="B47" s="703" t="s">
        <v>204</v>
      </c>
      <c r="C47" s="851">
        <f>'Médias dens por dia'!E43</f>
        <v>251226.33355358659</v>
      </c>
      <c r="D47" s="852">
        <f>'Médias dens por dia'!E89</f>
        <v>189214.27285494618</v>
      </c>
      <c r="E47" s="852">
        <f>'Médias dens por dia'!E135</f>
        <v>170672.93663573088</v>
      </c>
      <c r="F47" s="852">
        <f>'Médias dens por dia'!E181</f>
        <v>400077.78358515934</v>
      </c>
      <c r="G47" s="852">
        <f>'Médias dens por dia'!E227</f>
        <v>2074732.7971752402</v>
      </c>
      <c r="H47" s="853">
        <f>'Médias dens por dia'!E273</f>
        <v>1238724.4351781686</v>
      </c>
      <c r="J47" s="855" t="s">
        <v>204</v>
      </c>
      <c r="K47" s="851">
        <f>'Médias dens por dia'!I43</f>
        <v>267426.83877418353</v>
      </c>
      <c r="L47" s="852">
        <f>'Médias dens por dia'!I89</f>
        <v>464441.91160746361</v>
      </c>
      <c r="M47" s="852">
        <f>'Médias dens por dia'!I135</f>
        <v>618804.52534018049</v>
      </c>
      <c r="N47" s="852">
        <f>'Médias dens por dia'!I181</f>
        <v>983692.70344972541</v>
      </c>
      <c r="O47" s="852">
        <f>'Médias dens por dia'!I227</f>
        <v>1051526.3380182863</v>
      </c>
      <c r="P47" s="853">
        <f>'Médias dens por dia'!I273</f>
        <v>698986.73017052072</v>
      </c>
      <c r="R47" s="855" t="s">
        <v>204</v>
      </c>
      <c r="S47" s="851">
        <f>'Médias dens por dia'!M43</f>
        <v>253044.78607862286</v>
      </c>
      <c r="T47" s="852">
        <f>'Médias dens por dia'!M89</f>
        <v>20668908.78217373</v>
      </c>
      <c r="U47" s="852">
        <f>'Médias dens por dia'!M135</f>
        <v>499121.75383728999</v>
      </c>
      <c r="V47" s="852">
        <f>'Médias dens por dia'!M181</f>
        <v>811696.83291505557</v>
      </c>
      <c r="W47" s="852">
        <f>'Médias dens por dia'!M227</f>
        <v>785986.48072533356</v>
      </c>
      <c r="X47" s="853">
        <f>'Médias dens por dia'!M273</f>
        <v>879158.5738347983</v>
      </c>
      <c r="Z47" s="855" t="s">
        <v>204</v>
      </c>
      <c r="AA47" s="851">
        <f>'Médias dens por dia'!Q43</f>
        <v>219602.77870226867</v>
      </c>
      <c r="AB47" s="852">
        <f>'Médias dens por dia'!Q89</f>
        <v>161035.24722187308</v>
      </c>
      <c r="AC47" s="852">
        <f>'Médias dens por dia'!Q135</f>
        <v>481944.78572768101</v>
      </c>
      <c r="AD47" s="852">
        <f>'Médias dens por dia'!Q181</f>
        <v>619658.20168260834</v>
      </c>
      <c r="AE47" s="852">
        <f>'Médias dens por dia'!Q227</f>
        <v>1019549.4672785243</v>
      </c>
      <c r="AF47" s="853">
        <f>'Médias dens por dia'!Q273</f>
        <v>1075531.8355147629</v>
      </c>
      <c r="AH47" s="855" t="s">
        <v>204</v>
      </c>
      <c r="AI47" s="851">
        <f>'Médias dens por dia'!U43</f>
        <v>202645.38845030969</v>
      </c>
      <c r="AJ47" s="852">
        <f>'Médias dens por dia'!U89</f>
        <v>109355.12452910311</v>
      </c>
      <c r="AK47" s="852">
        <f>'Médias dens por dia'!U135</f>
        <v>109092.88202423717</v>
      </c>
      <c r="AL47" s="852">
        <f>'Médias dens por dia'!U181</f>
        <v>168526.5276160012</v>
      </c>
      <c r="AM47" s="852">
        <f>'Médias dens por dia'!U227</f>
        <v>726446.7041460101</v>
      </c>
      <c r="AN47" s="853">
        <f>'Médias dens por dia'!U273</f>
        <v>1211487.2709255768</v>
      </c>
      <c r="AP47" s="855" t="s">
        <v>204</v>
      </c>
      <c r="AQ47" s="851">
        <f>'Médias dens por dia'!Y43</f>
        <v>167678.40152167191</v>
      </c>
      <c r="AR47" s="852">
        <f>'Médias dens por dia'!Y89</f>
        <v>1000604.9215966996</v>
      </c>
      <c r="AS47" s="852">
        <f>'Médias dens por dia'!Y135</f>
        <v>795277.64951121225</v>
      </c>
      <c r="AT47" s="852">
        <f>'Médias dens por dia'!Y181</f>
        <v>2898388.9387267344</v>
      </c>
      <c r="AU47" s="852">
        <f>'Médias dens por dia'!Y227</f>
        <v>633515.37036425807</v>
      </c>
      <c r="AV47" s="853">
        <f>'Médias dens por dia'!Y273</f>
        <v>1828667.3522111145</v>
      </c>
      <c r="AX47" s="855" t="s">
        <v>204</v>
      </c>
      <c r="AY47" s="851">
        <f>'Médias dens por dia'!AC43</f>
        <v>182552.49827769361</v>
      </c>
      <c r="AZ47" s="852">
        <f>'Médias dens por dia'!AC89</f>
        <v>642879.59829215659</v>
      </c>
      <c r="BA47" s="852">
        <f>'Médias dens por dia'!AC135</f>
        <v>361042.67637057044</v>
      </c>
      <c r="BB47" s="852">
        <f>'Médias dens por dia'!AC181</f>
        <v>563333.61914064735</v>
      </c>
      <c r="BC47" s="852">
        <f>'Médias dens por dia'!AC227</f>
        <v>806068.63070863858</v>
      </c>
      <c r="BD47" s="853">
        <f>'Médias dens por dia'!AC273</f>
        <v>675589.44886941637</v>
      </c>
    </row>
    <row r="48" spans="2:56" ht="15.6">
      <c r="B48" s="703" t="s">
        <v>262</v>
      </c>
      <c r="C48" s="851">
        <f>'Médias dens por dia'!E44</f>
        <v>23609.090889680294</v>
      </c>
      <c r="D48" s="852">
        <f>'Médias dens por dia'!E90</f>
        <v>47331.393842097568</v>
      </c>
      <c r="E48" s="852">
        <f>'Médias dens por dia'!E136</f>
        <v>46297.03961986427</v>
      </c>
      <c r="F48" s="852">
        <f>'Médias dens por dia'!E182</f>
        <v>547070.69600359641</v>
      </c>
      <c r="G48" s="852">
        <f>'Médias dens por dia'!E228</f>
        <v>128424.62209420177</v>
      </c>
      <c r="H48" s="853">
        <f>'Médias dens por dia'!E274</f>
        <v>254445.9050049755</v>
      </c>
      <c r="J48" s="855" t="s">
        <v>262</v>
      </c>
      <c r="K48" s="851">
        <f>'Médias dens por dia'!I44</f>
        <v>31130.018893070002</v>
      </c>
      <c r="L48" s="852">
        <f>'Médias dens por dia'!I90</f>
        <v>4435.0831895288729</v>
      </c>
      <c r="M48" s="852">
        <f>'Médias dens por dia'!I136</f>
        <v>24347.084008930193</v>
      </c>
      <c r="N48" s="852">
        <f>'Médias dens por dia'!I182</f>
        <v>168121.9569050537</v>
      </c>
      <c r="O48" s="852">
        <f>'Médias dens por dia'!I228</f>
        <v>166021.68664300709</v>
      </c>
      <c r="P48" s="853">
        <f>'Médias dens por dia'!I274</f>
        <v>156547.08337657092</v>
      </c>
      <c r="R48" s="855" t="s">
        <v>262</v>
      </c>
      <c r="S48" s="851">
        <f>'Médias dens por dia'!M44</f>
        <v>37371.130398427747</v>
      </c>
      <c r="T48" s="852">
        <f>'Médias dens por dia'!M90</f>
        <v>363596.44573373039</v>
      </c>
      <c r="U48" s="852">
        <f>'Médias dens por dia'!M136</f>
        <v>19689.773336902686</v>
      </c>
      <c r="V48" s="852">
        <f>'Médias dens por dia'!M182</f>
        <v>158032.04341937415</v>
      </c>
      <c r="W48" s="852">
        <f>'Médias dens por dia'!M228</f>
        <v>90545.553036279598</v>
      </c>
      <c r="X48" s="853">
        <f>'Médias dens por dia'!M274</f>
        <v>142331.42881543498</v>
      </c>
      <c r="Z48" s="855" t="s">
        <v>262</v>
      </c>
      <c r="AA48" s="851">
        <f>'Médias dens por dia'!Q44</f>
        <v>16945.231405828188</v>
      </c>
      <c r="AB48" s="852">
        <f>'Médias dens por dia'!Q90</f>
        <v>2225.0752391476863</v>
      </c>
      <c r="AC48" s="852">
        <f>'Médias dens por dia'!Q136</f>
        <v>13180.044596582153</v>
      </c>
      <c r="AD48" s="852">
        <f>'Médias dens por dia'!Q182</f>
        <v>103081.13751998023</v>
      </c>
      <c r="AE48" s="852">
        <f>'Médias dens por dia'!Q228</f>
        <v>229918.08563280758</v>
      </c>
      <c r="AF48" s="853">
        <f>'Médias dens por dia'!Q274</f>
        <v>221730.00158737291</v>
      </c>
      <c r="AH48" s="855" t="s">
        <v>262</v>
      </c>
      <c r="AI48" s="851">
        <f>'Médias dens por dia'!U44</f>
        <v>39847.693654796349</v>
      </c>
      <c r="AJ48" s="852">
        <f>'Médias dens por dia'!U90</f>
        <v>33278.573867489657</v>
      </c>
      <c r="AK48" s="852">
        <f>'Médias dens por dia'!U136</f>
        <v>55651.070665268242</v>
      </c>
      <c r="AL48" s="852">
        <f>'Médias dens por dia'!U182</f>
        <v>70843.452270362322</v>
      </c>
      <c r="AM48" s="852">
        <f>'Médias dens por dia'!U228</f>
        <v>175485.26729656331</v>
      </c>
      <c r="AN48" s="853">
        <f>'Médias dens por dia'!U274</f>
        <v>199235.4329887366</v>
      </c>
      <c r="AP48" s="855" t="s">
        <v>262</v>
      </c>
      <c r="AQ48" s="851">
        <f>'Médias dens por dia'!Y44</f>
        <v>25286.302935981821</v>
      </c>
      <c r="AR48" s="852">
        <f>'Médias dens por dia'!Y90</f>
        <v>297346.73076984502</v>
      </c>
      <c r="AS48" s="852">
        <f>'Médias dens por dia'!Y136</f>
        <v>107275.66758546041</v>
      </c>
      <c r="AT48" s="852">
        <f>'Médias dens por dia'!Y182</f>
        <v>783387.70154412766</v>
      </c>
      <c r="AU48" s="852">
        <f>'Médias dens por dia'!Y228</f>
        <v>130040.63578305143</v>
      </c>
      <c r="AV48" s="853">
        <f>'Médias dens por dia'!Y274</f>
        <v>139513.71350412664</v>
      </c>
      <c r="AX48" s="855" t="s">
        <v>262</v>
      </c>
      <c r="AY48" s="851">
        <f>'Médias dens por dia'!AC44</f>
        <v>23180.810260055889</v>
      </c>
      <c r="AZ48" s="852">
        <f>'Médias dens por dia'!AC90</f>
        <v>401884.84664822649</v>
      </c>
      <c r="BA48" s="852">
        <f>'Médias dens por dia'!AC136</f>
        <v>157023.09648479553</v>
      </c>
      <c r="BB48" s="852">
        <f>'Médias dens por dia'!AC182</f>
        <v>526779.65770791075</v>
      </c>
      <c r="BC48" s="852">
        <f>'Médias dens por dia'!AC228</f>
        <v>164433.58485832234</v>
      </c>
      <c r="BD48" s="853">
        <f>'Médias dens por dia'!AC274</f>
        <v>299454.36778202263</v>
      </c>
    </row>
    <row r="49" spans="1:56" ht="15.6">
      <c r="B49" s="703" t="s">
        <v>263</v>
      </c>
      <c r="C49" s="851">
        <f>'Médias dens por dia'!E45</f>
        <v>308.77080640426936</v>
      </c>
      <c r="D49" s="852">
        <f>'Médias dens por dia'!E91</f>
        <v>0</v>
      </c>
      <c r="E49" s="852">
        <f>'Médias dens por dia'!E137</f>
        <v>75.208403335369056</v>
      </c>
      <c r="F49" s="852">
        <f>'Médias dens por dia'!E183</f>
        <v>71594.656708243536</v>
      </c>
      <c r="G49" s="852">
        <f>'Médias dens por dia'!E229</f>
        <v>0</v>
      </c>
      <c r="H49" s="853">
        <f>'Médias dens por dia'!E275</f>
        <v>994.188219607875</v>
      </c>
      <c r="J49" s="855" t="s">
        <v>263</v>
      </c>
      <c r="K49" s="851">
        <f>'Médias dens por dia'!I45</f>
        <v>241.38249943824334</v>
      </c>
      <c r="L49" s="852">
        <f>'Médias dens por dia'!I91</f>
        <v>169.05493569498293</v>
      </c>
      <c r="M49" s="852">
        <f>'Médias dens por dia'!I137</f>
        <v>427.48035082435513</v>
      </c>
      <c r="N49" s="852">
        <f>'Médias dens por dia'!I183</f>
        <v>1220.7641452410203</v>
      </c>
      <c r="O49" s="852">
        <f>'Médias dens por dia'!I229</f>
        <v>1375.0292518400936</v>
      </c>
      <c r="P49" s="853">
        <f>'Médias dens por dia'!I275</f>
        <v>165.84495460424722</v>
      </c>
      <c r="R49" s="855" t="s">
        <v>263</v>
      </c>
      <c r="S49" s="851">
        <f>'Médias dens por dia'!M45</f>
        <v>152.10065282225375</v>
      </c>
      <c r="T49" s="852">
        <f>'Médias dens por dia'!M91</f>
        <v>15120.561107043606</v>
      </c>
      <c r="U49" s="852">
        <f>'Médias dens por dia'!M137</f>
        <v>0</v>
      </c>
      <c r="V49" s="852">
        <f>'Médias dens por dia'!M183</f>
        <v>1005.8616624995526</v>
      </c>
      <c r="W49" s="852">
        <f>'Médias dens por dia'!M229</f>
        <v>1271.9215743703937</v>
      </c>
      <c r="X49" s="853">
        <f>'Médias dens por dia'!M275</f>
        <v>122.14494148587019</v>
      </c>
      <c r="Z49" s="855" t="s">
        <v>263</v>
      </c>
      <c r="AA49" s="851">
        <f>'Médias dens por dia'!Q45</f>
        <v>0</v>
      </c>
      <c r="AB49" s="852">
        <f>'Médias dens por dia'!Q91</f>
        <v>32.962757786861133</v>
      </c>
      <c r="AC49" s="852">
        <f>'Médias dens por dia'!Q137</f>
        <v>135.12523800623816</v>
      </c>
      <c r="AD49" s="852">
        <f>'Médias dens por dia'!Q183</f>
        <v>1776.8071457095668</v>
      </c>
      <c r="AE49" s="852">
        <f>'Médias dens por dia'!Q229</f>
        <v>291.47876809427919</v>
      </c>
      <c r="AF49" s="853">
        <f>'Médias dens por dia'!Q275</f>
        <v>592.02844513153104</v>
      </c>
      <c r="AH49" s="855" t="s">
        <v>263</v>
      </c>
      <c r="AI49" s="851">
        <f>'Médias dens por dia'!U45</f>
        <v>356.16922500001061</v>
      </c>
      <c r="AJ49" s="852">
        <f>'Médias dens por dia'!U91</f>
        <v>0</v>
      </c>
      <c r="AK49" s="852">
        <f>'Médias dens por dia'!U137</f>
        <v>0</v>
      </c>
      <c r="AL49" s="852">
        <f>'Médias dens por dia'!U183</f>
        <v>294.10783155484216</v>
      </c>
      <c r="AM49" s="852">
        <f>'Médias dens por dia'!U229</f>
        <v>699.31334630921265</v>
      </c>
      <c r="AN49" s="853">
        <f>'Médias dens por dia'!U275</f>
        <v>4570.9208542123706</v>
      </c>
      <c r="AP49" s="855" t="s">
        <v>263</v>
      </c>
      <c r="AQ49" s="851">
        <f>'Médias dens por dia'!Y45</f>
        <v>0</v>
      </c>
      <c r="AR49" s="852">
        <f>'Médias dens por dia'!Y91</f>
        <v>0</v>
      </c>
      <c r="AS49" s="852">
        <f>'Médias dens por dia'!Y137</f>
        <v>372.07799658519468</v>
      </c>
      <c r="AT49" s="852">
        <f>'Médias dens por dia'!Y183</f>
        <v>2223.0521580252939</v>
      </c>
      <c r="AU49" s="852">
        <f>'Médias dens por dia'!Y229</f>
        <v>0</v>
      </c>
      <c r="AV49" s="853">
        <f>'Médias dens por dia'!Y275</f>
        <v>1760.8553411028238</v>
      </c>
      <c r="AX49" s="855" t="s">
        <v>263</v>
      </c>
      <c r="AY49" s="851">
        <f>'Médias dens por dia'!AC45</f>
        <v>0</v>
      </c>
      <c r="AZ49" s="852">
        <f>'Médias dens por dia'!AC91</f>
        <v>0</v>
      </c>
      <c r="BA49" s="852">
        <f>'Médias dens por dia'!AC137</f>
        <v>0</v>
      </c>
      <c r="BB49" s="852">
        <f>'Médias dens por dia'!AC183</f>
        <v>0</v>
      </c>
      <c r="BC49" s="852">
        <f>'Médias dens por dia'!AC229</f>
        <v>0</v>
      </c>
      <c r="BD49" s="853">
        <f>'Médias dens por dia'!AC275</f>
        <v>0</v>
      </c>
    </row>
    <row r="50" spans="1:56" ht="15.6">
      <c r="B50" s="706" t="s">
        <v>122</v>
      </c>
      <c r="C50" s="851">
        <f>'Médias dens por dia'!E46</f>
        <v>67.861715693246026</v>
      </c>
      <c r="D50" s="852">
        <f>'Médias dens por dia'!E92</f>
        <v>104.34610635383062</v>
      </c>
      <c r="E50" s="852">
        <f>'Médias dens por dia'!E138</f>
        <v>407.37885139991579</v>
      </c>
      <c r="F50" s="852">
        <f>'Médias dens por dia'!E184</f>
        <v>160.25481607527902</v>
      </c>
      <c r="G50" s="852">
        <f>'Médias dens por dia'!E230</f>
        <v>282.68681948976837</v>
      </c>
      <c r="H50" s="853">
        <f>'Médias dens por dia'!E276</f>
        <v>596.51293176472495</v>
      </c>
      <c r="J50" s="858" t="s">
        <v>122</v>
      </c>
      <c r="K50" s="851">
        <f>'Médias dens por dia'!I46</f>
        <v>83.23534463387702</v>
      </c>
      <c r="L50" s="852">
        <f>'Médias dens por dia'!I92</f>
        <v>626.12939146289966</v>
      </c>
      <c r="M50" s="852">
        <f>'Médias dens por dia'!I138</f>
        <v>935.11326742827657</v>
      </c>
      <c r="N50" s="852">
        <f>'Médias dens por dia'!I184</f>
        <v>567.39741961906566</v>
      </c>
      <c r="O50" s="852">
        <f>'Médias dens por dia'!I230</f>
        <v>765.26925623243301</v>
      </c>
      <c r="P50" s="853">
        <f>'Médias dens por dia'!I276</f>
        <v>746.30229571911241</v>
      </c>
      <c r="R50" s="858" t="s">
        <v>122</v>
      </c>
      <c r="S50" s="851">
        <f>'Médias dens por dia'!M46</f>
        <v>0</v>
      </c>
      <c r="T50" s="852">
        <f>'Médias dens por dia'!M92</f>
        <v>29193.16253340102</v>
      </c>
      <c r="U50" s="852">
        <f>'Médias dens por dia'!M138</f>
        <v>979.03868483289784</v>
      </c>
      <c r="V50" s="852">
        <f>'Médias dens por dia'!M184</f>
        <v>1061.7428659717498</v>
      </c>
      <c r="W50" s="852">
        <f>'Médias dens por dia'!M230</f>
        <v>763.1529446222363</v>
      </c>
      <c r="X50" s="853">
        <f>'Médias dens por dia'!M276</f>
        <v>878.50400222529697</v>
      </c>
      <c r="Z50" s="858" t="s">
        <v>122</v>
      </c>
      <c r="AA50" s="851">
        <f>'Médias dens por dia'!Q46</f>
        <v>0</v>
      </c>
      <c r="AB50" s="852">
        <f>'Médias dens por dia'!Q92</f>
        <v>87.306763867902461</v>
      </c>
      <c r="AC50" s="852">
        <f>'Médias dens por dia'!Q138</f>
        <v>1194.7915781604217</v>
      </c>
      <c r="AD50" s="852">
        <f>'Médias dens por dia'!Q184</f>
        <v>1908.4224898362013</v>
      </c>
      <c r="AE50" s="852">
        <f>'Médias dens por dia'!Q230</f>
        <v>632.45393077060578</v>
      </c>
      <c r="AF50" s="853">
        <f>'Médias dens por dia'!Q276</f>
        <v>2691.9584000852519</v>
      </c>
      <c r="AH50" s="858" t="s">
        <v>122</v>
      </c>
      <c r="AI50" s="851">
        <f>'Médias dens por dia'!U46</f>
        <v>0</v>
      </c>
      <c r="AJ50" s="852">
        <f>'Médias dens por dia'!U92</f>
        <v>0</v>
      </c>
      <c r="AK50" s="852">
        <f>'Médias dens por dia'!U138</f>
        <v>299.70571984680544</v>
      </c>
      <c r="AL50" s="852">
        <f>'Médias dens por dia'!U184</f>
        <v>205.51013074484314</v>
      </c>
      <c r="AM50" s="852">
        <f>'Médias dens por dia'!U230</f>
        <v>2002.5791280672909</v>
      </c>
      <c r="AN50" s="853">
        <f>'Médias dens por dia'!U276</f>
        <v>947.21992757582848</v>
      </c>
      <c r="AP50" s="858" t="s">
        <v>122</v>
      </c>
      <c r="AQ50" s="851">
        <f>'Médias dens por dia'!Y46</f>
        <v>0</v>
      </c>
      <c r="AR50" s="852">
        <f>'Médias dens por dia'!Y92</f>
        <v>3015.686924643458</v>
      </c>
      <c r="AS50" s="852">
        <f>'Médias dens por dia'!Y138</f>
        <v>1674.3509846333764</v>
      </c>
      <c r="AT50" s="852">
        <f>'Médias dens por dia'!Y184</f>
        <v>2292.522537963584</v>
      </c>
      <c r="AU50" s="852">
        <f>'Médias dens por dia'!Y230</f>
        <v>810.46248744445177</v>
      </c>
      <c r="AV50" s="853">
        <f>'Médias dens por dia'!Y276</f>
        <v>1729.5088450924795</v>
      </c>
      <c r="AX50" s="858" t="s">
        <v>122</v>
      </c>
      <c r="AY50" s="851">
        <f>'Médias dens por dia'!AC46</f>
        <v>43.409757041303166</v>
      </c>
      <c r="AZ50" s="852">
        <f>'Médias dens por dia'!AC92</f>
        <v>1068.668986965487</v>
      </c>
      <c r="BA50" s="852">
        <f>'Médias dens por dia'!AC138</f>
        <v>885.46858919997487</v>
      </c>
      <c r="BB50" s="852">
        <f>'Médias dens por dia'!AC184</f>
        <v>0</v>
      </c>
      <c r="BC50" s="852">
        <f>'Médias dens por dia'!AC230</f>
        <v>1379.9394499691371</v>
      </c>
      <c r="BD50" s="853">
        <f>'Médias dens por dia'!AC276</f>
        <v>2983.3335758986677</v>
      </c>
    </row>
    <row r="51" spans="1:56" ht="15.6">
      <c r="B51" s="706" t="s">
        <v>120</v>
      </c>
      <c r="C51" s="851">
        <f>'Médias dens por dia'!E47</f>
        <v>0</v>
      </c>
      <c r="D51" s="852">
        <f>'Médias dens por dia'!E93</f>
        <v>52.17305317691531</v>
      </c>
      <c r="E51" s="852">
        <f>'Médias dens por dia'!E139</f>
        <v>31.336834723070442</v>
      </c>
      <c r="F51" s="852">
        <f>'Médias dens por dia'!E185</f>
        <v>0</v>
      </c>
      <c r="G51" s="852">
        <f>'Médias dens por dia'!E231</f>
        <v>424.0302292346525</v>
      </c>
      <c r="H51" s="853">
        <f>'Médias dens por dia'!E277</f>
        <v>1533.8903959664356</v>
      </c>
      <c r="J51" s="858" t="s">
        <v>120</v>
      </c>
      <c r="K51" s="851">
        <f>'Médias dens por dia'!I47</f>
        <v>0</v>
      </c>
      <c r="L51" s="852">
        <f>'Médias dens por dia'!I93</f>
        <v>365.24214502002485</v>
      </c>
      <c r="M51" s="852">
        <f>'Médias dens por dia'!I139</f>
        <v>178.11681284348126</v>
      </c>
      <c r="N51" s="852">
        <f>'Médias dens por dia'!I185</f>
        <v>126.0883154709035</v>
      </c>
      <c r="O51" s="852">
        <f>'Médias dens por dia'!I231</f>
        <v>626.12939146289978</v>
      </c>
      <c r="P51" s="853">
        <f>'Médias dens por dia'!I277</f>
        <v>203.53698974157612</v>
      </c>
      <c r="R51" s="858" t="s">
        <v>120</v>
      </c>
      <c r="S51" s="851">
        <f>'Médias dens por dia'!M47</f>
        <v>50.700217607417919</v>
      </c>
      <c r="T51" s="852">
        <f>'Médias dens por dia'!M93</f>
        <v>17965.023097477551</v>
      </c>
      <c r="U51" s="852">
        <f>'Médias dens por dia'!M139</f>
        <v>215.38851066323753</v>
      </c>
      <c r="V51" s="852">
        <f>'Médias dens por dia'!M185</f>
        <v>2458.7729527766842</v>
      </c>
      <c r="W51" s="852">
        <f>'Médias dens por dia'!M231</f>
        <v>228.94588338667091</v>
      </c>
      <c r="X51" s="853">
        <f>'Médias dens por dia'!M277</f>
        <v>258.3835300662638</v>
      </c>
      <c r="Z51" s="858" t="s">
        <v>120</v>
      </c>
      <c r="AA51" s="851">
        <f>'Médias dens por dia'!Q47</f>
        <v>0</v>
      </c>
      <c r="AB51" s="852">
        <f>'Médias dens por dia'!Q93</f>
        <v>99.779158706174258</v>
      </c>
      <c r="AC51" s="852">
        <f>'Médias dens por dia'!Q139</f>
        <v>362.70458622727091</v>
      </c>
      <c r="AD51" s="852">
        <f>'Médias dens por dia'!Q185</f>
        <v>658.07672063317295</v>
      </c>
      <c r="AE51" s="852">
        <f>'Médias dens por dia'!Q231</f>
        <v>569.20853769354517</v>
      </c>
      <c r="AF51" s="853">
        <f>'Médias dens por dia'!Q277</f>
        <v>566.72808422847413</v>
      </c>
      <c r="AH51" s="858" t="s">
        <v>120</v>
      </c>
      <c r="AI51" s="851">
        <f>'Médias dens por dia'!U47</f>
        <v>0</v>
      </c>
      <c r="AJ51" s="852">
        <f>'Médias dens por dia'!U93</f>
        <v>0</v>
      </c>
      <c r="AK51" s="852">
        <f>'Médias dens por dia'!U139</f>
        <v>0</v>
      </c>
      <c r="AL51" s="852">
        <f>'Médias dens por dia'!U185</f>
        <v>137.00675382989542</v>
      </c>
      <c r="AM51" s="852">
        <f>'Médias dens por dia'!U231</f>
        <v>890.03516802990703</v>
      </c>
      <c r="AN51" s="853">
        <f>'Médias dens por dia'!U277</f>
        <v>596.39773217737354</v>
      </c>
      <c r="AP51" s="858" t="s">
        <v>120</v>
      </c>
      <c r="AQ51" s="851">
        <f>'Médias dens por dia'!Y47</f>
        <v>0</v>
      </c>
      <c r="AR51" s="852">
        <f>'Médias dens por dia'!Y93</f>
        <v>301.56869246434582</v>
      </c>
      <c r="AS51" s="852">
        <f>'Médias dens por dia'!Y139</f>
        <v>837.17549231668818</v>
      </c>
      <c r="AT51" s="852">
        <f>'Médias dens por dia'!Y185</f>
        <v>0</v>
      </c>
      <c r="AU51" s="852">
        <f>'Médias dens por dia'!Y231</f>
        <v>289.45088837301847</v>
      </c>
      <c r="AV51" s="853">
        <f>'Médias dens por dia'!Y277</f>
        <v>809.55733174541592</v>
      </c>
      <c r="AX51" s="858" t="s">
        <v>120</v>
      </c>
      <c r="AY51" s="851">
        <f>'Médias dens por dia'!AC47</f>
        <v>0</v>
      </c>
      <c r="AZ51" s="852">
        <f>'Médias dens por dia'!AC93</f>
        <v>771.81649058618518</v>
      </c>
      <c r="BA51" s="852">
        <f>'Médias dens por dia'!AC139</f>
        <v>342.76203452902257</v>
      </c>
      <c r="BB51" s="852">
        <f>'Médias dens por dia'!AC185</f>
        <v>0</v>
      </c>
      <c r="BC51" s="852">
        <f>'Médias dens por dia'!AC231</f>
        <v>827.9636699814821</v>
      </c>
      <c r="BD51" s="853">
        <f>'Médias dens por dia'!AC277</f>
        <v>1627.2728595810913</v>
      </c>
    </row>
    <row r="52" spans="1:56" ht="15.6">
      <c r="B52" s="706" t="s">
        <v>123</v>
      </c>
      <c r="C52" s="851">
        <f>'Médias dens por dia'!E48</f>
        <v>0</v>
      </c>
      <c r="D52" s="852">
        <f>'Médias dens por dia'!E94</f>
        <v>0</v>
      </c>
      <c r="E52" s="852">
        <f>'Médias dens por dia'!E140</f>
        <v>0</v>
      </c>
      <c r="F52" s="852">
        <f>'Médias dens por dia'!E186</f>
        <v>98.115193515476946</v>
      </c>
      <c r="G52" s="852">
        <f>'Médias dens por dia'!E232</f>
        <v>282.68681948976837</v>
      </c>
      <c r="H52" s="853">
        <f>'Médias dens por dia'!E278</f>
        <v>0</v>
      </c>
      <c r="J52" s="858" t="s">
        <v>123</v>
      </c>
      <c r="K52" s="851">
        <f>'Médias dens por dia'!I48</f>
        <v>0</v>
      </c>
      <c r="L52" s="852">
        <f>'Médias dens por dia'!I94</f>
        <v>104.35489857714995</v>
      </c>
      <c r="M52" s="852">
        <f>'Médias dens por dia'!I140</f>
        <v>44.529203210870314</v>
      </c>
      <c r="N52" s="852">
        <f>'Médias dens por dia'!I186</f>
        <v>126.0883154709035</v>
      </c>
      <c r="O52" s="852">
        <f>'Médias dens por dia'!I232</f>
        <v>139.13986476953329</v>
      </c>
      <c r="P52" s="853">
        <f>'Médias dens por dia'!I278</f>
        <v>135.69132649438407</v>
      </c>
      <c r="R52" s="858" t="s">
        <v>123</v>
      </c>
      <c r="S52" s="851">
        <f>'Médias dens por dia'!M48</f>
        <v>0</v>
      </c>
      <c r="T52" s="852">
        <f>'Médias dens por dia'!M94</f>
        <v>2245.6278871846939</v>
      </c>
      <c r="U52" s="852">
        <f>'Médias dens por dia'!M140</f>
        <v>137.0654158766057</v>
      </c>
      <c r="V52" s="852">
        <f>'Médias dens por dia'!M186</f>
        <v>74.50827129626316</v>
      </c>
      <c r="W52" s="852">
        <f>'Médias dens por dia'!M232</f>
        <v>76.315294462223633</v>
      </c>
      <c r="X52" s="853">
        <f>'Médias dens por dia'!M278</f>
        <v>155.03011803975829</v>
      </c>
      <c r="Z52" s="858" t="s">
        <v>123</v>
      </c>
      <c r="AA52" s="851">
        <f>'Médias dens por dia'!Q48</f>
        <v>0</v>
      </c>
      <c r="AB52" s="852">
        <f>'Médias dens por dia'!Q94</f>
        <v>0</v>
      </c>
      <c r="AC52" s="852">
        <f>'Médias dens por dia'!Q140</f>
        <v>149.34894727005272</v>
      </c>
      <c r="AD52" s="852">
        <f>'Médias dens por dia'!Q186</f>
        <v>460.65370444322105</v>
      </c>
      <c r="AE52" s="852">
        <f>'Médias dens por dia'!Q232</f>
        <v>252.98157230824231</v>
      </c>
      <c r="AF52" s="853">
        <f>'Médias dens por dia'!Q278</f>
        <v>283.36404211423707</v>
      </c>
      <c r="AH52" s="858" t="s">
        <v>123</v>
      </c>
      <c r="AI52" s="851">
        <f>'Médias dens por dia'!U48</f>
        <v>0</v>
      </c>
      <c r="AJ52" s="852">
        <f>'Médias dens por dia'!U94</f>
        <v>0</v>
      </c>
      <c r="AK52" s="852">
        <f>'Médias dens por dia'!U140</f>
        <v>0</v>
      </c>
      <c r="AL52" s="852">
        <f>'Médias dens por dia'!U186</f>
        <v>0</v>
      </c>
      <c r="AM52" s="852">
        <f>'Médias dens por dia'!U232</f>
        <v>222.50879200747676</v>
      </c>
      <c r="AN52" s="853">
        <f>'Médias dens por dia'!U278</f>
        <v>561.31551263752806</v>
      </c>
      <c r="AP52" s="858" t="s">
        <v>123</v>
      </c>
      <c r="AQ52" s="851">
        <f>'Médias dens por dia'!Y48</f>
        <v>44.28984526625014</v>
      </c>
      <c r="AR52" s="852">
        <f>'Médias dens por dia'!Y94</f>
        <v>0</v>
      </c>
      <c r="AS52" s="852">
        <f>'Médias dens por dia'!Y140</f>
        <v>167.43509846333762</v>
      </c>
      <c r="AT52" s="852">
        <f>'Médias dens por dia'!Y186</f>
        <v>1310.0128788363338</v>
      </c>
      <c r="AU52" s="852">
        <f>'Médias dens por dia'!Y232</f>
        <v>144.72544418650924</v>
      </c>
      <c r="AV52" s="853">
        <f>'Médias dens por dia'!Y278</f>
        <v>110.3941816016476</v>
      </c>
      <c r="AX52" s="858" t="s">
        <v>123</v>
      </c>
      <c r="AY52" s="851">
        <f>'Médias dens por dia'!AC48</f>
        <v>0</v>
      </c>
      <c r="AZ52" s="852">
        <f>'Médias dens por dia'!AC94</f>
        <v>0</v>
      </c>
      <c r="BA52" s="852">
        <f>'Médias dens por dia'!AC140</f>
        <v>0</v>
      </c>
      <c r="BB52" s="852">
        <f>'Médias dens por dia'!AC186</f>
        <v>974.06389476768993</v>
      </c>
      <c r="BC52" s="852">
        <f>'Médias dens por dia'!AC232</f>
        <v>0</v>
      </c>
      <c r="BD52" s="853">
        <f>'Médias dens por dia'!AC278</f>
        <v>1084.8485730540608</v>
      </c>
    </row>
    <row r="53" spans="1:56" ht="15.6">
      <c r="B53" s="704" t="s">
        <v>214</v>
      </c>
      <c r="C53" s="851">
        <f>'Médias dens por dia'!E49</f>
        <v>0</v>
      </c>
      <c r="D53" s="852">
        <f>'Médias dens por dia'!E95</f>
        <v>417.38442541532248</v>
      </c>
      <c r="E53" s="852">
        <f>'Médias dens por dia'!E141</f>
        <v>1331.8154757304937</v>
      </c>
      <c r="F53" s="852">
        <f>'Médias dens por dia'!E187</f>
        <v>49.057596757738473</v>
      </c>
      <c r="G53" s="852">
        <f>'Médias dens por dia'!E233</f>
        <v>0</v>
      </c>
      <c r="H53" s="853">
        <f>'Médias dens por dia'!E279</f>
        <v>3124.591547339036</v>
      </c>
      <c r="J53" s="856" t="s">
        <v>214</v>
      </c>
      <c r="K53" s="851">
        <f>'Médias dens por dia'!I49</f>
        <v>388.43160829142613</v>
      </c>
      <c r="L53" s="852">
        <f>'Médias dens por dia'!I95</f>
        <v>3371.4659540309985</v>
      </c>
      <c r="M53" s="852">
        <f>'Médias dens por dia'!I141</f>
        <v>801.52565779566567</v>
      </c>
      <c r="N53" s="852">
        <f>'Médias dens por dia'!I187</f>
        <v>2206.5455207408113</v>
      </c>
      <c r="O53" s="852">
        <f>'Médias dens por dia'!I233</f>
        <v>1252.2587829257996</v>
      </c>
      <c r="P53" s="853">
        <f>'Médias dens por dia'!I279</f>
        <v>1967.5242341685689</v>
      </c>
      <c r="R53" s="856" t="s">
        <v>214</v>
      </c>
      <c r="S53" s="851">
        <f>'Médias dens por dia'!M49</f>
        <v>0</v>
      </c>
      <c r="T53" s="852">
        <f>'Médias dens por dia'!M95</f>
        <v>78596.976051464284</v>
      </c>
      <c r="U53" s="852">
        <f>'Médias dens por dia'!M141</f>
        <v>998.6194585295558</v>
      </c>
      <c r="V53" s="852">
        <f>'Médias dens por dia'!M187</f>
        <v>6286.635390622203</v>
      </c>
      <c r="W53" s="852">
        <f>'Médias dens por dia'!M233</f>
        <v>3179.8039359259847</v>
      </c>
      <c r="X53" s="853">
        <f>'Médias dens por dia'!M279</f>
        <v>1963.7148285036048</v>
      </c>
      <c r="Z53" s="856" t="s">
        <v>214</v>
      </c>
      <c r="AA53" s="851">
        <f>'Médias dens por dia'!Q49</f>
        <v>1303.525723512272</v>
      </c>
      <c r="AB53" s="852">
        <f>'Médias dens por dia'!Q95</f>
        <v>411.58902966296881</v>
      </c>
      <c r="AC53" s="852">
        <f>'Médias dens por dia'!Q141</f>
        <v>373.37236817513173</v>
      </c>
      <c r="AD53" s="852">
        <f>'Médias dens por dia'!Q187</f>
        <v>8528.6742994059205</v>
      </c>
      <c r="AE53" s="852">
        <f>'Médias dens por dia'!Q233</f>
        <v>885.43550307884811</v>
      </c>
      <c r="AF53" s="853">
        <f>'Médias dens por dia'!Q279</f>
        <v>3754.5735580136411</v>
      </c>
      <c r="AH53" s="856" t="s">
        <v>214</v>
      </c>
      <c r="AI53" s="851">
        <f>'Médias dens por dia'!U49</f>
        <v>0</v>
      </c>
      <c r="AJ53" s="852">
        <f>'Médias dens por dia'!U95</f>
        <v>0</v>
      </c>
      <c r="AK53" s="852">
        <f>'Médias dens por dia'!U141</f>
        <v>1391.4908421458824</v>
      </c>
      <c r="AL53" s="852">
        <f>'Médias dens por dia'!U187</f>
        <v>0</v>
      </c>
      <c r="AM53" s="852">
        <f>'Médias dens por dia'!U233</f>
        <v>0</v>
      </c>
      <c r="AN53" s="853">
        <f>'Médias dens por dia'!U279</f>
        <v>8209.2393723238474</v>
      </c>
      <c r="AP53" s="856" t="s">
        <v>214</v>
      </c>
      <c r="AQ53" s="851">
        <f>'Médias dens por dia'!Y49</f>
        <v>0</v>
      </c>
      <c r="AR53" s="852">
        <f>'Médias dens por dia'!Y95</f>
        <v>2110.9808472504205</v>
      </c>
      <c r="AS53" s="852">
        <f>'Médias dens por dia'!Y141</f>
        <v>1348.7827376213306</v>
      </c>
      <c r="AT53" s="852">
        <f>'Médias dens por dia'!Y187</f>
        <v>23580.23181905401</v>
      </c>
      <c r="AU53" s="852">
        <f>'Médias dens por dia'!Y233</f>
        <v>1043.8580363953738</v>
      </c>
      <c r="AV53" s="853">
        <f>'Médias dens por dia'!Y279</f>
        <v>1839.903026694127</v>
      </c>
      <c r="AX53" s="856" t="s">
        <v>214</v>
      </c>
      <c r="AY53" s="851">
        <f>'Médias dens por dia'!AC49</f>
        <v>0</v>
      </c>
      <c r="AZ53" s="852">
        <f>'Médias dens por dia'!AC95</f>
        <v>3116.9512119826709</v>
      </c>
      <c r="BA53" s="852">
        <f>'Médias dens por dia'!AC141</f>
        <v>6312.5341359094982</v>
      </c>
      <c r="BB53" s="852">
        <f>'Médias dens por dia'!AC187</f>
        <v>11954.420526694375</v>
      </c>
      <c r="BC53" s="852">
        <f>'Médias dens por dia'!AC233</f>
        <v>0</v>
      </c>
      <c r="BD53" s="853">
        <f>'Médias dens por dia'!AC279</f>
        <v>5695.4550085338196</v>
      </c>
    </row>
    <row r="54" spans="1:56" ht="15.6">
      <c r="B54" s="704" t="s">
        <v>218</v>
      </c>
      <c r="C54" s="851">
        <f>'Médias dens por dia'!E50</f>
        <v>0</v>
      </c>
      <c r="D54" s="852">
        <f>'Médias dens por dia'!E96</f>
        <v>104.34610635383062</v>
      </c>
      <c r="E54" s="852">
        <f>'Médias dens por dia'!E142</f>
        <v>295.95899460677634</v>
      </c>
      <c r="F54" s="852">
        <f>'Médias dens por dia'!E188</f>
        <v>654.10129010317962</v>
      </c>
      <c r="G54" s="852">
        <f>'Médias dens por dia'!E234</f>
        <v>282.68681948976837</v>
      </c>
      <c r="H54" s="853">
        <f>'Médias dens por dia'!E280</f>
        <v>1363.4581297479428</v>
      </c>
      <c r="J54" s="856" t="s">
        <v>218</v>
      </c>
      <c r="K54" s="851">
        <f>'Médias dens por dia'!I50</f>
        <v>0</v>
      </c>
      <c r="L54" s="852">
        <f>'Médias dens por dia'!I96</f>
        <v>434.81207740479147</v>
      </c>
      <c r="M54" s="852">
        <f>'Médias dens por dia'!I142</f>
        <v>801.52565779566567</v>
      </c>
      <c r="N54" s="852">
        <f>'Médias dens por dia'!I188</f>
        <v>630.44157735451745</v>
      </c>
      <c r="O54" s="852">
        <f>'Médias dens por dia'!I234</f>
        <v>2971.6299690064607</v>
      </c>
      <c r="P54" s="853">
        <f>'Médias dens por dia'!I280</f>
        <v>3120.9005093708338</v>
      </c>
      <c r="R54" s="856" t="s">
        <v>218</v>
      </c>
      <c r="S54" s="851">
        <f>'Médias dens por dia'!M50</f>
        <v>0</v>
      </c>
      <c r="T54" s="852">
        <f>'Médias dens por dia'!M96</f>
        <v>53895.06929243265</v>
      </c>
      <c r="U54" s="852">
        <f>'Médias dens por dia'!M142</f>
        <v>1292.3310639794249</v>
      </c>
      <c r="V54" s="852">
        <f>'Médias dens por dia'!M188</f>
        <v>1614.3458780857015</v>
      </c>
      <c r="W54" s="852">
        <f>'Médias dens por dia'!M234</f>
        <v>1373.6753003200254</v>
      </c>
      <c r="X54" s="853">
        <f>'Médias dens por dia'!M280</f>
        <v>516.76706013252772</v>
      </c>
      <c r="Z54" s="856" t="s">
        <v>218</v>
      </c>
      <c r="AA54" s="851">
        <f>'Médias dens por dia'!Q50</f>
        <v>35.420505264279633</v>
      </c>
      <c r="AB54" s="852">
        <f>'Médias dens por dia'!Q96</f>
        <v>74.834369029630693</v>
      </c>
      <c r="AC54" s="852">
        <f>'Médias dens por dia'!Q142</f>
        <v>554.72466128876727</v>
      </c>
      <c r="AD54" s="852">
        <f>'Médias dens por dia'!Q188</f>
        <v>2956.6446948447556</v>
      </c>
      <c r="AE54" s="852">
        <f>'Médias dens por dia'!Q234</f>
        <v>853.81280654031798</v>
      </c>
      <c r="AF54" s="853">
        <f>'Médias dens por dia'!Q280</f>
        <v>708.41010528559264</v>
      </c>
      <c r="AH54" s="856" t="s">
        <v>218</v>
      </c>
      <c r="AI54" s="851">
        <f>'Médias dens por dia'!U50</f>
        <v>0</v>
      </c>
      <c r="AJ54" s="852">
        <f>'Médias dens por dia'!U96</f>
        <v>0</v>
      </c>
      <c r="AK54" s="852">
        <f>'Médias dens por dia'!U142</f>
        <v>85.630205670515835</v>
      </c>
      <c r="AL54" s="852">
        <f>'Médias dens por dia'!U188</f>
        <v>465.82296302164445</v>
      </c>
      <c r="AM54" s="852">
        <f>'Médias dens por dia'!U234</f>
        <v>2670.1055040897209</v>
      </c>
      <c r="AN54" s="853">
        <f>'Médias dens por dia'!U280</f>
        <v>420.98663447814602</v>
      </c>
      <c r="AP54" s="856" t="s">
        <v>218</v>
      </c>
      <c r="AQ54" s="851">
        <f>'Médias dens por dia'!Y50</f>
        <v>76.804215799013136</v>
      </c>
      <c r="AR54" s="852">
        <f>'Médias dens por dia'!Y96</f>
        <v>3015.686924643458</v>
      </c>
      <c r="AS54" s="852">
        <f>'Médias dens por dia'!Y142</f>
        <v>1339.480787706701</v>
      </c>
      <c r="AT54" s="852">
        <f>'Médias dens por dia'!Y188</f>
        <v>7823.6880263836601</v>
      </c>
      <c r="AU54" s="852">
        <f>'Médias dens por dia'!Y234</f>
        <v>1852.4856855873186</v>
      </c>
      <c r="AV54" s="853">
        <f>'Médias dens por dia'!Y280</f>
        <v>883.15345281318082</v>
      </c>
      <c r="AX54" s="856" t="s">
        <v>218</v>
      </c>
      <c r="AY54" s="851">
        <f>'Médias dens por dia'!AC50</f>
        <v>0</v>
      </c>
      <c r="AZ54" s="852">
        <f>'Médias dens por dia'!AC96</f>
        <v>356.22299565516238</v>
      </c>
      <c r="BA54" s="852">
        <f>'Médias dens por dia'!AC142</f>
        <v>799.77808056771937</v>
      </c>
      <c r="BB54" s="852">
        <f>'Médias dens por dia'!AC188</f>
        <v>2302.3328421781757</v>
      </c>
      <c r="BC54" s="852">
        <f>'Médias dens por dia'!AC234</f>
        <v>2207.9031199506194</v>
      </c>
      <c r="BD54" s="853">
        <f>'Médias dens por dia'!AC280</f>
        <v>3254.5457191621826</v>
      </c>
    </row>
    <row r="55" spans="1:56" ht="15.6">
      <c r="B55" s="706" t="s">
        <v>126</v>
      </c>
      <c r="C55" s="851">
        <f>'Médias dens por dia'!E51</f>
        <v>0</v>
      </c>
      <c r="D55" s="852">
        <f>'Médias dens por dia'!E97</f>
        <v>208.69221270766127</v>
      </c>
      <c r="E55" s="852">
        <f>'Médias dens por dia'!E143</f>
        <v>0</v>
      </c>
      <c r="F55" s="852">
        <f>'Médias dens por dia'!E189</f>
        <v>719.5114191134976</v>
      </c>
      <c r="G55" s="852">
        <f>'Médias dens por dia'!E235</f>
        <v>0</v>
      </c>
      <c r="H55" s="853">
        <f>'Médias dens por dia'!E281</f>
        <v>0</v>
      </c>
      <c r="J55" s="858" t="s">
        <v>126</v>
      </c>
      <c r="K55" s="851">
        <f>'Médias dens por dia'!I51</f>
        <v>0</v>
      </c>
      <c r="L55" s="852">
        <f>'Médias dens por dia'!I97</f>
        <v>313.06469573144989</v>
      </c>
      <c r="M55" s="852">
        <f>'Médias dens por dia'!I143</f>
        <v>0</v>
      </c>
      <c r="N55" s="852">
        <f>'Médias dens por dia'!I189</f>
        <v>0</v>
      </c>
      <c r="O55" s="852">
        <f>'Médias dens por dia'!I235</f>
        <v>278.27972953906658</v>
      </c>
      <c r="P55" s="853">
        <f>'Médias dens por dia'!I281</f>
        <v>0</v>
      </c>
      <c r="R55" s="858" t="s">
        <v>126</v>
      </c>
      <c r="S55" s="851">
        <f>'Médias dens por dia'!M51</f>
        <v>0</v>
      </c>
      <c r="T55" s="852">
        <f>'Médias dens por dia'!M97</f>
        <v>0</v>
      </c>
      <c r="U55" s="852">
        <f>'Médias dens por dia'!M143</f>
        <v>0</v>
      </c>
      <c r="V55" s="852">
        <f>'Médias dens por dia'!M189</f>
        <v>1024.4887303236183</v>
      </c>
      <c r="W55" s="852">
        <f>'Médias dens por dia'!M235</f>
        <v>407.01490379852601</v>
      </c>
      <c r="X55" s="853">
        <f>'Médias dens por dia'!M281</f>
        <v>0</v>
      </c>
      <c r="Z55" s="858" t="s">
        <v>126</v>
      </c>
      <c r="AA55" s="851">
        <f>'Médias dens por dia'!Q51</f>
        <v>204.23503133704156</v>
      </c>
      <c r="AB55" s="852">
        <f>'Médias dens por dia'!Q97</f>
        <v>12.472394838271782</v>
      </c>
      <c r="AC55" s="852">
        <f>'Médias dens por dia'!Q143</f>
        <v>0</v>
      </c>
      <c r="AD55" s="852">
        <f>'Médias dens por dia'!Q189</f>
        <v>394.84603237990382</v>
      </c>
      <c r="AE55" s="852">
        <f>'Médias dens por dia'!Q235</f>
        <v>189.73617923118172</v>
      </c>
      <c r="AF55" s="853">
        <f>'Médias dens por dia'!Q281</f>
        <v>141.68202105711853</v>
      </c>
      <c r="AH55" s="858" t="s">
        <v>126</v>
      </c>
      <c r="AI55" s="851">
        <f>'Médias dens por dia'!U51</f>
        <v>146.50374065878151</v>
      </c>
      <c r="AJ55" s="852">
        <f>'Médias dens por dia'!U97</f>
        <v>0</v>
      </c>
      <c r="AK55" s="852">
        <f>'Médias dens por dia'!U143</f>
        <v>0</v>
      </c>
      <c r="AL55" s="852">
        <f>'Médias dens por dia'!U189</f>
        <v>137.00675382989542</v>
      </c>
      <c r="AM55" s="852">
        <f>'Médias dens por dia'!U235</f>
        <v>0</v>
      </c>
      <c r="AN55" s="853">
        <f>'Médias dens por dia'!U281</f>
        <v>0</v>
      </c>
      <c r="AP55" s="858" t="s">
        <v>126</v>
      </c>
      <c r="AQ55" s="851">
        <f>'Médias dens por dia'!Y51</f>
        <v>44.28984526625014</v>
      </c>
      <c r="AR55" s="852">
        <f>'Médias dens por dia'!Y97</f>
        <v>0</v>
      </c>
      <c r="AS55" s="852">
        <f>'Médias dens por dia'!Y143</f>
        <v>0</v>
      </c>
      <c r="AT55" s="852">
        <f>'Médias dens por dia'!Y189</f>
        <v>436.67095961211135</v>
      </c>
      <c r="AU55" s="852">
        <f>'Médias dens por dia'!Y235</f>
        <v>0</v>
      </c>
      <c r="AV55" s="853">
        <f>'Médias dens por dia'!Y281</f>
        <v>0</v>
      </c>
      <c r="AX55" s="858" t="s">
        <v>126</v>
      </c>
      <c r="AY55" s="851">
        <f>'Médias dens por dia'!AC51</f>
        <v>86.819514082606332</v>
      </c>
      <c r="AZ55" s="852">
        <f>'Médias dens por dia'!AC97</f>
        <v>0</v>
      </c>
      <c r="BA55" s="852">
        <f>'Médias dens por dia'!AC143</f>
        <v>0</v>
      </c>
      <c r="BB55" s="852">
        <f>'Médias dens por dia'!AC189</f>
        <v>0</v>
      </c>
      <c r="BC55" s="852">
        <f>'Médias dens por dia'!AC235</f>
        <v>0</v>
      </c>
      <c r="BD55" s="853">
        <f>'Médias dens por dia'!AC281</f>
        <v>1084.848573054061</v>
      </c>
    </row>
    <row r="56" spans="1:56" ht="15.6">
      <c r="B56" s="705" t="s">
        <v>129</v>
      </c>
      <c r="C56" s="851">
        <f>'Médias dens por dia'!E52</f>
        <v>101.79257353986904</v>
      </c>
      <c r="D56" s="852">
        <f>'Médias dens por dia'!E98</f>
        <v>0</v>
      </c>
      <c r="E56" s="852">
        <f>'Médias dens por dia'!E144</f>
        <v>94.01050416921133</v>
      </c>
      <c r="F56" s="852">
        <f>'Médias dens por dia'!E190</f>
        <v>0</v>
      </c>
      <c r="G56" s="852">
        <f>'Médias dens por dia'!E236</f>
        <v>282.68681948976837</v>
      </c>
      <c r="H56" s="853">
        <f>'Médias dens por dia'!E282</f>
        <v>284.05377703082144</v>
      </c>
      <c r="J56" s="857" t="s">
        <v>129</v>
      </c>
      <c r="K56" s="851">
        <f>'Médias dens por dia'!I52</f>
        <v>83.23534463387702</v>
      </c>
      <c r="L56" s="852">
        <f>'Médias dens por dia'!I98</f>
        <v>260.88724644287493</v>
      </c>
      <c r="M56" s="852">
        <f>'Médias dens por dia'!I144</f>
        <v>400.76282889783283</v>
      </c>
      <c r="N56" s="852">
        <f>'Médias dens por dia'!I190</f>
        <v>567.39741961906577</v>
      </c>
      <c r="O56" s="852">
        <f>'Médias dens por dia'!I236</f>
        <v>347.8496619238332</v>
      </c>
      <c r="P56" s="853">
        <f>'Médias dens por dia'!I282</f>
        <v>610.61096922472825</v>
      </c>
      <c r="R56" s="857" t="s">
        <v>129</v>
      </c>
      <c r="S56" s="851">
        <f>'Médias dens por dia'!M52</f>
        <v>101.40043521483584</v>
      </c>
      <c r="T56" s="852">
        <f>'Médias dens por dia'!M98</f>
        <v>6736.8836615540822</v>
      </c>
      <c r="U56" s="852">
        <f>'Médias dens por dia'!M144</f>
        <v>489.51934241644892</v>
      </c>
      <c r="V56" s="852">
        <f>'Médias dens por dia'!M190</f>
        <v>372.5413564813158</v>
      </c>
      <c r="W56" s="852">
        <f>'Médias dens por dia'!M236</f>
        <v>534.20706123556545</v>
      </c>
      <c r="X56" s="853">
        <f>'Médias dens por dia'!M282</f>
        <v>413.41364810602209</v>
      </c>
      <c r="Z56" s="857" t="s">
        <v>129</v>
      </c>
      <c r="AA56" s="851">
        <f>'Médias dens por dia'!Q52</f>
        <v>88.929347205654878</v>
      </c>
      <c r="AB56" s="852">
        <f>'Médias dens por dia'!Q98</f>
        <v>87.306763867902475</v>
      </c>
      <c r="AC56" s="852">
        <f>'Médias dens por dia'!Q144</f>
        <v>181.35229311363545</v>
      </c>
      <c r="AD56" s="852">
        <f>'Médias dens por dia'!Q190</f>
        <v>987.11508094975932</v>
      </c>
      <c r="AE56" s="852">
        <f>'Médias dens por dia'!Q236</f>
        <v>252.98157230824231</v>
      </c>
      <c r="AF56" s="853">
        <f>'Médias dens por dia'!Q282</f>
        <v>354.20505264279632</v>
      </c>
      <c r="AH56" s="857" t="s">
        <v>129</v>
      </c>
      <c r="AI56" s="851">
        <f>'Médias dens por dia'!U52</f>
        <v>70.841010528559266</v>
      </c>
      <c r="AJ56" s="852">
        <f>'Médias dens por dia'!U98</f>
        <v>0</v>
      </c>
      <c r="AK56" s="852">
        <f>'Médias dens por dia'!U144</f>
        <v>85.630205670515835</v>
      </c>
      <c r="AL56" s="852">
        <f>'Médias dens por dia'!U190</f>
        <v>205.51013074484314</v>
      </c>
      <c r="AM56" s="852">
        <f>'Médias dens por dia'!U236</f>
        <v>222.50879200747676</v>
      </c>
      <c r="AN56" s="853">
        <f>'Médias dens por dia'!U282</f>
        <v>701.6443907969101</v>
      </c>
      <c r="AP56" s="857" t="s">
        <v>129</v>
      </c>
      <c r="AQ56" s="851">
        <f>'Médias dens por dia'!Y52</f>
        <v>0</v>
      </c>
      <c r="AR56" s="852">
        <f>'Médias dens por dia'!Y98</f>
        <v>301.56869246434582</v>
      </c>
      <c r="AS56" s="852">
        <f>'Médias dens por dia'!Y144</f>
        <v>1004.6105907800257</v>
      </c>
      <c r="AT56" s="852">
        <f>'Médias dens por dia'!Y190</f>
        <v>1310.0128788363338</v>
      </c>
      <c r="AU56" s="852">
        <f>'Médias dens por dia'!Y236</f>
        <v>463.12142139682965</v>
      </c>
      <c r="AV56" s="853">
        <f>'Médias dens por dia'!Y282</f>
        <v>625.56702907600322</v>
      </c>
      <c r="AX56" s="857" t="s">
        <v>129</v>
      </c>
      <c r="AY56" s="851">
        <f>'Médias dens por dia'!AC52</f>
        <v>0</v>
      </c>
      <c r="AZ56" s="852">
        <f>'Médias dens por dia'!AC98</f>
        <v>771.81649058618518</v>
      </c>
      <c r="BA56" s="852">
        <f>'Médias dens por dia'!AC144</f>
        <v>628.39706330320791</v>
      </c>
      <c r="BB56" s="852">
        <f>'Médias dens por dia'!AC190</f>
        <v>1239.717684249787</v>
      </c>
      <c r="BC56" s="852">
        <f>'Médias dens por dia'!AC236</f>
        <v>827.9636699814821</v>
      </c>
      <c r="BD56" s="853">
        <f>'Médias dens por dia'!AC282</f>
        <v>271.21214326351526</v>
      </c>
    </row>
    <row r="57" spans="1:56" ht="15.6">
      <c r="B57" s="705" t="s">
        <v>264</v>
      </c>
      <c r="C57" s="851">
        <f>'Médias dens por dia'!E53</f>
        <v>0</v>
      </c>
      <c r="D57" s="852">
        <f>'Médias dens por dia'!E99</f>
        <v>52.17305317691531</v>
      </c>
      <c r="E57" s="852">
        <f>'Médias dens por dia'!E145</f>
        <v>0</v>
      </c>
      <c r="F57" s="852">
        <f>'Médias dens por dia'!E191</f>
        <v>0</v>
      </c>
      <c r="G57" s="852">
        <f>'Médias dens por dia'!E237</f>
        <v>0</v>
      </c>
      <c r="H57" s="853">
        <f>'Médias dens por dia'!E283</f>
        <v>0</v>
      </c>
      <c r="J57" s="857" t="s">
        <v>264</v>
      </c>
      <c r="K57" s="851">
        <f>'Médias dens por dia'!I53</f>
        <v>0</v>
      </c>
      <c r="L57" s="852">
        <f>'Médias dens por dia'!I99</f>
        <v>0</v>
      </c>
      <c r="M57" s="852">
        <f>'Médias dens por dia'!I145</f>
        <v>0</v>
      </c>
      <c r="N57" s="852">
        <f>'Médias dens por dia'!I191</f>
        <v>0</v>
      </c>
      <c r="O57" s="852">
        <f>'Médias dens por dia'!I237</f>
        <v>69.569932384766645</v>
      </c>
      <c r="P57" s="853">
        <f>'Médias dens por dia'!I283</f>
        <v>0</v>
      </c>
      <c r="R57" s="857" t="s">
        <v>264</v>
      </c>
      <c r="S57" s="851">
        <f>'Médias dens por dia'!M53</f>
        <v>0</v>
      </c>
      <c r="T57" s="852">
        <f>'Médias dens por dia'!M99</f>
        <v>0</v>
      </c>
      <c r="U57" s="852">
        <f>'Médias dens por dia'!M145</f>
        <v>0</v>
      </c>
      <c r="V57" s="852">
        <f>'Médias dens por dia'!M191</f>
        <v>800.96391643482889</v>
      </c>
      <c r="W57" s="852">
        <f>'Médias dens por dia'!M237</f>
        <v>0</v>
      </c>
      <c r="X57" s="853">
        <f>'Médias dens por dia'!M283</f>
        <v>103.35341202650552</v>
      </c>
      <c r="Z57" s="857" t="s">
        <v>264</v>
      </c>
      <c r="AA57" s="851">
        <f>'Médias dens por dia'!Q53</f>
        <v>0</v>
      </c>
      <c r="AB57" s="852">
        <f>'Médias dens por dia'!Q99</f>
        <v>0</v>
      </c>
      <c r="AC57" s="852">
        <f>'Médias dens por dia'!Q145</f>
        <v>0</v>
      </c>
      <c r="AD57" s="852">
        <f>'Médias dens por dia'!Q191</f>
        <v>131.6153441266346</v>
      </c>
      <c r="AE57" s="852">
        <f>'Médias dens por dia'!Q237</f>
        <v>0</v>
      </c>
      <c r="AF57" s="853">
        <f>'Médias dens por dia'!Q283</f>
        <v>0</v>
      </c>
      <c r="AH57" s="857" t="s">
        <v>264</v>
      </c>
      <c r="AI57" s="851">
        <f>'Médias dens por dia'!U53</f>
        <v>0</v>
      </c>
      <c r="AJ57" s="852">
        <f>'Médias dens por dia'!U99</f>
        <v>0</v>
      </c>
      <c r="AK57" s="852">
        <f>'Médias dens por dia'!U145</f>
        <v>0</v>
      </c>
      <c r="AL57" s="852">
        <f>'Médias dens por dia'!U191</f>
        <v>0</v>
      </c>
      <c r="AM57" s="852">
        <f>'Médias dens por dia'!U237</f>
        <v>0</v>
      </c>
      <c r="AN57" s="853">
        <f>'Médias dens por dia'!U283</f>
        <v>0</v>
      </c>
      <c r="AP57" s="857" t="s">
        <v>264</v>
      </c>
      <c r="AQ57" s="851">
        <f>'Médias dens por dia'!Y53</f>
        <v>0</v>
      </c>
      <c r="AR57" s="852">
        <f>'Médias dens por dia'!Y99</f>
        <v>0</v>
      </c>
      <c r="AS57" s="852">
        <f>'Médias dens por dia'!Y145</f>
        <v>167.43509846333762</v>
      </c>
      <c r="AT57" s="852">
        <f>'Médias dens por dia'!Y191</f>
        <v>0</v>
      </c>
      <c r="AU57" s="852">
        <f>'Médias dens por dia'!Y237</f>
        <v>0</v>
      </c>
      <c r="AV57" s="853">
        <f>'Médias dens por dia'!Y283</f>
        <v>0</v>
      </c>
      <c r="AX57" s="857" t="s">
        <v>264</v>
      </c>
      <c r="AY57" s="851">
        <f>'Médias dens por dia'!AC53</f>
        <v>0</v>
      </c>
      <c r="AZ57" s="852">
        <f>'Médias dens por dia'!AC99</f>
        <v>0</v>
      </c>
      <c r="BA57" s="852">
        <f>'Médias dens por dia'!AC145</f>
        <v>0</v>
      </c>
      <c r="BB57" s="852">
        <f>'Médias dens por dia'!AC191</f>
        <v>0</v>
      </c>
      <c r="BC57" s="852">
        <f>'Médias dens por dia'!AC237</f>
        <v>0</v>
      </c>
      <c r="BD57" s="853">
        <f>'Médias dens por dia'!AC283</f>
        <v>0</v>
      </c>
    </row>
    <row r="58" spans="1:56" ht="15.6">
      <c r="B58" s="705" t="s">
        <v>138</v>
      </c>
      <c r="C58" s="851">
        <f>'Médias dens por dia'!E54</f>
        <v>67.861715693246026</v>
      </c>
      <c r="D58" s="852">
        <f>'Médias dens por dia'!E100</f>
        <v>0</v>
      </c>
      <c r="E58" s="852">
        <f>'Médias dens por dia'!E146</f>
        <v>125.34733889228177</v>
      </c>
      <c r="F58" s="852">
        <f>'Médias dens por dia'!E192</f>
        <v>0</v>
      </c>
      <c r="G58" s="852">
        <f>'Médias dens por dia'!E238</f>
        <v>0</v>
      </c>
      <c r="H58" s="853">
        <f>'Médias dens por dia'!E284</f>
        <v>0</v>
      </c>
      <c r="J58" s="857" t="s">
        <v>138</v>
      </c>
      <c r="K58" s="851">
        <f>'Médias dens por dia'!I54</f>
        <v>166.47068926775404</v>
      </c>
      <c r="L58" s="852">
        <f>'Médias dens por dia'!I100</f>
        <v>0</v>
      </c>
      <c r="M58" s="852">
        <f>'Médias dens por dia'!I146</f>
        <v>44.529203210870314</v>
      </c>
      <c r="N58" s="852">
        <f>'Médias dens por dia'!I192</f>
        <v>0</v>
      </c>
      <c r="O58" s="852">
        <f>'Médias dens por dia'!I238</f>
        <v>486.98952669336649</v>
      </c>
      <c r="P58" s="853">
        <f>'Médias dens por dia'!I284</f>
        <v>339.22831623596016</v>
      </c>
      <c r="R58" s="857" t="s">
        <v>138</v>
      </c>
      <c r="S58" s="851">
        <f>'Médias dens por dia'!M54</f>
        <v>152.10065282225375</v>
      </c>
      <c r="T58" s="852">
        <f>'Médias dens por dia'!M100</f>
        <v>8982.5115487387757</v>
      </c>
      <c r="U58" s="852">
        <f>'Médias dens por dia'!M146</f>
        <v>137.0654158766057</v>
      </c>
      <c r="V58" s="852">
        <f>'Médias dens por dia'!M192</f>
        <v>968.60752685142108</v>
      </c>
      <c r="W58" s="852">
        <f>'Médias dens por dia'!M238</f>
        <v>228.94588338667091</v>
      </c>
      <c r="X58" s="853">
        <f>'Médias dens por dia'!M284</f>
        <v>206.70682405301105</v>
      </c>
      <c r="Z58" s="857" t="s">
        <v>138</v>
      </c>
      <c r="AA58" s="851">
        <f>'Médias dens por dia'!Q54</f>
        <v>0</v>
      </c>
      <c r="AB58" s="852">
        <f>'Médias dens por dia'!Q100</f>
        <v>12.472394838271782</v>
      </c>
      <c r="AC58" s="852">
        <f>'Médias dens por dia'!Q146</f>
        <v>330.70124038368817</v>
      </c>
      <c r="AD58" s="852">
        <f>'Médias dens por dia'!Q192</f>
        <v>1118.7304250763941</v>
      </c>
      <c r="AE58" s="852">
        <f>'Médias dens por dia'!Q238</f>
        <v>379.47235846236345</v>
      </c>
      <c r="AF58" s="853">
        <f>'Médias dens por dia'!Q284</f>
        <v>425.04606317135557</v>
      </c>
      <c r="AH58" s="857" t="s">
        <v>138</v>
      </c>
      <c r="AI58" s="851">
        <f>'Médias dens por dia'!U54</f>
        <v>0</v>
      </c>
      <c r="AJ58" s="852">
        <f>'Médias dens por dia'!U100</f>
        <v>0</v>
      </c>
      <c r="AK58" s="852">
        <f>'Médias dens por dia'!U146</f>
        <v>85.630205670515835</v>
      </c>
      <c r="AL58" s="852">
        <f>'Médias dens por dia'!U192</f>
        <v>191.80945536185359</v>
      </c>
      <c r="AM58" s="852">
        <f>'Médias dens por dia'!U238</f>
        <v>0</v>
      </c>
      <c r="AN58" s="853">
        <f>'Médias dens por dia'!U284</f>
        <v>210.49331723907301</v>
      </c>
      <c r="AP58" s="857" t="s">
        <v>138</v>
      </c>
      <c r="AQ58" s="851">
        <f>'Médias dens por dia'!Y54</f>
        <v>44.28984526625014</v>
      </c>
      <c r="AR58" s="852">
        <f>'Médias dens por dia'!Y100</f>
        <v>301.56869246434582</v>
      </c>
      <c r="AS58" s="852">
        <f>'Médias dens por dia'!Y146</f>
        <v>167.43509846333762</v>
      </c>
      <c r="AT58" s="852">
        <f>'Médias dens por dia'!Y192</f>
        <v>1746.6838384484454</v>
      </c>
      <c r="AU58" s="852">
        <f>'Médias dens por dia'!Y238</f>
        <v>0</v>
      </c>
      <c r="AV58" s="853">
        <f>'Médias dens por dia'!Y284</f>
        <v>147.19224213553017</v>
      </c>
      <c r="AX58" s="857" t="s">
        <v>138</v>
      </c>
      <c r="AY58" s="851">
        <f>'Médias dens por dia'!AC54</f>
        <v>86.819514082606332</v>
      </c>
      <c r="AZ58" s="852">
        <f>'Médias dens por dia'!AC100</f>
        <v>0</v>
      </c>
      <c r="BA58" s="852">
        <f>'Médias dens por dia'!AC146</f>
        <v>628.39706330320791</v>
      </c>
      <c r="BB58" s="852">
        <f>'Médias dens por dia'!AC192</f>
        <v>974.06389476768993</v>
      </c>
      <c r="BC58" s="852">
        <f>'Médias dens por dia'!AC238</f>
        <v>0</v>
      </c>
      <c r="BD58" s="853">
        <f>'Médias dens por dia'!AC284</f>
        <v>1084.848573054061</v>
      </c>
    </row>
    <row r="59" spans="1:56" ht="16.2" thickBot="1">
      <c r="B59" s="707" t="s">
        <v>212</v>
      </c>
      <c r="C59" s="859">
        <f>'Médias dens por dia'!E55</f>
        <v>0</v>
      </c>
      <c r="D59" s="860">
        <f>'Médias dens por dia'!E101</f>
        <v>0</v>
      </c>
      <c r="E59" s="860">
        <f>'Médias dens por dia'!E147</f>
        <v>1504.1680667073813</v>
      </c>
      <c r="F59" s="860">
        <f>'Médias dens por dia'!E193</f>
        <v>0</v>
      </c>
      <c r="G59" s="860">
        <f>'Médias dens por dia'!E239</f>
        <v>0</v>
      </c>
      <c r="H59" s="861">
        <f>'Médias dens por dia'!E285</f>
        <v>0</v>
      </c>
      <c r="J59" s="862" t="s">
        <v>212</v>
      </c>
      <c r="K59" s="859">
        <f>'Médias dens por dia'!I55</f>
        <v>0</v>
      </c>
      <c r="L59" s="860">
        <f>'Médias dens por dia'!I101</f>
        <v>156.53234786572494</v>
      </c>
      <c r="M59" s="860">
        <f>'Médias dens por dia'!I147</f>
        <v>0</v>
      </c>
      <c r="N59" s="860">
        <f>'Médias dens por dia'!I193</f>
        <v>252.17663094180699</v>
      </c>
      <c r="O59" s="860">
        <f>'Médias dens por dia'!I239</f>
        <v>0</v>
      </c>
      <c r="P59" s="861">
        <f>'Médias dens por dia'!I285</f>
        <v>0</v>
      </c>
      <c r="R59" s="862" t="s">
        <v>212</v>
      </c>
      <c r="S59" s="859">
        <f>'Médias dens por dia'!M55</f>
        <v>0</v>
      </c>
      <c r="T59" s="860">
        <f>'Médias dens por dia'!M101</f>
        <v>0</v>
      </c>
      <c r="U59" s="860">
        <f>'Médias dens por dia'!M147</f>
        <v>0</v>
      </c>
      <c r="V59" s="860">
        <f>'Médias dens por dia'!M193</f>
        <v>1117.6240694439473</v>
      </c>
      <c r="W59" s="860">
        <f>'Médias dens por dia'!M239</f>
        <v>3907.3430764658506</v>
      </c>
      <c r="X59" s="861">
        <f>'Médias dens por dia'!M285</f>
        <v>0</v>
      </c>
      <c r="Z59" s="862" t="s">
        <v>212</v>
      </c>
      <c r="AA59" s="859">
        <f>'Médias dens por dia'!Q55</f>
        <v>0</v>
      </c>
      <c r="AB59" s="860">
        <f>'Médias dens por dia'!Q101</f>
        <v>0</v>
      </c>
      <c r="AC59" s="860">
        <f>'Médias dens por dia'!Q147</f>
        <v>0</v>
      </c>
      <c r="AD59" s="860">
        <f>'Médias dens por dia'!Q193</f>
        <v>1908.4224898362013</v>
      </c>
      <c r="AE59" s="860">
        <f>'Médias dens por dia'!Q239</f>
        <v>4205.8186396245292</v>
      </c>
      <c r="AF59" s="861">
        <f>'Médias dens por dia'!Q285</f>
        <v>5950.6448843989783</v>
      </c>
      <c r="AH59" s="862" t="s">
        <v>212</v>
      </c>
      <c r="AI59" s="859">
        <f>'Médias dens por dia'!U55</f>
        <v>0</v>
      </c>
      <c r="AJ59" s="860">
        <f>'Médias dens por dia'!U101</f>
        <v>0</v>
      </c>
      <c r="AK59" s="860">
        <f>'Médias dens por dia'!U147</f>
        <v>5822.8539855950767</v>
      </c>
      <c r="AL59" s="860">
        <f>'Médias dens por dia'!U193</f>
        <v>1826.756717731939</v>
      </c>
      <c r="AM59" s="860">
        <f>'Médias dens por dia'!U239</f>
        <v>4505.8030381514045</v>
      </c>
      <c r="AN59" s="861">
        <f>'Médias dens por dia'!U285</f>
        <v>3631.0097223740099</v>
      </c>
      <c r="AP59" s="862" t="s">
        <v>212</v>
      </c>
      <c r="AQ59" s="859">
        <f>'Médias dens por dia'!Y55</f>
        <v>0</v>
      </c>
      <c r="AR59" s="860">
        <f>'Médias dens por dia'!Y101</f>
        <v>57298.05156822571</v>
      </c>
      <c r="AS59" s="860">
        <f>'Médias dens por dia'!Y147</f>
        <v>13059.937680140334</v>
      </c>
      <c r="AT59" s="860">
        <f>'Médias dens por dia'!Y193</f>
        <v>2947.5289773817512</v>
      </c>
      <c r="AU59" s="860">
        <f>'Médias dens por dia'!Y239</f>
        <v>694.68213209524436</v>
      </c>
      <c r="AV59" s="861">
        <f>'Médias dens por dia'!Y285</f>
        <v>0</v>
      </c>
      <c r="AX59" s="862" t="s">
        <v>212</v>
      </c>
      <c r="AY59" s="851">
        <f>'Médias dens por dia'!AC55</f>
        <v>0</v>
      </c>
      <c r="AZ59" s="852">
        <f>'Médias dens por dia'!AC101</f>
        <v>4809.0104413446916</v>
      </c>
      <c r="BA59" s="852">
        <f>'Médias dens por dia'!AC147</f>
        <v>21136.992129289723</v>
      </c>
      <c r="BB59" s="852">
        <f>'Médias dens por dia'!AC193</f>
        <v>3187.8454737851671</v>
      </c>
      <c r="BC59" s="852">
        <f>'Médias dens por dia'!AC239</f>
        <v>8555.6245898086509</v>
      </c>
      <c r="BD59" s="853">
        <f>'Médias dens por dia'!AC285</f>
        <v>5424.2428652703056</v>
      </c>
    </row>
    <row r="60" spans="1:56" s="682" customFormat="1">
      <c r="B60" s="837"/>
      <c r="C60" s="881"/>
      <c r="D60" s="881"/>
      <c r="E60" s="881"/>
      <c r="F60" s="881"/>
      <c r="G60" s="881"/>
      <c r="H60" s="881"/>
      <c r="I60" s="881"/>
      <c r="J60" s="846"/>
      <c r="K60" s="881"/>
      <c r="L60" s="881"/>
      <c r="M60" s="881"/>
      <c r="N60" s="881"/>
      <c r="O60" s="881"/>
      <c r="P60" s="881"/>
      <c r="Q60" s="881"/>
      <c r="R60" s="846"/>
      <c r="S60" s="881"/>
      <c r="T60" s="881"/>
      <c r="U60" s="881"/>
      <c r="V60" s="881"/>
      <c r="W60" s="881"/>
      <c r="X60" s="881"/>
      <c r="Y60" s="881"/>
      <c r="Z60" s="846"/>
      <c r="AA60" s="881"/>
      <c r="AB60" s="881"/>
      <c r="AC60" s="881"/>
      <c r="AD60" s="881"/>
      <c r="AE60" s="881"/>
      <c r="AF60" s="881"/>
      <c r="AG60" s="881"/>
      <c r="AH60" s="846"/>
      <c r="AI60" s="881"/>
      <c r="AJ60" s="881"/>
      <c r="AK60" s="881"/>
      <c r="AL60" s="881"/>
      <c r="AM60" s="881"/>
      <c r="AN60" s="881"/>
      <c r="AO60" s="881"/>
      <c r="AP60" s="846"/>
      <c r="AQ60" s="881"/>
      <c r="AR60" s="881"/>
      <c r="AS60" s="881"/>
      <c r="AT60" s="881"/>
      <c r="AU60" s="881"/>
      <c r="AV60" s="881"/>
      <c r="AW60" s="881"/>
      <c r="AX60" s="846"/>
      <c r="AY60" s="881"/>
      <c r="AZ60" s="881"/>
      <c r="BA60" s="881"/>
      <c r="BB60" s="881"/>
      <c r="BC60" s="881"/>
      <c r="BD60" s="881"/>
    </row>
    <row r="61" spans="1:56" s="682" customFormat="1" ht="15" customHeight="1" thickBot="1">
      <c r="A61" s="1206" t="s">
        <v>598</v>
      </c>
      <c r="B61" s="837"/>
      <c r="C61" s="881"/>
      <c r="D61" s="881"/>
      <c r="E61" s="881"/>
      <c r="F61" s="881"/>
      <c r="G61" s="881"/>
      <c r="H61" s="881"/>
      <c r="I61" s="881"/>
      <c r="J61" s="846"/>
      <c r="K61" s="881"/>
      <c r="L61" s="881"/>
      <c r="M61" s="881"/>
      <c r="N61" s="881"/>
      <c r="O61" s="881"/>
      <c r="P61" s="881"/>
      <c r="Q61" s="881"/>
      <c r="R61" s="846"/>
      <c r="S61" s="881"/>
      <c r="T61" s="881"/>
      <c r="U61" s="881"/>
      <c r="V61" s="881"/>
      <c r="W61" s="881"/>
      <c r="X61" s="881"/>
      <c r="Y61" s="881"/>
      <c r="Z61" s="846"/>
      <c r="AA61" s="881"/>
      <c r="AB61" s="881"/>
      <c r="AC61" s="881"/>
      <c r="AD61" s="881"/>
      <c r="AE61" s="881"/>
      <c r="AF61" s="881"/>
      <c r="AG61" s="881"/>
      <c r="AH61" s="846"/>
      <c r="AI61" s="881"/>
      <c r="AJ61" s="881"/>
      <c r="AK61" s="881"/>
      <c r="AL61" s="881"/>
      <c r="AM61" s="881"/>
      <c r="AN61" s="881"/>
      <c r="AO61" s="881"/>
      <c r="AP61" s="846"/>
      <c r="AQ61" s="881"/>
      <c r="AR61" s="881"/>
      <c r="AS61" s="881"/>
      <c r="AT61" s="881"/>
      <c r="AU61" s="881"/>
      <c r="AV61" s="881"/>
      <c r="AW61" s="881"/>
      <c r="AX61" s="846"/>
      <c r="AY61" s="881"/>
      <c r="AZ61" s="881"/>
      <c r="BA61" s="881"/>
      <c r="BB61" s="881"/>
      <c r="BC61" s="881"/>
      <c r="BD61" s="881"/>
    </row>
    <row r="62" spans="1:56" s="682" customFormat="1" ht="14.4" thickBot="1">
      <c r="A62" s="1206"/>
      <c r="B62" s="837"/>
      <c r="C62" s="1202" t="s">
        <v>592</v>
      </c>
      <c r="D62" s="1203"/>
      <c r="E62" s="1203"/>
      <c r="F62" s="1203"/>
      <c r="G62" s="1203"/>
      <c r="H62" s="1204"/>
      <c r="I62" s="881"/>
      <c r="J62" s="837"/>
      <c r="K62" s="1202" t="str">
        <f>K78</f>
        <v>MESOCOSMO 01</v>
      </c>
      <c r="L62" s="1203"/>
      <c r="M62" s="1203"/>
      <c r="N62" s="1203"/>
      <c r="O62" s="1203"/>
      <c r="P62" s="1204"/>
      <c r="Q62" s="881"/>
      <c r="R62" s="837"/>
      <c r="S62" s="1202" t="str">
        <f>S78</f>
        <v>MESOCOSMO 02</v>
      </c>
      <c r="T62" s="1203"/>
      <c r="U62" s="1203"/>
      <c r="V62" s="1203"/>
      <c r="W62" s="1203"/>
      <c r="X62" s="1204"/>
      <c r="Y62" s="881"/>
      <c r="Z62" s="837"/>
      <c r="AA62" s="1202" t="str">
        <f>AA78</f>
        <v>MESOCOSMO 03</v>
      </c>
      <c r="AB62" s="1203"/>
      <c r="AC62" s="1203"/>
      <c r="AD62" s="1203"/>
      <c r="AE62" s="1203"/>
      <c r="AF62" s="1204"/>
      <c r="AG62" s="881"/>
      <c r="AH62" s="837"/>
      <c r="AI62" s="1202" t="str">
        <f>AI78</f>
        <v>MESOCOSMO 04</v>
      </c>
      <c r="AJ62" s="1203"/>
      <c r="AK62" s="1203"/>
      <c r="AL62" s="1203"/>
      <c r="AM62" s="1203"/>
      <c r="AN62" s="1204"/>
      <c r="AO62" s="881"/>
      <c r="AP62" s="837"/>
      <c r="AQ62" s="1202" t="str">
        <f>AQ78</f>
        <v>MESOCOSMO 05</v>
      </c>
      <c r="AR62" s="1203"/>
      <c r="AS62" s="1203"/>
      <c r="AT62" s="1203"/>
      <c r="AU62" s="1203"/>
      <c r="AV62" s="1204"/>
      <c r="AW62" s="881"/>
      <c r="AX62" s="837"/>
      <c r="AY62" s="1202" t="str">
        <f>AY78</f>
        <v>MESOCOSMO 06</v>
      </c>
      <c r="AZ62" s="1203"/>
      <c r="BA62" s="1203"/>
      <c r="BB62" s="1203"/>
      <c r="BC62" s="1203"/>
      <c r="BD62" s="1204"/>
    </row>
    <row r="63" spans="1:56" ht="14.4" thickBot="1">
      <c r="A63" s="1206"/>
      <c r="B63" s="839"/>
      <c r="C63" s="885" t="s">
        <v>572</v>
      </c>
      <c r="D63" s="886" t="s">
        <v>573</v>
      </c>
      <c r="E63" s="886" t="s">
        <v>574</v>
      </c>
      <c r="F63" s="886" t="s">
        <v>575</v>
      </c>
      <c r="G63" s="886" t="s">
        <v>576</v>
      </c>
      <c r="H63" s="887" t="s">
        <v>577</v>
      </c>
      <c r="J63" s="839"/>
      <c r="K63" s="885" t="s">
        <v>572</v>
      </c>
      <c r="L63" s="886" t="s">
        <v>573</v>
      </c>
      <c r="M63" s="886" t="s">
        <v>574</v>
      </c>
      <c r="N63" s="886" t="s">
        <v>575</v>
      </c>
      <c r="O63" s="886" t="s">
        <v>576</v>
      </c>
      <c r="P63" s="887" t="s">
        <v>577</v>
      </c>
      <c r="R63" s="839"/>
      <c r="S63" s="885" t="s">
        <v>572</v>
      </c>
      <c r="T63" s="886" t="s">
        <v>573</v>
      </c>
      <c r="U63" s="886" t="s">
        <v>574</v>
      </c>
      <c r="V63" s="886" t="s">
        <v>575</v>
      </c>
      <c r="W63" s="886" t="s">
        <v>576</v>
      </c>
      <c r="X63" s="887" t="s">
        <v>577</v>
      </c>
      <c r="Z63" s="839"/>
      <c r="AA63" s="885" t="s">
        <v>572</v>
      </c>
      <c r="AB63" s="886" t="s">
        <v>573</v>
      </c>
      <c r="AC63" s="886" t="s">
        <v>574</v>
      </c>
      <c r="AD63" s="886" t="s">
        <v>575</v>
      </c>
      <c r="AE63" s="886" t="s">
        <v>576</v>
      </c>
      <c r="AF63" s="887" t="s">
        <v>577</v>
      </c>
      <c r="AH63" s="839"/>
      <c r="AI63" s="885" t="s">
        <v>572</v>
      </c>
      <c r="AJ63" s="886" t="s">
        <v>573</v>
      </c>
      <c r="AK63" s="886" t="s">
        <v>574</v>
      </c>
      <c r="AL63" s="886" t="s">
        <v>575</v>
      </c>
      <c r="AM63" s="886" t="s">
        <v>576</v>
      </c>
      <c r="AN63" s="887" t="s">
        <v>577</v>
      </c>
      <c r="AP63" s="839"/>
      <c r="AQ63" s="885" t="s">
        <v>572</v>
      </c>
      <c r="AR63" s="886" t="s">
        <v>573</v>
      </c>
      <c r="AS63" s="886" t="s">
        <v>574</v>
      </c>
      <c r="AT63" s="886" t="s">
        <v>575</v>
      </c>
      <c r="AU63" s="886" t="s">
        <v>576</v>
      </c>
      <c r="AV63" s="887" t="s">
        <v>577</v>
      </c>
      <c r="AX63" s="839"/>
      <c r="AY63" s="885" t="s">
        <v>572</v>
      </c>
      <c r="AZ63" s="886" t="s">
        <v>573</v>
      </c>
      <c r="BA63" s="886" t="s">
        <v>574</v>
      </c>
      <c r="BB63" s="886" t="s">
        <v>575</v>
      </c>
      <c r="BC63" s="886" t="s">
        <v>576</v>
      </c>
      <c r="BD63" s="887" t="s">
        <v>577</v>
      </c>
    </row>
    <row r="64" spans="1:56">
      <c r="A64" s="1206"/>
      <c r="B64" s="882" t="s">
        <v>578</v>
      </c>
      <c r="C64" s="888">
        <v>9</v>
      </c>
      <c r="D64" s="867">
        <v>13</v>
      </c>
      <c r="E64" s="867">
        <v>18</v>
      </c>
      <c r="F64" s="867">
        <v>16</v>
      </c>
      <c r="G64" s="867">
        <v>13</v>
      </c>
      <c r="H64" s="868">
        <v>12</v>
      </c>
      <c r="J64" s="882" t="s">
        <v>578</v>
      </c>
      <c r="K64" s="888">
        <v>12</v>
      </c>
      <c r="L64" s="867">
        <v>15</v>
      </c>
      <c r="M64" s="867">
        <v>16</v>
      </c>
      <c r="N64" s="867">
        <v>18</v>
      </c>
      <c r="O64" s="867">
        <v>14</v>
      </c>
      <c r="P64" s="868">
        <v>14</v>
      </c>
      <c r="R64" s="882" t="s">
        <v>578</v>
      </c>
      <c r="S64" s="888">
        <v>10</v>
      </c>
      <c r="T64" s="867">
        <v>14</v>
      </c>
      <c r="U64" s="867">
        <v>14</v>
      </c>
      <c r="V64" s="867">
        <v>18</v>
      </c>
      <c r="W64" s="867">
        <v>15</v>
      </c>
      <c r="X64" s="868">
        <v>15</v>
      </c>
      <c r="Z64" s="882" t="s">
        <v>578</v>
      </c>
      <c r="AA64" s="888">
        <v>15</v>
      </c>
      <c r="AB64" s="867">
        <v>13</v>
      </c>
      <c r="AC64" s="867">
        <v>15</v>
      </c>
      <c r="AD64" s="867">
        <v>18</v>
      </c>
      <c r="AE64" s="867">
        <v>16</v>
      </c>
      <c r="AF64" s="868">
        <v>15</v>
      </c>
      <c r="AH64" s="882" t="s">
        <v>578</v>
      </c>
      <c r="AI64" s="888">
        <v>10</v>
      </c>
      <c r="AJ64" s="867">
        <v>10</v>
      </c>
      <c r="AK64" s="867">
        <v>16</v>
      </c>
      <c r="AL64" s="867">
        <v>16</v>
      </c>
      <c r="AM64" s="867">
        <v>13</v>
      </c>
      <c r="AN64" s="868">
        <v>13</v>
      </c>
      <c r="AP64" s="882" t="s">
        <v>578</v>
      </c>
      <c r="AQ64" s="888">
        <v>13</v>
      </c>
      <c r="AR64" s="867">
        <v>16</v>
      </c>
      <c r="AS64" s="867">
        <v>17</v>
      </c>
      <c r="AT64" s="867">
        <v>18</v>
      </c>
      <c r="AU64" s="867">
        <v>12</v>
      </c>
      <c r="AV64" s="868">
        <v>13</v>
      </c>
      <c r="AX64" s="882" t="s">
        <v>578</v>
      </c>
      <c r="AY64" s="888">
        <v>9</v>
      </c>
      <c r="AZ64" s="867">
        <v>17</v>
      </c>
      <c r="BA64" s="867">
        <v>16</v>
      </c>
      <c r="BB64" s="867">
        <v>18</v>
      </c>
      <c r="BC64" s="867">
        <v>10</v>
      </c>
      <c r="BD64" s="868">
        <v>14</v>
      </c>
    </row>
    <row r="65" spans="1:56">
      <c r="A65" s="1206"/>
      <c r="B65" s="883" t="s">
        <v>579</v>
      </c>
      <c r="C65" s="889">
        <v>490296.54</v>
      </c>
      <c r="D65" s="870">
        <v>418113.57</v>
      </c>
      <c r="E65" s="870">
        <v>458079.85</v>
      </c>
      <c r="F65" s="870">
        <v>1268798.77</v>
      </c>
      <c r="G65" s="870">
        <v>2812840.21</v>
      </c>
      <c r="H65" s="871">
        <v>2354572.12</v>
      </c>
      <c r="J65" s="883" t="s">
        <v>579</v>
      </c>
      <c r="K65" s="889">
        <v>515826.44</v>
      </c>
      <c r="L65" s="870">
        <v>608674.31999999995</v>
      </c>
      <c r="M65" s="870">
        <v>899905.45</v>
      </c>
      <c r="N65" s="870">
        <v>1706828.93</v>
      </c>
      <c r="O65" s="870">
        <v>1751455.26</v>
      </c>
      <c r="P65" s="871">
        <v>1224285.1100000001</v>
      </c>
      <c r="R65" s="883" t="s">
        <v>579</v>
      </c>
      <c r="S65" s="889">
        <v>495612.28</v>
      </c>
      <c r="T65" s="870">
        <v>25334760.379999999</v>
      </c>
      <c r="U65" s="870">
        <v>656122.71</v>
      </c>
      <c r="V65" s="870">
        <v>1441669.85</v>
      </c>
      <c r="W65" s="870">
        <v>1691341.57</v>
      </c>
      <c r="X65" s="871">
        <v>1433545.44</v>
      </c>
      <c r="Z65" s="883" t="s">
        <v>579</v>
      </c>
      <c r="AA65" s="889">
        <v>450710.22</v>
      </c>
      <c r="AB65" s="870">
        <v>186647.66</v>
      </c>
      <c r="AC65" s="870">
        <v>630313.86</v>
      </c>
      <c r="AD65" s="870">
        <v>1227544.28</v>
      </c>
      <c r="AE65" s="870">
        <v>1921800.1</v>
      </c>
      <c r="AF65" s="871">
        <v>2187194.0699999998</v>
      </c>
      <c r="AH65" s="883" t="s">
        <v>579</v>
      </c>
      <c r="AI65" s="889">
        <v>425140.54</v>
      </c>
      <c r="AJ65" s="870">
        <v>389495.67</v>
      </c>
      <c r="AK65" s="870">
        <v>438686.96</v>
      </c>
      <c r="AL65" s="870">
        <v>595863.99</v>
      </c>
      <c r="AM65" s="870">
        <v>2005644.11</v>
      </c>
      <c r="AN65" s="871">
        <v>2333838.9700000002</v>
      </c>
      <c r="AP65" s="883" t="s">
        <v>579</v>
      </c>
      <c r="AQ65" s="889">
        <v>378631.12</v>
      </c>
      <c r="AR65" s="870">
        <v>3230362.39</v>
      </c>
      <c r="AS65" s="870">
        <v>2247892.15</v>
      </c>
      <c r="AT65" s="870">
        <v>7688710.4400000004</v>
      </c>
      <c r="AU65" s="870">
        <v>1567401.75</v>
      </c>
      <c r="AV65" s="871">
        <v>2477514.4</v>
      </c>
      <c r="AX65" s="883" t="s">
        <v>579</v>
      </c>
      <c r="AY65" s="889">
        <v>403021.82</v>
      </c>
      <c r="AZ65" s="870">
        <v>2349225.5499999998</v>
      </c>
      <c r="BA65" s="870">
        <v>1780518.67</v>
      </c>
      <c r="BB65" s="870">
        <v>4350334.24</v>
      </c>
      <c r="BC65" s="870">
        <v>2680159.79</v>
      </c>
      <c r="BD65" s="871">
        <v>2451790.56</v>
      </c>
    </row>
    <row r="66" spans="1:56">
      <c r="A66" s="1206"/>
      <c r="B66" s="883" t="s">
        <v>580</v>
      </c>
      <c r="C66" s="889">
        <v>0.40139999999999998</v>
      </c>
      <c r="D66" s="870">
        <v>0.32250000000000001</v>
      </c>
      <c r="E66" s="870">
        <v>0.2402</v>
      </c>
      <c r="F66" s="870">
        <v>0.3039</v>
      </c>
      <c r="G66" s="870">
        <v>0.55989999999999995</v>
      </c>
      <c r="H66" s="871">
        <v>0.32379999999999998</v>
      </c>
      <c r="J66" s="883" t="s">
        <v>580</v>
      </c>
      <c r="K66" s="889">
        <v>0.37290000000000001</v>
      </c>
      <c r="L66" s="870">
        <v>0.61570000000000003</v>
      </c>
      <c r="M66" s="870">
        <v>0.48949999999999999</v>
      </c>
      <c r="N66" s="870">
        <v>0.36570000000000003</v>
      </c>
      <c r="O66" s="870">
        <v>0.39479999999999998</v>
      </c>
      <c r="P66" s="871">
        <v>0.38080000000000003</v>
      </c>
      <c r="R66" s="883" t="s">
        <v>580</v>
      </c>
      <c r="S66" s="889">
        <v>0.3538</v>
      </c>
      <c r="T66" s="870">
        <v>0.67669999999999997</v>
      </c>
      <c r="U66" s="870">
        <v>0.59299999999999997</v>
      </c>
      <c r="V66" s="870">
        <v>0.36570000000000003</v>
      </c>
      <c r="W66" s="870">
        <v>0.28810000000000002</v>
      </c>
      <c r="X66" s="871">
        <v>0.41949999999999998</v>
      </c>
      <c r="Z66" s="883" t="s">
        <v>580</v>
      </c>
      <c r="AA66" s="889">
        <v>0.3211</v>
      </c>
      <c r="AB66" s="870">
        <v>0.75180000000000002</v>
      </c>
      <c r="AC66" s="870">
        <v>0.59460000000000002</v>
      </c>
      <c r="AD66" s="870">
        <v>0.30399999999999999</v>
      </c>
      <c r="AE66" s="870">
        <v>0.33100000000000002</v>
      </c>
      <c r="AF66" s="871">
        <v>0.30840000000000001</v>
      </c>
      <c r="AH66" s="883" t="s">
        <v>580</v>
      </c>
      <c r="AI66" s="889">
        <v>0.35389999999999999</v>
      </c>
      <c r="AJ66" s="870">
        <v>0.30590000000000001</v>
      </c>
      <c r="AK66" s="870">
        <v>0.2006</v>
      </c>
      <c r="AL66" s="870">
        <v>0.2087</v>
      </c>
      <c r="AM66" s="870">
        <v>0.26050000000000001</v>
      </c>
      <c r="AN66" s="871">
        <v>0.3337</v>
      </c>
      <c r="AP66" s="883" t="s">
        <v>580</v>
      </c>
      <c r="AQ66" s="889">
        <v>0.31519999999999998</v>
      </c>
      <c r="AR66" s="870">
        <v>0.20910000000000001</v>
      </c>
      <c r="AS66" s="870">
        <v>0.21690000000000001</v>
      </c>
      <c r="AT66" s="870">
        <v>0.2135</v>
      </c>
      <c r="AU66" s="870">
        <v>0.28399999999999997</v>
      </c>
      <c r="AV66" s="871">
        <v>0.56569999999999998</v>
      </c>
      <c r="AX66" s="883" t="s">
        <v>580</v>
      </c>
      <c r="AY66" s="889">
        <v>0.33910000000000001</v>
      </c>
      <c r="AZ66" s="870">
        <v>0.19320000000000001</v>
      </c>
      <c r="BA66" s="870">
        <v>0.1951</v>
      </c>
      <c r="BB66" s="870">
        <v>0.2697</v>
      </c>
      <c r="BC66" s="870">
        <v>0.28389999999999999</v>
      </c>
      <c r="BD66" s="871">
        <v>0.21510000000000001</v>
      </c>
    </row>
    <row r="67" spans="1:56">
      <c r="A67" s="1206"/>
      <c r="B67" s="883" t="s">
        <v>581</v>
      </c>
      <c r="C67" s="889">
        <v>0.59860000000000002</v>
      </c>
      <c r="D67" s="870">
        <v>0.67749999999999999</v>
      </c>
      <c r="E67" s="870">
        <v>0.75980000000000003</v>
      </c>
      <c r="F67" s="870">
        <v>0.69610000000000005</v>
      </c>
      <c r="G67" s="870">
        <v>0.44009999999999999</v>
      </c>
      <c r="H67" s="871">
        <v>0.67620000000000002</v>
      </c>
      <c r="J67" s="883" t="s">
        <v>581</v>
      </c>
      <c r="K67" s="889">
        <v>0.62709999999999999</v>
      </c>
      <c r="L67" s="870">
        <v>0.38429999999999997</v>
      </c>
      <c r="M67" s="870">
        <v>0.51049999999999995</v>
      </c>
      <c r="N67" s="870">
        <v>0.63429999999999997</v>
      </c>
      <c r="O67" s="870">
        <v>0.60519999999999996</v>
      </c>
      <c r="P67" s="871">
        <v>0.61919999999999997</v>
      </c>
      <c r="R67" s="883" t="s">
        <v>581</v>
      </c>
      <c r="S67" s="889">
        <v>0.6462</v>
      </c>
      <c r="T67" s="870">
        <v>0.32329999999999998</v>
      </c>
      <c r="U67" s="870">
        <v>0.40699999999999997</v>
      </c>
      <c r="V67" s="870">
        <v>0.63429999999999997</v>
      </c>
      <c r="W67" s="870">
        <v>0.71189999999999998</v>
      </c>
      <c r="X67" s="871">
        <v>0.58050000000000002</v>
      </c>
      <c r="Z67" s="883" t="s">
        <v>581</v>
      </c>
      <c r="AA67" s="889">
        <v>0.67889999999999995</v>
      </c>
      <c r="AB67" s="870">
        <v>0.2482</v>
      </c>
      <c r="AC67" s="870">
        <v>0.40539999999999998</v>
      </c>
      <c r="AD67" s="870">
        <v>0.69599999999999995</v>
      </c>
      <c r="AE67" s="870">
        <v>0.66900000000000004</v>
      </c>
      <c r="AF67" s="871">
        <v>0.69159999999999999</v>
      </c>
      <c r="AH67" s="883" t="s">
        <v>581</v>
      </c>
      <c r="AI67" s="889">
        <v>0.64610000000000001</v>
      </c>
      <c r="AJ67" s="870">
        <v>0.69410000000000005</v>
      </c>
      <c r="AK67" s="870">
        <v>0.7994</v>
      </c>
      <c r="AL67" s="870">
        <v>0.7913</v>
      </c>
      <c r="AM67" s="870">
        <v>0.73950000000000005</v>
      </c>
      <c r="AN67" s="871">
        <v>0.6663</v>
      </c>
      <c r="AP67" s="883" t="s">
        <v>581</v>
      </c>
      <c r="AQ67" s="889">
        <v>0.68479999999999996</v>
      </c>
      <c r="AR67" s="870">
        <v>0.79090000000000005</v>
      </c>
      <c r="AS67" s="870">
        <v>0.78310000000000002</v>
      </c>
      <c r="AT67" s="870">
        <v>0.78649999999999998</v>
      </c>
      <c r="AU67" s="870">
        <v>0.71599999999999997</v>
      </c>
      <c r="AV67" s="871">
        <v>0.43430000000000002</v>
      </c>
      <c r="AX67" s="883" t="s">
        <v>581</v>
      </c>
      <c r="AY67" s="889">
        <v>0.66090000000000004</v>
      </c>
      <c r="AZ67" s="870">
        <v>0.80679999999999996</v>
      </c>
      <c r="BA67" s="870">
        <v>0.80489999999999995</v>
      </c>
      <c r="BB67" s="870">
        <v>0.73029999999999995</v>
      </c>
      <c r="BC67" s="870">
        <v>0.71609999999999996</v>
      </c>
      <c r="BD67" s="871">
        <v>0.78490000000000004</v>
      </c>
    </row>
    <row r="68" spans="1:56">
      <c r="A68" s="1206"/>
      <c r="B68" s="883" t="s">
        <v>582</v>
      </c>
      <c r="C68" s="889">
        <v>1.165</v>
      </c>
      <c r="D68" s="870">
        <v>1.427</v>
      </c>
      <c r="E68" s="870">
        <v>1.734</v>
      </c>
      <c r="F68" s="870">
        <v>1.5009999999999999</v>
      </c>
      <c r="G68" s="870">
        <v>1.03</v>
      </c>
      <c r="H68" s="871">
        <v>1.556</v>
      </c>
      <c r="J68" s="883" t="s">
        <v>582</v>
      </c>
      <c r="K68" s="889">
        <v>1.3129999999999999</v>
      </c>
      <c r="L68" s="870">
        <v>0.79200000000000004</v>
      </c>
      <c r="M68" s="870">
        <v>1.238</v>
      </c>
      <c r="N68" s="870">
        <v>1.5109999999999999</v>
      </c>
      <c r="O68" s="870">
        <v>1.3879999999999999</v>
      </c>
      <c r="P68" s="871">
        <v>1.349</v>
      </c>
      <c r="R68" s="883" t="s">
        <v>582</v>
      </c>
      <c r="S68" s="889">
        <v>1.379</v>
      </c>
      <c r="T68" s="870">
        <v>0.76039999999999996</v>
      </c>
      <c r="U68" s="870">
        <v>0.96450000000000002</v>
      </c>
      <c r="V68" s="870">
        <v>1.492</v>
      </c>
      <c r="W68" s="870">
        <v>1.5589999999999999</v>
      </c>
      <c r="X68" s="871">
        <v>1.27</v>
      </c>
      <c r="Z68" s="883" t="s">
        <v>582</v>
      </c>
      <c r="AA68" s="889">
        <v>1.5229999999999999</v>
      </c>
      <c r="AB68" s="870">
        <v>0.59819999999999995</v>
      </c>
      <c r="AC68" s="870">
        <v>1.0129999999999999</v>
      </c>
      <c r="AD68" s="870">
        <v>1.6739999999999999</v>
      </c>
      <c r="AE68" s="870">
        <v>1.494</v>
      </c>
      <c r="AF68" s="871">
        <v>1.514</v>
      </c>
      <c r="AH68" s="883" t="s">
        <v>582</v>
      </c>
      <c r="AI68" s="889">
        <v>1.3120000000000001</v>
      </c>
      <c r="AJ68" s="870">
        <v>1.5049999999999999</v>
      </c>
      <c r="AK68" s="870">
        <v>1.833</v>
      </c>
      <c r="AL68" s="870">
        <v>1.82</v>
      </c>
      <c r="AM68" s="870">
        <v>1.591</v>
      </c>
      <c r="AN68" s="871">
        <v>1.415</v>
      </c>
      <c r="AP68" s="883" t="s">
        <v>582</v>
      </c>
      <c r="AQ68" s="889">
        <v>1.5029999999999999</v>
      </c>
      <c r="AR68" s="870">
        <v>1.7929999999999999</v>
      </c>
      <c r="AS68" s="870">
        <v>1.89</v>
      </c>
      <c r="AT68" s="870">
        <v>1.927</v>
      </c>
      <c r="AU68" s="870">
        <v>1.47</v>
      </c>
      <c r="AV68" s="871">
        <v>0.9516</v>
      </c>
      <c r="AX68" s="883" t="s">
        <v>582</v>
      </c>
      <c r="AY68" s="889">
        <v>1.351</v>
      </c>
      <c r="AZ68" s="870">
        <v>1.8320000000000001</v>
      </c>
      <c r="BA68" s="870">
        <v>1.8779999999999999</v>
      </c>
      <c r="BB68" s="870">
        <v>1.681</v>
      </c>
      <c r="BC68" s="870">
        <v>1.448</v>
      </c>
      <c r="BD68" s="871">
        <v>1.7070000000000001</v>
      </c>
    </row>
    <row r="69" spans="1:56">
      <c r="A69" s="1206"/>
      <c r="B69" s="883" t="s">
        <v>583</v>
      </c>
      <c r="C69" s="889">
        <v>0.35630000000000001</v>
      </c>
      <c r="D69" s="870">
        <v>0.32040000000000002</v>
      </c>
      <c r="E69" s="870">
        <v>0.31469999999999998</v>
      </c>
      <c r="F69" s="870">
        <v>0.28029999999999999</v>
      </c>
      <c r="G69" s="870">
        <v>0.21540000000000001</v>
      </c>
      <c r="H69" s="871">
        <v>0.3952</v>
      </c>
      <c r="J69" s="883" t="s">
        <v>583</v>
      </c>
      <c r="K69" s="889">
        <v>0.30980000000000002</v>
      </c>
      <c r="L69" s="870">
        <v>0.1472</v>
      </c>
      <c r="M69" s="870">
        <v>0.21560000000000001</v>
      </c>
      <c r="N69" s="870">
        <v>0.25169999999999998</v>
      </c>
      <c r="O69" s="870">
        <v>0.28610000000000002</v>
      </c>
      <c r="P69" s="871">
        <v>0.27529999999999999</v>
      </c>
      <c r="R69" s="883" t="s">
        <v>583</v>
      </c>
      <c r="S69" s="889">
        <v>0.39689999999999998</v>
      </c>
      <c r="T69" s="870">
        <v>0.15279999999999999</v>
      </c>
      <c r="U69" s="870">
        <v>0.18740000000000001</v>
      </c>
      <c r="V69" s="870">
        <v>0.24690000000000001</v>
      </c>
      <c r="W69" s="870">
        <v>0.31690000000000002</v>
      </c>
      <c r="X69" s="871">
        <v>0.23730000000000001</v>
      </c>
      <c r="Z69" s="883" t="s">
        <v>583</v>
      </c>
      <c r="AA69" s="889">
        <v>0.30559999999999998</v>
      </c>
      <c r="AB69" s="870">
        <v>0.1399</v>
      </c>
      <c r="AC69" s="870">
        <v>0.1837</v>
      </c>
      <c r="AD69" s="870">
        <v>0.2964</v>
      </c>
      <c r="AE69" s="870">
        <v>0.27850000000000003</v>
      </c>
      <c r="AF69" s="871">
        <v>0.30280000000000001</v>
      </c>
      <c r="AH69" s="883" t="s">
        <v>583</v>
      </c>
      <c r="AI69" s="889">
        <v>0.37130000000000002</v>
      </c>
      <c r="AJ69" s="870">
        <v>0.45040000000000002</v>
      </c>
      <c r="AK69" s="870">
        <v>0.39069999999999999</v>
      </c>
      <c r="AL69" s="870">
        <v>0.38590000000000002</v>
      </c>
      <c r="AM69" s="870">
        <v>0.37780000000000002</v>
      </c>
      <c r="AN69" s="871">
        <v>0.31669999999999998</v>
      </c>
      <c r="AP69" s="883" t="s">
        <v>583</v>
      </c>
      <c r="AQ69" s="889">
        <v>0.34589999999999999</v>
      </c>
      <c r="AR69" s="870">
        <v>0.3755</v>
      </c>
      <c r="AS69" s="870">
        <v>0.38940000000000002</v>
      </c>
      <c r="AT69" s="870">
        <v>0.38150000000000001</v>
      </c>
      <c r="AU69" s="870">
        <v>0.36249999999999999</v>
      </c>
      <c r="AV69" s="871">
        <v>0.19919999999999999</v>
      </c>
      <c r="AX69" s="883" t="s">
        <v>583</v>
      </c>
      <c r="AY69" s="889">
        <v>0.42899999999999999</v>
      </c>
      <c r="AZ69" s="870">
        <v>0.36749999999999999</v>
      </c>
      <c r="BA69" s="870">
        <v>0.4088</v>
      </c>
      <c r="BB69" s="870">
        <v>0.29830000000000001</v>
      </c>
      <c r="BC69" s="870">
        <v>0.42559999999999998</v>
      </c>
      <c r="BD69" s="871">
        <v>0.39389999999999997</v>
      </c>
    </row>
    <row r="70" spans="1:56">
      <c r="A70" s="1206"/>
      <c r="B70" s="883" t="s">
        <v>584</v>
      </c>
      <c r="C70" s="889">
        <v>1.165</v>
      </c>
      <c r="D70" s="870">
        <v>1.427</v>
      </c>
      <c r="E70" s="870">
        <v>1.734</v>
      </c>
      <c r="F70" s="870">
        <v>1.5009999999999999</v>
      </c>
      <c r="G70" s="870">
        <v>1.03</v>
      </c>
      <c r="H70" s="871">
        <v>1.556</v>
      </c>
      <c r="J70" s="883" t="s">
        <v>584</v>
      </c>
      <c r="K70" s="889">
        <v>1.3129999999999999</v>
      </c>
      <c r="L70" s="870">
        <v>0.79190000000000005</v>
      </c>
      <c r="M70" s="870">
        <v>1.238</v>
      </c>
      <c r="N70" s="870">
        <v>1.5109999999999999</v>
      </c>
      <c r="O70" s="870">
        <v>1.3879999999999999</v>
      </c>
      <c r="P70" s="871">
        <v>1.349</v>
      </c>
      <c r="R70" s="883" t="s">
        <v>584</v>
      </c>
      <c r="S70" s="889">
        <v>1.379</v>
      </c>
      <c r="T70" s="870">
        <v>0.76039999999999996</v>
      </c>
      <c r="U70" s="870">
        <v>0.96440000000000003</v>
      </c>
      <c r="V70" s="870">
        <v>1.492</v>
      </c>
      <c r="W70" s="870">
        <v>1.5589999999999999</v>
      </c>
      <c r="X70" s="871">
        <v>1.2689999999999999</v>
      </c>
      <c r="Z70" s="883" t="s">
        <v>584</v>
      </c>
      <c r="AA70" s="889">
        <v>1.522</v>
      </c>
      <c r="AB70" s="870">
        <v>0.59789999999999999</v>
      </c>
      <c r="AC70" s="870">
        <v>1.0129999999999999</v>
      </c>
      <c r="AD70" s="870">
        <v>1.6739999999999999</v>
      </c>
      <c r="AE70" s="870">
        <v>1.494</v>
      </c>
      <c r="AF70" s="871">
        <v>1.5129999999999999</v>
      </c>
      <c r="AH70" s="883" t="s">
        <v>584</v>
      </c>
      <c r="AI70" s="889">
        <v>1.3120000000000001</v>
      </c>
      <c r="AJ70" s="870">
        <v>1.5049999999999999</v>
      </c>
      <c r="AK70" s="870">
        <v>1.833</v>
      </c>
      <c r="AL70" s="870">
        <v>1.82</v>
      </c>
      <c r="AM70" s="870">
        <v>1.591</v>
      </c>
      <c r="AN70" s="871">
        <v>1.415</v>
      </c>
      <c r="AP70" s="883" t="s">
        <v>584</v>
      </c>
      <c r="AQ70" s="889">
        <v>1.5029999999999999</v>
      </c>
      <c r="AR70" s="870">
        <v>1.7929999999999999</v>
      </c>
      <c r="AS70" s="870">
        <v>1.89</v>
      </c>
      <c r="AT70" s="870">
        <v>1.927</v>
      </c>
      <c r="AU70" s="870">
        <v>1.47</v>
      </c>
      <c r="AV70" s="871">
        <v>0.9516</v>
      </c>
      <c r="AX70" s="883" t="s">
        <v>584</v>
      </c>
      <c r="AY70" s="889">
        <v>1.351</v>
      </c>
      <c r="AZ70" s="870">
        <v>1.8320000000000001</v>
      </c>
      <c r="BA70" s="870">
        <v>1.8779999999999999</v>
      </c>
      <c r="BB70" s="870">
        <v>1.681</v>
      </c>
      <c r="BC70" s="870">
        <v>1.448</v>
      </c>
      <c r="BD70" s="871">
        <v>1.7070000000000001</v>
      </c>
    </row>
    <row r="71" spans="1:56">
      <c r="A71" s="1206"/>
      <c r="B71" s="883" t="s">
        <v>585</v>
      </c>
      <c r="C71" s="889">
        <v>1.285E-2</v>
      </c>
      <c r="D71" s="870">
        <v>2.01E-2</v>
      </c>
      <c r="E71" s="870">
        <v>2.6599999999999999E-2</v>
      </c>
      <c r="F71" s="870">
        <v>1.4200000000000001E-2</v>
      </c>
      <c r="G71" s="870">
        <v>7.7510000000000001E-3</v>
      </c>
      <c r="H71" s="871">
        <v>7.8200000000000006E-3</v>
      </c>
      <c r="J71" s="883" t="s">
        <v>585</v>
      </c>
      <c r="K71" s="889">
        <v>1.6709999999999999E-2</v>
      </c>
      <c r="L71" s="870">
        <v>1.9230000000000001E-2</v>
      </c>
      <c r="M71" s="870">
        <v>1.687E-2</v>
      </c>
      <c r="N71" s="870">
        <v>1.3780000000000001E-2</v>
      </c>
      <c r="O71" s="870">
        <v>1.0580000000000001E-2</v>
      </c>
      <c r="P71" s="871">
        <v>1.265E-2</v>
      </c>
      <c r="R71" s="883" t="s">
        <v>585</v>
      </c>
      <c r="S71" s="889">
        <v>1.4200000000000001E-2</v>
      </c>
      <c r="T71" s="870">
        <v>2.7810000000000001E-3</v>
      </c>
      <c r="U71" s="870">
        <v>1.728E-2</v>
      </c>
      <c r="V71" s="870">
        <v>1.499E-2</v>
      </c>
      <c r="W71" s="870">
        <v>1.153E-2</v>
      </c>
      <c r="X71" s="871">
        <v>1.2529999999999999E-2</v>
      </c>
      <c r="Z71" s="883" t="s">
        <v>585</v>
      </c>
      <c r="AA71" s="889">
        <v>2.2339999999999999E-2</v>
      </c>
      <c r="AB71" s="870">
        <v>3.0089999999999999E-2</v>
      </c>
      <c r="AC71" s="870">
        <v>1.8890000000000001E-2</v>
      </c>
      <c r="AD71" s="870">
        <v>1.6250000000000001E-2</v>
      </c>
      <c r="AE71" s="870">
        <v>1.154E-2</v>
      </c>
      <c r="AF71" s="871">
        <v>1.014E-2</v>
      </c>
      <c r="AH71" s="883" t="s">
        <v>585</v>
      </c>
      <c r="AI71" s="889">
        <v>1.5339999999999999E-2</v>
      </c>
      <c r="AJ71" s="870">
        <v>1.602E-2</v>
      </c>
      <c r="AK71" s="870">
        <v>2.4160000000000001E-2</v>
      </c>
      <c r="AL71" s="870">
        <v>2.0729999999999998E-2</v>
      </c>
      <c r="AM71" s="870">
        <v>9.1789999999999997E-3</v>
      </c>
      <c r="AN71" s="871">
        <v>8.5100000000000002E-3</v>
      </c>
      <c r="AP71" s="883" t="s">
        <v>585</v>
      </c>
      <c r="AQ71" s="889">
        <v>2.1129999999999999E-2</v>
      </c>
      <c r="AR71" s="870">
        <v>8.9020000000000002E-3</v>
      </c>
      <c r="AS71" s="870">
        <v>1.1339999999999999E-2</v>
      </c>
      <c r="AT71" s="870">
        <v>6.4920000000000004E-3</v>
      </c>
      <c r="AU71" s="870">
        <v>9.5849999999999998E-3</v>
      </c>
      <c r="AV71" s="871">
        <v>8.2590000000000007E-3</v>
      </c>
      <c r="AX71" s="883" t="s">
        <v>585</v>
      </c>
      <c r="AY71" s="889">
        <v>1.418E-2</v>
      </c>
      <c r="AZ71" s="870">
        <v>1.1089999999999999E-2</v>
      </c>
      <c r="BA71" s="870">
        <v>1.1990000000000001E-2</v>
      </c>
      <c r="BB71" s="870">
        <v>8.6300000000000005E-3</v>
      </c>
      <c r="BC71" s="870">
        <v>6.1079999999999997E-3</v>
      </c>
      <c r="BD71" s="871">
        <v>8.9409999999999993E-3</v>
      </c>
    </row>
    <row r="72" spans="1:56">
      <c r="A72" s="1206"/>
      <c r="B72" s="883" t="s">
        <v>586</v>
      </c>
      <c r="C72" s="889">
        <v>0.61060000000000003</v>
      </c>
      <c r="D72" s="870">
        <v>0.92710000000000004</v>
      </c>
      <c r="E72" s="870">
        <v>1.304</v>
      </c>
      <c r="F72" s="870">
        <v>1.0669999999999999</v>
      </c>
      <c r="G72" s="870">
        <v>0.80810000000000004</v>
      </c>
      <c r="H72" s="871">
        <v>0.74970000000000003</v>
      </c>
      <c r="J72" s="883" t="s">
        <v>586</v>
      </c>
      <c r="K72" s="889">
        <v>0.83630000000000004</v>
      </c>
      <c r="L72" s="870">
        <v>1.0509999999999999</v>
      </c>
      <c r="M72" s="870">
        <v>1.0940000000000001</v>
      </c>
      <c r="N72" s="870">
        <v>1.1850000000000001</v>
      </c>
      <c r="O72" s="870">
        <v>0.90429999999999999</v>
      </c>
      <c r="P72" s="871">
        <v>0.9274</v>
      </c>
      <c r="R72" s="883" t="s">
        <v>586</v>
      </c>
      <c r="S72" s="889">
        <v>0.68630000000000002</v>
      </c>
      <c r="T72" s="870">
        <v>0.76259999999999994</v>
      </c>
      <c r="U72" s="870">
        <v>0.97060000000000002</v>
      </c>
      <c r="V72" s="870">
        <v>1.1990000000000001</v>
      </c>
      <c r="W72" s="870">
        <v>0.97619999999999996</v>
      </c>
      <c r="X72" s="871">
        <v>0.98760000000000003</v>
      </c>
      <c r="Z72" s="883" t="s">
        <v>586</v>
      </c>
      <c r="AA72" s="889">
        <v>1.075</v>
      </c>
      <c r="AB72" s="870">
        <v>0.98870000000000002</v>
      </c>
      <c r="AC72" s="870">
        <v>1.048</v>
      </c>
      <c r="AD72" s="870">
        <v>1.2130000000000001</v>
      </c>
      <c r="AE72" s="870">
        <v>1.0369999999999999</v>
      </c>
      <c r="AF72" s="871">
        <v>0.95899999999999996</v>
      </c>
      <c r="AH72" s="883" t="s">
        <v>586</v>
      </c>
      <c r="AI72" s="889">
        <v>0.69440000000000002</v>
      </c>
      <c r="AJ72" s="870">
        <v>0.69920000000000004</v>
      </c>
      <c r="AK72" s="870">
        <v>1.155</v>
      </c>
      <c r="AL72" s="870">
        <v>1.1279999999999999</v>
      </c>
      <c r="AM72" s="870">
        <v>0.82689999999999997</v>
      </c>
      <c r="AN72" s="871">
        <v>0.81840000000000002</v>
      </c>
      <c r="AP72" s="883" t="s">
        <v>586</v>
      </c>
      <c r="AQ72" s="889">
        <v>0.93430000000000002</v>
      </c>
      <c r="AR72" s="870">
        <v>1.0009999999999999</v>
      </c>
      <c r="AS72" s="870">
        <v>1.0940000000000001</v>
      </c>
      <c r="AT72" s="870">
        <v>1.0720000000000001</v>
      </c>
      <c r="AU72" s="870">
        <v>0.77110000000000001</v>
      </c>
      <c r="AV72" s="871">
        <v>0.81510000000000005</v>
      </c>
      <c r="AX72" s="883" t="s">
        <v>586</v>
      </c>
      <c r="AY72" s="889">
        <v>0.61980000000000002</v>
      </c>
      <c r="AZ72" s="870">
        <v>1.091</v>
      </c>
      <c r="BA72" s="870">
        <v>1.042</v>
      </c>
      <c r="BB72" s="870">
        <v>1.1120000000000001</v>
      </c>
      <c r="BC72" s="870">
        <v>0.60809999999999997</v>
      </c>
      <c r="BD72" s="871">
        <v>0.88360000000000005</v>
      </c>
    </row>
    <row r="73" spans="1:56">
      <c r="A73" s="1206"/>
      <c r="B73" s="883" t="s">
        <v>587</v>
      </c>
      <c r="C73" s="889">
        <v>0.53039999999999998</v>
      </c>
      <c r="D73" s="870">
        <v>0.55630000000000002</v>
      </c>
      <c r="E73" s="870">
        <v>0.6</v>
      </c>
      <c r="F73" s="870">
        <v>0.5413</v>
      </c>
      <c r="G73" s="870">
        <v>0.40150000000000002</v>
      </c>
      <c r="H73" s="871">
        <v>0.62639999999999996</v>
      </c>
      <c r="J73" s="883" t="s">
        <v>587</v>
      </c>
      <c r="K73" s="889">
        <v>0.52839999999999998</v>
      </c>
      <c r="L73" s="870">
        <v>0.29249999999999998</v>
      </c>
      <c r="M73" s="870">
        <v>0.4466</v>
      </c>
      <c r="N73" s="870">
        <v>0.52270000000000005</v>
      </c>
      <c r="O73" s="870">
        <v>0.52580000000000005</v>
      </c>
      <c r="P73" s="871">
        <v>0.51129999999999998</v>
      </c>
      <c r="R73" s="883" t="s">
        <v>587</v>
      </c>
      <c r="S73" s="889">
        <v>0.59870000000000001</v>
      </c>
      <c r="T73" s="870">
        <v>0.28810000000000002</v>
      </c>
      <c r="U73" s="870">
        <v>0.36549999999999999</v>
      </c>
      <c r="V73" s="870">
        <v>0.5161</v>
      </c>
      <c r="W73" s="870">
        <v>0.57569999999999999</v>
      </c>
      <c r="X73" s="871">
        <v>0.46879999999999999</v>
      </c>
      <c r="Z73" s="883" t="s">
        <v>587</v>
      </c>
      <c r="AA73" s="889">
        <v>0.56230000000000002</v>
      </c>
      <c r="AB73" s="870">
        <v>0.23319999999999999</v>
      </c>
      <c r="AC73" s="870">
        <v>0.37419999999999998</v>
      </c>
      <c r="AD73" s="870">
        <v>0.57930000000000004</v>
      </c>
      <c r="AE73" s="870">
        <v>0.53890000000000005</v>
      </c>
      <c r="AF73" s="871">
        <v>0.55889999999999995</v>
      </c>
      <c r="AH73" s="883" t="s">
        <v>587</v>
      </c>
      <c r="AI73" s="889">
        <v>0.56979999999999997</v>
      </c>
      <c r="AJ73" s="870">
        <v>0.65359999999999996</v>
      </c>
      <c r="AK73" s="870">
        <v>0.66100000000000003</v>
      </c>
      <c r="AL73" s="870">
        <v>0.65659999999999996</v>
      </c>
      <c r="AM73" s="870">
        <v>0.62050000000000005</v>
      </c>
      <c r="AN73" s="871">
        <v>0.55169999999999997</v>
      </c>
      <c r="AP73" s="883" t="s">
        <v>587</v>
      </c>
      <c r="AQ73" s="889">
        <v>0.58609999999999995</v>
      </c>
      <c r="AR73" s="870">
        <v>0.64670000000000005</v>
      </c>
      <c r="AS73" s="870">
        <v>0.66710000000000003</v>
      </c>
      <c r="AT73" s="870">
        <v>0.66659999999999997</v>
      </c>
      <c r="AU73" s="870">
        <v>0.5917</v>
      </c>
      <c r="AV73" s="871">
        <v>0.371</v>
      </c>
      <c r="AX73" s="883" t="s">
        <v>587</v>
      </c>
      <c r="AY73" s="889">
        <v>0.6149</v>
      </c>
      <c r="AZ73" s="870">
        <v>0.64670000000000005</v>
      </c>
      <c r="BA73" s="870">
        <v>0.6774</v>
      </c>
      <c r="BB73" s="870">
        <v>0.58150000000000002</v>
      </c>
      <c r="BC73" s="870">
        <v>0.629</v>
      </c>
      <c r="BD73" s="871">
        <v>0.64700000000000002</v>
      </c>
    </row>
    <row r="74" spans="1:56">
      <c r="A74" s="1206"/>
      <c r="B74" s="883" t="s">
        <v>588</v>
      </c>
      <c r="C74" s="889">
        <v>0.66620000000000001</v>
      </c>
      <c r="D74" s="870">
        <v>1.0049999999999999</v>
      </c>
      <c r="E74" s="870">
        <v>1.419</v>
      </c>
      <c r="F74" s="870">
        <v>1.1499999999999999</v>
      </c>
      <c r="G74" s="870">
        <v>0.86709999999999998</v>
      </c>
      <c r="H74" s="871">
        <v>0.80600000000000005</v>
      </c>
      <c r="J74" s="883" t="s">
        <v>588</v>
      </c>
      <c r="K74" s="889">
        <v>0.90549999999999997</v>
      </c>
      <c r="L74" s="870">
        <v>1.137</v>
      </c>
      <c r="M74" s="870">
        <v>1.181</v>
      </c>
      <c r="N74" s="870">
        <v>1.276</v>
      </c>
      <c r="O74" s="870">
        <v>0.97189999999999999</v>
      </c>
      <c r="P74" s="871">
        <v>0.99860000000000004</v>
      </c>
      <c r="R74" s="883" t="s">
        <v>588</v>
      </c>
      <c r="S74" s="889">
        <v>0.74590000000000001</v>
      </c>
      <c r="T74" s="870">
        <v>0.81130000000000002</v>
      </c>
      <c r="U74" s="870">
        <v>1.0489999999999999</v>
      </c>
      <c r="V74" s="870">
        <v>1.2929999999999999</v>
      </c>
      <c r="W74" s="870">
        <v>1.0489999999999999</v>
      </c>
      <c r="X74" s="871">
        <v>1.0629999999999999</v>
      </c>
      <c r="Z74" s="883" t="s">
        <v>588</v>
      </c>
      <c r="AA74" s="889">
        <v>1.1659999999999999</v>
      </c>
      <c r="AB74" s="870">
        <v>1.0780000000000001</v>
      </c>
      <c r="AC74" s="870">
        <v>1.1339999999999999</v>
      </c>
      <c r="AD74" s="870">
        <v>1.3089999999999999</v>
      </c>
      <c r="AE74" s="870">
        <v>1.1140000000000001</v>
      </c>
      <c r="AF74" s="871">
        <v>1.03</v>
      </c>
      <c r="AH74" s="883" t="s">
        <v>588</v>
      </c>
      <c r="AI74" s="889">
        <v>0.75519999999999998</v>
      </c>
      <c r="AJ74" s="870">
        <v>0.76070000000000004</v>
      </c>
      <c r="AK74" s="870">
        <v>1.2529999999999999</v>
      </c>
      <c r="AL74" s="870">
        <v>1.222</v>
      </c>
      <c r="AM74" s="870">
        <v>0.88859999999999995</v>
      </c>
      <c r="AN74" s="871">
        <v>0.87880000000000003</v>
      </c>
      <c r="AP74" s="883" t="s">
        <v>588</v>
      </c>
      <c r="AQ74" s="889">
        <v>1.0129999999999999</v>
      </c>
      <c r="AR74" s="870">
        <v>1.073</v>
      </c>
      <c r="AS74" s="870">
        <v>1.175</v>
      </c>
      <c r="AT74" s="870">
        <v>1.145</v>
      </c>
      <c r="AU74" s="870">
        <v>0.83040000000000003</v>
      </c>
      <c r="AV74" s="871">
        <v>0.875</v>
      </c>
      <c r="AX74" s="883" t="s">
        <v>588</v>
      </c>
      <c r="AY74" s="889">
        <v>0.67679999999999996</v>
      </c>
      <c r="AZ74" s="870">
        <v>1.171</v>
      </c>
      <c r="BA74" s="870">
        <v>1.121</v>
      </c>
      <c r="BB74" s="870">
        <v>1.1910000000000001</v>
      </c>
      <c r="BC74" s="870">
        <v>0.65690000000000004</v>
      </c>
      <c r="BD74" s="871">
        <v>0.94810000000000005</v>
      </c>
    </row>
    <row r="75" spans="1:56">
      <c r="A75" s="1206"/>
      <c r="B75" s="883" t="s">
        <v>589</v>
      </c>
      <c r="C75" s="889">
        <v>0.51239999999999997</v>
      </c>
      <c r="D75" s="870">
        <v>0.45250000000000001</v>
      </c>
      <c r="E75" s="870">
        <v>0.37259999999999999</v>
      </c>
      <c r="F75" s="870">
        <v>0.43120000000000003</v>
      </c>
      <c r="G75" s="870">
        <v>0.73760000000000003</v>
      </c>
      <c r="H75" s="871">
        <v>0.52610000000000001</v>
      </c>
      <c r="J75" s="883" t="s">
        <v>589</v>
      </c>
      <c r="K75" s="889">
        <v>0.51839999999999997</v>
      </c>
      <c r="L75" s="870">
        <v>0.76300000000000001</v>
      </c>
      <c r="M75" s="870">
        <v>0.68759999999999999</v>
      </c>
      <c r="N75" s="870">
        <v>0.57630000000000003</v>
      </c>
      <c r="O75" s="870">
        <v>0.60040000000000004</v>
      </c>
      <c r="P75" s="871">
        <v>0.57089999999999996</v>
      </c>
      <c r="R75" s="883" t="s">
        <v>589</v>
      </c>
      <c r="S75" s="889">
        <v>0.51060000000000005</v>
      </c>
      <c r="T75" s="870">
        <v>0.81579999999999997</v>
      </c>
      <c r="U75" s="870">
        <v>0.76070000000000004</v>
      </c>
      <c r="V75" s="870">
        <v>0.56299999999999994</v>
      </c>
      <c r="W75" s="870">
        <v>0.4647</v>
      </c>
      <c r="X75" s="871">
        <v>0.61329999999999996</v>
      </c>
      <c r="Z75" s="883" t="s">
        <v>589</v>
      </c>
      <c r="AA75" s="889">
        <v>0.48720000000000002</v>
      </c>
      <c r="AB75" s="870">
        <v>0.86280000000000001</v>
      </c>
      <c r="AC75" s="870">
        <v>0.76459999999999995</v>
      </c>
      <c r="AD75" s="870">
        <v>0.50480000000000003</v>
      </c>
      <c r="AE75" s="870">
        <v>0.53049999999999997</v>
      </c>
      <c r="AF75" s="871">
        <v>0.49170000000000003</v>
      </c>
      <c r="AH75" s="883" t="s">
        <v>589</v>
      </c>
      <c r="AI75" s="889">
        <v>0.47670000000000001</v>
      </c>
      <c r="AJ75" s="870">
        <v>0.46010000000000001</v>
      </c>
      <c r="AK75" s="870">
        <v>0.26690000000000003</v>
      </c>
      <c r="AL75" s="870">
        <v>0.2828</v>
      </c>
      <c r="AM75" s="870">
        <v>0.36220000000000002</v>
      </c>
      <c r="AN75" s="871">
        <v>0.51910000000000001</v>
      </c>
      <c r="AP75" s="883" t="s">
        <v>589</v>
      </c>
      <c r="AQ75" s="889">
        <v>0.44290000000000002</v>
      </c>
      <c r="AR75" s="870">
        <v>0.30980000000000002</v>
      </c>
      <c r="AS75" s="870">
        <v>0.3538</v>
      </c>
      <c r="AT75" s="870">
        <v>0.377</v>
      </c>
      <c r="AU75" s="870">
        <v>0.4042</v>
      </c>
      <c r="AV75" s="871">
        <v>0.73809999999999998</v>
      </c>
      <c r="AX75" s="883" t="s">
        <v>589</v>
      </c>
      <c r="AY75" s="889">
        <v>0.45300000000000001</v>
      </c>
      <c r="AZ75" s="870">
        <v>0.2737</v>
      </c>
      <c r="BA75" s="870">
        <v>0.28839999999999999</v>
      </c>
      <c r="BB75" s="870">
        <v>0.45269999999999999</v>
      </c>
      <c r="BC75" s="870">
        <v>0.39279999999999998</v>
      </c>
      <c r="BD75" s="871">
        <v>0.2848</v>
      </c>
    </row>
    <row r="76" spans="1:56" ht="14.4" thickBot="1">
      <c r="A76" s="1206"/>
      <c r="B76" s="884" t="s">
        <v>590</v>
      </c>
      <c r="C76" s="890">
        <v>9</v>
      </c>
      <c r="D76" s="873">
        <v>13</v>
      </c>
      <c r="E76" s="873">
        <v>18</v>
      </c>
      <c r="F76" s="873">
        <v>16</v>
      </c>
      <c r="G76" s="873">
        <v>13</v>
      </c>
      <c r="H76" s="874">
        <v>12</v>
      </c>
      <c r="J76" s="884" t="s">
        <v>590</v>
      </c>
      <c r="K76" s="890">
        <v>12</v>
      </c>
      <c r="L76" s="873">
        <v>15</v>
      </c>
      <c r="M76" s="873">
        <v>16</v>
      </c>
      <c r="N76" s="873">
        <v>18</v>
      </c>
      <c r="O76" s="873">
        <v>14</v>
      </c>
      <c r="P76" s="874">
        <v>14</v>
      </c>
      <c r="R76" s="884" t="s">
        <v>590</v>
      </c>
      <c r="S76" s="890">
        <v>10</v>
      </c>
      <c r="T76" s="873">
        <v>14</v>
      </c>
      <c r="U76" s="873">
        <v>14</v>
      </c>
      <c r="V76" s="873">
        <v>18</v>
      </c>
      <c r="W76" s="873">
        <v>15</v>
      </c>
      <c r="X76" s="874">
        <v>15</v>
      </c>
      <c r="Z76" s="884" t="s">
        <v>590</v>
      </c>
      <c r="AA76" s="890">
        <v>15</v>
      </c>
      <c r="AB76" s="873">
        <v>13</v>
      </c>
      <c r="AC76" s="873">
        <v>15</v>
      </c>
      <c r="AD76" s="873">
        <v>18</v>
      </c>
      <c r="AE76" s="873">
        <v>16</v>
      </c>
      <c r="AF76" s="874">
        <v>15</v>
      </c>
      <c r="AH76" s="884" t="s">
        <v>590</v>
      </c>
      <c r="AI76" s="890">
        <v>10</v>
      </c>
      <c r="AJ76" s="873">
        <v>10</v>
      </c>
      <c r="AK76" s="873">
        <v>16</v>
      </c>
      <c r="AL76" s="873">
        <v>16</v>
      </c>
      <c r="AM76" s="873">
        <v>13</v>
      </c>
      <c r="AN76" s="874">
        <v>13</v>
      </c>
      <c r="AP76" s="884" t="s">
        <v>590</v>
      </c>
      <c r="AQ76" s="890">
        <v>13</v>
      </c>
      <c r="AR76" s="873">
        <v>16</v>
      </c>
      <c r="AS76" s="873">
        <v>17</v>
      </c>
      <c r="AT76" s="873">
        <v>18</v>
      </c>
      <c r="AU76" s="873">
        <v>12</v>
      </c>
      <c r="AV76" s="874">
        <v>13</v>
      </c>
      <c r="AX76" s="884" t="s">
        <v>590</v>
      </c>
      <c r="AY76" s="890">
        <v>9</v>
      </c>
      <c r="AZ76" s="873">
        <v>17</v>
      </c>
      <c r="BA76" s="873">
        <v>16</v>
      </c>
      <c r="BB76" s="873">
        <v>18</v>
      </c>
      <c r="BC76" s="873">
        <v>10</v>
      </c>
      <c r="BD76" s="874">
        <v>14</v>
      </c>
    </row>
    <row r="77" spans="1:56" s="682" customFormat="1" ht="14.4" thickBot="1">
      <c r="B77" s="837"/>
      <c r="C77" s="881"/>
      <c r="D77" s="881"/>
      <c r="E77" s="881"/>
      <c r="F77" s="881"/>
      <c r="G77" s="881"/>
      <c r="H77" s="881"/>
      <c r="I77" s="881"/>
      <c r="J77" s="846"/>
      <c r="K77" s="881"/>
      <c r="L77" s="881"/>
      <c r="M77" s="881"/>
      <c r="N77" s="881"/>
      <c r="O77" s="881"/>
      <c r="P77" s="881"/>
      <c r="Q77" s="881"/>
      <c r="R77" s="846"/>
      <c r="S77" s="881"/>
      <c r="T77" s="881"/>
      <c r="U77" s="881"/>
      <c r="V77" s="881"/>
      <c r="W77" s="881"/>
      <c r="X77" s="881"/>
      <c r="Y77" s="881"/>
      <c r="Z77" s="846"/>
      <c r="AA77" s="881"/>
      <c r="AB77" s="881"/>
      <c r="AC77" s="881"/>
      <c r="AD77" s="881"/>
      <c r="AE77" s="881"/>
      <c r="AF77" s="881"/>
      <c r="AG77" s="881"/>
      <c r="AH77" s="846"/>
      <c r="AI77" s="881"/>
      <c r="AJ77" s="881"/>
      <c r="AK77" s="881"/>
      <c r="AL77" s="881"/>
      <c r="AM77" s="881"/>
      <c r="AN77" s="881"/>
      <c r="AO77" s="881"/>
      <c r="AP77" s="846"/>
      <c r="AQ77" s="881"/>
      <c r="AR77" s="881"/>
      <c r="AS77" s="881"/>
      <c r="AT77" s="881"/>
      <c r="AU77" s="881"/>
      <c r="AV77" s="881"/>
      <c r="AW77" s="881"/>
      <c r="AX77" s="846"/>
      <c r="AY77" s="881"/>
      <c r="AZ77" s="881"/>
      <c r="BA77" s="881"/>
      <c r="BB77" s="881"/>
      <c r="BC77" s="881"/>
      <c r="BD77" s="881"/>
    </row>
    <row r="78" spans="1:56" s="693" customFormat="1" ht="14.4" thickBot="1">
      <c r="B78" s="837"/>
      <c r="C78" s="1202" t="s">
        <v>592</v>
      </c>
      <c r="D78" s="1203"/>
      <c r="E78" s="1203"/>
      <c r="F78" s="1203"/>
      <c r="G78" s="1203"/>
      <c r="H78" s="1204"/>
      <c r="I78" s="695"/>
      <c r="J78" s="846"/>
      <c r="K78" s="1202" t="s">
        <v>376</v>
      </c>
      <c r="L78" s="1203"/>
      <c r="M78" s="1203"/>
      <c r="N78" s="1203"/>
      <c r="O78" s="1203"/>
      <c r="P78" s="1204"/>
      <c r="Q78" s="695"/>
      <c r="R78" s="846"/>
      <c r="S78" s="1202" t="s">
        <v>384</v>
      </c>
      <c r="T78" s="1203"/>
      <c r="U78" s="1203"/>
      <c r="V78" s="1203"/>
      <c r="W78" s="1203"/>
      <c r="X78" s="1204"/>
      <c r="Y78" s="695"/>
      <c r="Z78" s="846"/>
      <c r="AA78" s="1202" t="s">
        <v>391</v>
      </c>
      <c r="AB78" s="1203"/>
      <c r="AC78" s="1203"/>
      <c r="AD78" s="1203"/>
      <c r="AE78" s="1203"/>
      <c r="AF78" s="1204"/>
      <c r="AG78" s="695"/>
      <c r="AH78" s="846"/>
      <c r="AI78" s="1202" t="s">
        <v>399</v>
      </c>
      <c r="AJ78" s="1203"/>
      <c r="AK78" s="1203"/>
      <c r="AL78" s="1203"/>
      <c r="AM78" s="1203"/>
      <c r="AN78" s="1204"/>
      <c r="AO78" s="695"/>
      <c r="AP78" s="846"/>
      <c r="AQ78" s="1202" t="s">
        <v>406</v>
      </c>
      <c r="AR78" s="1203"/>
      <c r="AS78" s="1203"/>
      <c r="AT78" s="1203"/>
      <c r="AU78" s="1203"/>
      <c r="AV78" s="1204"/>
      <c r="AW78" s="695"/>
      <c r="AX78" s="846"/>
      <c r="AY78" s="1202" t="s">
        <v>414</v>
      </c>
      <c r="AZ78" s="1203"/>
      <c r="BA78" s="1203"/>
      <c r="BB78" s="1203"/>
      <c r="BC78" s="1203"/>
      <c r="BD78" s="1204"/>
    </row>
    <row r="79" spans="1:56" s="693" customFormat="1" ht="17.399999999999999">
      <c r="B79" s="838" t="s">
        <v>251</v>
      </c>
      <c r="C79" s="847" t="s">
        <v>572</v>
      </c>
      <c r="D79" s="848" t="s">
        <v>573</v>
      </c>
      <c r="E79" s="848" t="s">
        <v>574</v>
      </c>
      <c r="F79" s="848" t="s">
        <v>575</v>
      </c>
      <c r="G79" s="848" t="s">
        <v>576</v>
      </c>
      <c r="H79" s="849" t="s">
        <v>577</v>
      </c>
      <c r="I79" s="695"/>
      <c r="J79" s="850" t="s">
        <v>251</v>
      </c>
      <c r="K79" s="847" t="s">
        <v>572</v>
      </c>
      <c r="L79" s="848" t="s">
        <v>573</v>
      </c>
      <c r="M79" s="848" t="s">
        <v>574</v>
      </c>
      <c r="N79" s="848" t="s">
        <v>575</v>
      </c>
      <c r="O79" s="848" t="s">
        <v>576</v>
      </c>
      <c r="P79" s="849" t="s">
        <v>577</v>
      </c>
      <c r="Q79" s="695"/>
      <c r="R79" s="850" t="s">
        <v>251</v>
      </c>
      <c r="S79" s="847" t="s">
        <v>572</v>
      </c>
      <c r="T79" s="848" t="s">
        <v>573</v>
      </c>
      <c r="U79" s="848" t="s">
        <v>574</v>
      </c>
      <c r="V79" s="848" t="s">
        <v>575</v>
      </c>
      <c r="W79" s="848" t="s">
        <v>576</v>
      </c>
      <c r="X79" s="849" t="s">
        <v>577</v>
      </c>
      <c r="Y79" s="695"/>
      <c r="Z79" s="850" t="s">
        <v>251</v>
      </c>
      <c r="AA79" s="847" t="s">
        <v>572</v>
      </c>
      <c r="AB79" s="848" t="s">
        <v>573</v>
      </c>
      <c r="AC79" s="848" t="s">
        <v>574</v>
      </c>
      <c r="AD79" s="848" t="s">
        <v>575</v>
      </c>
      <c r="AE79" s="848" t="s">
        <v>576</v>
      </c>
      <c r="AF79" s="849" t="s">
        <v>577</v>
      </c>
      <c r="AG79" s="695"/>
      <c r="AH79" s="850" t="s">
        <v>251</v>
      </c>
      <c r="AI79" s="847" t="s">
        <v>572</v>
      </c>
      <c r="AJ79" s="848" t="s">
        <v>573</v>
      </c>
      <c r="AK79" s="848" t="s">
        <v>574</v>
      </c>
      <c r="AL79" s="848" t="s">
        <v>575</v>
      </c>
      <c r="AM79" s="848" t="s">
        <v>576</v>
      </c>
      <c r="AN79" s="849" t="s">
        <v>577</v>
      </c>
      <c r="AO79" s="695"/>
      <c r="AP79" s="850" t="s">
        <v>251</v>
      </c>
      <c r="AQ79" s="847" t="s">
        <v>572</v>
      </c>
      <c r="AR79" s="848" t="s">
        <v>573</v>
      </c>
      <c r="AS79" s="848" t="s">
        <v>574</v>
      </c>
      <c r="AT79" s="848" t="s">
        <v>575</v>
      </c>
      <c r="AU79" s="848" t="s">
        <v>576</v>
      </c>
      <c r="AV79" s="849" t="s">
        <v>577</v>
      </c>
      <c r="AW79" s="695"/>
      <c r="AX79" s="850" t="s">
        <v>251</v>
      </c>
      <c r="AY79" s="847" t="s">
        <v>572</v>
      </c>
      <c r="AZ79" s="848" t="s">
        <v>573</v>
      </c>
      <c r="BA79" s="848" t="s">
        <v>574</v>
      </c>
      <c r="BB79" s="848" t="s">
        <v>575</v>
      </c>
      <c r="BC79" s="848" t="s">
        <v>576</v>
      </c>
      <c r="BD79" s="849" t="s">
        <v>577</v>
      </c>
    </row>
    <row r="80" spans="1:56" s="693" customFormat="1" ht="15.6">
      <c r="B80" s="841" t="s">
        <v>143</v>
      </c>
      <c r="C80" s="851">
        <f>C20</f>
        <v>0</v>
      </c>
      <c r="D80" s="852">
        <f t="shared" ref="D80:BD80" si="0">D20</f>
        <v>0</v>
      </c>
      <c r="E80" s="852">
        <f t="shared" si="0"/>
        <v>2147.3978320756692</v>
      </c>
      <c r="F80" s="852">
        <f t="shared" si="0"/>
        <v>11224.378138170563</v>
      </c>
      <c r="G80" s="852">
        <f t="shared" si="0"/>
        <v>4607.7951576832238</v>
      </c>
      <c r="H80" s="853">
        <f t="shared" si="0"/>
        <v>0</v>
      </c>
      <c r="I80" s="695">
        <f t="shared" si="0"/>
        <v>0</v>
      </c>
      <c r="J80" s="854" t="str">
        <f t="shared" si="0"/>
        <v>Anabaenopsis sp.</v>
      </c>
      <c r="K80" s="851">
        <f t="shared" si="0"/>
        <v>552.12778607138432</v>
      </c>
      <c r="L80" s="852">
        <f t="shared" si="0"/>
        <v>1200.0813336372244</v>
      </c>
      <c r="M80" s="852">
        <f t="shared" si="0"/>
        <v>2512.7193240419683</v>
      </c>
      <c r="N80" s="852">
        <f t="shared" si="0"/>
        <v>13453.623260745404</v>
      </c>
      <c r="O80" s="852">
        <f t="shared" si="0"/>
        <v>3617.6364840078659</v>
      </c>
      <c r="P80" s="853">
        <f t="shared" si="0"/>
        <v>889.86636248769969</v>
      </c>
      <c r="Q80" s="695">
        <f t="shared" si="0"/>
        <v>0</v>
      </c>
      <c r="R80" s="854" t="str">
        <f t="shared" si="0"/>
        <v>Anabaenopsis sp.</v>
      </c>
      <c r="S80" s="851">
        <f t="shared" si="0"/>
        <v>0</v>
      </c>
      <c r="T80" s="852">
        <f t="shared" si="0"/>
        <v>54643.611921494208</v>
      </c>
      <c r="U80" s="852">
        <f t="shared" si="0"/>
        <v>0</v>
      </c>
      <c r="V80" s="852">
        <f t="shared" si="0"/>
        <v>6901.3286288163745</v>
      </c>
      <c r="W80" s="852">
        <f t="shared" si="0"/>
        <v>1068.4141224711309</v>
      </c>
      <c r="X80" s="853">
        <f t="shared" si="0"/>
        <v>3565.6927149144408</v>
      </c>
      <c r="Y80" s="695">
        <f t="shared" si="0"/>
        <v>0</v>
      </c>
      <c r="Z80" s="854" t="str">
        <f t="shared" si="0"/>
        <v>Anabaenopsis sp.</v>
      </c>
      <c r="AA80" s="851">
        <f t="shared" si="0"/>
        <v>565.54740071966478</v>
      </c>
      <c r="AB80" s="852">
        <f t="shared" si="0"/>
        <v>0</v>
      </c>
      <c r="AC80" s="852">
        <f t="shared" si="0"/>
        <v>0</v>
      </c>
      <c r="AD80" s="852">
        <f t="shared" si="0"/>
        <v>4387.1781375544861</v>
      </c>
      <c r="AE80" s="852">
        <f t="shared" si="0"/>
        <v>4924.1056038568595</v>
      </c>
      <c r="AF80" s="853">
        <f t="shared" si="0"/>
        <v>6476.8923911825605</v>
      </c>
      <c r="AG80" s="695">
        <f t="shared" si="0"/>
        <v>0</v>
      </c>
      <c r="AH80" s="854" t="str">
        <f t="shared" si="0"/>
        <v>Anabaenopsis sp.</v>
      </c>
      <c r="AI80" s="851">
        <f t="shared" si="0"/>
        <v>0</v>
      </c>
      <c r="AJ80" s="852">
        <f t="shared" si="0"/>
        <v>1371.1536682991346</v>
      </c>
      <c r="AK80" s="852">
        <f t="shared" si="0"/>
        <v>5638.749043403468</v>
      </c>
      <c r="AL80" s="852">
        <f t="shared" si="0"/>
        <v>3126.4941223982137</v>
      </c>
      <c r="AM80" s="852">
        <f t="shared" si="0"/>
        <v>2892.6142960971983</v>
      </c>
      <c r="AN80" s="853">
        <f t="shared" si="0"/>
        <v>0</v>
      </c>
      <c r="AO80" s="695">
        <f t="shared" si="0"/>
        <v>0</v>
      </c>
      <c r="AP80" s="854" t="str">
        <f t="shared" si="0"/>
        <v>Anabaenopsis sp.</v>
      </c>
      <c r="AQ80" s="851">
        <f t="shared" si="0"/>
        <v>0</v>
      </c>
      <c r="AR80" s="852">
        <f t="shared" si="0"/>
        <v>7961.4134810587293</v>
      </c>
      <c r="AS80" s="852">
        <f t="shared" si="0"/>
        <v>36022.46546939807</v>
      </c>
      <c r="AT80" s="852">
        <f t="shared" si="0"/>
        <v>42856.135607645781</v>
      </c>
      <c r="AU80" s="852">
        <f t="shared" si="0"/>
        <v>0</v>
      </c>
      <c r="AV80" s="853">
        <f t="shared" si="0"/>
        <v>1644.815316246938</v>
      </c>
      <c r="AW80" s="695">
        <f t="shared" si="0"/>
        <v>0</v>
      </c>
      <c r="AX80" s="854" t="str">
        <f t="shared" si="0"/>
        <v>Anabaenopsis sp.</v>
      </c>
      <c r="AY80" s="851">
        <f t="shared" si="0"/>
        <v>0</v>
      </c>
      <c r="AZ80" s="852">
        <f t="shared" si="0"/>
        <v>20482.822250171834</v>
      </c>
      <c r="BA80" s="852">
        <f t="shared" si="0"/>
        <v>3665.6495359353794</v>
      </c>
      <c r="BB80" s="852">
        <f t="shared" si="0"/>
        <v>12774.995565316856</v>
      </c>
      <c r="BC80" s="852">
        <f t="shared" si="0"/>
        <v>4443.4050289006218</v>
      </c>
      <c r="BD80" s="853">
        <f t="shared" si="0"/>
        <v>2576.5153610033944</v>
      </c>
    </row>
    <row r="81" spans="2:56" s="693" customFormat="1" ht="15.6">
      <c r="B81" s="842" t="s">
        <v>152</v>
      </c>
      <c r="C81" s="851">
        <f>C21</f>
        <v>0</v>
      </c>
      <c r="D81" s="852">
        <f t="shared" ref="D81:BD81" si="1">D21</f>
        <v>5473.4275787418419</v>
      </c>
      <c r="E81" s="852">
        <f t="shared" si="1"/>
        <v>2229.0935099677445</v>
      </c>
      <c r="F81" s="852">
        <f t="shared" si="1"/>
        <v>157842.81756802354</v>
      </c>
      <c r="G81" s="852">
        <f t="shared" si="1"/>
        <v>24617.310530567331</v>
      </c>
      <c r="H81" s="853">
        <f t="shared" si="1"/>
        <v>47221.911475823836</v>
      </c>
      <c r="I81" s="695">
        <f t="shared" si="1"/>
        <v>0</v>
      </c>
      <c r="J81" s="855" t="str">
        <f t="shared" si="1"/>
        <v>Aphanizomenon sp.</v>
      </c>
      <c r="K81" s="851">
        <f t="shared" si="1"/>
        <v>9422.2410125548795</v>
      </c>
      <c r="L81" s="852">
        <f t="shared" si="1"/>
        <v>3058.7581744942709</v>
      </c>
      <c r="M81" s="852">
        <f t="shared" si="1"/>
        <v>2158.1820489535148</v>
      </c>
      <c r="N81" s="852">
        <f t="shared" si="1"/>
        <v>69038.606400130957</v>
      </c>
      <c r="O81" s="852">
        <f t="shared" si="1"/>
        <v>13883.738680264298</v>
      </c>
      <c r="P81" s="853">
        <f t="shared" si="1"/>
        <v>6241.8010187416676</v>
      </c>
      <c r="Q81" s="695">
        <f t="shared" si="1"/>
        <v>0</v>
      </c>
      <c r="R81" s="855" t="str">
        <f t="shared" si="1"/>
        <v>Aphanizomenon sp.</v>
      </c>
      <c r="S81" s="851">
        <f t="shared" si="1"/>
        <v>11110.590544254155</v>
      </c>
      <c r="T81" s="852">
        <f t="shared" si="1"/>
        <v>0</v>
      </c>
      <c r="U81" s="852">
        <f t="shared" si="1"/>
        <v>2559.7411432540125</v>
      </c>
      <c r="V81" s="852">
        <f t="shared" si="1"/>
        <v>31151.230881046751</v>
      </c>
      <c r="W81" s="852">
        <f t="shared" si="1"/>
        <v>8640.2185556361019</v>
      </c>
      <c r="X81" s="853">
        <f t="shared" si="1"/>
        <v>21910.923349619174</v>
      </c>
      <c r="Y81" s="695">
        <f t="shared" si="1"/>
        <v>0</v>
      </c>
      <c r="Z81" s="855" t="str">
        <f t="shared" si="1"/>
        <v>Aphanizomenon sp.</v>
      </c>
      <c r="AA81" s="851">
        <f t="shared" si="1"/>
        <v>7261.4705595774913</v>
      </c>
      <c r="AB81" s="852">
        <f t="shared" si="1"/>
        <v>221.38500837932415</v>
      </c>
      <c r="AC81" s="852">
        <f t="shared" si="1"/>
        <v>0</v>
      </c>
      <c r="AD81" s="852">
        <f t="shared" si="1"/>
        <v>28850.083432558298</v>
      </c>
      <c r="AE81" s="852">
        <f t="shared" si="1"/>
        <v>13661.004904645084</v>
      </c>
      <c r="AF81" s="853">
        <f t="shared" si="1"/>
        <v>21039.780126982103</v>
      </c>
      <c r="AG81" s="695">
        <f t="shared" si="1"/>
        <v>0</v>
      </c>
      <c r="AH81" s="855" t="str">
        <f t="shared" si="1"/>
        <v>Aphanizomenon sp.</v>
      </c>
      <c r="AI81" s="851">
        <f t="shared" si="1"/>
        <v>1460.7445454376996</v>
      </c>
      <c r="AJ81" s="852">
        <f t="shared" si="1"/>
        <v>10957.990381898822</v>
      </c>
      <c r="AK81" s="852">
        <f t="shared" si="1"/>
        <v>0</v>
      </c>
      <c r="AL81" s="852">
        <f t="shared" si="1"/>
        <v>28173.155479220826</v>
      </c>
      <c r="AM81" s="852">
        <f t="shared" si="1"/>
        <v>15344.206296835597</v>
      </c>
      <c r="AN81" s="853">
        <f t="shared" si="1"/>
        <v>8068.9104941644655</v>
      </c>
      <c r="AO81" s="695">
        <f t="shared" si="1"/>
        <v>0</v>
      </c>
      <c r="AP81" s="855" t="str">
        <f t="shared" si="1"/>
        <v>Aphanizomenon sp.</v>
      </c>
      <c r="AQ81" s="851">
        <f t="shared" si="1"/>
        <v>4795.1139141593476</v>
      </c>
      <c r="AR81" s="852">
        <f t="shared" si="1"/>
        <v>54644.24707453946</v>
      </c>
      <c r="AS81" s="852">
        <f t="shared" si="1"/>
        <v>16274.691570636416</v>
      </c>
      <c r="AT81" s="852">
        <f t="shared" si="1"/>
        <v>281980.27216952085</v>
      </c>
      <c r="AU81" s="852">
        <f t="shared" si="1"/>
        <v>0</v>
      </c>
      <c r="AV81" s="853">
        <f t="shared" si="1"/>
        <v>6844.4392593021521</v>
      </c>
      <c r="AW81" s="695">
        <f t="shared" si="1"/>
        <v>0</v>
      </c>
      <c r="AX81" s="855" t="str">
        <f t="shared" si="1"/>
        <v>Aphanizomenon sp.</v>
      </c>
      <c r="AY81" s="851">
        <f t="shared" si="1"/>
        <v>11115.182526628418</v>
      </c>
      <c r="AZ81" s="852">
        <f t="shared" si="1"/>
        <v>61613.384804059562</v>
      </c>
      <c r="BA81" s="852">
        <f t="shared" si="1"/>
        <v>52005.569688915937</v>
      </c>
      <c r="BB81" s="852">
        <f t="shared" si="1"/>
        <v>91281.593774820634</v>
      </c>
      <c r="BC81" s="852">
        <f t="shared" si="1"/>
        <v>2207.9031199506194</v>
      </c>
      <c r="BD81" s="853">
        <f t="shared" si="1"/>
        <v>15187.880022756854</v>
      </c>
    </row>
    <row r="82" spans="2:56" s="693" customFormat="1" ht="15.6">
      <c r="B82" s="842" t="s">
        <v>158</v>
      </c>
      <c r="C82" s="851">
        <f>C22</f>
        <v>0</v>
      </c>
      <c r="D82" s="852">
        <f t="shared" ref="D82:BD82" si="2">D22</f>
        <v>991.288010361391</v>
      </c>
      <c r="E82" s="852">
        <f t="shared" si="2"/>
        <v>7025.2831110967945</v>
      </c>
      <c r="F82" s="852">
        <f t="shared" si="2"/>
        <v>20653.248235007901</v>
      </c>
      <c r="G82" s="852">
        <f t="shared" si="2"/>
        <v>14841.058023212841</v>
      </c>
      <c r="H82" s="853">
        <f t="shared" si="2"/>
        <v>117655.07444616623</v>
      </c>
      <c r="I82" s="695">
        <f t="shared" si="2"/>
        <v>0</v>
      </c>
      <c r="J82" s="855" t="str">
        <f t="shared" si="2"/>
        <v>Aphanocapsa sp.</v>
      </c>
      <c r="K82" s="851">
        <f t="shared" si="2"/>
        <v>0</v>
      </c>
      <c r="L82" s="852">
        <f t="shared" si="2"/>
        <v>394.701685549648</v>
      </c>
      <c r="M82" s="852">
        <f t="shared" si="2"/>
        <v>1347.3829635717193</v>
      </c>
      <c r="N82" s="852">
        <f t="shared" si="2"/>
        <v>21606.493739094021</v>
      </c>
      <c r="O82" s="852">
        <f t="shared" si="2"/>
        <v>45603.090678214532</v>
      </c>
      <c r="P82" s="853">
        <f t="shared" si="2"/>
        <v>16418.650505820471</v>
      </c>
      <c r="Q82" s="695">
        <f t="shared" si="2"/>
        <v>0</v>
      </c>
      <c r="R82" s="855" t="str">
        <f t="shared" si="2"/>
        <v>Aphanocapsa sp.</v>
      </c>
      <c r="S82" s="851">
        <f t="shared" si="2"/>
        <v>0</v>
      </c>
      <c r="T82" s="852">
        <f t="shared" si="2"/>
        <v>494038.1351806327</v>
      </c>
      <c r="U82" s="852">
        <f t="shared" si="2"/>
        <v>2428.0159383855867</v>
      </c>
      <c r="V82" s="852">
        <f t="shared" si="2"/>
        <v>11176.240694439472</v>
      </c>
      <c r="W82" s="852">
        <f t="shared" si="2"/>
        <v>13736.753003200254</v>
      </c>
      <c r="X82" s="853">
        <f t="shared" si="2"/>
        <v>3436.5009498813088</v>
      </c>
      <c r="Y82" s="695">
        <f t="shared" si="2"/>
        <v>0</v>
      </c>
      <c r="Z82" s="855" t="str">
        <f t="shared" si="2"/>
        <v>Aphanocapsa sp.</v>
      </c>
      <c r="AA82" s="851">
        <f t="shared" si="2"/>
        <v>1771.0252632139818</v>
      </c>
      <c r="AB82" s="852">
        <f t="shared" si="2"/>
        <v>314.49571495148689</v>
      </c>
      <c r="AC82" s="852">
        <f t="shared" si="2"/>
        <v>7856.8214045995583</v>
      </c>
      <c r="AD82" s="852">
        <f t="shared" si="2"/>
        <v>14718.9826514953</v>
      </c>
      <c r="AE82" s="852">
        <f t="shared" si="2"/>
        <v>17118.419726191059</v>
      </c>
      <c r="AF82" s="853">
        <f t="shared" si="2"/>
        <v>17851.934653196935</v>
      </c>
      <c r="AG82" s="695">
        <f t="shared" si="2"/>
        <v>0</v>
      </c>
      <c r="AH82" s="855" t="str">
        <f t="shared" si="2"/>
        <v>Aphanocapsa sp.</v>
      </c>
      <c r="AI82" s="851">
        <f t="shared" si="2"/>
        <v>0</v>
      </c>
      <c r="AJ82" s="852">
        <f t="shared" si="2"/>
        <v>0</v>
      </c>
      <c r="AK82" s="852">
        <f t="shared" si="2"/>
        <v>2080.8139977935348</v>
      </c>
      <c r="AL82" s="852">
        <f t="shared" si="2"/>
        <v>7038.7219780108771</v>
      </c>
      <c r="AM82" s="852">
        <f t="shared" si="2"/>
        <v>2225.0879200747677</v>
      </c>
      <c r="AN82" s="853">
        <f t="shared" si="2"/>
        <v>1683.9465379125841</v>
      </c>
      <c r="AO82" s="695">
        <f t="shared" si="2"/>
        <v>0</v>
      </c>
      <c r="AP82" s="855" t="str">
        <f t="shared" si="2"/>
        <v>Aphanocapsa sp.</v>
      </c>
      <c r="AQ82" s="851">
        <f t="shared" si="2"/>
        <v>5037.9698990359529</v>
      </c>
      <c r="AR82" s="852">
        <f t="shared" si="2"/>
        <v>9047.0607739303741</v>
      </c>
      <c r="AS82" s="852">
        <f t="shared" si="2"/>
        <v>16274.691570636416</v>
      </c>
      <c r="AT82" s="852">
        <f t="shared" si="2"/>
        <v>111332.90007777119</v>
      </c>
      <c r="AU82" s="852">
        <f t="shared" si="2"/>
        <v>2344.5521958214495</v>
      </c>
      <c r="AV82" s="853">
        <f t="shared" si="2"/>
        <v>1192.2571612977943</v>
      </c>
      <c r="AW82" s="695">
        <f t="shared" si="2"/>
        <v>0</v>
      </c>
      <c r="AX82" s="855" t="str">
        <f t="shared" si="2"/>
        <v>Aphanocapsa sp.</v>
      </c>
      <c r="AY82" s="851">
        <f t="shared" si="2"/>
        <v>0</v>
      </c>
      <c r="AZ82" s="852">
        <f t="shared" si="2"/>
        <v>13298.991837792728</v>
      </c>
      <c r="BA82" s="852">
        <f t="shared" si="2"/>
        <v>5784.1093326772543</v>
      </c>
      <c r="BB82" s="852">
        <f t="shared" si="2"/>
        <v>46861.328464641956</v>
      </c>
      <c r="BC82" s="852">
        <f t="shared" si="2"/>
        <v>0</v>
      </c>
      <c r="BD82" s="853">
        <f t="shared" si="2"/>
        <v>10984.091802172366</v>
      </c>
    </row>
    <row r="83" spans="2:56" s="693" customFormat="1" ht="15.6">
      <c r="B83" s="842" t="s">
        <v>166</v>
      </c>
      <c r="C83" s="851">
        <f>C28</f>
        <v>7727.1873602709456</v>
      </c>
      <c r="D83" s="852">
        <f t="shared" ref="D83:BD83" si="3">D28</f>
        <v>7137.2736746020146</v>
      </c>
      <c r="E83" s="852">
        <f t="shared" si="3"/>
        <v>1128.1260500305359</v>
      </c>
      <c r="F83" s="852">
        <f t="shared" si="3"/>
        <v>7142.7860879267228</v>
      </c>
      <c r="G83" s="852">
        <f t="shared" si="3"/>
        <v>0</v>
      </c>
      <c r="H83" s="853">
        <f t="shared" si="3"/>
        <v>0</v>
      </c>
      <c r="I83" s="695">
        <f t="shared" si="3"/>
        <v>0</v>
      </c>
      <c r="J83" s="855" t="str">
        <f t="shared" si="3"/>
        <v>Coelomoron sp.</v>
      </c>
      <c r="K83" s="851">
        <f t="shared" si="3"/>
        <v>7155.1568479714279</v>
      </c>
      <c r="L83" s="852">
        <f t="shared" si="3"/>
        <v>790.11566065556383</v>
      </c>
      <c r="M83" s="852">
        <f t="shared" si="3"/>
        <v>4353.113486304047</v>
      </c>
      <c r="N83" s="852">
        <f t="shared" si="3"/>
        <v>6844.7942684204754</v>
      </c>
      <c r="O83" s="852">
        <f t="shared" si="3"/>
        <v>0</v>
      </c>
      <c r="P83" s="853">
        <f t="shared" si="3"/>
        <v>9498.3928546068855</v>
      </c>
      <c r="Q83" s="695">
        <f t="shared" si="3"/>
        <v>0</v>
      </c>
      <c r="R83" s="855" t="str">
        <f t="shared" si="3"/>
        <v>Coelomoron sp.</v>
      </c>
      <c r="S83" s="851">
        <f t="shared" si="3"/>
        <v>7224.7810090570529</v>
      </c>
      <c r="T83" s="852">
        <f t="shared" si="3"/>
        <v>33857.158914476917</v>
      </c>
      <c r="U83" s="852">
        <f t="shared" si="3"/>
        <v>2678.6498417028088</v>
      </c>
      <c r="V83" s="852">
        <f t="shared" si="3"/>
        <v>9716.5559249535891</v>
      </c>
      <c r="W83" s="852">
        <f t="shared" si="3"/>
        <v>0</v>
      </c>
      <c r="X83" s="853">
        <f t="shared" si="3"/>
        <v>361.73694209276937</v>
      </c>
      <c r="Y83" s="695">
        <f t="shared" si="3"/>
        <v>0</v>
      </c>
      <c r="Z83" s="855" t="str">
        <f t="shared" si="3"/>
        <v>Coelomoron sp.</v>
      </c>
      <c r="AA83" s="851">
        <f t="shared" si="3"/>
        <v>5582.7867967994453</v>
      </c>
      <c r="AB83" s="852">
        <f t="shared" si="3"/>
        <v>0</v>
      </c>
      <c r="AC83" s="852">
        <f t="shared" si="3"/>
        <v>3767.5049912528775</v>
      </c>
      <c r="AD83" s="852">
        <f t="shared" si="3"/>
        <v>7970.0402832239815</v>
      </c>
      <c r="AE83" s="852">
        <f t="shared" si="3"/>
        <v>1106.3208434424453</v>
      </c>
      <c r="AF83" s="853">
        <f t="shared" si="3"/>
        <v>0</v>
      </c>
      <c r="AG83" s="695">
        <f t="shared" si="3"/>
        <v>0</v>
      </c>
      <c r="AH83" s="855" t="str">
        <f t="shared" si="3"/>
        <v>Coelomoron sp.</v>
      </c>
      <c r="AI83" s="851">
        <f t="shared" si="3"/>
        <v>3186.4563593284979</v>
      </c>
      <c r="AJ83" s="852">
        <f t="shared" si="3"/>
        <v>7342.790136246731</v>
      </c>
      <c r="AK83" s="852">
        <f t="shared" si="3"/>
        <v>0</v>
      </c>
      <c r="AL83" s="852">
        <f t="shared" si="3"/>
        <v>4541.7738894610329</v>
      </c>
      <c r="AM83" s="852">
        <f t="shared" si="3"/>
        <v>0</v>
      </c>
      <c r="AN83" s="853">
        <f t="shared" si="3"/>
        <v>0</v>
      </c>
      <c r="AO83" s="695">
        <f t="shared" si="3"/>
        <v>0</v>
      </c>
      <c r="AP83" s="855" t="str">
        <f t="shared" si="3"/>
        <v>Coelomoron sp.</v>
      </c>
      <c r="AQ83" s="851">
        <f t="shared" si="3"/>
        <v>5181.3453228382841</v>
      </c>
      <c r="AR83" s="852">
        <f t="shared" si="3"/>
        <v>16345.023131567543</v>
      </c>
      <c r="AS83" s="852">
        <f t="shared" si="3"/>
        <v>33152.149495740843</v>
      </c>
      <c r="AT83" s="852">
        <f t="shared" si="3"/>
        <v>88299.464569985881</v>
      </c>
      <c r="AU83" s="852">
        <f t="shared" si="3"/>
        <v>0</v>
      </c>
      <c r="AV83" s="853">
        <f t="shared" si="3"/>
        <v>0</v>
      </c>
      <c r="AW83" s="695">
        <f t="shared" si="3"/>
        <v>0</v>
      </c>
      <c r="AX83" s="855" t="str">
        <f t="shared" si="3"/>
        <v>Coelomoron sp.</v>
      </c>
      <c r="AY83" s="851">
        <f t="shared" si="3"/>
        <v>2778.2244506434026</v>
      </c>
      <c r="AZ83" s="852">
        <f t="shared" si="3"/>
        <v>6694.0237933532608</v>
      </c>
      <c r="BA83" s="852">
        <f t="shared" si="3"/>
        <v>0</v>
      </c>
      <c r="BB83" s="852">
        <f t="shared" si="3"/>
        <v>13760.866295172636</v>
      </c>
      <c r="BC83" s="852">
        <f t="shared" si="3"/>
        <v>0</v>
      </c>
      <c r="BD83" s="853">
        <f t="shared" si="3"/>
        <v>0</v>
      </c>
    </row>
    <row r="84" spans="2:56" s="693" customFormat="1" ht="15.6">
      <c r="B84" s="842" t="s">
        <v>260</v>
      </c>
      <c r="C84" s="851">
        <f>C29</f>
        <v>0</v>
      </c>
      <c r="D84" s="852">
        <f t="shared" ref="D84:BD84" si="4">D29</f>
        <v>0</v>
      </c>
      <c r="E84" s="852">
        <f t="shared" si="4"/>
        <v>3238.139588050612</v>
      </c>
      <c r="F84" s="852">
        <f t="shared" si="4"/>
        <v>2534.6424991498211</v>
      </c>
      <c r="G84" s="852">
        <f t="shared" si="4"/>
        <v>0</v>
      </c>
      <c r="H84" s="853">
        <f t="shared" si="4"/>
        <v>0</v>
      </c>
      <c r="I84" s="695">
        <f t="shared" si="4"/>
        <v>0</v>
      </c>
      <c r="J84" s="855" t="str">
        <f t="shared" si="4"/>
        <v>Coelophaerium sp.</v>
      </c>
      <c r="K84" s="851">
        <f t="shared" si="4"/>
        <v>0</v>
      </c>
      <c r="L84" s="852">
        <f t="shared" si="4"/>
        <v>0</v>
      </c>
      <c r="M84" s="852">
        <f t="shared" si="4"/>
        <v>0</v>
      </c>
      <c r="N84" s="852">
        <f t="shared" si="4"/>
        <v>3278.2962022434913</v>
      </c>
      <c r="O84" s="852">
        <f t="shared" si="4"/>
        <v>759.47176186703587</v>
      </c>
      <c r="P84" s="853">
        <f t="shared" si="4"/>
        <v>0</v>
      </c>
      <c r="Q84" s="695">
        <f t="shared" si="4"/>
        <v>0</v>
      </c>
      <c r="R84" s="855" t="str">
        <f t="shared" si="4"/>
        <v>Coelophaerium sp.</v>
      </c>
      <c r="S84" s="851">
        <f t="shared" si="4"/>
        <v>0</v>
      </c>
      <c r="T84" s="852">
        <f t="shared" si="4"/>
        <v>24514.771101766237</v>
      </c>
      <c r="U84" s="852">
        <f t="shared" si="4"/>
        <v>641.27033856554806</v>
      </c>
      <c r="V84" s="852">
        <f t="shared" si="4"/>
        <v>4302.8526673591969</v>
      </c>
      <c r="W84" s="852">
        <f t="shared" si="4"/>
        <v>0</v>
      </c>
      <c r="X84" s="853">
        <f t="shared" si="4"/>
        <v>0</v>
      </c>
      <c r="Y84" s="695">
        <f t="shared" si="4"/>
        <v>0</v>
      </c>
      <c r="Z84" s="855" t="str">
        <f t="shared" si="4"/>
        <v>Coelophaerium sp.</v>
      </c>
      <c r="AA84" s="851">
        <f t="shared" si="4"/>
        <v>0</v>
      </c>
      <c r="AB84" s="852">
        <f t="shared" si="4"/>
        <v>0</v>
      </c>
      <c r="AC84" s="852">
        <f t="shared" si="4"/>
        <v>582.28309798740793</v>
      </c>
      <c r="AD84" s="852">
        <f t="shared" si="4"/>
        <v>7699.4976314081223</v>
      </c>
      <c r="AE84" s="852">
        <f t="shared" si="4"/>
        <v>0</v>
      </c>
      <c r="AF84" s="853">
        <f t="shared" si="4"/>
        <v>0</v>
      </c>
      <c r="AG84" s="695">
        <f t="shared" si="4"/>
        <v>0</v>
      </c>
      <c r="AH84" s="855" t="str">
        <f t="shared" si="4"/>
        <v>Coelophaerium sp.</v>
      </c>
      <c r="AI84" s="851">
        <f t="shared" si="4"/>
        <v>0</v>
      </c>
      <c r="AJ84" s="852">
        <f t="shared" si="4"/>
        <v>0</v>
      </c>
      <c r="AK84" s="852">
        <f t="shared" si="4"/>
        <v>1869.5928238062625</v>
      </c>
      <c r="AL84" s="852">
        <f t="shared" si="4"/>
        <v>2192.1080612783267</v>
      </c>
      <c r="AM84" s="852">
        <f t="shared" si="4"/>
        <v>0</v>
      </c>
      <c r="AN84" s="853">
        <f t="shared" si="4"/>
        <v>0</v>
      </c>
      <c r="AO84" s="695">
        <f t="shared" si="4"/>
        <v>0</v>
      </c>
      <c r="AP84" s="855" t="str">
        <f t="shared" si="4"/>
        <v>Coelophaerium sp.</v>
      </c>
      <c r="AQ84" s="851">
        <f t="shared" si="4"/>
        <v>0</v>
      </c>
      <c r="AR84" s="852">
        <f t="shared" si="4"/>
        <v>6936.079926679954</v>
      </c>
      <c r="AS84" s="852">
        <f t="shared" si="4"/>
        <v>21933.997898697227</v>
      </c>
      <c r="AT84" s="852">
        <f t="shared" si="4"/>
        <v>69940.132031206507</v>
      </c>
      <c r="AU84" s="852">
        <f t="shared" si="4"/>
        <v>0</v>
      </c>
      <c r="AV84" s="853">
        <f t="shared" si="4"/>
        <v>0</v>
      </c>
      <c r="AW84" s="695">
        <f t="shared" si="4"/>
        <v>0</v>
      </c>
      <c r="AX84" s="855" t="str">
        <f t="shared" si="4"/>
        <v>Coelophaerium sp.</v>
      </c>
      <c r="AY84" s="851">
        <f t="shared" si="4"/>
        <v>0</v>
      </c>
      <c r="AZ84" s="852">
        <f t="shared" si="4"/>
        <v>9073.7913059939965</v>
      </c>
      <c r="BA84" s="852">
        <f t="shared" si="4"/>
        <v>17376.135093046993</v>
      </c>
      <c r="BB84" s="852">
        <f t="shared" si="4"/>
        <v>11688.766737212278</v>
      </c>
      <c r="BC84" s="852">
        <f t="shared" si="4"/>
        <v>0</v>
      </c>
      <c r="BD84" s="853">
        <f t="shared" si="4"/>
        <v>0</v>
      </c>
    </row>
    <row r="85" spans="2:56" s="693" customFormat="1" ht="15.6">
      <c r="B85" s="842" t="s">
        <v>185</v>
      </c>
      <c r="C85" s="851">
        <f>C31</f>
        <v>180534.78431593219</v>
      </c>
      <c r="D85" s="852">
        <f t="shared" ref="D85:BD85" si="5">D31</f>
        <v>133801.27307574445</v>
      </c>
      <c r="E85" s="852">
        <f t="shared" si="5"/>
        <v>82127.576442223013</v>
      </c>
      <c r="F85" s="852">
        <f t="shared" si="5"/>
        <v>44681.659126948209</v>
      </c>
      <c r="G85" s="852">
        <f t="shared" si="5"/>
        <v>267515.96017715079</v>
      </c>
      <c r="H85" s="853">
        <f t="shared" si="5"/>
        <v>389880.85220142431</v>
      </c>
      <c r="I85" s="695">
        <f t="shared" si="5"/>
        <v>0</v>
      </c>
      <c r="J85" s="855" t="str">
        <f t="shared" si="5"/>
        <v>Cylindrospermopsis raciborskii</v>
      </c>
      <c r="K85" s="851">
        <f t="shared" si="5"/>
        <v>161876.09824396405</v>
      </c>
      <c r="L85" s="852">
        <f t="shared" si="5"/>
        <v>2448.8616199437856</v>
      </c>
      <c r="M85" s="852">
        <f t="shared" si="5"/>
        <v>58405.987238151203</v>
      </c>
      <c r="N85" s="852">
        <f t="shared" si="5"/>
        <v>209525.15676184936</v>
      </c>
      <c r="O85" s="852">
        <f t="shared" si="5"/>
        <v>242050.02775082627</v>
      </c>
      <c r="P85" s="853">
        <f t="shared" si="5"/>
        <v>232041.21439382975</v>
      </c>
      <c r="Q85" s="695">
        <f t="shared" si="5"/>
        <v>0</v>
      </c>
      <c r="R85" s="855" t="str">
        <f t="shared" si="5"/>
        <v>Cylindrospermopsis raciborskii</v>
      </c>
      <c r="S85" s="851">
        <f t="shared" si="5"/>
        <v>144130.57861436764</v>
      </c>
      <c r="T85" s="852">
        <f t="shared" si="5"/>
        <v>21458.222033098184</v>
      </c>
      <c r="U85" s="852">
        <f t="shared" si="5"/>
        <v>16087.563669174178</v>
      </c>
      <c r="V85" s="852">
        <f t="shared" si="5"/>
        <v>267391.55861446442</v>
      </c>
      <c r="W85" s="852">
        <f t="shared" si="5"/>
        <v>300926.46912344021</v>
      </c>
      <c r="X85" s="853">
        <f t="shared" si="5"/>
        <v>249701.84345603734</v>
      </c>
      <c r="Y85" s="695">
        <f t="shared" si="5"/>
        <v>0</v>
      </c>
      <c r="Z85" s="855" t="str">
        <f t="shared" si="5"/>
        <v>Cylindrospermopsis raciborskii</v>
      </c>
      <c r="AA85" s="851">
        <f t="shared" si="5"/>
        <v>121496.25982410395</v>
      </c>
      <c r="AB85" s="852">
        <f t="shared" si="5"/>
        <v>485.59190570338131</v>
      </c>
      <c r="AC85" s="852">
        <f t="shared" si="5"/>
        <v>20978.193200468475</v>
      </c>
      <c r="AD85" s="852">
        <f t="shared" si="5"/>
        <v>207223.97214924858</v>
      </c>
      <c r="AE85" s="852">
        <f t="shared" si="5"/>
        <v>278292.37861768191</v>
      </c>
      <c r="AF85" s="853">
        <f t="shared" si="5"/>
        <v>456308.20111760887</v>
      </c>
      <c r="AG85" s="695">
        <f t="shared" si="5"/>
        <v>0</v>
      </c>
      <c r="AH85" s="855" t="str">
        <f t="shared" si="5"/>
        <v>Cylindrospermopsis raciborskii</v>
      </c>
      <c r="AI85" s="851">
        <f t="shared" si="5"/>
        <v>144990.95139038621</v>
      </c>
      <c r="AJ85" s="852">
        <f t="shared" si="5"/>
        <v>179216.52782539348</v>
      </c>
      <c r="AK85" s="852">
        <f t="shared" si="5"/>
        <v>117090.74323386335</v>
      </c>
      <c r="AL85" s="852">
        <f t="shared" si="5"/>
        <v>161224.9810152266</v>
      </c>
      <c r="AM85" s="852">
        <f t="shared" si="5"/>
        <v>638006.87628277158</v>
      </c>
      <c r="AN85" s="853">
        <f t="shared" si="5"/>
        <v>474160.75463468995</v>
      </c>
      <c r="AO85" s="695">
        <f t="shared" si="5"/>
        <v>0</v>
      </c>
      <c r="AP85" s="855" t="str">
        <f t="shared" si="5"/>
        <v>Cylindrospermopsis raciborskii</v>
      </c>
      <c r="AQ85" s="851">
        <f t="shared" si="5"/>
        <v>125653.48973139864</v>
      </c>
      <c r="AR85" s="852">
        <f t="shared" si="5"/>
        <v>848976.18302562635</v>
      </c>
      <c r="AS85" s="852">
        <f t="shared" si="5"/>
        <v>477580.71251692669</v>
      </c>
      <c r="AT85" s="852">
        <f t="shared" si="5"/>
        <v>1598186.6007830198</v>
      </c>
      <c r="AU85" s="852">
        <f t="shared" si="5"/>
        <v>465384.9273439066</v>
      </c>
      <c r="AV85" s="853">
        <f t="shared" si="5"/>
        <v>295396.4309357421</v>
      </c>
      <c r="AW85" s="695">
        <f t="shared" si="5"/>
        <v>0</v>
      </c>
      <c r="AX85" s="855" t="str">
        <f t="shared" si="5"/>
        <v>Cylindrospermopsis raciborskii</v>
      </c>
      <c r="AY85" s="851">
        <f t="shared" si="5"/>
        <v>142193.00016449267</v>
      </c>
      <c r="AZ85" s="852">
        <f t="shared" si="5"/>
        <v>561249.11982113367</v>
      </c>
      <c r="BA85" s="852">
        <f t="shared" si="5"/>
        <v>513467.04889210162</v>
      </c>
      <c r="BB85" s="852">
        <f t="shared" si="5"/>
        <v>756092.00878885703</v>
      </c>
      <c r="BC85" s="852">
        <f t="shared" si="5"/>
        <v>1052875.4011337855</v>
      </c>
      <c r="BD85" s="853">
        <f t="shared" si="5"/>
        <v>698389.34971310257</v>
      </c>
    </row>
    <row r="86" spans="2:56" s="693" customFormat="1" ht="15.6">
      <c r="B86" s="842" t="s">
        <v>181</v>
      </c>
      <c r="C86" s="851">
        <f>C33</f>
        <v>0</v>
      </c>
      <c r="D86" s="852">
        <f t="shared" ref="D86:BD86" si="6">D33</f>
        <v>0</v>
      </c>
      <c r="E86" s="852">
        <f t="shared" si="6"/>
        <v>10785.093950523409</v>
      </c>
      <c r="F86" s="852">
        <f t="shared" si="6"/>
        <v>0</v>
      </c>
      <c r="G86" s="852">
        <f t="shared" si="6"/>
        <v>47491.385674281082</v>
      </c>
      <c r="H86" s="853">
        <f t="shared" si="6"/>
        <v>26076.136731429404</v>
      </c>
      <c r="I86" s="695">
        <f t="shared" si="6"/>
        <v>0</v>
      </c>
      <c r="J86" s="855" t="str">
        <f t="shared" si="6"/>
        <v>Cuspidothrix sp.</v>
      </c>
      <c r="K86" s="851">
        <f t="shared" si="6"/>
        <v>0</v>
      </c>
      <c r="L86" s="852">
        <f t="shared" si="6"/>
        <v>3133.7803649834159</v>
      </c>
      <c r="M86" s="852">
        <f t="shared" si="6"/>
        <v>44785.246129332823</v>
      </c>
      <c r="N86" s="852">
        <f t="shared" si="6"/>
        <v>27964.587109796808</v>
      </c>
      <c r="O86" s="852">
        <f t="shared" si="6"/>
        <v>48698.95266933665</v>
      </c>
      <c r="P86" s="853">
        <f t="shared" si="6"/>
        <v>38943.410703888236</v>
      </c>
      <c r="Q86" s="695">
        <f t="shared" si="6"/>
        <v>0</v>
      </c>
      <c r="R86" s="855" t="str">
        <f t="shared" si="6"/>
        <v>Cuspidothrix sp.</v>
      </c>
      <c r="S86" s="851">
        <f t="shared" si="6"/>
        <v>0</v>
      </c>
      <c r="T86" s="852">
        <f t="shared" si="6"/>
        <v>0</v>
      </c>
      <c r="U86" s="852">
        <f t="shared" si="6"/>
        <v>3528.0669127231477</v>
      </c>
      <c r="V86" s="852">
        <f t="shared" si="6"/>
        <v>25564.615751428959</v>
      </c>
      <c r="W86" s="852">
        <f t="shared" si="6"/>
        <v>31441.901318436139</v>
      </c>
      <c r="X86" s="853">
        <f t="shared" si="6"/>
        <v>18948.125538192679</v>
      </c>
      <c r="Y86" s="695">
        <f t="shared" si="6"/>
        <v>0</v>
      </c>
      <c r="Z86" s="855" t="str">
        <f t="shared" si="6"/>
        <v>Cuspidothrix sp.</v>
      </c>
      <c r="AA86" s="851">
        <f t="shared" si="6"/>
        <v>2227.5562199535857</v>
      </c>
      <c r="AB86" s="852">
        <f t="shared" si="6"/>
        <v>249.69756463389137</v>
      </c>
      <c r="AC86" s="852">
        <f t="shared" si="6"/>
        <v>896.09368362031637</v>
      </c>
      <c r="AD86" s="852">
        <f t="shared" si="6"/>
        <v>23443.983172556789</v>
      </c>
      <c r="AE86" s="852">
        <f t="shared" si="6"/>
        <v>22363.570992048619</v>
      </c>
      <c r="AF86" s="853">
        <f t="shared" si="6"/>
        <v>25077.717727109983</v>
      </c>
      <c r="AG86" s="695">
        <f t="shared" si="6"/>
        <v>0</v>
      </c>
      <c r="AH86" s="855" t="str">
        <f t="shared" si="6"/>
        <v>Cuspidothrix sp.</v>
      </c>
      <c r="AI86" s="851">
        <f t="shared" si="6"/>
        <v>0</v>
      </c>
      <c r="AJ86" s="852">
        <f t="shared" si="6"/>
        <v>0</v>
      </c>
      <c r="AK86" s="852">
        <f t="shared" si="6"/>
        <v>14599.950066822952</v>
      </c>
      <c r="AL86" s="852">
        <f t="shared" si="6"/>
        <v>9350.7109488903625</v>
      </c>
      <c r="AM86" s="852">
        <f t="shared" si="6"/>
        <v>48061.899073614986</v>
      </c>
      <c r="AN86" s="853">
        <f t="shared" si="6"/>
        <v>30311.037682426511</v>
      </c>
      <c r="AO86" s="695">
        <f t="shared" si="6"/>
        <v>0</v>
      </c>
      <c r="AP86" s="855" t="str">
        <f t="shared" si="6"/>
        <v>Cuspidothrix sp.</v>
      </c>
      <c r="AQ86" s="851">
        <f t="shared" si="6"/>
        <v>876.56985422786727</v>
      </c>
      <c r="AR86" s="852">
        <f t="shared" si="6"/>
        <v>58319.436008774603</v>
      </c>
      <c r="AS86" s="852">
        <f t="shared" si="6"/>
        <v>77711.413056791091</v>
      </c>
      <c r="AT86" s="852">
        <f t="shared" si="6"/>
        <v>150913.48364194567</v>
      </c>
      <c r="AU86" s="852">
        <f t="shared" si="6"/>
        <v>36470.811935000325</v>
      </c>
      <c r="AV86" s="853">
        <f t="shared" si="6"/>
        <v>18675.01572094539</v>
      </c>
      <c r="AW86" s="695">
        <f t="shared" si="6"/>
        <v>0</v>
      </c>
      <c r="AX86" s="855" t="str">
        <f t="shared" si="6"/>
        <v>Cuspidothrix sp.</v>
      </c>
      <c r="AY86" s="851">
        <f t="shared" si="6"/>
        <v>1678.9757101367841</v>
      </c>
      <c r="AZ86" s="852">
        <f t="shared" si="6"/>
        <v>13552.665789244131</v>
      </c>
      <c r="BA86" s="852">
        <f t="shared" si="6"/>
        <v>55548.396162478421</v>
      </c>
      <c r="BB86" s="852">
        <f t="shared" si="6"/>
        <v>67602.564332967988</v>
      </c>
      <c r="BC86" s="852">
        <f t="shared" si="6"/>
        <v>71204.875618407474</v>
      </c>
      <c r="BD86" s="853">
        <f t="shared" si="6"/>
        <v>92212.128709595185</v>
      </c>
    </row>
    <row r="87" spans="2:56" s="693" customFormat="1" ht="15.6">
      <c r="B87" s="842" t="s">
        <v>190</v>
      </c>
      <c r="C87" s="851">
        <f>C35</f>
        <v>6555.4417359675663</v>
      </c>
      <c r="D87" s="852">
        <f t="shared" ref="D87:BD87" si="7">D35</f>
        <v>8695.5088628192188</v>
      </c>
      <c r="E87" s="852">
        <f t="shared" si="7"/>
        <v>3028.481241451022</v>
      </c>
      <c r="F87" s="852">
        <f t="shared" si="7"/>
        <v>3630.2621600726475</v>
      </c>
      <c r="G87" s="852">
        <f t="shared" si="7"/>
        <v>13889.34573093062</v>
      </c>
      <c r="H87" s="853">
        <f t="shared" si="7"/>
        <v>17081.100458786728</v>
      </c>
      <c r="I87" s="695">
        <f t="shared" si="7"/>
        <v>0</v>
      </c>
      <c r="J87" s="855" t="str">
        <f t="shared" si="7"/>
        <v>Dolichospermum sp.</v>
      </c>
      <c r="K87" s="851">
        <f t="shared" si="7"/>
        <v>15198.773930145944</v>
      </c>
      <c r="L87" s="852">
        <f t="shared" si="7"/>
        <v>890.49513452501299</v>
      </c>
      <c r="M87" s="852">
        <f t="shared" si="7"/>
        <v>8905.8406421740619</v>
      </c>
      <c r="N87" s="852">
        <f t="shared" si="7"/>
        <v>3656.5611486562011</v>
      </c>
      <c r="O87" s="852">
        <f t="shared" si="7"/>
        <v>14155.162242553854</v>
      </c>
      <c r="P87" s="853">
        <f t="shared" si="7"/>
        <v>5081.6401772146837</v>
      </c>
      <c r="Q87" s="695">
        <f t="shared" si="7"/>
        <v>0</v>
      </c>
      <c r="R87" s="855" t="str">
        <f t="shared" si="7"/>
        <v>Dolichospermum sp.</v>
      </c>
      <c r="S87" s="851">
        <f t="shared" si="7"/>
        <v>7833.1836203460671</v>
      </c>
      <c r="T87" s="852">
        <f t="shared" si="7"/>
        <v>61081.078531423664</v>
      </c>
      <c r="U87" s="852">
        <f t="shared" si="7"/>
        <v>0</v>
      </c>
      <c r="V87" s="852">
        <f t="shared" si="7"/>
        <v>10067.930158907559</v>
      </c>
      <c r="W87" s="852">
        <f t="shared" si="7"/>
        <v>5922.066850268553</v>
      </c>
      <c r="X87" s="853">
        <f t="shared" si="7"/>
        <v>2149.750970151315</v>
      </c>
      <c r="Y87" s="695">
        <f t="shared" si="7"/>
        <v>0</v>
      </c>
      <c r="Z87" s="855" t="str">
        <f t="shared" si="7"/>
        <v>Dolichospermum sp.</v>
      </c>
      <c r="AA87" s="851">
        <f t="shared" si="7"/>
        <v>5331.9667257828942</v>
      </c>
      <c r="AB87" s="852">
        <f t="shared" si="7"/>
        <v>685.98171610494796</v>
      </c>
      <c r="AC87" s="852">
        <f t="shared" si="7"/>
        <v>4618.4383979605818</v>
      </c>
      <c r="AD87" s="852">
        <f t="shared" si="7"/>
        <v>5014.5446112247773</v>
      </c>
      <c r="AE87" s="852">
        <f t="shared" si="7"/>
        <v>16848.572715728937</v>
      </c>
      <c r="AF87" s="853">
        <f t="shared" si="7"/>
        <v>3131.17266536232</v>
      </c>
      <c r="AG87" s="695">
        <f t="shared" si="7"/>
        <v>0</v>
      </c>
      <c r="AH87" s="855" t="str">
        <f t="shared" si="7"/>
        <v>Dolichospermum sp.</v>
      </c>
      <c r="AI87" s="851">
        <f t="shared" si="7"/>
        <v>6185.424361384079</v>
      </c>
      <c r="AJ87" s="852">
        <f t="shared" si="7"/>
        <v>6406.2097617254649</v>
      </c>
      <c r="AK87" s="852">
        <f t="shared" si="7"/>
        <v>3099.8134452726736</v>
      </c>
      <c r="AL87" s="852">
        <f t="shared" si="7"/>
        <v>6816.0860030372969</v>
      </c>
      <c r="AM87" s="852">
        <f t="shared" si="7"/>
        <v>31566.580626127368</v>
      </c>
      <c r="AN87" s="853">
        <f t="shared" si="7"/>
        <v>10421.758017970105</v>
      </c>
      <c r="AO87" s="695">
        <f t="shared" si="7"/>
        <v>0</v>
      </c>
      <c r="AP87" s="855" t="str">
        <f t="shared" si="7"/>
        <v>Dolichospermum sp.</v>
      </c>
      <c r="AQ87" s="851">
        <f t="shared" si="7"/>
        <v>2875.8872859551757</v>
      </c>
      <c r="AR87" s="852">
        <f t="shared" si="7"/>
        <v>16646.59182403189</v>
      </c>
      <c r="AS87" s="852">
        <f t="shared" si="7"/>
        <v>39907.289675123786</v>
      </c>
      <c r="AT87" s="852">
        <f t="shared" si="7"/>
        <v>102552.17486490434</v>
      </c>
      <c r="AU87" s="852">
        <f t="shared" si="7"/>
        <v>36636.763777667526</v>
      </c>
      <c r="AV87" s="853">
        <f t="shared" si="7"/>
        <v>8743.2191828504911</v>
      </c>
      <c r="AW87" s="695">
        <f t="shared" si="7"/>
        <v>0</v>
      </c>
      <c r="AX87" s="855" t="str">
        <f t="shared" si="7"/>
        <v>Dolichospermum sp.</v>
      </c>
      <c r="AY87" s="851">
        <f t="shared" si="7"/>
        <v>3435.1587738684575</v>
      </c>
      <c r="AZ87" s="852">
        <f t="shared" si="7"/>
        <v>13492.935468760537</v>
      </c>
      <c r="BA87" s="852">
        <f t="shared" si="7"/>
        <v>7453.1700174810785</v>
      </c>
      <c r="BB87" s="852">
        <f t="shared" si="7"/>
        <v>7650.8291370843999</v>
      </c>
      <c r="BC87" s="852">
        <f t="shared" si="7"/>
        <v>0</v>
      </c>
      <c r="BD87" s="853">
        <f t="shared" si="7"/>
        <v>5288.6367936385468</v>
      </c>
    </row>
    <row r="88" spans="2:56" s="693" customFormat="1" ht="15.6">
      <c r="B88" s="842" t="s">
        <v>192</v>
      </c>
      <c r="C88" s="851">
        <f>C37</f>
        <v>0</v>
      </c>
      <c r="D88" s="852">
        <f t="shared" ref="D88:BD88" si="8">D37</f>
        <v>417.38442541532248</v>
      </c>
      <c r="E88" s="852">
        <f t="shared" si="8"/>
        <v>323.81395880506125</v>
      </c>
      <c r="F88" s="852">
        <f t="shared" si="8"/>
        <v>49.057596757738473</v>
      </c>
      <c r="G88" s="852">
        <f t="shared" si="8"/>
        <v>565.37363897953674</v>
      </c>
      <c r="H88" s="853">
        <f t="shared" si="8"/>
        <v>0</v>
      </c>
      <c r="I88" s="695">
        <f t="shared" si="8"/>
        <v>0</v>
      </c>
      <c r="J88" s="855" t="str">
        <f t="shared" si="8"/>
        <v xml:space="preserve">Eucapsis sp. </v>
      </c>
      <c r="K88" s="851">
        <f t="shared" si="8"/>
        <v>0</v>
      </c>
      <c r="L88" s="852">
        <f t="shared" si="8"/>
        <v>0</v>
      </c>
      <c r="M88" s="852">
        <f t="shared" si="8"/>
        <v>333.96902408152744</v>
      </c>
      <c r="N88" s="852">
        <f t="shared" si="8"/>
        <v>1429.0009086702398</v>
      </c>
      <c r="O88" s="852">
        <f t="shared" si="8"/>
        <v>973.97905338673297</v>
      </c>
      <c r="P88" s="853">
        <f t="shared" si="8"/>
        <v>474.91964273034426</v>
      </c>
      <c r="Q88" s="695">
        <f t="shared" si="8"/>
        <v>0</v>
      </c>
      <c r="R88" s="855" t="str">
        <f t="shared" si="8"/>
        <v xml:space="preserve">Eucapsis sp. </v>
      </c>
      <c r="S88" s="851">
        <f t="shared" si="8"/>
        <v>0</v>
      </c>
      <c r="T88" s="852">
        <f t="shared" si="8"/>
        <v>20791.500622148327</v>
      </c>
      <c r="U88" s="852">
        <f t="shared" si="8"/>
        <v>479.72895556811989</v>
      </c>
      <c r="V88" s="852">
        <f t="shared" si="8"/>
        <v>8406.1296080319753</v>
      </c>
      <c r="W88" s="852">
        <f t="shared" si="8"/>
        <v>763.15294462223642</v>
      </c>
      <c r="X88" s="853">
        <f t="shared" si="8"/>
        <v>413.41364810602209</v>
      </c>
      <c r="Y88" s="695">
        <f t="shared" si="8"/>
        <v>0</v>
      </c>
      <c r="Z88" s="855" t="str">
        <f t="shared" si="8"/>
        <v xml:space="preserve">Eucapsis sp. </v>
      </c>
      <c r="AA88" s="851">
        <f t="shared" si="8"/>
        <v>0</v>
      </c>
      <c r="AB88" s="852">
        <f t="shared" si="8"/>
        <v>0</v>
      </c>
      <c r="AC88" s="852">
        <f t="shared" si="8"/>
        <v>512.05353349732366</v>
      </c>
      <c r="AD88" s="852">
        <f t="shared" si="8"/>
        <v>4104.0057304941511</v>
      </c>
      <c r="AE88" s="852">
        <f t="shared" si="8"/>
        <v>996.11494096370404</v>
      </c>
      <c r="AF88" s="853">
        <f t="shared" si="8"/>
        <v>212.52303158567778</v>
      </c>
      <c r="AG88" s="695">
        <f t="shared" si="8"/>
        <v>0</v>
      </c>
      <c r="AH88" s="855" t="str">
        <f t="shared" si="8"/>
        <v xml:space="preserve">Eucapsis sp. </v>
      </c>
      <c r="AI88" s="851">
        <f t="shared" si="8"/>
        <v>0</v>
      </c>
      <c r="AJ88" s="852">
        <f t="shared" si="8"/>
        <v>0</v>
      </c>
      <c r="AK88" s="852">
        <f t="shared" si="8"/>
        <v>640.62792667625365</v>
      </c>
      <c r="AL88" s="852">
        <f t="shared" si="8"/>
        <v>0</v>
      </c>
      <c r="AM88" s="852">
        <f t="shared" si="8"/>
        <v>1664.6619609845075</v>
      </c>
      <c r="AN88" s="853">
        <f t="shared" si="8"/>
        <v>1350.6654522840518</v>
      </c>
      <c r="AO88" s="695">
        <f t="shared" si="8"/>
        <v>0</v>
      </c>
      <c r="AP88" s="855" t="str">
        <f t="shared" si="8"/>
        <v xml:space="preserve">Eucapsis sp. </v>
      </c>
      <c r="AQ88" s="851">
        <f t="shared" si="8"/>
        <v>0</v>
      </c>
      <c r="AR88" s="852">
        <f t="shared" si="8"/>
        <v>1206.2747698573833</v>
      </c>
      <c r="AS88" s="852">
        <f t="shared" si="8"/>
        <v>0</v>
      </c>
      <c r="AT88" s="852">
        <f t="shared" si="8"/>
        <v>4803.3805557332244</v>
      </c>
      <c r="AU88" s="852">
        <f t="shared" si="8"/>
        <v>1082.7389765154671</v>
      </c>
      <c r="AV88" s="853">
        <f t="shared" si="8"/>
        <v>825.89543167401462</v>
      </c>
      <c r="AW88" s="695">
        <f t="shared" si="8"/>
        <v>0</v>
      </c>
      <c r="AX88" s="855" t="str">
        <f t="shared" si="8"/>
        <v xml:space="preserve">Eucapsis sp. </v>
      </c>
      <c r="AY88" s="851">
        <f t="shared" si="8"/>
        <v>0</v>
      </c>
      <c r="AZ88" s="852">
        <f t="shared" si="8"/>
        <v>474.96399420688317</v>
      </c>
      <c r="BA88" s="852">
        <f t="shared" si="8"/>
        <v>1068.4651218391507</v>
      </c>
      <c r="BB88" s="852">
        <f t="shared" si="8"/>
        <v>3837.221403630293</v>
      </c>
      <c r="BC88" s="852">
        <f t="shared" si="8"/>
        <v>0</v>
      </c>
      <c r="BD88" s="853">
        <f t="shared" si="8"/>
        <v>1084.848573054061</v>
      </c>
    </row>
    <row r="89" spans="2:56" s="693" customFormat="1" ht="15.6">
      <c r="B89" s="842" t="s">
        <v>196</v>
      </c>
      <c r="C89" s="851">
        <f>C39</f>
        <v>7415.0234680820158</v>
      </c>
      <c r="D89" s="852">
        <f t="shared" ref="D89:BD89" si="9">D39</f>
        <v>6191.2023103272832</v>
      </c>
      <c r="E89" s="852">
        <f t="shared" si="9"/>
        <v>109929.61620853111</v>
      </c>
      <c r="F89" s="852">
        <f t="shared" si="9"/>
        <v>43931.077896554809</v>
      </c>
      <c r="G89" s="852">
        <f t="shared" si="9"/>
        <v>179546.51420735859</v>
      </c>
      <c r="H89" s="853">
        <f t="shared" si="9"/>
        <v>138258.44174013514</v>
      </c>
      <c r="I89" s="695">
        <f t="shared" si="9"/>
        <v>0</v>
      </c>
      <c r="J89" s="855" t="str">
        <f t="shared" si="9"/>
        <v>Geitlerinema sp.</v>
      </c>
      <c r="K89" s="851">
        <f t="shared" si="9"/>
        <v>7578.8753980024803</v>
      </c>
      <c r="L89" s="852">
        <f t="shared" si="9"/>
        <v>11479.038843486494</v>
      </c>
      <c r="M89" s="852">
        <f t="shared" si="9"/>
        <v>68616.533534403774</v>
      </c>
      <c r="N89" s="852">
        <f t="shared" si="9"/>
        <v>132686.93731388077</v>
      </c>
      <c r="O89" s="852">
        <f t="shared" si="9"/>
        <v>107485.54553446447</v>
      </c>
      <c r="P89" s="853">
        <f t="shared" si="9"/>
        <v>40843.089274809608</v>
      </c>
      <c r="Q89" s="695">
        <f t="shared" si="9"/>
        <v>0</v>
      </c>
      <c r="R89" s="855" t="str">
        <f t="shared" si="9"/>
        <v>Geitlerinema sp.</v>
      </c>
      <c r="S89" s="851">
        <f t="shared" si="9"/>
        <v>6155.24784714819</v>
      </c>
      <c r="T89" s="852">
        <f t="shared" si="9"/>
        <v>908766.39656783757</v>
      </c>
      <c r="U89" s="852">
        <f t="shared" si="9"/>
        <v>65733.687866717431</v>
      </c>
      <c r="V89" s="852">
        <f t="shared" si="9"/>
        <v>39527.879727189211</v>
      </c>
      <c r="W89" s="852">
        <f t="shared" si="9"/>
        <v>293813.88367956097</v>
      </c>
      <c r="X89" s="853">
        <f t="shared" si="9"/>
        <v>43718.493287211844</v>
      </c>
      <c r="Y89" s="695">
        <f t="shared" si="9"/>
        <v>0</v>
      </c>
      <c r="Z89" s="855" t="str">
        <f t="shared" si="9"/>
        <v>Geitlerinema sp.</v>
      </c>
      <c r="AA89" s="851">
        <f t="shared" si="9"/>
        <v>6978.4862597715655</v>
      </c>
      <c r="AB89" s="852">
        <f t="shared" si="9"/>
        <v>2080.8112055183424</v>
      </c>
      <c r="AC89" s="852">
        <f t="shared" si="9"/>
        <v>47877.005381999756</v>
      </c>
      <c r="AD89" s="852">
        <f t="shared" si="9"/>
        <v>130834.4264181499</v>
      </c>
      <c r="AE89" s="852">
        <f t="shared" si="9"/>
        <v>199765.0915619728</v>
      </c>
      <c r="AF89" s="853">
        <f t="shared" si="9"/>
        <v>166275.09631537437</v>
      </c>
      <c r="AG89" s="695">
        <f t="shared" si="9"/>
        <v>0</v>
      </c>
      <c r="AH89" s="855" t="str">
        <f t="shared" si="9"/>
        <v>Geitlerinema sp.</v>
      </c>
      <c r="AI89" s="851">
        <f t="shared" si="9"/>
        <v>9622.6456742138034</v>
      </c>
      <c r="AJ89" s="852">
        <f t="shared" si="9"/>
        <v>3596.4686381616648</v>
      </c>
      <c r="AK89" s="852">
        <f t="shared" si="9"/>
        <v>95672.725902208011</v>
      </c>
      <c r="AL89" s="852">
        <f t="shared" si="9"/>
        <v>116423.77251285079</v>
      </c>
      <c r="AM89" s="852">
        <f t="shared" si="9"/>
        <v>264785.46248889732</v>
      </c>
      <c r="AN89" s="853">
        <f t="shared" si="9"/>
        <v>264230.6619407137</v>
      </c>
      <c r="AO89" s="695">
        <f t="shared" si="9"/>
        <v>0</v>
      </c>
      <c r="AP89" s="855" t="str">
        <f t="shared" si="9"/>
        <v>Geitlerinema sp.</v>
      </c>
      <c r="AQ89" s="851">
        <f t="shared" si="9"/>
        <v>8159.7155979664258</v>
      </c>
      <c r="AR89" s="852">
        <f t="shared" si="9"/>
        <v>418107.60822752054</v>
      </c>
      <c r="AS89" s="852">
        <f t="shared" si="9"/>
        <v>448391.19368481811</v>
      </c>
      <c r="AT89" s="852">
        <f t="shared" si="9"/>
        <v>681995.13067197101</v>
      </c>
      <c r="AU89" s="852">
        <f t="shared" si="9"/>
        <v>244962.28683008556</v>
      </c>
      <c r="AV89" s="853">
        <f t="shared" si="9"/>
        <v>141378.14857117672</v>
      </c>
      <c r="AW89" s="695">
        <f t="shared" si="9"/>
        <v>0</v>
      </c>
      <c r="AX89" s="855" t="str">
        <f t="shared" si="9"/>
        <v>Geitlerinema sp.</v>
      </c>
      <c r="AY89" s="851">
        <f t="shared" si="9"/>
        <v>8074.2148096823885</v>
      </c>
      <c r="AZ89" s="852">
        <f t="shared" si="9"/>
        <v>273846.42790990602</v>
      </c>
      <c r="BA89" s="852">
        <f t="shared" si="9"/>
        <v>414122.45348693017</v>
      </c>
      <c r="BB89" s="852">
        <f t="shared" si="9"/>
        <v>1969527.6781325487</v>
      </c>
      <c r="BC89" s="852">
        <f t="shared" si="9"/>
        <v>493024.76668497326</v>
      </c>
      <c r="BD89" s="853">
        <f t="shared" si="9"/>
        <v>472565.67901678151</v>
      </c>
    </row>
    <row r="90" spans="2:56" s="693" customFormat="1" ht="15.6">
      <c r="B90" s="842" t="s">
        <v>198</v>
      </c>
      <c r="C90" s="851">
        <f>C41</f>
        <v>7826.7178766210418</v>
      </c>
      <c r="D90" s="852">
        <f t="shared" ref="D90:BD90" si="10">D41</f>
        <v>0</v>
      </c>
      <c r="E90" s="852">
        <f t="shared" si="10"/>
        <v>3783.9227928107557</v>
      </c>
      <c r="F90" s="852">
        <f t="shared" si="10"/>
        <v>4969.911917687813</v>
      </c>
      <c r="G90" s="852">
        <f t="shared" si="10"/>
        <v>9964.7103870143346</v>
      </c>
      <c r="H90" s="853">
        <f t="shared" si="10"/>
        <v>0</v>
      </c>
      <c r="I90" s="695">
        <f t="shared" si="10"/>
        <v>0</v>
      </c>
      <c r="J90" s="855" t="str">
        <f t="shared" si="10"/>
        <v>Merismopedia sp.</v>
      </c>
      <c r="K90" s="851">
        <f t="shared" si="10"/>
        <v>4042.1164237826529</v>
      </c>
      <c r="L90" s="852">
        <f t="shared" si="10"/>
        <v>1874.6612137252296</v>
      </c>
      <c r="M90" s="852">
        <f t="shared" si="10"/>
        <v>3546.1438193384001</v>
      </c>
      <c r="N90" s="852">
        <f t="shared" si="10"/>
        <v>23536.485554568659</v>
      </c>
      <c r="O90" s="852">
        <f t="shared" si="10"/>
        <v>0</v>
      </c>
      <c r="P90" s="853">
        <f t="shared" si="10"/>
        <v>0</v>
      </c>
      <c r="Q90" s="695">
        <f t="shared" si="10"/>
        <v>0</v>
      </c>
      <c r="R90" s="855" t="str">
        <f t="shared" si="10"/>
        <v>Merismopedia sp.</v>
      </c>
      <c r="S90" s="851">
        <f t="shared" si="10"/>
        <v>6418.6475490991088</v>
      </c>
      <c r="T90" s="852">
        <f t="shared" si="10"/>
        <v>0</v>
      </c>
      <c r="U90" s="852">
        <f t="shared" si="10"/>
        <v>0</v>
      </c>
      <c r="V90" s="852">
        <f t="shared" si="10"/>
        <v>13470.235739541728</v>
      </c>
      <c r="W90" s="852">
        <f t="shared" si="10"/>
        <v>0</v>
      </c>
      <c r="X90" s="853">
        <f t="shared" si="10"/>
        <v>0</v>
      </c>
      <c r="Y90" s="695">
        <f t="shared" si="10"/>
        <v>0</v>
      </c>
      <c r="Z90" s="855" t="str">
        <f t="shared" si="10"/>
        <v>Merismopedia sp.</v>
      </c>
      <c r="AA90" s="851">
        <f t="shared" si="10"/>
        <v>2116.5184634945863</v>
      </c>
      <c r="AB90" s="852">
        <f t="shared" si="10"/>
        <v>701.57220965278771</v>
      </c>
      <c r="AC90" s="852">
        <f t="shared" si="10"/>
        <v>5604.1414499429311</v>
      </c>
      <c r="AD90" s="852">
        <f t="shared" si="10"/>
        <v>33290.939984972283</v>
      </c>
      <c r="AE90" s="852">
        <f t="shared" si="10"/>
        <v>0</v>
      </c>
      <c r="AF90" s="853">
        <f t="shared" si="10"/>
        <v>0</v>
      </c>
      <c r="AG90" s="695">
        <f t="shared" si="10"/>
        <v>0</v>
      </c>
      <c r="AH90" s="855" t="str">
        <f t="shared" si="10"/>
        <v>Merismopedia sp.</v>
      </c>
      <c r="AI90" s="851">
        <f t="shared" si="10"/>
        <v>2488.2644728368414</v>
      </c>
      <c r="AJ90" s="852">
        <f t="shared" si="10"/>
        <v>0</v>
      </c>
      <c r="AK90" s="852">
        <f t="shared" si="10"/>
        <v>428.1510283525792</v>
      </c>
      <c r="AL90" s="852">
        <f t="shared" si="10"/>
        <v>2457.5586468237489</v>
      </c>
      <c r="AM90" s="852">
        <f t="shared" si="10"/>
        <v>0</v>
      </c>
      <c r="AN90" s="853">
        <f t="shared" si="10"/>
        <v>0</v>
      </c>
      <c r="AO90" s="695">
        <f t="shared" si="10"/>
        <v>0</v>
      </c>
      <c r="AP90" s="855" t="str">
        <f t="shared" si="10"/>
        <v>Merismopedia sp.</v>
      </c>
      <c r="AQ90" s="851">
        <f t="shared" si="10"/>
        <v>1952.0339209939873</v>
      </c>
      <c r="AR90" s="852">
        <f t="shared" si="10"/>
        <v>0</v>
      </c>
      <c r="AS90" s="852">
        <f t="shared" si="10"/>
        <v>13997.677586534073</v>
      </c>
      <c r="AT90" s="852">
        <f t="shared" si="10"/>
        <v>38038.892481766146</v>
      </c>
      <c r="AU90" s="852">
        <f t="shared" si="10"/>
        <v>0</v>
      </c>
      <c r="AV90" s="853">
        <f t="shared" si="10"/>
        <v>0</v>
      </c>
      <c r="AW90" s="695">
        <f t="shared" si="10"/>
        <v>0</v>
      </c>
      <c r="AX90" s="855" t="str">
        <f t="shared" si="10"/>
        <v>Merismopedia sp.</v>
      </c>
      <c r="AY90" s="851">
        <f t="shared" si="10"/>
        <v>0</v>
      </c>
      <c r="AZ90" s="852">
        <f t="shared" si="10"/>
        <v>0</v>
      </c>
      <c r="BA90" s="852">
        <f t="shared" si="10"/>
        <v>0</v>
      </c>
      <c r="BB90" s="852">
        <f t="shared" si="10"/>
        <v>15939.227368925836</v>
      </c>
      <c r="BC90" s="852">
        <f t="shared" si="10"/>
        <v>0</v>
      </c>
      <c r="BD90" s="853">
        <f t="shared" si="10"/>
        <v>0</v>
      </c>
    </row>
    <row r="91" spans="2:56" s="693" customFormat="1" ht="15.6">
      <c r="B91" s="842" t="s">
        <v>201</v>
      </c>
      <c r="C91" s="851">
        <f>C42</f>
        <v>3886.3882564324358</v>
      </c>
      <c r="D91" s="852">
        <f t="shared" ref="D91:BD91" si="11">D42</f>
        <v>3208.6427703802915</v>
      </c>
      <c r="E91" s="852">
        <f t="shared" si="11"/>
        <v>3396.1294631127594</v>
      </c>
      <c r="F91" s="852">
        <f t="shared" si="11"/>
        <v>6626.549223583751</v>
      </c>
      <c r="G91" s="852">
        <f t="shared" si="11"/>
        <v>0</v>
      </c>
      <c r="H91" s="853">
        <f t="shared" si="11"/>
        <v>49576.852551112694</v>
      </c>
      <c r="I91" s="695">
        <f t="shared" si="11"/>
        <v>0</v>
      </c>
      <c r="J91" s="855" t="str">
        <f t="shared" si="11"/>
        <v>Microcystis sp</v>
      </c>
      <c r="K91" s="851">
        <f t="shared" si="11"/>
        <v>1317.2082833376519</v>
      </c>
      <c r="L91" s="852">
        <f t="shared" si="11"/>
        <v>0</v>
      </c>
      <c r="M91" s="852">
        <f t="shared" si="11"/>
        <v>9823.1422283179909</v>
      </c>
      <c r="N91" s="852">
        <f t="shared" si="11"/>
        <v>3599.8214066942951</v>
      </c>
      <c r="O91" s="852">
        <f t="shared" si="11"/>
        <v>0</v>
      </c>
      <c r="P91" s="853">
        <f t="shared" si="11"/>
        <v>0</v>
      </c>
      <c r="Q91" s="695">
        <f t="shared" si="11"/>
        <v>0</v>
      </c>
      <c r="R91" s="855" t="str">
        <f t="shared" si="11"/>
        <v>Microcystis sp</v>
      </c>
      <c r="S91" s="851">
        <f t="shared" si="11"/>
        <v>3209.3455919845655</v>
      </c>
      <c r="T91" s="852">
        <f t="shared" si="11"/>
        <v>127579.73434068041</v>
      </c>
      <c r="U91" s="852">
        <f t="shared" si="11"/>
        <v>7537.446062995863</v>
      </c>
      <c r="V91" s="852">
        <f t="shared" si="11"/>
        <v>5256.2198659909282</v>
      </c>
      <c r="W91" s="852">
        <f t="shared" si="11"/>
        <v>9157.8353354668361</v>
      </c>
      <c r="X91" s="853">
        <f t="shared" si="11"/>
        <v>4906.7365924179949</v>
      </c>
      <c r="Y91" s="695">
        <f t="shared" si="11"/>
        <v>0</v>
      </c>
      <c r="Z91" s="855" t="str">
        <f t="shared" si="11"/>
        <v>Microcystis sp</v>
      </c>
      <c r="AA91" s="851">
        <f t="shared" si="11"/>
        <v>31922.215287322193</v>
      </c>
      <c r="AB91" s="852">
        <f t="shared" si="11"/>
        <v>2595.8171757153145</v>
      </c>
      <c r="AC91" s="852">
        <f t="shared" si="11"/>
        <v>15496.356934787427</v>
      </c>
      <c r="AD91" s="852">
        <f t="shared" si="11"/>
        <v>2157.0292509642891</v>
      </c>
      <c r="AE91" s="852">
        <f t="shared" si="11"/>
        <v>4174.1959430859979</v>
      </c>
      <c r="AF91" s="853">
        <f t="shared" si="11"/>
        <v>4484.2664509254482</v>
      </c>
      <c r="AG91" s="695">
        <f t="shared" si="11"/>
        <v>0</v>
      </c>
      <c r="AH91" s="855" t="str">
        <f t="shared" si="11"/>
        <v>Microcystis sp</v>
      </c>
      <c r="AI91" s="851">
        <f t="shared" si="11"/>
        <v>3917.8614750001161</v>
      </c>
      <c r="AJ91" s="852">
        <f t="shared" si="11"/>
        <v>7372.7607082314125</v>
      </c>
      <c r="AK91" s="852">
        <f t="shared" si="11"/>
        <v>4799.3691463903397</v>
      </c>
      <c r="AL91" s="852">
        <f t="shared" si="11"/>
        <v>2306.5489968303568</v>
      </c>
      <c r="AM91" s="852">
        <f t="shared" si="11"/>
        <v>0</v>
      </c>
      <c r="AN91" s="853">
        <f t="shared" si="11"/>
        <v>0</v>
      </c>
      <c r="AO91" s="695">
        <f t="shared" si="11"/>
        <v>0</v>
      </c>
      <c r="AP91" s="855" t="str">
        <f t="shared" si="11"/>
        <v>Microcystis sp</v>
      </c>
      <c r="AQ91" s="851">
        <f t="shared" si="11"/>
        <v>13863.803763650489</v>
      </c>
      <c r="AR91" s="852">
        <f t="shared" si="11"/>
        <v>0</v>
      </c>
      <c r="AS91" s="852">
        <f t="shared" si="11"/>
        <v>57175.938538228656</v>
      </c>
      <c r="AT91" s="852">
        <f t="shared" si="11"/>
        <v>149543.00863023996</v>
      </c>
      <c r="AU91" s="852">
        <f t="shared" si="11"/>
        <v>0</v>
      </c>
      <c r="AV91" s="853">
        <f t="shared" si="11"/>
        <v>0</v>
      </c>
      <c r="AW91" s="695">
        <f t="shared" si="11"/>
        <v>0</v>
      </c>
      <c r="AX91" s="855" t="str">
        <f t="shared" si="11"/>
        <v>Microcystis sp</v>
      </c>
      <c r="AY91" s="851">
        <f t="shared" si="11"/>
        <v>0</v>
      </c>
      <c r="AZ91" s="852">
        <f t="shared" si="11"/>
        <v>12297.789327277082</v>
      </c>
      <c r="BA91" s="852">
        <f t="shared" si="11"/>
        <v>17976.830038215325</v>
      </c>
      <c r="BB91" s="852">
        <f t="shared" si="11"/>
        <v>42534.123404855782</v>
      </c>
      <c r="BC91" s="852">
        <f t="shared" si="11"/>
        <v>0</v>
      </c>
      <c r="BD91" s="853">
        <f t="shared" si="11"/>
        <v>0</v>
      </c>
    </row>
    <row r="92" spans="2:56" s="693" customFormat="1" ht="15.6">
      <c r="B92" s="842" t="s">
        <v>203</v>
      </c>
      <c r="C92" s="851">
        <f>C46</f>
        <v>1515.5783171491614</v>
      </c>
      <c r="D92" s="852">
        <f t="shared" ref="D92:BD92" si="12">D46</f>
        <v>15130.185421305439</v>
      </c>
      <c r="E92" s="852">
        <f t="shared" si="12"/>
        <v>8835.2464566434719</v>
      </c>
      <c r="F92" s="852">
        <f t="shared" si="12"/>
        <v>17660.734832785849</v>
      </c>
      <c r="G92" s="852">
        <f t="shared" si="12"/>
        <v>46360.638396322014</v>
      </c>
      <c r="H92" s="853">
        <f t="shared" si="12"/>
        <v>71163.361528916066</v>
      </c>
      <c r="I92" s="695">
        <f t="shared" si="12"/>
        <v>0</v>
      </c>
      <c r="J92" s="855" t="str">
        <f t="shared" si="12"/>
        <v>Planktolyngbya sp.</v>
      </c>
      <c r="K92" s="851">
        <f t="shared" si="12"/>
        <v>9738.5353221636105</v>
      </c>
      <c r="L92" s="852">
        <f t="shared" si="12"/>
        <v>110564.01504249038</v>
      </c>
      <c r="M92" s="852">
        <f t="shared" si="12"/>
        <v>50362.528831494332</v>
      </c>
      <c r="N92" s="852">
        <f t="shared" si="12"/>
        <v>35304.728331852981</v>
      </c>
      <c r="O92" s="852">
        <f t="shared" si="12"/>
        <v>52455.729018114056</v>
      </c>
      <c r="P92" s="853">
        <f t="shared" si="12"/>
        <v>13229.904333202448</v>
      </c>
      <c r="Q92" s="695">
        <f t="shared" si="12"/>
        <v>0</v>
      </c>
      <c r="R92" s="855" t="str">
        <f t="shared" si="12"/>
        <v>Planktolyngbya sp.</v>
      </c>
      <c r="S92" s="851">
        <f t="shared" si="12"/>
        <v>19113.982037996553</v>
      </c>
      <c r="T92" s="852">
        <f t="shared" si="12"/>
        <v>2423032.4902722845</v>
      </c>
      <c r="U92" s="852">
        <f t="shared" si="12"/>
        <v>33346.057605408503</v>
      </c>
      <c r="V92" s="852">
        <f t="shared" si="12"/>
        <v>29989.579196745923</v>
      </c>
      <c r="W92" s="852">
        <f t="shared" si="12"/>
        <v>140878.03357726484</v>
      </c>
      <c r="X92" s="853">
        <f t="shared" si="12"/>
        <v>60461.746035505741</v>
      </c>
      <c r="Y92" s="695">
        <f t="shared" si="12"/>
        <v>0</v>
      </c>
      <c r="Z92" s="855" t="str">
        <f t="shared" si="12"/>
        <v>Planktolyngbya sp.</v>
      </c>
      <c r="AA92" s="851">
        <f t="shared" si="12"/>
        <v>27569.401028750097</v>
      </c>
      <c r="AB92" s="852">
        <f t="shared" si="12"/>
        <v>15565.548758163182</v>
      </c>
      <c r="AC92" s="852">
        <f t="shared" si="12"/>
        <v>26072.059080572057</v>
      </c>
      <c r="AD92" s="852">
        <f t="shared" si="12"/>
        <v>21716.531780894707</v>
      </c>
      <c r="AE92" s="852">
        <f t="shared" si="12"/>
        <v>107137.69587254063</v>
      </c>
      <c r="AF92" s="853">
        <f t="shared" si="12"/>
        <v>178661.02855302647</v>
      </c>
      <c r="AG92" s="695">
        <f t="shared" si="12"/>
        <v>0</v>
      </c>
      <c r="AH92" s="855" t="str">
        <f t="shared" si="12"/>
        <v>Planktolyngbya sp.</v>
      </c>
      <c r="AI92" s="851">
        <f t="shared" si="12"/>
        <v>10795.117134880684</v>
      </c>
      <c r="AJ92" s="852">
        <f t="shared" si="12"/>
        <v>30598.080835609795</v>
      </c>
      <c r="AK92" s="852">
        <f t="shared" si="12"/>
        <v>20722.509772264832</v>
      </c>
      <c r="AL92" s="852">
        <f t="shared" si="12"/>
        <v>10549.520044901947</v>
      </c>
      <c r="AM92" s="852">
        <f t="shared" si="12"/>
        <v>91988.843095757693</v>
      </c>
      <c r="AN92" s="853">
        <f t="shared" si="12"/>
        <v>120627.28836946379</v>
      </c>
      <c r="AO92" s="695">
        <f t="shared" si="12"/>
        <v>0</v>
      </c>
      <c r="AP92" s="855" t="str">
        <f t="shared" si="12"/>
        <v>Planktolyngbya sp.</v>
      </c>
      <c r="AQ92" s="851">
        <f t="shared" si="12"/>
        <v>17193.687014402189</v>
      </c>
      <c r="AR92" s="852">
        <f t="shared" si="12"/>
        <v>431796.10616019921</v>
      </c>
      <c r="AS92" s="852">
        <f t="shared" si="12"/>
        <v>91168.411113287351</v>
      </c>
      <c r="AT92" s="852">
        <f t="shared" si="12"/>
        <v>652140.78624571254</v>
      </c>
      <c r="AU92" s="852">
        <f t="shared" si="12"/>
        <v>13372.631042833455</v>
      </c>
      <c r="AV92" s="853">
        <f t="shared" si="12"/>
        <v>31910.051492965147</v>
      </c>
      <c r="AW92" s="695">
        <f t="shared" si="12"/>
        <v>0</v>
      </c>
      <c r="AX92" s="855" t="str">
        <f t="shared" si="12"/>
        <v>Planktolyngbya sp.</v>
      </c>
      <c r="AY92" s="851">
        <f t="shared" si="12"/>
        <v>28013.76321065431</v>
      </c>
      <c r="AZ92" s="852">
        <f t="shared" si="12"/>
        <v>310102.01280103152</v>
      </c>
      <c r="BA92" s="852">
        <f t="shared" si="12"/>
        <v>145735.75226440234</v>
      </c>
      <c r="BB92" s="852">
        <f t="shared" si="12"/>
        <v>203225.1489538044</v>
      </c>
      <c r="BC92" s="852">
        <f t="shared" si="12"/>
        <v>75137.703050819517</v>
      </c>
      <c r="BD92" s="853">
        <f t="shared" si="12"/>
        <v>164083.34667442675</v>
      </c>
    </row>
    <row r="93" spans="2:56" s="693" customFormat="1" ht="15.6">
      <c r="B93" s="842" t="s">
        <v>204</v>
      </c>
      <c r="C93" s="851">
        <f>C47</f>
        <v>251226.33355358659</v>
      </c>
      <c r="D93" s="852">
        <f t="shared" ref="D93:BD93" si="13">D47</f>
        <v>189214.27285494618</v>
      </c>
      <c r="E93" s="852">
        <f t="shared" si="13"/>
        <v>170672.93663573088</v>
      </c>
      <c r="F93" s="852">
        <f t="shared" si="13"/>
        <v>400077.78358515934</v>
      </c>
      <c r="G93" s="852">
        <f t="shared" si="13"/>
        <v>2074732.7971752402</v>
      </c>
      <c r="H93" s="853">
        <f t="shared" si="13"/>
        <v>1238724.4351781686</v>
      </c>
      <c r="I93" s="695">
        <f t="shared" si="13"/>
        <v>0</v>
      </c>
      <c r="J93" s="855" t="str">
        <f t="shared" si="13"/>
        <v>Planktothrix agardhii</v>
      </c>
      <c r="K93" s="851">
        <f t="shared" si="13"/>
        <v>267426.83877418353</v>
      </c>
      <c r="L93" s="852">
        <f t="shared" si="13"/>
        <v>464441.91160746361</v>
      </c>
      <c r="M93" s="852">
        <f t="shared" si="13"/>
        <v>618804.52534018049</v>
      </c>
      <c r="N93" s="852">
        <f t="shared" si="13"/>
        <v>983692.70344972541</v>
      </c>
      <c r="O93" s="852">
        <f t="shared" si="13"/>
        <v>1051526.3380182863</v>
      </c>
      <c r="P93" s="853">
        <f t="shared" si="13"/>
        <v>698986.73017052072</v>
      </c>
      <c r="Q93" s="695">
        <f t="shared" si="13"/>
        <v>0</v>
      </c>
      <c r="R93" s="855" t="str">
        <f t="shared" si="13"/>
        <v>Planktothrix agardhii</v>
      </c>
      <c r="S93" s="851">
        <f t="shared" si="13"/>
        <v>253044.78607862286</v>
      </c>
      <c r="T93" s="852">
        <f t="shared" si="13"/>
        <v>20668908.78217373</v>
      </c>
      <c r="U93" s="852">
        <f t="shared" si="13"/>
        <v>499121.75383728999</v>
      </c>
      <c r="V93" s="852">
        <f t="shared" si="13"/>
        <v>811696.83291505557</v>
      </c>
      <c r="W93" s="852">
        <f t="shared" si="13"/>
        <v>785986.48072533356</v>
      </c>
      <c r="X93" s="853">
        <f t="shared" si="13"/>
        <v>879158.5738347983</v>
      </c>
      <c r="Y93" s="695">
        <f t="shared" si="13"/>
        <v>0</v>
      </c>
      <c r="Z93" s="855" t="str">
        <f t="shared" si="13"/>
        <v>Planktothrix agardhii</v>
      </c>
      <c r="AA93" s="851">
        <f t="shared" si="13"/>
        <v>219602.77870226867</v>
      </c>
      <c r="AB93" s="852">
        <f t="shared" si="13"/>
        <v>161035.24722187308</v>
      </c>
      <c r="AC93" s="852">
        <f t="shared" si="13"/>
        <v>481944.78572768101</v>
      </c>
      <c r="AD93" s="852">
        <f t="shared" si="13"/>
        <v>619658.20168260834</v>
      </c>
      <c r="AE93" s="852">
        <f t="shared" si="13"/>
        <v>1019549.4672785243</v>
      </c>
      <c r="AF93" s="853">
        <f t="shared" si="13"/>
        <v>1075531.8355147629</v>
      </c>
      <c r="AG93" s="695">
        <f t="shared" si="13"/>
        <v>0</v>
      </c>
      <c r="AH93" s="855" t="str">
        <f t="shared" si="13"/>
        <v>Planktothrix agardhii</v>
      </c>
      <c r="AI93" s="851">
        <f t="shared" si="13"/>
        <v>202645.38845030969</v>
      </c>
      <c r="AJ93" s="852">
        <f t="shared" si="13"/>
        <v>109355.12452910311</v>
      </c>
      <c r="AK93" s="852">
        <f t="shared" si="13"/>
        <v>109092.88202423717</v>
      </c>
      <c r="AL93" s="852">
        <f t="shared" si="13"/>
        <v>168526.5276160012</v>
      </c>
      <c r="AM93" s="852">
        <f t="shared" si="13"/>
        <v>726446.7041460101</v>
      </c>
      <c r="AN93" s="853">
        <f t="shared" si="13"/>
        <v>1211487.2709255768</v>
      </c>
      <c r="AO93" s="695">
        <f t="shared" si="13"/>
        <v>0</v>
      </c>
      <c r="AP93" s="855" t="str">
        <f t="shared" si="13"/>
        <v>Planktothrix agardhii</v>
      </c>
      <c r="AQ93" s="851">
        <f t="shared" si="13"/>
        <v>167678.40152167191</v>
      </c>
      <c r="AR93" s="852">
        <f t="shared" si="13"/>
        <v>1000604.9215966996</v>
      </c>
      <c r="AS93" s="852">
        <f t="shared" si="13"/>
        <v>795277.64951121225</v>
      </c>
      <c r="AT93" s="852">
        <f t="shared" si="13"/>
        <v>2898388.9387267344</v>
      </c>
      <c r="AU93" s="852">
        <f t="shared" si="13"/>
        <v>633515.37036425807</v>
      </c>
      <c r="AV93" s="853">
        <f t="shared" si="13"/>
        <v>1828667.3522111145</v>
      </c>
      <c r="AW93" s="695">
        <f t="shared" si="13"/>
        <v>0</v>
      </c>
      <c r="AX93" s="855" t="str">
        <f t="shared" si="13"/>
        <v>Planktothrix agardhii</v>
      </c>
      <c r="AY93" s="851">
        <f t="shared" si="13"/>
        <v>182552.49827769361</v>
      </c>
      <c r="AZ93" s="852">
        <f t="shared" si="13"/>
        <v>642879.59829215659</v>
      </c>
      <c r="BA93" s="852">
        <f t="shared" si="13"/>
        <v>361042.67637057044</v>
      </c>
      <c r="BB93" s="852">
        <f t="shared" si="13"/>
        <v>563333.61914064735</v>
      </c>
      <c r="BC93" s="852">
        <f t="shared" si="13"/>
        <v>806068.63070863858</v>
      </c>
      <c r="BD93" s="853">
        <f t="shared" si="13"/>
        <v>675589.44886941637</v>
      </c>
    </row>
    <row r="94" spans="2:56" s="693" customFormat="1" ht="15.6">
      <c r="B94" s="842" t="s">
        <v>262</v>
      </c>
      <c r="C94" s="851">
        <f>C48</f>
        <v>23609.090889680294</v>
      </c>
      <c r="D94" s="852">
        <f t="shared" ref="D94:BD94" si="14">D48</f>
        <v>47331.393842097568</v>
      </c>
      <c r="E94" s="852">
        <f t="shared" si="14"/>
        <v>46297.03961986427</v>
      </c>
      <c r="F94" s="852">
        <f t="shared" si="14"/>
        <v>547070.69600359641</v>
      </c>
      <c r="G94" s="852">
        <f t="shared" si="14"/>
        <v>128424.62209420177</v>
      </c>
      <c r="H94" s="853">
        <f t="shared" si="14"/>
        <v>254445.9050049755</v>
      </c>
      <c r="I94" s="695">
        <f t="shared" si="14"/>
        <v>0</v>
      </c>
      <c r="J94" s="855" t="str">
        <f t="shared" si="14"/>
        <v>Pseudoanabaena sp.</v>
      </c>
      <c r="K94" s="851">
        <f t="shared" si="14"/>
        <v>31130.018893070002</v>
      </c>
      <c r="L94" s="852">
        <f t="shared" si="14"/>
        <v>4435.0831895288729</v>
      </c>
      <c r="M94" s="852">
        <f t="shared" si="14"/>
        <v>24347.084008930193</v>
      </c>
      <c r="N94" s="852">
        <f t="shared" si="14"/>
        <v>168121.9569050537</v>
      </c>
      <c r="O94" s="852">
        <f t="shared" si="14"/>
        <v>166021.68664300709</v>
      </c>
      <c r="P94" s="853">
        <f t="shared" si="14"/>
        <v>156547.08337657092</v>
      </c>
      <c r="Q94" s="695">
        <f t="shared" si="14"/>
        <v>0</v>
      </c>
      <c r="R94" s="855" t="str">
        <f t="shared" si="14"/>
        <v>Pseudoanabaena sp.</v>
      </c>
      <c r="S94" s="851">
        <f t="shared" si="14"/>
        <v>37371.130398427747</v>
      </c>
      <c r="T94" s="852">
        <f t="shared" si="14"/>
        <v>363596.44573373039</v>
      </c>
      <c r="U94" s="852">
        <f t="shared" si="14"/>
        <v>19689.773336902686</v>
      </c>
      <c r="V94" s="852">
        <f t="shared" si="14"/>
        <v>158032.04341937415</v>
      </c>
      <c r="W94" s="852">
        <f t="shared" si="14"/>
        <v>90545.553036279598</v>
      </c>
      <c r="X94" s="853">
        <f t="shared" si="14"/>
        <v>142331.42881543498</v>
      </c>
      <c r="Y94" s="695">
        <f t="shared" si="14"/>
        <v>0</v>
      </c>
      <c r="Z94" s="855" t="str">
        <f t="shared" si="14"/>
        <v>Pseudoanabaena sp.</v>
      </c>
      <c r="AA94" s="851">
        <f t="shared" si="14"/>
        <v>16945.231405828188</v>
      </c>
      <c r="AB94" s="852">
        <f t="shared" si="14"/>
        <v>2225.0752391476863</v>
      </c>
      <c r="AC94" s="852">
        <f t="shared" si="14"/>
        <v>13180.044596582153</v>
      </c>
      <c r="AD94" s="852">
        <f t="shared" si="14"/>
        <v>103081.13751998023</v>
      </c>
      <c r="AE94" s="852">
        <f t="shared" si="14"/>
        <v>229918.08563280758</v>
      </c>
      <c r="AF94" s="853">
        <f t="shared" si="14"/>
        <v>221730.00158737291</v>
      </c>
      <c r="AG94" s="695">
        <f t="shared" si="14"/>
        <v>0</v>
      </c>
      <c r="AH94" s="855" t="str">
        <f t="shared" si="14"/>
        <v>Pseudoanabaena sp.</v>
      </c>
      <c r="AI94" s="851">
        <f t="shared" si="14"/>
        <v>39847.693654796349</v>
      </c>
      <c r="AJ94" s="852">
        <f t="shared" si="14"/>
        <v>33278.573867489657</v>
      </c>
      <c r="AK94" s="852">
        <f t="shared" si="14"/>
        <v>55651.070665268242</v>
      </c>
      <c r="AL94" s="852">
        <f t="shared" si="14"/>
        <v>70843.452270362322</v>
      </c>
      <c r="AM94" s="852">
        <f t="shared" si="14"/>
        <v>175485.26729656331</v>
      </c>
      <c r="AN94" s="853">
        <f t="shared" si="14"/>
        <v>199235.4329887366</v>
      </c>
      <c r="AO94" s="695">
        <f t="shared" si="14"/>
        <v>0</v>
      </c>
      <c r="AP94" s="855" t="str">
        <f t="shared" si="14"/>
        <v>Pseudoanabaena sp.</v>
      </c>
      <c r="AQ94" s="851">
        <f t="shared" si="14"/>
        <v>25286.302935981821</v>
      </c>
      <c r="AR94" s="852">
        <f t="shared" si="14"/>
        <v>297346.73076984502</v>
      </c>
      <c r="AS94" s="852">
        <f t="shared" si="14"/>
        <v>107275.66758546041</v>
      </c>
      <c r="AT94" s="852">
        <f t="shared" si="14"/>
        <v>783387.70154412766</v>
      </c>
      <c r="AU94" s="852">
        <f t="shared" si="14"/>
        <v>130040.63578305143</v>
      </c>
      <c r="AV94" s="853">
        <f t="shared" si="14"/>
        <v>139513.71350412664</v>
      </c>
      <c r="AW94" s="695">
        <f t="shared" si="14"/>
        <v>0</v>
      </c>
      <c r="AX94" s="855" t="str">
        <f t="shared" si="14"/>
        <v>Pseudoanabaena sp.</v>
      </c>
      <c r="AY94" s="851">
        <f t="shared" si="14"/>
        <v>23180.810260055889</v>
      </c>
      <c r="AZ94" s="852">
        <f t="shared" si="14"/>
        <v>401884.84664822649</v>
      </c>
      <c r="BA94" s="852">
        <f t="shared" si="14"/>
        <v>157023.09648479553</v>
      </c>
      <c r="BB94" s="852">
        <f t="shared" si="14"/>
        <v>526779.65770791075</v>
      </c>
      <c r="BC94" s="852">
        <f t="shared" si="14"/>
        <v>164433.58485832234</v>
      </c>
      <c r="BD94" s="853">
        <f t="shared" si="14"/>
        <v>299454.36778202263</v>
      </c>
    </row>
    <row r="95" spans="2:56" s="693" customFormat="1" ht="15.6">
      <c r="B95" s="842" t="s">
        <v>214</v>
      </c>
      <c r="C95" s="851">
        <f>C53</f>
        <v>0</v>
      </c>
      <c r="D95" s="852">
        <f t="shared" ref="D95:BD95" si="15">D53</f>
        <v>417.38442541532248</v>
      </c>
      <c r="E95" s="852">
        <f t="shared" si="15"/>
        <v>1331.8154757304937</v>
      </c>
      <c r="F95" s="852">
        <f t="shared" si="15"/>
        <v>49.057596757738473</v>
      </c>
      <c r="G95" s="852">
        <f t="shared" si="15"/>
        <v>0</v>
      </c>
      <c r="H95" s="853">
        <f t="shared" si="15"/>
        <v>3124.591547339036</v>
      </c>
      <c r="I95" s="695">
        <f t="shared" si="15"/>
        <v>0</v>
      </c>
      <c r="J95" s="856" t="str">
        <f t="shared" si="15"/>
        <v>Snowella atomus</v>
      </c>
      <c r="K95" s="851">
        <f t="shared" si="15"/>
        <v>388.43160829142613</v>
      </c>
      <c r="L95" s="852">
        <f t="shared" si="15"/>
        <v>3371.4659540309985</v>
      </c>
      <c r="M95" s="852">
        <f t="shared" si="15"/>
        <v>801.52565779566567</v>
      </c>
      <c r="N95" s="852">
        <f t="shared" si="15"/>
        <v>2206.5455207408113</v>
      </c>
      <c r="O95" s="852">
        <f t="shared" si="15"/>
        <v>1252.2587829257996</v>
      </c>
      <c r="P95" s="853">
        <f t="shared" si="15"/>
        <v>1967.5242341685689</v>
      </c>
      <c r="Q95" s="695">
        <f t="shared" si="15"/>
        <v>0</v>
      </c>
      <c r="R95" s="856" t="str">
        <f t="shared" si="15"/>
        <v>Snowella atomus</v>
      </c>
      <c r="S95" s="851">
        <f t="shared" si="15"/>
        <v>0</v>
      </c>
      <c r="T95" s="852">
        <f t="shared" si="15"/>
        <v>78596.976051464284</v>
      </c>
      <c r="U95" s="852">
        <f t="shared" si="15"/>
        <v>998.6194585295558</v>
      </c>
      <c r="V95" s="852">
        <f t="shared" si="15"/>
        <v>6286.635390622203</v>
      </c>
      <c r="W95" s="852">
        <f t="shared" si="15"/>
        <v>3179.8039359259847</v>
      </c>
      <c r="X95" s="853">
        <f t="shared" si="15"/>
        <v>1963.7148285036048</v>
      </c>
      <c r="Y95" s="695">
        <f t="shared" si="15"/>
        <v>0</v>
      </c>
      <c r="Z95" s="856" t="str">
        <f t="shared" si="15"/>
        <v>Snowella atomus</v>
      </c>
      <c r="AA95" s="851">
        <f t="shared" si="15"/>
        <v>1303.525723512272</v>
      </c>
      <c r="AB95" s="852">
        <f t="shared" si="15"/>
        <v>411.58902966296881</v>
      </c>
      <c r="AC95" s="852">
        <f t="shared" si="15"/>
        <v>373.37236817513173</v>
      </c>
      <c r="AD95" s="852">
        <f t="shared" si="15"/>
        <v>8528.6742994059205</v>
      </c>
      <c r="AE95" s="852">
        <f t="shared" si="15"/>
        <v>885.43550307884811</v>
      </c>
      <c r="AF95" s="853">
        <f t="shared" si="15"/>
        <v>3754.5735580136411</v>
      </c>
      <c r="AG95" s="695">
        <f t="shared" si="15"/>
        <v>0</v>
      </c>
      <c r="AH95" s="856" t="str">
        <f t="shared" si="15"/>
        <v>Snowella atomus</v>
      </c>
      <c r="AI95" s="851">
        <f t="shared" si="15"/>
        <v>0</v>
      </c>
      <c r="AJ95" s="852">
        <f t="shared" si="15"/>
        <v>0</v>
      </c>
      <c r="AK95" s="852">
        <f t="shared" si="15"/>
        <v>1391.4908421458824</v>
      </c>
      <c r="AL95" s="852">
        <f t="shared" si="15"/>
        <v>0</v>
      </c>
      <c r="AM95" s="852">
        <f t="shared" si="15"/>
        <v>0</v>
      </c>
      <c r="AN95" s="853">
        <f t="shared" si="15"/>
        <v>8209.2393723238474</v>
      </c>
      <c r="AO95" s="695">
        <f t="shared" si="15"/>
        <v>0</v>
      </c>
      <c r="AP95" s="856" t="str">
        <f t="shared" si="15"/>
        <v>Snowella atomus</v>
      </c>
      <c r="AQ95" s="851">
        <f t="shared" si="15"/>
        <v>0</v>
      </c>
      <c r="AR95" s="852">
        <f t="shared" si="15"/>
        <v>2110.9808472504205</v>
      </c>
      <c r="AS95" s="852">
        <f t="shared" si="15"/>
        <v>1348.7827376213306</v>
      </c>
      <c r="AT95" s="852">
        <f t="shared" si="15"/>
        <v>23580.23181905401</v>
      </c>
      <c r="AU95" s="852">
        <f t="shared" si="15"/>
        <v>1043.8580363953738</v>
      </c>
      <c r="AV95" s="853">
        <f t="shared" si="15"/>
        <v>1839.903026694127</v>
      </c>
      <c r="AW95" s="695">
        <f t="shared" si="15"/>
        <v>0</v>
      </c>
      <c r="AX95" s="856" t="str">
        <f t="shared" si="15"/>
        <v>Snowella atomus</v>
      </c>
      <c r="AY95" s="851">
        <f t="shared" si="15"/>
        <v>0</v>
      </c>
      <c r="AZ95" s="852">
        <f t="shared" si="15"/>
        <v>3116.9512119826709</v>
      </c>
      <c r="BA95" s="852">
        <f t="shared" si="15"/>
        <v>6312.5341359094982</v>
      </c>
      <c r="BB95" s="852">
        <f t="shared" si="15"/>
        <v>11954.420526694375</v>
      </c>
      <c r="BC95" s="852">
        <f t="shared" si="15"/>
        <v>0</v>
      </c>
      <c r="BD95" s="853">
        <f t="shared" si="15"/>
        <v>5695.4550085338196</v>
      </c>
    </row>
    <row r="96" spans="2:56" s="693" customFormat="1" ht="15.6">
      <c r="B96" s="842" t="s">
        <v>218</v>
      </c>
      <c r="C96" s="851">
        <f>C54</f>
        <v>0</v>
      </c>
      <c r="D96" s="852">
        <f t="shared" ref="D96:BD96" si="16">D54</f>
        <v>104.34610635383062</v>
      </c>
      <c r="E96" s="852">
        <f t="shared" si="16"/>
        <v>295.95899460677634</v>
      </c>
      <c r="F96" s="852">
        <f t="shared" si="16"/>
        <v>654.10129010317962</v>
      </c>
      <c r="G96" s="852">
        <f t="shared" si="16"/>
        <v>282.68681948976837</v>
      </c>
      <c r="H96" s="853">
        <f t="shared" si="16"/>
        <v>1363.4581297479428</v>
      </c>
      <c r="I96" s="695">
        <f t="shared" si="16"/>
        <v>0</v>
      </c>
      <c r="J96" s="856" t="str">
        <f t="shared" si="16"/>
        <v>Synechocystis sp.</v>
      </c>
      <c r="K96" s="851">
        <f t="shared" si="16"/>
        <v>0</v>
      </c>
      <c r="L96" s="852">
        <f t="shared" si="16"/>
        <v>434.81207740479147</v>
      </c>
      <c r="M96" s="852">
        <f t="shared" si="16"/>
        <v>801.52565779566567</v>
      </c>
      <c r="N96" s="852">
        <f t="shared" si="16"/>
        <v>630.44157735451745</v>
      </c>
      <c r="O96" s="852">
        <f t="shared" si="16"/>
        <v>2971.6299690064607</v>
      </c>
      <c r="P96" s="853">
        <f t="shared" si="16"/>
        <v>3120.9005093708338</v>
      </c>
      <c r="Q96" s="695">
        <f t="shared" si="16"/>
        <v>0</v>
      </c>
      <c r="R96" s="856" t="str">
        <f t="shared" si="16"/>
        <v>Synechocystis sp.</v>
      </c>
      <c r="S96" s="851">
        <f t="shared" si="16"/>
        <v>0</v>
      </c>
      <c r="T96" s="852">
        <f t="shared" si="16"/>
        <v>53895.06929243265</v>
      </c>
      <c r="U96" s="852">
        <f t="shared" si="16"/>
        <v>1292.3310639794249</v>
      </c>
      <c r="V96" s="852">
        <f t="shared" si="16"/>
        <v>1614.3458780857015</v>
      </c>
      <c r="W96" s="852">
        <f t="shared" si="16"/>
        <v>1373.6753003200254</v>
      </c>
      <c r="X96" s="853">
        <f t="shared" si="16"/>
        <v>516.76706013252772</v>
      </c>
      <c r="Y96" s="695">
        <f t="shared" si="16"/>
        <v>0</v>
      </c>
      <c r="Z96" s="856" t="str">
        <f t="shared" si="16"/>
        <v>Synechocystis sp.</v>
      </c>
      <c r="AA96" s="851">
        <f t="shared" si="16"/>
        <v>35.420505264279633</v>
      </c>
      <c r="AB96" s="852">
        <f t="shared" si="16"/>
        <v>74.834369029630693</v>
      </c>
      <c r="AC96" s="852">
        <f t="shared" si="16"/>
        <v>554.72466128876727</v>
      </c>
      <c r="AD96" s="852">
        <f t="shared" si="16"/>
        <v>2956.6446948447556</v>
      </c>
      <c r="AE96" s="852">
        <f t="shared" si="16"/>
        <v>853.81280654031798</v>
      </c>
      <c r="AF96" s="853">
        <f t="shared" si="16"/>
        <v>708.41010528559264</v>
      </c>
      <c r="AG96" s="695">
        <f t="shared" si="16"/>
        <v>0</v>
      </c>
      <c r="AH96" s="856" t="str">
        <f t="shared" si="16"/>
        <v>Synechocystis sp.</v>
      </c>
      <c r="AI96" s="851">
        <f t="shared" si="16"/>
        <v>0</v>
      </c>
      <c r="AJ96" s="852">
        <f t="shared" si="16"/>
        <v>0</v>
      </c>
      <c r="AK96" s="852">
        <f t="shared" si="16"/>
        <v>85.630205670515835</v>
      </c>
      <c r="AL96" s="852">
        <f t="shared" si="16"/>
        <v>465.82296302164445</v>
      </c>
      <c r="AM96" s="852">
        <f t="shared" si="16"/>
        <v>2670.1055040897209</v>
      </c>
      <c r="AN96" s="853">
        <f t="shared" si="16"/>
        <v>420.98663447814602</v>
      </c>
      <c r="AO96" s="695">
        <f t="shared" si="16"/>
        <v>0</v>
      </c>
      <c r="AP96" s="856" t="str">
        <f t="shared" si="16"/>
        <v>Synechocystis sp.</v>
      </c>
      <c r="AQ96" s="851">
        <f t="shared" si="16"/>
        <v>76.804215799013136</v>
      </c>
      <c r="AR96" s="852">
        <f t="shared" si="16"/>
        <v>3015.686924643458</v>
      </c>
      <c r="AS96" s="852">
        <f t="shared" si="16"/>
        <v>1339.480787706701</v>
      </c>
      <c r="AT96" s="852">
        <f t="shared" si="16"/>
        <v>7823.6880263836601</v>
      </c>
      <c r="AU96" s="852">
        <f t="shared" si="16"/>
        <v>1852.4856855873186</v>
      </c>
      <c r="AV96" s="853">
        <f t="shared" si="16"/>
        <v>883.15345281318082</v>
      </c>
      <c r="AW96" s="695">
        <f t="shared" si="16"/>
        <v>0</v>
      </c>
      <c r="AX96" s="856" t="str">
        <f t="shared" si="16"/>
        <v>Synechocystis sp.</v>
      </c>
      <c r="AY96" s="851">
        <f t="shared" si="16"/>
        <v>0</v>
      </c>
      <c r="AZ96" s="852">
        <f t="shared" si="16"/>
        <v>356.22299565516238</v>
      </c>
      <c r="BA96" s="852">
        <f t="shared" si="16"/>
        <v>799.77808056771937</v>
      </c>
      <c r="BB96" s="852">
        <f t="shared" si="16"/>
        <v>2302.3328421781757</v>
      </c>
      <c r="BC96" s="852">
        <f t="shared" si="16"/>
        <v>2207.9031199506194</v>
      </c>
      <c r="BD96" s="853">
        <f t="shared" si="16"/>
        <v>3254.5457191621826</v>
      </c>
    </row>
    <row r="97" spans="1:56" s="693" customFormat="1" ht="16.2" thickBot="1">
      <c r="B97" s="843" t="s">
        <v>212</v>
      </c>
      <c r="C97" s="859">
        <f>C59</f>
        <v>0</v>
      </c>
      <c r="D97" s="860">
        <f t="shared" ref="D97:BD97" si="17">D59</f>
        <v>0</v>
      </c>
      <c r="E97" s="860">
        <f t="shared" si="17"/>
        <v>1504.1680667073813</v>
      </c>
      <c r="F97" s="860">
        <f t="shared" si="17"/>
        <v>0</v>
      </c>
      <c r="G97" s="860">
        <f t="shared" si="17"/>
        <v>0</v>
      </c>
      <c r="H97" s="861">
        <f t="shared" si="17"/>
        <v>0</v>
      </c>
      <c r="I97" s="695">
        <f t="shared" si="17"/>
        <v>0</v>
      </c>
      <c r="J97" s="862" t="str">
        <f t="shared" si="17"/>
        <v>Romeria sp.</v>
      </c>
      <c r="K97" s="859">
        <f t="shared" si="17"/>
        <v>0</v>
      </c>
      <c r="L97" s="860">
        <f t="shared" si="17"/>
        <v>156.53234786572494</v>
      </c>
      <c r="M97" s="860">
        <f t="shared" si="17"/>
        <v>0</v>
      </c>
      <c r="N97" s="860">
        <f t="shared" si="17"/>
        <v>252.17663094180699</v>
      </c>
      <c r="O97" s="860">
        <f t="shared" si="17"/>
        <v>0</v>
      </c>
      <c r="P97" s="861">
        <f t="shared" si="17"/>
        <v>0</v>
      </c>
      <c r="Q97" s="695">
        <f t="shared" si="17"/>
        <v>0</v>
      </c>
      <c r="R97" s="862" t="str">
        <f t="shared" si="17"/>
        <v>Romeria sp.</v>
      </c>
      <c r="S97" s="859">
        <f t="shared" si="17"/>
        <v>0</v>
      </c>
      <c r="T97" s="860">
        <f t="shared" si="17"/>
        <v>0</v>
      </c>
      <c r="U97" s="860">
        <f t="shared" si="17"/>
        <v>0</v>
      </c>
      <c r="V97" s="860">
        <f t="shared" si="17"/>
        <v>1117.6240694439473</v>
      </c>
      <c r="W97" s="860">
        <f t="shared" si="17"/>
        <v>3907.3430764658506</v>
      </c>
      <c r="X97" s="861">
        <f t="shared" si="17"/>
        <v>0</v>
      </c>
      <c r="Y97" s="695">
        <f t="shared" si="17"/>
        <v>0</v>
      </c>
      <c r="Z97" s="862" t="str">
        <f t="shared" si="17"/>
        <v>Romeria sp.</v>
      </c>
      <c r="AA97" s="859">
        <f t="shared" si="17"/>
        <v>0</v>
      </c>
      <c r="AB97" s="860">
        <f t="shared" si="17"/>
        <v>0</v>
      </c>
      <c r="AC97" s="860">
        <f t="shared" si="17"/>
        <v>0</v>
      </c>
      <c r="AD97" s="860">
        <f t="shared" si="17"/>
        <v>1908.4224898362013</v>
      </c>
      <c r="AE97" s="860">
        <f t="shared" si="17"/>
        <v>4205.8186396245292</v>
      </c>
      <c r="AF97" s="861">
        <f t="shared" si="17"/>
        <v>5950.6448843989783</v>
      </c>
      <c r="AG97" s="695">
        <f t="shared" si="17"/>
        <v>0</v>
      </c>
      <c r="AH97" s="862" t="str">
        <f t="shared" si="17"/>
        <v>Romeria sp.</v>
      </c>
      <c r="AI97" s="859">
        <f t="shared" si="17"/>
        <v>0</v>
      </c>
      <c r="AJ97" s="860">
        <f t="shared" si="17"/>
        <v>0</v>
      </c>
      <c r="AK97" s="860">
        <f t="shared" si="17"/>
        <v>5822.8539855950767</v>
      </c>
      <c r="AL97" s="860">
        <f t="shared" si="17"/>
        <v>1826.756717731939</v>
      </c>
      <c r="AM97" s="860">
        <f t="shared" si="17"/>
        <v>4505.8030381514045</v>
      </c>
      <c r="AN97" s="861">
        <f t="shared" si="17"/>
        <v>3631.0097223740099</v>
      </c>
      <c r="AO97" s="695">
        <f t="shared" si="17"/>
        <v>0</v>
      </c>
      <c r="AP97" s="862" t="str">
        <f t="shared" si="17"/>
        <v>Romeria sp.</v>
      </c>
      <c r="AQ97" s="859">
        <f t="shared" si="17"/>
        <v>0</v>
      </c>
      <c r="AR97" s="860">
        <f t="shared" si="17"/>
        <v>57298.05156822571</v>
      </c>
      <c r="AS97" s="860">
        <f t="shared" si="17"/>
        <v>13059.937680140334</v>
      </c>
      <c r="AT97" s="860">
        <f t="shared" si="17"/>
        <v>2947.5289773817512</v>
      </c>
      <c r="AU97" s="860">
        <f t="shared" si="17"/>
        <v>694.68213209524436</v>
      </c>
      <c r="AV97" s="861">
        <f t="shared" si="17"/>
        <v>0</v>
      </c>
      <c r="AW97" s="695">
        <f t="shared" si="17"/>
        <v>0</v>
      </c>
      <c r="AX97" s="862" t="str">
        <f t="shared" si="17"/>
        <v>Romeria sp.</v>
      </c>
      <c r="AY97" s="851">
        <f t="shared" si="17"/>
        <v>0</v>
      </c>
      <c r="AZ97" s="852">
        <f t="shared" si="17"/>
        <v>4809.0104413446916</v>
      </c>
      <c r="BA97" s="852">
        <f t="shared" si="17"/>
        <v>21136.992129289723</v>
      </c>
      <c r="BB97" s="852">
        <f t="shared" si="17"/>
        <v>3187.8454737851671</v>
      </c>
      <c r="BC97" s="852">
        <f t="shared" si="17"/>
        <v>8555.6245898086509</v>
      </c>
      <c r="BD97" s="853">
        <f t="shared" si="17"/>
        <v>5424.2428652703056</v>
      </c>
    </row>
    <row r="98" spans="1:56" ht="14.4" thickBot="1"/>
    <row r="99" spans="1:56" s="682" customFormat="1" ht="15.75" customHeight="1" thickBot="1">
      <c r="A99" s="1207" t="s">
        <v>599</v>
      </c>
      <c r="B99" s="837"/>
      <c r="C99" s="1202" t="s">
        <v>592</v>
      </c>
      <c r="D99" s="1203"/>
      <c r="E99" s="1203"/>
      <c r="F99" s="1203"/>
      <c r="G99" s="1203"/>
      <c r="H99" s="1204"/>
      <c r="I99" s="881"/>
      <c r="J99" s="837"/>
      <c r="K99" s="1202" t="s">
        <v>376</v>
      </c>
      <c r="L99" s="1203"/>
      <c r="M99" s="1203"/>
      <c r="N99" s="1203"/>
      <c r="O99" s="1203"/>
      <c r="P99" s="1204"/>
      <c r="Q99" s="881"/>
      <c r="R99" s="837"/>
      <c r="S99" s="1202" t="s">
        <v>384</v>
      </c>
      <c r="T99" s="1203"/>
      <c r="U99" s="1203"/>
      <c r="V99" s="1203"/>
      <c r="W99" s="1203"/>
      <c r="X99" s="1204"/>
      <c r="Y99" s="881"/>
      <c r="Z99" s="837"/>
      <c r="AA99" s="1202" t="s">
        <v>391</v>
      </c>
      <c r="AB99" s="1203"/>
      <c r="AC99" s="1203"/>
      <c r="AD99" s="1203"/>
      <c r="AE99" s="1203"/>
      <c r="AF99" s="1204"/>
      <c r="AG99" s="881"/>
      <c r="AH99" s="837"/>
      <c r="AI99" s="1202" t="s">
        <v>399</v>
      </c>
      <c r="AJ99" s="1203"/>
      <c r="AK99" s="1203"/>
      <c r="AL99" s="1203"/>
      <c r="AM99" s="1203"/>
      <c r="AN99" s="1204"/>
      <c r="AO99" s="881"/>
      <c r="AP99" s="837"/>
      <c r="AQ99" s="1202" t="s">
        <v>406</v>
      </c>
      <c r="AR99" s="1203"/>
      <c r="AS99" s="1203"/>
      <c r="AT99" s="1203"/>
      <c r="AU99" s="1203"/>
      <c r="AV99" s="1204"/>
      <c r="AW99" s="881"/>
      <c r="AX99" s="837"/>
      <c r="AY99" s="1202" t="s">
        <v>414</v>
      </c>
      <c r="AZ99" s="1203"/>
      <c r="BA99" s="1203"/>
      <c r="BB99" s="1203"/>
      <c r="BC99" s="1203"/>
      <c r="BD99" s="1204"/>
    </row>
    <row r="100" spans="1:56" s="694" customFormat="1" ht="14.4" thickBot="1">
      <c r="A100" s="1207"/>
      <c r="B100" s="839"/>
      <c r="C100" s="885" t="s">
        <v>572</v>
      </c>
      <c r="D100" s="886" t="s">
        <v>573</v>
      </c>
      <c r="E100" s="886" t="s">
        <v>574</v>
      </c>
      <c r="F100" s="886" t="s">
        <v>575</v>
      </c>
      <c r="G100" s="886" t="s">
        <v>576</v>
      </c>
      <c r="H100" s="887" t="s">
        <v>577</v>
      </c>
      <c r="I100" s="695"/>
      <c r="J100" s="839"/>
      <c r="K100" s="885" t="s">
        <v>572</v>
      </c>
      <c r="L100" s="886" t="s">
        <v>573</v>
      </c>
      <c r="M100" s="886" t="s">
        <v>574</v>
      </c>
      <c r="N100" s="886" t="s">
        <v>575</v>
      </c>
      <c r="O100" s="886" t="s">
        <v>576</v>
      </c>
      <c r="P100" s="887" t="s">
        <v>577</v>
      </c>
      <c r="Q100" s="695"/>
      <c r="R100" s="839"/>
      <c r="S100" s="885" t="s">
        <v>572</v>
      </c>
      <c r="T100" s="886" t="s">
        <v>573</v>
      </c>
      <c r="U100" s="886" t="s">
        <v>574</v>
      </c>
      <c r="V100" s="886" t="s">
        <v>575</v>
      </c>
      <c r="W100" s="886" t="s">
        <v>576</v>
      </c>
      <c r="X100" s="887" t="s">
        <v>577</v>
      </c>
      <c r="Y100" s="695"/>
      <c r="Z100" s="839"/>
      <c r="AA100" s="885" t="s">
        <v>572</v>
      </c>
      <c r="AB100" s="886" t="s">
        <v>573</v>
      </c>
      <c r="AC100" s="886" t="s">
        <v>574</v>
      </c>
      <c r="AD100" s="886" t="s">
        <v>575</v>
      </c>
      <c r="AE100" s="886" t="s">
        <v>576</v>
      </c>
      <c r="AF100" s="887" t="s">
        <v>577</v>
      </c>
      <c r="AG100" s="695"/>
      <c r="AH100" s="839"/>
      <c r="AI100" s="885" t="s">
        <v>572</v>
      </c>
      <c r="AJ100" s="886" t="s">
        <v>573</v>
      </c>
      <c r="AK100" s="886" t="s">
        <v>574</v>
      </c>
      <c r="AL100" s="886" t="s">
        <v>575</v>
      </c>
      <c r="AM100" s="886" t="s">
        <v>576</v>
      </c>
      <c r="AN100" s="887" t="s">
        <v>577</v>
      </c>
      <c r="AO100" s="695"/>
      <c r="AP100" s="839"/>
      <c r="AQ100" s="885" t="s">
        <v>572</v>
      </c>
      <c r="AR100" s="886" t="s">
        <v>573</v>
      </c>
      <c r="AS100" s="886" t="s">
        <v>574</v>
      </c>
      <c r="AT100" s="886" t="s">
        <v>575</v>
      </c>
      <c r="AU100" s="886" t="s">
        <v>576</v>
      </c>
      <c r="AV100" s="887" t="s">
        <v>577</v>
      </c>
      <c r="AW100" s="695"/>
      <c r="AX100" s="839"/>
      <c r="AY100" s="885" t="s">
        <v>572</v>
      </c>
      <c r="AZ100" s="886" t="s">
        <v>573</v>
      </c>
      <c r="BA100" s="886" t="s">
        <v>574</v>
      </c>
      <c r="BB100" s="886" t="s">
        <v>575</v>
      </c>
      <c r="BC100" s="886" t="s">
        <v>576</v>
      </c>
      <c r="BD100" s="887" t="s">
        <v>577</v>
      </c>
    </row>
    <row r="101" spans="1:56" s="694" customFormat="1">
      <c r="A101" s="1207"/>
      <c r="B101" s="882" t="s">
        <v>578</v>
      </c>
      <c r="C101" s="888">
        <v>15</v>
      </c>
      <c r="D101" s="867">
        <v>13</v>
      </c>
      <c r="E101" s="867">
        <v>19</v>
      </c>
      <c r="F101" s="867">
        <v>19</v>
      </c>
      <c r="G101" s="867">
        <v>15</v>
      </c>
      <c r="H101" s="868">
        <v>16</v>
      </c>
      <c r="I101" s="695"/>
      <c r="J101" s="882" t="s">
        <v>578</v>
      </c>
      <c r="K101" s="888">
        <v>16</v>
      </c>
      <c r="L101" s="867">
        <v>20</v>
      </c>
      <c r="M101" s="867">
        <v>19</v>
      </c>
      <c r="N101" s="867">
        <v>19</v>
      </c>
      <c r="O101" s="867">
        <v>22</v>
      </c>
      <c r="P101" s="868">
        <v>18</v>
      </c>
      <c r="Q101" s="695"/>
      <c r="R101" s="882" t="s">
        <v>578</v>
      </c>
      <c r="S101" s="888">
        <v>14</v>
      </c>
      <c r="T101" s="867">
        <v>20</v>
      </c>
      <c r="U101" s="867">
        <v>18</v>
      </c>
      <c r="V101" s="867">
        <v>23</v>
      </c>
      <c r="W101" s="867">
        <v>20</v>
      </c>
      <c r="X101" s="868">
        <v>21</v>
      </c>
      <c r="Y101" s="695"/>
      <c r="Z101" s="882" t="s">
        <v>578</v>
      </c>
      <c r="AA101" s="888">
        <v>11</v>
      </c>
      <c r="AB101" s="867">
        <v>19</v>
      </c>
      <c r="AC101" s="867">
        <v>19</v>
      </c>
      <c r="AD101" s="867">
        <v>23</v>
      </c>
      <c r="AE101" s="867">
        <v>21</v>
      </c>
      <c r="AF101" s="868">
        <v>20</v>
      </c>
      <c r="AG101" s="695"/>
      <c r="AH101" s="882" t="s">
        <v>578</v>
      </c>
      <c r="AI101" s="888">
        <v>12</v>
      </c>
      <c r="AJ101" s="867">
        <v>11</v>
      </c>
      <c r="AK101" s="867">
        <v>15</v>
      </c>
      <c r="AL101" s="867">
        <v>18</v>
      </c>
      <c r="AM101" s="867">
        <v>12</v>
      </c>
      <c r="AN101" s="868">
        <v>17</v>
      </c>
      <c r="AO101" s="695"/>
      <c r="AP101" s="882" t="s">
        <v>578</v>
      </c>
      <c r="AQ101" s="888">
        <v>13</v>
      </c>
      <c r="AR101" s="867">
        <v>17</v>
      </c>
      <c r="AS101" s="867">
        <v>21</v>
      </c>
      <c r="AT101" s="867">
        <v>19</v>
      </c>
      <c r="AU101" s="867">
        <v>15</v>
      </c>
      <c r="AV101" s="868">
        <v>21</v>
      </c>
      <c r="AW101" s="695"/>
      <c r="AX101" s="882" t="s">
        <v>578</v>
      </c>
      <c r="AY101" s="888">
        <v>9</v>
      </c>
      <c r="AZ101" s="867">
        <v>15</v>
      </c>
      <c r="BA101" s="867">
        <v>16</v>
      </c>
      <c r="BB101" s="867">
        <v>16</v>
      </c>
      <c r="BC101" s="867">
        <v>12</v>
      </c>
      <c r="BD101" s="868">
        <v>15</v>
      </c>
    </row>
    <row r="102" spans="1:56" s="694" customFormat="1">
      <c r="A102" s="1207"/>
      <c r="B102" s="883" t="s">
        <v>579</v>
      </c>
      <c r="C102" s="889">
        <v>5046.6400000000003</v>
      </c>
      <c r="D102" s="870">
        <v>7996.38</v>
      </c>
      <c r="E102" s="870">
        <v>6076.23</v>
      </c>
      <c r="F102" s="870">
        <v>233843.08</v>
      </c>
      <c r="G102" s="870">
        <v>13896.42</v>
      </c>
      <c r="H102" s="871">
        <v>30393.74</v>
      </c>
      <c r="I102" s="695"/>
      <c r="J102" s="883" t="s">
        <v>579</v>
      </c>
      <c r="K102" s="889">
        <v>5091.7700000000004</v>
      </c>
      <c r="L102" s="870">
        <v>10497.07</v>
      </c>
      <c r="M102" s="870">
        <v>15015.24</v>
      </c>
      <c r="N102" s="870">
        <v>31028.02</v>
      </c>
      <c r="O102" s="870">
        <v>27046.06</v>
      </c>
      <c r="P102" s="871">
        <v>16197.76</v>
      </c>
      <c r="Q102" s="695"/>
      <c r="R102" s="883" t="s">
        <v>579</v>
      </c>
      <c r="S102" s="889">
        <v>6040.07</v>
      </c>
      <c r="T102" s="870">
        <v>560359.01</v>
      </c>
      <c r="U102" s="870">
        <v>14566.16</v>
      </c>
      <c r="V102" s="870">
        <v>38238.9</v>
      </c>
      <c r="W102" s="870">
        <v>28740.35</v>
      </c>
      <c r="X102" s="871">
        <v>19566.2</v>
      </c>
      <c r="Y102" s="695"/>
      <c r="Z102" s="883" t="s">
        <v>579</v>
      </c>
      <c r="AA102" s="889">
        <v>3880.16</v>
      </c>
      <c r="AB102" s="870">
        <v>3277.06</v>
      </c>
      <c r="AC102" s="870">
        <v>12525.38</v>
      </c>
      <c r="AD102" s="870">
        <v>41441.31</v>
      </c>
      <c r="AE102" s="870">
        <v>28576.02</v>
      </c>
      <c r="AF102" s="871">
        <v>38106.28</v>
      </c>
      <c r="AG102" s="695"/>
      <c r="AH102" s="883" t="s">
        <v>579</v>
      </c>
      <c r="AI102" s="889">
        <v>4365.43</v>
      </c>
      <c r="AJ102" s="870">
        <v>4588</v>
      </c>
      <c r="AK102" s="870">
        <v>4852.3900000000003</v>
      </c>
      <c r="AL102" s="870">
        <v>8928.2900000000009</v>
      </c>
      <c r="AM102" s="870">
        <v>18945.05</v>
      </c>
      <c r="AN102" s="871">
        <v>37350.58</v>
      </c>
      <c r="AO102" s="695"/>
      <c r="AP102" s="883" t="s">
        <v>579</v>
      </c>
      <c r="AQ102" s="889">
        <v>5294.69</v>
      </c>
      <c r="AR102" s="870">
        <v>46280.74</v>
      </c>
      <c r="AS102" s="870">
        <v>30403.18</v>
      </c>
      <c r="AT102" s="870">
        <v>145228.26999999999</v>
      </c>
      <c r="AU102" s="870">
        <v>16759.21</v>
      </c>
      <c r="AV102" s="871">
        <v>22264.73</v>
      </c>
      <c r="AW102" s="695"/>
      <c r="AX102" s="883" t="s">
        <v>579</v>
      </c>
      <c r="AY102" s="889">
        <v>3417.54</v>
      </c>
      <c r="AZ102" s="870">
        <v>32069.96</v>
      </c>
      <c r="BA102" s="870">
        <v>24935.94</v>
      </c>
      <c r="BB102" s="870">
        <v>47280.47</v>
      </c>
      <c r="BC102" s="870">
        <v>18604.05</v>
      </c>
      <c r="BD102" s="871">
        <v>44108.13</v>
      </c>
    </row>
    <row r="103" spans="1:56" s="694" customFormat="1">
      <c r="A103" s="1207"/>
      <c r="B103" s="883" t="s">
        <v>580</v>
      </c>
      <c r="C103" s="889">
        <v>0.12429999999999999</v>
      </c>
      <c r="D103" s="870">
        <v>0.13900000000000001</v>
      </c>
      <c r="E103" s="870">
        <v>0.1057</v>
      </c>
      <c r="F103" s="870">
        <v>0.2681</v>
      </c>
      <c r="G103" s="870">
        <v>0.12790000000000001</v>
      </c>
      <c r="H103" s="871">
        <v>0.1031</v>
      </c>
      <c r="I103" s="695"/>
      <c r="J103" s="883" t="s">
        <v>580</v>
      </c>
      <c r="K103" s="889">
        <v>0.1186</v>
      </c>
      <c r="L103" s="870">
        <v>0.1065</v>
      </c>
      <c r="M103" s="870">
        <v>9.2789999999999997E-2</v>
      </c>
      <c r="N103" s="870">
        <v>0.1047</v>
      </c>
      <c r="O103" s="870">
        <v>8.4260000000000002E-2</v>
      </c>
      <c r="P103" s="871">
        <v>9.8460000000000006E-2</v>
      </c>
      <c r="Q103" s="695"/>
      <c r="R103" s="883" t="s">
        <v>580</v>
      </c>
      <c r="S103" s="889">
        <v>0.1424</v>
      </c>
      <c r="T103" s="870">
        <v>0.1084</v>
      </c>
      <c r="U103" s="870">
        <v>0.11609999999999999</v>
      </c>
      <c r="V103" s="870">
        <v>8.856E-2</v>
      </c>
      <c r="W103" s="870">
        <v>8.4370000000000001E-2</v>
      </c>
      <c r="X103" s="871">
        <v>0.13650000000000001</v>
      </c>
      <c r="Y103" s="695"/>
      <c r="Z103" s="883" t="s">
        <v>580</v>
      </c>
      <c r="AA103" s="889">
        <v>0.1991</v>
      </c>
      <c r="AB103" s="870">
        <v>0.1628</v>
      </c>
      <c r="AC103" s="870">
        <v>0.1222</v>
      </c>
      <c r="AD103" s="870">
        <v>9.2710000000000001E-2</v>
      </c>
      <c r="AE103" s="870">
        <v>0.10299999999999999</v>
      </c>
      <c r="AF103" s="871">
        <v>0.13189999999999999</v>
      </c>
      <c r="AG103" s="695"/>
      <c r="AH103" s="883" t="s">
        <v>580</v>
      </c>
      <c r="AI103" s="889">
        <v>0.14019999999999999</v>
      </c>
      <c r="AJ103" s="870">
        <v>0.20669999999999999</v>
      </c>
      <c r="AK103" s="870">
        <v>0.1114</v>
      </c>
      <c r="AL103" s="870">
        <v>0.1648</v>
      </c>
      <c r="AM103" s="870">
        <v>0.2132</v>
      </c>
      <c r="AN103" s="871">
        <v>0.17979999999999999</v>
      </c>
      <c r="AO103" s="695"/>
      <c r="AP103" s="883" t="s">
        <v>580</v>
      </c>
      <c r="AQ103" s="889">
        <v>0.2087</v>
      </c>
      <c r="AR103" s="870">
        <v>9.7890000000000005E-2</v>
      </c>
      <c r="AS103" s="870">
        <v>0.13020000000000001</v>
      </c>
      <c r="AT103" s="870">
        <v>0.1426</v>
      </c>
      <c r="AU103" s="870">
        <v>0.14019999999999999</v>
      </c>
      <c r="AV103" s="871">
        <v>0.17630000000000001</v>
      </c>
      <c r="AW103" s="695"/>
      <c r="AX103" s="883" t="s">
        <v>580</v>
      </c>
      <c r="AY103" s="889">
        <v>0.22839999999999999</v>
      </c>
      <c r="AZ103" s="870">
        <v>0.12230000000000001</v>
      </c>
      <c r="BA103" s="870">
        <v>0.13689999999999999</v>
      </c>
      <c r="BB103" s="870">
        <v>0.13300000000000001</v>
      </c>
      <c r="BC103" s="870">
        <v>0.13750000000000001</v>
      </c>
      <c r="BD103" s="871">
        <v>0.13850000000000001</v>
      </c>
    </row>
    <row r="104" spans="1:56" s="694" customFormat="1">
      <c r="A104" s="1207"/>
      <c r="B104" s="883" t="s">
        <v>581</v>
      </c>
      <c r="C104" s="889">
        <v>0.87570000000000003</v>
      </c>
      <c r="D104" s="870">
        <v>0.86099999999999999</v>
      </c>
      <c r="E104" s="870">
        <v>0.89429999999999998</v>
      </c>
      <c r="F104" s="870">
        <v>0.7319</v>
      </c>
      <c r="G104" s="870">
        <v>0.87209999999999999</v>
      </c>
      <c r="H104" s="871">
        <v>0.89690000000000003</v>
      </c>
      <c r="I104" s="695"/>
      <c r="J104" s="883" t="s">
        <v>581</v>
      </c>
      <c r="K104" s="889">
        <v>0.88139999999999996</v>
      </c>
      <c r="L104" s="870">
        <v>0.89349999999999996</v>
      </c>
      <c r="M104" s="870">
        <v>0.90720000000000001</v>
      </c>
      <c r="N104" s="870">
        <v>0.89529999999999998</v>
      </c>
      <c r="O104" s="870">
        <v>0.91569999999999996</v>
      </c>
      <c r="P104" s="871">
        <v>0.90149999999999997</v>
      </c>
      <c r="Q104" s="695"/>
      <c r="R104" s="883" t="s">
        <v>581</v>
      </c>
      <c r="S104" s="889">
        <v>0.85760000000000003</v>
      </c>
      <c r="T104" s="870">
        <v>0.89159999999999995</v>
      </c>
      <c r="U104" s="870">
        <v>0.88390000000000002</v>
      </c>
      <c r="V104" s="870">
        <v>0.91139999999999999</v>
      </c>
      <c r="W104" s="870">
        <v>0.91559999999999997</v>
      </c>
      <c r="X104" s="871">
        <v>0.86350000000000005</v>
      </c>
      <c r="Y104" s="695"/>
      <c r="Z104" s="883" t="s">
        <v>581</v>
      </c>
      <c r="AA104" s="889">
        <v>0.80089999999999995</v>
      </c>
      <c r="AB104" s="870">
        <v>0.83720000000000006</v>
      </c>
      <c r="AC104" s="870">
        <v>0.87780000000000002</v>
      </c>
      <c r="AD104" s="870">
        <v>0.9073</v>
      </c>
      <c r="AE104" s="870">
        <v>0.89700000000000002</v>
      </c>
      <c r="AF104" s="871">
        <v>0.86809999999999998</v>
      </c>
      <c r="AG104" s="695"/>
      <c r="AH104" s="883" t="s">
        <v>581</v>
      </c>
      <c r="AI104" s="889">
        <v>0.85980000000000001</v>
      </c>
      <c r="AJ104" s="870">
        <v>0.79330000000000001</v>
      </c>
      <c r="AK104" s="870">
        <v>0.88859999999999995</v>
      </c>
      <c r="AL104" s="870">
        <v>0.83520000000000005</v>
      </c>
      <c r="AM104" s="870">
        <v>0.78680000000000005</v>
      </c>
      <c r="AN104" s="871">
        <v>0.82020000000000004</v>
      </c>
      <c r="AO104" s="695"/>
      <c r="AP104" s="883" t="s">
        <v>581</v>
      </c>
      <c r="AQ104" s="889">
        <v>0.7913</v>
      </c>
      <c r="AR104" s="870">
        <v>0.90210000000000001</v>
      </c>
      <c r="AS104" s="870">
        <v>0.86980000000000002</v>
      </c>
      <c r="AT104" s="870">
        <v>0.85740000000000005</v>
      </c>
      <c r="AU104" s="870">
        <v>0.85980000000000001</v>
      </c>
      <c r="AV104" s="871">
        <v>0.82369999999999999</v>
      </c>
      <c r="AW104" s="695"/>
      <c r="AX104" s="883" t="s">
        <v>581</v>
      </c>
      <c r="AY104" s="889">
        <v>0.77159999999999995</v>
      </c>
      <c r="AZ104" s="870">
        <v>0.87770000000000004</v>
      </c>
      <c r="BA104" s="870">
        <v>0.86309999999999998</v>
      </c>
      <c r="BB104" s="870">
        <v>0.86699999999999999</v>
      </c>
      <c r="BC104" s="870">
        <v>0.86250000000000004</v>
      </c>
      <c r="BD104" s="871">
        <v>0.86150000000000004</v>
      </c>
    </row>
    <row r="105" spans="1:56" s="694" customFormat="1">
      <c r="A105" s="1207"/>
      <c r="B105" s="883" t="s">
        <v>582</v>
      </c>
      <c r="C105" s="889">
        <v>2.3180000000000001</v>
      </c>
      <c r="D105" s="870">
        <v>2.1459999999999999</v>
      </c>
      <c r="E105" s="870">
        <v>2.5049999999999999</v>
      </c>
      <c r="F105" s="870">
        <v>1.552</v>
      </c>
      <c r="G105" s="870">
        <v>2.2959999999999998</v>
      </c>
      <c r="H105" s="871">
        <v>2.46</v>
      </c>
      <c r="I105" s="695"/>
      <c r="J105" s="883" t="s">
        <v>582</v>
      </c>
      <c r="K105" s="889">
        <v>2.4089999999999998</v>
      </c>
      <c r="L105" s="870">
        <v>2.508</v>
      </c>
      <c r="M105" s="870">
        <v>2.5840000000000001</v>
      </c>
      <c r="N105" s="870">
        <v>2.4910000000000001</v>
      </c>
      <c r="O105" s="870">
        <v>2.702</v>
      </c>
      <c r="P105" s="871">
        <v>2.516</v>
      </c>
      <c r="Q105" s="695"/>
      <c r="R105" s="883" t="s">
        <v>582</v>
      </c>
      <c r="S105" s="889">
        <v>2.1909999999999998</v>
      </c>
      <c r="T105" s="870">
        <v>2.5030000000000001</v>
      </c>
      <c r="U105" s="870">
        <v>2.4350000000000001</v>
      </c>
      <c r="V105" s="870">
        <v>2.7320000000000002</v>
      </c>
      <c r="W105" s="870">
        <v>2.6520000000000001</v>
      </c>
      <c r="X105" s="871">
        <v>2.3570000000000002</v>
      </c>
      <c r="Y105" s="695"/>
      <c r="Z105" s="883" t="s">
        <v>582</v>
      </c>
      <c r="AA105" s="889">
        <v>1.929</v>
      </c>
      <c r="AB105" s="870">
        <v>2.1909999999999998</v>
      </c>
      <c r="AC105" s="870">
        <v>2.4359999999999999</v>
      </c>
      <c r="AD105" s="870">
        <v>2.6960000000000002</v>
      </c>
      <c r="AE105" s="870">
        <v>2.5710000000000002</v>
      </c>
      <c r="AF105" s="871">
        <v>2.4060000000000001</v>
      </c>
      <c r="AG105" s="695"/>
      <c r="AH105" s="883" t="s">
        <v>582</v>
      </c>
      <c r="AI105" s="889">
        <v>2.2029999999999998</v>
      </c>
      <c r="AJ105" s="870">
        <v>1.87</v>
      </c>
      <c r="AK105" s="870">
        <v>2.395</v>
      </c>
      <c r="AL105" s="870">
        <v>2.33</v>
      </c>
      <c r="AM105" s="870">
        <v>1.927</v>
      </c>
      <c r="AN105" s="871">
        <v>2.198</v>
      </c>
      <c r="AO105" s="695"/>
      <c r="AP105" s="883" t="s">
        <v>582</v>
      </c>
      <c r="AQ105" s="889">
        <v>1.948</v>
      </c>
      <c r="AR105" s="870">
        <v>2.5</v>
      </c>
      <c r="AS105" s="870">
        <v>2.4409999999999998</v>
      </c>
      <c r="AT105" s="870">
        <v>2.3730000000000002</v>
      </c>
      <c r="AU105" s="870">
        <v>2.2490000000000001</v>
      </c>
      <c r="AV105" s="871">
        <v>2.2759999999999998</v>
      </c>
      <c r="AW105" s="695"/>
      <c r="AX105" s="883" t="s">
        <v>582</v>
      </c>
      <c r="AY105" s="889">
        <v>1.712</v>
      </c>
      <c r="AZ105" s="870">
        <v>2.3519999999999999</v>
      </c>
      <c r="BA105" s="870">
        <v>2.2789999999999999</v>
      </c>
      <c r="BB105" s="870">
        <v>2.3620000000000001</v>
      </c>
      <c r="BC105" s="870">
        <v>2.21</v>
      </c>
      <c r="BD105" s="871">
        <v>2.2639999999999998</v>
      </c>
    </row>
    <row r="106" spans="1:56" s="694" customFormat="1">
      <c r="A106" s="1207"/>
      <c r="B106" s="883" t="s">
        <v>583</v>
      </c>
      <c r="C106" s="889">
        <v>0.67669999999999997</v>
      </c>
      <c r="D106" s="870">
        <v>0.65780000000000005</v>
      </c>
      <c r="E106" s="870">
        <v>0.64429999999999998</v>
      </c>
      <c r="F106" s="870">
        <v>0.2485</v>
      </c>
      <c r="G106" s="870">
        <v>0.66249999999999998</v>
      </c>
      <c r="H106" s="871">
        <v>0.73170000000000002</v>
      </c>
      <c r="I106" s="695"/>
      <c r="J106" s="883" t="s">
        <v>583</v>
      </c>
      <c r="K106" s="889">
        <v>0.69530000000000003</v>
      </c>
      <c r="L106" s="870">
        <v>0.61380000000000001</v>
      </c>
      <c r="M106" s="870">
        <v>0.69710000000000005</v>
      </c>
      <c r="N106" s="870">
        <v>0.63549999999999995</v>
      </c>
      <c r="O106" s="870">
        <v>0.6774</v>
      </c>
      <c r="P106" s="871">
        <v>0.68779999999999997</v>
      </c>
      <c r="Q106" s="695"/>
      <c r="R106" s="883" t="s">
        <v>583</v>
      </c>
      <c r="S106" s="889">
        <v>0.63900000000000001</v>
      </c>
      <c r="T106" s="870">
        <v>0.61099999999999999</v>
      </c>
      <c r="U106" s="870">
        <v>0.63449999999999995</v>
      </c>
      <c r="V106" s="870">
        <v>0.66810000000000003</v>
      </c>
      <c r="W106" s="870">
        <v>0.70899999999999996</v>
      </c>
      <c r="X106" s="871">
        <v>0.50290000000000001</v>
      </c>
      <c r="Y106" s="695"/>
      <c r="Z106" s="883" t="s">
        <v>583</v>
      </c>
      <c r="AA106" s="889">
        <v>0.62570000000000003</v>
      </c>
      <c r="AB106" s="870">
        <v>0.4708</v>
      </c>
      <c r="AC106" s="870">
        <v>0.60170000000000001</v>
      </c>
      <c r="AD106" s="870">
        <v>0.64419999999999999</v>
      </c>
      <c r="AE106" s="870">
        <v>0.62260000000000004</v>
      </c>
      <c r="AF106" s="871">
        <v>0.55469999999999997</v>
      </c>
      <c r="AG106" s="695"/>
      <c r="AH106" s="883" t="s">
        <v>583</v>
      </c>
      <c r="AI106" s="889">
        <v>0.75409999999999999</v>
      </c>
      <c r="AJ106" s="870">
        <v>0.58979999999999999</v>
      </c>
      <c r="AK106" s="870">
        <v>0.73119999999999996</v>
      </c>
      <c r="AL106" s="870">
        <v>0.57120000000000004</v>
      </c>
      <c r="AM106" s="870">
        <v>0.5726</v>
      </c>
      <c r="AN106" s="871">
        <v>0.52959999999999996</v>
      </c>
      <c r="AO106" s="695"/>
      <c r="AP106" s="883" t="s">
        <v>583</v>
      </c>
      <c r="AQ106" s="889">
        <v>0.53939999999999999</v>
      </c>
      <c r="AR106" s="870">
        <v>0.71630000000000005</v>
      </c>
      <c r="AS106" s="870">
        <v>0.54700000000000004</v>
      </c>
      <c r="AT106" s="870">
        <v>0.56469999999999998</v>
      </c>
      <c r="AU106" s="870">
        <v>0.63219999999999998</v>
      </c>
      <c r="AV106" s="871">
        <v>0.4637</v>
      </c>
      <c r="AW106" s="695"/>
      <c r="AX106" s="883" t="s">
        <v>583</v>
      </c>
      <c r="AY106" s="889">
        <v>0.61580000000000001</v>
      </c>
      <c r="AZ106" s="870">
        <v>0.70030000000000003</v>
      </c>
      <c r="BA106" s="870">
        <v>0.61029999999999995</v>
      </c>
      <c r="BB106" s="870">
        <v>0.6633</v>
      </c>
      <c r="BC106" s="870">
        <v>0.75949999999999995</v>
      </c>
      <c r="BD106" s="871">
        <v>0.64139999999999997</v>
      </c>
    </row>
    <row r="107" spans="1:56" s="694" customFormat="1">
      <c r="A107" s="1207"/>
      <c r="B107" s="883" t="s">
        <v>584</v>
      </c>
      <c r="C107" s="889">
        <v>2.3079999999999998</v>
      </c>
      <c r="D107" s="870">
        <v>2.141</v>
      </c>
      <c r="E107" s="870">
        <v>2.4950000000000001</v>
      </c>
      <c r="F107" s="870">
        <v>1.552</v>
      </c>
      <c r="G107" s="870">
        <v>2.2919999999999998</v>
      </c>
      <c r="H107" s="871">
        <v>2.4580000000000002</v>
      </c>
      <c r="I107" s="695"/>
      <c r="J107" s="883" t="s">
        <v>584</v>
      </c>
      <c r="K107" s="889">
        <v>2.399</v>
      </c>
      <c r="L107" s="870">
        <v>2.5009999999999999</v>
      </c>
      <c r="M107" s="870">
        <v>2.5790000000000002</v>
      </c>
      <c r="N107" s="870">
        <v>2.4889999999999999</v>
      </c>
      <c r="O107" s="870">
        <v>2.698</v>
      </c>
      <c r="P107" s="871">
        <v>2.512</v>
      </c>
      <c r="Q107" s="695"/>
      <c r="R107" s="883" t="s">
        <v>584</v>
      </c>
      <c r="S107" s="889">
        <v>2.1840000000000002</v>
      </c>
      <c r="T107" s="870">
        <v>2.5030000000000001</v>
      </c>
      <c r="U107" s="870">
        <v>2.431</v>
      </c>
      <c r="V107" s="870">
        <v>2.73</v>
      </c>
      <c r="W107" s="870">
        <v>2.649</v>
      </c>
      <c r="X107" s="871">
        <v>2.3530000000000002</v>
      </c>
      <c r="Y107" s="695"/>
      <c r="Z107" s="883" t="s">
        <v>584</v>
      </c>
      <c r="AA107" s="889">
        <v>1.92</v>
      </c>
      <c r="AB107" s="870">
        <v>2.1749999999999998</v>
      </c>
      <c r="AC107" s="870">
        <v>2.431</v>
      </c>
      <c r="AD107" s="870">
        <v>2.6930000000000001</v>
      </c>
      <c r="AE107" s="870">
        <v>2.5680000000000001</v>
      </c>
      <c r="AF107" s="871">
        <v>2.4039999999999999</v>
      </c>
      <c r="AG107" s="695"/>
      <c r="AH107" s="883" t="s">
        <v>584</v>
      </c>
      <c r="AI107" s="889">
        <v>2.194</v>
      </c>
      <c r="AJ107" s="870">
        <v>1.8620000000000001</v>
      </c>
      <c r="AK107" s="870">
        <v>2.3849999999999998</v>
      </c>
      <c r="AL107" s="870">
        <v>2.323</v>
      </c>
      <c r="AM107" s="870">
        <v>1.925</v>
      </c>
      <c r="AN107" s="871">
        <v>2.1960000000000002</v>
      </c>
      <c r="AO107" s="695"/>
      <c r="AP107" s="883" t="s">
        <v>584</v>
      </c>
      <c r="AQ107" s="889">
        <v>1.94</v>
      </c>
      <c r="AR107" s="870">
        <v>2.4980000000000002</v>
      </c>
      <c r="AS107" s="870">
        <v>2.4380000000000002</v>
      </c>
      <c r="AT107" s="870">
        <v>2.3719999999999999</v>
      </c>
      <c r="AU107" s="870">
        <v>2.246</v>
      </c>
      <c r="AV107" s="871">
        <v>2.2719999999999998</v>
      </c>
      <c r="AW107" s="695"/>
      <c r="AX107" s="883" t="s">
        <v>584</v>
      </c>
      <c r="AY107" s="889">
        <v>1.704</v>
      </c>
      <c r="AZ107" s="870">
        <v>2.35</v>
      </c>
      <c r="BA107" s="870">
        <v>2.2759999999999998</v>
      </c>
      <c r="BB107" s="870">
        <v>2.3610000000000002</v>
      </c>
      <c r="BC107" s="870">
        <v>2.2069999999999999</v>
      </c>
      <c r="BD107" s="871">
        <v>2.2629999999999999</v>
      </c>
    </row>
    <row r="108" spans="1:56" s="694" customFormat="1">
      <c r="A108" s="1207"/>
      <c r="B108" s="883" t="s">
        <v>585</v>
      </c>
      <c r="C108" s="889">
        <v>0.21110000000000001</v>
      </c>
      <c r="D108" s="870">
        <v>0.1454</v>
      </c>
      <c r="E108" s="870">
        <v>0.2437</v>
      </c>
      <c r="F108" s="870">
        <v>3.9289999999999999E-2</v>
      </c>
      <c r="G108" s="870">
        <v>0.12720000000000001</v>
      </c>
      <c r="H108" s="871">
        <v>9.178E-2</v>
      </c>
      <c r="I108" s="695"/>
      <c r="J108" s="883" t="s">
        <v>585</v>
      </c>
      <c r="K108" s="889">
        <v>0.22420000000000001</v>
      </c>
      <c r="L108" s="870">
        <v>0.19520000000000001</v>
      </c>
      <c r="M108" s="870">
        <v>0.15509999999999999</v>
      </c>
      <c r="N108" s="870">
        <v>0.1079</v>
      </c>
      <c r="O108" s="870">
        <v>0.1338</v>
      </c>
      <c r="P108" s="871">
        <v>0.1414</v>
      </c>
      <c r="Q108" s="695"/>
      <c r="R108" s="883" t="s">
        <v>585</v>
      </c>
      <c r="S108" s="889">
        <v>0.18010000000000001</v>
      </c>
      <c r="T108" s="870">
        <v>2.6720000000000001E-2</v>
      </c>
      <c r="U108" s="870">
        <v>0.14910000000000001</v>
      </c>
      <c r="V108" s="870">
        <v>0.1176</v>
      </c>
      <c r="W108" s="870">
        <v>0.11799999999999999</v>
      </c>
      <c r="X108" s="871">
        <v>0.15010000000000001</v>
      </c>
      <c r="Y108" s="695"/>
      <c r="Z108" s="883" t="s">
        <v>585</v>
      </c>
      <c r="AA108" s="889">
        <v>0.17660000000000001</v>
      </c>
      <c r="AB108" s="870">
        <v>0.33189999999999997</v>
      </c>
      <c r="AC108" s="870">
        <v>0.16980000000000001</v>
      </c>
      <c r="AD108" s="870">
        <v>0.113</v>
      </c>
      <c r="AE108" s="870">
        <v>0.1242</v>
      </c>
      <c r="AF108" s="871">
        <v>0.10249999999999999</v>
      </c>
      <c r="AG108" s="695"/>
      <c r="AH108" s="883" t="s">
        <v>585</v>
      </c>
      <c r="AI108" s="889">
        <v>0.18160000000000001</v>
      </c>
      <c r="AJ108" s="870">
        <v>0.16239999999999999</v>
      </c>
      <c r="AK108" s="870">
        <v>0.21529999999999999</v>
      </c>
      <c r="AL108" s="870">
        <v>0.1905</v>
      </c>
      <c r="AM108" s="870">
        <v>8.7179999999999994E-2</v>
      </c>
      <c r="AN108" s="871">
        <v>8.7959999999999997E-2</v>
      </c>
      <c r="AO108" s="695"/>
      <c r="AP108" s="883" t="s">
        <v>585</v>
      </c>
      <c r="AQ108" s="889">
        <v>0.1787</v>
      </c>
      <c r="AR108" s="870">
        <v>7.9020000000000007E-2</v>
      </c>
      <c r="AS108" s="870">
        <v>0.12039999999999999</v>
      </c>
      <c r="AT108" s="870">
        <v>4.9860000000000002E-2</v>
      </c>
      <c r="AU108" s="870">
        <v>0.1159</v>
      </c>
      <c r="AV108" s="871">
        <v>0.14069999999999999</v>
      </c>
      <c r="AW108" s="695"/>
      <c r="AX108" s="883" t="s">
        <v>585</v>
      </c>
      <c r="AY108" s="889">
        <v>0.154</v>
      </c>
      <c r="AZ108" s="870">
        <v>8.3760000000000001E-2</v>
      </c>
      <c r="BA108" s="870">
        <v>0.1013</v>
      </c>
      <c r="BB108" s="870">
        <v>7.3580000000000007E-2</v>
      </c>
      <c r="BC108" s="870">
        <v>8.7980000000000003E-2</v>
      </c>
      <c r="BD108" s="871">
        <v>7.1419999999999997E-2</v>
      </c>
    </row>
    <row r="109" spans="1:56" s="694" customFormat="1">
      <c r="A109" s="1207"/>
      <c r="B109" s="883" t="s">
        <v>586</v>
      </c>
      <c r="C109" s="889">
        <v>1.6419999999999999</v>
      </c>
      <c r="D109" s="870">
        <v>1.335</v>
      </c>
      <c r="E109" s="870">
        <v>2.0659999999999998</v>
      </c>
      <c r="F109" s="870">
        <v>1.456</v>
      </c>
      <c r="G109" s="870">
        <v>1.468</v>
      </c>
      <c r="H109" s="871">
        <v>1.4530000000000001</v>
      </c>
      <c r="I109" s="695"/>
      <c r="J109" s="883" t="s">
        <v>586</v>
      </c>
      <c r="K109" s="889">
        <v>1.7569999999999999</v>
      </c>
      <c r="L109" s="870">
        <v>2.052</v>
      </c>
      <c r="M109" s="870">
        <v>1.8720000000000001</v>
      </c>
      <c r="N109" s="870">
        <v>1.74</v>
      </c>
      <c r="O109" s="870">
        <v>2.0579999999999998</v>
      </c>
      <c r="P109" s="871">
        <v>1.754</v>
      </c>
      <c r="Q109" s="695"/>
      <c r="R109" s="883" t="s">
        <v>586</v>
      </c>
      <c r="S109" s="889">
        <v>1.4930000000000001</v>
      </c>
      <c r="T109" s="870">
        <v>1.4350000000000001</v>
      </c>
      <c r="U109" s="870">
        <v>1.7729999999999999</v>
      </c>
      <c r="V109" s="870">
        <v>2.085</v>
      </c>
      <c r="W109" s="870">
        <v>1.851</v>
      </c>
      <c r="X109" s="871">
        <v>2.024</v>
      </c>
      <c r="Y109" s="695"/>
      <c r="Z109" s="883" t="s">
        <v>586</v>
      </c>
      <c r="AA109" s="889">
        <v>1.21</v>
      </c>
      <c r="AB109" s="870">
        <v>2.2240000000000002</v>
      </c>
      <c r="AC109" s="870">
        <v>1.9079999999999999</v>
      </c>
      <c r="AD109" s="870">
        <v>2.069</v>
      </c>
      <c r="AE109" s="870">
        <v>1.9490000000000001</v>
      </c>
      <c r="AF109" s="871">
        <v>1.8009999999999999</v>
      </c>
      <c r="AG109" s="695"/>
      <c r="AH109" s="883" t="s">
        <v>586</v>
      </c>
      <c r="AI109" s="889">
        <v>1.3120000000000001</v>
      </c>
      <c r="AJ109" s="870">
        <v>1.1859999999999999</v>
      </c>
      <c r="AK109" s="870">
        <v>1.65</v>
      </c>
      <c r="AL109" s="870">
        <v>1.869</v>
      </c>
      <c r="AM109" s="870">
        <v>1.117</v>
      </c>
      <c r="AN109" s="871">
        <v>1.52</v>
      </c>
      <c r="AO109" s="695"/>
      <c r="AP109" s="883" t="s">
        <v>586</v>
      </c>
      <c r="AQ109" s="889">
        <v>1.4</v>
      </c>
      <c r="AR109" s="870">
        <v>1.4890000000000001</v>
      </c>
      <c r="AS109" s="870">
        <v>1.9379999999999999</v>
      </c>
      <c r="AT109" s="870">
        <v>1.514</v>
      </c>
      <c r="AU109" s="870">
        <v>1.4390000000000001</v>
      </c>
      <c r="AV109" s="871">
        <v>1.998</v>
      </c>
      <c r="AW109" s="695"/>
      <c r="AX109" s="883" t="s">
        <v>586</v>
      </c>
      <c r="AY109" s="889">
        <v>0.98319999999999996</v>
      </c>
      <c r="AZ109" s="870">
        <v>1.349</v>
      </c>
      <c r="BA109" s="870">
        <v>1.482</v>
      </c>
      <c r="BB109" s="870">
        <v>1.3939999999999999</v>
      </c>
      <c r="BC109" s="870">
        <v>1.119</v>
      </c>
      <c r="BD109" s="871">
        <v>1.3089999999999999</v>
      </c>
    </row>
    <row r="110" spans="1:56" s="694" customFormat="1">
      <c r="A110" s="1207"/>
      <c r="B110" s="883" t="s">
        <v>587</v>
      </c>
      <c r="C110" s="889">
        <v>0.85580000000000001</v>
      </c>
      <c r="D110" s="870">
        <v>0.8367</v>
      </c>
      <c r="E110" s="870">
        <v>0.85070000000000001</v>
      </c>
      <c r="F110" s="870">
        <v>0.52710000000000001</v>
      </c>
      <c r="G110" s="870">
        <v>0.84799999999999998</v>
      </c>
      <c r="H110" s="871">
        <v>0.88739999999999997</v>
      </c>
      <c r="I110" s="695"/>
      <c r="J110" s="883" t="s">
        <v>587</v>
      </c>
      <c r="K110" s="889">
        <v>0.86890000000000001</v>
      </c>
      <c r="L110" s="870">
        <v>0.83709999999999996</v>
      </c>
      <c r="M110" s="870">
        <v>0.87739999999999996</v>
      </c>
      <c r="N110" s="870">
        <v>0.84599999999999997</v>
      </c>
      <c r="O110" s="870">
        <v>0.874</v>
      </c>
      <c r="P110" s="871">
        <v>0.87050000000000005</v>
      </c>
      <c r="Q110" s="695"/>
      <c r="R110" s="883" t="s">
        <v>587</v>
      </c>
      <c r="S110" s="889">
        <v>0.83030000000000004</v>
      </c>
      <c r="T110" s="870">
        <v>0.83550000000000002</v>
      </c>
      <c r="U110" s="870">
        <v>0.84260000000000002</v>
      </c>
      <c r="V110" s="870">
        <v>0.87139999999999995</v>
      </c>
      <c r="W110" s="870">
        <v>0.88519999999999999</v>
      </c>
      <c r="X110" s="871">
        <v>0.7742</v>
      </c>
      <c r="Y110" s="695"/>
      <c r="Z110" s="883" t="s">
        <v>587</v>
      </c>
      <c r="AA110" s="889">
        <v>0.80449999999999999</v>
      </c>
      <c r="AB110" s="870">
        <v>0.74419999999999997</v>
      </c>
      <c r="AC110" s="870">
        <v>0.82750000000000001</v>
      </c>
      <c r="AD110" s="870">
        <v>0.85970000000000002</v>
      </c>
      <c r="AE110" s="870">
        <v>0.84440000000000004</v>
      </c>
      <c r="AF110" s="871">
        <v>0.80330000000000001</v>
      </c>
      <c r="AG110" s="695"/>
      <c r="AH110" s="883" t="s">
        <v>587</v>
      </c>
      <c r="AI110" s="889">
        <v>0.88639999999999997</v>
      </c>
      <c r="AJ110" s="870">
        <v>0.77980000000000005</v>
      </c>
      <c r="AK110" s="870">
        <v>0.88439999999999996</v>
      </c>
      <c r="AL110" s="870">
        <v>0.80630000000000002</v>
      </c>
      <c r="AM110" s="870">
        <v>0.77559999999999996</v>
      </c>
      <c r="AN110" s="871">
        <v>0.77569999999999995</v>
      </c>
      <c r="AO110" s="695"/>
      <c r="AP110" s="883" t="s">
        <v>587</v>
      </c>
      <c r="AQ110" s="889">
        <v>0.75939999999999996</v>
      </c>
      <c r="AR110" s="870">
        <v>0.88219999999999998</v>
      </c>
      <c r="AS110" s="870">
        <v>0.80179999999999996</v>
      </c>
      <c r="AT110" s="870">
        <v>0.80589999999999995</v>
      </c>
      <c r="AU110" s="870">
        <v>0.83069999999999999</v>
      </c>
      <c r="AV110" s="871">
        <v>0.74760000000000004</v>
      </c>
      <c r="AW110" s="695"/>
      <c r="AX110" s="883" t="s">
        <v>587</v>
      </c>
      <c r="AY110" s="889">
        <v>0.77939999999999998</v>
      </c>
      <c r="AZ110" s="870">
        <v>0.86839999999999995</v>
      </c>
      <c r="BA110" s="870">
        <v>0.82189999999999996</v>
      </c>
      <c r="BB110" s="870">
        <v>0.85189999999999999</v>
      </c>
      <c r="BC110" s="870">
        <v>0.88929999999999998</v>
      </c>
      <c r="BD110" s="871">
        <v>0.83599999999999997</v>
      </c>
    </row>
    <row r="111" spans="1:56" s="694" customFormat="1">
      <c r="A111" s="1207"/>
      <c r="B111" s="883" t="s">
        <v>588</v>
      </c>
      <c r="C111" s="889">
        <v>1.903</v>
      </c>
      <c r="D111" s="870">
        <v>1.5169999999999999</v>
      </c>
      <c r="E111" s="870">
        <v>2.4279999999999999</v>
      </c>
      <c r="F111" s="870">
        <v>1.597</v>
      </c>
      <c r="G111" s="870">
        <v>1.661</v>
      </c>
      <c r="H111" s="871">
        <v>1.627</v>
      </c>
      <c r="I111" s="695"/>
      <c r="J111" s="883" t="s">
        <v>588</v>
      </c>
      <c r="K111" s="889">
        <v>2.0459999999999998</v>
      </c>
      <c r="L111" s="870">
        <v>2.3839999999999999</v>
      </c>
      <c r="M111" s="870">
        <v>2.1459999999999999</v>
      </c>
      <c r="N111" s="870">
        <v>1.9650000000000001</v>
      </c>
      <c r="O111" s="870">
        <v>2.3530000000000002</v>
      </c>
      <c r="P111" s="871">
        <v>2</v>
      </c>
      <c r="Q111" s="695"/>
      <c r="R111" s="883" t="s">
        <v>588</v>
      </c>
      <c r="S111" s="889">
        <v>1.714</v>
      </c>
      <c r="T111" s="870">
        <v>1.5640000000000001</v>
      </c>
      <c r="U111" s="870">
        <v>2.0270000000000001</v>
      </c>
      <c r="V111" s="870">
        <v>2.3740000000000001</v>
      </c>
      <c r="W111" s="870">
        <v>2.1</v>
      </c>
      <c r="X111" s="871">
        <v>2.323</v>
      </c>
      <c r="Y111" s="695"/>
      <c r="Z111" s="883" t="s">
        <v>588</v>
      </c>
      <c r="AA111" s="889">
        <v>1.3859999999999999</v>
      </c>
      <c r="AB111" s="870">
        <v>2.6709999999999998</v>
      </c>
      <c r="AC111" s="870">
        <v>2.1970000000000001</v>
      </c>
      <c r="AD111" s="870">
        <v>2.3530000000000002</v>
      </c>
      <c r="AE111" s="870">
        <v>2.2189999999999999</v>
      </c>
      <c r="AF111" s="871">
        <v>2.0329999999999999</v>
      </c>
      <c r="AG111" s="695"/>
      <c r="AH111" s="883" t="s">
        <v>588</v>
      </c>
      <c r="AI111" s="889">
        <v>1.5049999999999999</v>
      </c>
      <c r="AJ111" s="870">
        <v>1.353</v>
      </c>
      <c r="AK111" s="870">
        <v>1.9139999999999999</v>
      </c>
      <c r="AL111" s="870">
        <v>2.1619999999999999</v>
      </c>
      <c r="AM111" s="870">
        <v>1.246</v>
      </c>
      <c r="AN111" s="871">
        <v>1.7</v>
      </c>
      <c r="AO111" s="695"/>
      <c r="AP111" s="883" t="s">
        <v>588</v>
      </c>
      <c r="AQ111" s="889">
        <v>1.605</v>
      </c>
      <c r="AR111" s="870">
        <v>1.661</v>
      </c>
      <c r="AS111" s="870">
        <v>2.2029999999999998</v>
      </c>
      <c r="AT111" s="870">
        <v>1.671</v>
      </c>
      <c r="AU111" s="870">
        <v>1.623</v>
      </c>
      <c r="AV111" s="871">
        <v>2.2869999999999999</v>
      </c>
      <c r="AW111" s="695"/>
      <c r="AX111" s="883" t="s">
        <v>588</v>
      </c>
      <c r="AY111" s="889">
        <v>1.1220000000000001</v>
      </c>
      <c r="AZ111" s="870">
        <v>1.5049999999999999</v>
      </c>
      <c r="BA111" s="870">
        <v>1.6639999999999999</v>
      </c>
      <c r="BB111" s="870">
        <v>1.5489999999999999</v>
      </c>
      <c r="BC111" s="870">
        <v>1.2490000000000001</v>
      </c>
      <c r="BD111" s="871">
        <v>1.4530000000000001</v>
      </c>
    </row>
    <row r="112" spans="1:56" s="694" customFormat="1">
      <c r="A112" s="1207"/>
      <c r="B112" s="883" t="s">
        <v>589</v>
      </c>
      <c r="C112" s="889">
        <v>0.22989999999999999</v>
      </c>
      <c r="D112" s="870">
        <v>0.2414</v>
      </c>
      <c r="E112" s="870">
        <v>0.20630000000000001</v>
      </c>
      <c r="F112" s="870">
        <v>0.33029999999999998</v>
      </c>
      <c r="G112" s="870">
        <v>0.21429999999999999</v>
      </c>
      <c r="H112" s="871">
        <v>0.1729</v>
      </c>
      <c r="I112" s="695"/>
      <c r="J112" s="883" t="s">
        <v>589</v>
      </c>
      <c r="K112" s="889">
        <v>0.22889999999999999</v>
      </c>
      <c r="L112" s="870">
        <v>0.18390000000000001</v>
      </c>
      <c r="M112" s="870">
        <v>0.1661</v>
      </c>
      <c r="N112" s="870">
        <v>0.1971</v>
      </c>
      <c r="O112" s="870">
        <v>0.1595</v>
      </c>
      <c r="P112" s="871">
        <v>0.15079999999999999</v>
      </c>
      <c r="Q112" s="695"/>
      <c r="R112" s="883" t="s">
        <v>589</v>
      </c>
      <c r="S112" s="889">
        <v>0.24340000000000001</v>
      </c>
      <c r="T112" s="870">
        <v>0.22040000000000001</v>
      </c>
      <c r="U112" s="870">
        <v>0.2339</v>
      </c>
      <c r="V112" s="870">
        <v>0.20799999999999999</v>
      </c>
      <c r="W112" s="870">
        <v>0.14069999999999999</v>
      </c>
      <c r="X112" s="871">
        <v>0.25879999999999997</v>
      </c>
      <c r="Y112" s="695"/>
      <c r="Z112" s="883" t="s">
        <v>589</v>
      </c>
      <c r="AA112" s="889">
        <v>0.36830000000000002</v>
      </c>
      <c r="AB112" s="870">
        <v>0.2893</v>
      </c>
      <c r="AC112" s="870">
        <v>0.2223</v>
      </c>
      <c r="AD112" s="870">
        <v>0.18740000000000001</v>
      </c>
      <c r="AE112" s="870">
        <v>0.19700000000000001</v>
      </c>
      <c r="AF112" s="871">
        <v>0.2863</v>
      </c>
      <c r="AG112" s="695"/>
      <c r="AH112" s="883" t="s">
        <v>589</v>
      </c>
      <c r="AI112" s="889">
        <v>0.26629999999999998</v>
      </c>
      <c r="AJ112" s="870">
        <v>0.30620000000000003</v>
      </c>
      <c r="AK112" s="870">
        <v>0.18820000000000001</v>
      </c>
      <c r="AL112" s="870">
        <v>0.35599999999999998</v>
      </c>
      <c r="AM112" s="870">
        <v>0.39929999999999999</v>
      </c>
      <c r="AN112" s="871">
        <v>0.36630000000000001</v>
      </c>
      <c r="AO112" s="695"/>
      <c r="AP112" s="883" t="s">
        <v>589</v>
      </c>
      <c r="AQ112" s="889">
        <v>0.38400000000000001</v>
      </c>
      <c r="AR112" s="870">
        <v>0.1694</v>
      </c>
      <c r="AS112" s="870">
        <v>0.27439999999999998</v>
      </c>
      <c r="AT112" s="870">
        <v>0.29509999999999997</v>
      </c>
      <c r="AU112" s="870">
        <v>0.2591</v>
      </c>
      <c r="AV112" s="871">
        <v>0.37019999999999997</v>
      </c>
      <c r="AW112" s="695"/>
      <c r="AX112" s="883" t="s">
        <v>589</v>
      </c>
      <c r="AY112" s="889">
        <v>0.36840000000000001</v>
      </c>
      <c r="AZ112" s="870">
        <v>0.2185</v>
      </c>
      <c r="BA112" s="870">
        <v>0.24279999999999999</v>
      </c>
      <c r="BB112" s="870">
        <v>0.2702</v>
      </c>
      <c r="BC112" s="870">
        <v>0.2374</v>
      </c>
      <c r="BD112" s="871">
        <v>0.25819999999999999</v>
      </c>
    </row>
    <row r="113" spans="1:56" s="694" customFormat="1" ht="14.4" thickBot="1">
      <c r="A113" s="1207"/>
      <c r="B113" s="884" t="s">
        <v>590</v>
      </c>
      <c r="C113" s="890">
        <v>15</v>
      </c>
      <c r="D113" s="873">
        <v>13</v>
      </c>
      <c r="E113" s="873">
        <v>19</v>
      </c>
      <c r="F113" s="873">
        <v>19</v>
      </c>
      <c r="G113" s="873">
        <v>15</v>
      </c>
      <c r="H113" s="874">
        <v>16</v>
      </c>
      <c r="I113" s="695"/>
      <c r="J113" s="884" t="s">
        <v>590</v>
      </c>
      <c r="K113" s="890">
        <v>16</v>
      </c>
      <c r="L113" s="873">
        <v>20</v>
      </c>
      <c r="M113" s="873">
        <v>19</v>
      </c>
      <c r="N113" s="873">
        <v>19</v>
      </c>
      <c r="O113" s="873">
        <v>22</v>
      </c>
      <c r="P113" s="874">
        <v>18</v>
      </c>
      <c r="Q113" s="695"/>
      <c r="R113" s="884" t="s">
        <v>590</v>
      </c>
      <c r="S113" s="890">
        <v>14</v>
      </c>
      <c r="T113" s="873">
        <v>20</v>
      </c>
      <c r="U113" s="873">
        <v>18</v>
      </c>
      <c r="V113" s="873">
        <v>23</v>
      </c>
      <c r="W113" s="873">
        <v>20</v>
      </c>
      <c r="X113" s="874">
        <v>21</v>
      </c>
      <c r="Y113" s="695"/>
      <c r="Z113" s="884" t="s">
        <v>590</v>
      </c>
      <c r="AA113" s="890">
        <v>11</v>
      </c>
      <c r="AB113" s="873">
        <v>19</v>
      </c>
      <c r="AC113" s="873">
        <v>19</v>
      </c>
      <c r="AD113" s="873">
        <v>23</v>
      </c>
      <c r="AE113" s="873">
        <v>21</v>
      </c>
      <c r="AF113" s="874">
        <v>20</v>
      </c>
      <c r="AG113" s="695"/>
      <c r="AH113" s="884" t="s">
        <v>590</v>
      </c>
      <c r="AI113" s="890">
        <v>12</v>
      </c>
      <c r="AJ113" s="873">
        <v>11</v>
      </c>
      <c r="AK113" s="873">
        <v>15</v>
      </c>
      <c r="AL113" s="873">
        <v>18</v>
      </c>
      <c r="AM113" s="873">
        <v>12</v>
      </c>
      <c r="AN113" s="874">
        <v>17</v>
      </c>
      <c r="AO113" s="695"/>
      <c r="AP113" s="884" t="s">
        <v>590</v>
      </c>
      <c r="AQ113" s="890">
        <v>13</v>
      </c>
      <c r="AR113" s="873">
        <v>17</v>
      </c>
      <c r="AS113" s="873">
        <v>21</v>
      </c>
      <c r="AT113" s="873">
        <v>19</v>
      </c>
      <c r="AU113" s="873">
        <v>15</v>
      </c>
      <c r="AV113" s="874">
        <v>21</v>
      </c>
      <c r="AW113" s="695"/>
      <c r="AX113" s="884" t="s">
        <v>590</v>
      </c>
      <c r="AY113" s="890">
        <v>9</v>
      </c>
      <c r="AZ113" s="873">
        <v>15</v>
      </c>
      <c r="BA113" s="873">
        <v>16</v>
      </c>
      <c r="BB113" s="873">
        <v>16</v>
      </c>
      <c r="BC113" s="873">
        <v>12</v>
      </c>
      <c r="BD113" s="874">
        <v>15</v>
      </c>
    </row>
    <row r="114" spans="1:56" ht="14.4" thickBot="1"/>
    <row r="115" spans="1:56" s="693" customFormat="1" ht="14.4" thickBot="1">
      <c r="B115" s="837"/>
      <c r="C115" s="1202" t="s">
        <v>592</v>
      </c>
      <c r="D115" s="1203"/>
      <c r="E115" s="1203"/>
      <c r="F115" s="1203"/>
      <c r="G115" s="1203"/>
      <c r="H115" s="1204"/>
      <c r="I115" s="695"/>
      <c r="J115" s="846"/>
      <c r="K115" s="1202" t="s">
        <v>376</v>
      </c>
      <c r="L115" s="1203"/>
      <c r="M115" s="1203"/>
      <c r="N115" s="1203"/>
      <c r="O115" s="1203"/>
      <c r="P115" s="1204"/>
      <c r="Q115" s="695"/>
      <c r="R115" s="846"/>
      <c r="S115" s="1202" t="s">
        <v>384</v>
      </c>
      <c r="T115" s="1203"/>
      <c r="U115" s="1203"/>
      <c r="V115" s="1203"/>
      <c r="W115" s="1203"/>
      <c r="X115" s="1204"/>
      <c r="Y115" s="695"/>
      <c r="Z115" s="846"/>
      <c r="AA115" s="1202" t="s">
        <v>391</v>
      </c>
      <c r="AB115" s="1203"/>
      <c r="AC115" s="1203"/>
      <c r="AD115" s="1203"/>
      <c r="AE115" s="1203"/>
      <c r="AF115" s="1204"/>
      <c r="AG115" s="695"/>
      <c r="AH115" s="846"/>
      <c r="AI115" s="1202" t="s">
        <v>399</v>
      </c>
      <c r="AJ115" s="1203"/>
      <c r="AK115" s="1203"/>
      <c r="AL115" s="1203"/>
      <c r="AM115" s="1203"/>
      <c r="AN115" s="1204"/>
      <c r="AO115" s="695"/>
      <c r="AP115" s="846"/>
      <c r="AQ115" s="1202" t="s">
        <v>406</v>
      </c>
      <c r="AR115" s="1203"/>
      <c r="AS115" s="1203"/>
      <c r="AT115" s="1203"/>
      <c r="AU115" s="1203"/>
      <c r="AV115" s="1204"/>
      <c r="AW115" s="695"/>
      <c r="AX115" s="846"/>
      <c r="AY115" s="1202" t="s">
        <v>414</v>
      </c>
      <c r="AZ115" s="1203"/>
      <c r="BA115" s="1203"/>
      <c r="BB115" s="1203"/>
      <c r="BC115" s="1203"/>
      <c r="BD115" s="1204"/>
    </row>
    <row r="116" spans="1:56" s="693" customFormat="1" ht="17.399999999999999">
      <c r="B116" s="838" t="s">
        <v>251</v>
      </c>
      <c r="C116" s="863" t="s">
        <v>572</v>
      </c>
      <c r="D116" s="864" t="s">
        <v>573</v>
      </c>
      <c r="E116" s="864" t="s">
        <v>574</v>
      </c>
      <c r="F116" s="864" t="s">
        <v>575</v>
      </c>
      <c r="G116" s="864" t="s">
        <v>576</v>
      </c>
      <c r="H116" s="865" t="s">
        <v>577</v>
      </c>
      <c r="I116" s="695"/>
      <c r="J116" s="850" t="s">
        <v>251</v>
      </c>
      <c r="K116" s="863" t="s">
        <v>572</v>
      </c>
      <c r="L116" s="864" t="s">
        <v>573</v>
      </c>
      <c r="M116" s="864" t="s">
        <v>574</v>
      </c>
      <c r="N116" s="864" t="s">
        <v>575</v>
      </c>
      <c r="O116" s="864" t="s">
        <v>576</v>
      </c>
      <c r="P116" s="865" t="s">
        <v>577</v>
      </c>
      <c r="Q116" s="695"/>
      <c r="R116" s="850" t="s">
        <v>251</v>
      </c>
      <c r="S116" s="847" t="s">
        <v>572</v>
      </c>
      <c r="T116" s="848" t="s">
        <v>573</v>
      </c>
      <c r="U116" s="848" t="s">
        <v>574</v>
      </c>
      <c r="V116" s="848" t="s">
        <v>575</v>
      </c>
      <c r="W116" s="848" t="s">
        <v>576</v>
      </c>
      <c r="X116" s="849" t="s">
        <v>577</v>
      </c>
      <c r="Y116" s="695"/>
      <c r="Z116" s="850" t="s">
        <v>251</v>
      </c>
      <c r="AA116" s="847" t="s">
        <v>572</v>
      </c>
      <c r="AB116" s="848" t="s">
        <v>573</v>
      </c>
      <c r="AC116" s="848" t="s">
        <v>574</v>
      </c>
      <c r="AD116" s="848" t="s">
        <v>575</v>
      </c>
      <c r="AE116" s="848" t="s">
        <v>576</v>
      </c>
      <c r="AF116" s="849" t="s">
        <v>577</v>
      </c>
      <c r="AG116" s="695"/>
      <c r="AH116" s="850" t="s">
        <v>251</v>
      </c>
      <c r="AI116" s="847" t="s">
        <v>572</v>
      </c>
      <c r="AJ116" s="848" t="s">
        <v>573</v>
      </c>
      <c r="AK116" s="848" t="s">
        <v>574</v>
      </c>
      <c r="AL116" s="848" t="s">
        <v>575</v>
      </c>
      <c r="AM116" s="848" t="s">
        <v>576</v>
      </c>
      <c r="AN116" s="849" t="s">
        <v>577</v>
      </c>
      <c r="AO116" s="695"/>
      <c r="AP116" s="850" t="s">
        <v>251</v>
      </c>
      <c r="AQ116" s="847" t="s">
        <v>572</v>
      </c>
      <c r="AR116" s="848" t="s">
        <v>573</v>
      </c>
      <c r="AS116" s="848" t="s">
        <v>574</v>
      </c>
      <c r="AT116" s="848" t="s">
        <v>575</v>
      </c>
      <c r="AU116" s="848" t="s">
        <v>576</v>
      </c>
      <c r="AV116" s="849" t="s">
        <v>577</v>
      </c>
      <c r="AW116" s="695"/>
      <c r="AX116" s="850" t="s">
        <v>251</v>
      </c>
      <c r="AY116" s="847" t="s">
        <v>572</v>
      </c>
      <c r="AZ116" s="848" t="s">
        <v>573</v>
      </c>
      <c r="BA116" s="848" t="s">
        <v>574</v>
      </c>
      <c r="BB116" s="848" t="s">
        <v>575</v>
      </c>
      <c r="BC116" s="848" t="s">
        <v>576</v>
      </c>
      <c r="BD116" s="849" t="s">
        <v>577</v>
      </c>
    </row>
    <row r="117" spans="1:56" s="693" customFormat="1" ht="15.6">
      <c r="B117" s="700" t="s">
        <v>20</v>
      </c>
      <c r="C117" s="851">
        <f>C19</f>
        <v>175.30943220755222</v>
      </c>
      <c r="D117" s="852">
        <f t="shared" ref="D117:BD117" si="18">D19</f>
        <v>1015.6354351772846</v>
      </c>
      <c r="E117" s="852">
        <f t="shared" si="18"/>
        <v>0</v>
      </c>
      <c r="F117" s="852">
        <f t="shared" si="18"/>
        <v>1229.7104253939776</v>
      </c>
      <c r="G117" s="852">
        <f t="shared" si="18"/>
        <v>0</v>
      </c>
      <c r="H117" s="853">
        <f t="shared" si="18"/>
        <v>0</v>
      </c>
      <c r="I117" s="695">
        <f t="shared" si="18"/>
        <v>0</v>
      </c>
      <c r="J117" s="854" t="str">
        <f t="shared" si="18"/>
        <v>Actinastrum sp.</v>
      </c>
      <c r="K117" s="851">
        <f t="shared" si="18"/>
        <v>187.2795254262233</v>
      </c>
      <c r="L117" s="852">
        <f t="shared" si="18"/>
        <v>0</v>
      </c>
      <c r="M117" s="852">
        <f t="shared" si="18"/>
        <v>451.22925920348592</v>
      </c>
      <c r="N117" s="852">
        <f t="shared" si="18"/>
        <v>2143.50136300536</v>
      </c>
      <c r="O117" s="852">
        <f t="shared" si="18"/>
        <v>1934.9137444513224</v>
      </c>
      <c r="P117" s="853">
        <f t="shared" si="18"/>
        <v>0</v>
      </c>
      <c r="Q117" s="695">
        <f t="shared" si="18"/>
        <v>0</v>
      </c>
      <c r="R117" s="854" t="str">
        <f t="shared" si="18"/>
        <v>Actinastrum sp.</v>
      </c>
      <c r="S117" s="851">
        <f t="shared" si="18"/>
        <v>0</v>
      </c>
      <c r="T117" s="852">
        <f t="shared" si="18"/>
        <v>0</v>
      </c>
      <c r="U117" s="852">
        <f t="shared" si="18"/>
        <v>0</v>
      </c>
      <c r="V117" s="852">
        <f t="shared" si="18"/>
        <v>1167.9171525689248</v>
      </c>
      <c r="W117" s="852">
        <f t="shared" si="18"/>
        <v>305.26117784889453</v>
      </c>
      <c r="X117" s="853">
        <f t="shared" si="18"/>
        <v>155.03011803975829</v>
      </c>
      <c r="Y117" s="695">
        <f t="shared" si="18"/>
        <v>0</v>
      </c>
      <c r="Z117" s="854" t="str">
        <f t="shared" si="18"/>
        <v>Actinastrum sp.</v>
      </c>
      <c r="AA117" s="851">
        <f t="shared" si="18"/>
        <v>0</v>
      </c>
      <c r="AB117" s="852">
        <f t="shared" si="18"/>
        <v>0</v>
      </c>
      <c r="AC117" s="852">
        <f t="shared" si="18"/>
        <v>0</v>
      </c>
      <c r="AD117" s="852">
        <f t="shared" si="18"/>
        <v>723.88439269649018</v>
      </c>
      <c r="AE117" s="852">
        <f t="shared" si="18"/>
        <v>524.03325692421629</v>
      </c>
      <c r="AF117" s="853">
        <f t="shared" si="18"/>
        <v>0</v>
      </c>
      <c r="AG117" s="695">
        <f t="shared" si="18"/>
        <v>0</v>
      </c>
      <c r="AH117" s="854" t="str">
        <f t="shared" si="18"/>
        <v>Actinastrum sp.</v>
      </c>
      <c r="AI117" s="851">
        <f t="shared" si="18"/>
        <v>249.93727963762919</v>
      </c>
      <c r="AJ117" s="852">
        <f t="shared" si="18"/>
        <v>0</v>
      </c>
      <c r="AK117" s="852">
        <f t="shared" si="18"/>
        <v>0</v>
      </c>
      <c r="AL117" s="852">
        <f t="shared" si="18"/>
        <v>0</v>
      </c>
      <c r="AM117" s="852">
        <f t="shared" si="18"/>
        <v>0</v>
      </c>
      <c r="AN117" s="853">
        <f t="shared" si="18"/>
        <v>0</v>
      </c>
      <c r="AO117" s="695">
        <f t="shared" si="18"/>
        <v>0</v>
      </c>
      <c r="AP117" s="854" t="str">
        <f t="shared" si="18"/>
        <v>Actinastrum sp.</v>
      </c>
      <c r="AQ117" s="851">
        <f t="shared" si="18"/>
        <v>461.2049220392181</v>
      </c>
      <c r="AR117" s="852">
        <f t="shared" si="18"/>
        <v>0</v>
      </c>
      <c r="AS117" s="852">
        <f t="shared" si="18"/>
        <v>8342.6357756080397</v>
      </c>
      <c r="AT117" s="852">
        <f t="shared" si="18"/>
        <v>42856.135607645781</v>
      </c>
      <c r="AU117" s="852">
        <f t="shared" si="18"/>
        <v>0</v>
      </c>
      <c r="AV117" s="853">
        <f t="shared" si="18"/>
        <v>367.9806053388254</v>
      </c>
      <c r="AW117" s="695">
        <f t="shared" si="18"/>
        <v>0</v>
      </c>
      <c r="AX117" s="854" t="str">
        <f t="shared" si="18"/>
        <v>Actinastrum sp.</v>
      </c>
      <c r="AY117" s="851">
        <f t="shared" si="18"/>
        <v>0</v>
      </c>
      <c r="AZ117" s="852">
        <f t="shared" si="18"/>
        <v>0</v>
      </c>
      <c r="BA117" s="852">
        <f t="shared" si="18"/>
        <v>999.7226007096491</v>
      </c>
      <c r="BB117" s="852">
        <f t="shared" si="18"/>
        <v>12774.995565316856</v>
      </c>
      <c r="BC117" s="852">
        <f t="shared" si="18"/>
        <v>0</v>
      </c>
      <c r="BD117" s="853">
        <f t="shared" si="18"/>
        <v>0</v>
      </c>
    </row>
    <row r="118" spans="1:56" s="693" customFormat="1" ht="15.6">
      <c r="B118" s="703" t="s">
        <v>30</v>
      </c>
      <c r="C118" s="851">
        <f>C23</f>
        <v>1160.4353383545067</v>
      </c>
      <c r="D118" s="852">
        <f t="shared" ref="D118:BD118" si="19">D23</f>
        <v>1137.3725592567539</v>
      </c>
      <c r="E118" s="852">
        <f t="shared" si="19"/>
        <v>177.57539676406583</v>
      </c>
      <c r="F118" s="852">
        <f t="shared" si="19"/>
        <v>1667.9582897631085</v>
      </c>
      <c r="G118" s="852">
        <f t="shared" si="19"/>
        <v>2977.6344986255599</v>
      </c>
      <c r="H118" s="853">
        <f t="shared" si="19"/>
        <v>3877.3340564707123</v>
      </c>
      <c r="I118" s="695">
        <f t="shared" si="19"/>
        <v>0</v>
      </c>
      <c r="J118" s="855" t="str">
        <f t="shared" si="19"/>
        <v>Aulacoseira granulata</v>
      </c>
      <c r="K118" s="851">
        <f t="shared" si="19"/>
        <v>174.79422373114176</v>
      </c>
      <c r="L118" s="852">
        <f t="shared" si="19"/>
        <v>115.15023291271719</v>
      </c>
      <c r="M118" s="852">
        <f t="shared" si="19"/>
        <v>1692.1097220130723</v>
      </c>
      <c r="N118" s="852">
        <f t="shared" si="19"/>
        <v>2143.50136300536</v>
      </c>
      <c r="O118" s="852">
        <f t="shared" si="19"/>
        <v>2743.3743337059641</v>
      </c>
      <c r="P118" s="853">
        <f t="shared" si="19"/>
        <v>1377.2669639179983</v>
      </c>
      <c r="Q118" s="695">
        <f t="shared" si="19"/>
        <v>0</v>
      </c>
      <c r="R118" s="855" t="str">
        <f t="shared" si="19"/>
        <v>Aulacoseira granulata</v>
      </c>
      <c r="S118" s="851">
        <f t="shared" si="19"/>
        <v>233.22100099412242</v>
      </c>
      <c r="T118" s="852">
        <f t="shared" si="19"/>
        <v>33235.292730333465</v>
      </c>
      <c r="U118" s="852">
        <f t="shared" si="19"/>
        <v>493.43549715578064</v>
      </c>
      <c r="V118" s="852">
        <f t="shared" si="19"/>
        <v>2586.0579162411341</v>
      </c>
      <c r="W118" s="852">
        <f t="shared" si="19"/>
        <v>2197.8804805120408</v>
      </c>
      <c r="X118" s="853">
        <f t="shared" si="19"/>
        <v>3381.3791301338388</v>
      </c>
      <c r="Y118" s="695">
        <f t="shared" si="19"/>
        <v>0</v>
      </c>
      <c r="Z118" s="855" t="str">
        <f t="shared" si="19"/>
        <v>Aulacoseira granulata</v>
      </c>
      <c r="AA118" s="851">
        <f t="shared" si="19"/>
        <v>462.43260546940542</v>
      </c>
      <c r="AB118" s="852">
        <f t="shared" si="19"/>
        <v>28.913278943266405</v>
      </c>
      <c r="AC118" s="852">
        <f t="shared" si="19"/>
        <v>659.98010984099494</v>
      </c>
      <c r="AD118" s="852">
        <f t="shared" si="19"/>
        <v>2426.1095100676312</v>
      </c>
      <c r="AE118" s="852">
        <f t="shared" si="19"/>
        <v>2626.7919924672497</v>
      </c>
      <c r="AF118" s="853">
        <f t="shared" si="19"/>
        <v>2101.6166456805918</v>
      </c>
      <c r="AG118" s="695">
        <f t="shared" si="19"/>
        <v>0</v>
      </c>
      <c r="AH118" s="855" t="str">
        <f t="shared" si="19"/>
        <v>Aulacoseira granulata</v>
      </c>
      <c r="AI118" s="851">
        <f t="shared" si="19"/>
        <v>193.63209544472866</v>
      </c>
      <c r="AJ118" s="852">
        <f t="shared" si="19"/>
        <v>98.340939324733014</v>
      </c>
      <c r="AK118" s="852">
        <f t="shared" si="19"/>
        <v>0</v>
      </c>
      <c r="AL118" s="852">
        <f t="shared" si="19"/>
        <v>624.75079746432311</v>
      </c>
      <c r="AM118" s="852">
        <f t="shared" si="19"/>
        <v>0</v>
      </c>
      <c r="AN118" s="853">
        <f t="shared" si="19"/>
        <v>1317.9220473801961</v>
      </c>
      <c r="AO118" s="695">
        <f t="shared" si="19"/>
        <v>0</v>
      </c>
      <c r="AP118" s="855" t="str">
        <f t="shared" si="19"/>
        <v>Aulacoseira granulata</v>
      </c>
      <c r="AQ118" s="851">
        <f t="shared" si="19"/>
        <v>224.40188268233399</v>
      </c>
      <c r="AR118" s="852">
        <f t="shared" si="19"/>
        <v>1246.4839288526296</v>
      </c>
      <c r="AS118" s="852">
        <f t="shared" si="19"/>
        <v>558.11699487779219</v>
      </c>
      <c r="AT118" s="852">
        <f t="shared" si="19"/>
        <v>4902.6239556450682</v>
      </c>
      <c r="AU118" s="852">
        <f t="shared" si="19"/>
        <v>0</v>
      </c>
      <c r="AV118" s="853">
        <f t="shared" si="19"/>
        <v>301.7440963778368</v>
      </c>
      <c r="AW118" s="695">
        <f t="shared" si="19"/>
        <v>0</v>
      </c>
      <c r="AX118" s="855" t="str">
        <f t="shared" si="19"/>
        <v>Aulacoseira granulata</v>
      </c>
      <c r="AY118" s="851">
        <f t="shared" si="19"/>
        <v>118.39024647628135</v>
      </c>
      <c r="AZ118" s="852">
        <f t="shared" si="19"/>
        <v>0</v>
      </c>
      <c r="BA118" s="852">
        <f t="shared" si="19"/>
        <v>0</v>
      </c>
      <c r="BB118" s="852">
        <f t="shared" si="19"/>
        <v>885.51263160699079</v>
      </c>
      <c r="BC118" s="852">
        <f t="shared" si="19"/>
        <v>664.84506984750419</v>
      </c>
      <c r="BD118" s="853">
        <f t="shared" si="19"/>
        <v>714.19197726059019</v>
      </c>
    </row>
    <row r="119" spans="1:56" s="693" customFormat="1" ht="15.6">
      <c r="B119" s="704" t="s">
        <v>39</v>
      </c>
      <c r="C119" s="851">
        <f>C24</f>
        <v>33.930857846623013</v>
      </c>
      <c r="D119" s="852">
        <f t="shared" ref="D119:BD119" si="20">D24</f>
        <v>1043.4610635383065</v>
      </c>
      <c r="E119" s="852">
        <f t="shared" si="20"/>
        <v>156.68417361535222</v>
      </c>
      <c r="F119" s="852">
        <f t="shared" si="20"/>
        <v>98.115193515476946</v>
      </c>
      <c r="G119" s="852">
        <f t="shared" si="20"/>
        <v>0</v>
      </c>
      <c r="H119" s="853">
        <f t="shared" si="20"/>
        <v>340.86453243698571</v>
      </c>
      <c r="I119" s="695">
        <f t="shared" si="20"/>
        <v>0</v>
      </c>
      <c r="J119" s="856" t="str">
        <f t="shared" si="20"/>
        <v>Chlamidomonas sp.</v>
      </c>
      <c r="K119" s="851">
        <f t="shared" si="20"/>
        <v>249.70603390163109</v>
      </c>
      <c r="L119" s="852">
        <f t="shared" si="20"/>
        <v>52.177449288574977</v>
      </c>
      <c r="M119" s="852">
        <f t="shared" si="20"/>
        <v>0</v>
      </c>
      <c r="N119" s="852">
        <f t="shared" si="20"/>
        <v>189.13247320635526</v>
      </c>
      <c r="O119" s="852">
        <f t="shared" si="20"/>
        <v>1113.1189181562663</v>
      </c>
      <c r="P119" s="853">
        <f t="shared" si="20"/>
        <v>271.38265298876814</v>
      </c>
      <c r="Q119" s="695">
        <f t="shared" si="20"/>
        <v>0</v>
      </c>
      <c r="R119" s="856" t="str">
        <f t="shared" si="20"/>
        <v>Chlamidomonas sp.</v>
      </c>
      <c r="S119" s="851">
        <f t="shared" si="20"/>
        <v>963.30413454094048</v>
      </c>
      <c r="T119" s="852">
        <f t="shared" si="20"/>
        <v>4491.2557743693878</v>
      </c>
      <c r="U119" s="852">
        <f t="shared" si="20"/>
        <v>58.742321089973863</v>
      </c>
      <c r="V119" s="852">
        <f t="shared" si="20"/>
        <v>1452.9112902771315</v>
      </c>
      <c r="W119" s="852">
        <f t="shared" si="20"/>
        <v>305.26117784889453</v>
      </c>
      <c r="X119" s="853">
        <f t="shared" si="20"/>
        <v>51.676706013252762</v>
      </c>
      <c r="Y119" s="695">
        <f t="shared" si="20"/>
        <v>0</v>
      </c>
      <c r="Z119" s="856" t="str">
        <f t="shared" si="20"/>
        <v>Chlamidomonas sp.</v>
      </c>
      <c r="AA119" s="851">
        <f t="shared" si="20"/>
        <v>639.83759902676809</v>
      </c>
      <c r="AB119" s="852">
        <f t="shared" si="20"/>
        <v>37.417184514815339</v>
      </c>
      <c r="AC119" s="852">
        <f t="shared" si="20"/>
        <v>85.342255582887262</v>
      </c>
      <c r="AD119" s="852">
        <f t="shared" si="20"/>
        <v>987.11508094975932</v>
      </c>
      <c r="AE119" s="852">
        <f t="shared" si="20"/>
        <v>442.71775153942406</v>
      </c>
      <c r="AF119" s="853">
        <f t="shared" si="20"/>
        <v>283.36404211423707</v>
      </c>
      <c r="AG119" s="695">
        <f t="shared" si="20"/>
        <v>0</v>
      </c>
      <c r="AH119" s="856" t="str">
        <f t="shared" si="20"/>
        <v>Chlamidomonas sp.</v>
      </c>
      <c r="AI119" s="851">
        <f t="shared" si="20"/>
        <v>288.18576171590007</v>
      </c>
      <c r="AJ119" s="852">
        <f t="shared" si="20"/>
        <v>1348.6757393106243</v>
      </c>
      <c r="AK119" s="852">
        <f t="shared" si="20"/>
        <v>171.26041134103167</v>
      </c>
      <c r="AL119" s="852">
        <f t="shared" si="20"/>
        <v>191.80945536185359</v>
      </c>
      <c r="AM119" s="852">
        <f t="shared" si="20"/>
        <v>0</v>
      </c>
      <c r="AN119" s="853">
        <f t="shared" si="20"/>
        <v>0</v>
      </c>
      <c r="AO119" s="695">
        <f t="shared" si="20"/>
        <v>0</v>
      </c>
      <c r="AP119" s="856" t="str">
        <f t="shared" si="20"/>
        <v>Chlamidomonas sp.</v>
      </c>
      <c r="AQ119" s="851">
        <f t="shared" si="20"/>
        <v>236.21250808666741</v>
      </c>
      <c r="AR119" s="852">
        <f t="shared" si="20"/>
        <v>1206.2747698573833</v>
      </c>
      <c r="AS119" s="852">
        <f t="shared" si="20"/>
        <v>0</v>
      </c>
      <c r="AT119" s="852">
        <f t="shared" si="20"/>
        <v>3165.8644571878076</v>
      </c>
      <c r="AU119" s="852">
        <f t="shared" si="20"/>
        <v>144.72544418650924</v>
      </c>
      <c r="AV119" s="853">
        <f t="shared" si="20"/>
        <v>110.3941816016476</v>
      </c>
      <c r="AW119" s="695">
        <f t="shared" si="20"/>
        <v>0</v>
      </c>
      <c r="AX119" s="856" t="str">
        <f t="shared" si="20"/>
        <v>Chlamidomonas sp.</v>
      </c>
      <c r="AY119" s="851">
        <f t="shared" si="20"/>
        <v>737.96586970215367</v>
      </c>
      <c r="AZ119" s="852">
        <f t="shared" si="20"/>
        <v>237.48199710344159</v>
      </c>
      <c r="BA119" s="852">
        <f t="shared" si="20"/>
        <v>742.65107481288226</v>
      </c>
      <c r="BB119" s="852">
        <f t="shared" si="20"/>
        <v>1239.717684249787</v>
      </c>
      <c r="BC119" s="852">
        <f t="shared" si="20"/>
        <v>827.9636699814821</v>
      </c>
      <c r="BD119" s="853">
        <f t="shared" si="20"/>
        <v>0</v>
      </c>
    </row>
    <row r="120" spans="1:56" s="693" customFormat="1" ht="15.6">
      <c r="B120" s="705" t="s">
        <v>259</v>
      </c>
      <c r="C120" s="851">
        <f>C25</f>
        <v>67.861715693246026</v>
      </c>
      <c r="D120" s="852">
        <f t="shared" ref="D120:BD120" si="21">D25</f>
        <v>0</v>
      </c>
      <c r="E120" s="852">
        <f t="shared" si="21"/>
        <v>658.0735291844793</v>
      </c>
      <c r="F120" s="852">
        <f t="shared" si="21"/>
        <v>1128.324725427985</v>
      </c>
      <c r="G120" s="852">
        <f t="shared" si="21"/>
        <v>1272.0906877039577</v>
      </c>
      <c r="H120" s="853">
        <f t="shared" si="21"/>
        <v>3266.618435854446</v>
      </c>
      <c r="I120" s="695">
        <f t="shared" si="21"/>
        <v>0</v>
      </c>
      <c r="J120" s="857" t="str">
        <f t="shared" si="21"/>
        <v>Cyclotela sp.</v>
      </c>
      <c r="K120" s="851">
        <f t="shared" si="21"/>
        <v>83.23534463387702</v>
      </c>
      <c r="L120" s="852">
        <f t="shared" si="21"/>
        <v>1930.5656236772743</v>
      </c>
      <c r="M120" s="852">
        <f t="shared" si="21"/>
        <v>2493.6353798087375</v>
      </c>
      <c r="N120" s="852">
        <f t="shared" si="21"/>
        <v>6115.2833003388196</v>
      </c>
      <c r="O120" s="852">
        <f t="shared" si="21"/>
        <v>2087.0979715429994</v>
      </c>
      <c r="P120" s="853">
        <f t="shared" si="21"/>
        <v>1628.295917932609</v>
      </c>
      <c r="Q120" s="695">
        <f t="shared" si="21"/>
        <v>0</v>
      </c>
      <c r="R120" s="857" t="str">
        <f t="shared" si="21"/>
        <v>Cyclotela sp.</v>
      </c>
      <c r="S120" s="851">
        <f t="shared" si="21"/>
        <v>101.40043521483584</v>
      </c>
      <c r="T120" s="852">
        <f t="shared" si="21"/>
        <v>123509.53379515815</v>
      </c>
      <c r="U120" s="852">
        <f t="shared" si="21"/>
        <v>3407.0546232184843</v>
      </c>
      <c r="V120" s="852">
        <f t="shared" si="21"/>
        <v>4340.1068030073284</v>
      </c>
      <c r="W120" s="852">
        <f t="shared" si="21"/>
        <v>2442.0894227911567</v>
      </c>
      <c r="X120" s="853">
        <f t="shared" si="21"/>
        <v>1963.7148285036051</v>
      </c>
      <c r="Y120" s="695">
        <f t="shared" si="21"/>
        <v>0</v>
      </c>
      <c r="Z120" s="857" t="str">
        <f t="shared" si="21"/>
        <v>Cyclotela sp.</v>
      </c>
      <c r="AA120" s="851">
        <f t="shared" si="21"/>
        <v>35.420505264279633</v>
      </c>
      <c r="AB120" s="852">
        <f t="shared" si="21"/>
        <v>947.90200770865545</v>
      </c>
      <c r="AC120" s="852">
        <f t="shared" si="21"/>
        <v>2784.2910883916975</v>
      </c>
      <c r="AD120" s="852">
        <f t="shared" si="21"/>
        <v>7765.3053034714403</v>
      </c>
      <c r="AE120" s="852">
        <f t="shared" si="21"/>
        <v>2593.0611161594838</v>
      </c>
      <c r="AF120" s="853">
        <f t="shared" si="21"/>
        <v>3329.5274948422857</v>
      </c>
      <c r="AG120" s="695">
        <f t="shared" si="21"/>
        <v>0</v>
      </c>
      <c r="AH120" s="857" t="str">
        <f t="shared" si="21"/>
        <v>Cyclotela sp.</v>
      </c>
      <c r="AI120" s="851">
        <f t="shared" si="21"/>
        <v>111.08323539450187</v>
      </c>
      <c r="AJ120" s="852">
        <f t="shared" si="21"/>
        <v>56.194822471276012</v>
      </c>
      <c r="AK120" s="852">
        <f t="shared" si="21"/>
        <v>770.67185103464249</v>
      </c>
      <c r="AL120" s="852">
        <f t="shared" si="21"/>
        <v>1123.4553814051426</v>
      </c>
      <c r="AM120" s="852">
        <f t="shared" si="21"/>
        <v>2447.5967120822443</v>
      </c>
      <c r="AN120" s="853">
        <f t="shared" si="21"/>
        <v>4841.3462964986793</v>
      </c>
      <c r="AO120" s="695">
        <f t="shared" si="21"/>
        <v>0</v>
      </c>
      <c r="AP120" s="857" t="str">
        <f t="shared" si="21"/>
        <v>Cyclotela sp.</v>
      </c>
      <c r="AQ120" s="851">
        <f t="shared" si="21"/>
        <v>88.57969053250028</v>
      </c>
      <c r="AR120" s="852">
        <f t="shared" si="21"/>
        <v>7840.786004072992</v>
      </c>
      <c r="AS120" s="852">
        <f t="shared" si="21"/>
        <v>4520.7476585101158</v>
      </c>
      <c r="AT120" s="852">
        <f t="shared" si="21"/>
        <v>13100.128788363341</v>
      </c>
      <c r="AU120" s="852">
        <f t="shared" si="21"/>
        <v>1042.0231981428665</v>
      </c>
      <c r="AV120" s="853">
        <f t="shared" si="21"/>
        <v>1324.7301792197713</v>
      </c>
      <c r="AW120" s="695">
        <f t="shared" si="21"/>
        <v>0</v>
      </c>
      <c r="AX120" s="857" t="str">
        <f t="shared" si="21"/>
        <v>Cyclotela sp.</v>
      </c>
      <c r="AY120" s="851">
        <f t="shared" si="21"/>
        <v>0</v>
      </c>
      <c r="AZ120" s="852">
        <f t="shared" si="21"/>
        <v>7005.7189145515258</v>
      </c>
      <c r="BA120" s="852">
        <f t="shared" si="21"/>
        <v>4113.1444143482704</v>
      </c>
      <c r="BB120" s="852">
        <f t="shared" si="21"/>
        <v>2922.1916843030695</v>
      </c>
      <c r="BC120" s="852">
        <f t="shared" si="21"/>
        <v>4415.8062399012388</v>
      </c>
      <c r="BD120" s="853">
        <f t="shared" si="21"/>
        <v>4339.3942922162441</v>
      </c>
    </row>
    <row r="121" spans="1:56" s="693" customFormat="1" ht="15.6">
      <c r="B121" s="705" t="s">
        <v>43</v>
      </c>
      <c r="C121" s="851">
        <f>C26</f>
        <v>135.72343138649205</v>
      </c>
      <c r="D121" s="852">
        <f t="shared" ref="D121:BD121" si="22">D26</f>
        <v>0</v>
      </c>
      <c r="E121" s="852">
        <f t="shared" si="22"/>
        <v>219.3578430614931</v>
      </c>
      <c r="F121" s="852">
        <f t="shared" si="22"/>
        <v>196.23038703095389</v>
      </c>
      <c r="G121" s="852">
        <f t="shared" si="22"/>
        <v>2544.1813754079153</v>
      </c>
      <c r="H121" s="853">
        <f t="shared" si="22"/>
        <v>1306.6473743417785</v>
      </c>
      <c r="I121" s="695">
        <f t="shared" si="22"/>
        <v>0</v>
      </c>
      <c r="J121" s="857" t="str">
        <f t="shared" si="22"/>
        <v>Clostrerium sp.</v>
      </c>
      <c r="K121" s="851">
        <f t="shared" si="22"/>
        <v>83.23534463387702</v>
      </c>
      <c r="L121" s="852">
        <f t="shared" si="22"/>
        <v>834.83918861719962</v>
      </c>
      <c r="M121" s="852">
        <f t="shared" si="22"/>
        <v>979.64247063914695</v>
      </c>
      <c r="N121" s="852">
        <f t="shared" si="22"/>
        <v>504.35326188361398</v>
      </c>
      <c r="O121" s="852">
        <f t="shared" si="22"/>
        <v>1252.2587829257996</v>
      </c>
      <c r="P121" s="853">
        <f t="shared" si="22"/>
        <v>1221.2219384494567</v>
      </c>
      <c r="Q121" s="695">
        <f t="shared" si="22"/>
        <v>0</v>
      </c>
      <c r="R121" s="857" t="str">
        <f t="shared" si="22"/>
        <v>Clostrerium sp.</v>
      </c>
      <c r="S121" s="851">
        <f t="shared" si="22"/>
        <v>101.40043521483584</v>
      </c>
      <c r="T121" s="852">
        <f t="shared" si="22"/>
        <v>24701.906759031634</v>
      </c>
      <c r="U121" s="852">
        <f t="shared" si="22"/>
        <v>1253.1695165861092</v>
      </c>
      <c r="V121" s="852">
        <f t="shared" si="22"/>
        <v>1508.7924937493287</v>
      </c>
      <c r="W121" s="852">
        <f t="shared" si="22"/>
        <v>2213.1435394044856</v>
      </c>
      <c r="X121" s="853">
        <f t="shared" si="22"/>
        <v>775.15059019879141</v>
      </c>
      <c r="Y121" s="695">
        <f t="shared" si="22"/>
        <v>0</v>
      </c>
      <c r="Z121" s="857" t="str">
        <f t="shared" si="22"/>
        <v>Clostrerium sp.</v>
      </c>
      <c r="AA121" s="851">
        <f t="shared" si="22"/>
        <v>0</v>
      </c>
      <c r="AB121" s="852">
        <f t="shared" si="22"/>
        <v>74.834369029630679</v>
      </c>
      <c r="AC121" s="852">
        <f t="shared" si="22"/>
        <v>714.74139050668089</v>
      </c>
      <c r="AD121" s="852">
        <f t="shared" si="22"/>
        <v>1118.7304250763941</v>
      </c>
      <c r="AE121" s="852">
        <f t="shared" si="22"/>
        <v>2213.5887576971204</v>
      </c>
      <c r="AF121" s="853">
        <f t="shared" si="22"/>
        <v>1345.979200042626</v>
      </c>
      <c r="AG121" s="695">
        <f t="shared" si="22"/>
        <v>0</v>
      </c>
      <c r="AH121" s="857" t="str">
        <f t="shared" si="22"/>
        <v>Clostrerium sp.</v>
      </c>
      <c r="AI121" s="851">
        <f t="shared" si="22"/>
        <v>0</v>
      </c>
      <c r="AJ121" s="852">
        <f t="shared" si="22"/>
        <v>0</v>
      </c>
      <c r="AK121" s="852">
        <f t="shared" si="22"/>
        <v>299.70571984680544</v>
      </c>
      <c r="AL121" s="852">
        <f t="shared" si="22"/>
        <v>589.12904146855033</v>
      </c>
      <c r="AM121" s="852">
        <f t="shared" si="22"/>
        <v>1112.5439600373838</v>
      </c>
      <c r="AN121" s="853">
        <f t="shared" si="22"/>
        <v>1403.2887815938202</v>
      </c>
      <c r="AO121" s="695">
        <f t="shared" si="22"/>
        <v>0</v>
      </c>
      <c r="AP121" s="857" t="str">
        <f t="shared" si="22"/>
        <v>Clostrerium sp.</v>
      </c>
      <c r="AQ121" s="851">
        <f t="shared" si="22"/>
        <v>0</v>
      </c>
      <c r="AR121" s="852">
        <f t="shared" si="22"/>
        <v>603.13738492869163</v>
      </c>
      <c r="AS121" s="852">
        <f t="shared" si="22"/>
        <v>1004.6105907800256</v>
      </c>
      <c r="AT121" s="852">
        <f t="shared" si="22"/>
        <v>4475.8773360241412</v>
      </c>
      <c r="AU121" s="852">
        <f t="shared" si="22"/>
        <v>1968.2660409365258</v>
      </c>
      <c r="AV121" s="853">
        <f t="shared" si="22"/>
        <v>478.37478694047309</v>
      </c>
      <c r="AW121" s="695">
        <f t="shared" si="22"/>
        <v>0</v>
      </c>
      <c r="AX121" s="857" t="str">
        <f t="shared" si="22"/>
        <v>Clostrerium sp.</v>
      </c>
      <c r="AY121" s="851">
        <f t="shared" si="22"/>
        <v>0</v>
      </c>
      <c r="AZ121" s="852">
        <f t="shared" si="22"/>
        <v>1484.2624818965101</v>
      </c>
      <c r="BA121" s="852">
        <f t="shared" si="22"/>
        <v>914.03209207739349</v>
      </c>
      <c r="BB121" s="852">
        <f t="shared" si="22"/>
        <v>1593.9227368925833</v>
      </c>
      <c r="BC121" s="852">
        <f t="shared" si="22"/>
        <v>827.9636699814821</v>
      </c>
      <c r="BD121" s="853">
        <f t="shared" si="22"/>
        <v>0</v>
      </c>
    </row>
    <row r="122" spans="1:56" s="693" customFormat="1" ht="15.6">
      <c r="B122" s="705" t="s">
        <v>63</v>
      </c>
      <c r="C122" s="851">
        <f>C27</f>
        <v>712.54801477908336</v>
      </c>
      <c r="D122" s="852">
        <f t="shared" ref="D122:BD122" si="23">D27</f>
        <v>782.59579765372973</v>
      </c>
      <c r="E122" s="852">
        <f t="shared" si="23"/>
        <v>438.7156861229862</v>
      </c>
      <c r="F122" s="852">
        <f t="shared" si="23"/>
        <v>1373.6127092166773</v>
      </c>
      <c r="G122" s="852">
        <f t="shared" si="23"/>
        <v>1272.0906877039577</v>
      </c>
      <c r="H122" s="853">
        <f t="shared" si="23"/>
        <v>3721.1044791037602</v>
      </c>
      <c r="I122" s="695">
        <f t="shared" si="23"/>
        <v>0</v>
      </c>
      <c r="J122" s="857" t="str">
        <f t="shared" si="23"/>
        <v>Cryptomonas sp.</v>
      </c>
      <c r="K122" s="851">
        <f t="shared" si="23"/>
        <v>124.85301695081553</v>
      </c>
      <c r="L122" s="852">
        <f t="shared" si="23"/>
        <v>626.12939146289966</v>
      </c>
      <c r="M122" s="852">
        <f t="shared" si="23"/>
        <v>846.05486100653593</v>
      </c>
      <c r="N122" s="852">
        <f t="shared" si="23"/>
        <v>2900.0312558307805</v>
      </c>
      <c r="O122" s="852">
        <f t="shared" si="23"/>
        <v>1113.1189181562663</v>
      </c>
      <c r="P122" s="853">
        <f t="shared" si="23"/>
        <v>474.91964273034426</v>
      </c>
      <c r="Q122" s="695">
        <f t="shared" si="23"/>
        <v>0</v>
      </c>
      <c r="R122" s="857" t="str">
        <f t="shared" si="23"/>
        <v>Cryptomonas sp.</v>
      </c>
      <c r="S122" s="851">
        <f t="shared" si="23"/>
        <v>912.60391693352256</v>
      </c>
      <c r="T122" s="852">
        <f t="shared" si="23"/>
        <v>20210.650984662247</v>
      </c>
      <c r="U122" s="852">
        <f t="shared" si="23"/>
        <v>802.81172156297612</v>
      </c>
      <c r="V122" s="852">
        <f t="shared" si="23"/>
        <v>1862.7067824065789</v>
      </c>
      <c r="W122" s="852">
        <f t="shared" si="23"/>
        <v>1144.7294169333545</v>
      </c>
      <c r="X122" s="853">
        <f t="shared" si="23"/>
        <v>1446.9477683710775</v>
      </c>
      <c r="Y122" s="695">
        <f t="shared" si="23"/>
        <v>0</v>
      </c>
      <c r="Z122" s="857" t="str">
        <f t="shared" si="23"/>
        <v>Cryptomonas sp.</v>
      </c>
      <c r="AA122" s="851">
        <f t="shared" si="23"/>
        <v>177.10252632139819</v>
      </c>
      <c r="AB122" s="852">
        <f t="shared" si="23"/>
        <v>112.25155354444604</v>
      </c>
      <c r="AC122" s="852">
        <f t="shared" si="23"/>
        <v>320.03345843582724</v>
      </c>
      <c r="AD122" s="852">
        <f t="shared" si="23"/>
        <v>1645.1918015829324</v>
      </c>
      <c r="AE122" s="852">
        <f t="shared" si="23"/>
        <v>1264.9078615412116</v>
      </c>
      <c r="AF122" s="853">
        <f t="shared" si="23"/>
        <v>2408.5943579710151</v>
      </c>
      <c r="AG122" s="695">
        <f t="shared" si="23"/>
        <v>0</v>
      </c>
      <c r="AH122" s="857" t="str">
        <f t="shared" si="23"/>
        <v>Cryptomonas sp.</v>
      </c>
      <c r="AI122" s="851">
        <f t="shared" si="23"/>
        <v>348.54909901481392</v>
      </c>
      <c r="AJ122" s="852">
        <f t="shared" si="23"/>
        <v>393.36375729893211</v>
      </c>
      <c r="AK122" s="852">
        <f t="shared" si="23"/>
        <v>342.52082268206334</v>
      </c>
      <c r="AL122" s="852">
        <f t="shared" si="23"/>
        <v>260.31283227680132</v>
      </c>
      <c r="AM122" s="852">
        <f t="shared" si="23"/>
        <v>667.52637602243021</v>
      </c>
      <c r="AN122" s="853">
        <f t="shared" si="23"/>
        <v>1648.8643183727386</v>
      </c>
      <c r="AO122" s="695">
        <f t="shared" si="23"/>
        <v>0</v>
      </c>
      <c r="AP122" s="857" t="str">
        <f t="shared" si="23"/>
        <v>Cryptomonas sp.</v>
      </c>
      <c r="AQ122" s="851">
        <f t="shared" si="23"/>
        <v>155.01445843187548</v>
      </c>
      <c r="AR122" s="852">
        <f t="shared" si="23"/>
        <v>1206.2747698573833</v>
      </c>
      <c r="AS122" s="852">
        <f t="shared" si="23"/>
        <v>1004.6105907800256</v>
      </c>
      <c r="AT122" s="852">
        <f t="shared" si="23"/>
        <v>6659.2321340846975</v>
      </c>
      <c r="AU122" s="852">
        <f t="shared" si="23"/>
        <v>144.72544418650924</v>
      </c>
      <c r="AV122" s="853">
        <f t="shared" si="23"/>
        <v>1766.3069056263616</v>
      </c>
      <c r="AW122" s="695">
        <f t="shared" si="23"/>
        <v>0</v>
      </c>
      <c r="AX122" s="857" t="str">
        <f t="shared" si="23"/>
        <v>Cryptomonas sp.</v>
      </c>
      <c r="AY122" s="851">
        <f t="shared" si="23"/>
        <v>477.50732745433481</v>
      </c>
      <c r="AZ122" s="852">
        <f t="shared" si="23"/>
        <v>1543.6329811723704</v>
      </c>
      <c r="BA122" s="852">
        <f t="shared" si="23"/>
        <v>1628.1196640128569</v>
      </c>
      <c r="BB122" s="852">
        <f t="shared" si="23"/>
        <v>1062.615157928389</v>
      </c>
      <c r="BC122" s="852">
        <f t="shared" si="23"/>
        <v>275.98788999382742</v>
      </c>
      <c r="BD122" s="853">
        <f t="shared" si="23"/>
        <v>3254.5457191621831</v>
      </c>
    </row>
    <row r="123" spans="1:56" s="693" customFormat="1" ht="15.6">
      <c r="B123" s="706" t="s">
        <v>52</v>
      </c>
      <c r="C123" s="851">
        <f>C30</f>
        <v>0</v>
      </c>
      <c r="D123" s="852">
        <f t="shared" ref="D123:BD123" si="24">D30</f>
        <v>0</v>
      </c>
      <c r="E123" s="852">
        <f t="shared" si="24"/>
        <v>1253.4733889228178</v>
      </c>
      <c r="F123" s="852">
        <f t="shared" si="24"/>
        <v>10236.685190114762</v>
      </c>
      <c r="G123" s="852">
        <f t="shared" si="24"/>
        <v>1978.8077364283786</v>
      </c>
      <c r="H123" s="853">
        <f t="shared" si="24"/>
        <v>4033.5636338376639</v>
      </c>
      <c r="I123" s="695">
        <f t="shared" si="24"/>
        <v>0</v>
      </c>
      <c r="J123" s="858" t="str">
        <f t="shared" si="24"/>
        <v>Cosmarium sp.</v>
      </c>
      <c r="K123" s="851">
        <f t="shared" si="24"/>
        <v>0</v>
      </c>
      <c r="L123" s="852">
        <f t="shared" si="24"/>
        <v>1669.6783772343992</v>
      </c>
      <c r="M123" s="852">
        <f t="shared" si="24"/>
        <v>2137.4017541217754</v>
      </c>
      <c r="N123" s="852">
        <f t="shared" si="24"/>
        <v>1134.7948392381315</v>
      </c>
      <c r="O123" s="852">
        <f t="shared" si="24"/>
        <v>3756.7763487773987</v>
      </c>
      <c r="P123" s="853">
        <f t="shared" si="24"/>
        <v>2442.4438768989135</v>
      </c>
      <c r="Q123" s="695">
        <f t="shared" si="24"/>
        <v>0</v>
      </c>
      <c r="R123" s="858" t="str">
        <f t="shared" si="24"/>
        <v>Cosmarium sp.</v>
      </c>
      <c r="S123" s="851">
        <f t="shared" si="24"/>
        <v>0</v>
      </c>
      <c r="T123" s="852">
        <f t="shared" si="24"/>
        <v>58386.325066802041</v>
      </c>
      <c r="U123" s="852">
        <f t="shared" si="24"/>
        <v>2114.7235592390593</v>
      </c>
      <c r="V123" s="852">
        <f t="shared" si="24"/>
        <v>2868.5684449061314</v>
      </c>
      <c r="W123" s="852">
        <f t="shared" si="24"/>
        <v>3968.3953120356291</v>
      </c>
      <c r="X123" s="853">
        <f t="shared" si="24"/>
        <v>5064.3171892987712</v>
      </c>
      <c r="Y123" s="695">
        <f t="shared" si="24"/>
        <v>0</v>
      </c>
      <c r="Z123" s="858" t="str">
        <f t="shared" si="24"/>
        <v>Cosmarium sp.</v>
      </c>
      <c r="AA123" s="851">
        <f t="shared" si="24"/>
        <v>0</v>
      </c>
      <c r="AB123" s="852">
        <f t="shared" si="24"/>
        <v>598.67495223704555</v>
      </c>
      <c r="AC123" s="852">
        <f t="shared" si="24"/>
        <v>1088.1137586818127</v>
      </c>
      <c r="AD123" s="852">
        <f t="shared" si="24"/>
        <v>3685.2296355457684</v>
      </c>
      <c r="AE123" s="852">
        <f t="shared" si="24"/>
        <v>4806.6498738566042</v>
      </c>
      <c r="AF123" s="853">
        <f t="shared" si="24"/>
        <v>10909.515621398126</v>
      </c>
      <c r="AG123" s="695">
        <f t="shared" si="24"/>
        <v>0</v>
      </c>
      <c r="AH123" s="858" t="str">
        <f t="shared" si="24"/>
        <v>Cosmarium sp.</v>
      </c>
      <c r="AI123" s="851">
        <f t="shared" si="24"/>
        <v>0</v>
      </c>
      <c r="AJ123" s="852">
        <f t="shared" si="24"/>
        <v>112.38964494255202</v>
      </c>
      <c r="AK123" s="852">
        <f t="shared" si="24"/>
        <v>685.04164536412668</v>
      </c>
      <c r="AL123" s="852">
        <f t="shared" si="24"/>
        <v>301.41485842576992</v>
      </c>
      <c r="AM123" s="852">
        <f t="shared" si="24"/>
        <v>7565.2989282542103</v>
      </c>
      <c r="AN123" s="853">
        <f t="shared" si="24"/>
        <v>13682.065620539746</v>
      </c>
      <c r="AO123" s="695">
        <f t="shared" si="24"/>
        <v>0</v>
      </c>
      <c r="AP123" s="858" t="str">
        <f t="shared" si="24"/>
        <v>Cosmarium sp.</v>
      </c>
      <c r="AQ123" s="851">
        <f t="shared" si="24"/>
        <v>0</v>
      </c>
      <c r="AR123" s="852">
        <f t="shared" si="24"/>
        <v>3015.686924643458</v>
      </c>
      <c r="AS123" s="852">
        <f t="shared" si="24"/>
        <v>3683.5721661934276</v>
      </c>
      <c r="AT123" s="852">
        <f t="shared" si="24"/>
        <v>5676.722474957447</v>
      </c>
      <c r="AU123" s="852">
        <f t="shared" si="24"/>
        <v>4341.7633255952769</v>
      </c>
      <c r="AV123" s="853">
        <f t="shared" si="24"/>
        <v>8242.7655595896867</v>
      </c>
      <c r="AW123" s="695">
        <f t="shared" si="24"/>
        <v>0</v>
      </c>
      <c r="AX123" s="858" t="str">
        <f t="shared" si="24"/>
        <v>Cosmarium sp.</v>
      </c>
      <c r="AY123" s="851">
        <f t="shared" si="24"/>
        <v>0</v>
      </c>
      <c r="AZ123" s="852">
        <f t="shared" si="24"/>
        <v>5580.8269319308774</v>
      </c>
      <c r="BA123" s="852">
        <f t="shared" si="24"/>
        <v>6055.4626100127325</v>
      </c>
      <c r="BB123" s="852">
        <f t="shared" si="24"/>
        <v>1239.717684249787</v>
      </c>
      <c r="BC123" s="852">
        <f t="shared" si="24"/>
        <v>3863.8304599135836</v>
      </c>
      <c r="BD123" s="853">
        <f t="shared" si="24"/>
        <v>11390.910017067639</v>
      </c>
    </row>
    <row r="124" spans="1:56" s="693" customFormat="1" ht="15.6">
      <c r="B124" s="705" t="s">
        <v>56</v>
      </c>
      <c r="C124" s="851">
        <f>C32</f>
        <v>0</v>
      </c>
      <c r="D124" s="852">
        <f t="shared" ref="D124:BD124" si="25">D32</f>
        <v>834.76885083064496</v>
      </c>
      <c r="E124" s="852">
        <f t="shared" si="25"/>
        <v>501.38935556912708</v>
      </c>
      <c r="F124" s="852">
        <f t="shared" si="25"/>
        <v>77236.280335383475</v>
      </c>
      <c r="G124" s="852">
        <f t="shared" si="25"/>
        <v>1130.7472779590735</v>
      </c>
      <c r="H124" s="853">
        <f t="shared" si="25"/>
        <v>1136.2151081232857</v>
      </c>
      <c r="I124" s="695">
        <f t="shared" si="25"/>
        <v>0</v>
      </c>
      <c r="J124" s="857" t="str">
        <f t="shared" si="25"/>
        <v>Crucigenia</v>
      </c>
      <c r="K124" s="851">
        <f t="shared" si="25"/>
        <v>166.47068926775404</v>
      </c>
      <c r="L124" s="852">
        <f t="shared" si="25"/>
        <v>208.70979715429991</v>
      </c>
      <c r="M124" s="852">
        <f t="shared" si="25"/>
        <v>1068.7008770608875</v>
      </c>
      <c r="N124" s="852">
        <f t="shared" si="25"/>
        <v>1513.0597856508421</v>
      </c>
      <c r="O124" s="852">
        <f t="shared" si="25"/>
        <v>278.27972953906658</v>
      </c>
      <c r="P124" s="853">
        <f t="shared" si="25"/>
        <v>1356.9132649438407</v>
      </c>
      <c r="Q124" s="695">
        <f t="shared" si="25"/>
        <v>0</v>
      </c>
      <c r="R124" s="857" t="str">
        <f t="shared" si="25"/>
        <v>Crucigenia</v>
      </c>
      <c r="S124" s="851">
        <f t="shared" si="25"/>
        <v>0</v>
      </c>
      <c r="T124" s="852">
        <f t="shared" si="25"/>
        <v>53895.06929243265</v>
      </c>
      <c r="U124" s="852">
        <f t="shared" si="25"/>
        <v>1723.1080853059002</v>
      </c>
      <c r="V124" s="852">
        <f t="shared" si="25"/>
        <v>819.59098425889476</v>
      </c>
      <c r="W124" s="852">
        <f t="shared" si="25"/>
        <v>1831.5670670933673</v>
      </c>
      <c r="X124" s="853">
        <f t="shared" si="25"/>
        <v>620.12047215903317</v>
      </c>
      <c r="Y124" s="695">
        <f t="shared" si="25"/>
        <v>0</v>
      </c>
      <c r="Z124" s="857" t="str">
        <f t="shared" si="25"/>
        <v>Crucigenia</v>
      </c>
      <c r="AA124" s="851">
        <f t="shared" si="25"/>
        <v>141.68202105711853</v>
      </c>
      <c r="AB124" s="852">
        <f t="shared" si="25"/>
        <v>249.44789676543562</v>
      </c>
      <c r="AC124" s="852">
        <f t="shared" si="25"/>
        <v>768.08030024598543</v>
      </c>
      <c r="AD124" s="852">
        <f t="shared" si="25"/>
        <v>2105.8455060261531</v>
      </c>
      <c r="AE124" s="852">
        <f t="shared" si="25"/>
        <v>1264.9078615412116</v>
      </c>
      <c r="AF124" s="853">
        <f t="shared" si="25"/>
        <v>1983.5482947996593</v>
      </c>
      <c r="AG124" s="695">
        <f t="shared" si="25"/>
        <v>0</v>
      </c>
      <c r="AH124" s="857" t="str">
        <f t="shared" si="25"/>
        <v>Crucigenia</v>
      </c>
      <c r="AI124" s="851">
        <f t="shared" si="25"/>
        <v>0</v>
      </c>
      <c r="AJ124" s="852">
        <f t="shared" si="25"/>
        <v>449.5585797702081</v>
      </c>
      <c r="AK124" s="852">
        <f t="shared" si="25"/>
        <v>256.89061701154753</v>
      </c>
      <c r="AL124" s="852">
        <f t="shared" si="25"/>
        <v>164.40810459587451</v>
      </c>
      <c r="AM124" s="852">
        <f t="shared" si="25"/>
        <v>0</v>
      </c>
      <c r="AN124" s="853">
        <f t="shared" si="25"/>
        <v>841.97326895629203</v>
      </c>
      <c r="AO124" s="695">
        <f t="shared" si="25"/>
        <v>0</v>
      </c>
      <c r="AP124" s="857" t="str">
        <f t="shared" si="25"/>
        <v>Crucigenia</v>
      </c>
      <c r="AQ124" s="851">
        <f t="shared" si="25"/>
        <v>147.63281755416713</v>
      </c>
      <c r="AR124" s="852">
        <f t="shared" si="25"/>
        <v>4825.099079429533</v>
      </c>
      <c r="AS124" s="852">
        <f t="shared" si="25"/>
        <v>1339.480787706701</v>
      </c>
      <c r="AT124" s="852">
        <f t="shared" si="25"/>
        <v>5240.0515153453352</v>
      </c>
      <c r="AU124" s="852">
        <f t="shared" si="25"/>
        <v>1273.5839088412813</v>
      </c>
      <c r="AV124" s="853">
        <f t="shared" si="25"/>
        <v>441.57672640659041</v>
      </c>
      <c r="AW124" s="695">
        <f t="shared" si="25"/>
        <v>0</v>
      </c>
      <c r="AX124" s="857" t="str">
        <f t="shared" si="25"/>
        <v>Crucigenia</v>
      </c>
      <c r="AY124" s="851">
        <f t="shared" si="25"/>
        <v>0</v>
      </c>
      <c r="AZ124" s="852">
        <f t="shared" si="25"/>
        <v>4512.1579449653909</v>
      </c>
      <c r="BA124" s="852">
        <f t="shared" si="25"/>
        <v>2742.0962762321806</v>
      </c>
      <c r="BB124" s="852">
        <f t="shared" si="25"/>
        <v>1062.615157928389</v>
      </c>
      <c r="BC124" s="852">
        <f t="shared" si="25"/>
        <v>0</v>
      </c>
      <c r="BD124" s="853">
        <f t="shared" si="25"/>
        <v>0</v>
      </c>
    </row>
    <row r="125" spans="1:56" s="693" customFormat="1" ht="15.6">
      <c r="B125" s="704" t="s">
        <v>261</v>
      </c>
      <c r="C125" s="851">
        <f>C34</f>
        <v>246.56423368546055</v>
      </c>
      <c r="D125" s="852">
        <f t="shared" ref="D125:BD125" si="26">D34</f>
        <v>0</v>
      </c>
      <c r="E125" s="852">
        <f t="shared" si="26"/>
        <v>872.20856645879394</v>
      </c>
      <c r="F125" s="852">
        <f t="shared" si="26"/>
        <v>956.62313677590021</v>
      </c>
      <c r="G125" s="852">
        <f t="shared" si="26"/>
        <v>459.36608167087365</v>
      </c>
      <c r="H125" s="853">
        <f t="shared" si="26"/>
        <v>1406.0661963025659</v>
      </c>
      <c r="I125" s="695">
        <f t="shared" si="26"/>
        <v>0</v>
      </c>
      <c r="J125" s="856" t="str">
        <f t="shared" si="26"/>
        <v>Dictyosphoerium</v>
      </c>
      <c r="K125" s="851">
        <f t="shared" si="26"/>
        <v>825.95072752077954</v>
      </c>
      <c r="L125" s="852">
        <f t="shared" si="26"/>
        <v>925.28010071739629</v>
      </c>
      <c r="M125" s="852">
        <f t="shared" si="26"/>
        <v>688.71834299479428</v>
      </c>
      <c r="N125" s="852">
        <f t="shared" si="26"/>
        <v>4274.3938944636293</v>
      </c>
      <c r="O125" s="852">
        <f t="shared" si="26"/>
        <v>1930.5656236772743</v>
      </c>
      <c r="P125" s="853">
        <f t="shared" si="26"/>
        <v>2103.2155606629531</v>
      </c>
      <c r="Q125" s="695">
        <f t="shared" si="26"/>
        <v>0</v>
      </c>
      <c r="R125" s="856" t="str">
        <f t="shared" si="26"/>
        <v>Dictyosphoerium</v>
      </c>
      <c r="S125" s="851">
        <f t="shared" si="26"/>
        <v>838.24359777597624</v>
      </c>
      <c r="T125" s="852">
        <f t="shared" si="26"/>
        <v>69614.464502725503</v>
      </c>
      <c r="U125" s="852">
        <f t="shared" si="26"/>
        <v>229.09505225089805</v>
      </c>
      <c r="V125" s="852">
        <f t="shared" si="26"/>
        <v>3005.1669422826135</v>
      </c>
      <c r="W125" s="852">
        <f t="shared" si="26"/>
        <v>2350.511069436488</v>
      </c>
      <c r="X125" s="853">
        <f t="shared" si="26"/>
        <v>301.2751960572636</v>
      </c>
      <c r="Y125" s="695">
        <f t="shared" si="26"/>
        <v>0</v>
      </c>
      <c r="Z125" s="856" t="str">
        <f t="shared" si="26"/>
        <v>Dictyosphoerium</v>
      </c>
      <c r="AA125" s="851">
        <f t="shared" si="26"/>
        <v>0</v>
      </c>
      <c r="AB125" s="852">
        <f t="shared" si="26"/>
        <v>184.41326653730422</v>
      </c>
      <c r="AC125" s="852">
        <f t="shared" si="26"/>
        <v>401.10860123957013</v>
      </c>
      <c r="AD125" s="852">
        <f t="shared" si="26"/>
        <v>3347.4169189540735</v>
      </c>
      <c r="AE125" s="852">
        <f t="shared" si="26"/>
        <v>1859.414556465581</v>
      </c>
      <c r="AF125" s="853">
        <f t="shared" si="26"/>
        <v>2259.0411135218342</v>
      </c>
      <c r="AG125" s="695">
        <f t="shared" si="26"/>
        <v>0</v>
      </c>
      <c r="AH125" s="856" t="str">
        <f t="shared" si="26"/>
        <v>Dictyosphoerium</v>
      </c>
      <c r="AI125" s="851">
        <f t="shared" si="26"/>
        <v>781.28542227466312</v>
      </c>
      <c r="AJ125" s="852">
        <f t="shared" si="26"/>
        <v>331.25369035699543</v>
      </c>
      <c r="AK125" s="852">
        <f t="shared" si="26"/>
        <v>913.38886048550228</v>
      </c>
      <c r="AL125" s="852">
        <f t="shared" si="26"/>
        <v>241.13188674061593</v>
      </c>
      <c r="AM125" s="852">
        <f t="shared" si="26"/>
        <v>0</v>
      </c>
      <c r="AN125" s="853">
        <f t="shared" si="26"/>
        <v>1852.3411917038427</v>
      </c>
      <c r="AO125" s="695">
        <f t="shared" si="26"/>
        <v>0</v>
      </c>
      <c r="AP125" s="856" t="str">
        <f t="shared" si="26"/>
        <v>Dictyosphoerium</v>
      </c>
      <c r="AQ125" s="851">
        <f t="shared" si="26"/>
        <v>2032.9038977208811</v>
      </c>
      <c r="AR125" s="852">
        <f t="shared" si="26"/>
        <v>3417.7785145959197</v>
      </c>
      <c r="AS125" s="852">
        <f t="shared" si="26"/>
        <v>2042.7082012527189</v>
      </c>
      <c r="AT125" s="852">
        <f t="shared" si="26"/>
        <v>10750.649168711217</v>
      </c>
      <c r="AU125" s="852">
        <f t="shared" si="26"/>
        <v>3126.0695944285994</v>
      </c>
      <c r="AV125" s="853">
        <f t="shared" si="26"/>
        <v>441.57672640659041</v>
      </c>
      <c r="AW125" s="695">
        <f t="shared" si="26"/>
        <v>0</v>
      </c>
      <c r="AX125" s="856" t="str">
        <f t="shared" si="26"/>
        <v>Dictyosphoerium</v>
      </c>
      <c r="AY125" s="851">
        <f t="shared" si="26"/>
        <v>0</v>
      </c>
      <c r="AZ125" s="852">
        <f t="shared" si="26"/>
        <v>3156.531544833244</v>
      </c>
      <c r="BA125" s="852">
        <f t="shared" si="26"/>
        <v>0</v>
      </c>
      <c r="BB125" s="852">
        <f t="shared" si="26"/>
        <v>4132.3922808326233</v>
      </c>
      <c r="BC125" s="852">
        <f t="shared" si="26"/>
        <v>0</v>
      </c>
      <c r="BD125" s="853">
        <f t="shared" si="26"/>
        <v>8136.3642979054575</v>
      </c>
    </row>
    <row r="126" spans="1:56" s="693" customFormat="1" ht="15.6">
      <c r="B126" s="840" t="s">
        <v>83</v>
      </c>
      <c r="C126" s="851">
        <f>C36</f>
        <v>0</v>
      </c>
      <c r="D126" s="852">
        <f t="shared" ref="D126:BD126" si="27">D36</f>
        <v>0</v>
      </c>
      <c r="E126" s="852">
        <f t="shared" si="27"/>
        <v>31.336834723070442</v>
      </c>
      <c r="F126" s="852">
        <f t="shared" si="27"/>
        <v>4987.5223370367448</v>
      </c>
      <c r="G126" s="852">
        <f t="shared" si="27"/>
        <v>0</v>
      </c>
      <c r="H126" s="853">
        <f t="shared" si="27"/>
        <v>0</v>
      </c>
      <c r="I126" s="695">
        <f t="shared" si="27"/>
        <v>0</v>
      </c>
      <c r="J126" s="857" t="str">
        <f t="shared" si="27"/>
        <v>Euglena sp.</v>
      </c>
      <c r="K126" s="851">
        <f t="shared" si="27"/>
        <v>0</v>
      </c>
      <c r="L126" s="852">
        <f t="shared" si="27"/>
        <v>52.177449288574977</v>
      </c>
      <c r="M126" s="852">
        <f t="shared" si="27"/>
        <v>178.11681284348126</v>
      </c>
      <c r="N126" s="852">
        <f t="shared" si="27"/>
        <v>63.044157735451748</v>
      </c>
      <c r="O126" s="852">
        <f t="shared" si="27"/>
        <v>0</v>
      </c>
      <c r="P126" s="853">
        <f t="shared" si="27"/>
        <v>0</v>
      </c>
      <c r="Q126" s="695">
        <f t="shared" si="27"/>
        <v>0</v>
      </c>
      <c r="R126" s="857" t="str">
        <f t="shared" si="27"/>
        <v>Euglena sp.</v>
      </c>
      <c r="S126" s="851">
        <f t="shared" si="27"/>
        <v>0</v>
      </c>
      <c r="T126" s="852">
        <f t="shared" si="27"/>
        <v>2245.6278871846939</v>
      </c>
      <c r="U126" s="852">
        <f t="shared" si="27"/>
        <v>0</v>
      </c>
      <c r="V126" s="852">
        <f t="shared" si="27"/>
        <v>74.50827129626316</v>
      </c>
      <c r="W126" s="852">
        <f t="shared" si="27"/>
        <v>0</v>
      </c>
      <c r="X126" s="853">
        <f t="shared" si="27"/>
        <v>0</v>
      </c>
      <c r="Y126" s="695">
        <f t="shared" si="27"/>
        <v>0</v>
      </c>
      <c r="Z126" s="857" t="str">
        <f t="shared" si="27"/>
        <v>Euglena sp.</v>
      </c>
      <c r="AA126" s="851">
        <f t="shared" si="27"/>
        <v>44.464673602827439</v>
      </c>
      <c r="AB126" s="852">
        <f t="shared" si="27"/>
        <v>49.889579353087129</v>
      </c>
      <c r="AC126" s="852">
        <f t="shared" si="27"/>
        <v>0</v>
      </c>
      <c r="AD126" s="852">
        <f t="shared" si="27"/>
        <v>263.23068825326919</v>
      </c>
      <c r="AE126" s="852">
        <f t="shared" si="27"/>
        <v>63.245393077060577</v>
      </c>
      <c r="AF126" s="853">
        <f t="shared" si="27"/>
        <v>0</v>
      </c>
      <c r="AG126" s="695">
        <f t="shared" si="27"/>
        <v>0</v>
      </c>
      <c r="AH126" s="857" t="str">
        <f t="shared" si="27"/>
        <v>Euglena sp.</v>
      </c>
      <c r="AI126" s="851">
        <f t="shared" si="27"/>
        <v>0</v>
      </c>
      <c r="AJ126" s="852">
        <f t="shared" si="27"/>
        <v>0</v>
      </c>
      <c r="AK126" s="852">
        <f t="shared" si="27"/>
        <v>0</v>
      </c>
      <c r="AL126" s="852">
        <f t="shared" si="27"/>
        <v>0</v>
      </c>
      <c r="AM126" s="852">
        <f t="shared" si="27"/>
        <v>222.50879200747676</v>
      </c>
      <c r="AN126" s="853">
        <f t="shared" si="27"/>
        <v>0</v>
      </c>
      <c r="AO126" s="695">
        <f t="shared" si="27"/>
        <v>0</v>
      </c>
      <c r="AP126" s="857" t="str">
        <f t="shared" si="27"/>
        <v>Euglena sp.</v>
      </c>
      <c r="AQ126" s="851">
        <f t="shared" si="27"/>
        <v>0</v>
      </c>
      <c r="AR126" s="852">
        <f t="shared" si="27"/>
        <v>1206.2747698573833</v>
      </c>
      <c r="AS126" s="852">
        <f t="shared" si="27"/>
        <v>502.30529539001282</v>
      </c>
      <c r="AT126" s="852">
        <f t="shared" si="27"/>
        <v>0</v>
      </c>
      <c r="AU126" s="852">
        <f t="shared" si="27"/>
        <v>0</v>
      </c>
      <c r="AV126" s="853">
        <f t="shared" si="27"/>
        <v>110.3941816016476</v>
      </c>
      <c r="AW126" s="695">
        <f t="shared" si="27"/>
        <v>0</v>
      </c>
      <c r="AX126" s="857" t="str">
        <f t="shared" si="27"/>
        <v>Euglena sp.</v>
      </c>
      <c r="AY126" s="851">
        <f t="shared" si="27"/>
        <v>0</v>
      </c>
      <c r="AZ126" s="852">
        <f t="shared" si="27"/>
        <v>712.44599131032476</v>
      </c>
      <c r="BA126" s="852">
        <f t="shared" si="27"/>
        <v>142.81751438709273</v>
      </c>
      <c r="BB126" s="852">
        <f t="shared" si="27"/>
        <v>0</v>
      </c>
      <c r="BC126" s="852">
        <f t="shared" si="27"/>
        <v>0</v>
      </c>
      <c r="BD126" s="853">
        <f t="shared" si="27"/>
        <v>0</v>
      </c>
    </row>
    <row r="127" spans="1:56" s="693" customFormat="1" ht="15.6">
      <c r="B127" s="703" t="s">
        <v>94</v>
      </c>
      <c r="C127" s="851">
        <f>C38</f>
        <v>576.82458339259119</v>
      </c>
      <c r="D127" s="852">
        <f t="shared" ref="D127:BD127" si="28">D38</f>
        <v>573.90358494606846</v>
      </c>
      <c r="E127" s="852">
        <f t="shared" si="28"/>
        <v>564.06302501526795</v>
      </c>
      <c r="F127" s="852">
        <f t="shared" si="28"/>
        <v>1030.2095319125081</v>
      </c>
      <c r="G127" s="852">
        <f t="shared" si="28"/>
        <v>282.68681948976837</v>
      </c>
      <c r="H127" s="853">
        <f t="shared" si="28"/>
        <v>5254.994875070196</v>
      </c>
      <c r="I127" s="695">
        <f t="shared" si="28"/>
        <v>0</v>
      </c>
      <c r="J127" s="855" t="str">
        <f t="shared" si="28"/>
        <v>Fragilaria sp</v>
      </c>
      <c r="K127" s="851">
        <f t="shared" si="28"/>
        <v>624.26508475407763</v>
      </c>
      <c r="L127" s="852">
        <f t="shared" si="28"/>
        <v>1513.1460293686746</v>
      </c>
      <c r="M127" s="852">
        <f t="shared" si="28"/>
        <v>1469.4637059587203</v>
      </c>
      <c r="N127" s="852">
        <f t="shared" si="28"/>
        <v>4097.8702528043641</v>
      </c>
      <c r="O127" s="852">
        <f t="shared" si="28"/>
        <v>4313.335807855532</v>
      </c>
      <c r="P127" s="853">
        <f t="shared" si="28"/>
        <v>2442.4438768989135</v>
      </c>
      <c r="Q127" s="695">
        <f t="shared" si="28"/>
        <v>0</v>
      </c>
      <c r="R127" s="855" t="str">
        <f t="shared" si="28"/>
        <v>Fragilaria sp</v>
      </c>
      <c r="S127" s="851">
        <f t="shared" si="28"/>
        <v>202.80087042967168</v>
      </c>
      <c r="T127" s="852">
        <f t="shared" si="28"/>
        <v>60631.952953986729</v>
      </c>
      <c r="U127" s="852">
        <f t="shared" si="28"/>
        <v>1018.2002322262138</v>
      </c>
      <c r="V127" s="852">
        <f t="shared" si="28"/>
        <v>7953.7579608760916</v>
      </c>
      <c r="W127" s="852">
        <f t="shared" si="28"/>
        <v>4044.7106064978525</v>
      </c>
      <c r="X127" s="853">
        <f t="shared" si="28"/>
        <v>2583.8353006626385</v>
      </c>
      <c r="Y127" s="695">
        <f t="shared" si="28"/>
        <v>0</v>
      </c>
      <c r="Z127" s="855" t="str">
        <f t="shared" si="28"/>
        <v>Fragilaria sp</v>
      </c>
      <c r="AA127" s="851">
        <f t="shared" si="28"/>
        <v>408.47006267408312</v>
      </c>
      <c r="AB127" s="852">
        <f t="shared" si="28"/>
        <v>586.20255739877371</v>
      </c>
      <c r="AC127" s="852">
        <f t="shared" si="28"/>
        <v>2538.9321035908961</v>
      </c>
      <c r="AD127" s="852">
        <f t="shared" si="28"/>
        <v>6712.3825504583638</v>
      </c>
      <c r="AE127" s="852">
        <f t="shared" si="28"/>
        <v>5628.8399838583919</v>
      </c>
      <c r="AF127" s="853">
        <f t="shared" si="28"/>
        <v>5171.3937685848268</v>
      </c>
      <c r="AG127" s="695">
        <f t="shared" si="28"/>
        <v>0</v>
      </c>
      <c r="AH127" s="855" t="str">
        <f t="shared" si="28"/>
        <v>Fragilaria sp</v>
      </c>
      <c r="AI127" s="851">
        <f t="shared" si="28"/>
        <v>439.51122197634453</v>
      </c>
      <c r="AJ127" s="852">
        <f t="shared" si="28"/>
        <v>224.77928988510405</v>
      </c>
      <c r="AK127" s="852">
        <f t="shared" si="28"/>
        <v>513.78123402309507</v>
      </c>
      <c r="AL127" s="852">
        <f t="shared" si="28"/>
        <v>3178.5566888535741</v>
      </c>
      <c r="AM127" s="852">
        <f t="shared" si="28"/>
        <v>2447.5967120822443</v>
      </c>
      <c r="AN127" s="853">
        <f t="shared" si="28"/>
        <v>1999.6865137711939</v>
      </c>
      <c r="AO127" s="695">
        <f t="shared" si="28"/>
        <v>0</v>
      </c>
      <c r="AP127" s="855" t="str">
        <f t="shared" si="28"/>
        <v>Fragilaria sp</v>
      </c>
      <c r="AQ127" s="851">
        <f t="shared" si="28"/>
        <v>620.05783372750193</v>
      </c>
      <c r="AR127" s="852">
        <f t="shared" si="28"/>
        <v>4825.099079429533</v>
      </c>
      <c r="AS127" s="852">
        <f t="shared" si="28"/>
        <v>1674.3509846333764</v>
      </c>
      <c r="AT127" s="852">
        <f t="shared" si="28"/>
        <v>25108.580177696404</v>
      </c>
      <c r="AU127" s="852">
        <f t="shared" si="28"/>
        <v>1563.0347972142999</v>
      </c>
      <c r="AV127" s="853">
        <f t="shared" si="28"/>
        <v>2502.2681163040129</v>
      </c>
      <c r="AW127" s="695">
        <f t="shared" si="28"/>
        <v>0</v>
      </c>
      <c r="AX127" s="855" t="str">
        <f t="shared" si="28"/>
        <v>Fragilaria sp</v>
      </c>
      <c r="AY127" s="851">
        <f t="shared" si="28"/>
        <v>520.91708449563794</v>
      </c>
      <c r="AZ127" s="852">
        <f t="shared" si="28"/>
        <v>1781.1149782758116</v>
      </c>
      <c r="BA127" s="852">
        <f t="shared" si="28"/>
        <v>4113.1444143482704</v>
      </c>
      <c r="BB127" s="852">
        <f t="shared" si="28"/>
        <v>8058.1649476236162</v>
      </c>
      <c r="BC127" s="852">
        <f t="shared" si="28"/>
        <v>2207.9031199506194</v>
      </c>
      <c r="BD127" s="853">
        <f t="shared" si="28"/>
        <v>4881.8185787432749</v>
      </c>
    </row>
    <row r="128" spans="1:56" s="693" customFormat="1" ht="15.6">
      <c r="B128" s="703" t="s">
        <v>100</v>
      </c>
      <c r="C128" s="851">
        <f>C40</f>
        <v>0</v>
      </c>
      <c r="D128" s="852">
        <f t="shared" ref="D128:BD128" si="29">D40</f>
        <v>0</v>
      </c>
      <c r="E128" s="852">
        <f t="shared" si="29"/>
        <v>94.01050416921133</v>
      </c>
      <c r="F128" s="852">
        <f t="shared" si="29"/>
        <v>58501.184133603136</v>
      </c>
      <c r="G128" s="852">
        <f t="shared" si="29"/>
        <v>141.34340974488418</v>
      </c>
      <c r="H128" s="853">
        <f t="shared" si="29"/>
        <v>312.45915473390357</v>
      </c>
      <c r="I128" s="695">
        <f t="shared" si="29"/>
        <v>0</v>
      </c>
      <c r="J128" s="855" t="str">
        <f t="shared" si="29"/>
        <v>Lagerheimia sp.</v>
      </c>
      <c r="K128" s="851">
        <f t="shared" si="29"/>
        <v>0</v>
      </c>
      <c r="L128" s="852">
        <f t="shared" si="29"/>
        <v>365.24214502002485</v>
      </c>
      <c r="M128" s="852">
        <f t="shared" si="29"/>
        <v>267.17521926522187</v>
      </c>
      <c r="N128" s="852">
        <f t="shared" si="29"/>
        <v>0</v>
      </c>
      <c r="O128" s="852">
        <f t="shared" si="29"/>
        <v>69.569932384766645</v>
      </c>
      <c r="P128" s="853">
        <f t="shared" si="29"/>
        <v>0</v>
      </c>
      <c r="Q128" s="695">
        <f t="shared" si="29"/>
        <v>0</v>
      </c>
      <c r="R128" s="855" t="str">
        <f t="shared" si="29"/>
        <v>Lagerheimia sp.</v>
      </c>
      <c r="S128" s="851">
        <f t="shared" si="29"/>
        <v>0</v>
      </c>
      <c r="T128" s="852">
        <f t="shared" si="29"/>
        <v>13473.767323108164</v>
      </c>
      <c r="U128" s="852">
        <f t="shared" si="29"/>
        <v>411.19624762981704</v>
      </c>
      <c r="V128" s="852">
        <f t="shared" si="29"/>
        <v>130.38947476846053</v>
      </c>
      <c r="W128" s="852">
        <f t="shared" si="29"/>
        <v>0</v>
      </c>
      <c r="X128" s="853">
        <f t="shared" si="29"/>
        <v>361.73694209276937</v>
      </c>
      <c r="Y128" s="695">
        <f t="shared" si="29"/>
        <v>0</v>
      </c>
      <c r="Z128" s="855" t="str">
        <f t="shared" si="29"/>
        <v>Lagerheimia sp.</v>
      </c>
      <c r="AA128" s="851">
        <f t="shared" si="29"/>
        <v>0</v>
      </c>
      <c r="AB128" s="852">
        <f t="shared" si="29"/>
        <v>37.417184514815347</v>
      </c>
      <c r="AC128" s="852">
        <f t="shared" si="29"/>
        <v>202.68785700935726</v>
      </c>
      <c r="AD128" s="852">
        <f t="shared" si="29"/>
        <v>131.6153441266346</v>
      </c>
      <c r="AE128" s="852">
        <f t="shared" si="29"/>
        <v>0</v>
      </c>
      <c r="AF128" s="853">
        <f t="shared" si="29"/>
        <v>283.36404211423707</v>
      </c>
      <c r="AG128" s="695">
        <f t="shared" si="29"/>
        <v>0</v>
      </c>
      <c r="AH128" s="855" t="str">
        <f t="shared" si="29"/>
        <v>Lagerheimia sp.</v>
      </c>
      <c r="AI128" s="851">
        <f t="shared" si="29"/>
        <v>0</v>
      </c>
      <c r="AJ128" s="852">
        <f t="shared" si="29"/>
        <v>56.194822471276012</v>
      </c>
      <c r="AK128" s="852">
        <f t="shared" si="29"/>
        <v>128.44530850577377</v>
      </c>
      <c r="AL128" s="852">
        <f t="shared" si="29"/>
        <v>0</v>
      </c>
      <c r="AM128" s="852">
        <f t="shared" si="29"/>
        <v>0</v>
      </c>
      <c r="AN128" s="853">
        <f t="shared" si="29"/>
        <v>210.49331723907301</v>
      </c>
      <c r="AO128" s="695">
        <f t="shared" si="29"/>
        <v>0</v>
      </c>
      <c r="AP128" s="855" t="str">
        <f t="shared" si="29"/>
        <v>Lagerheimia sp.</v>
      </c>
      <c r="AQ128" s="851">
        <f t="shared" si="29"/>
        <v>0</v>
      </c>
      <c r="AR128" s="852">
        <f t="shared" si="29"/>
        <v>2412.5495397147665</v>
      </c>
      <c r="AS128" s="852">
        <f t="shared" si="29"/>
        <v>167.43509846333762</v>
      </c>
      <c r="AT128" s="852">
        <f t="shared" si="29"/>
        <v>0</v>
      </c>
      <c r="AU128" s="852">
        <f t="shared" si="29"/>
        <v>0</v>
      </c>
      <c r="AV128" s="853">
        <f t="shared" si="29"/>
        <v>220.78836320329521</v>
      </c>
      <c r="AW128" s="695">
        <f t="shared" si="29"/>
        <v>0</v>
      </c>
      <c r="AX128" s="855" t="str">
        <f t="shared" si="29"/>
        <v>Lagerheimia sp.</v>
      </c>
      <c r="AY128" s="851">
        <f t="shared" si="29"/>
        <v>0</v>
      </c>
      <c r="AZ128" s="852">
        <f t="shared" si="29"/>
        <v>593.70499275860402</v>
      </c>
      <c r="BA128" s="852">
        <f t="shared" si="29"/>
        <v>285.63502877418546</v>
      </c>
      <c r="BB128" s="852">
        <f t="shared" si="29"/>
        <v>0</v>
      </c>
      <c r="BC128" s="852">
        <f t="shared" si="29"/>
        <v>0</v>
      </c>
      <c r="BD128" s="853">
        <f t="shared" si="29"/>
        <v>542.42428652703052</v>
      </c>
    </row>
    <row r="129" spans="2:56" s="693" customFormat="1" ht="15.6">
      <c r="B129" s="705" t="s">
        <v>103</v>
      </c>
      <c r="C129" s="851">
        <f>C43</f>
        <v>712.54801477908336</v>
      </c>
      <c r="D129" s="852">
        <f t="shared" ref="D129:BD129" si="30">D43</f>
        <v>1930.4029675458664</v>
      </c>
      <c r="E129" s="852">
        <f t="shared" si="30"/>
        <v>219.3578430614931</v>
      </c>
      <c r="F129" s="852">
        <f t="shared" si="30"/>
        <v>2088.4519762580094</v>
      </c>
      <c r="G129" s="852">
        <f t="shared" si="30"/>
        <v>141.34340974488418</v>
      </c>
      <c r="H129" s="853">
        <f t="shared" si="30"/>
        <v>908.97208649862841</v>
      </c>
      <c r="I129" s="695">
        <f t="shared" si="30"/>
        <v>0</v>
      </c>
      <c r="J129" s="857" t="str">
        <f t="shared" si="30"/>
        <v>Monoraphidum contortum</v>
      </c>
      <c r="K129" s="851">
        <f t="shared" si="30"/>
        <v>1165.2948248742782</v>
      </c>
      <c r="L129" s="852">
        <f t="shared" si="30"/>
        <v>52.177449288574977</v>
      </c>
      <c r="M129" s="852">
        <f t="shared" si="30"/>
        <v>311.70442247609219</v>
      </c>
      <c r="N129" s="852">
        <f t="shared" si="30"/>
        <v>1197.8389969735833</v>
      </c>
      <c r="O129" s="852">
        <f t="shared" si="30"/>
        <v>1113.1189181562663</v>
      </c>
      <c r="P129" s="853">
        <f t="shared" si="30"/>
        <v>271.38265298876814</v>
      </c>
      <c r="Q129" s="695">
        <f t="shared" si="30"/>
        <v>0</v>
      </c>
      <c r="R129" s="857" t="str">
        <f t="shared" si="30"/>
        <v>Monoraphidum contortum</v>
      </c>
      <c r="S129" s="851">
        <f t="shared" si="30"/>
        <v>1470.3063106151196</v>
      </c>
      <c r="T129" s="852">
        <f t="shared" si="30"/>
        <v>4491.2557743693878</v>
      </c>
      <c r="U129" s="852">
        <f t="shared" si="30"/>
        <v>391.61547393315914</v>
      </c>
      <c r="V129" s="852">
        <f t="shared" si="30"/>
        <v>633.32030601823681</v>
      </c>
      <c r="W129" s="852">
        <f t="shared" si="30"/>
        <v>686.8376501600128</v>
      </c>
      <c r="X129" s="853">
        <f t="shared" si="30"/>
        <v>361.73694209276937</v>
      </c>
      <c r="Y129" s="695">
        <f t="shared" si="30"/>
        <v>0</v>
      </c>
      <c r="Z129" s="857" t="str">
        <f t="shared" si="30"/>
        <v>Monoraphidum contortum</v>
      </c>
      <c r="AA129" s="851">
        <f t="shared" si="30"/>
        <v>1428.8890512693795</v>
      </c>
      <c r="AB129" s="852">
        <f t="shared" si="30"/>
        <v>12.472394838271782</v>
      </c>
      <c r="AC129" s="852">
        <f t="shared" si="30"/>
        <v>85.342255582887262</v>
      </c>
      <c r="AD129" s="852">
        <f t="shared" si="30"/>
        <v>1381.961113329663</v>
      </c>
      <c r="AE129" s="852">
        <f t="shared" si="30"/>
        <v>1138.4170753870903</v>
      </c>
      <c r="AF129" s="853">
        <f t="shared" si="30"/>
        <v>2125.2303158567779</v>
      </c>
      <c r="AG129" s="695">
        <f t="shared" si="30"/>
        <v>0</v>
      </c>
      <c r="AH129" s="857" t="str">
        <f t="shared" si="30"/>
        <v>Monoraphidum contortum</v>
      </c>
      <c r="AI129" s="851">
        <f t="shared" si="30"/>
        <v>1162.386486066926</v>
      </c>
      <c r="AJ129" s="852">
        <f t="shared" si="30"/>
        <v>1404.8705617819003</v>
      </c>
      <c r="AK129" s="852">
        <f t="shared" si="30"/>
        <v>171.26041134103167</v>
      </c>
      <c r="AL129" s="852">
        <f t="shared" si="30"/>
        <v>383.61891072370719</v>
      </c>
      <c r="AM129" s="852">
        <f t="shared" si="30"/>
        <v>445.01758401495351</v>
      </c>
      <c r="AN129" s="853">
        <f t="shared" si="30"/>
        <v>1543.6176597532021</v>
      </c>
      <c r="AO129" s="695">
        <f t="shared" si="30"/>
        <v>0</v>
      </c>
      <c r="AP129" s="857" t="str">
        <f t="shared" si="30"/>
        <v>Monoraphidum contortum</v>
      </c>
      <c r="AQ129" s="851">
        <f t="shared" si="30"/>
        <v>944.85003234666965</v>
      </c>
      <c r="AR129" s="852">
        <f t="shared" si="30"/>
        <v>6634.5112342156081</v>
      </c>
      <c r="AS129" s="852">
        <f t="shared" si="30"/>
        <v>669.7403938533505</v>
      </c>
      <c r="AT129" s="852">
        <f t="shared" si="30"/>
        <v>7532.5740533089211</v>
      </c>
      <c r="AU129" s="852">
        <f t="shared" si="30"/>
        <v>434.17633255952774</v>
      </c>
      <c r="AV129" s="853">
        <f t="shared" si="30"/>
        <v>331.18254480494284</v>
      </c>
      <c r="AW129" s="695">
        <f t="shared" si="30"/>
        <v>0</v>
      </c>
      <c r="AX129" s="857" t="str">
        <f t="shared" si="30"/>
        <v>Monoraphidum contortum</v>
      </c>
      <c r="AY129" s="851">
        <f t="shared" si="30"/>
        <v>1258.8829541977916</v>
      </c>
      <c r="AZ129" s="852">
        <f t="shared" si="30"/>
        <v>1128.0394862413473</v>
      </c>
      <c r="BA129" s="852">
        <f t="shared" si="30"/>
        <v>285.63502877418546</v>
      </c>
      <c r="BB129" s="852">
        <f t="shared" si="30"/>
        <v>4516.1144211956534</v>
      </c>
      <c r="BC129" s="852">
        <f t="shared" si="30"/>
        <v>1103.9515599753097</v>
      </c>
      <c r="BD129" s="853">
        <f t="shared" si="30"/>
        <v>1898.4850028446067</v>
      </c>
    </row>
    <row r="130" spans="2:56" s="693" customFormat="1" ht="15.6">
      <c r="B130" s="705" t="s">
        <v>107</v>
      </c>
      <c r="C130" s="851">
        <f>C44</f>
        <v>407.17029415947616</v>
      </c>
      <c r="D130" s="852">
        <f t="shared" ref="D130:BD130" si="31">D44</f>
        <v>52.17305317691531</v>
      </c>
      <c r="E130" s="852">
        <f t="shared" si="31"/>
        <v>125.34733889228177</v>
      </c>
      <c r="F130" s="852">
        <f t="shared" si="31"/>
        <v>294.34558054643082</v>
      </c>
      <c r="G130" s="852">
        <f t="shared" si="31"/>
        <v>424.0302292346525</v>
      </c>
      <c r="H130" s="853">
        <f t="shared" si="31"/>
        <v>1420.268885154107</v>
      </c>
      <c r="I130" s="695">
        <f t="shared" si="31"/>
        <v>0</v>
      </c>
      <c r="J130" s="857" t="str">
        <f t="shared" si="31"/>
        <v>Monoraphidum irregulare</v>
      </c>
      <c r="K130" s="851">
        <f t="shared" si="31"/>
        <v>499.41206780326212</v>
      </c>
      <c r="L130" s="852">
        <f t="shared" si="31"/>
        <v>208.70979715429991</v>
      </c>
      <c r="M130" s="852">
        <f t="shared" si="31"/>
        <v>400.76282889783283</v>
      </c>
      <c r="N130" s="852">
        <f t="shared" si="31"/>
        <v>378.26494641271051</v>
      </c>
      <c r="O130" s="852">
        <f t="shared" si="31"/>
        <v>417.41959430859987</v>
      </c>
      <c r="P130" s="853">
        <f t="shared" si="31"/>
        <v>271.38265298876814</v>
      </c>
      <c r="Q130" s="695">
        <f t="shared" si="31"/>
        <v>0</v>
      </c>
      <c r="R130" s="857" t="str">
        <f t="shared" si="31"/>
        <v>Monoraphidum irregulare</v>
      </c>
      <c r="S130" s="851">
        <f t="shared" si="31"/>
        <v>608.402611289015</v>
      </c>
      <c r="T130" s="852">
        <f t="shared" si="31"/>
        <v>6736.8836615540822</v>
      </c>
      <c r="U130" s="852">
        <f t="shared" si="31"/>
        <v>646.16553198971246</v>
      </c>
      <c r="V130" s="852">
        <f t="shared" si="31"/>
        <v>912.72632337922369</v>
      </c>
      <c r="W130" s="852">
        <f t="shared" si="31"/>
        <v>1068.4141224711311</v>
      </c>
      <c r="X130" s="853">
        <f t="shared" si="31"/>
        <v>206.70682405301105</v>
      </c>
      <c r="Y130" s="695">
        <f t="shared" si="31"/>
        <v>0</v>
      </c>
      <c r="Z130" s="857" t="str">
        <f t="shared" si="31"/>
        <v>Monoraphidum irregulare</v>
      </c>
      <c r="AA130" s="851">
        <f t="shared" si="31"/>
        <v>0</v>
      </c>
      <c r="AB130" s="852">
        <f t="shared" si="31"/>
        <v>24.944789676543564</v>
      </c>
      <c r="AC130" s="852">
        <f t="shared" si="31"/>
        <v>426.71127791443632</v>
      </c>
      <c r="AD130" s="852">
        <f t="shared" si="31"/>
        <v>855.49973682312486</v>
      </c>
      <c r="AE130" s="852">
        <f t="shared" si="31"/>
        <v>758.94471692472689</v>
      </c>
      <c r="AF130" s="853">
        <f t="shared" si="31"/>
        <v>779.25111581415194</v>
      </c>
      <c r="AG130" s="695">
        <f t="shared" si="31"/>
        <v>0</v>
      </c>
      <c r="AH130" s="857" t="str">
        <f t="shared" si="31"/>
        <v>Monoraphidum irregulare</v>
      </c>
      <c r="AI130" s="851">
        <f t="shared" si="31"/>
        <v>0</v>
      </c>
      <c r="AJ130" s="852">
        <f t="shared" si="31"/>
        <v>112.38964494255202</v>
      </c>
      <c r="AK130" s="852">
        <f t="shared" si="31"/>
        <v>85.630205670515835</v>
      </c>
      <c r="AL130" s="852">
        <f t="shared" si="31"/>
        <v>109.60540306391634</v>
      </c>
      <c r="AM130" s="852">
        <f t="shared" si="31"/>
        <v>0</v>
      </c>
      <c r="AN130" s="853">
        <f t="shared" si="31"/>
        <v>420.98663447814602</v>
      </c>
      <c r="AO130" s="695">
        <f t="shared" si="31"/>
        <v>0</v>
      </c>
      <c r="AP130" s="857" t="str">
        <f t="shared" si="31"/>
        <v>Monoraphidum irregulare</v>
      </c>
      <c r="AQ130" s="851">
        <f t="shared" si="31"/>
        <v>0</v>
      </c>
      <c r="AR130" s="852">
        <f t="shared" si="31"/>
        <v>3920.3930020364951</v>
      </c>
      <c r="AS130" s="852">
        <f t="shared" si="31"/>
        <v>167.43509846333762</v>
      </c>
      <c r="AT130" s="852">
        <f t="shared" si="31"/>
        <v>3820.8708966059739</v>
      </c>
      <c r="AU130" s="852">
        <f t="shared" si="31"/>
        <v>492.06651023413144</v>
      </c>
      <c r="AV130" s="853">
        <f t="shared" si="31"/>
        <v>331.18254480494284</v>
      </c>
      <c r="AW130" s="695">
        <f t="shared" si="31"/>
        <v>0</v>
      </c>
      <c r="AX130" s="857" t="str">
        <f t="shared" si="31"/>
        <v>Monoraphidum irregulare</v>
      </c>
      <c r="AY130" s="851">
        <f t="shared" si="31"/>
        <v>0</v>
      </c>
      <c r="AZ130" s="852">
        <f t="shared" si="31"/>
        <v>1721.7444789999513</v>
      </c>
      <c r="BA130" s="852">
        <f t="shared" si="31"/>
        <v>428.45254316127813</v>
      </c>
      <c r="BB130" s="852">
        <f t="shared" si="31"/>
        <v>2833.6404211423705</v>
      </c>
      <c r="BC130" s="852">
        <f t="shared" si="31"/>
        <v>1379.9394499691368</v>
      </c>
      <c r="BD130" s="853">
        <f t="shared" si="31"/>
        <v>813.63642979054578</v>
      </c>
    </row>
    <row r="131" spans="2:56" s="693" customFormat="1" ht="15.6">
      <c r="B131" s="705" t="s">
        <v>108</v>
      </c>
      <c r="C131" s="851">
        <f>C45</f>
        <v>271.4468627729841</v>
      </c>
      <c r="D131" s="852">
        <f t="shared" ref="D131:BD131" si="32">D45</f>
        <v>208.69221270766124</v>
      </c>
      <c r="E131" s="852">
        <f t="shared" si="32"/>
        <v>31.336834723070442</v>
      </c>
      <c r="F131" s="852">
        <f t="shared" si="32"/>
        <v>245.2879837886924</v>
      </c>
      <c r="G131" s="852">
        <f t="shared" si="32"/>
        <v>0</v>
      </c>
      <c r="H131" s="853">
        <f t="shared" si="32"/>
        <v>0</v>
      </c>
      <c r="I131" s="695">
        <f t="shared" si="32"/>
        <v>0</v>
      </c>
      <c r="J131" s="857" t="str">
        <f t="shared" si="32"/>
        <v>Navicula sp.</v>
      </c>
      <c r="K131" s="851">
        <f t="shared" si="32"/>
        <v>332.94137853550808</v>
      </c>
      <c r="L131" s="852">
        <f t="shared" si="32"/>
        <v>104.35489857714995</v>
      </c>
      <c r="M131" s="852">
        <f t="shared" si="32"/>
        <v>0</v>
      </c>
      <c r="N131" s="852">
        <f t="shared" si="32"/>
        <v>1765.236416592649</v>
      </c>
      <c r="O131" s="852">
        <f t="shared" si="32"/>
        <v>834.83918861719962</v>
      </c>
      <c r="P131" s="853">
        <f t="shared" si="32"/>
        <v>135.69132649438407</v>
      </c>
      <c r="Q131" s="695">
        <f t="shared" si="32"/>
        <v>0</v>
      </c>
      <c r="R131" s="857" t="str">
        <f t="shared" si="32"/>
        <v>Navicula sp.</v>
      </c>
      <c r="S131" s="851">
        <f t="shared" si="32"/>
        <v>152.10065282225375</v>
      </c>
      <c r="T131" s="852">
        <f t="shared" si="32"/>
        <v>4491.2557743693878</v>
      </c>
      <c r="U131" s="852">
        <f t="shared" si="32"/>
        <v>58.742321089973863</v>
      </c>
      <c r="V131" s="852">
        <f t="shared" si="32"/>
        <v>1154.878205092079</v>
      </c>
      <c r="W131" s="852">
        <f t="shared" si="32"/>
        <v>2671.0353061778274</v>
      </c>
      <c r="X131" s="853">
        <f t="shared" si="32"/>
        <v>155.03011803975829</v>
      </c>
      <c r="Y131" s="695">
        <f t="shared" si="32"/>
        <v>0</v>
      </c>
      <c r="Z131" s="857" t="str">
        <f t="shared" si="32"/>
        <v>Navicula sp.</v>
      </c>
      <c r="AA131" s="851">
        <f t="shared" si="32"/>
        <v>248.69970493986904</v>
      </c>
      <c r="AB131" s="852">
        <f t="shared" si="32"/>
        <v>0</v>
      </c>
      <c r="AC131" s="852">
        <f t="shared" si="32"/>
        <v>96.010037530748178</v>
      </c>
      <c r="AD131" s="852">
        <f t="shared" si="32"/>
        <v>855.49973682312475</v>
      </c>
      <c r="AE131" s="852">
        <f t="shared" si="32"/>
        <v>822.1901100017875</v>
      </c>
      <c r="AF131" s="853">
        <f t="shared" si="32"/>
        <v>70.841010528559266</v>
      </c>
      <c r="AG131" s="695">
        <f t="shared" si="32"/>
        <v>0</v>
      </c>
      <c r="AH131" s="857" t="str">
        <f t="shared" si="32"/>
        <v>Navicula sp.</v>
      </c>
      <c r="AI131" s="851">
        <f t="shared" si="32"/>
        <v>217.34475118734076</v>
      </c>
      <c r="AJ131" s="852">
        <f t="shared" si="32"/>
        <v>0</v>
      </c>
      <c r="AK131" s="852">
        <f t="shared" si="32"/>
        <v>42.815102835257917</v>
      </c>
      <c r="AL131" s="852">
        <f t="shared" si="32"/>
        <v>589.12904146855044</v>
      </c>
      <c r="AM131" s="852">
        <f t="shared" si="32"/>
        <v>0</v>
      </c>
      <c r="AN131" s="853">
        <f t="shared" si="32"/>
        <v>0</v>
      </c>
      <c r="AO131" s="695">
        <f t="shared" si="32"/>
        <v>0</v>
      </c>
      <c r="AP131" s="857" t="str">
        <f t="shared" si="32"/>
        <v>Navicula sp.</v>
      </c>
      <c r="AQ131" s="851">
        <f t="shared" si="32"/>
        <v>250.97578984208411</v>
      </c>
      <c r="AR131" s="852">
        <f t="shared" si="32"/>
        <v>0</v>
      </c>
      <c r="AS131" s="852">
        <f t="shared" si="32"/>
        <v>334.87019692667525</v>
      </c>
      <c r="AT131" s="852">
        <f t="shared" si="32"/>
        <v>2620.0257576726676</v>
      </c>
      <c r="AU131" s="852">
        <f t="shared" si="32"/>
        <v>521.01159907143324</v>
      </c>
      <c r="AV131" s="853">
        <f t="shared" si="32"/>
        <v>110.3941816016476</v>
      </c>
      <c r="AW131" s="695">
        <f t="shared" si="32"/>
        <v>0</v>
      </c>
      <c r="AX131" s="857" t="str">
        <f t="shared" si="32"/>
        <v>Navicula sp.</v>
      </c>
      <c r="AY131" s="851">
        <f t="shared" si="32"/>
        <v>86.819514082606332</v>
      </c>
      <c r="AZ131" s="852">
        <f t="shared" si="32"/>
        <v>0</v>
      </c>
      <c r="BA131" s="852">
        <f t="shared" si="32"/>
        <v>0</v>
      </c>
      <c r="BB131" s="852">
        <f t="shared" si="32"/>
        <v>1771.0252632139816</v>
      </c>
      <c r="BC131" s="852">
        <f t="shared" si="32"/>
        <v>0</v>
      </c>
      <c r="BD131" s="853">
        <f t="shared" si="32"/>
        <v>0</v>
      </c>
    </row>
    <row r="132" spans="2:56" s="693" customFormat="1" ht="15.6">
      <c r="B132" s="703" t="s">
        <v>263</v>
      </c>
      <c r="C132" s="851">
        <f>C49</f>
        <v>308.77080640426936</v>
      </c>
      <c r="D132" s="852">
        <f t="shared" ref="D132:BD132" si="33">D49</f>
        <v>0</v>
      </c>
      <c r="E132" s="852">
        <f t="shared" si="33"/>
        <v>75.208403335369056</v>
      </c>
      <c r="F132" s="852">
        <f t="shared" si="33"/>
        <v>71594.656708243536</v>
      </c>
      <c r="G132" s="852">
        <f t="shared" si="33"/>
        <v>0</v>
      </c>
      <c r="H132" s="853">
        <f t="shared" si="33"/>
        <v>994.188219607875</v>
      </c>
      <c r="I132" s="695">
        <f t="shared" si="33"/>
        <v>0</v>
      </c>
      <c r="J132" s="855" t="str">
        <f t="shared" si="33"/>
        <v>Scenedesmos sp</v>
      </c>
      <c r="K132" s="851">
        <f t="shared" si="33"/>
        <v>241.38249943824334</v>
      </c>
      <c r="L132" s="852">
        <f t="shared" si="33"/>
        <v>169.05493569498293</v>
      </c>
      <c r="M132" s="852">
        <f t="shared" si="33"/>
        <v>427.48035082435513</v>
      </c>
      <c r="N132" s="852">
        <f t="shared" si="33"/>
        <v>1220.7641452410203</v>
      </c>
      <c r="O132" s="852">
        <f t="shared" si="33"/>
        <v>1375.0292518400936</v>
      </c>
      <c r="P132" s="853">
        <f t="shared" si="33"/>
        <v>165.84495460424722</v>
      </c>
      <c r="Q132" s="695">
        <f t="shared" si="33"/>
        <v>0</v>
      </c>
      <c r="R132" s="855" t="str">
        <f t="shared" si="33"/>
        <v>Scenedesmos sp</v>
      </c>
      <c r="S132" s="851">
        <f t="shared" si="33"/>
        <v>152.10065282225375</v>
      </c>
      <c r="T132" s="852">
        <f t="shared" si="33"/>
        <v>15120.561107043606</v>
      </c>
      <c r="U132" s="852">
        <f t="shared" si="33"/>
        <v>0</v>
      </c>
      <c r="V132" s="852">
        <f t="shared" si="33"/>
        <v>1005.8616624995526</v>
      </c>
      <c r="W132" s="852">
        <f t="shared" si="33"/>
        <v>1271.9215743703937</v>
      </c>
      <c r="X132" s="853">
        <f t="shared" si="33"/>
        <v>122.14494148587019</v>
      </c>
      <c r="Y132" s="695">
        <f t="shared" si="33"/>
        <v>0</v>
      </c>
      <c r="Z132" s="855" t="str">
        <f t="shared" si="33"/>
        <v>Scenedesmos sp</v>
      </c>
      <c r="AA132" s="851">
        <f t="shared" si="33"/>
        <v>0</v>
      </c>
      <c r="AB132" s="852">
        <f t="shared" si="33"/>
        <v>32.962757786861133</v>
      </c>
      <c r="AC132" s="852">
        <f t="shared" si="33"/>
        <v>135.12523800623816</v>
      </c>
      <c r="AD132" s="852">
        <f t="shared" si="33"/>
        <v>1776.8071457095668</v>
      </c>
      <c r="AE132" s="852">
        <f t="shared" si="33"/>
        <v>291.47876809427919</v>
      </c>
      <c r="AF132" s="853">
        <f t="shared" si="33"/>
        <v>592.02844513153104</v>
      </c>
      <c r="AG132" s="695">
        <f t="shared" si="33"/>
        <v>0</v>
      </c>
      <c r="AH132" s="855" t="str">
        <f t="shared" si="33"/>
        <v>Scenedesmos sp</v>
      </c>
      <c r="AI132" s="851">
        <f t="shared" si="33"/>
        <v>356.16922500001061</v>
      </c>
      <c r="AJ132" s="852">
        <f t="shared" si="33"/>
        <v>0</v>
      </c>
      <c r="AK132" s="852">
        <f t="shared" si="33"/>
        <v>0</v>
      </c>
      <c r="AL132" s="852">
        <f t="shared" si="33"/>
        <v>294.10783155484216</v>
      </c>
      <c r="AM132" s="852">
        <f t="shared" si="33"/>
        <v>699.31334630921265</v>
      </c>
      <c r="AN132" s="853">
        <f t="shared" si="33"/>
        <v>4570.9208542123706</v>
      </c>
      <c r="AO132" s="695">
        <f t="shared" si="33"/>
        <v>0</v>
      </c>
      <c r="AP132" s="855" t="str">
        <f t="shared" si="33"/>
        <v>Scenedesmos sp</v>
      </c>
      <c r="AQ132" s="851">
        <f t="shared" si="33"/>
        <v>0</v>
      </c>
      <c r="AR132" s="852">
        <f t="shared" si="33"/>
        <v>0</v>
      </c>
      <c r="AS132" s="852">
        <f t="shared" si="33"/>
        <v>372.07799658519468</v>
      </c>
      <c r="AT132" s="852">
        <f t="shared" si="33"/>
        <v>2223.0521580252939</v>
      </c>
      <c r="AU132" s="852">
        <f t="shared" si="33"/>
        <v>0</v>
      </c>
      <c r="AV132" s="853">
        <f t="shared" si="33"/>
        <v>1760.8553411028238</v>
      </c>
      <c r="AW132" s="695">
        <f t="shared" si="33"/>
        <v>0</v>
      </c>
      <c r="AX132" s="855" t="str">
        <f t="shared" si="33"/>
        <v>Scenedesmos sp</v>
      </c>
      <c r="AY132" s="851">
        <f t="shared" si="33"/>
        <v>0</v>
      </c>
      <c r="AZ132" s="852">
        <f t="shared" si="33"/>
        <v>0</v>
      </c>
      <c r="BA132" s="852">
        <f t="shared" si="33"/>
        <v>0</v>
      </c>
      <c r="BB132" s="852">
        <f t="shared" si="33"/>
        <v>0</v>
      </c>
      <c r="BC132" s="852">
        <f t="shared" si="33"/>
        <v>0</v>
      </c>
      <c r="BD132" s="853">
        <f t="shared" si="33"/>
        <v>0</v>
      </c>
    </row>
    <row r="133" spans="2:56" s="693" customFormat="1" ht="15.6">
      <c r="B133" s="706" t="s">
        <v>122</v>
      </c>
      <c r="C133" s="851">
        <f>C50</f>
        <v>67.861715693246026</v>
      </c>
      <c r="D133" s="852">
        <f t="shared" ref="D133:BD133" si="34">D50</f>
        <v>104.34610635383062</v>
      </c>
      <c r="E133" s="852">
        <f t="shared" si="34"/>
        <v>407.37885139991579</v>
      </c>
      <c r="F133" s="852">
        <f t="shared" si="34"/>
        <v>160.25481607527902</v>
      </c>
      <c r="G133" s="852">
        <f t="shared" si="34"/>
        <v>282.68681948976837</v>
      </c>
      <c r="H133" s="853">
        <f t="shared" si="34"/>
        <v>596.51293176472495</v>
      </c>
      <c r="I133" s="695">
        <f t="shared" si="34"/>
        <v>0</v>
      </c>
      <c r="J133" s="858" t="str">
        <f t="shared" si="34"/>
        <v>Selenastrum sp.</v>
      </c>
      <c r="K133" s="851">
        <f t="shared" si="34"/>
        <v>83.23534463387702</v>
      </c>
      <c r="L133" s="852">
        <f t="shared" si="34"/>
        <v>626.12939146289966</v>
      </c>
      <c r="M133" s="852">
        <f t="shared" si="34"/>
        <v>935.11326742827657</v>
      </c>
      <c r="N133" s="852">
        <f t="shared" si="34"/>
        <v>567.39741961906566</v>
      </c>
      <c r="O133" s="852">
        <f t="shared" si="34"/>
        <v>765.26925623243301</v>
      </c>
      <c r="P133" s="853">
        <f t="shared" si="34"/>
        <v>746.30229571911241</v>
      </c>
      <c r="Q133" s="695">
        <f t="shared" si="34"/>
        <v>0</v>
      </c>
      <c r="R133" s="858" t="str">
        <f t="shared" si="34"/>
        <v>Selenastrum sp.</v>
      </c>
      <c r="S133" s="851">
        <f t="shared" si="34"/>
        <v>0</v>
      </c>
      <c r="T133" s="852">
        <f t="shared" si="34"/>
        <v>29193.16253340102</v>
      </c>
      <c r="U133" s="852">
        <f t="shared" si="34"/>
        <v>979.03868483289784</v>
      </c>
      <c r="V133" s="852">
        <f t="shared" si="34"/>
        <v>1061.7428659717498</v>
      </c>
      <c r="W133" s="852">
        <f t="shared" si="34"/>
        <v>763.1529446222363</v>
      </c>
      <c r="X133" s="853">
        <f t="shared" si="34"/>
        <v>878.50400222529697</v>
      </c>
      <c r="Y133" s="695">
        <f t="shared" si="34"/>
        <v>0</v>
      </c>
      <c r="Z133" s="858" t="str">
        <f t="shared" si="34"/>
        <v>Selenastrum sp.</v>
      </c>
      <c r="AA133" s="851">
        <f t="shared" si="34"/>
        <v>0</v>
      </c>
      <c r="AB133" s="852">
        <f t="shared" si="34"/>
        <v>87.306763867902461</v>
      </c>
      <c r="AC133" s="852">
        <f t="shared" si="34"/>
        <v>1194.7915781604217</v>
      </c>
      <c r="AD133" s="852">
        <f t="shared" si="34"/>
        <v>1908.4224898362013</v>
      </c>
      <c r="AE133" s="852">
        <f t="shared" si="34"/>
        <v>632.45393077060578</v>
      </c>
      <c r="AF133" s="853">
        <f t="shared" si="34"/>
        <v>2691.9584000852519</v>
      </c>
      <c r="AG133" s="695">
        <f t="shared" si="34"/>
        <v>0</v>
      </c>
      <c r="AH133" s="858" t="str">
        <f t="shared" si="34"/>
        <v>Selenastrum sp.</v>
      </c>
      <c r="AI133" s="851">
        <f t="shared" si="34"/>
        <v>0</v>
      </c>
      <c r="AJ133" s="852">
        <f t="shared" si="34"/>
        <v>0</v>
      </c>
      <c r="AK133" s="852">
        <f t="shared" si="34"/>
        <v>299.70571984680544</v>
      </c>
      <c r="AL133" s="852">
        <f t="shared" si="34"/>
        <v>205.51013074484314</v>
      </c>
      <c r="AM133" s="852">
        <f t="shared" si="34"/>
        <v>2002.5791280672909</v>
      </c>
      <c r="AN133" s="853">
        <f t="shared" si="34"/>
        <v>947.21992757582848</v>
      </c>
      <c r="AO133" s="695">
        <f t="shared" si="34"/>
        <v>0</v>
      </c>
      <c r="AP133" s="858" t="str">
        <f t="shared" si="34"/>
        <v>Selenastrum sp.</v>
      </c>
      <c r="AQ133" s="851">
        <f t="shared" si="34"/>
        <v>0</v>
      </c>
      <c r="AR133" s="852">
        <f t="shared" si="34"/>
        <v>3015.686924643458</v>
      </c>
      <c r="AS133" s="852">
        <f t="shared" si="34"/>
        <v>1674.3509846333764</v>
      </c>
      <c r="AT133" s="852">
        <f t="shared" si="34"/>
        <v>2292.522537963584</v>
      </c>
      <c r="AU133" s="852">
        <f t="shared" si="34"/>
        <v>810.46248744445177</v>
      </c>
      <c r="AV133" s="853">
        <f t="shared" si="34"/>
        <v>1729.5088450924795</v>
      </c>
      <c r="AW133" s="695">
        <f t="shared" si="34"/>
        <v>0</v>
      </c>
      <c r="AX133" s="858" t="str">
        <f t="shared" si="34"/>
        <v>Selenastrum sp.</v>
      </c>
      <c r="AY133" s="851">
        <f t="shared" si="34"/>
        <v>43.409757041303166</v>
      </c>
      <c r="AZ133" s="852">
        <f t="shared" si="34"/>
        <v>1068.668986965487</v>
      </c>
      <c r="BA133" s="852">
        <f t="shared" si="34"/>
        <v>885.46858919997487</v>
      </c>
      <c r="BB133" s="852">
        <f t="shared" si="34"/>
        <v>0</v>
      </c>
      <c r="BC133" s="852">
        <f t="shared" si="34"/>
        <v>1379.9394499691371</v>
      </c>
      <c r="BD133" s="853">
        <f t="shared" si="34"/>
        <v>2983.3335758986677</v>
      </c>
    </row>
    <row r="134" spans="2:56" s="693" customFormat="1" ht="15.6">
      <c r="B134" s="706" t="s">
        <v>120</v>
      </c>
      <c r="C134" s="851">
        <f>C51</f>
        <v>0</v>
      </c>
      <c r="D134" s="852">
        <f t="shared" ref="D134:BD134" si="35">D51</f>
        <v>52.17305317691531</v>
      </c>
      <c r="E134" s="852">
        <f t="shared" si="35"/>
        <v>31.336834723070442</v>
      </c>
      <c r="F134" s="852">
        <f t="shared" si="35"/>
        <v>0</v>
      </c>
      <c r="G134" s="852">
        <f t="shared" si="35"/>
        <v>424.0302292346525</v>
      </c>
      <c r="H134" s="853">
        <f t="shared" si="35"/>
        <v>1533.8903959664356</v>
      </c>
      <c r="I134" s="695">
        <f t="shared" si="35"/>
        <v>0</v>
      </c>
      <c r="J134" s="858" t="str">
        <f t="shared" si="35"/>
        <v>Schroederia sp.</v>
      </c>
      <c r="K134" s="851">
        <f t="shared" si="35"/>
        <v>0</v>
      </c>
      <c r="L134" s="852">
        <f t="shared" si="35"/>
        <v>365.24214502002485</v>
      </c>
      <c r="M134" s="852">
        <f t="shared" si="35"/>
        <v>178.11681284348126</v>
      </c>
      <c r="N134" s="852">
        <f t="shared" si="35"/>
        <v>126.0883154709035</v>
      </c>
      <c r="O134" s="852">
        <f t="shared" si="35"/>
        <v>626.12939146289978</v>
      </c>
      <c r="P134" s="853">
        <f t="shared" si="35"/>
        <v>203.53698974157612</v>
      </c>
      <c r="Q134" s="695">
        <f t="shared" si="35"/>
        <v>0</v>
      </c>
      <c r="R134" s="858" t="str">
        <f t="shared" si="35"/>
        <v>Schroederia sp.</v>
      </c>
      <c r="S134" s="851">
        <f t="shared" si="35"/>
        <v>50.700217607417919</v>
      </c>
      <c r="T134" s="852">
        <f t="shared" si="35"/>
        <v>17965.023097477551</v>
      </c>
      <c r="U134" s="852">
        <f t="shared" si="35"/>
        <v>215.38851066323753</v>
      </c>
      <c r="V134" s="852">
        <f t="shared" si="35"/>
        <v>2458.7729527766842</v>
      </c>
      <c r="W134" s="852">
        <f t="shared" si="35"/>
        <v>228.94588338667091</v>
      </c>
      <c r="X134" s="853">
        <f t="shared" si="35"/>
        <v>258.3835300662638</v>
      </c>
      <c r="Y134" s="695">
        <f t="shared" si="35"/>
        <v>0</v>
      </c>
      <c r="Z134" s="858" t="str">
        <f t="shared" si="35"/>
        <v>Schroederia sp.</v>
      </c>
      <c r="AA134" s="851">
        <f t="shared" si="35"/>
        <v>0</v>
      </c>
      <c r="AB134" s="852">
        <f t="shared" si="35"/>
        <v>99.779158706174258</v>
      </c>
      <c r="AC134" s="852">
        <f t="shared" si="35"/>
        <v>362.70458622727091</v>
      </c>
      <c r="AD134" s="852">
        <f t="shared" si="35"/>
        <v>658.07672063317295</v>
      </c>
      <c r="AE134" s="852">
        <f t="shared" si="35"/>
        <v>569.20853769354517</v>
      </c>
      <c r="AF134" s="853">
        <f t="shared" si="35"/>
        <v>566.72808422847413</v>
      </c>
      <c r="AG134" s="695">
        <f t="shared" si="35"/>
        <v>0</v>
      </c>
      <c r="AH134" s="858" t="str">
        <f t="shared" si="35"/>
        <v>Schroederia sp.</v>
      </c>
      <c r="AI134" s="851">
        <f t="shared" si="35"/>
        <v>0</v>
      </c>
      <c r="AJ134" s="852">
        <f t="shared" si="35"/>
        <v>0</v>
      </c>
      <c r="AK134" s="852">
        <f t="shared" si="35"/>
        <v>0</v>
      </c>
      <c r="AL134" s="852">
        <f t="shared" si="35"/>
        <v>137.00675382989542</v>
      </c>
      <c r="AM134" s="852">
        <f t="shared" si="35"/>
        <v>890.03516802990703</v>
      </c>
      <c r="AN134" s="853">
        <f t="shared" si="35"/>
        <v>596.39773217737354</v>
      </c>
      <c r="AO134" s="695">
        <f t="shared" si="35"/>
        <v>0</v>
      </c>
      <c r="AP134" s="858" t="str">
        <f t="shared" si="35"/>
        <v>Schroederia sp.</v>
      </c>
      <c r="AQ134" s="851">
        <f t="shared" si="35"/>
        <v>0</v>
      </c>
      <c r="AR134" s="852">
        <f t="shared" si="35"/>
        <v>301.56869246434582</v>
      </c>
      <c r="AS134" s="852">
        <f t="shared" si="35"/>
        <v>837.17549231668818</v>
      </c>
      <c r="AT134" s="852">
        <f t="shared" si="35"/>
        <v>0</v>
      </c>
      <c r="AU134" s="852">
        <f t="shared" si="35"/>
        <v>289.45088837301847</v>
      </c>
      <c r="AV134" s="853">
        <f t="shared" si="35"/>
        <v>809.55733174541592</v>
      </c>
      <c r="AW134" s="695">
        <f t="shared" si="35"/>
        <v>0</v>
      </c>
      <c r="AX134" s="858" t="str">
        <f t="shared" si="35"/>
        <v>Schroederia sp.</v>
      </c>
      <c r="AY134" s="851">
        <f t="shared" si="35"/>
        <v>0</v>
      </c>
      <c r="AZ134" s="852">
        <f t="shared" si="35"/>
        <v>771.81649058618518</v>
      </c>
      <c r="BA134" s="852">
        <f t="shared" si="35"/>
        <v>342.76203452902257</v>
      </c>
      <c r="BB134" s="852">
        <f t="shared" si="35"/>
        <v>0</v>
      </c>
      <c r="BC134" s="852">
        <f t="shared" si="35"/>
        <v>827.9636699814821</v>
      </c>
      <c r="BD134" s="853">
        <f t="shared" si="35"/>
        <v>1627.2728595810913</v>
      </c>
    </row>
    <row r="135" spans="2:56" s="693" customFormat="1" ht="15.6">
      <c r="B135" s="706" t="s">
        <v>123</v>
      </c>
      <c r="C135" s="851">
        <f>C52</f>
        <v>0</v>
      </c>
      <c r="D135" s="852">
        <f t="shared" ref="D135:BD135" si="36">D52</f>
        <v>0</v>
      </c>
      <c r="E135" s="852">
        <f t="shared" si="36"/>
        <v>0</v>
      </c>
      <c r="F135" s="852">
        <f t="shared" si="36"/>
        <v>98.115193515476946</v>
      </c>
      <c r="G135" s="852">
        <f t="shared" si="36"/>
        <v>282.68681948976837</v>
      </c>
      <c r="H135" s="853">
        <f t="shared" si="36"/>
        <v>0</v>
      </c>
      <c r="I135" s="695">
        <f t="shared" si="36"/>
        <v>0</v>
      </c>
      <c r="J135" s="858" t="str">
        <f t="shared" si="36"/>
        <v>Staurastrum sp.</v>
      </c>
      <c r="K135" s="851">
        <f t="shared" si="36"/>
        <v>0</v>
      </c>
      <c r="L135" s="852">
        <f t="shared" si="36"/>
        <v>104.35489857714995</v>
      </c>
      <c r="M135" s="852">
        <f t="shared" si="36"/>
        <v>44.529203210870314</v>
      </c>
      <c r="N135" s="852">
        <f t="shared" si="36"/>
        <v>126.0883154709035</v>
      </c>
      <c r="O135" s="852">
        <f t="shared" si="36"/>
        <v>139.13986476953329</v>
      </c>
      <c r="P135" s="853">
        <f t="shared" si="36"/>
        <v>135.69132649438407</v>
      </c>
      <c r="Q135" s="695">
        <f t="shared" si="36"/>
        <v>0</v>
      </c>
      <c r="R135" s="858" t="str">
        <f t="shared" si="36"/>
        <v>Staurastrum sp.</v>
      </c>
      <c r="S135" s="851">
        <f t="shared" si="36"/>
        <v>0</v>
      </c>
      <c r="T135" s="852">
        <f t="shared" si="36"/>
        <v>2245.6278871846939</v>
      </c>
      <c r="U135" s="852">
        <f t="shared" si="36"/>
        <v>137.0654158766057</v>
      </c>
      <c r="V135" s="852">
        <f t="shared" si="36"/>
        <v>74.50827129626316</v>
      </c>
      <c r="W135" s="852">
        <f t="shared" si="36"/>
        <v>76.315294462223633</v>
      </c>
      <c r="X135" s="853">
        <f t="shared" si="36"/>
        <v>155.03011803975829</v>
      </c>
      <c r="Y135" s="695">
        <f t="shared" si="36"/>
        <v>0</v>
      </c>
      <c r="Z135" s="858" t="str">
        <f t="shared" si="36"/>
        <v>Staurastrum sp.</v>
      </c>
      <c r="AA135" s="851">
        <f t="shared" si="36"/>
        <v>0</v>
      </c>
      <c r="AB135" s="852">
        <f t="shared" si="36"/>
        <v>0</v>
      </c>
      <c r="AC135" s="852">
        <f t="shared" si="36"/>
        <v>149.34894727005272</v>
      </c>
      <c r="AD135" s="852">
        <f t="shared" si="36"/>
        <v>460.65370444322105</v>
      </c>
      <c r="AE135" s="852">
        <f t="shared" si="36"/>
        <v>252.98157230824231</v>
      </c>
      <c r="AF135" s="853">
        <f t="shared" si="36"/>
        <v>283.36404211423707</v>
      </c>
      <c r="AG135" s="695">
        <f t="shared" si="36"/>
        <v>0</v>
      </c>
      <c r="AH135" s="858" t="str">
        <f t="shared" si="36"/>
        <v>Staurastrum sp.</v>
      </c>
      <c r="AI135" s="851">
        <f t="shared" si="36"/>
        <v>0</v>
      </c>
      <c r="AJ135" s="852">
        <f t="shared" si="36"/>
        <v>0</v>
      </c>
      <c r="AK135" s="852">
        <f t="shared" si="36"/>
        <v>0</v>
      </c>
      <c r="AL135" s="852">
        <f t="shared" si="36"/>
        <v>0</v>
      </c>
      <c r="AM135" s="852">
        <f t="shared" si="36"/>
        <v>222.50879200747676</v>
      </c>
      <c r="AN135" s="853">
        <f t="shared" si="36"/>
        <v>561.31551263752806</v>
      </c>
      <c r="AO135" s="695">
        <f t="shared" si="36"/>
        <v>0</v>
      </c>
      <c r="AP135" s="858" t="str">
        <f t="shared" si="36"/>
        <v>Staurastrum sp.</v>
      </c>
      <c r="AQ135" s="851">
        <f t="shared" si="36"/>
        <v>44.28984526625014</v>
      </c>
      <c r="AR135" s="852">
        <f t="shared" si="36"/>
        <v>0</v>
      </c>
      <c r="AS135" s="852">
        <f t="shared" si="36"/>
        <v>167.43509846333762</v>
      </c>
      <c r="AT135" s="852">
        <f t="shared" si="36"/>
        <v>1310.0128788363338</v>
      </c>
      <c r="AU135" s="852">
        <f t="shared" si="36"/>
        <v>144.72544418650924</v>
      </c>
      <c r="AV135" s="853">
        <f t="shared" si="36"/>
        <v>110.3941816016476</v>
      </c>
      <c r="AW135" s="695">
        <f t="shared" si="36"/>
        <v>0</v>
      </c>
      <c r="AX135" s="858" t="str">
        <f t="shared" si="36"/>
        <v>Staurastrum sp.</v>
      </c>
      <c r="AY135" s="851">
        <f t="shared" si="36"/>
        <v>0</v>
      </c>
      <c r="AZ135" s="852">
        <f t="shared" si="36"/>
        <v>0</v>
      </c>
      <c r="BA135" s="852">
        <f t="shared" si="36"/>
        <v>0</v>
      </c>
      <c r="BB135" s="852">
        <f t="shared" si="36"/>
        <v>974.06389476768993</v>
      </c>
      <c r="BC135" s="852">
        <f t="shared" si="36"/>
        <v>0</v>
      </c>
      <c r="BD135" s="853">
        <f t="shared" si="36"/>
        <v>1084.8485730540608</v>
      </c>
    </row>
    <row r="136" spans="2:56" s="693" customFormat="1" ht="15.6">
      <c r="B136" s="706" t="s">
        <v>126</v>
      </c>
      <c r="C136" s="851">
        <f>C55</f>
        <v>0</v>
      </c>
      <c r="D136" s="852">
        <f t="shared" ref="D136:BD136" si="37">D55</f>
        <v>208.69221270766127</v>
      </c>
      <c r="E136" s="852">
        <f t="shared" si="37"/>
        <v>0</v>
      </c>
      <c r="F136" s="852">
        <f t="shared" si="37"/>
        <v>719.5114191134976</v>
      </c>
      <c r="G136" s="852">
        <f t="shared" si="37"/>
        <v>0</v>
      </c>
      <c r="H136" s="853">
        <f t="shared" si="37"/>
        <v>0</v>
      </c>
      <c r="I136" s="695">
        <f t="shared" si="37"/>
        <v>0</v>
      </c>
      <c r="J136" s="858" t="str">
        <f t="shared" si="37"/>
        <v>Synedra sp.</v>
      </c>
      <c r="K136" s="851">
        <f t="shared" si="37"/>
        <v>0</v>
      </c>
      <c r="L136" s="852">
        <f t="shared" si="37"/>
        <v>313.06469573144989</v>
      </c>
      <c r="M136" s="852">
        <f t="shared" si="37"/>
        <v>0</v>
      </c>
      <c r="N136" s="852">
        <f t="shared" si="37"/>
        <v>0</v>
      </c>
      <c r="O136" s="852">
        <f t="shared" si="37"/>
        <v>278.27972953906658</v>
      </c>
      <c r="P136" s="853">
        <f t="shared" si="37"/>
        <v>0</v>
      </c>
      <c r="Q136" s="695">
        <f t="shared" si="37"/>
        <v>0</v>
      </c>
      <c r="R136" s="858" t="str">
        <f t="shared" si="37"/>
        <v>Synedra sp.</v>
      </c>
      <c r="S136" s="851">
        <f t="shared" si="37"/>
        <v>0</v>
      </c>
      <c r="T136" s="852">
        <f t="shared" si="37"/>
        <v>0</v>
      </c>
      <c r="U136" s="852">
        <f t="shared" si="37"/>
        <v>0</v>
      </c>
      <c r="V136" s="852">
        <f t="shared" si="37"/>
        <v>1024.4887303236183</v>
      </c>
      <c r="W136" s="852">
        <f t="shared" si="37"/>
        <v>407.01490379852601</v>
      </c>
      <c r="X136" s="853">
        <f t="shared" si="37"/>
        <v>0</v>
      </c>
      <c r="Y136" s="695">
        <f t="shared" si="37"/>
        <v>0</v>
      </c>
      <c r="Z136" s="858" t="str">
        <f t="shared" si="37"/>
        <v>Synedra sp.</v>
      </c>
      <c r="AA136" s="851">
        <f t="shared" si="37"/>
        <v>204.23503133704156</v>
      </c>
      <c r="AB136" s="852">
        <f t="shared" si="37"/>
        <v>12.472394838271782</v>
      </c>
      <c r="AC136" s="852">
        <f t="shared" si="37"/>
        <v>0</v>
      </c>
      <c r="AD136" s="852">
        <f t="shared" si="37"/>
        <v>394.84603237990382</v>
      </c>
      <c r="AE136" s="852">
        <f t="shared" si="37"/>
        <v>189.73617923118172</v>
      </c>
      <c r="AF136" s="853">
        <f t="shared" si="37"/>
        <v>141.68202105711853</v>
      </c>
      <c r="AG136" s="695">
        <f t="shared" si="37"/>
        <v>0</v>
      </c>
      <c r="AH136" s="858" t="str">
        <f t="shared" si="37"/>
        <v>Synedra sp.</v>
      </c>
      <c r="AI136" s="851">
        <f t="shared" si="37"/>
        <v>146.50374065878151</v>
      </c>
      <c r="AJ136" s="852">
        <f t="shared" si="37"/>
        <v>0</v>
      </c>
      <c r="AK136" s="852">
        <f t="shared" si="37"/>
        <v>0</v>
      </c>
      <c r="AL136" s="852">
        <f t="shared" si="37"/>
        <v>137.00675382989542</v>
      </c>
      <c r="AM136" s="852">
        <f t="shared" si="37"/>
        <v>0</v>
      </c>
      <c r="AN136" s="853">
        <f t="shared" si="37"/>
        <v>0</v>
      </c>
      <c r="AO136" s="695">
        <f t="shared" si="37"/>
        <v>0</v>
      </c>
      <c r="AP136" s="858" t="str">
        <f t="shared" si="37"/>
        <v>Synedra sp.</v>
      </c>
      <c r="AQ136" s="851">
        <f t="shared" si="37"/>
        <v>44.28984526625014</v>
      </c>
      <c r="AR136" s="852">
        <f t="shared" si="37"/>
        <v>0</v>
      </c>
      <c r="AS136" s="852">
        <f t="shared" si="37"/>
        <v>0</v>
      </c>
      <c r="AT136" s="852">
        <f t="shared" si="37"/>
        <v>436.67095961211135</v>
      </c>
      <c r="AU136" s="852">
        <f t="shared" si="37"/>
        <v>0</v>
      </c>
      <c r="AV136" s="853">
        <f t="shared" si="37"/>
        <v>0</v>
      </c>
      <c r="AW136" s="695">
        <f t="shared" si="37"/>
        <v>0</v>
      </c>
      <c r="AX136" s="858" t="str">
        <f t="shared" si="37"/>
        <v>Synedra sp.</v>
      </c>
      <c r="AY136" s="851">
        <f t="shared" si="37"/>
        <v>86.819514082606332</v>
      </c>
      <c r="AZ136" s="852">
        <f t="shared" si="37"/>
        <v>0</v>
      </c>
      <c r="BA136" s="852">
        <f t="shared" si="37"/>
        <v>0</v>
      </c>
      <c r="BB136" s="852">
        <f t="shared" si="37"/>
        <v>0</v>
      </c>
      <c r="BC136" s="852">
        <f t="shared" si="37"/>
        <v>0</v>
      </c>
      <c r="BD136" s="853">
        <f t="shared" si="37"/>
        <v>1084.848573054061</v>
      </c>
    </row>
    <row r="137" spans="2:56" s="693" customFormat="1" ht="15.6">
      <c r="B137" s="705" t="s">
        <v>129</v>
      </c>
      <c r="C137" s="851">
        <f>C56</f>
        <v>101.79257353986904</v>
      </c>
      <c r="D137" s="852">
        <f t="shared" ref="D137:BD137" si="38">D56</f>
        <v>0</v>
      </c>
      <c r="E137" s="852">
        <f t="shared" si="38"/>
        <v>94.01050416921133</v>
      </c>
      <c r="F137" s="852">
        <f t="shared" si="38"/>
        <v>0</v>
      </c>
      <c r="G137" s="852">
        <f t="shared" si="38"/>
        <v>282.68681948976837</v>
      </c>
      <c r="H137" s="853">
        <f t="shared" si="38"/>
        <v>284.05377703082144</v>
      </c>
      <c r="I137" s="695">
        <f t="shared" si="38"/>
        <v>0</v>
      </c>
      <c r="J137" s="857" t="str">
        <f t="shared" si="38"/>
        <v>Tetraedron minimum</v>
      </c>
      <c r="K137" s="851">
        <f t="shared" si="38"/>
        <v>83.23534463387702</v>
      </c>
      <c r="L137" s="852">
        <f t="shared" si="38"/>
        <v>260.88724644287493</v>
      </c>
      <c r="M137" s="852">
        <f t="shared" si="38"/>
        <v>400.76282889783283</v>
      </c>
      <c r="N137" s="852">
        <f t="shared" si="38"/>
        <v>567.39741961906577</v>
      </c>
      <c r="O137" s="852">
        <f t="shared" si="38"/>
        <v>347.8496619238332</v>
      </c>
      <c r="P137" s="853">
        <f t="shared" si="38"/>
        <v>610.61096922472825</v>
      </c>
      <c r="Q137" s="695">
        <f t="shared" si="38"/>
        <v>0</v>
      </c>
      <c r="R137" s="857" t="str">
        <f t="shared" si="38"/>
        <v>Tetraedron minimum</v>
      </c>
      <c r="S137" s="851">
        <f t="shared" si="38"/>
        <v>101.40043521483584</v>
      </c>
      <c r="T137" s="852">
        <f t="shared" si="38"/>
        <v>6736.8836615540822</v>
      </c>
      <c r="U137" s="852">
        <f t="shared" si="38"/>
        <v>489.51934241644892</v>
      </c>
      <c r="V137" s="852">
        <f t="shared" si="38"/>
        <v>372.5413564813158</v>
      </c>
      <c r="W137" s="852">
        <f t="shared" si="38"/>
        <v>534.20706123556545</v>
      </c>
      <c r="X137" s="853">
        <f t="shared" si="38"/>
        <v>413.41364810602209</v>
      </c>
      <c r="Y137" s="695">
        <f t="shared" si="38"/>
        <v>0</v>
      </c>
      <c r="Z137" s="857" t="str">
        <f t="shared" si="38"/>
        <v>Tetraedron minimum</v>
      </c>
      <c r="AA137" s="851">
        <f t="shared" si="38"/>
        <v>88.929347205654878</v>
      </c>
      <c r="AB137" s="852">
        <f t="shared" si="38"/>
        <v>87.306763867902475</v>
      </c>
      <c r="AC137" s="852">
        <f t="shared" si="38"/>
        <v>181.35229311363545</v>
      </c>
      <c r="AD137" s="852">
        <f t="shared" si="38"/>
        <v>987.11508094975932</v>
      </c>
      <c r="AE137" s="852">
        <f t="shared" si="38"/>
        <v>252.98157230824231</v>
      </c>
      <c r="AF137" s="853">
        <f t="shared" si="38"/>
        <v>354.20505264279632</v>
      </c>
      <c r="AG137" s="695">
        <f t="shared" si="38"/>
        <v>0</v>
      </c>
      <c r="AH137" s="857" t="str">
        <f t="shared" si="38"/>
        <v>Tetraedron minimum</v>
      </c>
      <c r="AI137" s="851">
        <f t="shared" si="38"/>
        <v>70.841010528559266</v>
      </c>
      <c r="AJ137" s="852">
        <f t="shared" si="38"/>
        <v>0</v>
      </c>
      <c r="AK137" s="852">
        <f t="shared" si="38"/>
        <v>85.630205670515835</v>
      </c>
      <c r="AL137" s="852">
        <f t="shared" si="38"/>
        <v>205.51013074484314</v>
      </c>
      <c r="AM137" s="852">
        <f t="shared" si="38"/>
        <v>222.50879200747676</v>
      </c>
      <c r="AN137" s="853">
        <f t="shared" si="38"/>
        <v>701.6443907969101</v>
      </c>
      <c r="AO137" s="695">
        <f t="shared" si="38"/>
        <v>0</v>
      </c>
      <c r="AP137" s="857" t="str">
        <f t="shared" si="38"/>
        <v>Tetraedron minimum</v>
      </c>
      <c r="AQ137" s="851">
        <f t="shared" si="38"/>
        <v>0</v>
      </c>
      <c r="AR137" s="852">
        <f t="shared" si="38"/>
        <v>301.56869246434582</v>
      </c>
      <c r="AS137" s="852">
        <f t="shared" si="38"/>
        <v>1004.6105907800257</v>
      </c>
      <c r="AT137" s="852">
        <f t="shared" si="38"/>
        <v>1310.0128788363338</v>
      </c>
      <c r="AU137" s="852">
        <f t="shared" si="38"/>
        <v>463.12142139682965</v>
      </c>
      <c r="AV137" s="853">
        <f t="shared" si="38"/>
        <v>625.56702907600322</v>
      </c>
      <c r="AW137" s="695">
        <f t="shared" si="38"/>
        <v>0</v>
      </c>
      <c r="AX137" s="857" t="str">
        <f t="shared" si="38"/>
        <v>Tetraedron minimum</v>
      </c>
      <c r="AY137" s="851">
        <f t="shared" si="38"/>
        <v>0</v>
      </c>
      <c r="AZ137" s="852">
        <f t="shared" si="38"/>
        <v>771.81649058618518</v>
      </c>
      <c r="BA137" s="852">
        <f t="shared" si="38"/>
        <v>628.39706330320791</v>
      </c>
      <c r="BB137" s="852">
        <f t="shared" si="38"/>
        <v>1239.717684249787</v>
      </c>
      <c r="BC137" s="852">
        <f t="shared" si="38"/>
        <v>827.9636699814821</v>
      </c>
      <c r="BD137" s="853">
        <f t="shared" si="38"/>
        <v>271.21214326351526</v>
      </c>
    </row>
    <row r="138" spans="2:56" s="693" customFormat="1" ht="15.6">
      <c r="B138" s="705" t="s">
        <v>264</v>
      </c>
      <c r="C138" s="851">
        <f>C57</f>
        <v>0</v>
      </c>
      <c r="D138" s="852">
        <f t="shared" ref="D138:BD138" si="39">D57</f>
        <v>52.17305317691531</v>
      </c>
      <c r="E138" s="852">
        <f t="shared" si="39"/>
        <v>0</v>
      </c>
      <c r="F138" s="852">
        <f t="shared" si="39"/>
        <v>0</v>
      </c>
      <c r="G138" s="852">
        <f t="shared" si="39"/>
        <v>0</v>
      </c>
      <c r="H138" s="853">
        <f t="shared" si="39"/>
        <v>0</v>
      </c>
      <c r="I138" s="695">
        <f t="shared" si="39"/>
        <v>0</v>
      </c>
      <c r="J138" s="857" t="str">
        <f t="shared" si="39"/>
        <v>Tetraplektrom sp.</v>
      </c>
      <c r="K138" s="851">
        <f t="shared" si="39"/>
        <v>0</v>
      </c>
      <c r="L138" s="852">
        <f t="shared" si="39"/>
        <v>0</v>
      </c>
      <c r="M138" s="852">
        <f t="shared" si="39"/>
        <v>0</v>
      </c>
      <c r="N138" s="852">
        <f t="shared" si="39"/>
        <v>0</v>
      </c>
      <c r="O138" s="852">
        <f t="shared" si="39"/>
        <v>69.569932384766645</v>
      </c>
      <c r="P138" s="853">
        <f t="shared" si="39"/>
        <v>0</v>
      </c>
      <c r="Q138" s="695">
        <f t="shared" si="39"/>
        <v>0</v>
      </c>
      <c r="R138" s="857" t="str">
        <f t="shared" si="39"/>
        <v>Tetraplektrom sp.</v>
      </c>
      <c r="S138" s="851">
        <f t="shared" si="39"/>
        <v>0</v>
      </c>
      <c r="T138" s="852">
        <f t="shared" si="39"/>
        <v>0</v>
      </c>
      <c r="U138" s="852">
        <f t="shared" si="39"/>
        <v>0</v>
      </c>
      <c r="V138" s="852">
        <f t="shared" si="39"/>
        <v>800.96391643482889</v>
      </c>
      <c r="W138" s="852">
        <f t="shared" si="39"/>
        <v>0</v>
      </c>
      <c r="X138" s="853">
        <f t="shared" si="39"/>
        <v>103.35341202650552</v>
      </c>
      <c r="Y138" s="695">
        <f t="shared" si="39"/>
        <v>0</v>
      </c>
      <c r="Z138" s="857" t="str">
        <f t="shared" si="39"/>
        <v>Tetraplektrom sp.</v>
      </c>
      <c r="AA138" s="851">
        <f t="shared" si="39"/>
        <v>0</v>
      </c>
      <c r="AB138" s="852">
        <f t="shared" si="39"/>
        <v>0</v>
      </c>
      <c r="AC138" s="852">
        <f t="shared" si="39"/>
        <v>0</v>
      </c>
      <c r="AD138" s="852">
        <f t="shared" si="39"/>
        <v>131.6153441266346</v>
      </c>
      <c r="AE138" s="852">
        <f t="shared" si="39"/>
        <v>0</v>
      </c>
      <c r="AF138" s="853">
        <f t="shared" si="39"/>
        <v>0</v>
      </c>
      <c r="AG138" s="695">
        <f t="shared" si="39"/>
        <v>0</v>
      </c>
      <c r="AH138" s="857" t="str">
        <f t="shared" si="39"/>
        <v>Tetraplektrom sp.</v>
      </c>
      <c r="AI138" s="851">
        <f t="shared" si="39"/>
        <v>0</v>
      </c>
      <c r="AJ138" s="852">
        <f t="shared" si="39"/>
        <v>0</v>
      </c>
      <c r="AK138" s="852">
        <f t="shared" si="39"/>
        <v>0</v>
      </c>
      <c r="AL138" s="852">
        <f t="shared" si="39"/>
        <v>0</v>
      </c>
      <c r="AM138" s="852">
        <f t="shared" si="39"/>
        <v>0</v>
      </c>
      <c r="AN138" s="853">
        <f t="shared" si="39"/>
        <v>0</v>
      </c>
      <c r="AO138" s="695">
        <f t="shared" si="39"/>
        <v>0</v>
      </c>
      <c r="AP138" s="857" t="str">
        <f t="shared" si="39"/>
        <v>Tetraplektrom sp.</v>
      </c>
      <c r="AQ138" s="851">
        <f t="shared" si="39"/>
        <v>0</v>
      </c>
      <c r="AR138" s="852">
        <f t="shared" si="39"/>
        <v>0</v>
      </c>
      <c r="AS138" s="852">
        <f t="shared" si="39"/>
        <v>167.43509846333762</v>
      </c>
      <c r="AT138" s="852">
        <f t="shared" si="39"/>
        <v>0</v>
      </c>
      <c r="AU138" s="852">
        <f t="shared" si="39"/>
        <v>0</v>
      </c>
      <c r="AV138" s="853">
        <f t="shared" si="39"/>
        <v>0</v>
      </c>
      <c r="AW138" s="695">
        <f t="shared" si="39"/>
        <v>0</v>
      </c>
      <c r="AX138" s="857" t="str">
        <f t="shared" si="39"/>
        <v>Tetraplektrom sp.</v>
      </c>
      <c r="AY138" s="851">
        <f t="shared" si="39"/>
        <v>0</v>
      </c>
      <c r="AZ138" s="852">
        <f t="shared" si="39"/>
        <v>0</v>
      </c>
      <c r="BA138" s="852">
        <f t="shared" si="39"/>
        <v>0</v>
      </c>
      <c r="BB138" s="852">
        <f t="shared" si="39"/>
        <v>0</v>
      </c>
      <c r="BC138" s="852">
        <f t="shared" si="39"/>
        <v>0</v>
      </c>
      <c r="BD138" s="853">
        <f t="shared" si="39"/>
        <v>0</v>
      </c>
    </row>
    <row r="139" spans="2:56" s="693" customFormat="1" ht="16.2" thickBot="1">
      <c r="B139" s="705" t="s">
        <v>138</v>
      </c>
      <c r="C139" s="859">
        <f>C58</f>
        <v>67.861715693246026</v>
      </c>
      <c r="D139" s="860">
        <f t="shared" ref="D139:BD139" si="40">D58</f>
        <v>0</v>
      </c>
      <c r="E139" s="860">
        <f t="shared" si="40"/>
        <v>125.34733889228177</v>
      </c>
      <c r="F139" s="860">
        <f t="shared" si="40"/>
        <v>0</v>
      </c>
      <c r="G139" s="860">
        <f t="shared" si="40"/>
        <v>0</v>
      </c>
      <c r="H139" s="861">
        <f t="shared" si="40"/>
        <v>0</v>
      </c>
      <c r="I139" s="695">
        <f t="shared" si="40"/>
        <v>0</v>
      </c>
      <c r="J139" s="857" t="str">
        <f t="shared" si="40"/>
        <v>Trachelomonas</v>
      </c>
      <c r="K139" s="859">
        <f t="shared" si="40"/>
        <v>166.47068926775404</v>
      </c>
      <c r="L139" s="860">
        <f t="shared" si="40"/>
        <v>0</v>
      </c>
      <c r="M139" s="860">
        <f t="shared" si="40"/>
        <v>44.529203210870314</v>
      </c>
      <c r="N139" s="860">
        <f t="shared" si="40"/>
        <v>0</v>
      </c>
      <c r="O139" s="860">
        <f t="shared" si="40"/>
        <v>486.98952669336649</v>
      </c>
      <c r="P139" s="861">
        <f t="shared" si="40"/>
        <v>339.22831623596016</v>
      </c>
      <c r="Q139" s="695">
        <f t="shared" si="40"/>
        <v>0</v>
      </c>
      <c r="R139" s="857" t="str">
        <f t="shared" si="40"/>
        <v>Trachelomonas</v>
      </c>
      <c r="S139" s="851">
        <f t="shared" si="40"/>
        <v>152.10065282225375</v>
      </c>
      <c r="T139" s="852">
        <f t="shared" si="40"/>
        <v>8982.5115487387757</v>
      </c>
      <c r="U139" s="852">
        <f t="shared" si="40"/>
        <v>137.0654158766057</v>
      </c>
      <c r="V139" s="852">
        <f t="shared" si="40"/>
        <v>968.60752685142108</v>
      </c>
      <c r="W139" s="852">
        <f t="shared" si="40"/>
        <v>228.94588338667091</v>
      </c>
      <c r="X139" s="853">
        <f t="shared" si="40"/>
        <v>206.70682405301105</v>
      </c>
      <c r="Y139" s="695">
        <f t="shared" si="40"/>
        <v>0</v>
      </c>
      <c r="Z139" s="857" t="str">
        <f t="shared" si="40"/>
        <v>Trachelomonas</v>
      </c>
      <c r="AA139" s="851">
        <f t="shared" si="40"/>
        <v>0</v>
      </c>
      <c r="AB139" s="852">
        <f t="shared" si="40"/>
        <v>12.472394838271782</v>
      </c>
      <c r="AC139" s="852">
        <f t="shared" si="40"/>
        <v>330.70124038368817</v>
      </c>
      <c r="AD139" s="852">
        <f t="shared" si="40"/>
        <v>1118.7304250763941</v>
      </c>
      <c r="AE139" s="852">
        <f t="shared" si="40"/>
        <v>379.47235846236345</v>
      </c>
      <c r="AF139" s="853">
        <f t="shared" si="40"/>
        <v>425.04606317135557</v>
      </c>
      <c r="AG139" s="695">
        <f t="shared" si="40"/>
        <v>0</v>
      </c>
      <c r="AH139" s="857" t="str">
        <f t="shared" si="40"/>
        <v>Trachelomonas</v>
      </c>
      <c r="AI139" s="851">
        <f t="shared" si="40"/>
        <v>0</v>
      </c>
      <c r="AJ139" s="852">
        <f t="shared" si="40"/>
        <v>0</v>
      </c>
      <c r="AK139" s="852">
        <f t="shared" si="40"/>
        <v>85.630205670515835</v>
      </c>
      <c r="AL139" s="852">
        <f t="shared" si="40"/>
        <v>191.80945536185359</v>
      </c>
      <c r="AM139" s="852">
        <f t="shared" si="40"/>
        <v>0</v>
      </c>
      <c r="AN139" s="853">
        <f t="shared" si="40"/>
        <v>210.49331723907301</v>
      </c>
      <c r="AO139" s="695">
        <f t="shared" si="40"/>
        <v>0</v>
      </c>
      <c r="AP139" s="857" t="str">
        <f t="shared" si="40"/>
        <v>Trachelomonas</v>
      </c>
      <c r="AQ139" s="851">
        <f t="shared" si="40"/>
        <v>44.28984526625014</v>
      </c>
      <c r="AR139" s="852">
        <f t="shared" si="40"/>
        <v>301.56869246434582</v>
      </c>
      <c r="AS139" s="852">
        <f t="shared" si="40"/>
        <v>167.43509846333762</v>
      </c>
      <c r="AT139" s="852">
        <f t="shared" si="40"/>
        <v>1746.6838384484454</v>
      </c>
      <c r="AU139" s="852">
        <f t="shared" si="40"/>
        <v>0</v>
      </c>
      <c r="AV139" s="853">
        <f t="shared" si="40"/>
        <v>147.19224213553017</v>
      </c>
      <c r="AW139" s="695">
        <f t="shared" si="40"/>
        <v>0</v>
      </c>
      <c r="AX139" s="857" t="str">
        <f t="shared" si="40"/>
        <v>Trachelomonas</v>
      </c>
      <c r="AY139" s="851">
        <f t="shared" si="40"/>
        <v>86.819514082606332</v>
      </c>
      <c r="AZ139" s="852">
        <f t="shared" si="40"/>
        <v>0</v>
      </c>
      <c r="BA139" s="852">
        <f t="shared" si="40"/>
        <v>628.39706330320791</v>
      </c>
      <c r="BB139" s="852">
        <f t="shared" si="40"/>
        <v>974.06389476768993</v>
      </c>
      <c r="BC139" s="852">
        <f t="shared" si="40"/>
        <v>0</v>
      </c>
      <c r="BD139" s="853">
        <f t="shared" si="40"/>
        <v>1084.848573054061</v>
      </c>
    </row>
  </sheetData>
  <mergeCells count="45">
    <mergeCell ref="A99:A113"/>
    <mergeCell ref="AI62:AN62"/>
    <mergeCell ref="AQ62:AV62"/>
    <mergeCell ref="AY62:BD62"/>
    <mergeCell ref="C99:H99"/>
    <mergeCell ref="K99:P99"/>
    <mergeCell ref="S99:X99"/>
    <mergeCell ref="AA99:AF99"/>
    <mergeCell ref="AI99:AN99"/>
    <mergeCell ref="AQ99:AV99"/>
    <mergeCell ref="AY99:BD99"/>
    <mergeCell ref="AQ78:AV78"/>
    <mergeCell ref="AY78:BD78"/>
    <mergeCell ref="Z1:AF1"/>
    <mergeCell ref="AH1:AN1"/>
    <mergeCell ref="AP1:AV1"/>
    <mergeCell ref="AX1:BD1"/>
    <mergeCell ref="C17:H17"/>
    <mergeCell ref="K17:P17"/>
    <mergeCell ref="S17:X17"/>
    <mergeCell ref="J1:P1"/>
    <mergeCell ref="R1:X1"/>
    <mergeCell ref="B1:H1"/>
    <mergeCell ref="AA17:AF17"/>
    <mergeCell ref="AI17:AN17"/>
    <mergeCell ref="AQ17:AV17"/>
    <mergeCell ref="AY17:BD17"/>
    <mergeCell ref="A2:A15"/>
    <mergeCell ref="C78:H78"/>
    <mergeCell ref="K78:P78"/>
    <mergeCell ref="S78:X78"/>
    <mergeCell ref="AA78:AF78"/>
    <mergeCell ref="C62:H62"/>
    <mergeCell ref="A61:A76"/>
    <mergeCell ref="K62:P62"/>
    <mergeCell ref="S62:X62"/>
    <mergeCell ref="AA62:AF62"/>
    <mergeCell ref="AQ115:AV115"/>
    <mergeCell ref="AY115:BD115"/>
    <mergeCell ref="AI78:AN78"/>
    <mergeCell ref="C115:H115"/>
    <mergeCell ref="K115:P115"/>
    <mergeCell ref="S115:X115"/>
    <mergeCell ref="AA115:AF115"/>
    <mergeCell ref="AI115:AN11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53" zoomScale="50" zoomScaleNormal="50" workbookViewId="0">
      <selection activeCell="X72" sqref="X72"/>
    </sheetView>
  </sheetViews>
  <sheetFormatPr defaultColWidth="9" defaultRowHeight="13.8"/>
  <cols>
    <col min="1" max="16384" width="9" style="929"/>
  </cols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3"/>
  <sheetViews>
    <sheetView zoomScale="80" zoomScaleNormal="80" workbookViewId="0">
      <selection activeCell="B2" sqref="B2"/>
    </sheetView>
  </sheetViews>
  <sheetFormatPr defaultRowHeight="13.8"/>
  <cols>
    <col min="1" max="1" width="10.8984375" bestFit="1" customWidth="1"/>
    <col min="2" max="2" width="11.19921875" style="952" bestFit="1" customWidth="1"/>
    <col min="3" max="8" width="9" style="952"/>
    <col min="12" max="12" width="11.19921875" bestFit="1" customWidth="1"/>
  </cols>
  <sheetData>
    <row r="1" spans="1:12" ht="14.4" thickBot="1">
      <c r="B1" s="944" t="s">
        <v>648</v>
      </c>
      <c r="C1" s="944" t="s">
        <v>642</v>
      </c>
      <c r="D1" s="945" t="s">
        <v>643</v>
      </c>
      <c r="E1" s="946" t="s">
        <v>644</v>
      </c>
      <c r="F1" s="945" t="s">
        <v>645</v>
      </c>
      <c r="G1" s="945" t="s">
        <v>646</v>
      </c>
      <c r="H1" s="946" t="s">
        <v>647</v>
      </c>
      <c r="K1" s="930"/>
      <c r="L1" s="953" t="s">
        <v>648</v>
      </c>
    </row>
    <row r="2" spans="1:12" ht="14.4">
      <c r="A2" s="932" t="s">
        <v>607</v>
      </c>
      <c r="B2" s="957">
        <f>(('Médias dens por dia'!E286-'Médias dens por dia'!E286)/'Médias dens por dia'!E286)</f>
        <v>0</v>
      </c>
      <c r="C2" s="944"/>
      <c r="D2" s="945"/>
      <c r="E2" s="946"/>
      <c r="F2" s="945"/>
      <c r="G2" s="945"/>
      <c r="H2" s="946"/>
      <c r="K2" s="932" t="s">
        <v>671</v>
      </c>
      <c r="L2" s="957"/>
    </row>
    <row r="3" spans="1:12" ht="14.4">
      <c r="A3" s="933" t="s">
        <v>609</v>
      </c>
      <c r="B3" s="954">
        <f>(('Médias dens por dia'!E286-'Médias dens por dia'!I286)/'Médias dens por dia'!E286)</f>
        <v>0.47987394047431675</v>
      </c>
      <c r="C3" s="938"/>
      <c r="D3" s="939"/>
      <c r="E3" s="940"/>
      <c r="F3" s="939"/>
      <c r="G3" s="939"/>
      <c r="H3" s="940"/>
      <c r="K3" s="933" t="s">
        <v>672</v>
      </c>
      <c r="L3" s="955"/>
    </row>
    <row r="4" spans="1:12" s="930" customFormat="1" ht="15" thickBot="1">
      <c r="A4" s="933" t="s">
        <v>640</v>
      </c>
      <c r="B4" s="954">
        <f>(('Médias dens por dia'!E286-'Médias dens por dia'!M286)/'Médias dens por dia'!E286)</f>
        <v>0.39072015336837446</v>
      </c>
      <c r="C4" s="938"/>
      <c r="D4" s="939"/>
      <c r="E4" s="940"/>
      <c r="F4" s="939"/>
      <c r="G4" s="939"/>
      <c r="H4" s="940"/>
      <c r="K4" s="934" t="s">
        <v>673</v>
      </c>
      <c r="L4" s="956"/>
    </row>
    <row r="5" spans="1:12" s="930" customFormat="1" ht="14.4">
      <c r="A5" s="933" t="s">
        <v>641</v>
      </c>
      <c r="B5" s="954">
        <f>(('Médias dens por dia'!E286-'Médias dens por dia'!Q286)/'Médias dens por dia'!E286)</f>
        <v>6.6946667450035427E-2</v>
      </c>
      <c r="C5" s="938"/>
      <c r="D5" s="939"/>
      <c r="E5" s="940"/>
      <c r="F5" s="939"/>
      <c r="G5" s="939"/>
      <c r="H5" s="940"/>
      <c r="K5" s="932" t="s">
        <v>670</v>
      </c>
      <c r="L5" s="957"/>
    </row>
    <row r="6" spans="1:12" ht="14.4">
      <c r="A6" s="933" t="s">
        <v>608</v>
      </c>
      <c r="B6" s="954">
        <f>(('Médias dens por dia'!E286-'Médias dens por dia'!U286)/'Médias dens por dia'!U286)</f>
        <v>5.8098834972782161E-3</v>
      </c>
      <c r="C6" s="938"/>
      <c r="D6" s="939"/>
      <c r="E6" s="940"/>
      <c r="F6" s="939"/>
      <c r="G6" s="939"/>
      <c r="H6" s="940"/>
      <c r="K6" s="933" t="s">
        <v>669</v>
      </c>
      <c r="L6" s="955"/>
    </row>
    <row r="7" spans="1:12" s="930" customFormat="1" ht="15" thickBot="1">
      <c r="A7" s="933" t="s">
        <v>638</v>
      </c>
      <c r="B7" s="954">
        <f>(('Médias dens por dia'!E286-'Médias dens por dia'!Y286)/'Médias dens por dia'!E286)</f>
        <v>-4.8140418275228351E-2</v>
      </c>
      <c r="C7" s="938"/>
      <c r="D7" s="939"/>
      <c r="E7" s="940"/>
      <c r="F7" s="939"/>
      <c r="G7" s="939"/>
      <c r="H7" s="940"/>
      <c r="K7" s="934" t="s">
        <v>668</v>
      </c>
      <c r="L7" s="956"/>
    </row>
    <row r="8" spans="1:12" s="930" customFormat="1" ht="15" thickBot="1">
      <c r="A8" s="934" t="s">
        <v>639</v>
      </c>
      <c r="B8" s="959">
        <f>(('Médias dens por dia'!E286-'Médias dens por dia'!AC286)/'Médias dens por dia'!E286)</f>
        <v>-4.6513368526791596E-2</v>
      </c>
      <c r="C8" s="941"/>
      <c r="D8" s="942"/>
      <c r="E8" s="943"/>
      <c r="F8" s="942"/>
      <c r="G8" s="942"/>
      <c r="H8" s="943"/>
      <c r="K8" s="932" t="s">
        <v>667</v>
      </c>
      <c r="L8" s="957"/>
    </row>
    <row r="9" spans="1:12" ht="14.4">
      <c r="A9" s="932" t="s">
        <v>610</v>
      </c>
      <c r="B9" s="944"/>
      <c r="C9" s="944"/>
      <c r="D9" s="945"/>
      <c r="E9" s="946"/>
      <c r="F9" s="945"/>
      <c r="G9" s="945"/>
      <c r="H9" s="946"/>
      <c r="K9" s="933" t="s">
        <v>666</v>
      </c>
      <c r="L9" s="955"/>
    </row>
    <row r="10" spans="1:12" ht="15" thickBot="1">
      <c r="A10" s="933" t="s">
        <v>614</v>
      </c>
      <c r="B10" s="947"/>
      <c r="C10" s="947"/>
      <c r="D10" s="914"/>
      <c r="E10" s="948"/>
      <c r="F10" s="914"/>
      <c r="G10" s="914"/>
      <c r="H10" s="948"/>
      <c r="K10" s="934" t="s">
        <v>665</v>
      </c>
      <c r="L10" s="956"/>
    </row>
    <row r="11" spans="1:12" ht="14.4">
      <c r="A11" s="933" t="s">
        <v>615</v>
      </c>
      <c r="B11" s="947"/>
      <c r="C11" s="947"/>
      <c r="D11" s="914"/>
      <c r="E11" s="948"/>
      <c r="F11" s="914"/>
      <c r="G11" s="914"/>
      <c r="H11" s="948"/>
      <c r="K11" s="932" t="s">
        <v>664</v>
      </c>
      <c r="L11" s="957"/>
    </row>
    <row r="12" spans="1:12" ht="14.4">
      <c r="A12" s="933" t="s">
        <v>616</v>
      </c>
      <c r="B12" s="947"/>
      <c r="C12" s="947"/>
      <c r="D12" s="914"/>
      <c r="E12" s="948"/>
      <c r="F12" s="914"/>
      <c r="G12" s="914"/>
      <c r="H12" s="948"/>
      <c r="K12" s="933" t="s">
        <v>663</v>
      </c>
      <c r="L12" s="955"/>
    </row>
    <row r="13" spans="1:12" ht="15" thickBot="1">
      <c r="A13" s="933" t="s">
        <v>611</v>
      </c>
      <c r="B13" s="947"/>
      <c r="C13" s="947"/>
      <c r="D13" s="914"/>
      <c r="E13" s="948"/>
      <c r="F13" s="914"/>
      <c r="G13" s="914"/>
      <c r="H13" s="948"/>
      <c r="K13" s="934" t="s">
        <v>662</v>
      </c>
      <c r="L13" s="956"/>
    </row>
    <row r="14" spans="1:12" ht="14.4">
      <c r="A14" s="933" t="s">
        <v>612</v>
      </c>
      <c r="B14" s="947"/>
      <c r="C14" s="947"/>
      <c r="D14" s="914"/>
      <c r="E14" s="948"/>
      <c r="F14" s="914"/>
      <c r="G14" s="914"/>
      <c r="H14" s="948"/>
      <c r="K14" s="935" t="s">
        <v>656</v>
      </c>
      <c r="L14" s="958"/>
    </row>
    <row r="15" spans="1:12" ht="15" thickBot="1">
      <c r="A15" s="934" t="s">
        <v>613</v>
      </c>
      <c r="B15" s="949"/>
      <c r="C15" s="949"/>
      <c r="D15" s="950"/>
      <c r="E15" s="951"/>
      <c r="F15" s="950"/>
      <c r="G15" s="950"/>
      <c r="H15" s="951"/>
      <c r="K15" s="936" t="s">
        <v>657</v>
      </c>
      <c r="L15" s="955"/>
    </row>
    <row r="16" spans="1:12" ht="15" thickBot="1">
      <c r="A16" s="932" t="s">
        <v>617</v>
      </c>
      <c r="B16" s="944"/>
      <c r="C16" s="944"/>
      <c r="D16" s="945"/>
      <c r="E16" s="946"/>
      <c r="F16" s="945"/>
      <c r="G16" s="945"/>
      <c r="H16" s="946"/>
      <c r="K16" s="937" t="s">
        <v>658</v>
      </c>
      <c r="L16" s="956"/>
    </row>
    <row r="17" spans="1:12" ht="14.4">
      <c r="A17" s="933" t="s">
        <v>621</v>
      </c>
      <c r="B17" s="947"/>
      <c r="C17" s="947"/>
      <c r="D17" s="914"/>
      <c r="E17" s="948"/>
      <c r="F17" s="914"/>
      <c r="G17" s="914"/>
      <c r="H17" s="948"/>
      <c r="K17" s="935" t="s">
        <v>659</v>
      </c>
      <c r="L17" s="958"/>
    </row>
    <row r="18" spans="1:12" ht="14.4">
      <c r="A18" s="933" t="s">
        <v>622</v>
      </c>
      <c r="B18" s="947"/>
      <c r="C18" s="947"/>
      <c r="D18" s="914"/>
      <c r="E18" s="948"/>
      <c r="F18" s="914"/>
      <c r="G18" s="914"/>
      <c r="H18" s="948"/>
      <c r="K18" s="936" t="s">
        <v>660</v>
      </c>
      <c r="L18" s="955"/>
    </row>
    <row r="19" spans="1:12" ht="15" thickBot="1">
      <c r="A19" s="933" t="s">
        <v>623</v>
      </c>
      <c r="B19" s="947"/>
      <c r="C19" s="947"/>
      <c r="D19" s="914"/>
      <c r="E19" s="948"/>
      <c r="F19" s="914"/>
      <c r="G19" s="914"/>
      <c r="H19" s="948"/>
      <c r="K19" s="937" t="s">
        <v>661</v>
      </c>
      <c r="L19" s="956"/>
    </row>
    <row r="20" spans="1:12" ht="14.4">
      <c r="A20" s="933" t="s">
        <v>618</v>
      </c>
      <c r="B20" s="947"/>
      <c r="C20" s="947"/>
      <c r="D20" s="914"/>
      <c r="E20" s="948"/>
      <c r="F20" s="914"/>
      <c r="G20" s="914"/>
      <c r="H20" s="948"/>
    </row>
    <row r="21" spans="1:12" ht="14.4">
      <c r="A21" s="933" t="s">
        <v>619</v>
      </c>
      <c r="B21" s="947"/>
      <c r="C21" s="947"/>
      <c r="D21" s="914"/>
      <c r="E21" s="948"/>
      <c r="F21" s="914"/>
      <c r="G21" s="914"/>
      <c r="H21" s="948"/>
    </row>
    <row r="22" spans="1:12" ht="15" thickBot="1">
      <c r="A22" s="934" t="s">
        <v>620</v>
      </c>
      <c r="B22" s="949"/>
      <c r="C22" s="949"/>
      <c r="D22" s="950"/>
      <c r="E22" s="951"/>
      <c r="F22" s="950"/>
      <c r="G22" s="950"/>
      <c r="H22" s="951"/>
    </row>
    <row r="23" spans="1:12" ht="14.4">
      <c r="A23" s="932" t="s">
        <v>624</v>
      </c>
      <c r="B23" s="944"/>
      <c r="C23" s="944"/>
      <c r="D23" s="945"/>
      <c r="E23" s="946"/>
      <c r="F23" s="945"/>
      <c r="G23" s="945"/>
      <c r="H23" s="946"/>
    </row>
    <row r="24" spans="1:12" ht="14.4">
      <c r="A24" s="933" t="s">
        <v>628</v>
      </c>
      <c r="B24" s="947"/>
      <c r="C24" s="947"/>
      <c r="D24" s="914"/>
      <c r="E24" s="948"/>
      <c r="F24" s="914"/>
      <c r="G24" s="914"/>
      <c r="H24" s="948"/>
    </row>
    <row r="25" spans="1:12" ht="14.4">
      <c r="A25" s="933" t="s">
        <v>629</v>
      </c>
      <c r="B25" s="947"/>
      <c r="C25" s="947"/>
      <c r="D25" s="914"/>
      <c r="E25" s="948"/>
      <c r="F25" s="914"/>
      <c r="G25" s="914"/>
      <c r="H25" s="948"/>
    </row>
    <row r="26" spans="1:12" ht="14.4">
      <c r="A26" s="933" t="s">
        <v>630</v>
      </c>
      <c r="B26" s="947"/>
      <c r="C26" s="947"/>
      <c r="D26" s="914"/>
      <c r="E26" s="948"/>
      <c r="F26" s="914"/>
      <c r="G26" s="914"/>
      <c r="H26" s="948"/>
    </row>
    <row r="27" spans="1:12" ht="14.4">
      <c r="A27" s="933" t="s">
        <v>625</v>
      </c>
      <c r="B27" s="947"/>
      <c r="C27" s="947"/>
      <c r="D27" s="914"/>
      <c r="E27" s="948"/>
      <c r="F27" s="914"/>
      <c r="G27" s="914"/>
      <c r="H27" s="948"/>
    </row>
    <row r="28" spans="1:12" ht="14.4">
      <c r="A28" s="933" t="s">
        <v>626</v>
      </c>
      <c r="B28" s="947"/>
      <c r="C28" s="947"/>
      <c r="D28" s="914"/>
      <c r="E28" s="948"/>
      <c r="F28" s="914"/>
      <c r="G28" s="914"/>
      <c r="H28" s="948"/>
    </row>
    <row r="29" spans="1:12" ht="15" thickBot="1">
      <c r="A29" s="934" t="s">
        <v>627</v>
      </c>
      <c r="B29" s="949"/>
      <c r="C29" s="949"/>
      <c r="D29" s="950"/>
      <c r="E29" s="951"/>
      <c r="F29" s="950"/>
      <c r="G29" s="950"/>
      <c r="H29" s="951"/>
    </row>
    <row r="30" spans="1:12" ht="14.4">
      <c r="A30" s="935" t="s">
        <v>631</v>
      </c>
      <c r="B30" s="944"/>
      <c r="C30" s="944"/>
      <c r="D30" s="945"/>
      <c r="E30" s="946"/>
      <c r="F30" s="945"/>
      <c r="G30" s="945"/>
      <c r="H30" s="946"/>
    </row>
    <row r="31" spans="1:12" ht="14.4">
      <c r="A31" s="936" t="s">
        <v>635</v>
      </c>
      <c r="B31" s="947"/>
      <c r="C31" s="947"/>
      <c r="D31" s="914"/>
      <c r="E31" s="948"/>
      <c r="F31" s="914"/>
      <c r="G31" s="914"/>
      <c r="H31" s="948"/>
    </row>
    <row r="32" spans="1:12" ht="14.4">
      <c r="A32" s="936" t="s">
        <v>636</v>
      </c>
      <c r="B32" s="947"/>
      <c r="C32" s="947"/>
      <c r="D32" s="914"/>
      <c r="E32" s="948"/>
      <c r="F32" s="914"/>
      <c r="G32" s="914"/>
      <c r="H32" s="948"/>
    </row>
    <row r="33" spans="1:8" ht="14.4">
      <c r="A33" s="936" t="s">
        <v>637</v>
      </c>
      <c r="B33" s="947"/>
      <c r="C33" s="947"/>
      <c r="D33" s="914"/>
      <c r="E33" s="948"/>
      <c r="F33" s="914"/>
      <c r="G33" s="914"/>
      <c r="H33" s="948"/>
    </row>
    <row r="34" spans="1:8" ht="14.4">
      <c r="A34" s="936" t="s">
        <v>632</v>
      </c>
      <c r="B34" s="947"/>
      <c r="C34" s="947"/>
      <c r="D34" s="914"/>
      <c r="E34" s="948"/>
      <c r="F34" s="914"/>
      <c r="G34" s="914"/>
      <c r="H34" s="948"/>
    </row>
    <row r="35" spans="1:8" ht="14.4">
      <c r="A35" s="936" t="s">
        <v>633</v>
      </c>
      <c r="B35" s="947"/>
      <c r="C35" s="947"/>
      <c r="D35" s="914"/>
      <c r="E35" s="948"/>
      <c r="F35" s="914"/>
      <c r="G35" s="914"/>
      <c r="H35" s="948"/>
    </row>
    <row r="36" spans="1:8" ht="15" thickBot="1">
      <c r="A36" s="937" t="s">
        <v>634</v>
      </c>
      <c r="B36" s="949"/>
      <c r="C36" s="949"/>
      <c r="D36" s="950"/>
      <c r="E36" s="951"/>
      <c r="F36" s="950"/>
      <c r="G36" s="950"/>
      <c r="H36" s="951"/>
    </row>
    <row r="37" spans="1:8" ht="14.4">
      <c r="A37" s="935" t="s">
        <v>649</v>
      </c>
      <c r="B37" s="944"/>
      <c r="C37" s="944"/>
      <c r="D37" s="945"/>
      <c r="E37" s="946"/>
      <c r="F37" s="945"/>
      <c r="G37" s="945"/>
      <c r="H37" s="946"/>
    </row>
    <row r="38" spans="1:8" ht="14.4">
      <c r="A38" s="936" t="s">
        <v>650</v>
      </c>
      <c r="B38" s="947"/>
      <c r="C38" s="947"/>
      <c r="D38" s="914"/>
      <c r="E38" s="948"/>
      <c r="F38" s="914"/>
      <c r="G38" s="914"/>
      <c r="H38" s="948"/>
    </row>
    <row r="39" spans="1:8" ht="14.4">
      <c r="A39" s="936" t="s">
        <v>651</v>
      </c>
      <c r="B39" s="947"/>
      <c r="C39" s="947"/>
      <c r="D39" s="914"/>
      <c r="E39" s="948"/>
      <c r="F39" s="914"/>
      <c r="G39" s="914"/>
      <c r="H39" s="948"/>
    </row>
    <row r="40" spans="1:8" ht="14.4">
      <c r="A40" s="936" t="s">
        <v>652</v>
      </c>
      <c r="B40" s="947"/>
      <c r="C40" s="947"/>
      <c r="D40" s="914"/>
      <c r="E40" s="948"/>
      <c r="F40" s="914"/>
      <c r="G40" s="914"/>
      <c r="H40" s="948"/>
    </row>
    <row r="41" spans="1:8" ht="14.4">
      <c r="A41" s="936" t="s">
        <v>653</v>
      </c>
      <c r="B41" s="947"/>
      <c r="C41" s="947"/>
      <c r="D41" s="914"/>
      <c r="E41" s="948"/>
      <c r="F41" s="914"/>
      <c r="G41" s="914"/>
      <c r="H41" s="948"/>
    </row>
    <row r="42" spans="1:8" ht="14.4">
      <c r="A42" s="936" t="s">
        <v>654</v>
      </c>
      <c r="B42" s="947"/>
      <c r="C42" s="947"/>
      <c r="D42" s="914"/>
      <c r="E42" s="948"/>
      <c r="F42" s="914"/>
      <c r="G42" s="914"/>
      <c r="H42" s="948"/>
    </row>
    <row r="43" spans="1:8" ht="15" thickBot="1">
      <c r="A43" s="937" t="s">
        <v>655</v>
      </c>
      <c r="B43" s="949"/>
      <c r="C43" s="949"/>
      <c r="D43" s="950"/>
      <c r="E43" s="951"/>
      <c r="F43" s="950"/>
      <c r="G43" s="950"/>
      <c r="H43" s="951"/>
    </row>
  </sheetData>
  <phoneticPr fontId="110" type="noConversion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0"/>
  <sheetViews>
    <sheetView topLeftCell="A29" workbookViewId="0">
      <selection sqref="A1:P1"/>
    </sheetView>
  </sheetViews>
  <sheetFormatPr defaultColWidth="12.59765625" defaultRowHeight="15" customHeight="1"/>
  <cols>
    <col min="1" max="1" width="13.59765625" customWidth="1"/>
    <col min="2" max="2" width="10.5" customWidth="1"/>
    <col min="3" max="3" width="13.5" customWidth="1"/>
    <col min="4" max="4" width="12.5" customWidth="1"/>
    <col min="5" max="5" width="11.09765625" customWidth="1"/>
    <col min="6" max="6" width="18.19921875" customWidth="1"/>
    <col min="7" max="7" width="7.59765625" customWidth="1"/>
    <col min="8" max="8" width="15.69921875" customWidth="1"/>
    <col min="9" max="9" width="15.19921875" customWidth="1"/>
    <col min="10" max="10" width="11.09765625" customWidth="1"/>
    <col min="11" max="12" width="7.59765625" customWidth="1"/>
    <col min="13" max="13" width="25.69921875" customWidth="1"/>
    <col min="14" max="14" width="7.59765625" customWidth="1"/>
    <col min="15" max="15" width="8" customWidth="1"/>
    <col min="16" max="26" width="7.59765625" customWidth="1"/>
  </cols>
  <sheetData>
    <row r="1" spans="1:16" ht="15.6">
      <c r="A1" s="1215" t="s">
        <v>474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81"/>
    </row>
    <row r="2" spans="1:16" ht="15.6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</row>
    <row r="3" spans="1:16" ht="15.6">
      <c r="A3" s="655" t="s">
        <v>475</v>
      </c>
      <c r="B3" s="1216">
        <f>1/100</f>
        <v>0.01</v>
      </c>
      <c r="C3" s="1010"/>
      <c r="D3" s="149"/>
      <c r="E3" s="1214" t="s">
        <v>476</v>
      </c>
      <c r="F3" s="1010"/>
      <c r="G3" s="149"/>
      <c r="H3" s="1214" t="s">
        <v>477</v>
      </c>
      <c r="I3" s="1010"/>
      <c r="J3" s="149"/>
      <c r="K3" s="1217" t="s">
        <v>478</v>
      </c>
      <c r="L3" s="1218"/>
      <c r="M3" s="1217" t="s">
        <v>479</v>
      </c>
      <c r="N3" s="1218"/>
      <c r="O3" s="1217" t="s">
        <v>480</v>
      </c>
      <c r="P3" s="1218"/>
    </row>
    <row r="4" spans="1:16" ht="15.6">
      <c r="A4" s="656" t="s">
        <v>481</v>
      </c>
      <c r="B4" s="657" t="s">
        <v>283</v>
      </c>
      <c r="C4" s="657" t="s">
        <v>248</v>
      </c>
      <c r="D4" s="149"/>
      <c r="E4" s="1221" t="s">
        <v>482</v>
      </c>
      <c r="F4" s="1160"/>
      <c r="G4" s="149"/>
      <c r="H4" s="1221" t="s">
        <v>482</v>
      </c>
      <c r="I4" s="1160"/>
      <c r="J4" s="149"/>
      <c r="K4" s="1219"/>
      <c r="L4" s="1220"/>
      <c r="M4" s="1219"/>
      <c r="N4" s="1220"/>
      <c r="O4" s="1219"/>
      <c r="P4" s="1220"/>
    </row>
    <row r="5" spans="1:16" ht="15.6">
      <c r="A5" s="656" t="s">
        <v>483</v>
      </c>
      <c r="B5" s="194">
        <f>104*B3</f>
        <v>1.04</v>
      </c>
      <c r="C5" s="194">
        <f>51*B3</f>
        <v>0.51</v>
      </c>
      <c r="D5" s="149"/>
      <c r="E5" s="1209"/>
      <c r="F5" s="1010"/>
      <c r="G5" s="149"/>
      <c r="H5" s="1209"/>
      <c r="I5" s="1010"/>
      <c r="J5" s="149"/>
      <c r="K5" s="1209">
        <f>3.141592*((B5^2)/4)</f>
        <v>0.84948647680000011</v>
      </c>
      <c r="L5" s="1010"/>
      <c r="M5" s="1209">
        <f>3.141592*((C5^2)/4)</f>
        <v>0.20428201980000002</v>
      </c>
      <c r="N5" s="1010"/>
      <c r="O5" s="1209">
        <v>50</v>
      </c>
      <c r="P5" s="1010"/>
    </row>
    <row r="6" spans="1:16" ht="15.6">
      <c r="A6" s="149"/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</row>
    <row r="7" spans="1:16" ht="15.6">
      <c r="A7" s="149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</row>
    <row r="8" spans="1:16" ht="15.6">
      <c r="A8" s="149"/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</row>
    <row r="9" spans="1:16" ht="15.6">
      <c r="A9" s="149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</row>
    <row r="10" spans="1:16" ht="15.6">
      <c r="A10" s="149"/>
      <c r="B10" s="149"/>
      <c r="C10" s="149"/>
      <c r="D10" s="149"/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</row>
    <row r="11" spans="1:16" ht="15.6">
      <c r="A11" s="149"/>
      <c r="B11" s="149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</row>
    <row r="12" spans="1:16" ht="15.6">
      <c r="A12" s="1214" t="s">
        <v>484</v>
      </c>
      <c r="B12" s="1009"/>
      <c r="C12" s="1009"/>
      <c r="D12" s="1009"/>
      <c r="E12" s="1010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</row>
    <row r="13" spans="1:16" ht="15.6">
      <c r="A13" s="658" t="s">
        <v>485</v>
      </c>
      <c r="B13" s="1209" t="s">
        <v>486</v>
      </c>
      <c r="C13" s="1009"/>
      <c r="D13" s="1009"/>
      <c r="E13" s="1010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</row>
    <row r="14" spans="1:16" ht="15.6">
      <c r="A14" s="658" t="s">
        <v>487</v>
      </c>
      <c r="B14" s="1209" t="s">
        <v>488</v>
      </c>
      <c r="C14" s="1009"/>
      <c r="D14" s="1009"/>
      <c r="E14" s="1010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</row>
    <row r="15" spans="1:16" ht="15.6">
      <c r="A15" s="658" t="s">
        <v>489</v>
      </c>
      <c r="B15" s="1209" t="s">
        <v>490</v>
      </c>
      <c r="C15" s="1009"/>
      <c r="D15" s="1009"/>
      <c r="E15" s="1010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</row>
    <row r="16" spans="1:16" ht="15.6">
      <c r="A16" s="658" t="s">
        <v>491</v>
      </c>
      <c r="B16" s="1209" t="s">
        <v>492</v>
      </c>
      <c r="C16" s="1009"/>
      <c r="D16" s="1009"/>
      <c r="E16" s="1010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</row>
    <row r="17" spans="1:16" ht="15.6">
      <c r="A17" s="658" t="s">
        <v>493</v>
      </c>
      <c r="B17" s="1209" t="s">
        <v>494</v>
      </c>
      <c r="C17" s="1009"/>
      <c r="D17" s="1009"/>
      <c r="E17" s="1010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</row>
    <row r="18" spans="1:16" ht="15.6">
      <c r="A18" s="658" t="s">
        <v>495</v>
      </c>
      <c r="B18" s="1209" t="s">
        <v>496</v>
      </c>
      <c r="C18" s="1009"/>
      <c r="D18" s="1009"/>
      <c r="E18" s="1010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</row>
    <row r="19" spans="1:16" ht="15.6">
      <c r="A19" s="658" t="s">
        <v>497</v>
      </c>
      <c r="B19" s="1209" t="s">
        <v>498</v>
      </c>
      <c r="C19" s="1009"/>
      <c r="D19" s="1009"/>
      <c r="E19" s="1010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</row>
    <row r="20" spans="1:16" ht="15.6">
      <c r="A20" s="149"/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</row>
    <row r="21" spans="1:16" ht="15.75" customHeight="1">
      <c r="A21" s="149"/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</row>
    <row r="22" spans="1:16" ht="15.75" customHeight="1">
      <c r="A22" s="149"/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</row>
    <row r="23" spans="1:16" ht="15.75" customHeight="1"/>
    <row r="24" spans="1:16" ht="15.75" customHeight="1"/>
    <row r="25" spans="1:16" ht="15.75" customHeight="1">
      <c r="A25" s="1210" t="s">
        <v>499</v>
      </c>
      <c r="B25" s="1009"/>
      <c r="C25" s="1009"/>
      <c r="D25" s="1009"/>
      <c r="E25" s="1009"/>
      <c r="F25" s="1009"/>
      <c r="G25" s="1009"/>
      <c r="H25" s="1009"/>
      <c r="I25" s="1009"/>
      <c r="J25" s="1009"/>
      <c r="K25" s="1010"/>
      <c r="M25" s="1211" t="s">
        <v>500</v>
      </c>
    </row>
    <row r="26" spans="1:16" ht="15.75" customHeight="1">
      <c r="A26" s="1212" t="s">
        <v>501</v>
      </c>
      <c r="B26" s="1009"/>
      <c r="C26" s="1009"/>
      <c r="D26" s="1009"/>
      <c r="E26" s="1009"/>
      <c r="F26" s="1009"/>
      <c r="G26" s="1009"/>
      <c r="H26" s="1009"/>
      <c r="I26" s="1009"/>
      <c r="J26" s="1009"/>
      <c r="K26" s="1010"/>
      <c r="M26" s="1019"/>
    </row>
    <row r="27" spans="1:16" ht="15.75" customHeight="1">
      <c r="A27" s="659" t="s">
        <v>246</v>
      </c>
      <c r="B27" s="659">
        <v>1</v>
      </c>
      <c r="C27" s="659">
        <v>2</v>
      </c>
      <c r="D27" s="659">
        <v>3</v>
      </c>
      <c r="E27" s="659">
        <v>4</v>
      </c>
      <c r="F27" s="659">
        <v>5</v>
      </c>
      <c r="G27" s="659">
        <v>6</v>
      </c>
      <c r="H27" s="659">
        <v>7</v>
      </c>
      <c r="I27" s="659">
        <v>8</v>
      </c>
      <c r="J27" s="659">
        <v>9</v>
      </c>
      <c r="K27" s="659">
        <v>10</v>
      </c>
      <c r="M27" s="1213"/>
    </row>
    <row r="28" spans="1:16" ht="15.75" customHeight="1">
      <c r="A28" s="660" t="s">
        <v>500</v>
      </c>
      <c r="B28" s="642">
        <f t="shared" ref="B28:K28" si="0">(1000)/($K$5*1*B27)</f>
        <v>1177.1817766505026</v>
      </c>
      <c r="C28" s="642">
        <f t="shared" si="0"/>
        <v>588.59088832525129</v>
      </c>
      <c r="D28" s="642">
        <f t="shared" si="0"/>
        <v>392.39392555016752</v>
      </c>
      <c r="E28" s="642">
        <f t="shared" si="0"/>
        <v>294.29544416262564</v>
      </c>
      <c r="F28" s="642">
        <f t="shared" si="0"/>
        <v>235.4363553301005</v>
      </c>
      <c r="G28" s="642">
        <f t="shared" si="0"/>
        <v>196.19696277508376</v>
      </c>
      <c r="H28" s="642">
        <f t="shared" si="0"/>
        <v>168.16882523578607</v>
      </c>
      <c r="I28" s="642">
        <f t="shared" si="0"/>
        <v>147.14772208131282</v>
      </c>
      <c r="J28" s="642">
        <f t="shared" si="0"/>
        <v>130.79797518338916</v>
      </c>
      <c r="K28" s="642">
        <f t="shared" si="0"/>
        <v>117.71817766505025</v>
      </c>
      <c r="M28" s="1146"/>
    </row>
    <row r="29" spans="1:16" ht="15.75" customHeight="1">
      <c r="P29" s="65" t="s">
        <v>502</v>
      </c>
    </row>
    <row r="30" spans="1:16" ht="15.75" customHeight="1">
      <c r="A30" s="1210" t="s">
        <v>499</v>
      </c>
      <c r="B30" s="1009"/>
      <c r="C30" s="1009"/>
      <c r="D30" s="1009"/>
      <c r="E30" s="1009"/>
      <c r="F30" s="1009"/>
      <c r="G30" s="1009"/>
      <c r="H30" s="1009"/>
      <c r="I30" s="1009"/>
      <c r="J30" s="1009"/>
      <c r="K30" s="1010"/>
      <c r="M30" s="1211" t="s">
        <v>500</v>
      </c>
    </row>
    <row r="31" spans="1:16" ht="15.75" customHeight="1">
      <c r="A31" s="1212" t="s">
        <v>503</v>
      </c>
      <c r="B31" s="1009"/>
      <c r="C31" s="1009"/>
      <c r="D31" s="1009"/>
      <c r="E31" s="1009"/>
      <c r="F31" s="1009"/>
      <c r="G31" s="1009"/>
      <c r="H31" s="1009"/>
      <c r="I31" s="1009"/>
      <c r="J31" s="1009"/>
      <c r="K31" s="1010"/>
      <c r="M31" s="1019"/>
    </row>
    <row r="32" spans="1:16" ht="15.75" customHeight="1">
      <c r="A32" s="659" t="s">
        <v>246</v>
      </c>
      <c r="B32" s="659">
        <v>1</v>
      </c>
      <c r="C32" s="659">
        <v>2</v>
      </c>
      <c r="D32" s="659">
        <v>3</v>
      </c>
      <c r="E32" s="659">
        <v>4</v>
      </c>
      <c r="F32" s="659">
        <v>5</v>
      </c>
      <c r="G32" s="659">
        <v>6</v>
      </c>
      <c r="H32" s="659">
        <v>7</v>
      </c>
      <c r="I32" s="659">
        <v>8</v>
      </c>
      <c r="J32" s="659">
        <v>9</v>
      </c>
      <c r="K32" s="659">
        <v>10</v>
      </c>
      <c r="M32" s="1213"/>
    </row>
    <row r="33" spans="1:13" ht="15.75" customHeight="1">
      <c r="A33" s="660" t="s">
        <v>500</v>
      </c>
      <c r="B33" s="642">
        <f t="shared" ref="B33:K33" si="1">(1000)/($M$5*1*B32)</f>
        <v>4895.1934241644885</v>
      </c>
      <c r="C33" s="642">
        <f t="shared" si="1"/>
        <v>2447.5967120822443</v>
      </c>
      <c r="D33" s="642">
        <f t="shared" si="1"/>
        <v>1631.731141388163</v>
      </c>
      <c r="E33" s="642">
        <f t="shared" si="1"/>
        <v>1223.7983560411221</v>
      </c>
      <c r="F33" s="642">
        <f t="shared" si="1"/>
        <v>979.03868483289773</v>
      </c>
      <c r="G33" s="642">
        <f t="shared" si="1"/>
        <v>815.8655706940815</v>
      </c>
      <c r="H33" s="642">
        <f t="shared" si="1"/>
        <v>699.31334630921265</v>
      </c>
      <c r="I33" s="642">
        <f t="shared" si="1"/>
        <v>611.89917802056107</v>
      </c>
      <c r="J33" s="642">
        <f t="shared" si="1"/>
        <v>543.91038046272104</v>
      </c>
      <c r="K33" s="642">
        <f t="shared" si="1"/>
        <v>489.51934241644886</v>
      </c>
      <c r="M33" s="1146"/>
    </row>
    <row r="34" spans="1:13" ht="15.75" customHeight="1"/>
    <row r="35" spans="1:13" ht="15.75" customHeight="1">
      <c r="A35" s="1210" t="s">
        <v>504</v>
      </c>
      <c r="B35" s="1009"/>
      <c r="C35" s="1009"/>
      <c r="D35" s="1009"/>
      <c r="E35" s="1009"/>
      <c r="F35" s="1009"/>
      <c r="G35" s="1009"/>
      <c r="H35" s="1009"/>
      <c r="I35" s="1009"/>
      <c r="J35" s="1009"/>
      <c r="K35" s="1010"/>
      <c r="M35" s="1211" t="s">
        <v>500</v>
      </c>
    </row>
    <row r="36" spans="1:13" ht="15.75" customHeight="1">
      <c r="A36" s="1212" t="s">
        <v>501</v>
      </c>
      <c r="B36" s="1009"/>
      <c r="C36" s="1009"/>
      <c r="D36" s="1009"/>
      <c r="E36" s="1009"/>
      <c r="F36" s="1009"/>
      <c r="G36" s="1009"/>
      <c r="H36" s="1009"/>
      <c r="I36" s="1009"/>
      <c r="J36" s="1009"/>
      <c r="K36" s="1010"/>
      <c r="M36" s="1019"/>
    </row>
    <row r="37" spans="1:13" ht="15.75" customHeight="1">
      <c r="A37" s="659" t="s">
        <v>246</v>
      </c>
      <c r="B37" s="659">
        <v>1</v>
      </c>
      <c r="C37" s="659">
        <v>2</v>
      </c>
      <c r="D37" s="659">
        <v>3</v>
      </c>
      <c r="E37" s="659">
        <v>4</v>
      </c>
      <c r="F37" s="659">
        <v>5</v>
      </c>
      <c r="G37" s="659">
        <v>6</v>
      </c>
      <c r="H37" s="659">
        <v>7</v>
      </c>
      <c r="I37" s="659">
        <v>8</v>
      </c>
      <c r="J37" s="659">
        <v>9</v>
      </c>
      <c r="K37" s="659">
        <v>10</v>
      </c>
      <c r="M37" s="1213"/>
    </row>
    <row r="38" spans="1:13" ht="15.75" customHeight="1">
      <c r="A38" s="660" t="s">
        <v>500</v>
      </c>
      <c r="B38" s="661">
        <f t="shared" ref="B38:K38" si="2">1000/(50*1*$K$5*B37)</f>
        <v>23.54363553301005</v>
      </c>
      <c r="C38" s="661">
        <f t="shared" si="2"/>
        <v>11.771817766505025</v>
      </c>
      <c r="D38" s="661">
        <f t="shared" si="2"/>
        <v>7.8478785110033504</v>
      </c>
      <c r="E38" s="661">
        <f t="shared" si="2"/>
        <v>5.8859088832525126</v>
      </c>
      <c r="F38" s="661">
        <f t="shared" si="2"/>
        <v>4.7087271066020104</v>
      </c>
      <c r="G38" s="661">
        <f t="shared" si="2"/>
        <v>3.9239392555016752</v>
      </c>
      <c r="H38" s="661">
        <f t="shared" si="2"/>
        <v>3.3633765047157218</v>
      </c>
      <c r="I38" s="661">
        <f t="shared" si="2"/>
        <v>2.9429544416262563</v>
      </c>
      <c r="J38" s="661">
        <f t="shared" si="2"/>
        <v>2.6159595036677832</v>
      </c>
      <c r="K38" s="661">
        <f t="shared" si="2"/>
        <v>2.3543635533010052</v>
      </c>
      <c r="M38" s="1146"/>
    </row>
    <row r="39" spans="1:13" ht="15.75" customHeight="1"/>
    <row r="40" spans="1:13" ht="15.75" customHeight="1">
      <c r="A40" s="1210" t="s">
        <v>504</v>
      </c>
      <c r="B40" s="1009"/>
      <c r="C40" s="1009"/>
      <c r="D40" s="1009"/>
      <c r="E40" s="1009"/>
      <c r="F40" s="1009"/>
      <c r="G40" s="1009"/>
      <c r="H40" s="1009"/>
      <c r="I40" s="1009"/>
      <c r="J40" s="1009"/>
      <c r="K40" s="1010"/>
      <c r="M40" s="1211" t="s">
        <v>500</v>
      </c>
    </row>
    <row r="41" spans="1:13" ht="15.75" customHeight="1">
      <c r="A41" s="1212" t="s">
        <v>503</v>
      </c>
      <c r="B41" s="1009"/>
      <c r="C41" s="1009"/>
      <c r="D41" s="1009"/>
      <c r="E41" s="1009"/>
      <c r="F41" s="1009"/>
      <c r="G41" s="1009"/>
      <c r="H41" s="1009"/>
      <c r="I41" s="1009"/>
      <c r="J41" s="1009"/>
      <c r="K41" s="1010"/>
      <c r="M41" s="1019"/>
    </row>
    <row r="42" spans="1:13" ht="15.75" customHeight="1">
      <c r="A42" s="659" t="s">
        <v>246</v>
      </c>
      <c r="B42" s="659">
        <v>1</v>
      </c>
      <c r="C42" s="659">
        <v>2</v>
      </c>
      <c r="D42" s="659">
        <v>3</v>
      </c>
      <c r="E42" s="659">
        <v>4</v>
      </c>
      <c r="F42" s="659">
        <v>5</v>
      </c>
      <c r="G42" s="659">
        <v>6</v>
      </c>
      <c r="H42" s="659">
        <v>7</v>
      </c>
      <c r="I42" s="659">
        <v>8</v>
      </c>
      <c r="J42" s="659">
        <v>9</v>
      </c>
      <c r="K42" s="659">
        <v>10</v>
      </c>
      <c r="M42" s="1213"/>
    </row>
    <row r="43" spans="1:13" ht="15.75" customHeight="1">
      <c r="A43" s="660" t="s">
        <v>500</v>
      </c>
      <c r="B43" s="662">
        <f t="shared" ref="B43:K43" si="3">1000/(50*1*$M$5*B42)</f>
        <v>97.903868483289784</v>
      </c>
      <c r="C43" s="662">
        <f t="shared" si="3"/>
        <v>48.951934241644892</v>
      </c>
      <c r="D43" s="662">
        <f t="shared" si="3"/>
        <v>32.634622827763259</v>
      </c>
      <c r="E43" s="662">
        <f t="shared" si="3"/>
        <v>24.475967120822446</v>
      </c>
      <c r="F43" s="662">
        <f t="shared" si="3"/>
        <v>19.580773696657957</v>
      </c>
      <c r="G43" s="662">
        <f t="shared" si="3"/>
        <v>16.31731141388163</v>
      </c>
      <c r="H43" s="662">
        <f t="shared" si="3"/>
        <v>13.986266926184255</v>
      </c>
      <c r="I43" s="662">
        <f t="shared" si="3"/>
        <v>12.237983560411223</v>
      </c>
      <c r="J43" s="662">
        <f t="shared" si="3"/>
        <v>10.878207609254419</v>
      </c>
      <c r="K43" s="662">
        <f t="shared" si="3"/>
        <v>9.7903868483289784</v>
      </c>
      <c r="M43" s="1146"/>
    </row>
    <row r="44" spans="1:13" ht="15.75" customHeight="1"/>
    <row r="45" spans="1:13" ht="15.75" customHeight="1"/>
    <row r="46" spans="1:13" ht="15.75" customHeight="1">
      <c r="A46" s="1208" t="s">
        <v>505</v>
      </c>
      <c r="B46" s="1010"/>
      <c r="C46" s="1208" t="s">
        <v>506</v>
      </c>
      <c r="D46" s="1010"/>
    </row>
    <row r="47" spans="1:13" ht="15.75" customHeight="1">
      <c r="A47" s="661">
        <v>3</v>
      </c>
      <c r="B47" s="661">
        <v>1631.73114138816</v>
      </c>
      <c r="C47" s="661">
        <v>1</v>
      </c>
      <c r="D47" s="661">
        <v>97.903868483289799</v>
      </c>
    </row>
    <row r="48" spans="1:13" ht="15.75" customHeight="1">
      <c r="A48" s="661">
        <v>4</v>
      </c>
      <c r="B48" s="661">
        <v>1223.7983560411201</v>
      </c>
      <c r="C48" s="661"/>
      <c r="D48" s="661"/>
    </row>
    <row r="49" spans="1:4" ht="15.75" customHeight="1">
      <c r="A49" s="661">
        <v>5</v>
      </c>
      <c r="B49" s="661">
        <v>979.03868483289796</v>
      </c>
      <c r="C49" s="661"/>
      <c r="D49" s="661"/>
    </row>
    <row r="50" spans="1:4" ht="15.75" customHeight="1">
      <c r="A50" s="661">
        <v>6</v>
      </c>
      <c r="B50" s="661">
        <v>815.8655706940815</v>
      </c>
      <c r="C50" s="661"/>
      <c r="D50" s="661"/>
    </row>
    <row r="51" spans="1:4" ht="15.75" customHeight="1">
      <c r="A51" s="661">
        <v>7</v>
      </c>
      <c r="B51" s="661">
        <v>699.31334630921265</v>
      </c>
      <c r="C51" s="661"/>
      <c r="D51" s="661"/>
    </row>
    <row r="52" spans="1:4" ht="15.75" customHeight="1">
      <c r="A52" s="661">
        <v>8</v>
      </c>
      <c r="B52" s="661">
        <v>611.89917802056107</v>
      </c>
      <c r="C52" s="661"/>
      <c r="D52" s="66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1:P1"/>
    <mergeCell ref="B3:C3"/>
    <mergeCell ref="E3:F3"/>
    <mergeCell ref="K3:L4"/>
    <mergeCell ref="M3:N4"/>
    <mergeCell ref="O3:P4"/>
    <mergeCell ref="E4:F4"/>
    <mergeCell ref="H3:I3"/>
    <mergeCell ref="H4:I4"/>
    <mergeCell ref="E5:F5"/>
    <mergeCell ref="H5:I5"/>
    <mergeCell ref="K5:L5"/>
    <mergeCell ref="M5:N5"/>
    <mergeCell ref="O5:P5"/>
    <mergeCell ref="A12:E12"/>
    <mergeCell ref="B13:E13"/>
    <mergeCell ref="B14:E14"/>
    <mergeCell ref="B15:E15"/>
    <mergeCell ref="B16:E16"/>
    <mergeCell ref="B17:E17"/>
    <mergeCell ref="B18:E18"/>
    <mergeCell ref="M30:M31"/>
    <mergeCell ref="M32:M33"/>
    <mergeCell ref="M35:M36"/>
    <mergeCell ref="A46:B46"/>
    <mergeCell ref="C46:D46"/>
    <mergeCell ref="B19:E19"/>
    <mergeCell ref="A25:K25"/>
    <mergeCell ref="M25:M26"/>
    <mergeCell ref="A26:K26"/>
    <mergeCell ref="M27:M28"/>
    <mergeCell ref="A30:K30"/>
    <mergeCell ref="A31:K31"/>
    <mergeCell ref="M37:M38"/>
    <mergeCell ref="M40:M41"/>
    <mergeCell ref="M42:M43"/>
    <mergeCell ref="A35:K35"/>
    <mergeCell ref="A36:K36"/>
    <mergeCell ref="A40:K40"/>
    <mergeCell ref="A41:K41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0"/>
  <sheetViews>
    <sheetView workbookViewId="0">
      <selection sqref="A1:D1"/>
    </sheetView>
  </sheetViews>
  <sheetFormatPr defaultColWidth="12.59765625" defaultRowHeight="15" customHeight="1"/>
  <cols>
    <col min="1" max="1" width="24.8984375" customWidth="1"/>
    <col min="2" max="2" width="26.09765625" customWidth="1"/>
    <col min="3" max="3" width="27.19921875" customWidth="1"/>
    <col min="4" max="4" width="13.8984375" customWidth="1"/>
    <col min="5" max="26" width="10" customWidth="1"/>
  </cols>
  <sheetData>
    <row r="1" spans="1:4" ht="15" customHeight="1">
      <c r="A1" s="1222" t="s">
        <v>427</v>
      </c>
      <c r="B1" s="1013"/>
      <c r="C1" s="1013"/>
      <c r="D1" s="1056"/>
    </row>
    <row r="2" spans="1:4" ht="13.8">
      <c r="A2" s="634" t="s">
        <v>428</v>
      </c>
      <c r="B2" s="635" t="s">
        <v>429</v>
      </c>
      <c r="C2" s="636" t="s">
        <v>430</v>
      </c>
      <c r="D2" s="637" t="s">
        <v>431</v>
      </c>
    </row>
    <row r="3" spans="1:4" ht="13.8">
      <c r="A3" s="638" t="s">
        <v>432</v>
      </c>
      <c r="B3" s="639">
        <v>1070</v>
      </c>
      <c r="C3" s="639">
        <v>89</v>
      </c>
      <c r="D3" s="640">
        <f t="shared" ref="D3:D44" si="0">B3/C3</f>
        <v>12.02247191011236</v>
      </c>
    </row>
    <row r="4" spans="1:4" ht="13.8">
      <c r="A4" s="641" t="s">
        <v>433</v>
      </c>
      <c r="B4" s="642">
        <v>1025</v>
      </c>
      <c r="C4" s="642">
        <v>122</v>
      </c>
      <c r="D4" s="643">
        <f t="shared" si="0"/>
        <v>8.4016393442622945</v>
      </c>
    </row>
    <row r="5" spans="1:4" ht="13.8">
      <c r="A5" s="641" t="s">
        <v>434</v>
      </c>
      <c r="B5" s="642">
        <v>1050</v>
      </c>
      <c r="C5" s="642">
        <v>87</v>
      </c>
      <c r="D5" s="643">
        <f t="shared" si="0"/>
        <v>12.068965517241379</v>
      </c>
    </row>
    <row r="6" spans="1:4" ht="13.8">
      <c r="A6" s="641" t="s">
        <v>435</v>
      </c>
      <c r="B6" s="642">
        <v>1000</v>
      </c>
      <c r="C6" s="642">
        <v>109</v>
      </c>
      <c r="D6" s="643">
        <f t="shared" si="0"/>
        <v>9.1743119266055047</v>
      </c>
    </row>
    <row r="7" spans="1:4" ht="13.8">
      <c r="A7" s="644" t="s">
        <v>436</v>
      </c>
      <c r="B7" s="642">
        <v>1040</v>
      </c>
      <c r="C7" s="642">
        <v>118</v>
      </c>
      <c r="D7" s="643">
        <f t="shared" si="0"/>
        <v>8.8135593220338979</v>
      </c>
    </row>
    <row r="8" spans="1:4" ht="13.8">
      <c r="A8" s="644" t="s">
        <v>437</v>
      </c>
      <c r="B8" s="642">
        <v>1050</v>
      </c>
      <c r="C8" s="642">
        <v>95</v>
      </c>
      <c r="D8" s="643">
        <f t="shared" si="0"/>
        <v>11.052631578947368</v>
      </c>
    </row>
    <row r="9" spans="1:4" ht="13.8">
      <c r="A9" s="645" t="s">
        <v>438</v>
      </c>
      <c r="B9" s="646">
        <v>1029</v>
      </c>
      <c r="C9" s="646">
        <v>73</v>
      </c>
      <c r="D9" s="647">
        <f t="shared" si="0"/>
        <v>14.095890410958905</v>
      </c>
    </row>
    <row r="10" spans="1:4" ht="13.8">
      <c r="A10" s="648" t="s">
        <v>439</v>
      </c>
      <c r="B10" s="639">
        <v>1079</v>
      </c>
      <c r="C10" s="639">
        <v>115</v>
      </c>
      <c r="D10" s="640">
        <f t="shared" si="0"/>
        <v>9.3826086956521735</v>
      </c>
    </row>
    <row r="11" spans="1:4" ht="13.8">
      <c r="A11" s="641" t="s">
        <v>440</v>
      </c>
      <c r="B11" s="642">
        <v>1037</v>
      </c>
      <c r="C11" s="642">
        <v>110</v>
      </c>
      <c r="D11" s="643">
        <f t="shared" si="0"/>
        <v>9.4272727272727277</v>
      </c>
    </row>
    <row r="12" spans="1:4" ht="13.8">
      <c r="A12" s="641" t="s">
        <v>441</v>
      </c>
      <c r="B12" s="642">
        <v>950</v>
      </c>
      <c r="C12" s="642">
        <v>83</v>
      </c>
      <c r="D12" s="643">
        <f t="shared" si="0"/>
        <v>11.445783132530121</v>
      </c>
    </row>
    <row r="13" spans="1:4" ht="13.8">
      <c r="A13" s="641" t="s">
        <v>442</v>
      </c>
      <c r="B13" s="642">
        <v>1109</v>
      </c>
      <c r="C13" s="642">
        <v>94</v>
      </c>
      <c r="D13" s="643">
        <f t="shared" si="0"/>
        <v>11.797872340425531</v>
      </c>
    </row>
    <row r="14" spans="1:4" ht="13.8">
      <c r="A14" s="644" t="s">
        <v>443</v>
      </c>
      <c r="B14" s="642">
        <v>980</v>
      </c>
      <c r="C14" s="642">
        <v>90</v>
      </c>
      <c r="D14" s="643">
        <f t="shared" si="0"/>
        <v>10.888888888888889</v>
      </c>
    </row>
    <row r="15" spans="1:4" ht="13.8">
      <c r="A15" s="644" t="s">
        <v>444</v>
      </c>
      <c r="B15" s="642">
        <v>1001</v>
      </c>
      <c r="C15" s="642">
        <v>74</v>
      </c>
      <c r="D15" s="643">
        <f t="shared" si="0"/>
        <v>13.527027027027026</v>
      </c>
    </row>
    <row r="16" spans="1:4" ht="13.8">
      <c r="A16" s="645" t="s">
        <v>445</v>
      </c>
      <c r="B16" s="646">
        <v>1065</v>
      </c>
      <c r="C16" s="646">
        <v>62</v>
      </c>
      <c r="D16" s="647">
        <f t="shared" si="0"/>
        <v>17.177419354838708</v>
      </c>
    </row>
    <row r="17" spans="1:4" ht="13.8">
      <c r="A17" s="649" t="s">
        <v>446</v>
      </c>
      <c r="B17" s="650">
        <v>1031</v>
      </c>
      <c r="C17" s="650">
        <v>66</v>
      </c>
      <c r="D17" s="651">
        <f t="shared" si="0"/>
        <v>15.621212121212121</v>
      </c>
    </row>
    <row r="18" spans="1:4" ht="13.8">
      <c r="A18" s="641" t="s">
        <v>447</v>
      </c>
      <c r="B18" s="642">
        <v>1081</v>
      </c>
      <c r="C18" s="642">
        <v>59</v>
      </c>
      <c r="D18" s="643">
        <f t="shared" si="0"/>
        <v>18.322033898305083</v>
      </c>
    </row>
    <row r="19" spans="1:4" ht="13.8">
      <c r="A19" s="641" t="s">
        <v>448</v>
      </c>
      <c r="B19" s="642">
        <v>1000</v>
      </c>
      <c r="C19" s="642">
        <v>96</v>
      </c>
      <c r="D19" s="643">
        <f t="shared" si="0"/>
        <v>10.416666666666666</v>
      </c>
    </row>
    <row r="20" spans="1:4" ht="13.8">
      <c r="A20" s="641" t="s">
        <v>449</v>
      </c>
      <c r="B20" s="642">
        <v>1021</v>
      </c>
      <c r="C20" s="642">
        <v>89</v>
      </c>
      <c r="D20" s="643">
        <f t="shared" si="0"/>
        <v>11.47191011235955</v>
      </c>
    </row>
    <row r="21" spans="1:4" ht="15.75" customHeight="1">
      <c r="A21" s="644" t="s">
        <v>450</v>
      </c>
      <c r="B21" s="642">
        <v>1029</v>
      </c>
      <c r="C21" s="642">
        <v>72</v>
      </c>
      <c r="D21" s="643">
        <f t="shared" si="0"/>
        <v>14.291666666666666</v>
      </c>
    </row>
    <row r="22" spans="1:4" ht="15.75" customHeight="1">
      <c r="A22" s="644" t="s">
        <v>451</v>
      </c>
      <c r="B22" s="642">
        <v>1072</v>
      </c>
      <c r="C22" s="642">
        <v>88</v>
      </c>
      <c r="D22" s="643">
        <f t="shared" si="0"/>
        <v>12.181818181818182</v>
      </c>
    </row>
    <row r="23" spans="1:4" ht="15.75" customHeight="1">
      <c r="A23" s="652" t="s">
        <v>452</v>
      </c>
      <c r="B23" s="653">
        <v>1065</v>
      </c>
      <c r="C23" s="653">
        <v>87</v>
      </c>
      <c r="D23" s="654">
        <f t="shared" si="0"/>
        <v>12.241379310344827</v>
      </c>
    </row>
    <row r="24" spans="1:4" ht="15.75" customHeight="1">
      <c r="A24" s="648" t="s">
        <v>453</v>
      </c>
      <c r="B24" s="639">
        <v>1081</v>
      </c>
      <c r="C24" s="639">
        <v>65</v>
      </c>
      <c r="D24" s="640">
        <f t="shared" si="0"/>
        <v>16.630769230769232</v>
      </c>
    </row>
    <row r="25" spans="1:4" ht="15.75" customHeight="1">
      <c r="A25" s="641" t="s">
        <v>454</v>
      </c>
      <c r="B25" s="642">
        <v>1100</v>
      </c>
      <c r="C25" s="642">
        <v>85</v>
      </c>
      <c r="D25" s="643">
        <f t="shared" si="0"/>
        <v>12.941176470588236</v>
      </c>
    </row>
    <row r="26" spans="1:4" ht="15.75" customHeight="1">
      <c r="A26" s="641" t="s">
        <v>455</v>
      </c>
      <c r="B26" s="642">
        <v>1095</v>
      </c>
      <c r="C26" s="642">
        <v>100</v>
      </c>
      <c r="D26" s="643">
        <f t="shared" si="0"/>
        <v>10.95</v>
      </c>
    </row>
    <row r="27" spans="1:4" ht="15.75" customHeight="1">
      <c r="A27" s="641" t="s">
        <v>456</v>
      </c>
      <c r="B27" s="642">
        <v>1091</v>
      </c>
      <c r="C27" s="642">
        <v>88</v>
      </c>
      <c r="D27" s="643">
        <f t="shared" si="0"/>
        <v>12.397727272727273</v>
      </c>
    </row>
    <row r="28" spans="1:4" ht="15.75" customHeight="1">
      <c r="A28" s="644" t="s">
        <v>457</v>
      </c>
      <c r="B28" s="642">
        <v>1057</v>
      </c>
      <c r="C28" s="642">
        <v>71</v>
      </c>
      <c r="D28" s="643">
        <f t="shared" si="0"/>
        <v>14.887323943661972</v>
      </c>
    </row>
    <row r="29" spans="1:4" ht="15.75" customHeight="1">
      <c r="A29" s="644" t="s">
        <v>458</v>
      </c>
      <c r="B29" s="642">
        <v>1093</v>
      </c>
      <c r="C29" s="642">
        <v>117</v>
      </c>
      <c r="D29" s="643">
        <f t="shared" si="0"/>
        <v>9.3418803418803424</v>
      </c>
    </row>
    <row r="30" spans="1:4" ht="15.75" customHeight="1">
      <c r="A30" s="645" t="s">
        <v>459</v>
      </c>
      <c r="B30" s="646">
        <v>1026</v>
      </c>
      <c r="C30" s="646">
        <v>78</v>
      </c>
      <c r="D30" s="647">
        <f t="shared" si="0"/>
        <v>13.153846153846153</v>
      </c>
    </row>
    <row r="31" spans="1:4" ht="15.75" customHeight="1">
      <c r="A31" s="649" t="s">
        <v>460</v>
      </c>
      <c r="B31" s="650">
        <v>1039</v>
      </c>
      <c r="C31" s="650">
        <v>60</v>
      </c>
      <c r="D31" s="651">
        <f t="shared" si="0"/>
        <v>17.316666666666666</v>
      </c>
    </row>
    <row r="32" spans="1:4" ht="15.75" customHeight="1">
      <c r="A32" s="641" t="s">
        <v>461</v>
      </c>
      <c r="B32" s="642">
        <v>1032</v>
      </c>
      <c r="C32" s="642">
        <v>88</v>
      </c>
      <c r="D32" s="643">
        <f t="shared" si="0"/>
        <v>11.727272727272727</v>
      </c>
    </row>
    <row r="33" spans="1:4" ht="15.75" customHeight="1">
      <c r="A33" s="641" t="s">
        <v>462</v>
      </c>
      <c r="B33" s="642">
        <v>1037</v>
      </c>
      <c r="C33" s="642">
        <v>97</v>
      </c>
      <c r="D33" s="643">
        <f t="shared" si="0"/>
        <v>10.690721649484535</v>
      </c>
    </row>
    <row r="34" spans="1:4" ht="15.75" customHeight="1">
      <c r="A34" s="641" t="s">
        <v>463</v>
      </c>
      <c r="B34" s="642">
        <v>1032</v>
      </c>
      <c r="C34" s="642">
        <v>80</v>
      </c>
      <c r="D34" s="643">
        <f t="shared" si="0"/>
        <v>12.9</v>
      </c>
    </row>
    <row r="35" spans="1:4" ht="15.75" customHeight="1">
      <c r="A35" s="644" t="s">
        <v>464</v>
      </c>
      <c r="B35" s="642">
        <v>990</v>
      </c>
      <c r="C35" s="642">
        <v>72</v>
      </c>
      <c r="D35" s="643">
        <f t="shared" si="0"/>
        <v>13.75</v>
      </c>
    </row>
    <row r="36" spans="1:4" ht="15.75" customHeight="1">
      <c r="A36" s="644" t="s">
        <v>465</v>
      </c>
      <c r="B36" s="642">
        <v>1057</v>
      </c>
      <c r="C36" s="642">
        <v>75</v>
      </c>
      <c r="D36" s="643">
        <f t="shared" si="0"/>
        <v>14.093333333333334</v>
      </c>
    </row>
    <row r="37" spans="1:4" ht="15.75" customHeight="1">
      <c r="A37" s="652" t="s">
        <v>466</v>
      </c>
      <c r="B37" s="653">
        <v>1079</v>
      </c>
      <c r="C37" s="653">
        <v>73</v>
      </c>
      <c r="D37" s="654">
        <f t="shared" si="0"/>
        <v>14.780821917808218</v>
      </c>
    </row>
    <row r="38" spans="1:4" ht="15.75" customHeight="1">
      <c r="A38" s="648" t="s">
        <v>467</v>
      </c>
      <c r="B38" s="639">
        <v>1034</v>
      </c>
      <c r="C38" s="639">
        <v>72</v>
      </c>
      <c r="D38" s="640">
        <f t="shared" si="0"/>
        <v>14.361111111111111</v>
      </c>
    </row>
    <row r="39" spans="1:4" ht="15.75" customHeight="1">
      <c r="A39" s="641" t="s">
        <v>468</v>
      </c>
      <c r="B39" s="642">
        <v>950</v>
      </c>
      <c r="C39" s="642">
        <v>79</v>
      </c>
      <c r="D39" s="643">
        <f t="shared" si="0"/>
        <v>12.025316455696203</v>
      </c>
    </row>
    <row r="40" spans="1:4" ht="15.75" customHeight="1">
      <c r="A40" s="641" t="s">
        <v>469</v>
      </c>
      <c r="B40" s="642">
        <v>1042</v>
      </c>
      <c r="C40" s="642">
        <v>66</v>
      </c>
      <c r="D40" s="643">
        <f t="shared" si="0"/>
        <v>15.787878787878787</v>
      </c>
    </row>
    <row r="41" spans="1:4" ht="15.75" customHeight="1">
      <c r="A41" s="641" t="s">
        <v>470</v>
      </c>
      <c r="B41" s="642">
        <v>947</v>
      </c>
      <c r="C41" s="642">
        <v>62</v>
      </c>
      <c r="D41" s="643">
        <f t="shared" si="0"/>
        <v>15.274193548387096</v>
      </c>
    </row>
    <row r="42" spans="1:4" ht="15.75" customHeight="1">
      <c r="A42" s="644" t="s">
        <v>471</v>
      </c>
      <c r="B42" s="642">
        <v>1000</v>
      </c>
      <c r="C42" s="642">
        <v>86</v>
      </c>
      <c r="D42" s="643">
        <f t="shared" si="0"/>
        <v>11.627906976744185</v>
      </c>
    </row>
    <row r="43" spans="1:4" ht="15.75" customHeight="1">
      <c r="A43" s="644" t="s">
        <v>472</v>
      </c>
      <c r="B43" s="642">
        <v>970</v>
      </c>
      <c r="C43" s="642">
        <v>70</v>
      </c>
      <c r="D43" s="643">
        <f t="shared" si="0"/>
        <v>13.857142857142858</v>
      </c>
    </row>
    <row r="44" spans="1:4" ht="15.75" customHeight="1">
      <c r="A44" s="645" t="s">
        <v>473</v>
      </c>
      <c r="B44" s="646">
        <v>1098</v>
      </c>
      <c r="C44" s="646">
        <v>73</v>
      </c>
      <c r="D44" s="647">
        <f t="shared" si="0"/>
        <v>15.04109589041096</v>
      </c>
    </row>
    <row r="45" spans="1:4" ht="15.75" customHeight="1">
      <c r="A45" s="279"/>
    </row>
    <row r="46" spans="1:4" ht="15.75" customHeight="1">
      <c r="A46" s="279"/>
    </row>
    <row r="47" spans="1:4" ht="15.75" customHeight="1">
      <c r="A47" s="279"/>
    </row>
    <row r="48" spans="1:4" ht="15.75" customHeight="1">
      <c r="A48" s="279"/>
    </row>
    <row r="49" spans="1:1" ht="15.75" customHeight="1">
      <c r="A49" s="279"/>
    </row>
    <row r="50" spans="1:1" ht="15.75" customHeight="1">
      <c r="A50" s="279"/>
    </row>
    <row r="51" spans="1:1" ht="15.75" customHeight="1">
      <c r="A51" s="279"/>
    </row>
    <row r="52" spans="1:1" ht="15.75" customHeight="1">
      <c r="A52" s="279"/>
    </row>
    <row r="53" spans="1:1" ht="15.75" customHeight="1">
      <c r="A53" s="279"/>
    </row>
    <row r="54" spans="1:1" ht="15.75" customHeight="1">
      <c r="A54" s="279"/>
    </row>
    <row r="55" spans="1:1" ht="15.75" customHeight="1">
      <c r="A55" s="279"/>
    </row>
    <row r="56" spans="1:1" ht="15.75" customHeight="1">
      <c r="A56" s="279"/>
    </row>
    <row r="57" spans="1:1" ht="15.75" customHeight="1">
      <c r="A57" s="279"/>
    </row>
    <row r="58" spans="1:1" ht="15.75" customHeight="1">
      <c r="A58" s="279"/>
    </row>
    <row r="59" spans="1:1" ht="15.75" customHeight="1">
      <c r="A59" s="279"/>
    </row>
    <row r="60" spans="1:1" ht="15.75" customHeight="1">
      <c r="A60" s="279"/>
    </row>
    <row r="61" spans="1:1" ht="15.75" customHeight="1">
      <c r="A61" s="279"/>
    </row>
    <row r="62" spans="1:1" ht="15.75" customHeight="1">
      <c r="A62" s="279"/>
    </row>
    <row r="63" spans="1:1" ht="15.75" customHeight="1">
      <c r="A63" s="279"/>
    </row>
    <row r="64" spans="1:1" ht="15.75" customHeight="1">
      <c r="A64" s="279"/>
    </row>
    <row r="65" spans="1:1" ht="15.75" customHeight="1">
      <c r="A65" s="279"/>
    </row>
    <row r="66" spans="1:1" ht="15.75" customHeight="1">
      <c r="A66" s="279"/>
    </row>
    <row r="67" spans="1:1" ht="15.75" customHeight="1">
      <c r="A67" s="279"/>
    </row>
    <row r="68" spans="1:1" ht="15.75" customHeight="1">
      <c r="A68" s="279"/>
    </row>
    <row r="69" spans="1:1" ht="15.75" customHeight="1">
      <c r="A69" s="279"/>
    </row>
    <row r="70" spans="1:1" ht="15.75" customHeight="1">
      <c r="A70" s="279"/>
    </row>
    <row r="71" spans="1:1" ht="15.75" customHeight="1">
      <c r="A71" s="279"/>
    </row>
    <row r="72" spans="1:1" ht="15.75" customHeight="1">
      <c r="A72" s="279"/>
    </row>
    <row r="73" spans="1:1" ht="15.75" customHeight="1">
      <c r="A73" s="279"/>
    </row>
    <row r="74" spans="1:1" ht="15.75" customHeight="1">
      <c r="A74" s="279"/>
    </row>
    <row r="75" spans="1:1" ht="15.75" customHeight="1">
      <c r="A75" s="279"/>
    </row>
    <row r="76" spans="1:1" ht="15.75" customHeight="1">
      <c r="A76" s="279"/>
    </row>
    <row r="77" spans="1:1" ht="15.75" customHeight="1">
      <c r="A77" s="279"/>
    </row>
    <row r="78" spans="1:1" ht="15.75" customHeight="1">
      <c r="A78" s="279"/>
    </row>
    <row r="79" spans="1:1" ht="15.75" customHeight="1">
      <c r="A79" s="279"/>
    </row>
    <row r="80" spans="1:1" ht="15.75" customHeight="1">
      <c r="A80" s="279"/>
    </row>
    <row r="81" spans="1:1" ht="15.75" customHeight="1">
      <c r="A81" s="279"/>
    </row>
    <row r="82" spans="1:1" ht="15.75" customHeight="1">
      <c r="A82" s="279"/>
    </row>
    <row r="83" spans="1:1" ht="15.75" customHeight="1">
      <c r="A83" s="279"/>
    </row>
    <row r="84" spans="1:1" ht="15.75" customHeight="1">
      <c r="A84" s="279"/>
    </row>
    <row r="85" spans="1:1" ht="15.75" customHeight="1">
      <c r="A85" s="279"/>
    </row>
    <row r="86" spans="1:1" ht="15.75" customHeight="1">
      <c r="A86" s="279"/>
    </row>
    <row r="87" spans="1:1" ht="15.75" customHeight="1">
      <c r="A87" s="279"/>
    </row>
    <row r="88" spans="1:1" ht="15.75" customHeight="1">
      <c r="A88" s="279"/>
    </row>
    <row r="89" spans="1:1" ht="15.75" customHeight="1">
      <c r="A89" s="279"/>
    </row>
    <row r="90" spans="1:1" ht="15.75" customHeight="1">
      <c r="A90" s="279"/>
    </row>
    <row r="91" spans="1:1" ht="15.75" customHeight="1">
      <c r="A91" s="279"/>
    </row>
    <row r="92" spans="1:1" ht="15.75" customHeight="1">
      <c r="A92" s="279"/>
    </row>
    <row r="93" spans="1:1" ht="15.75" customHeight="1">
      <c r="A93" s="279"/>
    </row>
    <row r="94" spans="1:1" ht="15.75" customHeight="1">
      <c r="A94" s="279"/>
    </row>
    <row r="95" spans="1:1" ht="15.75" customHeight="1">
      <c r="A95" s="279"/>
    </row>
    <row r="96" spans="1:1" ht="15.75" customHeight="1">
      <c r="A96" s="279"/>
    </row>
    <row r="97" spans="1:1" ht="15.75" customHeight="1">
      <c r="A97" s="279"/>
    </row>
    <row r="98" spans="1:1" ht="15.75" customHeight="1">
      <c r="A98" s="279"/>
    </row>
    <row r="99" spans="1:1" ht="15.75" customHeight="1">
      <c r="A99" s="279"/>
    </row>
    <row r="100" spans="1:1" ht="15.75" customHeight="1">
      <c r="A100" s="279"/>
    </row>
    <row r="101" spans="1:1" ht="15.75" customHeight="1">
      <c r="A101" s="279"/>
    </row>
    <row r="102" spans="1:1" ht="15.75" customHeight="1">
      <c r="A102" s="279"/>
    </row>
    <row r="103" spans="1:1" ht="15.75" customHeight="1">
      <c r="A103" s="279"/>
    </row>
    <row r="104" spans="1:1" ht="15.75" customHeight="1">
      <c r="A104" s="279"/>
    </row>
    <row r="105" spans="1:1" ht="15.75" customHeight="1">
      <c r="A105" s="279"/>
    </row>
    <row r="106" spans="1:1" ht="15.75" customHeight="1">
      <c r="A106" s="279"/>
    </row>
    <row r="107" spans="1:1" ht="15.75" customHeight="1">
      <c r="A107" s="279"/>
    </row>
    <row r="108" spans="1:1" ht="15.75" customHeight="1">
      <c r="A108" s="279"/>
    </row>
    <row r="109" spans="1:1" ht="15.75" customHeight="1">
      <c r="A109" s="279"/>
    </row>
    <row r="110" spans="1:1" ht="15.75" customHeight="1">
      <c r="A110" s="279"/>
    </row>
    <row r="111" spans="1:1" ht="15.75" customHeight="1">
      <c r="A111" s="279"/>
    </row>
    <row r="112" spans="1:1" ht="15.75" customHeight="1">
      <c r="A112" s="279"/>
    </row>
    <row r="113" spans="1:1" ht="15.75" customHeight="1">
      <c r="A113" s="279"/>
    </row>
    <row r="114" spans="1:1" ht="15.75" customHeight="1">
      <c r="A114" s="279"/>
    </row>
    <row r="115" spans="1:1" ht="15.75" customHeight="1">
      <c r="A115" s="279"/>
    </row>
    <row r="116" spans="1:1" ht="15.75" customHeight="1">
      <c r="A116" s="279"/>
    </row>
    <row r="117" spans="1:1" ht="15.75" customHeight="1">
      <c r="A117" s="279"/>
    </row>
    <row r="118" spans="1:1" ht="15.75" customHeight="1">
      <c r="A118" s="279"/>
    </row>
    <row r="119" spans="1:1" ht="15.75" customHeight="1">
      <c r="A119" s="279"/>
    </row>
    <row r="120" spans="1:1" ht="15.75" customHeight="1">
      <c r="A120" s="279"/>
    </row>
    <row r="121" spans="1:1" ht="15.75" customHeight="1">
      <c r="A121" s="279"/>
    </row>
    <row r="122" spans="1:1" ht="15.75" customHeight="1">
      <c r="A122" s="279"/>
    </row>
    <row r="123" spans="1:1" ht="15.75" customHeight="1">
      <c r="A123" s="279"/>
    </row>
    <row r="124" spans="1:1" ht="15.75" customHeight="1">
      <c r="A124" s="279"/>
    </row>
    <row r="125" spans="1:1" ht="15.75" customHeight="1">
      <c r="A125" s="279"/>
    </row>
    <row r="126" spans="1:1" ht="15.75" customHeight="1">
      <c r="A126" s="279"/>
    </row>
    <row r="127" spans="1:1" ht="15.75" customHeight="1">
      <c r="A127" s="279"/>
    </row>
    <row r="128" spans="1:1" ht="15.75" customHeight="1">
      <c r="A128" s="279"/>
    </row>
    <row r="129" spans="1:1" ht="15.75" customHeight="1">
      <c r="A129" s="279"/>
    </row>
    <row r="130" spans="1:1" ht="15.75" customHeight="1">
      <c r="A130" s="279"/>
    </row>
    <row r="131" spans="1:1" ht="15.75" customHeight="1">
      <c r="A131" s="279"/>
    </row>
    <row r="132" spans="1:1" ht="15.75" customHeight="1">
      <c r="A132" s="279"/>
    </row>
    <row r="133" spans="1:1" ht="15.75" customHeight="1">
      <c r="A133" s="279"/>
    </row>
    <row r="134" spans="1:1" ht="15.75" customHeight="1">
      <c r="A134" s="279"/>
    </row>
    <row r="135" spans="1:1" ht="15.75" customHeight="1">
      <c r="A135" s="279"/>
    </row>
    <row r="136" spans="1:1" ht="15.75" customHeight="1">
      <c r="A136" s="279"/>
    </row>
    <row r="137" spans="1:1" ht="15.75" customHeight="1">
      <c r="A137" s="279"/>
    </row>
    <row r="138" spans="1:1" ht="15.75" customHeight="1">
      <c r="A138" s="279"/>
    </row>
    <row r="139" spans="1:1" ht="15.75" customHeight="1">
      <c r="A139" s="279"/>
    </row>
    <row r="140" spans="1:1" ht="15.75" customHeight="1">
      <c r="A140" s="279"/>
    </row>
    <row r="141" spans="1:1" ht="15.75" customHeight="1">
      <c r="A141" s="279"/>
    </row>
    <row r="142" spans="1:1" ht="15.75" customHeight="1">
      <c r="A142" s="279"/>
    </row>
    <row r="143" spans="1:1" ht="15.75" customHeight="1">
      <c r="A143" s="279"/>
    </row>
    <row r="144" spans="1:1" ht="15.75" customHeight="1">
      <c r="A144" s="279"/>
    </row>
    <row r="145" spans="1:1" ht="15.75" customHeight="1">
      <c r="A145" s="279"/>
    </row>
    <row r="146" spans="1:1" ht="15.75" customHeight="1">
      <c r="A146" s="279"/>
    </row>
    <row r="147" spans="1:1" ht="15.75" customHeight="1">
      <c r="A147" s="279"/>
    </row>
    <row r="148" spans="1:1" ht="15.75" customHeight="1">
      <c r="A148" s="279"/>
    </row>
    <row r="149" spans="1:1" ht="15.75" customHeight="1">
      <c r="A149" s="279"/>
    </row>
    <row r="150" spans="1:1" ht="15.75" customHeight="1">
      <c r="A150" s="279"/>
    </row>
    <row r="151" spans="1:1" ht="15.75" customHeight="1">
      <c r="A151" s="279"/>
    </row>
    <row r="152" spans="1:1" ht="15.75" customHeight="1">
      <c r="A152" s="279"/>
    </row>
    <row r="153" spans="1:1" ht="15.75" customHeight="1">
      <c r="A153" s="279"/>
    </row>
    <row r="154" spans="1:1" ht="15.75" customHeight="1">
      <c r="A154" s="279"/>
    </row>
    <row r="155" spans="1:1" ht="15.75" customHeight="1">
      <c r="A155" s="279"/>
    </row>
    <row r="156" spans="1:1" ht="15.75" customHeight="1">
      <c r="A156" s="279"/>
    </row>
    <row r="157" spans="1:1" ht="15.75" customHeight="1">
      <c r="A157" s="279"/>
    </row>
    <row r="158" spans="1:1" ht="15.75" customHeight="1">
      <c r="A158" s="279"/>
    </row>
    <row r="159" spans="1:1" ht="15.75" customHeight="1">
      <c r="A159" s="279"/>
    </row>
    <row r="160" spans="1:1" ht="15.75" customHeight="1">
      <c r="A160" s="279"/>
    </row>
    <row r="161" spans="1:1" ht="15.75" customHeight="1">
      <c r="A161" s="279"/>
    </row>
    <row r="162" spans="1:1" ht="15.75" customHeight="1">
      <c r="A162" s="279"/>
    </row>
    <row r="163" spans="1:1" ht="15.75" customHeight="1">
      <c r="A163" s="279"/>
    </row>
    <row r="164" spans="1:1" ht="15.75" customHeight="1">
      <c r="A164" s="279"/>
    </row>
    <row r="165" spans="1:1" ht="15.75" customHeight="1">
      <c r="A165" s="279"/>
    </row>
    <row r="166" spans="1:1" ht="15.75" customHeight="1">
      <c r="A166" s="279"/>
    </row>
    <row r="167" spans="1:1" ht="15.75" customHeight="1">
      <c r="A167" s="279"/>
    </row>
    <row r="168" spans="1:1" ht="15.75" customHeight="1">
      <c r="A168" s="279"/>
    </row>
    <row r="169" spans="1:1" ht="15.75" customHeight="1">
      <c r="A169" s="279"/>
    </row>
    <row r="170" spans="1:1" ht="15.75" customHeight="1">
      <c r="A170" s="279"/>
    </row>
    <row r="171" spans="1:1" ht="15.75" customHeight="1">
      <c r="A171" s="279"/>
    </row>
    <row r="172" spans="1:1" ht="15.75" customHeight="1">
      <c r="A172" s="279"/>
    </row>
    <row r="173" spans="1:1" ht="15.75" customHeight="1">
      <c r="A173" s="279"/>
    </row>
    <row r="174" spans="1:1" ht="15.75" customHeight="1">
      <c r="A174" s="279"/>
    </row>
    <row r="175" spans="1:1" ht="15.75" customHeight="1">
      <c r="A175" s="279"/>
    </row>
    <row r="176" spans="1:1" ht="15.75" customHeight="1">
      <c r="A176" s="279"/>
    </row>
    <row r="177" spans="1:1" ht="15.75" customHeight="1">
      <c r="A177" s="279"/>
    </row>
    <row r="178" spans="1:1" ht="15.75" customHeight="1">
      <c r="A178" s="279"/>
    </row>
    <row r="179" spans="1:1" ht="15.75" customHeight="1">
      <c r="A179" s="279"/>
    </row>
    <row r="180" spans="1:1" ht="15.75" customHeight="1">
      <c r="A180" s="279"/>
    </row>
    <row r="181" spans="1:1" ht="15.75" customHeight="1">
      <c r="A181" s="279"/>
    </row>
    <row r="182" spans="1:1" ht="15.75" customHeight="1">
      <c r="A182" s="279"/>
    </row>
    <row r="183" spans="1:1" ht="15.75" customHeight="1">
      <c r="A183" s="279"/>
    </row>
    <row r="184" spans="1:1" ht="15.75" customHeight="1">
      <c r="A184" s="279"/>
    </row>
    <row r="185" spans="1:1" ht="15.75" customHeight="1">
      <c r="A185" s="279"/>
    </row>
    <row r="186" spans="1:1" ht="15.75" customHeight="1">
      <c r="A186" s="279"/>
    </row>
    <row r="187" spans="1:1" ht="15.75" customHeight="1">
      <c r="A187" s="279"/>
    </row>
    <row r="188" spans="1:1" ht="15.75" customHeight="1">
      <c r="A188" s="279"/>
    </row>
    <row r="189" spans="1:1" ht="15.75" customHeight="1">
      <c r="A189" s="279"/>
    </row>
    <row r="190" spans="1:1" ht="15.75" customHeight="1">
      <c r="A190" s="279"/>
    </row>
    <row r="191" spans="1:1" ht="15.75" customHeight="1">
      <c r="A191" s="279"/>
    </row>
    <row r="192" spans="1:1" ht="15.75" customHeight="1">
      <c r="A192" s="279"/>
    </row>
    <row r="193" spans="1:1" ht="15.75" customHeight="1">
      <c r="A193" s="279"/>
    </row>
    <row r="194" spans="1:1" ht="15.75" customHeight="1">
      <c r="A194" s="279"/>
    </row>
    <row r="195" spans="1:1" ht="15.75" customHeight="1">
      <c r="A195" s="279"/>
    </row>
    <row r="196" spans="1:1" ht="15.75" customHeight="1">
      <c r="A196" s="279"/>
    </row>
    <row r="197" spans="1:1" ht="15.75" customHeight="1">
      <c r="A197" s="279"/>
    </row>
    <row r="198" spans="1:1" ht="15.75" customHeight="1">
      <c r="A198" s="279"/>
    </row>
    <row r="199" spans="1:1" ht="15.75" customHeight="1">
      <c r="A199" s="279"/>
    </row>
    <row r="200" spans="1:1" ht="15.75" customHeight="1">
      <c r="A200" s="279"/>
    </row>
    <row r="201" spans="1:1" ht="15.75" customHeight="1">
      <c r="A201" s="279"/>
    </row>
    <row r="202" spans="1:1" ht="15.75" customHeight="1">
      <c r="A202" s="279"/>
    </row>
    <row r="203" spans="1:1" ht="15.75" customHeight="1">
      <c r="A203" s="279"/>
    </row>
    <row r="204" spans="1:1" ht="15.75" customHeight="1">
      <c r="A204" s="279"/>
    </row>
    <row r="205" spans="1:1" ht="15.75" customHeight="1">
      <c r="A205" s="279"/>
    </row>
    <row r="206" spans="1:1" ht="15.75" customHeight="1">
      <c r="A206" s="279"/>
    </row>
    <row r="207" spans="1:1" ht="15.75" customHeight="1">
      <c r="A207" s="279"/>
    </row>
    <row r="208" spans="1:1" ht="15.75" customHeight="1">
      <c r="A208" s="279"/>
    </row>
    <row r="209" spans="1:1" ht="15.75" customHeight="1">
      <c r="A209" s="279"/>
    </row>
    <row r="210" spans="1:1" ht="15.75" customHeight="1">
      <c r="A210" s="279"/>
    </row>
    <row r="211" spans="1:1" ht="15.75" customHeight="1">
      <c r="A211" s="279"/>
    </row>
    <row r="212" spans="1:1" ht="15.75" customHeight="1">
      <c r="A212" s="279"/>
    </row>
    <row r="213" spans="1:1" ht="15.75" customHeight="1">
      <c r="A213" s="279"/>
    </row>
    <row r="214" spans="1:1" ht="15.75" customHeight="1">
      <c r="A214" s="279"/>
    </row>
    <row r="215" spans="1:1" ht="15.75" customHeight="1">
      <c r="A215" s="279"/>
    </row>
    <row r="216" spans="1:1" ht="15.75" customHeight="1">
      <c r="A216" s="279"/>
    </row>
    <row r="217" spans="1:1" ht="15.75" customHeight="1">
      <c r="A217" s="279"/>
    </row>
    <row r="218" spans="1:1" ht="15.75" customHeight="1">
      <c r="A218" s="279"/>
    </row>
    <row r="219" spans="1:1" ht="15.75" customHeight="1">
      <c r="A219" s="279"/>
    </row>
    <row r="220" spans="1:1" ht="15.75" customHeight="1">
      <c r="A220" s="279"/>
    </row>
    <row r="221" spans="1:1" ht="15.75" customHeight="1">
      <c r="A221" s="279"/>
    </row>
    <row r="222" spans="1:1" ht="15.75" customHeight="1">
      <c r="A222" s="279"/>
    </row>
    <row r="223" spans="1:1" ht="15.75" customHeight="1">
      <c r="A223" s="279"/>
    </row>
    <row r="224" spans="1:1" ht="15.75" customHeight="1">
      <c r="A224" s="279"/>
    </row>
    <row r="225" spans="1:1" ht="15.75" customHeight="1">
      <c r="A225" s="279"/>
    </row>
    <row r="226" spans="1:1" ht="15.75" customHeight="1">
      <c r="A226" s="279"/>
    </row>
    <row r="227" spans="1:1" ht="15.75" customHeight="1">
      <c r="A227" s="279"/>
    </row>
    <row r="228" spans="1:1" ht="15.75" customHeight="1">
      <c r="A228" s="279"/>
    </row>
    <row r="229" spans="1:1" ht="15.75" customHeight="1">
      <c r="A229" s="279"/>
    </row>
    <row r="230" spans="1:1" ht="15.75" customHeight="1">
      <c r="A230" s="279"/>
    </row>
    <row r="231" spans="1:1" ht="15.75" customHeight="1">
      <c r="A231" s="279"/>
    </row>
    <row r="232" spans="1:1" ht="15.75" customHeight="1">
      <c r="A232" s="279"/>
    </row>
    <row r="233" spans="1:1" ht="15.75" customHeight="1">
      <c r="A233" s="279"/>
    </row>
    <row r="234" spans="1:1" ht="15.75" customHeight="1">
      <c r="A234" s="279"/>
    </row>
    <row r="235" spans="1:1" ht="15.75" customHeight="1">
      <c r="A235" s="279"/>
    </row>
    <row r="236" spans="1:1" ht="15.75" customHeight="1">
      <c r="A236" s="279"/>
    </row>
    <row r="237" spans="1:1" ht="15.75" customHeight="1">
      <c r="A237" s="279"/>
    </row>
    <row r="238" spans="1:1" ht="15.75" customHeight="1">
      <c r="A238" s="279"/>
    </row>
    <row r="239" spans="1:1" ht="15.75" customHeight="1">
      <c r="A239" s="279"/>
    </row>
    <row r="240" spans="1:1" ht="15.75" customHeight="1">
      <c r="A240" s="279"/>
    </row>
    <row r="241" spans="1:1" ht="15.75" customHeight="1">
      <c r="A241" s="279"/>
    </row>
    <row r="242" spans="1:1" ht="15.75" customHeight="1">
      <c r="A242" s="279"/>
    </row>
    <row r="243" spans="1:1" ht="15.75" customHeight="1">
      <c r="A243" s="279"/>
    </row>
    <row r="244" spans="1:1" ht="15.75" customHeight="1">
      <c r="A244" s="279"/>
    </row>
    <row r="245" spans="1:1" ht="15.75" customHeight="1">
      <c r="A245" s="279"/>
    </row>
    <row r="246" spans="1:1" ht="15.75" customHeight="1">
      <c r="A246" s="279"/>
    </row>
    <row r="247" spans="1:1" ht="15.75" customHeight="1">
      <c r="A247" s="279"/>
    </row>
    <row r="248" spans="1:1" ht="15.75" customHeight="1">
      <c r="A248" s="279"/>
    </row>
    <row r="249" spans="1:1" ht="15.75" customHeight="1">
      <c r="A249" s="279"/>
    </row>
    <row r="250" spans="1:1" ht="15.75" customHeight="1">
      <c r="A250" s="279"/>
    </row>
    <row r="251" spans="1:1" ht="15.75" customHeight="1">
      <c r="A251" s="279"/>
    </row>
    <row r="252" spans="1:1" ht="15.75" customHeight="1">
      <c r="A252" s="279"/>
    </row>
    <row r="253" spans="1:1" ht="15.75" customHeight="1">
      <c r="A253" s="279"/>
    </row>
    <row r="254" spans="1:1" ht="15.75" customHeight="1">
      <c r="A254" s="279"/>
    </row>
    <row r="255" spans="1:1" ht="15.75" customHeight="1">
      <c r="A255" s="279"/>
    </row>
    <row r="256" spans="1:1" ht="15.75" customHeight="1">
      <c r="A256" s="279"/>
    </row>
    <row r="257" spans="1:1" ht="15.75" customHeight="1">
      <c r="A257" s="279"/>
    </row>
    <row r="258" spans="1:1" ht="15.75" customHeight="1">
      <c r="A258" s="279"/>
    </row>
    <row r="259" spans="1:1" ht="15.75" customHeight="1">
      <c r="A259" s="279"/>
    </row>
    <row r="260" spans="1:1" ht="15.75" customHeight="1">
      <c r="A260" s="279"/>
    </row>
    <row r="261" spans="1:1" ht="15.75" customHeight="1">
      <c r="A261" s="279"/>
    </row>
    <row r="262" spans="1:1" ht="15.75" customHeight="1">
      <c r="A262" s="279"/>
    </row>
    <row r="263" spans="1:1" ht="15.75" customHeight="1">
      <c r="A263" s="279"/>
    </row>
    <row r="264" spans="1:1" ht="15.75" customHeight="1">
      <c r="A264" s="279"/>
    </row>
    <row r="265" spans="1:1" ht="15.75" customHeight="1">
      <c r="A265" s="279"/>
    </row>
    <row r="266" spans="1:1" ht="15.75" customHeight="1">
      <c r="A266" s="279"/>
    </row>
    <row r="267" spans="1:1" ht="15.75" customHeight="1">
      <c r="A267" s="279"/>
    </row>
    <row r="268" spans="1:1" ht="15.75" customHeight="1">
      <c r="A268" s="279"/>
    </row>
    <row r="269" spans="1:1" ht="15.75" customHeight="1">
      <c r="A269" s="279"/>
    </row>
    <row r="270" spans="1:1" ht="15.75" customHeight="1">
      <c r="A270" s="279"/>
    </row>
    <row r="271" spans="1:1" ht="15.75" customHeight="1">
      <c r="A271" s="279"/>
    </row>
    <row r="272" spans="1:1" ht="15.75" customHeight="1">
      <c r="A272" s="279"/>
    </row>
    <row r="273" spans="1:1" ht="15.75" customHeight="1">
      <c r="A273" s="279"/>
    </row>
    <row r="274" spans="1:1" ht="15.75" customHeight="1">
      <c r="A274" s="279"/>
    </row>
    <row r="275" spans="1:1" ht="15.75" customHeight="1">
      <c r="A275" s="279"/>
    </row>
    <row r="276" spans="1:1" ht="15.75" customHeight="1">
      <c r="A276" s="279"/>
    </row>
    <row r="277" spans="1:1" ht="15.75" customHeight="1">
      <c r="A277" s="279"/>
    </row>
    <row r="278" spans="1:1" ht="15.75" customHeight="1">
      <c r="A278" s="279"/>
    </row>
    <row r="279" spans="1:1" ht="15.75" customHeight="1">
      <c r="A279" s="279"/>
    </row>
    <row r="280" spans="1:1" ht="15.75" customHeight="1">
      <c r="A280" s="279"/>
    </row>
    <row r="281" spans="1:1" ht="15.75" customHeight="1">
      <c r="A281" s="279"/>
    </row>
    <row r="282" spans="1:1" ht="15.75" customHeight="1">
      <c r="A282" s="279"/>
    </row>
    <row r="283" spans="1:1" ht="15.75" customHeight="1">
      <c r="A283" s="279"/>
    </row>
    <row r="284" spans="1:1" ht="15.75" customHeight="1">
      <c r="A284" s="279"/>
    </row>
    <row r="285" spans="1:1" ht="15.75" customHeight="1">
      <c r="A285" s="279"/>
    </row>
    <row r="286" spans="1:1" ht="15.75" customHeight="1">
      <c r="A286" s="279"/>
    </row>
    <row r="287" spans="1:1" ht="15.75" customHeight="1">
      <c r="A287" s="279"/>
    </row>
    <row r="288" spans="1:1" ht="15.75" customHeight="1">
      <c r="A288" s="279"/>
    </row>
    <row r="289" spans="1:1" ht="15.75" customHeight="1">
      <c r="A289" s="279"/>
    </row>
    <row r="290" spans="1:1" ht="15.75" customHeight="1">
      <c r="A290" s="279"/>
    </row>
    <row r="291" spans="1:1" ht="15.75" customHeight="1">
      <c r="A291" s="279"/>
    </row>
    <row r="292" spans="1:1" ht="15.75" customHeight="1">
      <c r="A292" s="279"/>
    </row>
    <row r="293" spans="1:1" ht="15.75" customHeight="1">
      <c r="A293" s="279"/>
    </row>
    <row r="294" spans="1:1" ht="15.75" customHeight="1">
      <c r="A294" s="279"/>
    </row>
    <row r="295" spans="1:1" ht="15.75" customHeight="1">
      <c r="A295" s="279"/>
    </row>
    <row r="296" spans="1:1" ht="15.75" customHeight="1">
      <c r="A296" s="279"/>
    </row>
    <row r="297" spans="1:1" ht="15.75" customHeight="1">
      <c r="A297" s="279"/>
    </row>
    <row r="298" spans="1:1" ht="15.75" customHeight="1">
      <c r="A298" s="279"/>
    </row>
    <row r="299" spans="1:1" ht="15.75" customHeight="1">
      <c r="A299" s="279"/>
    </row>
    <row r="300" spans="1:1" ht="15.75" customHeight="1">
      <c r="A300" s="279"/>
    </row>
    <row r="301" spans="1:1" ht="15.75" customHeight="1">
      <c r="A301" s="279"/>
    </row>
    <row r="302" spans="1:1" ht="15.75" customHeight="1">
      <c r="A302" s="279"/>
    </row>
    <row r="303" spans="1:1" ht="15.75" customHeight="1">
      <c r="A303" s="279"/>
    </row>
    <row r="304" spans="1:1" ht="15.75" customHeight="1">
      <c r="A304" s="279"/>
    </row>
    <row r="305" spans="1:1" ht="15.75" customHeight="1">
      <c r="A305" s="279"/>
    </row>
    <row r="306" spans="1:1" ht="15.75" customHeight="1">
      <c r="A306" s="279"/>
    </row>
    <row r="307" spans="1:1" ht="15.75" customHeight="1">
      <c r="A307" s="279"/>
    </row>
    <row r="308" spans="1:1" ht="15.75" customHeight="1">
      <c r="A308" s="279"/>
    </row>
    <row r="309" spans="1:1" ht="15.75" customHeight="1">
      <c r="A309" s="279"/>
    </row>
    <row r="310" spans="1:1" ht="15.75" customHeight="1">
      <c r="A310" s="279"/>
    </row>
    <row r="311" spans="1:1" ht="15.75" customHeight="1">
      <c r="A311" s="279"/>
    </row>
    <row r="312" spans="1:1" ht="15.75" customHeight="1">
      <c r="A312" s="279"/>
    </row>
    <row r="313" spans="1:1" ht="15.75" customHeight="1">
      <c r="A313" s="279"/>
    </row>
    <row r="314" spans="1:1" ht="15.75" customHeight="1">
      <c r="A314" s="279"/>
    </row>
    <row r="315" spans="1:1" ht="15.75" customHeight="1">
      <c r="A315" s="279"/>
    </row>
    <row r="316" spans="1:1" ht="15.75" customHeight="1">
      <c r="A316" s="279"/>
    </row>
    <row r="317" spans="1:1" ht="15.75" customHeight="1">
      <c r="A317" s="279"/>
    </row>
    <row r="318" spans="1:1" ht="15.75" customHeight="1">
      <c r="A318" s="279"/>
    </row>
    <row r="319" spans="1:1" ht="15.75" customHeight="1">
      <c r="A319" s="279"/>
    </row>
    <row r="320" spans="1:1" ht="15.75" customHeight="1">
      <c r="A320" s="279"/>
    </row>
    <row r="321" spans="1:1" ht="15.75" customHeight="1">
      <c r="A321" s="279"/>
    </row>
    <row r="322" spans="1:1" ht="15.75" customHeight="1">
      <c r="A322" s="279"/>
    </row>
    <row r="323" spans="1:1" ht="15.75" customHeight="1">
      <c r="A323" s="279"/>
    </row>
    <row r="324" spans="1:1" ht="15.75" customHeight="1">
      <c r="A324" s="279"/>
    </row>
    <row r="325" spans="1:1" ht="15.75" customHeight="1">
      <c r="A325" s="279"/>
    </row>
    <row r="326" spans="1:1" ht="15.75" customHeight="1">
      <c r="A326" s="279"/>
    </row>
    <row r="327" spans="1:1" ht="15.75" customHeight="1">
      <c r="A327" s="279"/>
    </row>
    <row r="328" spans="1:1" ht="15.75" customHeight="1">
      <c r="A328" s="279"/>
    </row>
    <row r="329" spans="1:1" ht="15.75" customHeight="1">
      <c r="A329" s="279"/>
    </row>
    <row r="330" spans="1:1" ht="15.75" customHeight="1">
      <c r="A330" s="279"/>
    </row>
    <row r="331" spans="1:1" ht="15.75" customHeight="1">
      <c r="A331" s="279"/>
    </row>
    <row r="332" spans="1:1" ht="15.75" customHeight="1">
      <c r="A332" s="279"/>
    </row>
    <row r="333" spans="1:1" ht="15.75" customHeight="1">
      <c r="A333" s="279"/>
    </row>
    <row r="334" spans="1:1" ht="15.75" customHeight="1">
      <c r="A334" s="279"/>
    </row>
    <row r="335" spans="1:1" ht="15.75" customHeight="1">
      <c r="A335" s="279"/>
    </row>
    <row r="336" spans="1:1" ht="15.75" customHeight="1">
      <c r="A336" s="279"/>
    </row>
    <row r="337" spans="1:1" ht="15.75" customHeight="1">
      <c r="A337" s="279"/>
    </row>
    <row r="338" spans="1:1" ht="15.75" customHeight="1">
      <c r="A338" s="279"/>
    </row>
    <row r="339" spans="1:1" ht="15.75" customHeight="1">
      <c r="A339" s="279"/>
    </row>
    <row r="340" spans="1:1" ht="15.75" customHeight="1">
      <c r="A340" s="279"/>
    </row>
    <row r="341" spans="1:1" ht="15.75" customHeight="1">
      <c r="A341" s="279"/>
    </row>
    <row r="342" spans="1:1" ht="15.75" customHeight="1">
      <c r="A342" s="279"/>
    </row>
    <row r="343" spans="1:1" ht="15.75" customHeight="1">
      <c r="A343" s="279"/>
    </row>
    <row r="344" spans="1:1" ht="15.75" customHeight="1">
      <c r="A344" s="279"/>
    </row>
    <row r="345" spans="1:1" ht="15.75" customHeight="1">
      <c r="A345" s="279"/>
    </row>
    <row r="346" spans="1:1" ht="15.75" customHeight="1">
      <c r="A346" s="279"/>
    </row>
    <row r="347" spans="1:1" ht="15.75" customHeight="1">
      <c r="A347" s="279"/>
    </row>
    <row r="348" spans="1:1" ht="15.75" customHeight="1">
      <c r="A348" s="279"/>
    </row>
    <row r="349" spans="1:1" ht="15.75" customHeight="1">
      <c r="A349" s="279"/>
    </row>
    <row r="350" spans="1:1" ht="15.75" customHeight="1">
      <c r="A350" s="279"/>
    </row>
    <row r="351" spans="1:1" ht="15.75" customHeight="1">
      <c r="A351" s="279"/>
    </row>
    <row r="352" spans="1:1" ht="15.75" customHeight="1">
      <c r="A352" s="279"/>
    </row>
    <row r="353" spans="1:1" ht="15.75" customHeight="1">
      <c r="A353" s="279"/>
    </row>
    <row r="354" spans="1:1" ht="15.75" customHeight="1">
      <c r="A354" s="279"/>
    </row>
    <row r="355" spans="1:1" ht="15.75" customHeight="1">
      <c r="A355" s="279"/>
    </row>
    <row r="356" spans="1:1" ht="15.75" customHeight="1">
      <c r="A356" s="279"/>
    </row>
    <row r="357" spans="1:1" ht="15.75" customHeight="1">
      <c r="A357" s="279"/>
    </row>
    <row r="358" spans="1:1" ht="15.75" customHeight="1">
      <c r="A358" s="279"/>
    </row>
    <row r="359" spans="1:1" ht="15.75" customHeight="1">
      <c r="A359" s="279"/>
    </row>
    <row r="360" spans="1:1" ht="15.75" customHeight="1">
      <c r="A360" s="279"/>
    </row>
    <row r="361" spans="1:1" ht="15.75" customHeight="1">
      <c r="A361" s="279"/>
    </row>
    <row r="362" spans="1:1" ht="15.75" customHeight="1">
      <c r="A362" s="279"/>
    </row>
    <row r="363" spans="1:1" ht="15.75" customHeight="1">
      <c r="A363" s="279"/>
    </row>
    <row r="364" spans="1:1" ht="15.75" customHeight="1">
      <c r="A364" s="279"/>
    </row>
    <row r="365" spans="1:1" ht="15.75" customHeight="1">
      <c r="A365" s="279"/>
    </row>
    <row r="366" spans="1:1" ht="15.75" customHeight="1">
      <c r="A366" s="279"/>
    </row>
    <row r="367" spans="1:1" ht="15.75" customHeight="1">
      <c r="A367" s="279"/>
    </row>
    <row r="368" spans="1:1" ht="15.75" customHeight="1">
      <c r="A368" s="279"/>
    </row>
    <row r="369" spans="1:1" ht="15.75" customHeight="1">
      <c r="A369" s="279"/>
    </row>
    <row r="370" spans="1:1" ht="15.75" customHeight="1">
      <c r="A370" s="279"/>
    </row>
    <row r="371" spans="1:1" ht="15.75" customHeight="1">
      <c r="A371" s="279"/>
    </row>
    <row r="372" spans="1:1" ht="15.75" customHeight="1">
      <c r="A372" s="279"/>
    </row>
    <row r="373" spans="1:1" ht="15.75" customHeight="1">
      <c r="A373" s="279"/>
    </row>
    <row r="374" spans="1:1" ht="15.75" customHeight="1">
      <c r="A374" s="279"/>
    </row>
    <row r="375" spans="1:1" ht="15.75" customHeight="1">
      <c r="A375" s="279"/>
    </row>
    <row r="376" spans="1:1" ht="15.75" customHeight="1">
      <c r="A376" s="279"/>
    </row>
    <row r="377" spans="1:1" ht="15.75" customHeight="1">
      <c r="A377" s="279"/>
    </row>
    <row r="378" spans="1:1" ht="15.75" customHeight="1">
      <c r="A378" s="279"/>
    </row>
    <row r="379" spans="1:1" ht="15.75" customHeight="1">
      <c r="A379" s="279"/>
    </row>
    <row r="380" spans="1:1" ht="15.75" customHeight="1">
      <c r="A380" s="279"/>
    </row>
    <row r="381" spans="1:1" ht="15.75" customHeight="1">
      <c r="A381" s="279"/>
    </row>
    <row r="382" spans="1:1" ht="15.75" customHeight="1">
      <c r="A382" s="279"/>
    </row>
    <row r="383" spans="1:1" ht="15.75" customHeight="1">
      <c r="A383" s="279"/>
    </row>
    <row r="384" spans="1:1" ht="15.75" customHeight="1">
      <c r="A384" s="279"/>
    </row>
    <row r="385" spans="1:1" ht="15.75" customHeight="1">
      <c r="A385" s="279"/>
    </row>
    <row r="386" spans="1:1" ht="15.75" customHeight="1">
      <c r="A386" s="279"/>
    </row>
    <row r="387" spans="1:1" ht="15.75" customHeight="1">
      <c r="A387" s="279"/>
    </row>
    <row r="388" spans="1:1" ht="15.75" customHeight="1">
      <c r="A388" s="279"/>
    </row>
    <row r="389" spans="1:1" ht="15.75" customHeight="1">
      <c r="A389" s="279"/>
    </row>
    <row r="390" spans="1:1" ht="15.75" customHeight="1">
      <c r="A390" s="279"/>
    </row>
    <row r="391" spans="1:1" ht="15.75" customHeight="1">
      <c r="A391" s="279"/>
    </row>
    <row r="392" spans="1:1" ht="15.75" customHeight="1">
      <c r="A392" s="279"/>
    </row>
    <row r="393" spans="1:1" ht="15.75" customHeight="1">
      <c r="A393" s="279"/>
    </row>
    <row r="394" spans="1:1" ht="15.75" customHeight="1">
      <c r="A394" s="279"/>
    </row>
    <row r="395" spans="1:1" ht="15.75" customHeight="1">
      <c r="A395" s="279"/>
    </row>
    <row r="396" spans="1:1" ht="15.75" customHeight="1">
      <c r="A396" s="279"/>
    </row>
    <row r="397" spans="1:1" ht="15.75" customHeight="1">
      <c r="A397" s="279"/>
    </row>
    <row r="398" spans="1:1" ht="15.75" customHeight="1">
      <c r="A398" s="279"/>
    </row>
    <row r="399" spans="1:1" ht="15.75" customHeight="1">
      <c r="A399" s="279"/>
    </row>
    <row r="400" spans="1:1" ht="15.75" customHeight="1">
      <c r="A400" s="279"/>
    </row>
    <row r="401" spans="1:1" ht="15.75" customHeight="1">
      <c r="A401" s="279"/>
    </row>
    <row r="402" spans="1:1" ht="15.75" customHeight="1">
      <c r="A402" s="279"/>
    </row>
    <row r="403" spans="1:1" ht="15.75" customHeight="1">
      <c r="A403" s="279"/>
    </row>
    <row r="404" spans="1:1" ht="15.75" customHeight="1">
      <c r="A404" s="279"/>
    </row>
    <row r="405" spans="1:1" ht="15.75" customHeight="1">
      <c r="A405" s="279"/>
    </row>
    <row r="406" spans="1:1" ht="15.75" customHeight="1">
      <c r="A406" s="279"/>
    </row>
    <row r="407" spans="1:1" ht="15.75" customHeight="1">
      <c r="A407" s="279"/>
    </row>
    <row r="408" spans="1:1" ht="15.75" customHeight="1">
      <c r="A408" s="279"/>
    </row>
    <row r="409" spans="1:1" ht="15.75" customHeight="1">
      <c r="A409" s="279"/>
    </row>
    <row r="410" spans="1:1" ht="15.75" customHeight="1">
      <c r="A410" s="279"/>
    </row>
    <row r="411" spans="1:1" ht="15.75" customHeight="1">
      <c r="A411" s="279"/>
    </row>
    <row r="412" spans="1:1" ht="15.75" customHeight="1">
      <c r="A412" s="279"/>
    </row>
    <row r="413" spans="1:1" ht="15.75" customHeight="1">
      <c r="A413" s="279"/>
    </row>
    <row r="414" spans="1:1" ht="15.75" customHeight="1">
      <c r="A414" s="279"/>
    </row>
    <row r="415" spans="1:1" ht="15.75" customHeight="1">
      <c r="A415" s="279"/>
    </row>
    <row r="416" spans="1:1" ht="15.75" customHeight="1">
      <c r="A416" s="279"/>
    </row>
    <row r="417" spans="1:1" ht="15.75" customHeight="1">
      <c r="A417" s="279"/>
    </row>
    <row r="418" spans="1:1" ht="15.75" customHeight="1">
      <c r="A418" s="279"/>
    </row>
    <row r="419" spans="1:1" ht="15.75" customHeight="1">
      <c r="A419" s="279"/>
    </row>
    <row r="420" spans="1:1" ht="15.75" customHeight="1">
      <c r="A420" s="279"/>
    </row>
    <row r="421" spans="1:1" ht="15.75" customHeight="1">
      <c r="A421" s="279"/>
    </row>
    <row r="422" spans="1:1" ht="15.75" customHeight="1">
      <c r="A422" s="279"/>
    </row>
    <row r="423" spans="1:1" ht="15.75" customHeight="1">
      <c r="A423" s="279"/>
    </row>
    <row r="424" spans="1:1" ht="15.75" customHeight="1">
      <c r="A424" s="279"/>
    </row>
    <row r="425" spans="1:1" ht="15.75" customHeight="1">
      <c r="A425" s="279"/>
    </row>
    <row r="426" spans="1:1" ht="15.75" customHeight="1">
      <c r="A426" s="279"/>
    </row>
    <row r="427" spans="1:1" ht="15.75" customHeight="1">
      <c r="A427" s="279"/>
    </row>
    <row r="428" spans="1:1" ht="15.75" customHeight="1">
      <c r="A428" s="279"/>
    </row>
    <row r="429" spans="1:1" ht="15.75" customHeight="1">
      <c r="A429" s="279"/>
    </row>
    <row r="430" spans="1:1" ht="15.75" customHeight="1">
      <c r="A430" s="279"/>
    </row>
    <row r="431" spans="1:1" ht="15.75" customHeight="1">
      <c r="A431" s="279"/>
    </row>
    <row r="432" spans="1:1" ht="15.75" customHeight="1">
      <c r="A432" s="279"/>
    </row>
    <row r="433" spans="1:1" ht="15.75" customHeight="1">
      <c r="A433" s="279"/>
    </row>
    <row r="434" spans="1:1" ht="15.75" customHeight="1">
      <c r="A434" s="279"/>
    </row>
    <row r="435" spans="1:1" ht="15.75" customHeight="1">
      <c r="A435" s="279"/>
    </row>
    <row r="436" spans="1:1" ht="15.75" customHeight="1">
      <c r="A436" s="279"/>
    </row>
    <row r="437" spans="1:1" ht="15.75" customHeight="1">
      <c r="A437" s="279"/>
    </row>
    <row r="438" spans="1:1" ht="15.75" customHeight="1">
      <c r="A438" s="279"/>
    </row>
    <row r="439" spans="1:1" ht="15.75" customHeight="1">
      <c r="A439" s="279"/>
    </row>
    <row r="440" spans="1:1" ht="15.75" customHeight="1">
      <c r="A440" s="279"/>
    </row>
    <row r="441" spans="1:1" ht="15.75" customHeight="1">
      <c r="A441" s="279"/>
    </row>
    <row r="442" spans="1:1" ht="15.75" customHeight="1">
      <c r="A442" s="279"/>
    </row>
    <row r="443" spans="1:1" ht="15.75" customHeight="1">
      <c r="A443" s="279"/>
    </row>
    <row r="444" spans="1:1" ht="15.75" customHeight="1">
      <c r="A444" s="279"/>
    </row>
    <row r="445" spans="1:1" ht="15.75" customHeight="1">
      <c r="A445" s="279"/>
    </row>
    <row r="446" spans="1:1" ht="15.75" customHeight="1">
      <c r="A446" s="279"/>
    </row>
    <row r="447" spans="1:1" ht="15.75" customHeight="1">
      <c r="A447" s="279"/>
    </row>
    <row r="448" spans="1:1" ht="15.75" customHeight="1">
      <c r="A448" s="279"/>
    </row>
    <row r="449" spans="1:1" ht="15.75" customHeight="1">
      <c r="A449" s="279"/>
    </row>
    <row r="450" spans="1:1" ht="15.75" customHeight="1">
      <c r="A450" s="279"/>
    </row>
    <row r="451" spans="1:1" ht="15.75" customHeight="1">
      <c r="A451" s="279"/>
    </row>
    <row r="452" spans="1:1" ht="15.75" customHeight="1">
      <c r="A452" s="279"/>
    </row>
    <row r="453" spans="1:1" ht="15.75" customHeight="1">
      <c r="A453" s="279"/>
    </row>
    <row r="454" spans="1:1" ht="15.75" customHeight="1">
      <c r="A454" s="279"/>
    </row>
    <row r="455" spans="1:1" ht="15.75" customHeight="1">
      <c r="A455" s="279"/>
    </row>
    <row r="456" spans="1:1" ht="15.75" customHeight="1">
      <c r="A456" s="279"/>
    </row>
    <row r="457" spans="1:1" ht="15.75" customHeight="1">
      <c r="A457" s="279"/>
    </row>
    <row r="458" spans="1:1" ht="15.75" customHeight="1">
      <c r="A458" s="279"/>
    </row>
    <row r="459" spans="1:1" ht="15.75" customHeight="1">
      <c r="A459" s="279"/>
    </row>
    <row r="460" spans="1:1" ht="15.75" customHeight="1">
      <c r="A460" s="279"/>
    </row>
    <row r="461" spans="1:1" ht="15.75" customHeight="1">
      <c r="A461" s="279"/>
    </row>
    <row r="462" spans="1:1" ht="15.75" customHeight="1">
      <c r="A462" s="279"/>
    </row>
    <row r="463" spans="1:1" ht="15.75" customHeight="1">
      <c r="A463" s="279"/>
    </row>
    <row r="464" spans="1:1" ht="15.75" customHeight="1">
      <c r="A464" s="279"/>
    </row>
    <row r="465" spans="1:1" ht="15.75" customHeight="1">
      <c r="A465" s="279"/>
    </row>
    <row r="466" spans="1:1" ht="15.75" customHeight="1">
      <c r="A466" s="279"/>
    </row>
    <row r="467" spans="1:1" ht="15.75" customHeight="1">
      <c r="A467" s="279"/>
    </row>
    <row r="468" spans="1:1" ht="15.75" customHeight="1">
      <c r="A468" s="279"/>
    </row>
    <row r="469" spans="1:1" ht="15.75" customHeight="1">
      <c r="A469" s="279"/>
    </row>
    <row r="470" spans="1:1" ht="15.75" customHeight="1">
      <c r="A470" s="279"/>
    </row>
    <row r="471" spans="1:1" ht="15.75" customHeight="1">
      <c r="A471" s="279"/>
    </row>
    <row r="472" spans="1:1" ht="15.75" customHeight="1">
      <c r="A472" s="279"/>
    </row>
    <row r="473" spans="1:1" ht="15.75" customHeight="1">
      <c r="A473" s="279"/>
    </row>
    <row r="474" spans="1:1" ht="15.75" customHeight="1">
      <c r="A474" s="279"/>
    </row>
    <row r="475" spans="1:1" ht="15.75" customHeight="1">
      <c r="A475" s="279"/>
    </row>
    <row r="476" spans="1:1" ht="15.75" customHeight="1">
      <c r="A476" s="279"/>
    </row>
    <row r="477" spans="1:1" ht="15.75" customHeight="1">
      <c r="A477" s="279"/>
    </row>
    <row r="478" spans="1:1" ht="15.75" customHeight="1">
      <c r="A478" s="279"/>
    </row>
    <row r="479" spans="1:1" ht="15.75" customHeight="1">
      <c r="A479" s="279"/>
    </row>
    <row r="480" spans="1:1" ht="15.75" customHeight="1">
      <c r="A480" s="279"/>
    </row>
    <row r="481" spans="1:1" ht="15.75" customHeight="1">
      <c r="A481" s="279"/>
    </row>
    <row r="482" spans="1:1" ht="15.75" customHeight="1">
      <c r="A482" s="279"/>
    </row>
    <row r="483" spans="1:1" ht="15.75" customHeight="1">
      <c r="A483" s="279"/>
    </row>
    <row r="484" spans="1:1" ht="15.75" customHeight="1">
      <c r="A484" s="279"/>
    </row>
    <row r="485" spans="1:1" ht="15.75" customHeight="1">
      <c r="A485" s="279"/>
    </row>
    <row r="486" spans="1:1" ht="15.75" customHeight="1">
      <c r="A486" s="279"/>
    </row>
    <row r="487" spans="1:1" ht="15.75" customHeight="1">
      <c r="A487" s="279"/>
    </row>
    <row r="488" spans="1:1" ht="15.75" customHeight="1">
      <c r="A488" s="279"/>
    </row>
    <row r="489" spans="1:1" ht="15.75" customHeight="1">
      <c r="A489" s="279"/>
    </row>
    <row r="490" spans="1:1" ht="15.75" customHeight="1">
      <c r="A490" s="279"/>
    </row>
    <row r="491" spans="1:1" ht="15.75" customHeight="1">
      <c r="A491" s="279"/>
    </row>
    <row r="492" spans="1:1" ht="15.75" customHeight="1">
      <c r="A492" s="279"/>
    </row>
    <row r="493" spans="1:1" ht="15.75" customHeight="1">
      <c r="A493" s="279"/>
    </row>
    <row r="494" spans="1:1" ht="15.75" customHeight="1">
      <c r="A494" s="279"/>
    </row>
    <row r="495" spans="1:1" ht="15.75" customHeight="1">
      <c r="A495" s="279"/>
    </row>
    <row r="496" spans="1:1" ht="15.75" customHeight="1">
      <c r="A496" s="279"/>
    </row>
    <row r="497" spans="1:1" ht="15.75" customHeight="1">
      <c r="A497" s="279"/>
    </row>
    <row r="498" spans="1:1" ht="15.75" customHeight="1">
      <c r="A498" s="279"/>
    </row>
    <row r="499" spans="1:1" ht="15.75" customHeight="1">
      <c r="A499" s="279"/>
    </row>
    <row r="500" spans="1:1" ht="15.75" customHeight="1">
      <c r="A500" s="279"/>
    </row>
    <row r="501" spans="1:1" ht="15.75" customHeight="1">
      <c r="A501" s="279"/>
    </row>
    <row r="502" spans="1:1" ht="15.75" customHeight="1">
      <c r="A502" s="279"/>
    </row>
    <row r="503" spans="1:1" ht="15.75" customHeight="1">
      <c r="A503" s="279"/>
    </row>
    <row r="504" spans="1:1" ht="15.75" customHeight="1">
      <c r="A504" s="279"/>
    </row>
    <row r="505" spans="1:1" ht="15.75" customHeight="1">
      <c r="A505" s="279"/>
    </row>
    <row r="506" spans="1:1" ht="15.75" customHeight="1">
      <c r="A506" s="279"/>
    </row>
    <row r="507" spans="1:1" ht="15.75" customHeight="1">
      <c r="A507" s="279"/>
    </row>
    <row r="508" spans="1:1" ht="15.75" customHeight="1">
      <c r="A508" s="279"/>
    </row>
    <row r="509" spans="1:1" ht="15.75" customHeight="1">
      <c r="A509" s="279"/>
    </row>
    <row r="510" spans="1:1" ht="15.75" customHeight="1">
      <c r="A510" s="279"/>
    </row>
    <row r="511" spans="1:1" ht="15.75" customHeight="1">
      <c r="A511" s="279"/>
    </row>
    <row r="512" spans="1:1" ht="15.75" customHeight="1">
      <c r="A512" s="279"/>
    </row>
    <row r="513" spans="1:1" ht="15.75" customHeight="1">
      <c r="A513" s="279"/>
    </row>
    <row r="514" spans="1:1" ht="15.75" customHeight="1">
      <c r="A514" s="279"/>
    </row>
    <row r="515" spans="1:1" ht="15.75" customHeight="1">
      <c r="A515" s="279"/>
    </row>
    <row r="516" spans="1:1" ht="15.75" customHeight="1">
      <c r="A516" s="279"/>
    </row>
    <row r="517" spans="1:1" ht="15.75" customHeight="1">
      <c r="A517" s="279"/>
    </row>
    <row r="518" spans="1:1" ht="15.75" customHeight="1">
      <c r="A518" s="279"/>
    </row>
    <row r="519" spans="1:1" ht="15.75" customHeight="1">
      <c r="A519" s="279"/>
    </row>
    <row r="520" spans="1:1" ht="15.75" customHeight="1">
      <c r="A520" s="279"/>
    </row>
    <row r="521" spans="1:1" ht="15.75" customHeight="1">
      <c r="A521" s="279"/>
    </row>
    <row r="522" spans="1:1" ht="15.75" customHeight="1">
      <c r="A522" s="279"/>
    </row>
    <row r="523" spans="1:1" ht="15.75" customHeight="1">
      <c r="A523" s="279"/>
    </row>
    <row r="524" spans="1:1" ht="15.75" customHeight="1">
      <c r="A524" s="279"/>
    </row>
    <row r="525" spans="1:1" ht="15.75" customHeight="1">
      <c r="A525" s="279"/>
    </row>
    <row r="526" spans="1:1" ht="15.75" customHeight="1">
      <c r="A526" s="279"/>
    </row>
    <row r="527" spans="1:1" ht="15.75" customHeight="1">
      <c r="A527" s="279"/>
    </row>
    <row r="528" spans="1:1" ht="15.75" customHeight="1">
      <c r="A528" s="279"/>
    </row>
    <row r="529" spans="1:1" ht="15.75" customHeight="1">
      <c r="A529" s="279"/>
    </row>
    <row r="530" spans="1:1" ht="15.75" customHeight="1">
      <c r="A530" s="279"/>
    </row>
    <row r="531" spans="1:1" ht="15.75" customHeight="1">
      <c r="A531" s="279"/>
    </row>
    <row r="532" spans="1:1" ht="15.75" customHeight="1">
      <c r="A532" s="279"/>
    </row>
    <row r="533" spans="1:1" ht="15.75" customHeight="1">
      <c r="A533" s="279"/>
    </row>
    <row r="534" spans="1:1" ht="15.75" customHeight="1">
      <c r="A534" s="279"/>
    </row>
    <row r="535" spans="1:1" ht="15.75" customHeight="1">
      <c r="A535" s="279"/>
    </row>
    <row r="536" spans="1:1" ht="15.75" customHeight="1">
      <c r="A536" s="279"/>
    </row>
    <row r="537" spans="1:1" ht="15.75" customHeight="1">
      <c r="A537" s="279"/>
    </row>
    <row r="538" spans="1:1" ht="15.75" customHeight="1">
      <c r="A538" s="279"/>
    </row>
    <row r="539" spans="1:1" ht="15.75" customHeight="1">
      <c r="A539" s="279"/>
    </row>
    <row r="540" spans="1:1" ht="15.75" customHeight="1">
      <c r="A540" s="279"/>
    </row>
    <row r="541" spans="1:1" ht="15.75" customHeight="1">
      <c r="A541" s="279"/>
    </row>
    <row r="542" spans="1:1" ht="15.75" customHeight="1">
      <c r="A542" s="279"/>
    </row>
    <row r="543" spans="1:1" ht="15.75" customHeight="1">
      <c r="A543" s="279"/>
    </row>
    <row r="544" spans="1:1" ht="15.75" customHeight="1">
      <c r="A544" s="279"/>
    </row>
    <row r="545" spans="1:1" ht="15.75" customHeight="1">
      <c r="A545" s="279"/>
    </row>
    <row r="546" spans="1:1" ht="15.75" customHeight="1">
      <c r="A546" s="279"/>
    </row>
    <row r="547" spans="1:1" ht="15.75" customHeight="1">
      <c r="A547" s="279"/>
    </row>
    <row r="548" spans="1:1" ht="15.75" customHeight="1">
      <c r="A548" s="279"/>
    </row>
    <row r="549" spans="1:1" ht="15.75" customHeight="1">
      <c r="A549" s="279"/>
    </row>
    <row r="550" spans="1:1" ht="15.75" customHeight="1">
      <c r="A550" s="279"/>
    </row>
    <row r="551" spans="1:1" ht="15.75" customHeight="1">
      <c r="A551" s="279"/>
    </row>
    <row r="552" spans="1:1" ht="15.75" customHeight="1">
      <c r="A552" s="279"/>
    </row>
    <row r="553" spans="1:1" ht="15.75" customHeight="1">
      <c r="A553" s="279"/>
    </row>
    <row r="554" spans="1:1" ht="15.75" customHeight="1">
      <c r="A554" s="279"/>
    </row>
    <row r="555" spans="1:1" ht="15.75" customHeight="1">
      <c r="A555" s="279"/>
    </row>
    <row r="556" spans="1:1" ht="15.75" customHeight="1">
      <c r="A556" s="279"/>
    </row>
    <row r="557" spans="1:1" ht="15.75" customHeight="1">
      <c r="A557" s="279"/>
    </row>
    <row r="558" spans="1:1" ht="15.75" customHeight="1">
      <c r="A558" s="279"/>
    </row>
    <row r="559" spans="1:1" ht="15.75" customHeight="1">
      <c r="A559" s="279"/>
    </row>
    <row r="560" spans="1:1" ht="15.75" customHeight="1">
      <c r="A560" s="279"/>
    </row>
    <row r="561" spans="1:1" ht="15.75" customHeight="1">
      <c r="A561" s="279"/>
    </row>
    <row r="562" spans="1:1" ht="15.75" customHeight="1">
      <c r="A562" s="279"/>
    </row>
    <row r="563" spans="1:1" ht="15.75" customHeight="1">
      <c r="A563" s="279"/>
    </row>
    <row r="564" spans="1:1" ht="15.75" customHeight="1">
      <c r="A564" s="279"/>
    </row>
    <row r="565" spans="1:1" ht="15.75" customHeight="1">
      <c r="A565" s="279"/>
    </row>
    <row r="566" spans="1:1" ht="15.75" customHeight="1">
      <c r="A566" s="279"/>
    </row>
    <row r="567" spans="1:1" ht="15.75" customHeight="1">
      <c r="A567" s="279"/>
    </row>
    <row r="568" spans="1:1" ht="15.75" customHeight="1">
      <c r="A568" s="279"/>
    </row>
    <row r="569" spans="1:1" ht="15.75" customHeight="1">
      <c r="A569" s="279"/>
    </row>
    <row r="570" spans="1:1" ht="15.75" customHeight="1">
      <c r="A570" s="279"/>
    </row>
    <row r="571" spans="1:1" ht="15.75" customHeight="1">
      <c r="A571" s="279"/>
    </row>
    <row r="572" spans="1:1" ht="15.75" customHeight="1">
      <c r="A572" s="279"/>
    </row>
    <row r="573" spans="1:1" ht="15.75" customHeight="1">
      <c r="A573" s="279"/>
    </row>
    <row r="574" spans="1:1" ht="15.75" customHeight="1">
      <c r="A574" s="279"/>
    </row>
    <row r="575" spans="1:1" ht="15.75" customHeight="1">
      <c r="A575" s="279"/>
    </row>
    <row r="576" spans="1:1" ht="15.75" customHeight="1">
      <c r="A576" s="279"/>
    </row>
    <row r="577" spans="1:1" ht="15.75" customHeight="1">
      <c r="A577" s="279"/>
    </row>
    <row r="578" spans="1:1" ht="15.75" customHeight="1">
      <c r="A578" s="279"/>
    </row>
    <row r="579" spans="1:1" ht="15.75" customHeight="1">
      <c r="A579" s="279"/>
    </row>
    <row r="580" spans="1:1" ht="15.75" customHeight="1">
      <c r="A580" s="279"/>
    </row>
    <row r="581" spans="1:1" ht="15.75" customHeight="1">
      <c r="A581" s="279"/>
    </row>
    <row r="582" spans="1:1" ht="15.75" customHeight="1">
      <c r="A582" s="279"/>
    </row>
    <row r="583" spans="1:1" ht="15.75" customHeight="1">
      <c r="A583" s="279"/>
    </row>
    <row r="584" spans="1:1" ht="15.75" customHeight="1">
      <c r="A584" s="279"/>
    </row>
    <row r="585" spans="1:1" ht="15.75" customHeight="1">
      <c r="A585" s="279"/>
    </row>
    <row r="586" spans="1:1" ht="15.75" customHeight="1">
      <c r="A586" s="279"/>
    </row>
    <row r="587" spans="1:1" ht="15.75" customHeight="1">
      <c r="A587" s="279"/>
    </row>
    <row r="588" spans="1:1" ht="15.75" customHeight="1">
      <c r="A588" s="279"/>
    </row>
    <row r="589" spans="1:1" ht="15.75" customHeight="1">
      <c r="A589" s="279"/>
    </row>
    <row r="590" spans="1:1" ht="15.75" customHeight="1">
      <c r="A590" s="279"/>
    </row>
    <row r="591" spans="1:1" ht="15.75" customHeight="1">
      <c r="A591" s="279"/>
    </row>
    <row r="592" spans="1:1" ht="15.75" customHeight="1">
      <c r="A592" s="279"/>
    </row>
    <row r="593" spans="1:1" ht="15.75" customHeight="1">
      <c r="A593" s="279"/>
    </row>
    <row r="594" spans="1:1" ht="15.75" customHeight="1">
      <c r="A594" s="279"/>
    </row>
    <row r="595" spans="1:1" ht="15.75" customHeight="1">
      <c r="A595" s="279"/>
    </row>
    <row r="596" spans="1:1" ht="15.75" customHeight="1">
      <c r="A596" s="279"/>
    </row>
    <row r="597" spans="1:1" ht="15.75" customHeight="1">
      <c r="A597" s="279"/>
    </row>
    <row r="598" spans="1:1" ht="15.75" customHeight="1">
      <c r="A598" s="279"/>
    </row>
    <row r="599" spans="1:1" ht="15.75" customHeight="1">
      <c r="A599" s="279"/>
    </row>
    <row r="600" spans="1:1" ht="15.75" customHeight="1">
      <c r="A600" s="279"/>
    </row>
    <row r="601" spans="1:1" ht="15.75" customHeight="1">
      <c r="A601" s="279"/>
    </row>
    <row r="602" spans="1:1" ht="15.75" customHeight="1">
      <c r="A602" s="279"/>
    </row>
    <row r="603" spans="1:1" ht="15.75" customHeight="1">
      <c r="A603" s="279"/>
    </row>
    <row r="604" spans="1:1" ht="15.75" customHeight="1">
      <c r="A604" s="279"/>
    </row>
    <row r="605" spans="1:1" ht="15.75" customHeight="1">
      <c r="A605" s="279"/>
    </row>
    <row r="606" spans="1:1" ht="15.75" customHeight="1">
      <c r="A606" s="279"/>
    </row>
    <row r="607" spans="1:1" ht="15.75" customHeight="1">
      <c r="A607" s="279"/>
    </row>
    <row r="608" spans="1:1" ht="15.75" customHeight="1">
      <c r="A608" s="279"/>
    </row>
    <row r="609" spans="1:1" ht="15.75" customHeight="1">
      <c r="A609" s="279"/>
    </row>
    <row r="610" spans="1:1" ht="15.75" customHeight="1">
      <c r="A610" s="279"/>
    </row>
    <row r="611" spans="1:1" ht="15.75" customHeight="1">
      <c r="A611" s="279"/>
    </row>
    <row r="612" spans="1:1" ht="15.75" customHeight="1">
      <c r="A612" s="279"/>
    </row>
    <row r="613" spans="1:1" ht="15.75" customHeight="1">
      <c r="A613" s="279"/>
    </row>
    <row r="614" spans="1:1" ht="15.75" customHeight="1">
      <c r="A614" s="279"/>
    </row>
    <row r="615" spans="1:1" ht="15.75" customHeight="1">
      <c r="A615" s="279"/>
    </row>
    <row r="616" spans="1:1" ht="15.75" customHeight="1">
      <c r="A616" s="279"/>
    </row>
    <row r="617" spans="1:1" ht="15.75" customHeight="1">
      <c r="A617" s="279"/>
    </row>
    <row r="618" spans="1:1" ht="15.75" customHeight="1">
      <c r="A618" s="279"/>
    </row>
    <row r="619" spans="1:1" ht="15.75" customHeight="1">
      <c r="A619" s="279"/>
    </row>
    <row r="620" spans="1:1" ht="15.75" customHeight="1">
      <c r="A620" s="279"/>
    </row>
    <row r="621" spans="1:1" ht="15.75" customHeight="1">
      <c r="A621" s="279"/>
    </row>
    <row r="622" spans="1:1" ht="15.75" customHeight="1">
      <c r="A622" s="279"/>
    </row>
    <row r="623" spans="1:1" ht="15.75" customHeight="1">
      <c r="A623" s="279"/>
    </row>
    <row r="624" spans="1:1" ht="15.75" customHeight="1">
      <c r="A624" s="279"/>
    </row>
    <row r="625" spans="1:1" ht="15.75" customHeight="1">
      <c r="A625" s="279"/>
    </row>
    <row r="626" spans="1:1" ht="15.75" customHeight="1">
      <c r="A626" s="279"/>
    </row>
    <row r="627" spans="1:1" ht="15.75" customHeight="1">
      <c r="A627" s="279"/>
    </row>
    <row r="628" spans="1:1" ht="15.75" customHeight="1">
      <c r="A628" s="279"/>
    </row>
    <row r="629" spans="1:1" ht="15.75" customHeight="1">
      <c r="A629" s="279"/>
    </row>
    <row r="630" spans="1:1" ht="15.75" customHeight="1">
      <c r="A630" s="279"/>
    </row>
    <row r="631" spans="1:1" ht="15.75" customHeight="1">
      <c r="A631" s="279"/>
    </row>
    <row r="632" spans="1:1" ht="15.75" customHeight="1">
      <c r="A632" s="279"/>
    </row>
    <row r="633" spans="1:1" ht="15.75" customHeight="1">
      <c r="A633" s="279"/>
    </row>
    <row r="634" spans="1:1" ht="15.75" customHeight="1">
      <c r="A634" s="279"/>
    </row>
    <row r="635" spans="1:1" ht="15.75" customHeight="1">
      <c r="A635" s="279"/>
    </row>
    <row r="636" spans="1:1" ht="15.75" customHeight="1">
      <c r="A636" s="279"/>
    </row>
    <row r="637" spans="1:1" ht="15.75" customHeight="1">
      <c r="A637" s="279"/>
    </row>
    <row r="638" spans="1:1" ht="15.75" customHeight="1">
      <c r="A638" s="279"/>
    </row>
    <row r="639" spans="1:1" ht="15.75" customHeight="1">
      <c r="A639" s="279"/>
    </row>
    <row r="640" spans="1:1" ht="15.75" customHeight="1">
      <c r="A640" s="279"/>
    </row>
    <row r="641" spans="1:1" ht="15.75" customHeight="1">
      <c r="A641" s="279"/>
    </row>
    <row r="642" spans="1:1" ht="15.75" customHeight="1">
      <c r="A642" s="279"/>
    </row>
    <row r="643" spans="1:1" ht="15.75" customHeight="1">
      <c r="A643" s="279"/>
    </row>
    <row r="644" spans="1:1" ht="15.75" customHeight="1">
      <c r="A644" s="279"/>
    </row>
    <row r="645" spans="1:1" ht="15.75" customHeight="1">
      <c r="A645" s="279"/>
    </row>
    <row r="646" spans="1:1" ht="15.75" customHeight="1">
      <c r="A646" s="279"/>
    </row>
    <row r="647" spans="1:1" ht="15.75" customHeight="1">
      <c r="A647" s="279"/>
    </row>
    <row r="648" spans="1:1" ht="15.75" customHeight="1">
      <c r="A648" s="279"/>
    </row>
    <row r="649" spans="1:1" ht="15.75" customHeight="1">
      <c r="A649" s="279"/>
    </row>
    <row r="650" spans="1:1" ht="15.75" customHeight="1">
      <c r="A650" s="279"/>
    </row>
    <row r="651" spans="1:1" ht="15.75" customHeight="1">
      <c r="A651" s="279"/>
    </row>
    <row r="652" spans="1:1" ht="15.75" customHeight="1">
      <c r="A652" s="279"/>
    </row>
    <row r="653" spans="1:1" ht="15.75" customHeight="1">
      <c r="A653" s="279"/>
    </row>
    <row r="654" spans="1:1" ht="15.75" customHeight="1">
      <c r="A654" s="279"/>
    </row>
    <row r="655" spans="1:1" ht="15.75" customHeight="1">
      <c r="A655" s="279"/>
    </row>
    <row r="656" spans="1:1" ht="15.75" customHeight="1">
      <c r="A656" s="279"/>
    </row>
    <row r="657" spans="1:1" ht="15.75" customHeight="1">
      <c r="A657" s="279"/>
    </row>
    <row r="658" spans="1:1" ht="15.75" customHeight="1">
      <c r="A658" s="279"/>
    </row>
    <row r="659" spans="1:1" ht="15.75" customHeight="1">
      <c r="A659" s="279"/>
    </row>
    <row r="660" spans="1:1" ht="15.75" customHeight="1">
      <c r="A660" s="279"/>
    </row>
    <row r="661" spans="1:1" ht="15.75" customHeight="1">
      <c r="A661" s="279"/>
    </row>
    <row r="662" spans="1:1" ht="15.75" customHeight="1">
      <c r="A662" s="279"/>
    </row>
    <row r="663" spans="1:1" ht="15.75" customHeight="1">
      <c r="A663" s="279"/>
    </row>
    <row r="664" spans="1:1" ht="15.75" customHeight="1">
      <c r="A664" s="279"/>
    </row>
    <row r="665" spans="1:1" ht="15.75" customHeight="1">
      <c r="A665" s="279"/>
    </row>
    <row r="666" spans="1:1" ht="15.75" customHeight="1">
      <c r="A666" s="279"/>
    </row>
    <row r="667" spans="1:1" ht="15.75" customHeight="1">
      <c r="A667" s="279"/>
    </row>
    <row r="668" spans="1:1" ht="15.75" customHeight="1">
      <c r="A668" s="279"/>
    </row>
    <row r="669" spans="1:1" ht="15.75" customHeight="1">
      <c r="A669" s="279"/>
    </row>
    <row r="670" spans="1:1" ht="15.75" customHeight="1">
      <c r="A670" s="279"/>
    </row>
    <row r="671" spans="1:1" ht="15.75" customHeight="1">
      <c r="A671" s="279"/>
    </row>
    <row r="672" spans="1:1" ht="15.75" customHeight="1">
      <c r="A672" s="279"/>
    </row>
    <row r="673" spans="1:1" ht="15.75" customHeight="1">
      <c r="A673" s="279"/>
    </row>
    <row r="674" spans="1:1" ht="15.75" customHeight="1">
      <c r="A674" s="279"/>
    </row>
    <row r="675" spans="1:1" ht="15.75" customHeight="1">
      <c r="A675" s="279"/>
    </row>
    <row r="676" spans="1:1" ht="15.75" customHeight="1">
      <c r="A676" s="279"/>
    </row>
    <row r="677" spans="1:1" ht="15.75" customHeight="1">
      <c r="A677" s="279"/>
    </row>
    <row r="678" spans="1:1" ht="15.75" customHeight="1">
      <c r="A678" s="279"/>
    </row>
    <row r="679" spans="1:1" ht="15.75" customHeight="1">
      <c r="A679" s="279"/>
    </row>
    <row r="680" spans="1:1" ht="15.75" customHeight="1">
      <c r="A680" s="279"/>
    </row>
    <row r="681" spans="1:1" ht="15.75" customHeight="1">
      <c r="A681" s="279"/>
    </row>
    <row r="682" spans="1:1" ht="15.75" customHeight="1">
      <c r="A682" s="279"/>
    </row>
    <row r="683" spans="1:1" ht="15.75" customHeight="1">
      <c r="A683" s="279"/>
    </row>
    <row r="684" spans="1:1" ht="15.75" customHeight="1">
      <c r="A684" s="279"/>
    </row>
    <row r="685" spans="1:1" ht="15.75" customHeight="1">
      <c r="A685" s="279"/>
    </row>
    <row r="686" spans="1:1" ht="15.75" customHeight="1">
      <c r="A686" s="279"/>
    </row>
    <row r="687" spans="1:1" ht="15.75" customHeight="1">
      <c r="A687" s="279"/>
    </row>
    <row r="688" spans="1:1" ht="15.75" customHeight="1">
      <c r="A688" s="279"/>
    </row>
    <row r="689" spans="1:1" ht="15.75" customHeight="1">
      <c r="A689" s="279"/>
    </row>
    <row r="690" spans="1:1" ht="15.75" customHeight="1">
      <c r="A690" s="279"/>
    </row>
    <row r="691" spans="1:1" ht="15.75" customHeight="1">
      <c r="A691" s="279"/>
    </row>
    <row r="692" spans="1:1" ht="15.75" customHeight="1">
      <c r="A692" s="279"/>
    </row>
    <row r="693" spans="1:1" ht="15.75" customHeight="1">
      <c r="A693" s="279"/>
    </row>
    <row r="694" spans="1:1" ht="15.75" customHeight="1">
      <c r="A694" s="279"/>
    </row>
    <row r="695" spans="1:1" ht="15.75" customHeight="1">
      <c r="A695" s="279"/>
    </row>
    <row r="696" spans="1:1" ht="15.75" customHeight="1">
      <c r="A696" s="279"/>
    </row>
    <row r="697" spans="1:1" ht="15.75" customHeight="1">
      <c r="A697" s="279"/>
    </row>
    <row r="698" spans="1:1" ht="15.75" customHeight="1">
      <c r="A698" s="279"/>
    </row>
    <row r="699" spans="1:1" ht="15.75" customHeight="1">
      <c r="A699" s="279"/>
    </row>
    <row r="700" spans="1:1" ht="15.75" customHeight="1">
      <c r="A700" s="279"/>
    </row>
    <row r="701" spans="1:1" ht="15.75" customHeight="1">
      <c r="A701" s="279"/>
    </row>
    <row r="702" spans="1:1" ht="15.75" customHeight="1">
      <c r="A702" s="279"/>
    </row>
    <row r="703" spans="1:1" ht="15.75" customHeight="1">
      <c r="A703" s="279"/>
    </row>
    <row r="704" spans="1:1" ht="15.75" customHeight="1">
      <c r="A704" s="279"/>
    </row>
    <row r="705" spans="1:1" ht="15.75" customHeight="1">
      <c r="A705" s="279"/>
    </row>
    <row r="706" spans="1:1" ht="15.75" customHeight="1">
      <c r="A706" s="279"/>
    </row>
    <row r="707" spans="1:1" ht="15.75" customHeight="1">
      <c r="A707" s="279"/>
    </row>
    <row r="708" spans="1:1" ht="15.75" customHeight="1">
      <c r="A708" s="279"/>
    </row>
    <row r="709" spans="1:1" ht="15.75" customHeight="1">
      <c r="A709" s="279"/>
    </row>
    <row r="710" spans="1:1" ht="15.75" customHeight="1">
      <c r="A710" s="279"/>
    </row>
    <row r="711" spans="1:1" ht="15.75" customHeight="1">
      <c r="A711" s="279"/>
    </row>
    <row r="712" spans="1:1" ht="15.75" customHeight="1">
      <c r="A712" s="279"/>
    </row>
    <row r="713" spans="1:1" ht="15.75" customHeight="1">
      <c r="A713" s="279"/>
    </row>
    <row r="714" spans="1:1" ht="15.75" customHeight="1">
      <c r="A714" s="279"/>
    </row>
    <row r="715" spans="1:1" ht="15.75" customHeight="1">
      <c r="A715" s="279"/>
    </row>
    <row r="716" spans="1:1" ht="15.75" customHeight="1">
      <c r="A716" s="279"/>
    </row>
    <row r="717" spans="1:1" ht="15.75" customHeight="1">
      <c r="A717" s="279"/>
    </row>
    <row r="718" spans="1:1" ht="15.75" customHeight="1">
      <c r="A718" s="279"/>
    </row>
    <row r="719" spans="1:1" ht="15.75" customHeight="1">
      <c r="A719" s="279"/>
    </row>
    <row r="720" spans="1:1" ht="15.75" customHeight="1">
      <c r="A720" s="279"/>
    </row>
    <row r="721" spans="1:1" ht="15.75" customHeight="1">
      <c r="A721" s="279"/>
    </row>
    <row r="722" spans="1:1" ht="15.75" customHeight="1">
      <c r="A722" s="279"/>
    </row>
    <row r="723" spans="1:1" ht="15.75" customHeight="1">
      <c r="A723" s="279"/>
    </row>
    <row r="724" spans="1:1" ht="15.75" customHeight="1">
      <c r="A724" s="279"/>
    </row>
    <row r="725" spans="1:1" ht="15.75" customHeight="1">
      <c r="A725" s="279"/>
    </row>
    <row r="726" spans="1:1" ht="15.75" customHeight="1">
      <c r="A726" s="279"/>
    </row>
    <row r="727" spans="1:1" ht="15.75" customHeight="1">
      <c r="A727" s="279"/>
    </row>
    <row r="728" spans="1:1" ht="15.75" customHeight="1">
      <c r="A728" s="279"/>
    </row>
    <row r="729" spans="1:1" ht="15.75" customHeight="1">
      <c r="A729" s="279"/>
    </row>
    <row r="730" spans="1:1" ht="15.75" customHeight="1">
      <c r="A730" s="279"/>
    </row>
    <row r="731" spans="1:1" ht="15.75" customHeight="1">
      <c r="A731" s="279"/>
    </row>
    <row r="732" spans="1:1" ht="15.75" customHeight="1">
      <c r="A732" s="279"/>
    </row>
    <row r="733" spans="1:1" ht="15.75" customHeight="1">
      <c r="A733" s="279"/>
    </row>
    <row r="734" spans="1:1" ht="15.75" customHeight="1">
      <c r="A734" s="279"/>
    </row>
    <row r="735" spans="1:1" ht="15.75" customHeight="1">
      <c r="A735" s="279"/>
    </row>
    <row r="736" spans="1:1" ht="15.75" customHeight="1">
      <c r="A736" s="279"/>
    </row>
    <row r="737" spans="1:1" ht="15.75" customHeight="1">
      <c r="A737" s="279"/>
    </row>
    <row r="738" spans="1:1" ht="15.75" customHeight="1">
      <c r="A738" s="279"/>
    </row>
    <row r="739" spans="1:1" ht="15.75" customHeight="1">
      <c r="A739" s="279"/>
    </row>
    <row r="740" spans="1:1" ht="15.75" customHeight="1">
      <c r="A740" s="279"/>
    </row>
    <row r="741" spans="1:1" ht="15.75" customHeight="1">
      <c r="A741" s="279"/>
    </row>
    <row r="742" spans="1:1" ht="15.75" customHeight="1">
      <c r="A742" s="279"/>
    </row>
    <row r="743" spans="1:1" ht="15.75" customHeight="1">
      <c r="A743" s="279"/>
    </row>
    <row r="744" spans="1:1" ht="15.75" customHeight="1">
      <c r="A744" s="279"/>
    </row>
    <row r="745" spans="1:1" ht="15.75" customHeight="1">
      <c r="A745" s="279"/>
    </row>
    <row r="746" spans="1:1" ht="15.75" customHeight="1">
      <c r="A746" s="279"/>
    </row>
    <row r="747" spans="1:1" ht="15.75" customHeight="1">
      <c r="A747" s="279"/>
    </row>
    <row r="748" spans="1:1" ht="15.75" customHeight="1">
      <c r="A748" s="279"/>
    </row>
    <row r="749" spans="1:1" ht="15.75" customHeight="1">
      <c r="A749" s="279"/>
    </row>
    <row r="750" spans="1:1" ht="15.75" customHeight="1">
      <c r="A750" s="279"/>
    </row>
    <row r="751" spans="1:1" ht="15.75" customHeight="1">
      <c r="A751" s="279"/>
    </row>
    <row r="752" spans="1:1" ht="15.75" customHeight="1">
      <c r="A752" s="279"/>
    </row>
    <row r="753" spans="1:1" ht="15.75" customHeight="1">
      <c r="A753" s="279"/>
    </row>
    <row r="754" spans="1:1" ht="15.75" customHeight="1">
      <c r="A754" s="279"/>
    </row>
    <row r="755" spans="1:1" ht="15.75" customHeight="1">
      <c r="A755" s="279"/>
    </row>
    <row r="756" spans="1:1" ht="15.75" customHeight="1">
      <c r="A756" s="279"/>
    </row>
    <row r="757" spans="1:1" ht="15.75" customHeight="1">
      <c r="A757" s="279"/>
    </row>
    <row r="758" spans="1:1" ht="15.75" customHeight="1">
      <c r="A758" s="279"/>
    </row>
    <row r="759" spans="1:1" ht="15.75" customHeight="1">
      <c r="A759" s="279"/>
    </row>
    <row r="760" spans="1:1" ht="15.75" customHeight="1">
      <c r="A760" s="279"/>
    </row>
    <row r="761" spans="1:1" ht="15.75" customHeight="1">
      <c r="A761" s="279"/>
    </row>
    <row r="762" spans="1:1" ht="15.75" customHeight="1">
      <c r="A762" s="279"/>
    </row>
    <row r="763" spans="1:1" ht="15.75" customHeight="1">
      <c r="A763" s="279"/>
    </row>
    <row r="764" spans="1:1" ht="15.75" customHeight="1">
      <c r="A764" s="279"/>
    </row>
    <row r="765" spans="1:1" ht="15.75" customHeight="1">
      <c r="A765" s="279"/>
    </row>
    <row r="766" spans="1:1" ht="15.75" customHeight="1">
      <c r="A766" s="279"/>
    </row>
    <row r="767" spans="1:1" ht="15.75" customHeight="1">
      <c r="A767" s="279"/>
    </row>
    <row r="768" spans="1:1" ht="15.75" customHeight="1">
      <c r="A768" s="279"/>
    </row>
    <row r="769" spans="1:1" ht="15.75" customHeight="1">
      <c r="A769" s="279"/>
    </row>
    <row r="770" spans="1:1" ht="15.75" customHeight="1">
      <c r="A770" s="279"/>
    </row>
    <row r="771" spans="1:1" ht="15.75" customHeight="1">
      <c r="A771" s="279"/>
    </row>
    <row r="772" spans="1:1" ht="15.75" customHeight="1">
      <c r="A772" s="279"/>
    </row>
    <row r="773" spans="1:1" ht="15.75" customHeight="1">
      <c r="A773" s="279"/>
    </row>
    <row r="774" spans="1:1" ht="15.75" customHeight="1">
      <c r="A774" s="279"/>
    </row>
    <row r="775" spans="1:1" ht="15.75" customHeight="1">
      <c r="A775" s="279"/>
    </row>
    <row r="776" spans="1:1" ht="15.75" customHeight="1">
      <c r="A776" s="279"/>
    </row>
    <row r="777" spans="1:1" ht="15.75" customHeight="1">
      <c r="A777" s="279"/>
    </row>
    <row r="778" spans="1:1" ht="15.75" customHeight="1">
      <c r="A778" s="279"/>
    </row>
    <row r="779" spans="1:1" ht="15.75" customHeight="1">
      <c r="A779" s="279"/>
    </row>
    <row r="780" spans="1:1" ht="15.75" customHeight="1">
      <c r="A780" s="279"/>
    </row>
    <row r="781" spans="1:1" ht="15.75" customHeight="1">
      <c r="A781" s="279"/>
    </row>
    <row r="782" spans="1:1" ht="15.75" customHeight="1">
      <c r="A782" s="279"/>
    </row>
    <row r="783" spans="1:1" ht="15.75" customHeight="1">
      <c r="A783" s="279"/>
    </row>
    <row r="784" spans="1:1" ht="15.75" customHeight="1">
      <c r="A784" s="279"/>
    </row>
    <row r="785" spans="1:1" ht="15.75" customHeight="1">
      <c r="A785" s="279"/>
    </row>
    <row r="786" spans="1:1" ht="15.75" customHeight="1">
      <c r="A786" s="279"/>
    </row>
    <row r="787" spans="1:1" ht="15.75" customHeight="1">
      <c r="A787" s="279"/>
    </row>
    <row r="788" spans="1:1" ht="15.75" customHeight="1">
      <c r="A788" s="279"/>
    </row>
    <row r="789" spans="1:1" ht="15.75" customHeight="1">
      <c r="A789" s="279"/>
    </row>
    <row r="790" spans="1:1" ht="15.75" customHeight="1">
      <c r="A790" s="279"/>
    </row>
    <row r="791" spans="1:1" ht="15.75" customHeight="1">
      <c r="A791" s="279"/>
    </row>
    <row r="792" spans="1:1" ht="15.75" customHeight="1">
      <c r="A792" s="279"/>
    </row>
    <row r="793" spans="1:1" ht="15.75" customHeight="1">
      <c r="A793" s="279"/>
    </row>
    <row r="794" spans="1:1" ht="15.75" customHeight="1">
      <c r="A794" s="279"/>
    </row>
    <row r="795" spans="1:1" ht="15.75" customHeight="1">
      <c r="A795" s="279"/>
    </row>
    <row r="796" spans="1:1" ht="15.75" customHeight="1">
      <c r="A796" s="279"/>
    </row>
    <row r="797" spans="1:1" ht="15.75" customHeight="1">
      <c r="A797" s="279"/>
    </row>
    <row r="798" spans="1:1" ht="15.75" customHeight="1">
      <c r="A798" s="279"/>
    </row>
    <row r="799" spans="1:1" ht="15.75" customHeight="1">
      <c r="A799" s="279"/>
    </row>
    <row r="800" spans="1:1" ht="15.75" customHeight="1">
      <c r="A800" s="279"/>
    </row>
    <row r="801" spans="1:1" ht="15.75" customHeight="1">
      <c r="A801" s="279"/>
    </row>
    <row r="802" spans="1:1" ht="15.75" customHeight="1">
      <c r="A802" s="279"/>
    </row>
    <row r="803" spans="1:1" ht="15.75" customHeight="1">
      <c r="A803" s="279"/>
    </row>
    <row r="804" spans="1:1" ht="15.75" customHeight="1">
      <c r="A804" s="279"/>
    </row>
    <row r="805" spans="1:1" ht="15.75" customHeight="1">
      <c r="A805" s="279"/>
    </row>
    <row r="806" spans="1:1" ht="15.75" customHeight="1">
      <c r="A806" s="279"/>
    </row>
    <row r="807" spans="1:1" ht="15.75" customHeight="1">
      <c r="A807" s="279"/>
    </row>
    <row r="808" spans="1:1" ht="15.75" customHeight="1">
      <c r="A808" s="279"/>
    </row>
    <row r="809" spans="1:1" ht="15.75" customHeight="1">
      <c r="A809" s="279"/>
    </row>
    <row r="810" spans="1:1" ht="15.75" customHeight="1">
      <c r="A810" s="279"/>
    </row>
    <row r="811" spans="1:1" ht="15.75" customHeight="1">
      <c r="A811" s="279"/>
    </row>
    <row r="812" spans="1:1" ht="15.75" customHeight="1">
      <c r="A812" s="279"/>
    </row>
    <row r="813" spans="1:1" ht="15.75" customHeight="1">
      <c r="A813" s="279"/>
    </row>
    <row r="814" spans="1:1" ht="15.75" customHeight="1">
      <c r="A814" s="279"/>
    </row>
    <row r="815" spans="1:1" ht="15.75" customHeight="1">
      <c r="A815" s="279"/>
    </row>
    <row r="816" spans="1:1" ht="15.75" customHeight="1">
      <c r="A816" s="279"/>
    </row>
    <row r="817" spans="1:1" ht="15.75" customHeight="1">
      <c r="A817" s="279"/>
    </row>
    <row r="818" spans="1:1" ht="15.75" customHeight="1">
      <c r="A818" s="279"/>
    </row>
    <row r="819" spans="1:1" ht="15.75" customHeight="1">
      <c r="A819" s="279"/>
    </row>
    <row r="820" spans="1:1" ht="15.75" customHeight="1">
      <c r="A820" s="279"/>
    </row>
    <row r="821" spans="1:1" ht="15.75" customHeight="1">
      <c r="A821" s="279"/>
    </row>
    <row r="822" spans="1:1" ht="15.75" customHeight="1">
      <c r="A822" s="279"/>
    </row>
    <row r="823" spans="1:1" ht="15.75" customHeight="1">
      <c r="A823" s="279"/>
    </row>
    <row r="824" spans="1:1" ht="15.75" customHeight="1">
      <c r="A824" s="279"/>
    </row>
    <row r="825" spans="1:1" ht="15.75" customHeight="1">
      <c r="A825" s="279"/>
    </row>
    <row r="826" spans="1:1" ht="15.75" customHeight="1">
      <c r="A826" s="279"/>
    </row>
    <row r="827" spans="1:1" ht="15.75" customHeight="1">
      <c r="A827" s="279"/>
    </row>
    <row r="828" spans="1:1" ht="15.75" customHeight="1">
      <c r="A828" s="279"/>
    </row>
    <row r="829" spans="1:1" ht="15.75" customHeight="1">
      <c r="A829" s="279"/>
    </row>
    <row r="830" spans="1:1" ht="15.75" customHeight="1">
      <c r="A830" s="279"/>
    </row>
    <row r="831" spans="1:1" ht="15.75" customHeight="1">
      <c r="A831" s="279"/>
    </row>
    <row r="832" spans="1:1" ht="15.75" customHeight="1">
      <c r="A832" s="279"/>
    </row>
    <row r="833" spans="1:1" ht="15.75" customHeight="1">
      <c r="A833" s="279"/>
    </row>
    <row r="834" spans="1:1" ht="15.75" customHeight="1">
      <c r="A834" s="279"/>
    </row>
    <row r="835" spans="1:1" ht="15.75" customHeight="1">
      <c r="A835" s="279"/>
    </row>
    <row r="836" spans="1:1" ht="15.75" customHeight="1">
      <c r="A836" s="279"/>
    </row>
    <row r="837" spans="1:1" ht="15.75" customHeight="1">
      <c r="A837" s="279"/>
    </row>
    <row r="838" spans="1:1" ht="15.75" customHeight="1">
      <c r="A838" s="279"/>
    </row>
    <row r="839" spans="1:1" ht="15.75" customHeight="1">
      <c r="A839" s="279"/>
    </row>
    <row r="840" spans="1:1" ht="15.75" customHeight="1">
      <c r="A840" s="279"/>
    </row>
    <row r="841" spans="1:1" ht="15.75" customHeight="1">
      <c r="A841" s="279"/>
    </row>
    <row r="842" spans="1:1" ht="15.75" customHeight="1">
      <c r="A842" s="279"/>
    </row>
    <row r="843" spans="1:1" ht="15.75" customHeight="1">
      <c r="A843" s="279"/>
    </row>
    <row r="844" spans="1:1" ht="15.75" customHeight="1">
      <c r="A844" s="279"/>
    </row>
    <row r="845" spans="1:1" ht="15.75" customHeight="1">
      <c r="A845" s="279"/>
    </row>
    <row r="846" spans="1:1" ht="15.75" customHeight="1">
      <c r="A846" s="279"/>
    </row>
    <row r="847" spans="1:1" ht="15.75" customHeight="1">
      <c r="A847" s="279"/>
    </row>
    <row r="848" spans="1:1" ht="15.75" customHeight="1">
      <c r="A848" s="279"/>
    </row>
    <row r="849" spans="1:1" ht="15.75" customHeight="1">
      <c r="A849" s="279"/>
    </row>
    <row r="850" spans="1:1" ht="15.75" customHeight="1">
      <c r="A850" s="279"/>
    </row>
    <row r="851" spans="1:1" ht="15.75" customHeight="1">
      <c r="A851" s="279"/>
    </row>
    <row r="852" spans="1:1" ht="15.75" customHeight="1">
      <c r="A852" s="279"/>
    </row>
    <row r="853" spans="1:1" ht="15.75" customHeight="1">
      <c r="A853" s="279"/>
    </row>
    <row r="854" spans="1:1" ht="15.75" customHeight="1">
      <c r="A854" s="279"/>
    </row>
    <row r="855" spans="1:1" ht="15.75" customHeight="1">
      <c r="A855" s="279"/>
    </row>
    <row r="856" spans="1:1" ht="15.75" customHeight="1">
      <c r="A856" s="279"/>
    </row>
    <row r="857" spans="1:1" ht="15.75" customHeight="1">
      <c r="A857" s="279"/>
    </row>
    <row r="858" spans="1:1" ht="15.75" customHeight="1">
      <c r="A858" s="279"/>
    </row>
    <row r="859" spans="1:1" ht="15.75" customHeight="1">
      <c r="A859" s="279"/>
    </row>
    <row r="860" spans="1:1" ht="15.75" customHeight="1">
      <c r="A860" s="279"/>
    </row>
    <row r="861" spans="1:1" ht="15.75" customHeight="1">
      <c r="A861" s="279"/>
    </row>
    <row r="862" spans="1:1" ht="15.75" customHeight="1">
      <c r="A862" s="279"/>
    </row>
    <row r="863" spans="1:1" ht="15.75" customHeight="1">
      <c r="A863" s="279"/>
    </row>
    <row r="864" spans="1:1" ht="15.75" customHeight="1">
      <c r="A864" s="279"/>
    </row>
    <row r="865" spans="1:1" ht="15.75" customHeight="1">
      <c r="A865" s="279"/>
    </row>
    <row r="866" spans="1:1" ht="15.75" customHeight="1">
      <c r="A866" s="279"/>
    </row>
    <row r="867" spans="1:1" ht="15.75" customHeight="1">
      <c r="A867" s="279"/>
    </row>
    <row r="868" spans="1:1" ht="15.75" customHeight="1">
      <c r="A868" s="279"/>
    </row>
    <row r="869" spans="1:1" ht="15.75" customHeight="1">
      <c r="A869" s="279"/>
    </row>
    <row r="870" spans="1:1" ht="15.75" customHeight="1">
      <c r="A870" s="279"/>
    </row>
    <row r="871" spans="1:1" ht="15.75" customHeight="1">
      <c r="A871" s="279"/>
    </row>
    <row r="872" spans="1:1" ht="15.75" customHeight="1">
      <c r="A872" s="279"/>
    </row>
    <row r="873" spans="1:1" ht="15.75" customHeight="1">
      <c r="A873" s="279"/>
    </row>
    <row r="874" spans="1:1" ht="15.75" customHeight="1">
      <c r="A874" s="279"/>
    </row>
    <row r="875" spans="1:1" ht="15.75" customHeight="1">
      <c r="A875" s="279"/>
    </row>
    <row r="876" spans="1:1" ht="15.75" customHeight="1">
      <c r="A876" s="279"/>
    </row>
    <row r="877" spans="1:1" ht="15.75" customHeight="1">
      <c r="A877" s="279"/>
    </row>
    <row r="878" spans="1:1" ht="15.75" customHeight="1">
      <c r="A878" s="279"/>
    </row>
    <row r="879" spans="1:1" ht="15.75" customHeight="1">
      <c r="A879" s="279"/>
    </row>
    <row r="880" spans="1:1" ht="15.75" customHeight="1">
      <c r="A880" s="279"/>
    </row>
    <row r="881" spans="1:1" ht="15.75" customHeight="1">
      <c r="A881" s="279"/>
    </row>
    <row r="882" spans="1:1" ht="15.75" customHeight="1">
      <c r="A882" s="279"/>
    </row>
    <row r="883" spans="1:1" ht="15.75" customHeight="1">
      <c r="A883" s="279"/>
    </row>
    <row r="884" spans="1:1" ht="15.75" customHeight="1">
      <c r="A884" s="279"/>
    </row>
    <row r="885" spans="1:1" ht="15.75" customHeight="1">
      <c r="A885" s="279"/>
    </row>
    <row r="886" spans="1:1" ht="15.75" customHeight="1">
      <c r="A886" s="279"/>
    </row>
    <row r="887" spans="1:1" ht="15.75" customHeight="1">
      <c r="A887" s="279"/>
    </row>
    <row r="888" spans="1:1" ht="15.75" customHeight="1">
      <c r="A888" s="279"/>
    </row>
    <row r="889" spans="1:1" ht="15.75" customHeight="1">
      <c r="A889" s="279"/>
    </row>
    <row r="890" spans="1:1" ht="15.75" customHeight="1">
      <c r="A890" s="279"/>
    </row>
    <row r="891" spans="1:1" ht="15.75" customHeight="1">
      <c r="A891" s="279"/>
    </row>
    <row r="892" spans="1:1" ht="15.75" customHeight="1">
      <c r="A892" s="279"/>
    </row>
    <row r="893" spans="1:1" ht="15.75" customHeight="1">
      <c r="A893" s="279"/>
    </row>
    <row r="894" spans="1:1" ht="15.75" customHeight="1">
      <c r="A894" s="279"/>
    </row>
    <row r="895" spans="1:1" ht="15.75" customHeight="1">
      <c r="A895" s="279"/>
    </row>
    <row r="896" spans="1:1" ht="15.75" customHeight="1">
      <c r="A896" s="279"/>
    </row>
    <row r="897" spans="1:1" ht="15.75" customHeight="1">
      <c r="A897" s="279"/>
    </row>
    <row r="898" spans="1:1" ht="15.75" customHeight="1">
      <c r="A898" s="279"/>
    </row>
    <row r="899" spans="1:1" ht="15.75" customHeight="1">
      <c r="A899" s="279"/>
    </row>
    <row r="900" spans="1:1" ht="15.75" customHeight="1">
      <c r="A900" s="279"/>
    </row>
    <row r="901" spans="1:1" ht="15.75" customHeight="1">
      <c r="A901" s="279"/>
    </row>
    <row r="902" spans="1:1" ht="15.75" customHeight="1">
      <c r="A902" s="279"/>
    </row>
    <row r="903" spans="1:1" ht="15.75" customHeight="1">
      <c r="A903" s="279"/>
    </row>
    <row r="904" spans="1:1" ht="15.75" customHeight="1">
      <c r="A904" s="279"/>
    </row>
    <row r="905" spans="1:1" ht="15.75" customHeight="1">
      <c r="A905" s="279"/>
    </row>
    <row r="906" spans="1:1" ht="15.75" customHeight="1">
      <c r="A906" s="279"/>
    </row>
    <row r="907" spans="1:1" ht="15.75" customHeight="1">
      <c r="A907" s="279"/>
    </row>
    <row r="908" spans="1:1" ht="15.75" customHeight="1">
      <c r="A908" s="279"/>
    </row>
    <row r="909" spans="1:1" ht="15.75" customHeight="1">
      <c r="A909" s="279"/>
    </row>
    <row r="910" spans="1:1" ht="15.75" customHeight="1">
      <c r="A910" s="279"/>
    </row>
    <row r="911" spans="1:1" ht="15.75" customHeight="1">
      <c r="A911" s="279"/>
    </row>
    <row r="912" spans="1:1" ht="15.75" customHeight="1">
      <c r="A912" s="279"/>
    </row>
    <row r="913" spans="1:1" ht="15.75" customHeight="1">
      <c r="A913" s="279"/>
    </row>
    <row r="914" spans="1:1" ht="15.75" customHeight="1">
      <c r="A914" s="279"/>
    </row>
    <row r="915" spans="1:1" ht="15.75" customHeight="1">
      <c r="A915" s="279"/>
    </row>
    <row r="916" spans="1:1" ht="15.75" customHeight="1">
      <c r="A916" s="279"/>
    </row>
    <row r="917" spans="1:1" ht="15.75" customHeight="1">
      <c r="A917" s="279"/>
    </row>
    <row r="918" spans="1:1" ht="15.75" customHeight="1">
      <c r="A918" s="279"/>
    </row>
    <row r="919" spans="1:1" ht="15.75" customHeight="1">
      <c r="A919" s="279"/>
    </row>
    <row r="920" spans="1:1" ht="15.75" customHeight="1">
      <c r="A920" s="279"/>
    </row>
    <row r="921" spans="1:1" ht="15.75" customHeight="1">
      <c r="A921" s="279"/>
    </row>
    <row r="922" spans="1:1" ht="15.75" customHeight="1">
      <c r="A922" s="279"/>
    </row>
    <row r="923" spans="1:1" ht="15.75" customHeight="1">
      <c r="A923" s="279"/>
    </row>
    <row r="924" spans="1:1" ht="15.75" customHeight="1">
      <c r="A924" s="279"/>
    </row>
    <row r="925" spans="1:1" ht="15.75" customHeight="1">
      <c r="A925" s="279"/>
    </row>
    <row r="926" spans="1:1" ht="15.75" customHeight="1">
      <c r="A926" s="279"/>
    </row>
    <row r="927" spans="1:1" ht="15.75" customHeight="1">
      <c r="A927" s="279"/>
    </row>
    <row r="928" spans="1:1" ht="15.75" customHeight="1">
      <c r="A928" s="279"/>
    </row>
    <row r="929" spans="1:1" ht="15.75" customHeight="1">
      <c r="A929" s="279"/>
    </row>
    <row r="930" spans="1:1" ht="15.75" customHeight="1">
      <c r="A930" s="279"/>
    </row>
    <row r="931" spans="1:1" ht="15.75" customHeight="1">
      <c r="A931" s="279"/>
    </row>
    <row r="932" spans="1:1" ht="15.75" customHeight="1">
      <c r="A932" s="279"/>
    </row>
    <row r="933" spans="1:1" ht="15.75" customHeight="1">
      <c r="A933" s="279"/>
    </row>
    <row r="934" spans="1:1" ht="15.75" customHeight="1">
      <c r="A934" s="279"/>
    </row>
    <row r="935" spans="1:1" ht="15.75" customHeight="1">
      <c r="A935" s="279"/>
    </row>
    <row r="936" spans="1:1" ht="15.75" customHeight="1">
      <c r="A936" s="279"/>
    </row>
    <row r="937" spans="1:1" ht="15.75" customHeight="1">
      <c r="A937" s="279"/>
    </row>
    <row r="938" spans="1:1" ht="15.75" customHeight="1">
      <c r="A938" s="279"/>
    </row>
    <row r="939" spans="1:1" ht="15.75" customHeight="1">
      <c r="A939" s="279"/>
    </row>
    <row r="940" spans="1:1" ht="15.75" customHeight="1">
      <c r="A940" s="279"/>
    </row>
    <row r="941" spans="1:1" ht="15.75" customHeight="1">
      <c r="A941" s="279"/>
    </row>
    <row r="942" spans="1:1" ht="15.75" customHeight="1">
      <c r="A942" s="279"/>
    </row>
    <row r="943" spans="1:1" ht="15.75" customHeight="1">
      <c r="A943" s="279"/>
    </row>
    <row r="944" spans="1:1" ht="15.75" customHeight="1">
      <c r="A944" s="279"/>
    </row>
    <row r="945" spans="1:1" ht="15.75" customHeight="1">
      <c r="A945" s="279"/>
    </row>
    <row r="946" spans="1:1" ht="15.75" customHeight="1">
      <c r="A946" s="279"/>
    </row>
    <row r="947" spans="1:1" ht="15.75" customHeight="1">
      <c r="A947" s="279"/>
    </row>
    <row r="948" spans="1:1" ht="15.75" customHeight="1">
      <c r="A948" s="279"/>
    </row>
    <row r="949" spans="1:1" ht="15.75" customHeight="1">
      <c r="A949" s="279"/>
    </row>
    <row r="950" spans="1:1" ht="15.75" customHeight="1">
      <c r="A950" s="279"/>
    </row>
    <row r="951" spans="1:1" ht="15.75" customHeight="1">
      <c r="A951" s="279"/>
    </row>
    <row r="952" spans="1:1" ht="15.75" customHeight="1">
      <c r="A952" s="279"/>
    </row>
    <row r="953" spans="1:1" ht="15.75" customHeight="1">
      <c r="A953" s="279"/>
    </row>
    <row r="954" spans="1:1" ht="15.75" customHeight="1">
      <c r="A954" s="279"/>
    </row>
    <row r="955" spans="1:1" ht="15.75" customHeight="1">
      <c r="A955" s="279"/>
    </row>
    <row r="956" spans="1:1" ht="15.75" customHeight="1">
      <c r="A956" s="279"/>
    </row>
    <row r="957" spans="1:1" ht="15.75" customHeight="1">
      <c r="A957" s="279"/>
    </row>
    <row r="958" spans="1:1" ht="15.75" customHeight="1">
      <c r="A958" s="279"/>
    </row>
    <row r="959" spans="1:1" ht="15.75" customHeight="1">
      <c r="A959" s="279"/>
    </row>
    <row r="960" spans="1:1" ht="15.75" customHeight="1">
      <c r="A960" s="279"/>
    </row>
    <row r="961" spans="1:1" ht="15.75" customHeight="1">
      <c r="A961" s="279"/>
    </row>
    <row r="962" spans="1:1" ht="15.75" customHeight="1">
      <c r="A962" s="279"/>
    </row>
    <row r="963" spans="1:1" ht="15.75" customHeight="1">
      <c r="A963" s="279"/>
    </row>
    <row r="964" spans="1:1" ht="15.75" customHeight="1">
      <c r="A964" s="279"/>
    </row>
    <row r="965" spans="1:1" ht="15.75" customHeight="1">
      <c r="A965" s="279"/>
    </row>
    <row r="966" spans="1:1" ht="15.75" customHeight="1">
      <c r="A966" s="279"/>
    </row>
    <row r="967" spans="1:1" ht="15.75" customHeight="1">
      <c r="A967" s="279"/>
    </row>
    <row r="968" spans="1:1" ht="15.75" customHeight="1">
      <c r="A968" s="279"/>
    </row>
    <row r="969" spans="1:1" ht="15.75" customHeight="1">
      <c r="A969" s="279"/>
    </row>
    <row r="970" spans="1:1" ht="15.75" customHeight="1">
      <c r="A970" s="279"/>
    </row>
    <row r="971" spans="1:1" ht="15.75" customHeight="1">
      <c r="A971" s="279"/>
    </row>
    <row r="972" spans="1:1" ht="15.75" customHeight="1">
      <c r="A972" s="279"/>
    </row>
    <row r="973" spans="1:1" ht="15.75" customHeight="1">
      <c r="A973" s="279"/>
    </row>
    <row r="974" spans="1:1" ht="15.75" customHeight="1">
      <c r="A974" s="279"/>
    </row>
    <row r="975" spans="1:1" ht="15.75" customHeight="1">
      <c r="A975" s="279"/>
    </row>
    <row r="976" spans="1:1" ht="15.75" customHeight="1">
      <c r="A976" s="279"/>
    </row>
    <row r="977" spans="1:1" ht="15.75" customHeight="1">
      <c r="A977" s="279"/>
    </row>
    <row r="978" spans="1:1" ht="15.75" customHeight="1">
      <c r="A978" s="279"/>
    </row>
    <row r="979" spans="1:1" ht="15.75" customHeight="1">
      <c r="A979" s="279"/>
    </row>
    <row r="980" spans="1:1" ht="15.75" customHeight="1">
      <c r="A980" s="279"/>
    </row>
    <row r="981" spans="1:1" ht="15.75" customHeight="1">
      <c r="A981" s="279"/>
    </row>
    <row r="982" spans="1:1" ht="15.75" customHeight="1">
      <c r="A982" s="279"/>
    </row>
    <row r="983" spans="1:1" ht="15.75" customHeight="1">
      <c r="A983" s="279"/>
    </row>
    <row r="984" spans="1:1" ht="15.75" customHeight="1">
      <c r="A984" s="279"/>
    </row>
    <row r="985" spans="1:1" ht="15.75" customHeight="1">
      <c r="A985" s="279"/>
    </row>
    <row r="986" spans="1:1" ht="15.75" customHeight="1">
      <c r="A986" s="279"/>
    </row>
    <row r="987" spans="1:1" ht="15.75" customHeight="1">
      <c r="A987" s="279"/>
    </row>
    <row r="988" spans="1:1" ht="15.75" customHeight="1">
      <c r="A988" s="279"/>
    </row>
    <row r="989" spans="1:1" ht="15.75" customHeight="1">
      <c r="A989" s="279"/>
    </row>
    <row r="990" spans="1:1" ht="15.75" customHeight="1">
      <c r="A990" s="279"/>
    </row>
    <row r="991" spans="1:1" ht="15.75" customHeight="1">
      <c r="A991" s="279"/>
    </row>
    <row r="992" spans="1:1" ht="15.75" customHeight="1">
      <c r="A992" s="279"/>
    </row>
    <row r="993" spans="1:1" ht="15.75" customHeight="1">
      <c r="A993" s="279"/>
    </row>
    <row r="994" spans="1:1" ht="15.75" customHeight="1">
      <c r="A994" s="279"/>
    </row>
    <row r="995" spans="1:1" ht="15.75" customHeight="1">
      <c r="A995" s="279"/>
    </row>
    <row r="996" spans="1:1" ht="15.75" customHeight="1">
      <c r="A996" s="279"/>
    </row>
    <row r="997" spans="1:1" ht="15.75" customHeight="1">
      <c r="A997" s="279"/>
    </row>
    <row r="998" spans="1:1" ht="15.75" customHeight="1">
      <c r="A998" s="279"/>
    </row>
    <row r="999" spans="1:1" ht="15.75" customHeight="1">
      <c r="A999" s="279"/>
    </row>
    <row r="1000" spans="1:1" ht="15.75" customHeight="1">
      <c r="A1000" s="279"/>
    </row>
  </sheetData>
  <mergeCells count="1">
    <mergeCell ref="A1:D1"/>
  </mergeCells>
  <pageMargins left="0.511811024" right="0.511811024" top="0.78740157499999996" bottom="0.78740157499999996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workbookViewId="0"/>
  </sheetViews>
  <sheetFormatPr defaultColWidth="12.59765625" defaultRowHeight="15" customHeight="1"/>
  <cols>
    <col min="1" max="26" width="7.59765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J128"/>
  <sheetViews>
    <sheetView workbookViewId="0">
      <selection sqref="A1:AH1"/>
    </sheetView>
  </sheetViews>
  <sheetFormatPr defaultColWidth="12.59765625" defaultRowHeight="15" customHeight="1"/>
  <cols>
    <col min="1" max="33" width="7.59765625" customWidth="1"/>
    <col min="34" max="34" width="10.59765625" customWidth="1"/>
    <col min="35" max="244" width="7.59765625" customWidth="1"/>
  </cols>
  <sheetData>
    <row r="1" spans="1:244" ht="14.4">
      <c r="A1" s="1225" t="s">
        <v>507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81"/>
      <c r="AJ1" s="1225" t="s">
        <v>508</v>
      </c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  <c r="BA1" s="1049"/>
      <c r="BB1" s="1049"/>
      <c r="BC1" s="1049"/>
      <c r="BD1" s="1049"/>
      <c r="BE1" s="1049"/>
      <c r="BF1" s="1049"/>
      <c r="BG1" s="1049"/>
      <c r="BH1" s="1049"/>
      <c r="BI1" s="1049"/>
      <c r="BJ1" s="1049"/>
      <c r="BK1" s="1049"/>
      <c r="BL1" s="1049"/>
      <c r="BM1" s="1049"/>
      <c r="BN1" s="1049"/>
      <c r="BO1" s="1049"/>
      <c r="BP1" s="1049"/>
      <c r="BQ1" s="1081"/>
      <c r="BS1" s="1225" t="s">
        <v>509</v>
      </c>
      <c r="BT1" s="1049"/>
      <c r="BU1" s="1049"/>
      <c r="BV1" s="1049"/>
      <c r="BW1" s="1049"/>
      <c r="BX1" s="1049"/>
      <c r="BY1" s="1049"/>
      <c r="BZ1" s="1049"/>
      <c r="CA1" s="1049"/>
      <c r="CB1" s="1049"/>
      <c r="CC1" s="1049"/>
      <c r="CD1" s="1049"/>
      <c r="CE1" s="1049"/>
      <c r="CF1" s="1049"/>
      <c r="CG1" s="1049"/>
      <c r="CH1" s="1049"/>
      <c r="CI1" s="1049"/>
      <c r="CJ1" s="1049"/>
      <c r="CK1" s="1049"/>
      <c r="CL1" s="1049"/>
      <c r="CM1" s="1049"/>
      <c r="CN1" s="1049"/>
      <c r="CO1" s="1049"/>
      <c r="CP1" s="1049"/>
      <c r="CQ1" s="1049"/>
      <c r="CR1" s="1049"/>
      <c r="CS1" s="1049"/>
      <c r="CT1" s="1049"/>
      <c r="CU1" s="1049"/>
      <c r="CV1" s="1049"/>
      <c r="CW1" s="1049"/>
      <c r="CX1" s="1049"/>
      <c r="CY1" s="1049"/>
      <c r="CZ1" s="1081"/>
      <c r="DB1" s="1225" t="s">
        <v>510</v>
      </c>
      <c r="DC1" s="1049"/>
      <c r="DD1" s="1049"/>
      <c r="DE1" s="1049"/>
      <c r="DF1" s="1049"/>
      <c r="DG1" s="1049"/>
      <c r="DH1" s="1049"/>
      <c r="DI1" s="1049"/>
      <c r="DJ1" s="1049"/>
      <c r="DK1" s="1049"/>
      <c r="DL1" s="1049"/>
      <c r="DM1" s="1049"/>
      <c r="DN1" s="1049"/>
      <c r="DO1" s="1049"/>
      <c r="DP1" s="1049"/>
      <c r="DQ1" s="1049"/>
      <c r="DR1" s="1049"/>
      <c r="DS1" s="1049"/>
      <c r="DT1" s="1049"/>
      <c r="DU1" s="1049"/>
      <c r="DV1" s="1049"/>
      <c r="DW1" s="1049"/>
      <c r="DX1" s="1049"/>
      <c r="DY1" s="1049"/>
      <c r="DZ1" s="1049"/>
      <c r="EA1" s="1049"/>
      <c r="EB1" s="1049"/>
      <c r="EC1" s="1049"/>
      <c r="ED1" s="1049"/>
      <c r="EE1" s="1049"/>
      <c r="EF1" s="1049"/>
      <c r="EG1" s="1049"/>
      <c r="EH1" s="1049"/>
      <c r="EI1" s="1081"/>
      <c r="EK1" s="1225" t="s">
        <v>511</v>
      </c>
      <c r="EL1" s="1049"/>
      <c r="EM1" s="1049"/>
      <c r="EN1" s="1049"/>
      <c r="EO1" s="1049"/>
      <c r="EP1" s="1049"/>
      <c r="EQ1" s="1049"/>
      <c r="ER1" s="1049"/>
      <c r="ES1" s="1049"/>
      <c r="ET1" s="1049"/>
      <c r="EU1" s="1049"/>
      <c r="EV1" s="1049"/>
      <c r="EW1" s="1049"/>
      <c r="EX1" s="1049"/>
      <c r="EY1" s="1049"/>
      <c r="EZ1" s="1049"/>
      <c r="FA1" s="1049"/>
      <c r="FB1" s="1049"/>
      <c r="FC1" s="1049"/>
      <c r="FD1" s="1049"/>
      <c r="FE1" s="1049"/>
      <c r="FF1" s="1049"/>
      <c r="FG1" s="1049"/>
      <c r="FH1" s="1049"/>
      <c r="FI1" s="1049"/>
      <c r="FJ1" s="1049"/>
      <c r="FK1" s="1049"/>
      <c r="FL1" s="1049"/>
      <c r="FM1" s="1049"/>
      <c r="FN1" s="1049"/>
      <c r="FO1" s="1049"/>
      <c r="FP1" s="1049"/>
      <c r="FQ1" s="1049"/>
      <c r="FR1" s="1081"/>
      <c r="FT1" s="1225" t="s">
        <v>512</v>
      </c>
      <c r="FU1" s="1049"/>
      <c r="FV1" s="1049"/>
      <c r="FW1" s="1049"/>
      <c r="FX1" s="1049"/>
      <c r="FY1" s="1049"/>
      <c r="FZ1" s="1049"/>
      <c r="GA1" s="1049"/>
      <c r="GB1" s="1049"/>
      <c r="GC1" s="1049"/>
      <c r="GD1" s="1049"/>
      <c r="GE1" s="1049"/>
      <c r="GF1" s="1049"/>
      <c r="GG1" s="1049"/>
      <c r="GH1" s="1049"/>
      <c r="GI1" s="1049"/>
      <c r="GJ1" s="1049"/>
      <c r="GK1" s="1049"/>
      <c r="GL1" s="1049"/>
      <c r="GM1" s="1049"/>
      <c r="GN1" s="1049"/>
      <c r="GO1" s="1049"/>
      <c r="GP1" s="1049"/>
      <c r="GQ1" s="1049"/>
      <c r="GR1" s="1049"/>
      <c r="GS1" s="1049"/>
      <c r="GT1" s="1049"/>
      <c r="GU1" s="1049"/>
      <c r="GV1" s="1049"/>
      <c r="GW1" s="1049"/>
      <c r="GX1" s="1049"/>
      <c r="GY1" s="1049"/>
      <c r="GZ1" s="1049"/>
      <c r="HA1" s="1081"/>
      <c r="HC1" s="1225" t="s">
        <v>513</v>
      </c>
      <c r="HD1" s="1049"/>
      <c r="HE1" s="1049"/>
      <c r="HF1" s="1049"/>
      <c r="HG1" s="1049"/>
      <c r="HH1" s="1049"/>
      <c r="HI1" s="1049"/>
      <c r="HJ1" s="1049"/>
      <c r="HK1" s="1049"/>
      <c r="HL1" s="1049"/>
      <c r="HM1" s="1049"/>
      <c r="HN1" s="1049"/>
      <c r="HO1" s="1049"/>
      <c r="HP1" s="1049"/>
      <c r="HQ1" s="1049"/>
      <c r="HR1" s="1049"/>
      <c r="HS1" s="1049"/>
      <c r="HT1" s="1049"/>
      <c r="HU1" s="1049"/>
      <c r="HV1" s="1049"/>
      <c r="HW1" s="1049"/>
      <c r="HX1" s="1049"/>
      <c r="HY1" s="1049"/>
      <c r="HZ1" s="1049"/>
      <c r="IA1" s="1049"/>
      <c r="IB1" s="1049"/>
      <c r="IC1" s="1049"/>
      <c r="ID1" s="1049"/>
      <c r="IE1" s="1049"/>
      <c r="IF1" s="1049"/>
      <c r="IG1" s="1049"/>
      <c r="IH1" s="1049"/>
      <c r="II1" s="1049"/>
      <c r="IJ1" s="1081"/>
    </row>
    <row r="2" spans="1:244" ht="13.8">
      <c r="A2" s="1226" t="s">
        <v>353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81"/>
      <c r="AJ2" s="1226" t="s">
        <v>514</v>
      </c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1049"/>
      <c r="BB2" s="1049"/>
      <c r="BC2" s="1049"/>
      <c r="BD2" s="1049"/>
      <c r="BE2" s="1049"/>
      <c r="BF2" s="1049"/>
      <c r="BG2" s="1049"/>
      <c r="BH2" s="1049"/>
      <c r="BI2" s="1049"/>
      <c r="BJ2" s="1049"/>
      <c r="BK2" s="1049"/>
      <c r="BL2" s="1049"/>
      <c r="BM2" s="1049"/>
      <c r="BN2" s="1049"/>
      <c r="BO2" s="1049"/>
      <c r="BP2" s="1049"/>
      <c r="BQ2" s="1081"/>
      <c r="BS2" s="1226" t="s">
        <v>515</v>
      </c>
      <c r="BT2" s="1049"/>
      <c r="BU2" s="1049"/>
      <c r="BV2" s="1049"/>
      <c r="BW2" s="1049"/>
      <c r="BX2" s="1049"/>
      <c r="BY2" s="1049"/>
      <c r="BZ2" s="1049"/>
      <c r="CA2" s="1049"/>
      <c r="CB2" s="1049"/>
      <c r="CC2" s="1049"/>
      <c r="CD2" s="1049"/>
      <c r="CE2" s="1049"/>
      <c r="CF2" s="1049"/>
      <c r="CG2" s="1049"/>
      <c r="CH2" s="1049"/>
      <c r="CI2" s="1049"/>
      <c r="CJ2" s="1049"/>
      <c r="CK2" s="1049"/>
      <c r="CL2" s="1049"/>
      <c r="CM2" s="1049"/>
      <c r="CN2" s="1049"/>
      <c r="CO2" s="1049"/>
      <c r="CP2" s="1049"/>
      <c r="CQ2" s="1049"/>
      <c r="CR2" s="1049"/>
      <c r="CS2" s="1049"/>
      <c r="CT2" s="1049"/>
      <c r="CU2" s="1049"/>
      <c r="CV2" s="1049"/>
      <c r="CW2" s="1049"/>
      <c r="CX2" s="1049"/>
      <c r="CY2" s="1049"/>
      <c r="CZ2" s="1081"/>
      <c r="DB2" s="1226" t="s">
        <v>516</v>
      </c>
      <c r="DC2" s="1049"/>
      <c r="DD2" s="1049"/>
      <c r="DE2" s="1049"/>
      <c r="DF2" s="1049"/>
      <c r="DG2" s="1049"/>
      <c r="DH2" s="1049"/>
      <c r="DI2" s="1049"/>
      <c r="DJ2" s="1049"/>
      <c r="DK2" s="1049"/>
      <c r="DL2" s="1049"/>
      <c r="DM2" s="1049"/>
      <c r="DN2" s="1049"/>
      <c r="DO2" s="1049"/>
      <c r="DP2" s="1049"/>
      <c r="DQ2" s="1049"/>
      <c r="DR2" s="1049"/>
      <c r="DS2" s="1049"/>
      <c r="DT2" s="1049"/>
      <c r="DU2" s="1049"/>
      <c r="DV2" s="1049"/>
      <c r="DW2" s="1049"/>
      <c r="DX2" s="1049"/>
      <c r="DY2" s="1049"/>
      <c r="DZ2" s="1049"/>
      <c r="EA2" s="1049"/>
      <c r="EB2" s="1049"/>
      <c r="EC2" s="1049"/>
      <c r="ED2" s="1049"/>
      <c r="EE2" s="1049"/>
      <c r="EF2" s="1049"/>
      <c r="EG2" s="1049"/>
      <c r="EH2" s="1049"/>
      <c r="EI2" s="1081"/>
      <c r="EK2" s="1226" t="s">
        <v>517</v>
      </c>
      <c r="EL2" s="1049"/>
      <c r="EM2" s="1049"/>
      <c r="EN2" s="1049"/>
      <c r="EO2" s="1049"/>
      <c r="EP2" s="1049"/>
      <c r="EQ2" s="1049"/>
      <c r="ER2" s="1049"/>
      <c r="ES2" s="1049"/>
      <c r="ET2" s="1049"/>
      <c r="EU2" s="1049"/>
      <c r="EV2" s="1049"/>
      <c r="EW2" s="1049"/>
      <c r="EX2" s="1049"/>
      <c r="EY2" s="1049"/>
      <c r="EZ2" s="1049"/>
      <c r="FA2" s="1049"/>
      <c r="FB2" s="1049"/>
      <c r="FC2" s="1049"/>
      <c r="FD2" s="1049"/>
      <c r="FE2" s="1049"/>
      <c r="FF2" s="1049"/>
      <c r="FG2" s="1049"/>
      <c r="FH2" s="1049"/>
      <c r="FI2" s="1049"/>
      <c r="FJ2" s="1049"/>
      <c r="FK2" s="1049"/>
      <c r="FL2" s="1049"/>
      <c r="FM2" s="1049"/>
      <c r="FN2" s="1049"/>
      <c r="FO2" s="1049"/>
      <c r="FP2" s="1049"/>
      <c r="FQ2" s="1049"/>
      <c r="FR2" s="1081"/>
      <c r="FT2" s="1226" t="s">
        <v>518</v>
      </c>
      <c r="FU2" s="1049"/>
      <c r="FV2" s="1049"/>
      <c r="FW2" s="1049"/>
      <c r="FX2" s="1049"/>
      <c r="FY2" s="1049"/>
      <c r="FZ2" s="1049"/>
      <c r="GA2" s="1049"/>
      <c r="GB2" s="1049"/>
      <c r="GC2" s="1049"/>
      <c r="GD2" s="1049"/>
      <c r="GE2" s="1049"/>
      <c r="GF2" s="1049"/>
      <c r="GG2" s="1049"/>
      <c r="GH2" s="1049"/>
      <c r="GI2" s="1049"/>
      <c r="GJ2" s="1049"/>
      <c r="GK2" s="1049"/>
      <c r="GL2" s="1049"/>
      <c r="GM2" s="1049"/>
      <c r="GN2" s="1049"/>
      <c r="GO2" s="1049"/>
      <c r="GP2" s="1049"/>
      <c r="GQ2" s="1049"/>
      <c r="GR2" s="1049"/>
      <c r="GS2" s="1049"/>
      <c r="GT2" s="1049"/>
      <c r="GU2" s="1049"/>
      <c r="GV2" s="1049"/>
      <c r="GW2" s="1049"/>
      <c r="GX2" s="1049"/>
      <c r="GY2" s="1049"/>
      <c r="GZ2" s="1049"/>
      <c r="HA2" s="1081"/>
      <c r="HC2" s="1226" t="s">
        <v>519</v>
      </c>
      <c r="HD2" s="1049"/>
      <c r="HE2" s="1049"/>
      <c r="HF2" s="1049"/>
      <c r="HG2" s="1049"/>
      <c r="HH2" s="1049"/>
      <c r="HI2" s="1049"/>
      <c r="HJ2" s="1049"/>
      <c r="HK2" s="1049"/>
      <c r="HL2" s="1049"/>
      <c r="HM2" s="1049"/>
      <c r="HN2" s="1049"/>
      <c r="HO2" s="1049"/>
      <c r="HP2" s="1049"/>
      <c r="HQ2" s="1049"/>
      <c r="HR2" s="1049"/>
      <c r="HS2" s="1049"/>
      <c r="HT2" s="1049"/>
      <c r="HU2" s="1049"/>
      <c r="HV2" s="1049"/>
      <c r="HW2" s="1049"/>
      <c r="HX2" s="1049"/>
      <c r="HY2" s="1049"/>
      <c r="HZ2" s="1049"/>
      <c r="IA2" s="1049"/>
      <c r="IB2" s="1049"/>
      <c r="IC2" s="1049"/>
      <c r="ID2" s="1049"/>
      <c r="IE2" s="1049"/>
      <c r="IF2" s="1049"/>
      <c r="IG2" s="1049"/>
      <c r="IH2" s="1049"/>
      <c r="II2" s="1049"/>
      <c r="IJ2" s="1081"/>
    </row>
    <row r="3" spans="1:244" ht="13.8">
      <c r="A3" s="1224" t="s">
        <v>360</v>
      </c>
      <c r="B3" s="1009"/>
      <c r="C3" s="1010"/>
      <c r="D3" s="1223" t="s">
        <v>520</v>
      </c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009"/>
      <c r="U3" s="1009"/>
      <c r="V3" s="1009"/>
      <c r="W3" s="1009"/>
      <c r="X3" s="1009"/>
      <c r="Y3" s="1009"/>
      <c r="Z3" s="1009"/>
      <c r="AA3" s="1009"/>
      <c r="AB3" s="1009"/>
      <c r="AC3" s="1009"/>
      <c r="AD3" s="1009"/>
      <c r="AE3" s="1009"/>
      <c r="AF3" s="1009"/>
      <c r="AG3" s="1010"/>
      <c r="AH3" s="663" t="s">
        <v>362</v>
      </c>
      <c r="AJ3" s="1224" t="s">
        <v>360</v>
      </c>
      <c r="AK3" s="1009"/>
      <c r="AL3" s="1010"/>
      <c r="AM3" s="1223" t="s">
        <v>520</v>
      </c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10"/>
      <c r="BQ3" s="663" t="s">
        <v>362</v>
      </c>
      <c r="BS3" s="1224" t="s">
        <v>360</v>
      </c>
      <c r="BT3" s="1009"/>
      <c r="BU3" s="1010"/>
      <c r="BV3" s="1223" t="s">
        <v>520</v>
      </c>
      <c r="BW3" s="1009"/>
      <c r="BX3" s="1009"/>
      <c r="BY3" s="1009"/>
      <c r="BZ3" s="1009"/>
      <c r="CA3" s="1009"/>
      <c r="CB3" s="1009"/>
      <c r="CC3" s="1009"/>
      <c r="CD3" s="1009"/>
      <c r="CE3" s="1009"/>
      <c r="CF3" s="1009"/>
      <c r="CG3" s="1009"/>
      <c r="CH3" s="1009"/>
      <c r="CI3" s="1009"/>
      <c r="CJ3" s="1009"/>
      <c r="CK3" s="1009"/>
      <c r="CL3" s="1009"/>
      <c r="CM3" s="1009"/>
      <c r="CN3" s="1009"/>
      <c r="CO3" s="1009"/>
      <c r="CP3" s="1009"/>
      <c r="CQ3" s="1009"/>
      <c r="CR3" s="1009"/>
      <c r="CS3" s="1009"/>
      <c r="CT3" s="1009"/>
      <c r="CU3" s="1009"/>
      <c r="CV3" s="1009"/>
      <c r="CW3" s="1009"/>
      <c r="CX3" s="1009"/>
      <c r="CY3" s="1010"/>
      <c r="CZ3" s="663" t="s">
        <v>362</v>
      </c>
      <c r="DB3" s="1224" t="s">
        <v>360</v>
      </c>
      <c r="DC3" s="1009"/>
      <c r="DD3" s="1010"/>
      <c r="DE3" s="1223" t="s">
        <v>520</v>
      </c>
      <c r="DF3" s="1009"/>
      <c r="DG3" s="1009"/>
      <c r="DH3" s="1009"/>
      <c r="DI3" s="1009"/>
      <c r="DJ3" s="1009"/>
      <c r="DK3" s="1009"/>
      <c r="DL3" s="1009"/>
      <c r="DM3" s="1009"/>
      <c r="DN3" s="1009"/>
      <c r="DO3" s="1009"/>
      <c r="DP3" s="1009"/>
      <c r="DQ3" s="1009"/>
      <c r="DR3" s="1009"/>
      <c r="DS3" s="1009"/>
      <c r="DT3" s="1009"/>
      <c r="DU3" s="1009"/>
      <c r="DV3" s="1009"/>
      <c r="DW3" s="1009"/>
      <c r="DX3" s="1009"/>
      <c r="DY3" s="1009"/>
      <c r="DZ3" s="1009"/>
      <c r="EA3" s="1009"/>
      <c r="EB3" s="1009"/>
      <c r="EC3" s="1009"/>
      <c r="ED3" s="1009"/>
      <c r="EE3" s="1009"/>
      <c r="EF3" s="1009"/>
      <c r="EG3" s="1009"/>
      <c r="EH3" s="1010"/>
      <c r="EI3" s="663" t="s">
        <v>362</v>
      </c>
      <c r="EK3" s="1224" t="s">
        <v>360</v>
      </c>
      <c r="EL3" s="1009"/>
      <c r="EM3" s="1010"/>
      <c r="EN3" s="1223" t="s">
        <v>520</v>
      </c>
      <c r="EO3" s="1009"/>
      <c r="EP3" s="1009"/>
      <c r="EQ3" s="1009"/>
      <c r="ER3" s="1009"/>
      <c r="ES3" s="1009"/>
      <c r="ET3" s="1009"/>
      <c r="EU3" s="1009"/>
      <c r="EV3" s="1009"/>
      <c r="EW3" s="1009"/>
      <c r="EX3" s="1009"/>
      <c r="EY3" s="1009"/>
      <c r="EZ3" s="1009"/>
      <c r="FA3" s="1009"/>
      <c r="FB3" s="1009"/>
      <c r="FC3" s="1009"/>
      <c r="FD3" s="1009"/>
      <c r="FE3" s="1009"/>
      <c r="FF3" s="1009"/>
      <c r="FG3" s="1009"/>
      <c r="FH3" s="1009"/>
      <c r="FI3" s="1009"/>
      <c r="FJ3" s="1009"/>
      <c r="FK3" s="1009"/>
      <c r="FL3" s="1009"/>
      <c r="FM3" s="1009"/>
      <c r="FN3" s="1009"/>
      <c r="FO3" s="1009"/>
      <c r="FP3" s="1009"/>
      <c r="FQ3" s="1010"/>
      <c r="FR3" s="663" t="s">
        <v>362</v>
      </c>
      <c r="FT3" s="1224" t="s">
        <v>360</v>
      </c>
      <c r="FU3" s="1009"/>
      <c r="FV3" s="1010"/>
      <c r="FW3" s="1223" t="s">
        <v>284</v>
      </c>
      <c r="FX3" s="1009"/>
      <c r="FY3" s="1009"/>
      <c r="FZ3" s="1009"/>
      <c r="GA3" s="1009"/>
      <c r="GB3" s="1009"/>
      <c r="GC3" s="1009"/>
      <c r="GD3" s="1009"/>
      <c r="GE3" s="1009"/>
      <c r="GF3" s="1009"/>
      <c r="GG3" s="1009"/>
      <c r="GH3" s="1009"/>
      <c r="GI3" s="1009"/>
      <c r="GJ3" s="1009"/>
      <c r="GK3" s="1009"/>
      <c r="GL3" s="1009"/>
      <c r="GM3" s="1009"/>
      <c r="GN3" s="1009"/>
      <c r="GO3" s="1009"/>
      <c r="GP3" s="1009"/>
      <c r="GQ3" s="1009"/>
      <c r="GR3" s="1009"/>
      <c r="GS3" s="1009"/>
      <c r="GT3" s="1009"/>
      <c r="GU3" s="1009"/>
      <c r="GV3" s="1009"/>
      <c r="GW3" s="1009"/>
      <c r="GX3" s="1009"/>
      <c r="GY3" s="1009"/>
      <c r="GZ3" s="1010"/>
      <c r="HA3" s="663" t="s">
        <v>362</v>
      </c>
      <c r="HC3" s="1224" t="s">
        <v>360</v>
      </c>
      <c r="HD3" s="1009"/>
      <c r="HE3" s="1010"/>
      <c r="HF3" s="1223" t="s">
        <v>520</v>
      </c>
      <c r="HG3" s="1009"/>
      <c r="HH3" s="1009"/>
      <c r="HI3" s="1009"/>
      <c r="HJ3" s="1009"/>
      <c r="HK3" s="1009"/>
      <c r="HL3" s="1009"/>
      <c r="HM3" s="1009"/>
      <c r="HN3" s="1009"/>
      <c r="HO3" s="1009"/>
      <c r="HP3" s="1009"/>
      <c r="HQ3" s="1009"/>
      <c r="HR3" s="1009"/>
      <c r="HS3" s="1009"/>
      <c r="HT3" s="1009"/>
      <c r="HU3" s="1009"/>
      <c r="HV3" s="1009"/>
      <c r="HW3" s="1009"/>
      <c r="HX3" s="1009"/>
      <c r="HY3" s="1009"/>
      <c r="HZ3" s="1009"/>
      <c r="IA3" s="1009"/>
      <c r="IB3" s="1009"/>
      <c r="IC3" s="1009"/>
      <c r="ID3" s="1009"/>
      <c r="IE3" s="1009"/>
      <c r="IF3" s="1009"/>
      <c r="IG3" s="1009"/>
      <c r="IH3" s="1009"/>
      <c r="II3" s="1010"/>
      <c r="IJ3" s="663" t="s">
        <v>362</v>
      </c>
    </row>
    <row r="4" spans="1:244" ht="13.8">
      <c r="A4" s="1208"/>
      <c r="B4" s="1009"/>
      <c r="C4" s="1010"/>
      <c r="D4" s="661">
        <v>1</v>
      </c>
      <c r="E4" s="661">
        <v>2</v>
      </c>
      <c r="F4" s="661">
        <v>3</v>
      </c>
      <c r="G4" s="661">
        <v>4</v>
      </c>
      <c r="H4" s="661">
        <v>5</v>
      </c>
      <c r="I4" s="661">
        <v>6</v>
      </c>
      <c r="J4" s="661">
        <v>7</v>
      </c>
      <c r="K4" s="661">
        <v>8</v>
      </c>
      <c r="L4" s="661">
        <v>9</v>
      </c>
      <c r="M4" s="661">
        <v>10</v>
      </c>
      <c r="N4" s="661">
        <v>11</v>
      </c>
      <c r="O4" s="661">
        <v>12</v>
      </c>
      <c r="P4" s="661">
        <v>13</v>
      </c>
      <c r="Q4" s="661">
        <v>14</v>
      </c>
      <c r="R4" s="661">
        <v>15</v>
      </c>
      <c r="S4" s="661">
        <v>16</v>
      </c>
      <c r="T4" s="661">
        <v>17</v>
      </c>
      <c r="U4" s="661">
        <v>18</v>
      </c>
      <c r="V4" s="661">
        <v>19</v>
      </c>
      <c r="W4" s="661">
        <v>20</v>
      </c>
      <c r="X4" s="661">
        <v>21</v>
      </c>
      <c r="Y4" s="661">
        <v>22</v>
      </c>
      <c r="Z4" s="661">
        <v>23</v>
      </c>
      <c r="AA4" s="661">
        <v>24</v>
      </c>
      <c r="AB4" s="661">
        <v>25</v>
      </c>
      <c r="AC4" s="661">
        <v>26</v>
      </c>
      <c r="AD4" s="661">
        <v>27</v>
      </c>
      <c r="AE4" s="661">
        <v>28</v>
      </c>
      <c r="AF4" s="661">
        <v>29</v>
      </c>
      <c r="AG4" s="661">
        <v>30</v>
      </c>
      <c r="AH4" s="661"/>
      <c r="AJ4" s="1208"/>
      <c r="AK4" s="1009"/>
      <c r="AL4" s="1010"/>
      <c r="AM4" s="661">
        <v>1</v>
      </c>
      <c r="AN4" s="661">
        <v>2</v>
      </c>
      <c r="AO4" s="661">
        <v>3</v>
      </c>
      <c r="AP4" s="661">
        <v>4</v>
      </c>
      <c r="AQ4" s="661">
        <v>5</v>
      </c>
      <c r="AR4" s="661">
        <v>6</v>
      </c>
      <c r="AS4" s="661">
        <v>7</v>
      </c>
      <c r="AT4" s="661">
        <v>8</v>
      </c>
      <c r="AU4" s="661">
        <v>9</v>
      </c>
      <c r="AV4" s="661">
        <v>10</v>
      </c>
      <c r="AW4" s="661">
        <v>11</v>
      </c>
      <c r="AX4" s="661">
        <v>12</v>
      </c>
      <c r="AY4" s="661">
        <v>13</v>
      </c>
      <c r="AZ4" s="661">
        <v>14</v>
      </c>
      <c r="BA4" s="661">
        <v>15</v>
      </c>
      <c r="BB4" s="661">
        <v>16</v>
      </c>
      <c r="BC4" s="661">
        <v>17</v>
      </c>
      <c r="BD4" s="661">
        <v>18</v>
      </c>
      <c r="BE4" s="661">
        <v>19</v>
      </c>
      <c r="BF4" s="661">
        <v>20</v>
      </c>
      <c r="BG4" s="661">
        <v>21</v>
      </c>
      <c r="BH4" s="661">
        <v>22</v>
      </c>
      <c r="BI4" s="661">
        <v>23</v>
      </c>
      <c r="BJ4" s="661">
        <v>24</v>
      </c>
      <c r="BK4" s="661">
        <v>25</v>
      </c>
      <c r="BL4" s="661">
        <v>26</v>
      </c>
      <c r="BM4" s="661">
        <v>27</v>
      </c>
      <c r="BN4" s="661">
        <v>28</v>
      </c>
      <c r="BO4" s="661">
        <v>29</v>
      </c>
      <c r="BP4" s="661">
        <v>30</v>
      </c>
      <c r="BQ4" s="661"/>
      <c r="BS4" s="1208"/>
      <c r="BT4" s="1009"/>
      <c r="BU4" s="1010"/>
      <c r="BV4" s="661">
        <v>1</v>
      </c>
      <c r="BW4" s="661">
        <v>2</v>
      </c>
      <c r="BX4" s="661">
        <v>3</v>
      </c>
      <c r="BY4" s="661">
        <v>4</v>
      </c>
      <c r="BZ4" s="661">
        <v>5</v>
      </c>
      <c r="CA4" s="661">
        <v>6</v>
      </c>
      <c r="CB4" s="661">
        <v>7</v>
      </c>
      <c r="CC4" s="661">
        <v>8</v>
      </c>
      <c r="CD4" s="661">
        <v>9</v>
      </c>
      <c r="CE4" s="661">
        <v>10</v>
      </c>
      <c r="CF4" s="661">
        <v>11</v>
      </c>
      <c r="CG4" s="661">
        <v>12</v>
      </c>
      <c r="CH4" s="661">
        <v>13</v>
      </c>
      <c r="CI4" s="661">
        <v>14</v>
      </c>
      <c r="CJ4" s="661">
        <v>15</v>
      </c>
      <c r="CK4" s="661">
        <v>16</v>
      </c>
      <c r="CL4" s="661">
        <v>17</v>
      </c>
      <c r="CM4" s="661">
        <v>18</v>
      </c>
      <c r="CN4" s="661">
        <v>19</v>
      </c>
      <c r="CO4" s="661">
        <v>20</v>
      </c>
      <c r="CP4" s="661">
        <v>21</v>
      </c>
      <c r="CQ4" s="661">
        <v>22</v>
      </c>
      <c r="CR4" s="661">
        <v>23</v>
      </c>
      <c r="CS4" s="661">
        <v>24</v>
      </c>
      <c r="CT4" s="661">
        <v>25</v>
      </c>
      <c r="CU4" s="661">
        <v>26</v>
      </c>
      <c r="CV4" s="661">
        <v>27</v>
      </c>
      <c r="CW4" s="661">
        <v>28</v>
      </c>
      <c r="CX4" s="661">
        <v>29</v>
      </c>
      <c r="CY4" s="661">
        <v>30</v>
      </c>
      <c r="CZ4" s="661"/>
      <c r="DB4" s="1208"/>
      <c r="DC4" s="1009"/>
      <c r="DD4" s="1010"/>
      <c r="DE4" s="661">
        <v>1</v>
      </c>
      <c r="DF4" s="661">
        <v>2</v>
      </c>
      <c r="DG4" s="661">
        <v>3</v>
      </c>
      <c r="DH4" s="661">
        <v>4</v>
      </c>
      <c r="DI4" s="661">
        <v>5</v>
      </c>
      <c r="DJ4" s="661">
        <v>6</v>
      </c>
      <c r="DK4" s="661">
        <v>7</v>
      </c>
      <c r="DL4" s="661">
        <v>8</v>
      </c>
      <c r="DM4" s="661">
        <v>9</v>
      </c>
      <c r="DN4" s="661">
        <v>10</v>
      </c>
      <c r="DO4" s="661">
        <v>11</v>
      </c>
      <c r="DP4" s="661">
        <v>12</v>
      </c>
      <c r="DQ4" s="661">
        <v>13</v>
      </c>
      <c r="DR4" s="661">
        <v>14</v>
      </c>
      <c r="DS4" s="661">
        <v>15</v>
      </c>
      <c r="DT4" s="661">
        <v>16</v>
      </c>
      <c r="DU4" s="661">
        <v>17</v>
      </c>
      <c r="DV4" s="661">
        <v>18</v>
      </c>
      <c r="DW4" s="661">
        <v>19</v>
      </c>
      <c r="DX4" s="661">
        <v>20</v>
      </c>
      <c r="DY4" s="661">
        <v>21</v>
      </c>
      <c r="DZ4" s="661">
        <v>22</v>
      </c>
      <c r="EA4" s="661">
        <v>23</v>
      </c>
      <c r="EB4" s="661">
        <v>24</v>
      </c>
      <c r="EC4" s="661">
        <v>25</v>
      </c>
      <c r="ED4" s="661">
        <v>26</v>
      </c>
      <c r="EE4" s="661">
        <v>27</v>
      </c>
      <c r="EF4" s="661">
        <v>28</v>
      </c>
      <c r="EG4" s="661">
        <v>29</v>
      </c>
      <c r="EH4" s="661">
        <v>30</v>
      </c>
      <c r="EI4" s="661"/>
      <c r="EK4" s="1208"/>
      <c r="EL4" s="1009"/>
      <c r="EM4" s="1010"/>
      <c r="EN4" s="661">
        <v>1</v>
      </c>
      <c r="EO4" s="661">
        <v>2</v>
      </c>
      <c r="EP4" s="661">
        <v>3</v>
      </c>
      <c r="EQ4" s="661">
        <v>4</v>
      </c>
      <c r="ER4" s="661">
        <v>5</v>
      </c>
      <c r="ES4" s="661">
        <v>6</v>
      </c>
      <c r="ET4" s="661">
        <v>7</v>
      </c>
      <c r="EU4" s="661">
        <v>8</v>
      </c>
      <c r="EV4" s="661">
        <v>9</v>
      </c>
      <c r="EW4" s="661">
        <v>10</v>
      </c>
      <c r="EX4" s="661">
        <v>11</v>
      </c>
      <c r="EY4" s="661">
        <v>12</v>
      </c>
      <c r="EZ4" s="661">
        <v>13</v>
      </c>
      <c r="FA4" s="661">
        <v>14</v>
      </c>
      <c r="FB4" s="661">
        <v>15</v>
      </c>
      <c r="FC4" s="661">
        <v>16</v>
      </c>
      <c r="FD4" s="661">
        <v>17</v>
      </c>
      <c r="FE4" s="661">
        <v>18</v>
      </c>
      <c r="FF4" s="661">
        <v>19</v>
      </c>
      <c r="FG4" s="661">
        <v>20</v>
      </c>
      <c r="FH4" s="661">
        <v>21</v>
      </c>
      <c r="FI4" s="661">
        <v>22</v>
      </c>
      <c r="FJ4" s="661">
        <v>23</v>
      </c>
      <c r="FK4" s="661">
        <v>24</v>
      </c>
      <c r="FL4" s="661">
        <v>25</v>
      </c>
      <c r="FM4" s="661">
        <v>26</v>
      </c>
      <c r="FN4" s="661">
        <v>27</v>
      </c>
      <c r="FO4" s="661">
        <v>28</v>
      </c>
      <c r="FP4" s="661">
        <v>29</v>
      </c>
      <c r="FQ4" s="661">
        <v>30</v>
      </c>
      <c r="FR4" s="661"/>
      <c r="FT4" s="1208"/>
      <c r="FU4" s="1009"/>
      <c r="FV4" s="1010"/>
      <c r="FW4" s="661">
        <v>1</v>
      </c>
      <c r="FX4" s="661">
        <v>2</v>
      </c>
      <c r="FY4" s="661">
        <v>3</v>
      </c>
      <c r="FZ4" s="661">
        <v>4</v>
      </c>
      <c r="GA4" s="661">
        <v>5</v>
      </c>
      <c r="GB4" s="661">
        <v>6</v>
      </c>
      <c r="GC4" s="661">
        <v>7</v>
      </c>
      <c r="GD4" s="661">
        <v>8</v>
      </c>
      <c r="GE4" s="661">
        <v>9</v>
      </c>
      <c r="GF4" s="661">
        <v>10</v>
      </c>
      <c r="GG4" s="661">
        <v>11</v>
      </c>
      <c r="GH4" s="661">
        <v>12</v>
      </c>
      <c r="GI4" s="661">
        <v>13</v>
      </c>
      <c r="GJ4" s="661">
        <v>14</v>
      </c>
      <c r="GK4" s="661">
        <v>15</v>
      </c>
      <c r="GL4" s="661">
        <v>16</v>
      </c>
      <c r="GM4" s="661">
        <v>17</v>
      </c>
      <c r="GN4" s="661">
        <v>18</v>
      </c>
      <c r="GO4" s="661">
        <v>19</v>
      </c>
      <c r="GP4" s="661">
        <v>20</v>
      </c>
      <c r="GQ4" s="661">
        <v>21</v>
      </c>
      <c r="GR4" s="661">
        <v>22</v>
      </c>
      <c r="GS4" s="661">
        <v>23</v>
      </c>
      <c r="GT4" s="661">
        <v>24</v>
      </c>
      <c r="GU4" s="661">
        <v>25</v>
      </c>
      <c r="GV4" s="661">
        <v>26</v>
      </c>
      <c r="GW4" s="661">
        <v>27</v>
      </c>
      <c r="GX4" s="661">
        <v>28</v>
      </c>
      <c r="GY4" s="661">
        <v>29</v>
      </c>
      <c r="GZ4" s="661">
        <v>30</v>
      </c>
      <c r="HA4" s="661"/>
      <c r="HC4" s="1208"/>
      <c r="HD4" s="1009"/>
      <c r="HE4" s="1010"/>
      <c r="HF4" s="661">
        <v>1</v>
      </c>
      <c r="HG4" s="661">
        <v>2</v>
      </c>
      <c r="HH4" s="661">
        <v>3</v>
      </c>
      <c r="HI4" s="661">
        <v>4</v>
      </c>
      <c r="HJ4" s="661">
        <v>5</v>
      </c>
      <c r="HK4" s="661">
        <v>6</v>
      </c>
      <c r="HL4" s="661">
        <v>7</v>
      </c>
      <c r="HM4" s="661">
        <v>8</v>
      </c>
      <c r="HN4" s="661">
        <v>9</v>
      </c>
      <c r="HO4" s="661">
        <v>10</v>
      </c>
      <c r="HP4" s="661">
        <v>11</v>
      </c>
      <c r="HQ4" s="661">
        <v>12</v>
      </c>
      <c r="HR4" s="661">
        <v>13</v>
      </c>
      <c r="HS4" s="661">
        <v>14</v>
      </c>
      <c r="HT4" s="661">
        <v>15</v>
      </c>
      <c r="HU4" s="661">
        <v>16</v>
      </c>
      <c r="HV4" s="661">
        <v>17</v>
      </c>
      <c r="HW4" s="661">
        <v>18</v>
      </c>
      <c r="HX4" s="661">
        <v>19</v>
      </c>
      <c r="HY4" s="661">
        <v>20</v>
      </c>
      <c r="HZ4" s="661">
        <v>21</v>
      </c>
      <c r="IA4" s="661">
        <v>22</v>
      </c>
      <c r="IB4" s="661">
        <v>23</v>
      </c>
      <c r="IC4" s="661">
        <v>24</v>
      </c>
      <c r="ID4" s="661">
        <v>25</v>
      </c>
      <c r="IE4" s="661">
        <v>26</v>
      </c>
      <c r="IF4" s="661">
        <v>27</v>
      </c>
      <c r="IG4" s="661">
        <v>28</v>
      </c>
      <c r="IH4" s="661">
        <v>29</v>
      </c>
      <c r="II4" s="661">
        <v>30</v>
      </c>
      <c r="IJ4" s="661"/>
    </row>
    <row r="5" spans="1:244" ht="13.8">
      <c r="A5" s="1208" t="s">
        <v>521</v>
      </c>
      <c r="B5" s="1009"/>
      <c r="C5" s="1010"/>
      <c r="D5" s="661">
        <v>57.05</v>
      </c>
      <c r="E5" s="661">
        <v>69.254000000000005</v>
      </c>
      <c r="F5" s="661">
        <v>87.376000000000005</v>
      </c>
      <c r="G5" s="661">
        <v>78.527000000000001</v>
      </c>
      <c r="H5" s="661">
        <v>124.631</v>
      </c>
      <c r="I5" s="661">
        <v>117.24</v>
      </c>
      <c r="J5" s="661">
        <v>64.251999999999995</v>
      </c>
      <c r="K5" s="661">
        <v>49.984999999999999</v>
      </c>
      <c r="L5" s="661">
        <v>71.427999999999997</v>
      </c>
      <c r="M5" s="661">
        <v>62.311999999999998</v>
      </c>
      <c r="N5" s="661">
        <v>66.341999999999999</v>
      </c>
      <c r="O5" s="661">
        <v>30.518000000000001</v>
      </c>
      <c r="P5" s="661">
        <v>101.86</v>
      </c>
      <c r="Q5" s="661">
        <v>85.533000000000001</v>
      </c>
      <c r="R5" s="661">
        <v>62.677</v>
      </c>
      <c r="S5" s="661">
        <v>99.983999999999995</v>
      </c>
      <c r="T5" s="661">
        <v>55.886000000000003</v>
      </c>
      <c r="U5" s="661">
        <v>43.222999999999999</v>
      </c>
      <c r="V5" s="661">
        <v>138.542</v>
      </c>
      <c r="W5" s="661">
        <v>140.46799999999999</v>
      </c>
      <c r="X5" s="661">
        <v>91.409000000000006</v>
      </c>
      <c r="Y5" s="661">
        <v>105.15900000000001</v>
      </c>
      <c r="Z5" s="661">
        <v>76.254000000000005</v>
      </c>
      <c r="AA5" s="661">
        <v>63.999000000000002</v>
      </c>
      <c r="AB5" s="661">
        <v>61.162999999999997</v>
      </c>
      <c r="AC5" s="664">
        <v>66.736000000000004</v>
      </c>
      <c r="AD5" s="665">
        <v>102.268</v>
      </c>
      <c r="AE5" s="661">
        <v>75.944999999999993</v>
      </c>
      <c r="AF5" s="661">
        <v>61.762999999999998</v>
      </c>
      <c r="AG5" s="661">
        <v>131.68</v>
      </c>
      <c r="AH5" s="661">
        <f>AVERAGE(D5:AG5)</f>
        <v>81.448799999999991</v>
      </c>
      <c r="AJ5" s="1208" t="s">
        <v>521</v>
      </c>
      <c r="AK5" s="1009"/>
      <c r="AL5" s="1010"/>
      <c r="AM5" s="665">
        <v>77.936000000000007</v>
      </c>
      <c r="AN5" s="661">
        <v>46.488</v>
      </c>
      <c r="AO5" s="661">
        <v>79.802999999999997</v>
      </c>
      <c r="AP5" s="661">
        <v>56.972000000000001</v>
      </c>
      <c r="AQ5" s="661">
        <v>116.919</v>
      </c>
      <c r="AR5" s="661">
        <v>131.738</v>
      </c>
      <c r="AS5" s="661">
        <v>76.753</v>
      </c>
      <c r="AT5" s="661">
        <v>133.62299999999999</v>
      </c>
      <c r="AU5" s="661">
        <v>92.852000000000004</v>
      </c>
      <c r="AV5" s="661">
        <v>120.244</v>
      </c>
      <c r="AW5" s="661">
        <v>61.595999999999997</v>
      </c>
      <c r="AX5" s="661">
        <v>92.998999999999995</v>
      </c>
      <c r="AY5" s="661">
        <v>74.340999999999994</v>
      </c>
      <c r="AZ5" s="661">
        <v>62.841000000000001</v>
      </c>
      <c r="BA5" s="661">
        <v>95.724999999999994</v>
      </c>
      <c r="BB5" s="661">
        <v>75.293000000000006</v>
      </c>
      <c r="BC5" s="661">
        <v>79.888999999999996</v>
      </c>
      <c r="BD5" s="661">
        <v>129.31100000000001</v>
      </c>
      <c r="BE5" s="661">
        <v>82.685000000000002</v>
      </c>
      <c r="BF5" s="661">
        <v>73.319000000000003</v>
      </c>
      <c r="BG5" s="661">
        <v>98.135999999999996</v>
      </c>
      <c r="BH5" s="661">
        <v>73.581999999999994</v>
      </c>
      <c r="BI5" s="661">
        <v>93.98</v>
      </c>
      <c r="BJ5" s="661">
        <v>108.577</v>
      </c>
      <c r="BK5" s="661">
        <v>105.93899999999999</v>
      </c>
      <c r="BL5" s="664">
        <v>87.564999999999998</v>
      </c>
      <c r="BM5" s="665">
        <v>55.177</v>
      </c>
      <c r="BN5" s="661">
        <v>89.165999999999997</v>
      </c>
      <c r="BO5" s="661">
        <v>152.08000000000001</v>
      </c>
      <c r="BP5" s="661">
        <v>79.143000000000001</v>
      </c>
      <c r="BQ5" s="665">
        <f>AVERAGE(AM5:BP5)</f>
        <v>90.155733333333302</v>
      </c>
      <c r="BS5" s="1208" t="s">
        <v>521</v>
      </c>
      <c r="BT5" s="1009"/>
      <c r="BU5" s="1010"/>
      <c r="BV5" s="661">
        <v>123.943</v>
      </c>
      <c r="BW5" s="661">
        <v>88.837999999999994</v>
      </c>
      <c r="BX5" s="661">
        <v>44.378999999999998</v>
      </c>
      <c r="BY5" s="661">
        <v>63.195</v>
      </c>
      <c r="BZ5" s="661">
        <v>103.658</v>
      </c>
      <c r="CA5" s="661">
        <v>129.10900000000001</v>
      </c>
      <c r="CB5" s="661">
        <v>87.975999999999999</v>
      </c>
      <c r="CC5" s="661">
        <v>111.96599999999999</v>
      </c>
      <c r="CD5" s="661">
        <v>58.223999999999997</v>
      </c>
      <c r="CE5" s="661">
        <v>99.247</v>
      </c>
      <c r="CF5" s="661">
        <v>52.811</v>
      </c>
      <c r="CG5" s="661">
        <v>79.405000000000001</v>
      </c>
      <c r="CH5" s="661">
        <v>75.213999999999999</v>
      </c>
      <c r="CI5" s="661">
        <v>88.712999999999994</v>
      </c>
      <c r="CJ5" s="661">
        <v>54.478999999999999</v>
      </c>
      <c r="CK5" s="661">
        <v>104.577</v>
      </c>
      <c r="CL5" s="661">
        <v>68.722999999999999</v>
      </c>
      <c r="CM5" s="661">
        <v>113.346</v>
      </c>
      <c r="CN5" s="661">
        <v>136.27000000000001</v>
      </c>
      <c r="CO5" s="661">
        <v>46.896000000000001</v>
      </c>
      <c r="CP5" s="661">
        <v>72.557000000000002</v>
      </c>
      <c r="CQ5" s="661">
        <v>84.676000000000002</v>
      </c>
      <c r="CR5" s="661">
        <v>84.100999999999999</v>
      </c>
      <c r="CS5" s="661">
        <v>63.277999999999999</v>
      </c>
      <c r="CT5" s="661">
        <v>122.35599999999999</v>
      </c>
      <c r="CU5" s="661">
        <v>85.254999999999995</v>
      </c>
      <c r="CV5" s="661">
        <v>84.546999999999997</v>
      </c>
      <c r="CW5" s="661">
        <v>117.334</v>
      </c>
      <c r="CX5" s="661">
        <v>120.188</v>
      </c>
      <c r="CY5" s="661">
        <v>72.048000000000002</v>
      </c>
      <c r="CZ5" s="661">
        <f>AVERAGE(BV5:CY5)</f>
        <v>87.910300000000007</v>
      </c>
      <c r="DB5" s="1208" t="s">
        <v>521</v>
      </c>
      <c r="DC5" s="1009"/>
      <c r="DD5" s="1010"/>
      <c r="DE5" s="661"/>
      <c r="DF5" s="661"/>
      <c r="DG5" s="661"/>
      <c r="DH5" s="661"/>
      <c r="DI5" s="661"/>
      <c r="DJ5" s="661"/>
      <c r="DK5" s="661"/>
      <c r="DL5" s="661"/>
      <c r="DM5" s="661"/>
      <c r="DN5" s="661"/>
      <c r="DO5" s="661"/>
      <c r="DP5" s="661"/>
      <c r="DQ5" s="661"/>
      <c r="DR5" s="661"/>
      <c r="DS5" s="661"/>
      <c r="DT5" s="661"/>
      <c r="DU5" s="661"/>
      <c r="DV5" s="661"/>
      <c r="DW5" s="661"/>
      <c r="DX5" s="661"/>
      <c r="DY5" s="661"/>
      <c r="DZ5" s="661"/>
      <c r="EA5" s="661"/>
      <c r="EB5" s="661"/>
      <c r="EC5" s="661"/>
      <c r="ED5" s="661"/>
      <c r="EE5" s="661"/>
      <c r="EF5" s="661"/>
      <c r="EG5" s="661"/>
      <c r="EH5" s="661"/>
      <c r="EI5" s="661" t="e">
        <f>AVERAGE(DE5:EH5)</f>
        <v>#DIV/0!</v>
      </c>
      <c r="EK5" s="1208" t="s">
        <v>521</v>
      </c>
      <c r="EL5" s="1009"/>
      <c r="EM5" s="1010"/>
      <c r="EN5" s="661"/>
      <c r="EO5" s="661"/>
      <c r="EP5" s="661"/>
      <c r="EQ5" s="661"/>
      <c r="ER5" s="661"/>
      <c r="ES5" s="661"/>
      <c r="ET5" s="661"/>
      <c r="EU5" s="661"/>
      <c r="EV5" s="661"/>
      <c r="EW5" s="661"/>
      <c r="EX5" s="661"/>
      <c r="EY5" s="661"/>
      <c r="EZ5" s="661"/>
      <c r="FA5" s="661"/>
      <c r="FB5" s="661"/>
      <c r="FC5" s="661"/>
      <c r="FD5" s="661"/>
      <c r="FE5" s="661"/>
      <c r="FF5" s="661"/>
      <c r="FG5" s="661"/>
      <c r="FH5" s="661"/>
      <c r="FI5" s="661"/>
      <c r="FJ5" s="661"/>
      <c r="FK5" s="661"/>
      <c r="FL5" s="661"/>
      <c r="FM5" s="661"/>
      <c r="FN5" s="661"/>
      <c r="FO5" s="661"/>
      <c r="FP5" s="661"/>
      <c r="FQ5" s="661"/>
      <c r="FR5" s="661" t="e">
        <f>AVERAGE(EN5:FQ5)</f>
        <v>#DIV/0!</v>
      </c>
      <c r="FT5" s="1208" t="s">
        <v>521</v>
      </c>
      <c r="FU5" s="1009"/>
      <c r="FV5" s="1010"/>
      <c r="FW5" s="661"/>
      <c r="FX5" s="661"/>
      <c r="FY5" s="661"/>
      <c r="FZ5" s="661"/>
      <c r="GA5" s="661"/>
      <c r="GB5" s="661"/>
      <c r="GC5" s="661"/>
      <c r="GD5" s="661"/>
      <c r="GE5" s="661"/>
      <c r="GF5" s="661"/>
      <c r="GG5" s="661"/>
      <c r="GH5" s="661"/>
      <c r="GI5" s="661"/>
      <c r="GJ5" s="661"/>
      <c r="GK5" s="661"/>
      <c r="GL5" s="661"/>
      <c r="GM5" s="661"/>
      <c r="GN5" s="661"/>
      <c r="GO5" s="661"/>
      <c r="GP5" s="661"/>
      <c r="GQ5" s="661"/>
      <c r="GR5" s="661"/>
      <c r="GS5" s="661"/>
      <c r="GT5" s="661"/>
      <c r="GU5" s="661"/>
      <c r="GV5" s="661"/>
      <c r="GW5" s="661"/>
      <c r="GX5" s="661"/>
      <c r="GY5" s="661"/>
      <c r="GZ5" s="661"/>
      <c r="HA5" s="661" t="e">
        <f>AVERAGE(FW5:GZ5)</f>
        <v>#DIV/0!</v>
      </c>
      <c r="HC5" s="1208" t="s">
        <v>521</v>
      </c>
      <c r="HD5" s="1009"/>
      <c r="HE5" s="1010"/>
      <c r="HF5" s="661"/>
      <c r="HG5" s="661"/>
      <c r="HH5" s="661"/>
      <c r="HI5" s="661"/>
      <c r="HJ5" s="661"/>
      <c r="HK5" s="661"/>
      <c r="HL5" s="661"/>
      <c r="HM5" s="661"/>
      <c r="HN5" s="661"/>
      <c r="HO5" s="661"/>
      <c r="HP5" s="661"/>
      <c r="HQ5" s="661"/>
      <c r="HR5" s="661"/>
      <c r="HS5" s="661"/>
      <c r="HT5" s="661"/>
      <c r="HU5" s="661"/>
      <c r="HV5" s="661"/>
      <c r="HW5" s="661"/>
      <c r="HX5" s="661"/>
      <c r="HY5" s="661"/>
      <c r="HZ5" s="661"/>
      <c r="IA5" s="661"/>
      <c r="IB5" s="661"/>
      <c r="IC5" s="661"/>
      <c r="ID5" s="661"/>
      <c r="IE5" s="661"/>
      <c r="IF5" s="661"/>
      <c r="IG5" s="661"/>
      <c r="IH5" s="661"/>
      <c r="II5" s="661"/>
      <c r="IJ5" s="661" t="e">
        <f>AVERAGE(HF5:II5)</f>
        <v>#DIV/0!</v>
      </c>
    </row>
    <row r="6" spans="1:244" ht="13.8">
      <c r="A6" s="1208" t="s">
        <v>522</v>
      </c>
      <c r="B6" s="1009"/>
      <c r="C6" s="1010"/>
      <c r="D6" s="661">
        <v>3.4510000000000001</v>
      </c>
      <c r="E6" s="661">
        <v>3.2490000000000001</v>
      </c>
      <c r="F6" s="661">
        <v>3.1720000000000002</v>
      </c>
      <c r="G6" s="661">
        <v>2.9350000000000001</v>
      </c>
      <c r="H6" s="661">
        <v>3.0339999999999998</v>
      </c>
      <c r="I6" s="661">
        <v>2.8820000000000001</v>
      </c>
      <c r="J6" s="661">
        <v>3</v>
      </c>
      <c r="K6" s="661">
        <v>3.5449999999999999</v>
      </c>
      <c r="L6" s="661">
        <v>3.9319999999999999</v>
      </c>
      <c r="M6" s="661">
        <v>4.1289999999999996</v>
      </c>
      <c r="N6" s="661">
        <v>3.93</v>
      </c>
      <c r="O6" s="661">
        <v>3.3410000000000002</v>
      </c>
      <c r="P6" s="661">
        <v>2.9249999999999998</v>
      </c>
      <c r="Q6" s="661">
        <v>3.6259999999999999</v>
      </c>
      <c r="R6" s="661">
        <v>3.141</v>
      </c>
      <c r="S6" s="661">
        <v>2.9420000000000002</v>
      </c>
      <c r="T6" s="661">
        <v>3.391</v>
      </c>
      <c r="U6" s="661">
        <v>2.8479999999999999</v>
      </c>
      <c r="V6" s="661">
        <v>3.855</v>
      </c>
      <c r="W6" s="661">
        <v>3.629</v>
      </c>
      <c r="X6" s="661">
        <v>2.964</v>
      </c>
      <c r="Y6" s="661">
        <v>3.0619999999999998</v>
      </c>
      <c r="Z6" s="661">
        <v>3.274</v>
      </c>
      <c r="AA6" s="661">
        <v>3.8359999999999999</v>
      </c>
      <c r="AB6" s="661">
        <v>2.8650000000000002</v>
      </c>
      <c r="AC6" s="661">
        <v>3.907</v>
      </c>
      <c r="AD6" s="661">
        <v>2.9289999999999998</v>
      </c>
      <c r="AE6" s="661">
        <v>3.4129999999999998</v>
      </c>
      <c r="AF6" s="661">
        <v>3.1829999999999998</v>
      </c>
      <c r="AG6" s="661">
        <v>2.9169999999999998</v>
      </c>
      <c r="AH6" s="661">
        <f>AVERAGE(D6:AG6)</f>
        <v>3.3102333333333331</v>
      </c>
      <c r="AJ6" s="1208" t="s">
        <v>522</v>
      </c>
      <c r="AK6" s="1009"/>
      <c r="AL6" s="1010"/>
      <c r="AM6" s="661">
        <v>3.9980000000000002</v>
      </c>
      <c r="AN6" s="661">
        <v>2.8370000000000002</v>
      </c>
      <c r="AO6" s="661">
        <v>3.2719999999999998</v>
      </c>
      <c r="AP6" s="661">
        <v>2.6850000000000001</v>
      </c>
      <c r="AQ6" s="661">
        <v>3.891</v>
      </c>
      <c r="AR6" s="661">
        <v>3.4180000000000001</v>
      </c>
      <c r="AS6" s="661">
        <v>2.4980000000000002</v>
      </c>
      <c r="AT6" s="661">
        <v>3.8530000000000002</v>
      </c>
      <c r="AU6" s="661">
        <v>4.3899999999999997</v>
      </c>
      <c r="AV6" s="661">
        <v>3.843</v>
      </c>
      <c r="AW6" s="661">
        <v>4.899</v>
      </c>
      <c r="AX6" s="661">
        <v>2.4940000000000002</v>
      </c>
      <c r="AY6" s="661">
        <v>3.5430000000000001</v>
      </c>
      <c r="AZ6" s="661">
        <v>3.5270000000000001</v>
      </c>
      <c r="BA6" s="661">
        <v>3.9609999999999999</v>
      </c>
      <c r="BB6" s="661">
        <v>3.5739999999999998</v>
      </c>
      <c r="BC6" s="661">
        <v>3.59</v>
      </c>
      <c r="BD6" s="661">
        <v>4.5030000000000001</v>
      </c>
      <c r="BE6" s="661">
        <v>4.5129999999999999</v>
      </c>
      <c r="BF6" s="661">
        <v>4.0529999999999999</v>
      </c>
      <c r="BG6" s="661">
        <v>4.5019999999999998</v>
      </c>
      <c r="BH6" s="661">
        <v>3.2719999999999998</v>
      </c>
      <c r="BI6" s="661">
        <v>3.8620000000000001</v>
      </c>
      <c r="BJ6" s="661">
        <v>2.7509999999999999</v>
      </c>
      <c r="BK6" s="661">
        <v>3.4169999999999998</v>
      </c>
      <c r="BL6" s="661">
        <v>3.2610000000000001</v>
      </c>
      <c r="BM6" s="661">
        <v>3.61</v>
      </c>
      <c r="BN6" s="661">
        <v>4.7569999999999997</v>
      </c>
      <c r="BO6" s="661">
        <v>3.8039999999999998</v>
      </c>
      <c r="BP6" s="661">
        <v>3.4049999999999998</v>
      </c>
      <c r="BQ6" s="661">
        <f>AVERAGE(AM6:BP6)</f>
        <v>3.6661000000000001</v>
      </c>
      <c r="BS6" s="1208" t="s">
        <v>522</v>
      </c>
      <c r="BT6" s="1009"/>
      <c r="BU6" s="1010"/>
      <c r="BV6" s="661">
        <v>3.6059999999999999</v>
      </c>
      <c r="BW6" s="661">
        <v>3.0979999999999999</v>
      </c>
      <c r="BX6" s="661">
        <v>3.7050000000000001</v>
      </c>
      <c r="BY6" s="661">
        <v>3.7040000000000002</v>
      </c>
      <c r="BZ6" s="661">
        <v>3.6509999999999998</v>
      </c>
      <c r="CA6" s="661">
        <v>3.8140000000000001</v>
      </c>
      <c r="CB6" s="661">
        <v>2.8679999999999999</v>
      </c>
      <c r="CC6" s="661">
        <v>2.734</v>
      </c>
      <c r="CD6" s="661">
        <v>3.2559999999999998</v>
      </c>
      <c r="CE6" s="661">
        <v>3.306</v>
      </c>
      <c r="CF6" s="661">
        <v>3.6539999999999999</v>
      </c>
      <c r="CG6" s="661">
        <v>3.137</v>
      </c>
      <c r="CH6" s="661">
        <v>2.9249999999999998</v>
      </c>
      <c r="CI6" s="661">
        <v>3.9609999999999999</v>
      </c>
      <c r="CJ6" s="661">
        <v>3.8319999999999999</v>
      </c>
      <c r="CK6" s="661">
        <v>2.7170000000000001</v>
      </c>
      <c r="CL6" s="661">
        <v>4.5469999999999997</v>
      </c>
      <c r="CM6" s="661">
        <v>3.8370000000000002</v>
      </c>
      <c r="CN6" s="661">
        <v>4.4189999999999996</v>
      </c>
      <c r="CO6" s="661">
        <v>3.5430000000000001</v>
      </c>
      <c r="CP6" s="661">
        <v>3.891</v>
      </c>
      <c r="CQ6" s="661">
        <v>3.6349999999999998</v>
      </c>
      <c r="CR6" s="661">
        <v>3.7749999999999999</v>
      </c>
      <c r="CS6" s="661">
        <v>3.08</v>
      </c>
      <c r="CT6" s="661">
        <v>2.8820000000000001</v>
      </c>
      <c r="CU6" s="661">
        <v>4.3090000000000002</v>
      </c>
      <c r="CV6" s="661">
        <v>4.6749999999999998</v>
      </c>
      <c r="CW6" s="661">
        <v>4.3819999999999997</v>
      </c>
      <c r="CX6" s="661">
        <v>3.718</v>
      </c>
      <c r="CY6" s="661">
        <v>3.3820000000000001</v>
      </c>
      <c r="CZ6" s="661">
        <f>AVERAGE(BV6:CY6)</f>
        <v>3.6014333333333344</v>
      </c>
      <c r="DB6" s="1208" t="s">
        <v>522</v>
      </c>
      <c r="DC6" s="1009"/>
      <c r="DD6" s="1010"/>
      <c r="DE6" s="661"/>
      <c r="DF6" s="661"/>
      <c r="DG6" s="661"/>
      <c r="DH6" s="661"/>
      <c r="DI6" s="661"/>
      <c r="DJ6" s="661"/>
      <c r="DK6" s="661"/>
      <c r="DL6" s="661"/>
      <c r="DM6" s="661"/>
      <c r="DN6" s="661"/>
      <c r="DO6" s="661"/>
      <c r="DP6" s="661"/>
      <c r="DQ6" s="661"/>
      <c r="DR6" s="661"/>
      <c r="DS6" s="661"/>
      <c r="DT6" s="661"/>
      <c r="DU6" s="661"/>
      <c r="DV6" s="661"/>
      <c r="DW6" s="661"/>
      <c r="DX6" s="661"/>
      <c r="DY6" s="661"/>
      <c r="DZ6" s="661"/>
      <c r="EA6" s="661"/>
      <c r="EB6" s="661"/>
      <c r="EC6" s="661"/>
      <c r="ED6" s="661"/>
      <c r="EE6" s="661"/>
      <c r="EF6" s="661"/>
      <c r="EG6" s="661"/>
      <c r="EH6" s="661"/>
      <c r="EI6" s="661" t="e">
        <f>AVERAGE(DE6:EH6)</f>
        <v>#DIV/0!</v>
      </c>
      <c r="EK6" s="1208" t="s">
        <v>522</v>
      </c>
      <c r="EL6" s="1009"/>
      <c r="EM6" s="1010"/>
      <c r="EN6" s="661"/>
      <c r="EO6" s="661"/>
      <c r="EP6" s="661"/>
      <c r="EQ6" s="661"/>
      <c r="ER6" s="661"/>
      <c r="ES6" s="661"/>
      <c r="ET6" s="661"/>
      <c r="EU6" s="661"/>
      <c r="EV6" s="661"/>
      <c r="EW6" s="661"/>
      <c r="EX6" s="661"/>
      <c r="EY6" s="661"/>
      <c r="EZ6" s="661"/>
      <c r="FA6" s="661"/>
      <c r="FB6" s="661"/>
      <c r="FC6" s="661"/>
      <c r="FD6" s="661"/>
      <c r="FE6" s="661"/>
      <c r="FF6" s="661"/>
      <c r="FG6" s="661"/>
      <c r="FH6" s="661"/>
      <c r="FI6" s="661"/>
      <c r="FJ6" s="661"/>
      <c r="FK6" s="661"/>
      <c r="FL6" s="661"/>
      <c r="FM6" s="661"/>
      <c r="FN6" s="661"/>
      <c r="FO6" s="661"/>
      <c r="FP6" s="661"/>
      <c r="FQ6" s="661"/>
      <c r="FR6" s="661" t="e">
        <f>AVERAGE(EN6:FQ6)</f>
        <v>#DIV/0!</v>
      </c>
      <c r="FT6" s="1208" t="s">
        <v>522</v>
      </c>
      <c r="FU6" s="1009"/>
      <c r="FV6" s="1010"/>
      <c r="FW6" s="661"/>
      <c r="FX6" s="661"/>
      <c r="FY6" s="661"/>
      <c r="FZ6" s="661"/>
      <c r="GA6" s="661"/>
      <c r="GB6" s="661"/>
      <c r="GC6" s="661"/>
      <c r="GD6" s="661"/>
      <c r="GE6" s="661"/>
      <c r="GF6" s="661"/>
      <c r="GG6" s="661"/>
      <c r="GH6" s="661"/>
      <c r="GI6" s="661"/>
      <c r="GJ6" s="661"/>
      <c r="GK6" s="661"/>
      <c r="GL6" s="661"/>
      <c r="GM6" s="661"/>
      <c r="GN6" s="661"/>
      <c r="GO6" s="661"/>
      <c r="GP6" s="661"/>
      <c r="GQ6" s="661"/>
      <c r="GR6" s="661"/>
      <c r="GS6" s="661"/>
      <c r="GT6" s="661"/>
      <c r="GU6" s="661"/>
      <c r="GV6" s="661"/>
      <c r="GW6" s="661"/>
      <c r="GX6" s="661"/>
      <c r="GY6" s="661"/>
      <c r="GZ6" s="661"/>
      <c r="HA6" s="661" t="e">
        <f>AVERAGE(FW6:GZ6)</f>
        <v>#DIV/0!</v>
      </c>
      <c r="HC6" s="1208" t="s">
        <v>522</v>
      </c>
      <c r="HD6" s="1009"/>
      <c r="HE6" s="1010"/>
      <c r="HF6" s="661"/>
      <c r="HG6" s="661"/>
      <c r="HH6" s="661"/>
      <c r="HI6" s="661"/>
      <c r="HJ6" s="661"/>
      <c r="HK6" s="661"/>
      <c r="HL6" s="661"/>
      <c r="HM6" s="661"/>
      <c r="HN6" s="661"/>
      <c r="HO6" s="661"/>
      <c r="HP6" s="661"/>
      <c r="HQ6" s="661"/>
      <c r="HR6" s="661"/>
      <c r="HS6" s="661"/>
      <c r="HT6" s="661"/>
      <c r="HU6" s="661"/>
      <c r="HV6" s="661"/>
      <c r="HW6" s="661"/>
      <c r="HX6" s="661"/>
      <c r="HY6" s="661"/>
      <c r="HZ6" s="661"/>
      <c r="IA6" s="661"/>
      <c r="IB6" s="661"/>
      <c r="IC6" s="661"/>
      <c r="ID6" s="661"/>
      <c r="IE6" s="661"/>
      <c r="IF6" s="661"/>
      <c r="IG6" s="661"/>
      <c r="IH6" s="661"/>
      <c r="II6" s="661"/>
      <c r="IJ6" s="661" t="e">
        <f>AVERAGE(HF6:II6)</f>
        <v>#DIV/0!</v>
      </c>
    </row>
    <row r="7" spans="1:244" ht="13.8">
      <c r="A7" s="1208" t="s">
        <v>523</v>
      </c>
      <c r="B7" s="1009"/>
      <c r="C7" s="1010"/>
      <c r="D7" s="661">
        <f t="shared" ref="D7:AH7" si="0">3.14*D6*((D6/2)+D5)</f>
        <v>636.89954656999998</v>
      </c>
      <c r="E7" s="661">
        <f t="shared" si="0"/>
        <v>723.09253401000001</v>
      </c>
      <c r="F7" s="661">
        <f t="shared" si="0"/>
        <v>886.06863696000016</v>
      </c>
      <c r="G7" s="661">
        <f t="shared" si="0"/>
        <v>737.22131255000011</v>
      </c>
      <c r="H7" s="661">
        <f t="shared" si="0"/>
        <v>1201.7817204799999</v>
      </c>
      <c r="I7" s="661">
        <f t="shared" si="0"/>
        <v>1074.0013358800002</v>
      </c>
      <c r="J7" s="661">
        <f t="shared" si="0"/>
        <v>619.38383999999996</v>
      </c>
      <c r="K7" s="661">
        <f t="shared" si="0"/>
        <v>576.12825974999998</v>
      </c>
      <c r="L7" s="661">
        <f t="shared" si="0"/>
        <v>906.15755311999987</v>
      </c>
      <c r="M7" s="661">
        <f t="shared" si="0"/>
        <v>834.64518508999981</v>
      </c>
      <c r="N7" s="661">
        <f t="shared" si="0"/>
        <v>842.92204140000013</v>
      </c>
      <c r="O7" s="661">
        <f t="shared" si="0"/>
        <v>337.68118449000002</v>
      </c>
      <c r="P7" s="661">
        <f t="shared" si="0"/>
        <v>948.96550124999999</v>
      </c>
      <c r="Q7" s="661">
        <f t="shared" si="0"/>
        <v>994.49011144000008</v>
      </c>
      <c r="R7" s="661">
        <f t="shared" si="0"/>
        <v>633.65638815000011</v>
      </c>
      <c r="S7" s="661">
        <f t="shared" si="0"/>
        <v>937.22911540000007</v>
      </c>
      <c r="T7" s="661">
        <f t="shared" si="0"/>
        <v>613.11284081000008</v>
      </c>
      <c r="U7" s="661">
        <f t="shared" si="0"/>
        <v>399.26561983999994</v>
      </c>
      <c r="V7" s="661">
        <f t="shared" si="0"/>
        <v>1700.3411566500004</v>
      </c>
      <c r="W7" s="661">
        <f t="shared" si="0"/>
        <v>1621.31762445</v>
      </c>
      <c r="X7" s="661">
        <f t="shared" si="0"/>
        <v>864.53282136000007</v>
      </c>
      <c r="Y7" s="661">
        <f t="shared" si="0"/>
        <v>1025.7902092000002</v>
      </c>
      <c r="Z7" s="661">
        <f t="shared" si="0"/>
        <v>800.74752076000004</v>
      </c>
      <c r="AA7" s="661">
        <f t="shared" si="0"/>
        <v>793.97290168000006</v>
      </c>
      <c r="AB7" s="661">
        <f t="shared" si="0"/>
        <v>563.11537754999995</v>
      </c>
      <c r="AC7" s="661">
        <f t="shared" si="0"/>
        <v>842.68141221000019</v>
      </c>
      <c r="AD7" s="661">
        <f t="shared" si="0"/>
        <v>954.03402645000006</v>
      </c>
      <c r="AE7" s="661">
        <f t="shared" si="0"/>
        <v>832.17714823000006</v>
      </c>
      <c r="AF7" s="661">
        <f t="shared" si="0"/>
        <v>633.20415278999997</v>
      </c>
      <c r="AG7" s="661">
        <f t="shared" si="0"/>
        <v>1219.4661141300001</v>
      </c>
      <c r="AH7" s="661">
        <f t="shared" si="0"/>
        <v>863.79313495294434</v>
      </c>
      <c r="AJ7" s="1208" t="s">
        <v>523</v>
      </c>
      <c r="AK7" s="1009"/>
      <c r="AL7" s="1010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1"/>
      <c r="BQ7" s="661"/>
      <c r="BS7" s="1208" t="s">
        <v>523</v>
      </c>
      <c r="BT7" s="1009"/>
      <c r="BU7" s="1010"/>
      <c r="BV7" s="661"/>
      <c r="BW7" s="661"/>
      <c r="BX7" s="661"/>
      <c r="BY7" s="661"/>
      <c r="BZ7" s="661"/>
      <c r="CA7" s="661"/>
      <c r="CB7" s="661"/>
      <c r="CC7" s="661"/>
      <c r="CD7" s="661"/>
      <c r="CE7" s="661"/>
      <c r="CF7" s="661"/>
      <c r="CG7" s="661"/>
      <c r="CH7" s="661"/>
      <c r="CI7" s="661"/>
      <c r="CJ7" s="661"/>
      <c r="CK7" s="661"/>
      <c r="CL7" s="661"/>
      <c r="CM7" s="661"/>
      <c r="CN7" s="661"/>
      <c r="CO7" s="661"/>
      <c r="CP7" s="661"/>
      <c r="CQ7" s="661"/>
      <c r="CR7" s="661"/>
      <c r="CS7" s="661"/>
      <c r="CT7" s="661"/>
      <c r="CU7" s="661"/>
      <c r="CV7" s="661"/>
      <c r="CW7" s="661"/>
      <c r="CX7" s="661"/>
      <c r="CY7" s="661"/>
      <c r="CZ7" s="661"/>
      <c r="DB7" s="1208" t="s">
        <v>523</v>
      </c>
      <c r="DC7" s="1009"/>
      <c r="DD7" s="1010"/>
      <c r="DE7" s="661"/>
      <c r="DF7" s="661"/>
      <c r="DG7" s="661"/>
      <c r="DH7" s="661"/>
      <c r="DI7" s="661"/>
      <c r="DJ7" s="661"/>
      <c r="DK7" s="661"/>
      <c r="DL7" s="661"/>
      <c r="DM7" s="661"/>
      <c r="DN7" s="661"/>
      <c r="DO7" s="661"/>
      <c r="DP7" s="661"/>
      <c r="DQ7" s="661"/>
      <c r="DR7" s="661"/>
      <c r="DS7" s="661"/>
      <c r="DT7" s="661"/>
      <c r="DU7" s="661"/>
      <c r="DV7" s="661"/>
      <c r="DW7" s="661"/>
      <c r="DX7" s="661"/>
      <c r="DY7" s="661"/>
      <c r="DZ7" s="661"/>
      <c r="EA7" s="661"/>
      <c r="EB7" s="661"/>
      <c r="EC7" s="661"/>
      <c r="ED7" s="661"/>
      <c r="EE7" s="661"/>
      <c r="EF7" s="661"/>
      <c r="EG7" s="661"/>
      <c r="EH7" s="661"/>
      <c r="EI7" s="661"/>
      <c r="EK7" s="1208" t="s">
        <v>523</v>
      </c>
      <c r="EL7" s="1009"/>
      <c r="EM7" s="1010"/>
      <c r="EN7" s="661"/>
      <c r="EO7" s="661"/>
      <c r="EP7" s="661"/>
      <c r="EQ7" s="661"/>
      <c r="ER7" s="661"/>
      <c r="ES7" s="661"/>
      <c r="ET7" s="661"/>
      <c r="EU7" s="661"/>
      <c r="EV7" s="661"/>
      <c r="EW7" s="661"/>
      <c r="EX7" s="661"/>
      <c r="EY7" s="661"/>
      <c r="EZ7" s="661"/>
      <c r="FA7" s="661"/>
      <c r="FB7" s="661"/>
      <c r="FC7" s="661"/>
      <c r="FD7" s="661"/>
      <c r="FE7" s="661"/>
      <c r="FF7" s="661"/>
      <c r="FG7" s="661"/>
      <c r="FH7" s="661"/>
      <c r="FI7" s="661"/>
      <c r="FJ7" s="661"/>
      <c r="FK7" s="661"/>
      <c r="FL7" s="661"/>
      <c r="FM7" s="661"/>
      <c r="FN7" s="661"/>
      <c r="FO7" s="661"/>
      <c r="FP7" s="661"/>
      <c r="FQ7" s="661"/>
      <c r="FR7" s="661"/>
      <c r="FT7" s="1208" t="s">
        <v>523</v>
      </c>
      <c r="FU7" s="1009"/>
      <c r="FV7" s="1010"/>
      <c r="FW7" s="661"/>
      <c r="FX7" s="661"/>
      <c r="FY7" s="661"/>
      <c r="FZ7" s="661"/>
      <c r="GA7" s="661"/>
      <c r="GB7" s="661"/>
      <c r="GC7" s="661"/>
      <c r="GD7" s="661"/>
      <c r="GE7" s="661"/>
      <c r="GF7" s="661"/>
      <c r="GG7" s="661"/>
      <c r="GH7" s="661"/>
      <c r="GI7" s="661"/>
      <c r="GJ7" s="661"/>
      <c r="GK7" s="661"/>
      <c r="GL7" s="661"/>
      <c r="GM7" s="661"/>
      <c r="GN7" s="661"/>
      <c r="GO7" s="661"/>
      <c r="GP7" s="661"/>
      <c r="GQ7" s="661"/>
      <c r="GR7" s="661"/>
      <c r="GS7" s="661"/>
      <c r="GT7" s="661"/>
      <c r="GU7" s="661"/>
      <c r="GV7" s="661"/>
      <c r="GW7" s="661"/>
      <c r="GX7" s="661"/>
      <c r="GY7" s="661"/>
      <c r="GZ7" s="661"/>
      <c r="HA7" s="661"/>
      <c r="HC7" s="1208" t="s">
        <v>523</v>
      </c>
      <c r="HD7" s="1009"/>
      <c r="HE7" s="1010"/>
      <c r="HF7" s="661"/>
      <c r="HG7" s="661"/>
      <c r="HH7" s="661"/>
      <c r="HI7" s="661"/>
      <c r="HJ7" s="661"/>
      <c r="HK7" s="661"/>
      <c r="HL7" s="661"/>
      <c r="HM7" s="661"/>
      <c r="HN7" s="661"/>
      <c r="HO7" s="661"/>
      <c r="HP7" s="661"/>
      <c r="HQ7" s="661"/>
      <c r="HR7" s="661"/>
      <c r="HS7" s="661"/>
      <c r="HT7" s="661"/>
      <c r="HU7" s="661"/>
      <c r="HV7" s="661"/>
      <c r="HW7" s="661"/>
      <c r="HX7" s="661"/>
      <c r="HY7" s="661"/>
      <c r="HZ7" s="661"/>
      <c r="IA7" s="661"/>
      <c r="IB7" s="661"/>
      <c r="IC7" s="661"/>
      <c r="ID7" s="661"/>
      <c r="IE7" s="661"/>
      <c r="IF7" s="661"/>
      <c r="IG7" s="661"/>
      <c r="IH7" s="661"/>
      <c r="II7" s="661"/>
      <c r="IJ7" s="661"/>
    </row>
    <row r="8" spans="1:244" ht="13.8">
      <c r="A8" s="1208" t="s">
        <v>524</v>
      </c>
      <c r="B8" s="1009"/>
      <c r="C8" s="1010"/>
      <c r="D8" s="661">
        <f t="shared" ref="D8:AH8" si="1">(3.14/4)*(D6^2)*D5</f>
        <v>533.35359173425002</v>
      </c>
      <c r="E8" s="661">
        <f t="shared" si="1"/>
        <v>573.87055520439014</v>
      </c>
      <c r="F8" s="661">
        <f t="shared" si="1"/>
        <v>690.1256564134402</v>
      </c>
      <c r="G8" s="661">
        <f t="shared" si="1"/>
        <v>531.01265856137502</v>
      </c>
      <c r="H8" s="661">
        <f t="shared" si="1"/>
        <v>900.5895209872599</v>
      </c>
      <c r="I8" s="661">
        <f t="shared" si="1"/>
        <v>764.4224258616</v>
      </c>
      <c r="J8" s="661">
        <f t="shared" si="1"/>
        <v>453.94038</v>
      </c>
      <c r="K8" s="661">
        <f t="shared" si="1"/>
        <v>493.10775453062502</v>
      </c>
      <c r="L8" s="661">
        <f t="shared" si="1"/>
        <v>866.89233909151994</v>
      </c>
      <c r="M8" s="661">
        <f t="shared" si="1"/>
        <v>833.93291062371986</v>
      </c>
      <c r="N8" s="661">
        <f t="shared" si="1"/>
        <v>804.34676130300011</v>
      </c>
      <c r="O8" s="661">
        <f t="shared" si="1"/>
        <v>267.41063587303006</v>
      </c>
      <c r="P8" s="661">
        <f t="shared" si="1"/>
        <v>684.10863056249991</v>
      </c>
      <c r="Q8" s="661">
        <f t="shared" si="1"/>
        <v>882.79316315777987</v>
      </c>
      <c r="R8" s="661">
        <f t="shared" si="1"/>
        <v>485.415601398045</v>
      </c>
      <c r="S8" s="661">
        <f t="shared" si="1"/>
        <v>679.33736262816001</v>
      </c>
      <c r="T8" s="661">
        <f t="shared" si="1"/>
        <v>504.46177389931006</v>
      </c>
      <c r="U8" s="661">
        <f t="shared" si="1"/>
        <v>275.21020483071999</v>
      </c>
      <c r="V8" s="661">
        <f t="shared" si="1"/>
        <v>1616.2177585567499</v>
      </c>
      <c r="W8" s="661">
        <f t="shared" si="1"/>
        <v>1452.18180861058</v>
      </c>
      <c r="X8" s="661">
        <f t="shared" si="1"/>
        <v>630.3982708202401</v>
      </c>
      <c r="Y8" s="661">
        <f t="shared" si="1"/>
        <v>773.97418766885994</v>
      </c>
      <c r="Z8" s="661">
        <f t="shared" si="1"/>
        <v>641.63735072364</v>
      </c>
      <c r="AA8" s="661">
        <f t="shared" si="1"/>
        <v>739.26482384664007</v>
      </c>
      <c r="AB8" s="661">
        <f t="shared" si="1"/>
        <v>394.10113755487498</v>
      </c>
      <c r="AC8" s="661">
        <f t="shared" si="1"/>
        <v>799.6807682962401</v>
      </c>
      <c r="AD8" s="661">
        <f t="shared" si="1"/>
        <v>688.72867151557989</v>
      </c>
      <c r="AE8" s="661">
        <f t="shared" si="1"/>
        <v>694.45069957342491</v>
      </c>
      <c r="AF8" s="661">
        <f t="shared" si="1"/>
        <v>491.21465675899492</v>
      </c>
      <c r="AG8" s="661">
        <f t="shared" si="1"/>
        <v>879.55364526319988</v>
      </c>
      <c r="AH8" s="661">
        <f t="shared" si="1"/>
        <v>700.60230548825507</v>
      </c>
      <c r="AJ8" s="1208" t="s">
        <v>524</v>
      </c>
      <c r="AK8" s="1009"/>
      <c r="AL8" s="1010"/>
      <c r="AM8" s="661"/>
      <c r="AN8" s="661"/>
      <c r="AO8" s="661"/>
      <c r="AP8" s="661"/>
      <c r="AQ8" s="661"/>
      <c r="AR8" s="661"/>
      <c r="AS8" s="661"/>
      <c r="AT8" s="661"/>
      <c r="AU8" s="661"/>
      <c r="AV8" s="661"/>
      <c r="AW8" s="661"/>
      <c r="AX8" s="661"/>
      <c r="AY8" s="661"/>
      <c r="AZ8" s="661"/>
      <c r="BA8" s="661"/>
      <c r="BB8" s="661"/>
      <c r="BC8" s="661"/>
      <c r="BD8" s="661"/>
      <c r="BE8" s="661"/>
      <c r="BF8" s="661"/>
      <c r="BG8" s="661"/>
      <c r="BH8" s="661"/>
      <c r="BI8" s="661"/>
      <c r="BJ8" s="661"/>
      <c r="BK8" s="661"/>
      <c r="BL8" s="661"/>
      <c r="BM8" s="661"/>
      <c r="BN8" s="661"/>
      <c r="BO8" s="661"/>
      <c r="BP8" s="661"/>
      <c r="BQ8" s="661"/>
      <c r="BS8" s="1208" t="s">
        <v>524</v>
      </c>
      <c r="BT8" s="1009"/>
      <c r="BU8" s="1010"/>
      <c r="BV8" s="661"/>
      <c r="BW8" s="661"/>
      <c r="BX8" s="661"/>
      <c r="BY8" s="661"/>
      <c r="BZ8" s="661"/>
      <c r="CA8" s="661"/>
      <c r="CB8" s="661"/>
      <c r="CC8" s="661"/>
      <c r="CD8" s="661"/>
      <c r="CE8" s="661"/>
      <c r="CF8" s="661"/>
      <c r="CG8" s="661"/>
      <c r="CH8" s="661"/>
      <c r="CI8" s="661"/>
      <c r="CJ8" s="661"/>
      <c r="CK8" s="661"/>
      <c r="CL8" s="661"/>
      <c r="CM8" s="661"/>
      <c r="CN8" s="661"/>
      <c r="CO8" s="661"/>
      <c r="CP8" s="661"/>
      <c r="CQ8" s="661"/>
      <c r="CR8" s="661"/>
      <c r="CS8" s="661"/>
      <c r="CT8" s="661"/>
      <c r="CU8" s="661"/>
      <c r="CV8" s="661"/>
      <c r="CW8" s="661"/>
      <c r="CX8" s="661"/>
      <c r="CY8" s="661"/>
      <c r="CZ8" s="661"/>
      <c r="DB8" s="1208" t="s">
        <v>524</v>
      </c>
      <c r="DC8" s="1009"/>
      <c r="DD8" s="1010"/>
      <c r="DE8" s="661"/>
      <c r="DF8" s="661"/>
      <c r="DG8" s="661"/>
      <c r="DH8" s="661"/>
      <c r="DI8" s="661"/>
      <c r="DJ8" s="661"/>
      <c r="DK8" s="661"/>
      <c r="DL8" s="661"/>
      <c r="DM8" s="661"/>
      <c r="DN8" s="661"/>
      <c r="DO8" s="661"/>
      <c r="DP8" s="661"/>
      <c r="DQ8" s="661"/>
      <c r="DR8" s="661"/>
      <c r="DS8" s="661"/>
      <c r="DT8" s="661"/>
      <c r="DU8" s="661"/>
      <c r="DV8" s="661"/>
      <c r="DW8" s="661"/>
      <c r="DX8" s="661"/>
      <c r="DY8" s="661"/>
      <c r="DZ8" s="661"/>
      <c r="EA8" s="661"/>
      <c r="EB8" s="661"/>
      <c r="EC8" s="661"/>
      <c r="ED8" s="661"/>
      <c r="EE8" s="661"/>
      <c r="EF8" s="661"/>
      <c r="EG8" s="661"/>
      <c r="EH8" s="661"/>
      <c r="EI8" s="661"/>
      <c r="EK8" s="1208" t="s">
        <v>524</v>
      </c>
      <c r="EL8" s="1009"/>
      <c r="EM8" s="1010"/>
      <c r="EN8" s="661"/>
      <c r="EO8" s="661"/>
      <c r="EP8" s="661"/>
      <c r="EQ8" s="661"/>
      <c r="ER8" s="661"/>
      <c r="ES8" s="661"/>
      <c r="ET8" s="661"/>
      <c r="EU8" s="661"/>
      <c r="EV8" s="661"/>
      <c r="EW8" s="661"/>
      <c r="EX8" s="661"/>
      <c r="EY8" s="661"/>
      <c r="EZ8" s="661"/>
      <c r="FA8" s="661"/>
      <c r="FB8" s="661"/>
      <c r="FC8" s="661"/>
      <c r="FD8" s="661"/>
      <c r="FE8" s="661"/>
      <c r="FF8" s="661"/>
      <c r="FG8" s="661"/>
      <c r="FH8" s="661"/>
      <c r="FI8" s="661"/>
      <c r="FJ8" s="661"/>
      <c r="FK8" s="661"/>
      <c r="FL8" s="661"/>
      <c r="FM8" s="661"/>
      <c r="FN8" s="661"/>
      <c r="FO8" s="661"/>
      <c r="FP8" s="661"/>
      <c r="FQ8" s="661"/>
      <c r="FR8" s="661"/>
      <c r="FT8" s="1208" t="s">
        <v>524</v>
      </c>
      <c r="FU8" s="1009"/>
      <c r="FV8" s="1010"/>
      <c r="FW8" s="661"/>
      <c r="FX8" s="661"/>
      <c r="FY8" s="661"/>
      <c r="FZ8" s="661"/>
      <c r="GA8" s="661"/>
      <c r="GB8" s="661"/>
      <c r="GC8" s="661"/>
      <c r="GD8" s="661"/>
      <c r="GE8" s="661"/>
      <c r="GF8" s="661"/>
      <c r="GG8" s="661"/>
      <c r="GH8" s="661"/>
      <c r="GI8" s="661"/>
      <c r="GJ8" s="661"/>
      <c r="GK8" s="661"/>
      <c r="GL8" s="661"/>
      <c r="GM8" s="661"/>
      <c r="GN8" s="661"/>
      <c r="GO8" s="661"/>
      <c r="GP8" s="661"/>
      <c r="GQ8" s="661"/>
      <c r="GR8" s="661"/>
      <c r="GS8" s="661"/>
      <c r="GT8" s="661"/>
      <c r="GU8" s="661"/>
      <c r="GV8" s="661"/>
      <c r="GW8" s="661"/>
      <c r="GX8" s="661"/>
      <c r="GY8" s="661"/>
      <c r="GZ8" s="661"/>
      <c r="HA8" s="661"/>
      <c r="HC8" s="1208" t="s">
        <v>524</v>
      </c>
      <c r="HD8" s="1009"/>
      <c r="HE8" s="1010"/>
      <c r="HF8" s="661"/>
      <c r="HG8" s="661"/>
      <c r="HH8" s="661"/>
      <c r="HI8" s="661"/>
      <c r="HJ8" s="661"/>
      <c r="HK8" s="661"/>
      <c r="HL8" s="661"/>
      <c r="HM8" s="661"/>
      <c r="HN8" s="661"/>
      <c r="HO8" s="661"/>
      <c r="HP8" s="661"/>
      <c r="HQ8" s="661"/>
      <c r="HR8" s="661"/>
      <c r="HS8" s="661"/>
      <c r="HT8" s="661"/>
      <c r="HU8" s="661"/>
      <c r="HV8" s="661"/>
      <c r="HW8" s="661"/>
      <c r="HX8" s="661"/>
      <c r="HY8" s="661"/>
      <c r="HZ8" s="661"/>
      <c r="IA8" s="661"/>
      <c r="IB8" s="661"/>
      <c r="IC8" s="661"/>
      <c r="ID8" s="661"/>
      <c r="IE8" s="661"/>
      <c r="IF8" s="661"/>
      <c r="IG8" s="661"/>
      <c r="IH8" s="661"/>
      <c r="II8" s="661"/>
      <c r="IJ8" s="661"/>
    </row>
    <row r="9" spans="1:244" ht="13.8">
      <c r="A9" s="1227"/>
      <c r="B9" s="995"/>
      <c r="C9" s="995"/>
      <c r="D9" s="995"/>
      <c r="E9" s="995"/>
      <c r="F9" s="995"/>
      <c r="G9" s="995"/>
      <c r="H9" s="995"/>
      <c r="I9" s="995"/>
      <c r="J9" s="995"/>
      <c r="K9" s="995"/>
      <c r="L9" s="995"/>
      <c r="M9" s="995"/>
      <c r="N9" s="995"/>
      <c r="O9" s="995"/>
      <c r="P9" s="995"/>
      <c r="Q9" s="995"/>
      <c r="R9" s="995"/>
      <c r="S9" s="995"/>
      <c r="T9" s="995"/>
      <c r="U9" s="995"/>
      <c r="V9" s="995"/>
      <c r="W9" s="995"/>
      <c r="X9" s="995"/>
      <c r="Y9" s="995"/>
      <c r="Z9" s="995"/>
      <c r="AA9" s="995"/>
      <c r="AB9" s="995"/>
      <c r="AC9" s="995"/>
      <c r="AD9" s="995"/>
      <c r="AE9" s="995"/>
      <c r="AF9" s="995"/>
      <c r="AG9" s="995"/>
      <c r="AH9" s="995"/>
      <c r="AI9" s="995"/>
      <c r="AJ9" s="995"/>
      <c r="AK9" s="995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995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995"/>
      <c r="BL9" s="995"/>
      <c r="BM9" s="995"/>
      <c r="BN9" s="995"/>
      <c r="BO9" s="995"/>
      <c r="BP9" s="995"/>
      <c r="BQ9" s="995"/>
      <c r="BR9" s="995"/>
      <c r="BS9" s="995"/>
      <c r="BT9" s="995"/>
      <c r="BU9" s="995"/>
      <c r="BV9" s="995"/>
      <c r="BW9" s="995"/>
      <c r="BX9" s="995"/>
      <c r="BY9" s="995"/>
      <c r="BZ9" s="995"/>
      <c r="CA9" s="995"/>
      <c r="CB9" s="995"/>
      <c r="CC9" s="995"/>
      <c r="CD9" s="995"/>
      <c r="CE9" s="995"/>
      <c r="CF9" s="995"/>
      <c r="CG9" s="995"/>
      <c r="CH9" s="995"/>
      <c r="CI9" s="995"/>
      <c r="CJ9" s="995"/>
      <c r="CK9" s="995"/>
      <c r="CL9" s="995"/>
      <c r="CM9" s="995"/>
      <c r="CN9" s="995"/>
      <c r="CO9" s="995"/>
      <c r="CP9" s="995"/>
      <c r="CQ9" s="995"/>
      <c r="CR9" s="995"/>
      <c r="CS9" s="995"/>
      <c r="CT9" s="995"/>
      <c r="CU9" s="995"/>
      <c r="CV9" s="995"/>
      <c r="CW9" s="995"/>
      <c r="CX9" s="995"/>
      <c r="CY9" s="995"/>
      <c r="CZ9" s="995"/>
      <c r="DB9" s="667"/>
      <c r="DC9" s="667"/>
      <c r="DD9" s="667"/>
      <c r="DE9" s="667"/>
      <c r="DF9" s="667"/>
      <c r="DG9" s="667"/>
      <c r="DH9" s="667"/>
      <c r="DI9" s="667"/>
      <c r="DJ9" s="667"/>
      <c r="DK9" s="667"/>
      <c r="DL9" s="667"/>
      <c r="DM9" s="667"/>
      <c r="DN9" s="667"/>
      <c r="DO9" s="667"/>
      <c r="DP9" s="667"/>
      <c r="DQ9" s="667"/>
      <c r="DR9" s="667"/>
      <c r="DS9" s="667"/>
      <c r="DT9" s="667"/>
      <c r="DU9" s="667"/>
      <c r="DV9" s="667"/>
      <c r="DW9" s="667"/>
      <c r="DX9" s="667"/>
      <c r="DY9" s="667"/>
      <c r="DZ9" s="667"/>
      <c r="EA9" s="667"/>
      <c r="EB9" s="667"/>
      <c r="EC9" s="667"/>
      <c r="ED9" s="667"/>
      <c r="EE9" s="667"/>
      <c r="EF9" s="667"/>
      <c r="EG9" s="667"/>
      <c r="EH9" s="667"/>
      <c r="EI9" s="667"/>
      <c r="EK9" s="667"/>
      <c r="EL9" s="667"/>
      <c r="EM9" s="667"/>
      <c r="EN9" s="667"/>
      <c r="EO9" s="667"/>
      <c r="EP9" s="667"/>
      <c r="EQ9" s="667"/>
      <c r="ER9" s="667"/>
      <c r="ES9" s="667"/>
      <c r="ET9" s="667"/>
      <c r="EU9" s="667"/>
      <c r="EV9" s="667"/>
      <c r="EW9" s="667"/>
      <c r="EX9" s="667"/>
      <c r="EY9" s="667"/>
      <c r="EZ9" s="667"/>
      <c r="FA9" s="667"/>
      <c r="FB9" s="667"/>
      <c r="FC9" s="667"/>
      <c r="FD9" s="667"/>
      <c r="FE9" s="667"/>
      <c r="FF9" s="667"/>
      <c r="FG9" s="667"/>
      <c r="FH9" s="667"/>
      <c r="FI9" s="667"/>
      <c r="FJ9" s="667"/>
      <c r="FK9" s="667"/>
      <c r="FL9" s="667"/>
      <c r="FM9" s="667"/>
      <c r="FN9" s="667"/>
      <c r="FO9" s="667"/>
      <c r="FP9" s="667"/>
      <c r="FQ9" s="667"/>
      <c r="FR9" s="667"/>
      <c r="FT9" s="667"/>
      <c r="FU9" s="667"/>
      <c r="FV9" s="667"/>
      <c r="FW9" s="667"/>
      <c r="FX9" s="667"/>
      <c r="FY9" s="667"/>
      <c r="FZ9" s="667"/>
      <c r="GA9" s="667"/>
      <c r="GB9" s="667"/>
      <c r="GC9" s="667"/>
      <c r="GD9" s="667"/>
      <c r="GE9" s="667"/>
      <c r="GF9" s="667"/>
      <c r="GG9" s="667"/>
      <c r="GH9" s="667"/>
      <c r="GI9" s="667"/>
      <c r="GJ9" s="667"/>
      <c r="GK9" s="667"/>
      <c r="GL9" s="667"/>
      <c r="GM9" s="667"/>
      <c r="GN9" s="667"/>
      <c r="GO9" s="667"/>
      <c r="GP9" s="667"/>
      <c r="GQ9" s="667"/>
      <c r="GR9" s="667"/>
      <c r="GS9" s="667"/>
      <c r="GT9" s="667"/>
      <c r="GU9" s="667"/>
      <c r="GV9" s="667"/>
      <c r="GW9" s="667"/>
      <c r="GX9" s="667"/>
      <c r="GY9" s="667"/>
      <c r="GZ9" s="667"/>
      <c r="HA9" s="667"/>
      <c r="HC9" s="667"/>
      <c r="HD9" s="667"/>
      <c r="HE9" s="667"/>
      <c r="HF9" s="667"/>
      <c r="HG9" s="667"/>
      <c r="HH9" s="667"/>
      <c r="HI9" s="667"/>
      <c r="HJ9" s="667"/>
      <c r="HK9" s="667"/>
      <c r="HL9" s="667"/>
      <c r="HM9" s="667"/>
      <c r="HN9" s="667"/>
      <c r="HO9" s="667"/>
      <c r="HP9" s="667"/>
      <c r="HQ9" s="667"/>
      <c r="HR9" s="667"/>
      <c r="HS9" s="667"/>
      <c r="HT9" s="667"/>
      <c r="HU9" s="667"/>
      <c r="HV9" s="667"/>
      <c r="HW9" s="667"/>
      <c r="HX9" s="667"/>
      <c r="HY9" s="667"/>
      <c r="HZ9" s="667"/>
      <c r="IA9" s="667"/>
      <c r="IB9" s="667"/>
      <c r="IC9" s="667"/>
      <c r="ID9" s="667"/>
      <c r="IE9" s="667"/>
      <c r="IF9" s="667"/>
      <c r="IG9" s="667"/>
      <c r="IH9" s="667"/>
      <c r="II9" s="667"/>
      <c r="IJ9" s="667"/>
    </row>
    <row r="10" spans="1:244" ht="13.8">
      <c r="A10" s="1224" t="s">
        <v>360</v>
      </c>
      <c r="B10" s="1009"/>
      <c r="C10" s="1010"/>
      <c r="D10" s="1223" t="s">
        <v>208</v>
      </c>
      <c r="E10" s="1009"/>
      <c r="F10" s="1009"/>
      <c r="G10" s="1009"/>
      <c r="H10" s="1009"/>
      <c r="I10" s="1009"/>
      <c r="J10" s="1009"/>
      <c r="K10" s="1009"/>
      <c r="L10" s="1009"/>
      <c r="M10" s="1009"/>
      <c r="N10" s="1009"/>
      <c r="O10" s="1009"/>
      <c r="P10" s="1009"/>
      <c r="Q10" s="1009"/>
      <c r="R10" s="1009"/>
      <c r="S10" s="1009"/>
      <c r="T10" s="1009"/>
      <c r="U10" s="1009"/>
      <c r="V10" s="1009"/>
      <c r="W10" s="1009"/>
      <c r="X10" s="1009"/>
      <c r="Y10" s="1009"/>
      <c r="Z10" s="1009"/>
      <c r="AA10" s="1009"/>
      <c r="AB10" s="1009"/>
      <c r="AC10" s="1009"/>
      <c r="AD10" s="1009"/>
      <c r="AE10" s="1009"/>
      <c r="AF10" s="1009"/>
      <c r="AG10" s="1010"/>
      <c r="AH10" s="663" t="s">
        <v>362</v>
      </c>
      <c r="AJ10" s="1224" t="s">
        <v>360</v>
      </c>
      <c r="AK10" s="1009"/>
      <c r="AL10" s="1010"/>
      <c r="AM10" s="1223" t="s">
        <v>208</v>
      </c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10"/>
      <c r="BQ10" s="663" t="s">
        <v>362</v>
      </c>
      <c r="BS10" s="1224" t="s">
        <v>360</v>
      </c>
      <c r="BT10" s="1009"/>
      <c r="BU10" s="1010"/>
      <c r="BV10" s="1223" t="s">
        <v>208</v>
      </c>
      <c r="BW10" s="1009"/>
      <c r="BX10" s="1009"/>
      <c r="BY10" s="1009"/>
      <c r="BZ10" s="1009"/>
      <c r="CA10" s="1009"/>
      <c r="CB10" s="1009"/>
      <c r="CC10" s="1009"/>
      <c r="CD10" s="1009"/>
      <c r="CE10" s="1009"/>
      <c r="CF10" s="1009"/>
      <c r="CG10" s="1009"/>
      <c r="CH10" s="1009"/>
      <c r="CI10" s="1009"/>
      <c r="CJ10" s="1009"/>
      <c r="CK10" s="1009"/>
      <c r="CL10" s="1009"/>
      <c r="CM10" s="1009"/>
      <c r="CN10" s="1009"/>
      <c r="CO10" s="1009"/>
      <c r="CP10" s="1009"/>
      <c r="CQ10" s="1009"/>
      <c r="CR10" s="1009"/>
      <c r="CS10" s="1009"/>
      <c r="CT10" s="1009"/>
      <c r="CU10" s="1009"/>
      <c r="CV10" s="1009"/>
      <c r="CW10" s="1009"/>
      <c r="CX10" s="1009"/>
      <c r="CY10" s="1010"/>
      <c r="CZ10" s="663" t="s">
        <v>362</v>
      </c>
      <c r="DB10" s="1224" t="s">
        <v>360</v>
      </c>
      <c r="DC10" s="1009"/>
      <c r="DD10" s="1010"/>
      <c r="DE10" s="1223" t="s">
        <v>208</v>
      </c>
      <c r="DF10" s="1009"/>
      <c r="DG10" s="1009"/>
      <c r="DH10" s="1009"/>
      <c r="DI10" s="1009"/>
      <c r="DJ10" s="1009"/>
      <c r="DK10" s="1009"/>
      <c r="DL10" s="1009"/>
      <c r="DM10" s="1009"/>
      <c r="DN10" s="1009"/>
      <c r="DO10" s="1009"/>
      <c r="DP10" s="1009"/>
      <c r="DQ10" s="1009"/>
      <c r="DR10" s="1009"/>
      <c r="DS10" s="1009"/>
      <c r="DT10" s="1009"/>
      <c r="DU10" s="1009"/>
      <c r="DV10" s="1009"/>
      <c r="DW10" s="1009"/>
      <c r="DX10" s="1009"/>
      <c r="DY10" s="1009"/>
      <c r="DZ10" s="1009"/>
      <c r="EA10" s="1009"/>
      <c r="EB10" s="1009"/>
      <c r="EC10" s="1009"/>
      <c r="ED10" s="1009"/>
      <c r="EE10" s="1009"/>
      <c r="EF10" s="1009"/>
      <c r="EG10" s="1009"/>
      <c r="EH10" s="1010"/>
      <c r="EI10" s="663" t="s">
        <v>362</v>
      </c>
      <c r="EK10" s="1224" t="s">
        <v>360</v>
      </c>
      <c r="EL10" s="1009"/>
      <c r="EM10" s="1010"/>
      <c r="EN10" s="1223" t="s">
        <v>208</v>
      </c>
      <c r="EO10" s="1009"/>
      <c r="EP10" s="1009"/>
      <c r="EQ10" s="1009"/>
      <c r="ER10" s="1009"/>
      <c r="ES10" s="1009"/>
      <c r="ET10" s="1009"/>
      <c r="EU10" s="1009"/>
      <c r="EV10" s="1009"/>
      <c r="EW10" s="1009"/>
      <c r="EX10" s="1009"/>
      <c r="EY10" s="1009"/>
      <c r="EZ10" s="1009"/>
      <c r="FA10" s="1009"/>
      <c r="FB10" s="1009"/>
      <c r="FC10" s="1009"/>
      <c r="FD10" s="1009"/>
      <c r="FE10" s="1009"/>
      <c r="FF10" s="1009"/>
      <c r="FG10" s="1009"/>
      <c r="FH10" s="1009"/>
      <c r="FI10" s="1009"/>
      <c r="FJ10" s="1009"/>
      <c r="FK10" s="1009"/>
      <c r="FL10" s="1009"/>
      <c r="FM10" s="1009"/>
      <c r="FN10" s="1009"/>
      <c r="FO10" s="1009"/>
      <c r="FP10" s="1009"/>
      <c r="FQ10" s="1010"/>
      <c r="FR10" s="663" t="s">
        <v>362</v>
      </c>
      <c r="FT10" s="1224" t="s">
        <v>360</v>
      </c>
      <c r="FU10" s="1009"/>
      <c r="FV10" s="1010"/>
      <c r="FW10" s="1223" t="s">
        <v>208</v>
      </c>
      <c r="FX10" s="1009"/>
      <c r="FY10" s="1009"/>
      <c r="FZ10" s="1009"/>
      <c r="GA10" s="1009"/>
      <c r="GB10" s="1009"/>
      <c r="GC10" s="1009"/>
      <c r="GD10" s="1009"/>
      <c r="GE10" s="1009"/>
      <c r="GF10" s="1009"/>
      <c r="GG10" s="1009"/>
      <c r="GH10" s="1009"/>
      <c r="GI10" s="1009"/>
      <c r="GJ10" s="1009"/>
      <c r="GK10" s="1009"/>
      <c r="GL10" s="1009"/>
      <c r="GM10" s="1009"/>
      <c r="GN10" s="1009"/>
      <c r="GO10" s="1009"/>
      <c r="GP10" s="1009"/>
      <c r="GQ10" s="1009"/>
      <c r="GR10" s="1009"/>
      <c r="GS10" s="1009"/>
      <c r="GT10" s="1009"/>
      <c r="GU10" s="1009"/>
      <c r="GV10" s="1009"/>
      <c r="GW10" s="1009"/>
      <c r="GX10" s="1009"/>
      <c r="GY10" s="1009"/>
      <c r="GZ10" s="1010"/>
      <c r="HA10" s="663" t="s">
        <v>362</v>
      </c>
      <c r="HC10" s="1224" t="s">
        <v>360</v>
      </c>
      <c r="HD10" s="1009"/>
      <c r="HE10" s="1010"/>
      <c r="HF10" s="1223" t="s">
        <v>208</v>
      </c>
      <c r="HG10" s="1009"/>
      <c r="HH10" s="1009"/>
      <c r="HI10" s="1009"/>
      <c r="HJ10" s="1009"/>
      <c r="HK10" s="1009"/>
      <c r="HL10" s="1009"/>
      <c r="HM10" s="1009"/>
      <c r="HN10" s="1009"/>
      <c r="HO10" s="1009"/>
      <c r="HP10" s="1009"/>
      <c r="HQ10" s="1009"/>
      <c r="HR10" s="1009"/>
      <c r="HS10" s="1009"/>
      <c r="HT10" s="1009"/>
      <c r="HU10" s="1009"/>
      <c r="HV10" s="1009"/>
      <c r="HW10" s="1009"/>
      <c r="HX10" s="1009"/>
      <c r="HY10" s="1009"/>
      <c r="HZ10" s="1009"/>
      <c r="IA10" s="1009"/>
      <c r="IB10" s="1009"/>
      <c r="IC10" s="1009"/>
      <c r="ID10" s="1009"/>
      <c r="IE10" s="1009"/>
      <c r="IF10" s="1009"/>
      <c r="IG10" s="1009"/>
      <c r="IH10" s="1009"/>
      <c r="II10" s="1010"/>
      <c r="IJ10" s="663" t="s">
        <v>362</v>
      </c>
    </row>
    <row r="11" spans="1:244" ht="13.8">
      <c r="A11" s="1208"/>
      <c r="B11" s="1009"/>
      <c r="C11" s="1010"/>
      <c r="D11" s="661">
        <v>1</v>
      </c>
      <c r="E11" s="661">
        <v>2</v>
      </c>
      <c r="F11" s="661">
        <v>3</v>
      </c>
      <c r="G11" s="661">
        <v>4</v>
      </c>
      <c r="H11" s="661">
        <v>5</v>
      </c>
      <c r="I11" s="661">
        <v>6</v>
      </c>
      <c r="J11" s="661">
        <v>7</v>
      </c>
      <c r="K11" s="661">
        <v>8</v>
      </c>
      <c r="L11" s="661">
        <v>9</v>
      </c>
      <c r="M11" s="661">
        <v>10</v>
      </c>
      <c r="N11" s="661">
        <v>11</v>
      </c>
      <c r="O11" s="661">
        <v>12</v>
      </c>
      <c r="P11" s="661">
        <v>13</v>
      </c>
      <c r="Q11" s="661">
        <v>14</v>
      </c>
      <c r="R11" s="661">
        <v>15</v>
      </c>
      <c r="S11" s="661">
        <v>16</v>
      </c>
      <c r="T11" s="661">
        <v>17</v>
      </c>
      <c r="U11" s="661">
        <v>18</v>
      </c>
      <c r="V11" s="661">
        <v>19</v>
      </c>
      <c r="W11" s="661">
        <v>20</v>
      </c>
      <c r="X11" s="661">
        <v>21</v>
      </c>
      <c r="Y11" s="661">
        <v>22</v>
      </c>
      <c r="Z11" s="661">
        <v>23</v>
      </c>
      <c r="AA11" s="661">
        <v>24</v>
      </c>
      <c r="AB11" s="661">
        <v>25</v>
      </c>
      <c r="AC11" s="661">
        <v>26</v>
      </c>
      <c r="AD11" s="661">
        <v>27</v>
      </c>
      <c r="AE11" s="661">
        <v>28</v>
      </c>
      <c r="AF11" s="661">
        <v>29</v>
      </c>
      <c r="AG11" s="661">
        <v>30</v>
      </c>
      <c r="AH11" s="661"/>
      <c r="AJ11" s="1208"/>
      <c r="AK11" s="1009"/>
      <c r="AL11" s="1010"/>
      <c r="AM11" s="661">
        <v>1</v>
      </c>
      <c r="AN11" s="661">
        <v>2</v>
      </c>
      <c r="AO11" s="661">
        <v>3</v>
      </c>
      <c r="AP11" s="661">
        <v>4</v>
      </c>
      <c r="AQ11" s="661">
        <v>5</v>
      </c>
      <c r="AR11" s="661">
        <v>6</v>
      </c>
      <c r="AS11" s="661">
        <v>7</v>
      </c>
      <c r="AT11" s="661">
        <v>8</v>
      </c>
      <c r="AU11" s="661">
        <v>9</v>
      </c>
      <c r="AV11" s="661">
        <v>10</v>
      </c>
      <c r="AW11" s="661">
        <v>11</v>
      </c>
      <c r="AX11" s="661">
        <v>12</v>
      </c>
      <c r="AY11" s="661">
        <v>13</v>
      </c>
      <c r="AZ11" s="661">
        <v>14</v>
      </c>
      <c r="BA11" s="661">
        <v>15</v>
      </c>
      <c r="BB11" s="661">
        <v>16</v>
      </c>
      <c r="BC11" s="661">
        <v>17</v>
      </c>
      <c r="BD11" s="661">
        <v>18</v>
      </c>
      <c r="BE11" s="661">
        <v>19</v>
      </c>
      <c r="BF11" s="661">
        <v>20</v>
      </c>
      <c r="BG11" s="661">
        <v>21</v>
      </c>
      <c r="BH11" s="661">
        <v>22</v>
      </c>
      <c r="BI11" s="661">
        <v>23</v>
      </c>
      <c r="BJ11" s="661">
        <v>24</v>
      </c>
      <c r="BK11" s="661">
        <v>25</v>
      </c>
      <c r="BL11" s="661">
        <v>26</v>
      </c>
      <c r="BM11" s="661">
        <v>27</v>
      </c>
      <c r="BN11" s="661">
        <v>28</v>
      </c>
      <c r="BO11" s="661">
        <v>29</v>
      </c>
      <c r="BP11" s="661">
        <v>30</v>
      </c>
      <c r="BQ11" s="661"/>
      <c r="BS11" s="1208"/>
      <c r="BT11" s="1009"/>
      <c r="BU11" s="1010"/>
      <c r="BV11" s="661">
        <v>1</v>
      </c>
      <c r="BW11" s="661">
        <v>2</v>
      </c>
      <c r="BX11" s="661">
        <v>3</v>
      </c>
      <c r="BY11" s="661">
        <v>4</v>
      </c>
      <c r="BZ11" s="661">
        <v>5</v>
      </c>
      <c r="CA11" s="661">
        <v>6</v>
      </c>
      <c r="CB11" s="661">
        <v>7</v>
      </c>
      <c r="CC11" s="661">
        <v>8</v>
      </c>
      <c r="CD11" s="661">
        <v>9</v>
      </c>
      <c r="CE11" s="661">
        <v>10</v>
      </c>
      <c r="CF11" s="661">
        <v>11</v>
      </c>
      <c r="CG11" s="661">
        <v>12</v>
      </c>
      <c r="CH11" s="661">
        <v>13</v>
      </c>
      <c r="CI11" s="661">
        <v>14</v>
      </c>
      <c r="CJ11" s="661">
        <v>15</v>
      </c>
      <c r="CK11" s="661">
        <v>16</v>
      </c>
      <c r="CL11" s="661">
        <v>17</v>
      </c>
      <c r="CM11" s="661">
        <v>18</v>
      </c>
      <c r="CN11" s="661">
        <v>19</v>
      </c>
      <c r="CO11" s="661">
        <v>20</v>
      </c>
      <c r="CP11" s="661">
        <v>21</v>
      </c>
      <c r="CQ11" s="661">
        <v>22</v>
      </c>
      <c r="CR11" s="661">
        <v>23</v>
      </c>
      <c r="CS11" s="661">
        <v>24</v>
      </c>
      <c r="CT11" s="661">
        <v>25</v>
      </c>
      <c r="CU11" s="661">
        <v>26</v>
      </c>
      <c r="CV11" s="661">
        <v>27</v>
      </c>
      <c r="CW11" s="661">
        <v>28</v>
      </c>
      <c r="CX11" s="661">
        <v>29</v>
      </c>
      <c r="CY11" s="661">
        <v>30</v>
      </c>
      <c r="CZ11" s="661"/>
      <c r="DB11" s="1208"/>
      <c r="DC11" s="1009"/>
      <c r="DD11" s="1010"/>
      <c r="DE11" s="661">
        <v>1</v>
      </c>
      <c r="DF11" s="661">
        <v>2</v>
      </c>
      <c r="DG11" s="661">
        <v>3</v>
      </c>
      <c r="DH11" s="661">
        <v>4</v>
      </c>
      <c r="DI11" s="661">
        <v>5</v>
      </c>
      <c r="DJ11" s="661">
        <v>6</v>
      </c>
      <c r="DK11" s="661">
        <v>7</v>
      </c>
      <c r="DL11" s="661">
        <v>8</v>
      </c>
      <c r="DM11" s="661">
        <v>9</v>
      </c>
      <c r="DN11" s="661">
        <v>10</v>
      </c>
      <c r="DO11" s="661">
        <v>11</v>
      </c>
      <c r="DP11" s="661">
        <v>12</v>
      </c>
      <c r="DQ11" s="661">
        <v>13</v>
      </c>
      <c r="DR11" s="661">
        <v>14</v>
      </c>
      <c r="DS11" s="661">
        <v>15</v>
      </c>
      <c r="DT11" s="661">
        <v>16</v>
      </c>
      <c r="DU11" s="661">
        <v>17</v>
      </c>
      <c r="DV11" s="661">
        <v>18</v>
      </c>
      <c r="DW11" s="661">
        <v>19</v>
      </c>
      <c r="DX11" s="661">
        <v>20</v>
      </c>
      <c r="DY11" s="661">
        <v>21</v>
      </c>
      <c r="DZ11" s="661">
        <v>22</v>
      </c>
      <c r="EA11" s="661">
        <v>23</v>
      </c>
      <c r="EB11" s="661">
        <v>24</v>
      </c>
      <c r="EC11" s="661">
        <v>25</v>
      </c>
      <c r="ED11" s="661">
        <v>26</v>
      </c>
      <c r="EE11" s="661">
        <v>27</v>
      </c>
      <c r="EF11" s="661">
        <v>28</v>
      </c>
      <c r="EG11" s="661">
        <v>29</v>
      </c>
      <c r="EH11" s="661">
        <v>30</v>
      </c>
      <c r="EI11" s="661"/>
      <c r="EK11" s="1208"/>
      <c r="EL11" s="1009"/>
      <c r="EM11" s="1010"/>
      <c r="EN11" s="661">
        <v>1</v>
      </c>
      <c r="EO11" s="661">
        <v>2</v>
      </c>
      <c r="EP11" s="661">
        <v>3</v>
      </c>
      <c r="EQ11" s="661">
        <v>4</v>
      </c>
      <c r="ER11" s="661">
        <v>5</v>
      </c>
      <c r="ES11" s="661">
        <v>6</v>
      </c>
      <c r="ET11" s="661">
        <v>7</v>
      </c>
      <c r="EU11" s="661">
        <v>8</v>
      </c>
      <c r="EV11" s="661">
        <v>9</v>
      </c>
      <c r="EW11" s="661">
        <v>10</v>
      </c>
      <c r="EX11" s="661">
        <v>11</v>
      </c>
      <c r="EY11" s="661">
        <v>12</v>
      </c>
      <c r="EZ11" s="661">
        <v>13</v>
      </c>
      <c r="FA11" s="661">
        <v>14</v>
      </c>
      <c r="FB11" s="661">
        <v>15</v>
      </c>
      <c r="FC11" s="661">
        <v>16</v>
      </c>
      <c r="FD11" s="661">
        <v>17</v>
      </c>
      <c r="FE11" s="661">
        <v>18</v>
      </c>
      <c r="FF11" s="661">
        <v>19</v>
      </c>
      <c r="FG11" s="661">
        <v>20</v>
      </c>
      <c r="FH11" s="661">
        <v>21</v>
      </c>
      <c r="FI11" s="661">
        <v>22</v>
      </c>
      <c r="FJ11" s="661">
        <v>23</v>
      </c>
      <c r="FK11" s="661">
        <v>24</v>
      </c>
      <c r="FL11" s="661">
        <v>25</v>
      </c>
      <c r="FM11" s="661">
        <v>26</v>
      </c>
      <c r="FN11" s="661">
        <v>27</v>
      </c>
      <c r="FO11" s="661">
        <v>28</v>
      </c>
      <c r="FP11" s="661">
        <v>29</v>
      </c>
      <c r="FQ11" s="661">
        <v>30</v>
      </c>
      <c r="FR11" s="661"/>
      <c r="FT11" s="1208"/>
      <c r="FU11" s="1009"/>
      <c r="FV11" s="1010"/>
      <c r="FW11" s="661">
        <v>1</v>
      </c>
      <c r="FX11" s="661">
        <v>2</v>
      </c>
      <c r="FY11" s="661">
        <v>3</v>
      </c>
      <c r="FZ11" s="661">
        <v>4</v>
      </c>
      <c r="GA11" s="661">
        <v>5</v>
      </c>
      <c r="GB11" s="661">
        <v>6</v>
      </c>
      <c r="GC11" s="661">
        <v>7</v>
      </c>
      <c r="GD11" s="661">
        <v>8</v>
      </c>
      <c r="GE11" s="661">
        <v>9</v>
      </c>
      <c r="GF11" s="661">
        <v>10</v>
      </c>
      <c r="GG11" s="661">
        <v>11</v>
      </c>
      <c r="GH11" s="661">
        <v>12</v>
      </c>
      <c r="GI11" s="661">
        <v>13</v>
      </c>
      <c r="GJ11" s="661">
        <v>14</v>
      </c>
      <c r="GK11" s="661">
        <v>15</v>
      </c>
      <c r="GL11" s="661">
        <v>16</v>
      </c>
      <c r="GM11" s="661">
        <v>17</v>
      </c>
      <c r="GN11" s="661">
        <v>18</v>
      </c>
      <c r="GO11" s="661">
        <v>19</v>
      </c>
      <c r="GP11" s="661">
        <v>20</v>
      </c>
      <c r="GQ11" s="661">
        <v>21</v>
      </c>
      <c r="GR11" s="661">
        <v>22</v>
      </c>
      <c r="GS11" s="661">
        <v>23</v>
      </c>
      <c r="GT11" s="661">
        <v>24</v>
      </c>
      <c r="GU11" s="661">
        <v>25</v>
      </c>
      <c r="GV11" s="661">
        <v>26</v>
      </c>
      <c r="GW11" s="661">
        <v>27</v>
      </c>
      <c r="GX11" s="661">
        <v>28</v>
      </c>
      <c r="GY11" s="661">
        <v>29</v>
      </c>
      <c r="GZ11" s="661">
        <v>30</v>
      </c>
      <c r="HA11" s="661"/>
      <c r="HC11" s="1208"/>
      <c r="HD11" s="1009"/>
      <c r="HE11" s="1010"/>
      <c r="HF11" s="661">
        <v>1</v>
      </c>
      <c r="HG11" s="661">
        <v>2</v>
      </c>
      <c r="HH11" s="661">
        <v>3</v>
      </c>
      <c r="HI11" s="661">
        <v>4</v>
      </c>
      <c r="HJ11" s="661">
        <v>5</v>
      </c>
      <c r="HK11" s="661">
        <v>6</v>
      </c>
      <c r="HL11" s="661">
        <v>7</v>
      </c>
      <c r="HM11" s="661">
        <v>8</v>
      </c>
      <c r="HN11" s="661">
        <v>9</v>
      </c>
      <c r="HO11" s="661">
        <v>10</v>
      </c>
      <c r="HP11" s="661">
        <v>11</v>
      </c>
      <c r="HQ11" s="661">
        <v>12</v>
      </c>
      <c r="HR11" s="661">
        <v>13</v>
      </c>
      <c r="HS11" s="661">
        <v>14</v>
      </c>
      <c r="HT11" s="661">
        <v>15</v>
      </c>
      <c r="HU11" s="661">
        <v>16</v>
      </c>
      <c r="HV11" s="661">
        <v>17</v>
      </c>
      <c r="HW11" s="661">
        <v>18</v>
      </c>
      <c r="HX11" s="661">
        <v>19</v>
      </c>
      <c r="HY11" s="661">
        <v>20</v>
      </c>
      <c r="HZ11" s="661">
        <v>21</v>
      </c>
      <c r="IA11" s="661">
        <v>22</v>
      </c>
      <c r="IB11" s="661">
        <v>23</v>
      </c>
      <c r="IC11" s="661">
        <v>24</v>
      </c>
      <c r="ID11" s="661">
        <v>25</v>
      </c>
      <c r="IE11" s="661">
        <v>26</v>
      </c>
      <c r="IF11" s="661">
        <v>27</v>
      </c>
      <c r="IG11" s="661">
        <v>28</v>
      </c>
      <c r="IH11" s="661">
        <v>29</v>
      </c>
      <c r="II11" s="661">
        <v>30</v>
      </c>
      <c r="IJ11" s="661"/>
    </row>
    <row r="12" spans="1:244" ht="13.8">
      <c r="A12" s="1208" t="s">
        <v>521</v>
      </c>
      <c r="B12" s="1009"/>
      <c r="C12" s="1010"/>
      <c r="D12" s="661">
        <v>61.567</v>
      </c>
      <c r="E12" s="661">
        <v>52.716999999999999</v>
      </c>
      <c r="F12" s="661">
        <v>39.954000000000001</v>
      </c>
      <c r="G12" s="661">
        <v>28.244</v>
      </c>
      <c r="H12" s="661">
        <v>44.942999999999998</v>
      </c>
      <c r="I12" s="661">
        <v>55.250999999999998</v>
      </c>
      <c r="J12" s="661">
        <v>46.790999999999997</v>
      </c>
      <c r="K12" s="661">
        <v>19.396999999999998</v>
      </c>
      <c r="L12" s="661">
        <v>39.908000000000001</v>
      </c>
      <c r="M12" s="661">
        <v>94.152000000000001</v>
      </c>
      <c r="N12" s="661">
        <v>70.072999999999993</v>
      </c>
      <c r="O12" s="661">
        <v>37.42</v>
      </c>
      <c r="P12" s="661">
        <v>150.625</v>
      </c>
      <c r="Q12" s="661">
        <v>45.085999999999999</v>
      </c>
      <c r="R12" s="661">
        <v>99.150999999999996</v>
      </c>
      <c r="S12" s="661">
        <v>171.63</v>
      </c>
      <c r="T12" s="661">
        <v>44.567999999999998</v>
      </c>
      <c r="U12" s="661">
        <v>49.893000000000001</v>
      </c>
      <c r="V12" s="661">
        <v>39.86</v>
      </c>
      <c r="W12" s="661">
        <v>116.18600000000001</v>
      </c>
      <c r="X12" s="661">
        <v>87.498000000000005</v>
      </c>
      <c r="Y12" s="661">
        <v>35.853000000000002</v>
      </c>
      <c r="Z12" s="661">
        <v>73.823999999999998</v>
      </c>
      <c r="AA12" s="661">
        <v>94.188999999999993</v>
      </c>
      <c r="AB12" s="661">
        <v>27.047999999999998</v>
      </c>
      <c r="AC12" s="661">
        <v>122.372</v>
      </c>
      <c r="AD12" s="661">
        <v>69.748999999999995</v>
      </c>
      <c r="AE12" s="661">
        <v>37.655999999999999</v>
      </c>
      <c r="AF12" s="661">
        <v>31.140999999999998</v>
      </c>
      <c r="AG12" s="661">
        <v>85.004999999999995</v>
      </c>
      <c r="AH12" s="661">
        <f>AVERAGE(D12:AG12)</f>
        <v>65.725033333333343</v>
      </c>
      <c r="AJ12" s="1208" t="s">
        <v>521</v>
      </c>
      <c r="AK12" s="1009"/>
      <c r="AL12" s="1010"/>
      <c r="AM12" s="661">
        <v>43.686999999999998</v>
      </c>
      <c r="AN12" s="661">
        <v>33.581000000000003</v>
      </c>
      <c r="AO12" s="661">
        <v>76.58</v>
      </c>
      <c r="AP12" s="661">
        <v>46.475000000000001</v>
      </c>
      <c r="AQ12" s="661">
        <v>71.69</v>
      </c>
      <c r="AR12" s="661">
        <v>36.521000000000001</v>
      </c>
      <c r="AS12" s="661">
        <v>58.555999999999997</v>
      </c>
      <c r="AT12" s="661">
        <v>62.984999999999999</v>
      </c>
      <c r="AU12" s="661">
        <v>51.926000000000002</v>
      </c>
      <c r="AV12" s="661">
        <v>32.075000000000003</v>
      </c>
      <c r="AW12" s="661">
        <v>88.323999999999998</v>
      </c>
      <c r="AX12" s="661">
        <v>55.341999999999999</v>
      </c>
      <c r="AY12" s="661">
        <v>42.765999999999998</v>
      </c>
      <c r="AZ12" s="661">
        <v>62.365000000000002</v>
      </c>
      <c r="BA12" s="661">
        <v>52.558</v>
      </c>
      <c r="BB12" s="661">
        <v>97.823999999999998</v>
      </c>
      <c r="BC12" s="661">
        <v>85.35</v>
      </c>
      <c r="BD12" s="661">
        <v>121.562</v>
      </c>
      <c r="BE12" s="661">
        <v>50.872</v>
      </c>
      <c r="BF12" s="661">
        <v>126.60299999999999</v>
      </c>
      <c r="BG12" s="661">
        <v>76.623000000000005</v>
      </c>
      <c r="BH12" s="661">
        <v>61.308</v>
      </c>
      <c r="BI12" s="661">
        <v>120.56100000000001</v>
      </c>
      <c r="BJ12" s="661">
        <v>58.698999999999998</v>
      </c>
      <c r="BK12" s="661">
        <v>38.777000000000001</v>
      </c>
      <c r="BL12" s="661">
        <v>60.863</v>
      </c>
      <c r="BM12" s="661">
        <v>39.564999999999998</v>
      </c>
      <c r="BN12" s="661">
        <v>69.396000000000001</v>
      </c>
      <c r="BO12" s="661">
        <v>59.417000000000002</v>
      </c>
      <c r="BP12" s="661">
        <v>82.573999999999998</v>
      </c>
      <c r="BQ12" s="661">
        <f>AVERAGE(AM12:BP12)</f>
        <v>65.514166666666668</v>
      </c>
      <c r="BS12" s="1208" t="s">
        <v>521</v>
      </c>
      <c r="BT12" s="1009"/>
      <c r="BU12" s="1010"/>
      <c r="BV12" s="661">
        <v>89.658000000000001</v>
      </c>
      <c r="BW12" s="661">
        <v>114.873</v>
      </c>
      <c r="BX12" s="661">
        <v>95.486000000000004</v>
      </c>
      <c r="BY12" s="661">
        <v>121.783</v>
      </c>
      <c r="BZ12" s="661">
        <v>114.873</v>
      </c>
      <c r="CA12" s="661">
        <v>71.144000000000005</v>
      </c>
      <c r="CB12" s="661">
        <v>58.893999999999998</v>
      </c>
      <c r="CC12" s="661">
        <v>39.82</v>
      </c>
      <c r="CD12" s="661">
        <v>52.655000000000001</v>
      </c>
      <c r="CE12" s="661">
        <v>50.097999999999999</v>
      </c>
      <c r="CF12" s="661">
        <v>71.287999999999997</v>
      </c>
      <c r="CG12" s="661">
        <v>64.138000000000005</v>
      </c>
      <c r="CH12" s="661">
        <v>76.902000000000001</v>
      </c>
      <c r="CI12" s="661">
        <v>60.009</v>
      </c>
      <c r="CJ12" s="661">
        <v>65.311999999999998</v>
      </c>
      <c r="CK12" s="661">
        <v>77.177000000000007</v>
      </c>
      <c r="CL12" s="661">
        <v>50.405999999999999</v>
      </c>
      <c r="CM12" s="661">
        <v>48.267000000000003</v>
      </c>
      <c r="CN12" s="661">
        <v>98.677999999999997</v>
      </c>
      <c r="CO12" s="661">
        <v>129.26</v>
      </c>
      <c r="CP12" s="661">
        <v>82.963999999999999</v>
      </c>
      <c r="CQ12" s="661">
        <v>95.584999999999994</v>
      </c>
      <c r="CR12" s="661">
        <v>146.494</v>
      </c>
      <c r="CS12" s="661">
        <v>44.033000000000001</v>
      </c>
      <c r="CT12" s="661">
        <v>91.959000000000003</v>
      </c>
      <c r="CU12" s="661">
        <v>166.899</v>
      </c>
      <c r="CV12" s="661">
        <v>35.024000000000001</v>
      </c>
      <c r="CW12" s="661">
        <v>79.781999999999996</v>
      </c>
      <c r="CX12" s="661">
        <v>75.790999999999997</v>
      </c>
      <c r="CY12" s="661">
        <v>60.6</v>
      </c>
      <c r="CZ12" s="661">
        <f>AVERAGE(BV12:CY12)</f>
        <v>80.995066666666659</v>
      </c>
      <c r="DB12" s="1208" t="s">
        <v>521</v>
      </c>
      <c r="DC12" s="1009"/>
      <c r="DD12" s="1010"/>
      <c r="DE12" s="661"/>
      <c r="DF12" s="661"/>
      <c r="DG12" s="661"/>
      <c r="DH12" s="661"/>
      <c r="DI12" s="661"/>
      <c r="DJ12" s="661"/>
      <c r="DK12" s="661"/>
      <c r="DL12" s="661"/>
      <c r="DM12" s="661"/>
      <c r="DN12" s="661"/>
      <c r="DO12" s="661"/>
      <c r="DP12" s="661"/>
      <c r="DQ12" s="661"/>
      <c r="DR12" s="661"/>
      <c r="DS12" s="661"/>
      <c r="DT12" s="661"/>
      <c r="DU12" s="661"/>
      <c r="DV12" s="661"/>
      <c r="DW12" s="661"/>
      <c r="DX12" s="661"/>
      <c r="DY12" s="661"/>
      <c r="DZ12" s="661"/>
      <c r="EA12" s="661"/>
      <c r="EB12" s="661"/>
      <c r="EC12" s="661"/>
      <c r="ED12" s="661"/>
      <c r="EE12" s="661"/>
      <c r="EF12" s="661"/>
      <c r="EG12" s="661"/>
      <c r="EH12" s="661"/>
      <c r="EI12" s="661" t="e">
        <f>AVERAGE(DE12:EH12)</f>
        <v>#DIV/0!</v>
      </c>
      <c r="EK12" s="1208" t="s">
        <v>521</v>
      </c>
      <c r="EL12" s="1009"/>
      <c r="EM12" s="1010"/>
      <c r="EN12" s="661"/>
      <c r="EO12" s="661"/>
      <c r="EP12" s="661"/>
      <c r="EQ12" s="661"/>
      <c r="ER12" s="661"/>
      <c r="ES12" s="661"/>
      <c r="ET12" s="661"/>
      <c r="EU12" s="661"/>
      <c r="EV12" s="661"/>
      <c r="EW12" s="661"/>
      <c r="EX12" s="661"/>
      <c r="EY12" s="661"/>
      <c r="EZ12" s="661"/>
      <c r="FA12" s="661"/>
      <c r="FB12" s="661"/>
      <c r="FC12" s="661"/>
      <c r="FD12" s="661"/>
      <c r="FE12" s="661"/>
      <c r="FF12" s="661"/>
      <c r="FG12" s="661"/>
      <c r="FH12" s="661"/>
      <c r="FI12" s="661"/>
      <c r="FJ12" s="661"/>
      <c r="FK12" s="661"/>
      <c r="FL12" s="661"/>
      <c r="FM12" s="661"/>
      <c r="FN12" s="661"/>
      <c r="FO12" s="661"/>
      <c r="FP12" s="661"/>
      <c r="FQ12" s="661"/>
      <c r="FR12" s="661" t="e">
        <f>AVERAGE(EN12:FQ12)</f>
        <v>#DIV/0!</v>
      </c>
      <c r="FT12" s="1208" t="s">
        <v>521</v>
      </c>
      <c r="FU12" s="1009"/>
      <c r="FV12" s="1010"/>
      <c r="FW12" s="661"/>
      <c r="FX12" s="661"/>
      <c r="FY12" s="661"/>
      <c r="FZ12" s="661"/>
      <c r="GA12" s="661"/>
      <c r="GB12" s="661"/>
      <c r="GC12" s="661"/>
      <c r="GD12" s="661"/>
      <c r="GE12" s="661"/>
      <c r="GF12" s="661"/>
      <c r="GG12" s="661"/>
      <c r="GH12" s="661"/>
      <c r="GI12" s="661"/>
      <c r="GJ12" s="661"/>
      <c r="GK12" s="661"/>
      <c r="GL12" s="661"/>
      <c r="GM12" s="661"/>
      <c r="GN12" s="661"/>
      <c r="GO12" s="661"/>
      <c r="GP12" s="661"/>
      <c r="GQ12" s="661"/>
      <c r="GR12" s="661"/>
      <c r="GS12" s="661"/>
      <c r="GT12" s="661"/>
      <c r="GU12" s="661"/>
      <c r="GV12" s="661"/>
      <c r="GW12" s="661"/>
      <c r="GX12" s="661"/>
      <c r="GY12" s="661"/>
      <c r="GZ12" s="661"/>
      <c r="HA12" s="661" t="e">
        <f>AVERAGE(FW12:GZ12)</f>
        <v>#DIV/0!</v>
      </c>
      <c r="HC12" s="1208" t="s">
        <v>521</v>
      </c>
      <c r="HD12" s="1009"/>
      <c r="HE12" s="1010"/>
      <c r="HF12" s="661"/>
      <c r="HG12" s="661"/>
      <c r="HH12" s="661"/>
      <c r="HI12" s="661"/>
      <c r="HJ12" s="661"/>
      <c r="HK12" s="661"/>
      <c r="HL12" s="661"/>
      <c r="HM12" s="661"/>
      <c r="HN12" s="661"/>
      <c r="HO12" s="661"/>
      <c r="HP12" s="661"/>
      <c r="HQ12" s="661"/>
      <c r="HR12" s="661"/>
      <c r="HS12" s="661"/>
      <c r="HT12" s="661"/>
      <c r="HU12" s="661"/>
      <c r="HV12" s="661"/>
      <c r="HW12" s="661"/>
      <c r="HX12" s="661"/>
      <c r="HY12" s="661"/>
      <c r="HZ12" s="661"/>
      <c r="IA12" s="661"/>
      <c r="IB12" s="661"/>
      <c r="IC12" s="661"/>
      <c r="ID12" s="661"/>
      <c r="IE12" s="661"/>
      <c r="IF12" s="661"/>
      <c r="IG12" s="661"/>
      <c r="IH12" s="661"/>
      <c r="II12" s="661"/>
      <c r="IJ12" s="661" t="e">
        <f>AVERAGE(HF12:II12)</f>
        <v>#DIV/0!</v>
      </c>
    </row>
    <row r="13" spans="1:244" ht="13.8">
      <c r="A13" s="1208" t="s">
        <v>522</v>
      </c>
      <c r="B13" s="1009"/>
      <c r="C13" s="1010"/>
      <c r="D13" s="661">
        <v>2.5960000000000001</v>
      </c>
      <c r="E13" s="661">
        <v>2.1869999999999998</v>
      </c>
      <c r="F13" s="661">
        <v>1.329</v>
      </c>
      <c r="G13" s="661">
        <v>1.079</v>
      </c>
      <c r="H13" s="661">
        <v>1.9359999999999999</v>
      </c>
      <c r="I13" s="661">
        <v>2.2970000000000002</v>
      </c>
      <c r="J13" s="661">
        <v>2.3029999999999999</v>
      </c>
      <c r="K13" s="661">
        <v>2.855</v>
      </c>
      <c r="L13" s="661">
        <v>2.5019999999999998</v>
      </c>
      <c r="M13" s="661">
        <v>3.3319999999999999</v>
      </c>
      <c r="N13" s="661">
        <v>2.4180000000000001</v>
      </c>
      <c r="O13" s="661">
        <v>1.55</v>
      </c>
      <c r="P13" s="661">
        <v>2.601</v>
      </c>
      <c r="Q13" s="661">
        <v>1.8109999999999999</v>
      </c>
      <c r="R13" s="661">
        <v>2.3029999999999999</v>
      </c>
      <c r="S13" s="661">
        <v>2.6579999999999999</v>
      </c>
      <c r="T13" s="661">
        <v>2.0939999999999999</v>
      </c>
      <c r="U13" s="661">
        <v>2.3410000000000002</v>
      </c>
      <c r="V13" s="661">
        <v>2.0739999999999998</v>
      </c>
      <c r="W13" s="661">
        <v>2.702</v>
      </c>
      <c r="X13" s="661">
        <v>2.6779999999999999</v>
      </c>
      <c r="Y13" s="661">
        <v>2.1030000000000002</v>
      </c>
      <c r="Z13" s="661">
        <v>3.3170000000000002</v>
      </c>
      <c r="AA13" s="661">
        <v>2.3380000000000001</v>
      </c>
      <c r="AB13" s="661">
        <v>2.6139999999999999</v>
      </c>
      <c r="AC13" s="661">
        <v>2.331</v>
      </c>
      <c r="AD13" s="661">
        <v>2.5190000000000001</v>
      </c>
      <c r="AE13" s="661">
        <v>2.04</v>
      </c>
      <c r="AF13" s="661">
        <v>2.2669999999999999</v>
      </c>
      <c r="AG13" s="661">
        <v>2.5190000000000001</v>
      </c>
      <c r="AH13" s="661">
        <f>AVERAGE(D13:AG13)</f>
        <v>2.3231333333333333</v>
      </c>
      <c r="AJ13" s="1208" t="s">
        <v>522</v>
      </c>
      <c r="AK13" s="1009"/>
      <c r="AL13" s="1010"/>
      <c r="AM13" s="661">
        <v>3.2210000000000001</v>
      </c>
      <c r="AN13" s="661">
        <v>2.0920000000000001</v>
      </c>
      <c r="AO13" s="661">
        <v>2.5640000000000001</v>
      </c>
      <c r="AP13" s="661">
        <v>3.919</v>
      </c>
      <c r="AQ13" s="661">
        <v>3.1539999999999999</v>
      </c>
      <c r="AR13" s="661">
        <v>3.2869999999999999</v>
      </c>
      <c r="AS13" s="661">
        <v>3.1389999999999998</v>
      </c>
      <c r="AT13" s="661">
        <v>3.9590000000000001</v>
      </c>
      <c r="AU13" s="661">
        <v>3.6019999999999999</v>
      </c>
      <c r="AV13" s="661">
        <v>3.2610000000000001</v>
      </c>
      <c r="AW13" s="661">
        <v>4.2270000000000003</v>
      </c>
      <c r="AX13" s="661">
        <v>3.33</v>
      </c>
      <c r="AY13" s="661">
        <v>3.1040000000000001</v>
      </c>
      <c r="AZ13" s="661">
        <v>2.8820000000000001</v>
      </c>
      <c r="BA13" s="661">
        <v>2.9390000000000001</v>
      </c>
      <c r="BB13" s="661">
        <v>2.74</v>
      </c>
      <c r="BC13" s="661">
        <v>3.532</v>
      </c>
      <c r="BD13" s="661">
        <v>3.2570000000000001</v>
      </c>
      <c r="BE13" s="661">
        <v>2.5960000000000001</v>
      </c>
      <c r="BF13" s="661">
        <v>2.9319999999999999</v>
      </c>
      <c r="BG13" s="661">
        <v>2.613</v>
      </c>
      <c r="BH13" s="661">
        <v>3.266</v>
      </c>
      <c r="BI13" s="661">
        <v>2.7170000000000001</v>
      </c>
      <c r="BJ13" s="661">
        <v>3.843</v>
      </c>
      <c r="BK13" s="661">
        <v>4.3899999999999997</v>
      </c>
      <c r="BL13" s="668">
        <v>3.1160000000000001</v>
      </c>
      <c r="BM13" s="661">
        <v>3.0379999999999998</v>
      </c>
      <c r="BN13" s="661">
        <v>2.992</v>
      </c>
      <c r="BO13" s="661">
        <v>3.137</v>
      </c>
      <c r="BP13" s="661">
        <v>3.4609999999999999</v>
      </c>
      <c r="BQ13" s="661">
        <f>AVERAGE(AM13:BP13)</f>
        <v>3.2103333333333333</v>
      </c>
      <c r="BS13" s="1208" t="s">
        <v>522</v>
      </c>
      <c r="BT13" s="1009"/>
      <c r="BU13" s="1010"/>
      <c r="BV13" s="661">
        <v>3.3170000000000002</v>
      </c>
      <c r="BW13" s="661">
        <v>3.0379999999999998</v>
      </c>
      <c r="BX13" s="661">
        <v>2.7570000000000001</v>
      </c>
      <c r="BY13" s="661">
        <v>3.5870000000000002</v>
      </c>
      <c r="BZ13" s="661">
        <v>2.9830000000000001</v>
      </c>
      <c r="CA13" s="661">
        <v>3.1280000000000001</v>
      </c>
      <c r="CB13" s="661">
        <v>4.1079999999999997</v>
      </c>
      <c r="CC13" s="661">
        <v>2.306</v>
      </c>
      <c r="CD13" s="661">
        <v>3.0379999999999998</v>
      </c>
      <c r="CE13" s="661">
        <v>2.9159999999999999</v>
      </c>
      <c r="CF13" s="661">
        <v>3.484</v>
      </c>
      <c r="CG13" s="661">
        <v>2.4350000000000001</v>
      </c>
      <c r="CH13" s="661">
        <v>2.8490000000000002</v>
      </c>
      <c r="CI13" s="661">
        <v>3.181</v>
      </c>
      <c r="CJ13" s="661">
        <v>2.2410000000000001</v>
      </c>
      <c r="CK13" s="661">
        <v>2.7509999999999999</v>
      </c>
      <c r="CL13" s="661">
        <v>2.4460000000000002</v>
      </c>
      <c r="CM13" s="661">
        <v>1.9590000000000001</v>
      </c>
      <c r="CN13" s="661">
        <v>2.069</v>
      </c>
      <c r="CO13" s="661">
        <v>2.2829999999999999</v>
      </c>
      <c r="CP13" s="661">
        <v>2.923</v>
      </c>
      <c r="CQ13" s="661">
        <v>2.4300000000000002</v>
      </c>
      <c r="CR13" s="661">
        <v>2.633</v>
      </c>
      <c r="CS13" s="661">
        <v>3.3610000000000002</v>
      </c>
      <c r="CT13" s="661">
        <v>2.6139999999999999</v>
      </c>
      <c r="CU13" s="661">
        <v>2.8559999999999999</v>
      </c>
      <c r="CV13" s="661">
        <v>2.4860000000000002</v>
      </c>
      <c r="CW13" s="661">
        <v>2.6970000000000001</v>
      </c>
      <c r="CX13" s="661">
        <v>2.4300000000000002</v>
      </c>
      <c r="CY13" s="661">
        <v>2.7509999999999999</v>
      </c>
      <c r="CZ13" s="661">
        <f>AVERAGE(BV13:CY13)</f>
        <v>2.8019000000000012</v>
      </c>
      <c r="DB13" s="1208" t="s">
        <v>522</v>
      </c>
      <c r="DC13" s="1009"/>
      <c r="DD13" s="1010"/>
      <c r="DE13" s="661"/>
      <c r="DF13" s="661"/>
      <c r="DG13" s="661"/>
      <c r="DH13" s="661"/>
      <c r="DI13" s="661"/>
      <c r="DJ13" s="661"/>
      <c r="DK13" s="661"/>
      <c r="DL13" s="661"/>
      <c r="DM13" s="661"/>
      <c r="DN13" s="661"/>
      <c r="DO13" s="661"/>
      <c r="DP13" s="661"/>
      <c r="DQ13" s="661"/>
      <c r="DR13" s="661"/>
      <c r="DS13" s="661"/>
      <c r="DT13" s="661"/>
      <c r="DU13" s="661"/>
      <c r="DV13" s="661"/>
      <c r="DW13" s="661"/>
      <c r="DX13" s="661"/>
      <c r="DY13" s="661"/>
      <c r="DZ13" s="661"/>
      <c r="EA13" s="661"/>
      <c r="EB13" s="661"/>
      <c r="EC13" s="661"/>
      <c r="ED13" s="661"/>
      <c r="EE13" s="661"/>
      <c r="EF13" s="661"/>
      <c r="EG13" s="661"/>
      <c r="EH13" s="661"/>
      <c r="EI13" s="661" t="e">
        <f>AVERAGE(DE13:EH13)</f>
        <v>#DIV/0!</v>
      </c>
      <c r="EK13" s="1208" t="s">
        <v>522</v>
      </c>
      <c r="EL13" s="1009"/>
      <c r="EM13" s="1010"/>
      <c r="EN13" s="661"/>
      <c r="EO13" s="661"/>
      <c r="EP13" s="661"/>
      <c r="EQ13" s="661"/>
      <c r="ER13" s="661"/>
      <c r="ES13" s="661"/>
      <c r="ET13" s="661"/>
      <c r="EU13" s="661"/>
      <c r="EV13" s="661"/>
      <c r="EW13" s="661"/>
      <c r="EX13" s="661"/>
      <c r="EY13" s="661"/>
      <c r="EZ13" s="661"/>
      <c r="FA13" s="661"/>
      <c r="FB13" s="661"/>
      <c r="FC13" s="661"/>
      <c r="FD13" s="661"/>
      <c r="FE13" s="661"/>
      <c r="FF13" s="661"/>
      <c r="FG13" s="661"/>
      <c r="FH13" s="661"/>
      <c r="FI13" s="661"/>
      <c r="FJ13" s="661"/>
      <c r="FK13" s="661"/>
      <c r="FL13" s="661"/>
      <c r="FM13" s="661"/>
      <c r="FN13" s="661"/>
      <c r="FO13" s="661"/>
      <c r="FP13" s="661"/>
      <c r="FQ13" s="661"/>
      <c r="FR13" s="661" t="e">
        <f>AVERAGE(EN13:FQ13)</f>
        <v>#DIV/0!</v>
      </c>
      <c r="FT13" s="1208" t="s">
        <v>522</v>
      </c>
      <c r="FU13" s="1009"/>
      <c r="FV13" s="1010"/>
      <c r="FW13" s="661"/>
      <c r="FX13" s="661"/>
      <c r="FY13" s="661"/>
      <c r="FZ13" s="661"/>
      <c r="GA13" s="661"/>
      <c r="GB13" s="661"/>
      <c r="GC13" s="661"/>
      <c r="GD13" s="661"/>
      <c r="GE13" s="661"/>
      <c r="GF13" s="661"/>
      <c r="GG13" s="661"/>
      <c r="GH13" s="661"/>
      <c r="GI13" s="661"/>
      <c r="GJ13" s="661"/>
      <c r="GK13" s="661"/>
      <c r="GL13" s="661"/>
      <c r="GM13" s="661"/>
      <c r="GN13" s="661"/>
      <c r="GO13" s="661"/>
      <c r="GP13" s="661"/>
      <c r="GQ13" s="661"/>
      <c r="GR13" s="661"/>
      <c r="GS13" s="661"/>
      <c r="GT13" s="661"/>
      <c r="GU13" s="661"/>
      <c r="GV13" s="661"/>
      <c r="GW13" s="661"/>
      <c r="GX13" s="661"/>
      <c r="GY13" s="661"/>
      <c r="GZ13" s="661"/>
      <c r="HA13" s="661" t="e">
        <f>AVERAGE(FW13:GZ13)</f>
        <v>#DIV/0!</v>
      </c>
      <c r="HC13" s="1208" t="s">
        <v>522</v>
      </c>
      <c r="HD13" s="1009"/>
      <c r="HE13" s="1010"/>
      <c r="HF13" s="661"/>
      <c r="HG13" s="661"/>
      <c r="HH13" s="661"/>
      <c r="HI13" s="661"/>
      <c r="HJ13" s="661"/>
      <c r="HK13" s="661"/>
      <c r="HL13" s="661"/>
      <c r="HM13" s="661"/>
      <c r="HN13" s="661"/>
      <c r="HO13" s="661"/>
      <c r="HP13" s="661"/>
      <c r="HQ13" s="661"/>
      <c r="HR13" s="661"/>
      <c r="HS13" s="661"/>
      <c r="HT13" s="661"/>
      <c r="HU13" s="661"/>
      <c r="HV13" s="661"/>
      <c r="HW13" s="661"/>
      <c r="HX13" s="661"/>
      <c r="HY13" s="661"/>
      <c r="HZ13" s="661"/>
      <c r="IA13" s="661"/>
      <c r="IB13" s="661"/>
      <c r="IC13" s="661"/>
      <c r="ID13" s="661"/>
      <c r="IE13" s="661"/>
      <c r="IF13" s="661"/>
      <c r="IG13" s="661"/>
      <c r="IH13" s="661"/>
      <c r="II13" s="661"/>
      <c r="IJ13" s="661" t="e">
        <f>AVERAGE(HF13:II13)</f>
        <v>#DIV/0!</v>
      </c>
    </row>
    <row r="14" spans="1:244" ht="13.8">
      <c r="A14" s="1208" t="s">
        <v>523</v>
      </c>
      <c r="B14" s="1009"/>
      <c r="C14" s="1010"/>
      <c r="D14" s="661"/>
      <c r="E14" s="661"/>
      <c r="F14" s="661"/>
      <c r="G14" s="661"/>
      <c r="H14" s="661"/>
      <c r="I14" s="661"/>
      <c r="J14" s="661"/>
      <c r="K14" s="661"/>
      <c r="L14" s="661"/>
      <c r="M14" s="661"/>
      <c r="N14" s="661"/>
      <c r="O14" s="661"/>
      <c r="P14" s="661"/>
      <c r="Q14" s="661"/>
      <c r="R14" s="661"/>
      <c r="S14" s="661"/>
      <c r="T14" s="661"/>
      <c r="U14" s="661"/>
      <c r="V14" s="661"/>
      <c r="W14" s="661"/>
      <c r="X14" s="661"/>
      <c r="Y14" s="661"/>
      <c r="Z14" s="661"/>
      <c r="AA14" s="661"/>
      <c r="AB14" s="661"/>
      <c r="AC14" s="661"/>
      <c r="AD14" s="661"/>
      <c r="AE14" s="661"/>
      <c r="AF14" s="661"/>
      <c r="AG14" s="661"/>
      <c r="AH14" s="661"/>
      <c r="AJ14" s="1208" t="s">
        <v>523</v>
      </c>
      <c r="AK14" s="1009"/>
      <c r="AL14" s="1010"/>
      <c r="AM14" s="661"/>
      <c r="AN14" s="661"/>
      <c r="AO14" s="661"/>
      <c r="AP14" s="661"/>
      <c r="AQ14" s="661"/>
      <c r="AR14" s="661"/>
      <c r="AS14" s="661"/>
      <c r="AT14" s="661"/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  <c r="BG14" s="661"/>
      <c r="BH14" s="661"/>
      <c r="BI14" s="661"/>
      <c r="BJ14" s="661"/>
      <c r="BK14" s="661"/>
      <c r="BL14" s="668"/>
      <c r="BM14" s="661"/>
      <c r="BN14" s="661"/>
      <c r="BO14" s="661"/>
      <c r="BP14" s="661"/>
      <c r="BQ14" s="661"/>
      <c r="BS14" s="1208" t="s">
        <v>523</v>
      </c>
      <c r="BT14" s="1009"/>
      <c r="BU14" s="1010"/>
      <c r="BV14" s="661"/>
      <c r="BW14" s="661"/>
      <c r="BX14" s="661"/>
      <c r="BY14" s="661"/>
      <c r="BZ14" s="661"/>
      <c r="CA14" s="661"/>
      <c r="CB14" s="661"/>
      <c r="CC14" s="661"/>
      <c r="CD14" s="661"/>
      <c r="CE14" s="661"/>
      <c r="CF14" s="661"/>
      <c r="CG14" s="661"/>
      <c r="CH14" s="661"/>
      <c r="CI14" s="661"/>
      <c r="CJ14" s="661"/>
      <c r="CK14" s="661"/>
      <c r="CL14" s="661"/>
      <c r="CM14" s="661"/>
      <c r="CN14" s="661"/>
      <c r="CO14" s="661"/>
      <c r="CP14" s="661"/>
      <c r="CQ14" s="661"/>
      <c r="CR14" s="661"/>
      <c r="CS14" s="661"/>
      <c r="CT14" s="661"/>
      <c r="CU14" s="661"/>
      <c r="CV14" s="661"/>
      <c r="CW14" s="661"/>
      <c r="CX14" s="661"/>
      <c r="CY14" s="661"/>
      <c r="CZ14" s="661"/>
      <c r="DB14" s="1208" t="s">
        <v>523</v>
      </c>
      <c r="DC14" s="1009"/>
      <c r="DD14" s="1010"/>
      <c r="DE14" s="661"/>
      <c r="DF14" s="661"/>
      <c r="DG14" s="661"/>
      <c r="DH14" s="661"/>
      <c r="DI14" s="661"/>
      <c r="DJ14" s="661"/>
      <c r="DK14" s="661"/>
      <c r="DL14" s="661"/>
      <c r="DM14" s="661"/>
      <c r="DN14" s="661"/>
      <c r="DO14" s="661"/>
      <c r="DP14" s="661"/>
      <c r="DQ14" s="661"/>
      <c r="DR14" s="661"/>
      <c r="DS14" s="661"/>
      <c r="DT14" s="661"/>
      <c r="DU14" s="661"/>
      <c r="DV14" s="661"/>
      <c r="DW14" s="661"/>
      <c r="DX14" s="661"/>
      <c r="DY14" s="661"/>
      <c r="DZ14" s="661"/>
      <c r="EA14" s="661"/>
      <c r="EB14" s="661"/>
      <c r="EC14" s="661"/>
      <c r="ED14" s="661"/>
      <c r="EE14" s="661"/>
      <c r="EF14" s="661"/>
      <c r="EG14" s="661"/>
      <c r="EH14" s="661"/>
      <c r="EI14" s="661"/>
      <c r="EK14" s="1208" t="s">
        <v>523</v>
      </c>
      <c r="EL14" s="1009"/>
      <c r="EM14" s="1010"/>
      <c r="EN14" s="661"/>
      <c r="EO14" s="661"/>
      <c r="EP14" s="661"/>
      <c r="EQ14" s="661"/>
      <c r="ER14" s="661"/>
      <c r="ES14" s="661"/>
      <c r="ET14" s="661"/>
      <c r="EU14" s="661"/>
      <c r="EV14" s="661"/>
      <c r="EW14" s="661"/>
      <c r="EX14" s="661"/>
      <c r="EY14" s="661"/>
      <c r="EZ14" s="661"/>
      <c r="FA14" s="661"/>
      <c r="FB14" s="661"/>
      <c r="FC14" s="661"/>
      <c r="FD14" s="661"/>
      <c r="FE14" s="661"/>
      <c r="FF14" s="661"/>
      <c r="FG14" s="661"/>
      <c r="FH14" s="661"/>
      <c r="FI14" s="661"/>
      <c r="FJ14" s="661"/>
      <c r="FK14" s="661"/>
      <c r="FL14" s="661"/>
      <c r="FM14" s="661"/>
      <c r="FN14" s="661"/>
      <c r="FO14" s="661"/>
      <c r="FP14" s="661"/>
      <c r="FQ14" s="661"/>
      <c r="FR14" s="661"/>
      <c r="FT14" s="1208" t="s">
        <v>523</v>
      </c>
      <c r="FU14" s="1009"/>
      <c r="FV14" s="1010"/>
      <c r="FW14" s="661"/>
      <c r="FX14" s="661"/>
      <c r="FY14" s="661"/>
      <c r="FZ14" s="661"/>
      <c r="GA14" s="661"/>
      <c r="GB14" s="661"/>
      <c r="GC14" s="661"/>
      <c r="GD14" s="661"/>
      <c r="GE14" s="661"/>
      <c r="GF14" s="661"/>
      <c r="GG14" s="661"/>
      <c r="GH14" s="661"/>
      <c r="GI14" s="661"/>
      <c r="GJ14" s="661"/>
      <c r="GK14" s="661"/>
      <c r="GL14" s="661"/>
      <c r="GM14" s="661"/>
      <c r="GN14" s="661"/>
      <c r="GO14" s="661"/>
      <c r="GP14" s="661"/>
      <c r="GQ14" s="661"/>
      <c r="GR14" s="661"/>
      <c r="GS14" s="661"/>
      <c r="GT14" s="661"/>
      <c r="GU14" s="661"/>
      <c r="GV14" s="661"/>
      <c r="GW14" s="661"/>
      <c r="GX14" s="661"/>
      <c r="GY14" s="661"/>
      <c r="GZ14" s="661"/>
      <c r="HA14" s="661"/>
      <c r="HC14" s="1208" t="s">
        <v>523</v>
      </c>
      <c r="HD14" s="1009"/>
      <c r="HE14" s="1010"/>
      <c r="HF14" s="661"/>
      <c r="HG14" s="661"/>
      <c r="HH14" s="661"/>
      <c r="HI14" s="661"/>
      <c r="HJ14" s="661"/>
      <c r="HK14" s="661"/>
      <c r="HL14" s="661"/>
      <c r="HM14" s="661"/>
      <c r="HN14" s="661"/>
      <c r="HO14" s="661"/>
      <c r="HP14" s="661"/>
      <c r="HQ14" s="661"/>
      <c r="HR14" s="661"/>
      <c r="HS14" s="661"/>
      <c r="HT14" s="661"/>
      <c r="HU14" s="661"/>
      <c r="HV14" s="661"/>
      <c r="HW14" s="661"/>
      <c r="HX14" s="661"/>
      <c r="HY14" s="661"/>
      <c r="HZ14" s="661"/>
      <c r="IA14" s="661"/>
      <c r="IB14" s="661"/>
      <c r="IC14" s="661"/>
      <c r="ID14" s="661"/>
      <c r="IE14" s="661"/>
      <c r="IF14" s="661"/>
      <c r="IG14" s="661"/>
      <c r="IH14" s="661"/>
      <c r="II14" s="661"/>
      <c r="IJ14" s="661"/>
    </row>
    <row r="15" spans="1:244" ht="13.8">
      <c r="A15" s="1208" t="s">
        <v>524</v>
      </c>
      <c r="B15" s="1009"/>
      <c r="C15" s="1010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661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J15" s="1208" t="s">
        <v>524</v>
      </c>
      <c r="AK15" s="1009"/>
      <c r="AL15" s="1010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S15" s="1208" t="s">
        <v>524</v>
      </c>
      <c r="BT15" s="1009"/>
      <c r="BU15" s="1010"/>
      <c r="BV15" s="661"/>
      <c r="BW15" s="661"/>
      <c r="BX15" s="661"/>
      <c r="BY15" s="661"/>
      <c r="BZ15" s="661"/>
      <c r="CA15" s="661"/>
      <c r="CB15" s="661"/>
      <c r="CC15" s="661"/>
      <c r="CD15" s="661"/>
      <c r="CE15" s="661"/>
      <c r="CF15" s="661"/>
      <c r="CG15" s="661"/>
      <c r="CH15" s="661"/>
      <c r="CI15" s="661"/>
      <c r="CJ15" s="661"/>
      <c r="CK15" s="661"/>
      <c r="CL15" s="661"/>
      <c r="CM15" s="661"/>
      <c r="CN15" s="661"/>
      <c r="CO15" s="661"/>
      <c r="CP15" s="661"/>
      <c r="CQ15" s="661"/>
      <c r="CR15" s="661"/>
      <c r="CS15" s="661"/>
      <c r="CT15" s="661"/>
      <c r="CU15" s="661"/>
      <c r="CV15" s="661"/>
      <c r="CW15" s="661"/>
      <c r="CX15" s="661"/>
      <c r="CY15" s="661"/>
      <c r="CZ15" s="661"/>
      <c r="DB15" s="1208" t="s">
        <v>524</v>
      </c>
      <c r="DC15" s="1009"/>
      <c r="DD15" s="1010"/>
      <c r="DE15" s="661"/>
      <c r="DF15" s="661"/>
      <c r="DG15" s="661"/>
      <c r="DH15" s="661"/>
      <c r="DI15" s="661"/>
      <c r="DJ15" s="661"/>
      <c r="DK15" s="661"/>
      <c r="DL15" s="661"/>
      <c r="DM15" s="661"/>
      <c r="DN15" s="661"/>
      <c r="DO15" s="661"/>
      <c r="DP15" s="661"/>
      <c r="DQ15" s="661"/>
      <c r="DR15" s="661"/>
      <c r="DS15" s="661"/>
      <c r="DT15" s="661"/>
      <c r="DU15" s="661"/>
      <c r="DV15" s="661"/>
      <c r="DW15" s="661"/>
      <c r="DX15" s="661"/>
      <c r="DY15" s="661"/>
      <c r="DZ15" s="661"/>
      <c r="EA15" s="661"/>
      <c r="EB15" s="661"/>
      <c r="EC15" s="661"/>
      <c r="ED15" s="661"/>
      <c r="EE15" s="661"/>
      <c r="EF15" s="661"/>
      <c r="EG15" s="661"/>
      <c r="EH15" s="661"/>
      <c r="EI15" s="661"/>
      <c r="EK15" s="1208" t="s">
        <v>524</v>
      </c>
      <c r="EL15" s="1009"/>
      <c r="EM15" s="1010"/>
      <c r="EN15" s="661"/>
      <c r="EO15" s="661"/>
      <c r="EP15" s="661"/>
      <c r="EQ15" s="661"/>
      <c r="ER15" s="661"/>
      <c r="ES15" s="661"/>
      <c r="ET15" s="661"/>
      <c r="EU15" s="661"/>
      <c r="EV15" s="661"/>
      <c r="EW15" s="661"/>
      <c r="EX15" s="661"/>
      <c r="EY15" s="661"/>
      <c r="EZ15" s="661"/>
      <c r="FA15" s="661"/>
      <c r="FB15" s="661"/>
      <c r="FC15" s="661"/>
      <c r="FD15" s="661"/>
      <c r="FE15" s="661"/>
      <c r="FF15" s="661"/>
      <c r="FG15" s="661"/>
      <c r="FH15" s="661"/>
      <c r="FI15" s="661"/>
      <c r="FJ15" s="661"/>
      <c r="FK15" s="661"/>
      <c r="FL15" s="661"/>
      <c r="FM15" s="661"/>
      <c r="FN15" s="661"/>
      <c r="FO15" s="661"/>
      <c r="FP15" s="661"/>
      <c r="FQ15" s="661"/>
      <c r="FR15" s="661"/>
      <c r="FT15" s="1208" t="s">
        <v>524</v>
      </c>
      <c r="FU15" s="1009"/>
      <c r="FV15" s="1010"/>
      <c r="FW15" s="661"/>
      <c r="FX15" s="661"/>
      <c r="FY15" s="661"/>
      <c r="FZ15" s="661"/>
      <c r="GA15" s="661"/>
      <c r="GB15" s="661"/>
      <c r="GC15" s="661"/>
      <c r="GD15" s="661"/>
      <c r="GE15" s="661"/>
      <c r="GF15" s="661"/>
      <c r="GG15" s="661"/>
      <c r="GH15" s="661"/>
      <c r="GI15" s="661"/>
      <c r="GJ15" s="661"/>
      <c r="GK15" s="661"/>
      <c r="GL15" s="661"/>
      <c r="GM15" s="661"/>
      <c r="GN15" s="661"/>
      <c r="GO15" s="661"/>
      <c r="GP15" s="661"/>
      <c r="GQ15" s="661"/>
      <c r="GR15" s="661"/>
      <c r="GS15" s="661"/>
      <c r="GT15" s="661"/>
      <c r="GU15" s="661"/>
      <c r="GV15" s="661"/>
      <c r="GW15" s="661"/>
      <c r="GX15" s="661"/>
      <c r="GY15" s="661"/>
      <c r="GZ15" s="661"/>
      <c r="HA15" s="661"/>
      <c r="HC15" s="1208" t="s">
        <v>524</v>
      </c>
      <c r="HD15" s="1009"/>
      <c r="HE15" s="1010"/>
      <c r="HF15" s="661"/>
      <c r="HG15" s="661"/>
      <c r="HH15" s="661"/>
      <c r="HI15" s="661"/>
      <c r="HJ15" s="661"/>
      <c r="HK15" s="661"/>
      <c r="HL15" s="661"/>
      <c r="HM15" s="661"/>
      <c r="HN15" s="661"/>
      <c r="HO15" s="661"/>
      <c r="HP15" s="661"/>
      <c r="HQ15" s="661"/>
      <c r="HR15" s="661"/>
      <c r="HS15" s="661"/>
      <c r="HT15" s="661"/>
      <c r="HU15" s="661"/>
      <c r="HV15" s="661"/>
      <c r="HW15" s="661"/>
      <c r="HX15" s="661"/>
      <c r="HY15" s="661"/>
      <c r="HZ15" s="661"/>
      <c r="IA15" s="661"/>
      <c r="IB15" s="661"/>
      <c r="IC15" s="661"/>
      <c r="ID15" s="661"/>
      <c r="IE15" s="661"/>
      <c r="IF15" s="661"/>
      <c r="IG15" s="661"/>
      <c r="IH15" s="661"/>
      <c r="II15" s="661"/>
      <c r="IJ15" s="661"/>
    </row>
    <row r="16" spans="1:244" ht="13.8">
      <c r="A16" s="1227"/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95"/>
      <c r="N16" s="995"/>
      <c r="O16" s="995"/>
      <c r="P16" s="995"/>
      <c r="Q16" s="995"/>
      <c r="R16" s="995"/>
      <c r="S16" s="995"/>
      <c r="T16" s="995"/>
      <c r="U16" s="995"/>
      <c r="V16" s="995"/>
      <c r="W16" s="995"/>
      <c r="X16" s="995"/>
      <c r="Y16" s="995"/>
      <c r="Z16" s="995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  <c r="DC16" s="995"/>
      <c r="DD16" s="995"/>
      <c r="DE16" s="995"/>
      <c r="DF16" s="995"/>
      <c r="DG16" s="995"/>
      <c r="DH16" s="995"/>
      <c r="DI16" s="995"/>
      <c r="DJ16" s="995"/>
      <c r="DK16" s="995"/>
      <c r="DL16" s="995"/>
      <c r="DM16" s="995"/>
      <c r="DN16" s="995"/>
      <c r="DO16" s="995"/>
      <c r="DP16" s="995"/>
      <c r="DQ16" s="995"/>
      <c r="DR16" s="995"/>
      <c r="DS16" s="995"/>
      <c r="DT16" s="995"/>
      <c r="DU16" s="995"/>
      <c r="DV16" s="995"/>
      <c r="DW16" s="995"/>
      <c r="DX16" s="995"/>
      <c r="DY16" s="995"/>
      <c r="DZ16" s="995"/>
      <c r="EA16" s="995"/>
      <c r="EB16" s="995"/>
      <c r="EC16" s="995"/>
      <c r="ED16" s="995"/>
      <c r="EE16" s="995"/>
      <c r="EF16" s="995"/>
      <c r="EG16" s="995"/>
      <c r="EH16" s="995"/>
      <c r="EI16" s="995"/>
      <c r="EJ16" s="995"/>
      <c r="EK16" s="995"/>
      <c r="EL16" s="995"/>
      <c r="EM16" s="995"/>
      <c r="EN16" s="995"/>
      <c r="EO16" s="995"/>
      <c r="EP16" s="995"/>
      <c r="EQ16" s="995"/>
      <c r="ER16" s="995"/>
      <c r="ES16" s="995"/>
      <c r="ET16" s="995"/>
      <c r="EU16" s="995"/>
      <c r="EV16" s="995"/>
      <c r="EW16" s="995"/>
      <c r="EX16" s="995"/>
      <c r="EY16" s="995"/>
      <c r="EZ16" s="995"/>
      <c r="FA16" s="995"/>
      <c r="FB16" s="995"/>
      <c r="FC16" s="995"/>
      <c r="FD16" s="995"/>
      <c r="FE16" s="995"/>
      <c r="FF16" s="995"/>
      <c r="FG16" s="995"/>
      <c r="FH16" s="995"/>
      <c r="FI16" s="995"/>
      <c r="FJ16" s="995"/>
      <c r="FK16" s="995"/>
      <c r="FL16" s="995"/>
      <c r="FM16" s="995"/>
      <c r="FN16" s="995"/>
      <c r="FO16" s="995"/>
      <c r="FP16" s="995"/>
      <c r="FQ16" s="995"/>
      <c r="FR16" s="995"/>
      <c r="FS16" s="995"/>
      <c r="FT16" s="995"/>
      <c r="FU16" s="995"/>
      <c r="FV16" s="995"/>
      <c r="FW16" s="995"/>
      <c r="FX16" s="995"/>
      <c r="FY16" s="995"/>
      <c r="FZ16" s="995"/>
      <c r="GA16" s="995"/>
      <c r="GB16" s="995"/>
      <c r="GC16" s="995"/>
      <c r="GD16" s="995"/>
      <c r="GE16" s="995"/>
      <c r="GF16" s="995"/>
      <c r="GG16" s="995"/>
      <c r="GH16" s="995"/>
      <c r="GI16" s="995"/>
      <c r="GJ16" s="995"/>
      <c r="GK16" s="995"/>
      <c r="GL16" s="995"/>
      <c r="GM16" s="995"/>
      <c r="GN16" s="995"/>
      <c r="GO16" s="995"/>
      <c r="GP16" s="995"/>
      <c r="GQ16" s="995"/>
      <c r="GR16" s="995"/>
      <c r="GS16" s="995"/>
      <c r="GT16" s="995"/>
      <c r="GU16" s="995"/>
      <c r="GV16" s="995"/>
      <c r="GW16" s="995"/>
      <c r="GX16" s="995"/>
      <c r="GY16" s="995"/>
      <c r="GZ16" s="995"/>
      <c r="HA16" s="995"/>
      <c r="HB16" s="995"/>
      <c r="HC16" s="995"/>
      <c r="HD16" s="995"/>
      <c r="HE16" s="995"/>
      <c r="HF16" s="995"/>
      <c r="HG16" s="995"/>
      <c r="HH16" s="995"/>
      <c r="HI16" s="995"/>
      <c r="HJ16" s="995"/>
      <c r="HK16" s="995"/>
      <c r="HL16" s="995"/>
      <c r="HM16" s="995"/>
      <c r="HN16" s="995"/>
      <c r="HO16" s="995"/>
      <c r="HP16" s="995"/>
      <c r="HQ16" s="995"/>
      <c r="HR16" s="995"/>
      <c r="HS16" s="995"/>
      <c r="HT16" s="995"/>
      <c r="HU16" s="995"/>
      <c r="HV16" s="995"/>
      <c r="HW16" s="995"/>
      <c r="HX16" s="995"/>
      <c r="HY16" s="995"/>
      <c r="HZ16" s="995"/>
      <c r="IA16" s="995"/>
      <c r="IB16" s="995"/>
      <c r="IC16" s="995"/>
      <c r="ID16" s="995"/>
      <c r="IE16" s="995"/>
      <c r="IF16" s="995"/>
      <c r="IG16" s="995"/>
      <c r="IH16" s="995"/>
      <c r="II16" s="995"/>
      <c r="IJ16" s="995"/>
    </row>
    <row r="17" spans="1:244" ht="13.8">
      <c r="A17" s="1224" t="s">
        <v>360</v>
      </c>
      <c r="B17" s="1009"/>
      <c r="C17" s="1010"/>
      <c r="D17" s="1223" t="s">
        <v>525</v>
      </c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09"/>
      <c r="X17" s="1009"/>
      <c r="Y17" s="1009"/>
      <c r="Z17" s="1009"/>
      <c r="AA17" s="1009"/>
      <c r="AB17" s="1009"/>
      <c r="AC17" s="1009"/>
      <c r="AD17" s="1009"/>
      <c r="AE17" s="1009"/>
      <c r="AF17" s="1009"/>
      <c r="AG17" s="1010"/>
      <c r="AH17" s="663" t="s">
        <v>362</v>
      </c>
      <c r="AJ17" s="1224" t="s">
        <v>360</v>
      </c>
      <c r="AK17" s="1009"/>
      <c r="AL17" s="1010"/>
      <c r="AM17" s="1223" t="s">
        <v>525</v>
      </c>
      <c r="AN17" s="1009"/>
      <c r="AO17" s="1009"/>
      <c r="AP17" s="1009"/>
      <c r="AQ17" s="1009"/>
      <c r="AR17" s="1009"/>
      <c r="AS17" s="1009"/>
      <c r="AT17" s="1009"/>
      <c r="AU17" s="1009"/>
      <c r="AV17" s="1009"/>
      <c r="AW17" s="1009"/>
      <c r="AX17" s="1009"/>
      <c r="AY17" s="1009"/>
      <c r="AZ17" s="1009"/>
      <c r="BA17" s="1009"/>
      <c r="BB17" s="1009"/>
      <c r="BC17" s="1009"/>
      <c r="BD17" s="1009"/>
      <c r="BE17" s="1009"/>
      <c r="BF17" s="1009"/>
      <c r="BG17" s="1009"/>
      <c r="BH17" s="1009"/>
      <c r="BI17" s="1009"/>
      <c r="BJ17" s="1009"/>
      <c r="BK17" s="1009"/>
      <c r="BL17" s="1009"/>
      <c r="BM17" s="1009"/>
      <c r="BN17" s="1009"/>
      <c r="BO17" s="1009"/>
      <c r="BP17" s="1010"/>
      <c r="BQ17" s="663" t="s">
        <v>362</v>
      </c>
      <c r="BS17" s="1224" t="s">
        <v>360</v>
      </c>
      <c r="BT17" s="1009"/>
      <c r="BU17" s="1010"/>
      <c r="BV17" s="1223" t="s">
        <v>525</v>
      </c>
      <c r="BW17" s="1009"/>
      <c r="BX17" s="1009"/>
      <c r="BY17" s="1009"/>
      <c r="BZ17" s="1009"/>
      <c r="CA17" s="1009"/>
      <c r="CB17" s="1009"/>
      <c r="CC17" s="1009"/>
      <c r="CD17" s="1009"/>
      <c r="CE17" s="1009"/>
      <c r="CF17" s="1009"/>
      <c r="CG17" s="1009"/>
      <c r="CH17" s="1009"/>
      <c r="CI17" s="1009"/>
      <c r="CJ17" s="1009"/>
      <c r="CK17" s="1009"/>
      <c r="CL17" s="1009"/>
      <c r="CM17" s="1009"/>
      <c r="CN17" s="1009"/>
      <c r="CO17" s="1009"/>
      <c r="CP17" s="1009"/>
      <c r="CQ17" s="1009"/>
      <c r="CR17" s="1009"/>
      <c r="CS17" s="1009"/>
      <c r="CT17" s="1009"/>
      <c r="CU17" s="1009"/>
      <c r="CV17" s="1009"/>
      <c r="CW17" s="1009"/>
      <c r="CX17" s="1009"/>
      <c r="CY17" s="1010"/>
      <c r="CZ17" s="663" t="s">
        <v>362</v>
      </c>
      <c r="DB17" s="1224" t="s">
        <v>360</v>
      </c>
      <c r="DC17" s="1009"/>
      <c r="DD17" s="1010"/>
      <c r="DE17" s="1223" t="s">
        <v>525</v>
      </c>
      <c r="DF17" s="1009"/>
      <c r="DG17" s="1009"/>
      <c r="DH17" s="1009"/>
      <c r="DI17" s="1009"/>
      <c r="DJ17" s="1009"/>
      <c r="DK17" s="1009"/>
      <c r="DL17" s="1009"/>
      <c r="DM17" s="1009"/>
      <c r="DN17" s="1009"/>
      <c r="DO17" s="1009"/>
      <c r="DP17" s="1009"/>
      <c r="DQ17" s="1009"/>
      <c r="DR17" s="1009"/>
      <c r="DS17" s="1009"/>
      <c r="DT17" s="1009"/>
      <c r="DU17" s="1009"/>
      <c r="DV17" s="1009"/>
      <c r="DW17" s="1009"/>
      <c r="DX17" s="1009"/>
      <c r="DY17" s="1009"/>
      <c r="DZ17" s="1009"/>
      <c r="EA17" s="1009"/>
      <c r="EB17" s="1009"/>
      <c r="EC17" s="1009"/>
      <c r="ED17" s="1009"/>
      <c r="EE17" s="1009"/>
      <c r="EF17" s="1009"/>
      <c r="EG17" s="1009"/>
      <c r="EH17" s="1010"/>
      <c r="EI17" s="663" t="s">
        <v>362</v>
      </c>
      <c r="EK17" s="1224" t="s">
        <v>360</v>
      </c>
      <c r="EL17" s="1009"/>
      <c r="EM17" s="1010"/>
      <c r="EN17" s="1223" t="s">
        <v>525</v>
      </c>
      <c r="EO17" s="1009"/>
      <c r="EP17" s="1009"/>
      <c r="EQ17" s="1009"/>
      <c r="ER17" s="1009"/>
      <c r="ES17" s="1009"/>
      <c r="ET17" s="1009"/>
      <c r="EU17" s="1009"/>
      <c r="EV17" s="1009"/>
      <c r="EW17" s="1009"/>
      <c r="EX17" s="1009"/>
      <c r="EY17" s="1009"/>
      <c r="EZ17" s="1009"/>
      <c r="FA17" s="1009"/>
      <c r="FB17" s="1009"/>
      <c r="FC17" s="1009"/>
      <c r="FD17" s="1009"/>
      <c r="FE17" s="1009"/>
      <c r="FF17" s="1009"/>
      <c r="FG17" s="1009"/>
      <c r="FH17" s="1009"/>
      <c r="FI17" s="1009"/>
      <c r="FJ17" s="1009"/>
      <c r="FK17" s="1009"/>
      <c r="FL17" s="1009"/>
      <c r="FM17" s="1009"/>
      <c r="FN17" s="1009"/>
      <c r="FO17" s="1009"/>
      <c r="FP17" s="1009"/>
      <c r="FQ17" s="1010"/>
      <c r="FR17" s="663" t="s">
        <v>362</v>
      </c>
      <c r="FT17" s="1224" t="s">
        <v>360</v>
      </c>
      <c r="FU17" s="1009"/>
      <c r="FV17" s="1010"/>
      <c r="FW17" s="1223" t="s">
        <v>525</v>
      </c>
      <c r="FX17" s="1009"/>
      <c r="FY17" s="1009"/>
      <c r="FZ17" s="1009"/>
      <c r="GA17" s="1009"/>
      <c r="GB17" s="1009"/>
      <c r="GC17" s="1009"/>
      <c r="GD17" s="1009"/>
      <c r="GE17" s="1009"/>
      <c r="GF17" s="1009"/>
      <c r="GG17" s="1009"/>
      <c r="GH17" s="1009"/>
      <c r="GI17" s="1009"/>
      <c r="GJ17" s="1009"/>
      <c r="GK17" s="1009"/>
      <c r="GL17" s="1009"/>
      <c r="GM17" s="1009"/>
      <c r="GN17" s="1009"/>
      <c r="GO17" s="1009"/>
      <c r="GP17" s="1009"/>
      <c r="GQ17" s="1009"/>
      <c r="GR17" s="1009"/>
      <c r="GS17" s="1009"/>
      <c r="GT17" s="1009"/>
      <c r="GU17" s="1009"/>
      <c r="GV17" s="1009"/>
      <c r="GW17" s="1009"/>
      <c r="GX17" s="1009"/>
      <c r="GY17" s="1009"/>
      <c r="GZ17" s="1010"/>
      <c r="HA17" s="663" t="s">
        <v>362</v>
      </c>
      <c r="HC17" s="1224" t="s">
        <v>360</v>
      </c>
      <c r="HD17" s="1009"/>
      <c r="HE17" s="1010"/>
      <c r="HF17" s="1223" t="s">
        <v>525</v>
      </c>
      <c r="HG17" s="1009"/>
      <c r="HH17" s="1009"/>
      <c r="HI17" s="1009"/>
      <c r="HJ17" s="1009"/>
      <c r="HK17" s="1009"/>
      <c r="HL17" s="1009"/>
      <c r="HM17" s="1009"/>
      <c r="HN17" s="1009"/>
      <c r="HO17" s="1009"/>
      <c r="HP17" s="1009"/>
      <c r="HQ17" s="1009"/>
      <c r="HR17" s="1009"/>
      <c r="HS17" s="1009"/>
      <c r="HT17" s="1009"/>
      <c r="HU17" s="1009"/>
      <c r="HV17" s="1009"/>
      <c r="HW17" s="1009"/>
      <c r="HX17" s="1009"/>
      <c r="HY17" s="1009"/>
      <c r="HZ17" s="1009"/>
      <c r="IA17" s="1009"/>
      <c r="IB17" s="1009"/>
      <c r="IC17" s="1009"/>
      <c r="ID17" s="1009"/>
      <c r="IE17" s="1009"/>
      <c r="IF17" s="1009"/>
      <c r="IG17" s="1009"/>
      <c r="IH17" s="1009"/>
      <c r="II17" s="1010"/>
      <c r="IJ17" s="663" t="s">
        <v>362</v>
      </c>
    </row>
    <row r="18" spans="1:244" ht="13.8">
      <c r="A18" s="1208"/>
      <c r="B18" s="1009"/>
      <c r="C18" s="1010"/>
      <c r="D18" s="661">
        <v>1</v>
      </c>
      <c r="E18" s="661">
        <v>2</v>
      </c>
      <c r="F18" s="661">
        <v>3</v>
      </c>
      <c r="G18" s="661">
        <v>4</v>
      </c>
      <c r="H18" s="661">
        <v>5</v>
      </c>
      <c r="I18" s="661">
        <v>6</v>
      </c>
      <c r="J18" s="661">
        <v>7</v>
      </c>
      <c r="K18" s="661">
        <v>8</v>
      </c>
      <c r="L18" s="661">
        <v>9</v>
      </c>
      <c r="M18" s="661">
        <v>10</v>
      </c>
      <c r="N18" s="661">
        <v>11</v>
      </c>
      <c r="O18" s="661">
        <v>12</v>
      </c>
      <c r="P18" s="661">
        <v>13</v>
      </c>
      <c r="Q18" s="661">
        <v>14</v>
      </c>
      <c r="R18" s="661">
        <v>15</v>
      </c>
      <c r="S18" s="661">
        <v>16</v>
      </c>
      <c r="T18" s="661">
        <v>17</v>
      </c>
      <c r="U18" s="661">
        <v>18</v>
      </c>
      <c r="V18" s="661">
        <v>19</v>
      </c>
      <c r="W18" s="661">
        <v>20</v>
      </c>
      <c r="X18" s="661">
        <v>21</v>
      </c>
      <c r="Y18" s="661">
        <v>22</v>
      </c>
      <c r="Z18" s="661">
        <v>23</v>
      </c>
      <c r="AA18" s="661">
        <v>24</v>
      </c>
      <c r="AB18" s="661">
        <v>25</v>
      </c>
      <c r="AC18" s="661">
        <v>26</v>
      </c>
      <c r="AD18" s="661">
        <v>27</v>
      </c>
      <c r="AE18" s="661">
        <v>28</v>
      </c>
      <c r="AF18" s="661">
        <v>29</v>
      </c>
      <c r="AG18" s="661">
        <v>30</v>
      </c>
      <c r="AH18" s="661"/>
      <c r="AJ18" s="1208"/>
      <c r="AK18" s="1009"/>
      <c r="AL18" s="1010"/>
      <c r="AM18" s="661">
        <v>1</v>
      </c>
      <c r="AN18" s="661">
        <v>2</v>
      </c>
      <c r="AO18" s="661">
        <v>3</v>
      </c>
      <c r="AP18" s="661">
        <v>4</v>
      </c>
      <c r="AQ18" s="661">
        <v>5</v>
      </c>
      <c r="AR18" s="661">
        <v>6</v>
      </c>
      <c r="AS18" s="661">
        <v>7</v>
      </c>
      <c r="AT18" s="661">
        <v>8</v>
      </c>
      <c r="AU18" s="661">
        <v>9</v>
      </c>
      <c r="AV18" s="661">
        <v>10</v>
      </c>
      <c r="AW18" s="661">
        <v>11</v>
      </c>
      <c r="AX18" s="661">
        <v>12</v>
      </c>
      <c r="AY18" s="661">
        <v>13</v>
      </c>
      <c r="AZ18" s="661">
        <v>14</v>
      </c>
      <c r="BA18" s="661">
        <v>15</v>
      </c>
      <c r="BB18" s="661">
        <v>16</v>
      </c>
      <c r="BC18" s="661">
        <v>17</v>
      </c>
      <c r="BD18" s="661">
        <v>18</v>
      </c>
      <c r="BE18" s="661">
        <v>19</v>
      </c>
      <c r="BF18" s="661">
        <v>20</v>
      </c>
      <c r="BG18" s="661">
        <v>21</v>
      </c>
      <c r="BH18" s="661">
        <v>22</v>
      </c>
      <c r="BI18" s="661">
        <v>23</v>
      </c>
      <c r="BJ18" s="661">
        <v>24</v>
      </c>
      <c r="BK18" s="661">
        <v>25</v>
      </c>
      <c r="BL18" s="661">
        <v>26</v>
      </c>
      <c r="BM18" s="661">
        <v>27</v>
      </c>
      <c r="BN18" s="661">
        <v>28</v>
      </c>
      <c r="BO18" s="661">
        <v>29</v>
      </c>
      <c r="BP18" s="661">
        <v>30</v>
      </c>
      <c r="BQ18" s="661"/>
      <c r="BS18" s="1208"/>
      <c r="BT18" s="1009"/>
      <c r="BU18" s="1010"/>
      <c r="BV18" s="661">
        <v>1</v>
      </c>
      <c r="BW18" s="661">
        <v>2</v>
      </c>
      <c r="BX18" s="661">
        <v>3</v>
      </c>
      <c r="BY18" s="661">
        <v>4</v>
      </c>
      <c r="BZ18" s="661">
        <v>5</v>
      </c>
      <c r="CA18" s="661">
        <v>6</v>
      </c>
      <c r="CB18" s="661">
        <v>7</v>
      </c>
      <c r="CC18" s="661">
        <v>8</v>
      </c>
      <c r="CD18" s="661">
        <v>9</v>
      </c>
      <c r="CE18" s="661">
        <v>10</v>
      </c>
      <c r="CF18" s="661">
        <v>11</v>
      </c>
      <c r="CG18" s="661">
        <v>12</v>
      </c>
      <c r="CH18" s="661">
        <v>13</v>
      </c>
      <c r="CI18" s="661">
        <v>14</v>
      </c>
      <c r="CJ18" s="661">
        <v>15</v>
      </c>
      <c r="CK18" s="661">
        <v>16</v>
      </c>
      <c r="CL18" s="661">
        <v>17</v>
      </c>
      <c r="CM18" s="661">
        <v>18</v>
      </c>
      <c r="CN18" s="661">
        <v>19</v>
      </c>
      <c r="CO18" s="661">
        <v>20</v>
      </c>
      <c r="CP18" s="661">
        <v>21</v>
      </c>
      <c r="CQ18" s="661">
        <v>22</v>
      </c>
      <c r="CR18" s="661">
        <v>23</v>
      </c>
      <c r="CS18" s="661">
        <v>24</v>
      </c>
      <c r="CT18" s="661">
        <v>25</v>
      </c>
      <c r="CU18" s="661">
        <v>26</v>
      </c>
      <c r="CV18" s="661">
        <v>27</v>
      </c>
      <c r="CW18" s="661">
        <v>28</v>
      </c>
      <c r="CX18" s="661">
        <v>29</v>
      </c>
      <c r="CY18" s="661">
        <v>30</v>
      </c>
      <c r="CZ18" s="661"/>
      <c r="DB18" s="1208"/>
      <c r="DC18" s="1009"/>
      <c r="DD18" s="1010"/>
      <c r="DE18" s="661">
        <v>1</v>
      </c>
      <c r="DF18" s="661">
        <v>2</v>
      </c>
      <c r="DG18" s="661">
        <v>3</v>
      </c>
      <c r="DH18" s="661">
        <v>4</v>
      </c>
      <c r="DI18" s="661">
        <v>5</v>
      </c>
      <c r="DJ18" s="661">
        <v>6</v>
      </c>
      <c r="DK18" s="661">
        <v>7</v>
      </c>
      <c r="DL18" s="661">
        <v>8</v>
      </c>
      <c r="DM18" s="661">
        <v>9</v>
      </c>
      <c r="DN18" s="661">
        <v>10</v>
      </c>
      <c r="DO18" s="661">
        <v>11</v>
      </c>
      <c r="DP18" s="661">
        <v>12</v>
      </c>
      <c r="DQ18" s="661">
        <v>13</v>
      </c>
      <c r="DR18" s="661">
        <v>14</v>
      </c>
      <c r="DS18" s="661">
        <v>15</v>
      </c>
      <c r="DT18" s="661">
        <v>16</v>
      </c>
      <c r="DU18" s="661">
        <v>17</v>
      </c>
      <c r="DV18" s="661">
        <v>18</v>
      </c>
      <c r="DW18" s="661">
        <v>19</v>
      </c>
      <c r="DX18" s="661">
        <v>20</v>
      </c>
      <c r="DY18" s="661">
        <v>21</v>
      </c>
      <c r="DZ18" s="661">
        <v>22</v>
      </c>
      <c r="EA18" s="661">
        <v>23</v>
      </c>
      <c r="EB18" s="661">
        <v>24</v>
      </c>
      <c r="EC18" s="661">
        <v>25</v>
      </c>
      <c r="ED18" s="661">
        <v>26</v>
      </c>
      <c r="EE18" s="661">
        <v>27</v>
      </c>
      <c r="EF18" s="661">
        <v>28</v>
      </c>
      <c r="EG18" s="661">
        <v>29</v>
      </c>
      <c r="EH18" s="661">
        <v>30</v>
      </c>
      <c r="EI18" s="661"/>
      <c r="EK18" s="1208"/>
      <c r="EL18" s="1009"/>
      <c r="EM18" s="1010"/>
      <c r="EN18" s="661">
        <v>1</v>
      </c>
      <c r="EO18" s="661">
        <v>2</v>
      </c>
      <c r="EP18" s="661">
        <v>3</v>
      </c>
      <c r="EQ18" s="661">
        <v>4</v>
      </c>
      <c r="ER18" s="661">
        <v>5</v>
      </c>
      <c r="ES18" s="661">
        <v>6</v>
      </c>
      <c r="ET18" s="661">
        <v>7</v>
      </c>
      <c r="EU18" s="661">
        <v>8</v>
      </c>
      <c r="EV18" s="661">
        <v>9</v>
      </c>
      <c r="EW18" s="661">
        <v>10</v>
      </c>
      <c r="EX18" s="661">
        <v>11</v>
      </c>
      <c r="EY18" s="661">
        <v>12</v>
      </c>
      <c r="EZ18" s="661">
        <v>13</v>
      </c>
      <c r="FA18" s="661">
        <v>14</v>
      </c>
      <c r="FB18" s="661">
        <v>15</v>
      </c>
      <c r="FC18" s="661">
        <v>16</v>
      </c>
      <c r="FD18" s="661">
        <v>17</v>
      </c>
      <c r="FE18" s="661">
        <v>18</v>
      </c>
      <c r="FF18" s="661">
        <v>19</v>
      </c>
      <c r="FG18" s="661">
        <v>20</v>
      </c>
      <c r="FH18" s="661">
        <v>21</v>
      </c>
      <c r="FI18" s="661">
        <v>22</v>
      </c>
      <c r="FJ18" s="661">
        <v>23</v>
      </c>
      <c r="FK18" s="661">
        <v>24</v>
      </c>
      <c r="FL18" s="661">
        <v>25</v>
      </c>
      <c r="FM18" s="661">
        <v>26</v>
      </c>
      <c r="FN18" s="661">
        <v>27</v>
      </c>
      <c r="FO18" s="661">
        <v>28</v>
      </c>
      <c r="FP18" s="661">
        <v>29</v>
      </c>
      <c r="FQ18" s="661">
        <v>30</v>
      </c>
      <c r="FR18" s="661"/>
      <c r="FT18" s="1208"/>
      <c r="FU18" s="1009"/>
      <c r="FV18" s="1010"/>
      <c r="FW18" s="661">
        <v>1</v>
      </c>
      <c r="FX18" s="661">
        <v>2</v>
      </c>
      <c r="FY18" s="661">
        <v>3</v>
      </c>
      <c r="FZ18" s="661">
        <v>4</v>
      </c>
      <c r="GA18" s="661">
        <v>5</v>
      </c>
      <c r="GB18" s="661">
        <v>6</v>
      </c>
      <c r="GC18" s="661">
        <v>7</v>
      </c>
      <c r="GD18" s="661">
        <v>8</v>
      </c>
      <c r="GE18" s="661">
        <v>9</v>
      </c>
      <c r="GF18" s="661">
        <v>10</v>
      </c>
      <c r="GG18" s="661">
        <v>11</v>
      </c>
      <c r="GH18" s="661">
        <v>12</v>
      </c>
      <c r="GI18" s="661">
        <v>13</v>
      </c>
      <c r="GJ18" s="661">
        <v>14</v>
      </c>
      <c r="GK18" s="661">
        <v>15</v>
      </c>
      <c r="GL18" s="661">
        <v>16</v>
      </c>
      <c r="GM18" s="661">
        <v>17</v>
      </c>
      <c r="GN18" s="661">
        <v>18</v>
      </c>
      <c r="GO18" s="661">
        <v>19</v>
      </c>
      <c r="GP18" s="661">
        <v>20</v>
      </c>
      <c r="GQ18" s="661">
        <v>21</v>
      </c>
      <c r="GR18" s="661">
        <v>22</v>
      </c>
      <c r="GS18" s="661">
        <v>23</v>
      </c>
      <c r="GT18" s="661">
        <v>24</v>
      </c>
      <c r="GU18" s="661">
        <v>25</v>
      </c>
      <c r="GV18" s="661">
        <v>26</v>
      </c>
      <c r="GW18" s="661">
        <v>27</v>
      </c>
      <c r="GX18" s="661">
        <v>28</v>
      </c>
      <c r="GY18" s="661">
        <v>29</v>
      </c>
      <c r="GZ18" s="661">
        <v>30</v>
      </c>
      <c r="HA18" s="661"/>
      <c r="HC18" s="1208"/>
      <c r="HD18" s="1009"/>
      <c r="HE18" s="1010"/>
      <c r="HF18" s="661">
        <v>1</v>
      </c>
      <c r="HG18" s="661">
        <v>2</v>
      </c>
      <c r="HH18" s="661">
        <v>3</v>
      </c>
      <c r="HI18" s="661">
        <v>4</v>
      </c>
      <c r="HJ18" s="661">
        <v>5</v>
      </c>
      <c r="HK18" s="661">
        <v>6</v>
      </c>
      <c r="HL18" s="661">
        <v>7</v>
      </c>
      <c r="HM18" s="661">
        <v>8</v>
      </c>
      <c r="HN18" s="661">
        <v>9</v>
      </c>
      <c r="HO18" s="661">
        <v>10</v>
      </c>
      <c r="HP18" s="661">
        <v>11</v>
      </c>
      <c r="HQ18" s="661">
        <v>12</v>
      </c>
      <c r="HR18" s="661">
        <v>13</v>
      </c>
      <c r="HS18" s="661">
        <v>14</v>
      </c>
      <c r="HT18" s="661">
        <v>15</v>
      </c>
      <c r="HU18" s="661">
        <v>16</v>
      </c>
      <c r="HV18" s="661">
        <v>17</v>
      </c>
      <c r="HW18" s="661">
        <v>18</v>
      </c>
      <c r="HX18" s="661">
        <v>19</v>
      </c>
      <c r="HY18" s="661">
        <v>20</v>
      </c>
      <c r="HZ18" s="661">
        <v>21</v>
      </c>
      <c r="IA18" s="661">
        <v>22</v>
      </c>
      <c r="IB18" s="661">
        <v>23</v>
      </c>
      <c r="IC18" s="661">
        <v>24</v>
      </c>
      <c r="ID18" s="661">
        <v>25</v>
      </c>
      <c r="IE18" s="661">
        <v>26</v>
      </c>
      <c r="IF18" s="661">
        <v>27</v>
      </c>
      <c r="IG18" s="661">
        <v>28</v>
      </c>
      <c r="IH18" s="661">
        <v>29</v>
      </c>
      <c r="II18" s="661">
        <v>30</v>
      </c>
      <c r="IJ18" s="661"/>
    </row>
    <row r="19" spans="1:244" ht="13.8">
      <c r="A19" s="1208" t="s">
        <v>521</v>
      </c>
      <c r="B19" s="1009"/>
      <c r="C19" s="1010"/>
      <c r="D19" s="661">
        <v>194.59</v>
      </c>
      <c r="E19" s="661">
        <v>61.908000000000001</v>
      </c>
      <c r="F19" s="661">
        <v>118.71899999999999</v>
      </c>
      <c r="G19" s="661">
        <v>48.420999999999999</v>
      </c>
      <c r="H19" s="661">
        <v>94.674000000000007</v>
      </c>
      <c r="I19" s="661">
        <v>60.036000000000001</v>
      </c>
      <c r="J19" s="661">
        <v>56.893999999999998</v>
      </c>
      <c r="K19" s="661">
        <v>79.274000000000001</v>
      </c>
      <c r="L19" s="661">
        <v>127.733</v>
      </c>
      <c r="M19" s="661">
        <v>186.72300000000001</v>
      </c>
      <c r="N19" s="661">
        <v>144.935</v>
      </c>
      <c r="O19" s="661">
        <v>45.707000000000001</v>
      </c>
      <c r="P19" s="661">
        <v>130.452</v>
      </c>
      <c r="Q19" s="661">
        <v>189.60599999999999</v>
      </c>
      <c r="R19" s="661">
        <v>230.45599999999999</v>
      </c>
      <c r="S19" s="661">
        <v>439.63099999999997</v>
      </c>
      <c r="T19" s="661">
        <v>232.48400000000001</v>
      </c>
      <c r="U19" s="661">
        <v>480.78800000000001</v>
      </c>
      <c r="V19" s="661">
        <v>285.678</v>
      </c>
      <c r="W19" s="661">
        <v>420.28899999999999</v>
      </c>
      <c r="X19" s="661">
        <v>315.59699999999998</v>
      </c>
      <c r="Y19" s="661">
        <v>266.35399999999998</v>
      </c>
      <c r="Z19" s="661">
        <v>371.29599999999999</v>
      </c>
      <c r="AA19" s="661">
        <v>242.7</v>
      </c>
      <c r="AB19" s="661">
        <v>135.99100000000001</v>
      </c>
      <c r="AC19" s="661">
        <v>364.24799999999999</v>
      </c>
      <c r="AD19" s="661">
        <v>313.33100000000002</v>
      </c>
      <c r="AE19" s="661">
        <v>247.834</v>
      </c>
      <c r="AF19" s="661">
        <v>101.208</v>
      </c>
      <c r="AG19" s="661">
        <v>283.46800000000002</v>
      </c>
      <c r="AH19" s="661">
        <f>AVERAGE(D19:AG19)</f>
        <v>209.03416666666664</v>
      </c>
      <c r="AJ19" s="1208" t="s">
        <v>521</v>
      </c>
      <c r="AK19" s="1009"/>
      <c r="AL19" s="1010"/>
      <c r="AM19" s="661">
        <v>227.703</v>
      </c>
      <c r="AN19" s="661">
        <v>200.15899999999999</v>
      </c>
      <c r="AO19" s="661">
        <v>240.65799999999999</v>
      </c>
      <c r="AP19" s="661">
        <v>59.683</v>
      </c>
      <c r="AQ19" s="661">
        <v>132.23099999999999</v>
      </c>
      <c r="AR19" s="661">
        <v>337.18599999999998</v>
      </c>
      <c r="AS19" s="661">
        <v>313.76600000000002</v>
      </c>
      <c r="AT19" s="661">
        <v>129.24600000000001</v>
      </c>
      <c r="AU19" s="661">
        <v>307.75599999999997</v>
      </c>
      <c r="AV19" s="661">
        <v>136.34200000000001</v>
      </c>
      <c r="AW19" s="661">
        <v>119.458</v>
      </c>
      <c r="AX19" s="661">
        <v>41.848999999999997</v>
      </c>
      <c r="AY19" s="661">
        <v>100.387</v>
      </c>
      <c r="AZ19" s="661">
        <v>62.557000000000002</v>
      </c>
      <c r="BA19" s="661">
        <v>440.74</v>
      </c>
      <c r="BB19" s="661">
        <v>339.88600000000002</v>
      </c>
      <c r="BC19" s="661">
        <v>475.95299999999997</v>
      </c>
      <c r="BD19" s="661">
        <v>247.49</v>
      </c>
      <c r="BE19" s="661">
        <v>398.92399999999998</v>
      </c>
      <c r="BF19" s="661">
        <v>373.75400000000002</v>
      </c>
      <c r="BG19" s="661">
        <v>263.346</v>
      </c>
      <c r="BH19" s="661">
        <v>135.75</v>
      </c>
      <c r="BI19" s="661">
        <v>188.11199999999999</v>
      </c>
      <c r="BJ19" s="661">
        <v>111.77800000000001</v>
      </c>
      <c r="BK19" s="661">
        <v>229.821</v>
      </c>
      <c r="BL19" s="661">
        <v>126.024</v>
      </c>
      <c r="BM19" s="661">
        <v>85.394999999999996</v>
      </c>
      <c r="BN19" s="661">
        <v>118.41200000000001</v>
      </c>
      <c r="BO19" s="661">
        <v>124.877</v>
      </c>
      <c r="BP19" s="661">
        <v>106.066</v>
      </c>
      <c r="BQ19" s="661">
        <f>AVERAGE(AM19:BP19)</f>
        <v>205.8436333333334</v>
      </c>
      <c r="BS19" s="1208" t="s">
        <v>521</v>
      </c>
      <c r="BT19" s="1009"/>
      <c r="BU19" s="1010"/>
      <c r="BV19" s="661">
        <v>231.76900000000001</v>
      </c>
      <c r="BW19" s="661">
        <v>412.80500000000001</v>
      </c>
      <c r="BX19" s="661">
        <v>412.15600000000001</v>
      </c>
      <c r="BY19" s="661">
        <v>181.78299999999999</v>
      </c>
      <c r="BZ19" s="661">
        <v>583.88099999999997</v>
      </c>
      <c r="CA19" s="661">
        <v>261.81299999999999</v>
      </c>
      <c r="CB19" s="661">
        <v>139.00299999999999</v>
      </c>
      <c r="CC19" s="661">
        <v>507.86</v>
      </c>
      <c r="CD19" s="661">
        <v>325.01900000000001</v>
      </c>
      <c r="CE19" s="661">
        <v>326.113</v>
      </c>
      <c r="CF19" s="661">
        <v>537.45799999999997</v>
      </c>
      <c r="CG19" s="661">
        <v>80.025000000000006</v>
      </c>
      <c r="CH19" s="661">
        <v>189.52500000000001</v>
      </c>
      <c r="CI19" s="661">
        <v>123.413</v>
      </c>
      <c r="CJ19" s="661">
        <v>360.00799999999998</v>
      </c>
      <c r="CK19" s="661">
        <v>110.328</v>
      </c>
      <c r="CL19" s="661">
        <v>201.06</v>
      </c>
      <c r="CM19" s="661">
        <v>266.82499999999999</v>
      </c>
      <c r="CN19" s="661">
        <v>485.28</v>
      </c>
      <c r="CO19" s="661">
        <v>132.804</v>
      </c>
      <c r="CP19" s="661">
        <v>209.84399999999999</v>
      </c>
      <c r="CQ19" s="661">
        <v>64.292000000000002</v>
      </c>
      <c r="CR19" s="661">
        <v>453.99599999999998</v>
      </c>
      <c r="CS19" s="661">
        <v>431.99200000000002</v>
      </c>
      <c r="CT19" s="661">
        <v>273.81099999999998</v>
      </c>
      <c r="CU19" s="661">
        <v>286.173</v>
      </c>
      <c r="CV19" s="661">
        <v>126.634</v>
      </c>
      <c r="CW19" s="661">
        <v>348.44099999999997</v>
      </c>
      <c r="CX19" s="661">
        <v>155.85900000000001</v>
      </c>
      <c r="CY19" s="661">
        <v>211.63</v>
      </c>
      <c r="CZ19" s="661">
        <f>AVERAGE(BV19:CY19)</f>
        <v>281.05333333333328</v>
      </c>
      <c r="DB19" s="1208" t="s">
        <v>521</v>
      </c>
      <c r="DC19" s="1009"/>
      <c r="DD19" s="1010"/>
      <c r="DE19" s="661"/>
      <c r="DF19" s="661"/>
      <c r="DG19" s="661"/>
      <c r="DH19" s="661"/>
      <c r="DI19" s="661"/>
      <c r="DJ19" s="661"/>
      <c r="DK19" s="661"/>
      <c r="DL19" s="661"/>
      <c r="DM19" s="661"/>
      <c r="DN19" s="661"/>
      <c r="DO19" s="661"/>
      <c r="DP19" s="661"/>
      <c r="DQ19" s="661"/>
      <c r="DR19" s="661"/>
      <c r="DS19" s="661"/>
      <c r="DT19" s="661"/>
      <c r="DU19" s="661"/>
      <c r="DV19" s="661"/>
      <c r="DW19" s="661"/>
      <c r="DX19" s="661"/>
      <c r="DY19" s="661"/>
      <c r="DZ19" s="661"/>
      <c r="EA19" s="661"/>
      <c r="EB19" s="661"/>
      <c r="EC19" s="661"/>
      <c r="ED19" s="661"/>
      <c r="EE19" s="661"/>
      <c r="EF19" s="661"/>
      <c r="EG19" s="661"/>
      <c r="EH19" s="661"/>
      <c r="EI19" s="661" t="e">
        <f>AVERAGE(DE19:EH19)</f>
        <v>#DIV/0!</v>
      </c>
      <c r="EK19" s="1208" t="s">
        <v>521</v>
      </c>
      <c r="EL19" s="1009"/>
      <c r="EM19" s="1010"/>
      <c r="EN19" s="661"/>
      <c r="EO19" s="661"/>
      <c r="EP19" s="661"/>
      <c r="EQ19" s="661"/>
      <c r="ER19" s="661"/>
      <c r="ES19" s="661"/>
      <c r="ET19" s="661"/>
      <c r="EU19" s="661"/>
      <c r="EV19" s="661"/>
      <c r="EW19" s="661"/>
      <c r="EX19" s="661"/>
      <c r="EY19" s="661"/>
      <c r="EZ19" s="661"/>
      <c r="FA19" s="661"/>
      <c r="FB19" s="661"/>
      <c r="FC19" s="661"/>
      <c r="FD19" s="661"/>
      <c r="FE19" s="661"/>
      <c r="FF19" s="661"/>
      <c r="FG19" s="661"/>
      <c r="FH19" s="661"/>
      <c r="FI19" s="661"/>
      <c r="FJ19" s="661"/>
      <c r="FK19" s="661"/>
      <c r="FL19" s="661"/>
      <c r="FM19" s="661"/>
      <c r="FN19" s="661"/>
      <c r="FO19" s="661"/>
      <c r="FP19" s="661"/>
      <c r="FQ19" s="661"/>
      <c r="FR19" s="661" t="e">
        <f>AVERAGE(EN19:FQ19)</f>
        <v>#DIV/0!</v>
      </c>
      <c r="FT19" s="1208" t="s">
        <v>521</v>
      </c>
      <c r="FU19" s="1009"/>
      <c r="FV19" s="1010"/>
      <c r="FW19" s="661"/>
      <c r="FX19" s="661"/>
      <c r="FY19" s="661"/>
      <c r="FZ19" s="661"/>
      <c r="GA19" s="661"/>
      <c r="GB19" s="661"/>
      <c r="GC19" s="661"/>
      <c r="GD19" s="661"/>
      <c r="GE19" s="661"/>
      <c r="GF19" s="661"/>
      <c r="GG19" s="661"/>
      <c r="GH19" s="661"/>
      <c r="GI19" s="661"/>
      <c r="GJ19" s="661"/>
      <c r="GK19" s="661"/>
      <c r="GL19" s="661"/>
      <c r="GM19" s="661"/>
      <c r="GN19" s="661"/>
      <c r="GO19" s="661"/>
      <c r="GP19" s="661"/>
      <c r="GQ19" s="661"/>
      <c r="GR19" s="661"/>
      <c r="GS19" s="661"/>
      <c r="GT19" s="661"/>
      <c r="GU19" s="661"/>
      <c r="GV19" s="661"/>
      <c r="GW19" s="661"/>
      <c r="GX19" s="661"/>
      <c r="GY19" s="661"/>
      <c r="GZ19" s="661"/>
      <c r="HA19" s="661" t="e">
        <f>AVERAGE(FW19:GZ19)</f>
        <v>#DIV/0!</v>
      </c>
      <c r="HC19" s="1208" t="s">
        <v>521</v>
      </c>
      <c r="HD19" s="1009"/>
      <c r="HE19" s="1010"/>
      <c r="HF19" s="661"/>
      <c r="HG19" s="661"/>
      <c r="HH19" s="661"/>
      <c r="HI19" s="661"/>
      <c r="HJ19" s="661"/>
      <c r="HK19" s="661"/>
      <c r="HL19" s="661"/>
      <c r="HM19" s="661"/>
      <c r="HN19" s="661"/>
      <c r="HO19" s="661"/>
      <c r="HP19" s="661"/>
      <c r="HQ19" s="661"/>
      <c r="HR19" s="661"/>
      <c r="HS19" s="661"/>
      <c r="HT19" s="661"/>
      <c r="HU19" s="661"/>
      <c r="HV19" s="661"/>
      <c r="HW19" s="661"/>
      <c r="HX19" s="661"/>
      <c r="HY19" s="661"/>
      <c r="HZ19" s="661"/>
      <c r="IA19" s="661"/>
      <c r="IB19" s="661"/>
      <c r="IC19" s="661"/>
      <c r="ID19" s="661"/>
      <c r="IE19" s="661"/>
      <c r="IF19" s="661"/>
      <c r="IG19" s="661"/>
      <c r="IH19" s="661"/>
      <c r="II19" s="661"/>
      <c r="IJ19" s="661" t="e">
        <f>AVERAGE(HF19:II19)</f>
        <v>#DIV/0!</v>
      </c>
    </row>
    <row r="20" spans="1:244" ht="13.8">
      <c r="A20" s="1208" t="s">
        <v>522</v>
      </c>
      <c r="B20" s="1009"/>
      <c r="C20" s="1010"/>
      <c r="D20" s="661">
        <v>3.14</v>
      </c>
      <c r="E20" s="661">
        <v>4.742</v>
      </c>
      <c r="F20" s="661">
        <v>4.3479999999999999</v>
      </c>
      <c r="G20" s="661">
        <v>4.88</v>
      </c>
      <c r="H20" s="661">
        <v>3.552</v>
      </c>
      <c r="I20" s="661">
        <v>2.6509999999999998</v>
      </c>
      <c r="J20" s="661">
        <v>3.1120000000000001</v>
      </c>
      <c r="K20" s="661">
        <v>6.1749999999999998</v>
      </c>
      <c r="L20" s="661">
        <v>3.8980000000000001</v>
      </c>
      <c r="M20" s="661">
        <v>4.3049999999999997</v>
      </c>
      <c r="N20" s="661">
        <v>4.2720000000000002</v>
      </c>
      <c r="O20" s="661">
        <v>2.5579999999999998</v>
      </c>
      <c r="P20" s="661">
        <v>5.3419999999999996</v>
      </c>
      <c r="Q20" s="661">
        <v>3.3940000000000001</v>
      </c>
      <c r="R20" s="661">
        <v>5.6050000000000004</v>
      </c>
      <c r="S20" s="661">
        <v>4.5999999999999996</v>
      </c>
      <c r="T20" s="661">
        <v>3.903</v>
      </c>
      <c r="U20" s="661">
        <v>5.8570000000000002</v>
      </c>
      <c r="V20" s="661">
        <v>6.4180000000000001</v>
      </c>
      <c r="W20" s="661">
        <v>6.0209999999999999</v>
      </c>
      <c r="X20" s="661">
        <v>6.3040000000000003</v>
      </c>
      <c r="Y20" s="661">
        <v>5.859</v>
      </c>
      <c r="Z20" s="661">
        <v>5.4390000000000001</v>
      </c>
      <c r="AA20" s="661">
        <v>6.08</v>
      </c>
      <c r="AB20" s="661">
        <v>5.2649999999999997</v>
      </c>
      <c r="AC20" s="661">
        <v>4.1470000000000002</v>
      </c>
      <c r="AD20" s="661">
        <v>5.298</v>
      </c>
      <c r="AE20" s="661">
        <v>5.3609999999999998</v>
      </c>
      <c r="AF20" s="661">
        <v>5.9080000000000004</v>
      </c>
      <c r="AG20" s="661">
        <v>5.8959999999999999</v>
      </c>
      <c r="AH20" s="661">
        <f>AVERAGE(D20:AG20)</f>
        <v>4.8109999999999991</v>
      </c>
      <c r="AJ20" s="1208" t="s">
        <v>522</v>
      </c>
      <c r="AK20" s="1009"/>
      <c r="AL20" s="1010"/>
      <c r="AM20" s="661">
        <v>4.8689999999999998</v>
      </c>
      <c r="AN20" s="661">
        <v>4.4509999999999996</v>
      </c>
      <c r="AO20" s="661">
        <v>5.3650000000000002</v>
      </c>
      <c r="AP20" s="661">
        <v>3.762</v>
      </c>
      <c r="AQ20" s="661">
        <v>5.2519999999999998</v>
      </c>
      <c r="AR20" s="661">
        <v>6.6109999999999998</v>
      </c>
      <c r="AS20" s="661">
        <v>7.3079999999999998</v>
      </c>
      <c r="AT20" s="661">
        <v>5.1040000000000001</v>
      </c>
      <c r="AU20" s="661">
        <v>4.6349999999999998</v>
      </c>
      <c r="AV20" s="661">
        <v>5.1449999999999996</v>
      </c>
      <c r="AW20" s="661">
        <v>6.2629999999999999</v>
      </c>
      <c r="AX20" s="661">
        <v>5.4610000000000003</v>
      </c>
      <c r="AY20" s="661">
        <v>5.3940000000000001</v>
      </c>
      <c r="AZ20" s="661">
        <v>4.8609999999999998</v>
      </c>
      <c r="BA20" s="661">
        <v>6.4829999999999997</v>
      </c>
      <c r="BB20" s="661">
        <v>6.1360000000000001</v>
      </c>
      <c r="BC20" s="661">
        <v>8.0739999999999998</v>
      </c>
      <c r="BD20" s="661">
        <v>5.3129999999999997</v>
      </c>
      <c r="BE20" s="661">
        <v>5.8049999999999997</v>
      </c>
      <c r="BF20" s="661">
        <v>5.6589999999999998</v>
      </c>
      <c r="BG20" s="661">
        <v>6.6180000000000003</v>
      </c>
      <c r="BH20" s="661">
        <v>5.2270000000000003</v>
      </c>
      <c r="BI20" s="661">
        <v>4.9880000000000004</v>
      </c>
      <c r="BJ20" s="661">
        <v>4.4690000000000003</v>
      </c>
      <c r="BK20" s="661">
        <v>6.577</v>
      </c>
      <c r="BL20" s="661">
        <v>4.71</v>
      </c>
      <c r="BM20" s="661">
        <v>5.2839999999999998</v>
      </c>
      <c r="BN20" s="661">
        <v>5.1379999999999999</v>
      </c>
      <c r="BO20" s="661">
        <v>6.4450000000000003</v>
      </c>
      <c r="BP20" s="661">
        <v>4.6420000000000003</v>
      </c>
      <c r="BQ20" s="661">
        <f>AVERAGE(AM20:BP20)</f>
        <v>5.5349666666666666</v>
      </c>
      <c r="BS20" s="1208" t="s">
        <v>522</v>
      </c>
      <c r="BT20" s="1009"/>
      <c r="BU20" s="1010"/>
      <c r="BV20" s="661">
        <v>4.899</v>
      </c>
      <c r="BW20" s="661">
        <v>4.6130000000000004</v>
      </c>
      <c r="BX20" s="661">
        <v>5.7130000000000001</v>
      </c>
      <c r="BY20" s="661">
        <v>5.585</v>
      </c>
      <c r="BZ20" s="661">
        <v>6.9619999999999997</v>
      </c>
      <c r="CA20" s="661">
        <v>7.0830000000000002</v>
      </c>
      <c r="CB20" s="661">
        <v>4.8019999999999996</v>
      </c>
      <c r="CC20" s="661">
        <v>6.6319999999999997</v>
      </c>
      <c r="CD20" s="661">
        <v>6.5549999999999997</v>
      </c>
      <c r="CE20" s="661">
        <v>5.9420000000000002</v>
      </c>
      <c r="CF20" s="661">
        <v>3.8719999999999999</v>
      </c>
      <c r="CG20" s="661">
        <v>4.2140000000000004</v>
      </c>
      <c r="CH20" s="661">
        <v>6.5780000000000003</v>
      </c>
      <c r="CI20" s="661">
        <v>5.2439999999999998</v>
      </c>
      <c r="CJ20" s="661">
        <v>6.8479999999999999</v>
      </c>
      <c r="CK20" s="661">
        <v>3.887</v>
      </c>
      <c r="CL20" s="661">
        <v>7.3010000000000002</v>
      </c>
      <c r="CM20" s="661">
        <v>6.6079999999999997</v>
      </c>
      <c r="CN20" s="661">
        <v>5.5460000000000003</v>
      </c>
      <c r="CO20" s="661">
        <v>5.2759999999999998</v>
      </c>
      <c r="CP20" s="661">
        <v>4.7530000000000001</v>
      </c>
      <c r="CQ20" s="661">
        <v>4.4359999999999999</v>
      </c>
      <c r="CR20" s="661">
        <v>7.2910000000000004</v>
      </c>
      <c r="CS20" s="661">
        <v>7.202</v>
      </c>
      <c r="CT20" s="661">
        <v>6.0579999999999998</v>
      </c>
      <c r="CU20" s="661">
        <v>4.157</v>
      </c>
      <c r="CV20" s="661">
        <v>5.0759999999999996</v>
      </c>
      <c r="CW20" s="661">
        <v>6.218</v>
      </c>
      <c r="CX20" s="661">
        <v>5.2439999999999998</v>
      </c>
      <c r="CY20" s="661">
        <v>4.6769999999999996</v>
      </c>
      <c r="CZ20" s="661">
        <f>AVERAGE(BV20:CY20)</f>
        <v>5.6423999999999994</v>
      </c>
      <c r="DB20" s="1208" t="s">
        <v>522</v>
      </c>
      <c r="DC20" s="1009"/>
      <c r="DD20" s="1010"/>
      <c r="DE20" s="661"/>
      <c r="DF20" s="661"/>
      <c r="DG20" s="661"/>
      <c r="DH20" s="661"/>
      <c r="DI20" s="661"/>
      <c r="DJ20" s="661"/>
      <c r="DK20" s="661"/>
      <c r="DL20" s="661"/>
      <c r="DM20" s="661"/>
      <c r="DN20" s="661"/>
      <c r="DO20" s="661"/>
      <c r="DP20" s="661"/>
      <c r="DQ20" s="661"/>
      <c r="DR20" s="661"/>
      <c r="DS20" s="661"/>
      <c r="DT20" s="661"/>
      <c r="DU20" s="661"/>
      <c r="DV20" s="661"/>
      <c r="DW20" s="661"/>
      <c r="DX20" s="661"/>
      <c r="DY20" s="661"/>
      <c r="DZ20" s="661"/>
      <c r="EA20" s="661"/>
      <c r="EB20" s="661"/>
      <c r="EC20" s="661"/>
      <c r="ED20" s="661"/>
      <c r="EE20" s="661"/>
      <c r="EF20" s="661"/>
      <c r="EG20" s="661"/>
      <c r="EH20" s="661"/>
      <c r="EI20" s="661" t="e">
        <f>AVERAGE(DE20:EH20)</f>
        <v>#DIV/0!</v>
      </c>
      <c r="EK20" s="1208" t="s">
        <v>522</v>
      </c>
      <c r="EL20" s="1009"/>
      <c r="EM20" s="1010"/>
      <c r="EN20" s="661"/>
      <c r="EO20" s="661"/>
      <c r="EP20" s="661"/>
      <c r="EQ20" s="661"/>
      <c r="ER20" s="661"/>
      <c r="ES20" s="661"/>
      <c r="ET20" s="661"/>
      <c r="EU20" s="661"/>
      <c r="EV20" s="661"/>
      <c r="EW20" s="661"/>
      <c r="EX20" s="661"/>
      <c r="EY20" s="661"/>
      <c r="EZ20" s="661"/>
      <c r="FA20" s="661"/>
      <c r="FB20" s="661"/>
      <c r="FC20" s="661"/>
      <c r="FD20" s="661"/>
      <c r="FE20" s="661"/>
      <c r="FF20" s="661"/>
      <c r="FG20" s="661"/>
      <c r="FH20" s="661"/>
      <c r="FI20" s="661"/>
      <c r="FJ20" s="661"/>
      <c r="FK20" s="661"/>
      <c r="FL20" s="661"/>
      <c r="FM20" s="661"/>
      <c r="FN20" s="661"/>
      <c r="FO20" s="661"/>
      <c r="FP20" s="661"/>
      <c r="FQ20" s="661"/>
      <c r="FR20" s="661" t="e">
        <f>AVERAGE(EN20:FQ20)</f>
        <v>#DIV/0!</v>
      </c>
      <c r="FT20" s="1208" t="s">
        <v>522</v>
      </c>
      <c r="FU20" s="1009"/>
      <c r="FV20" s="1010"/>
      <c r="FW20" s="661"/>
      <c r="FX20" s="661"/>
      <c r="FY20" s="661"/>
      <c r="FZ20" s="661"/>
      <c r="GA20" s="661"/>
      <c r="GB20" s="661"/>
      <c r="GC20" s="661"/>
      <c r="GD20" s="661"/>
      <c r="GE20" s="661"/>
      <c r="GF20" s="661"/>
      <c r="GG20" s="661"/>
      <c r="GH20" s="661"/>
      <c r="GI20" s="661"/>
      <c r="GJ20" s="661"/>
      <c r="GK20" s="661"/>
      <c r="GL20" s="661"/>
      <c r="GM20" s="661"/>
      <c r="GN20" s="661"/>
      <c r="GO20" s="661"/>
      <c r="GP20" s="661"/>
      <c r="GQ20" s="661"/>
      <c r="GR20" s="661"/>
      <c r="GS20" s="661"/>
      <c r="GT20" s="661"/>
      <c r="GU20" s="661"/>
      <c r="GV20" s="661"/>
      <c r="GW20" s="661"/>
      <c r="GX20" s="661"/>
      <c r="GY20" s="661"/>
      <c r="GZ20" s="661"/>
      <c r="HA20" s="661" t="e">
        <f>AVERAGE(FW20:GZ20)</f>
        <v>#DIV/0!</v>
      </c>
      <c r="HC20" s="1208" t="s">
        <v>522</v>
      </c>
      <c r="HD20" s="1009"/>
      <c r="HE20" s="1010"/>
      <c r="HF20" s="661"/>
      <c r="HG20" s="661"/>
      <c r="HH20" s="661"/>
      <c r="HI20" s="661"/>
      <c r="HJ20" s="661"/>
      <c r="HK20" s="661"/>
      <c r="HL20" s="661"/>
      <c r="HM20" s="661"/>
      <c r="HN20" s="661"/>
      <c r="HO20" s="661"/>
      <c r="HP20" s="661"/>
      <c r="HQ20" s="661"/>
      <c r="HR20" s="661"/>
      <c r="HS20" s="661"/>
      <c r="HT20" s="661"/>
      <c r="HU20" s="661"/>
      <c r="HV20" s="661"/>
      <c r="HW20" s="661"/>
      <c r="HX20" s="661"/>
      <c r="HY20" s="661"/>
      <c r="HZ20" s="661"/>
      <c r="IA20" s="661"/>
      <c r="IB20" s="661"/>
      <c r="IC20" s="661"/>
      <c r="ID20" s="661"/>
      <c r="IE20" s="661"/>
      <c r="IF20" s="661"/>
      <c r="IG20" s="661"/>
      <c r="IH20" s="661"/>
      <c r="II20" s="661"/>
      <c r="IJ20" s="661" t="e">
        <f>AVERAGE(HF20:II20)</f>
        <v>#DIV/0!</v>
      </c>
    </row>
    <row r="21" spans="1:244" ht="15.75" customHeight="1">
      <c r="A21" s="1208" t="s">
        <v>523</v>
      </c>
      <c r="B21" s="1009"/>
      <c r="C21" s="1010"/>
      <c r="D21" s="661">
        <f t="shared" ref="D21:AH21" si="2">3.14*D20*((D20/2)+D19)</f>
        <v>1934.0591360000001</v>
      </c>
      <c r="E21" s="661">
        <f t="shared" si="2"/>
        <v>957.10659651999993</v>
      </c>
      <c r="F21" s="661">
        <f t="shared" si="2"/>
        <v>1650.5182789600001</v>
      </c>
      <c r="G21" s="661">
        <f t="shared" si="2"/>
        <v>779.35327519999998</v>
      </c>
      <c r="H21" s="661">
        <f t="shared" si="2"/>
        <v>1075.7338560000001</v>
      </c>
      <c r="I21" s="661">
        <f t="shared" si="2"/>
        <v>510.78171660999999</v>
      </c>
      <c r="J21" s="661">
        <f t="shared" si="2"/>
        <v>571.15469599999994</v>
      </c>
      <c r="K21" s="661">
        <f t="shared" si="2"/>
        <v>1596.9483042500003</v>
      </c>
      <c r="L21" s="661">
        <f t="shared" si="2"/>
        <v>1587.2713690400003</v>
      </c>
      <c r="M21" s="661">
        <f t="shared" si="2"/>
        <v>2553.16234635</v>
      </c>
      <c r="N21" s="661">
        <f t="shared" si="2"/>
        <v>1972.8221596800004</v>
      </c>
      <c r="O21" s="661">
        <f t="shared" si="2"/>
        <v>377.39719031999999</v>
      </c>
      <c r="P21" s="661">
        <f t="shared" si="2"/>
        <v>2232.9892272399998</v>
      </c>
      <c r="Q21" s="661">
        <f t="shared" si="2"/>
        <v>2038.7466794800002</v>
      </c>
      <c r="R21" s="661">
        <f t="shared" si="2"/>
        <v>4105.2796224500007</v>
      </c>
      <c r="S21" s="661">
        <f t="shared" si="2"/>
        <v>6383.2513639999997</v>
      </c>
      <c r="T21" s="661">
        <f t="shared" si="2"/>
        <v>2873.1055154100004</v>
      </c>
      <c r="U21" s="661">
        <f t="shared" si="2"/>
        <v>8896.020477170001</v>
      </c>
      <c r="V21" s="661">
        <f t="shared" si="2"/>
        <v>5821.8010452400003</v>
      </c>
      <c r="W21" s="661">
        <f t="shared" si="2"/>
        <v>8002.8749490299997</v>
      </c>
      <c r="X21" s="661">
        <f t="shared" si="2"/>
        <v>6309.4962054399994</v>
      </c>
      <c r="Y21" s="661">
        <f t="shared" si="2"/>
        <v>4954.0785632099996</v>
      </c>
      <c r="Z21" s="661">
        <f t="shared" si="2"/>
        <v>6387.6087561299992</v>
      </c>
      <c r="AA21" s="661">
        <f t="shared" si="2"/>
        <v>4691.4714880000001</v>
      </c>
      <c r="AB21" s="661">
        <f t="shared" si="2"/>
        <v>2291.73756435</v>
      </c>
      <c r="AC21" s="661">
        <f t="shared" si="2"/>
        <v>4770.0847179700013</v>
      </c>
      <c r="AD21" s="661">
        <f t="shared" si="2"/>
        <v>5256.5548055999998</v>
      </c>
      <c r="AE21" s="661">
        <f t="shared" si="2"/>
        <v>4217.0458563299999</v>
      </c>
      <c r="AF21" s="661">
        <f t="shared" si="2"/>
        <v>1932.32176144</v>
      </c>
      <c r="AG21" s="661">
        <f t="shared" si="2"/>
        <v>5302.54543104</v>
      </c>
      <c r="AH21" s="661">
        <f t="shared" si="2"/>
        <v>3194.1217820866655</v>
      </c>
      <c r="AJ21" s="1208" t="s">
        <v>523</v>
      </c>
      <c r="AK21" s="1009"/>
      <c r="AL21" s="1010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661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S21" s="1208" t="s">
        <v>523</v>
      </c>
      <c r="BT21" s="1009"/>
      <c r="BU21" s="1010"/>
      <c r="BV21" s="661"/>
      <c r="BW21" s="661"/>
      <c r="BX21" s="661"/>
      <c r="BY21" s="661"/>
      <c r="BZ21" s="661"/>
      <c r="CA21" s="661"/>
      <c r="CB21" s="661"/>
      <c r="CC21" s="661"/>
      <c r="CD21" s="661"/>
      <c r="CE21" s="661"/>
      <c r="CF21" s="661"/>
      <c r="CG21" s="661"/>
      <c r="CH21" s="661"/>
      <c r="CI21" s="661"/>
      <c r="CJ21" s="661"/>
      <c r="CK21" s="661"/>
      <c r="CL21" s="661"/>
      <c r="CM21" s="661"/>
      <c r="CN21" s="661"/>
      <c r="CO21" s="661"/>
      <c r="CP21" s="661"/>
      <c r="CQ21" s="661"/>
      <c r="CR21" s="661"/>
      <c r="CS21" s="661"/>
      <c r="CT21" s="661"/>
      <c r="CU21" s="661"/>
      <c r="CV21" s="661"/>
      <c r="CW21" s="661"/>
      <c r="CX21" s="661"/>
      <c r="CY21" s="661"/>
      <c r="CZ21" s="661"/>
      <c r="DB21" s="1208" t="s">
        <v>523</v>
      </c>
      <c r="DC21" s="1009"/>
      <c r="DD21" s="1010"/>
      <c r="DE21" s="661"/>
      <c r="DF21" s="661"/>
      <c r="DG21" s="661"/>
      <c r="DH21" s="661"/>
      <c r="DI21" s="661"/>
      <c r="DJ21" s="661"/>
      <c r="DK21" s="661"/>
      <c r="DL21" s="661"/>
      <c r="DM21" s="661"/>
      <c r="DN21" s="661"/>
      <c r="DO21" s="661"/>
      <c r="DP21" s="661"/>
      <c r="DQ21" s="661"/>
      <c r="DR21" s="661"/>
      <c r="DS21" s="661"/>
      <c r="DT21" s="661"/>
      <c r="DU21" s="661"/>
      <c r="DV21" s="661"/>
      <c r="DW21" s="661"/>
      <c r="DX21" s="661"/>
      <c r="DY21" s="661"/>
      <c r="DZ21" s="661"/>
      <c r="EA21" s="661"/>
      <c r="EB21" s="661"/>
      <c r="EC21" s="661"/>
      <c r="ED21" s="661"/>
      <c r="EE21" s="661"/>
      <c r="EF21" s="661"/>
      <c r="EG21" s="661"/>
      <c r="EH21" s="661"/>
      <c r="EI21" s="661"/>
      <c r="EK21" s="1208" t="s">
        <v>523</v>
      </c>
      <c r="EL21" s="1009"/>
      <c r="EM21" s="1010"/>
      <c r="EN21" s="661"/>
      <c r="EO21" s="661"/>
      <c r="EP21" s="661"/>
      <c r="EQ21" s="661"/>
      <c r="ER21" s="661"/>
      <c r="ES21" s="661"/>
      <c r="ET21" s="661"/>
      <c r="EU21" s="661"/>
      <c r="EV21" s="661"/>
      <c r="EW21" s="661"/>
      <c r="EX21" s="661"/>
      <c r="EY21" s="661"/>
      <c r="EZ21" s="661"/>
      <c r="FA21" s="661"/>
      <c r="FB21" s="661"/>
      <c r="FC21" s="661"/>
      <c r="FD21" s="661"/>
      <c r="FE21" s="661"/>
      <c r="FF21" s="661"/>
      <c r="FG21" s="661"/>
      <c r="FH21" s="661"/>
      <c r="FI21" s="661"/>
      <c r="FJ21" s="661"/>
      <c r="FK21" s="661"/>
      <c r="FL21" s="661"/>
      <c r="FM21" s="661"/>
      <c r="FN21" s="661"/>
      <c r="FO21" s="661"/>
      <c r="FP21" s="661"/>
      <c r="FQ21" s="661"/>
      <c r="FR21" s="661"/>
      <c r="FT21" s="1208" t="s">
        <v>523</v>
      </c>
      <c r="FU21" s="1009"/>
      <c r="FV21" s="1010"/>
      <c r="FW21" s="661"/>
      <c r="FX21" s="661"/>
      <c r="FY21" s="661"/>
      <c r="FZ21" s="661"/>
      <c r="GA21" s="661"/>
      <c r="GB21" s="661"/>
      <c r="GC21" s="661"/>
      <c r="GD21" s="661"/>
      <c r="GE21" s="661"/>
      <c r="GF21" s="661"/>
      <c r="GG21" s="661"/>
      <c r="GH21" s="661"/>
      <c r="GI21" s="661"/>
      <c r="GJ21" s="661"/>
      <c r="GK21" s="661"/>
      <c r="GL21" s="661"/>
      <c r="GM21" s="661"/>
      <c r="GN21" s="661"/>
      <c r="GO21" s="661"/>
      <c r="GP21" s="661"/>
      <c r="GQ21" s="661"/>
      <c r="GR21" s="661"/>
      <c r="GS21" s="661"/>
      <c r="GT21" s="661"/>
      <c r="GU21" s="661"/>
      <c r="GV21" s="661"/>
      <c r="GW21" s="661"/>
      <c r="GX21" s="661"/>
      <c r="GY21" s="661"/>
      <c r="GZ21" s="661"/>
      <c r="HA21" s="661"/>
      <c r="HC21" s="1208" t="s">
        <v>523</v>
      </c>
      <c r="HD21" s="1009"/>
      <c r="HE21" s="1010"/>
      <c r="HF21" s="661"/>
      <c r="HG21" s="661"/>
      <c r="HH21" s="661"/>
      <c r="HI21" s="661"/>
      <c r="HJ21" s="661"/>
      <c r="HK21" s="661"/>
      <c r="HL21" s="661"/>
      <c r="HM21" s="661"/>
      <c r="HN21" s="661"/>
      <c r="HO21" s="661"/>
      <c r="HP21" s="661"/>
      <c r="HQ21" s="661"/>
      <c r="HR21" s="661"/>
      <c r="HS21" s="661"/>
      <c r="HT21" s="661"/>
      <c r="HU21" s="661"/>
      <c r="HV21" s="661"/>
      <c r="HW21" s="661"/>
      <c r="HX21" s="661"/>
      <c r="HY21" s="661"/>
      <c r="HZ21" s="661"/>
      <c r="IA21" s="661"/>
      <c r="IB21" s="661"/>
      <c r="IC21" s="661"/>
      <c r="ID21" s="661"/>
      <c r="IE21" s="661"/>
      <c r="IF21" s="661"/>
      <c r="IG21" s="661"/>
      <c r="IH21" s="661"/>
      <c r="II21" s="661"/>
      <c r="IJ21" s="661"/>
    </row>
    <row r="22" spans="1:244" ht="15.75" customHeight="1">
      <c r="A22" s="1208" t="s">
        <v>524</v>
      </c>
      <c r="B22" s="1009"/>
      <c r="C22" s="1010"/>
      <c r="D22" s="661">
        <f t="shared" ref="D22:AH22" si="3">(3.14/4)*(D20^2)*D19</f>
        <v>1506.0849577400002</v>
      </c>
      <c r="E22" s="661">
        <f t="shared" si="3"/>
        <v>1092.7970902279201</v>
      </c>
      <c r="F22" s="661">
        <f t="shared" si="3"/>
        <v>1761.8501077941598</v>
      </c>
      <c r="G22" s="661">
        <f t="shared" si="3"/>
        <v>905.19689398399998</v>
      </c>
      <c r="H22" s="661">
        <f t="shared" si="3"/>
        <v>937.66196007936014</v>
      </c>
      <c r="I22" s="661">
        <f t="shared" si="3"/>
        <v>331.20803275625997</v>
      </c>
      <c r="J22" s="661">
        <f t="shared" si="3"/>
        <v>432.52907037376002</v>
      </c>
      <c r="K22" s="661">
        <f t="shared" si="3"/>
        <v>2372.8722255062498</v>
      </c>
      <c r="L22" s="661">
        <f t="shared" si="3"/>
        <v>1523.5490428136202</v>
      </c>
      <c r="M22" s="661">
        <f t="shared" si="3"/>
        <v>2716.5254912538749</v>
      </c>
      <c r="N22" s="661">
        <f t="shared" si="3"/>
        <v>2076.3732233664005</v>
      </c>
      <c r="O22" s="661">
        <f t="shared" si="3"/>
        <v>234.77586760318002</v>
      </c>
      <c r="P22" s="661">
        <f t="shared" si="3"/>
        <v>2922.3226617664795</v>
      </c>
      <c r="Q22" s="661">
        <f t="shared" si="3"/>
        <v>1714.53126489756</v>
      </c>
      <c r="R22" s="661">
        <f t="shared" si="3"/>
        <v>5683.4089940590011</v>
      </c>
      <c r="S22" s="661">
        <f t="shared" si="3"/>
        <v>7302.5346885999988</v>
      </c>
      <c r="T22" s="661">
        <f t="shared" si="3"/>
        <v>2780.0962284954599</v>
      </c>
      <c r="U22" s="661">
        <f t="shared" si="3"/>
        <v>12947.136429262422</v>
      </c>
      <c r="V22" s="661">
        <f t="shared" si="3"/>
        <v>9237.3176659345208</v>
      </c>
      <c r="W22" s="661">
        <f t="shared" si="3"/>
        <v>11960.654207727464</v>
      </c>
      <c r="X22" s="661">
        <f t="shared" si="3"/>
        <v>9845.4355136563208</v>
      </c>
      <c r="Y22" s="661">
        <f t="shared" si="3"/>
        <v>7177.5442064610897</v>
      </c>
      <c r="Z22" s="661">
        <f t="shared" si="3"/>
        <v>8622.3975914865605</v>
      </c>
      <c r="AA22" s="661">
        <f t="shared" si="3"/>
        <v>7042.8200448000007</v>
      </c>
      <c r="AB22" s="661">
        <f t="shared" si="3"/>
        <v>2959.2153776103746</v>
      </c>
      <c r="AC22" s="661">
        <f t="shared" si="3"/>
        <v>4917.3928261801211</v>
      </c>
      <c r="AD22" s="661">
        <f t="shared" si="3"/>
        <v>6903.9387445073407</v>
      </c>
      <c r="AE22" s="661">
        <f t="shared" si="3"/>
        <v>5591.4205410504901</v>
      </c>
      <c r="AF22" s="661">
        <f t="shared" si="3"/>
        <v>2773.0996291219203</v>
      </c>
      <c r="AG22" s="661">
        <f t="shared" si="3"/>
        <v>7735.5045518220813</v>
      </c>
      <c r="AH22" s="661">
        <f t="shared" si="3"/>
        <v>3798.0235033903186</v>
      </c>
      <c r="AJ22" s="1208" t="s">
        <v>524</v>
      </c>
      <c r="AK22" s="1009"/>
      <c r="AL22" s="1010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S22" s="1208" t="s">
        <v>524</v>
      </c>
      <c r="BT22" s="1009"/>
      <c r="BU22" s="1010"/>
      <c r="BV22" s="661"/>
      <c r="BW22" s="661"/>
      <c r="BX22" s="661"/>
      <c r="BY22" s="661"/>
      <c r="BZ22" s="661"/>
      <c r="CA22" s="661"/>
      <c r="CB22" s="661"/>
      <c r="CC22" s="661"/>
      <c r="CD22" s="661"/>
      <c r="CE22" s="661"/>
      <c r="CF22" s="661"/>
      <c r="CG22" s="661"/>
      <c r="CH22" s="661"/>
      <c r="CI22" s="661"/>
      <c r="CJ22" s="661"/>
      <c r="CK22" s="661"/>
      <c r="CL22" s="661"/>
      <c r="CM22" s="661"/>
      <c r="CN22" s="661"/>
      <c r="CO22" s="661"/>
      <c r="CP22" s="661"/>
      <c r="CQ22" s="661"/>
      <c r="CR22" s="661"/>
      <c r="CS22" s="661"/>
      <c r="CT22" s="661"/>
      <c r="CU22" s="661"/>
      <c r="CV22" s="661"/>
      <c r="CW22" s="661"/>
      <c r="CX22" s="661"/>
      <c r="CY22" s="661"/>
      <c r="CZ22" s="661"/>
      <c r="DB22" s="1208" t="s">
        <v>524</v>
      </c>
      <c r="DC22" s="1009"/>
      <c r="DD22" s="1010"/>
      <c r="DE22" s="661"/>
      <c r="DF22" s="661"/>
      <c r="DG22" s="661"/>
      <c r="DH22" s="661"/>
      <c r="DI22" s="661"/>
      <c r="DJ22" s="661"/>
      <c r="DK22" s="661"/>
      <c r="DL22" s="661"/>
      <c r="DM22" s="661"/>
      <c r="DN22" s="661"/>
      <c r="DO22" s="661"/>
      <c r="DP22" s="661"/>
      <c r="DQ22" s="661"/>
      <c r="DR22" s="661"/>
      <c r="DS22" s="661"/>
      <c r="DT22" s="661"/>
      <c r="DU22" s="661"/>
      <c r="DV22" s="661"/>
      <c r="DW22" s="661"/>
      <c r="DX22" s="661"/>
      <c r="DY22" s="661"/>
      <c r="DZ22" s="661"/>
      <c r="EA22" s="661"/>
      <c r="EB22" s="661"/>
      <c r="EC22" s="661"/>
      <c r="ED22" s="661"/>
      <c r="EE22" s="661"/>
      <c r="EF22" s="661"/>
      <c r="EG22" s="661"/>
      <c r="EH22" s="661"/>
      <c r="EI22" s="661"/>
      <c r="EK22" s="1208" t="s">
        <v>524</v>
      </c>
      <c r="EL22" s="1009"/>
      <c r="EM22" s="1010"/>
      <c r="EN22" s="661"/>
      <c r="EO22" s="661"/>
      <c r="EP22" s="661"/>
      <c r="EQ22" s="661"/>
      <c r="ER22" s="661"/>
      <c r="ES22" s="661"/>
      <c r="ET22" s="661"/>
      <c r="EU22" s="661"/>
      <c r="EV22" s="661"/>
      <c r="EW22" s="661"/>
      <c r="EX22" s="661"/>
      <c r="EY22" s="661"/>
      <c r="EZ22" s="661"/>
      <c r="FA22" s="661"/>
      <c r="FB22" s="661"/>
      <c r="FC22" s="661"/>
      <c r="FD22" s="661"/>
      <c r="FE22" s="661"/>
      <c r="FF22" s="661"/>
      <c r="FG22" s="661"/>
      <c r="FH22" s="661"/>
      <c r="FI22" s="661"/>
      <c r="FJ22" s="661"/>
      <c r="FK22" s="661"/>
      <c r="FL22" s="661"/>
      <c r="FM22" s="661"/>
      <c r="FN22" s="661"/>
      <c r="FO22" s="661"/>
      <c r="FP22" s="661"/>
      <c r="FQ22" s="661"/>
      <c r="FR22" s="661"/>
      <c r="FT22" s="1208" t="s">
        <v>524</v>
      </c>
      <c r="FU22" s="1009"/>
      <c r="FV22" s="1010"/>
      <c r="FW22" s="661"/>
      <c r="FX22" s="661"/>
      <c r="FY22" s="661"/>
      <c r="FZ22" s="661"/>
      <c r="GA22" s="661"/>
      <c r="GB22" s="661"/>
      <c r="GC22" s="661"/>
      <c r="GD22" s="661"/>
      <c r="GE22" s="661"/>
      <c r="GF22" s="661"/>
      <c r="GG22" s="661"/>
      <c r="GH22" s="661"/>
      <c r="GI22" s="661"/>
      <c r="GJ22" s="661"/>
      <c r="GK22" s="661"/>
      <c r="GL22" s="661"/>
      <c r="GM22" s="661"/>
      <c r="GN22" s="661"/>
      <c r="GO22" s="661"/>
      <c r="GP22" s="661"/>
      <c r="GQ22" s="661"/>
      <c r="GR22" s="661"/>
      <c r="GS22" s="661"/>
      <c r="GT22" s="661"/>
      <c r="GU22" s="661"/>
      <c r="GV22" s="661"/>
      <c r="GW22" s="661"/>
      <c r="GX22" s="661"/>
      <c r="GY22" s="661"/>
      <c r="GZ22" s="661"/>
      <c r="HA22" s="661"/>
      <c r="HC22" s="1208" t="s">
        <v>524</v>
      </c>
      <c r="HD22" s="1009"/>
      <c r="HE22" s="1010"/>
      <c r="HF22" s="661"/>
      <c r="HG22" s="661"/>
      <c r="HH22" s="661"/>
      <c r="HI22" s="661"/>
      <c r="HJ22" s="661"/>
      <c r="HK22" s="661"/>
      <c r="HL22" s="661"/>
      <c r="HM22" s="661"/>
      <c r="HN22" s="661"/>
      <c r="HO22" s="661"/>
      <c r="HP22" s="661"/>
      <c r="HQ22" s="661"/>
      <c r="HR22" s="661"/>
      <c r="HS22" s="661"/>
      <c r="HT22" s="661"/>
      <c r="HU22" s="661"/>
      <c r="HV22" s="661"/>
      <c r="HW22" s="661"/>
      <c r="HX22" s="661"/>
      <c r="HY22" s="661"/>
      <c r="HZ22" s="661"/>
      <c r="IA22" s="661"/>
      <c r="IB22" s="661"/>
      <c r="IC22" s="661"/>
      <c r="ID22" s="661"/>
      <c r="IE22" s="661"/>
      <c r="IF22" s="661"/>
      <c r="IG22" s="661"/>
      <c r="IH22" s="661"/>
      <c r="II22" s="661"/>
      <c r="IJ22" s="661"/>
    </row>
    <row r="23" spans="1:244" ht="15.75" customHeight="1">
      <c r="A23" s="667"/>
      <c r="B23" s="667"/>
      <c r="C23" s="667"/>
      <c r="D23" s="667"/>
      <c r="E23" s="667"/>
      <c r="F23" s="667"/>
      <c r="G23" s="667"/>
      <c r="H23" s="667"/>
      <c r="I23" s="667"/>
      <c r="J23" s="667"/>
      <c r="K23" s="667"/>
      <c r="L23" s="667"/>
      <c r="M23" s="667"/>
      <c r="N23" s="667"/>
      <c r="O23" s="667"/>
      <c r="P23" s="667"/>
      <c r="Q23" s="667"/>
      <c r="R23" s="667"/>
      <c r="S23" s="667"/>
      <c r="T23" s="667"/>
      <c r="U23" s="667"/>
      <c r="V23" s="667"/>
      <c r="W23" s="667"/>
      <c r="X23" s="667"/>
      <c r="Y23" s="667"/>
      <c r="Z23" s="667"/>
      <c r="AA23" s="667"/>
      <c r="AB23" s="667"/>
      <c r="AC23" s="667"/>
      <c r="AD23" s="667"/>
      <c r="AE23" s="667"/>
      <c r="AF23" s="667"/>
      <c r="AG23" s="667"/>
      <c r="AH23" s="667"/>
      <c r="AJ23" s="667"/>
      <c r="AK23" s="667"/>
      <c r="AL23" s="667"/>
      <c r="AM23" s="667"/>
      <c r="AN23" s="667"/>
      <c r="AO23" s="667"/>
      <c r="AP23" s="667"/>
      <c r="AQ23" s="667"/>
      <c r="AR23" s="667"/>
      <c r="AS23" s="667"/>
      <c r="AT23" s="667"/>
      <c r="AU23" s="667"/>
      <c r="AV23" s="667"/>
      <c r="AW23" s="667"/>
      <c r="AX23" s="667"/>
      <c r="AY23" s="667"/>
      <c r="AZ23" s="667"/>
      <c r="BA23" s="667"/>
      <c r="BB23" s="667"/>
      <c r="BC23" s="667"/>
      <c r="BD23" s="667"/>
      <c r="BE23" s="667"/>
      <c r="BF23" s="667"/>
      <c r="BG23" s="667"/>
      <c r="BH23" s="667"/>
      <c r="BI23" s="667"/>
      <c r="BJ23" s="667"/>
      <c r="BK23" s="667"/>
      <c r="BL23" s="667"/>
      <c r="BM23" s="667"/>
      <c r="BN23" s="667"/>
      <c r="BO23" s="667"/>
      <c r="BP23" s="667"/>
      <c r="BQ23" s="667"/>
      <c r="BS23" s="667"/>
      <c r="BT23" s="667"/>
      <c r="BU23" s="667"/>
      <c r="BV23" s="667"/>
      <c r="BW23" s="667"/>
      <c r="BX23" s="667"/>
      <c r="BY23" s="667"/>
      <c r="BZ23" s="667"/>
      <c r="CA23" s="667"/>
      <c r="CB23" s="667"/>
      <c r="CC23" s="667"/>
      <c r="CD23" s="667"/>
      <c r="CE23" s="667"/>
      <c r="CF23" s="667"/>
      <c r="CG23" s="667"/>
      <c r="CH23" s="667"/>
      <c r="CI23" s="667"/>
      <c r="CJ23" s="667"/>
      <c r="CK23" s="667"/>
      <c r="CL23" s="667"/>
      <c r="CM23" s="667"/>
      <c r="CN23" s="667"/>
      <c r="CO23" s="667"/>
      <c r="CP23" s="667"/>
      <c r="CQ23" s="667"/>
      <c r="CR23" s="667"/>
      <c r="CS23" s="667"/>
      <c r="CT23" s="667"/>
      <c r="CU23" s="667"/>
      <c r="CV23" s="667"/>
      <c r="CW23" s="667"/>
      <c r="CX23" s="667"/>
      <c r="CY23" s="667"/>
      <c r="CZ23" s="667"/>
      <c r="DB23" s="667"/>
      <c r="DC23" s="667"/>
      <c r="DD23" s="667"/>
      <c r="DE23" s="667"/>
      <c r="DF23" s="667"/>
      <c r="DG23" s="667"/>
      <c r="DH23" s="667"/>
      <c r="DI23" s="667"/>
      <c r="DJ23" s="667"/>
      <c r="DK23" s="667"/>
      <c r="DL23" s="667"/>
      <c r="DM23" s="667"/>
      <c r="DN23" s="667"/>
      <c r="DO23" s="667"/>
      <c r="DP23" s="667"/>
      <c r="DQ23" s="667"/>
      <c r="DR23" s="667"/>
      <c r="DS23" s="667"/>
      <c r="DT23" s="667"/>
      <c r="DU23" s="667"/>
      <c r="DV23" s="667"/>
      <c r="DW23" s="667"/>
      <c r="DX23" s="667"/>
      <c r="DY23" s="667"/>
      <c r="DZ23" s="667"/>
      <c r="EA23" s="667"/>
      <c r="EB23" s="667"/>
      <c r="EC23" s="667"/>
      <c r="ED23" s="667"/>
      <c r="EE23" s="667"/>
      <c r="EF23" s="667"/>
      <c r="EG23" s="667"/>
      <c r="EH23" s="667"/>
      <c r="EI23" s="667"/>
      <c r="EK23" s="667"/>
      <c r="EL23" s="667"/>
      <c r="EM23" s="667"/>
      <c r="EN23" s="667"/>
      <c r="EO23" s="667"/>
      <c r="EP23" s="667"/>
      <c r="EQ23" s="667"/>
      <c r="ER23" s="667"/>
      <c r="ES23" s="667"/>
      <c r="ET23" s="667"/>
      <c r="EU23" s="667"/>
      <c r="EV23" s="667"/>
      <c r="EW23" s="667"/>
      <c r="EX23" s="667"/>
      <c r="EY23" s="667"/>
      <c r="EZ23" s="667"/>
      <c r="FA23" s="667"/>
      <c r="FB23" s="667"/>
      <c r="FC23" s="667"/>
      <c r="FD23" s="667"/>
      <c r="FE23" s="667"/>
      <c r="FF23" s="667"/>
      <c r="FG23" s="667"/>
      <c r="FH23" s="667"/>
      <c r="FI23" s="667"/>
      <c r="FJ23" s="667"/>
      <c r="FK23" s="667"/>
      <c r="FL23" s="667"/>
      <c r="FM23" s="667"/>
      <c r="FN23" s="667"/>
      <c r="FO23" s="667"/>
      <c r="FP23" s="667"/>
      <c r="FQ23" s="667"/>
      <c r="FR23" s="667"/>
      <c r="FT23" s="667"/>
      <c r="FU23" s="667"/>
      <c r="FV23" s="667"/>
      <c r="FW23" s="667"/>
      <c r="FX23" s="667"/>
      <c r="FY23" s="667"/>
      <c r="FZ23" s="667"/>
      <c r="GA23" s="667"/>
      <c r="GB23" s="667"/>
      <c r="GC23" s="667"/>
      <c r="GD23" s="667"/>
      <c r="GE23" s="667"/>
      <c r="GF23" s="667"/>
      <c r="GG23" s="667"/>
      <c r="GH23" s="667"/>
      <c r="GI23" s="667"/>
      <c r="GJ23" s="667"/>
      <c r="GK23" s="667"/>
      <c r="GL23" s="667"/>
      <c r="GM23" s="667"/>
      <c r="GN23" s="667"/>
      <c r="GO23" s="667"/>
      <c r="GP23" s="667"/>
      <c r="GQ23" s="667"/>
      <c r="GR23" s="667"/>
      <c r="GS23" s="667"/>
      <c r="GT23" s="667"/>
      <c r="GU23" s="667"/>
      <c r="GV23" s="667"/>
      <c r="GW23" s="667"/>
      <c r="GX23" s="667"/>
      <c r="GY23" s="667"/>
      <c r="GZ23" s="667"/>
      <c r="HA23" s="667"/>
      <c r="HC23" s="667"/>
      <c r="HD23" s="667"/>
      <c r="HE23" s="667"/>
      <c r="HF23" s="667"/>
      <c r="HG23" s="667"/>
      <c r="HH23" s="667"/>
      <c r="HI23" s="667"/>
      <c r="HJ23" s="667"/>
      <c r="HK23" s="667"/>
      <c r="HL23" s="667"/>
      <c r="HM23" s="667"/>
      <c r="HN23" s="667"/>
      <c r="HO23" s="667"/>
      <c r="HP23" s="667"/>
      <c r="HQ23" s="667"/>
      <c r="HR23" s="667"/>
      <c r="HS23" s="667"/>
      <c r="HT23" s="667"/>
      <c r="HU23" s="667"/>
      <c r="HV23" s="667"/>
      <c r="HW23" s="667"/>
      <c r="HX23" s="667"/>
      <c r="HY23" s="667"/>
      <c r="HZ23" s="667"/>
      <c r="IA23" s="667"/>
      <c r="IB23" s="667"/>
      <c r="IC23" s="667"/>
      <c r="ID23" s="667"/>
      <c r="IE23" s="667"/>
      <c r="IF23" s="667"/>
      <c r="IG23" s="667"/>
      <c r="IH23" s="667"/>
      <c r="II23" s="667"/>
      <c r="IJ23" s="667"/>
    </row>
    <row r="24" spans="1:244" ht="15.75" customHeight="1">
      <c r="A24" s="1224" t="s">
        <v>360</v>
      </c>
      <c r="B24" s="1009"/>
      <c r="C24" s="1010"/>
      <c r="D24" s="1223" t="s">
        <v>190</v>
      </c>
      <c r="E24" s="1009"/>
      <c r="F24" s="1009"/>
      <c r="G24" s="1009"/>
      <c r="H24" s="1009"/>
      <c r="I24" s="1009"/>
      <c r="J24" s="1009"/>
      <c r="K24" s="1009"/>
      <c r="L24" s="1009"/>
      <c r="M24" s="1009"/>
      <c r="N24" s="1009"/>
      <c r="O24" s="1009"/>
      <c r="P24" s="1009"/>
      <c r="Q24" s="1009"/>
      <c r="R24" s="1009"/>
      <c r="S24" s="1009"/>
      <c r="T24" s="1009"/>
      <c r="U24" s="1009"/>
      <c r="V24" s="1009"/>
      <c r="W24" s="1009"/>
      <c r="X24" s="1009"/>
      <c r="Y24" s="1009"/>
      <c r="Z24" s="1009"/>
      <c r="AA24" s="1009"/>
      <c r="AB24" s="1009"/>
      <c r="AC24" s="1009"/>
      <c r="AD24" s="1009"/>
      <c r="AE24" s="1009"/>
      <c r="AF24" s="1009"/>
      <c r="AG24" s="1010"/>
      <c r="AH24" s="663" t="s">
        <v>362</v>
      </c>
      <c r="AJ24" s="1224" t="s">
        <v>360</v>
      </c>
      <c r="AK24" s="1009"/>
      <c r="AL24" s="1010"/>
      <c r="AM24" s="1223" t="s">
        <v>190</v>
      </c>
      <c r="AN24" s="1009"/>
      <c r="AO24" s="1009"/>
      <c r="AP24" s="1009"/>
      <c r="AQ24" s="1009"/>
      <c r="AR24" s="1009"/>
      <c r="AS24" s="1009"/>
      <c r="AT24" s="1009"/>
      <c r="AU24" s="1009"/>
      <c r="AV24" s="1009"/>
      <c r="AW24" s="1009"/>
      <c r="AX24" s="1009"/>
      <c r="AY24" s="1009"/>
      <c r="AZ24" s="1009"/>
      <c r="BA24" s="1009"/>
      <c r="BB24" s="1009"/>
      <c r="BC24" s="1009"/>
      <c r="BD24" s="1009"/>
      <c r="BE24" s="1009"/>
      <c r="BF24" s="1009"/>
      <c r="BG24" s="1009"/>
      <c r="BH24" s="1009"/>
      <c r="BI24" s="1009"/>
      <c r="BJ24" s="1009"/>
      <c r="BK24" s="1009"/>
      <c r="BL24" s="1009"/>
      <c r="BM24" s="1009"/>
      <c r="BN24" s="1009"/>
      <c r="BO24" s="1009"/>
      <c r="BP24" s="1010"/>
      <c r="BQ24" s="663" t="s">
        <v>362</v>
      </c>
      <c r="BS24" s="1224" t="s">
        <v>360</v>
      </c>
      <c r="BT24" s="1009"/>
      <c r="BU24" s="1010"/>
      <c r="BV24" s="1223" t="s">
        <v>190</v>
      </c>
      <c r="BW24" s="1009"/>
      <c r="BX24" s="1009"/>
      <c r="BY24" s="1009"/>
      <c r="BZ24" s="1009"/>
      <c r="CA24" s="1009"/>
      <c r="CB24" s="1009"/>
      <c r="CC24" s="1009"/>
      <c r="CD24" s="1009"/>
      <c r="CE24" s="1009"/>
      <c r="CF24" s="1009"/>
      <c r="CG24" s="1009"/>
      <c r="CH24" s="1009"/>
      <c r="CI24" s="1009"/>
      <c r="CJ24" s="1009"/>
      <c r="CK24" s="1009"/>
      <c r="CL24" s="1009"/>
      <c r="CM24" s="1009"/>
      <c r="CN24" s="1009"/>
      <c r="CO24" s="1009"/>
      <c r="CP24" s="1009"/>
      <c r="CQ24" s="1009"/>
      <c r="CR24" s="1009"/>
      <c r="CS24" s="1009"/>
      <c r="CT24" s="1009"/>
      <c r="CU24" s="1009"/>
      <c r="CV24" s="1009"/>
      <c r="CW24" s="1009"/>
      <c r="CX24" s="1009"/>
      <c r="CY24" s="1010"/>
      <c r="CZ24" s="663" t="s">
        <v>362</v>
      </c>
      <c r="DB24" s="1224" t="s">
        <v>360</v>
      </c>
      <c r="DC24" s="1009"/>
      <c r="DD24" s="1010"/>
      <c r="DE24" s="1224" t="s">
        <v>167</v>
      </c>
      <c r="DF24" s="1009"/>
      <c r="DG24" s="1009"/>
      <c r="DH24" s="1009"/>
      <c r="DI24" s="1009"/>
      <c r="DJ24" s="1009"/>
      <c r="DK24" s="1009"/>
      <c r="DL24" s="1009"/>
      <c r="DM24" s="1009"/>
      <c r="DN24" s="1009"/>
      <c r="DO24" s="1009"/>
      <c r="DP24" s="1009"/>
      <c r="DQ24" s="1009"/>
      <c r="DR24" s="1009"/>
      <c r="DS24" s="1009"/>
      <c r="DT24" s="1009"/>
      <c r="DU24" s="1009"/>
      <c r="DV24" s="1009"/>
      <c r="DW24" s="1009"/>
      <c r="DX24" s="1009"/>
      <c r="DY24" s="1009"/>
      <c r="DZ24" s="1009"/>
      <c r="EA24" s="1009"/>
      <c r="EB24" s="1009"/>
      <c r="EC24" s="1009"/>
      <c r="ED24" s="1009"/>
      <c r="EE24" s="1009"/>
      <c r="EF24" s="1009"/>
      <c r="EG24" s="1009"/>
      <c r="EH24" s="1010"/>
      <c r="EI24" s="663" t="s">
        <v>362</v>
      </c>
      <c r="EK24" s="1224" t="s">
        <v>360</v>
      </c>
      <c r="EL24" s="1009"/>
      <c r="EM24" s="1010"/>
      <c r="EN24" s="1224" t="s">
        <v>167</v>
      </c>
      <c r="EO24" s="1009"/>
      <c r="EP24" s="1009"/>
      <c r="EQ24" s="1009"/>
      <c r="ER24" s="1009"/>
      <c r="ES24" s="1009"/>
      <c r="ET24" s="1009"/>
      <c r="EU24" s="1009"/>
      <c r="EV24" s="1009"/>
      <c r="EW24" s="1009"/>
      <c r="EX24" s="1009"/>
      <c r="EY24" s="1009"/>
      <c r="EZ24" s="1009"/>
      <c r="FA24" s="1009"/>
      <c r="FB24" s="1009"/>
      <c r="FC24" s="1009"/>
      <c r="FD24" s="1009"/>
      <c r="FE24" s="1009"/>
      <c r="FF24" s="1009"/>
      <c r="FG24" s="1009"/>
      <c r="FH24" s="1009"/>
      <c r="FI24" s="1009"/>
      <c r="FJ24" s="1009"/>
      <c r="FK24" s="1009"/>
      <c r="FL24" s="1009"/>
      <c r="FM24" s="1009"/>
      <c r="FN24" s="1009"/>
      <c r="FO24" s="1009"/>
      <c r="FP24" s="1009"/>
      <c r="FQ24" s="1010"/>
      <c r="FR24" s="663" t="s">
        <v>362</v>
      </c>
      <c r="FT24" s="1224" t="s">
        <v>360</v>
      </c>
      <c r="FU24" s="1009"/>
      <c r="FV24" s="1010"/>
      <c r="FW24" s="1224" t="s">
        <v>167</v>
      </c>
      <c r="FX24" s="1009"/>
      <c r="FY24" s="1009"/>
      <c r="FZ24" s="1009"/>
      <c r="GA24" s="1009"/>
      <c r="GB24" s="1009"/>
      <c r="GC24" s="1009"/>
      <c r="GD24" s="1009"/>
      <c r="GE24" s="1009"/>
      <c r="GF24" s="1009"/>
      <c r="GG24" s="1009"/>
      <c r="GH24" s="1009"/>
      <c r="GI24" s="1009"/>
      <c r="GJ24" s="1009"/>
      <c r="GK24" s="1009"/>
      <c r="GL24" s="1009"/>
      <c r="GM24" s="1009"/>
      <c r="GN24" s="1009"/>
      <c r="GO24" s="1009"/>
      <c r="GP24" s="1009"/>
      <c r="GQ24" s="1009"/>
      <c r="GR24" s="1009"/>
      <c r="GS24" s="1009"/>
      <c r="GT24" s="1009"/>
      <c r="GU24" s="1009"/>
      <c r="GV24" s="1009"/>
      <c r="GW24" s="1009"/>
      <c r="GX24" s="1009"/>
      <c r="GY24" s="1009"/>
      <c r="GZ24" s="1010"/>
      <c r="HA24" s="663" t="s">
        <v>362</v>
      </c>
      <c r="HC24" s="1224" t="s">
        <v>360</v>
      </c>
      <c r="HD24" s="1009"/>
      <c r="HE24" s="1010"/>
      <c r="HF24" s="1224" t="s">
        <v>167</v>
      </c>
      <c r="HG24" s="1009"/>
      <c r="HH24" s="1009"/>
      <c r="HI24" s="1009"/>
      <c r="HJ24" s="1009"/>
      <c r="HK24" s="1009"/>
      <c r="HL24" s="1009"/>
      <c r="HM24" s="1009"/>
      <c r="HN24" s="1009"/>
      <c r="HO24" s="1009"/>
      <c r="HP24" s="1009"/>
      <c r="HQ24" s="1009"/>
      <c r="HR24" s="1009"/>
      <c r="HS24" s="1009"/>
      <c r="HT24" s="1009"/>
      <c r="HU24" s="1009"/>
      <c r="HV24" s="1009"/>
      <c r="HW24" s="1009"/>
      <c r="HX24" s="1009"/>
      <c r="HY24" s="1009"/>
      <c r="HZ24" s="1009"/>
      <c r="IA24" s="1009"/>
      <c r="IB24" s="1009"/>
      <c r="IC24" s="1009"/>
      <c r="ID24" s="1009"/>
      <c r="IE24" s="1009"/>
      <c r="IF24" s="1009"/>
      <c r="IG24" s="1009"/>
      <c r="IH24" s="1009"/>
      <c r="II24" s="1010"/>
      <c r="IJ24" s="663" t="s">
        <v>362</v>
      </c>
    </row>
    <row r="25" spans="1:244" ht="15.75" customHeight="1">
      <c r="A25" s="1208"/>
      <c r="B25" s="1009"/>
      <c r="C25" s="1010"/>
      <c r="D25" s="661">
        <v>1</v>
      </c>
      <c r="E25" s="661">
        <v>2</v>
      </c>
      <c r="F25" s="661">
        <v>3</v>
      </c>
      <c r="G25" s="661">
        <v>4</v>
      </c>
      <c r="H25" s="661">
        <v>5</v>
      </c>
      <c r="I25" s="661">
        <v>6</v>
      </c>
      <c r="J25" s="661">
        <v>7</v>
      </c>
      <c r="K25" s="661">
        <v>8</v>
      </c>
      <c r="L25" s="661">
        <v>9</v>
      </c>
      <c r="M25" s="661">
        <v>10</v>
      </c>
      <c r="N25" s="661">
        <v>11</v>
      </c>
      <c r="O25" s="661">
        <v>12</v>
      </c>
      <c r="P25" s="661">
        <v>13</v>
      </c>
      <c r="Q25" s="661">
        <v>14</v>
      </c>
      <c r="R25" s="661">
        <v>15</v>
      </c>
      <c r="S25" s="661">
        <v>16</v>
      </c>
      <c r="T25" s="661">
        <v>17</v>
      </c>
      <c r="U25" s="661">
        <v>18</v>
      </c>
      <c r="V25" s="661">
        <v>19</v>
      </c>
      <c r="W25" s="661">
        <v>20</v>
      </c>
      <c r="X25" s="661">
        <v>21</v>
      </c>
      <c r="Y25" s="661">
        <v>22</v>
      </c>
      <c r="Z25" s="661">
        <v>23</v>
      </c>
      <c r="AA25" s="661">
        <v>24</v>
      </c>
      <c r="AB25" s="661">
        <v>25</v>
      </c>
      <c r="AC25" s="661">
        <v>26</v>
      </c>
      <c r="AD25" s="661">
        <v>27</v>
      </c>
      <c r="AE25" s="661">
        <v>28</v>
      </c>
      <c r="AF25" s="661">
        <v>29</v>
      </c>
      <c r="AG25" s="661">
        <v>30</v>
      </c>
      <c r="AH25" s="661"/>
      <c r="AJ25" s="1208"/>
      <c r="AK25" s="1009"/>
      <c r="AL25" s="1010"/>
      <c r="AM25" s="661">
        <v>1</v>
      </c>
      <c r="AN25" s="661">
        <v>2</v>
      </c>
      <c r="AO25" s="661">
        <v>3</v>
      </c>
      <c r="AP25" s="661">
        <v>4</v>
      </c>
      <c r="AQ25" s="661">
        <v>5</v>
      </c>
      <c r="AR25" s="661">
        <v>6</v>
      </c>
      <c r="AS25" s="661">
        <v>7</v>
      </c>
      <c r="AT25" s="661">
        <v>8</v>
      </c>
      <c r="AU25" s="661">
        <v>9</v>
      </c>
      <c r="AV25" s="661">
        <v>10</v>
      </c>
      <c r="AW25" s="661">
        <v>11</v>
      </c>
      <c r="AX25" s="661">
        <v>12</v>
      </c>
      <c r="AY25" s="661">
        <v>13</v>
      </c>
      <c r="AZ25" s="661">
        <v>14</v>
      </c>
      <c r="BA25" s="661">
        <v>15</v>
      </c>
      <c r="BB25" s="661">
        <v>16</v>
      </c>
      <c r="BC25" s="661">
        <v>17</v>
      </c>
      <c r="BD25" s="661">
        <v>18</v>
      </c>
      <c r="BE25" s="661">
        <v>19</v>
      </c>
      <c r="BF25" s="661">
        <v>20</v>
      </c>
      <c r="BG25" s="661">
        <v>21</v>
      </c>
      <c r="BH25" s="661">
        <v>22</v>
      </c>
      <c r="BI25" s="661">
        <v>23</v>
      </c>
      <c r="BJ25" s="661">
        <v>24</v>
      </c>
      <c r="BK25" s="661">
        <v>25</v>
      </c>
      <c r="BL25" s="661">
        <v>26</v>
      </c>
      <c r="BM25" s="661">
        <v>27</v>
      </c>
      <c r="BN25" s="661">
        <v>28</v>
      </c>
      <c r="BO25" s="661">
        <v>29</v>
      </c>
      <c r="BP25" s="661">
        <v>30</v>
      </c>
      <c r="BQ25" s="661"/>
      <c r="BS25" s="1208"/>
      <c r="BT25" s="1009"/>
      <c r="BU25" s="1010"/>
      <c r="BV25" s="661">
        <v>1</v>
      </c>
      <c r="BW25" s="661">
        <v>2</v>
      </c>
      <c r="BX25" s="661">
        <v>3</v>
      </c>
      <c r="BY25" s="661">
        <v>4</v>
      </c>
      <c r="BZ25" s="661">
        <v>5</v>
      </c>
      <c r="CA25" s="661">
        <v>6</v>
      </c>
      <c r="CB25" s="661">
        <v>7</v>
      </c>
      <c r="CC25" s="661">
        <v>8</v>
      </c>
      <c r="CD25" s="661">
        <v>9</v>
      </c>
      <c r="CE25" s="661">
        <v>10</v>
      </c>
      <c r="CF25" s="661">
        <v>11</v>
      </c>
      <c r="CG25" s="661">
        <v>12</v>
      </c>
      <c r="CH25" s="661">
        <v>13</v>
      </c>
      <c r="CI25" s="661">
        <v>14</v>
      </c>
      <c r="CJ25" s="661">
        <v>15</v>
      </c>
      <c r="CK25" s="661">
        <v>16</v>
      </c>
      <c r="CL25" s="661">
        <v>17</v>
      </c>
      <c r="CM25" s="661">
        <v>18</v>
      </c>
      <c r="CN25" s="661">
        <v>19</v>
      </c>
      <c r="CO25" s="661">
        <v>20</v>
      </c>
      <c r="CP25" s="661">
        <v>21</v>
      </c>
      <c r="CQ25" s="661">
        <v>22</v>
      </c>
      <c r="CR25" s="661">
        <v>23</v>
      </c>
      <c r="CS25" s="661">
        <v>24</v>
      </c>
      <c r="CT25" s="661">
        <v>25</v>
      </c>
      <c r="CU25" s="661">
        <v>26</v>
      </c>
      <c r="CV25" s="661">
        <v>27</v>
      </c>
      <c r="CW25" s="661">
        <v>28</v>
      </c>
      <c r="CX25" s="661">
        <v>29</v>
      </c>
      <c r="CY25" s="661">
        <v>30</v>
      </c>
      <c r="CZ25" s="661"/>
      <c r="DB25" s="1208"/>
      <c r="DC25" s="1009"/>
      <c r="DD25" s="1010"/>
      <c r="DE25" s="661">
        <v>1</v>
      </c>
      <c r="DF25" s="661">
        <v>2</v>
      </c>
      <c r="DG25" s="661">
        <v>3</v>
      </c>
      <c r="DH25" s="661">
        <v>4</v>
      </c>
      <c r="DI25" s="661">
        <v>5</v>
      </c>
      <c r="DJ25" s="661">
        <v>6</v>
      </c>
      <c r="DK25" s="661">
        <v>7</v>
      </c>
      <c r="DL25" s="661">
        <v>8</v>
      </c>
      <c r="DM25" s="661">
        <v>9</v>
      </c>
      <c r="DN25" s="661">
        <v>10</v>
      </c>
      <c r="DO25" s="661">
        <v>11</v>
      </c>
      <c r="DP25" s="661">
        <v>12</v>
      </c>
      <c r="DQ25" s="661">
        <v>13</v>
      </c>
      <c r="DR25" s="661">
        <v>14</v>
      </c>
      <c r="DS25" s="661">
        <v>15</v>
      </c>
      <c r="DT25" s="661">
        <v>16</v>
      </c>
      <c r="DU25" s="661">
        <v>17</v>
      </c>
      <c r="DV25" s="661">
        <v>18</v>
      </c>
      <c r="DW25" s="661">
        <v>19</v>
      </c>
      <c r="DX25" s="661">
        <v>20</v>
      </c>
      <c r="DY25" s="661">
        <v>21</v>
      </c>
      <c r="DZ25" s="661">
        <v>22</v>
      </c>
      <c r="EA25" s="661">
        <v>23</v>
      </c>
      <c r="EB25" s="661">
        <v>24</v>
      </c>
      <c r="EC25" s="661">
        <v>25</v>
      </c>
      <c r="ED25" s="661">
        <v>26</v>
      </c>
      <c r="EE25" s="661">
        <v>27</v>
      </c>
      <c r="EF25" s="661">
        <v>28</v>
      </c>
      <c r="EG25" s="661">
        <v>29</v>
      </c>
      <c r="EH25" s="661">
        <v>30</v>
      </c>
      <c r="EI25" s="661"/>
      <c r="EK25" s="1208"/>
      <c r="EL25" s="1009"/>
      <c r="EM25" s="1010"/>
      <c r="EN25" s="661">
        <v>1</v>
      </c>
      <c r="EO25" s="661">
        <v>2</v>
      </c>
      <c r="EP25" s="661">
        <v>3</v>
      </c>
      <c r="EQ25" s="661">
        <v>4</v>
      </c>
      <c r="ER25" s="661">
        <v>5</v>
      </c>
      <c r="ES25" s="661">
        <v>6</v>
      </c>
      <c r="ET25" s="661">
        <v>7</v>
      </c>
      <c r="EU25" s="661">
        <v>8</v>
      </c>
      <c r="EV25" s="661">
        <v>9</v>
      </c>
      <c r="EW25" s="661">
        <v>10</v>
      </c>
      <c r="EX25" s="661">
        <v>11</v>
      </c>
      <c r="EY25" s="661">
        <v>12</v>
      </c>
      <c r="EZ25" s="661">
        <v>13</v>
      </c>
      <c r="FA25" s="661">
        <v>14</v>
      </c>
      <c r="FB25" s="661">
        <v>15</v>
      </c>
      <c r="FC25" s="661">
        <v>16</v>
      </c>
      <c r="FD25" s="661">
        <v>17</v>
      </c>
      <c r="FE25" s="661">
        <v>18</v>
      </c>
      <c r="FF25" s="661">
        <v>19</v>
      </c>
      <c r="FG25" s="661">
        <v>20</v>
      </c>
      <c r="FH25" s="661">
        <v>21</v>
      </c>
      <c r="FI25" s="661">
        <v>22</v>
      </c>
      <c r="FJ25" s="661">
        <v>23</v>
      </c>
      <c r="FK25" s="661">
        <v>24</v>
      </c>
      <c r="FL25" s="661">
        <v>25</v>
      </c>
      <c r="FM25" s="661">
        <v>26</v>
      </c>
      <c r="FN25" s="661">
        <v>27</v>
      </c>
      <c r="FO25" s="661">
        <v>28</v>
      </c>
      <c r="FP25" s="661">
        <v>29</v>
      </c>
      <c r="FQ25" s="661">
        <v>30</v>
      </c>
      <c r="FR25" s="661"/>
      <c r="FT25" s="1208"/>
      <c r="FU25" s="1009"/>
      <c r="FV25" s="1010"/>
      <c r="FW25" s="661">
        <v>1</v>
      </c>
      <c r="FX25" s="661">
        <v>2</v>
      </c>
      <c r="FY25" s="661">
        <v>3</v>
      </c>
      <c r="FZ25" s="661">
        <v>4</v>
      </c>
      <c r="GA25" s="661">
        <v>5</v>
      </c>
      <c r="GB25" s="661">
        <v>6</v>
      </c>
      <c r="GC25" s="661">
        <v>7</v>
      </c>
      <c r="GD25" s="661">
        <v>8</v>
      </c>
      <c r="GE25" s="661">
        <v>9</v>
      </c>
      <c r="GF25" s="661">
        <v>10</v>
      </c>
      <c r="GG25" s="661">
        <v>11</v>
      </c>
      <c r="GH25" s="661">
        <v>12</v>
      </c>
      <c r="GI25" s="661">
        <v>13</v>
      </c>
      <c r="GJ25" s="661">
        <v>14</v>
      </c>
      <c r="GK25" s="661">
        <v>15</v>
      </c>
      <c r="GL25" s="661">
        <v>16</v>
      </c>
      <c r="GM25" s="661">
        <v>17</v>
      </c>
      <c r="GN25" s="661">
        <v>18</v>
      </c>
      <c r="GO25" s="661">
        <v>19</v>
      </c>
      <c r="GP25" s="661">
        <v>20</v>
      </c>
      <c r="GQ25" s="661">
        <v>21</v>
      </c>
      <c r="GR25" s="661">
        <v>22</v>
      </c>
      <c r="GS25" s="661">
        <v>23</v>
      </c>
      <c r="GT25" s="661">
        <v>24</v>
      </c>
      <c r="GU25" s="661">
        <v>25</v>
      </c>
      <c r="GV25" s="661">
        <v>26</v>
      </c>
      <c r="GW25" s="661">
        <v>27</v>
      </c>
      <c r="GX25" s="661">
        <v>28</v>
      </c>
      <c r="GY25" s="661">
        <v>29</v>
      </c>
      <c r="GZ25" s="661">
        <v>30</v>
      </c>
      <c r="HA25" s="661"/>
      <c r="HC25" s="1208"/>
      <c r="HD25" s="1009"/>
      <c r="HE25" s="1010"/>
      <c r="HF25" s="661">
        <v>1</v>
      </c>
      <c r="HG25" s="661">
        <v>2</v>
      </c>
      <c r="HH25" s="661">
        <v>3</v>
      </c>
      <c r="HI25" s="661">
        <v>4</v>
      </c>
      <c r="HJ25" s="661">
        <v>5</v>
      </c>
      <c r="HK25" s="661">
        <v>6</v>
      </c>
      <c r="HL25" s="661">
        <v>7</v>
      </c>
      <c r="HM25" s="661">
        <v>8</v>
      </c>
      <c r="HN25" s="661">
        <v>9</v>
      </c>
      <c r="HO25" s="661">
        <v>10</v>
      </c>
      <c r="HP25" s="661">
        <v>11</v>
      </c>
      <c r="HQ25" s="661">
        <v>12</v>
      </c>
      <c r="HR25" s="661">
        <v>13</v>
      </c>
      <c r="HS25" s="661">
        <v>14</v>
      </c>
      <c r="HT25" s="661">
        <v>15</v>
      </c>
      <c r="HU25" s="661">
        <v>16</v>
      </c>
      <c r="HV25" s="661">
        <v>17</v>
      </c>
      <c r="HW25" s="661">
        <v>18</v>
      </c>
      <c r="HX25" s="661">
        <v>19</v>
      </c>
      <c r="HY25" s="661">
        <v>20</v>
      </c>
      <c r="HZ25" s="661">
        <v>21</v>
      </c>
      <c r="IA25" s="661">
        <v>22</v>
      </c>
      <c r="IB25" s="661">
        <v>23</v>
      </c>
      <c r="IC25" s="661">
        <v>24</v>
      </c>
      <c r="ID25" s="661">
        <v>25</v>
      </c>
      <c r="IE25" s="661">
        <v>26</v>
      </c>
      <c r="IF25" s="661">
        <v>27</v>
      </c>
      <c r="IG25" s="661">
        <v>28</v>
      </c>
      <c r="IH25" s="661">
        <v>29</v>
      </c>
      <c r="II25" s="661">
        <v>30</v>
      </c>
      <c r="IJ25" s="661"/>
    </row>
    <row r="26" spans="1:244" ht="15.75" customHeight="1">
      <c r="A26" s="1208" t="s">
        <v>521</v>
      </c>
      <c r="B26" s="1009"/>
      <c r="C26" s="1010"/>
      <c r="D26" s="661">
        <v>18.638000000000002</v>
      </c>
      <c r="E26" s="661">
        <v>203.18700000000001</v>
      </c>
      <c r="F26" s="661">
        <v>17.503</v>
      </c>
      <c r="G26" s="661">
        <v>319.70600000000002</v>
      </c>
      <c r="H26" s="661">
        <v>123.15300000000001</v>
      </c>
      <c r="I26" s="661">
        <v>68.965999999999994</v>
      </c>
      <c r="J26" s="661">
        <v>39.837000000000003</v>
      </c>
      <c r="K26" s="661">
        <v>298.60500000000002</v>
      </c>
      <c r="L26" s="661">
        <v>87.046000000000006</v>
      </c>
      <c r="M26" s="661">
        <v>112.437</v>
      </c>
      <c r="N26" s="661">
        <v>105.601</v>
      </c>
      <c r="O26" s="661">
        <v>180.79400000000001</v>
      </c>
      <c r="P26" s="661">
        <v>211.76599999999999</v>
      </c>
      <c r="Q26" s="661">
        <v>90.954999999999998</v>
      </c>
      <c r="R26" s="661">
        <v>65.841999999999999</v>
      </c>
      <c r="S26" s="661">
        <v>51.835000000000001</v>
      </c>
      <c r="T26" s="661">
        <v>43.124000000000002</v>
      </c>
      <c r="U26" s="661">
        <v>168.58500000000001</v>
      </c>
      <c r="V26" s="661">
        <v>97.325999999999993</v>
      </c>
      <c r="W26" s="661">
        <v>105.40600000000001</v>
      </c>
      <c r="X26" s="661">
        <v>28.059000000000001</v>
      </c>
      <c r="Y26" s="661">
        <v>62.59</v>
      </c>
      <c r="Z26" s="661">
        <v>63.537999999999997</v>
      </c>
      <c r="AA26" s="661">
        <v>43.244</v>
      </c>
      <c r="AB26" s="661">
        <v>59.628999999999998</v>
      </c>
      <c r="AC26" s="661">
        <v>111.496</v>
      </c>
      <c r="AD26" s="661">
        <v>26.38</v>
      </c>
      <c r="AE26" s="661">
        <v>124.86499999999999</v>
      </c>
      <c r="AF26" s="661">
        <v>151.46700000000001</v>
      </c>
      <c r="AG26" s="661">
        <v>177.23699999999999</v>
      </c>
      <c r="AH26" s="661">
        <f>AVERAGE(D26:AG26)</f>
        <v>108.62723333333336</v>
      </c>
      <c r="AJ26" s="1208" t="s">
        <v>521</v>
      </c>
      <c r="AK26" s="1009"/>
      <c r="AL26" s="1010"/>
      <c r="AM26" s="661">
        <v>49.533999999999999</v>
      </c>
      <c r="AN26" s="661">
        <v>326.452</v>
      </c>
      <c r="AO26" s="661">
        <v>360.76400000000001</v>
      </c>
      <c r="AP26" s="661">
        <v>157.292</v>
      </c>
      <c r="AQ26" s="661">
        <v>219.69800000000001</v>
      </c>
      <c r="AR26" s="661">
        <v>374.30799999999999</v>
      </c>
      <c r="AS26" s="661">
        <v>359.89299999999997</v>
      </c>
      <c r="AT26" s="661">
        <v>276.82100000000003</v>
      </c>
      <c r="AU26" s="661">
        <v>189.072</v>
      </c>
      <c r="AV26" s="661">
        <v>290.23700000000002</v>
      </c>
      <c r="AW26" s="661">
        <v>602.67100000000005</v>
      </c>
      <c r="AX26" s="661">
        <v>427.714</v>
      </c>
      <c r="AY26" s="661">
        <v>563.75400000000002</v>
      </c>
      <c r="AZ26" s="661">
        <v>30.742999999999999</v>
      </c>
      <c r="BA26" s="661">
        <v>253.19</v>
      </c>
      <c r="BB26" s="661">
        <v>400.25900000000001</v>
      </c>
      <c r="BC26" s="661">
        <v>721.22500000000002</v>
      </c>
      <c r="BD26" s="661">
        <v>59.426000000000002</v>
      </c>
      <c r="BE26" s="661">
        <v>87.504000000000005</v>
      </c>
      <c r="BF26" s="661">
        <v>50.573999999999998</v>
      </c>
      <c r="BG26" s="661">
        <v>108.27200000000001</v>
      </c>
      <c r="BH26" s="661">
        <v>39.384</v>
      </c>
      <c r="BI26" s="661">
        <v>103.44</v>
      </c>
      <c r="BJ26" s="661">
        <v>161.46199999999999</v>
      </c>
      <c r="BK26" s="661">
        <v>28.327999999999999</v>
      </c>
      <c r="BL26" s="661">
        <v>39.762999999999998</v>
      </c>
      <c r="BM26" s="661">
        <v>69.177999999999997</v>
      </c>
      <c r="BN26" s="661">
        <v>24.405000000000001</v>
      </c>
      <c r="BO26" s="661">
        <v>90.465000000000003</v>
      </c>
      <c r="BP26" s="661">
        <v>47.844000000000001</v>
      </c>
      <c r="BQ26" s="661">
        <f>AVERAGE(AM26:BP26)</f>
        <v>217.12240000000003</v>
      </c>
      <c r="BS26" s="1208" t="s">
        <v>521</v>
      </c>
      <c r="BT26" s="1009"/>
      <c r="BU26" s="1010"/>
      <c r="BV26" s="661"/>
      <c r="BW26" s="661"/>
      <c r="BX26" s="661"/>
      <c r="BY26" s="661"/>
      <c r="BZ26" s="661"/>
      <c r="CA26" s="661"/>
      <c r="CB26" s="661"/>
      <c r="CC26" s="661"/>
      <c r="CD26" s="661"/>
      <c r="CE26" s="661"/>
      <c r="CF26" s="661"/>
      <c r="CG26" s="661"/>
      <c r="CH26" s="661"/>
      <c r="CI26" s="661"/>
      <c r="CJ26" s="661"/>
      <c r="CK26" s="661"/>
      <c r="CL26" s="661"/>
      <c r="CM26" s="661"/>
      <c r="CN26" s="661"/>
      <c r="CO26" s="661"/>
      <c r="CP26" s="661"/>
      <c r="CQ26" s="661"/>
      <c r="CR26" s="661"/>
      <c r="CS26" s="661"/>
      <c r="CT26" s="661"/>
      <c r="CU26" s="661"/>
      <c r="CV26" s="661"/>
      <c r="CW26" s="661"/>
      <c r="CX26" s="661"/>
      <c r="CY26" s="661"/>
      <c r="CZ26" s="661" t="e">
        <f>AVERAGE(BV26:CY26)</f>
        <v>#DIV/0!</v>
      </c>
      <c r="DB26" s="1208" t="s">
        <v>521</v>
      </c>
      <c r="DC26" s="1009"/>
      <c r="DD26" s="1010"/>
      <c r="DE26" s="661"/>
      <c r="DF26" s="661"/>
      <c r="DG26" s="661"/>
      <c r="DH26" s="661"/>
      <c r="DI26" s="661"/>
      <c r="DJ26" s="661"/>
      <c r="DK26" s="661"/>
      <c r="DL26" s="661"/>
      <c r="DM26" s="661"/>
      <c r="DN26" s="661"/>
      <c r="DO26" s="661"/>
      <c r="DP26" s="661"/>
      <c r="DQ26" s="661"/>
      <c r="DR26" s="661"/>
      <c r="DS26" s="661"/>
      <c r="DT26" s="661"/>
      <c r="DU26" s="661"/>
      <c r="DV26" s="661"/>
      <c r="DW26" s="661"/>
      <c r="DX26" s="661"/>
      <c r="DY26" s="661"/>
      <c r="DZ26" s="661"/>
      <c r="EA26" s="661"/>
      <c r="EB26" s="661"/>
      <c r="EC26" s="661"/>
      <c r="ED26" s="661"/>
      <c r="EE26" s="661"/>
      <c r="EF26" s="661"/>
      <c r="EG26" s="661"/>
      <c r="EH26" s="661"/>
      <c r="EI26" s="661" t="e">
        <f>AVERAGE(DE26:EH26)</f>
        <v>#DIV/0!</v>
      </c>
      <c r="EK26" s="1208" t="s">
        <v>521</v>
      </c>
      <c r="EL26" s="1009"/>
      <c r="EM26" s="1010"/>
      <c r="EN26" s="661"/>
      <c r="EO26" s="661"/>
      <c r="EP26" s="661"/>
      <c r="EQ26" s="661"/>
      <c r="ER26" s="661"/>
      <c r="ES26" s="661"/>
      <c r="ET26" s="661"/>
      <c r="EU26" s="661"/>
      <c r="EV26" s="661"/>
      <c r="EW26" s="661"/>
      <c r="EX26" s="661"/>
      <c r="EY26" s="661"/>
      <c r="EZ26" s="661"/>
      <c r="FA26" s="661"/>
      <c r="FB26" s="661"/>
      <c r="FC26" s="661"/>
      <c r="FD26" s="661"/>
      <c r="FE26" s="661"/>
      <c r="FF26" s="661"/>
      <c r="FG26" s="661"/>
      <c r="FH26" s="661"/>
      <c r="FI26" s="661"/>
      <c r="FJ26" s="661"/>
      <c r="FK26" s="661"/>
      <c r="FL26" s="661"/>
      <c r="FM26" s="661"/>
      <c r="FN26" s="661"/>
      <c r="FO26" s="661"/>
      <c r="FP26" s="661"/>
      <c r="FQ26" s="661"/>
      <c r="FR26" s="661" t="e">
        <f>AVERAGE(EN26:FQ26)</f>
        <v>#DIV/0!</v>
      </c>
      <c r="FT26" s="1208" t="s">
        <v>521</v>
      </c>
      <c r="FU26" s="1009"/>
      <c r="FV26" s="1010"/>
      <c r="FW26" s="661"/>
      <c r="FX26" s="661"/>
      <c r="FY26" s="661"/>
      <c r="FZ26" s="661"/>
      <c r="GA26" s="661"/>
      <c r="GB26" s="661"/>
      <c r="GC26" s="661"/>
      <c r="GD26" s="661"/>
      <c r="GE26" s="661"/>
      <c r="GF26" s="661"/>
      <c r="GG26" s="661"/>
      <c r="GH26" s="661"/>
      <c r="GI26" s="661"/>
      <c r="GJ26" s="661"/>
      <c r="GK26" s="661"/>
      <c r="GL26" s="661"/>
      <c r="GM26" s="661"/>
      <c r="GN26" s="661"/>
      <c r="GO26" s="661"/>
      <c r="GP26" s="661"/>
      <c r="GQ26" s="661"/>
      <c r="GR26" s="661"/>
      <c r="GS26" s="661"/>
      <c r="GT26" s="661"/>
      <c r="GU26" s="661"/>
      <c r="GV26" s="661"/>
      <c r="GW26" s="661"/>
      <c r="GX26" s="661"/>
      <c r="GY26" s="661"/>
      <c r="GZ26" s="661"/>
      <c r="HA26" s="661" t="e">
        <f>AVERAGE(FW26:GZ26)</f>
        <v>#DIV/0!</v>
      </c>
      <c r="HC26" s="1208" t="s">
        <v>521</v>
      </c>
      <c r="HD26" s="1009"/>
      <c r="HE26" s="1010"/>
      <c r="HF26" s="661"/>
      <c r="HG26" s="661"/>
      <c r="HH26" s="661"/>
      <c r="HI26" s="661"/>
      <c r="HJ26" s="661"/>
      <c r="HK26" s="661"/>
      <c r="HL26" s="661"/>
      <c r="HM26" s="661"/>
      <c r="HN26" s="661"/>
      <c r="HO26" s="661"/>
      <c r="HP26" s="661"/>
      <c r="HQ26" s="661"/>
      <c r="HR26" s="661"/>
      <c r="HS26" s="661"/>
      <c r="HT26" s="661"/>
      <c r="HU26" s="661"/>
      <c r="HV26" s="661"/>
      <c r="HW26" s="661"/>
      <c r="HX26" s="661"/>
      <c r="HY26" s="661"/>
      <c r="HZ26" s="661"/>
      <c r="IA26" s="661"/>
      <c r="IB26" s="661"/>
      <c r="IC26" s="661"/>
      <c r="ID26" s="661"/>
      <c r="IE26" s="661"/>
      <c r="IF26" s="661"/>
      <c r="IG26" s="661"/>
      <c r="IH26" s="661"/>
      <c r="II26" s="661"/>
      <c r="IJ26" s="661" t="e">
        <f>AVERAGE(HF26:II26)</f>
        <v>#DIV/0!</v>
      </c>
    </row>
    <row r="27" spans="1:244" ht="15.75" customHeight="1">
      <c r="A27" s="1208" t="s">
        <v>522</v>
      </c>
      <c r="B27" s="1009"/>
      <c r="C27" s="1010"/>
      <c r="D27" s="661">
        <v>6.5720000000000001</v>
      </c>
      <c r="E27" s="661">
        <v>7.1740000000000004</v>
      </c>
      <c r="F27" s="661">
        <v>5.9189999999999996</v>
      </c>
      <c r="G27" s="661">
        <v>7.3040000000000003</v>
      </c>
      <c r="H27" s="661">
        <v>7.1740000000000004</v>
      </c>
      <c r="I27" s="661">
        <v>7.133</v>
      </c>
      <c r="J27" s="661">
        <v>6.81</v>
      </c>
      <c r="K27" s="661">
        <v>4.4429999999999996</v>
      </c>
      <c r="L27" s="661">
        <v>3.8140000000000001</v>
      </c>
      <c r="M27" s="661">
        <v>3.952</v>
      </c>
      <c r="N27" s="661">
        <v>8.7059999999999995</v>
      </c>
      <c r="O27" s="661">
        <v>4.1619999999999999</v>
      </c>
      <c r="P27" s="661">
        <v>4.3390000000000004</v>
      </c>
      <c r="Q27" s="661">
        <v>3.5939999999999999</v>
      </c>
      <c r="R27" s="661">
        <v>4.4000000000000004</v>
      </c>
      <c r="S27" s="661">
        <v>3.3879999999999999</v>
      </c>
      <c r="T27" s="661">
        <v>4.8049999999999997</v>
      </c>
      <c r="U27" s="661">
        <v>4.133</v>
      </c>
      <c r="V27" s="661">
        <v>4.3689999999999998</v>
      </c>
      <c r="W27" s="661">
        <v>7.7460000000000004</v>
      </c>
      <c r="X27" s="661">
        <v>6.625</v>
      </c>
      <c r="Y27" s="661">
        <v>6.0759999999999996</v>
      </c>
      <c r="Z27" s="661">
        <v>5.4210000000000003</v>
      </c>
      <c r="AA27" s="661">
        <v>3.5350000000000001</v>
      </c>
      <c r="AB27" s="661">
        <v>3.556</v>
      </c>
      <c r="AC27" s="661">
        <v>3.3479999999999999</v>
      </c>
      <c r="AD27" s="661">
        <v>4.4560000000000004</v>
      </c>
      <c r="AE27" s="661">
        <v>4.5</v>
      </c>
      <c r="AF27" s="661">
        <v>4.2460000000000004</v>
      </c>
      <c r="AG27" s="661">
        <v>3.9350000000000001</v>
      </c>
      <c r="AH27" s="661">
        <f>AVERAGE(D27:AG27)</f>
        <v>5.1878333333333337</v>
      </c>
      <c r="AJ27" s="1208" t="s">
        <v>522</v>
      </c>
      <c r="AK27" s="1009"/>
      <c r="AL27" s="1010"/>
      <c r="AM27" s="661">
        <v>7.0860000000000003</v>
      </c>
      <c r="AN27" s="661">
        <v>8.9719999999999995</v>
      </c>
      <c r="AO27" s="661">
        <v>9.4329999999999998</v>
      </c>
      <c r="AP27" s="661">
        <v>7.4180000000000001</v>
      </c>
      <c r="AQ27" s="661">
        <v>7.4610000000000003</v>
      </c>
      <c r="AR27" s="661">
        <v>7.9589999999999996</v>
      </c>
      <c r="AS27" s="661">
        <v>7.4349999999999996</v>
      </c>
      <c r="AT27" s="661">
        <v>5.5419999999999998</v>
      </c>
      <c r="AU27" s="661">
        <v>6.4279999999999999</v>
      </c>
      <c r="AV27" s="661">
        <v>5.6619999999999999</v>
      </c>
      <c r="AW27" s="661">
        <v>8.7929999999999993</v>
      </c>
      <c r="AX27" s="661">
        <v>7.4870000000000001</v>
      </c>
      <c r="AY27" s="661">
        <v>6.774</v>
      </c>
      <c r="AZ27" s="661">
        <v>5.7670000000000003</v>
      </c>
      <c r="BA27" s="661">
        <v>4.4420000000000002</v>
      </c>
      <c r="BB27" s="661">
        <v>7.306</v>
      </c>
      <c r="BC27" s="661">
        <v>7.492</v>
      </c>
      <c r="BD27" s="661">
        <v>8.8450000000000006</v>
      </c>
      <c r="BE27" s="661">
        <v>8.282</v>
      </c>
      <c r="BF27" s="661">
        <v>7.2510000000000003</v>
      </c>
      <c r="BG27" s="661">
        <v>7.3570000000000002</v>
      </c>
      <c r="BH27" s="661">
        <v>5.585</v>
      </c>
      <c r="BI27" s="661">
        <v>7.2229999999999999</v>
      </c>
      <c r="BJ27" s="661">
        <v>9.2249999999999996</v>
      </c>
      <c r="BK27" s="661">
        <v>8.2710000000000008</v>
      </c>
      <c r="BL27" s="661">
        <v>7.4740000000000002</v>
      </c>
      <c r="BM27" s="661">
        <v>7.992</v>
      </c>
      <c r="BN27" s="661">
        <v>7.774</v>
      </c>
      <c r="BO27" s="661">
        <v>7.6950000000000003</v>
      </c>
      <c r="BP27" s="661">
        <v>9.1850000000000005</v>
      </c>
      <c r="BQ27" s="661">
        <f>AVERAGE(AM27:BP27)</f>
        <v>7.4538666666666673</v>
      </c>
      <c r="BS27" s="1208" t="s">
        <v>522</v>
      </c>
      <c r="BT27" s="1009"/>
      <c r="BU27" s="1010"/>
      <c r="BV27" s="661"/>
      <c r="BW27" s="661"/>
      <c r="BX27" s="661"/>
      <c r="BY27" s="661"/>
      <c r="BZ27" s="661"/>
      <c r="CA27" s="661"/>
      <c r="CB27" s="661"/>
      <c r="CC27" s="661"/>
      <c r="CD27" s="661"/>
      <c r="CE27" s="661"/>
      <c r="CF27" s="661"/>
      <c r="CG27" s="661"/>
      <c r="CH27" s="661"/>
      <c r="CI27" s="661"/>
      <c r="CJ27" s="661"/>
      <c r="CK27" s="661"/>
      <c r="CL27" s="661"/>
      <c r="CM27" s="661"/>
      <c r="CN27" s="661"/>
      <c r="CO27" s="661"/>
      <c r="CP27" s="661"/>
      <c r="CQ27" s="661"/>
      <c r="CR27" s="661"/>
      <c r="CS27" s="661"/>
      <c r="CT27" s="661"/>
      <c r="CU27" s="661"/>
      <c r="CV27" s="661"/>
      <c r="CW27" s="661"/>
      <c r="CX27" s="661"/>
      <c r="CY27" s="661"/>
      <c r="CZ27" s="661" t="e">
        <f>AVERAGE(BV27:CY27)</f>
        <v>#DIV/0!</v>
      </c>
      <c r="DB27" s="1208" t="s">
        <v>522</v>
      </c>
      <c r="DC27" s="1009"/>
      <c r="DD27" s="1010"/>
      <c r="DE27" s="661"/>
      <c r="DF27" s="661"/>
      <c r="DG27" s="661"/>
      <c r="DH27" s="661"/>
      <c r="DI27" s="661"/>
      <c r="DJ27" s="661"/>
      <c r="DK27" s="661"/>
      <c r="DL27" s="661"/>
      <c r="DM27" s="661"/>
      <c r="DN27" s="661"/>
      <c r="DO27" s="661"/>
      <c r="DP27" s="661"/>
      <c r="DQ27" s="661"/>
      <c r="DR27" s="661"/>
      <c r="DS27" s="661"/>
      <c r="DT27" s="661"/>
      <c r="DU27" s="661"/>
      <c r="DV27" s="661"/>
      <c r="DW27" s="661"/>
      <c r="DX27" s="661"/>
      <c r="DY27" s="661"/>
      <c r="DZ27" s="661"/>
      <c r="EA27" s="661"/>
      <c r="EB27" s="661"/>
      <c r="EC27" s="661"/>
      <c r="ED27" s="661"/>
      <c r="EE27" s="661"/>
      <c r="EF27" s="661"/>
      <c r="EG27" s="661"/>
      <c r="EH27" s="661"/>
      <c r="EI27" s="661" t="e">
        <f>AVERAGE(DE27:EH27)</f>
        <v>#DIV/0!</v>
      </c>
      <c r="EK27" s="1208" t="s">
        <v>522</v>
      </c>
      <c r="EL27" s="1009"/>
      <c r="EM27" s="1010"/>
      <c r="EN27" s="661"/>
      <c r="EO27" s="661"/>
      <c r="EP27" s="661"/>
      <c r="EQ27" s="661"/>
      <c r="ER27" s="661"/>
      <c r="ES27" s="661"/>
      <c r="ET27" s="661"/>
      <c r="EU27" s="661"/>
      <c r="EV27" s="661"/>
      <c r="EW27" s="661"/>
      <c r="EX27" s="661"/>
      <c r="EY27" s="661"/>
      <c r="EZ27" s="661"/>
      <c r="FA27" s="661"/>
      <c r="FB27" s="661"/>
      <c r="FC27" s="661"/>
      <c r="FD27" s="661"/>
      <c r="FE27" s="661"/>
      <c r="FF27" s="661"/>
      <c r="FG27" s="661"/>
      <c r="FH27" s="661"/>
      <c r="FI27" s="661"/>
      <c r="FJ27" s="661"/>
      <c r="FK27" s="661"/>
      <c r="FL27" s="661"/>
      <c r="FM27" s="661"/>
      <c r="FN27" s="661"/>
      <c r="FO27" s="661"/>
      <c r="FP27" s="661"/>
      <c r="FQ27" s="661"/>
      <c r="FR27" s="661" t="e">
        <f>AVERAGE(EN27:FQ27)</f>
        <v>#DIV/0!</v>
      </c>
      <c r="FT27" s="1208" t="s">
        <v>522</v>
      </c>
      <c r="FU27" s="1009"/>
      <c r="FV27" s="1010"/>
      <c r="FW27" s="661"/>
      <c r="FX27" s="661"/>
      <c r="FY27" s="661"/>
      <c r="FZ27" s="661"/>
      <c r="GA27" s="661"/>
      <c r="GB27" s="661"/>
      <c r="GC27" s="661"/>
      <c r="GD27" s="661"/>
      <c r="GE27" s="661"/>
      <c r="GF27" s="661"/>
      <c r="GG27" s="661"/>
      <c r="GH27" s="661"/>
      <c r="GI27" s="661"/>
      <c r="GJ27" s="661"/>
      <c r="GK27" s="661"/>
      <c r="GL27" s="661"/>
      <c r="GM27" s="661"/>
      <c r="GN27" s="661"/>
      <c r="GO27" s="661"/>
      <c r="GP27" s="661"/>
      <c r="GQ27" s="661"/>
      <c r="GR27" s="661"/>
      <c r="GS27" s="661"/>
      <c r="GT27" s="661"/>
      <c r="GU27" s="661"/>
      <c r="GV27" s="661"/>
      <c r="GW27" s="661"/>
      <c r="GX27" s="661"/>
      <c r="GY27" s="661"/>
      <c r="GZ27" s="661"/>
      <c r="HA27" s="661" t="e">
        <f>AVERAGE(FW27:GZ27)</f>
        <v>#DIV/0!</v>
      </c>
      <c r="HC27" s="1208" t="s">
        <v>522</v>
      </c>
      <c r="HD27" s="1009"/>
      <c r="HE27" s="1010"/>
      <c r="HF27" s="661"/>
      <c r="HG27" s="661"/>
      <c r="HH27" s="661"/>
      <c r="HI27" s="661"/>
      <c r="HJ27" s="661"/>
      <c r="HK27" s="661"/>
      <c r="HL27" s="661"/>
      <c r="HM27" s="661"/>
      <c r="HN27" s="661"/>
      <c r="HO27" s="661"/>
      <c r="HP27" s="661"/>
      <c r="HQ27" s="661"/>
      <c r="HR27" s="661"/>
      <c r="HS27" s="661"/>
      <c r="HT27" s="661"/>
      <c r="HU27" s="661"/>
      <c r="HV27" s="661"/>
      <c r="HW27" s="661"/>
      <c r="HX27" s="661"/>
      <c r="HY27" s="661"/>
      <c r="HZ27" s="661"/>
      <c r="IA27" s="661"/>
      <c r="IB27" s="661"/>
      <c r="IC27" s="661"/>
      <c r="ID27" s="661"/>
      <c r="IE27" s="661"/>
      <c r="IF27" s="661"/>
      <c r="IG27" s="661"/>
      <c r="IH27" s="661"/>
      <c r="II27" s="661"/>
      <c r="IJ27" s="661" t="e">
        <f>AVERAGE(HF27:II27)</f>
        <v>#DIV/0!</v>
      </c>
    </row>
    <row r="28" spans="1:244" ht="15.75" customHeight="1">
      <c r="A28" s="1208" t="s">
        <v>523</v>
      </c>
      <c r="B28" s="1009"/>
      <c r="C28" s="1010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J28" s="1208" t="s">
        <v>523</v>
      </c>
      <c r="AK28" s="1009"/>
      <c r="AL28" s="1010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661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S28" s="1208" t="s">
        <v>523</v>
      </c>
      <c r="BT28" s="1009"/>
      <c r="BU28" s="1010"/>
      <c r="BV28" s="661"/>
      <c r="BW28" s="661"/>
      <c r="BX28" s="661"/>
      <c r="BY28" s="661"/>
      <c r="BZ28" s="661"/>
      <c r="CA28" s="661"/>
      <c r="CB28" s="661"/>
      <c r="CC28" s="661"/>
      <c r="CD28" s="661"/>
      <c r="CE28" s="661"/>
      <c r="CF28" s="661"/>
      <c r="CG28" s="661"/>
      <c r="CH28" s="661"/>
      <c r="CI28" s="661"/>
      <c r="CJ28" s="661"/>
      <c r="CK28" s="661"/>
      <c r="CL28" s="661"/>
      <c r="CM28" s="661"/>
      <c r="CN28" s="661"/>
      <c r="CO28" s="661"/>
      <c r="CP28" s="661"/>
      <c r="CQ28" s="661"/>
      <c r="CR28" s="661"/>
      <c r="CS28" s="661"/>
      <c r="CT28" s="661"/>
      <c r="CU28" s="661"/>
      <c r="CV28" s="661"/>
      <c r="CW28" s="661"/>
      <c r="CX28" s="661"/>
      <c r="CY28" s="661"/>
      <c r="CZ28" s="661"/>
      <c r="DB28" s="1208" t="s">
        <v>523</v>
      </c>
      <c r="DC28" s="1009"/>
      <c r="DD28" s="1010"/>
      <c r="DE28" s="661"/>
      <c r="DF28" s="661"/>
      <c r="DG28" s="661"/>
      <c r="DH28" s="661"/>
      <c r="DI28" s="661"/>
      <c r="DJ28" s="661"/>
      <c r="DK28" s="661"/>
      <c r="DL28" s="661"/>
      <c r="DM28" s="661"/>
      <c r="DN28" s="661"/>
      <c r="DO28" s="661"/>
      <c r="DP28" s="661"/>
      <c r="DQ28" s="661"/>
      <c r="DR28" s="661"/>
      <c r="DS28" s="661"/>
      <c r="DT28" s="661"/>
      <c r="DU28" s="661"/>
      <c r="DV28" s="661"/>
      <c r="DW28" s="661"/>
      <c r="DX28" s="661"/>
      <c r="DY28" s="661"/>
      <c r="DZ28" s="661"/>
      <c r="EA28" s="661"/>
      <c r="EB28" s="661"/>
      <c r="EC28" s="661"/>
      <c r="ED28" s="661"/>
      <c r="EE28" s="661"/>
      <c r="EF28" s="661"/>
      <c r="EG28" s="661"/>
      <c r="EH28" s="661"/>
      <c r="EI28" s="661"/>
      <c r="EK28" s="1208" t="s">
        <v>523</v>
      </c>
      <c r="EL28" s="1009"/>
      <c r="EM28" s="1010"/>
      <c r="EN28" s="661"/>
      <c r="EO28" s="661"/>
      <c r="EP28" s="661"/>
      <c r="EQ28" s="661"/>
      <c r="ER28" s="661"/>
      <c r="ES28" s="661"/>
      <c r="ET28" s="661"/>
      <c r="EU28" s="661"/>
      <c r="EV28" s="661"/>
      <c r="EW28" s="661"/>
      <c r="EX28" s="661"/>
      <c r="EY28" s="661"/>
      <c r="EZ28" s="661"/>
      <c r="FA28" s="661"/>
      <c r="FB28" s="661"/>
      <c r="FC28" s="661"/>
      <c r="FD28" s="661"/>
      <c r="FE28" s="661"/>
      <c r="FF28" s="661"/>
      <c r="FG28" s="661"/>
      <c r="FH28" s="661"/>
      <c r="FI28" s="661"/>
      <c r="FJ28" s="661"/>
      <c r="FK28" s="661"/>
      <c r="FL28" s="661"/>
      <c r="FM28" s="661"/>
      <c r="FN28" s="661"/>
      <c r="FO28" s="661"/>
      <c r="FP28" s="661"/>
      <c r="FQ28" s="661"/>
      <c r="FR28" s="661"/>
      <c r="FT28" s="1208" t="s">
        <v>523</v>
      </c>
      <c r="FU28" s="1009"/>
      <c r="FV28" s="1010"/>
      <c r="FW28" s="661"/>
      <c r="FX28" s="661"/>
      <c r="FY28" s="661"/>
      <c r="FZ28" s="661"/>
      <c r="GA28" s="661"/>
      <c r="GB28" s="661"/>
      <c r="GC28" s="661"/>
      <c r="GD28" s="661"/>
      <c r="GE28" s="661"/>
      <c r="GF28" s="661"/>
      <c r="GG28" s="661"/>
      <c r="GH28" s="661"/>
      <c r="GI28" s="661"/>
      <c r="GJ28" s="661"/>
      <c r="GK28" s="661"/>
      <c r="GL28" s="661"/>
      <c r="GM28" s="661"/>
      <c r="GN28" s="661"/>
      <c r="GO28" s="661"/>
      <c r="GP28" s="661"/>
      <c r="GQ28" s="661"/>
      <c r="GR28" s="661"/>
      <c r="GS28" s="661"/>
      <c r="GT28" s="661"/>
      <c r="GU28" s="661"/>
      <c r="GV28" s="661"/>
      <c r="GW28" s="661"/>
      <c r="GX28" s="661"/>
      <c r="GY28" s="661"/>
      <c r="GZ28" s="661"/>
      <c r="HA28" s="661"/>
      <c r="HC28" s="1208" t="s">
        <v>523</v>
      </c>
      <c r="HD28" s="1009"/>
      <c r="HE28" s="1010"/>
      <c r="HF28" s="661"/>
      <c r="HG28" s="661"/>
      <c r="HH28" s="661"/>
      <c r="HI28" s="661"/>
      <c r="HJ28" s="661"/>
      <c r="HK28" s="661"/>
      <c r="HL28" s="661"/>
      <c r="HM28" s="661"/>
      <c r="HN28" s="661"/>
      <c r="HO28" s="661"/>
      <c r="HP28" s="661"/>
      <c r="HQ28" s="661"/>
      <c r="HR28" s="661"/>
      <c r="HS28" s="661"/>
      <c r="HT28" s="661"/>
      <c r="HU28" s="661"/>
      <c r="HV28" s="661"/>
      <c r="HW28" s="661"/>
      <c r="HX28" s="661"/>
      <c r="HY28" s="661"/>
      <c r="HZ28" s="661"/>
      <c r="IA28" s="661"/>
      <c r="IB28" s="661"/>
      <c r="IC28" s="661"/>
      <c r="ID28" s="661"/>
      <c r="IE28" s="661"/>
      <c r="IF28" s="661"/>
      <c r="IG28" s="661"/>
      <c r="IH28" s="661"/>
      <c r="II28" s="661"/>
      <c r="IJ28" s="661"/>
    </row>
    <row r="29" spans="1:244" ht="15.75" customHeight="1">
      <c r="A29" s="1208" t="s">
        <v>524</v>
      </c>
      <c r="B29" s="1009"/>
      <c r="C29" s="1010"/>
      <c r="D29" s="661"/>
      <c r="E29" s="661"/>
      <c r="F29" s="661"/>
      <c r="G29" s="661"/>
      <c r="H29" s="661"/>
      <c r="I29" s="661"/>
      <c r="J29" s="661"/>
      <c r="K29" s="661"/>
      <c r="L29" s="661"/>
      <c r="M29" s="661"/>
      <c r="N29" s="661"/>
      <c r="O29" s="661"/>
      <c r="P29" s="661"/>
      <c r="Q29" s="661"/>
      <c r="R29" s="661"/>
      <c r="S29" s="661"/>
      <c r="T29" s="661"/>
      <c r="U29" s="661"/>
      <c r="V29" s="661"/>
      <c r="W29" s="661"/>
      <c r="X29" s="661"/>
      <c r="Y29" s="661"/>
      <c r="Z29" s="661"/>
      <c r="AA29" s="661"/>
      <c r="AB29" s="661"/>
      <c r="AC29" s="661"/>
      <c r="AD29" s="661"/>
      <c r="AE29" s="661"/>
      <c r="AF29" s="661"/>
      <c r="AG29" s="661"/>
      <c r="AH29" s="661"/>
      <c r="AJ29" s="1208" t="s">
        <v>524</v>
      </c>
      <c r="AK29" s="1009"/>
      <c r="AL29" s="1010"/>
      <c r="AM29" s="661"/>
      <c r="AN29" s="661"/>
      <c r="AO29" s="661"/>
      <c r="AP29" s="661"/>
      <c r="AQ29" s="661"/>
      <c r="AR29" s="661"/>
      <c r="AS29" s="661"/>
      <c r="AT29" s="661"/>
      <c r="AU29" s="661"/>
      <c r="AV29" s="661"/>
      <c r="AW29" s="661"/>
      <c r="AX29" s="661"/>
      <c r="AY29" s="661"/>
      <c r="AZ29" s="661"/>
      <c r="BA29" s="661"/>
      <c r="BB29" s="661"/>
      <c r="BC29" s="661"/>
      <c r="BD29" s="661"/>
      <c r="BE29" s="661"/>
      <c r="BF29" s="661"/>
      <c r="BG29" s="661"/>
      <c r="BH29" s="661"/>
      <c r="BI29" s="661"/>
      <c r="BJ29" s="661"/>
      <c r="BK29" s="661"/>
      <c r="BL29" s="661"/>
      <c r="BM29" s="661"/>
      <c r="BN29" s="661"/>
      <c r="BO29" s="661"/>
      <c r="BP29" s="661"/>
      <c r="BQ29" s="661"/>
      <c r="BS29" s="1208" t="s">
        <v>524</v>
      </c>
      <c r="BT29" s="1009"/>
      <c r="BU29" s="1010"/>
      <c r="BV29" s="661"/>
      <c r="BW29" s="661"/>
      <c r="BX29" s="661"/>
      <c r="BY29" s="661"/>
      <c r="BZ29" s="661"/>
      <c r="CA29" s="661"/>
      <c r="CB29" s="661"/>
      <c r="CC29" s="661"/>
      <c r="CD29" s="661"/>
      <c r="CE29" s="661"/>
      <c r="CF29" s="661"/>
      <c r="CG29" s="661"/>
      <c r="CH29" s="661"/>
      <c r="CI29" s="661"/>
      <c r="CJ29" s="661"/>
      <c r="CK29" s="661"/>
      <c r="CL29" s="661"/>
      <c r="CM29" s="661"/>
      <c r="CN29" s="661"/>
      <c r="CO29" s="661"/>
      <c r="CP29" s="661"/>
      <c r="CQ29" s="661"/>
      <c r="CR29" s="661"/>
      <c r="CS29" s="661"/>
      <c r="CT29" s="661"/>
      <c r="CU29" s="661"/>
      <c r="CV29" s="661"/>
      <c r="CW29" s="661"/>
      <c r="CX29" s="661"/>
      <c r="CY29" s="661"/>
      <c r="CZ29" s="661"/>
      <c r="DB29" s="1208" t="s">
        <v>524</v>
      </c>
      <c r="DC29" s="1009"/>
      <c r="DD29" s="1010"/>
      <c r="DE29" s="661"/>
      <c r="DF29" s="661"/>
      <c r="DG29" s="661"/>
      <c r="DH29" s="661"/>
      <c r="DI29" s="661"/>
      <c r="DJ29" s="661"/>
      <c r="DK29" s="661"/>
      <c r="DL29" s="661"/>
      <c r="DM29" s="661"/>
      <c r="DN29" s="661"/>
      <c r="DO29" s="661"/>
      <c r="DP29" s="661"/>
      <c r="DQ29" s="661"/>
      <c r="DR29" s="661"/>
      <c r="DS29" s="661"/>
      <c r="DT29" s="661"/>
      <c r="DU29" s="661"/>
      <c r="DV29" s="661"/>
      <c r="DW29" s="661"/>
      <c r="DX29" s="661"/>
      <c r="DY29" s="661"/>
      <c r="DZ29" s="661"/>
      <c r="EA29" s="661"/>
      <c r="EB29" s="661"/>
      <c r="EC29" s="661"/>
      <c r="ED29" s="661"/>
      <c r="EE29" s="661"/>
      <c r="EF29" s="661"/>
      <c r="EG29" s="661"/>
      <c r="EH29" s="661"/>
      <c r="EI29" s="661"/>
      <c r="EK29" s="1208" t="s">
        <v>524</v>
      </c>
      <c r="EL29" s="1009"/>
      <c r="EM29" s="1010"/>
      <c r="EN29" s="661"/>
      <c r="EO29" s="661"/>
      <c r="EP29" s="661"/>
      <c r="EQ29" s="661"/>
      <c r="ER29" s="661"/>
      <c r="ES29" s="661"/>
      <c r="ET29" s="661"/>
      <c r="EU29" s="661"/>
      <c r="EV29" s="661"/>
      <c r="EW29" s="661"/>
      <c r="EX29" s="661"/>
      <c r="EY29" s="661"/>
      <c r="EZ29" s="661"/>
      <c r="FA29" s="661"/>
      <c r="FB29" s="661"/>
      <c r="FC29" s="661"/>
      <c r="FD29" s="661"/>
      <c r="FE29" s="661"/>
      <c r="FF29" s="661"/>
      <c r="FG29" s="661"/>
      <c r="FH29" s="661"/>
      <c r="FI29" s="661"/>
      <c r="FJ29" s="661"/>
      <c r="FK29" s="661"/>
      <c r="FL29" s="661"/>
      <c r="FM29" s="661"/>
      <c r="FN29" s="661"/>
      <c r="FO29" s="661"/>
      <c r="FP29" s="661"/>
      <c r="FQ29" s="661"/>
      <c r="FR29" s="661"/>
      <c r="FT29" s="1208" t="s">
        <v>524</v>
      </c>
      <c r="FU29" s="1009"/>
      <c r="FV29" s="1010"/>
      <c r="FW29" s="661"/>
      <c r="FX29" s="661"/>
      <c r="FY29" s="661"/>
      <c r="FZ29" s="661"/>
      <c r="GA29" s="661"/>
      <c r="GB29" s="661"/>
      <c r="GC29" s="661"/>
      <c r="GD29" s="661"/>
      <c r="GE29" s="661"/>
      <c r="GF29" s="661"/>
      <c r="GG29" s="661"/>
      <c r="GH29" s="661"/>
      <c r="GI29" s="661"/>
      <c r="GJ29" s="661"/>
      <c r="GK29" s="661"/>
      <c r="GL29" s="661"/>
      <c r="GM29" s="661"/>
      <c r="GN29" s="661"/>
      <c r="GO29" s="661"/>
      <c r="GP29" s="661"/>
      <c r="GQ29" s="661"/>
      <c r="GR29" s="661"/>
      <c r="GS29" s="661"/>
      <c r="GT29" s="661"/>
      <c r="GU29" s="661"/>
      <c r="GV29" s="661"/>
      <c r="GW29" s="661"/>
      <c r="GX29" s="661"/>
      <c r="GY29" s="661"/>
      <c r="GZ29" s="661"/>
      <c r="HA29" s="661"/>
      <c r="HC29" s="1208" t="s">
        <v>524</v>
      </c>
      <c r="HD29" s="1009"/>
      <c r="HE29" s="1010"/>
      <c r="HF29" s="661"/>
      <c r="HG29" s="661"/>
      <c r="HH29" s="661"/>
      <c r="HI29" s="661"/>
      <c r="HJ29" s="661"/>
      <c r="HK29" s="661"/>
      <c r="HL29" s="661"/>
      <c r="HM29" s="661"/>
      <c r="HN29" s="661"/>
      <c r="HO29" s="661"/>
      <c r="HP29" s="661"/>
      <c r="HQ29" s="661"/>
      <c r="HR29" s="661"/>
      <c r="HS29" s="661"/>
      <c r="HT29" s="661"/>
      <c r="HU29" s="661"/>
      <c r="HV29" s="661"/>
      <c r="HW29" s="661"/>
      <c r="HX29" s="661"/>
      <c r="HY29" s="661"/>
      <c r="HZ29" s="661"/>
      <c r="IA29" s="661"/>
      <c r="IB29" s="661"/>
      <c r="IC29" s="661"/>
      <c r="ID29" s="661"/>
      <c r="IE29" s="661"/>
      <c r="IF29" s="661"/>
      <c r="IG29" s="661"/>
      <c r="IH29" s="661"/>
      <c r="II29" s="661"/>
      <c r="IJ29" s="661"/>
    </row>
    <row r="30" spans="1:244" ht="15.75" customHeight="1">
      <c r="A30" s="667"/>
      <c r="B30" s="667"/>
      <c r="C30" s="667"/>
      <c r="D30" s="667"/>
      <c r="E30" s="667"/>
      <c r="F30" s="667"/>
      <c r="G30" s="667"/>
      <c r="H30" s="667"/>
      <c r="I30" s="667"/>
      <c r="J30" s="667"/>
      <c r="K30" s="667"/>
      <c r="L30" s="667"/>
      <c r="M30" s="667"/>
      <c r="N30" s="667"/>
      <c r="O30" s="667"/>
      <c r="P30" s="667"/>
      <c r="Q30" s="667"/>
      <c r="R30" s="667"/>
      <c r="S30" s="667"/>
      <c r="T30" s="667"/>
      <c r="U30" s="667"/>
      <c r="V30" s="667"/>
      <c r="W30" s="667"/>
      <c r="X30" s="667"/>
      <c r="Y30" s="667"/>
      <c r="Z30" s="667"/>
      <c r="AA30" s="667"/>
      <c r="AB30" s="667"/>
      <c r="AC30" s="667"/>
      <c r="AD30" s="667"/>
      <c r="AE30" s="667"/>
      <c r="AF30" s="667"/>
      <c r="AG30" s="667"/>
      <c r="AH30" s="667"/>
      <c r="AJ30" s="667"/>
      <c r="AK30" s="667"/>
      <c r="AL30" s="667"/>
      <c r="AM30" s="667"/>
      <c r="AN30" s="667"/>
      <c r="AO30" s="667"/>
      <c r="AP30" s="667"/>
      <c r="AQ30" s="667"/>
      <c r="AR30" s="667"/>
      <c r="AS30" s="667"/>
      <c r="AT30" s="667"/>
      <c r="AU30" s="667"/>
      <c r="AV30" s="667"/>
      <c r="AW30" s="667"/>
      <c r="AX30" s="667"/>
      <c r="AY30" s="667"/>
      <c r="AZ30" s="667"/>
      <c r="BA30" s="667"/>
      <c r="BB30" s="667"/>
      <c r="BC30" s="667"/>
      <c r="BD30" s="667"/>
      <c r="BE30" s="667"/>
      <c r="BF30" s="667"/>
      <c r="BG30" s="667"/>
      <c r="BH30" s="667"/>
      <c r="BI30" s="667"/>
      <c r="BJ30" s="667"/>
      <c r="BK30" s="667"/>
      <c r="BL30" s="667"/>
      <c r="BM30" s="667"/>
      <c r="BN30" s="667"/>
      <c r="BO30" s="667"/>
      <c r="BP30" s="667"/>
      <c r="BQ30" s="667"/>
      <c r="BS30" s="667"/>
      <c r="BT30" s="667"/>
      <c r="BU30" s="667"/>
      <c r="BV30" s="667"/>
      <c r="BW30" s="667"/>
      <c r="BX30" s="667"/>
      <c r="BY30" s="667"/>
      <c r="BZ30" s="667"/>
      <c r="CA30" s="667"/>
      <c r="CB30" s="667"/>
      <c r="CC30" s="667"/>
      <c r="CD30" s="667"/>
      <c r="CE30" s="667"/>
      <c r="CF30" s="667"/>
      <c r="CG30" s="667"/>
      <c r="CH30" s="667"/>
      <c r="CI30" s="667"/>
      <c r="CJ30" s="667"/>
      <c r="CK30" s="667"/>
      <c r="CL30" s="667"/>
      <c r="CM30" s="667"/>
      <c r="CN30" s="667"/>
      <c r="CO30" s="667"/>
      <c r="CP30" s="667"/>
      <c r="CQ30" s="667"/>
      <c r="CR30" s="667"/>
      <c r="CS30" s="667"/>
      <c r="CT30" s="667"/>
      <c r="CU30" s="667"/>
      <c r="CV30" s="667"/>
      <c r="CW30" s="667"/>
      <c r="CX30" s="667"/>
      <c r="CY30" s="667"/>
      <c r="CZ30" s="667"/>
      <c r="DB30" s="667"/>
      <c r="DC30" s="667"/>
      <c r="DD30" s="667"/>
      <c r="DE30" s="667"/>
      <c r="DF30" s="667"/>
      <c r="DG30" s="667"/>
      <c r="DH30" s="667"/>
      <c r="DI30" s="667"/>
      <c r="DJ30" s="667"/>
      <c r="DK30" s="667"/>
      <c r="DL30" s="667"/>
      <c r="DM30" s="667"/>
      <c r="DN30" s="667"/>
      <c r="DO30" s="667"/>
      <c r="DP30" s="667"/>
      <c r="DQ30" s="667"/>
      <c r="DR30" s="667"/>
      <c r="DS30" s="667"/>
      <c r="DT30" s="667"/>
      <c r="DU30" s="667"/>
      <c r="DV30" s="667"/>
      <c r="DW30" s="667"/>
      <c r="DX30" s="667"/>
      <c r="DY30" s="667"/>
      <c r="DZ30" s="667"/>
      <c r="EA30" s="667"/>
      <c r="EB30" s="667"/>
      <c r="EC30" s="667"/>
      <c r="ED30" s="667"/>
      <c r="EE30" s="667"/>
      <c r="EF30" s="667"/>
      <c r="EG30" s="667"/>
      <c r="EH30" s="667"/>
      <c r="EI30" s="667"/>
      <c r="EK30" s="667"/>
      <c r="EL30" s="667"/>
      <c r="EM30" s="667"/>
      <c r="EN30" s="667"/>
      <c r="EO30" s="667"/>
      <c r="EP30" s="667"/>
      <c r="EQ30" s="667"/>
      <c r="ER30" s="667"/>
      <c r="ES30" s="667"/>
      <c r="ET30" s="667"/>
      <c r="EU30" s="667"/>
      <c r="EV30" s="667"/>
      <c r="EW30" s="667"/>
      <c r="EX30" s="667"/>
      <c r="EY30" s="667"/>
      <c r="EZ30" s="667"/>
      <c r="FA30" s="667"/>
      <c r="FB30" s="667"/>
      <c r="FC30" s="667"/>
      <c r="FD30" s="667"/>
      <c r="FE30" s="667"/>
      <c r="FF30" s="667"/>
      <c r="FG30" s="667"/>
      <c r="FH30" s="667"/>
      <c r="FI30" s="667"/>
      <c r="FJ30" s="667"/>
      <c r="FK30" s="667"/>
      <c r="FL30" s="667"/>
      <c r="FM30" s="667"/>
      <c r="FN30" s="667"/>
      <c r="FO30" s="667"/>
      <c r="FP30" s="667"/>
      <c r="FQ30" s="667"/>
      <c r="FR30" s="667"/>
      <c r="FT30" s="667"/>
      <c r="FU30" s="667"/>
      <c r="FV30" s="667"/>
      <c r="FW30" s="667"/>
      <c r="FX30" s="667"/>
      <c r="FY30" s="667"/>
      <c r="FZ30" s="667"/>
      <c r="GA30" s="667"/>
      <c r="GB30" s="667"/>
      <c r="GC30" s="667"/>
      <c r="GD30" s="667"/>
      <c r="GE30" s="667"/>
      <c r="GF30" s="667"/>
      <c r="GG30" s="667"/>
      <c r="GH30" s="667"/>
      <c r="GI30" s="667"/>
      <c r="GJ30" s="667"/>
      <c r="GK30" s="667"/>
      <c r="GL30" s="667"/>
      <c r="GM30" s="667"/>
      <c r="GN30" s="667"/>
      <c r="GO30" s="667"/>
      <c r="GP30" s="667"/>
      <c r="GQ30" s="667"/>
      <c r="GR30" s="667"/>
      <c r="GS30" s="667"/>
      <c r="GT30" s="667"/>
      <c r="GU30" s="667"/>
      <c r="GV30" s="667"/>
      <c r="GW30" s="667"/>
      <c r="GX30" s="667"/>
      <c r="GY30" s="667"/>
      <c r="GZ30" s="667"/>
      <c r="HA30" s="667"/>
      <c r="HC30" s="667"/>
      <c r="HD30" s="667"/>
      <c r="HE30" s="667"/>
      <c r="HF30" s="667"/>
      <c r="HG30" s="667"/>
      <c r="HH30" s="667"/>
      <c r="HI30" s="667"/>
      <c r="HJ30" s="667"/>
      <c r="HK30" s="667"/>
      <c r="HL30" s="667"/>
      <c r="HM30" s="667"/>
      <c r="HN30" s="667"/>
      <c r="HO30" s="667"/>
      <c r="HP30" s="667"/>
      <c r="HQ30" s="667"/>
      <c r="HR30" s="667"/>
      <c r="HS30" s="667"/>
      <c r="HT30" s="667"/>
      <c r="HU30" s="667"/>
      <c r="HV30" s="667"/>
      <c r="HW30" s="667"/>
      <c r="HX30" s="667"/>
      <c r="HY30" s="667"/>
      <c r="HZ30" s="667"/>
      <c r="IA30" s="667"/>
      <c r="IB30" s="667"/>
      <c r="IC30" s="667"/>
      <c r="ID30" s="667"/>
      <c r="IE30" s="667"/>
      <c r="IF30" s="667"/>
      <c r="IG30" s="667"/>
      <c r="IH30" s="667"/>
      <c r="II30" s="667"/>
      <c r="IJ30" s="667"/>
    </row>
    <row r="31" spans="1:244" ht="15.75" customHeight="1">
      <c r="A31" s="1224" t="s">
        <v>360</v>
      </c>
      <c r="B31" s="1009"/>
      <c r="C31" s="1010"/>
      <c r="D31" s="1223" t="s">
        <v>196</v>
      </c>
      <c r="E31" s="1009"/>
      <c r="F31" s="1009"/>
      <c r="G31" s="1009"/>
      <c r="H31" s="1009"/>
      <c r="I31" s="1009"/>
      <c r="J31" s="1009"/>
      <c r="K31" s="1009"/>
      <c r="L31" s="1009"/>
      <c r="M31" s="1009"/>
      <c r="N31" s="1009"/>
      <c r="O31" s="1009"/>
      <c r="P31" s="1009"/>
      <c r="Q31" s="1009"/>
      <c r="R31" s="1009"/>
      <c r="S31" s="1009"/>
      <c r="T31" s="1009"/>
      <c r="U31" s="1009"/>
      <c r="V31" s="1009"/>
      <c r="W31" s="1009"/>
      <c r="X31" s="1009"/>
      <c r="Y31" s="1009"/>
      <c r="Z31" s="1009"/>
      <c r="AA31" s="1009"/>
      <c r="AB31" s="1009"/>
      <c r="AC31" s="1009"/>
      <c r="AD31" s="1009"/>
      <c r="AE31" s="1009"/>
      <c r="AF31" s="1009"/>
      <c r="AG31" s="1010"/>
      <c r="AH31" s="663" t="s">
        <v>362</v>
      </c>
      <c r="AJ31" s="1224" t="s">
        <v>360</v>
      </c>
      <c r="AK31" s="1009"/>
      <c r="AL31" s="1010"/>
      <c r="AM31" s="1223" t="s">
        <v>196</v>
      </c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10"/>
      <c r="BQ31" s="663" t="s">
        <v>362</v>
      </c>
      <c r="BS31" s="1224" t="s">
        <v>360</v>
      </c>
      <c r="BT31" s="1009"/>
      <c r="BU31" s="1010"/>
      <c r="BV31" s="1223" t="s">
        <v>196</v>
      </c>
      <c r="BW31" s="1009"/>
      <c r="BX31" s="1009"/>
      <c r="BY31" s="1009"/>
      <c r="BZ31" s="1009"/>
      <c r="CA31" s="1009"/>
      <c r="CB31" s="1009"/>
      <c r="CC31" s="1009"/>
      <c r="CD31" s="1009"/>
      <c r="CE31" s="1009"/>
      <c r="CF31" s="1009"/>
      <c r="CG31" s="1009"/>
      <c r="CH31" s="1009"/>
      <c r="CI31" s="1009"/>
      <c r="CJ31" s="1009"/>
      <c r="CK31" s="1009"/>
      <c r="CL31" s="1009"/>
      <c r="CM31" s="1009"/>
      <c r="CN31" s="1009"/>
      <c r="CO31" s="1009"/>
      <c r="CP31" s="1009"/>
      <c r="CQ31" s="1009"/>
      <c r="CR31" s="1009"/>
      <c r="CS31" s="1009"/>
      <c r="CT31" s="1009"/>
      <c r="CU31" s="1009"/>
      <c r="CV31" s="1009"/>
      <c r="CW31" s="1009"/>
      <c r="CX31" s="1009"/>
      <c r="CY31" s="1010"/>
      <c r="CZ31" s="663" t="s">
        <v>362</v>
      </c>
      <c r="DB31" s="1224" t="s">
        <v>360</v>
      </c>
      <c r="DC31" s="1009"/>
      <c r="DD31" s="1010"/>
      <c r="DE31" s="1223" t="s">
        <v>196</v>
      </c>
      <c r="DF31" s="1009"/>
      <c r="DG31" s="1009"/>
      <c r="DH31" s="1009"/>
      <c r="DI31" s="1009"/>
      <c r="DJ31" s="1009"/>
      <c r="DK31" s="1009"/>
      <c r="DL31" s="1009"/>
      <c r="DM31" s="1009"/>
      <c r="DN31" s="1009"/>
      <c r="DO31" s="1009"/>
      <c r="DP31" s="1009"/>
      <c r="DQ31" s="1009"/>
      <c r="DR31" s="1009"/>
      <c r="DS31" s="1009"/>
      <c r="DT31" s="1009"/>
      <c r="DU31" s="1009"/>
      <c r="DV31" s="1009"/>
      <c r="DW31" s="1009"/>
      <c r="DX31" s="1009"/>
      <c r="DY31" s="1009"/>
      <c r="DZ31" s="1009"/>
      <c r="EA31" s="1009"/>
      <c r="EB31" s="1009"/>
      <c r="EC31" s="1009"/>
      <c r="ED31" s="1009"/>
      <c r="EE31" s="1009"/>
      <c r="EF31" s="1009"/>
      <c r="EG31" s="1009"/>
      <c r="EH31" s="1010"/>
      <c r="EI31" s="663" t="s">
        <v>362</v>
      </c>
      <c r="EK31" s="1224" t="s">
        <v>360</v>
      </c>
      <c r="EL31" s="1009"/>
      <c r="EM31" s="1010"/>
      <c r="EN31" s="1223" t="s">
        <v>196</v>
      </c>
      <c r="EO31" s="1009"/>
      <c r="EP31" s="1009"/>
      <c r="EQ31" s="1009"/>
      <c r="ER31" s="1009"/>
      <c r="ES31" s="1009"/>
      <c r="ET31" s="1009"/>
      <c r="EU31" s="1009"/>
      <c r="EV31" s="1009"/>
      <c r="EW31" s="1009"/>
      <c r="EX31" s="1009"/>
      <c r="EY31" s="1009"/>
      <c r="EZ31" s="1009"/>
      <c r="FA31" s="1009"/>
      <c r="FB31" s="1009"/>
      <c r="FC31" s="1009"/>
      <c r="FD31" s="1009"/>
      <c r="FE31" s="1009"/>
      <c r="FF31" s="1009"/>
      <c r="FG31" s="1009"/>
      <c r="FH31" s="1009"/>
      <c r="FI31" s="1009"/>
      <c r="FJ31" s="1009"/>
      <c r="FK31" s="1009"/>
      <c r="FL31" s="1009"/>
      <c r="FM31" s="1009"/>
      <c r="FN31" s="1009"/>
      <c r="FO31" s="1009"/>
      <c r="FP31" s="1009"/>
      <c r="FQ31" s="1010"/>
      <c r="FR31" s="663" t="s">
        <v>362</v>
      </c>
      <c r="FT31" s="1224" t="s">
        <v>360</v>
      </c>
      <c r="FU31" s="1009"/>
      <c r="FV31" s="1010"/>
      <c r="FW31" s="1223" t="s">
        <v>196</v>
      </c>
      <c r="FX31" s="1009"/>
      <c r="FY31" s="1009"/>
      <c r="FZ31" s="1009"/>
      <c r="GA31" s="1009"/>
      <c r="GB31" s="1009"/>
      <c r="GC31" s="1009"/>
      <c r="GD31" s="1009"/>
      <c r="GE31" s="1009"/>
      <c r="GF31" s="1009"/>
      <c r="GG31" s="1009"/>
      <c r="GH31" s="1009"/>
      <c r="GI31" s="1009"/>
      <c r="GJ31" s="1009"/>
      <c r="GK31" s="1009"/>
      <c r="GL31" s="1009"/>
      <c r="GM31" s="1009"/>
      <c r="GN31" s="1009"/>
      <c r="GO31" s="1009"/>
      <c r="GP31" s="1009"/>
      <c r="GQ31" s="1009"/>
      <c r="GR31" s="1009"/>
      <c r="GS31" s="1009"/>
      <c r="GT31" s="1009"/>
      <c r="GU31" s="1009"/>
      <c r="GV31" s="1009"/>
      <c r="GW31" s="1009"/>
      <c r="GX31" s="1009"/>
      <c r="GY31" s="1009"/>
      <c r="GZ31" s="1010"/>
      <c r="HA31" s="663" t="s">
        <v>362</v>
      </c>
      <c r="HC31" s="1224" t="s">
        <v>360</v>
      </c>
      <c r="HD31" s="1009"/>
      <c r="HE31" s="1010"/>
      <c r="HF31" s="1223" t="s">
        <v>196</v>
      </c>
      <c r="HG31" s="1009"/>
      <c r="HH31" s="1009"/>
      <c r="HI31" s="1009"/>
      <c r="HJ31" s="1009"/>
      <c r="HK31" s="1009"/>
      <c r="HL31" s="1009"/>
      <c r="HM31" s="1009"/>
      <c r="HN31" s="1009"/>
      <c r="HO31" s="1009"/>
      <c r="HP31" s="1009"/>
      <c r="HQ31" s="1009"/>
      <c r="HR31" s="1009"/>
      <c r="HS31" s="1009"/>
      <c r="HT31" s="1009"/>
      <c r="HU31" s="1009"/>
      <c r="HV31" s="1009"/>
      <c r="HW31" s="1009"/>
      <c r="HX31" s="1009"/>
      <c r="HY31" s="1009"/>
      <c r="HZ31" s="1009"/>
      <c r="IA31" s="1009"/>
      <c r="IB31" s="1009"/>
      <c r="IC31" s="1009"/>
      <c r="ID31" s="1009"/>
      <c r="IE31" s="1009"/>
      <c r="IF31" s="1009"/>
      <c r="IG31" s="1009"/>
      <c r="IH31" s="1009"/>
      <c r="II31" s="1010"/>
      <c r="IJ31" s="663" t="s">
        <v>362</v>
      </c>
    </row>
    <row r="32" spans="1:244" ht="15.75" customHeight="1">
      <c r="A32" s="1208"/>
      <c r="B32" s="1009"/>
      <c r="C32" s="1010"/>
      <c r="D32" s="661">
        <v>1</v>
      </c>
      <c r="E32" s="661">
        <v>2</v>
      </c>
      <c r="F32" s="661">
        <v>3</v>
      </c>
      <c r="G32" s="661">
        <v>4</v>
      </c>
      <c r="H32" s="661">
        <v>5</v>
      </c>
      <c r="I32" s="661">
        <v>6</v>
      </c>
      <c r="J32" s="661">
        <v>7</v>
      </c>
      <c r="K32" s="661">
        <v>8</v>
      </c>
      <c r="L32" s="661">
        <v>9</v>
      </c>
      <c r="M32" s="661">
        <v>10</v>
      </c>
      <c r="N32" s="661">
        <v>11</v>
      </c>
      <c r="O32" s="661">
        <v>12</v>
      </c>
      <c r="P32" s="661">
        <v>13</v>
      </c>
      <c r="Q32" s="661">
        <v>14</v>
      </c>
      <c r="R32" s="661">
        <v>15</v>
      </c>
      <c r="S32" s="661">
        <v>16</v>
      </c>
      <c r="T32" s="661">
        <v>17</v>
      </c>
      <c r="U32" s="661">
        <v>18</v>
      </c>
      <c r="V32" s="661">
        <v>19</v>
      </c>
      <c r="W32" s="661">
        <v>20</v>
      </c>
      <c r="X32" s="661">
        <v>21</v>
      </c>
      <c r="Y32" s="661">
        <v>22</v>
      </c>
      <c r="Z32" s="661">
        <v>23</v>
      </c>
      <c r="AA32" s="661">
        <v>24</v>
      </c>
      <c r="AB32" s="661">
        <v>25</v>
      </c>
      <c r="AC32" s="661">
        <v>26</v>
      </c>
      <c r="AD32" s="661">
        <v>27</v>
      </c>
      <c r="AE32" s="661">
        <v>28</v>
      </c>
      <c r="AF32" s="661">
        <v>29</v>
      </c>
      <c r="AG32" s="661">
        <v>30</v>
      </c>
      <c r="AH32" s="661"/>
      <c r="AJ32" s="1208"/>
      <c r="AK32" s="1009"/>
      <c r="AL32" s="1010"/>
      <c r="AM32" s="661">
        <v>1</v>
      </c>
      <c r="AN32" s="661">
        <v>2</v>
      </c>
      <c r="AO32" s="661">
        <v>3</v>
      </c>
      <c r="AP32" s="661">
        <v>4</v>
      </c>
      <c r="AQ32" s="661">
        <v>5</v>
      </c>
      <c r="AR32" s="661">
        <v>6</v>
      </c>
      <c r="AS32" s="661">
        <v>7</v>
      </c>
      <c r="AT32" s="661">
        <v>8</v>
      </c>
      <c r="AU32" s="661">
        <v>9</v>
      </c>
      <c r="AV32" s="661">
        <v>10</v>
      </c>
      <c r="AW32" s="661">
        <v>11</v>
      </c>
      <c r="AX32" s="661">
        <v>12</v>
      </c>
      <c r="AY32" s="661">
        <v>13</v>
      </c>
      <c r="AZ32" s="661">
        <v>14</v>
      </c>
      <c r="BA32" s="661">
        <v>15</v>
      </c>
      <c r="BB32" s="661">
        <v>16</v>
      </c>
      <c r="BC32" s="661">
        <v>17</v>
      </c>
      <c r="BD32" s="661">
        <v>18</v>
      </c>
      <c r="BE32" s="661">
        <v>19</v>
      </c>
      <c r="BF32" s="661">
        <v>20</v>
      </c>
      <c r="BG32" s="661">
        <v>21</v>
      </c>
      <c r="BH32" s="661">
        <v>22</v>
      </c>
      <c r="BI32" s="661">
        <v>23</v>
      </c>
      <c r="BJ32" s="661">
        <v>24</v>
      </c>
      <c r="BK32" s="661">
        <v>25</v>
      </c>
      <c r="BL32" s="661">
        <v>26</v>
      </c>
      <c r="BM32" s="661">
        <v>27</v>
      </c>
      <c r="BN32" s="661">
        <v>28</v>
      </c>
      <c r="BO32" s="661">
        <v>29</v>
      </c>
      <c r="BP32" s="661">
        <v>30</v>
      </c>
      <c r="BQ32" s="661"/>
      <c r="BS32" s="1208"/>
      <c r="BT32" s="1009"/>
      <c r="BU32" s="1010"/>
      <c r="BV32" s="661">
        <v>1</v>
      </c>
      <c r="BW32" s="661">
        <v>2</v>
      </c>
      <c r="BX32" s="661">
        <v>3</v>
      </c>
      <c r="BY32" s="661">
        <v>4</v>
      </c>
      <c r="BZ32" s="661">
        <v>5</v>
      </c>
      <c r="CA32" s="661">
        <v>6</v>
      </c>
      <c r="CB32" s="661">
        <v>7</v>
      </c>
      <c r="CC32" s="661">
        <v>8</v>
      </c>
      <c r="CD32" s="661">
        <v>9</v>
      </c>
      <c r="CE32" s="661">
        <v>10</v>
      </c>
      <c r="CF32" s="661">
        <v>11</v>
      </c>
      <c r="CG32" s="661">
        <v>12</v>
      </c>
      <c r="CH32" s="661">
        <v>13</v>
      </c>
      <c r="CI32" s="661">
        <v>14</v>
      </c>
      <c r="CJ32" s="661">
        <v>15</v>
      </c>
      <c r="CK32" s="661">
        <v>16</v>
      </c>
      <c r="CL32" s="661">
        <v>17</v>
      </c>
      <c r="CM32" s="661">
        <v>18</v>
      </c>
      <c r="CN32" s="661">
        <v>19</v>
      </c>
      <c r="CO32" s="661">
        <v>20</v>
      </c>
      <c r="CP32" s="661">
        <v>21</v>
      </c>
      <c r="CQ32" s="661">
        <v>22</v>
      </c>
      <c r="CR32" s="661">
        <v>23</v>
      </c>
      <c r="CS32" s="661">
        <v>24</v>
      </c>
      <c r="CT32" s="661">
        <v>25</v>
      </c>
      <c r="CU32" s="661">
        <v>26</v>
      </c>
      <c r="CV32" s="661">
        <v>27</v>
      </c>
      <c r="CW32" s="661">
        <v>28</v>
      </c>
      <c r="CX32" s="661">
        <v>29</v>
      </c>
      <c r="CY32" s="661">
        <v>30</v>
      </c>
      <c r="CZ32" s="661"/>
      <c r="DB32" s="1208"/>
      <c r="DC32" s="1009"/>
      <c r="DD32" s="1010"/>
      <c r="DE32" s="661">
        <v>1</v>
      </c>
      <c r="DF32" s="661">
        <v>2</v>
      </c>
      <c r="DG32" s="661">
        <v>3</v>
      </c>
      <c r="DH32" s="661">
        <v>4</v>
      </c>
      <c r="DI32" s="661">
        <v>5</v>
      </c>
      <c r="DJ32" s="661">
        <v>6</v>
      </c>
      <c r="DK32" s="661">
        <v>7</v>
      </c>
      <c r="DL32" s="661">
        <v>8</v>
      </c>
      <c r="DM32" s="661">
        <v>9</v>
      </c>
      <c r="DN32" s="661">
        <v>10</v>
      </c>
      <c r="DO32" s="661">
        <v>11</v>
      </c>
      <c r="DP32" s="661">
        <v>12</v>
      </c>
      <c r="DQ32" s="661">
        <v>13</v>
      </c>
      <c r="DR32" s="661">
        <v>14</v>
      </c>
      <c r="DS32" s="661">
        <v>15</v>
      </c>
      <c r="DT32" s="661">
        <v>16</v>
      </c>
      <c r="DU32" s="661">
        <v>17</v>
      </c>
      <c r="DV32" s="661">
        <v>18</v>
      </c>
      <c r="DW32" s="661">
        <v>19</v>
      </c>
      <c r="DX32" s="661">
        <v>20</v>
      </c>
      <c r="DY32" s="661">
        <v>21</v>
      </c>
      <c r="DZ32" s="661">
        <v>22</v>
      </c>
      <c r="EA32" s="661">
        <v>23</v>
      </c>
      <c r="EB32" s="661">
        <v>24</v>
      </c>
      <c r="EC32" s="661">
        <v>25</v>
      </c>
      <c r="ED32" s="661">
        <v>26</v>
      </c>
      <c r="EE32" s="661">
        <v>27</v>
      </c>
      <c r="EF32" s="661">
        <v>28</v>
      </c>
      <c r="EG32" s="661">
        <v>29</v>
      </c>
      <c r="EH32" s="661">
        <v>30</v>
      </c>
      <c r="EI32" s="661"/>
      <c r="EK32" s="1208"/>
      <c r="EL32" s="1009"/>
      <c r="EM32" s="1010"/>
      <c r="EN32" s="661">
        <v>1</v>
      </c>
      <c r="EO32" s="661">
        <v>2</v>
      </c>
      <c r="EP32" s="661">
        <v>3</v>
      </c>
      <c r="EQ32" s="661">
        <v>4</v>
      </c>
      <c r="ER32" s="661">
        <v>5</v>
      </c>
      <c r="ES32" s="661">
        <v>6</v>
      </c>
      <c r="ET32" s="661">
        <v>7</v>
      </c>
      <c r="EU32" s="661">
        <v>8</v>
      </c>
      <c r="EV32" s="661">
        <v>9</v>
      </c>
      <c r="EW32" s="661">
        <v>10</v>
      </c>
      <c r="EX32" s="661">
        <v>11</v>
      </c>
      <c r="EY32" s="661">
        <v>12</v>
      </c>
      <c r="EZ32" s="661">
        <v>13</v>
      </c>
      <c r="FA32" s="661">
        <v>14</v>
      </c>
      <c r="FB32" s="661">
        <v>15</v>
      </c>
      <c r="FC32" s="661">
        <v>16</v>
      </c>
      <c r="FD32" s="661">
        <v>17</v>
      </c>
      <c r="FE32" s="661">
        <v>18</v>
      </c>
      <c r="FF32" s="661">
        <v>19</v>
      </c>
      <c r="FG32" s="661">
        <v>20</v>
      </c>
      <c r="FH32" s="661">
        <v>21</v>
      </c>
      <c r="FI32" s="661">
        <v>22</v>
      </c>
      <c r="FJ32" s="661">
        <v>23</v>
      </c>
      <c r="FK32" s="661">
        <v>24</v>
      </c>
      <c r="FL32" s="661">
        <v>25</v>
      </c>
      <c r="FM32" s="661">
        <v>26</v>
      </c>
      <c r="FN32" s="661">
        <v>27</v>
      </c>
      <c r="FO32" s="661">
        <v>28</v>
      </c>
      <c r="FP32" s="661">
        <v>29</v>
      </c>
      <c r="FQ32" s="661">
        <v>30</v>
      </c>
      <c r="FR32" s="661"/>
      <c r="FT32" s="1208"/>
      <c r="FU32" s="1009"/>
      <c r="FV32" s="1010"/>
      <c r="FW32" s="661">
        <v>1</v>
      </c>
      <c r="FX32" s="661">
        <v>2</v>
      </c>
      <c r="FY32" s="661">
        <v>3</v>
      </c>
      <c r="FZ32" s="661">
        <v>4</v>
      </c>
      <c r="GA32" s="661">
        <v>5</v>
      </c>
      <c r="GB32" s="661">
        <v>6</v>
      </c>
      <c r="GC32" s="661">
        <v>7</v>
      </c>
      <c r="GD32" s="661">
        <v>8</v>
      </c>
      <c r="GE32" s="661">
        <v>9</v>
      </c>
      <c r="GF32" s="661">
        <v>10</v>
      </c>
      <c r="GG32" s="661">
        <v>11</v>
      </c>
      <c r="GH32" s="661">
        <v>12</v>
      </c>
      <c r="GI32" s="661">
        <v>13</v>
      </c>
      <c r="GJ32" s="661">
        <v>14</v>
      </c>
      <c r="GK32" s="661">
        <v>15</v>
      </c>
      <c r="GL32" s="661">
        <v>16</v>
      </c>
      <c r="GM32" s="661">
        <v>17</v>
      </c>
      <c r="GN32" s="661">
        <v>18</v>
      </c>
      <c r="GO32" s="661">
        <v>19</v>
      </c>
      <c r="GP32" s="661">
        <v>20</v>
      </c>
      <c r="GQ32" s="661">
        <v>21</v>
      </c>
      <c r="GR32" s="661">
        <v>22</v>
      </c>
      <c r="GS32" s="661">
        <v>23</v>
      </c>
      <c r="GT32" s="661">
        <v>24</v>
      </c>
      <c r="GU32" s="661">
        <v>25</v>
      </c>
      <c r="GV32" s="661">
        <v>26</v>
      </c>
      <c r="GW32" s="661">
        <v>27</v>
      </c>
      <c r="GX32" s="661">
        <v>28</v>
      </c>
      <c r="GY32" s="661">
        <v>29</v>
      </c>
      <c r="GZ32" s="661">
        <v>30</v>
      </c>
      <c r="HA32" s="661"/>
      <c r="HC32" s="1208"/>
      <c r="HD32" s="1009"/>
      <c r="HE32" s="1010"/>
      <c r="HF32" s="661">
        <v>1</v>
      </c>
      <c r="HG32" s="661">
        <v>2</v>
      </c>
      <c r="HH32" s="661">
        <v>3</v>
      </c>
      <c r="HI32" s="661">
        <v>4</v>
      </c>
      <c r="HJ32" s="661">
        <v>5</v>
      </c>
      <c r="HK32" s="661">
        <v>6</v>
      </c>
      <c r="HL32" s="661">
        <v>7</v>
      </c>
      <c r="HM32" s="661">
        <v>8</v>
      </c>
      <c r="HN32" s="661">
        <v>9</v>
      </c>
      <c r="HO32" s="661">
        <v>10</v>
      </c>
      <c r="HP32" s="661">
        <v>11</v>
      </c>
      <c r="HQ32" s="661">
        <v>12</v>
      </c>
      <c r="HR32" s="661">
        <v>13</v>
      </c>
      <c r="HS32" s="661">
        <v>14</v>
      </c>
      <c r="HT32" s="661">
        <v>15</v>
      </c>
      <c r="HU32" s="661">
        <v>16</v>
      </c>
      <c r="HV32" s="661">
        <v>17</v>
      </c>
      <c r="HW32" s="661">
        <v>18</v>
      </c>
      <c r="HX32" s="661">
        <v>19</v>
      </c>
      <c r="HY32" s="661">
        <v>20</v>
      </c>
      <c r="HZ32" s="661">
        <v>21</v>
      </c>
      <c r="IA32" s="661">
        <v>22</v>
      </c>
      <c r="IB32" s="661">
        <v>23</v>
      </c>
      <c r="IC32" s="661">
        <v>24</v>
      </c>
      <c r="ID32" s="661">
        <v>25</v>
      </c>
      <c r="IE32" s="661">
        <v>26</v>
      </c>
      <c r="IF32" s="661">
        <v>27</v>
      </c>
      <c r="IG32" s="661">
        <v>28</v>
      </c>
      <c r="IH32" s="661">
        <v>29</v>
      </c>
      <c r="II32" s="661">
        <v>30</v>
      </c>
      <c r="IJ32" s="661"/>
    </row>
    <row r="33" spans="1:244" ht="15.75" customHeight="1">
      <c r="A33" s="1208" t="s">
        <v>521</v>
      </c>
      <c r="B33" s="1009"/>
      <c r="C33" s="1010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661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J33" s="1208" t="s">
        <v>521</v>
      </c>
      <c r="AK33" s="1009"/>
      <c r="AL33" s="1010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661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S33" s="1208" t="s">
        <v>521</v>
      </c>
      <c r="BT33" s="1009"/>
      <c r="BU33" s="1010"/>
      <c r="BV33" s="661"/>
      <c r="BW33" s="661"/>
      <c r="BX33" s="661"/>
      <c r="BY33" s="661"/>
      <c r="BZ33" s="661"/>
      <c r="CA33" s="661"/>
      <c r="CB33" s="661"/>
      <c r="CC33" s="661"/>
      <c r="CD33" s="661"/>
      <c r="CE33" s="661"/>
      <c r="CF33" s="661"/>
      <c r="CG33" s="661"/>
      <c r="CH33" s="661"/>
      <c r="CI33" s="661"/>
      <c r="CJ33" s="661"/>
      <c r="CK33" s="661"/>
      <c r="CL33" s="661"/>
      <c r="CM33" s="661"/>
      <c r="CN33" s="661"/>
      <c r="CO33" s="661"/>
      <c r="CP33" s="661"/>
      <c r="CQ33" s="661"/>
      <c r="CR33" s="661"/>
      <c r="CS33" s="661"/>
      <c r="CT33" s="661"/>
      <c r="CU33" s="661"/>
      <c r="CV33" s="661"/>
      <c r="CW33" s="661"/>
      <c r="CX33" s="661"/>
      <c r="CY33" s="661"/>
      <c r="CZ33" s="661" t="e">
        <f>AVERAGE(BV33:CY33)</f>
        <v>#DIV/0!</v>
      </c>
      <c r="DB33" s="1208" t="s">
        <v>521</v>
      </c>
      <c r="DC33" s="1009"/>
      <c r="DD33" s="1010"/>
      <c r="DE33" s="661"/>
      <c r="DF33" s="661"/>
      <c r="DG33" s="661"/>
      <c r="DH33" s="661"/>
      <c r="DI33" s="661"/>
      <c r="DJ33" s="661"/>
      <c r="DK33" s="661"/>
      <c r="DL33" s="661"/>
      <c r="DM33" s="661"/>
      <c r="DN33" s="661"/>
      <c r="DO33" s="661"/>
      <c r="DP33" s="661"/>
      <c r="DQ33" s="661"/>
      <c r="DR33" s="661"/>
      <c r="DS33" s="661"/>
      <c r="DT33" s="661"/>
      <c r="DU33" s="661"/>
      <c r="DV33" s="661"/>
      <c r="DW33" s="661"/>
      <c r="DX33" s="661"/>
      <c r="DY33" s="661"/>
      <c r="DZ33" s="661"/>
      <c r="EA33" s="661"/>
      <c r="EB33" s="661"/>
      <c r="EC33" s="661"/>
      <c r="ED33" s="661"/>
      <c r="EE33" s="661"/>
      <c r="EF33" s="661"/>
      <c r="EG33" s="661"/>
      <c r="EH33" s="661"/>
      <c r="EI33" s="661" t="e">
        <f>AVERAGE(DE33:EH33)</f>
        <v>#DIV/0!</v>
      </c>
      <c r="EK33" s="1208" t="s">
        <v>521</v>
      </c>
      <c r="EL33" s="1009"/>
      <c r="EM33" s="1010"/>
      <c r="EN33" s="661"/>
      <c r="EO33" s="661"/>
      <c r="EP33" s="661"/>
      <c r="EQ33" s="661"/>
      <c r="ER33" s="661"/>
      <c r="ES33" s="661"/>
      <c r="ET33" s="661"/>
      <c r="EU33" s="661"/>
      <c r="EV33" s="661"/>
      <c r="EW33" s="661"/>
      <c r="EX33" s="661"/>
      <c r="EY33" s="661"/>
      <c r="EZ33" s="661"/>
      <c r="FA33" s="661"/>
      <c r="FB33" s="661"/>
      <c r="FC33" s="661"/>
      <c r="FD33" s="661"/>
      <c r="FE33" s="661"/>
      <c r="FF33" s="661"/>
      <c r="FG33" s="661"/>
      <c r="FH33" s="661"/>
      <c r="FI33" s="661"/>
      <c r="FJ33" s="661"/>
      <c r="FK33" s="661"/>
      <c r="FL33" s="661"/>
      <c r="FM33" s="661"/>
      <c r="FN33" s="661"/>
      <c r="FO33" s="661"/>
      <c r="FP33" s="661"/>
      <c r="FQ33" s="661"/>
      <c r="FR33" s="661" t="e">
        <f>AVERAGE(EN33:FQ33)</f>
        <v>#DIV/0!</v>
      </c>
      <c r="FT33" s="1208" t="s">
        <v>521</v>
      </c>
      <c r="FU33" s="1009"/>
      <c r="FV33" s="1010"/>
      <c r="FW33" s="661"/>
      <c r="FX33" s="661"/>
      <c r="FY33" s="661"/>
      <c r="FZ33" s="661"/>
      <c r="GA33" s="661"/>
      <c r="GB33" s="661"/>
      <c r="GC33" s="661"/>
      <c r="GD33" s="661"/>
      <c r="GE33" s="661"/>
      <c r="GF33" s="661"/>
      <c r="GG33" s="661"/>
      <c r="GH33" s="661"/>
      <c r="GI33" s="661"/>
      <c r="GJ33" s="661"/>
      <c r="GK33" s="661"/>
      <c r="GL33" s="661"/>
      <c r="GM33" s="661"/>
      <c r="GN33" s="661"/>
      <c r="GO33" s="661"/>
      <c r="GP33" s="661"/>
      <c r="GQ33" s="661"/>
      <c r="GR33" s="661"/>
      <c r="GS33" s="661"/>
      <c r="GT33" s="661"/>
      <c r="GU33" s="661"/>
      <c r="GV33" s="661"/>
      <c r="GW33" s="661"/>
      <c r="GX33" s="661"/>
      <c r="GY33" s="661"/>
      <c r="GZ33" s="661"/>
      <c r="HA33" s="661" t="e">
        <f>AVERAGE(FW33:GZ33)</f>
        <v>#DIV/0!</v>
      </c>
      <c r="HC33" s="1208" t="s">
        <v>521</v>
      </c>
      <c r="HD33" s="1009"/>
      <c r="HE33" s="1010"/>
      <c r="HF33" s="661"/>
      <c r="HG33" s="661"/>
      <c r="HH33" s="661"/>
      <c r="HI33" s="661"/>
      <c r="HJ33" s="661"/>
      <c r="HK33" s="661"/>
      <c r="HL33" s="661"/>
      <c r="HM33" s="661"/>
      <c r="HN33" s="661"/>
      <c r="HO33" s="661"/>
      <c r="HP33" s="661"/>
      <c r="HQ33" s="661"/>
      <c r="HR33" s="661"/>
      <c r="HS33" s="661"/>
      <c r="HT33" s="661"/>
      <c r="HU33" s="661"/>
      <c r="HV33" s="661"/>
      <c r="HW33" s="661"/>
      <c r="HX33" s="661"/>
      <c r="HY33" s="661"/>
      <c r="HZ33" s="661"/>
      <c r="IA33" s="661"/>
      <c r="IB33" s="661"/>
      <c r="IC33" s="661"/>
      <c r="ID33" s="661"/>
      <c r="IE33" s="661"/>
      <c r="IF33" s="661"/>
      <c r="IG33" s="661"/>
      <c r="IH33" s="661"/>
      <c r="II33" s="661"/>
      <c r="IJ33" s="661" t="e">
        <f>AVERAGE(HF33:II33)</f>
        <v>#DIV/0!</v>
      </c>
    </row>
    <row r="34" spans="1:244" ht="15.75" customHeight="1">
      <c r="A34" s="1208" t="s">
        <v>522</v>
      </c>
      <c r="B34" s="1009"/>
      <c r="C34" s="1010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661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J34" s="1208" t="s">
        <v>522</v>
      </c>
      <c r="AK34" s="1009"/>
      <c r="AL34" s="1010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661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S34" s="1208" t="s">
        <v>522</v>
      </c>
      <c r="BT34" s="1009"/>
      <c r="BU34" s="1010"/>
      <c r="BV34" s="661"/>
      <c r="BW34" s="661"/>
      <c r="BX34" s="661"/>
      <c r="BY34" s="661"/>
      <c r="BZ34" s="661"/>
      <c r="CA34" s="661"/>
      <c r="CB34" s="661"/>
      <c r="CC34" s="661"/>
      <c r="CD34" s="661"/>
      <c r="CE34" s="661"/>
      <c r="CF34" s="661"/>
      <c r="CG34" s="661"/>
      <c r="CH34" s="661"/>
      <c r="CI34" s="661"/>
      <c r="CJ34" s="661"/>
      <c r="CK34" s="661"/>
      <c r="CL34" s="661"/>
      <c r="CM34" s="661"/>
      <c r="CN34" s="661"/>
      <c r="CO34" s="661"/>
      <c r="CP34" s="661"/>
      <c r="CQ34" s="661"/>
      <c r="CR34" s="661"/>
      <c r="CS34" s="661"/>
      <c r="CT34" s="661"/>
      <c r="CU34" s="661"/>
      <c r="CV34" s="661"/>
      <c r="CW34" s="661"/>
      <c r="CX34" s="661"/>
      <c r="CY34" s="661"/>
      <c r="CZ34" s="661" t="e">
        <f>AVERAGE(BV34:CY34)</f>
        <v>#DIV/0!</v>
      </c>
      <c r="DB34" s="1208" t="s">
        <v>522</v>
      </c>
      <c r="DC34" s="1009"/>
      <c r="DD34" s="1010"/>
      <c r="DE34" s="661"/>
      <c r="DF34" s="661"/>
      <c r="DG34" s="661"/>
      <c r="DH34" s="661"/>
      <c r="DI34" s="661"/>
      <c r="DJ34" s="661"/>
      <c r="DK34" s="661"/>
      <c r="DL34" s="661"/>
      <c r="DM34" s="661"/>
      <c r="DN34" s="661"/>
      <c r="DO34" s="661"/>
      <c r="DP34" s="661"/>
      <c r="DQ34" s="661"/>
      <c r="DR34" s="661"/>
      <c r="DS34" s="661"/>
      <c r="DT34" s="661"/>
      <c r="DU34" s="661"/>
      <c r="DV34" s="661"/>
      <c r="DW34" s="661"/>
      <c r="DX34" s="661"/>
      <c r="DY34" s="661"/>
      <c r="DZ34" s="661"/>
      <c r="EA34" s="661"/>
      <c r="EB34" s="661"/>
      <c r="EC34" s="661"/>
      <c r="ED34" s="661"/>
      <c r="EE34" s="661"/>
      <c r="EF34" s="661"/>
      <c r="EG34" s="661"/>
      <c r="EH34" s="661"/>
      <c r="EI34" s="661" t="e">
        <f>AVERAGE(DE34:EH34)</f>
        <v>#DIV/0!</v>
      </c>
      <c r="EK34" s="1208" t="s">
        <v>522</v>
      </c>
      <c r="EL34" s="1009"/>
      <c r="EM34" s="1010"/>
      <c r="EN34" s="661"/>
      <c r="EO34" s="661"/>
      <c r="EP34" s="661"/>
      <c r="EQ34" s="661"/>
      <c r="ER34" s="661"/>
      <c r="ES34" s="661"/>
      <c r="ET34" s="661"/>
      <c r="EU34" s="661"/>
      <c r="EV34" s="661"/>
      <c r="EW34" s="661"/>
      <c r="EX34" s="661"/>
      <c r="EY34" s="661"/>
      <c r="EZ34" s="661"/>
      <c r="FA34" s="661"/>
      <c r="FB34" s="661"/>
      <c r="FC34" s="661"/>
      <c r="FD34" s="661"/>
      <c r="FE34" s="661"/>
      <c r="FF34" s="661"/>
      <c r="FG34" s="661"/>
      <c r="FH34" s="661"/>
      <c r="FI34" s="661"/>
      <c r="FJ34" s="661"/>
      <c r="FK34" s="661"/>
      <c r="FL34" s="661"/>
      <c r="FM34" s="661"/>
      <c r="FN34" s="661"/>
      <c r="FO34" s="661"/>
      <c r="FP34" s="661"/>
      <c r="FQ34" s="661"/>
      <c r="FR34" s="661" t="e">
        <f>AVERAGE(EN34:FQ34)</f>
        <v>#DIV/0!</v>
      </c>
      <c r="FT34" s="1208" t="s">
        <v>522</v>
      </c>
      <c r="FU34" s="1009"/>
      <c r="FV34" s="1010"/>
      <c r="FW34" s="661"/>
      <c r="FX34" s="661"/>
      <c r="FY34" s="661"/>
      <c r="FZ34" s="661"/>
      <c r="GA34" s="661"/>
      <c r="GB34" s="661"/>
      <c r="GC34" s="661"/>
      <c r="GD34" s="661"/>
      <c r="GE34" s="661"/>
      <c r="GF34" s="661"/>
      <c r="GG34" s="661"/>
      <c r="GH34" s="661"/>
      <c r="GI34" s="661"/>
      <c r="GJ34" s="661"/>
      <c r="GK34" s="661"/>
      <c r="GL34" s="661"/>
      <c r="GM34" s="661"/>
      <c r="GN34" s="661"/>
      <c r="GO34" s="661"/>
      <c r="GP34" s="661"/>
      <c r="GQ34" s="661"/>
      <c r="GR34" s="661"/>
      <c r="GS34" s="661"/>
      <c r="GT34" s="661"/>
      <c r="GU34" s="661"/>
      <c r="GV34" s="661"/>
      <c r="GW34" s="661"/>
      <c r="GX34" s="661"/>
      <c r="GY34" s="661"/>
      <c r="GZ34" s="661"/>
      <c r="HA34" s="661" t="e">
        <f>AVERAGE(FW34:GZ34)</f>
        <v>#DIV/0!</v>
      </c>
      <c r="HC34" s="1208" t="s">
        <v>522</v>
      </c>
      <c r="HD34" s="1009"/>
      <c r="HE34" s="1010"/>
      <c r="HF34" s="661"/>
      <c r="HG34" s="661"/>
      <c r="HH34" s="661"/>
      <c r="HI34" s="661"/>
      <c r="HJ34" s="661"/>
      <c r="HK34" s="661"/>
      <c r="HL34" s="661"/>
      <c r="HM34" s="661"/>
      <c r="HN34" s="661"/>
      <c r="HO34" s="661"/>
      <c r="HP34" s="661"/>
      <c r="HQ34" s="661"/>
      <c r="HR34" s="661"/>
      <c r="HS34" s="661"/>
      <c r="HT34" s="661"/>
      <c r="HU34" s="661"/>
      <c r="HV34" s="661"/>
      <c r="HW34" s="661"/>
      <c r="HX34" s="661"/>
      <c r="HY34" s="661"/>
      <c r="HZ34" s="661"/>
      <c r="IA34" s="661"/>
      <c r="IB34" s="661"/>
      <c r="IC34" s="661"/>
      <c r="ID34" s="661"/>
      <c r="IE34" s="661"/>
      <c r="IF34" s="661"/>
      <c r="IG34" s="661"/>
      <c r="IH34" s="661"/>
      <c r="II34" s="661"/>
      <c r="IJ34" s="661" t="e">
        <f>AVERAGE(HF34:II34)</f>
        <v>#DIV/0!</v>
      </c>
    </row>
    <row r="35" spans="1:244" ht="15.75" customHeight="1">
      <c r="A35" s="1208" t="s">
        <v>523</v>
      </c>
      <c r="B35" s="1009"/>
      <c r="C35" s="1010"/>
      <c r="D35" s="661"/>
      <c r="E35" s="661"/>
      <c r="F35" s="661"/>
      <c r="G35" s="661"/>
      <c r="H35" s="661"/>
      <c r="I35" s="661"/>
      <c r="J35" s="661"/>
      <c r="K35" s="661"/>
      <c r="L35" s="661"/>
      <c r="M35" s="661"/>
      <c r="N35" s="661"/>
      <c r="O35" s="661"/>
      <c r="P35" s="661"/>
      <c r="Q35" s="661"/>
      <c r="R35" s="661"/>
      <c r="S35" s="661"/>
      <c r="T35" s="661"/>
      <c r="U35" s="661"/>
      <c r="V35" s="661"/>
      <c r="W35" s="661"/>
      <c r="X35" s="661"/>
      <c r="Y35" s="661"/>
      <c r="Z35" s="661"/>
      <c r="AA35" s="661"/>
      <c r="AB35" s="661"/>
      <c r="AC35" s="661"/>
      <c r="AD35" s="661"/>
      <c r="AE35" s="661"/>
      <c r="AF35" s="661"/>
      <c r="AG35" s="661"/>
      <c r="AH35" s="661"/>
      <c r="AJ35" s="1208" t="s">
        <v>523</v>
      </c>
      <c r="AK35" s="1009"/>
      <c r="AL35" s="1010"/>
      <c r="AM35" s="661"/>
      <c r="AN35" s="661"/>
      <c r="AO35" s="661"/>
      <c r="AP35" s="661"/>
      <c r="AQ35" s="661"/>
      <c r="AR35" s="661"/>
      <c r="AS35" s="661"/>
      <c r="AT35" s="661"/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  <c r="BG35" s="661"/>
      <c r="BH35" s="661"/>
      <c r="BI35" s="661"/>
      <c r="BJ35" s="661"/>
      <c r="BK35" s="661"/>
      <c r="BL35" s="661"/>
      <c r="BM35" s="661"/>
      <c r="BN35" s="661"/>
      <c r="BO35" s="661"/>
      <c r="BP35" s="661"/>
      <c r="BQ35" s="661"/>
      <c r="BS35" s="1208" t="s">
        <v>523</v>
      </c>
      <c r="BT35" s="1009"/>
      <c r="BU35" s="1010"/>
      <c r="BV35" s="661"/>
      <c r="BW35" s="661"/>
      <c r="BX35" s="661"/>
      <c r="BY35" s="661"/>
      <c r="BZ35" s="661"/>
      <c r="CA35" s="661"/>
      <c r="CB35" s="661"/>
      <c r="CC35" s="661"/>
      <c r="CD35" s="661"/>
      <c r="CE35" s="661"/>
      <c r="CF35" s="661"/>
      <c r="CG35" s="661"/>
      <c r="CH35" s="661"/>
      <c r="CI35" s="661"/>
      <c r="CJ35" s="661"/>
      <c r="CK35" s="661"/>
      <c r="CL35" s="661"/>
      <c r="CM35" s="661"/>
      <c r="CN35" s="661"/>
      <c r="CO35" s="661"/>
      <c r="CP35" s="661"/>
      <c r="CQ35" s="661"/>
      <c r="CR35" s="661"/>
      <c r="CS35" s="661"/>
      <c r="CT35" s="661"/>
      <c r="CU35" s="661"/>
      <c r="CV35" s="661"/>
      <c r="CW35" s="661"/>
      <c r="CX35" s="661"/>
      <c r="CY35" s="661"/>
      <c r="CZ35" s="661"/>
      <c r="DB35" s="1208" t="s">
        <v>523</v>
      </c>
      <c r="DC35" s="1009"/>
      <c r="DD35" s="1010"/>
      <c r="DE35" s="661"/>
      <c r="DF35" s="661"/>
      <c r="DG35" s="661"/>
      <c r="DH35" s="661"/>
      <c r="DI35" s="661"/>
      <c r="DJ35" s="661"/>
      <c r="DK35" s="661"/>
      <c r="DL35" s="661"/>
      <c r="DM35" s="661"/>
      <c r="DN35" s="661"/>
      <c r="DO35" s="661"/>
      <c r="DP35" s="661"/>
      <c r="DQ35" s="661"/>
      <c r="DR35" s="661"/>
      <c r="DS35" s="661"/>
      <c r="DT35" s="661"/>
      <c r="DU35" s="661"/>
      <c r="DV35" s="661"/>
      <c r="DW35" s="661"/>
      <c r="DX35" s="661"/>
      <c r="DY35" s="661"/>
      <c r="DZ35" s="661"/>
      <c r="EA35" s="661"/>
      <c r="EB35" s="661"/>
      <c r="EC35" s="661"/>
      <c r="ED35" s="661"/>
      <c r="EE35" s="661"/>
      <c r="EF35" s="661"/>
      <c r="EG35" s="661"/>
      <c r="EH35" s="661"/>
      <c r="EI35" s="661"/>
      <c r="EK35" s="1208" t="s">
        <v>523</v>
      </c>
      <c r="EL35" s="1009"/>
      <c r="EM35" s="1010"/>
      <c r="EN35" s="661"/>
      <c r="EO35" s="661"/>
      <c r="EP35" s="661"/>
      <c r="EQ35" s="661"/>
      <c r="ER35" s="661"/>
      <c r="ES35" s="661"/>
      <c r="ET35" s="661"/>
      <c r="EU35" s="661"/>
      <c r="EV35" s="661"/>
      <c r="EW35" s="661"/>
      <c r="EX35" s="661"/>
      <c r="EY35" s="661"/>
      <c r="EZ35" s="661"/>
      <c r="FA35" s="661"/>
      <c r="FB35" s="661"/>
      <c r="FC35" s="661"/>
      <c r="FD35" s="661"/>
      <c r="FE35" s="661"/>
      <c r="FF35" s="661"/>
      <c r="FG35" s="661"/>
      <c r="FH35" s="661"/>
      <c r="FI35" s="661"/>
      <c r="FJ35" s="661"/>
      <c r="FK35" s="661"/>
      <c r="FL35" s="661"/>
      <c r="FM35" s="661"/>
      <c r="FN35" s="661"/>
      <c r="FO35" s="661"/>
      <c r="FP35" s="661"/>
      <c r="FQ35" s="661"/>
      <c r="FR35" s="661"/>
      <c r="FT35" s="1208" t="s">
        <v>523</v>
      </c>
      <c r="FU35" s="1009"/>
      <c r="FV35" s="1010"/>
      <c r="FW35" s="661"/>
      <c r="FX35" s="661"/>
      <c r="FY35" s="661"/>
      <c r="FZ35" s="661"/>
      <c r="GA35" s="661"/>
      <c r="GB35" s="661"/>
      <c r="GC35" s="661"/>
      <c r="GD35" s="661"/>
      <c r="GE35" s="661"/>
      <c r="GF35" s="661"/>
      <c r="GG35" s="661"/>
      <c r="GH35" s="661"/>
      <c r="GI35" s="661"/>
      <c r="GJ35" s="661"/>
      <c r="GK35" s="661"/>
      <c r="GL35" s="661"/>
      <c r="GM35" s="661"/>
      <c r="GN35" s="661"/>
      <c r="GO35" s="661"/>
      <c r="GP35" s="661"/>
      <c r="GQ35" s="661"/>
      <c r="GR35" s="661"/>
      <c r="GS35" s="661"/>
      <c r="GT35" s="661"/>
      <c r="GU35" s="661"/>
      <c r="GV35" s="661"/>
      <c r="GW35" s="661"/>
      <c r="GX35" s="661"/>
      <c r="GY35" s="661"/>
      <c r="GZ35" s="661"/>
      <c r="HA35" s="661"/>
      <c r="HC35" s="1208" t="s">
        <v>523</v>
      </c>
      <c r="HD35" s="1009"/>
      <c r="HE35" s="1010"/>
      <c r="HF35" s="661"/>
      <c r="HG35" s="661"/>
      <c r="HH35" s="661"/>
      <c r="HI35" s="661"/>
      <c r="HJ35" s="661"/>
      <c r="HK35" s="661"/>
      <c r="HL35" s="661"/>
      <c r="HM35" s="661"/>
      <c r="HN35" s="661"/>
      <c r="HO35" s="661"/>
      <c r="HP35" s="661"/>
      <c r="HQ35" s="661"/>
      <c r="HR35" s="661"/>
      <c r="HS35" s="661"/>
      <c r="HT35" s="661"/>
      <c r="HU35" s="661"/>
      <c r="HV35" s="661"/>
      <c r="HW35" s="661"/>
      <c r="HX35" s="661"/>
      <c r="HY35" s="661"/>
      <c r="HZ35" s="661"/>
      <c r="IA35" s="661"/>
      <c r="IB35" s="661"/>
      <c r="IC35" s="661"/>
      <c r="ID35" s="661"/>
      <c r="IE35" s="661"/>
      <c r="IF35" s="661"/>
      <c r="IG35" s="661"/>
      <c r="IH35" s="661"/>
      <c r="II35" s="661"/>
      <c r="IJ35" s="661"/>
    </row>
    <row r="36" spans="1:244" ht="15.75" customHeight="1">
      <c r="A36" s="1208" t="s">
        <v>524</v>
      </c>
      <c r="B36" s="1009"/>
      <c r="C36" s="1010"/>
      <c r="D36" s="661"/>
      <c r="E36" s="661"/>
      <c r="F36" s="661"/>
      <c r="G36" s="661"/>
      <c r="H36" s="661"/>
      <c r="I36" s="661"/>
      <c r="J36" s="661"/>
      <c r="K36" s="661"/>
      <c r="L36" s="661"/>
      <c r="M36" s="661"/>
      <c r="N36" s="661"/>
      <c r="O36" s="661"/>
      <c r="P36" s="661"/>
      <c r="Q36" s="661"/>
      <c r="R36" s="661"/>
      <c r="S36" s="661"/>
      <c r="T36" s="661"/>
      <c r="U36" s="661"/>
      <c r="V36" s="661"/>
      <c r="W36" s="661"/>
      <c r="X36" s="661"/>
      <c r="Y36" s="661"/>
      <c r="Z36" s="661"/>
      <c r="AA36" s="661"/>
      <c r="AB36" s="661"/>
      <c r="AC36" s="661"/>
      <c r="AD36" s="661"/>
      <c r="AE36" s="661"/>
      <c r="AF36" s="661"/>
      <c r="AG36" s="661"/>
      <c r="AH36" s="661"/>
      <c r="AJ36" s="1208" t="s">
        <v>524</v>
      </c>
      <c r="AK36" s="1009"/>
      <c r="AL36" s="1010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61"/>
      <c r="BL36" s="661"/>
      <c r="BM36" s="661"/>
      <c r="BN36" s="661"/>
      <c r="BO36" s="661"/>
      <c r="BP36" s="661"/>
      <c r="BQ36" s="661"/>
      <c r="BS36" s="1208" t="s">
        <v>524</v>
      </c>
      <c r="BT36" s="1009"/>
      <c r="BU36" s="1010"/>
      <c r="BV36" s="661"/>
      <c r="BW36" s="661"/>
      <c r="BX36" s="661"/>
      <c r="BY36" s="661"/>
      <c r="BZ36" s="661"/>
      <c r="CA36" s="661"/>
      <c r="CB36" s="661"/>
      <c r="CC36" s="661"/>
      <c r="CD36" s="661"/>
      <c r="CE36" s="661"/>
      <c r="CF36" s="661"/>
      <c r="CG36" s="661"/>
      <c r="CH36" s="661"/>
      <c r="CI36" s="661"/>
      <c r="CJ36" s="661"/>
      <c r="CK36" s="661"/>
      <c r="CL36" s="661"/>
      <c r="CM36" s="661"/>
      <c r="CN36" s="661"/>
      <c r="CO36" s="661"/>
      <c r="CP36" s="661"/>
      <c r="CQ36" s="661"/>
      <c r="CR36" s="661"/>
      <c r="CS36" s="661"/>
      <c r="CT36" s="661"/>
      <c r="CU36" s="661"/>
      <c r="CV36" s="661"/>
      <c r="CW36" s="661"/>
      <c r="CX36" s="661"/>
      <c r="CY36" s="661"/>
      <c r="CZ36" s="661"/>
      <c r="DB36" s="1208" t="s">
        <v>524</v>
      </c>
      <c r="DC36" s="1009"/>
      <c r="DD36" s="1010"/>
      <c r="DE36" s="661"/>
      <c r="DF36" s="661"/>
      <c r="DG36" s="661"/>
      <c r="DH36" s="661"/>
      <c r="DI36" s="661"/>
      <c r="DJ36" s="661"/>
      <c r="DK36" s="661"/>
      <c r="DL36" s="661"/>
      <c r="DM36" s="661"/>
      <c r="DN36" s="661"/>
      <c r="DO36" s="661"/>
      <c r="DP36" s="661"/>
      <c r="DQ36" s="661"/>
      <c r="DR36" s="661"/>
      <c r="DS36" s="661"/>
      <c r="DT36" s="661"/>
      <c r="DU36" s="661"/>
      <c r="DV36" s="661"/>
      <c r="DW36" s="661"/>
      <c r="DX36" s="661"/>
      <c r="DY36" s="661"/>
      <c r="DZ36" s="661"/>
      <c r="EA36" s="661"/>
      <c r="EB36" s="661"/>
      <c r="EC36" s="661"/>
      <c r="ED36" s="661"/>
      <c r="EE36" s="661"/>
      <c r="EF36" s="661"/>
      <c r="EG36" s="661"/>
      <c r="EH36" s="661"/>
      <c r="EI36" s="661"/>
      <c r="EK36" s="1208" t="s">
        <v>524</v>
      </c>
      <c r="EL36" s="1009"/>
      <c r="EM36" s="1010"/>
      <c r="EN36" s="661"/>
      <c r="EO36" s="661"/>
      <c r="EP36" s="661"/>
      <c r="EQ36" s="661"/>
      <c r="ER36" s="661"/>
      <c r="ES36" s="661"/>
      <c r="ET36" s="661"/>
      <c r="EU36" s="661"/>
      <c r="EV36" s="661"/>
      <c r="EW36" s="661"/>
      <c r="EX36" s="661"/>
      <c r="EY36" s="661"/>
      <c r="EZ36" s="661"/>
      <c r="FA36" s="661"/>
      <c r="FB36" s="661"/>
      <c r="FC36" s="661"/>
      <c r="FD36" s="661"/>
      <c r="FE36" s="661"/>
      <c r="FF36" s="661"/>
      <c r="FG36" s="661"/>
      <c r="FH36" s="661"/>
      <c r="FI36" s="661"/>
      <c r="FJ36" s="661"/>
      <c r="FK36" s="661"/>
      <c r="FL36" s="661"/>
      <c r="FM36" s="661"/>
      <c r="FN36" s="661"/>
      <c r="FO36" s="661"/>
      <c r="FP36" s="661"/>
      <c r="FQ36" s="661"/>
      <c r="FR36" s="661"/>
      <c r="FT36" s="1208" t="s">
        <v>524</v>
      </c>
      <c r="FU36" s="1009"/>
      <c r="FV36" s="1010"/>
      <c r="FW36" s="661"/>
      <c r="FX36" s="661"/>
      <c r="FY36" s="661"/>
      <c r="FZ36" s="661"/>
      <c r="GA36" s="661"/>
      <c r="GB36" s="661"/>
      <c r="GC36" s="661"/>
      <c r="GD36" s="661"/>
      <c r="GE36" s="661"/>
      <c r="GF36" s="661"/>
      <c r="GG36" s="661"/>
      <c r="GH36" s="661"/>
      <c r="GI36" s="661"/>
      <c r="GJ36" s="661"/>
      <c r="GK36" s="661"/>
      <c r="GL36" s="661"/>
      <c r="GM36" s="661"/>
      <c r="GN36" s="661"/>
      <c r="GO36" s="661"/>
      <c r="GP36" s="661"/>
      <c r="GQ36" s="661"/>
      <c r="GR36" s="661"/>
      <c r="GS36" s="661"/>
      <c r="GT36" s="661"/>
      <c r="GU36" s="661"/>
      <c r="GV36" s="661"/>
      <c r="GW36" s="661"/>
      <c r="GX36" s="661"/>
      <c r="GY36" s="661"/>
      <c r="GZ36" s="661"/>
      <c r="HA36" s="661"/>
      <c r="HC36" s="1208" t="s">
        <v>524</v>
      </c>
      <c r="HD36" s="1009"/>
      <c r="HE36" s="1010"/>
      <c r="HF36" s="661"/>
      <c r="HG36" s="661"/>
      <c r="HH36" s="661"/>
      <c r="HI36" s="661"/>
      <c r="HJ36" s="661"/>
      <c r="HK36" s="661"/>
      <c r="HL36" s="661"/>
      <c r="HM36" s="661"/>
      <c r="HN36" s="661"/>
      <c r="HO36" s="661"/>
      <c r="HP36" s="661"/>
      <c r="HQ36" s="661"/>
      <c r="HR36" s="661"/>
      <c r="HS36" s="661"/>
      <c r="HT36" s="661"/>
      <c r="HU36" s="661"/>
      <c r="HV36" s="661"/>
      <c r="HW36" s="661"/>
      <c r="HX36" s="661"/>
      <c r="HY36" s="661"/>
      <c r="HZ36" s="661"/>
      <c r="IA36" s="661"/>
      <c r="IB36" s="661"/>
      <c r="IC36" s="661"/>
      <c r="ID36" s="661"/>
      <c r="IE36" s="661"/>
      <c r="IF36" s="661"/>
      <c r="IG36" s="661"/>
      <c r="IH36" s="661"/>
      <c r="II36" s="661"/>
      <c r="IJ36" s="661"/>
    </row>
    <row r="37" spans="1:244" ht="15.75" customHeight="1">
      <c r="A37" s="667"/>
      <c r="B37" s="667"/>
      <c r="C37" s="667"/>
      <c r="D37" s="667"/>
      <c r="E37" s="667"/>
      <c r="F37" s="667"/>
      <c r="G37" s="667"/>
      <c r="H37" s="667"/>
      <c r="I37" s="667"/>
      <c r="J37" s="667"/>
      <c r="K37" s="667"/>
      <c r="L37" s="667"/>
      <c r="M37" s="667"/>
      <c r="N37" s="667"/>
      <c r="O37" s="667"/>
      <c r="P37" s="667"/>
      <c r="Q37" s="667"/>
      <c r="R37" s="667"/>
      <c r="S37" s="667"/>
      <c r="T37" s="667"/>
      <c r="U37" s="667"/>
      <c r="V37" s="667"/>
      <c r="W37" s="667"/>
      <c r="X37" s="667"/>
      <c r="Y37" s="667"/>
      <c r="Z37" s="667"/>
      <c r="AA37" s="667"/>
      <c r="AB37" s="667"/>
      <c r="AC37" s="667"/>
      <c r="AD37" s="667"/>
      <c r="AE37" s="667"/>
      <c r="AF37" s="667"/>
      <c r="AG37" s="667"/>
      <c r="AH37" s="667"/>
      <c r="AJ37" s="667"/>
      <c r="AK37" s="667"/>
      <c r="AL37" s="667"/>
      <c r="AM37" s="667"/>
      <c r="AN37" s="667"/>
      <c r="AO37" s="667"/>
      <c r="AP37" s="667"/>
      <c r="AQ37" s="667"/>
      <c r="AR37" s="667"/>
      <c r="AS37" s="667"/>
      <c r="AT37" s="667"/>
      <c r="AU37" s="667"/>
      <c r="AV37" s="667"/>
      <c r="AW37" s="667"/>
      <c r="AX37" s="667"/>
      <c r="AY37" s="667"/>
      <c r="AZ37" s="667"/>
      <c r="BA37" s="667"/>
      <c r="BB37" s="667"/>
      <c r="BC37" s="667"/>
      <c r="BD37" s="667"/>
      <c r="BE37" s="667"/>
      <c r="BF37" s="667"/>
      <c r="BG37" s="667"/>
      <c r="BH37" s="667"/>
      <c r="BI37" s="667"/>
      <c r="BJ37" s="667"/>
      <c r="BK37" s="667"/>
      <c r="BL37" s="667"/>
      <c r="BM37" s="667"/>
      <c r="BN37" s="667"/>
      <c r="BO37" s="667"/>
      <c r="BP37" s="667"/>
      <c r="BQ37" s="667"/>
      <c r="BS37" s="667"/>
      <c r="BT37" s="667"/>
      <c r="BU37" s="667"/>
      <c r="BV37" s="667"/>
      <c r="BW37" s="667"/>
      <c r="BX37" s="667"/>
      <c r="BY37" s="667"/>
      <c r="BZ37" s="667"/>
      <c r="CA37" s="667"/>
      <c r="CB37" s="667"/>
      <c r="CC37" s="667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7"/>
      <c r="CU37" s="667"/>
      <c r="CV37" s="667"/>
      <c r="CW37" s="667"/>
      <c r="CX37" s="667"/>
      <c r="CY37" s="667"/>
      <c r="CZ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7"/>
      <c r="DM37" s="667"/>
      <c r="DN37" s="667"/>
      <c r="DO37" s="667"/>
      <c r="DP37" s="667"/>
      <c r="DQ37" s="667"/>
      <c r="DR37" s="667"/>
      <c r="DS37" s="667"/>
      <c r="DT37" s="667"/>
      <c r="DU37" s="667"/>
      <c r="DV37" s="667"/>
      <c r="DW37" s="667"/>
      <c r="DX37" s="667"/>
      <c r="DY37" s="667"/>
      <c r="DZ37" s="667"/>
      <c r="EA37" s="667"/>
      <c r="EB37" s="667"/>
      <c r="EC37" s="667"/>
      <c r="ED37" s="667"/>
      <c r="EE37" s="667"/>
      <c r="EF37" s="667"/>
      <c r="EG37" s="667"/>
      <c r="EH37" s="667"/>
      <c r="EI37" s="667"/>
      <c r="EK37" s="667"/>
      <c r="EL37" s="667"/>
      <c r="EM37" s="667"/>
      <c r="EN37" s="667"/>
      <c r="EO37" s="667"/>
      <c r="EP37" s="667"/>
      <c r="EQ37" s="667"/>
      <c r="ER37" s="667"/>
      <c r="ES37" s="667"/>
      <c r="ET37" s="667"/>
      <c r="EU37" s="667"/>
      <c r="EV37" s="667"/>
      <c r="EW37" s="667"/>
      <c r="EX37" s="667"/>
      <c r="EY37" s="667"/>
      <c r="EZ37" s="667"/>
      <c r="FA37" s="667"/>
      <c r="FB37" s="667"/>
      <c r="FC37" s="667"/>
      <c r="FD37" s="667"/>
      <c r="FE37" s="667"/>
      <c r="FF37" s="667"/>
      <c r="FG37" s="667"/>
      <c r="FH37" s="667"/>
      <c r="FI37" s="667"/>
      <c r="FJ37" s="667"/>
      <c r="FK37" s="667"/>
      <c r="FL37" s="667"/>
      <c r="FM37" s="667"/>
      <c r="FN37" s="667"/>
      <c r="FO37" s="667"/>
      <c r="FP37" s="667"/>
      <c r="FQ37" s="667"/>
      <c r="FR37" s="667"/>
      <c r="FT37" s="667"/>
      <c r="FU37" s="667"/>
      <c r="FV37" s="667"/>
      <c r="FW37" s="667"/>
      <c r="FX37" s="667"/>
      <c r="FY37" s="667"/>
      <c r="FZ37" s="667"/>
      <c r="GA37" s="667"/>
      <c r="GB37" s="667"/>
      <c r="GC37" s="667"/>
      <c r="GD37" s="667"/>
      <c r="GE37" s="667"/>
      <c r="GF37" s="667"/>
      <c r="GG37" s="667"/>
      <c r="GH37" s="667"/>
      <c r="GI37" s="667"/>
      <c r="GJ37" s="667"/>
      <c r="GK37" s="667"/>
      <c r="GL37" s="667"/>
      <c r="GM37" s="667"/>
      <c r="GN37" s="667"/>
      <c r="GO37" s="667"/>
      <c r="GP37" s="667"/>
      <c r="GQ37" s="667"/>
      <c r="GR37" s="667"/>
      <c r="GS37" s="667"/>
      <c r="GT37" s="667"/>
      <c r="GU37" s="667"/>
      <c r="GV37" s="667"/>
      <c r="GW37" s="667"/>
      <c r="GX37" s="667"/>
      <c r="GY37" s="667"/>
      <c r="GZ37" s="667"/>
      <c r="HA37" s="667"/>
      <c r="HC37" s="667"/>
      <c r="HD37" s="667"/>
      <c r="HE37" s="667"/>
      <c r="HF37" s="667"/>
      <c r="HG37" s="667"/>
      <c r="HH37" s="667"/>
      <c r="HI37" s="667"/>
      <c r="HJ37" s="667"/>
      <c r="HK37" s="667"/>
      <c r="HL37" s="667"/>
      <c r="HM37" s="667"/>
      <c r="HN37" s="667"/>
      <c r="HO37" s="667"/>
      <c r="HP37" s="667"/>
      <c r="HQ37" s="667"/>
      <c r="HR37" s="667"/>
      <c r="HS37" s="667"/>
      <c r="HT37" s="667"/>
      <c r="HU37" s="667"/>
      <c r="HV37" s="667"/>
      <c r="HW37" s="667"/>
      <c r="HX37" s="667"/>
      <c r="HY37" s="667"/>
      <c r="HZ37" s="667"/>
      <c r="IA37" s="667"/>
      <c r="IB37" s="667"/>
      <c r="IC37" s="667"/>
      <c r="ID37" s="667"/>
      <c r="IE37" s="667"/>
      <c r="IF37" s="667"/>
      <c r="IG37" s="667"/>
      <c r="IH37" s="667"/>
      <c r="II37" s="667"/>
      <c r="IJ37" s="667"/>
    </row>
    <row r="38" spans="1:244" ht="15.75" customHeight="1">
      <c r="A38" s="1224" t="s">
        <v>360</v>
      </c>
      <c r="B38" s="1009"/>
      <c r="C38" s="1010"/>
      <c r="D38" s="1223" t="s">
        <v>30</v>
      </c>
      <c r="E38" s="1009"/>
      <c r="F38" s="1009"/>
      <c r="G38" s="1009"/>
      <c r="H38" s="1009"/>
      <c r="I38" s="1009"/>
      <c r="J38" s="1009"/>
      <c r="K38" s="1009"/>
      <c r="L38" s="1009"/>
      <c r="M38" s="1009"/>
      <c r="N38" s="1009"/>
      <c r="O38" s="1009"/>
      <c r="P38" s="1009"/>
      <c r="Q38" s="1009"/>
      <c r="R38" s="1009"/>
      <c r="S38" s="1009"/>
      <c r="T38" s="1009"/>
      <c r="U38" s="1009"/>
      <c r="V38" s="1009"/>
      <c r="W38" s="1009"/>
      <c r="X38" s="1009"/>
      <c r="Y38" s="1009"/>
      <c r="Z38" s="1009"/>
      <c r="AA38" s="1009"/>
      <c r="AB38" s="1009"/>
      <c r="AC38" s="1009"/>
      <c r="AD38" s="1009"/>
      <c r="AE38" s="1009"/>
      <c r="AF38" s="1009"/>
      <c r="AG38" s="1010"/>
      <c r="AH38" s="663" t="s">
        <v>362</v>
      </c>
      <c r="AJ38" s="1224" t="s">
        <v>360</v>
      </c>
      <c r="AK38" s="1009"/>
      <c r="AL38" s="1010"/>
      <c r="AM38" s="1223" t="s">
        <v>30</v>
      </c>
      <c r="AN38" s="1009"/>
      <c r="AO38" s="1009"/>
      <c r="AP38" s="1009"/>
      <c r="AQ38" s="1009"/>
      <c r="AR38" s="1009"/>
      <c r="AS38" s="1009"/>
      <c r="AT38" s="1009"/>
      <c r="AU38" s="1009"/>
      <c r="AV38" s="1009"/>
      <c r="AW38" s="1009"/>
      <c r="AX38" s="1009"/>
      <c r="AY38" s="1009"/>
      <c r="AZ38" s="1009"/>
      <c r="BA38" s="1009"/>
      <c r="BB38" s="1009"/>
      <c r="BC38" s="1009"/>
      <c r="BD38" s="1009"/>
      <c r="BE38" s="1009"/>
      <c r="BF38" s="1009"/>
      <c r="BG38" s="1009"/>
      <c r="BH38" s="1009"/>
      <c r="BI38" s="1009"/>
      <c r="BJ38" s="1009"/>
      <c r="BK38" s="1009"/>
      <c r="BL38" s="1009"/>
      <c r="BM38" s="1009"/>
      <c r="BN38" s="1009"/>
      <c r="BO38" s="1009"/>
      <c r="BP38" s="1010"/>
      <c r="BQ38" s="663" t="s">
        <v>362</v>
      </c>
      <c r="BS38" s="1224" t="s">
        <v>360</v>
      </c>
      <c r="BT38" s="1009"/>
      <c r="BU38" s="1010"/>
      <c r="BV38" s="1223" t="s">
        <v>30</v>
      </c>
      <c r="BW38" s="1009"/>
      <c r="BX38" s="1009"/>
      <c r="BY38" s="1009"/>
      <c r="BZ38" s="1009"/>
      <c r="CA38" s="1009"/>
      <c r="CB38" s="1009"/>
      <c r="CC38" s="1009"/>
      <c r="CD38" s="1009"/>
      <c r="CE38" s="1009"/>
      <c r="CF38" s="1009"/>
      <c r="CG38" s="1009"/>
      <c r="CH38" s="1009"/>
      <c r="CI38" s="1009"/>
      <c r="CJ38" s="1009"/>
      <c r="CK38" s="1009"/>
      <c r="CL38" s="1009"/>
      <c r="CM38" s="1009"/>
      <c r="CN38" s="1009"/>
      <c r="CO38" s="1009"/>
      <c r="CP38" s="1009"/>
      <c r="CQ38" s="1009"/>
      <c r="CR38" s="1009"/>
      <c r="CS38" s="1009"/>
      <c r="CT38" s="1009"/>
      <c r="CU38" s="1009"/>
      <c r="CV38" s="1009"/>
      <c r="CW38" s="1009"/>
      <c r="CX38" s="1009"/>
      <c r="CY38" s="1010"/>
      <c r="CZ38" s="663" t="s">
        <v>362</v>
      </c>
      <c r="DB38" s="1224" t="s">
        <v>360</v>
      </c>
      <c r="DC38" s="1009"/>
      <c r="DD38" s="1010"/>
      <c r="DE38" s="1223" t="s">
        <v>30</v>
      </c>
      <c r="DF38" s="1009"/>
      <c r="DG38" s="1009"/>
      <c r="DH38" s="1009"/>
      <c r="DI38" s="1009"/>
      <c r="DJ38" s="1009"/>
      <c r="DK38" s="1009"/>
      <c r="DL38" s="1009"/>
      <c r="DM38" s="1009"/>
      <c r="DN38" s="1009"/>
      <c r="DO38" s="1009"/>
      <c r="DP38" s="1009"/>
      <c r="DQ38" s="1009"/>
      <c r="DR38" s="1009"/>
      <c r="DS38" s="1009"/>
      <c r="DT38" s="1009"/>
      <c r="DU38" s="1009"/>
      <c r="DV38" s="1009"/>
      <c r="DW38" s="1009"/>
      <c r="DX38" s="1009"/>
      <c r="DY38" s="1009"/>
      <c r="DZ38" s="1009"/>
      <c r="EA38" s="1009"/>
      <c r="EB38" s="1009"/>
      <c r="EC38" s="1009"/>
      <c r="ED38" s="1009"/>
      <c r="EE38" s="1009"/>
      <c r="EF38" s="1009"/>
      <c r="EG38" s="1009"/>
      <c r="EH38" s="1010"/>
      <c r="EI38" s="663" t="s">
        <v>362</v>
      </c>
      <c r="EK38" s="1224" t="s">
        <v>360</v>
      </c>
      <c r="EL38" s="1009"/>
      <c r="EM38" s="1010"/>
      <c r="EN38" s="1223" t="s">
        <v>30</v>
      </c>
      <c r="EO38" s="1009"/>
      <c r="EP38" s="1009"/>
      <c r="EQ38" s="1009"/>
      <c r="ER38" s="1009"/>
      <c r="ES38" s="1009"/>
      <c r="ET38" s="1009"/>
      <c r="EU38" s="1009"/>
      <c r="EV38" s="1009"/>
      <c r="EW38" s="1009"/>
      <c r="EX38" s="1009"/>
      <c r="EY38" s="1009"/>
      <c r="EZ38" s="1009"/>
      <c r="FA38" s="1009"/>
      <c r="FB38" s="1009"/>
      <c r="FC38" s="1009"/>
      <c r="FD38" s="1009"/>
      <c r="FE38" s="1009"/>
      <c r="FF38" s="1009"/>
      <c r="FG38" s="1009"/>
      <c r="FH38" s="1009"/>
      <c r="FI38" s="1009"/>
      <c r="FJ38" s="1009"/>
      <c r="FK38" s="1009"/>
      <c r="FL38" s="1009"/>
      <c r="FM38" s="1009"/>
      <c r="FN38" s="1009"/>
      <c r="FO38" s="1009"/>
      <c r="FP38" s="1009"/>
      <c r="FQ38" s="1010"/>
      <c r="FR38" s="663" t="s">
        <v>362</v>
      </c>
      <c r="FT38" s="1224" t="s">
        <v>360</v>
      </c>
      <c r="FU38" s="1009"/>
      <c r="FV38" s="1010"/>
      <c r="FW38" s="1223" t="s">
        <v>30</v>
      </c>
      <c r="FX38" s="1009"/>
      <c r="FY38" s="1009"/>
      <c r="FZ38" s="1009"/>
      <c r="GA38" s="1009"/>
      <c r="GB38" s="1009"/>
      <c r="GC38" s="1009"/>
      <c r="GD38" s="1009"/>
      <c r="GE38" s="1009"/>
      <c r="GF38" s="1009"/>
      <c r="GG38" s="1009"/>
      <c r="GH38" s="1009"/>
      <c r="GI38" s="1009"/>
      <c r="GJ38" s="1009"/>
      <c r="GK38" s="1009"/>
      <c r="GL38" s="1009"/>
      <c r="GM38" s="1009"/>
      <c r="GN38" s="1009"/>
      <c r="GO38" s="1009"/>
      <c r="GP38" s="1009"/>
      <c r="GQ38" s="1009"/>
      <c r="GR38" s="1009"/>
      <c r="GS38" s="1009"/>
      <c r="GT38" s="1009"/>
      <c r="GU38" s="1009"/>
      <c r="GV38" s="1009"/>
      <c r="GW38" s="1009"/>
      <c r="GX38" s="1009"/>
      <c r="GY38" s="1009"/>
      <c r="GZ38" s="1010"/>
      <c r="HA38" s="663" t="s">
        <v>362</v>
      </c>
      <c r="HC38" s="1224" t="s">
        <v>360</v>
      </c>
      <c r="HD38" s="1009"/>
      <c r="HE38" s="1010"/>
      <c r="HF38" s="1223" t="s">
        <v>30</v>
      </c>
      <c r="HG38" s="1009"/>
      <c r="HH38" s="1009"/>
      <c r="HI38" s="1009"/>
      <c r="HJ38" s="1009"/>
      <c r="HK38" s="1009"/>
      <c r="HL38" s="1009"/>
      <c r="HM38" s="1009"/>
      <c r="HN38" s="1009"/>
      <c r="HO38" s="1009"/>
      <c r="HP38" s="1009"/>
      <c r="HQ38" s="1009"/>
      <c r="HR38" s="1009"/>
      <c r="HS38" s="1009"/>
      <c r="HT38" s="1009"/>
      <c r="HU38" s="1009"/>
      <c r="HV38" s="1009"/>
      <c r="HW38" s="1009"/>
      <c r="HX38" s="1009"/>
      <c r="HY38" s="1009"/>
      <c r="HZ38" s="1009"/>
      <c r="IA38" s="1009"/>
      <c r="IB38" s="1009"/>
      <c r="IC38" s="1009"/>
      <c r="ID38" s="1009"/>
      <c r="IE38" s="1009"/>
      <c r="IF38" s="1009"/>
      <c r="IG38" s="1009"/>
      <c r="IH38" s="1009"/>
      <c r="II38" s="1010"/>
      <c r="IJ38" s="663" t="s">
        <v>362</v>
      </c>
    </row>
    <row r="39" spans="1:244" ht="15.75" customHeight="1">
      <c r="A39" s="1208"/>
      <c r="B39" s="1009"/>
      <c r="C39" s="1010"/>
      <c r="D39" s="661">
        <v>1</v>
      </c>
      <c r="E39" s="661">
        <v>2</v>
      </c>
      <c r="F39" s="661">
        <v>3</v>
      </c>
      <c r="G39" s="661">
        <v>4</v>
      </c>
      <c r="H39" s="661">
        <v>5</v>
      </c>
      <c r="I39" s="661">
        <v>6</v>
      </c>
      <c r="J39" s="661">
        <v>7</v>
      </c>
      <c r="K39" s="661">
        <v>8</v>
      </c>
      <c r="L39" s="661">
        <v>9</v>
      </c>
      <c r="M39" s="661">
        <v>10</v>
      </c>
      <c r="N39" s="661">
        <v>11</v>
      </c>
      <c r="O39" s="661">
        <v>12</v>
      </c>
      <c r="P39" s="661">
        <v>13</v>
      </c>
      <c r="Q39" s="661">
        <v>14</v>
      </c>
      <c r="R39" s="661">
        <v>15</v>
      </c>
      <c r="S39" s="661">
        <v>16</v>
      </c>
      <c r="T39" s="661">
        <v>17</v>
      </c>
      <c r="U39" s="661">
        <v>18</v>
      </c>
      <c r="V39" s="661">
        <v>19</v>
      </c>
      <c r="W39" s="661">
        <v>20</v>
      </c>
      <c r="X39" s="661">
        <v>21</v>
      </c>
      <c r="Y39" s="661">
        <v>22</v>
      </c>
      <c r="Z39" s="661">
        <v>23</v>
      </c>
      <c r="AA39" s="661">
        <v>24</v>
      </c>
      <c r="AB39" s="661">
        <v>25</v>
      </c>
      <c r="AC39" s="661">
        <v>26</v>
      </c>
      <c r="AD39" s="661">
        <v>27</v>
      </c>
      <c r="AE39" s="661">
        <v>28</v>
      </c>
      <c r="AF39" s="661">
        <v>29</v>
      </c>
      <c r="AG39" s="661">
        <v>30</v>
      </c>
      <c r="AH39" s="661"/>
      <c r="AJ39" s="1208"/>
      <c r="AK39" s="1009"/>
      <c r="AL39" s="1010"/>
      <c r="AM39" s="661">
        <v>1</v>
      </c>
      <c r="AN39" s="661">
        <v>2</v>
      </c>
      <c r="AO39" s="661">
        <v>3</v>
      </c>
      <c r="AP39" s="661">
        <v>4</v>
      </c>
      <c r="AQ39" s="661">
        <v>5</v>
      </c>
      <c r="AR39" s="661">
        <v>6</v>
      </c>
      <c r="AS39" s="661">
        <v>7</v>
      </c>
      <c r="AT39" s="661">
        <v>8</v>
      </c>
      <c r="AU39" s="661">
        <v>9</v>
      </c>
      <c r="AV39" s="661">
        <v>10</v>
      </c>
      <c r="AW39" s="661">
        <v>11</v>
      </c>
      <c r="AX39" s="661">
        <v>12</v>
      </c>
      <c r="AY39" s="661">
        <v>13</v>
      </c>
      <c r="AZ39" s="661">
        <v>14</v>
      </c>
      <c r="BA39" s="661">
        <v>15</v>
      </c>
      <c r="BB39" s="661">
        <v>16</v>
      </c>
      <c r="BC39" s="661">
        <v>17</v>
      </c>
      <c r="BD39" s="661">
        <v>18</v>
      </c>
      <c r="BE39" s="661">
        <v>19</v>
      </c>
      <c r="BF39" s="661">
        <v>20</v>
      </c>
      <c r="BG39" s="661">
        <v>21</v>
      </c>
      <c r="BH39" s="661">
        <v>22</v>
      </c>
      <c r="BI39" s="661">
        <v>23</v>
      </c>
      <c r="BJ39" s="661">
        <v>24</v>
      </c>
      <c r="BK39" s="661">
        <v>25</v>
      </c>
      <c r="BL39" s="661">
        <v>26</v>
      </c>
      <c r="BM39" s="661">
        <v>27</v>
      </c>
      <c r="BN39" s="661">
        <v>28</v>
      </c>
      <c r="BO39" s="661">
        <v>29</v>
      </c>
      <c r="BP39" s="661">
        <v>30</v>
      </c>
      <c r="BQ39" s="661"/>
      <c r="BS39" s="1208"/>
      <c r="BT39" s="1009"/>
      <c r="BU39" s="1010"/>
      <c r="BV39" s="661">
        <v>1</v>
      </c>
      <c r="BW39" s="661">
        <v>2</v>
      </c>
      <c r="BX39" s="661">
        <v>3</v>
      </c>
      <c r="BY39" s="661">
        <v>4</v>
      </c>
      <c r="BZ39" s="661">
        <v>5</v>
      </c>
      <c r="CA39" s="661">
        <v>6</v>
      </c>
      <c r="CB39" s="661">
        <v>7</v>
      </c>
      <c r="CC39" s="661">
        <v>8</v>
      </c>
      <c r="CD39" s="661">
        <v>9</v>
      </c>
      <c r="CE39" s="661">
        <v>10</v>
      </c>
      <c r="CF39" s="661">
        <v>11</v>
      </c>
      <c r="CG39" s="661">
        <v>12</v>
      </c>
      <c r="CH39" s="661">
        <v>13</v>
      </c>
      <c r="CI39" s="661">
        <v>14</v>
      </c>
      <c r="CJ39" s="661">
        <v>15</v>
      </c>
      <c r="CK39" s="661">
        <v>16</v>
      </c>
      <c r="CL39" s="661">
        <v>17</v>
      </c>
      <c r="CM39" s="661">
        <v>18</v>
      </c>
      <c r="CN39" s="661">
        <v>19</v>
      </c>
      <c r="CO39" s="661">
        <v>20</v>
      </c>
      <c r="CP39" s="661">
        <v>21</v>
      </c>
      <c r="CQ39" s="661">
        <v>22</v>
      </c>
      <c r="CR39" s="661">
        <v>23</v>
      </c>
      <c r="CS39" s="661">
        <v>24</v>
      </c>
      <c r="CT39" s="661">
        <v>25</v>
      </c>
      <c r="CU39" s="661">
        <v>26</v>
      </c>
      <c r="CV39" s="661">
        <v>27</v>
      </c>
      <c r="CW39" s="661">
        <v>28</v>
      </c>
      <c r="CX39" s="661">
        <v>29</v>
      </c>
      <c r="CY39" s="661">
        <v>30</v>
      </c>
      <c r="CZ39" s="661"/>
      <c r="DB39" s="1208"/>
      <c r="DC39" s="1009"/>
      <c r="DD39" s="1010"/>
      <c r="DE39" s="661">
        <v>1</v>
      </c>
      <c r="DF39" s="661">
        <v>2</v>
      </c>
      <c r="DG39" s="661">
        <v>3</v>
      </c>
      <c r="DH39" s="661">
        <v>4</v>
      </c>
      <c r="DI39" s="661">
        <v>5</v>
      </c>
      <c r="DJ39" s="661">
        <v>6</v>
      </c>
      <c r="DK39" s="661">
        <v>7</v>
      </c>
      <c r="DL39" s="661">
        <v>8</v>
      </c>
      <c r="DM39" s="661">
        <v>9</v>
      </c>
      <c r="DN39" s="661">
        <v>10</v>
      </c>
      <c r="DO39" s="661">
        <v>11</v>
      </c>
      <c r="DP39" s="661">
        <v>12</v>
      </c>
      <c r="DQ39" s="661">
        <v>13</v>
      </c>
      <c r="DR39" s="661">
        <v>14</v>
      </c>
      <c r="DS39" s="661">
        <v>15</v>
      </c>
      <c r="DT39" s="661">
        <v>16</v>
      </c>
      <c r="DU39" s="661">
        <v>17</v>
      </c>
      <c r="DV39" s="661">
        <v>18</v>
      </c>
      <c r="DW39" s="661">
        <v>19</v>
      </c>
      <c r="DX39" s="661">
        <v>20</v>
      </c>
      <c r="DY39" s="661">
        <v>21</v>
      </c>
      <c r="DZ39" s="661">
        <v>22</v>
      </c>
      <c r="EA39" s="661">
        <v>23</v>
      </c>
      <c r="EB39" s="661">
        <v>24</v>
      </c>
      <c r="EC39" s="661">
        <v>25</v>
      </c>
      <c r="ED39" s="661">
        <v>26</v>
      </c>
      <c r="EE39" s="661">
        <v>27</v>
      </c>
      <c r="EF39" s="661">
        <v>28</v>
      </c>
      <c r="EG39" s="661">
        <v>29</v>
      </c>
      <c r="EH39" s="661">
        <v>30</v>
      </c>
      <c r="EI39" s="661"/>
      <c r="EK39" s="1208"/>
      <c r="EL39" s="1009"/>
      <c r="EM39" s="1010"/>
      <c r="EN39" s="661">
        <v>1</v>
      </c>
      <c r="EO39" s="661">
        <v>2</v>
      </c>
      <c r="EP39" s="661">
        <v>3</v>
      </c>
      <c r="EQ39" s="661">
        <v>4</v>
      </c>
      <c r="ER39" s="661">
        <v>5</v>
      </c>
      <c r="ES39" s="661">
        <v>6</v>
      </c>
      <c r="ET39" s="661">
        <v>7</v>
      </c>
      <c r="EU39" s="661">
        <v>8</v>
      </c>
      <c r="EV39" s="661">
        <v>9</v>
      </c>
      <c r="EW39" s="661">
        <v>10</v>
      </c>
      <c r="EX39" s="661">
        <v>11</v>
      </c>
      <c r="EY39" s="661">
        <v>12</v>
      </c>
      <c r="EZ39" s="661">
        <v>13</v>
      </c>
      <c r="FA39" s="661">
        <v>14</v>
      </c>
      <c r="FB39" s="661">
        <v>15</v>
      </c>
      <c r="FC39" s="661">
        <v>16</v>
      </c>
      <c r="FD39" s="661">
        <v>17</v>
      </c>
      <c r="FE39" s="661">
        <v>18</v>
      </c>
      <c r="FF39" s="661">
        <v>19</v>
      </c>
      <c r="FG39" s="661">
        <v>20</v>
      </c>
      <c r="FH39" s="661">
        <v>21</v>
      </c>
      <c r="FI39" s="661">
        <v>22</v>
      </c>
      <c r="FJ39" s="661">
        <v>23</v>
      </c>
      <c r="FK39" s="661">
        <v>24</v>
      </c>
      <c r="FL39" s="661">
        <v>25</v>
      </c>
      <c r="FM39" s="661">
        <v>26</v>
      </c>
      <c r="FN39" s="661">
        <v>27</v>
      </c>
      <c r="FO39" s="661">
        <v>28</v>
      </c>
      <c r="FP39" s="661">
        <v>29</v>
      </c>
      <c r="FQ39" s="661">
        <v>30</v>
      </c>
      <c r="FR39" s="661"/>
      <c r="FT39" s="1208"/>
      <c r="FU39" s="1009"/>
      <c r="FV39" s="1010"/>
      <c r="FW39" s="661">
        <v>1</v>
      </c>
      <c r="FX39" s="661">
        <v>2</v>
      </c>
      <c r="FY39" s="661">
        <v>3</v>
      </c>
      <c r="FZ39" s="661">
        <v>4</v>
      </c>
      <c r="GA39" s="661">
        <v>5</v>
      </c>
      <c r="GB39" s="661">
        <v>6</v>
      </c>
      <c r="GC39" s="661">
        <v>7</v>
      </c>
      <c r="GD39" s="661">
        <v>8</v>
      </c>
      <c r="GE39" s="661">
        <v>9</v>
      </c>
      <c r="GF39" s="661">
        <v>10</v>
      </c>
      <c r="GG39" s="661">
        <v>11</v>
      </c>
      <c r="GH39" s="661">
        <v>12</v>
      </c>
      <c r="GI39" s="661">
        <v>13</v>
      </c>
      <c r="GJ39" s="661">
        <v>14</v>
      </c>
      <c r="GK39" s="661">
        <v>15</v>
      </c>
      <c r="GL39" s="661">
        <v>16</v>
      </c>
      <c r="GM39" s="661">
        <v>17</v>
      </c>
      <c r="GN39" s="661">
        <v>18</v>
      </c>
      <c r="GO39" s="661">
        <v>19</v>
      </c>
      <c r="GP39" s="661">
        <v>20</v>
      </c>
      <c r="GQ39" s="661">
        <v>21</v>
      </c>
      <c r="GR39" s="661">
        <v>22</v>
      </c>
      <c r="GS39" s="661">
        <v>23</v>
      </c>
      <c r="GT39" s="661">
        <v>24</v>
      </c>
      <c r="GU39" s="661">
        <v>25</v>
      </c>
      <c r="GV39" s="661">
        <v>26</v>
      </c>
      <c r="GW39" s="661">
        <v>27</v>
      </c>
      <c r="GX39" s="661">
        <v>28</v>
      </c>
      <c r="GY39" s="661">
        <v>29</v>
      </c>
      <c r="GZ39" s="661">
        <v>30</v>
      </c>
      <c r="HA39" s="661"/>
      <c r="HC39" s="1208"/>
      <c r="HD39" s="1009"/>
      <c r="HE39" s="1010"/>
      <c r="HF39" s="661">
        <v>1</v>
      </c>
      <c r="HG39" s="661">
        <v>2</v>
      </c>
      <c r="HH39" s="661">
        <v>3</v>
      </c>
      <c r="HI39" s="661">
        <v>4</v>
      </c>
      <c r="HJ39" s="661">
        <v>5</v>
      </c>
      <c r="HK39" s="661">
        <v>6</v>
      </c>
      <c r="HL39" s="661">
        <v>7</v>
      </c>
      <c r="HM39" s="661">
        <v>8</v>
      </c>
      <c r="HN39" s="661">
        <v>9</v>
      </c>
      <c r="HO39" s="661">
        <v>10</v>
      </c>
      <c r="HP39" s="661">
        <v>11</v>
      </c>
      <c r="HQ39" s="661">
        <v>12</v>
      </c>
      <c r="HR39" s="661">
        <v>13</v>
      </c>
      <c r="HS39" s="661">
        <v>14</v>
      </c>
      <c r="HT39" s="661">
        <v>15</v>
      </c>
      <c r="HU39" s="661">
        <v>16</v>
      </c>
      <c r="HV39" s="661">
        <v>17</v>
      </c>
      <c r="HW39" s="661">
        <v>18</v>
      </c>
      <c r="HX39" s="661">
        <v>19</v>
      </c>
      <c r="HY39" s="661">
        <v>20</v>
      </c>
      <c r="HZ39" s="661">
        <v>21</v>
      </c>
      <c r="IA39" s="661">
        <v>22</v>
      </c>
      <c r="IB39" s="661">
        <v>23</v>
      </c>
      <c r="IC39" s="661">
        <v>24</v>
      </c>
      <c r="ID39" s="661">
        <v>25</v>
      </c>
      <c r="IE39" s="661">
        <v>26</v>
      </c>
      <c r="IF39" s="661">
        <v>27</v>
      </c>
      <c r="IG39" s="661">
        <v>28</v>
      </c>
      <c r="IH39" s="661">
        <v>29</v>
      </c>
      <c r="II39" s="661">
        <v>30</v>
      </c>
      <c r="IJ39" s="661"/>
    </row>
    <row r="40" spans="1:244" ht="15.75" customHeight="1">
      <c r="A40" s="1208" t="s">
        <v>521</v>
      </c>
      <c r="B40" s="1009"/>
      <c r="C40" s="1010"/>
      <c r="D40" s="661">
        <v>49.79</v>
      </c>
      <c r="E40" s="661">
        <v>197.50299999999999</v>
      </c>
      <c r="F40" s="661">
        <v>348.88900000000001</v>
      </c>
      <c r="G40" s="661">
        <v>54.645000000000003</v>
      </c>
      <c r="H40" s="661">
        <v>97.885000000000005</v>
      </c>
      <c r="I40" s="661">
        <v>61.414999999999999</v>
      </c>
      <c r="J40" s="661">
        <v>66.403999999999996</v>
      </c>
      <c r="K40" s="661">
        <v>35.524000000000001</v>
      </c>
      <c r="L40" s="661">
        <v>54.862000000000002</v>
      </c>
      <c r="M40" s="661">
        <v>54.326999999999998</v>
      </c>
      <c r="N40" s="661">
        <v>45.332999999999998</v>
      </c>
      <c r="O40" s="661">
        <v>64.450999999999993</v>
      </c>
      <c r="P40" s="661">
        <v>72.849999999999994</v>
      </c>
      <c r="Q40" s="661">
        <v>31.39</v>
      </c>
      <c r="R40" s="661">
        <v>58.259</v>
      </c>
      <c r="S40" s="661">
        <v>60.470999999999997</v>
      </c>
      <c r="T40" s="661">
        <v>37.494999999999997</v>
      </c>
      <c r="U40" s="661">
        <v>39.981000000000002</v>
      </c>
      <c r="V40" s="661">
        <v>39.707000000000001</v>
      </c>
      <c r="W40" s="661">
        <v>64.847999999999999</v>
      </c>
      <c r="X40" s="661">
        <v>70.661000000000001</v>
      </c>
      <c r="Y40" s="661">
        <v>59.186999999999998</v>
      </c>
      <c r="Z40" s="661">
        <v>43.265999999999998</v>
      </c>
      <c r="AA40" s="661">
        <v>196.73400000000001</v>
      </c>
      <c r="AB40" s="661">
        <v>39.213000000000001</v>
      </c>
      <c r="AC40" s="661">
        <v>52.514000000000003</v>
      </c>
      <c r="AD40" s="661">
        <v>86.037000000000006</v>
      </c>
      <c r="AE40" s="661">
        <v>36.215000000000003</v>
      </c>
      <c r="AF40" s="661">
        <v>55.185000000000002</v>
      </c>
      <c r="AG40" s="661">
        <v>42.73</v>
      </c>
      <c r="AH40" s="661">
        <f>AVERAGE(D40:AG40)</f>
        <v>73.925699999999992</v>
      </c>
      <c r="AJ40" s="1208" t="s">
        <v>521</v>
      </c>
      <c r="AK40" s="1009"/>
      <c r="AL40" s="1010"/>
      <c r="AM40" s="661">
        <v>72.168000000000006</v>
      </c>
      <c r="AN40" s="661">
        <v>79.164000000000001</v>
      </c>
      <c r="AO40" s="661">
        <v>85.268000000000001</v>
      </c>
      <c r="AP40" s="661">
        <v>56.764000000000003</v>
      </c>
      <c r="AQ40" s="661">
        <v>110.274</v>
      </c>
      <c r="AR40" s="661">
        <v>40.584000000000003</v>
      </c>
      <c r="AS40" s="661">
        <v>72.063999999999993</v>
      </c>
      <c r="AT40" s="661">
        <v>75.328999999999994</v>
      </c>
      <c r="AU40" s="661">
        <v>83.602000000000004</v>
      </c>
      <c r="AV40" s="661">
        <v>59.192999999999998</v>
      </c>
      <c r="AW40" s="661">
        <v>51.622999999999998</v>
      </c>
      <c r="AX40" s="661">
        <v>45.389000000000003</v>
      </c>
      <c r="AY40" s="661">
        <v>107.78700000000001</v>
      </c>
      <c r="AZ40" s="661">
        <v>51.058</v>
      </c>
      <c r="BA40" s="661">
        <v>50.801000000000002</v>
      </c>
      <c r="BB40" s="661">
        <v>48.798999999999999</v>
      </c>
      <c r="BC40" s="661">
        <v>58.134</v>
      </c>
      <c r="BD40" s="661">
        <v>39.128</v>
      </c>
      <c r="BE40" s="661">
        <v>42.612000000000002</v>
      </c>
      <c r="BF40" s="661">
        <v>59.307000000000002</v>
      </c>
      <c r="BG40" s="661">
        <v>101.97499999999999</v>
      </c>
      <c r="BH40" s="661">
        <v>36.231000000000002</v>
      </c>
      <c r="BI40" s="661">
        <v>67.12</v>
      </c>
      <c r="BJ40" s="661">
        <v>102.98</v>
      </c>
      <c r="BK40" s="661">
        <v>44.993000000000002</v>
      </c>
      <c r="BL40" s="661">
        <v>62.365000000000002</v>
      </c>
      <c r="BM40" s="661">
        <v>59.511000000000003</v>
      </c>
      <c r="BN40" s="661">
        <v>77.850999999999999</v>
      </c>
      <c r="BO40" s="661">
        <v>68.069000000000003</v>
      </c>
      <c r="BP40" s="661">
        <v>58.1</v>
      </c>
      <c r="BQ40" s="661">
        <f>AVERAGE(AM40:BP40)</f>
        <v>65.608099999999979</v>
      </c>
      <c r="BS40" s="1208" t="s">
        <v>521</v>
      </c>
      <c r="BT40" s="1009"/>
      <c r="BU40" s="1010"/>
      <c r="BV40" s="661"/>
      <c r="BW40" s="661"/>
      <c r="BX40" s="661"/>
      <c r="BY40" s="661"/>
      <c r="BZ40" s="661"/>
      <c r="CA40" s="661"/>
      <c r="CB40" s="661"/>
      <c r="CC40" s="661"/>
      <c r="CD40" s="661"/>
      <c r="CE40" s="661"/>
      <c r="CF40" s="661"/>
      <c r="CG40" s="661"/>
      <c r="CH40" s="661"/>
      <c r="CI40" s="661"/>
      <c r="CJ40" s="661"/>
      <c r="CK40" s="661"/>
      <c r="CL40" s="661"/>
      <c r="CM40" s="661"/>
      <c r="CN40" s="661"/>
      <c r="CO40" s="661"/>
      <c r="CP40" s="661"/>
      <c r="CQ40" s="661"/>
      <c r="CR40" s="661"/>
      <c r="CS40" s="661"/>
      <c r="CT40" s="661"/>
      <c r="CU40" s="661"/>
      <c r="CV40" s="661"/>
      <c r="CW40" s="661"/>
      <c r="CX40" s="661"/>
      <c r="CY40" s="661"/>
      <c r="CZ40" s="661" t="e">
        <f>AVERAGE(BV40:CY40)</f>
        <v>#DIV/0!</v>
      </c>
      <c r="DB40" s="1208" t="s">
        <v>521</v>
      </c>
      <c r="DC40" s="1009"/>
      <c r="DD40" s="1010"/>
      <c r="DE40" s="661"/>
      <c r="DF40" s="661"/>
      <c r="DG40" s="661"/>
      <c r="DH40" s="661"/>
      <c r="DI40" s="661"/>
      <c r="DJ40" s="661"/>
      <c r="DK40" s="661"/>
      <c r="DL40" s="661"/>
      <c r="DM40" s="661"/>
      <c r="DN40" s="661"/>
      <c r="DO40" s="661"/>
      <c r="DP40" s="661"/>
      <c r="DQ40" s="661"/>
      <c r="DR40" s="661"/>
      <c r="DS40" s="661"/>
      <c r="DT40" s="661"/>
      <c r="DU40" s="661"/>
      <c r="DV40" s="661"/>
      <c r="DW40" s="661"/>
      <c r="DX40" s="661"/>
      <c r="DY40" s="661"/>
      <c r="DZ40" s="661"/>
      <c r="EA40" s="661"/>
      <c r="EB40" s="661"/>
      <c r="EC40" s="661"/>
      <c r="ED40" s="661"/>
      <c r="EE40" s="661"/>
      <c r="EF40" s="661"/>
      <c r="EG40" s="661"/>
      <c r="EH40" s="661"/>
      <c r="EI40" s="661" t="e">
        <f>AVERAGE(DE40:EH40)</f>
        <v>#DIV/0!</v>
      </c>
      <c r="EK40" s="1208" t="s">
        <v>521</v>
      </c>
      <c r="EL40" s="1009"/>
      <c r="EM40" s="1010"/>
      <c r="EN40" s="661"/>
      <c r="EO40" s="661"/>
      <c r="EP40" s="661"/>
      <c r="EQ40" s="661"/>
      <c r="ER40" s="661"/>
      <c r="ES40" s="661"/>
      <c r="ET40" s="661"/>
      <c r="EU40" s="661"/>
      <c r="EV40" s="661"/>
      <c r="EW40" s="661"/>
      <c r="EX40" s="661"/>
      <c r="EY40" s="661"/>
      <c r="EZ40" s="661"/>
      <c r="FA40" s="661"/>
      <c r="FB40" s="661"/>
      <c r="FC40" s="661"/>
      <c r="FD40" s="661"/>
      <c r="FE40" s="661"/>
      <c r="FF40" s="661"/>
      <c r="FG40" s="661"/>
      <c r="FH40" s="661"/>
      <c r="FI40" s="661"/>
      <c r="FJ40" s="661"/>
      <c r="FK40" s="661"/>
      <c r="FL40" s="661"/>
      <c r="FM40" s="661"/>
      <c r="FN40" s="661"/>
      <c r="FO40" s="661"/>
      <c r="FP40" s="661"/>
      <c r="FQ40" s="661"/>
      <c r="FR40" s="661" t="e">
        <f>AVERAGE(EN40:FQ40)</f>
        <v>#DIV/0!</v>
      </c>
      <c r="FT40" s="1208" t="s">
        <v>521</v>
      </c>
      <c r="FU40" s="1009"/>
      <c r="FV40" s="1010"/>
      <c r="FW40" s="661"/>
      <c r="FX40" s="661"/>
      <c r="FY40" s="661"/>
      <c r="FZ40" s="661"/>
      <c r="GA40" s="661"/>
      <c r="GB40" s="661"/>
      <c r="GC40" s="661"/>
      <c r="GD40" s="661"/>
      <c r="GE40" s="661"/>
      <c r="GF40" s="661"/>
      <c r="GG40" s="661"/>
      <c r="GH40" s="661"/>
      <c r="GI40" s="661"/>
      <c r="GJ40" s="661"/>
      <c r="GK40" s="661"/>
      <c r="GL40" s="661"/>
      <c r="GM40" s="661"/>
      <c r="GN40" s="661"/>
      <c r="GO40" s="661"/>
      <c r="GP40" s="661"/>
      <c r="GQ40" s="661"/>
      <c r="GR40" s="661"/>
      <c r="GS40" s="661"/>
      <c r="GT40" s="661"/>
      <c r="GU40" s="661"/>
      <c r="GV40" s="661"/>
      <c r="GW40" s="661"/>
      <c r="GX40" s="661"/>
      <c r="GY40" s="661"/>
      <c r="GZ40" s="661"/>
      <c r="HA40" s="661" t="e">
        <f>AVERAGE(FW40:GZ40)</f>
        <v>#DIV/0!</v>
      </c>
      <c r="HC40" s="1208" t="s">
        <v>521</v>
      </c>
      <c r="HD40" s="1009"/>
      <c r="HE40" s="1010"/>
      <c r="HF40" s="661"/>
      <c r="HG40" s="661"/>
      <c r="HH40" s="661"/>
      <c r="HI40" s="661"/>
      <c r="HJ40" s="661"/>
      <c r="HK40" s="661"/>
      <c r="HL40" s="661"/>
      <c r="HM40" s="661"/>
      <c r="HN40" s="661"/>
      <c r="HO40" s="661"/>
      <c r="HP40" s="661"/>
      <c r="HQ40" s="661"/>
      <c r="HR40" s="661"/>
      <c r="HS40" s="661"/>
      <c r="HT40" s="661"/>
      <c r="HU40" s="661"/>
      <c r="HV40" s="661"/>
      <c r="HW40" s="661"/>
      <c r="HX40" s="661"/>
      <c r="HY40" s="661"/>
      <c r="HZ40" s="661"/>
      <c r="IA40" s="661"/>
      <c r="IB40" s="661"/>
      <c r="IC40" s="661"/>
      <c r="ID40" s="661"/>
      <c r="IE40" s="661"/>
      <c r="IF40" s="661"/>
      <c r="IG40" s="661"/>
      <c r="IH40" s="661"/>
      <c r="II40" s="661"/>
      <c r="IJ40" s="661" t="e">
        <f>AVERAGE(HF40:II40)</f>
        <v>#DIV/0!</v>
      </c>
    </row>
    <row r="41" spans="1:244" ht="15.75" customHeight="1">
      <c r="A41" s="1208" t="s">
        <v>522</v>
      </c>
      <c r="B41" s="1009"/>
      <c r="C41" s="1010"/>
      <c r="D41" s="661">
        <v>3.194</v>
      </c>
      <c r="E41" s="661">
        <v>10.484</v>
      </c>
      <c r="F41" s="661">
        <v>17.78</v>
      </c>
      <c r="G41" s="661">
        <v>2.5569999999999999</v>
      </c>
      <c r="H41" s="661">
        <v>3.9860000000000002</v>
      </c>
      <c r="I41" s="661">
        <v>3.0339999999999998</v>
      </c>
      <c r="J41" s="661">
        <v>3.3109999999999999</v>
      </c>
      <c r="K41" s="661">
        <v>3.4929999999999999</v>
      </c>
      <c r="L41" s="661">
        <v>3.8380000000000001</v>
      </c>
      <c r="M41" s="661">
        <v>3.7789999999999999</v>
      </c>
      <c r="N41" s="661">
        <v>4.819</v>
      </c>
      <c r="O41" s="661">
        <v>4.9989999999999997</v>
      </c>
      <c r="P41" s="661">
        <v>4.8650000000000002</v>
      </c>
      <c r="Q41" s="661">
        <v>6.2939999999999996</v>
      </c>
      <c r="R41" s="661">
        <v>3.3559999999999999</v>
      </c>
      <c r="S41" s="661">
        <v>4.3819999999999997</v>
      </c>
      <c r="T41" s="661">
        <v>5.3940000000000001</v>
      </c>
      <c r="U41" s="661">
        <v>2.6680000000000001</v>
      </c>
      <c r="V41" s="661">
        <v>3.016</v>
      </c>
      <c r="W41" s="661">
        <v>4.6470000000000002</v>
      </c>
      <c r="X41" s="661">
        <v>4.9400000000000004</v>
      </c>
      <c r="Y41" s="661">
        <v>4.3179999999999996</v>
      </c>
      <c r="Z41" s="661">
        <v>4.3819999999999997</v>
      </c>
      <c r="AA41" s="661">
        <v>6.3419999999999996</v>
      </c>
      <c r="AB41" s="661">
        <v>4.4859999999999998</v>
      </c>
      <c r="AC41" s="661">
        <v>4.2140000000000004</v>
      </c>
      <c r="AD41" s="661">
        <v>6.7469999999999999</v>
      </c>
      <c r="AE41" s="661">
        <v>4.8609999999999998</v>
      </c>
      <c r="AF41" s="661">
        <v>3.2360000000000002</v>
      </c>
      <c r="AG41" s="661">
        <v>4.0960000000000001</v>
      </c>
      <c r="AH41" s="661">
        <f>AVERAGE(D41:AG41)</f>
        <v>4.9172666666666673</v>
      </c>
      <c r="AJ41" s="1208" t="s">
        <v>522</v>
      </c>
      <c r="AK41" s="1009"/>
      <c r="AL41" s="1010"/>
      <c r="AM41" s="661">
        <v>3.1440000000000001</v>
      </c>
      <c r="AN41" s="661">
        <v>7.5750000000000002</v>
      </c>
      <c r="AO41" s="661">
        <v>3.5430000000000001</v>
      </c>
      <c r="AP41" s="661">
        <v>3.26</v>
      </c>
      <c r="AQ41" s="661">
        <v>3.6240000000000001</v>
      </c>
      <c r="AR41" s="661">
        <v>2.9550000000000001</v>
      </c>
      <c r="AS41" s="661">
        <v>6.3710000000000004</v>
      </c>
      <c r="AT41" s="661">
        <v>3.3450000000000002</v>
      </c>
      <c r="AU41" s="661">
        <v>5.0369999999999999</v>
      </c>
      <c r="AV41" s="661">
        <v>3.5470000000000002</v>
      </c>
      <c r="AW41" s="661">
        <v>3.5390000000000001</v>
      </c>
      <c r="AX41" s="661">
        <v>3.5470000000000002</v>
      </c>
      <c r="AY41" s="661">
        <v>3.3420000000000001</v>
      </c>
      <c r="AZ41" s="661">
        <v>5.0570000000000004</v>
      </c>
      <c r="BA41" s="661">
        <v>6.1890000000000001</v>
      </c>
      <c r="BB41" s="661">
        <v>4.8769999999999998</v>
      </c>
      <c r="BC41" s="661">
        <v>3.6080000000000001</v>
      </c>
      <c r="BD41" s="661">
        <v>3.0739999999999998</v>
      </c>
      <c r="BE41" s="661">
        <v>3.6749999999999998</v>
      </c>
      <c r="BF41" s="661">
        <v>4.4809999999999999</v>
      </c>
      <c r="BG41" s="661">
        <v>4.9960000000000004</v>
      </c>
      <c r="BH41" s="661">
        <v>3.01</v>
      </c>
      <c r="BI41" s="661">
        <v>2.7829999999999999</v>
      </c>
      <c r="BJ41" s="661">
        <v>4.3620000000000001</v>
      </c>
      <c r="BK41" s="661">
        <v>4.2679999999999998</v>
      </c>
      <c r="BL41" s="661">
        <v>4.133</v>
      </c>
      <c r="BM41" s="661">
        <v>3.7330000000000001</v>
      </c>
      <c r="BN41" s="661">
        <v>4.0140000000000002</v>
      </c>
      <c r="BO41" s="661">
        <v>3.6869999999999998</v>
      </c>
      <c r="BP41" s="661">
        <v>4.0439999999999996</v>
      </c>
      <c r="BQ41" s="661">
        <f>AVERAGE(AM41:BP41)</f>
        <v>4.0939999999999985</v>
      </c>
      <c r="BS41" s="1208" t="s">
        <v>522</v>
      </c>
      <c r="BT41" s="1009"/>
      <c r="BU41" s="1010"/>
      <c r="BV41" s="661"/>
      <c r="BW41" s="661"/>
      <c r="BX41" s="661"/>
      <c r="BY41" s="661"/>
      <c r="BZ41" s="661"/>
      <c r="CA41" s="661"/>
      <c r="CB41" s="661"/>
      <c r="CC41" s="661"/>
      <c r="CD41" s="661"/>
      <c r="CE41" s="661"/>
      <c r="CF41" s="661"/>
      <c r="CG41" s="661"/>
      <c r="CH41" s="661"/>
      <c r="CI41" s="661"/>
      <c r="CJ41" s="661"/>
      <c r="CK41" s="661"/>
      <c r="CL41" s="661"/>
      <c r="CM41" s="661"/>
      <c r="CN41" s="661"/>
      <c r="CO41" s="661"/>
      <c r="CP41" s="661"/>
      <c r="CQ41" s="661"/>
      <c r="CR41" s="661"/>
      <c r="CS41" s="661"/>
      <c r="CT41" s="661"/>
      <c r="CU41" s="661"/>
      <c r="CV41" s="661"/>
      <c r="CW41" s="661"/>
      <c r="CX41" s="661"/>
      <c r="CY41" s="661"/>
      <c r="CZ41" s="661" t="e">
        <f>AVERAGE(BV41:CY41)</f>
        <v>#DIV/0!</v>
      </c>
      <c r="DB41" s="1208" t="s">
        <v>522</v>
      </c>
      <c r="DC41" s="1009"/>
      <c r="DD41" s="1010"/>
      <c r="DE41" s="661"/>
      <c r="DF41" s="661"/>
      <c r="DG41" s="661"/>
      <c r="DH41" s="661"/>
      <c r="DI41" s="661"/>
      <c r="DJ41" s="661"/>
      <c r="DK41" s="661"/>
      <c r="DL41" s="661"/>
      <c r="DM41" s="661"/>
      <c r="DN41" s="661"/>
      <c r="DO41" s="661"/>
      <c r="DP41" s="661"/>
      <c r="DQ41" s="661"/>
      <c r="DR41" s="661"/>
      <c r="DS41" s="661"/>
      <c r="DT41" s="661"/>
      <c r="DU41" s="661"/>
      <c r="DV41" s="661"/>
      <c r="DW41" s="661"/>
      <c r="DX41" s="661"/>
      <c r="DY41" s="661"/>
      <c r="DZ41" s="661"/>
      <c r="EA41" s="661"/>
      <c r="EB41" s="661"/>
      <c r="EC41" s="661"/>
      <c r="ED41" s="661"/>
      <c r="EE41" s="661"/>
      <c r="EF41" s="661"/>
      <c r="EG41" s="661"/>
      <c r="EH41" s="661"/>
      <c r="EI41" s="661" t="e">
        <f>AVERAGE(DE41:EH41)</f>
        <v>#DIV/0!</v>
      </c>
      <c r="EK41" s="1208" t="s">
        <v>522</v>
      </c>
      <c r="EL41" s="1009"/>
      <c r="EM41" s="1010"/>
      <c r="EN41" s="661"/>
      <c r="EO41" s="661"/>
      <c r="EP41" s="661"/>
      <c r="EQ41" s="661"/>
      <c r="ER41" s="661"/>
      <c r="ES41" s="661"/>
      <c r="ET41" s="661"/>
      <c r="EU41" s="661"/>
      <c r="EV41" s="661"/>
      <c r="EW41" s="661"/>
      <c r="EX41" s="661"/>
      <c r="EY41" s="661"/>
      <c r="EZ41" s="661"/>
      <c r="FA41" s="661"/>
      <c r="FB41" s="661"/>
      <c r="FC41" s="661"/>
      <c r="FD41" s="661"/>
      <c r="FE41" s="661"/>
      <c r="FF41" s="661"/>
      <c r="FG41" s="661"/>
      <c r="FH41" s="661"/>
      <c r="FI41" s="661"/>
      <c r="FJ41" s="661"/>
      <c r="FK41" s="661"/>
      <c r="FL41" s="661"/>
      <c r="FM41" s="661"/>
      <c r="FN41" s="661"/>
      <c r="FO41" s="661"/>
      <c r="FP41" s="661"/>
      <c r="FQ41" s="661"/>
      <c r="FR41" s="661" t="e">
        <f>AVERAGE(EN41:FQ41)</f>
        <v>#DIV/0!</v>
      </c>
      <c r="FT41" s="1208" t="s">
        <v>522</v>
      </c>
      <c r="FU41" s="1009"/>
      <c r="FV41" s="1010"/>
      <c r="FW41" s="661"/>
      <c r="FX41" s="661"/>
      <c r="FY41" s="661"/>
      <c r="FZ41" s="661"/>
      <c r="GA41" s="661"/>
      <c r="GB41" s="661"/>
      <c r="GC41" s="661"/>
      <c r="GD41" s="661"/>
      <c r="GE41" s="661"/>
      <c r="GF41" s="661"/>
      <c r="GG41" s="661"/>
      <c r="GH41" s="661"/>
      <c r="GI41" s="661"/>
      <c r="GJ41" s="661"/>
      <c r="GK41" s="661"/>
      <c r="GL41" s="661"/>
      <c r="GM41" s="661"/>
      <c r="GN41" s="661"/>
      <c r="GO41" s="661"/>
      <c r="GP41" s="661"/>
      <c r="GQ41" s="661"/>
      <c r="GR41" s="661"/>
      <c r="GS41" s="661"/>
      <c r="GT41" s="661"/>
      <c r="GU41" s="661"/>
      <c r="GV41" s="661"/>
      <c r="GW41" s="661"/>
      <c r="GX41" s="661"/>
      <c r="GY41" s="661"/>
      <c r="GZ41" s="661"/>
      <c r="HA41" s="661" t="e">
        <f>AVERAGE(FW41:GZ41)</f>
        <v>#DIV/0!</v>
      </c>
      <c r="HC41" s="1208" t="s">
        <v>522</v>
      </c>
      <c r="HD41" s="1009"/>
      <c r="HE41" s="1010"/>
      <c r="HF41" s="661"/>
      <c r="HG41" s="661"/>
      <c r="HH41" s="661"/>
      <c r="HI41" s="661"/>
      <c r="HJ41" s="661"/>
      <c r="HK41" s="661"/>
      <c r="HL41" s="661"/>
      <c r="HM41" s="661"/>
      <c r="HN41" s="661"/>
      <c r="HO41" s="661"/>
      <c r="HP41" s="661"/>
      <c r="HQ41" s="661"/>
      <c r="HR41" s="661"/>
      <c r="HS41" s="661"/>
      <c r="HT41" s="661"/>
      <c r="HU41" s="661"/>
      <c r="HV41" s="661"/>
      <c r="HW41" s="661"/>
      <c r="HX41" s="661"/>
      <c r="HY41" s="661"/>
      <c r="HZ41" s="661"/>
      <c r="IA41" s="661"/>
      <c r="IB41" s="661"/>
      <c r="IC41" s="661"/>
      <c r="ID41" s="661"/>
      <c r="IE41" s="661"/>
      <c r="IF41" s="661"/>
      <c r="IG41" s="661"/>
      <c r="IH41" s="661"/>
      <c r="II41" s="661"/>
      <c r="IJ41" s="661" t="e">
        <f>AVERAGE(HF41:II41)</f>
        <v>#DIV/0!</v>
      </c>
    </row>
    <row r="42" spans="1:244" ht="15.75" customHeight="1">
      <c r="A42" s="1208" t="s">
        <v>523</v>
      </c>
      <c r="B42" s="1009"/>
      <c r="C42" s="1010"/>
      <c r="D42" s="661"/>
      <c r="E42" s="661"/>
      <c r="F42" s="661"/>
      <c r="G42" s="661"/>
      <c r="H42" s="661"/>
      <c r="I42" s="661"/>
      <c r="J42" s="661"/>
      <c r="K42" s="661"/>
      <c r="L42" s="661"/>
      <c r="M42" s="661"/>
      <c r="N42" s="661"/>
      <c r="O42" s="661"/>
      <c r="P42" s="661"/>
      <c r="Q42" s="661"/>
      <c r="R42" s="661"/>
      <c r="S42" s="661"/>
      <c r="T42" s="661"/>
      <c r="U42" s="661"/>
      <c r="V42" s="661"/>
      <c r="W42" s="661"/>
      <c r="X42" s="661"/>
      <c r="Y42" s="661"/>
      <c r="Z42" s="661"/>
      <c r="AA42" s="661"/>
      <c r="AB42" s="661"/>
      <c r="AC42" s="661"/>
      <c r="AD42" s="661"/>
      <c r="AE42" s="661"/>
      <c r="AF42" s="661"/>
      <c r="AG42" s="661"/>
      <c r="AH42" s="661"/>
      <c r="AJ42" s="1208" t="s">
        <v>523</v>
      </c>
      <c r="AK42" s="1009"/>
      <c r="AL42" s="1010"/>
      <c r="AM42" s="661"/>
      <c r="AN42" s="661"/>
      <c r="AO42" s="661"/>
      <c r="AP42" s="661"/>
      <c r="AQ42" s="661"/>
      <c r="AR42" s="661"/>
      <c r="AS42" s="661"/>
      <c r="AT42" s="661"/>
      <c r="AU42" s="661"/>
      <c r="AV42" s="661"/>
      <c r="AW42" s="661"/>
      <c r="AX42" s="661"/>
      <c r="AY42" s="661"/>
      <c r="AZ42" s="661"/>
      <c r="BA42" s="661"/>
      <c r="BB42" s="661"/>
      <c r="BC42" s="661"/>
      <c r="BD42" s="661"/>
      <c r="BE42" s="661"/>
      <c r="BF42" s="661"/>
      <c r="BG42" s="661"/>
      <c r="BH42" s="661"/>
      <c r="BI42" s="661"/>
      <c r="BJ42" s="661"/>
      <c r="BK42" s="661"/>
      <c r="BL42" s="661"/>
      <c r="BM42" s="661"/>
      <c r="BN42" s="661"/>
      <c r="BO42" s="661"/>
      <c r="BP42" s="661"/>
      <c r="BQ42" s="661"/>
      <c r="BS42" s="1208" t="s">
        <v>523</v>
      </c>
      <c r="BT42" s="1009"/>
      <c r="BU42" s="1010"/>
      <c r="BV42" s="661"/>
      <c r="BW42" s="661"/>
      <c r="BX42" s="661"/>
      <c r="BY42" s="661"/>
      <c r="BZ42" s="661"/>
      <c r="CA42" s="661"/>
      <c r="CB42" s="661"/>
      <c r="CC42" s="661"/>
      <c r="CD42" s="661"/>
      <c r="CE42" s="661"/>
      <c r="CF42" s="661"/>
      <c r="CG42" s="661"/>
      <c r="CH42" s="661"/>
      <c r="CI42" s="661"/>
      <c r="CJ42" s="661"/>
      <c r="CK42" s="661"/>
      <c r="CL42" s="661"/>
      <c r="CM42" s="661"/>
      <c r="CN42" s="661"/>
      <c r="CO42" s="661"/>
      <c r="CP42" s="661"/>
      <c r="CQ42" s="661"/>
      <c r="CR42" s="661"/>
      <c r="CS42" s="661"/>
      <c r="CT42" s="661"/>
      <c r="CU42" s="661"/>
      <c r="CV42" s="661"/>
      <c r="CW42" s="661"/>
      <c r="CX42" s="661"/>
      <c r="CY42" s="661"/>
      <c r="CZ42" s="661"/>
      <c r="DB42" s="1208" t="s">
        <v>523</v>
      </c>
      <c r="DC42" s="1009"/>
      <c r="DD42" s="1010"/>
      <c r="DE42" s="661"/>
      <c r="DF42" s="661"/>
      <c r="DG42" s="661"/>
      <c r="DH42" s="661"/>
      <c r="DI42" s="661"/>
      <c r="DJ42" s="661"/>
      <c r="DK42" s="661"/>
      <c r="DL42" s="661"/>
      <c r="DM42" s="661"/>
      <c r="DN42" s="661"/>
      <c r="DO42" s="661"/>
      <c r="DP42" s="661"/>
      <c r="DQ42" s="661"/>
      <c r="DR42" s="661"/>
      <c r="DS42" s="661"/>
      <c r="DT42" s="661"/>
      <c r="DU42" s="661"/>
      <c r="DV42" s="661"/>
      <c r="DW42" s="661"/>
      <c r="DX42" s="661"/>
      <c r="DY42" s="661"/>
      <c r="DZ42" s="661"/>
      <c r="EA42" s="661"/>
      <c r="EB42" s="661"/>
      <c r="EC42" s="661"/>
      <c r="ED42" s="661"/>
      <c r="EE42" s="661"/>
      <c r="EF42" s="661"/>
      <c r="EG42" s="661"/>
      <c r="EH42" s="661"/>
      <c r="EI42" s="661"/>
      <c r="EK42" s="1208" t="s">
        <v>523</v>
      </c>
      <c r="EL42" s="1009"/>
      <c r="EM42" s="1010"/>
      <c r="EN42" s="661"/>
      <c r="EO42" s="661"/>
      <c r="EP42" s="661"/>
      <c r="EQ42" s="661"/>
      <c r="ER42" s="661"/>
      <c r="ES42" s="661"/>
      <c r="ET42" s="661"/>
      <c r="EU42" s="661"/>
      <c r="EV42" s="661"/>
      <c r="EW42" s="661"/>
      <c r="EX42" s="661"/>
      <c r="EY42" s="661"/>
      <c r="EZ42" s="661"/>
      <c r="FA42" s="661"/>
      <c r="FB42" s="661"/>
      <c r="FC42" s="661"/>
      <c r="FD42" s="661"/>
      <c r="FE42" s="661"/>
      <c r="FF42" s="661"/>
      <c r="FG42" s="661"/>
      <c r="FH42" s="661"/>
      <c r="FI42" s="661"/>
      <c r="FJ42" s="661"/>
      <c r="FK42" s="661"/>
      <c r="FL42" s="661"/>
      <c r="FM42" s="661"/>
      <c r="FN42" s="661"/>
      <c r="FO42" s="661"/>
      <c r="FP42" s="661"/>
      <c r="FQ42" s="661"/>
      <c r="FR42" s="661"/>
      <c r="FT42" s="1208" t="s">
        <v>523</v>
      </c>
      <c r="FU42" s="1009"/>
      <c r="FV42" s="1010"/>
      <c r="FW42" s="661"/>
      <c r="FX42" s="661"/>
      <c r="FY42" s="661"/>
      <c r="FZ42" s="661"/>
      <c r="GA42" s="661"/>
      <c r="GB42" s="661"/>
      <c r="GC42" s="661"/>
      <c r="GD42" s="661"/>
      <c r="GE42" s="661"/>
      <c r="GF42" s="661"/>
      <c r="GG42" s="661"/>
      <c r="GH42" s="661"/>
      <c r="GI42" s="661"/>
      <c r="GJ42" s="661"/>
      <c r="GK42" s="661"/>
      <c r="GL42" s="661"/>
      <c r="GM42" s="661"/>
      <c r="GN42" s="661"/>
      <c r="GO42" s="661"/>
      <c r="GP42" s="661"/>
      <c r="GQ42" s="661"/>
      <c r="GR42" s="661"/>
      <c r="GS42" s="661"/>
      <c r="GT42" s="661"/>
      <c r="GU42" s="661"/>
      <c r="GV42" s="661"/>
      <c r="GW42" s="661"/>
      <c r="GX42" s="661"/>
      <c r="GY42" s="661"/>
      <c r="GZ42" s="661"/>
      <c r="HA42" s="661"/>
      <c r="HC42" s="1208" t="s">
        <v>523</v>
      </c>
      <c r="HD42" s="1009"/>
      <c r="HE42" s="1010"/>
      <c r="HF42" s="661"/>
      <c r="HG42" s="661"/>
      <c r="HH42" s="661"/>
      <c r="HI42" s="661"/>
      <c r="HJ42" s="661"/>
      <c r="HK42" s="661"/>
      <c r="HL42" s="661"/>
      <c r="HM42" s="661"/>
      <c r="HN42" s="661"/>
      <c r="HO42" s="661"/>
      <c r="HP42" s="661"/>
      <c r="HQ42" s="661"/>
      <c r="HR42" s="661"/>
      <c r="HS42" s="661"/>
      <c r="HT42" s="661"/>
      <c r="HU42" s="661"/>
      <c r="HV42" s="661"/>
      <c r="HW42" s="661"/>
      <c r="HX42" s="661"/>
      <c r="HY42" s="661"/>
      <c r="HZ42" s="661"/>
      <c r="IA42" s="661"/>
      <c r="IB42" s="661"/>
      <c r="IC42" s="661"/>
      <c r="ID42" s="661"/>
      <c r="IE42" s="661"/>
      <c r="IF42" s="661"/>
      <c r="IG42" s="661"/>
      <c r="IH42" s="661"/>
      <c r="II42" s="661"/>
      <c r="IJ42" s="661"/>
    </row>
    <row r="43" spans="1:244" ht="15.75" customHeight="1">
      <c r="A43" s="1208" t="s">
        <v>526</v>
      </c>
      <c r="B43" s="1009"/>
      <c r="C43" s="1010"/>
      <c r="D43" s="661"/>
      <c r="E43" s="661"/>
      <c r="F43" s="661"/>
      <c r="G43" s="661"/>
      <c r="H43" s="661"/>
      <c r="I43" s="661"/>
      <c r="J43" s="661"/>
      <c r="K43" s="661"/>
      <c r="L43" s="661"/>
      <c r="M43" s="661"/>
      <c r="N43" s="661"/>
      <c r="O43" s="661"/>
      <c r="P43" s="661"/>
      <c r="Q43" s="661"/>
      <c r="R43" s="661"/>
      <c r="S43" s="661"/>
      <c r="T43" s="661"/>
      <c r="U43" s="661"/>
      <c r="V43" s="661"/>
      <c r="W43" s="661"/>
      <c r="X43" s="661"/>
      <c r="Y43" s="661"/>
      <c r="Z43" s="661"/>
      <c r="AA43" s="661"/>
      <c r="AB43" s="661"/>
      <c r="AC43" s="661"/>
      <c r="AD43" s="661"/>
      <c r="AE43" s="661"/>
      <c r="AF43" s="661"/>
      <c r="AG43" s="661"/>
      <c r="AH43" s="661"/>
      <c r="AJ43" s="1208" t="s">
        <v>526</v>
      </c>
      <c r="AK43" s="1009"/>
      <c r="AL43" s="1010"/>
      <c r="AM43" s="661"/>
      <c r="AN43" s="661"/>
      <c r="AO43" s="661"/>
      <c r="AP43" s="661"/>
      <c r="AQ43" s="661"/>
      <c r="AR43" s="661"/>
      <c r="AS43" s="661"/>
      <c r="AT43" s="661"/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  <c r="BG43" s="661"/>
      <c r="BH43" s="661"/>
      <c r="BI43" s="661"/>
      <c r="BJ43" s="661"/>
      <c r="BK43" s="661"/>
      <c r="BL43" s="661"/>
      <c r="BM43" s="661"/>
      <c r="BN43" s="661"/>
      <c r="BO43" s="661"/>
      <c r="BP43" s="661"/>
      <c r="BQ43" s="661"/>
      <c r="BS43" s="1208" t="s">
        <v>526</v>
      </c>
      <c r="BT43" s="1009"/>
      <c r="BU43" s="1010"/>
      <c r="BV43" s="661"/>
      <c r="BW43" s="661"/>
      <c r="BX43" s="661"/>
      <c r="BY43" s="661"/>
      <c r="BZ43" s="661"/>
      <c r="CA43" s="661"/>
      <c r="CB43" s="661"/>
      <c r="CC43" s="661"/>
      <c r="CD43" s="661"/>
      <c r="CE43" s="661"/>
      <c r="CF43" s="661"/>
      <c r="CG43" s="661"/>
      <c r="CH43" s="661"/>
      <c r="CI43" s="661"/>
      <c r="CJ43" s="661"/>
      <c r="CK43" s="661"/>
      <c r="CL43" s="661"/>
      <c r="CM43" s="661"/>
      <c r="CN43" s="661"/>
      <c r="CO43" s="661"/>
      <c r="CP43" s="661"/>
      <c r="CQ43" s="661"/>
      <c r="CR43" s="661"/>
      <c r="CS43" s="661"/>
      <c r="CT43" s="661"/>
      <c r="CU43" s="661"/>
      <c r="CV43" s="661"/>
      <c r="CW43" s="661"/>
      <c r="CX43" s="661"/>
      <c r="CY43" s="661"/>
      <c r="CZ43" s="661"/>
      <c r="DB43" s="1208" t="s">
        <v>526</v>
      </c>
      <c r="DC43" s="1009"/>
      <c r="DD43" s="1010"/>
      <c r="DE43" s="661"/>
      <c r="DF43" s="661"/>
      <c r="DG43" s="661"/>
      <c r="DH43" s="661"/>
      <c r="DI43" s="661"/>
      <c r="DJ43" s="661"/>
      <c r="DK43" s="661"/>
      <c r="DL43" s="661"/>
      <c r="DM43" s="661"/>
      <c r="DN43" s="661"/>
      <c r="DO43" s="661"/>
      <c r="DP43" s="661"/>
      <c r="DQ43" s="661"/>
      <c r="DR43" s="661"/>
      <c r="DS43" s="661"/>
      <c r="DT43" s="661"/>
      <c r="DU43" s="661"/>
      <c r="DV43" s="661"/>
      <c r="DW43" s="661"/>
      <c r="DX43" s="661"/>
      <c r="DY43" s="661"/>
      <c r="DZ43" s="661"/>
      <c r="EA43" s="661"/>
      <c r="EB43" s="661"/>
      <c r="EC43" s="661"/>
      <c r="ED43" s="661"/>
      <c r="EE43" s="661"/>
      <c r="EF43" s="661"/>
      <c r="EG43" s="661"/>
      <c r="EH43" s="661"/>
      <c r="EI43" s="661"/>
      <c r="EK43" s="1208" t="s">
        <v>526</v>
      </c>
      <c r="EL43" s="1009"/>
      <c r="EM43" s="1010"/>
      <c r="EN43" s="661"/>
      <c r="EO43" s="661"/>
      <c r="EP43" s="661"/>
      <c r="EQ43" s="661"/>
      <c r="ER43" s="661"/>
      <c r="ES43" s="661"/>
      <c r="ET43" s="661"/>
      <c r="EU43" s="661"/>
      <c r="EV43" s="661"/>
      <c r="EW43" s="661"/>
      <c r="EX43" s="661"/>
      <c r="EY43" s="661"/>
      <c r="EZ43" s="661"/>
      <c r="FA43" s="661"/>
      <c r="FB43" s="661"/>
      <c r="FC43" s="661"/>
      <c r="FD43" s="661"/>
      <c r="FE43" s="661"/>
      <c r="FF43" s="661"/>
      <c r="FG43" s="661"/>
      <c r="FH43" s="661"/>
      <c r="FI43" s="661"/>
      <c r="FJ43" s="661"/>
      <c r="FK43" s="661"/>
      <c r="FL43" s="661"/>
      <c r="FM43" s="661"/>
      <c r="FN43" s="661"/>
      <c r="FO43" s="661"/>
      <c r="FP43" s="661"/>
      <c r="FQ43" s="661"/>
      <c r="FR43" s="661"/>
      <c r="FT43" s="1208" t="s">
        <v>526</v>
      </c>
      <c r="FU43" s="1009"/>
      <c r="FV43" s="1010"/>
      <c r="FW43" s="661"/>
      <c r="FX43" s="661"/>
      <c r="FY43" s="661"/>
      <c r="FZ43" s="661"/>
      <c r="GA43" s="661"/>
      <c r="GB43" s="661"/>
      <c r="GC43" s="661"/>
      <c r="GD43" s="661"/>
      <c r="GE43" s="661"/>
      <c r="GF43" s="661"/>
      <c r="GG43" s="661"/>
      <c r="GH43" s="661"/>
      <c r="GI43" s="661"/>
      <c r="GJ43" s="661"/>
      <c r="GK43" s="661"/>
      <c r="GL43" s="661"/>
      <c r="GM43" s="661"/>
      <c r="GN43" s="661"/>
      <c r="GO43" s="661"/>
      <c r="GP43" s="661"/>
      <c r="GQ43" s="661"/>
      <c r="GR43" s="661"/>
      <c r="GS43" s="661"/>
      <c r="GT43" s="661"/>
      <c r="GU43" s="661"/>
      <c r="GV43" s="661"/>
      <c r="GW43" s="661"/>
      <c r="GX43" s="661"/>
      <c r="GY43" s="661"/>
      <c r="GZ43" s="661"/>
      <c r="HA43" s="661"/>
      <c r="HC43" s="1208" t="s">
        <v>526</v>
      </c>
      <c r="HD43" s="1009"/>
      <c r="HE43" s="1010"/>
      <c r="HF43" s="661"/>
      <c r="HG43" s="661"/>
      <c r="HH43" s="661"/>
      <c r="HI43" s="661"/>
      <c r="HJ43" s="661"/>
      <c r="HK43" s="661"/>
      <c r="HL43" s="661"/>
      <c r="HM43" s="661"/>
      <c r="HN43" s="661"/>
      <c r="HO43" s="661"/>
      <c r="HP43" s="661"/>
      <c r="HQ43" s="661"/>
      <c r="HR43" s="661"/>
      <c r="HS43" s="661"/>
      <c r="HT43" s="661"/>
      <c r="HU43" s="661"/>
      <c r="HV43" s="661"/>
      <c r="HW43" s="661"/>
      <c r="HX43" s="661"/>
      <c r="HY43" s="661"/>
      <c r="HZ43" s="661"/>
      <c r="IA43" s="661"/>
      <c r="IB43" s="661"/>
      <c r="IC43" s="661"/>
      <c r="ID43" s="661"/>
      <c r="IE43" s="661"/>
      <c r="IF43" s="661"/>
      <c r="IG43" s="661"/>
      <c r="IH43" s="661"/>
      <c r="II43" s="661"/>
      <c r="IJ43" s="661"/>
    </row>
    <row r="44" spans="1:244" ht="15.75" customHeight="1">
      <c r="A44" s="667"/>
      <c r="B44" s="667"/>
      <c r="C44" s="667"/>
      <c r="D44" s="667"/>
      <c r="E44" s="667"/>
      <c r="F44" s="667"/>
      <c r="G44" s="667"/>
      <c r="H44" s="667"/>
      <c r="I44" s="667"/>
      <c r="J44" s="667"/>
      <c r="K44" s="667"/>
      <c r="L44" s="667"/>
      <c r="M44" s="667"/>
      <c r="N44" s="667"/>
      <c r="O44" s="667"/>
      <c r="P44" s="667"/>
      <c r="Q44" s="667"/>
      <c r="R44" s="667"/>
      <c r="S44" s="667"/>
      <c r="T44" s="667"/>
      <c r="U44" s="667"/>
      <c r="V44" s="667"/>
      <c r="W44" s="667"/>
      <c r="X44" s="667"/>
      <c r="Y44" s="667"/>
      <c r="Z44" s="667"/>
      <c r="AA44" s="667"/>
      <c r="AB44" s="667"/>
      <c r="AC44" s="667"/>
      <c r="AD44" s="667"/>
      <c r="AE44" s="667"/>
      <c r="AF44" s="667"/>
      <c r="AG44" s="667"/>
      <c r="AH44" s="667"/>
      <c r="AJ44" s="667"/>
      <c r="AK44" s="667"/>
      <c r="AL44" s="667"/>
      <c r="AM44" s="667"/>
      <c r="AN44" s="667"/>
      <c r="AO44" s="667"/>
      <c r="AP44" s="667"/>
      <c r="AQ44" s="667"/>
      <c r="AR44" s="667"/>
      <c r="AS44" s="667"/>
      <c r="AT44" s="667"/>
      <c r="AU44" s="667"/>
      <c r="AV44" s="667"/>
      <c r="AW44" s="667"/>
      <c r="AX44" s="667"/>
      <c r="AY44" s="667"/>
      <c r="AZ44" s="667"/>
      <c r="BA44" s="667"/>
      <c r="BB44" s="667"/>
      <c r="BC44" s="667"/>
      <c r="BD44" s="667"/>
      <c r="BE44" s="667"/>
      <c r="BF44" s="667"/>
      <c r="BG44" s="667"/>
      <c r="BH44" s="667"/>
      <c r="BI44" s="667"/>
      <c r="BJ44" s="667"/>
      <c r="BK44" s="667"/>
      <c r="BL44" s="667"/>
      <c r="BM44" s="667"/>
      <c r="BN44" s="667"/>
      <c r="BO44" s="667"/>
      <c r="BP44" s="667"/>
      <c r="BQ44" s="667"/>
      <c r="BS44" s="667"/>
      <c r="BT44" s="667"/>
      <c r="BU44" s="667"/>
      <c r="BV44" s="667"/>
      <c r="BW44" s="667"/>
      <c r="BX44" s="667"/>
      <c r="BY44" s="667"/>
      <c r="BZ44" s="667"/>
      <c r="CA44" s="667"/>
      <c r="CB44" s="667"/>
      <c r="CC44" s="667"/>
      <c r="CD44" s="667"/>
      <c r="CE44" s="667"/>
      <c r="CF44" s="667"/>
      <c r="CG44" s="667"/>
      <c r="CH44" s="667"/>
      <c r="CI44" s="667"/>
      <c r="CJ44" s="667"/>
      <c r="CK44" s="667"/>
      <c r="CL44" s="667"/>
      <c r="CM44" s="667"/>
      <c r="CN44" s="667"/>
      <c r="CO44" s="667"/>
      <c r="CP44" s="667"/>
      <c r="CQ44" s="667"/>
      <c r="CR44" s="667"/>
      <c r="CS44" s="667"/>
      <c r="CT44" s="667"/>
      <c r="CU44" s="667"/>
      <c r="CV44" s="667"/>
      <c r="CW44" s="667"/>
      <c r="CX44" s="667"/>
      <c r="CY44" s="667"/>
      <c r="CZ44" s="667"/>
      <c r="DB44" s="667"/>
      <c r="DC44" s="667"/>
      <c r="DD44" s="667"/>
      <c r="DE44" s="667"/>
      <c r="DF44" s="667"/>
      <c r="DG44" s="667"/>
      <c r="DH44" s="667"/>
      <c r="DI44" s="667"/>
      <c r="DJ44" s="667"/>
      <c r="DK44" s="667"/>
      <c r="DL44" s="667"/>
      <c r="DM44" s="667"/>
      <c r="DN44" s="667"/>
      <c r="DO44" s="667"/>
      <c r="DP44" s="667"/>
      <c r="DQ44" s="667"/>
      <c r="DR44" s="667"/>
      <c r="DS44" s="667"/>
      <c r="DT44" s="667"/>
      <c r="DU44" s="667"/>
      <c r="DV44" s="667"/>
      <c r="DW44" s="667"/>
      <c r="DX44" s="667"/>
      <c r="DY44" s="667"/>
      <c r="DZ44" s="667"/>
      <c r="EA44" s="667"/>
      <c r="EB44" s="667"/>
      <c r="EC44" s="667"/>
      <c r="ED44" s="667"/>
      <c r="EE44" s="667"/>
      <c r="EF44" s="667"/>
      <c r="EG44" s="667"/>
      <c r="EH44" s="667"/>
      <c r="EI44" s="667"/>
      <c r="EK44" s="667"/>
      <c r="EL44" s="667"/>
      <c r="EM44" s="667"/>
      <c r="EN44" s="667"/>
      <c r="EO44" s="667"/>
      <c r="EP44" s="667"/>
      <c r="EQ44" s="667"/>
      <c r="ER44" s="667"/>
      <c r="ES44" s="667"/>
      <c r="ET44" s="667"/>
      <c r="EU44" s="667"/>
      <c r="EV44" s="667"/>
      <c r="EW44" s="667"/>
      <c r="EX44" s="667"/>
      <c r="EY44" s="667"/>
      <c r="EZ44" s="667"/>
      <c r="FA44" s="667"/>
      <c r="FB44" s="667"/>
      <c r="FC44" s="667"/>
      <c r="FD44" s="667"/>
      <c r="FE44" s="667"/>
      <c r="FF44" s="667"/>
      <c r="FG44" s="667"/>
      <c r="FH44" s="667"/>
      <c r="FI44" s="667"/>
      <c r="FJ44" s="667"/>
      <c r="FK44" s="667"/>
      <c r="FL44" s="667"/>
      <c r="FM44" s="667"/>
      <c r="FN44" s="667"/>
      <c r="FO44" s="667"/>
      <c r="FP44" s="667"/>
      <c r="FQ44" s="667"/>
      <c r="FR44" s="667"/>
      <c r="FT44" s="667"/>
      <c r="FU44" s="667"/>
      <c r="FV44" s="667"/>
      <c r="FW44" s="667"/>
      <c r="FX44" s="667"/>
      <c r="FY44" s="667"/>
      <c r="FZ44" s="667"/>
      <c r="GA44" s="667"/>
      <c r="GB44" s="667"/>
      <c r="GC44" s="667"/>
      <c r="GD44" s="667"/>
      <c r="GE44" s="667"/>
      <c r="GF44" s="667"/>
      <c r="GG44" s="667"/>
      <c r="GH44" s="667"/>
      <c r="GI44" s="667"/>
      <c r="GJ44" s="667"/>
      <c r="GK44" s="667"/>
      <c r="GL44" s="667"/>
      <c r="GM44" s="667"/>
      <c r="GN44" s="667"/>
      <c r="GO44" s="667"/>
      <c r="GP44" s="667"/>
      <c r="GQ44" s="667"/>
      <c r="GR44" s="667"/>
      <c r="GS44" s="667"/>
      <c r="GT44" s="667"/>
      <c r="GU44" s="667"/>
      <c r="GV44" s="667"/>
      <c r="GW44" s="667"/>
      <c r="GX44" s="667"/>
      <c r="GY44" s="667"/>
      <c r="GZ44" s="667"/>
      <c r="HA44" s="667"/>
      <c r="HC44" s="667"/>
      <c r="HD44" s="667"/>
      <c r="HE44" s="667"/>
      <c r="HF44" s="667"/>
      <c r="HG44" s="667"/>
      <c r="HH44" s="667"/>
      <c r="HI44" s="667"/>
      <c r="HJ44" s="667"/>
      <c r="HK44" s="667"/>
      <c r="HL44" s="667"/>
      <c r="HM44" s="667"/>
      <c r="HN44" s="667"/>
      <c r="HO44" s="667"/>
      <c r="HP44" s="667"/>
      <c r="HQ44" s="667"/>
      <c r="HR44" s="667"/>
      <c r="HS44" s="667"/>
      <c r="HT44" s="667"/>
      <c r="HU44" s="667"/>
      <c r="HV44" s="667"/>
      <c r="HW44" s="667"/>
      <c r="HX44" s="667"/>
      <c r="HY44" s="667"/>
      <c r="HZ44" s="667"/>
      <c r="IA44" s="667"/>
      <c r="IB44" s="667"/>
      <c r="IC44" s="667"/>
      <c r="ID44" s="667"/>
      <c r="IE44" s="667"/>
      <c r="IF44" s="667"/>
      <c r="IG44" s="667"/>
      <c r="IH44" s="667"/>
      <c r="II44" s="667"/>
      <c r="IJ44" s="667"/>
    </row>
    <row r="45" spans="1:244" ht="15.75" customHeight="1">
      <c r="A45" s="1224" t="s">
        <v>360</v>
      </c>
      <c r="B45" s="1009"/>
      <c r="C45" s="1010"/>
      <c r="D45" s="1223" t="s">
        <v>198</v>
      </c>
      <c r="E45" s="1009"/>
      <c r="F45" s="1009"/>
      <c r="G45" s="1009"/>
      <c r="H45" s="1009"/>
      <c r="I45" s="1009"/>
      <c r="J45" s="1009"/>
      <c r="K45" s="1009"/>
      <c r="L45" s="1009"/>
      <c r="M45" s="1009"/>
      <c r="N45" s="1009"/>
      <c r="O45" s="1009"/>
      <c r="P45" s="1009"/>
      <c r="Q45" s="1009"/>
      <c r="R45" s="1009"/>
      <c r="S45" s="1009"/>
      <c r="T45" s="1009"/>
      <c r="U45" s="1009"/>
      <c r="V45" s="1009"/>
      <c r="W45" s="1009"/>
      <c r="X45" s="1009"/>
      <c r="Y45" s="1009"/>
      <c r="Z45" s="1009"/>
      <c r="AA45" s="1009"/>
      <c r="AB45" s="1009"/>
      <c r="AC45" s="1009"/>
      <c r="AD45" s="1009"/>
      <c r="AE45" s="1009"/>
      <c r="AF45" s="1009"/>
      <c r="AG45" s="1010"/>
      <c r="AH45" s="663" t="s">
        <v>362</v>
      </c>
      <c r="AJ45" s="1224" t="s">
        <v>360</v>
      </c>
      <c r="AK45" s="1009"/>
      <c r="AL45" s="1010"/>
      <c r="AM45" s="1223" t="s">
        <v>198</v>
      </c>
      <c r="AN45" s="1009"/>
      <c r="AO45" s="1009"/>
      <c r="AP45" s="1009"/>
      <c r="AQ45" s="1009"/>
      <c r="AR45" s="1009"/>
      <c r="AS45" s="1009"/>
      <c r="AT45" s="1009"/>
      <c r="AU45" s="1009"/>
      <c r="AV45" s="1009"/>
      <c r="AW45" s="1009"/>
      <c r="AX45" s="1009"/>
      <c r="AY45" s="1009"/>
      <c r="AZ45" s="1009"/>
      <c r="BA45" s="1009"/>
      <c r="BB45" s="1009"/>
      <c r="BC45" s="1009"/>
      <c r="BD45" s="1009"/>
      <c r="BE45" s="1009"/>
      <c r="BF45" s="1009"/>
      <c r="BG45" s="1009"/>
      <c r="BH45" s="1009"/>
      <c r="BI45" s="1009"/>
      <c r="BJ45" s="1009"/>
      <c r="BK45" s="1009"/>
      <c r="BL45" s="1009"/>
      <c r="BM45" s="1009"/>
      <c r="BN45" s="1009"/>
      <c r="BO45" s="1009"/>
      <c r="BP45" s="1010"/>
      <c r="BQ45" s="663" t="s">
        <v>362</v>
      </c>
      <c r="BS45" s="1224" t="s">
        <v>360</v>
      </c>
      <c r="BT45" s="1009"/>
      <c r="BU45" s="1010"/>
      <c r="BV45" s="1223" t="s">
        <v>198</v>
      </c>
      <c r="BW45" s="1009"/>
      <c r="BX45" s="1009"/>
      <c r="BY45" s="1009"/>
      <c r="BZ45" s="1009"/>
      <c r="CA45" s="1009"/>
      <c r="CB45" s="1009"/>
      <c r="CC45" s="1009"/>
      <c r="CD45" s="1009"/>
      <c r="CE45" s="1009"/>
      <c r="CF45" s="1009"/>
      <c r="CG45" s="1009"/>
      <c r="CH45" s="1009"/>
      <c r="CI45" s="1009"/>
      <c r="CJ45" s="1009"/>
      <c r="CK45" s="1009"/>
      <c r="CL45" s="1009"/>
      <c r="CM45" s="1009"/>
      <c r="CN45" s="1009"/>
      <c r="CO45" s="1009"/>
      <c r="CP45" s="1009"/>
      <c r="CQ45" s="1009"/>
      <c r="CR45" s="1009"/>
      <c r="CS45" s="1009"/>
      <c r="CT45" s="1009"/>
      <c r="CU45" s="1009"/>
      <c r="CV45" s="1009"/>
      <c r="CW45" s="1009"/>
      <c r="CX45" s="1009"/>
      <c r="CY45" s="1010"/>
      <c r="CZ45" s="663" t="s">
        <v>362</v>
      </c>
      <c r="DB45" s="1224" t="s">
        <v>360</v>
      </c>
      <c r="DC45" s="1009"/>
      <c r="DD45" s="1010"/>
      <c r="DE45" s="1223" t="s">
        <v>198</v>
      </c>
      <c r="DF45" s="1009"/>
      <c r="DG45" s="1009"/>
      <c r="DH45" s="1009"/>
      <c r="DI45" s="1009"/>
      <c r="DJ45" s="1009"/>
      <c r="DK45" s="1009"/>
      <c r="DL45" s="1009"/>
      <c r="DM45" s="1009"/>
      <c r="DN45" s="1009"/>
      <c r="DO45" s="1009"/>
      <c r="DP45" s="1009"/>
      <c r="DQ45" s="1009"/>
      <c r="DR45" s="1009"/>
      <c r="DS45" s="1009"/>
      <c r="DT45" s="1009"/>
      <c r="DU45" s="1009"/>
      <c r="DV45" s="1009"/>
      <c r="DW45" s="1009"/>
      <c r="DX45" s="1009"/>
      <c r="DY45" s="1009"/>
      <c r="DZ45" s="1009"/>
      <c r="EA45" s="1009"/>
      <c r="EB45" s="1009"/>
      <c r="EC45" s="1009"/>
      <c r="ED45" s="1009"/>
      <c r="EE45" s="1009"/>
      <c r="EF45" s="1009"/>
      <c r="EG45" s="1009"/>
      <c r="EH45" s="1010"/>
      <c r="EI45" s="663" t="s">
        <v>362</v>
      </c>
      <c r="EK45" s="1224" t="s">
        <v>360</v>
      </c>
      <c r="EL45" s="1009"/>
      <c r="EM45" s="1010"/>
      <c r="EN45" s="1223" t="s">
        <v>198</v>
      </c>
      <c r="EO45" s="1009"/>
      <c r="EP45" s="1009"/>
      <c r="EQ45" s="1009"/>
      <c r="ER45" s="1009"/>
      <c r="ES45" s="1009"/>
      <c r="ET45" s="1009"/>
      <c r="EU45" s="1009"/>
      <c r="EV45" s="1009"/>
      <c r="EW45" s="1009"/>
      <c r="EX45" s="1009"/>
      <c r="EY45" s="1009"/>
      <c r="EZ45" s="1009"/>
      <c r="FA45" s="1009"/>
      <c r="FB45" s="1009"/>
      <c r="FC45" s="1009"/>
      <c r="FD45" s="1009"/>
      <c r="FE45" s="1009"/>
      <c r="FF45" s="1009"/>
      <c r="FG45" s="1009"/>
      <c r="FH45" s="1009"/>
      <c r="FI45" s="1009"/>
      <c r="FJ45" s="1009"/>
      <c r="FK45" s="1009"/>
      <c r="FL45" s="1009"/>
      <c r="FM45" s="1009"/>
      <c r="FN45" s="1009"/>
      <c r="FO45" s="1009"/>
      <c r="FP45" s="1009"/>
      <c r="FQ45" s="1010"/>
      <c r="FR45" s="663" t="s">
        <v>362</v>
      </c>
      <c r="FT45" s="1224" t="s">
        <v>360</v>
      </c>
      <c r="FU45" s="1009"/>
      <c r="FV45" s="1010"/>
      <c r="FW45" s="1223" t="s">
        <v>198</v>
      </c>
      <c r="FX45" s="1009"/>
      <c r="FY45" s="1009"/>
      <c r="FZ45" s="1009"/>
      <c r="GA45" s="1009"/>
      <c r="GB45" s="1009"/>
      <c r="GC45" s="1009"/>
      <c r="GD45" s="1009"/>
      <c r="GE45" s="1009"/>
      <c r="GF45" s="1009"/>
      <c r="GG45" s="1009"/>
      <c r="GH45" s="1009"/>
      <c r="GI45" s="1009"/>
      <c r="GJ45" s="1009"/>
      <c r="GK45" s="1009"/>
      <c r="GL45" s="1009"/>
      <c r="GM45" s="1009"/>
      <c r="GN45" s="1009"/>
      <c r="GO45" s="1009"/>
      <c r="GP45" s="1009"/>
      <c r="GQ45" s="1009"/>
      <c r="GR45" s="1009"/>
      <c r="GS45" s="1009"/>
      <c r="GT45" s="1009"/>
      <c r="GU45" s="1009"/>
      <c r="GV45" s="1009"/>
      <c r="GW45" s="1009"/>
      <c r="GX45" s="1009"/>
      <c r="GY45" s="1009"/>
      <c r="GZ45" s="1010"/>
      <c r="HA45" s="663" t="s">
        <v>362</v>
      </c>
      <c r="HC45" s="1224" t="s">
        <v>360</v>
      </c>
      <c r="HD45" s="1009"/>
      <c r="HE45" s="1010"/>
      <c r="HF45" s="1223" t="s">
        <v>198</v>
      </c>
      <c r="HG45" s="1009"/>
      <c r="HH45" s="1009"/>
      <c r="HI45" s="1009"/>
      <c r="HJ45" s="1009"/>
      <c r="HK45" s="1009"/>
      <c r="HL45" s="1009"/>
      <c r="HM45" s="1009"/>
      <c r="HN45" s="1009"/>
      <c r="HO45" s="1009"/>
      <c r="HP45" s="1009"/>
      <c r="HQ45" s="1009"/>
      <c r="HR45" s="1009"/>
      <c r="HS45" s="1009"/>
      <c r="HT45" s="1009"/>
      <c r="HU45" s="1009"/>
      <c r="HV45" s="1009"/>
      <c r="HW45" s="1009"/>
      <c r="HX45" s="1009"/>
      <c r="HY45" s="1009"/>
      <c r="HZ45" s="1009"/>
      <c r="IA45" s="1009"/>
      <c r="IB45" s="1009"/>
      <c r="IC45" s="1009"/>
      <c r="ID45" s="1009"/>
      <c r="IE45" s="1009"/>
      <c r="IF45" s="1009"/>
      <c r="IG45" s="1009"/>
      <c r="IH45" s="1009"/>
      <c r="II45" s="1010"/>
      <c r="IJ45" s="663" t="s">
        <v>362</v>
      </c>
    </row>
    <row r="46" spans="1:244" ht="15.75" customHeight="1">
      <c r="A46" s="1208"/>
      <c r="B46" s="1009"/>
      <c r="C46" s="1010"/>
      <c r="D46" s="661">
        <v>1</v>
      </c>
      <c r="E46" s="661">
        <v>2</v>
      </c>
      <c r="F46" s="661">
        <v>3</v>
      </c>
      <c r="G46" s="661">
        <v>4</v>
      </c>
      <c r="H46" s="661">
        <v>5</v>
      </c>
      <c r="I46" s="661">
        <v>6</v>
      </c>
      <c r="J46" s="661">
        <v>7</v>
      </c>
      <c r="K46" s="661">
        <v>8</v>
      </c>
      <c r="L46" s="661">
        <v>9</v>
      </c>
      <c r="M46" s="661">
        <v>10</v>
      </c>
      <c r="N46" s="661">
        <v>11</v>
      </c>
      <c r="O46" s="661">
        <v>12</v>
      </c>
      <c r="P46" s="661">
        <v>13</v>
      </c>
      <c r="Q46" s="661">
        <v>14</v>
      </c>
      <c r="R46" s="661">
        <v>15</v>
      </c>
      <c r="S46" s="661">
        <v>16</v>
      </c>
      <c r="T46" s="661">
        <v>17</v>
      </c>
      <c r="U46" s="661">
        <v>18</v>
      </c>
      <c r="V46" s="661">
        <v>19</v>
      </c>
      <c r="W46" s="661">
        <v>20</v>
      </c>
      <c r="X46" s="661">
        <v>21</v>
      </c>
      <c r="Y46" s="661">
        <v>22</v>
      </c>
      <c r="Z46" s="661">
        <v>23</v>
      </c>
      <c r="AA46" s="661">
        <v>24</v>
      </c>
      <c r="AB46" s="661">
        <v>25</v>
      </c>
      <c r="AC46" s="661">
        <v>26</v>
      </c>
      <c r="AD46" s="661">
        <v>27</v>
      </c>
      <c r="AE46" s="661">
        <v>28</v>
      </c>
      <c r="AF46" s="661">
        <v>29</v>
      </c>
      <c r="AG46" s="661">
        <v>30</v>
      </c>
      <c r="AH46" s="661"/>
      <c r="AJ46" s="1208"/>
      <c r="AK46" s="1009"/>
      <c r="AL46" s="1010"/>
      <c r="AM46" s="661">
        <v>1</v>
      </c>
      <c r="AN46" s="661">
        <v>2</v>
      </c>
      <c r="AO46" s="661">
        <v>3</v>
      </c>
      <c r="AP46" s="661">
        <v>4</v>
      </c>
      <c r="AQ46" s="661">
        <v>5</v>
      </c>
      <c r="AR46" s="661">
        <v>6</v>
      </c>
      <c r="AS46" s="661">
        <v>7</v>
      </c>
      <c r="AT46" s="661">
        <v>8</v>
      </c>
      <c r="AU46" s="661">
        <v>9</v>
      </c>
      <c r="AV46" s="661">
        <v>10</v>
      </c>
      <c r="AW46" s="661">
        <v>11</v>
      </c>
      <c r="AX46" s="661">
        <v>12</v>
      </c>
      <c r="AY46" s="661">
        <v>13</v>
      </c>
      <c r="AZ46" s="661">
        <v>14</v>
      </c>
      <c r="BA46" s="661">
        <v>15</v>
      </c>
      <c r="BB46" s="661">
        <v>16</v>
      </c>
      <c r="BC46" s="661">
        <v>17</v>
      </c>
      <c r="BD46" s="661">
        <v>18</v>
      </c>
      <c r="BE46" s="661">
        <v>19</v>
      </c>
      <c r="BF46" s="661">
        <v>20</v>
      </c>
      <c r="BG46" s="661">
        <v>21</v>
      </c>
      <c r="BH46" s="661">
        <v>22</v>
      </c>
      <c r="BI46" s="661">
        <v>23</v>
      </c>
      <c r="BJ46" s="661">
        <v>24</v>
      </c>
      <c r="BK46" s="661">
        <v>25</v>
      </c>
      <c r="BL46" s="661">
        <v>26</v>
      </c>
      <c r="BM46" s="661">
        <v>27</v>
      </c>
      <c r="BN46" s="661">
        <v>28</v>
      </c>
      <c r="BO46" s="661">
        <v>29</v>
      </c>
      <c r="BP46" s="661">
        <v>30</v>
      </c>
      <c r="BQ46" s="661"/>
      <c r="BS46" s="1208"/>
      <c r="BT46" s="1009"/>
      <c r="BU46" s="1010"/>
      <c r="BV46" s="661">
        <v>1</v>
      </c>
      <c r="BW46" s="661">
        <v>2</v>
      </c>
      <c r="BX46" s="661">
        <v>3</v>
      </c>
      <c r="BY46" s="661">
        <v>4</v>
      </c>
      <c r="BZ46" s="661">
        <v>5</v>
      </c>
      <c r="CA46" s="661">
        <v>6</v>
      </c>
      <c r="CB46" s="661">
        <v>7</v>
      </c>
      <c r="CC46" s="661">
        <v>8</v>
      </c>
      <c r="CD46" s="661">
        <v>9</v>
      </c>
      <c r="CE46" s="661">
        <v>10</v>
      </c>
      <c r="CF46" s="661">
        <v>11</v>
      </c>
      <c r="CG46" s="661">
        <v>12</v>
      </c>
      <c r="CH46" s="661">
        <v>13</v>
      </c>
      <c r="CI46" s="661">
        <v>14</v>
      </c>
      <c r="CJ46" s="661">
        <v>15</v>
      </c>
      <c r="CK46" s="661">
        <v>16</v>
      </c>
      <c r="CL46" s="661">
        <v>17</v>
      </c>
      <c r="CM46" s="661">
        <v>18</v>
      </c>
      <c r="CN46" s="661">
        <v>19</v>
      </c>
      <c r="CO46" s="661">
        <v>20</v>
      </c>
      <c r="CP46" s="661">
        <v>21</v>
      </c>
      <c r="CQ46" s="661">
        <v>22</v>
      </c>
      <c r="CR46" s="661">
        <v>23</v>
      </c>
      <c r="CS46" s="661">
        <v>24</v>
      </c>
      <c r="CT46" s="661">
        <v>25</v>
      </c>
      <c r="CU46" s="661">
        <v>26</v>
      </c>
      <c r="CV46" s="661">
        <v>27</v>
      </c>
      <c r="CW46" s="661">
        <v>28</v>
      </c>
      <c r="CX46" s="661">
        <v>29</v>
      </c>
      <c r="CY46" s="661">
        <v>30</v>
      </c>
      <c r="CZ46" s="661"/>
      <c r="DB46" s="1208"/>
      <c r="DC46" s="1009"/>
      <c r="DD46" s="1010"/>
      <c r="DE46" s="661">
        <v>1</v>
      </c>
      <c r="DF46" s="661">
        <v>2</v>
      </c>
      <c r="DG46" s="661">
        <v>3</v>
      </c>
      <c r="DH46" s="661">
        <v>4</v>
      </c>
      <c r="DI46" s="661">
        <v>5</v>
      </c>
      <c r="DJ46" s="661">
        <v>6</v>
      </c>
      <c r="DK46" s="661">
        <v>7</v>
      </c>
      <c r="DL46" s="661">
        <v>8</v>
      </c>
      <c r="DM46" s="661">
        <v>9</v>
      </c>
      <c r="DN46" s="661">
        <v>10</v>
      </c>
      <c r="DO46" s="661">
        <v>11</v>
      </c>
      <c r="DP46" s="661">
        <v>12</v>
      </c>
      <c r="DQ46" s="661">
        <v>13</v>
      </c>
      <c r="DR46" s="661">
        <v>14</v>
      </c>
      <c r="DS46" s="661">
        <v>15</v>
      </c>
      <c r="DT46" s="661">
        <v>16</v>
      </c>
      <c r="DU46" s="661">
        <v>17</v>
      </c>
      <c r="DV46" s="661">
        <v>18</v>
      </c>
      <c r="DW46" s="661">
        <v>19</v>
      </c>
      <c r="DX46" s="661">
        <v>20</v>
      </c>
      <c r="DY46" s="661">
        <v>21</v>
      </c>
      <c r="DZ46" s="661">
        <v>22</v>
      </c>
      <c r="EA46" s="661">
        <v>23</v>
      </c>
      <c r="EB46" s="661">
        <v>24</v>
      </c>
      <c r="EC46" s="661">
        <v>25</v>
      </c>
      <c r="ED46" s="661">
        <v>26</v>
      </c>
      <c r="EE46" s="661">
        <v>27</v>
      </c>
      <c r="EF46" s="661">
        <v>28</v>
      </c>
      <c r="EG46" s="661">
        <v>29</v>
      </c>
      <c r="EH46" s="661">
        <v>30</v>
      </c>
      <c r="EI46" s="661"/>
      <c r="EK46" s="1208"/>
      <c r="EL46" s="1009"/>
      <c r="EM46" s="1010"/>
      <c r="EN46" s="661">
        <v>1</v>
      </c>
      <c r="EO46" s="661">
        <v>2</v>
      </c>
      <c r="EP46" s="661">
        <v>3</v>
      </c>
      <c r="EQ46" s="661">
        <v>4</v>
      </c>
      <c r="ER46" s="661">
        <v>5</v>
      </c>
      <c r="ES46" s="661">
        <v>6</v>
      </c>
      <c r="ET46" s="661">
        <v>7</v>
      </c>
      <c r="EU46" s="661">
        <v>8</v>
      </c>
      <c r="EV46" s="661">
        <v>9</v>
      </c>
      <c r="EW46" s="661">
        <v>10</v>
      </c>
      <c r="EX46" s="661">
        <v>11</v>
      </c>
      <c r="EY46" s="661">
        <v>12</v>
      </c>
      <c r="EZ46" s="661">
        <v>13</v>
      </c>
      <c r="FA46" s="661">
        <v>14</v>
      </c>
      <c r="FB46" s="661">
        <v>15</v>
      </c>
      <c r="FC46" s="661">
        <v>16</v>
      </c>
      <c r="FD46" s="661">
        <v>17</v>
      </c>
      <c r="FE46" s="661">
        <v>18</v>
      </c>
      <c r="FF46" s="661">
        <v>19</v>
      </c>
      <c r="FG46" s="661">
        <v>20</v>
      </c>
      <c r="FH46" s="661">
        <v>21</v>
      </c>
      <c r="FI46" s="661">
        <v>22</v>
      </c>
      <c r="FJ46" s="661">
        <v>23</v>
      </c>
      <c r="FK46" s="661">
        <v>24</v>
      </c>
      <c r="FL46" s="661">
        <v>25</v>
      </c>
      <c r="FM46" s="661">
        <v>26</v>
      </c>
      <c r="FN46" s="661">
        <v>27</v>
      </c>
      <c r="FO46" s="661">
        <v>28</v>
      </c>
      <c r="FP46" s="661">
        <v>29</v>
      </c>
      <c r="FQ46" s="661">
        <v>30</v>
      </c>
      <c r="FR46" s="661"/>
      <c r="FT46" s="1208"/>
      <c r="FU46" s="1009"/>
      <c r="FV46" s="1010"/>
      <c r="FW46" s="661">
        <v>1</v>
      </c>
      <c r="FX46" s="661">
        <v>2</v>
      </c>
      <c r="FY46" s="661">
        <v>3</v>
      </c>
      <c r="FZ46" s="661">
        <v>4</v>
      </c>
      <c r="GA46" s="661">
        <v>5</v>
      </c>
      <c r="GB46" s="661">
        <v>6</v>
      </c>
      <c r="GC46" s="661">
        <v>7</v>
      </c>
      <c r="GD46" s="661">
        <v>8</v>
      </c>
      <c r="GE46" s="661">
        <v>9</v>
      </c>
      <c r="GF46" s="661">
        <v>10</v>
      </c>
      <c r="GG46" s="661">
        <v>11</v>
      </c>
      <c r="GH46" s="661">
        <v>12</v>
      </c>
      <c r="GI46" s="661">
        <v>13</v>
      </c>
      <c r="GJ46" s="661">
        <v>14</v>
      </c>
      <c r="GK46" s="661">
        <v>15</v>
      </c>
      <c r="GL46" s="661">
        <v>16</v>
      </c>
      <c r="GM46" s="661">
        <v>17</v>
      </c>
      <c r="GN46" s="661">
        <v>18</v>
      </c>
      <c r="GO46" s="661">
        <v>19</v>
      </c>
      <c r="GP46" s="661">
        <v>20</v>
      </c>
      <c r="GQ46" s="661">
        <v>21</v>
      </c>
      <c r="GR46" s="661">
        <v>22</v>
      </c>
      <c r="GS46" s="661">
        <v>23</v>
      </c>
      <c r="GT46" s="661">
        <v>24</v>
      </c>
      <c r="GU46" s="661">
        <v>25</v>
      </c>
      <c r="GV46" s="661">
        <v>26</v>
      </c>
      <c r="GW46" s="661">
        <v>27</v>
      </c>
      <c r="GX46" s="661">
        <v>28</v>
      </c>
      <c r="GY46" s="661">
        <v>29</v>
      </c>
      <c r="GZ46" s="661">
        <v>30</v>
      </c>
      <c r="HA46" s="661"/>
      <c r="HC46" s="1208"/>
      <c r="HD46" s="1009"/>
      <c r="HE46" s="1010"/>
      <c r="HF46" s="661">
        <v>1</v>
      </c>
      <c r="HG46" s="661">
        <v>2</v>
      </c>
      <c r="HH46" s="661">
        <v>3</v>
      </c>
      <c r="HI46" s="661">
        <v>4</v>
      </c>
      <c r="HJ46" s="661">
        <v>5</v>
      </c>
      <c r="HK46" s="661">
        <v>6</v>
      </c>
      <c r="HL46" s="661">
        <v>7</v>
      </c>
      <c r="HM46" s="661">
        <v>8</v>
      </c>
      <c r="HN46" s="661">
        <v>9</v>
      </c>
      <c r="HO46" s="661">
        <v>10</v>
      </c>
      <c r="HP46" s="661">
        <v>11</v>
      </c>
      <c r="HQ46" s="661">
        <v>12</v>
      </c>
      <c r="HR46" s="661">
        <v>13</v>
      </c>
      <c r="HS46" s="661">
        <v>14</v>
      </c>
      <c r="HT46" s="661">
        <v>15</v>
      </c>
      <c r="HU46" s="661">
        <v>16</v>
      </c>
      <c r="HV46" s="661">
        <v>17</v>
      </c>
      <c r="HW46" s="661">
        <v>18</v>
      </c>
      <c r="HX46" s="661">
        <v>19</v>
      </c>
      <c r="HY46" s="661">
        <v>20</v>
      </c>
      <c r="HZ46" s="661">
        <v>21</v>
      </c>
      <c r="IA46" s="661">
        <v>22</v>
      </c>
      <c r="IB46" s="661">
        <v>23</v>
      </c>
      <c r="IC46" s="661">
        <v>24</v>
      </c>
      <c r="ID46" s="661">
        <v>25</v>
      </c>
      <c r="IE46" s="661">
        <v>26</v>
      </c>
      <c r="IF46" s="661">
        <v>27</v>
      </c>
      <c r="IG46" s="661">
        <v>28</v>
      </c>
      <c r="IH46" s="661">
        <v>29</v>
      </c>
      <c r="II46" s="661">
        <v>30</v>
      </c>
      <c r="IJ46" s="661"/>
    </row>
    <row r="47" spans="1:244" ht="15.75" customHeight="1">
      <c r="A47" s="1208" t="s">
        <v>521</v>
      </c>
      <c r="B47" s="1009"/>
      <c r="C47" s="1010"/>
      <c r="D47" s="661">
        <v>104.637</v>
      </c>
      <c r="E47" s="661"/>
      <c r="F47" s="661"/>
      <c r="G47" s="661"/>
      <c r="H47" s="661"/>
      <c r="I47" s="661"/>
      <c r="J47" s="661"/>
      <c r="K47" s="661"/>
      <c r="L47" s="661"/>
      <c r="M47" s="661"/>
      <c r="N47" s="661"/>
      <c r="O47" s="661"/>
      <c r="P47" s="661"/>
      <c r="Q47" s="661"/>
      <c r="R47" s="661"/>
      <c r="S47" s="661"/>
      <c r="T47" s="661"/>
      <c r="U47" s="661"/>
      <c r="V47" s="661"/>
      <c r="W47" s="661"/>
      <c r="X47" s="661"/>
      <c r="Y47" s="661"/>
      <c r="Z47" s="661"/>
      <c r="AA47" s="661"/>
      <c r="AB47" s="661"/>
      <c r="AC47" s="661"/>
      <c r="AD47" s="661"/>
      <c r="AE47" s="661"/>
      <c r="AF47" s="661"/>
      <c r="AG47" s="661"/>
      <c r="AH47" s="661"/>
      <c r="AJ47" s="1208" t="s">
        <v>521</v>
      </c>
      <c r="AK47" s="1009"/>
      <c r="AL47" s="1010"/>
      <c r="AM47" s="661"/>
      <c r="AN47" s="661"/>
      <c r="AO47" s="661"/>
      <c r="AP47" s="661"/>
      <c r="AQ47" s="661"/>
      <c r="AR47" s="661"/>
      <c r="AS47" s="661"/>
      <c r="AT47" s="661"/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  <c r="BG47" s="661"/>
      <c r="BH47" s="661"/>
      <c r="BI47" s="661"/>
      <c r="BJ47" s="661"/>
      <c r="BK47" s="661"/>
      <c r="BL47" s="661"/>
      <c r="BM47" s="661"/>
      <c r="BN47" s="661"/>
      <c r="BO47" s="661"/>
      <c r="BP47" s="661"/>
      <c r="BQ47" s="661"/>
      <c r="BS47" s="1208" t="s">
        <v>521</v>
      </c>
      <c r="BT47" s="1009"/>
      <c r="BU47" s="1010"/>
      <c r="BV47" s="661"/>
      <c r="BW47" s="661"/>
      <c r="BX47" s="661"/>
      <c r="BY47" s="661"/>
      <c r="BZ47" s="661"/>
      <c r="CA47" s="661"/>
      <c r="CB47" s="661"/>
      <c r="CC47" s="661"/>
      <c r="CD47" s="661"/>
      <c r="CE47" s="661"/>
      <c r="CF47" s="661"/>
      <c r="CG47" s="661"/>
      <c r="CH47" s="661"/>
      <c r="CI47" s="661"/>
      <c r="CJ47" s="661"/>
      <c r="CK47" s="661"/>
      <c r="CL47" s="661"/>
      <c r="CM47" s="661"/>
      <c r="CN47" s="661"/>
      <c r="CO47" s="661"/>
      <c r="CP47" s="661"/>
      <c r="CQ47" s="661"/>
      <c r="CR47" s="661"/>
      <c r="CS47" s="661"/>
      <c r="CT47" s="661"/>
      <c r="CU47" s="661"/>
      <c r="CV47" s="661"/>
      <c r="CW47" s="661"/>
      <c r="CX47" s="661"/>
      <c r="CY47" s="661"/>
      <c r="CZ47" s="661" t="e">
        <f>AVERAGE(BV47:CY47)</f>
        <v>#DIV/0!</v>
      </c>
      <c r="DB47" s="1208" t="s">
        <v>521</v>
      </c>
      <c r="DC47" s="1009"/>
      <c r="DD47" s="1010"/>
      <c r="DE47" s="661"/>
      <c r="DF47" s="661"/>
      <c r="DG47" s="661"/>
      <c r="DH47" s="661"/>
      <c r="DI47" s="661"/>
      <c r="DJ47" s="661"/>
      <c r="DK47" s="661"/>
      <c r="DL47" s="661"/>
      <c r="DM47" s="661"/>
      <c r="DN47" s="661"/>
      <c r="DO47" s="661"/>
      <c r="DP47" s="661"/>
      <c r="DQ47" s="661"/>
      <c r="DR47" s="661"/>
      <c r="DS47" s="661"/>
      <c r="DT47" s="661"/>
      <c r="DU47" s="661"/>
      <c r="DV47" s="661"/>
      <c r="DW47" s="661"/>
      <c r="DX47" s="661"/>
      <c r="DY47" s="661"/>
      <c r="DZ47" s="661"/>
      <c r="EA47" s="661"/>
      <c r="EB47" s="661"/>
      <c r="EC47" s="661"/>
      <c r="ED47" s="661"/>
      <c r="EE47" s="661"/>
      <c r="EF47" s="661"/>
      <c r="EG47" s="661"/>
      <c r="EH47" s="661"/>
      <c r="EI47" s="661" t="e">
        <f>AVERAGE(DE47:EH47)</f>
        <v>#DIV/0!</v>
      </c>
      <c r="EK47" s="1208" t="s">
        <v>521</v>
      </c>
      <c r="EL47" s="1009"/>
      <c r="EM47" s="1010"/>
      <c r="EN47" s="661"/>
      <c r="EO47" s="661"/>
      <c r="EP47" s="661"/>
      <c r="EQ47" s="661"/>
      <c r="ER47" s="661"/>
      <c r="ES47" s="661"/>
      <c r="ET47" s="661"/>
      <c r="EU47" s="661"/>
      <c r="EV47" s="661"/>
      <c r="EW47" s="661"/>
      <c r="EX47" s="661"/>
      <c r="EY47" s="661"/>
      <c r="EZ47" s="661"/>
      <c r="FA47" s="661"/>
      <c r="FB47" s="661"/>
      <c r="FC47" s="661"/>
      <c r="FD47" s="661"/>
      <c r="FE47" s="661"/>
      <c r="FF47" s="661"/>
      <c r="FG47" s="661"/>
      <c r="FH47" s="661"/>
      <c r="FI47" s="661"/>
      <c r="FJ47" s="661"/>
      <c r="FK47" s="661"/>
      <c r="FL47" s="661"/>
      <c r="FM47" s="661"/>
      <c r="FN47" s="661"/>
      <c r="FO47" s="661"/>
      <c r="FP47" s="661"/>
      <c r="FQ47" s="661"/>
      <c r="FR47" s="661" t="e">
        <f>AVERAGE(EN47:FQ47)</f>
        <v>#DIV/0!</v>
      </c>
      <c r="FT47" s="1208" t="s">
        <v>521</v>
      </c>
      <c r="FU47" s="1009"/>
      <c r="FV47" s="1010"/>
      <c r="FW47" s="661"/>
      <c r="FX47" s="661"/>
      <c r="FY47" s="661"/>
      <c r="FZ47" s="661"/>
      <c r="GA47" s="661"/>
      <c r="GB47" s="661"/>
      <c r="GC47" s="661"/>
      <c r="GD47" s="661"/>
      <c r="GE47" s="661"/>
      <c r="GF47" s="661"/>
      <c r="GG47" s="661"/>
      <c r="GH47" s="661"/>
      <c r="GI47" s="661"/>
      <c r="GJ47" s="661"/>
      <c r="GK47" s="661"/>
      <c r="GL47" s="661"/>
      <c r="GM47" s="661"/>
      <c r="GN47" s="661"/>
      <c r="GO47" s="661"/>
      <c r="GP47" s="661"/>
      <c r="GQ47" s="661"/>
      <c r="GR47" s="661"/>
      <c r="GS47" s="661"/>
      <c r="GT47" s="661"/>
      <c r="GU47" s="661"/>
      <c r="GV47" s="661"/>
      <c r="GW47" s="661"/>
      <c r="GX47" s="661"/>
      <c r="GY47" s="661"/>
      <c r="GZ47" s="661"/>
      <c r="HA47" s="661" t="e">
        <f>AVERAGE(FW47:GZ47)</f>
        <v>#DIV/0!</v>
      </c>
      <c r="HC47" s="1208" t="s">
        <v>521</v>
      </c>
      <c r="HD47" s="1009"/>
      <c r="HE47" s="1010"/>
      <c r="HF47" s="661"/>
      <c r="HG47" s="661"/>
      <c r="HH47" s="661"/>
      <c r="HI47" s="661"/>
      <c r="HJ47" s="661"/>
      <c r="HK47" s="661"/>
      <c r="HL47" s="661"/>
      <c r="HM47" s="661"/>
      <c r="HN47" s="661"/>
      <c r="HO47" s="661"/>
      <c r="HP47" s="661"/>
      <c r="HQ47" s="661"/>
      <c r="HR47" s="661"/>
      <c r="HS47" s="661"/>
      <c r="HT47" s="661"/>
      <c r="HU47" s="661"/>
      <c r="HV47" s="661"/>
      <c r="HW47" s="661"/>
      <c r="HX47" s="661"/>
      <c r="HY47" s="661"/>
      <c r="HZ47" s="661"/>
      <c r="IA47" s="661"/>
      <c r="IB47" s="661"/>
      <c r="IC47" s="661"/>
      <c r="ID47" s="661"/>
      <c r="IE47" s="661"/>
      <c r="IF47" s="661"/>
      <c r="IG47" s="661"/>
      <c r="IH47" s="661"/>
      <c r="II47" s="661"/>
      <c r="IJ47" s="661" t="e">
        <f>AVERAGE(HF47:II47)</f>
        <v>#DIV/0!</v>
      </c>
    </row>
    <row r="48" spans="1:244" ht="15.75" customHeight="1">
      <c r="A48" s="1208" t="s">
        <v>522</v>
      </c>
      <c r="B48" s="1009"/>
      <c r="C48" s="1010"/>
      <c r="D48" s="665">
        <v>74706</v>
      </c>
      <c r="E48" s="661"/>
      <c r="F48" s="661"/>
      <c r="G48" s="661"/>
      <c r="H48" s="661"/>
      <c r="I48" s="661"/>
      <c r="J48" s="661"/>
      <c r="K48" s="661"/>
      <c r="L48" s="661"/>
      <c r="M48" s="661"/>
      <c r="N48" s="661"/>
      <c r="O48" s="661"/>
      <c r="P48" s="661"/>
      <c r="Q48" s="661"/>
      <c r="R48" s="661"/>
      <c r="S48" s="661"/>
      <c r="T48" s="661"/>
      <c r="U48" s="661"/>
      <c r="V48" s="661"/>
      <c r="W48" s="661"/>
      <c r="X48" s="661"/>
      <c r="Y48" s="661"/>
      <c r="Z48" s="661"/>
      <c r="AA48" s="661"/>
      <c r="AB48" s="661"/>
      <c r="AC48" s="661"/>
      <c r="AD48" s="661"/>
      <c r="AE48" s="661"/>
      <c r="AF48" s="661"/>
      <c r="AG48" s="661"/>
      <c r="AH48" s="661"/>
      <c r="AJ48" s="1208" t="s">
        <v>522</v>
      </c>
      <c r="AK48" s="1009"/>
      <c r="AL48" s="1010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61"/>
      <c r="BL48" s="661"/>
      <c r="BM48" s="661"/>
      <c r="BN48" s="661"/>
      <c r="BO48" s="661"/>
      <c r="BP48" s="661"/>
      <c r="BQ48" s="661"/>
      <c r="BS48" s="1208" t="s">
        <v>522</v>
      </c>
      <c r="BT48" s="1009"/>
      <c r="BU48" s="1010"/>
      <c r="BV48" s="661"/>
      <c r="BW48" s="661"/>
      <c r="BX48" s="661"/>
      <c r="BY48" s="661"/>
      <c r="BZ48" s="661"/>
      <c r="CA48" s="661"/>
      <c r="CB48" s="661"/>
      <c r="CC48" s="661"/>
      <c r="CD48" s="661"/>
      <c r="CE48" s="661"/>
      <c r="CF48" s="661"/>
      <c r="CG48" s="661"/>
      <c r="CH48" s="661"/>
      <c r="CI48" s="661"/>
      <c r="CJ48" s="661"/>
      <c r="CK48" s="661"/>
      <c r="CL48" s="661"/>
      <c r="CM48" s="661"/>
      <c r="CN48" s="661"/>
      <c r="CO48" s="661"/>
      <c r="CP48" s="661"/>
      <c r="CQ48" s="661"/>
      <c r="CR48" s="661"/>
      <c r="CS48" s="661"/>
      <c r="CT48" s="661"/>
      <c r="CU48" s="661"/>
      <c r="CV48" s="661"/>
      <c r="CW48" s="661"/>
      <c r="CX48" s="661"/>
      <c r="CY48" s="661"/>
      <c r="CZ48" s="661" t="e">
        <f>AVERAGE(BV48:CY48)</f>
        <v>#DIV/0!</v>
      </c>
      <c r="DB48" s="1208" t="s">
        <v>522</v>
      </c>
      <c r="DC48" s="1009"/>
      <c r="DD48" s="1010"/>
      <c r="DE48" s="661"/>
      <c r="DF48" s="661"/>
      <c r="DG48" s="661"/>
      <c r="DH48" s="661"/>
      <c r="DI48" s="661"/>
      <c r="DJ48" s="661"/>
      <c r="DK48" s="661"/>
      <c r="DL48" s="661"/>
      <c r="DM48" s="661"/>
      <c r="DN48" s="661"/>
      <c r="DO48" s="661"/>
      <c r="DP48" s="661"/>
      <c r="DQ48" s="661"/>
      <c r="DR48" s="661"/>
      <c r="DS48" s="661"/>
      <c r="DT48" s="661"/>
      <c r="DU48" s="661"/>
      <c r="DV48" s="661"/>
      <c r="DW48" s="661"/>
      <c r="DX48" s="661"/>
      <c r="DY48" s="661"/>
      <c r="DZ48" s="661"/>
      <c r="EA48" s="661"/>
      <c r="EB48" s="661"/>
      <c r="EC48" s="661"/>
      <c r="ED48" s="661"/>
      <c r="EE48" s="661"/>
      <c r="EF48" s="661"/>
      <c r="EG48" s="661"/>
      <c r="EH48" s="661"/>
      <c r="EI48" s="661" t="e">
        <f>AVERAGE(DE48:EH48)</f>
        <v>#DIV/0!</v>
      </c>
      <c r="EK48" s="1208" t="s">
        <v>522</v>
      </c>
      <c r="EL48" s="1009"/>
      <c r="EM48" s="1010"/>
      <c r="EN48" s="661"/>
      <c r="EO48" s="661"/>
      <c r="EP48" s="661"/>
      <c r="EQ48" s="661"/>
      <c r="ER48" s="661"/>
      <c r="ES48" s="661"/>
      <c r="ET48" s="661"/>
      <c r="EU48" s="661"/>
      <c r="EV48" s="661"/>
      <c r="EW48" s="661"/>
      <c r="EX48" s="661"/>
      <c r="EY48" s="661"/>
      <c r="EZ48" s="661"/>
      <c r="FA48" s="661"/>
      <c r="FB48" s="661"/>
      <c r="FC48" s="661"/>
      <c r="FD48" s="661"/>
      <c r="FE48" s="661"/>
      <c r="FF48" s="661"/>
      <c r="FG48" s="661"/>
      <c r="FH48" s="661"/>
      <c r="FI48" s="661"/>
      <c r="FJ48" s="661"/>
      <c r="FK48" s="661"/>
      <c r="FL48" s="661"/>
      <c r="FM48" s="661"/>
      <c r="FN48" s="661"/>
      <c r="FO48" s="661"/>
      <c r="FP48" s="661"/>
      <c r="FQ48" s="661"/>
      <c r="FR48" s="661" t="e">
        <f>AVERAGE(EN48:FQ48)</f>
        <v>#DIV/0!</v>
      </c>
      <c r="FT48" s="1208" t="s">
        <v>522</v>
      </c>
      <c r="FU48" s="1009"/>
      <c r="FV48" s="1010"/>
      <c r="FW48" s="661"/>
      <c r="FX48" s="661"/>
      <c r="FY48" s="661"/>
      <c r="FZ48" s="661"/>
      <c r="GA48" s="661"/>
      <c r="GB48" s="661"/>
      <c r="GC48" s="661"/>
      <c r="GD48" s="661"/>
      <c r="GE48" s="661"/>
      <c r="GF48" s="661"/>
      <c r="GG48" s="661"/>
      <c r="GH48" s="661"/>
      <c r="GI48" s="661"/>
      <c r="GJ48" s="661"/>
      <c r="GK48" s="661"/>
      <c r="GL48" s="661"/>
      <c r="GM48" s="661"/>
      <c r="GN48" s="661"/>
      <c r="GO48" s="661"/>
      <c r="GP48" s="661"/>
      <c r="GQ48" s="661"/>
      <c r="GR48" s="661"/>
      <c r="GS48" s="661"/>
      <c r="GT48" s="661"/>
      <c r="GU48" s="661"/>
      <c r="GV48" s="661"/>
      <c r="GW48" s="661"/>
      <c r="GX48" s="661"/>
      <c r="GY48" s="661"/>
      <c r="GZ48" s="661"/>
      <c r="HA48" s="661" t="e">
        <f>AVERAGE(FW48:GZ48)</f>
        <v>#DIV/0!</v>
      </c>
      <c r="HC48" s="1208" t="s">
        <v>522</v>
      </c>
      <c r="HD48" s="1009"/>
      <c r="HE48" s="1010"/>
      <c r="HF48" s="661"/>
      <c r="HG48" s="661"/>
      <c r="HH48" s="661"/>
      <c r="HI48" s="661"/>
      <c r="HJ48" s="661"/>
      <c r="HK48" s="661"/>
      <c r="HL48" s="661"/>
      <c r="HM48" s="661"/>
      <c r="HN48" s="661"/>
      <c r="HO48" s="661"/>
      <c r="HP48" s="661"/>
      <c r="HQ48" s="661"/>
      <c r="HR48" s="661"/>
      <c r="HS48" s="661"/>
      <c r="HT48" s="661"/>
      <c r="HU48" s="661"/>
      <c r="HV48" s="661"/>
      <c r="HW48" s="661"/>
      <c r="HX48" s="661"/>
      <c r="HY48" s="661"/>
      <c r="HZ48" s="661"/>
      <c r="IA48" s="661"/>
      <c r="IB48" s="661"/>
      <c r="IC48" s="661"/>
      <c r="ID48" s="661"/>
      <c r="IE48" s="661"/>
      <c r="IF48" s="661"/>
      <c r="IG48" s="661"/>
      <c r="IH48" s="661"/>
      <c r="II48" s="661"/>
      <c r="IJ48" s="661" t="e">
        <f>AVERAGE(HF48:II48)</f>
        <v>#DIV/0!</v>
      </c>
    </row>
    <row r="49" spans="1:244" ht="15.75" customHeight="1">
      <c r="A49" s="1208" t="s">
        <v>523</v>
      </c>
      <c r="B49" s="1009"/>
      <c r="C49" s="1010"/>
      <c r="D49" s="665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1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J49" s="1208" t="s">
        <v>523</v>
      </c>
      <c r="AK49" s="1009"/>
      <c r="AL49" s="1010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1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S49" s="1208" t="s">
        <v>523</v>
      </c>
      <c r="BT49" s="1009"/>
      <c r="BU49" s="1010"/>
      <c r="BV49" s="661"/>
      <c r="BW49" s="661"/>
      <c r="BX49" s="661"/>
      <c r="BY49" s="661"/>
      <c r="BZ49" s="661"/>
      <c r="CA49" s="661"/>
      <c r="CB49" s="661"/>
      <c r="CC49" s="661"/>
      <c r="CD49" s="661"/>
      <c r="CE49" s="661"/>
      <c r="CF49" s="661"/>
      <c r="CG49" s="661"/>
      <c r="CH49" s="661"/>
      <c r="CI49" s="661"/>
      <c r="CJ49" s="661"/>
      <c r="CK49" s="661"/>
      <c r="CL49" s="661"/>
      <c r="CM49" s="661"/>
      <c r="CN49" s="661"/>
      <c r="CO49" s="661"/>
      <c r="CP49" s="661"/>
      <c r="CQ49" s="661"/>
      <c r="CR49" s="661"/>
      <c r="CS49" s="661"/>
      <c r="CT49" s="661"/>
      <c r="CU49" s="661"/>
      <c r="CV49" s="661"/>
      <c r="CW49" s="661"/>
      <c r="CX49" s="661"/>
      <c r="CY49" s="661"/>
      <c r="CZ49" s="661"/>
      <c r="DB49" s="1208" t="s">
        <v>523</v>
      </c>
      <c r="DC49" s="1009"/>
      <c r="DD49" s="1010"/>
      <c r="DE49" s="661"/>
      <c r="DF49" s="661"/>
      <c r="DG49" s="661"/>
      <c r="DH49" s="661"/>
      <c r="DI49" s="661"/>
      <c r="DJ49" s="661"/>
      <c r="DK49" s="661"/>
      <c r="DL49" s="661"/>
      <c r="DM49" s="661"/>
      <c r="DN49" s="661"/>
      <c r="DO49" s="661"/>
      <c r="DP49" s="661"/>
      <c r="DQ49" s="661"/>
      <c r="DR49" s="661"/>
      <c r="DS49" s="661"/>
      <c r="DT49" s="661"/>
      <c r="DU49" s="661"/>
      <c r="DV49" s="661"/>
      <c r="DW49" s="661"/>
      <c r="DX49" s="661"/>
      <c r="DY49" s="661"/>
      <c r="DZ49" s="661"/>
      <c r="EA49" s="661"/>
      <c r="EB49" s="661"/>
      <c r="EC49" s="661"/>
      <c r="ED49" s="661"/>
      <c r="EE49" s="661"/>
      <c r="EF49" s="661"/>
      <c r="EG49" s="661"/>
      <c r="EH49" s="661"/>
      <c r="EI49" s="661"/>
      <c r="EK49" s="1208" t="s">
        <v>523</v>
      </c>
      <c r="EL49" s="1009"/>
      <c r="EM49" s="1010"/>
      <c r="EN49" s="661"/>
      <c r="EO49" s="661"/>
      <c r="EP49" s="661"/>
      <c r="EQ49" s="661"/>
      <c r="ER49" s="661"/>
      <c r="ES49" s="661"/>
      <c r="ET49" s="661"/>
      <c r="EU49" s="661"/>
      <c r="EV49" s="661"/>
      <c r="EW49" s="661"/>
      <c r="EX49" s="661"/>
      <c r="EY49" s="661"/>
      <c r="EZ49" s="661"/>
      <c r="FA49" s="661"/>
      <c r="FB49" s="661"/>
      <c r="FC49" s="661"/>
      <c r="FD49" s="661"/>
      <c r="FE49" s="661"/>
      <c r="FF49" s="661"/>
      <c r="FG49" s="661"/>
      <c r="FH49" s="661"/>
      <c r="FI49" s="661"/>
      <c r="FJ49" s="661"/>
      <c r="FK49" s="661"/>
      <c r="FL49" s="661"/>
      <c r="FM49" s="661"/>
      <c r="FN49" s="661"/>
      <c r="FO49" s="661"/>
      <c r="FP49" s="661"/>
      <c r="FQ49" s="661"/>
      <c r="FR49" s="661"/>
      <c r="FT49" s="1208" t="s">
        <v>523</v>
      </c>
      <c r="FU49" s="1009"/>
      <c r="FV49" s="1010"/>
      <c r="FW49" s="661"/>
      <c r="FX49" s="661"/>
      <c r="FY49" s="661"/>
      <c r="FZ49" s="661"/>
      <c r="GA49" s="661"/>
      <c r="GB49" s="661"/>
      <c r="GC49" s="661"/>
      <c r="GD49" s="661"/>
      <c r="GE49" s="661"/>
      <c r="GF49" s="661"/>
      <c r="GG49" s="661"/>
      <c r="GH49" s="661"/>
      <c r="GI49" s="661"/>
      <c r="GJ49" s="661"/>
      <c r="GK49" s="661"/>
      <c r="GL49" s="661"/>
      <c r="GM49" s="661"/>
      <c r="GN49" s="661"/>
      <c r="GO49" s="661"/>
      <c r="GP49" s="661"/>
      <c r="GQ49" s="661"/>
      <c r="GR49" s="661"/>
      <c r="GS49" s="661"/>
      <c r="GT49" s="661"/>
      <c r="GU49" s="661"/>
      <c r="GV49" s="661"/>
      <c r="GW49" s="661"/>
      <c r="GX49" s="661"/>
      <c r="GY49" s="661"/>
      <c r="GZ49" s="661"/>
      <c r="HA49" s="661"/>
      <c r="HC49" s="1208" t="s">
        <v>523</v>
      </c>
      <c r="HD49" s="1009"/>
      <c r="HE49" s="1010"/>
      <c r="HF49" s="661"/>
      <c r="HG49" s="661"/>
      <c r="HH49" s="661"/>
      <c r="HI49" s="661"/>
      <c r="HJ49" s="661"/>
      <c r="HK49" s="661"/>
      <c r="HL49" s="661"/>
      <c r="HM49" s="661"/>
      <c r="HN49" s="661"/>
      <c r="HO49" s="661"/>
      <c r="HP49" s="661"/>
      <c r="HQ49" s="661"/>
      <c r="HR49" s="661"/>
      <c r="HS49" s="661"/>
      <c r="HT49" s="661"/>
      <c r="HU49" s="661"/>
      <c r="HV49" s="661"/>
      <c r="HW49" s="661"/>
      <c r="HX49" s="661"/>
      <c r="HY49" s="661"/>
      <c r="HZ49" s="661"/>
      <c r="IA49" s="661"/>
      <c r="IB49" s="661"/>
      <c r="IC49" s="661"/>
      <c r="ID49" s="661"/>
      <c r="IE49" s="661"/>
      <c r="IF49" s="661"/>
      <c r="IG49" s="661"/>
      <c r="IH49" s="661"/>
      <c r="II49" s="661"/>
      <c r="IJ49" s="661"/>
    </row>
    <row r="50" spans="1:244" ht="15.75" customHeight="1">
      <c r="A50" s="1208" t="s">
        <v>527</v>
      </c>
      <c r="B50" s="1009"/>
      <c r="C50" s="1010"/>
      <c r="D50" s="661"/>
      <c r="E50" s="661"/>
      <c r="F50" s="661"/>
      <c r="G50" s="661"/>
      <c r="H50" s="661"/>
      <c r="I50" s="661"/>
      <c r="J50" s="661"/>
      <c r="K50" s="661"/>
      <c r="L50" s="661"/>
      <c r="M50" s="661"/>
      <c r="N50" s="661"/>
      <c r="O50" s="661"/>
      <c r="P50" s="661"/>
      <c r="Q50" s="661"/>
      <c r="R50" s="661"/>
      <c r="S50" s="661"/>
      <c r="T50" s="661"/>
      <c r="U50" s="661"/>
      <c r="V50" s="661"/>
      <c r="W50" s="661"/>
      <c r="X50" s="661"/>
      <c r="Y50" s="661"/>
      <c r="Z50" s="661"/>
      <c r="AA50" s="661"/>
      <c r="AB50" s="661"/>
      <c r="AC50" s="661"/>
      <c r="AD50" s="661"/>
      <c r="AE50" s="661"/>
      <c r="AF50" s="661"/>
      <c r="AG50" s="661"/>
      <c r="AH50" s="661"/>
      <c r="AJ50" s="1208" t="s">
        <v>527</v>
      </c>
      <c r="AK50" s="1009"/>
      <c r="AL50" s="1010"/>
      <c r="AM50" s="661"/>
      <c r="AN50" s="661"/>
      <c r="AO50" s="661"/>
      <c r="AP50" s="661"/>
      <c r="AQ50" s="661"/>
      <c r="AR50" s="661"/>
      <c r="AS50" s="661"/>
      <c r="AT50" s="661"/>
      <c r="AU50" s="661"/>
      <c r="AV50" s="661"/>
      <c r="AW50" s="661"/>
      <c r="AX50" s="661"/>
      <c r="AY50" s="661"/>
      <c r="AZ50" s="661"/>
      <c r="BA50" s="661"/>
      <c r="BB50" s="661"/>
      <c r="BC50" s="661"/>
      <c r="BD50" s="661"/>
      <c r="BE50" s="661"/>
      <c r="BF50" s="661"/>
      <c r="BG50" s="661"/>
      <c r="BH50" s="661"/>
      <c r="BI50" s="661"/>
      <c r="BJ50" s="661"/>
      <c r="BK50" s="661"/>
      <c r="BL50" s="661"/>
      <c r="BM50" s="661"/>
      <c r="BN50" s="661"/>
      <c r="BO50" s="661"/>
      <c r="BP50" s="661"/>
      <c r="BQ50" s="661"/>
      <c r="BS50" s="1208" t="s">
        <v>527</v>
      </c>
      <c r="BT50" s="1009"/>
      <c r="BU50" s="1010"/>
      <c r="BV50" s="661"/>
      <c r="BW50" s="661"/>
      <c r="BX50" s="661"/>
      <c r="BY50" s="661"/>
      <c r="BZ50" s="661"/>
      <c r="CA50" s="661"/>
      <c r="CB50" s="661"/>
      <c r="CC50" s="661"/>
      <c r="CD50" s="661"/>
      <c r="CE50" s="661"/>
      <c r="CF50" s="661"/>
      <c r="CG50" s="661"/>
      <c r="CH50" s="661"/>
      <c r="CI50" s="661"/>
      <c r="CJ50" s="661"/>
      <c r="CK50" s="661"/>
      <c r="CL50" s="661"/>
      <c r="CM50" s="661"/>
      <c r="CN50" s="661"/>
      <c r="CO50" s="661"/>
      <c r="CP50" s="661"/>
      <c r="CQ50" s="661"/>
      <c r="CR50" s="661"/>
      <c r="CS50" s="661"/>
      <c r="CT50" s="661"/>
      <c r="CU50" s="661"/>
      <c r="CV50" s="661"/>
      <c r="CW50" s="661"/>
      <c r="CX50" s="661"/>
      <c r="CY50" s="661"/>
      <c r="CZ50" s="661"/>
      <c r="DB50" s="1208" t="s">
        <v>527</v>
      </c>
      <c r="DC50" s="1009"/>
      <c r="DD50" s="1010"/>
      <c r="DE50" s="661"/>
      <c r="DF50" s="661"/>
      <c r="DG50" s="661"/>
      <c r="DH50" s="661"/>
      <c r="DI50" s="661"/>
      <c r="DJ50" s="661"/>
      <c r="DK50" s="661"/>
      <c r="DL50" s="661"/>
      <c r="DM50" s="661"/>
      <c r="DN50" s="661"/>
      <c r="DO50" s="661"/>
      <c r="DP50" s="661"/>
      <c r="DQ50" s="661"/>
      <c r="DR50" s="661"/>
      <c r="DS50" s="661"/>
      <c r="DT50" s="661"/>
      <c r="DU50" s="661"/>
      <c r="DV50" s="661"/>
      <c r="DW50" s="661"/>
      <c r="DX50" s="661"/>
      <c r="DY50" s="661"/>
      <c r="DZ50" s="661"/>
      <c r="EA50" s="661"/>
      <c r="EB50" s="661"/>
      <c r="EC50" s="661"/>
      <c r="ED50" s="661"/>
      <c r="EE50" s="661"/>
      <c r="EF50" s="661"/>
      <c r="EG50" s="661"/>
      <c r="EH50" s="661"/>
      <c r="EI50" s="661"/>
      <c r="EK50" s="1208" t="s">
        <v>527</v>
      </c>
      <c r="EL50" s="1009"/>
      <c r="EM50" s="1010"/>
      <c r="EN50" s="661"/>
      <c r="EO50" s="661"/>
      <c r="EP50" s="661"/>
      <c r="EQ50" s="661"/>
      <c r="ER50" s="661"/>
      <c r="ES50" s="661"/>
      <c r="ET50" s="661"/>
      <c r="EU50" s="661"/>
      <c r="EV50" s="661"/>
      <c r="EW50" s="661"/>
      <c r="EX50" s="661"/>
      <c r="EY50" s="661"/>
      <c r="EZ50" s="661"/>
      <c r="FA50" s="661"/>
      <c r="FB50" s="661"/>
      <c r="FC50" s="661"/>
      <c r="FD50" s="661"/>
      <c r="FE50" s="661"/>
      <c r="FF50" s="661"/>
      <c r="FG50" s="661"/>
      <c r="FH50" s="661"/>
      <c r="FI50" s="661"/>
      <c r="FJ50" s="661"/>
      <c r="FK50" s="661"/>
      <c r="FL50" s="661"/>
      <c r="FM50" s="661"/>
      <c r="FN50" s="661"/>
      <c r="FO50" s="661"/>
      <c r="FP50" s="661"/>
      <c r="FQ50" s="661"/>
      <c r="FR50" s="661"/>
      <c r="FT50" s="1208" t="s">
        <v>527</v>
      </c>
      <c r="FU50" s="1009"/>
      <c r="FV50" s="1010"/>
      <c r="FW50" s="661"/>
      <c r="FX50" s="661"/>
      <c r="FY50" s="661"/>
      <c r="FZ50" s="661"/>
      <c r="GA50" s="661"/>
      <c r="GB50" s="661"/>
      <c r="GC50" s="661"/>
      <c r="GD50" s="661"/>
      <c r="GE50" s="661"/>
      <c r="GF50" s="661"/>
      <c r="GG50" s="661"/>
      <c r="GH50" s="661"/>
      <c r="GI50" s="661"/>
      <c r="GJ50" s="661"/>
      <c r="GK50" s="661"/>
      <c r="GL50" s="661"/>
      <c r="GM50" s="661"/>
      <c r="GN50" s="661"/>
      <c r="GO50" s="661"/>
      <c r="GP50" s="661"/>
      <c r="GQ50" s="661"/>
      <c r="GR50" s="661"/>
      <c r="GS50" s="661"/>
      <c r="GT50" s="661"/>
      <c r="GU50" s="661"/>
      <c r="GV50" s="661"/>
      <c r="GW50" s="661"/>
      <c r="GX50" s="661"/>
      <c r="GY50" s="661"/>
      <c r="GZ50" s="661"/>
      <c r="HA50" s="661"/>
      <c r="HC50" s="1208" t="s">
        <v>527</v>
      </c>
      <c r="HD50" s="1009"/>
      <c r="HE50" s="1010"/>
      <c r="HF50" s="661"/>
      <c r="HG50" s="661"/>
      <c r="HH50" s="661"/>
      <c r="HI50" s="661"/>
      <c r="HJ50" s="661"/>
      <c r="HK50" s="661"/>
      <c r="HL50" s="661"/>
      <c r="HM50" s="661"/>
      <c r="HN50" s="661"/>
      <c r="HO50" s="661"/>
      <c r="HP50" s="661"/>
      <c r="HQ50" s="661"/>
      <c r="HR50" s="661"/>
      <c r="HS50" s="661"/>
      <c r="HT50" s="661"/>
      <c r="HU50" s="661"/>
      <c r="HV50" s="661"/>
      <c r="HW50" s="661"/>
      <c r="HX50" s="661"/>
      <c r="HY50" s="661"/>
      <c r="HZ50" s="661"/>
      <c r="IA50" s="661"/>
      <c r="IB50" s="661"/>
      <c r="IC50" s="661"/>
      <c r="ID50" s="661"/>
      <c r="IE50" s="661"/>
      <c r="IF50" s="661"/>
      <c r="IG50" s="661"/>
      <c r="IH50" s="661"/>
      <c r="II50" s="661"/>
      <c r="IJ50" s="661"/>
    </row>
    <row r="51" spans="1:244" ht="15.75" customHeight="1">
      <c r="A51" s="667"/>
      <c r="B51" s="667"/>
      <c r="C51" s="667"/>
      <c r="D51" s="667"/>
      <c r="E51" s="667"/>
      <c r="F51" s="667"/>
      <c r="G51" s="667"/>
      <c r="H51" s="667"/>
      <c r="I51" s="667"/>
      <c r="J51" s="667"/>
      <c r="K51" s="667"/>
      <c r="L51" s="667"/>
      <c r="M51" s="667"/>
      <c r="N51" s="667"/>
      <c r="O51" s="667"/>
      <c r="P51" s="667"/>
      <c r="Q51" s="667"/>
      <c r="R51" s="667"/>
      <c r="S51" s="667"/>
      <c r="T51" s="667"/>
      <c r="U51" s="667"/>
      <c r="V51" s="667"/>
      <c r="W51" s="667"/>
      <c r="X51" s="667"/>
      <c r="Y51" s="667"/>
      <c r="Z51" s="667"/>
      <c r="AA51" s="667"/>
      <c r="AB51" s="667"/>
      <c r="AC51" s="667"/>
      <c r="AD51" s="667"/>
      <c r="AE51" s="667"/>
      <c r="AF51" s="667"/>
      <c r="AG51" s="667"/>
      <c r="AH51" s="667"/>
      <c r="AJ51" s="667"/>
      <c r="AK51" s="667"/>
      <c r="AL51" s="667"/>
      <c r="AM51" s="667"/>
      <c r="AN51" s="667"/>
      <c r="AO51" s="667"/>
      <c r="AP51" s="667"/>
      <c r="AQ51" s="667"/>
      <c r="AR51" s="667"/>
      <c r="AS51" s="667"/>
      <c r="AT51" s="667"/>
      <c r="AU51" s="667"/>
      <c r="AV51" s="667"/>
      <c r="AW51" s="667"/>
      <c r="AX51" s="667"/>
      <c r="AY51" s="667"/>
      <c r="AZ51" s="667"/>
      <c r="BA51" s="667"/>
      <c r="BB51" s="667"/>
      <c r="BC51" s="667"/>
      <c r="BD51" s="667"/>
      <c r="BE51" s="667"/>
      <c r="BF51" s="667"/>
      <c r="BG51" s="667"/>
      <c r="BH51" s="667"/>
      <c r="BI51" s="667"/>
      <c r="BJ51" s="667"/>
      <c r="BK51" s="667"/>
      <c r="BL51" s="667"/>
      <c r="BM51" s="667"/>
      <c r="BN51" s="667"/>
      <c r="BO51" s="667"/>
      <c r="BP51" s="667"/>
      <c r="BQ51" s="667"/>
      <c r="BS51" s="667"/>
      <c r="BT51" s="667"/>
      <c r="BU51" s="667"/>
      <c r="BV51" s="667"/>
      <c r="BW51" s="667"/>
      <c r="BX51" s="667"/>
      <c r="BY51" s="667"/>
      <c r="BZ51" s="667"/>
      <c r="CA51" s="667"/>
      <c r="CB51" s="667"/>
      <c r="CC51" s="667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7"/>
      <c r="CU51" s="667"/>
      <c r="CV51" s="667"/>
      <c r="CW51" s="667"/>
      <c r="CX51" s="667"/>
      <c r="CY51" s="667"/>
      <c r="CZ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7"/>
      <c r="DM51" s="667"/>
      <c r="DN51" s="667"/>
      <c r="DO51" s="667"/>
      <c r="DP51" s="667"/>
      <c r="DQ51" s="667"/>
      <c r="DR51" s="667"/>
      <c r="DS51" s="667"/>
      <c r="DT51" s="667"/>
      <c r="DU51" s="667"/>
      <c r="DV51" s="667"/>
      <c r="DW51" s="667"/>
      <c r="DX51" s="667"/>
      <c r="DY51" s="667"/>
      <c r="DZ51" s="667"/>
      <c r="EA51" s="667"/>
      <c r="EB51" s="667"/>
      <c r="EC51" s="667"/>
      <c r="ED51" s="667"/>
      <c r="EE51" s="667"/>
      <c r="EF51" s="667"/>
      <c r="EG51" s="667"/>
      <c r="EH51" s="667"/>
      <c r="EI51" s="667"/>
      <c r="EK51" s="667"/>
      <c r="EL51" s="667"/>
      <c r="EM51" s="667"/>
      <c r="EN51" s="667"/>
      <c r="EO51" s="667"/>
      <c r="EP51" s="667"/>
      <c r="EQ51" s="667"/>
      <c r="ER51" s="667"/>
      <c r="ES51" s="667"/>
      <c r="ET51" s="667"/>
      <c r="EU51" s="667"/>
      <c r="EV51" s="667"/>
      <c r="EW51" s="667"/>
      <c r="EX51" s="667"/>
      <c r="EY51" s="667"/>
      <c r="EZ51" s="667"/>
      <c r="FA51" s="667"/>
      <c r="FB51" s="667"/>
      <c r="FC51" s="667"/>
      <c r="FD51" s="667"/>
      <c r="FE51" s="667"/>
      <c r="FF51" s="667"/>
      <c r="FG51" s="667"/>
      <c r="FH51" s="667"/>
      <c r="FI51" s="667"/>
      <c r="FJ51" s="667"/>
      <c r="FK51" s="667"/>
      <c r="FL51" s="667"/>
      <c r="FM51" s="667"/>
      <c r="FN51" s="667"/>
      <c r="FO51" s="667"/>
      <c r="FP51" s="667"/>
      <c r="FQ51" s="667"/>
      <c r="FR51" s="667"/>
      <c r="FT51" s="667"/>
      <c r="FU51" s="667"/>
      <c r="FV51" s="667"/>
      <c r="FW51" s="667"/>
      <c r="FX51" s="667"/>
      <c r="FY51" s="667"/>
      <c r="FZ51" s="667"/>
      <c r="GA51" s="667"/>
      <c r="GB51" s="667"/>
      <c r="GC51" s="667"/>
      <c r="GD51" s="667"/>
      <c r="GE51" s="667"/>
      <c r="GF51" s="667"/>
      <c r="GG51" s="667"/>
      <c r="GH51" s="667"/>
      <c r="GI51" s="667"/>
      <c r="GJ51" s="667"/>
      <c r="GK51" s="667"/>
      <c r="GL51" s="667"/>
      <c r="GM51" s="667"/>
      <c r="GN51" s="667"/>
      <c r="GO51" s="667"/>
      <c r="GP51" s="667"/>
      <c r="GQ51" s="667"/>
      <c r="GR51" s="667"/>
      <c r="GS51" s="667"/>
      <c r="GT51" s="667"/>
      <c r="GU51" s="667"/>
      <c r="GV51" s="667"/>
      <c r="GW51" s="667"/>
      <c r="GX51" s="667"/>
      <c r="GY51" s="667"/>
      <c r="GZ51" s="667"/>
      <c r="HA51" s="667"/>
      <c r="HC51" s="667"/>
      <c r="HD51" s="667"/>
      <c r="HE51" s="667"/>
      <c r="HF51" s="667"/>
      <c r="HG51" s="667"/>
      <c r="HH51" s="667"/>
      <c r="HI51" s="667"/>
      <c r="HJ51" s="667"/>
      <c r="HK51" s="667"/>
      <c r="HL51" s="667"/>
      <c r="HM51" s="667"/>
      <c r="HN51" s="667"/>
      <c r="HO51" s="667"/>
      <c r="HP51" s="667"/>
      <c r="HQ51" s="667"/>
      <c r="HR51" s="667"/>
      <c r="HS51" s="667"/>
      <c r="HT51" s="667"/>
      <c r="HU51" s="667"/>
      <c r="HV51" s="667"/>
      <c r="HW51" s="667"/>
      <c r="HX51" s="667"/>
      <c r="HY51" s="667"/>
      <c r="HZ51" s="667"/>
      <c r="IA51" s="667"/>
      <c r="IB51" s="667"/>
      <c r="IC51" s="667"/>
      <c r="ID51" s="667"/>
      <c r="IE51" s="667"/>
      <c r="IF51" s="667"/>
      <c r="IG51" s="667"/>
      <c r="IH51" s="667"/>
      <c r="II51" s="667"/>
      <c r="IJ51" s="667"/>
    </row>
    <row r="52" spans="1:244" ht="15.75" customHeight="1">
      <c r="A52" s="1224" t="s">
        <v>360</v>
      </c>
      <c r="B52" s="1009"/>
      <c r="C52" s="1010"/>
      <c r="D52" s="1223" t="s">
        <v>528</v>
      </c>
      <c r="E52" s="1009"/>
      <c r="F52" s="1009"/>
      <c r="G52" s="1009"/>
      <c r="H52" s="1009"/>
      <c r="I52" s="1009"/>
      <c r="J52" s="1009"/>
      <c r="K52" s="1009"/>
      <c r="L52" s="1009"/>
      <c r="M52" s="1009"/>
      <c r="N52" s="1009"/>
      <c r="O52" s="1009"/>
      <c r="P52" s="1009"/>
      <c r="Q52" s="1009"/>
      <c r="R52" s="1009"/>
      <c r="S52" s="1009"/>
      <c r="T52" s="1009"/>
      <c r="U52" s="1009"/>
      <c r="V52" s="1009"/>
      <c r="W52" s="1009"/>
      <c r="X52" s="1009"/>
      <c r="Y52" s="1009"/>
      <c r="Z52" s="1009"/>
      <c r="AA52" s="1009"/>
      <c r="AB52" s="1009"/>
      <c r="AC52" s="1009"/>
      <c r="AD52" s="1009"/>
      <c r="AE52" s="1009"/>
      <c r="AF52" s="1009"/>
      <c r="AG52" s="1010"/>
      <c r="AH52" s="663" t="s">
        <v>362</v>
      </c>
      <c r="AJ52" s="1224" t="s">
        <v>360</v>
      </c>
      <c r="AK52" s="1009"/>
      <c r="AL52" s="1010"/>
      <c r="AM52" s="1223" t="s">
        <v>528</v>
      </c>
      <c r="AN52" s="1009"/>
      <c r="AO52" s="1009"/>
      <c r="AP52" s="1009"/>
      <c r="AQ52" s="1009"/>
      <c r="AR52" s="1009"/>
      <c r="AS52" s="1009"/>
      <c r="AT52" s="1009"/>
      <c r="AU52" s="1009"/>
      <c r="AV52" s="1009"/>
      <c r="AW52" s="1009"/>
      <c r="AX52" s="1009"/>
      <c r="AY52" s="1009"/>
      <c r="AZ52" s="1009"/>
      <c r="BA52" s="1009"/>
      <c r="BB52" s="1009"/>
      <c r="BC52" s="1009"/>
      <c r="BD52" s="1009"/>
      <c r="BE52" s="1009"/>
      <c r="BF52" s="1009"/>
      <c r="BG52" s="1009"/>
      <c r="BH52" s="1009"/>
      <c r="BI52" s="1009"/>
      <c r="BJ52" s="1009"/>
      <c r="BK52" s="1009"/>
      <c r="BL52" s="1009"/>
      <c r="BM52" s="1009"/>
      <c r="BN52" s="1009"/>
      <c r="BO52" s="1009"/>
      <c r="BP52" s="1010"/>
      <c r="BQ52" s="663" t="s">
        <v>362</v>
      </c>
      <c r="BS52" s="1224" t="s">
        <v>360</v>
      </c>
      <c r="BT52" s="1009"/>
      <c r="BU52" s="1010"/>
      <c r="BV52" s="1223" t="s">
        <v>528</v>
      </c>
      <c r="BW52" s="1009"/>
      <c r="BX52" s="1009"/>
      <c r="BY52" s="1009"/>
      <c r="BZ52" s="1009"/>
      <c r="CA52" s="1009"/>
      <c r="CB52" s="1009"/>
      <c r="CC52" s="1009"/>
      <c r="CD52" s="1009"/>
      <c r="CE52" s="1009"/>
      <c r="CF52" s="1009"/>
      <c r="CG52" s="1009"/>
      <c r="CH52" s="1009"/>
      <c r="CI52" s="1009"/>
      <c r="CJ52" s="1009"/>
      <c r="CK52" s="1009"/>
      <c r="CL52" s="1009"/>
      <c r="CM52" s="1009"/>
      <c r="CN52" s="1009"/>
      <c r="CO52" s="1009"/>
      <c r="CP52" s="1009"/>
      <c r="CQ52" s="1009"/>
      <c r="CR52" s="1009"/>
      <c r="CS52" s="1009"/>
      <c r="CT52" s="1009"/>
      <c r="CU52" s="1009"/>
      <c r="CV52" s="1009"/>
      <c r="CW52" s="1009"/>
      <c r="CX52" s="1009"/>
      <c r="CY52" s="1010"/>
      <c r="CZ52" s="663" t="s">
        <v>362</v>
      </c>
      <c r="DB52" s="1224" t="s">
        <v>360</v>
      </c>
      <c r="DC52" s="1009"/>
      <c r="DD52" s="1010"/>
      <c r="DE52" s="1223" t="s">
        <v>528</v>
      </c>
      <c r="DF52" s="1009"/>
      <c r="DG52" s="1009"/>
      <c r="DH52" s="1009"/>
      <c r="DI52" s="1009"/>
      <c r="DJ52" s="1009"/>
      <c r="DK52" s="1009"/>
      <c r="DL52" s="1009"/>
      <c r="DM52" s="1009"/>
      <c r="DN52" s="1009"/>
      <c r="DO52" s="1009"/>
      <c r="DP52" s="1009"/>
      <c r="DQ52" s="1009"/>
      <c r="DR52" s="1009"/>
      <c r="DS52" s="1009"/>
      <c r="DT52" s="1009"/>
      <c r="DU52" s="1009"/>
      <c r="DV52" s="1009"/>
      <c r="DW52" s="1009"/>
      <c r="DX52" s="1009"/>
      <c r="DY52" s="1009"/>
      <c r="DZ52" s="1009"/>
      <c r="EA52" s="1009"/>
      <c r="EB52" s="1009"/>
      <c r="EC52" s="1009"/>
      <c r="ED52" s="1009"/>
      <c r="EE52" s="1009"/>
      <c r="EF52" s="1009"/>
      <c r="EG52" s="1009"/>
      <c r="EH52" s="1010"/>
      <c r="EI52" s="663" t="s">
        <v>362</v>
      </c>
      <c r="EK52" s="1224" t="s">
        <v>360</v>
      </c>
      <c r="EL52" s="1009"/>
      <c r="EM52" s="1010"/>
      <c r="EN52" s="1223" t="s">
        <v>528</v>
      </c>
      <c r="EO52" s="1009"/>
      <c r="EP52" s="1009"/>
      <c r="EQ52" s="1009"/>
      <c r="ER52" s="1009"/>
      <c r="ES52" s="1009"/>
      <c r="ET52" s="1009"/>
      <c r="EU52" s="1009"/>
      <c r="EV52" s="1009"/>
      <c r="EW52" s="1009"/>
      <c r="EX52" s="1009"/>
      <c r="EY52" s="1009"/>
      <c r="EZ52" s="1009"/>
      <c r="FA52" s="1009"/>
      <c r="FB52" s="1009"/>
      <c r="FC52" s="1009"/>
      <c r="FD52" s="1009"/>
      <c r="FE52" s="1009"/>
      <c r="FF52" s="1009"/>
      <c r="FG52" s="1009"/>
      <c r="FH52" s="1009"/>
      <c r="FI52" s="1009"/>
      <c r="FJ52" s="1009"/>
      <c r="FK52" s="1009"/>
      <c r="FL52" s="1009"/>
      <c r="FM52" s="1009"/>
      <c r="FN52" s="1009"/>
      <c r="FO52" s="1009"/>
      <c r="FP52" s="1009"/>
      <c r="FQ52" s="1010"/>
      <c r="FR52" s="663" t="s">
        <v>362</v>
      </c>
      <c r="FT52" s="1224" t="s">
        <v>360</v>
      </c>
      <c r="FU52" s="1009"/>
      <c r="FV52" s="1010"/>
      <c r="FW52" s="1223" t="s">
        <v>528</v>
      </c>
      <c r="FX52" s="1009"/>
      <c r="FY52" s="1009"/>
      <c r="FZ52" s="1009"/>
      <c r="GA52" s="1009"/>
      <c r="GB52" s="1009"/>
      <c r="GC52" s="1009"/>
      <c r="GD52" s="1009"/>
      <c r="GE52" s="1009"/>
      <c r="GF52" s="1009"/>
      <c r="GG52" s="1009"/>
      <c r="GH52" s="1009"/>
      <c r="GI52" s="1009"/>
      <c r="GJ52" s="1009"/>
      <c r="GK52" s="1009"/>
      <c r="GL52" s="1009"/>
      <c r="GM52" s="1009"/>
      <c r="GN52" s="1009"/>
      <c r="GO52" s="1009"/>
      <c r="GP52" s="1009"/>
      <c r="GQ52" s="1009"/>
      <c r="GR52" s="1009"/>
      <c r="GS52" s="1009"/>
      <c r="GT52" s="1009"/>
      <c r="GU52" s="1009"/>
      <c r="GV52" s="1009"/>
      <c r="GW52" s="1009"/>
      <c r="GX52" s="1009"/>
      <c r="GY52" s="1009"/>
      <c r="GZ52" s="1010"/>
      <c r="HA52" s="663" t="s">
        <v>362</v>
      </c>
      <c r="HC52" s="1224" t="s">
        <v>360</v>
      </c>
      <c r="HD52" s="1009"/>
      <c r="HE52" s="1010"/>
      <c r="HF52" s="1223" t="s">
        <v>528</v>
      </c>
      <c r="HG52" s="1009"/>
      <c r="HH52" s="1009"/>
      <c r="HI52" s="1009"/>
      <c r="HJ52" s="1009"/>
      <c r="HK52" s="1009"/>
      <c r="HL52" s="1009"/>
      <c r="HM52" s="1009"/>
      <c r="HN52" s="1009"/>
      <c r="HO52" s="1009"/>
      <c r="HP52" s="1009"/>
      <c r="HQ52" s="1009"/>
      <c r="HR52" s="1009"/>
      <c r="HS52" s="1009"/>
      <c r="HT52" s="1009"/>
      <c r="HU52" s="1009"/>
      <c r="HV52" s="1009"/>
      <c r="HW52" s="1009"/>
      <c r="HX52" s="1009"/>
      <c r="HY52" s="1009"/>
      <c r="HZ52" s="1009"/>
      <c r="IA52" s="1009"/>
      <c r="IB52" s="1009"/>
      <c r="IC52" s="1009"/>
      <c r="ID52" s="1009"/>
      <c r="IE52" s="1009"/>
      <c r="IF52" s="1009"/>
      <c r="IG52" s="1009"/>
      <c r="IH52" s="1009"/>
      <c r="II52" s="1010"/>
      <c r="IJ52" s="663" t="s">
        <v>362</v>
      </c>
    </row>
    <row r="53" spans="1:244" ht="15.75" customHeight="1">
      <c r="A53" s="1208"/>
      <c r="B53" s="1009"/>
      <c r="C53" s="1010"/>
      <c r="D53" s="661">
        <v>1</v>
      </c>
      <c r="E53" s="661">
        <v>2</v>
      </c>
      <c r="F53" s="661">
        <v>3</v>
      </c>
      <c r="G53" s="661">
        <v>4</v>
      </c>
      <c r="H53" s="661">
        <v>5</v>
      </c>
      <c r="I53" s="661">
        <v>6</v>
      </c>
      <c r="J53" s="661">
        <v>7</v>
      </c>
      <c r="K53" s="661">
        <v>8</v>
      </c>
      <c r="L53" s="661">
        <v>9</v>
      </c>
      <c r="M53" s="661">
        <v>10</v>
      </c>
      <c r="N53" s="661">
        <v>11</v>
      </c>
      <c r="O53" s="661">
        <v>12</v>
      </c>
      <c r="P53" s="661">
        <v>13</v>
      </c>
      <c r="Q53" s="661">
        <v>14</v>
      </c>
      <c r="R53" s="661">
        <v>15</v>
      </c>
      <c r="S53" s="661">
        <v>16</v>
      </c>
      <c r="T53" s="661">
        <v>17</v>
      </c>
      <c r="U53" s="661">
        <v>18</v>
      </c>
      <c r="V53" s="661">
        <v>19</v>
      </c>
      <c r="W53" s="661">
        <v>20</v>
      </c>
      <c r="X53" s="661">
        <v>21</v>
      </c>
      <c r="Y53" s="661">
        <v>22</v>
      </c>
      <c r="Z53" s="661">
        <v>23</v>
      </c>
      <c r="AA53" s="661">
        <v>24</v>
      </c>
      <c r="AB53" s="661">
        <v>25</v>
      </c>
      <c r="AC53" s="661">
        <v>26</v>
      </c>
      <c r="AD53" s="661">
        <v>27</v>
      </c>
      <c r="AE53" s="661">
        <v>28</v>
      </c>
      <c r="AF53" s="661">
        <v>29</v>
      </c>
      <c r="AG53" s="661">
        <v>30</v>
      </c>
      <c r="AH53" s="661"/>
      <c r="AJ53" s="1208"/>
      <c r="AK53" s="1009"/>
      <c r="AL53" s="1010"/>
      <c r="AM53" s="661">
        <v>1</v>
      </c>
      <c r="AN53" s="661">
        <v>2</v>
      </c>
      <c r="AO53" s="661">
        <v>3</v>
      </c>
      <c r="AP53" s="661">
        <v>4</v>
      </c>
      <c r="AQ53" s="661">
        <v>5</v>
      </c>
      <c r="AR53" s="661">
        <v>6</v>
      </c>
      <c r="AS53" s="661">
        <v>7</v>
      </c>
      <c r="AT53" s="661">
        <v>8</v>
      </c>
      <c r="AU53" s="661">
        <v>9</v>
      </c>
      <c r="AV53" s="661">
        <v>10</v>
      </c>
      <c r="AW53" s="661">
        <v>11</v>
      </c>
      <c r="AX53" s="661">
        <v>12</v>
      </c>
      <c r="AY53" s="661">
        <v>13</v>
      </c>
      <c r="AZ53" s="661">
        <v>14</v>
      </c>
      <c r="BA53" s="661">
        <v>15</v>
      </c>
      <c r="BB53" s="661">
        <v>16</v>
      </c>
      <c r="BC53" s="661">
        <v>17</v>
      </c>
      <c r="BD53" s="661">
        <v>18</v>
      </c>
      <c r="BE53" s="661">
        <v>19</v>
      </c>
      <c r="BF53" s="661">
        <v>20</v>
      </c>
      <c r="BG53" s="661">
        <v>21</v>
      </c>
      <c r="BH53" s="661">
        <v>22</v>
      </c>
      <c r="BI53" s="661">
        <v>23</v>
      </c>
      <c r="BJ53" s="661">
        <v>24</v>
      </c>
      <c r="BK53" s="661">
        <v>25</v>
      </c>
      <c r="BL53" s="661">
        <v>26</v>
      </c>
      <c r="BM53" s="661">
        <v>27</v>
      </c>
      <c r="BN53" s="661">
        <v>28</v>
      </c>
      <c r="BO53" s="661">
        <v>29</v>
      </c>
      <c r="BP53" s="661">
        <v>30</v>
      </c>
      <c r="BQ53" s="661"/>
      <c r="BS53" s="1208"/>
      <c r="BT53" s="1009"/>
      <c r="BU53" s="1010"/>
      <c r="BV53" s="661">
        <v>1</v>
      </c>
      <c r="BW53" s="661">
        <v>2</v>
      </c>
      <c r="BX53" s="661">
        <v>3</v>
      </c>
      <c r="BY53" s="661">
        <v>4</v>
      </c>
      <c r="BZ53" s="661">
        <v>5</v>
      </c>
      <c r="CA53" s="661">
        <v>6</v>
      </c>
      <c r="CB53" s="661">
        <v>7</v>
      </c>
      <c r="CC53" s="661">
        <v>8</v>
      </c>
      <c r="CD53" s="661">
        <v>9</v>
      </c>
      <c r="CE53" s="661">
        <v>10</v>
      </c>
      <c r="CF53" s="661">
        <v>11</v>
      </c>
      <c r="CG53" s="661">
        <v>12</v>
      </c>
      <c r="CH53" s="661">
        <v>13</v>
      </c>
      <c r="CI53" s="661">
        <v>14</v>
      </c>
      <c r="CJ53" s="661">
        <v>15</v>
      </c>
      <c r="CK53" s="661">
        <v>16</v>
      </c>
      <c r="CL53" s="661">
        <v>17</v>
      </c>
      <c r="CM53" s="661">
        <v>18</v>
      </c>
      <c r="CN53" s="661">
        <v>19</v>
      </c>
      <c r="CO53" s="661">
        <v>20</v>
      </c>
      <c r="CP53" s="661">
        <v>21</v>
      </c>
      <c r="CQ53" s="661">
        <v>22</v>
      </c>
      <c r="CR53" s="661">
        <v>23</v>
      </c>
      <c r="CS53" s="661">
        <v>24</v>
      </c>
      <c r="CT53" s="661">
        <v>25</v>
      </c>
      <c r="CU53" s="661">
        <v>26</v>
      </c>
      <c r="CV53" s="661">
        <v>27</v>
      </c>
      <c r="CW53" s="661">
        <v>28</v>
      </c>
      <c r="CX53" s="661">
        <v>29</v>
      </c>
      <c r="CY53" s="661">
        <v>30</v>
      </c>
      <c r="CZ53" s="661"/>
      <c r="DB53" s="1208"/>
      <c r="DC53" s="1009"/>
      <c r="DD53" s="1010"/>
      <c r="DE53" s="661">
        <v>1</v>
      </c>
      <c r="DF53" s="661">
        <v>2</v>
      </c>
      <c r="DG53" s="661">
        <v>3</v>
      </c>
      <c r="DH53" s="661">
        <v>4</v>
      </c>
      <c r="DI53" s="661">
        <v>5</v>
      </c>
      <c r="DJ53" s="661">
        <v>6</v>
      </c>
      <c r="DK53" s="661">
        <v>7</v>
      </c>
      <c r="DL53" s="661">
        <v>8</v>
      </c>
      <c r="DM53" s="661">
        <v>9</v>
      </c>
      <c r="DN53" s="661">
        <v>10</v>
      </c>
      <c r="DO53" s="661">
        <v>11</v>
      </c>
      <c r="DP53" s="661">
        <v>12</v>
      </c>
      <c r="DQ53" s="661">
        <v>13</v>
      </c>
      <c r="DR53" s="661">
        <v>14</v>
      </c>
      <c r="DS53" s="661">
        <v>15</v>
      </c>
      <c r="DT53" s="661">
        <v>16</v>
      </c>
      <c r="DU53" s="661">
        <v>17</v>
      </c>
      <c r="DV53" s="661">
        <v>18</v>
      </c>
      <c r="DW53" s="661">
        <v>19</v>
      </c>
      <c r="DX53" s="661">
        <v>20</v>
      </c>
      <c r="DY53" s="661">
        <v>21</v>
      </c>
      <c r="DZ53" s="661">
        <v>22</v>
      </c>
      <c r="EA53" s="661">
        <v>23</v>
      </c>
      <c r="EB53" s="661">
        <v>24</v>
      </c>
      <c r="EC53" s="661">
        <v>25</v>
      </c>
      <c r="ED53" s="661">
        <v>26</v>
      </c>
      <c r="EE53" s="661">
        <v>27</v>
      </c>
      <c r="EF53" s="661">
        <v>28</v>
      </c>
      <c r="EG53" s="661">
        <v>29</v>
      </c>
      <c r="EH53" s="661">
        <v>30</v>
      </c>
      <c r="EI53" s="661"/>
      <c r="EK53" s="1208"/>
      <c r="EL53" s="1009"/>
      <c r="EM53" s="1010"/>
      <c r="EN53" s="661">
        <v>1</v>
      </c>
      <c r="EO53" s="661">
        <v>2</v>
      </c>
      <c r="EP53" s="661">
        <v>3</v>
      </c>
      <c r="EQ53" s="661">
        <v>4</v>
      </c>
      <c r="ER53" s="661">
        <v>5</v>
      </c>
      <c r="ES53" s="661">
        <v>6</v>
      </c>
      <c r="ET53" s="661">
        <v>7</v>
      </c>
      <c r="EU53" s="661">
        <v>8</v>
      </c>
      <c r="EV53" s="661">
        <v>9</v>
      </c>
      <c r="EW53" s="661">
        <v>10</v>
      </c>
      <c r="EX53" s="661">
        <v>11</v>
      </c>
      <c r="EY53" s="661">
        <v>12</v>
      </c>
      <c r="EZ53" s="661">
        <v>13</v>
      </c>
      <c r="FA53" s="661">
        <v>14</v>
      </c>
      <c r="FB53" s="661">
        <v>15</v>
      </c>
      <c r="FC53" s="661">
        <v>16</v>
      </c>
      <c r="FD53" s="661">
        <v>17</v>
      </c>
      <c r="FE53" s="661">
        <v>18</v>
      </c>
      <c r="FF53" s="661">
        <v>19</v>
      </c>
      <c r="FG53" s="661">
        <v>20</v>
      </c>
      <c r="FH53" s="661">
        <v>21</v>
      </c>
      <c r="FI53" s="661">
        <v>22</v>
      </c>
      <c r="FJ53" s="661">
        <v>23</v>
      </c>
      <c r="FK53" s="661">
        <v>24</v>
      </c>
      <c r="FL53" s="661">
        <v>25</v>
      </c>
      <c r="FM53" s="661">
        <v>26</v>
      </c>
      <c r="FN53" s="661">
        <v>27</v>
      </c>
      <c r="FO53" s="661">
        <v>28</v>
      </c>
      <c r="FP53" s="661">
        <v>29</v>
      </c>
      <c r="FQ53" s="661">
        <v>30</v>
      </c>
      <c r="FR53" s="661"/>
      <c r="FT53" s="1208"/>
      <c r="FU53" s="1009"/>
      <c r="FV53" s="1010"/>
      <c r="FW53" s="661">
        <v>1</v>
      </c>
      <c r="FX53" s="661">
        <v>2</v>
      </c>
      <c r="FY53" s="661">
        <v>3</v>
      </c>
      <c r="FZ53" s="661">
        <v>4</v>
      </c>
      <c r="GA53" s="661">
        <v>5</v>
      </c>
      <c r="GB53" s="661">
        <v>6</v>
      </c>
      <c r="GC53" s="661">
        <v>7</v>
      </c>
      <c r="GD53" s="661">
        <v>8</v>
      </c>
      <c r="GE53" s="661">
        <v>9</v>
      </c>
      <c r="GF53" s="661">
        <v>10</v>
      </c>
      <c r="GG53" s="661">
        <v>11</v>
      </c>
      <c r="GH53" s="661">
        <v>12</v>
      </c>
      <c r="GI53" s="661">
        <v>13</v>
      </c>
      <c r="GJ53" s="661">
        <v>14</v>
      </c>
      <c r="GK53" s="661">
        <v>15</v>
      </c>
      <c r="GL53" s="661">
        <v>16</v>
      </c>
      <c r="GM53" s="661">
        <v>17</v>
      </c>
      <c r="GN53" s="661">
        <v>18</v>
      </c>
      <c r="GO53" s="661">
        <v>19</v>
      </c>
      <c r="GP53" s="661">
        <v>20</v>
      </c>
      <c r="GQ53" s="661">
        <v>21</v>
      </c>
      <c r="GR53" s="661">
        <v>22</v>
      </c>
      <c r="GS53" s="661">
        <v>23</v>
      </c>
      <c r="GT53" s="661">
        <v>24</v>
      </c>
      <c r="GU53" s="661">
        <v>25</v>
      </c>
      <c r="GV53" s="661">
        <v>26</v>
      </c>
      <c r="GW53" s="661">
        <v>27</v>
      </c>
      <c r="GX53" s="661">
        <v>28</v>
      </c>
      <c r="GY53" s="661">
        <v>29</v>
      </c>
      <c r="GZ53" s="661">
        <v>30</v>
      </c>
      <c r="HA53" s="661"/>
      <c r="HC53" s="1208"/>
      <c r="HD53" s="1009"/>
      <c r="HE53" s="1010"/>
      <c r="HF53" s="661">
        <v>1</v>
      </c>
      <c r="HG53" s="661">
        <v>2</v>
      </c>
      <c r="HH53" s="661">
        <v>3</v>
      </c>
      <c r="HI53" s="661">
        <v>4</v>
      </c>
      <c r="HJ53" s="661">
        <v>5</v>
      </c>
      <c r="HK53" s="661">
        <v>6</v>
      </c>
      <c r="HL53" s="661">
        <v>7</v>
      </c>
      <c r="HM53" s="661">
        <v>8</v>
      </c>
      <c r="HN53" s="661">
        <v>9</v>
      </c>
      <c r="HO53" s="661">
        <v>10</v>
      </c>
      <c r="HP53" s="661">
        <v>11</v>
      </c>
      <c r="HQ53" s="661">
        <v>12</v>
      </c>
      <c r="HR53" s="661">
        <v>13</v>
      </c>
      <c r="HS53" s="661">
        <v>14</v>
      </c>
      <c r="HT53" s="661">
        <v>15</v>
      </c>
      <c r="HU53" s="661">
        <v>16</v>
      </c>
      <c r="HV53" s="661">
        <v>17</v>
      </c>
      <c r="HW53" s="661">
        <v>18</v>
      </c>
      <c r="HX53" s="661">
        <v>19</v>
      </c>
      <c r="HY53" s="661">
        <v>20</v>
      </c>
      <c r="HZ53" s="661">
        <v>21</v>
      </c>
      <c r="IA53" s="661">
        <v>22</v>
      </c>
      <c r="IB53" s="661">
        <v>23</v>
      </c>
      <c r="IC53" s="661">
        <v>24</v>
      </c>
      <c r="ID53" s="661">
        <v>25</v>
      </c>
      <c r="IE53" s="661">
        <v>26</v>
      </c>
      <c r="IF53" s="661">
        <v>27</v>
      </c>
      <c r="IG53" s="661">
        <v>28</v>
      </c>
      <c r="IH53" s="661">
        <v>29</v>
      </c>
      <c r="II53" s="661">
        <v>30</v>
      </c>
      <c r="IJ53" s="661"/>
    </row>
    <row r="54" spans="1:244" ht="15.75" customHeight="1">
      <c r="A54" s="1208" t="s">
        <v>521</v>
      </c>
      <c r="B54" s="1009"/>
      <c r="C54" s="1010"/>
      <c r="D54" s="661">
        <v>16.463999999999999</v>
      </c>
      <c r="E54" s="661">
        <v>24.763000000000002</v>
      </c>
      <c r="F54" s="661">
        <v>25.757000000000001</v>
      </c>
      <c r="G54" s="661">
        <v>22.872</v>
      </c>
      <c r="H54" s="661">
        <v>25.364000000000001</v>
      </c>
      <c r="I54" s="661">
        <v>25.527000000000001</v>
      </c>
      <c r="J54" s="661">
        <v>23.172999999999998</v>
      </c>
      <c r="K54" s="661">
        <v>27.782</v>
      </c>
      <c r="L54" s="661">
        <v>25.914999999999999</v>
      </c>
      <c r="M54" s="661">
        <v>25.986999999999998</v>
      </c>
      <c r="N54" s="661">
        <v>31.6</v>
      </c>
      <c r="O54" s="661">
        <v>22.074000000000002</v>
      </c>
      <c r="P54" s="661">
        <v>26.933</v>
      </c>
      <c r="Q54" s="661">
        <v>25.303000000000001</v>
      </c>
      <c r="R54" s="661">
        <v>25.428999999999998</v>
      </c>
      <c r="S54" s="661">
        <v>21.06</v>
      </c>
      <c r="T54" s="661">
        <v>22.1</v>
      </c>
      <c r="U54" s="661">
        <v>25.364000000000001</v>
      </c>
      <c r="V54" s="661">
        <v>24.864000000000001</v>
      </c>
      <c r="W54" s="661">
        <v>26.460999999999999</v>
      </c>
      <c r="X54" s="661">
        <v>48.619</v>
      </c>
      <c r="Y54" s="661">
        <v>28.942</v>
      </c>
      <c r="Z54" s="661">
        <v>23.901</v>
      </c>
      <c r="AA54" s="661">
        <v>26.87</v>
      </c>
      <c r="AB54" s="661">
        <v>22.456</v>
      </c>
      <c r="AC54" s="661">
        <v>26.884</v>
      </c>
      <c r="AD54" s="661">
        <v>28.116</v>
      </c>
      <c r="AE54" s="661">
        <v>25.155999999999999</v>
      </c>
      <c r="AF54" s="661">
        <v>31.068999999999999</v>
      </c>
      <c r="AG54" s="661">
        <v>27.081</v>
      </c>
      <c r="AH54" s="661">
        <f>AVERAGE(D54:AG54)</f>
        <v>26.129533333333328</v>
      </c>
      <c r="AJ54" s="1208" t="s">
        <v>521</v>
      </c>
      <c r="AK54" s="1009"/>
      <c r="AL54" s="1010"/>
      <c r="AM54" s="661">
        <v>28.507000000000001</v>
      </c>
      <c r="AN54" s="661">
        <v>27.524000000000001</v>
      </c>
      <c r="AO54" s="661">
        <v>28.811</v>
      </c>
      <c r="AP54" s="661">
        <v>21.359000000000002</v>
      </c>
      <c r="AQ54" s="661">
        <v>25.67</v>
      </c>
      <c r="AR54" s="661">
        <v>29.013000000000002</v>
      </c>
      <c r="AS54" s="661">
        <v>25.373000000000001</v>
      </c>
      <c r="AT54" s="661">
        <v>34.713000000000001</v>
      </c>
      <c r="AU54" s="661">
        <v>21.895</v>
      </c>
      <c r="AV54" s="661">
        <v>31.344999999999999</v>
      </c>
      <c r="AW54" s="661">
        <v>27.702999999999999</v>
      </c>
      <c r="AX54" s="661">
        <v>39.277000000000001</v>
      </c>
      <c r="AY54" s="661">
        <v>28.24</v>
      </c>
      <c r="AZ54" s="661">
        <v>28.036999999999999</v>
      </c>
      <c r="BA54" s="661">
        <v>34.405000000000001</v>
      </c>
      <c r="BB54" s="661">
        <v>24.202999999999999</v>
      </c>
      <c r="BC54" s="661">
        <v>25.292000000000002</v>
      </c>
      <c r="BD54" s="661">
        <v>25.975999999999999</v>
      </c>
      <c r="BE54" s="661">
        <v>38.17</v>
      </c>
      <c r="BF54" s="661">
        <v>27.251000000000001</v>
      </c>
      <c r="BG54" s="661">
        <v>28.75</v>
      </c>
      <c r="BH54" s="661">
        <v>34.804000000000002</v>
      </c>
      <c r="BI54" s="661">
        <v>27.308</v>
      </c>
      <c r="BJ54" s="661">
        <v>25.835000000000001</v>
      </c>
      <c r="BK54" s="661">
        <v>26.327000000000002</v>
      </c>
      <c r="BL54" s="661">
        <v>27.701000000000001</v>
      </c>
      <c r="BM54" s="661">
        <v>22.901</v>
      </c>
      <c r="BN54" s="661">
        <v>30.332000000000001</v>
      </c>
      <c r="BO54" s="661">
        <v>26.611999999999998</v>
      </c>
      <c r="BP54" s="661">
        <v>19.106000000000002</v>
      </c>
      <c r="BQ54" s="661">
        <f>AVERAGE(AM54:BP54)</f>
        <v>28.081333333333326</v>
      </c>
      <c r="BS54" s="1208" t="s">
        <v>521</v>
      </c>
      <c r="BT54" s="1009"/>
      <c r="BU54" s="1010"/>
      <c r="BV54" s="661"/>
      <c r="BW54" s="661"/>
      <c r="BX54" s="661"/>
      <c r="BY54" s="661"/>
      <c r="BZ54" s="661"/>
      <c r="CA54" s="661"/>
      <c r="CB54" s="661"/>
      <c r="CC54" s="661"/>
      <c r="CD54" s="661"/>
      <c r="CE54" s="661"/>
      <c r="CF54" s="661"/>
      <c r="CG54" s="661"/>
      <c r="CH54" s="661"/>
      <c r="CI54" s="661"/>
      <c r="CJ54" s="661"/>
      <c r="CK54" s="661"/>
      <c r="CL54" s="661"/>
      <c r="CM54" s="661"/>
      <c r="CN54" s="661"/>
      <c r="CO54" s="661"/>
      <c r="CP54" s="661"/>
      <c r="CQ54" s="661"/>
      <c r="CR54" s="661"/>
      <c r="CS54" s="661"/>
      <c r="CT54" s="661"/>
      <c r="CU54" s="661"/>
      <c r="CV54" s="661"/>
      <c r="CW54" s="661"/>
      <c r="CX54" s="661"/>
      <c r="CY54" s="661"/>
      <c r="CZ54" s="661" t="e">
        <f>AVERAGE(BV54:CY54)</f>
        <v>#DIV/0!</v>
      </c>
      <c r="DB54" s="1208" t="s">
        <v>521</v>
      </c>
      <c r="DC54" s="1009"/>
      <c r="DD54" s="1010"/>
      <c r="DE54" s="661"/>
      <c r="DF54" s="661"/>
      <c r="DG54" s="661"/>
      <c r="DH54" s="661"/>
      <c r="DI54" s="661"/>
      <c r="DJ54" s="661"/>
      <c r="DK54" s="661"/>
      <c r="DL54" s="661"/>
      <c r="DM54" s="661"/>
      <c r="DN54" s="661"/>
      <c r="DO54" s="661"/>
      <c r="DP54" s="661"/>
      <c r="DQ54" s="661"/>
      <c r="DR54" s="661"/>
      <c r="DS54" s="661"/>
      <c r="DT54" s="661"/>
      <c r="DU54" s="661"/>
      <c r="DV54" s="661"/>
      <c r="DW54" s="661"/>
      <c r="DX54" s="661"/>
      <c r="DY54" s="661"/>
      <c r="DZ54" s="661"/>
      <c r="EA54" s="661"/>
      <c r="EB54" s="661"/>
      <c r="EC54" s="661"/>
      <c r="ED54" s="661"/>
      <c r="EE54" s="661"/>
      <c r="EF54" s="661"/>
      <c r="EG54" s="661"/>
      <c r="EH54" s="661"/>
      <c r="EI54" s="661" t="e">
        <f>AVERAGE(DE54:EH54)</f>
        <v>#DIV/0!</v>
      </c>
      <c r="EK54" s="1208" t="s">
        <v>521</v>
      </c>
      <c r="EL54" s="1009"/>
      <c r="EM54" s="1010"/>
      <c r="EN54" s="661"/>
      <c r="EO54" s="661"/>
      <c r="EP54" s="661"/>
      <c r="EQ54" s="661"/>
      <c r="ER54" s="661"/>
      <c r="ES54" s="661"/>
      <c r="ET54" s="661"/>
      <c r="EU54" s="661"/>
      <c r="EV54" s="661"/>
      <c r="EW54" s="661"/>
      <c r="EX54" s="661"/>
      <c r="EY54" s="661"/>
      <c r="EZ54" s="661"/>
      <c r="FA54" s="661"/>
      <c r="FB54" s="661"/>
      <c r="FC54" s="661"/>
      <c r="FD54" s="661"/>
      <c r="FE54" s="661"/>
      <c r="FF54" s="661"/>
      <c r="FG54" s="661"/>
      <c r="FH54" s="661"/>
      <c r="FI54" s="661"/>
      <c r="FJ54" s="661"/>
      <c r="FK54" s="661"/>
      <c r="FL54" s="661"/>
      <c r="FM54" s="661"/>
      <c r="FN54" s="661"/>
      <c r="FO54" s="661"/>
      <c r="FP54" s="661"/>
      <c r="FQ54" s="661"/>
      <c r="FR54" s="661" t="e">
        <f>AVERAGE(EN54:FQ54)</f>
        <v>#DIV/0!</v>
      </c>
      <c r="FT54" s="1208" t="s">
        <v>521</v>
      </c>
      <c r="FU54" s="1009"/>
      <c r="FV54" s="1010"/>
      <c r="FW54" s="661"/>
      <c r="FX54" s="661"/>
      <c r="FY54" s="661"/>
      <c r="FZ54" s="661"/>
      <c r="GA54" s="661"/>
      <c r="GB54" s="661"/>
      <c r="GC54" s="661"/>
      <c r="GD54" s="661"/>
      <c r="GE54" s="661"/>
      <c r="GF54" s="661"/>
      <c r="GG54" s="661"/>
      <c r="GH54" s="661"/>
      <c r="GI54" s="661"/>
      <c r="GJ54" s="661"/>
      <c r="GK54" s="661"/>
      <c r="GL54" s="661"/>
      <c r="GM54" s="661"/>
      <c r="GN54" s="661"/>
      <c r="GO54" s="661"/>
      <c r="GP54" s="661"/>
      <c r="GQ54" s="661"/>
      <c r="GR54" s="661"/>
      <c r="GS54" s="661"/>
      <c r="GT54" s="661"/>
      <c r="GU54" s="661"/>
      <c r="GV54" s="661"/>
      <c r="GW54" s="661"/>
      <c r="GX54" s="661"/>
      <c r="GY54" s="661"/>
      <c r="GZ54" s="661"/>
      <c r="HA54" s="661" t="e">
        <f>AVERAGE(FW54:GZ54)</f>
        <v>#DIV/0!</v>
      </c>
      <c r="HC54" s="1208" t="s">
        <v>521</v>
      </c>
      <c r="HD54" s="1009"/>
      <c r="HE54" s="1010"/>
      <c r="HF54" s="661"/>
      <c r="HG54" s="661"/>
      <c r="HH54" s="661"/>
      <c r="HI54" s="661"/>
      <c r="HJ54" s="661"/>
      <c r="HK54" s="661"/>
      <c r="HL54" s="661"/>
      <c r="HM54" s="661"/>
      <c r="HN54" s="661"/>
      <c r="HO54" s="661"/>
      <c r="HP54" s="661"/>
      <c r="HQ54" s="661"/>
      <c r="HR54" s="661"/>
      <c r="HS54" s="661"/>
      <c r="HT54" s="661"/>
      <c r="HU54" s="661"/>
      <c r="HV54" s="661"/>
      <c r="HW54" s="661"/>
      <c r="HX54" s="661"/>
      <c r="HY54" s="661"/>
      <c r="HZ54" s="661"/>
      <c r="IA54" s="661"/>
      <c r="IB54" s="661"/>
      <c r="IC54" s="661"/>
      <c r="ID54" s="661"/>
      <c r="IE54" s="661"/>
      <c r="IF54" s="661"/>
      <c r="IG54" s="661"/>
      <c r="IH54" s="661"/>
      <c r="II54" s="661"/>
      <c r="IJ54" s="661" t="e">
        <f>AVERAGE(HF54:II54)</f>
        <v>#DIV/0!</v>
      </c>
    </row>
    <row r="55" spans="1:244" ht="15.75" customHeight="1">
      <c r="A55" s="1208" t="s">
        <v>522</v>
      </c>
      <c r="B55" s="1009"/>
      <c r="C55" s="1010"/>
      <c r="D55" s="661">
        <v>3.5179999999999998</v>
      </c>
      <c r="E55" s="661">
        <v>2.343</v>
      </c>
      <c r="F55" s="661">
        <v>2.8159999999999998</v>
      </c>
      <c r="G55" s="661">
        <v>4.899</v>
      </c>
      <c r="H55" s="661">
        <v>4.6609999999999996</v>
      </c>
      <c r="I55" s="661">
        <v>4.0140000000000002</v>
      </c>
      <c r="J55" s="661">
        <v>3.9350000000000001</v>
      </c>
      <c r="K55" s="661">
        <v>4.2060000000000004</v>
      </c>
      <c r="L55" s="661">
        <v>3.9449999999999998</v>
      </c>
      <c r="M55" s="661">
        <v>4.2309999999999999</v>
      </c>
      <c r="N55" s="661">
        <v>3.9710000000000001</v>
      </c>
      <c r="O55" s="661">
        <v>3.7080000000000002</v>
      </c>
      <c r="P55" s="661">
        <v>6.4189999999999996</v>
      </c>
      <c r="Q55" s="661">
        <v>3.4689999999999999</v>
      </c>
      <c r="R55" s="661">
        <v>3.8420000000000001</v>
      </c>
      <c r="S55" s="661">
        <v>4.2859999999999996</v>
      </c>
      <c r="T55" s="661">
        <v>4.2320000000000002</v>
      </c>
      <c r="U55" s="661">
        <v>2.927</v>
      </c>
      <c r="V55" s="661">
        <v>3.266</v>
      </c>
      <c r="W55" s="661">
        <v>3.306</v>
      </c>
      <c r="X55" s="661">
        <v>3.8279999999999998</v>
      </c>
      <c r="Y55" s="661">
        <v>3.3610000000000002</v>
      </c>
      <c r="Z55" s="661">
        <v>3.65</v>
      </c>
      <c r="AA55" s="661">
        <v>3.7850000000000001</v>
      </c>
      <c r="AB55" s="661">
        <v>3.1920000000000002</v>
      </c>
      <c r="AC55" s="661">
        <v>5.38</v>
      </c>
      <c r="AD55" s="661">
        <v>5.0439999999999996</v>
      </c>
      <c r="AE55" s="661">
        <v>4.2320000000000002</v>
      </c>
      <c r="AF55" s="661">
        <v>4.4180000000000001</v>
      </c>
      <c r="AG55" s="661">
        <v>4.4859999999999998</v>
      </c>
      <c r="AH55" s="661">
        <f>AVERAGE(D55:AG55)</f>
        <v>3.9790000000000001</v>
      </c>
      <c r="AJ55" s="1208" t="s">
        <v>522</v>
      </c>
      <c r="AK55" s="1009"/>
      <c r="AL55" s="1010"/>
      <c r="AM55" s="661">
        <v>5.1779999999999999</v>
      </c>
      <c r="AN55" s="661">
        <v>3.0129999999999999</v>
      </c>
      <c r="AO55" s="661">
        <v>5.3310000000000004</v>
      </c>
      <c r="AP55" s="661">
        <v>3.5259999999999998</v>
      </c>
      <c r="AQ55" s="661">
        <v>3.6429999999999998</v>
      </c>
      <c r="AR55" s="661">
        <v>3.6880000000000002</v>
      </c>
      <c r="AS55" s="661">
        <v>3.6709999999999998</v>
      </c>
      <c r="AT55" s="661">
        <v>3.8039999999999998</v>
      </c>
      <c r="AU55" s="661">
        <v>3.5459999999999998</v>
      </c>
      <c r="AV55" s="661">
        <v>3.8860000000000001</v>
      </c>
      <c r="AW55" s="668">
        <v>3.4780000000000002</v>
      </c>
      <c r="AX55" s="661">
        <v>4.4560000000000004</v>
      </c>
      <c r="AY55" s="661">
        <v>3.3069999999999999</v>
      </c>
      <c r="AZ55" s="661">
        <v>3.3460000000000001</v>
      </c>
      <c r="BA55" s="661">
        <v>4.8849999999999998</v>
      </c>
      <c r="BB55" s="661">
        <v>4.0119999999999996</v>
      </c>
      <c r="BC55" s="661">
        <v>3.226</v>
      </c>
      <c r="BD55" s="661">
        <v>3.1429999999999998</v>
      </c>
      <c r="BE55" s="661">
        <v>4.8529999999999998</v>
      </c>
      <c r="BF55" s="661">
        <v>3.617</v>
      </c>
      <c r="BG55" s="661">
        <v>3.8889999999999998</v>
      </c>
      <c r="BH55" s="661">
        <v>4.1550000000000002</v>
      </c>
      <c r="BI55" s="661">
        <v>3.085</v>
      </c>
      <c r="BJ55" s="661">
        <v>2.895</v>
      </c>
      <c r="BK55" s="661">
        <v>3.5289999999999999</v>
      </c>
      <c r="BL55" s="661">
        <v>4.048</v>
      </c>
      <c r="BM55" s="661">
        <v>3.2909999999999999</v>
      </c>
      <c r="BN55" s="661">
        <v>3.64</v>
      </c>
      <c r="BO55" s="661">
        <v>3.0880000000000001</v>
      </c>
      <c r="BP55" s="661">
        <v>3.137</v>
      </c>
      <c r="BQ55" s="661">
        <f>AVERAGE(AM55:BP55)</f>
        <v>3.7455333333333329</v>
      </c>
      <c r="BS55" s="1208" t="s">
        <v>522</v>
      </c>
      <c r="BT55" s="1009"/>
      <c r="BU55" s="1010"/>
      <c r="BV55" s="661"/>
      <c r="BW55" s="661"/>
      <c r="BX55" s="661"/>
      <c r="BY55" s="661"/>
      <c r="BZ55" s="661"/>
      <c r="CA55" s="661"/>
      <c r="CB55" s="661"/>
      <c r="CC55" s="661"/>
      <c r="CD55" s="661"/>
      <c r="CE55" s="661"/>
      <c r="CF55" s="661"/>
      <c r="CG55" s="661"/>
      <c r="CH55" s="661"/>
      <c r="CI55" s="661"/>
      <c r="CJ55" s="661"/>
      <c r="CK55" s="661"/>
      <c r="CL55" s="661"/>
      <c r="CM55" s="661"/>
      <c r="CN55" s="661"/>
      <c r="CO55" s="661"/>
      <c r="CP55" s="661"/>
      <c r="CQ55" s="661"/>
      <c r="CR55" s="661"/>
      <c r="CS55" s="661"/>
      <c r="CT55" s="661"/>
      <c r="CU55" s="661"/>
      <c r="CV55" s="661"/>
      <c r="CW55" s="661"/>
      <c r="CX55" s="661"/>
      <c r="CY55" s="661"/>
      <c r="CZ55" s="661" t="e">
        <f>AVERAGE(BV55:CY55)</f>
        <v>#DIV/0!</v>
      </c>
      <c r="DB55" s="1208" t="s">
        <v>522</v>
      </c>
      <c r="DC55" s="1009"/>
      <c r="DD55" s="1010"/>
      <c r="DE55" s="661"/>
      <c r="DF55" s="661"/>
      <c r="DG55" s="661"/>
      <c r="DH55" s="661"/>
      <c r="DI55" s="661"/>
      <c r="DJ55" s="661"/>
      <c r="DK55" s="661"/>
      <c r="DL55" s="661"/>
      <c r="DM55" s="661"/>
      <c r="DN55" s="661"/>
      <c r="DO55" s="661"/>
      <c r="DP55" s="661"/>
      <c r="DQ55" s="661"/>
      <c r="DR55" s="661"/>
      <c r="DS55" s="661"/>
      <c r="DT55" s="661"/>
      <c r="DU55" s="661"/>
      <c r="DV55" s="661"/>
      <c r="DW55" s="661"/>
      <c r="DX55" s="661"/>
      <c r="DY55" s="661"/>
      <c r="DZ55" s="661"/>
      <c r="EA55" s="661"/>
      <c r="EB55" s="661"/>
      <c r="EC55" s="661"/>
      <c r="ED55" s="661"/>
      <c r="EE55" s="661"/>
      <c r="EF55" s="661"/>
      <c r="EG55" s="661"/>
      <c r="EH55" s="661"/>
      <c r="EI55" s="661" t="e">
        <f>AVERAGE(DE55:EH55)</f>
        <v>#DIV/0!</v>
      </c>
      <c r="EK55" s="1208" t="s">
        <v>522</v>
      </c>
      <c r="EL55" s="1009"/>
      <c r="EM55" s="1010"/>
      <c r="EN55" s="661"/>
      <c r="EO55" s="661"/>
      <c r="EP55" s="661"/>
      <c r="EQ55" s="661"/>
      <c r="ER55" s="661"/>
      <c r="ES55" s="661"/>
      <c r="ET55" s="661"/>
      <c r="EU55" s="661"/>
      <c r="EV55" s="661"/>
      <c r="EW55" s="661"/>
      <c r="EX55" s="661"/>
      <c r="EY55" s="661"/>
      <c r="EZ55" s="661"/>
      <c r="FA55" s="661"/>
      <c r="FB55" s="661"/>
      <c r="FC55" s="661"/>
      <c r="FD55" s="661"/>
      <c r="FE55" s="661"/>
      <c r="FF55" s="661"/>
      <c r="FG55" s="661"/>
      <c r="FH55" s="661"/>
      <c r="FI55" s="661"/>
      <c r="FJ55" s="661"/>
      <c r="FK55" s="661"/>
      <c r="FL55" s="661"/>
      <c r="FM55" s="661"/>
      <c r="FN55" s="661"/>
      <c r="FO55" s="661"/>
      <c r="FP55" s="661"/>
      <c r="FQ55" s="661"/>
      <c r="FR55" s="661" t="e">
        <f>AVERAGE(EN55:FQ55)</f>
        <v>#DIV/0!</v>
      </c>
      <c r="FT55" s="1208" t="s">
        <v>522</v>
      </c>
      <c r="FU55" s="1009"/>
      <c r="FV55" s="1010"/>
      <c r="FW55" s="661"/>
      <c r="FX55" s="661"/>
      <c r="FY55" s="661"/>
      <c r="FZ55" s="661"/>
      <c r="GA55" s="661"/>
      <c r="GB55" s="661"/>
      <c r="GC55" s="661"/>
      <c r="GD55" s="661"/>
      <c r="GE55" s="661"/>
      <c r="GF55" s="661"/>
      <c r="GG55" s="661"/>
      <c r="GH55" s="661"/>
      <c r="GI55" s="661"/>
      <c r="GJ55" s="661"/>
      <c r="GK55" s="661"/>
      <c r="GL55" s="661"/>
      <c r="GM55" s="661"/>
      <c r="GN55" s="661"/>
      <c r="GO55" s="661"/>
      <c r="GP55" s="661"/>
      <c r="GQ55" s="661"/>
      <c r="GR55" s="661"/>
      <c r="GS55" s="661"/>
      <c r="GT55" s="661"/>
      <c r="GU55" s="661"/>
      <c r="GV55" s="661"/>
      <c r="GW55" s="661"/>
      <c r="GX55" s="661"/>
      <c r="GY55" s="661"/>
      <c r="GZ55" s="661"/>
      <c r="HA55" s="661" t="e">
        <f>AVERAGE(FW55:GZ55)</f>
        <v>#DIV/0!</v>
      </c>
      <c r="HC55" s="1208" t="s">
        <v>522</v>
      </c>
      <c r="HD55" s="1009"/>
      <c r="HE55" s="1010"/>
      <c r="HF55" s="661"/>
      <c r="HG55" s="661"/>
      <c r="HH55" s="661"/>
      <c r="HI55" s="661"/>
      <c r="HJ55" s="661"/>
      <c r="HK55" s="661"/>
      <c r="HL55" s="661"/>
      <c r="HM55" s="661"/>
      <c r="HN55" s="661"/>
      <c r="HO55" s="661"/>
      <c r="HP55" s="661"/>
      <c r="HQ55" s="661"/>
      <c r="HR55" s="661"/>
      <c r="HS55" s="661"/>
      <c r="HT55" s="661"/>
      <c r="HU55" s="661"/>
      <c r="HV55" s="661"/>
      <c r="HW55" s="661"/>
      <c r="HX55" s="661"/>
      <c r="HY55" s="661"/>
      <c r="HZ55" s="661"/>
      <c r="IA55" s="661"/>
      <c r="IB55" s="661"/>
      <c r="IC55" s="661"/>
      <c r="ID55" s="661"/>
      <c r="IE55" s="661"/>
      <c r="IF55" s="661"/>
      <c r="IG55" s="661"/>
      <c r="IH55" s="661"/>
      <c r="II55" s="661"/>
      <c r="IJ55" s="661" t="e">
        <f>AVERAGE(HF55:II55)</f>
        <v>#DIV/0!</v>
      </c>
    </row>
    <row r="56" spans="1:244" ht="15.75" customHeight="1">
      <c r="A56" s="1208" t="s">
        <v>523</v>
      </c>
      <c r="B56" s="1009"/>
      <c r="C56" s="1010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1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J56" s="1208" t="s">
        <v>523</v>
      </c>
      <c r="AK56" s="1009"/>
      <c r="AL56" s="1010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8"/>
      <c r="AX56" s="661"/>
      <c r="AY56" s="661"/>
      <c r="AZ56" s="661"/>
      <c r="BA56" s="661"/>
      <c r="BB56" s="661"/>
      <c r="BC56" s="661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S56" s="1208" t="s">
        <v>523</v>
      </c>
      <c r="BT56" s="1009"/>
      <c r="BU56" s="1010"/>
      <c r="BV56" s="661"/>
      <c r="BW56" s="661"/>
      <c r="BX56" s="661"/>
      <c r="BY56" s="661"/>
      <c r="BZ56" s="661"/>
      <c r="CA56" s="661"/>
      <c r="CB56" s="661"/>
      <c r="CC56" s="661"/>
      <c r="CD56" s="661"/>
      <c r="CE56" s="661"/>
      <c r="CF56" s="661"/>
      <c r="CG56" s="661"/>
      <c r="CH56" s="661"/>
      <c r="CI56" s="661"/>
      <c r="CJ56" s="661"/>
      <c r="CK56" s="661"/>
      <c r="CL56" s="661"/>
      <c r="CM56" s="661"/>
      <c r="CN56" s="661"/>
      <c r="CO56" s="661"/>
      <c r="CP56" s="661"/>
      <c r="CQ56" s="661"/>
      <c r="CR56" s="661"/>
      <c r="CS56" s="661"/>
      <c r="CT56" s="661"/>
      <c r="CU56" s="661"/>
      <c r="CV56" s="661"/>
      <c r="CW56" s="661"/>
      <c r="CX56" s="661"/>
      <c r="CY56" s="661"/>
      <c r="CZ56" s="661"/>
      <c r="DB56" s="1208" t="s">
        <v>523</v>
      </c>
      <c r="DC56" s="1009"/>
      <c r="DD56" s="1010"/>
      <c r="DE56" s="661"/>
      <c r="DF56" s="661"/>
      <c r="DG56" s="661"/>
      <c r="DH56" s="661"/>
      <c r="DI56" s="661"/>
      <c r="DJ56" s="661"/>
      <c r="DK56" s="661"/>
      <c r="DL56" s="661"/>
      <c r="DM56" s="661"/>
      <c r="DN56" s="661"/>
      <c r="DO56" s="661"/>
      <c r="DP56" s="661"/>
      <c r="DQ56" s="661"/>
      <c r="DR56" s="661"/>
      <c r="DS56" s="661"/>
      <c r="DT56" s="661"/>
      <c r="DU56" s="661"/>
      <c r="DV56" s="661"/>
      <c r="DW56" s="661"/>
      <c r="DX56" s="661"/>
      <c r="DY56" s="661"/>
      <c r="DZ56" s="661"/>
      <c r="EA56" s="661"/>
      <c r="EB56" s="661"/>
      <c r="EC56" s="661"/>
      <c r="ED56" s="661"/>
      <c r="EE56" s="661"/>
      <c r="EF56" s="661"/>
      <c r="EG56" s="661"/>
      <c r="EH56" s="661"/>
      <c r="EI56" s="661"/>
      <c r="EK56" s="1208" t="s">
        <v>523</v>
      </c>
      <c r="EL56" s="1009"/>
      <c r="EM56" s="1010"/>
      <c r="EN56" s="661"/>
      <c r="EO56" s="661"/>
      <c r="EP56" s="661"/>
      <c r="EQ56" s="661"/>
      <c r="ER56" s="661"/>
      <c r="ES56" s="661"/>
      <c r="ET56" s="661"/>
      <c r="EU56" s="661"/>
      <c r="EV56" s="661"/>
      <c r="EW56" s="661"/>
      <c r="EX56" s="661"/>
      <c r="EY56" s="661"/>
      <c r="EZ56" s="661"/>
      <c r="FA56" s="661"/>
      <c r="FB56" s="661"/>
      <c r="FC56" s="661"/>
      <c r="FD56" s="661"/>
      <c r="FE56" s="661"/>
      <c r="FF56" s="661"/>
      <c r="FG56" s="661"/>
      <c r="FH56" s="661"/>
      <c r="FI56" s="661"/>
      <c r="FJ56" s="661"/>
      <c r="FK56" s="661"/>
      <c r="FL56" s="661"/>
      <c r="FM56" s="661"/>
      <c r="FN56" s="661"/>
      <c r="FO56" s="661"/>
      <c r="FP56" s="661"/>
      <c r="FQ56" s="661"/>
      <c r="FR56" s="661"/>
      <c r="FT56" s="1208" t="s">
        <v>523</v>
      </c>
      <c r="FU56" s="1009"/>
      <c r="FV56" s="1010"/>
      <c r="FW56" s="661"/>
      <c r="FX56" s="661"/>
      <c r="FY56" s="661"/>
      <c r="FZ56" s="661"/>
      <c r="GA56" s="661"/>
      <c r="GB56" s="661"/>
      <c r="GC56" s="661"/>
      <c r="GD56" s="661"/>
      <c r="GE56" s="661"/>
      <c r="GF56" s="661"/>
      <c r="GG56" s="661"/>
      <c r="GH56" s="661"/>
      <c r="GI56" s="661"/>
      <c r="GJ56" s="661"/>
      <c r="GK56" s="661"/>
      <c r="GL56" s="661"/>
      <c r="GM56" s="661"/>
      <c r="GN56" s="661"/>
      <c r="GO56" s="661"/>
      <c r="GP56" s="661"/>
      <c r="GQ56" s="661"/>
      <c r="GR56" s="661"/>
      <c r="GS56" s="661"/>
      <c r="GT56" s="661"/>
      <c r="GU56" s="661"/>
      <c r="GV56" s="661"/>
      <c r="GW56" s="661"/>
      <c r="GX56" s="661"/>
      <c r="GY56" s="661"/>
      <c r="GZ56" s="661"/>
      <c r="HA56" s="661"/>
      <c r="HC56" s="1208" t="s">
        <v>523</v>
      </c>
      <c r="HD56" s="1009"/>
      <c r="HE56" s="1010"/>
      <c r="HF56" s="661"/>
      <c r="HG56" s="661"/>
      <c r="HH56" s="661"/>
      <c r="HI56" s="661"/>
      <c r="HJ56" s="661"/>
      <c r="HK56" s="661"/>
      <c r="HL56" s="661"/>
      <c r="HM56" s="661"/>
      <c r="HN56" s="661"/>
      <c r="HO56" s="661"/>
      <c r="HP56" s="661"/>
      <c r="HQ56" s="661"/>
      <c r="HR56" s="661"/>
      <c r="HS56" s="661"/>
      <c r="HT56" s="661"/>
      <c r="HU56" s="661"/>
      <c r="HV56" s="661"/>
      <c r="HW56" s="661"/>
      <c r="HX56" s="661"/>
      <c r="HY56" s="661"/>
      <c r="HZ56" s="661"/>
      <c r="IA56" s="661"/>
      <c r="IB56" s="661"/>
      <c r="IC56" s="661"/>
      <c r="ID56" s="661"/>
      <c r="IE56" s="661"/>
      <c r="IF56" s="661"/>
      <c r="IG56" s="661"/>
      <c r="IH56" s="661"/>
      <c r="II56" s="661"/>
      <c r="IJ56" s="661"/>
    </row>
    <row r="57" spans="1:244" ht="15.75" customHeight="1">
      <c r="A57" s="1208" t="s">
        <v>526</v>
      </c>
      <c r="B57" s="1009"/>
      <c r="C57" s="1010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661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J57" s="1208" t="s">
        <v>526</v>
      </c>
      <c r="AK57" s="1009"/>
      <c r="AL57" s="1010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S57" s="1208" t="s">
        <v>526</v>
      </c>
      <c r="BT57" s="1009"/>
      <c r="BU57" s="1010"/>
      <c r="BV57" s="661"/>
      <c r="BW57" s="661"/>
      <c r="BX57" s="661"/>
      <c r="BY57" s="661"/>
      <c r="BZ57" s="661"/>
      <c r="CA57" s="661"/>
      <c r="CB57" s="661"/>
      <c r="CC57" s="661"/>
      <c r="CD57" s="661"/>
      <c r="CE57" s="661"/>
      <c r="CF57" s="661"/>
      <c r="CG57" s="661"/>
      <c r="CH57" s="661"/>
      <c r="CI57" s="661"/>
      <c r="CJ57" s="661"/>
      <c r="CK57" s="661"/>
      <c r="CL57" s="661"/>
      <c r="CM57" s="661"/>
      <c r="CN57" s="661"/>
      <c r="CO57" s="661"/>
      <c r="CP57" s="661"/>
      <c r="CQ57" s="661"/>
      <c r="CR57" s="661"/>
      <c r="CS57" s="661"/>
      <c r="CT57" s="661"/>
      <c r="CU57" s="661"/>
      <c r="CV57" s="661"/>
      <c r="CW57" s="661"/>
      <c r="CX57" s="661"/>
      <c r="CY57" s="661"/>
      <c r="CZ57" s="661"/>
      <c r="DB57" s="1208" t="s">
        <v>526</v>
      </c>
      <c r="DC57" s="1009"/>
      <c r="DD57" s="1010"/>
      <c r="DE57" s="661"/>
      <c r="DF57" s="661"/>
      <c r="DG57" s="661"/>
      <c r="DH57" s="661"/>
      <c r="DI57" s="661"/>
      <c r="DJ57" s="661"/>
      <c r="DK57" s="661"/>
      <c r="DL57" s="661"/>
      <c r="DM57" s="661"/>
      <c r="DN57" s="661"/>
      <c r="DO57" s="661"/>
      <c r="DP57" s="661"/>
      <c r="DQ57" s="661"/>
      <c r="DR57" s="661"/>
      <c r="DS57" s="661"/>
      <c r="DT57" s="661"/>
      <c r="DU57" s="661"/>
      <c r="DV57" s="661"/>
      <c r="DW57" s="661"/>
      <c r="DX57" s="661"/>
      <c r="DY57" s="661"/>
      <c r="DZ57" s="661"/>
      <c r="EA57" s="661"/>
      <c r="EB57" s="661"/>
      <c r="EC57" s="661"/>
      <c r="ED57" s="661"/>
      <c r="EE57" s="661"/>
      <c r="EF57" s="661"/>
      <c r="EG57" s="661"/>
      <c r="EH57" s="661"/>
      <c r="EI57" s="661"/>
      <c r="EK57" s="1208" t="s">
        <v>526</v>
      </c>
      <c r="EL57" s="1009"/>
      <c r="EM57" s="1010"/>
      <c r="EN57" s="661"/>
      <c r="EO57" s="661"/>
      <c r="EP57" s="661"/>
      <c r="EQ57" s="661"/>
      <c r="ER57" s="661"/>
      <c r="ES57" s="661"/>
      <c r="ET57" s="661"/>
      <c r="EU57" s="661"/>
      <c r="EV57" s="661"/>
      <c r="EW57" s="661"/>
      <c r="EX57" s="661"/>
      <c r="EY57" s="661"/>
      <c r="EZ57" s="661"/>
      <c r="FA57" s="661"/>
      <c r="FB57" s="661"/>
      <c r="FC57" s="661"/>
      <c r="FD57" s="661"/>
      <c r="FE57" s="661"/>
      <c r="FF57" s="661"/>
      <c r="FG57" s="661"/>
      <c r="FH57" s="661"/>
      <c r="FI57" s="661"/>
      <c r="FJ57" s="661"/>
      <c r="FK57" s="661"/>
      <c r="FL57" s="661"/>
      <c r="FM57" s="661"/>
      <c r="FN57" s="661"/>
      <c r="FO57" s="661"/>
      <c r="FP57" s="661"/>
      <c r="FQ57" s="661"/>
      <c r="FR57" s="661"/>
      <c r="FT57" s="1208" t="s">
        <v>526</v>
      </c>
      <c r="FU57" s="1009"/>
      <c r="FV57" s="1010"/>
      <c r="FW57" s="661"/>
      <c r="FX57" s="661"/>
      <c r="FY57" s="661"/>
      <c r="FZ57" s="661"/>
      <c r="GA57" s="661"/>
      <c r="GB57" s="661"/>
      <c r="GC57" s="661"/>
      <c r="GD57" s="661"/>
      <c r="GE57" s="661"/>
      <c r="GF57" s="661"/>
      <c r="GG57" s="661"/>
      <c r="GH57" s="661"/>
      <c r="GI57" s="661"/>
      <c r="GJ57" s="661"/>
      <c r="GK57" s="661"/>
      <c r="GL57" s="661"/>
      <c r="GM57" s="661"/>
      <c r="GN57" s="661"/>
      <c r="GO57" s="661"/>
      <c r="GP57" s="661"/>
      <c r="GQ57" s="661"/>
      <c r="GR57" s="661"/>
      <c r="GS57" s="661"/>
      <c r="GT57" s="661"/>
      <c r="GU57" s="661"/>
      <c r="GV57" s="661"/>
      <c r="GW57" s="661"/>
      <c r="GX57" s="661"/>
      <c r="GY57" s="661"/>
      <c r="GZ57" s="661"/>
      <c r="HA57" s="661"/>
      <c r="HC57" s="1208" t="s">
        <v>526</v>
      </c>
      <c r="HD57" s="1009"/>
      <c r="HE57" s="1010"/>
      <c r="HF57" s="661"/>
      <c r="HG57" s="661"/>
      <c r="HH57" s="661"/>
      <c r="HI57" s="661"/>
      <c r="HJ57" s="661"/>
      <c r="HK57" s="661"/>
      <c r="HL57" s="661"/>
      <c r="HM57" s="661"/>
      <c r="HN57" s="661"/>
      <c r="HO57" s="661"/>
      <c r="HP57" s="661"/>
      <c r="HQ57" s="661"/>
      <c r="HR57" s="661"/>
      <c r="HS57" s="661"/>
      <c r="HT57" s="661"/>
      <c r="HU57" s="661"/>
      <c r="HV57" s="661"/>
      <c r="HW57" s="661"/>
      <c r="HX57" s="661"/>
      <c r="HY57" s="661"/>
      <c r="HZ57" s="661"/>
      <c r="IA57" s="661"/>
      <c r="IB57" s="661"/>
      <c r="IC57" s="661"/>
      <c r="ID57" s="661"/>
      <c r="IE57" s="661"/>
      <c r="IF57" s="661"/>
      <c r="IG57" s="661"/>
      <c r="IH57" s="661"/>
      <c r="II57" s="661"/>
      <c r="IJ57" s="661"/>
    </row>
    <row r="58" spans="1:244" ht="15.75" customHeight="1">
      <c r="A58" s="667"/>
      <c r="B58" s="667"/>
      <c r="C58" s="667"/>
      <c r="D58" s="667"/>
      <c r="E58" s="667"/>
      <c r="F58" s="667"/>
      <c r="G58" s="667"/>
      <c r="H58" s="667"/>
      <c r="I58" s="667"/>
      <c r="J58" s="667"/>
      <c r="K58" s="667"/>
      <c r="L58" s="667"/>
      <c r="M58" s="667"/>
      <c r="N58" s="667"/>
      <c r="O58" s="667"/>
      <c r="P58" s="667"/>
      <c r="Q58" s="667"/>
      <c r="R58" s="667"/>
      <c r="S58" s="667"/>
      <c r="T58" s="667"/>
      <c r="U58" s="667"/>
      <c r="V58" s="667"/>
      <c r="W58" s="667"/>
      <c r="X58" s="667"/>
      <c r="Y58" s="667"/>
      <c r="Z58" s="667"/>
      <c r="AA58" s="667"/>
      <c r="AB58" s="667"/>
      <c r="AC58" s="667"/>
      <c r="AD58" s="667"/>
      <c r="AE58" s="667"/>
      <c r="AF58" s="667"/>
      <c r="AG58" s="667"/>
      <c r="AH58" s="667"/>
      <c r="AJ58" s="667"/>
      <c r="AK58" s="667"/>
      <c r="AL58" s="667"/>
      <c r="AM58" s="667"/>
      <c r="AN58" s="667"/>
      <c r="AO58" s="667"/>
      <c r="AP58" s="667"/>
      <c r="AQ58" s="667"/>
      <c r="AR58" s="667"/>
      <c r="AS58" s="667"/>
      <c r="AT58" s="667"/>
      <c r="AU58" s="667"/>
      <c r="AV58" s="667"/>
      <c r="AW58" s="667"/>
      <c r="AX58" s="667"/>
      <c r="AY58" s="667"/>
      <c r="AZ58" s="667"/>
      <c r="BA58" s="667"/>
      <c r="BB58" s="667"/>
      <c r="BC58" s="667"/>
      <c r="BD58" s="667"/>
      <c r="BE58" s="667"/>
      <c r="BF58" s="667"/>
      <c r="BG58" s="667"/>
      <c r="BH58" s="667"/>
      <c r="BI58" s="667"/>
      <c r="BJ58" s="667"/>
      <c r="BK58" s="667"/>
      <c r="BL58" s="667"/>
      <c r="BM58" s="667"/>
      <c r="BN58" s="667"/>
      <c r="BO58" s="667"/>
      <c r="BP58" s="667"/>
      <c r="BQ58" s="667"/>
      <c r="BS58" s="667"/>
      <c r="BT58" s="667"/>
      <c r="BU58" s="667"/>
      <c r="BV58" s="667"/>
      <c r="BW58" s="667"/>
      <c r="BX58" s="667"/>
      <c r="BY58" s="667"/>
      <c r="BZ58" s="667"/>
      <c r="CA58" s="667"/>
      <c r="CB58" s="667"/>
      <c r="CC58" s="667"/>
      <c r="CD58" s="667"/>
      <c r="CE58" s="667"/>
      <c r="CF58" s="667"/>
      <c r="CG58" s="667"/>
      <c r="CH58" s="667"/>
      <c r="CI58" s="667"/>
      <c r="CJ58" s="667"/>
      <c r="CK58" s="667"/>
      <c r="CL58" s="667"/>
      <c r="CM58" s="667"/>
      <c r="CN58" s="667"/>
      <c r="CO58" s="667"/>
      <c r="CP58" s="667"/>
      <c r="CQ58" s="667"/>
      <c r="CR58" s="667"/>
      <c r="CS58" s="667"/>
      <c r="CT58" s="667"/>
      <c r="CU58" s="667"/>
      <c r="CV58" s="667"/>
      <c r="CW58" s="667"/>
      <c r="CX58" s="667"/>
      <c r="CY58" s="667"/>
      <c r="CZ58" s="667"/>
      <c r="DB58" s="667"/>
      <c r="DC58" s="667"/>
      <c r="DD58" s="667"/>
      <c r="DE58" s="667"/>
      <c r="DF58" s="667"/>
      <c r="DG58" s="667"/>
      <c r="DH58" s="667"/>
      <c r="DI58" s="667"/>
      <c r="DJ58" s="667"/>
      <c r="DK58" s="667"/>
      <c r="DL58" s="667"/>
      <c r="DM58" s="667"/>
      <c r="DN58" s="667"/>
      <c r="DO58" s="667"/>
      <c r="DP58" s="667"/>
      <c r="DQ58" s="667"/>
      <c r="DR58" s="667"/>
      <c r="DS58" s="667"/>
      <c r="DT58" s="667"/>
      <c r="DU58" s="667"/>
      <c r="DV58" s="667"/>
      <c r="DW58" s="667"/>
      <c r="DX58" s="667"/>
      <c r="DY58" s="667"/>
      <c r="DZ58" s="667"/>
      <c r="EA58" s="667"/>
      <c r="EB58" s="667"/>
      <c r="EC58" s="667"/>
      <c r="ED58" s="667"/>
      <c r="EE58" s="667"/>
      <c r="EF58" s="667"/>
      <c r="EG58" s="667"/>
      <c r="EH58" s="667"/>
      <c r="EI58" s="667"/>
      <c r="EK58" s="667"/>
      <c r="EL58" s="667"/>
      <c r="EM58" s="667"/>
      <c r="EN58" s="667"/>
      <c r="EO58" s="667"/>
      <c r="EP58" s="667"/>
      <c r="EQ58" s="667"/>
      <c r="ER58" s="667"/>
      <c r="ES58" s="667"/>
      <c r="ET58" s="667"/>
      <c r="EU58" s="667"/>
      <c r="EV58" s="667"/>
      <c r="EW58" s="667"/>
      <c r="EX58" s="667"/>
      <c r="EY58" s="667"/>
      <c r="EZ58" s="667"/>
      <c r="FA58" s="667"/>
      <c r="FB58" s="667"/>
      <c r="FC58" s="667"/>
      <c r="FD58" s="667"/>
      <c r="FE58" s="667"/>
      <c r="FF58" s="667"/>
      <c r="FG58" s="667"/>
      <c r="FH58" s="667"/>
      <c r="FI58" s="667"/>
      <c r="FJ58" s="667"/>
      <c r="FK58" s="667"/>
      <c r="FL58" s="667"/>
      <c r="FM58" s="667"/>
      <c r="FN58" s="667"/>
      <c r="FO58" s="667"/>
      <c r="FP58" s="667"/>
      <c r="FQ58" s="667"/>
      <c r="FR58" s="667"/>
      <c r="FT58" s="667"/>
      <c r="FU58" s="667"/>
      <c r="FV58" s="667"/>
      <c r="FW58" s="667"/>
      <c r="FX58" s="667"/>
      <c r="FY58" s="667"/>
      <c r="FZ58" s="667"/>
      <c r="GA58" s="667"/>
      <c r="GB58" s="667"/>
      <c r="GC58" s="667"/>
      <c r="GD58" s="667"/>
      <c r="GE58" s="667"/>
      <c r="GF58" s="667"/>
      <c r="GG58" s="667"/>
      <c r="GH58" s="667"/>
      <c r="GI58" s="667"/>
      <c r="GJ58" s="667"/>
      <c r="GK58" s="667"/>
      <c r="GL58" s="667"/>
      <c r="GM58" s="667"/>
      <c r="GN58" s="667"/>
      <c r="GO58" s="667"/>
      <c r="GP58" s="667"/>
      <c r="GQ58" s="667"/>
      <c r="GR58" s="667"/>
      <c r="GS58" s="667"/>
      <c r="GT58" s="667"/>
      <c r="GU58" s="667"/>
      <c r="GV58" s="667"/>
      <c r="GW58" s="667"/>
      <c r="GX58" s="667"/>
      <c r="GY58" s="667"/>
      <c r="GZ58" s="667"/>
      <c r="HA58" s="667"/>
      <c r="HC58" s="667"/>
      <c r="HD58" s="667"/>
      <c r="HE58" s="667"/>
      <c r="HF58" s="667"/>
      <c r="HG58" s="667"/>
      <c r="HH58" s="667"/>
      <c r="HI58" s="667"/>
      <c r="HJ58" s="667"/>
      <c r="HK58" s="667"/>
      <c r="HL58" s="667"/>
      <c r="HM58" s="667"/>
      <c r="HN58" s="667"/>
      <c r="HO58" s="667"/>
      <c r="HP58" s="667"/>
      <c r="HQ58" s="667"/>
      <c r="HR58" s="667"/>
      <c r="HS58" s="667"/>
      <c r="HT58" s="667"/>
      <c r="HU58" s="667"/>
      <c r="HV58" s="667"/>
      <c r="HW58" s="667"/>
      <c r="HX58" s="667"/>
      <c r="HY58" s="667"/>
      <c r="HZ58" s="667"/>
      <c r="IA58" s="667"/>
      <c r="IB58" s="667"/>
      <c r="IC58" s="667"/>
      <c r="ID58" s="667"/>
      <c r="IE58" s="667"/>
      <c r="IF58" s="667"/>
      <c r="IG58" s="667"/>
      <c r="IH58" s="667"/>
      <c r="II58" s="667"/>
      <c r="IJ58" s="667"/>
    </row>
    <row r="59" spans="1:244" ht="15.75" customHeight="1">
      <c r="A59" s="1224" t="s">
        <v>360</v>
      </c>
      <c r="B59" s="1009"/>
      <c r="C59" s="1010"/>
      <c r="D59" s="1223" t="s">
        <v>529</v>
      </c>
      <c r="E59" s="1009"/>
      <c r="F59" s="1009"/>
      <c r="G59" s="1009"/>
      <c r="H59" s="1009"/>
      <c r="I59" s="1009"/>
      <c r="J59" s="1009"/>
      <c r="K59" s="1009"/>
      <c r="L59" s="1009"/>
      <c r="M59" s="1009"/>
      <c r="N59" s="1009"/>
      <c r="O59" s="1009"/>
      <c r="P59" s="1009"/>
      <c r="Q59" s="1009"/>
      <c r="R59" s="1009"/>
      <c r="S59" s="1009"/>
      <c r="T59" s="1009"/>
      <c r="U59" s="1009"/>
      <c r="V59" s="1009"/>
      <c r="W59" s="1009"/>
      <c r="X59" s="1009"/>
      <c r="Y59" s="1009"/>
      <c r="Z59" s="1009"/>
      <c r="AA59" s="1009"/>
      <c r="AB59" s="1009"/>
      <c r="AC59" s="1009"/>
      <c r="AD59" s="1009"/>
      <c r="AE59" s="1009"/>
      <c r="AF59" s="1009"/>
      <c r="AG59" s="1010"/>
      <c r="AH59" s="663" t="s">
        <v>362</v>
      </c>
      <c r="AJ59" s="1224" t="s">
        <v>360</v>
      </c>
      <c r="AK59" s="1009"/>
      <c r="AL59" s="1010"/>
      <c r="AM59" s="1223" t="s">
        <v>529</v>
      </c>
      <c r="AN59" s="1009"/>
      <c r="AO59" s="1009"/>
      <c r="AP59" s="1009"/>
      <c r="AQ59" s="1009"/>
      <c r="AR59" s="1009"/>
      <c r="AS59" s="1009"/>
      <c r="AT59" s="1009"/>
      <c r="AU59" s="1009"/>
      <c r="AV59" s="1009"/>
      <c r="AW59" s="1009"/>
      <c r="AX59" s="1009"/>
      <c r="AY59" s="1009"/>
      <c r="AZ59" s="1009"/>
      <c r="BA59" s="1009"/>
      <c r="BB59" s="1009"/>
      <c r="BC59" s="1009"/>
      <c r="BD59" s="1009"/>
      <c r="BE59" s="1009"/>
      <c r="BF59" s="1009"/>
      <c r="BG59" s="1009"/>
      <c r="BH59" s="1009"/>
      <c r="BI59" s="1009"/>
      <c r="BJ59" s="1009"/>
      <c r="BK59" s="1009"/>
      <c r="BL59" s="1009"/>
      <c r="BM59" s="1009"/>
      <c r="BN59" s="1009"/>
      <c r="BO59" s="1009"/>
      <c r="BP59" s="1010"/>
      <c r="BQ59" s="663" t="s">
        <v>362</v>
      </c>
      <c r="BS59" s="1224" t="s">
        <v>360</v>
      </c>
      <c r="BT59" s="1009"/>
      <c r="BU59" s="1010"/>
      <c r="BV59" s="1223" t="s">
        <v>529</v>
      </c>
      <c r="BW59" s="1009"/>
      <c r="BX59" s="1009"/>
      <c r="BY59" s="1009"/>
      <c r="BZ59" s="1009"/>
      <c r="CA59" s="1009"/>
      <c r="CB59" s="1009"/>
      <c r="CC59" s="1009"/>
      <c r="CD59" s="1009"/>
      <c r="CE59" s="1009"/>
      <c r="CF59" s="1009"/>
      <c r="CG59" s="1009"/>
      <c r="CH59" s="1009"/>
      <c r="CI59" s="1009"/>
      <c r="CJ59" s="1009"/>
      <c r="CK59" s="1009"/>
      <c r="CL59" s="1009"/>
      <c r="CM59" s="1009"/>
      <c r="CN59" s="1009"/>
      <c r="CO59" s="1009"/>
      <c r="CP59" s="1009"/>
      <c r="CQ59" s="1009"/>
      <c r="CR59" s="1009"/>
      <c r="CS59" s="1009"/>
      <c r="CT59" s="1009"/>
      <c r="CU59" s="1009"/>
      <c r="CV59" s="1009"/>
      <c r="CW59" s="1009"/>
      <c r="CX59" s="1009"/>
      <c r="CY59" s="1010"/>
      <c r="CZ59" s="663" t="s">
        <v>362</v>
      </c>
      <c r="DB59" s="1224" t="s">
        <v>360</v>
      </c>
      <c r="DC59" s="1009"/>
      <c r="DD59" s="1010"/>
      <c r="DE59" s="1223" t="s">
        <v>529</v>
      </c>
      <c r="DF59" s="1009"/>
      <c r="DG59" s="1009"/>
      <c r="DH59" s="1009"/>
      <c r="DI59" s="1009"/>
      <c r="DJ59" s="1009"/>
      <c r="DK59" s="1009"/>
      <c r="DL59" s="1009"/>
      <c r="DM59" s="1009"/>
      <c r="DN59" s="1009"/>
      <c r="DO59" s="1009"/>
      <c r="DP59" s="1009"/>
      <c r="DQ59" s="1009"/>
      <c r="DR59" s="1009"/>
      <c r="DS59" s="1009"/>
      <c r="DT59" s="1009"/>
      <c r="DU59" s="1009"/>
      <c r="DV59" s="1009"/>
      <c r="DW59" s="1009"/>
      <c r="DX59" s="1009"/>
      <c r="DY59" s="1009"/>
      <c r="DZ59" s="1009"/>
      <c r="EA59" s="1009"/>
      <c r="EB59" s="1009"/>
      <c r="EC59" s="1009"/>
      <c r="ED59" s="1009"/>
      <c r="EE59" s="1009"/>
      <c r="EF59" s="1009"/>
      <c r="EG59" s="1009"/>
      <c r="EH59" s="1010"/>
      <c r="EI59" s="663" t="s">
        <v>362</v>
      </c>
      <c r="EK59" s="1224" t="s">
        <v>360</v>
      </c>
      <c r="EL59" s="1009"/>
      <c r="EM59" s="1010"/>
      <c r="EN59" s="1223" t="s">
        <v>529</v>
      </c>
      <c r="EO59" s="1009"/>
      <c r="EP59" s="1009"/>
      <c r="EQ59" s="1009"/>
      <c r="ER59" s="1009"/>
      <c r="ES59" s="1009"/>
      <c r="ET59" s="1009"/>
      <c r="EU59" s="1009"/>
      <c r="EV59" s="1009"/>
      <c r="EW59" s="1009"/>
      <c r="EX59" s="1009"/>
      <c r="EY59" s="1009"/>
      <c r="EZ59" s="1009"/>
      <c r="FA59" s="1009"/>
      <c r="FB59" s="1009"/>
      <c r="FC59" s="1009"/>
      <c r="FD59" s="1009"/>
      <c r="FE59" s="1009"/>
      <c r="FF59" s="1009"/>
      <c r="FG59" s="1009"/>
      <c r="FH59" s="1009"/>
      <c r="FI59" s="1009"/>
      <c r="FJ59" s="1009"/>
      <c r="FK59" s="1009"/>
      <c r="FL59" s="1009"/>
      <c r="FM59" s="1009"/>
      <c r="FN59" s="1009"/>
      <c r="FO59" s="1009"/>
      <c r="FP59" s="1009"/>
      <c r="FQ59" s="1010"/>
      <c r="FR59" s="663" t="s">
        <v>362</v>
      </c>
      <c r="FT59" s="1224" t="s">
        <v>360</v>
      </c>
      <c r="FU59" s="1009"/>
      <c r="FV59" s="1010"/>
      <c r="FW59" s="1223" t="s">
        <v>529</v>
      </c>
      <c r="FX59" s="1009"/>
      <c r="FY59" s="1009"/>
      <c r="FZ59" s="1009"/>
      <c r="GA59" s="1009"/>
      <c r="GB59" s="1009"/>
      <c r="GC59" s="1009"/>
      <c r="GD59" s="1009"/>
      <c r="GE59" s="1009"/>
      <c r="GF59" s="1009"/>
      <c r="GG59" s="1009"/>
      <c r="GH59" s="1009"/>
      <c r="GI59" s="1009"/>
      <c r="GJ59" s="1009"/>
      <c r="GK59" s="1009"/>
      <c r="GL59" s="1009"/>
      <c r="GM59" s="1009"/>
      <c r="GN59" s="1009"/>
      <c r="GO59" s="1009"/>
      <c r="GP59" s="1009"/>
      <c r="GQ59" s="1009"/>
      <c r="GR59" s="1009"/>
      <c r="GS59" s="1009"/>
      <c r="GT59" s="1009"/>
      <c r="GU59" s="1009"/>
      <c r="GV59" s="1009"/>
      <c r="GW59" s="1009"/>
      <c r="GX59" s="1009"/>
      <c r="GY59" s="1009"/>
      <c r="GZ59" s="1010"/>
      <c r="HA59" s="663" t="s">
        <v>362</v>
      </c>
      <c r="HC59" s="1224" t="s">
        <v>360</v>
      </c>
      <c r="HD59" s="1009"/>
      <c r="HE59" s="1010"/>
      <c r="HF59" s="1223" t="s">
        <v>529</v>
      </c>
      <c r="HG59" s="1009"/>
      <c r="HH59" s="1009"/>
      <c r="HI59" s="1009"/>
      <c r="HJ59" s="1009"/>
      <c r="HK59" s="1009"/>
      <c r="HL59" s="1009"/>
      <c r="HM59" s="1009"/>
      <c r="HN59" s="1009"/>
      <c r="HO59" s="1009"/>
      <c r="HP59" s="1009"/>
      <c r="HQ59" s="1009"/>
      <c r="HR59" s="1009"/>
      <c r="HS59" s="1009"/>
      <c r="HT59" s="1009"/>
      <c r="HU59" s="1009"/>
      <c r="HV59" s="1009"/>
      <c r="HW59" s="1009"/>
      <c r="HX59" s="1009"/>
      <c r="HY59" s="1009"/>
      <c r="HZ59" s="1009"/>
      <c r="IA59" s="1009"/>
      <c r="IB59" s="1009"/>
      <c r="IC59" s="1009"/>
      <c r="ID59" s="1009"/>
      <c r="IE59" s="1009"/>
      <c r="IF59" s="1009"/>
      <c r="IG59" s="1009"/>
      <c r="IH59" s="1009"/>
      <c r="II59" s="1010"/>
      <c r="IJ59" s="663" t="s">
        <v>362</v>
      </c>
    </row>
    <row r="60" spans="1:244" ht="15.75" customHeight="1">
      <c r="A60" s="1208"/>
      <c r="B60" s="1009"/>
      <c r="C60" s="1010"/>
      <c r="D60" s="661">
        <v>1</v>
      </c>
      <c r="E60" s="661">
        <v>2</v>
      </c>
      <c r="F60" s="661">
        <v>3</v>
      </c>
      <c r="G60" s="661">
        <v>4</v>
      </c>
      <c r="H60" s="661">
        <v>5</v>
      </c>
      <c r="I60" s="661">
        <v>6</v>
      </c>
      <c r="J60" s="661">
        <v>7</v>
      </c>
      <c r="K60" s="661">
        <v>8</v>
      </c>
      <c r="L60" s="661">
        <v>9</v>
      </c>
      <c r="M60" s="661">
        <v>10</v>
      </c>
      <c r="N60" s="661">
        <v>11</v>
      </c>
      <c r="O60" s="661">
        <v>12</v>
      </c>
      <c r="P60" s="661">
        <v>13</v>
      </c>
      <c r="Q60" s="661">
        <v>14</v>
      </c>
      <c r="R60" s="661">
        <v>15</v>
      </c>
      <c r="S60" s="661">
        <v>16</v>
      </c>
      <c r="T60" s="661">
        <v>17</v>
      </c>
      <c r="U60" s="661">
        <v>18</v>
      </c>
      <c r="V60" s="661">
        <v>19</v>
      </c>
      <c r="W60" s="661">
        <v>20</v>
      </c>
      <c r="X60" s="661">
        <v>21</v>
      </c>
      <c r="Y60" s="661">
        <v>22</v>
      </c>
      <c r="Z60" s="661">
        <v>23</v>
      </c>
      <c r="AA60" s="661">
        <v>24</v>
      </c>
      <c r="AB60" s="661">
        <v>25</v>
      </c>
      <c r="AC60" s="661">
        <v>26</v>
      </c>
      <c r="AD60" s="661">
        <v>27</v>
      </c>
      <c r="AE60" s="661">
        <v>28</v>
      </c>
      <c r="AF60" s="661">
        <v>29</v>
      </c>
      <c r="AG60" s="661">
        <v>30</v>
      </c>
      <c r="AH60" s="661"/>
      <c r="AJ60" s="1208"/>
      <c r="AK60" s="1009"/>
      <c r="AL60" s="1010"/>
      <c r="AM60" s="661">
        <v>1</v>
      </c>
      <c r="AN60" s="661">
        <v>2</v>
      </c>
      <c r="AO60" s="661">
        <v>3</v>
      </c>
      <c r="AP60" s="661">
        <v>4</v>
      </c>
      <c r="AQ60" s="661">
        <v>5</v>
      </c>
      <c r="AR60" s="661">
        <v>6</v>
      </c>
      <c r="AS60" s="661">
        <v>7</v>
      </c>
      <c r="AT60" s="661">
        <v>8</v>
      </c>
      <c r="AU60" s="661">
        <v>9</v>
      </c>
      <c r="AV60" s="661">
        <v>10</v>
      </c>
      <c r="AW60" s="661">
        <v>11</v>
      </c>
      <c r="AX60" s="661">
        <v>12</v>
      </c>
      <c r="AY60" s="661">
        <v>13</v>
      </c>
      <c r="AZ60" s="661">
        <v>14</v>
      </c>
      <c r="BA60" s="661">
        <v>15</v>
      </c>
      <c r="BB60" s="661">
        <v>16</v>
      </c>
      <c r="BC60" s="661">
        <v>17</v>
      </c>
      <c r="BD60" s="661">
        <v>18</v>
      </c>
      <c r="BE60" s="661">
        <v>19</v>
      </c>
      <c r="BF60" s="661">
        <v>20</v>
      </c>
      <c r="BG60" s="661">
        <v>21</v>
      </c>
      <c r="BH60" s="661">
        <v>22</v>
      </c>
      <c r="BI60" s="661">
        <v>23</v>
      </c>
      <c r="BJ60" s="661">
        <v>24</v>
      </c>
      <c r="BK60" s="661">
        <v>25</v>
      </c>
      <c r="BL60" s="661">
        <v>26</v>
      </c>
      <c r="BM60" s="661">
        <v>27</v>
      </c>
      <c r="BN60" s="661">
        <v>28</v>
      </c>
      <c r="BO60" s="661">
        <v>29</v>
      </c>
      <c r="BP60" s="661">
        <v>30</v>
      </c>
      <c r="BQ60" s="661"/>
      <c r="BS60" s="1208"/>
      <c r="BT60" s="1009"/>
      <c r="BU60" s="1010"/>
      <c r="BV60" s="661">
        <v>1</v>
      </c>
      <c r="BW60" s="661">
        <v>2</v>
      </c>
      <c r="BX60" s="661">
        <v>3</v>
      </c>
      <c r="BY60" s="661">
        <v>4</v>
      </c>
      <c r="BZ60" s="661">
        <v>5</v>
      </c>
      <c r="CA60" s="661">
        <v>6</v>
      </c>
      <c r="CB60" s="661">
        <v>7</v>
      </c>
      <c r="CC60" s="661">
        <v>8</v>
      </c>
      <c r="CD60" s="661">
        <v>9</v>
      </c>
      <c r="CE60" s="661">
        <v>10</v>
      </c>
      <c r="CF60" s="661">
        <v>11</v>
      </c>
      <c r="CG60" s="661">
        <v>12</v>
      </c>
      <c r="CH60" s="661">
        <v>13</v>
      </c>
      <c r="CI60" s="661">
        <v>14</v>
      </c>
      <c r="CJ60" s="661">
        <v>15</v>
      </c>
      <c r="CK60" s="661">
        <v>16</v>
      </c>
      <c r="CL60" s="661">
        <v>17</v>
      </c>
      <c r="CM60" s="661">
        <v>18</v>
      </c>
      <c r="CN60" s="661">
        <v>19</v>
      </c>
      <c r="CO60" s="661">
        <v>20</v>
      </c>
      <c r="CP60" s="661">
        <v>21</v>
      </c>
      <c r="CQ60" s="661">
        <v>22</v>
      </c>
      <c r="CR60" s="661">
        <v>23</v>
      </c>
      <c r="CS60" s="661">
        <v>24</v>
      </c>
      <c r="CT60" s="661">
        <v>25</v>
      </c>
      <c r="CU60" s="661">
        <v>26</v>
      </c>
      <c r="CV60" s="661">
        <v>27</v>
      </c>
      <c r="CW60" s="661">
        <v>28</v>
      </c>
      <c r="CX60" s="661">
        <v>29</v>
      </c>
      <c r="CY60" s="661">
        <v>30</v>
      </c>
      <c r="CZ60" s="661"/>
      <c r="DB60" s="1208"/>
      <c r="DC60" s="1009"/>
      <c r="DD60" s="1010"/>
      <c r="DE60" s="661">
        <v>1</v>
      </c>
      <c r="DF60" s="661">
        <v>2</v>
      </c>
      <c r="DG60" s="661">
        <v>3</v>
      </c>
      <c r="DH60" s="661">
        <v>4</v>
      </c>
      <c r="DI60" s="661">
        <v>5</v>
      </c>
      <c r="DJ60" s="661">
        <v>6</v>
      </c>
      <c r="DK60" s="661">
        <v>7</v>
      </c>
      <c r="DL60" s="661">
        <v>8</v>
      </c>
      <c r="DM60" s="661">
        <v>9</v>
      </c>
      <c r="DN60" s="661">
        <v>10</v>
      </c>
      <c r="DO60" s="661">
        <v>11</v>
      </c>
      <c r="DP60" s="661">
        <v>12</v>
      </c>
      <c r="DQ60" s="661">
        <v>13</v>
      </c>
      <c r="DR60" s="661">
        <v>14</v>
      </c>
      <c r="DS60" s="661">
        <v>15</v>
      </c>
      <c r="DT60" s="661">
        <v>16</v>
      </c>
      <c r="DU60" s="661">
        <v>17</v>
      </c>
      <c r="DV60" s="661">
        <v>18</v>
      </c>
      <c r="DW60" s="661">
        <v>19</v>
      </c>
      <c r="DX60" s="661">
        <v>20</v>
      </c>
      <c r="DY60" s="661">
        <v>21</v>
      </c>
      <c r="DZ60" s="661">
        <v>22</v>
      </c>
      <c r="EA60" s="661">
        <v>23</v>
      </c>
      <c r="EB60" s="661">
        <v>24</v>
      </c>
      <c r="EC60" s="661">
        <v>25</v>
      </c>
      <c r="ED60" s="661">
        <v>26</v>
      </c>
      <c r="EE60" s="661">
        <v>27</v>
      </c>
      <c r="EF60" s="661">
        <v>28</v>
      </c>
      <c r="EG60" s="661">
        <v>29</v>
      </c>
      <c r="EH60" s="661">
        <v>30</v>
      </c>
      <c r="EI60" s="661"/>
      <c r="EK60" s="1208"/>
      <c r="EL60" s="1009"/>
      <c r="EM60" s="1010"/>
      <c r="EN60" s="661">
        <v>1</v>
      </c>
      <c r="EO60" s="661">
        <v>2</v>
      </c>
      <c r="EP60" s="661">
        <v>3</v>
      </c>
      <c r="EQ60" s="661">
        <v>4</v>
      </c>
      <c r="ER60" s="661">
        <v>5</v>
      </c>
      <c r="ES60" s="661">
        <v>6</v>
      </c>
      <c r="ET60" s="661">
        <v>7</v>
      </c>
      <c r="EU60" s="661">
        <v>8</v>
      </c>
      <c r="EV60" s="661">
        <v>9</v>
      </c>
      <c r="EW60" s="661">
        <v>10</v>
      </c>
      <c r="EX60" s="661">
        <v>11</v>
      </c>
      <c r="EY60" s="661">
        <v>12</v>
      </c>
      <c r="EZ60" s="661">
        <v>13</v>
      </c>
      <c r="FA60" s="661">
        <v>14</v>
      </c>
      <c r="FB60" s="661">
        <v>15</v>
      </c>
      <c r="FC60" s="661">
        <v>16</v>
      </c>
      <c r="FD60" s="661">
        <v>17</v>
      </c>
      <c r="FE60" s="661">
        <v>18</v>
      </c>
      <c r="FF60" s="661">
        <v>19</v>
      </c>
      <c r="FG60" s="661">
        <v>20</v>
      </c>
      <c r="FH60" s="661">
        <v>21</v>
      </c>
      <c r="FI60" s="661">
        <v>22</v>
      </c>
      <c r="FJ60" s="661">
        <v>23</v>
      </c>
      <c r="FK60" s="661">
        <v>24</v>
      </c>
      <c r="FL60" s="661">
        <v>25</v>
      </c>
      <c r="FM60" s="661">
        <v>26</v>
      </c>
      <c r="FN60" s="661">
        <v>27</v>
      </c>
      <c r="FO60" s="661">
        <v>28</v>
      </c>
      <c r="FP60" s="661">
        <v>29</v>
      </c>
      <c r="FQ60" s="661">
        <v>30</v>
      </c>
      <c r="FR60" s="661"/>
      <c r="FT60" s="1208"/>
      <c r="FU60" s="1009"/>
      <c r="FV60" s="1010"/>
      <c r="FW60" s="661">
        <v>1</v>
      </c>
      <c r="FX60" s="661">
        <v>2</v>
      </c>
      <c r="FY60" s="661">
        <v>3</v>
      </c>
      <c r="FZ60" s="661">
        <v>4</v>
      </c>
      <c r="GA60" s="661">
        <v>5</v>
      </c>
      <c r="GB60" s="661">
        <v>6</v>
      </c>
      <c r="GC60" s="661">
        <v>7</v>
      </c>
      <c r="GD60" s="661">
        <v>8</v>
      </c>
      <c r="GE60" s="661">
        <v>9</v>
      </c>
      <c r="GF60" s="661">
        <v>10</v>
      </c>
      <c r="GG60" s="661">
        <v>11</v>
      </c>
      <c r="GH60" s="661">
        <v>12</v>
      </c>
      <c r="GI60" s="661">
        <v>13</v>
      </c>
      <c r="GJ60" s="661">
        <v>14</v>
      </c>
      <c r="GK60" s="661">
        <v>15</v>
      </c>
      <c r="GL60" s="661">
        <v>16</v>
      </c>
      <c r="GM60" s="661">
        <v>17</v>
      </c>
      <c r="GN60" s="661">
        <v>18</v>
      </c>
      <c r="GO60" s="661">
        <v>19</v>
      </c>
      <c r="GP60" s="661">
        <v>20</v>
      </c>
      <c r="GQ60" s="661">
        <v>21</v>
      </c>
      <c r="GR60" s="661">
        <v>22</v>
      </c>
      <c r="GS60" s="661">
        <v>23</v>
      </c>
      <c r="GT60" s="661">
        <v>24</v>
      </c>
      <c r="GU60" s="661">
        <v>25</v>
      </c>
      <c r="GV60" s="661">
        <v>26</v>
      </c>
      <c r="GW60" s="661">
        <v>27</v>
      </c>
      <c r="GX60" s="661">
        <v>28</v>
      </c>
      <c r="GY60" s="661">
        <v>29</v>
      </c>
      <c r="GZ60" s="661">
        <v>30</v>
      </c>
      <c r="HA60" s="661"/>
      <c r="HC60" s="1208"/>
      <c r="HD60" s="1009"/>
      <c r="HE60" s="1010"/>
      <c r="HF60" s="661">
        <v>1</v>
      </c>
      <c r="HG60" s="661">
        <v>2</v>
      </c>
      <c r="HH60" s="661">
        <v>3</v>
      </c>
      <c r="HI60" s="661">
        <v>4</v>
      </c>
      <c r="HJ60" s="661">
        <v>5</v>
      </c>
      <c r="HK60" s="661">
        <v>6</v>
      </c>
      <c r="HL60" s="661">
        <v>7</v>
      </c>
      <c r="HM60" s="661">
        <v>8</v>
      </c>
      <c r="HN60" s="661">
        <v>9</v>
      </c>
      <c r="HO60" s="661">
        <v>10</v>
      </c>
      <c r="HP60" s="661">
        <v>11</v>
      </c>
      <c r="HQ60" s="661">
        <v>12</v>
      </c>
      <c r="HR60" s="661">
        <v>13</v>
      </c>
      <c r="HS60" s="661">
        <v>14</v>
      </c>
      <c r="HT60" s="661">
        <v>15</v>
      </c>
      <c r="HU60" s="661">
        <v>16</v>
      </c>
      <c r="HV60" s="661">
        <v>17</v>
      </c>
      <c r="HW60" s="661">
        <v>18</v>
      </c>
      <c r="HX60" s="661">
        <v>19</v>
      </c>
      <c r="HY60" s="661">
        <v>20</v>
      </c>
      <c r="HZ60" s="661">
        <v>21</v>
      </c>
      <c r="IA60" s="661">
        <v>22</v>
      </c>
      <c r="IB60" s="661">
        <v>23</v>
      </c>
      <c r="IC60" s="661">
        <v>24</v>
      </c>
      <c r="ID60" s="661">
        <v>25</v>
      </c>
      <c r="IE60" s="661">
        <v>26</v>
      </c>
      <c r="IF60" s="661">
        <v>27</v>
      </c>
      <c r="IG60" s="661">
        <v>28</v>
      </c>
      <c r="IH60" s="661">
        <v>29</v>
      </c>
      <c r="II60" s="661">
        <v>30</v>
      </c>
      <c r="IJ60" s="661"/>
    </row>
    <row r="61" spans="1:244" ht="15.75" customHeight="1">
      <c r="A61" s="1208" t="s">
        <v>521</v>
      </c>
      <c r="B61" s="1009"/>
      <c r="C61" s="1010"/>
      <c r="D61" s="661">
        <v>78.924999999999997</v>
      </c>
      <c r="E61" s="661">
        <v>74</v>
      </c>
      <c r="F61" s="661">
        <v>76.75</v>
      </c>
      <c r="G61" s="661">
        <v>77.593999999999994</v>
      </c>
      <c r="H61" s="661">
        <v>74.031000000000006</v>
      </c>
      <c r="I61" s="661">
        <v>92.245999999999995</v>
      </c>
      <c r="J61" s="661">
        <v>60.767000000000003</v>
      </c>
      <c r="K61" s="661">
        <v>72.974999999999994</v>
      </c>
      <c r="L61" s="661">
        <v>61.493000000000002</v>
      </c>
      <c r="M61" s="661">
        <v>56.715000000000003</v>
      </c>
      <c r="N61" s="661">
        <v>69.197999999999993</v>
      </c>
      <c r="O61" s="661">
        <v>75.269000000000005</v>
      </c>
      <c r="P61" s="661">
        <v>82.016999999999996</v>
      </c>
      <c r="Q61" s="661">
        <v>86.405000000000001</v>
      </c>
      <c r="R61" s="661">
        <v>54.103000000000002</v>
      </c>
      <c r="S61" s="661">
        <v>76.548000000000002</v>
      </c>
      <c r="T61" s="661">
        <v>66.528000000000006</v>
      </c>
      <c r="U61" s="661">
        <v>77.965000000000003</v>
      </c>
      <c r="V61" s="661">
        <v>80.948999999999998</v>
      </c>
      <c r="W61" s="661">
        <v>73.616</v>
      </c>
      <c r="X61" s="661">
        <v>69.626999999999995</v>
      </c>
      <c r="Y61" s="661">
        <v>92.25</v>
      </c>
      <c r="Z61" s="661">
        <v>91.275000000000006</v>
      </c>
      <c r="AA61" s="661">
        <v>86.358000000000004</v>
      </c>
      <c r="AB61" s="661">
        <v>76.712999999999994</v>
      </c>
      <c r="AC61" s="661">
        <v>85.301000000000002</v>
      </c>
      <c r="AD61" s="661">
        <v>84.135000000000005</v>
      </c>
      <c r="AE61" s="661">
        <v>85.605000000000004</v>
      </c>
      <c r="AF61" s="661">
        <v>57.692999999999998</v>
      </c>
      <c r="AG61" s="661">
        <v>69.903999999999996</v>
      </c>
      <c r="AH61" s="661">
        <f>AVERAGE(D61:AG61)</f>
        <v>75.565166666666684</v>
      </c>
      <c r="AJ61" s="1208" t="s">
        <v>521</v>
      </c>
      <c r="AK61" s="1009"/>
      <c r="AL61" s="1010"/>
      <c r="AM61" s="661">
        <v>79.759</v>
      </c>
      <c r="AN61" s="661">
        <v>96.244</v>
      </c>
      <c r="AO61" s="661">
        <v>82.408000000000001</v>
      </c>
      <c r="AP61" s="661">
        <v>84.266999999999996</v>
      </c>
      <c r="AQ61" s="661">
        <v>94.745000000000005</v>
      </c>
      <c r="AR61" s="661">
        <v>89.350999999999999</v>
      </c>
      <c r="AS61" s="661">
        <v>89.242000000000004</v>
      </c>
      <c r="AT61" s="661">
        <v>77.441999999999993</v>
      </c>
      <c r="AU61" s="661">
        <v>86.41</v>
      </c>
      <c r="AV61" s="661">
        <v>75.81</v>
      </c>
      <c r="AW61" s="661">
        <v>78.525000000000006</v>
      </c>
      <c r="AX61" s="661">
        <v>76.272000000000006</v>
      </c>
      <c r="AY61" s="661">
        <v>80.344999999999999</v>
      </c>
      <c r="AZ61" s="661">
        <v>96.016000000000005</v>
      </c>
      <c r="BA61" s="661">
        <v>85.933000000000007</v>
      </c>
      <c r="BB61" s="661">
        <v>75.042000000000002</v>
      </c>
      <c r="BC61" s="661">
        <v>84.760999999999996</v>
      </c>
      <c r="BD61" s="661">
        <v>96.495000000000005</v>
      </c>
      <c r="BE61" s="661">
        <v>89.277000000000001</v>
      </c>
      <c r="BF61" s="661">
        <v>79.567999999999998</v>
      </c>
      <c r="BG61" s="661">
        <v>84.167000000000002</v>
      </c>
      <c r="BH61" s="661">
        <v>70.844999999999999</v>
      </c>
      <c r="BI61" s="661">
        <v>83.975999999999999</v>
      </c>
      <c r="BJ61" s="661">
        <v>46.768000000000001</v>
      </c>
      <c r="BK61" s="661">
        <v>54.762</v>
      </c>
      <c r="BL61" s="661">
        <v>91.266999999999996</v>
      </c>
      <c r="BM61" s="661">
        <v>95.231999999999999</v>
      </c>
      <c r="BN61" s="661">
        <v>88.8</v>
      </c>
      <c r="BO61" s="661">
        <v>85.328000000000003</v>
      </c>
      <c r="BP61" s="661">
        <v>74.915000000000006</v>
      </c>
      <c r="BQ61" s="661">
        <f>AVERAGE(AM61:BP61)</f>
        <v>82.465733333333347</v>
      </c>
      <c r="BS61" s="1208" t="s">
        <v>521</v>
      </c>
      <c r="BT61" s="1009"/>
      <c r="BU61" s="1010"/>
      <c r="BV61" s="661"/>
      <c r="BW61" s="661"/>
      <c r="BX61" s="661"/>
      <c r="BY61" s="661"/>
      <c r="BZ61" s="661"/>
      <c r="CA61" s="661"/>
      <c r="CB61" s="661"/>
      <c r="CC61" s="661"/>
      <c r="CD61" s="661"/>
      <c r="CE61" s="661"/>
      <c r="CF61" s="661"/>
      <c r="CG61" s="661"/>
      <c r="CH61" s="661"/>
      <c r="CI61" s="661"/>
      <c r="CJ61" s="661"/>
      <c r="CK61" s="661"/>
      <c r="CL61" s="661"/>
      <c r="CM61" s="661"/>
      <c r="CN61" s="661"/>
      <c r="CO61" s="661"/>
      <c r="CP61" s="661"/>
      <c r="CQ61" s="661"/>
      <c r="CR61" s="661"/>
      <c r="CS61" s="661"/>
      <c r="CT61" s="661"/>
      <c r="CU61" s="661"/>
      <c r="CV61" s="661"/>
      <c r="CW61" s="661"/>
      <c r="CX61" s="661"/>
      <c r="CY61" s="661"/>
      <c r="CZ61" s="661" t="e">
        <f>AVERAGE(BV61:CY61)</f>
        <v>#DIV/0!</v>
      </c>
      <c r="DB61" s="1208" t="s">
        <v>521</v>
      </c>
      <c r="DC61" s="1009"/>
      <c r="DD61" s="1010"/>
      <c r="DE61" s="661"/>
      <c r="DF61" s="661"/>
      <c r="DG61" s="661"/>
      <c r="DH61" s="661"/>
      <c r="DI61" s="661"/>
      <c r="DJ61" s="661"/>
      <c r="DK61" s="661"/>
      <c r="DL61" s="661"/>
      <c r="DM61" s="661"/>
      <c r="DN61" s="661"/>
      <c r="DO61" s="661"/>
      <c r="DP61" s="661"/>
      <c r="DQ61" s="661"/>
      <c r="DR61" s="661"/>
      <c r="DS61" s="661"/>
      <c r="DT61" s="661"/>
      <c r="DU61" s="661"/>
      <c r="DV61" s="661"/>
      <c r="DW61" s="661"/>
      <c r="DX61" s="661"/>
      <c r="DY61" s="661"/>
      <c r="DZ61" s="661"/>
      <c r="EA61" s="661"/>
      <c r="EB61" s="661"/>
      <c r="EC61" s="661"/>
      <c r="ED61" s="661"/>
      <c r="EE61" s="661"/>
      <c r="EF61" s="661"/>
      <c r="EG61" s="661"/>
      <c r="EH61" s="661"/>
      <c r="EI61" s="661" t="e">
        <f>AVERAGE(DE61:EH61)</f>
        <v>#DIV/0!</v>
      </c>
      <c r="EK61" s="1208" t="s">
        <v>521</v>
      </c>
      <c r="EL61" s="1009"/>
      <c r="EM61" s="1010"/>
      <c r="EN61" s="661"/>
      <c r="EO61" s="661"/>
      <c r="EP61" s="661"/>
      <c r="EQ61" s="661"/>
      <c r="ER61" s="661"/>
      <c r="ES61" s="661"/>
      <c r="ET61" s="661"/>
      <c r="EU61" s="661"/>
      <c r="EV61" s="661"/>
      <c r="EW61" s="661"/>
      <c r="EX61" s="661"/>
      <c r="EY61" s="661"/>
      <c r="EZ61" s="661"/>
      <c r="FA61" s="661"/>
      <c r="FB61" s="661"/>
      <c r="FC61" s="661"/>
      <c r="FD61" s="661"/>
      <c r="FE61" s="661"/>
      <c r="FF61" s="661"/>
      <c r="FG61" s="661"/>
      <c r="FH61" s="661"/>
      <c r="FI61" s="661"/>
      <c r="FJ61" s="661"/>
      <c r="FK61" s="661"/>
      <c r="FL61" s="661"/>
      <c r="FM61" s="661"/>
      <c r="FN61" s="661"/>
      <c r="FO61" s="661"/>
      <c r="FP61" s="661"/>
      <c r="FQ61" s="661"/>
      <c r="FR61" s="661" t="e">
        <f>AVERAGE(EN61:FQ61)</f>
        <v>#DIV/0!</v>
      </c>
      <c r="FT61" s="1208" t="s">
        <v>521</v>
      </c>
      <c r="FU61" s="1009"/>
      <c r="FV61" s="1010"/>
      <c r="FW61" s="661"/>
      <c r="FX61" s="661"/>
      <c r="FY61" s="661"/>
      <c r="FZ61" s="661"/>
      <c r="GA61" s="661"/>
      <c r="GB61" s="661"/>
      <c r="GC61" s="661"/>
      <c r="GD61" s="661"/>
      <c r="GE61" s="661"/>
      <c r="GF61" s="661"/>
      <c r="GG61" s="661"/>
      <c r="GH61" s="661"/>
      <c r="GI61" s="661"/>
      <c r="GJ61" s="661"/>
      <c r="GK61" s="661"/>
      <c r="GL61" s="661"/>
      <c r="GM61" s="661"/>
      <c r="GN61" s="661"/>
      <c r="GO61" s="661"/>
      <c r="GP61" s="661"/>
      <c r="GQ61" s="661"/>
      <c r="GR61" s="661"/>
      <c r="GS61" s="661"/>
      <c r="GT61" s="661"/>
      <c r="GU61" s="661"/>
      <c r="GV61" s="661"/>
      <c r="GW61" s="661"/>
      <c r="GX61" s="661"/>
      <c r="GY61" s="661"/>
      <c r="GZ61" s="661"/>
      <c r="HA61" s="661" t="e">
        <f>AVERAGE(FW61:GZ61)</f>
        <v>#DIV/0!</v>
      </c>
      <c r="HC61" s="1208" t="s">
        <v>521</v>
      </c>
      <c r="HD61" s="1009"/>
      <c r="HE61" s="1010"/>
      <c r="HF61" s="661"/>
      <c r="HG61" s="661"/>
      <c r="HH61" s="661"/>
      <c r="HI61" s="661"/>
      <c r="HJ61" s="661"/>
      <c r="HK61" s="661"/>
      <c r="HL61" s="661"/>
      <c r="HM61" s="661"/>
      <c r="HN61" s="661"/>
      <c r="HO61" s="661"/>
      <c r="HP61" s="661"/>
      <c r="HQ61" s="661"/>
      <c r="HR61" s="661"/>
      <c r="HS61" s="661"/>
      <c r="HT61" s="661"/>
      <c r="HU61" s="661"/>
      <c r="HV61" s="661"/>
      <c r="HW61" s="661"/>
      <c r="HX61" s="661"/>
      <c r="HY61" s="661"/>
      <c r="HZ61" s="661"/>
      <c r="IA61" s="661"/>
      <c r="IB61" s="661"/>
      <c r="IC61" s="661"/>
      <c r="ID61" s="661"/>
      <c r="IE61" s="661"/>
      <c r="IF61" s="661"/>
      <c r="IG61" s="661"/>
      <c r="IH61" s="661"/>
      <c r="II61" s="661"/>
      <c r="IJ61" s="661" t="e">
        <f>AVERAGE(HF61:II61)</f>
        <v>#DIV/0!</v>
      </c>
    </row>
    <row r="62" spans="1:244" ht="15.75" customHeight="1">
      <c r="A62" s="1208" t="s">
        <v>522</v>
      </c>
      <c r="B62" s="1009"/>
      <c r="C62" s="1010"/>
      <c r="D62" s="661">
        <v>6.5270000000000001</v>
      </c>
      <c r="E62" s="661">
        <v>5.4379999999999997</v>
      </c>
      <c r="F62" s="661">
        <v>5.9349999999999996</v>
      </c>
      <c r="G62" s="661">
        <v>5.0730000000000004</v>
      </c>
      <c r="H62" s="661">
        <v>5.0439999999999996</v>
      </c>
      <c r="I62" s="661">
        <v>5.0730000000000004</v>
      </c>
      <c r="J62" s="661">
        <v>4.71</v>
      </c>
      <c r="K62" s="661">
        <v>5.8440000000000003</v>
      </c>
      <c r="L62" s="661">
        <v>7.2430000000000003</v>
      </c>
      <c r="M62" s="661">
        <v>6.1520000000000001</v>
      </c>
      <c r="N62" s="661">
        <v>5.4619999999999997</v>
      </c>
      <c r="O62" s="661">
        <v>4.6150000000000002</v>
      </c>
      <c r="P62" s="661">
        <v>6.7359999999999998</v>
      </c>
      <c r="Q62" s="661">
        <v>4.3559999999999999</v>
      </c>
      <c r="R62" s="661">
        <v>5.8529999999999998</v>
      </c>
      <c r="S62" s="661">
        <v>4.3899999999999997</v>
      </c>
      <c r="T62" s="661">
        <v>4.6749999999999998</v>
      </c>
      <c r="U62" s="661">
        <v>4.6790000000000003</v>
      </c>
      <c r="V62" s="661">
        <v>4.6189999999999998</v>
      </c>
      <c r="W62" s="661">
        <v>4.423</v>
      </c>
      <c r="X62" s="661">
        <v>5.2759999999999998</v>
      </c>
      <c r="Y62" s="661">
        <v>6.2649999999999997</v>
      </c>
      <c r="Z62" s="661">
        <v>4.71</v>
      </c>
      <c r="AA62" s="661">
        <v>5.7670000000000003</v>
      </c>
      <c r="AB62" s="661">
        <v>5.016</v>
      </c>
      <c r="AC62" s="661">
        <v>4.4349999999999996</v>
      </c>
      <c r="AD62" s="661">
        <v>5.78</v>
      </c>
      <c r="AE62" s="661">
        <v>4.4649999999999999</v>
      </c>
      <c r="AF62" s="661">
        <v>4.9630000000000001</v>
      </c>
      <c r="AG62" s="661">
        <v>4.7539999999999996</v>
      </c>
      <c r="AH62" s="661">
        <f>AVERAGE(D62:AG62)</f>
        <v>5.2759333333333318</v>
      </c>
      <c r="AJ62" s="1208" t="s">
        <v>522</v>
      </c>
      <c r="AK62" s="1009"/>
      <c r="AL62" s="1010"/>
      <c r="AM62" s="661">
        <v>4.9249999999999998</v>
      </c>
      <c r="AN62" s="661">
        <v>3.61</v>
      </c>
      <c r="AO62" s="661">
        <v>4.3860000000000001</v>
      </c>
      <c r="AP62" s="661">
        <v>4.4859999999999998</v>
      </c>
      <c r="AQ62" s="661">
        <v>5.0730000000000004</v>
      </c>
      <c r="AR62" s="661">
        <v>5.1909999999999998</v>
      </c>
      <c r="AS62" s="661">
        <v>5.0869999999999997</v>
      </c>
      <c r="AT62" s="661">
        <v>6.2350000000000003</v>
      </c>
      <c r="AU62" s="661">
        <v>5.3520000000000003</v>
      </c>
      <c r="AV62" s="661">
        <v>5.9690000000000003</v>
      </c>
      <c r="AW62" s="661">
        <v>4.7460000000000004</v>
      </c>
      <c r="AX62" s="661">
        <v>4.9249999999999998</v>
      </c>
      <c r="AY62" s="661">
        <v>4.2270000000000003</v>
      </c>
      <c r="AZ62" s="661">
        <v>4.3899999999999997</v>
      </c>
      <c r="BA62" s="661">
        <v>3.9980000000000002</v>
      </c>
      <c r="BB62" s="661">
        <v>4.0709999999999997</v>
      </c>
      <c r="BC62" s="661">
        <v>3.266</v>
      </c>
      <c r="BD62" s="661">
        <v>5.3</v>
      </c>
      <c r="BE62" s="661">
        <v>4.4569999999999999</v>
      </c>
      <c r="BF62" s="661">
        <v>7.0650000000000004</v>
      </c>
      <c r="BG62" s="661">
        <v>4.4690000000000003</v>
      </c>
      <c r="BH62" s="661">
        <v>6.3609999999999998</v>
      </c>
      <c r="BI62" s="661">
        <v>4.1079999999999997</v>
      </c>
      <c r="BJ62" s="661">
        <v>3.2829999999999999</v>
      </c>
      <c r="BK62" s="661">
        <v>5.3</v>
      </c>
      <c r="BL62" s="661">
        <v>5.9180000000000001</v>
      </c>
      <c r="BM62" s="661">
        <v>4.8070000000000004</v>
      </c>
      <c r="BN62" s="661">
        <v>5.1909999999999998</v>
      </c>
      <c r="BO62" s="661">
        <v>6.1280000000000001</v>
      </c>
      <c r="BP62" s="661">
        <v>4.0640000000000001</v>
      </c>
      <c r="BQ62" s="661">
        <f>AVERAGE(AM62:BP62)</f>
        <v>4.8795999999999999</v>
      </c>
      <c r="BS62" s="1208" t="s">
        <v>522</v>
      </c>
      <c r="BT62" s="1009"/>
      <c r="BU62" s="1010"/>
      <c r="BV62" s="661"/>
      <c r="BW62" s="661"/>
      <c r="BX62" s="661"/>
      <c r="BY62" s="661"/>
      <c r="BZ62" s="661"/>
      <c r="CA62" s="661"/>
      <c r="CB62" s="661"/>
      <c r="CC62" s="661"/>
      <c r="CD62" s="661"/>
      <c r="CE62" s="661"/>
      <c r="CF62" s="661"/>
      <c r="CG62" s="661"/>
      <c r="CH62" s="661"/>
      <c r="CI62" s="661"/>
      <c r="CJ62" s="661"/>
      <c r="CK62" s="661"/>
      <c r="CL62" s="661"/>
      <c r="CM62" s="661"/>
      <c r="CN62" s="661"/>
      <c r="CO62" s="661"/>
      <c r="CP62" s="661"/>
      <c r="CQ62" s="661"/>
      <c r="CR62" s="661"/>
      <c r="CS62" s="661"/>
      <c r="CT62" s="661"/>
      <c r="CU62" s="661"/>
      <c r="CV62" s="661"/>
      <c r="CW62" s="661"/>
      <c r="CX62" s="661"/>
      <c r="CY62" s="661"/>
      <c r="CZ62" s="661" t="e">
        <f>AVERAGE(BV62:CY62)</f>
        <v>#DIV/0!</v>
      </c>
      <c r="DB62" s="1208" t="s">
        <v>522</v>
      </c>
      <c r="DC62" s="1009"/>
      <c r="DD62" s="1010"/>
      <c r="DE62" s="661"/>
      <c r="DF62" s="661"/>
      <c r="DG62" s="661"/>
      <c r="DH62" s="661"/>
      <c r="DI62" s="661"/>
      <c r="DJ62" s="661"/>
      <c r="DK62" s="661"/>
      <c r="DL62" s="661"/>
      <c r="DM62" s="661"/>
      <c r="DN62" s="661"/>
      <c r="DO62" s="661"/>
      <c r="DP62" s="661"/>
      <c r="DQ62" s="661"/>
      <c r="DR62" s="661"/>
      <c r="DS62" s="661"/>
      <c r="DT62" s="661"/>
      <c r="DU62" s="661"/>
      <c r="DV62" s="661"/>
      <c r="DW62" s="661"/>
      <c r="DX62" s="661"/>
      <c r="DY62" s="661"/>
      <c r="DZ62" s="661"/>
      <c r="EA62" s="661"/>
      <c r="EB62" s="661"/>
      <c r="EC62" s="661"/>
      <c r="ED62" s="661"/>
      <c r="EE62" s="661"/>
      <c r="EF62" s="661"/>
      <c r="EG62" s="661"/>
      <c r="EH62" s="661"/>
      <c r="EI62" s="661" t="e">
        <f>AVERAGE(DE62:EH62)</f>
        <v>#DIV/0!</v>
      </c>
      <c r="EK62" s="1208" t="s">
        <v>522</v>
      </c>
      <c r="EL62" s="1009"/>
      <c r="EM62" s="1010"/>
      <c r="EN62" s="661"/>
      <c r="EO62" s="661"/>
      <c r="EP62" s="661"/>
      <c r="EQ62" s="661"/>
      <c r="ER62" s="661"/>
      <c r="ES62" s="661"/>
      <c r="ET62" s="661"/>
      <c r="EU62" s="661"/>
      <c r="EV62" s="661"/>
      <c r="EW62" s="661"/>
      <c r="EX62" s="661"/>
      <c r="EY62" s="661"/>
      <c r="EZ62" s="661"/>
      <c r="FA62" s="661"/>
      <c r="FB62" s="661"/>
      <c r="FC62" s="661"/>
      <c r="FD62" s="661"/>
      <c r="FE62" s="661"/>
      <c r="FF62" s="661"/>
      <c r="FG62" s="661"/>
      <c r="FH62" s="661"/>
      <c r="FI62" s="661"/>
      <c r="FJ62" s="661"/>
      <c r="FK62" s="661"/>
      <c r="FL62" s="661"/>
      <c r="FM62" s="661"/>
      <c r="FN62" s="661"/>
      <c r="FO62" s="661"/>
      <c r="FP62" s="661"/>
      <c r="FQ62" s="661"/>
      <c r="FR62" s="661" t="e">
        <f>AVERAGE(EN62:FQ62)</f>
        <v>#DIV/0!</v>
      </c>
      <c r="FT62" s="1208" t="s">
        <v>522</v>
      </c>
      <c r="FU62" s="1009"/>
      <c r="FV62" s="1010"/>
      <c r="FW62" s="661"/>
      <c r="FX62" s="661"/>
      <c r="FY62" s="661"/>
      <c r="FZ62" s="661"/>
      <c r="GA62" s="661"/>
      <c r="GB62" s="661"/>
      <c r="GC62" s="661"/>
      <c r="GD62" s="661"/>
      <c r="GE62" s="661"/>
      <c r="GF62" s="661"/>
      <c r="GG62" s="661"/>
      <c r="GH62" s="661"/>
      <c r="GI62" s="661"/>
      <c r="GJ62" s="661"/>
      <c r="GK62" s="661"/>
      <c r="GL62" s="661"/>
      <c r="GM62" s="661"/>
      <c r="GN62" s="661"/>
      <c r="GO62" s="661"/>
      <c r="GP62" s="661"/>
      <c r="GQ62" s="661"/>
      <c r="GR62" s="661"/>
      <c r="GS62" s="661"/>
      <c r="GT62" s="661"/>
      <c r="GU62" s="661"/>
      <c r="GV62" s="661"/>
      <c r="GW62" s="661"/>
      <c r="GX62" s="661"/>
      <c r="GY62" s="661"/>
      <c r="GZ62" s="661"/>
      <c r="HA62" s="661" t="e">
        <f>AVERAGE(FW62:GZ62)</f>
        <v>#DIV/0!</v>
      </c>
      <c r="HC62" s="1208" t="s">
        <v>522</v>
      </c>
      <c r="HD62" s="1009"/>
      <c r="HE62" s="1010"/>
      <c r="HF62" s="661"/>
      <c r="HG62" s="661"/>
      <c r="HH62" s="661"/>
      <c r="HI62" s="661"/>
      <c r="HJ62" s="661"/>
      <c r="HK62" s="661"/>
      <c r="HL62" s="661"/>
      <c r="HM62" s="661"/>
      <c r="HN62" s="661"/>
      <c r="HO62" s="661"/>
      <c r="HP62" s="661"/>
      <c r="HQ62" s="661"/>
      <c r="HR62" s="661"/>
      <c r="HS62" s="661"/>
      <c r="HT62" s="661"/>
      <c r="HU62" s="661"/>
      <c r="HV62" s="661"/>
      <c r="HW62" s="661"/>
      <c r="HX62" s="661"/>
      <c r="HY62" s="661"/>
      <c r="HZ62" s="661"/>
      <c r="IA62" s="661"/>
      <c r="IB62" s="661"/>
      <c r="IC62" s="661"/>
      <c r="ID62" s="661"/>
      <c r="IE62" s="661"/>
      <c r="IF62" s="661"/>
      <c r="IG62" s="661"/>
      <c r="IH62" s="661"/>
      <c r="II62" s="661"/>
      <c r="IJ62" s="661" t="e">
        <f>AVERAGE(HF62:II62)</f>
        <v>#DIV/0!</v>
      </c>
    </row>
    <row r="63" spans="1:244" ht="15.75" customHeight="1">
      <c r="A63" s="1208" t="s">
        <v>523</v>
      </c>
      <c r="B63" s="1009"/>
      <c r="C63" s="1010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1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J63" s="1208" t="s">
        <v>523</v>
      </c>
      <c r="AK63" s="1009"/>
      <c r="AL63" s="1010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1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S63" s="1208" t="s">
        <v>523</v>
      </c>
      <c r="BT63" s="1009"/>
      <c r="BU63" s="1010"/>
      <c r="BV63" s="661"/>
      <c r="BW63" s="661"/>
      <c r="BX63" s="661"/>
      <c r="BY63" s="661"/>
      <c r="BZ63" s="661"/>
      <c r="CA63" s="661"/>
      <c r="CB63" s="661"/>
      <c r="CC63" s="661"/>
      <c r="CD63" s="661"/>
      <c r="CE63" s="661"/>
      <c r="CF63" s="661"/>
      <c r="CG63" s="661"/>
      <c r="CH63" s="661"/>
      <c r="CI63" s="661"/>
      <c r="CJ63" s="661"/>
      <c r="CK63" s="661"/>
      <c r="CL63" s="661"/>
      <c r="CM63" s="661"/>
      <c r="CN63" s="661"/>
      <c r="CO63" s="661"/>
      <c r="CP63" s="661"/>
      <c r="CQ63" s="661"/>
      <c r="CR63" s="661"/>
      <c r="CS63" s="661"/>
      <c r="CT63" s="661"/>
      <c r="CU63" s="661"/>
      <c r="CV63" s="661"/>
      <c r="CW63" s="661"/>
      <c r="CX63" s="661"/>
      <c r="CY63" s="661"/>
      <c r="CZ63" s="661"/>
      <c r="DB63" s="1208" t="s">
        <v>523</v>
      </c>
      <c r="DC63" s="1009"/>
      <c r="DD63" s="1010"/>
      <c r="DE63" s="661"/>
      <c r="DF63" s="661"/>
      <c r="DG63" s="661"/>
      <c r="DH63" s="661"/>
      <c r="DI63" s="661"/>
      <c r="DJ63" s="661"/>
      <c r="DK63" s="661"/>
      <c r="DL63" s="661"/>
      <c r="DM63" s="661"/>
      <c r="DN63" s="661"/>
      <c r="DO63" s="661"/>
      <c r="DP63" s="661"/>
      <c r="DQ63" s="661"/>
      <c r="DR63" s="661"/>
      <c r="DS63" s="661"/>
      <c r="DT63" s="661"/>
      <c r="DU63" s="661"/>
      <c r="DV63" s="661"/>
      <c r="DW63" s="661"/>
      <c r="DX63" s="661"/>
      <c r="DY63" s="661"/>
      <c r="DZ63" s="661"/>
      <c r="EA63" s="661"/>
      <c r="EB63" s="661"/>
      <c r="EC63" s="661"/>
      <c r="ED63" s="661"/>
      <c r="EE63" s="661"/>
      <c r="EF63" s="661"/>
      <c r="EG63" s="661"/>
      <c r="EH63" s="661"/>
      <c r="EI63" s="661"/>
      <c r="EK63" s="1208" t="s">
        <v>523</v>
      </c>
      <c r="EL63" s="1009"/>
      <c r="EM63" s="1010"/>
      <c r="EN63" s="661"/>
      <c r="EO63" s="661"/>
      <c r="EP63" s="661"/>
      <c r="EQ63" s="661"/>
      <c r="ER63" s="661"/>
      <c r="ES63" s="661"/>
      <c r="ET63" s="661"/>
      <c r="EU63" s="661"/>
      <c r="EV63" s="661"/>
      <c r="EW63" s="661"/>
      <c r="EX63" s="661"/>
      <c r="EY63" s="661"/>
      <c r="EZ63" s="661"/>
      <c r="FA63" s="661"/>
      <c r="FB63" s="661"/>
      <c r="FC63" s="661"/>
      <c r="FD63" s="661"/>
      <c r="FE63" s="661"/>
      <c r="FF63" s="661"/>
      <c r="FG63" s="661"/>
      <c r="FH63" s="661"/>
      <c r="FI63" s="661"/>
      <c r="FJ63" s="661"/>
      <c r="FK63" s="661"/>
      <c r="FL63" s="661"/>
      <c r="FM63" s="661"/>
      <c r="FN63" s="661"/>
      <c r="FO63" s="661"/>
      <c r="FP63" s="661"/>
      <c r="FQ63" s="661"/>
      <c r="FR63" s="661"/>
      <c r="FT63" s="1208" t="s">
        <v>523</v>
      </c>
      <c r="FU63" s="1009"/>
      <c r="FV63" s="1010"/>
      <c r="FW63" s="661"/>
      <c r="FX63" s="661"/>
      <c r="FY63" s="661"/>
      <c r="FZ63" s="661"/>
      <c r="GA63" s="661"/>
      <c r="GB63" s="661"/>
      <c r="GC63" s="661"/>
      <c r="GD63" s="661"/>
      <c r="GE63" s="661"/>
      <c r="GF63" s="661"/>
      <c r="GG63" s="661"/>
      <c r="GH63" s="661"/>
      <c r="GI63" s="661"/>
      <c r="GJ63" s="661"/>
      <c r="GK63" s="661"/>
      <c r="GL63" s="661"/>
      <c r="GM63" s="661"/>
      <c r="GN63" s="661"/>
      <c r="GO63" s="661"/>
      <c r="GP63" s="661"/>
      <c r="GQ63" s="661"/>
      <c r="GR63" s="661"/>
      <c r="GS63" s="661"/>
      <c r="GT63" s="661"/>
      <c r="GU63" s="661"/>
      <c r="GV63" s="661"/>
      <c r="GW63" s="661"/>
      <c r="GX63" s="661"/>
      <c r="GY63" s="661"/>
      <c r="GZ63" s="661"/>
      <c r="HA63" s="661"/>
      <c r="HC63" s="1208" t="s">
        <v>523</v>
      </c>
      <c r="HD63" s="1009"/>
      <c r="HE63" s="1010"/>
      <c r="HF63" s="661"/>
      <c r="HG63" s="661"/>
      <c r="HH63" s="661"/>
      <c r="HI63" s="661"/>
      <c r="HJ63" s="661"/>
      <c r="HK63" s="661"/>
      <c r="HL63" s="661"/>
      <c r="HM63" s="661"/>
      <c r="HN63" s="661"/>
      <c r="HO63" s="661"/>
      <c r="HP63" s="661"/>
      <c r="HQ63" s="661"/>
      <c r="HR63" s="661"/>
      <c r="HS63" s="661"/>
      <c r="HT63" s="661"/>
      <c r="HU63" s="661"/>
      <c r="HV63" s="661"/>
      <c r="HW63" s="661"/>
      <c r="HX63" s="661"/>
      <c r="HY63" s="661"/>
      <c r="HZ63" s="661"/>
      <c r="IA63" s="661"/>
      <c r="IB63" s="661"/>
      <c r="IC63" s="661"/>
      <c r="ID63" s="661"/>
      <c r="IE63" s="661"/>
      <c r="IF63" s="661"/>
      <c r="IG63" s="661"/>
      <c r="IH63" s="661"/>
      <c r="II63" s="661"/>
      <c r="IJ63" s="661"/>
    </row>
    <row r="64" spans="1:244" ht="15.75" customHeight="1">
      <c r="A64" s="1208" t="s">
        <v>526</v>
      </c>
      <c r="B64" s="1009"/>
      <c r="C64" s="1010"/>
      <c r="D64" s="661"/>
      <c r="E64" s="661"/>
      <c r="F64" s="661"/>
      <c r="G64" s="661"/>
      <c r="H64" s="661"/>
      <c r="I64" s="661"/>
      <c r="J64" s="661"/>
      <c r="K64" s="661"/>
      <c r="L64" s="661"/>
      <c r="M64" s="661"/>
      <c r="N64" s="661"/>
      <c r="O64" s="661"/>
      <c r="P64" s="661"/>
      <c r="Q64" s="661"/>
      <c r="R64" s="661"/>
      <c r="S64" s="661"/>
      <c r="T64" s="661"/>
      <c r="U64" s="661"/>
      <c r="V64" s="661"/>
      <c r="W64" s="661"/>
      <c r="X64" s="661"/>
      <c r="Y64" s="661"/>
      <c r="Z64" s="661"/>
      <c r="AA64" s="661"/>
      <c r="AB64" s="661"/>
      <c r="AC64" s="661"/>
      <c r="AD64" s="661"/>
      <c r="AE64" s="661"/>
      <c r="AF64" s="661"/>
      <c r="AG64" s="661"/>
      <c r="AH64" s="661"/>
      <c r="AJ64" s="1208" t="s">
        <v>526</v>
      </c>
      <c r="AK64" s="1009"/>
      <c r="AL64" s="1010"/>
      <c r="AM64" s="661"/>
      <c r="AN64" s="661"/>
      <c r="AO64" s="661"/>
      <c r="AP64" s="661"/>
      <c r="AQ64" s="661"/>
      <c r="AR64" s="661"/>
      <c r="AS64" s="661"/>
      <c r="AT64" s="661"/>
      <c r="AU64" s="661"/>
      <c r="AV64" s="661"/>
      <c r="AW64" s="661"/>
      <c r="AX64" s="661"/>
      <c r="AY64" s="661"/>
      <c r="AZ64" s="661"/>
      <c r="BA64" s="661"/>
      <c r="BB64" s="661"/>
      <c r="BC64" s="661"/>
      <c r="BD64" s="661"/>
      <c r="BE64" s="661"/>
      <c r="BF64" s="661"/>
      <c r="BG64" s="661"/>
      <c r="BH64" s="661"/>
      <c r="BI64" s="661"/>
      <c r="BJ64" s="661"/>
      <c r="BK64" s="661"/>
      <c r="BL64" s="661"/>
      <c r="BM64" s="661"/>
      <c r="BN64" s="661"/>
      <c r="BO64" s="661"/>
      <c r="BP64" s="661"/>
      <c r="BQ64" s="661"/>
      <c r="BS64" s="1208" t="s">
        <v>526</v>
      </c>
      <c r="BT64" s="1009"/>
      <c r="BU64" s="1010"/>
      <c r="BV64" s="661"/>
      <c r="BW64" s="661"/>
      <c r="BX64" s="661"/>
      <c r="BY64" s="661"/>
      <c r="BZ64" s="661"/>
      <c r="CA64" s="661"/>
      <c r="CB64" s="661"/>
      <c r="CC64" s="661"/>
      <c r="CD64" s="661"/>
      <c r="CE64" s="661"/>
      <c r="CF64" s="661"/>
      <c r="CG64" s="661"/>
      <c r="CH64" s="661"/>
      <c r="CI64" s="661"/>
      <c r="CJ64" s="661"/>
      <c r="CK64" s="661"/>
      <c r="CL64" s="661"/>
      <c r="CM64" s="661"/>
      <c r="CN64" s="661"/>
      <c r="CO64" s="661"/>
      <c r="CP64" s="661"/>
      <c r="CQ64" s="661"/>
      <c r="CR64" s="661"/>
      <c r="CS64" s="661"/>
      <c r="CT64" s="661"/>
      <c r="CU64" s="661"/>
      <c r="CV64" s="661"/>
      <c r="CW64" s="661"/>
      <c r="CX64" s="661"/>
      <c r="CY64" s="661"/>
      <c r="CZ64" s="661"/>
      <c r="DB64" s="1208" t="s">
        <v>526</v>
      </c>
      <c r="DC64" s="1009"/>
      <c r="DD64" s="1010"/>
      <c r="DE64" s="661"/>
      <c r="DF64" s="661"/>
      <c r="DG64" s="661"/>
      <c r="DH64" s="661"/>
      <c r="DI64" s="661"/>
      <c r="DJ64" s="661"/>
      <c r="DK64" s="661"/>
      <c r="DL64" s="661"/>
      <c r="DM64" s="661"/>
      <c r="DN64" s="661"/>
      <c r="DO64" s="661"/>
      <c r="DP64" s="661"/>
      <c r="DQ64" s="661"/>
      <c r="DR64" s="661"/>
      <c r="DS64" s="661"/>
      <c r="DT64" s="661"/>
      <c r="DU64" s="661"/>
      <c r="DV64" s="661"/>
      <c r="DW64" s="661"/>
      <c r="DX64" s="661"/>
      <c r="DY64" s="661"/>
      <c r="DZ64" s="661"/>
      <c r="EA64" s="661"/>
      <c r="EB64" s="661"/>
      <c r="EC64" s="661"/>
      <c r="ED64" s="661"/>
      <c r="EE64" s="661"/>
      <c r="EF64" s="661"/>
      <c r="EG64" s="661"/>
      <c r="EH64" s="661"/>
      <c r="EI64" s="661"/>
      <c r="EK64" s="1208" t="s">
        <v>526</v>
      </c>
      <c r="EL64" s="1009"/>
      <c r="EM64" s="1010"/>
      <c r="EN64" s="661"/>
      <c r="EO64" s="661"/>
      <c r="EP64" s="661"/>
      <c r="EQ64" s="661"/>
      <c r="ER64" s="661"/>
      <c r="ES64" s="661"/>
      <c r="ET64" s="661"/>
      <c r="EU64" s="661"/>
      <c r="EV64" s="661"/>
      <c r="EW64" s="661"/>
      <c r="EX64" s="661"/>
      <c r="EY64" s="661"/>
      <c r="EZ64" s="661"/>
      <c r="FA64" s="661"/>
      <c r="FB64" s="661"/>
      <c r="FC64" s="661"/>
      <c r="FD64" s="661"/>
      <c r="FE64" s="661"/>
      <c r="FF64" s="661"/>
      <c r="FG64" s="661"/>
      <c r="FH64" s="661"/>
      <c r="FI64" s="661"/>
      <c r="FJ64" s="661"/>
      <c r="FK64" s="661"/>
      <c r="FL64" s="661"/>
      <c r="FM64" s="661"/>
      <c r="FN64" s="661"/>
      <c r="FO64" s="661"/>
      <c r="FP64" s="661"/>
      <c r="FQ64" s="661"/>
      <c r="FR64" s="661"/>
      <c r="FT64" s="1208" t="s">
        <v>526</v>
      </c>
      <c r="FU64" s="1009"/>
      <c r="FV64" s="1010"/>
      <c r="FW64" s="661"/>
      <c r="FX64" s="661"/>
      <c r="FY64" s="661"/>
      <c r="FZ64" s="661"/>
      <c r="GA64" s="661"/>
      <c r="GB64" s="661"/>
      <c r="GC64" s="661"/>
      <c r="GD64" s="661"/>
      <c r="GE64" s="661"/>
      <c r="GF64" s="661"/>
      <c r="GG64" s="661"/>
      <c r="GH64" s="661"/>
      <c r="GI64" s="661"/>
      <c r="GJ64" s="661"/>
      <c r="GK64" s="661"/>
      <c r="GL64" s="661"/>
      <c r="GM64" s="661"/>
      <c r="GN64" s="661"/>
      <c r="GO64" s="661"/>
      <c r="GP64" s="661"/>
      <c r="GQ64" s="661"/>
      <c r="GR64" s="661"/>
      <c r="GS64" s="661"/>
      <c r="GT64" s="661"/>
      <c r="GU64" s="661"/>
      <c r="GV64" s="661"/>
      <c r="GW64" s="661"/>
      <c r="GX64" s="661"/>
      <c r="GY64" s="661"/>
      <c r="GZ64" s="661"/>
      <c r="HA64" s="661"/>
      <c r="HC64" s="1208" t="s">
        <v>526</v>
      </c>
      <c r="HD64" s="1009"/>
      <c r="HE64" s="1010"/>
      <c r="HF64" s="661"/>
      <c r="HG64" s="661"/>
      <c r="HH64" s="661"/>
      <c r="HI64" s="661"/>
      <c r="HJ64" s="661"/>
      <c r="HK64" s="661"/>
      <c r="HL64" s="661"/>
      <c r="HM64" s="661"/>
      <c r="HN64" s="661"/>
      <c r="HO64" s="661"/>
      <c r="HP64" s="661"/>
      <c r="HQ64" s="661"/>
      <c r="HR64" s="661"/>
      <c r="HS64" s="661"/>
      <c r="HT64" s="661"/>
      <c r="HU64" s="661"/>
      <c r="HV64" s="661"/>
      <c r="HW64" s="661"/>
      <c r="HX64" s="661"/>
      <c r="HY64" s="661"/>
      <c r="HZ64" s="661"/>
      <c r="IA64" s="661"/>
      <c r="IB64" s="661"/>
      <c r="IC64" s="661"/>
      <c r="ID64" s="661"/>
      <c r="IE64" s="661"/>
      <c r="IF64" s="661"/>
      <c r="IG64" s="661"/>
      <c r="IH64" s="661"/>
      <c r="II64" s="661"/>
      <c r="IJ64" s="661"/>
    </row>
    <row r="65" spans="1:244" ht="15.75" customHeight="1">
      <c r="A65" s="667"/>
      <c r="B65" s="667"/>
      <c r="C65" s="667"/>
      <c r="D65" s="667"/>
      <c r="E65" s="667"/>
      <c r="F65" s="667"/>
      <c r="G65" s="667"/>
      <c r="H65" s="667"/>
      <c r="I65" s="667"/>
      <c r="J65" s="667"/>
      <c r="K65" s="667"/>
      <c r="L65" s="667"/>
      <c r="M65" s="667"/>
      <c r="N65" s="667"/>
      <c r="O65" s="667"/>
      <c r="P65" s="667"/>
      <c r="Q65" s="667"/>
      <c r="R65" s="667"/>
      <c r="S65" s="667"/>
      <c r="T65" s="667"/>
      <c r="U65" s="667"/>
      <c r="V65" s="667"/>
      <c r="W65" s="667"/>
      <c r="X65" s="667"/>
      <c r="Y65" s="667"/>
      <c r="Z65" s="667"/>
      <c r="AA65" s="667"/>
      <c r="AB65" s="667"/>
      <c r="AC65" s="667"/>
      <c r="AD65" s="667"/>
      <c r="AE65" s="667"/>
      <c r="AF65" s="667"/>
      <c r="AG65" s="667"/>
      <c r="AH65" s="667"/>
      <c r="AJ65" s="667"/>
      <c r="AK65" s="667"/>
      <c r="AL65" s="667"/>
      <c r="AM65" s="667"/>
      <c r="AN65" s="667"/>
      <c r="AO65" s="667"/>
      <c r="AP65" s="667"/>
      <c r="AQ65" s="667"/>
      <c r="AR65" s="667"/>
      <c r="AS65" s="667"/>
      <c r="AT65" s="667"/>
      <c r="AU65" s="667"/>
      <c r="AV65" s="667"/>
      <c r="AW65" s="667"/>
      <c r="AX65" s="667"/>
      <c r="AY65" s="667"/>
      <c r="AZ65" s="667"/>
      <c r="BA65" s="667"/>
      <c r="BB65" s="667"/>
      <c r="BC65" s="667"/>
      <c r="BD65" s="667"/>
      <c r="BE65" s="667"/>
      <c r="BF65" s="667"/>
      <c r="BG65" s="667"/>
      <c r="BH65" s="667"/>
      <c r="BI65" s="667"/>
      <c r="BJ65" s="667"/>
      <c r="BK65" s="667"/>
      <c r="BL65" s="667"/>
      <c r="BM65" s="667"/>
      <c r="BN65" s="667"/>
      <c r="BO65" s="667"/>
      <c r="BP65" s="667"/>
      <c r="BQ65" s="667"/>
    </row>
    <row r="66" spans="1:244" ht="15.75" customHeight="1">
      <c r="A66" s="667"/>
      <c r="B66" s="667"/>
      <c r="C66" s="667"/>
      <c r="D66" s="667"/>
      <c r="E66" s="667"/>
      <c r="F66" s="667"/>
      <c r="G66" s="667"/>
      <c r="H66" s="667"/>
      <c r="I66" s="667"/>
      <c r="J66" s="667"/>
      <c r="K66" s="667"/>
      <c r="L66" s="667"/>
      <c r="M66" s="667"/>
      <c r="N66" s="667"/>
      <c r="O66" s="667"/>
      <c r="P66" s="667"/>
      <c r="Q66" s="667"/>
      <c r="R66" s="667"/>
      <c r="S66" s="667"/>
      <c r="T66" s="667"/>
      <c r="U66" s="667"/>
      <c r="V66" s="667"/>
      <c r="W66" s="667"/>
      <c r="X66" s="667"/>
      <c r="Y66" s="667"/>
      <c r="Z66" s="667"/>
      <c r="AA66" s="667"/>
      <c r="AB66" s="667"/>
      <c r="AC66" s="667"/>
      <c r="AD66" s="667"/>
      <c r="AE66" s="667"/>
      <c r="AF66" s="667"/>
      <c r="AG66" s="667"/>
      <c r="AH66" s="667"/>
      <c r="AJ66" s="667"/>
      <c r="AK66" s="667"/>
      <c r="AL66" s="667"/>
      <c r="AM66" s="667"/>
      <c r="AN66" s="667"/>
      <c r="AO66" s="667"/>
      <c r="AP66" s="667"/>
      <c r="AQ66" s="667"/>
      <c r="AR66" s="667"/>
      <c r="AS66" s="667"/>
      <c r="AT66" s="667"/>
      <c r="AU66" s="667"/>
      <c r="AV66" s="667"/>
      <c r="AW66" s="667"/>
      <c r="AX66" s="667"/>
      <c r="AY66" s="667"/>
      <c r="AZ66" s="667"/>
      <c r="BA66" s="667"/>
      <c r="BB66" s="667"/>
      <c r="BC66" s="667"/>
      <c r="BD66" s="667"/>
      <c r="BE66" s="667"/>
      <c r="BF66" s="667"/>
      <c r="BG66" s="667"/>
      <c r="BH66" s="667"/>
      <c r="BI66" s="667"/>
      <c r="BJ66" s="667"/>
      <c r="BK66" s="667"/>
      <c r="BL66" s="667"/>
      <c r="BM66" s="667"/>
      <c r="BN66" s="667"/>
      <c r="BO66" s="667"/>
      <c r="BP66" s="667"/>
      <c r="BQ66" s="667"/>
    </row>
    <row r="67" spans="1:244" ht="15.75" customHeight="1">
      <c r="A67" s="667"/>
      <c r="B67" s="667"/>
      <c r="C67" s="667"/>
      <c r="D67" s="667"/>
      <c r="E67" s="667"/>
      <c r="F67" s="667"/>
      <c r="G67" s="667"/>
      <c r="H67" s="667"/>
      <c r="I67" s="667"/>
      <c r="J67" s="667"/>
      <c r="K67" s="667"/>
      <c r="L67" s="667"/>
      <c r="M67" s="667"/>
      <c r="N67" s="667"/>
      <c r="O67" s="667"/>
      <c r="P67" s="667"/>
      <c r="Q67" s="667"/>
      <c r="R67" s="667"/>
      <c r="S67" s="667"/>
      <c r="T67" s="667"/>
      <c r="U67" s="667"/>
      <c r="V67" s="667"/>
      <c r="W67" s="667"/>
      <c r="X67" s="667"/>
      <c r="Y67" s="667"/>
      <c r="Z67" s="667"/>
      <c r="AA67" s="667"/>
      <c r="AB67" s="667"/>
      <c r="AC67" s="667"/>
      <c r="AD67" s="667"/>
      <c r="AE67" s="667"/>
      <c r="AF67" s="667"/>
      <c r="AG67" s="667"/>
      <c r="AH67" s="667"/>
      <c r="AJ67" s="667"/>
      <c r="AK67" s="667"/>
      <c r="AL67" s="667"/>
      <c r="AM67" s="667"/>
      <c r="AN67" s="667"/>
      <c r="AO67" s="667"/>
      <c r="AP67" s="667"/>
      <c r="AQ67" s="667"/>
      <c r="AR67" s="667"/>
      <c r="AS67" s="667"/>
      <c r="AT67" s="667"/>
      <c r="AU67" s="667"/>
      <c r="AV67" s="667"/>
      <c r="AW67" s="667"/>
      <c r="AX67" s="667"/>
      <c r="AY67" s="667"/>
      <c r="AZ67" s="667"/>
      <c r="BA67" s="667"/>
      <c r="BB67" s="667"/>
      <c r="BC67" s="667"/>
      <c r="BD67" s="667"/>
      <c r="BE67" s="667"/>
      <c r="BF67" s="667"/>
      <c r="BG67" s="667"/>
      <c r="BH67" s="667"/>
      <c r="BI67" s="667"/>
      <c r="BJ67" s="667"/>
      <c r="BK67" s="667"/>
      <c r="BL67" s="667"/>
      <c r="BM67" s="667"/>
      <c r="BN67" s="667"/>
      <c r="BO67" s="667"/>
      <c r="BP67" s="667"/>
      <c r="BQ67" s="667"/>
    </row>
    <row r="68" spans="1:244" ht="15.75" customHeight="1">
      <c r="A68" s="667"/>
      <c r="B68" s="667"/>
      <c r="C68" s="667"/>
      <c r="D68" s="667"/>
      <c r="E68" s="667"/>
      <c r="F68" s="667"/>
      <c r="G68" s="667"/>
      <c r="H68" s="667"/>
      <c r="I68" s="667"/>
      <c r="J68" s="667"/>
      <c r="K68" s="667"/>
      <c r="L68" s="667"/>
      <c r="M68" s="667"/>
      <c r="N68" s="667"/>
      <c r="O68" s="667"/>
      <c r="P68" s="667"/>
      <c r="Q68" s="667"/>
      <c r="R68" s="667"/>
      <c r="S68" s="667"/>
      <c r="T68" s="667"/>
      <c r="U68" s="667"/>
      <c r="V68" s="667"/>
      <c r="W68" s="667"/>
      <c r="X68" s="667"/>
      <c r="Y68" s="667"/>
      <c r="Z68" s="667"/>
      <c r="AA68" s="667"/>
      <c r="AB68" s="667"/>
      <c r="AC68" s="667"/>
      <c r="AD68" s="667"/>
      <c r="AE68" s="667"/>
      <c r="AF68" s="667"/>
      <c r="AG68" s="667"/>
      <c r="AH68" s="667"/>
      <c r="AJ68" s="667"/>
      <c r="AK68" s="667"/>
      <c r="AL68" s="667"/>
      <c r="AM68" s="667"/>
      <c r="AN68" s="667"/>
      <c r="AO68" s="667"/>
      <c r="AP68" s="667"/>
      <c r="AQ68" s="667"/>
      <c r="AR68" s="667"/>
      <c r="AS68" s="667"/>
      <c r="AT68" s="667"/>
      <c r="AU68" s="667"/>
      <c r="AV68" s="667"/>
      <c r="AW68" s="667"/>
      <c r="AX68" s="667"/>
      <c r="AY68" s="667"/>
      <c r="AZ68" s="667"/>
      <c r="BA68" s="667"/>
      <c r="BB68" s="667"/>
      <c r="BC68" s="667"/>
      <c r="BD68" s="667"/>
      <c r="BE68" s="667"/>
      <c r="BF68" s="667"/>
      <c r="BG68" s="667"/>
      <c r="BH68" s="667"/>
      <c r="BI68" s="667"/>
      <c r="BJ68" s="667"/>
      <c r="BK68" s="667"/>
      <c r="BL68" s="667"/>
      <c r="BM68" s="667"/>
      <c r="BN68" s="667"/>
      <c r="BO68" s="667"/>
      <c r="BP68" s="667"/>
      <c r="BQ68" s="667"/>
    </row>
    <row r="69" spans="1:244" ht="15.75" customHeight="1">
      <c r="A69" s="1225" t="s">
        <v>530</v>
      </c>
      <c r="B69" s="1049"/>
      <c r="C69" s="1049"/>
      <c r="D69" s="1049"/>
      <c r="E69" s="1049"/>
      <c r="F69" s="1049"/>
      <c r="G69" s="1049"/>
      <c r="H69" s="1049"/>
      <c r="I69" s="1049"/>
      <c r="J69" s="1049"/>
      <c r="K69" s="1049"/>
      <c r="L69" s="1049"/>
      <c r="M69" s="1049"/>
      <c r="N69" s="1049"/>
      <c r="O69" s="1049"/>
      <c r="P69" s="1049"/>
      <c r="Q69" s="1049"/>
      <c r="R69" s="1049"/>
      <c r="S69" s="1049"/>
      <c r="T69" s="1049"/>
      <c r="U69" s="1049"/>
      <c r="V69" s="1049"/>
      <c r="W69" s="1049"/>
      <c r="X69" s="1049"/>
      <c r="Y69" s="1049"/>
      <c r="Z69" s="1049"/>
      <c r="AA69" s="1049"/>
      <c r="AB69" s="1049"/>
      <c r="AC69" s="1049"/>
      <c r="AD69" s="1049"/>
      <c r="AE69" s="1049"/>
      <c r="AF69" s="1049"/>
      <c r="AG69" s="1049"/>
      <c r="AH69" s="1081"/>
      <c r="AJ69" s="1225" t="s">
        <v>531</v>
      </c>
      <c r="AK69" s="1049"/>
      <c r="AL69" s="1049"/>
      <c r="AM69" s="1049"/>
      <c r="AN69" s="1049"/>
      <c r="AO69" s="1049"/>
      <c r="AP69" s="1049"/>
      <c r="AQ69" s="1049"/>
      <c r="AR69" s="1049"/>
      <c r="AS69" s="1049"/>
      <c r="AT69" s="1049"/>
      <c r="AU69" s="1049"/>
      <c r="AV69" s="1049"/>
      <c r="AW69" s="1049"/>
      <c r="AX69" s="1049"/>
      <c r="AY69" s="1049"/>
      <c r="AZ69" s="1049"/>
      <c r="BA69" s="1049"/>
      <c r="BB69" s="1049"/>
      <c r="BC69" s="1049"/>
      <c r="BD69" s="1049"/>
      <c r="BE69" s="1049"/>
      <c r="BF69" s="1049"/>
      <c r="BG69" s="1049"/>
      <c r="BH69" s="1049"/>
      <c r="BI69" s="1049"/>
      <c r="BJ69" s="1049"/>
      <c r="BK69" s="1049"/>
      <c r="BL69" s="1049"/>
      <c r="BM69" s="1049"/>
      <c r="BN69" s="1049"/>
      <c r="BO69" s="1049"/>
      <c r="BP69" s="1049"/>
      <c r="BQ69" s="1081"/>
      <c r="BS69" s="1225" t="s">
        <v>532</v>
      </c>
      <c r="BT69" s="1049"/>
      <c r="BU69" s="1049"/>
      <c r="BV69" s="1049"/>
      <c r="BW69" s="1049"/>
      <c r="BX69" s="1049"/>
      <c r="BY69" s="1049"/>
      <c r="BZ69" s="1049"/>
      <c r="CA69" s="1049"/>
      <c r="CB69" s="1049"/>
      <c r="CC69" s="1049"/>
      <c r="CD69" s="1049"/>
      <c r="CE69" s="1049"/>
      <c r="CF69" s="1049"/>
      <c r="CG69" s="1049"/>
      <c r="CH69" s="1049"/>
      <c r="CI69" s="1049"/>
      <c r="CJ69" s="1049"/>
      <c r="CK69" s="1049"/>
      <c r="CL69" s="1049"/>
      <c r="CM69" s="1049"/>
      <c r="CN69" s="1049"/>
      <c r="CO69" s="1049"/>
      <c r="CP69" s="1049"/>
      <c r="CQ69" s="1049"/>
      <c r="CR69" s="1049"/>
      <c r="CS69" s="1049"/>
      <c r="CT69" s="1049"/>
      <c r="CU69" s="1049"/>
      <c r="CV69" s="1049"/>
      <c r="CW69" s="1049"/>
      <c r="CX69" s="1049"/>
      <c r="CY69" s="1049"/>
      <c r="CZ69" s="1081"/>
      <c r="DB69" s="1225" t="s">
        <v>533</v>
      </c>
      <c r="DC69" s="1049"/>
      <c r="DD69" s="1049"/>
      <c r="DE69" s="1049"/>
      <c r="DF69" s="1049"/>
      <c r="DG69" s="1049"/>
      <c r="DH69" s="1049"/>
      <c r="DI69" s="1049"/>
      <c r="DJ69" s="1049"/>
      <c r="DK69" s="1049"/>
      <c r="DL69" s="1049"/>
      <c r="DM69" s="1049"/>
      <c r="DN69" s="1049"/>
      <c r="DO69" s="1049"/>
      <c r="DP69" s="1049"/>
      <c r="DQ69" s="1049"/>
      <c r="DR69" s="1049"/>
      <c r="DS69" s="1049"/>
      <c r="DT69" s="1049"/>
      <c r="DU69" s="1049"/>
      <c r="DV69" s="1049"/>
      <c r="DW69" s="1049"/>
      <c r="DX69" s="1049"/>
      <c r="DY69" s="1049"/>
      <c r="DZ69" s="1049"/>
      <c r="EA69" s="1049"/>
      <c r="EB69" s="1049"/>
      <c r="EC69" s="1049"/>
      <c r="ED69" s="1049"/>
      <c r="EE69" s="1049"/>
      <c r="EF69" s="1049"/>
      <c r="EG69" s="1049"/>
      <c r="EH69" s="1049"/>
      <c r="EI69" s="1081"/>
      <c r="EK69" s="1225" t="s">
        <v>534</v>
      </c>
      <c r="EL69" s="1049"/>
      <c r="EM69" s="1049"/>
      <c r="EN69" s="1049"/>
      <c r="EO69" s="1049"/>
      <c r="EP69" s="1049"/>
      <c r="EQ69" s="1049"/>
      <c r="ER69" s="1049"/>
      <c r="ES69" s="1049"/>
      <c r="ET69" s="1049"/>
      <c r="EU69" s="1049"/>
      <c r="EV69" s="1049"/>
      <c r="EW69" s="1049"/>
      <c r="EX69" s="1049"/>
      <c r="EY69" s="1049"/>
      <c r="EZ69" s="1049"/>
      <c r="FA69" s="1049"/>
      <c r="FB69" s="1049"/>
      <c r="FC69" s="1049"/>
      <c r="FD69" s="1049"/>
      <c r="FE69" s="1049"/>
      <c r="FF69" s="1049"/>
      <c r="FG69" s="1049"/>
      <c r="FH69" s="1049"/>
      <c r="FI69" s="1049"/>
      <c r="FJ69" s="1049"/>
      <c r="FK69" s="1049"/>
      <c r="FL69" s="1049"/>
      <c r="FM69" s="1049"/>
      <c r="FN69" s="1049"/>
      <c r="FO69" s="1049"/>
      <c r="FP69" s="1049"/>
      <c r="FQ69" s="1049"/>
      <c r="FR69" s="1081"/>
      <c r="FT69" s="1225" t="s">
        <v>535</v>
      </c>
      <c r="FU69" s="1049"/>
      <c r="FV69" s="1049"/>
      <c r="FW69" s="1049"/>
      <c r="FX69" s="1049"/>
      <c r="FY69" s="1049"/>
      <c r="FZ69" s="1049"/>
      <c r="GA69" s="1049"/>
      <c r="GB69" s="1049"/>
      <c r="GC69" s="1049"/>
      <c r="GD69" s="1049"/>
      <c r="GE69" s="1049"/>
      <c r="GF69" s="1049"/>
      <c r="GG69" s="1049"/>
      <c r="GH69" s="1049"/>
      <c r="GI69" s="1049"/>
      <c r="GJ69" s="1049"/>
      <c r="GK69" s="1049"/>
      <c r="GL69" s="1049"/>
      <c r="GM69" s="1049"/>
      <c r="GN69" s="1049"/>
      <c r="GO69" s="1049"/>
      <c r="GP69" s="1049"/>
      <c r="GQ69" s="1049"/>
      <c r="GR69" s="1049"/>
      <c r="GS69" s="1049"/>
      <c r="GT69" s="1049"/>
      <c r="GU69" s="1049"/>
      <c r="GV69" s="1049"/>
      <c r="GW69" s="1049"/>
      <c r="GX69" s="1049"/>
      <c r="GY69" s="1049"/>
      <c r="GZ69" s="1049"/>
      <c r="HA69" s="1081"/>
      <c r="HC69" s="1225" t="s">
        <v>536</v>
      </c>
      <c r="HD69" s="1049"/>
      <c r="HE69" s="1049"/>
      <c r="HF69" s="1049"/>
      <c r="HG69" s="1049"/>
      <c r="HH69" s="1049"/>
      <c r="HI69" s="1049"/>
      <c r="HJ69" s="1049"/>
      <c r="HK69" s="1049"/>
      <c r="HL69" s="1049"/>
      <c r="HM69" s="1049"/>
      <c r="HN69" s="1049"/>
      <c r="HO69" s="1049"/>
      <c r="HP69" s="1049"/>
      <c r="HQ69" s="1049"/>
      <c r="HR69" s="1049"/>
      <c r="HS69" s="1049"/>
      <c r="HT69" s="1049"/>
      <c r="HU69" s="1049"/>
      <c r="HV69" s="1049"/>
      <c r="HW69" s="1049"/>
      <c r="HX69" s="1049"/>
      <c r="HY69" s="1049"/>
      <c r="HZ69" s="1049"/>
      <c r="IA69" s="1049"/>
      <c r="IB69" s="1049"/>
      <c r="IC69" s="1049"/>
      <c r="ID69" s="1049"/>
      <c r="IE69" s="1049"/>
      <c r="IF69" s="1049"/>
      <c r="IG69" s="1049"/>
      <c r="IH69" s="1049"/>
      <c r="II69" s="1049"/>
      <c r="IJ69" s="1081"/>
    </row>
    <row r="70" spans="1:244" ht="15.75" customHeight="1">
      <c r="A70" s="1226" t="s">
        <v>537</v>
      </c>
      <c r="B70" s="1049"/>
      <c r="C70" s="1049"/>
      <c r="D70" s="1049"/>
      <c r="E70" s="1049"/>
      <c r="F70" s="1049"/>
      <c r="G70" s="1049"/>
      <c r="H70" s="1049"/>
      <c r="I70" s="1049"/>
      <c r="J70" s="1049"/>
      <c r="K70" s="1049"/>
      <c r="L70" s="1049"/>
      <c r="M70" s="1049"/>
      <c r="N70" s="1049"/>
      <c r="O70" s="1049"/>
      <c r="P70" s="1049"/>
      <c r="Q70" s="1049"/>
      <c r="R70" s="1049"/>
      <c r="S70" s="1049"/>
      <c r="T70" s="1049"/>
      <c r="U70" s="1049"/>
      <c r="V70" s="1049"/>
      <c r="W70" s="1049"/>
      <c r="X70" s="1049"/>
      <c r="Y70" s="1049"/>
      <c r="Z70" s="1049"/>
      <c r="AA70" s="1049"/>
      <c r="AB70" s="1049"/>
      <c r="AC70" s="1049"/>
      <c r="AD70" s="1049"/>
      <c r="AE70" s="1049"/>
      <c r="AF70" s="1049"/>
      <c r="AG70" s="1049"/>
      <c r="AH70" s="1081"/>
      <c r="AJ70" s="1226" t="s">
        <v>538</v>
      </c>
      <c r="AK70" s="1049"/>
      <c r="AL70" s="1049"/>
      <c r="AM70" s="1049"/>
      <c r="AN70" s="1049"/>
      <c r="AO70" s="1049"/>
      <c r="AP70" s="1049"/>
      <c r="AQ70" s="1049"/>
      <c r="AR70" s="1049"/>
      <c r="AS70" s="1049"/>
      <c r="AT70" s="1049"/>
      <c r="AU70" s="1049"/>
      <c r="AV70" s="1049"/>
      <c r="AW70" s="1049"/>
      <c r="AX70" s="1049"/>
      <c r="AY70" s="1049"/>
      <c r="AZ70" s="1049"/>
      <c r="BA70" s="1049"/>
      <c r="BB70" s="1049"/>
      <c r="BC70" s="1049"/>
      <c r="BD70" s="1049"/>
      <c r="BE70" s="1049"/>
      <c r="BF70" s="1049"/>
      <c r="BG70" s="1049"/>
      <c r="BH70" s="1049"/>
      <c r="BI70" s="1049"/>
      <c r="BJ70" s="1049"/>
      <c r="BK70" s="1049"/>
      <c r="BL70" s="1049"/>
      <c r="BM70" s="1049"/>
      <c r="BN70" s="1049"/>
      <c r="BO70" s="1049"/>
      <c r="BP70" s="1049"/>
      <c r="BQ70" s="1081"/>
      <c r="BS70" s="1226" t="s">
        <v>539</v>
      </c>
      <c r="BT70" s="1049"/>
      <c r="BU70" s="1049"/>
      <c r="BV70" s="1049"/>
      <c r="BW70" s="1049"/>
      <c r="BX70" s="1049"/>
      <c r="BY70" s="1049"/>
      <c r="BZ70" s="1049"/>
      <c r="CA70" s="1049"/>
      <c r="CB70" s="1049"/>
      <c r="CC70" s="1049"/>
      <c r="CD70" s="1049"/>
      <c r="CE70" s="1049"/>
      <c r="CF70" s="1049"/>
      <c r="CG70" s="1049"/>
      <c r="CH70" s="1049"/>
      <c r="CI70" s="1049"/>
      <c r="CJ70" s="1049"/>
      <c r="CK70" s="1049"/>
      <c r="CL70" s="1049"/>
      <c r="CM70" s="1049"/>
      <c r="CN70" s="1049"/>
      <c r="CO70" s="1049"/>
      <c r="CP70" s="1049"/>
      <c r="CQ70" s="1049"/>
      <c r="CR70" s="1049"/>
      <c r="CS70" s="1049"/>
      <c r="CT70" s="1049"/>
      <c r="CU70" s="1049"/>
      <c r="CV70" s="1049"/>
      <c r="CW70" s="1049"/>
      <c r="CX70" s="1049"/>
      <c r="CY70" s="1049"/>
      <c r="CZ70" s="1081"/>
      <c r="DB70" s="1226" t="s">
        <v>540</v>
      </c>
      <c r="DC70" s="1049"/>
      <c r="DD70" s="1049"/>
      <c r="DE70" s="1049"/>
      <c r="DF70" s="1049"/>
      <c r="DG70" s="1049"/>
      <c r="DH70" s="1049"/>
      <c r="DI70" s="1049"/>
      <c r="DJ70" s="1049"/>
      <c r="DK70" s="1049"/>
      <c r="DL70" s="1049"/>
      <c r="DM70" s="1049"/>
      <c r="DN70" s="1049"/>
      <c r="DO70" s="1049"/>
      <c r="DP70" s="1049"/>
      <c r="DQ70" s="1049"/>
      <c r="DR70" s="1049"/>
      <c r="DS70" s="1049"/>
      <c r="DT70" s="1049"/>
      <c r="DU70" s="1049"/>
      <c r="DV70" s="1049"/>
      <c r="DW70" s="1049"/>
      <c r="DX70" s="1049"/>
      <c r="DY70" s="1049"/>
      <c r="DZ70" s="1049"/>
      <c r="EA70" s="1049"/>
      <c r="EB70" s="1049"/>
      <c r="EC70" s="1049"/>
      <c r="ED70" s="1049"/>
      <c r="EE70" s="1049"/>
      <c r="EF70" s="1049"/>
      <c r="EG70" s="1049"/>
      <c r="EH70" s="1049"/>
      <c r="EI70" s="1081"/>
      <c r="EK70" s="1226" t="s">
        <v>541</v>
      </c>
      <c r="EL70" s="1049"/>
      <c r="EM70" s="1049"/>
      <c r="EN70" s="1049"/>
      <c r="EO70" s="1049"/>
      <c r="EP70" s="1049"/>
      <c r="EQ70" s="1049"/>
      <c r="ER70" s="1049"/>
      <c r="ES70" s="1049"/>
      <c r="ET70" s="1049"/>
      <c r="EU70" s="1049"/>
      <c r="EV70" s="1049"/>
      <c r="EW70" s="1049"/>
      <c r="EX70" s="1049"/>
      <c r="EY70" s="1049"/>
      <c r="EZ70" s="1049"/>
      <c r="FA70" s="1049"/>
      <c r="FB70" s="1049"/>
      <c r="FC70" s="1049"/>
      <c r="FD70" s="1049"/>
      <c r="FE70" s="1049"/>
      <c r="FF70" s="1049"/>
      <c r="FG70" s="1049"/>
      <c r="FH70" s="1049"/>
      <c r="FI70" s="1049"/>
      <c r="FJ70" s="1049"/>
      <c r="FK70" s="1049"/>
      <c r="FL70" s="1049"/>
      <c r="FM70" s="1049"/>
      <c r="FN70" s="1049"/>
      <c r="FO70" s="1049"/>
      <c r="FP70" s="1049"/>
      <c r="FQ70" s="1049"/>
      <c r="FR70" s="1081"/>
      <c r="FT70" s="1226" t="s">
        <v>542</v>
      </c>
      <c r="FU70" s="1049"/>
      <c r="FV70" s="1049"/>
      <c r="FW70" s="1049"/>
      <c r="FX70" s="1049"/>
      <c r="FY70" s="1049"/>
      <c r="FZ70" s="1049"/>
      <c r="GA70" s="1049"/>
      <c r="GB70" s="1049"/>
      <c r="GC70" s="1049"/>
      <c r="GD70" s="1049"/>
      <c r="GE70" s="1049"/>
      <c r="GF70" s="1049"/>
      <c r="GG70" s="1049"/>
      <c r="GH70" s="1049"/>
      <c r="GI70" s="1049"/>
      <c r="GJ70" s="1049"/>
      <c r="GK70" s="1049"/>
      <c r="GL70" s="1049"/>
      <c r="GM70" s="1049"/>
      <c r="GN70" s="1049"/>
      <c r="GO70" s="1049"/>
      <c r="GP70" s="1049"/>
      <c r="GQ70" s="1049"/>
      <c r="GR70" s="1049"/>
      <c r="GS70" s="1049"/>
      <c r="GT70" s="1049"/>
      <c r="GU70" s="1049"/>
      <c r="GV70" s="1049"/>
      <c r="GW70" s="1049"/>
      <c r="GX70" s="1049"/>
      <c r="GY70" s="1049"/>
      <c r="GZ70" s="1049"/>
      <c r="HA70" s="1081"/>
      <c r="HC70" s="1226" t="s">
        <v>543</v>
      </c>
      <c r="HD70" s="1049"/>
      <c r="HE70" s="1049"/>
      <c r="HF70" s="1049"/>
      <c r="HG70" s="1049"/>
      <c r="HH70" s="1049"/>
      <c r="HI70" s="1049"/>
      <c r="HJ70" s="1049"/>
      <c r="HK70" s="1049"/>
      <c r="HL70" s="1049"/>
      <c r="HM70" s="1049"/>
      <c r="HN70" s="1049"/>
      <c r="HO70" s="1049"/>
      <c r="HP70" s="1049"/>
      <c r="HQ70" s="1049"/>
      <c r="HR70" s="1049"/>
      <c r="HS70" s="1049"/>
      <c r="HT70" s="1049"/>
      <c r="HU70" s="1049"/>
      <c r="HV70" s="1049"/>
      <c r="HW70" s="1049"/>
      <c r="HX70" s="1049"/>
      <c r="HY70" s="1049"/>
      <c r="HZ70" s="1049"/>
      <c r="IA70" s="1049"/>
      <c r="IB70" s="1049"/>
      <c r="IC70" s="1049"/>
      <c r="ID70" s="1049"/>
      <c r="IE70" s="1049"/>
      <c r="IF70" s="1049"/>
      <c r="IG70" s="1049"/>
      <c r="IH70" s="1049"/>
      <c r="II70" s="1049"/>
      <c r="IJ70" s="1081"/>
    </row>
    <row r="71" spans="1:244" ht="15.75" customHeight="1">
      <c r="A71" s="1224" t="s">
        <v>360</v>
      </c>
      <c r="B71" s="1009"/>
      <c r="C71" s="1010"/>
      <c r="D71" s="1223" t="s">
        <v>520</v>
      </c>
      <c r="E71" s="1009"/>
      <c r="F71" s="1009"/>
      <c r="G71" s="1009"/>
      <c r="H71" s="1009"/>
      <c r="I71" s="1009"/>
      <c r="J71" s="1009"/>
      <c r="K71" s="1009"/>
      <c r="L71" s="1009"/>
      <c r="M71" s="1009"/>
      <c r="N71" s="1009"/>
      <c r="O71" s="1009"/>
      <c r="P71" s="1009"/>
      <c r="Q71" s="1009"/>
      <c r="R71" s="1009"/>
      <c r="S71" s="1009"/>
      <c r="T71" s="1009"/>
      <c r="U71" s="1009"/>
      <c r="V71" s="1009"/>
      <c r="W71" s="1009"/>
      <c r="X71" s="1009"/>
      <c r="Y71" s="1009"/>
      <c r="Z71" s="1009"/>
      <c r="AA71" s="1009"/>
      <c r="AB71" s="1009"/>
      <c r="AC71" s="1009"/>
      <c r="AD71" s="1009"/>
      <c r="AE71" s="1009"/>
      <c r="AF71" s="1009"/>
      <c r="AG71" s="1010"/>
      <c r="AH71" s="663" t="s">
        <v>362</v>
      </c>
      <c r="AJ71" s="1224" t="s">
        <v>360</v>
      </c>
      <c r="AK71" s="1009"/>
      <c r="AL71" s="1010"/>
      <c r="AM71" s="1223" t="s">
        <v>520</v>
      </c>
      <c r="AN71" s="1009"/>
      <c r="AO71" s="1009"/>
      <c r="AP71" s="1009"/>
      <c r="AQ71" s="1009"/>
      <c r="AR71" s="1009"/>
      <c r="AS71" s="1009"/>
      <c r="AT71" s="1009"/>
      <c r="AU71" s="1009"/>
      <c r="AV71" s="1009"/>
      <c r="AW71" s="1009"/>
      <c r="AX71" s="1009"/>
      <c r="AY71" s="1009"/>
      <c r="AZ71" s="1009"/>
      <c r="BA71" s="1009"/>
      <c r="BB71" s="1009"/>
      <c r="BC71" s="1009"/>
      <c r="BD71" s="1009"/>
      <c r="BE71" s="1009"/>
      <c r="BF71" s="1009"/>
      <c r="BG71" s="1009"/>
      <c r="BH71" s="1009"/>
      <c r="BI71" s="1009"/>
      <c r="BJ71" s="1009"/>
      <c r="BK71" s="1009"/>
      <c r="BL71" s="1009"/>
      <c r="BM71" s="1009"/>
      <c r="BN71" s="1009"/>
      <c r="BO71" s="1009"/>
      <c r="BP71" s="1010"/>
      <c r="BQ71" s="663" t="s">
        <v>362</v>
      </c>
      <c r="BS71" s="1224" t="s">
        <v>360</v>
      </c>
      <c r="BT71" s="1009"/>
      <c r="BU71" s="1010"/>
      <c r="BV71" s="1223" t="s">
        <v>520</v>
      </c>
      <c r="BW71" s="1009"/>
      <c r="BX71" s="1009"/>
      <c r="BY71" s="1009"/>
      <c r="BZ71" s="1009"/>
      <c r="CA71" s="1009"/>
      <c r="CB71" s="1009"/>
      <c r="CC71" s="1009"/>
      <c r="CD71" s="1009"/>
      <c r="CE71" s="1009"/>
      <c r="CF71" s="1009"/>
      <c r="CG71" s="1009"/>
      <c r="CH71" s="1009"/>
      <c r="CI71" s="1009"/>
      <c r="CJ71" s="1009"/>
      <c r="CK71" s="1009"/>
      <c r="CL71" s="1009"/>
      <c r="CM71" s="1009"/>
      <c r="CN71" s="1009"/>
      <c r="CO71" s="1009"/>
      <c r="CP71" s="1009"/>
      <c r="CQ71" s="1009"/>
      <c r="CR71" s="1009"/>
      <c r="CS71" s="1009"/>
      <c r="CT71" s="1009"/>
      <c r="CU71" s="1009"/>
      <c r="CV71" s="1009"/>
      <c r="CW71" s="1009"/>
      <c r="CX71" s="1009"/>
      <c r="CY71" s="1010"/>
      <c r="CZ71" s="663" t="s">
        <v>362</v>
      </c>
      <c r="DB71" s="1224" t="s">
        <v>360</v>
      </c>
      <c r="DC71" s="1009"/>
      <c r="DD71" s="1010"/>
      <c r="DE71" s="1223" t="s">
        <v>520</v>
      </c>
      <c r="DF71" s="1009"/>
      <c r="DG71" s="1009"/>
      <c r="DH71" s="1009"/>
      <c r="DI71" s="1009"/>
      <c r="DJ71" s="1009"/>
      <c r="DK71" s="1009"/>
      <c r="DL71" s="1009"/>
      <c r="DM71" s="1009"/>
      <c r="DN71" s="1009"/>
      <c r="DO71" s="1009"/>
      <c r="DP71" s="1009"/>
      <c r="DQ71" s="1009"/>
      <c r="DR71" s="1009"/>
      <c r="DS71" s="1009"/>
      <c r="DT71" s="1009"/>
      <c r="DU71" s="1009"/>
      <c r="DV71" s="1009"/>
      <c r="DW71" s="1009"/>
      <c r="DX71" s="1009"/>
      <c r="DY71" s="1009"/>
      <c r="DZ71" s="1009"/>
      <c r="EA71" s="1009"/>
      <c r="EB71" s="1009"/>
      <c r="EC71" s="1009"/>
      <c r="ED71" s="1009"/>
      <c r="EE71" s="1009"/>
      <c r="EF71" s="1009"/>
      <c r="EG71" s="1009"/>
      <c r="EH71" s="1010"/>
      <c r="EI71" s="663" t="s">
        <v>362</v>
      </c>
      <c r="EK71" s="1224" t="s">
        <v>360</v>
      </c>
      <c r="EL71" s="1009"/>
      <c r="EM71" s="1010"/>
      <c r="EN71" s="1223" t="s">
        <v>520</v>
      </c>
      <c r="EO71" s="1009"/>
      <c r="EP71" s="1009"/>
      <c r="EQ71" s="1009"/>
      <c r="ER71" s="1009"/>
      <c r="ES71" s="1009"/>
      <c r="ET71" s="1009"/>
      <c r="EU71" s="1009"/>
      <c r="EV71" s="1009"/>
      <c r="EW71" s="1009"/>
      <c r="EX71" s="1009"/>
      <c r="EY71" s="1009"/>
      <c r="EZ71" s="1009"/>
      <c r="FA71" s="1009"/>
      <c r="FB71" s="1009"/>
      <c r="FC71" s="1009"/>
      <c r="FD71" s="1009"/>
      <c r="FE71" s="1009"/>
      <c r="FF71" s="1009"/>
      <c r="FG71" s="1009"/>
      <c r="FH71" s="1009"/>
      <c r="FI71" s="1009"/>
      <c r="FJ71" s="1009"/>
      <c r="FK71" s="1009"/>
      <c r="FL71" s="1009"/>
      <c r="FM71" s="1009"/>
      <c r="FN71" s="1009"/>
      <c r="FO71" s="1009"/>
      <c r="FP71" s="1009"/>
      <c r="FQ71" s="1010"/>
      <c r="FR71" s="663" t="s">
        <v>362</v>
      </c>
      <c r="FT71" s="1224" t="s">
        <v>360</v>
      </c>
      <c r="FU71" s="1009"/>
      <c r="FV71" s="1010"/>
      <c r="FW71" s="1223" t="s">
        <v>520</v>
      </c>
      <c r="FX71" s="1009"/>
      <c r="FY71" s="1009"/>
      <c r="FZ71" s="1009"/>
      <c r="GA71" s="1009"/>
      <c r="GB71" s="1009"/>
      <c r="GC71" s="1009"/>
      <c r="GD71" s="1009"/>
      <c r="GE71" s="1009"/>
      <c r="GF71" s="1009"/>
      <c r="GG71" s="1009"/>
      <c r="GH71" s="1009"/>
      <c r="GI71" s="1009"/>
      <c r="GJ71" s="1009"/>
      <c r="GK71" s="1009"/>
      <c r="GL71" s="1009"/>
      <c r="GM71" s="1009"/>
      <c r="GN71" s="1009"/>
      <c r="GO71" s="1009"/>
      <c r="GP71" s="1009"/>
      <c r="GQ71" s="1009"/>
      <c r="GR71" s="1009"/>
      <c r="GS71" s="1009"/>
      <c r="GT71" s="1009"/>
      <c r="GU71" s="1009"/>
      <c r="GV71" s="1009"/>
      <c r="GW71" s="1009"/>
      <c r="GX71" s="1009"/>
      <c r="GY71" s="1009"/>
      <c r="GZ71" s="1010"/>
      <c r="HA71" s="663" t="s">
        <v>362</v>
      </c>
      <c r="HC71" s="1224" t="s">
        <v>360</v>
      </c>
      <c r="HD71" s="1009"/>
      <c r="HE71" s="1010"/>
      <c r="HF71" s="1223" t="s">
        <v>520</v>
      </c>
      <c r="HG71" s="1009"/>
      <c r="HH71" s="1009"/>
      <c r="HI71" s="1009"/>
      <c r="HJ71" s="1009"/>
      <c r="HK71" s="1009"/>
      <c r="HL71" s="1009"/>
      <c r="HM71" s="1009"/>
      <c r="HN71" s="1009"/>
      <c r="HO71" s="1009"/>
      <c r="HP71" s="1009"/>
      <c r="HQ71" s="1009"/>
      <c r="HR71" s="1009"/>
      <c r="HS71" s="1009"/>
      <c r="HT71" s="1009"/>
      <c r="HU71" s="1009"/>
      <c r="HV71" s="1009"/>
      <c r="HW71" s="1009"/>
      <c r="HX71" s="1009"/>
      <c r="HY71" s="1009"/>
      <c r="HZ71" s="1009"/>
      <c r="IA71" s="1009"/>
      <c r="IB71" s="1009"/>
      <c r="IC71" s="1009"/>
      <c r="ID71" s="1009"/>
      <c r="IE71" s="1009"/>
      <c r="IF71" s="1009"/>
      <c r="IG71" s="1009"/>
      <c r="IH71" s="1009"/>
      <c r="II71" s="1010"/>
      <c r="IJ71" s="663" t="s">
        <v>362</v>
      </c>
    </row>
    <row r="72" spans="1:244" ht="15.75" customHeight="1">
      <c r="A72" s="1208"/>
      <c r="B72" s="1009"/>
      <c r="C72" s="1010"/>
      <c r="D72" s="661">
        <v>1</v>
      </c>
      <c r="E72" s="661">
        <v>2</v>
      </c>
      <c r="F72" s="661">
        <v>3</v>
      </c>
      <c r="G72" s="661">
        <v>4</v>
      </c>
      <c r="H72" s="661">
        <v>5</v>
      </c>
      <c r="I72" s="661">
        <v>6</v>
      </c>
      <c r="J72" s="661">
        <v>7</v>
      </c>
      <c r="K72" s="661">
        <v>8</v>
      </c>
      <c r="L72" s="661">
        <v>9</v>
      </c>
      <c r="M72" s="661">
        <v>10</v>
      </c>
      <c r="N72" s="661">
        <v>11</v>
      </c>
      <c r="O72" s="661">
        <v>12</v>
      </c>
      <c r="P72" s="661">
        <v>13</v>
      </c>
      <c r="Q72" s="661">
        <v>14</v>
      </c>
      <c r="R72" s="661">
        <v>15</v>
      </c>
      <c r="S72" s="661">
        <v>16</v>
      </c>
      <c r="T72" s="661">
        <v>17</v>
      </c>
      <c r="U72" s="661">
        <v>18</v>
      </c>
      <c r="V72" s="661">
        <v>19</v>
      </c>
      <c r="W72" s="661">
        <v>20</v>
      </c>
      <c r="X72" s="661">
        <v>21</v>
      </c>
      <c r="Y72" s="661">
        <v>22</v>
      </c>
      <c r="Z72" s="661">
        <v>23</v>
      </c>
      <c r="AA72" s="661">
        <v>24</v>
      </c>
      <c r="AB72" s="661">
        <v>25</v>
      </c>
      <c r="AC72" s="661">
        <v>26</v>
      </c>
      <c r="AD72" s="661">
        <v>27</v>
      </c>
      <c r="AE72" s="661">
        <v>28</v>
      </c>
      <c r="AF72" s="661">
        <v>29</v>
      </c>
      <c r="AG72" s="661">
        <v>30</v>
      </c>
      <c r="AH72" s="661"/>
      <c r="AJ72" s="1208"/>
      <c r="AK72" s="1009"/>
      <c r="AL72" s="1010"/>
      <c r="AM72" s="661">
        <v>1</v>
      </c>
      <c r="AN72" s="661">
        <v>2</v>
      </c>
      <c r="AO72" s="661">
        <v>3</v>
      </c>
      <c r="AP72" s="661">
        <v>4</v>
      </c>
      <c r="AQ72" s="661">
        <v>5</v>
      </c>
      <c r="AR72" s="661">
        <v>6</v>
      </c>
      <c r="AS72" s="661">
        <v>7</v>
      </c>
      <c r="AT72" s="661">
        <v>8</v>
      </c>
      <c r="AU72" s="661">
        <v>9</v>
      </c>
      <c r="AV72" s="661">
        <v>10</v>
      </c>
      <c r="AW72" s="661">
        <v>11</v>
      </c>
      <c r="AX72" s="661">
        <v>12</v>
      </c>
      <c r="AY72" s="661">
        <v>13</v>
      </c>
      <c r="AZ72" s="661">
        <v>14</v>
      </c>
      <c r="BA72" s="661">
        <v>15</v>
      </c>
      <c r="BB72" s="661">
        <v>16</v>
      </c>
      <c r="BC72" s="661">
        <v>17</v>
      </c>
      <c r="BD72" s="661">
        <v>18</v>
      </c>
      <c r="BE72" s="661">
        <v>19</v>
      </c>
      <c r="BF72" s="661">
        <v>20</v>
      </c>
      <c r="BG72" s="661">
        <v>21</v>
      </c>
      <c r="BH72" s="661">
        <v>22</v>
      </c>
      <c r="BI72" s="661">
        <v>23</v>
      </c>
      <c r="BJ72" s="661">
        <v>24</v>
      </c>
      <c r="BK72" s="661">
        <v>25</v>
      </c>
      <c r="BL72" s="661">
        <v>26</v>
      </c>
      <c r="BM72" s="661">
        <v>27</v>
      </c>
      <c r="BN72" s="661">
        <v>28</v>
      </c>
      <c r="BO72" s="661">
        <v>29</v>
      </c>
      <c r="BP72" s="661">
        <v>30</v>
      </c>
      <c r="BQ72" s="661"/>
      <c r="BS72" s="1208"/>
      <c r="BT72" s="1009"/>
      <c r="BU72" s="1010"/>
      <c r="BV72" s="661">
        <v>1</v>
      </c>
      <c r="BW72" s="661">
        <v>2</v>
      </c>
      <c r="BX72" s="661">
        <v>3</v>
      </c>
      <c r="BY72" s="661">
        <v>4</v>
      </c>
      <c r="BZ72" s="661">
        <v>5</v>
      </c>
      <c r="CA72" s="661">
        <v>6</v>
      </c>
      <c r="CB72" s="661">
        <v>7</v>
      </c>
      <c r="CC72" s="661">
        <v>8</v>
      </c>
      <c r="CD72" s="661">
        <v>9</v>
      </c>
      <c r="CE72" s="661">
        <v>10</v>
      </c>
      <c r="CF72" s="661">
        <v>11</v>
      </c>
      <c r="CG72" s="661">
        <v>12</v>
      </c>
      <c r="CH72" s="661">
        <v>13</v>
      </c>
      <c r="CI72" s="661">
        <v>14</v>
      </c>
      <c r="CJ72" s="661">
        <v>15</v>
      </c>
      <c r="CK72" s="661">
        <v>16</v>
      </c>
      <c r="CL72" s="661">
        <v>17</v>
      </c>
      <c r="CM72" s="661">
        <v>18</v>
      </c>
      <c r="CN72" s="661">
        <v>19</v>
      </c>
      <c r="CO72" s="661">
        <v>20</v>
      </c>
      <c r="CP72" s="661">
        <v>21</v>
      </c>
      <c r="CQ72" s="661">
        <v>22</v>
      </c>
      <c r="CR72" s="661">
        <v>23</v>
      </c>
      <c r="CS72" s="661">
        <v>24</v>
      </c>
      <c r="CT72" s="661">
        <v>25</v>
      </c>
      <c r="CU72" s="661">
        <v>26</v>
      </c>
      <c r="CV72" s="661">
        <v>27</v>
      </c>
      <c r="CW72" s="661">
        <v>28</v>
      </c>
      <c r="CX72" s="661">
        <v>29</v>
      </c>
      <c r="CY72" s="661">
        <v>30</v>
      </c>
      <c r="CZ72" s="661"/>
      <c r="DB72" s="1208"/>
      <c r="DC72" s="1009"/>
      <c r="DD72" s="1010"/>
      <c r="DE72" s="661">
        <v>1</v>
      </c>
      <c r="DF72" s="661">
        <v>2</v>
      </c>
      <c r="DG72" s="661">
        <v>3</v>
      </c>
      <c r="DH72" s="661">
        <v>4</v>
      </c>
      <c r="DI72" s="661">
        <v>5</v>
      </c>
      <c r="DJ72" s="661">
        <v>6</v>
      </c>
      <c r="DK72" s="661">
        <v>7</v>
      </c>
      <c r="DL72" s="661">
        <v>8</v>
      </c>
      <c r="DM72" s="661">
        <v>9</v>
      </c>
      <c r="DN72" s="661">
        <v>10</v>
      </c>
      <c r="DO72" s="661">
        <v>11</v>
      </c>
      <c r="DP72" s="661">
        <v>12</v>
      </c>
      <c r="DQ72" s="661">
        <v>13</v>
      </c>
      <c r="DR72" s="661">
        <v>14</v>
      </c>
      <c r="DS72" s="661">
        <v>15</v>
      </c>
      <c r="DT72" s="661">
        <v>16</v>
      </c>
      <c r="DU72" s="661">
        <v>17</v>
      </c>
      <c r="DV72" s="661">
        <v>18</v>
      </c>
      <c r="DW72" s="661">
        <v>19</v>
      </c>
      <c r="DX72" s="661">
        <v>20</v>
      </c>
      <c r="DY72" s="661">
        <v>21</v>
      </c>
      <c r="DZ72" s="661">
        <v>22</v>
      </c>
      <c r="EA72" s="661">
        <v>23</v>
      </c>
      <c r="EB72" s="661">
        <v>24</v>
      </c>
      <c r="EC72" s="661">
        <v>25</v>
      </c>
      <c r="ED72" s="661">
        <v>26</v>
      </c>
      <c r="EE72" s="661">
        <v>27</v>
      </c>
      <c r="EF72" s="661">
        <v>28</v>
      </c>
      <c r="EG72" s="661">
        <v>29</v>
      </c>
      <c r="EH72" s="661">
        <v>30</v>
      </c>
      <c r="EI72" s="661"/>
      <c r="EK72" s="1208"/>
      <c r="EL72" s="1009"/>
      <c r="EM72" s="1010"/>
      <c r="EN72" s="661">
        <v>1</v>
      </c>
      <c r="EO72" s="661">
        <v>2</v>
      </c>
      <c r="EP72" s="661">
        <v>3</v>
      </c>
      <c r="EQ72" s="661">
        <v>4</v>
      </c>
      <c r="ER72" s="661">
        <v>5</v>
      </c>
      <c r="ES72" s="661">
        <v>6</v>
      </c>
      <c r="ET72" s="661">
        <v>7</v>
      </c>
      <c r="EU72" s="661">
        <v>8</v>
      </c>
      <c r="EV72" s="661">
        <v>9</v>
      </c>
      <c r="EW72" s="661">
        <v>10</v>
      </c>
      <c r="EX72" s="661">
        <v>11</v>
      </c>
      <c r="EY72" s="661">
        <v>12</v>
      </c>
      <c r="EZ72" s="661">
        <v>13</v>
      </c>
      <c r="FA72" s="661">
        <v>14</v>
      </c>
      <c r="FB72" s="661">
        <v>15</v>
      </c>
      <c r="FC72" s="661">
        <v>16</v>
      </c>
      <c r="FD72" s="661">
        <v>17</v>
      </c>
      <c r="FE72" s="661">
        <v>18</v>
      </c>
      <c r="FF72" s="661">
        <v>19</v>
      </c>
      <c r="FG72" s="661">
        <v>20</v>
      </c>
      <c r="FH72" s="661">
        <v>21</v>
      </c>
      <c r="FI72" s="661">
        <v>22</v>
      </c>
      <c r="FJ72" s="661">
        <v>23</v>
      </c>
      <c r="FK72" s="661">
        <v>24</v>
      </c>
      <c r="FL72" s="661">
        <v>25</v>
      </c>
      <c r="FM72" s="661">
        <v>26</v>
      </c>
      <c r="FN72" s="661">
        <v>27</v>
      </c>
      <c r="FO72" s="661">
        <v>28</v>
      </c>
      <c r="FP72" s="661">
        <v>29</v>
      </c>
      <c r="FQ72" s="661">
        <v>30</v>
      </c>
      <c r="FR72" s="661"/>
      <c r="FT72" s="1208"/>
      <c r="FU72" s="1009"/>
      <c r="FV72" s="1010"/>
      <c r="FW72" s="661">
        <v>1</v>
      </c>
      <c r="FX72" s="661">
        <v>2</v>
      </c>
      <c r="FY72" s="661">
        <v>3</v>
      </c>
      <c r="FZ72" s="661">
        <v>4</v>
      </c>
      <c r="GA72" s="661">
        <v>5</v>
      </c>
      <c r="GB72" s="661">
        <v>6</v>
      </c>
      <c r="GC72" s="661">
        <v>7</v>
      </c>
      <c r="GD72" s="661">
        <v>8</v>
      </c>
      <c r="GE72" s="661">
        <v>9</v>
      </c>
      <c r="GF72" s="661">
        <v>10</v>
      </c>
      <c r="GG72" s="661">
        <v>11</v>
      </c>
      <c r="GH72" s="661">
        <v>12</v>
      </c>
      <c r="GI72" s="661">
        <v>13</v>
      </c>
      <c r="GJ72" s="661">
        <v>14</v>
      </c>
      <c r="GK72" s="661">
        <v>15</v>
      </c>
      <c r="GL72" s="661">
        <v>16</v>
      </c>
      <c r="GM72" s="661">
        <v>17</v>
      </c>
      <c r="GN72" s="661">
        <v>18</v>
      </c>
      <c r="GO72" s="661">
        <v>19</v>
      </c>
      <c r="GP72" s="661">
        <v>20</v>
      </c>
      <c r="GQ72" s="661">
        <v>21</v>
      </c>
      <c r="GR72" s="661">
        <v>22</v>
      </c>
      <c r="GS72" s="661">
        <v>23</v>
      </c>
      <c r="GT72" s="661">
        <v>24</v>
      </c>
      <c r="GU72" s="661">
        <v>25</v>
      </c>
      <c r="GV72" s="661">
        <v>26</v>
      </c>
      <c r="GW72" s="661">
        <v>27</v>
      </c>
      <c r="GX72" s="661">
        <v>28</v>
      </c>
      <c r="GY72" s="661">
        <v>29</v>
      </c>
      <c r="GZ72" s="661">
        <v>30</v>
      </c>
      <c r="HA72" s="661"/>
      <c r="HC72" s="1208"/>
      <c r="HD72" s="1009"/>
      <c r="HE72" s="1010"/>
      <c r="HF72" s="661">
        <v>1</v>
      </c>
      <c r="HG72" s="661">
        <v>2</v>
      </c>
      <c r="HH72" s="661">
        <v>3</v>
      </c>
      <c r="HI72" s="661">
        <v>4</v>
      </c>
      <c r="HJ72" s="661">
        <v>5</v>
      </c>
      <c r="HK72" s="661">
        <v>6</v>
      </c>
      <c r="HL72" s="661">
        <v>7</v>
      </c>
      <c r="HM72" s="661">
        <v>8</v>
      </c>
      <c r="HN72" s="661">
        <v>9</v>
      </c>
      <c r="HO72" s="661">
        <v>10</v>
      </c>
      <c r="HP72" s="661">
        <v>11</v>
      </c>
      <c r="HQ72" s="661">
        <v>12</v>
      </c>
      <c r="HR72" s="661">
        <v>13</v>
      </c>
      <c r="HS72" s="661">
        <v>14</v>
      </c>
      <c r="HT72" s="661">
        <v>15</v>
      </c>
      <c r="HU72" s="661">
        <v>16</v>
      </c>
      <c r="HV72" s="661">
        <v>17</v>
      </c>
      <c r="HW72" s="661">
        <v>18</v>
      </c>
      <c r="HX72" s="661">
        <v>19</v>
      </c>
      <c r="HY72" s="661">
        <v>20</v>
      </c>
      <c r="HZ72" s="661">
        <v>21</v>
      </c>
      <c r="IA72" s="661">
        <v>22</v>
      </c>
      <c r="IB72" s="661">
        <v>23</v>
      </c>
      <c r="IC72" s="661">
        <v>24</v>
      </c>
      <c r="ID72" s="661">
        <v>25</v>
      </c>
      <c r="IE72" s="661">
        <v>26</v>
      </c>
      <c r="IF72" s="661">
        <v>27</v>
      </c>
      <c r="IG72" s="661">
        <v>28</v>
      </c>
      <c r="IH72" s="661">
        <v>29</v>
      </c>
      <c r="II72" s="661">
        <v>30</v>
      </c>
      <c r="IJ72" s="661"/>
    </row>
    <row r="73" spans="1:244" ht="15.75" customHeight="1">
      <c r="A73" s="1208" t="s">
        <v>521</v>
      </c>
      <c r="B73" s="1009"/>
      <c r="C73" s="1010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669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J73" s="1208" t="s">
        <v>521</v>
      </c>
      <c r="AK73" s="1009"/>
      <c r="AL73" s="1010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S73" s="1208" t="s">
        <v>521</v>
      </c>
      <c r="BT73" s="1009"/>
      <c r="BU73" s="1010"/>
      <c r="BV73" s="669"/>
      <c r="BW73" s="669"/>
      <c r="BX73" s="669"/>
      <c r="BY73" s="669"/>
      <c r="BZ73" s="669"/>
      <c r="CA73" s="669"/>
      <c r="CB73" s="669"/>
      <c r="CC73" s="669"/>
      <c r="CD73" s="669"/>
      <c r="CE73" s="669"/>
      <c r="CF73" s="669"/>
      <c r="CG73" s="669"/>
      <c r="CH73" s="669"/>
      <c r="CI73" s="669"/>
      <c r="CJ73" s="669"/>
      <c r="CK73" s="669"/>
      <c r="CL73" s="669"/>
      <c r="CM73" s="669"/>
      <c r="CN73" s="669"/>
      <c r="CO73" s="669"/>
      <c r="CP73" s="669"/>
      <c r="CQ73" s="669"/>
      <c r="CR73" s="669"/>
      <c r="CS73" s="669"/>
      <c r="CT73" s="669"/>
      <c r="CU73" s="669"/>
      <c r="CV73" s="669"/>
      <c r="CW73" s="669"/>
      <c r="CX73" s="669"/>
      <c r="CY73" s="669"/>
      <c r="CZ73" s="669"/>
      <c r="DB73" s="1208" t="s">
        <v>521</v>
      </c>
      <c r="DC73" s="1009"/>
      <c r="DD73" s="1010"/>
      <c r="DE73" s="669"/>
      <c r="DF73" s="669"/>
      <c r="DG73" s="669"/>
      <c r="DH73" s="669"/>
      <c r="DI73" s="669"/>
      <c r="DJ73" s="669"/>
      <c r="DK73" s="669"/>
      <c r="DL73" s="669"/>
      <c r="DM73" s="669"/>
      <c r="DN73" s="669"/>
      <c r="DO73" s="669"/>
      <c r="DP73" s="669"/>
      <c r="DQ73" s="669"/>
      <c r="DR73" s="669"/>
      <c r="DS73" s="669"/>
      <c r="DT73" s="669"/>
      <c r="DU73" s="669"/>
      <c r="DV73" s="669"/>
      <c r="DW73" s="669"/>
      <c r="DX73" s="669"/>
      <c r="DY73" s="669"/>
      <c r="DZ73" s="669"/>
      <c r="EA73" s="669"/>
      <c r="EB73" s="669"/>
      <c r="EC73" s="669"/>
      <c r="ED73" s="669"/>
      <c r="EE73" s="669"/>
      <c r="EF73" s="669"/>
      <c r="EG73" s="669"/>
      <c r="EH73" s="669"/>
      <c r="EI73" s="669"/>
      <c r="EK73" s="1208" t="s">
        <v>521</v>
      </c>
      <c r="EL73" s="1009"/>
      <c r="EM73" s="1010"/>
      <c r="EN73" s="669"/>
      <c r="EO73" s="669"/>
      <c r="EP73" s="669"/>
      <c r="EQ73" s="669"/>
      <c r="ER73" s="669"/>
      <c r="ES73" s="669"/>
      <c r="ET73" s="669"/>
      <c r="EU73" s="669"/>
      <c r="EV73" s="669"/>
      <c r="EW73" s="669"/>
      <c r="EX73" s="669"/>
      <c r="EY73" s="669"/>
      <c r="EZ73" s="669"/>
      <c r="FA73" s="669"/>
      <c r="FB73" s="669"/>
      <c r="FC73" s="669"/>
      <c r="FD73" s="669"/>
      <c r="FE73" s="669"/>
      <c r="FF73" s="669"/>
      <c r="FG73" s="669"/>
      <c r="FH73" s="669"/>
      <c r="FI73" s="669"/>
      <c r="FJ73" s="669"/>
      <c r="FK73" s="669"/>
      <c r="FL73" s="669"/>
      <c r="FM73" s="669"/>
      <c r="FN73" s="669"/>
      <c r="FO73" s="669"/>
      <c r="FP73" s="669"/>
      <c r="FQ73" s="669"/>
      <c r="FR73" s="669"/>
      <c r="FT73" s="1208" t="s">
        <v>521</v>
      </c>
      <c r="FU73" s="1009"/>
      <c r="FV73" s="1010"/>
      <c r="FW73" s="669"/>
      <c r="FX73" s="669"/>
      <c r="FY73" s="669"/>
      <c r="FZ73" s="669"/>
      <c r="GA73" s="669"/>
      <c r="GB73" s="669"/>
      <c r="GC73" s="669"/>
      <c r="GD73" s="669"/>
      <c r="GE73" s="669"/>
      <c r="GF73" s="669"/>
      <c r="GG73" s="669"/>
      <c r="GH73" s="669"/>
      <c r="GI73" s="669"/>
      <c r="GJ73" s="669"/>
      <c r="GK73" s="669"/>
      <c r="GL73" s="669"/>
      <c r="GM73" s="669"/>
      <c r="GN73" s="669"/>
      <c r="GO73" s="669"/>
      <c r="GP73" s="669"/>
      <c r="GQ73" s="669"/>
      <c r="GR73" s="669"/>
      <c r="GS73" s="669"/>
      <c r="GT73" s="669"/>
      <c r="GU73" s="669"/>
      <c r="GV73" s="669"/>
      <c r="GW73" s="669"/>
      <c r="GX73" s="669"/>
      <c r="GY73" s="669"/>
      <c r="GZ73" s="669"/>
      <c r="HA73" s="669"/>
      <c r="HC73" s="1208" t="s">
        <v>521</v>
      </c>
      <c r="HD73" s="1009"/>
      <c r="HE73" s="1010"/>
      <c r="HF73" s="669"/>
      <c r="HG73" s="669"/>
      <c r="HH73" s="669"/>
      <c r="HI73" s="669"/>
      <c r="HJ73" s="669"/>
      <c r="HK73" s="669"/>
      <c r="HL73" s="669"/>
      <c r="HM73" s="669"/>
      <c r="HN73" s="669"/>
      <c r="HO73" s="669"/>
      <c r="HP73" s="669"/>
      <c r="HQ73" s="669"/>
      <c r="HR73" s="669"/>
      <c r="HS73" s="669"/>
      <c r="HT73" s="669"/>
      <c r="HU73" s="669"/>
      <c r="HV73" s="669"/>
      <c r="HW73" s="669"/>
      <c r="HX73" s="669"/>
      <c r="HY73" s="669"/>
      <c r="HZ73" s="669"/>
      <c r="IA73" s="669"/>
      <c r="IB73" s="669"/>
      <c r="IC73" s="669"/>
      <c r="ID73" s="669"/>
      <c r="IE73" s="669"/>
      <c r="IF73" s="669"/>
      <c r="IG73" s="669"/>
      <c r="IH73" s="669"/>
      <c r="II73" s="669"/>
      <c r="IJ73" s="669"/>
    </row>
    <row r="74" spans="1:244" ht="15.75" customHeight="1">
      <c r="A74" s="1208" t="s">
        <v>522</v>
      </c>
      <c r="B74" s="1009"/>
      <c r="C74" s="1010"/>
      <c r="D74" s="669"/>
      <c r="E74" s="669"/>
      <c r="F74" s="669"/>
      <c r="G74" s="669"/>
      <c r="H74" s="669"/>
      <c r="I74" s="669"/>
      <c r="J74" s="669"/>
      <c r="K74" s="669"/>
      <c r="L74" s="669"/>
      <c r="M74" s="669"/>
      <c r="N74" s="669"/>
      <c r="O74" s="669"/>
      <c r="P74" s="669"/>
      <c r="Q74" s="669"/>
      <c r="R74" s="669"/>
      <c r="S74" s="669"/>
      <c r="T74" s="669"/>
      <c r="U74" s="669"/>
      <c r="V74" s="669"/>
      <c r="W74" s="669"/>
      <c r="X74" s="669"/>
      <c r="Y74" s="669"/>
      <c r="Z74" s="669"/>
      <c r="AA74" s="669"/>
      <c r="AB74" s="669"/>
      <c r="AC74" s="669"/>
      <c r="AD74" s="669"/>
      <c r="AE74" s="669"/>
      <c r="AF74" s="669"/>
      <c r="AG74" s="669"/>
      <c r="AH74" s="669"/>
      <c r="AJ74" s="1208" t="s">
        <v>522</v>
      </c>
      <c r="AK74" s="1009"/>
      <c r="AL74" s="1010"/>
      <c r="AM74" s="669"/>
      <c r="AN74" s="669"/>
      <c r="AO74" s="669"/>
      <c r="AP74" s="669"/>
      <c r="AQ74" s="669"/>
      <c r="AR74" s="669"/>
      <c r="AS74" s="669"/>
      <c r="AT74" s="669"/>
      <c r="AU74" s="669"/>
      <c r="AV74" s="669"/>
      <c r="AW74" s="669"/>
      <c r="AX74" s="669"/>
      <c r="AY74" s="669"/>
      <c r="AZ74" s="669"/>
      <c r="BA74" s="669"/>
      <c r="BB74" s="669"/>
      <c r="BC74" s="669"/>
      <c r="BD74" s="669"/>
      <c r="BE74" s="669"/>
      <c r="BF74" s="669"/>
      <c r="BG74" s="669"/>
      <c r="BH74" s="669"/>
      <c r="BI74" s="669"/>
      <c r="BJ74" s="669"/>
      <c r="BK74" s="669"/>
      <c r="BL74" s="669"/>
      <c r="BM74" s="669"/>
      <c r="BN74" s="669"/>
      <c r="BO74" s="669"/>
      <c r="BP74" s="669"/>
      <c r="BQ74" s="669"/>
      <c r="BS74" s="1208" t="s">
        <v>522</v>
      </c>
      <c r="BT74" s="1009"/>
      <c r="BU74" s="1010"/>
      <c r="BV74" s="669"/>
      <c r="BW74" s="669"/>
      <c r="BX74" s="669"/>
      <c r="BY74" s="669"/>
      <c r="BZ74" s="669"/>
      <c r="CA74" s="669"/>
      <c r="CB74" s="669"/>
      <c r="CC74" s="669"/>
      <c r="CD74" s="669"/>
      <c r="CE74" s="669"/>
      <c r="CF74" s="669"/>
      <c r="CG74" s="669"/>
      <c r="CH74" s="669"/>
      <c r="CI74" s="669"/>
      <c r="CJ74" s="669"/>
      <c r="CK74" s="669"/>
      <c r="CL74" s="669"/>
      <c r="CM74" s="669"/>
      <c r="CN74" s="669"/>
      <c r="CO74" s="669"/>
      <c r="CP74" s="669"/>
      <c r="CQ74" s="669"/>
      <c r="CR74" s="669"/>
      <c r="CS74" s="669"/>
      <c r="CT74" s="669"/>
      <c r="CU74" s="669"/>
      <c r="CV74" s="669"/>
      <c r="CW74" s="669"/>
      <c r="CX74" s="669"/>
      <c r="CY74" s="669"/>
      <c r="CZ74" s="669"/>
      <c r="DB74" s="1208" t="s">
        <v>522</v>
      </c>
      <c r="DC74" s="1009"/>
      <c r="DD74" s="1010"/>
      <c r="DE74" s="669"/>
      <c r="DF74" s="669"/>
      <c r="DG74" s="669"/>
      <c r="DH74" s="669"/>
      <c r="DI74" s="669"/>
      <c r="DJ74" s="669"/>
      <c r="DK74" s="669"/>
      <c r="DL74" s="669"/>
      <c r="DM74" s="669"/>
      <c r="DN74" s="669"/>
      <c r="DO74" s="669"/>
      <c r="DP74" s="669"/>
      <c r="DQ74" s="669"/>
      <c r="DR74" s="669"/>
      <c r="DS74" s="669"/>
      <c r="DT74" s="669"/>
      <c r="DU74" s="669"/>
      <c r="DV74" s="669"/>
      <c r="DW74" s="669"/>
      <c r="DX74" s="669"/>
      <c r="DY74" s="669"/>
      <c r="DZ74" s="669"/>
      <c r="EA74" s="669"/>
      <c r="EB74" s="669"/>
      <c r="EC74" s="669"/>
      <c r="ED74" s="669"/>
      <c r="EE74" s="669"/>
      <c r="EF74" s="669"/>
      <c r="EG74" s="669"/>
      <c r="EH74" s="669"/>
      <c r="EI74" s="669"/>
      <c r="EK74" s="1208" t="s">
        <v>522</v>
      </c>
      <c r="EL74" s="1009"/>
      <c r="EM74" s="1010"/>
      <c r="EN74" s="669"/>
      <c r="EO74" s="669"/>
      <c r="EP74" s="669"/>
      <c r="EQ74" s="669"/>
      <c r="ER74" s="669"/>
      <c r="ES74" s="669"/>
      <c r="ET74" s="669"/>
      <c r="EU74" s="669"/>
      <c r="EV74" s="669"/>
      <c r="EW74" s="669"/>
      <c r="EX74" s="669"/>
      <c r="EY74" s="669"/>
      <c r="EZ74" s="669"/>
      <c r="FA74" s="669"/>
      <c r="FB74" s="669"/>
      <c r="FC74" s="669"/>
      <c r="FD74" s="669"/>
      <c r="FE74" s="669"/>
      <c r="FF74" s="669"/>
      <c r="FG74" s="669"/>
      <c r="FH74" s="669"/>
      <c r="FI74" s="669"/>
      <c r="FJ74" s="669"/>
      <c r="FK74" s="669"/>
      <c r="FL74" s="669"/>
      <c r="FM74" s="669"/>
      <c r="FN74" s="669"/>
      <c r="FO74" s="669"/>
      <c r="FP74" s="669"/>
      <c r="FQ74" s="669"/>
      <c r="FR74" s="669"/>
      <c r="FT74" s="1208" t="s">
        <v>522</v>
      </c>
      <c r="FU74" s="1009"/>
      <c r="FV74" s="1010"/>
      <c r="FW74" s="669"/>
      <c r="FX74" s="669"/>
      <c r="FY74" s="669"/>
      <c r="FZ74" s="669"/>
      <c r="GA74" s="669"/>
      <c r="GB74" s="669"/>
      <c r="GC74" s="669"/>
      <c r="GD74" s="669"/>
      <c r="GE74" s="669"/>
      <c r="GF74" s="669"/>
      <c r="GG74" s="669"/>
      <c r="GH74" s="669"/>
      <c r="GI74" s="669"/>
      <c r="GJ74" s="669"/>
      <c r="GK74" s="669"/>
      <c r="GL74" s="669"/>
      <c r="GM74" s="669"/>
      <c r="GN74" s="669"/>
      <c r="GO74" s="669"/>
      <c r="GP74" s="669"/>
      <c r="GQ74" s="669"/>
      <c r="GR74" s="669"/>
      <c r="GS74" s="669"/>
      <c r="GT74" s="669"/>
      <c r="GU74" s="669"/>
      <c r="GV74" s="669"/>
      <c r="GW74" s="669"/>
      <c r="GX74" s="669"/>
      <c r="GY74" s="669"/>
      <c r="GZ74" s="669"/>
      <c r="HA74" s="669"/>
      <c r="HC74" s="1208" t="s">
        <v>522</v>
      </c>
      <c r="HD74" s="1009"/>
      <c r="HE74" s="1010"/>
      <c r="HF74" s="669"/>
      <c r="HG74" s="669"/>
      <c r="HH74" s="669"/>
      <c r="HI74" s="669"/>
      <c r="HJ74" s="669"/>
      <c r="HK74" s="669"/>
      <c r="HL74" s="669"/>
      <c r="HM74" s="669"/>
      <c r="HN74" s="669"/>
      <c r="HO74" s="669"/>
      <c r="HP74" s="669"/>
      <c r="HQ74" s="669"/>
      <c r="HR74" s="669"/>
      <c r="HS74" s="669"/>
      <c r="HT74" s="669"/>
      <c r="HU74" s="669"/>
      <c r="HV74" s="669"/>
      <c r="HW74" s="669"/>
      <c r="HX74" s="669"/>
      <c r="HY74" s="669"/>
      <c r="HZ74" s="669"/>
      <c r="IA74" s="669"/>
      <c r="IB74" s="669"/>
      <c r="IC74" s="669"/>
      <c r="ID74" s="669"/>
      <c r="IE74" s="669"/>
      <c r="IF74" s="669"/>
      <c r="IG74" s="669"/>
      <c r="IH74" s="669"/>
      <c r="II74" s="669"/>
      <c r="IJ74" s="669"/>
    </row>
    <row r="75" spans="1:244" ht="15.75" customHeight="1">
      <c r="A75" s="1208" t="s">
        <v>523</v>
      </c>
      <c r="B75" s="1009"/>
      <c r="C75" s="1010"/>
      <c r="D75" s="661">
        <f t="shared" ref="D75:AH75" si="4">3.14*D74*((D74/2)+D73)</f>
        <v>0</v>
      </c>
      <c r="E75" s="661">
        <f t="shared" si="4"/>
        <v>0</v>
      </c>
      <c r="F75" s="661">
        <f t="shared" si="4"/>
        <v>0</v>
      </c>
      <c r="G75" s="661">
        <f t="shared" si="4"/>
        <v>0</v>
      </c>
      <c r="H75" s="661">
        <f t="shared" si="4"/>
        <v>0</v>
      </c>
      <c r="I75" s="661">
        <f t="shared" si="4"/>
        <v>0</v>
      </c>
      <c r="J75" s="661">
        <f t="shared" si="4"/>
        <v>0</v>
      </c>
      <c r="K75" s="661">
        <f t="shared" si="4"/>
        <v>0</v>
      </c>
      <c r="L75" s="661">
        <f t="shared" si="4"/>
        <v>0</v>
      </c>
      <c r="M75" s="661">
        <f t="shared" si="4"/>
        <v>0</v>
      </c>
      <c r="N75" s="661">
        <f t="shared" si="4"/>
        <v>0</v>
      </c>
      <c r="O75" s="661">
        <f t="shared" si="4"/>
        <v>0</v>
      </c>
      <c r="P75" s="661">
        <f t="shared" si="4"/>
        <v>0</v>
      </c>
      <c r="Q75" s="661">
        <f t="shared" si="4"/>
        <v>0</v>
      </c>
      <c r="R75" s="661">
        <f t="shared" si="4"/>
        <v>0</v>
      </c>
      <c r="S75" s="661">
        <f t="shared" si="4"/>
        <v>0</v>
      </c>
      <c r="T75" s="661">
        <f t="shared" si="4"/>
        <v>0</v>
      </c>
      <c r="U75" s="661">
        <f t="shared" si="4"/>
        <v>0</v>
      </c>
      <c r="V75" s="661">
        <f t="shared" si="4"/>
        <v>0</v>
      </c>
      <c r="W75" s="661">
        <f t="shared" si="4"/>
        <v>0</v>
      </c>
      <c r="X75" s="661">
        <f t="shared" si="4"/>
        <v>0</v>
      </c>
      <c r="Y75" s="661">
        <f t="shared" si="4"/>
        <v>0</v>
      </c>
      <c r="Z75" s="661">
        <f t="shared" si="4"/>
        <v>0</v>
      </c>
      <c r="AA75" s="661">
        <f t="shared" si="4"/>
        <v>0</v>
      </c>
      <c r="AB75" s="661">
        <f t="shared" si="4"/>
        <v>0</v>
      </c>
      <c r="AC75" s="661">
        <f t="shared" si="4"/>
        <v>0</v>
      </c>
      <c r="AD75" s="661">
        <f t="shared" si="4"/>
        <v>0</v>
      </c>
      <c r="AE75" s="661">
        <f t="shared" si="4"/>
        <v>0</v>
      </c>
      <c r="AF75" s="661">
        <f t="shared" si="4"/>
        <v>0</v>
      </c>
      <c r="AG75" s="661">
        <f t="shared" si="4"/>
        <v>0</v>
      </c>
      <c r="AH75" s="661">
        <f t="shared" si="4"/>
        <v>0</v>
      </c>
      <c r="AJ75" s="1208" t="s">
        <v>523</v>
      </c>
      <c r="AK75" s="1009"/>
      <c r="AL75" s="1010"/>
      <c r="AM75" s="661">
        <f t="shared" ref="AM75:BQ75" si="5">3.14*AM74*((AM74/2)+AM73)</f>
        <v>0</v>
      </c>
      <c r="AN75" s="661">
        <f t="shared" si="5"/>
        <v>0</v>
      </c>
      <c r="AO75" s="661">
        <f t="shared" si="5"/>
        <v>0</v>
      </c>
      <c r="AP75" s="661">
        <f t="shared" si="5"/>
        <v>0</v>
      </c>
      <c r="AQ75" s="661">
        <f t="shared" si="5"/>
        <v>0</v>
      </c>
      <c r="AR75" s="661">
        <f t="shared" si="5"/>
        <v>0</v>
      </c>
      <c r="AS75" s="661">
        <f t="shared" si="5"/>
        <v>0</v>
      </c>
      <c r="AT75" s="661">
        <f t="shared" si="5"/>
        <v>0</v>
      </c>
      <c r="AU75" s="661">
        <f t="shared" si="5"/>
        <v>0</v>
      </c>
      <c r="AV75" s="661">
        <f t="shared" si="5"/>
        <v>0</v>
      </c>
      <c r="AW75" s="661">
        <f t="shared" si="5"/>
        <v>0</v>
      </c>
      <c r="AX75" s="661">
        <f t="shared" si="5"/>
        <v>0</v>
      </c>
      <c r="AY75" s="661">
        <f t="shared" si="5"/>
        <v>0</v>
      </c>
      <c r="AZ75" s="661">
        <f t="shared" si="5"/>
        <v>0</v>
      </c>
      <c r="BA75" s="661">
        <f t="shared" si="5"/>
        <v>0</v>
      </c>
      <c r="BB75" s="661">
        <f t="shared" si="5"/>
        <v>0</v>
      </c>
      <c r="BC75" s="661">
        <f t="shared" si="5"/>
        <v>0</v>
      </c>
      <c r="BD75" s="661">
        <f t="shared" si="5"/>
        <v>0</v>
      </c>
      <c r="BE75" s="661">
        <f t="shared" si="5"/>
        <v>0</v>
      </c>
      <c r="BF75" s="661">
        <f t="shared" si="5"/>
        <v>0</v>
      </c>
      <c r="BG75" s="661">
        <f t="shared" si="5"/>
        <v>0</v>
      </c>
      <c r="BH75" s="661">
        <f t="shared" si="5"/>
        <v>0</v>
      </c>
      <c r="BI75" s="661">
        <f t="shared" si="5"/>
        <v>0</v>
      </c>
      <c r="BJ75" s="661">
        <f t="shared" si="5"/>
        <v>0</v>
      </c>
      <c r="BK75" s="661">
        <f t="shared" si="5"/>
        <v>0</v>
      </c>
      <c r="BL75" s="661">
        <f t="shared" si="5"/>
        <v>0</v>
      </c>
      <c r="BM75" s="661">
        <f t="shared" si="5"/>
        <v>0</v>
      </c>
      <c r="BN75" s="661">
        <f t="shared" si="5"/>
        <v>0</v>
      </c>
      <c r="BO75" s="661">
        <f t="shared" si="5"/>
        <v>0</v>
      </c>
      <c r="BP75" s="661">
        <f t="shared" si="5"/>
        <v>0</v>
      </c>
      <c r="BQ75" s="661">
        <f t="shared" si="5"/>
        <v>0</v>
      </c>
      <c r="BS75" s="1208" t="s">
        <v>523</v>
      </c>
      <c r="BT75" s="1009"/>
      <c r="BU75" s="1010"/>
      <c r="BV75" s="661">
        <f t="shared" ref="BV75:CZ75" si="6">3.14*BV74*((BV74/2)+BV73)</f>
        <v>0</v>
      </c>
      <c r="BW75" s="661">
        <f t="shared" si="6"/>
        <v>0</v>
      </c>
      <c r="BX75" s="661">
        <f t="shared" si="6"/>
        <v>0</v>
      </c>
      <c r="BY75" s="661">
        <f t="shared" si="6"/>
        <v>0</v>
      </c>
      <c r="BZ75" s="661">
        <f t="shared" si="6"/>
        <v>0</v>
      </c>
      <c r="CA75" s="661">
        <f t="shared" si="6"/>
        <v>0</v>
      </c>
      <c r="CB75" s="661">
        <f t="shared" si="6"/>
        <v>0</v>
      </c>
      <c r="CC75" s="661">
        <f t="shared" si="6"/>
        <v>0</v>
      </c>
      <c r="CD75" s="661">
        <f t="shared" si="6"/>
        <v>0</v>
      </c>
      <c r="CE75" s="661">
        <f t="shared" si="6"/>
        <v>0</v>
      </c>
      <c r="CF75" s="661">
        <f t="shared" si="6"/>
        <v>0</v>
      </c>
      <c r="CG75" s="661">
        <f t="shared" si="6"/>
        <v>0</v>
      </c>
      <c r="CH75" s="661">
        <f t="shared" si="6"/>
        <v>0</v>
      </c>
      <c r="CI75" s="661">
        <f t="shared" si="6"/>
        <v>0</v>
      </c>
      <c r="CJ75" s="661">
        <f t="shared" si="6"/>
        <v>0</v>
      </c>
      <c r="CK75" s="661">
        <f t="shared" si="6"/>
        <v>0</v>
      </c>
      <c r="CL75" s="661">
        <f t="shared" si="6"/>
        <v>0</v>
      </c>
      <c r="CM75" s="661">
        <f t="shared" si="6"/>
        <v>0</v>
      </c>
      <c r="CN75" s="661">
        <f t="shared" si="6"/>
        <v>0</v>
      </c>
      <c r="CO75" s="661">
        <f t="shared" si="6"/>
        <v>0</v>
      </c>
      <c r="CP75" s="661">
        <f t="shared" si="6"/>
        <v>0</v>
      </c>
      <c r="CQ75" s="661">
        <f t="shared" si="6"/>
        <v>0</v>
      </c>
      <c r="CR75" s="661">
        <f t="shared" si="6"/>
        <v>0</v>
      </c>
      <c r="CS75" s="661">
        <f t="shared" si="6"/>
        <v>0</v>
      </c>
      <c r="CT75" s="661">
        <f t="shared" si="6"/>
        <v>0</v>
      </c>
      <c r="CU75" s="661">
        <f t="shared" si="6"/>
        <v>0</v>
      </c>
      <c r="CV75" s="661">
        <f t="shared" si="6"/>
        <v>0</v>
      </c>
      <c r="CW75" s="661">
        <f t="shared" si="6"/>
        <v>0</v>
      </c>
      <c r="CX75" s="661">
        <f t="shared" si="6"/>
        <v>0</v>
      </c>
      <c r="CY75" s="661">
        <f t="shared" si="6"/>
        <v>0</v>
      </c>
      <c r="CZ75" s="661">
        <f t="shared" si="6"/>
        <v>0</v>
      </c>
      <c r="DB75" s="1208" t="s">
        <v>523</v>
      </c>
      <c r="DC75" s="1009"/>
      <c r="DD75" s="1010"/>
      <c r="DE75" s="661">
        <f t="shared" ref="DE75:EI75" si="7">3.14*DE74*((DE74/2)+DE73)</f>
        <v>0</v>
      </c>
      <c r="DF75" s="661">
        <f t="shared" si="7"/>
        <v>0</v>
      </c>
      <c r="DG75" s="661">
        <f t="shared" si="7"/>
        <v>0</v>
      </c>
      <c r="DH75" s="661">
        <f t="shared" si="7"/>
        <v>0</v>
      </c>
      <c r="DI75" s="661">
        <f t="shared" si="7"/>
        <v>0</v>
      </c>
      <c r="DJ75" s="661">
        <f t="shared" si="7"/>
        <v>0</v>
      </c>
      <c r="DK75" s="661">
        <f t="shared" si="7"/>
        <v>0</v>
      </c>
      <c r="DL75" s="661">
        <f t="shared" si="7"/>
        <v>0</v>
      </c>
      <c r="DM75" s="661">
        <f t="shared" si="7"/>
        <v>0</v>
      </c>
      <c r="DN75" s="661">
        <f t="shared" si="7"/>
        <v>0</v>
      </c>
      <c r="DO75" s="661">
        <f t="shared" si="7"/>
        <v>0</v>
      </c>
      <c r="DP75" s="661">
        <f t="shared" si="7"/>
        <v>0</v>
      </c>
      <c r="DQ75" s="661">
        <f t="shared" si="7"/>
        <v>0</v>
      </c>
      <c r="DR75" s="661">
        <f t="shared" si="7"/>
        <v>0</v>
      </c>
      <c r="DS75" s="661">
        <f t="shared" si="7"/>
        <v>0</v>
      </c>
      <c r="DT75" s="661">
        <f t="shared" si="7"/>
        <v>0</v>
      </c>
      <c r="DU75" s="661">
        <f t="shared" si="7"/>
        <v>0</v>
      </c>
      <c r="DV75" s="661">
        <f t="shared" si="7"/>
        <v>0</v>
      </c>
      <c r="DW75" s="661">
        <f t="shared" si="7"/>
        <v>0</v>
      </c>
      <c r="DX75" s="661">
        <f t="shared" si="7"/>
        <v>0</v>
      </c>
      <c r="DY75" s="661">
        <f t="shared" si="7"/>
        <v>0</v>
      </c>
      <c r="DZ75" s="661">
        <f t="shared" si="7"/>
        <v>0</v>
      </c>
      <c r="EA75" s="661">
        <f t="shared" si="7"/>
        <v>0</v>
      </c>
      <c r="EB75" s="661">
        <f t="shared" si="7"/>
        <v>0</v>
      </c>
      <c r="EC75" s="661">
        <f t="shared" si="7"/>
        <v>0</v>
      </c>
      <c r="ED75" s="661">
        <f t="shared" si="7"/>
        <v>0</v>
      </c>
      <c r="EE75" s="661">
        <f t="shared" si="7"/>
        <v>0</v>
      </c>
      <c r="EF75" s="661">
        <f t="shared" si="7"/>
        <v>0</v>
      </c>
      <c r="EG75" s="661">
        <f t="shared" si="7"/>
        <v>0</v>
      </c>
      <c r="EH75" s="661">
        <f t="shared" si="7"/>
        <v>0</v>
      </c>
      <c r="EI75" s="661">
        <f t="shared" si="7"/>
        <v>0</v>
      </c>
      <c r="EK75" s="1208" t="s">
        <v>523</v>
      </c>
      <c r="EL75" s="1009"/>
      <c r="EM75" s="1010"/>
      <c r="EN75" s="661">
        <f t="shared" ref="EN75:FR75" si="8">3.14*EN74*((EN74/2)+EN73)</f>
        <v>0</v>
      </c>
      <c r="EO75" s="661">
        <f t="shared" si="8"/>
        <v>0</v>
      </c>
      <c r="EP75" s="661">
        <f t="shared" si="8"/>
        <v>0</v>
      </c>
      <c r="EQ75" s="661">
        <f t="shared" si="8"/>
        <v>0</v>
      </c>
      <c r="ER75" s="661">
        <f t="shared" si="8"/>
        <v>0</v>
      </c>
      <c r="ES75" s="661">
        <f t="shared" si="8"/>
        <v>0</v>
      </c>
      <c r="ET75" s="661">
        <f t="shared" si="8"/>
        <v>0</v>
      </c>
      <c r="EU75" s="661">
        <f t="shared" si="8"/>
        <v>0</v>
      </c>
      <c r="EV75" s="661">
        <f t="shared" si="8"/>
        <v>0</v>
      </c>
      <c r="EW75" s="661">
        <f t="shared" si="8"/>
        <v>0</v>
      </c>
      <c r="EX75" s="661">
        <f t="shared" si="8"/>
        <v>0</v>
      </c>
      <c r="EY75" s="661">
        <f t="shared" si="8"/>
        <v>0</v>
      </c>
      <c r="EZ75" s="661">
        <f t="shared" si="8"/>
        <v>0</v>
      </c>
      <c r="FA75" s="661">
        <f t="shared" si="8"/>
        <v>0</v>
      </c>
      <c r="FB75" s="661">
        <f t="shared" si="8"/>
        <v>0</v>
      </c>
      <c r="FC75" s="661">
        <f t="shared" si="8"/>
        <v>0</v>
      </c>
      <c r="FD75" s="661">
        <f t="shared" si="8"/>
        <v>0</v>
      </c>
      <c r="FE75" s="661">
        <f t="shared" si="8"/>
        <v>0</v>
      </c>
      <c r="FF75" s="661">
        <f t="shared" si="8"/>
        <v>0</v>
      </c>
      <c r="FG75" s="661">
        <f t="shared" si="8"/>
        <v>0</v>
      </c>
      <c r="FH75" s="661">
        <f t="shared" si="8"/>
        <v>0</v>
      </c>
      <c r="FI75" s="661">
        <f t="shared" si="8"/>
        <v>0</v>
      </c>
      <c r="FJ75" s="661">
        <f t="shared" si="8"/>
        <v>0</v>
      </c>
      <c r="FK75" s="661">
        <f t="shared" si="8"/>
        <v>0</v>
      </c>
      <c r="FL75" s="661">
        <f t="shared" si="8"/>
        <v>0</v>
      </c>
      <c r="FM75" s="661">
        <f t="shared" si="8"/>
        <v>0</v>
      </c>
      <c r="FN75" s="661">
        <f t="shared" si="8"/>
        <v>0</v>
      </c>
      <c r="FO75" s="661">
        <f t="shared" si="8"/>
        <v>0</v>
      </c>
      <c r="FP75" s="661">
        <f t="shared" si="8"/>
        <v>0</v>
      </c>
      <c r="FQ75" s="661">
        <f t="shared" si="8"/>
        <v>0</v>
      </c>
      <c r="FR75" s="661">
        <f t="shared" si="8"/>
        <v>0</v>
      </c>
      <c r="FT75" s="1208" t="s">
        <v>523</v>
      </c>
      <c r="FU75" s="1009"/>
      <c r="FV75" s="1010"/>
      <c r="FW75" s="661">
        <f t="shared" ref="FW75:HA75" si="9">3.14*FW74*((FW74/2)+FW73)</f>
        <v>0</v>
      </c>
      <c r="FX75" s="661">
        <f t="shared" si="9"/>
        <v>0</v>
      </c>
      <c r="FY75" s="661">
        <f t="shared" si="9"/>
        <v>0</v>
      </c>
      <c r="FZ75" s="661">
        <f t="shared" si="9"/>
        <v>0</v>
      </c>
      <c r="GA75" s="661">
        <f t="shared" si="9"/>
        <v>0</v>
      </c>
      <c r="GB75" s="661">
        <f t="shared" si="9"/>
        <v>0</v>
      </c>
      <c r="GC75" s="661">
        <f t="shared" si="9"/>
        <v>0</v>
      </c>
      <c r="GD75" s="661">
        <f t="shared" si="9"/>
        <v>0</v>
      </c>
      <c r="GE75" s="661">
        <f t="shared" si="9"/>
        <v>0</v>
      </c>
      <c r="GF75" s="661">
        <f t="shared" si="9"/>
        <v>0</v>
      </c>
      <c r="GG75" s="661">
        <f t="shared" si="9"/>
        <v>0</v>
      </c>
      <c r="GH75" s="661">
        <f t="shared" si="9"/>
        <v>0</v>
      </c>
      <c r="GI75" s="661">
        <f t="shared" si="9"/>
        <v>0</v>
      </c>
      <c r="GJ75" s="661">
        <f t="shared" si="9"/>
        <v>0</v>
      </c>
      <c r="GK75" s="661">
        <f t="shared" si="9"/>
        <v>0</v>
      </c>
      <c r="GL75" s="661">
        <f t="shared" si="9"/>
        <v>0</v>
      </c>
      <c r="GM75" s="661">
        <f t="shared" si="9"/>
        <v>0</v>
      </c>
      <c r="GN75" s="661">
        <f t="shared" si="9"/>
        <v>0</v>
      </c>
      <c r="GO75" s="661">
        <f t="shared" si="9"/>
        <v>0</v>
      </c>
      <c r="GP75" s="661">
        <f t="shared" si="9"/>
        <v>0</v>
      </c>
      <c r="GQ75" s="661">
        <f t="shared" si="9"/>
        <v>0</v>
      </c>
      <c r="GR75" s="661">
        <f t="shared" si="9"/>
        <v>0</v>
      </c>
      <c r="GS75" s="661">
        <f t="shared" si="9"/>
        <v>0</v>
      </c>
      <c r="GT75" s="661">
        <f t="shared" si="9"/>
        <v>0</v>
      </c>
      <c r="GU75" s="661">
        <f t="shared" si="9"/>
        <v>0</v>
      </c>
      <c r="GV75" s="661">
        <f t="shared" si="9"/>
        <v>0</v>
      </c>
      <c r="GW75" s="661">
        <f t="shared" si="9"/>
        <v>0</v>
      </c>
      <c r="GX75" s="661">
        <f t="shared" si="9"/>
        <v>0</v>
      </c>
      <c r="GY75" s="661">
        <f t="shared" si="9"/>
        <v>0</v>
      </c>
      <c r="GZ75" s="661">
        <f t="shared" si="9"/>
        <v>0</v>
      </c>
      <c r="HA75" s="661">
        <f t="shared" si="9"/>
        <v>0</v>
      </c>
      <c r="HC75" s="1208" t="s">
        <v>523</v>
      </c>
      <c r="HD75" s="1009"/>
      <c r="HE75" s="1010"/>
      <c r="HF75" s="661">
        <f t="shared" ref="HF75:IJ75" si="10">3.14*HF74*((HF74/2)+HF73)</f>
        <v>0</v>
      </c>
      <c r="HG75" s="661">
        <f t="shared" si="10"/>
        <v>0</v>
      </c>
      <c r="HH75" s="661">
        <f t="shared" si="10"/>
        <v>0</v>
      </c>
      <c r="HI75" s="661">
        <f t="shared" si="10"/>
        <v>0</v>
      </c>
      <c r="HJ75" s="661">
        <f t="shared" si="10"/>
        <v>0</v>
      </c>
      <c r="HK75" s="661">
        <f t="shared" si="10"/>
        <v>0</v>
      </c>
      <c r="HL75" s="661">
        <f t="shared" si="10"/>
        <v>0</v>
      </c>
      <c r="HM75" s="661">
        <f t="shared" si="10"/>
        <v>0</v>
      </c>
      <c r="HN75" s="661">
        <f t="shared" si="10"/>
        <v>0</v>
      </c>
      <c r="HO75" s="661">
        <f t="shared" si="10"/>
        <v>0</v>
      </c>
      <c r="HP75" s="661">
        <f t="shared" si="10"/>
        <v>0</v>
      </c>
      <c r="HQ75" s="661">
        <f t="shared" si="10"/>
        <v>0</v>
      </c>
      <c r="HR75" s="661">
        <f t="shared" si="10"/>
        <v>0</v>
      </c>
      <c r="HS75" s="661">
        <f t="shared" si="10"/>
        <v>0</v>
      </c>
      <c r="HT75" s="661">
        <f t="shared" si="10"/>
        <v>0</v>
      </c>
      <c r="HU75" s="661">
        <f t="shared" si="10"/>
        <v>0</v>
      </c>
      <c r="HV75" s="661">
        <f t="shared" si="10"/>
        <v>0</v>
      </c>
      <c r="HW75" s="661">
        <f t="shared" si="10"/>
        <v>0</v>
      </c>
      <c r="HX75" s="661">
        <f t="shared" si="10"/>
        <v>0</v>
      </c>
      <c r="HY75" s="661">
        <f t="shared" si="10"/>
        <v>0</v>
      </c>
      <c r="HZ75" s="661">
        <f t="shared" si="10"/>
        <v>0</v>
      </c>
      <c r="IA75" s="661">
        <f t="shared" si="10"/>
        <v>0</v>
      </c>
      <c r="IB75" s="661">
        <f t="shared" si="10"/>
        <v>0</v>
      </c>
      <c r="IC75" s="661">
        <f t="shared" si="10"/>
        <v>0</v>
      </c>
      <c r="ID75" s="661">
        <f t="shared" si="10"/>
        <v>0</v>
      </c>
      <c r="IE75" s="661">
        <f t="shared" si="10"/>
        <v>0</v>
      </c>
      <c r="IF75" s="661">
        <f t="shared" si="10"/>
        <v>0</v>
      </c>
      <c r="IG75" s="661">
        <f t="shared" si="10"/>
        <v>0</v>
      </c>
      <c r="IH75" s="661">
        <f t="shared" si="10"/>
        <v>0</v>
      </c>
      <c r="II75" s="661">
        <f t="shared" si="10"/>
        <v>0</v>
      </c>
      <c r="IJ75" s="661">
        <f t="shared" si="10"/>
        <v>0</v>
      </c>
    </row>
    <row r="76" spans="1:244" ht="15.75" customHeight="1">
      <c r="A76" s="1208" t="s">
        <v>524</v>
      </c>
      <c r="B76" s="1009"/>
      <c r="C76" s="1010"/>
      <c r="D76" s="661">
        <f t="shared" ref="D76:AH76" si="11">(3.14/4)*(D74^2)*D73</f>
        <v>0</v>
      </c>
      <c r="E76" s="661">
        <f t="shared" si="11"/>
        <v>0</v>
      </c>
      <c r="F76" s="661">
        <f t="shared" si="11"/>
        <v>0</v>
      </c>
      <c r="G76" s="661">
        <f t="shared" si="11"/>
        <v>0</v>
      </c>
      <c r="H76" s="661">
        <f t="shared" si="11"/>
        <v>0</v>
      </c>
      <c r="I76" s="661">
        <f t="shared" si="11"/>
        <v>0</v>
      </c>
      <c r="J76" s="661">
        <f t="shared" si="11"/>
        <v>0</v>
      </c>
      <c r="K76" s="661">
        <f t="shared" si="11"/>
        <v>0</v>
      </c>
      <c r="L76" s="661">
        <f t="shared" si="11"/>
        <v>0</v>
      </c>
      <c r="M76" s="661">
        <f t="shared" si="11"/>
        <v>0</v>
      </c>
      <c r="N76" s="661">
        <f t="shared" si="11"/>
        <v>0</v>
      </c>
      <c r="O76" s="661">
        <f t="shared" si="11"/>
        <v>0</v>
      </c>
      <c r="P76" s="661">
        <f t="shared" si="11"/>
        <v>0</v>
      </c>
      <c r="Q76" s="661">
        <f t="shared" si="11"/>
        <v>0</v>
      </c>
      <c r="R76" s="661">
        <f t="shared" si="11"/>
        <v>0</v>
      </c>
      <c r="S76" s="661">
        <f t="shared" si="11"/>
        <v>0</v>
      </c>
      <c r="T76" s="661">
        <f t="shared" si="11"/>
        <v>0</v>
      </c>
      <c r="U76" s="661">
        <f t="shared" si="11"/>
        <v>0</v>
      </c>
      <c r="V76" s="661">
        <f t="shared" si="11"/>
        <v>0</v>
      </c>
      <c r="W76" s="661">
        <f t="shared" si="11"/>
        <v>0</v>
      </c>
      <c r="X76" s="661">
        <f t="shared" si="11"/>
        <v>0</v>
      </c>
      <c r="Y76" s="661">
        <f t="shared" si="11"/>
        <v>0</v>
      </c>
      <c r="Z76" s="661">
        <f t="shared" si="11"/>
        <v>0</v>
      </c>
      <c r="AA76" s="661">
        <f t="shared" si="11"/>
        <v>0</v>
      </c>
      <c r="AB76" s="661">
        <f t="shared" si="11"/>
        <v>0</v>
      </c>
      <c r="AC76" s="661">
        <f t="shared" si="11"/>
        <v>0</v>
      </c>
      <c r="AD76" s="661">
        <f t="shared" si="11"/>
        <v>0</v>
      </c>
      <c r="AE76" s="661">
        <f t="shared" si="11"/>
        <v>0</v>
      </c>
      <c r="AF76" s="661">
        <f t="shared" si="11"/>
        <v>0</v>
      </c>
      <c r="AG76" s="661">
        <f t="shared" si="11"/>
        <v>0</v>
      </c>
      <c r="AH76" s="661">
        <f t="shared" si="11"/>
        <v>0</v>
      </c>
      <c r="AJ76" s="1208" t="s">
        <v>524</v>
      </c>
      <c r="AK76" s="1009"/>
      <c r="AL76" s="1010"/>
      <c r="AM76" s="661">
        <f t="shared" ref="AM76:BQ76" si="12">(3.14/4)*(AM74^2)*AM73</f>
        <v>0</v>
      </c>
      <c r="AN76" s="661">
        <f t="shared" si="12"/>
        <v>0</v>
      </c>
      <c r="AO76" s="661">
        <f t="shared" si="12"/>
        <v>0</v>
      </c>
      <c r="AP76" s="661">
        <f t="shared" si="12"/>
        <v>0</v>
      </c>
      <c r="AQ76" s="661">
        <f t="shared" si="12"/>
        <v>0</v>
      </c>
      <c r="AR76" s="661">
        <f t="shared" si="12"/>
        <v>0</v>
      </c>
      <c r="AS76" s="661">
        <f t="shared" si="12"/>
        <v>0</v>
      </c>
      <c r="AT76" s="661">
        <f t="shared" si="12"/>
        <v>0</v>
      </c>
      <c r="AU76" s="661">
        <f t="shared" si="12"/>
        <v>0</v>
      </c>
      <c r="AV76" s="661">
        <f t="shared" si="12"/>
        <v>0</v>
      </c>
      <c r="AW76" s="661">
        <f t="shared" si="12"/>
        <v>0</v>
      </c>
      <c r="AX76" s="661">
        <f t="shared" si="12"/>
        <v>0</v>
      </c>
      <c r="AY76" s="661">
        <f t="shared" si="12"/>
        <v>0</v>
      </c>
      <c r="AZ76" s="661">
        <f t="shared" si="12"/>
        <v>0</v>
      </c>
      <c r="BA76" s="661">
        <f t="shared" si="12"/>
        <v>0</v>
      </c>
      <c r="BB76" s="661">
        <f t="shared" si="12"/>
        <v>0</v>
      </c>
      <c r="BC76" s="661">
        <f t="shared" si="12"/>
        <v>0</v>
      </c>
      <c r="BD76" s="661">
        <f t="shared" si="12"/>
        <v>0</v>
      </c>
      <c r="BE76" s="661">
        <f t="shared" si="12"/>
        <v>0</v>
      </c>
      <c r="BF76" s="661">
        <f t="shared" si="12"/>
        <v>0</v>
      </c>
      <c r="BG76" s="661">
        <f t="shared" si="12"/>
        <v>0</v>
      </c>
      <c r="BH76" s="661">
        <f t="shared" si="12"/>
        <v>0</v>
      </c>
      <c r="BI76" s="661">
        <f t="shared" si="12"/>
        <v>0</v>
      </c>
      <c r="BJ76" s="661">
        <f t="shared" si="12"/>
        <v>0</v>
      </c>
      <c r="BK76" s="661">
        <f t="shared" si="12"/>
        <v>0</v>
      </c>
      <c r="BL76" s="661">
        <f t="shared" si="12"/>
        <v>0</v>
      </c>
      <c r="BM76" s="661">
        <f t="shared" si="12"/>
        <v>0</v>
      </c>
      <c r="BN76" s="661">
        <f t="shared" si="12"/>
        <v>0</v>
      </c>
      <c r="BO76" s="661">
        <f t="shared" si="12"/>
        <v>0</v>
      </c>
      <c r="BP76" s="661">
        <f t="shared" si="12"/>
        <v>0</v>
      </c>
      <c r="BQ76" s="661">
        <f t="shared" si="12"/>
        <v>0</v>
      </c>
      <c r="BS76" s="1208" t="s">
        <v>524</v>
      </c>
      <c r="BT76" s="1009"/>
      <c r="BU76" s="1010"/>
      <c r="BV76" s="661">
        <f t="shared" ref="BV76:CZ76" si="13">(3.14/4)*(BV74^2)*BV73</f>
        <v>0</v>
      </c>
      <c r="BW76" s="661">
        <f t="shared" si="13"/>
        <v>0</v>
      </c>
      <c r="BX76" s="661">
        <f t="shared" si="13"/>
        <v>0</v>
      </c>
      <c r="BY76" s="661">
        <f t="shared" si="13"/>
        <v>0</v>
      </c>
      <c r="BZ76" s="661">
        <f t="shared" si="13"/>
        <v>0</v>
      </c>
      <c r="CA76" s="661">
        <f t="shared" si="13"/>
        <v>0</v>
      </c>
      <c r="CB76" s="661">
        <f t="shared" si="13"/>
        <v>0</v>
      </c>
      <c r="CC76" s="661">
        <f t="shared" si="13"/>
        <v>0</v>
      </c>
      <c r="CD76" s="661">
        <f t="shared" si="13"/>
        <v>0</v>
      </c>
      <c r="CE76" s="661">
        <f t="shared" si="13"/>
        <v>0</v>
      </c>
      <c r="CF76" s="661">
        <f t="shared" si="13"/>
        <v>0</v>
      </c>
      <c r="CG76" s="661">
        <f t="shared" si="13"/>
        <v>0</v>
      </c>
      <c r="CH76" s="661">
        <f t="shared" si="13"/>
        <v>0</v>
      </c>
      <c r="CI76" s="661">
        <f t="shared" si="13"/>
        <v>0</v>
      </c>
      <c r="CJ76" s="661">
        <f t="shared" si="13"/>
        <v>0</v>
      </c>
      <c r="CK76" s="661">
        <f t="shared" si="13"/>
        <v>0</v>
      </c>
      <c r="CL76" s="661">
        <f t="shared" si="13"/>
        <v>0</v>
      </c>
      <c r="CM76" s="661">
        <f t="shared" si="13"/>
        <v>0</v>
      </c>
      <c r="CN76" s="661">
        <f t="shared" si="13"/>
        <v>0</v>
      </c>
      <c r="CO76" s="661">
        <f t="shared" si="13"/>
        <v>0</v>
      </c>
      <c r="CP76" s="661">
        <f t="shared" si="13"/>
        <v>0</v>
      </c>
      <c r="CQ76" s="661">
        <f t="shared" si="13"/>
        <v>0</v>
      </c>
      <c r="CR76" s="661">
        <f t="shared" si="13"/>
        <v>0</v>
      </c>
      <c r="CS76" s="661">
        <f t="shared" si="13"/>
        <v>0</v>
      </c>
      <c r="CT76" s="661">
        <f t="shared" si="13"/>
        <v>0</v>
      </c>
      <c r="CU76" s="661">
        <f t="shared" si="13"/>
        <v>0</v>
      </c>
      <c r="CV76" s="661">
        <f t="shared" si="13"/>
        <v>0</v>
      </c>
      <c r="CW76" s="661">
        <f t="shared" si="13"/>
        <v>0</v>
      </c>
      <c r="CX76" s="661">
        <f t="shared" si="13"/>
        <v>0</v>
      </c>
      <c r="CY76" s="661">
        <f t="shared" si="13"/>
        <v>0</v>
      </c>
      <c r="CZ76" s="661">
        <f t="shared" si="13"/>
        <v>0</v>
      </c>
      <c r="DB76" s="1208" t="s">
        <v>524</v>
      </c>
      <c r="DC76" s="1009"/>
      <c r="DD76" s="1010"/>
      <c r="DE76" s="661">
        <f t="shared" ref="DE76:EI76" si="14">(3.14/4)*(DE74^2)*DE73</f>
        <v>0</v>
      </c>
      <c r="DF76" s="661">
        <f t="shared" si="14"/>
        <v>0</v>
      </c>
      <c r="DG76" s="661">
        <f t="shared" si="14"/>
        <v>0</v>
      </c>
      <c r="DH76" s="661">
        <f t="shared" si="14"/>
        <v>0</v>
      </c>
      <c r="DI76" s="661">
        <f t="shared" si="14"/>
        <v>0</v>
      </c>
      <c r="DJ76" s="661">
        <f t="shared" si="14"/>
        <v>0</v>
      </c>
      <c r="DK76" s="661">
        <f t="shared" si="14"/>
        <v>0</v>
      </c>
      <c r="DL76" s="661">
        <f t="shared" si="14"/>
        <v>0</v>
      </c>
      <c r="DM76" s="661">
        <f t="shared" si="14"/>
        <v>0</v>
      </c>
      <c r="DN76" s="661">
        <f t="shared" si="14"/>
        <v>0</v>
      </c>
      <c r="DO76" s="661">
        <f t="shared" si="14"/>
        <v>0</v>
      </c>
      <c r="DP76" s="661">
        <f t="shared" si="14"/>
        <v>0</v>
      </c>
      <c r="DQ76" s="661">
        <f t="shared" si="14"/>
        <v>0</v>
      </c>
      <c r="DR76" s="661">
        <f t="shared" si="14"/>
        <v>0</v>
      </c>
      <c r="DS76" s="661">
        <f t="shared" si="14"/>
        <v>0</v>
      </c>
      <c r="DT76" s="661">
        <f t="shared" si="14"/>
        <v>0</v>
      </c>
      <c r="DU76" s="661">
        <f t="shared" si="14"/>
        <v>0</v>
      </c>
      <c r="DV76" s="661">
        <f t="shared" si="14"/>
        <v>0</v>
      </c>
      <c r="DW76" s="661">
        <f t="shared" si="14"/>
        <v>0</v>
      </c>
      <c r="DX76" s="661">
        <f t="shared" si="14"/>
        <v>0</v>
      </c>
      <c r="DY76" s="661">
        <f t="shared" si="14"/>
        <v>0</v>
      </c>
      <c r="DZ76" s="661">
        <f t="shared" si="14"/>
        <v>0</v>
      </c>
      <c r="EA76" s="661">
        <f t="shared" si="14"/>
        <v>0</v>
      </c>
      <c r="EB76" s="661">
        <f t="shared" si="14"/>
        <v>0</v>
      </c>
      <c r="EC76" s="661">
        <f t="shared" si="14"/>
        <v>0</v>
      </c>
      <c r="ED76" s="661">
        <f t="shared" si="14"/>
        <v>0</v>
      </c>
      <c r="EE76" s="661">
        <f t="shared" si="14"/>
        <v>0</v>
      </c>
      <c r="EF76" s="661">
        <f t="shared" si="14"/>
        <v>0</v>
      </c>
      <c r="EG76" s="661">
        <f t="shared" si="14"/>
        <v>0</v>
      </c>
      <c r="EH76" s="661">
        <f t="shared" si="14"/>
        <v>0</v>
      </c>
      <c r="EI76" s="661">
        <f t="shared" si="14"/>
        <v>0</v>
      </c>
      <c r="EK76" s="1208" t="s">
        <v>524</v>
      </c>
      <c r="EL76" s="1009"/>
      <c r="EM76" s="1010"/>
      <c r="EN76" s="661">
        <f t="shared" ref="EN76:FR76" si="15">(3.14/4)*(EN74^2)*EN73</f>
        <v>0</v>
      </c>
      <c r="EO76" s="661">
        <f t="shared" si="15"/>
        <v>0</v>
      </c>
      <c r="EP76" s="661">
        <f t="shared" si="15"/>
        <v>0</v>
      </c>
      <c r="EQ76" s="661">
        <f t="shared" si="15"/>
        <v>0</v>
      </c>
      <c r="ER76" s="661">
        <f t="shared" si="15"/>
        <v>0</v>
      </c>
      <c r="ES76" s="661">
        <f t="shared" si="15"/>
        <v>0</v>
      </c>
      <c r="ET76" s="661">
        <f t="shared" si="15"/>
        <v>0</v>
      </c>
      <c r="EU76" s="661">
        <f t="shared" si="15"/>
        <v>0</v>
      </c>
      <c r="EV76" s="661">
        <f t="shared" si="15"/>
        <v>0</v>
      </c>
      <c r="EW76" s="661">
        <f t="shared" si="15"/>
        <v>0</v>
      </c>
      <c r="EX76" s="661">
        <f t="shared" si="15"/>
        <v>0</v>
      </c>
      <c r="EY76" s="661">
        <f t="shared" si="15"/>
        <v>0</v>
      </c>
      <c r="EZ76" s="661">
        <f t="shared" si="15"/>
        <v>0</v>
      </c>
      <c r="FA76" s="661">
        <f t="shared" si="15"/>
        <v>0</v>
      </c>
      <c r="FB76" s="661">
        <f t="shared" si="15"/>
        <v>0</v>
      </c>
      <c r="FC76" s="661">
        <f t="shared" si="15"/>
        <v>0</v>
      </c>
      <c r="FD76" s="661">
        <f t="shared" si="15"/>
        <v>0</v>
      </c>
      <c r="FE76" s="661">
        <f t="shared" si="15"/>
        <v>0</v>
      </c>
      <c r="FF76" s="661">
        <f t="shared" si="15"/>
        <v>0</v>
      </c>
      <c r="FG76" s="661">
        <f t="shared" si="15"/>
        <v>0</v>
      </c>
      <c r="FH76" s="661">
        <f t="shared" si="15"/>
        <v>0</v>
      </c>
      <c r="FI76" s="661">
        <f t="shared" si="15"/>
        <v>0</v>
      </c>
      <c r="FJ76" s="661">
        <f t="shared" si="15"/>
        <v>0</v>
      </c>
      <c r="FK76" s="661">
        <f t="shared" si="15"/>
        <v>0</v>
      </c>
      <c r="FL76" s="661">
        <f t="shared" si="15"/>
        <v>0</v>
      </c>
      <c r="FM76" s="661">
        <f t="shared" si="15"/>
        <v>0</v>
      </c>
      <c r="FN76" s="661">
        <f t="shared" si="15"/>
        <v>0</v>
      </c>
      <c r="FO76" s="661">
        <f t="shared" si="15"/>
        <v>0</v>
      </c>
      <c r="FP76" s="661">
        <f t="shared" si="15"/>
        <v>0</v>
      </c>
      <c r="FQ76" s="661">
        <f t="shared" si="15"/>
        <v>0</v>
      </c>
      <c r="FR76" s="661">
        <f t="shared" si="15"/>
        <v>0</v>
      </c>
      <c r="FT76" s="1208" t="s">
        <v>524</v>
      </c>
      <c r="FU76" s="1009"/>
      <c r="FV76" s="1010"/>
      <c r="FW76" s="661">
        <f t="shared" ref="FW76:HA76" si="16">(3.14/4)*(FW74^2)*FW73</f>
        <v>0</v>
      </c>
      <c r="FX76" s="661">
        <f t="shared" si="16"/>
        <v>0</v>
      </c>
      <c r="FY76" s="661">
        <f t="shared" si="16"/>
        <v>0</v>
      </c>
      <c r="FZ76" s="661">
        <f t="shared" si="16"/>
        <v>0</v>
      </c>
      <c r="GA76" s="661">
        <f t="shared" si="16"/>
        <v>0</v>
      </c>
      <c r="GB76" s="661">
        <f t="shared" si="16"/>
        <v>0</v>
      </c>
      <c r="GC76" s="661">
        <f t="shared" si="16"/>
        <v>0</v>
      </c>
      <c r="GD76" s="661">
        <f t="shared" si="16"/>
        <v>0</v>
      </c>
      <c r="GE76" s="661">
        <f t="shared" si="16"/>
        <v>0</v>
      </c>
      <c r="GF76" s="661">
        <f t="shared" si="16"/>
        <v>0</v>
      </c>
      <c r="GG76" s="661">
        <f t="shared" si="16"/>
        <v>0</v>
      </c>
      <c r="GH76" s="661">
        <f t="shared" si="16"/>
        <v>0</v>
      </c>
      <c r="GI76" s="661">
        <f t="shared" si="16"/>
        <v>0</v>
      </c>
      <c r="GJ76" s="661">
        <f t="shared" si="16"/>
        <v>0</v>
      </c>
      <c r="GK76" s="661">
        <f t="shared" si="16"/>
        <v>0</v>
      </c>
      <c r="GL76" s="661">
        <f t="shared" si="16"/>
        <v>0</v>
      </c>
      <c r="GM76" s="661">
        <f t="shared" si="16"/>
        <v>0</v>
      </c>
      <c r="GN76" s="661">
        <f t="shared" si="16"/>
        <v>0</v>
      </c>
      <c r="GO76" s="661">
        <f t="shared" si="16"/>
        <v>0</v>
      </c>
      <c r="GP76" s="661">
        <f t="shared" si="16"/>
        <v>0</v>
      </c>
      <c r="GQ76" s="661">
        <f t="shared" si="16"/>
        <v>0</v>
      </c>
      <c r="GR76" s="661">
        <f t="shared" si="16"/>
        <v>0</v>
      </c>
      <c r="GS76" s="661">
        <f t="shared" si="16"/>
        <v>0</v>
      </c>
      <c r="GT76" s="661">
        <f t="shared" si="16"/>
        <v>0</v>
      </c>
      <c r="GU76" s="661">
        <f t="shared" si="16"/>
        <v>0</v>
      </c>
      <c r="GV76" s="661">
        <f t="shared" si="16"/>
        <v>0</v>
      </c>
      <c r="GW76" s="661">
        <f t="shared" si="16"/>
        <v>0</v>
      </c>
      <c r="GX76" s="661">
        <f t="shared" si="16"/>
        <v>0</v>
      </c>
      <c r="GY76" s="661">
        <f t="shared" si="16"/>
        <v>0</v>
      </c>
      <c r="GZ76" s="661">
        <f t="shared" si="16"/>
        <v>0</v>
      </c>
      <c r="HA76" s="661">
        <f t="shared" si="16"/>
        <v>0</v>
      </c>
      <c r="HC76" s="1208" t="s">
        <v>524</v>
      </c>
      <c r="HD76" s="1009"/>
      <c r="HE76" s="1010"/>
      <c r="HF76" s="661">
        <f t="shared" ref="HF76:IJ76" si="17">(3.14/4)*(HF74^2)*HF73</f>
        <v>0</v>
      </c>
      <c r="HG76" s="661">
        <f t="shared" si="17"/>
        <v>0</v>
      </c>
      <c r="HH76" s="661">
        <f t="shared" si="17"/>
        <v>0</v>
      </c>
      <c r="HI76" s="661">
        <f t="shared" si="17"/>
        <v>0</v>
      </c>
      <c r="HJ76" s="661">
        <f t="shared" si="17"/>
        <v>0</v>
      </c>
      <c r="HK76" s="661">
        <f t="shared" si="17"/>
        <v>0</v>
      </c>
      <c r="HL76" s="661">
        <f t="shared" si="17"/>
        <v>0</v>
      </c>
      <c r="HM76" s="661">
        <f t="shared" si="17"/>
        <v>0</v>
      </c>
      <c r="HN76" s="661">
        <f t="shared" si="17"/>
        <v>0</v>
      </c>
      <c r="HO76" s="661">
        <f t="shared" si="17"/>
        <v>0</v>
      </c>
      <c r="HP76" s="661">
        <f t="shared" si="17"/>
        <v>0</v>
      </c>
      <c r="HQ76" s="661">
        <f t="shared" si="17"/>
        <v>0</v>
      </c>
      <c r="HR76" s="661">
        <f t="shared" si="17"/>
        <v>0</v>
      </c>
      <c r="HS76" s="661">
        <f t="shared" si="17"/>
        <v>0</v>
      </c>
      <c r="HT76" s="661">
        <f t="shared" si="17"/>
        <v>0</v>
      </c>
      <c r="HU76" s="661">
        <f t="shared" si="17"/>
        <v>0</v>
      </c>
      <c r="HV76" s="661">
        <f t="shared" si="17"/>
        <v>0</v>
      </c>
      <c r="HW76" s="661">
        <f t="shared" si="17"/>
        <v>0</v>
      </c>
      <c r="HX76" s="661">
        <f t="shared" si="17"/>
        <v>0</v>
      </c>
      <c r="HY76" s="661">
        <f t="shared" si="17"/>
        <v>0</v>
      </c>
      <c r="HZ76" s="661">
        <f t="shared" si="17"/>
        <v>0</v>
      </c>
      <c r="IA76" s="661">
        <f t="shared" si="17"/>
        <v>0</v>
      </c>
      <c r="IB76" s="661">
        <f t="shared" si="17"/>
        <v>0</v>
      </c>
      <c r="IC76" s="661">
        <f t="shared" si="17"/>
        <v>0</v>
      </c>
      <c r="ID76" s="661">
        <f t="shared" si="17"/>
        <v>0</v>
      </c>
      <c r="IE76" s="661">
        <f t="shared" si="17"/>
        <v>0</v>
      </c>
      <c r="IF76" s="661">
        <f t="shared" si="17"/>
        <v>0</v>
      </c>
      <c r="IG76" s="661">
        <f t="shared" si="17"/>
        <v>0</v>
      </c>
      <c r="IH76" s="661">
        <f t="shared" si="17"/>
        <v>0</v>
      </c>
      <c r="II76" s="661">
        <f t="shared" si="17"/>
        <v>0</v>
      </c>
      <c r="IJ76" s="661">
        <f t="shared" si="17"/>
        <v>0</v>
      </c>
    </row>
    <row r="77" spans="1:244" ht="15.75" customHeight="1">
      <c r="A77" s="667"/>
      <c r="B77" s="667"/>
      <c r="C77" s="667"/>
      <c r="D77" s="667"/>
      <c r="E77" s="667"/>
      <c r="F77" s="667"/>
      <c r="G77" s="667"/>
      <c r="H77" s="667"/>
      <c r="I77" s="667"/>
      <c r="J77" s="667"/>
      <c r="K77" s="667"/>
      <c r="L77" s="667"/>
      <c r="M77" s="667"/>
      <c r="N77" s="667"/>
      <c r="O77" s="667"/>
      <c r="P77" s="667"/>
      <c r="Q77" s="667"/>
      <c r="R77" s="667"/>
      <c r="S77" s="667"/>
      <c r="T77" s="667"/>
      <c r="U77" s="667"/>
      <c r="V77" s="667"/>
      <c r="W77" s="667"/>
      <c r="X77" s="667"/>
      <c r="Y77" s="667"/>
      <c r="Z77" s="667"/>
      <c r="AA77" s="667"/>
      <c r="AB77" s="667"/>
      <c r="AC77" s="667"/>
      <c r="AD77" s="667"/>
      <c r="AE77" s="667"/>
      <c r="AF77" s="667"/>
      <c r="AG77" s="667"/>
      <c r="AH77" s="667"/>
      <c r="AJ77" s="667"/>
      <c r="AK77" s="667"/>
      <c r="AL77" s="667"/>
      <c r="AM77" s="667"/>
      <c r="AN77" s="667"/>
      <c r="AO77" s="667"/>
      <c r="AP77" s="667"/>
      <c r="AQ77" s="667"/>
      <c r="AR77" s="667"/>
      <c r="AS77" s="667"/>
      <c r="AT77" s="667"/>
      <c r="AU77" s="667"/>
      <c r="AV77" s="667"/>
      <c r="AW77" s="667"/>
      <c r="AX77" s="667"/>
      <c r="AY77" s="667"/>
      <c r="AZ77" s="667"/>
      <c r="BA77" s="667"/>
      <c r="BB77" s="667"/>
      <c r="BC77" s="667"/>
      <c r="BD77" s="667"/>
      <c r="BE77" s="667"/>
      <c r="BF77" s="667"/>
      <c r="BG77" s="667"/>
      <c r="BH77" s="667"/>
      <c r="BI77" s="667"/>
      <c r="BJ77" s="667"/>
      <c r="BK77" s="667"/>
      <c r="BL77" s="667"/>
      <c r="BM77" s="667"/>
      <c r="BN77" s="667"/>
      <c r="BO77" s="667"/>
      <c r="BP77" s="667"/>
      <c r="BQ77" s="667"/>
    </row>
    <row r="78" spans="1:244" ht="15.75" customHeight="1">
      <c r="A78" s="667"/>
      <c r="B78" s="667"/>
      <c r="C78" s="667"/>
      <c r="D78" s="667"/>
      <c r="E78" s="667"/>
      <c r="F78" s="667"/>
      <c r="G78" s="667"/>
      <c r="H78" s="667"/>
      <c r="I78" s="667"/>
      <c r="J78" s="667"/>
      <c r="K78" s="667"/>
      <c r="L78" s="667"/>
      <c r="M78" s="667"/>
      <c r="N78" s="667"/>
      <c r="O78" s="667"/>
      <c r="P78" s="667"/>
      <c r="Q78" s="667"/>
      <c r="R78" s="667"/>
      <c r="S78" s="667"/>
      <c r="T78" s="667"/>
      <c r="U78" s="667"/>
      <c r="V78" s="667"/>
      <c r="W78" s="667"/>
      <c r="X78" s="667"/>
      <c r="Y78" s="667"/>
      <c r="Z78" s="667"/>
      <c r="AA78" s="667"/>
      <c r="AB78" s="667"/>
      <c r="AC78" s="667"/>
      <c r="AD78" s="667"/>
      <c r="AE78" s="667"/>
      <c r="AF78" s="667"/>
      <c r="AG78" s="667"/>
      <c r="AH78" s="667"/>
      <c r="AJ78" s="667"/>
      <c r="AK78" s="667"/>
      <c r="AL78" s="667"/>
      <c r="AM78" s="667"/>
      <c r="AN78" s="667"/>
      <c r="AO78" s="667"/>
      <c r="AP78" s="667"/>
      <c r="AQ78" s="667"/>
      <c r="AR78" s="667"/>
      <c r="AS78" s="667"/>
      <c r="AT78" s="667"/>
      <c r="AU78" s="667"/>
      <c r="AV78" s="667"/>
      <c r="AW78" s="667"/>
      <c r="AX78" s="667"/>
      <c r="AY78" s="667"/>
      <c r="AZ78" s="667"/>
      <c r="BA78" s="667"/>
      <c r="BB78" s="667"/>
      <c r="BC78" s="667"/>
      <c r="BD78" s="667"/>
      <c r="BE78" s="667"/>
      <c r="BF78" s="667"/>
      <c r="BG78" s="667"/>
      <c r="BH78" s="667"/>
      <c r="BI78" s="667"/>
      <c r="BJ78" s="667"/>
      <c r="BK78" s="667"/>
      <c r="BL78" s="667"/>
      <c r="BM78" s="667"/>
      <c r="BN78" s="667"/>
      <c r="BO78" s="667"/>
      <c r="BP78" s="667"/>
      <c r="BQ78" s="667"/>
    </row>
    <row r="79" spans="1:244" ht="15.75" customHeight="1">
      <c r="A79" s="667"/>
      <c r="B79" s="667"/>
      <c r="C79" s="667"/>
      <c r="D79" s="667"/>
      <c r="E79" s="667"/>
      <c r="F79" s="667"/>
      <c r="G79" s="667"/>
      <c r="H79" s="667"/>
      <c r="I79" s="667"/>
      <c r="J79" s="667"/>
      <c r="K79" s="667"/>
      <c r="L79" s="667"/>
      <c r="M79" s="667"/>
      <c r="N79" s="667"/>
      <c r="O79" s="667"/>
      <c r="P79" s="667"/>
      <c r="Q79" s="667"/>
      <c r="R79" s="667"/>
      <c r="S79" s="667"/>
      <c r="T79" s="667"/>
      <c r="U79" s="667"/>
      <c r="V79" s="667"/>
      <c r="W79" s="667"/>
      <c r="X79" s="667"/>
      <c r="Y79" s="667"/>
      <c r="Z79" s="667"/>
      <c r="AA79" s="667"/>
      <c r="AB79" s="667"/>
      <c r="AC79" s="667"/>
      <c r="AD79" s="667"/>
      <c r="AE79" s="667"/>
      <c r="AF79" s="667"/>
      <c r="AG79" s="667"/>
      <c r="AH79" s="667"/>
      <c r="AJ79" s="667"/>
      <c r="AK79" s="667"/>
      <c r="AL79" s="667"/>
      <c r="AM79" s="667"/>
      <c r="AN79" s="667"/>
      <c r="AO79" s="667"/>
      <c r="AP79" s="667"/>
      <c r="AQ79" s="667"/>
      <c r="AR79" s="667"/>
      <c r="AS79" s="667"/>
      <c r="AT79" s="667"/>
      <c r="AU79" s="667"/>
      <c r="AV79" s="667"/>
      <c r="AW79" s="667"/>
      <c r="AX79" s="667"/>
      <c r="AY79" s="667"/>
      <c r="AZ79" s="667"/>
      <c r="BA79" s="667"/>
      <c r="BB79" s="667"/>
      <c r="BC79" s="667"/>
      <c r="BD79" s="667"/>
      <c r="BE79" s="667"/>
      <c r="BF79" s="667"/>
      <c r="BG79" s="667"/>
      <c r="BH79" s="667"/>
      <c r="BI79" s="667"/>
      <c r="BJ79" s="667"/>
      <c r="BK79" s="667"/>
      <c r="BL79" s="667"/>
      <c r="BM79" s="667"/>
      <c r="BN79" s="667"/>
      <c r="BO79" s="667"/>
      <c r="BP79" s="667"/>
      <c r="BQ79" s="667"/>
    </row>
    <row r="80" spans="1:244" ht="15.75" customHeight="1">
      <c r="A80" s="667"/>
      <c r="B80" s="667"/>
      <c r="C80" s="667"/>
      <c r="D80" s="667"/>
      <c r="E80" s="667"/>
      <c r="F80" s="667"/>
      <c r="G80" s="667"/>
      <c r="H80" s="667"/>
      <c r="I80" s="667"/>
      <c r="J80" s="667"/>
      <c r="K80" s="667"/>
      <c r="L80" s="667"/>
      <c r="M80" s="667"/>
      <c r="N80" s="667"/>
      <c r="O80" s="667"/>
      <c r="P80" s="667"/>
      <c r="Q80" s="667"/>
      <c r="R80" s="667"/>
      <c r="S80" s="667"/>
      <c r="T80" s="667"/>
      <c r="U80" s="667"/>
      <c r="V80" s="667"/>
      <c r="W80" s="667"/>
      <c r="X80" s="667"/>
      <c r="Y80" s="667"/>
      <c r="Z80" s="667"/>
      <c r="AA80" s="667"/>
      <c r="AB80" s="667"/>
      <c r="AC80" s="667"/>
      <c r="AD80" s="667"/>
      <c r="AE80" s="667"/>
      <c r="AF80" s="667"/>
      <c r="AG80" s="667"/>
      <c r="AH80" s="667"/>
      <c r="AJ80" s="667"/>
      <c r="AK80" s="667"/>
      <c r="AL80" s="667"/>
      <c r="AM80" s="667"/>
      <c r="AN80" s="667"/>
      <c r="AO80" s="667"/>
      <c r="AP80" s="667"/>
      <c r="AQ80" s="667"/>
      <c r="AR80" s="667"/>
      <c r="AS80" s="667"/>
      <c r="AT80" s="667"/>
      <c r="AU80" s="667"/>
      <c r="AV80" s="667"/>
      <c r="AW80" s="667"/>
      <c r="AX80" s="667"/>
      <c r="AY80" s="667"/>
      <c r="AZ80" s="667"/>
      <c r="BA80" s="667"/>
      <c r="BB80" s="667"/>
      <c r="BC80" s="667"/>
      <c r="BD80" s="667"/>
      <c r="BE80" s="667"/>
      <c r="BF80" s="667"/>
      <c r="BG80" s="667"/>
      <c r="BH80" s="667"/>
      <c r="BI80" s="667"/>
      <c r="BJ80" s="667"/>
      <c r="BK80" s="667"/>
      <c r="BL80" s="667"/>
      <c r="BM80" s="667"/>
      <c r="BN80" s="667"/>
      <c r="BO80" s="667"/>
      <c r="BP80" s="667"/>
      <c r="BQ80" s="667"/>
    </row>
    <row r="81" spans="1:69" ht="15.75" customHeight="1">
      <c r="A81" s="667"/>
      <c r="B81" s="667"/>
      <c r="C81" s="667"/>
      <c r="D81" s="667"/>
      <c r="E81" s="667"/>
      <c r="F81" s="667"/>
      <c r="G81" s="667"/>
      <c r="H81" s="667"/>
      <c r="I81" s="667"/>
      <c r="J81" s="667"/>
      <c r="K81" s="667"/>
      <c r="L81" s="667"/>
      <c r="M81" s="667"/>
      <c r="N81" s="667"/>
      <c r="O81" s="667"/>
      <c r="P81" s="667"/>
      <c r="Q81" s="667"/>
      <c r="R81" s="667"/>
      <c r="S81" s="667"/>
      <c r="T81" s="667"/>
      <c r="U81" s="667"/>
      <c r="V81" s="667"/>
      <c r="W81" s="667"/>
      <c r="X81" s="667"/>
      <c r="Y81" s="667"/>
      <c r="Z81" s="667"/>
      <c r="AA81" s="667"/>
      <c r="AB81" s="667"/>
      <c r="AC81" s="667"/>
      <c r="AD81" s="667"/>
      <c r="AE81" s="667"/>
      <c r="AF81" s="667"/>
      <c r="AG81" s="667"/>
      <c r="AH81" s="667"/>
      <c r="AJ81" s="667"/>
      <c r="AK81" s="667"/>
      <c r="AL81" s="667"/>
      <c r="AM81" s="667"/>
      <c r="AN81" s="667"/>
      <c r="AO81" s="667"/>
      <c r="AP81" s="667"/>
      <c r="AQ81" s="667"/>
      <c r="AR81" s="667"/>
      <c r="AS81" s="667"/>
      <c r="AT81" s="667"/>
      <c r="AU81" s="667"/>
      <c r="AV81" s="667"/>
      <c r="AW81" s="667"/>
      <c r="AX81" s="667"/>
      <c r="AY81" s="667"/>
      <c r="AZ81" s="667"/>
      <c r="BA81" s="667"/>
      <c r="BB81" s="667"/>
      <c r="BC81" s="667"/>
      <c r="BD81" s="667"/>
      <c r="BE81" s="667"/>
      <c r="BF81" s="667"/>
      <c r="BG81" s="667"/>
      <c r="BH81" s="667"/>
      <c r="BI81" s="667"/>
      <c r="BJ81" s="667"/>
      <c r="BK81" s="667"/>
      <c r="BL81" s="667"/>
      <c r="BM81" s="667"/>
      <c r="BN81" s="667"/>
      <c r="BO81" s="667"/>
      <c r="BP81" s="667"/>
      <c r="BQ81" s="667"/>
    </row>
    <row r="82" spans="1:69" ht="15.75" customHeight="1">
      <c r="A82" s="667"/>
      <c r="B82" s="667"/>
      <c r="C82" s="667"/>
      <c r="D82" s="667"/>
      <c r="E82" s="667"/>
      <c r="F82" s="667"/>
      <c r="G82" s="667"/>
      <c r="H82" s="667"/>
      <c r="I82" s="667"/>
      <c r="J82" s="667"/>
      <c r="K82" s="667"/>
      <c r="L82" s="667"/>
      <c r="M82" s="667"/>
      <c r="N82" s="667"/>
      <c r="O82" s="667"/>
      <c r="P82" s="667"/>
      <c r="Q82" s="667"/>
      <c r="R82" s="667"/>
      <c r="S82" s="667"/>
      <c r="T82" s="667"/>
      <c r="U82" s="667"/>
      <c r="V82" s="667"/>
      <c r="W82" s="667"/>
      <c r="X82" s="667"/>
      <c r="Y82" s="667"/>
      <c r="Z82" s="667"/>
      <c r="AA82" s="667"/>
      <c r="AB82" s="667"/>
      <c r="AC82" s="667"/>
      <c r="AD82" s="667"/>
      <c r="AE82" s="667"/>
      <c r="AF82" s="667"/>
      <c r="AG82" s="667"/>
      <c r="AH82" s="667"/>
      <c r="AJ82" s="667"/>
      <c r="AK82" s="667"/>
      <c r="AL82" s="667"/>
      <c r="AM82" s="667"/>
      <c r="AN82" s="667"/>
      <c r="AO82" s="667"/>
      <c r="AP82" s="667"/>
      <c r="AQ82" s="667"/>
      <c r="AR82" s="667"/>
      <c r="AS82" s="667"/>
      <c r="AT82" s="667"/>
      <c r="AU82" s="667"/>
      <c r="AV82" s="667"/>
      <c r="AW82" s="667"/>
      <c r="AX82" s="667"/>
      <c r="AY82" s="667"/>
      <c r="AZ82" s="667"/>
      <c r="BA82" s="667"/>
      <c r="BB82" s="667"/>
      <c r="BC82" s="667"/>
      <c r="BD82" s="667"/>
      <c r="BE82" s="667"/>
      <c r="BF82" s="667"/>
      <c r="BG82" s="667"/>
      <c r="BH82" s="667"/>
      <c r="BI82" s="667"/>
      <c r="BJ82" s="667"/>
      <c r="BK82" s="667"/>
      <c r="BL82" s="667"/>
      <c r="BM82" s="667"/>
      <c r="BN82" s="667"/>
      <c r="BO82" s="667"/>
      <c r="BP82" s="667"/>
      <c r="BQ82" s="667"/>
    </row>
    <row r="83" spans="1:69" ht="15.75" customHeight="1">
      <c r="A83" s="667"/>
      <c r="B83" s="667"/>
      <c r="C83" s="667"/>
      <c r="D83" s="667"/>
      <c r="E83" s="667"/>
      <c r="F83" s="667"/>
      <c r="G83" s="667"/>
      <c r="H83" s="667"/>
      <c r="I83" s="667"/>
      <c r="J83" s="667"/>
      <c r="K83" s="667"/>
      <c r="L83" s="667"/>
      <c r="M83" s="667"/>
      <c r="N83" s="667"/>
      <c r="O83" s="667"/>
      <c r="P83" s="667"/>
      <c r="Q83" s="667"/>
      <c r="R83" s="667"/>
      <c r="S83" s="667"/>
      <c r="T83" s="667"/>
      <c r="U83" s="667"/>
      <c r="V83" s="667"/>
      <c r="W83" s="667"/>
      <c r="X83" s="667"/>
      <c r="Y83" s="667"/>
      <c r="Z83" s="667"/>
      <c r="AA83" s="667"/>
      <c r="AB83" s="667"/>
      <c r="AC83" s="667"/>
      <c r="AD83" s="667"/>
      <c r="AE83" s="667"/>
      <c r="AF83" s="667"/>
      <c r="AG83" s="667"/>
      <c r="AH83" s="667"/>
      <c r="AJ83" s="667"/>
      <c r="AK83" s="667"/>
      <c r="AL83" s="667"/>
      <c r="AM83" s="667"/>
      <c r="AN83" s="667"/>
      <c r="AO83" s="667"/>
      <c r="AP83" s="667"/>
      <c r="AQ83" s="667"/>
      <c r="AR83" s="667"/>
      <c r="AS83" s="667"/>
      <c r="AT83" s="667"/>
      <c r="AU83" s="667"/>
      <c r="AV83" s="667"/>
      <c r="AW83" s="667"/>
      <c r="AX83" s="667"/>
      <c r="AY83" s="667"/>
      <c r="AZ83" s="667"/>
      <c r="BA83" s="667"/>
      <c r="BB83" s="667"/>
      <c r="BC83" s="667"/>
      <c r="BD83" s="667"/>
      <c r="BE83" s="667"/>
      <c r="BF83" s="667"/>
      <c r="BG83" s="667"/>
      <c r="BH83" s="667"/>
      <c r="BI83" s="667"/>
      <c r="BJ83" s="667"/>
      <c r="BK83" s="667"/>
      <c r="BL83" s="667"/>
      <c r="BM83" s="667"/>
      <c r="BN83" s="667"/>
      <c r="BO83" s="667"/>
      <c r="BP83" s="667"/>
      <c r="BQ83" s="667"/>
    </row>
    <row r="84" spans="1:69" ht="15.75" customHeight="1">
      <c r="A84" s="667"/>
      <c r="B84" s="667"/>
      <c r="C84" s="667"/>
      <c r="D84" s="667"/>
      <c r="E84" s="667"/>
      <c r="F84" s="667"/>
      <c r="G84" s="667"/>
      <c r="H84" s="667"/>
      <c r="I84" s="667"/>
      <c r="J84" s="667"/>
      <c r="K84" s="667"/>
      <c r="L84" s="667"/>
      <c r="M84" s="667"/>
      <c r="N84" s="667"/>
      <c r="O84" s="667"/>
      <c r="P84" s="667"/>
      <c r="Q84" s="667"/>
      <c r="R84" s="667"/>
      <c r="S84" s="667"/>
      <c r="T84" s="667"/>
      <c r="U84" s="667"/>
      <c r="V84" s="667"/>
      <c r="W84" s="667"/>
      <c r="X84" s="667"/>
      <c r="Y84" s="667"/>
      <c r="Z84" s="667"/>
      <c r="AA84" s="667"/>
      <c r="AB84" s="667"/>
      <c r="AC84" s="667"/>
      <c r="AD84" s="667"/>
      <c r="AE84" s="667"/>
      <c r="AF84" s="667"/>
      <c r="AG84" s="667"/>
      <c r="AH84" s="667"/>
      <c r="AJ84" s="667"/>
      <c r="AK84" s="667"/>
      <c r="AL84" s="667"/>
      <c r="AM84" s="667"/>
      <c r="AN84" s="667"/>
      <c r="AO84" s="667"/>
      <c r="AP84" s="667"/>
      <c r="AQ84" s="667"/>
      <c r="AR84" s="667"/>
      <c r="AS84" s="667"/>
      <c r="AT84" s="667"/>
      <c r="AU84" s="667"/>
      <c r="AV84" s="667"/>
      <c r="AW84" s="667"/>
      <c r="AX84" s="667"/>
      <c r="AY84" s="667"/>
      <c r="AZ84" s="667"/>
      <c r="BA84" s="667"/>
      <c r="BB84" s="667"/>
      <c r="BC84" s="667"/>
      <c r="BD84" s="667"/>
      <c r="BE84" s="667"/>
      <c r="BF84" s="667"/>
      <c r="BG84" s="667"/>
      <c r="BH84" s="667"/>
      <c r="BI84" s="667"/>
      <c r="BJ84" s="667"/>
      <c r="BK84" s="667"/>
      <c r="BL84" s="667"/>
      <c r="BM84" s="667"/>
      <c r="BN84" s="667"/>
      <c r="BO84" s="667"/>
      <c r="BP84" s="667"/>
      <c r="BQ84" s="667"/>
    </row>
    <row r="85" spans="1:69" ht="15.75" customHeight="1">
      <c r="A85" s="667"/>
      <c r="B85" s="667"/>
      <c r="C85" s="667"/>
      <c r="D85" s="667"/>
      <c r="E85" s="667"/>
      <c r="F85" s="667"/>
      <c r="G85" s="667"/>
      <c r="H85" s="667"/>
      <c r="I85" s="667"/>
      <c r="J85" s="667"/>
      <c r="K85" s="667"/>
      <c r="L85" s="667"/>
      <c r="M85" s="667"/>
      <c r="N85" s="667"/>
      <c r="O85" s="667"/>
      <c r="P85" s="667"/>
      <c r="Q85" s="667"/>
      <c r="R85" s="667"/>
      <c r="S85" s="667"/>
      <c r="T85" s="667"/>
      <c r="U85" s="667"/>
      <c r="V85" s="667"/>
      <c r="W85" s="667"/>
      <c r="X85" s="667"/>
      <c r="Y85" s="667"/>
      <c r="Z85" s="667"/>
      <c r="AA85" s="667"/>
      <c r="AB85" s="667"/>
      <c r="AC85" s="667"/>
      <c r="AD85" s="667"/>
      <c r="AE85" s="667"/>
      <c r="AF85" s="667"/>
      <c r="AG85" s="667"/>
      <c r="AH85" s="667"/>
      <c r="AJ85" s="667"/>
      <c r="AK85" s="667"/>
      <c r="AL85" s="667"/>
      <c r="AM85" s="667"/>
      <c r="AN85" s="667"/>
      <c r="AO85" s="667"/>
      <c r="AP85" s="667"/>
      <c r="AQ85" s="667"/>
      <c r="AR85" s="667"/>
      <c r="AS85" s="667"/>
      <c r="AT85" s="667"/>
      <c r="AU85" s="667"/>
      <c r="AV85" s="667"/>
      <c r="AW85" s="667"/>
      <c r="AX85" s="667"/>
      <c r="AY85" s="667"/>
      <c r="AZ85" s="667"/>
      <c r="BA85" s="667"/>
      <c r="BB85" s="667"/>
      <c r="BC85" s="667"/>
      <c r="BD85" s="667"/>
      <c r="BE85" s="667"/>
      <c r="BF85" s="667"/>
      <c r="BG85" s="667"/>
      <c r="BH85" s="667"/>
      <c r="BI85" s="667"/>
      <c r="BJ85" s="667"/>
      <c r="BK85" s="667"/>
      <c r="BL85" s="667"/>
      <c r="BM85" s="667"/>
      <c r="BN85" s="667"/>
      <c r="BO85" s="667"/>
      <c r="BP85" s="667"/>
      <c r="BQ85" s="667"/>
    </row>
    <row r="86" spans="1:69" ht="15.75" customHeight="1">
      <c r="A86" s="667"/>
      <c r="B86" s="667"/>
      <c r="C86" s="667"/>
      <c r="D86" s="667"/>
      <c r="E86" s="667"/>
      <c r="F86" s="667"/>
      <c r="G86" s="667"/>
      <c r="H86" s="667"/>
      <c r="I86" s="667"/>
      <c r="J86" s="667"/>
      <c r="K86" s="667"/>
      <c r="L86" s="667"/>
      <c r="M86" s="667"/>
      <c r="N86" s="667"/>
      <c r="O86" s="667"/>
      <c r="P86" s="667"/>
      <c r="Q86" s="667"/>
      <c r="R86" s="667"/>
      <c r="S86" s="667"/>
      <c r="T86" s="667"/>
      <c r="U86" s="667"/>
      <c r="V86" s="667"/>
      <c r="W86" s="667"/>
      <c r="X86" s="667"/>
      <c r="Y86" s="667"/>
      <c r="Z86" s="667"/>
      <c r="AA86" s="667"/>
      <c r="AB86" s="667"/>
      <c r="AC86" s="667"/>
      <c r="AD86" s="667"/>
      <c r="AE86" s="667"/>
      <c r="AF86" s="667"/>
      <c r="AG86" s="667"/>
      <c r="AH86" s="667"/>
      <c r="AJ86" s="667"/>
      <c r="AK86" s="667"/>
      <c r="AL86" s="667"/>
      <c r="AM86" s="667"/>
      <c r="AN86" s="667"/>
      <c r="AO86" s="667"/>
      <c r="AP86" s="667"/>
      <c r="AQ86" s="667"/>
      <c r="AR86" s="667"/>
      <c r="AS86" s="667"/>
      <c r="AT86" s="667"/>
      <c r="AU86" s="667"/>
      <c r="AV86" s="667"/>
      <c r="AW86" s="667"/>
      <c r="AX86" s="667"/>
      <c r="AY86" s="667"/>
      <c r="AZ86" s="667"/>
      <c r="BA86" s="667"/>
      <c r="BB86" s="667"/>
      <c r="BC86" s="667"/>
      <c r="BD86" s="667"/>
      <c r="BE86" s="667"/>
      <c r="BF86" s="667"/>
      <c r="BG86" s="667"/>
      <c r="BH86" s="667"/>
      <c r="BI86" s="667"/>
      <c r="BJ86" s="667"/>
      <c r="BK86" s="667"/>
      <c r="BL86" s="667"/>
      <c r="BM86" s="667"/>
      <c r="BN86" s="667"/>
      <c r="BO86" s="667"/>
      <c r="BP86" s="667"/>
      <c r="BQ86" s="667"/>
    </row>
    <row r="87" spans="1:69" ht="15.75" customHeight="1">
      <c r="A87" s="667"/>
      <c r="B87" s="667"/>
      <c r="C87" s="667"/>
      <c r="D87" s="667"/>
      <c r="E87" s="667"/>
      <c r="F87" s="667"/>
      <c r="G87" s="667"/>
      <c r="H87" s="667"/>
      <c r="I87" s="667"/>
      <c r="J87" s="667"/>
      <c r="K87" s="667"/>
      <c r="L87" s="667"/>
      <c r="M87" s="667"/>
      <c r="N87" s="667"/>
      <c r="O87" s="667"/>
      <c r="P87" s="667"/>
      <c r="Q87" s="667"/>
      <c r="R87" s="667"/>
      <c r="S87" s="667"/>
      <c r="T87" s="667"/>
      <c r="U87" s="667"/>
      <c r="V87" s="667"/>
      <c r="W87" s="667"/>
      <c r="X87" s="667"/>
      <c r="Y87" s="667"/>
      <c r="Z87" s="667"/>
      <c r="AA87" s="667"/>
      <c r="AB87" s="667"/>
      <c r="AC87" s="667"/>
      <c r="AD87" s="667"/>
      <c r="AE87" s="667"/>
      <c r="AF87" s="667"/>
      <c r="AG87" s="667"/>
      <c r="AH87" s="667"/>
      <c r="AJ87" s="667"/>
      <c r="AK87" s="667"/>
      <c r="AL87" s="667"/>
      <c r="AM87" s="667"/>
      <c r="AN87" s="667"/>
      <c r="AO87" s="667"/>
      <c r="AP87" s="667"/>
      <c r="AQ87" s="667"/>
      <c r="AR87" s="667"/>
      <c r="AS87" s="667"/>
      <c r="AT87" s="667"/>
      <c r="AU87" s="667"/>
      <c r="AV87" s="667"/>
      <c r="AW87" s="667"/>
      <c r="AX87" s="667"/>
      <c r="AY87" s="667"/>
      <c r="AZ87" s="667"/>
      <c r="BA87" s="667"/>
      <c r="BB87" s="667"/>
      <c r="BC87" s="667"/>
      <c r="BD87" s="667"/>
      <c r="BE87" s="667"/>
      <c r="BF87" s="667"/>
      <c r="BG87" s="667"/>
      <c r="BH87" s="667"/>
      <c r="BI87" s="667"/>
      <c r="BJ87" s="667"/>
      <c r="BK87" s="667"/>
      <c r="BL87" s="667"/>
      <c r="BM87" s="667"/>
      <c r="BN87" s="667"/>
      <c r="BO87" s="667"/>
      <c r="BP87" s="667"/>
      <c r="BQ87" s="667"/>
    </row>
    <row r="88" spans="1:69" ht="15.75" customHeight="1">
      <c r="A88" s="667"/>
      <c r="B88" s="667"/>
      <c r="C88" s="667"/>
      <c r="D88" s="667"/>
      <c r="E88" s="667"/>
      <c r="F88" s="667"/>
      <c r="G88" s="667"/>
      <c r="H88" s="667"/>
      <c r="I88" s="667"/>
      <c r="J88" s="667"/>
      <c r="K88" s="667"/>
      <c r="L88" s="667"/>
      <c r="M88" s="667"/>
      <c r="N88" s="667"/>
      <c r="O88" s="667"/>
      <c r="P88" s="667"/>
      <c r="Q88" s="667"/>
      <c r="R88" s="667"/>
      <c r="S88" s="667"/>
      <c r="T88" s="667"/>
      <c r="U88" s="667"/>
      <c r="V88" s="667"/>
      <c r="W88" s="667"/>
      <c r="X88" s="667"/>
      <c r="Y88" s="667"/>
      <c r="Z88" s="667"/>
      <c r="AA88" s="667"/>
      <c r="AB88" s="667"/>
      <c r="AC88" s="667"/>
      <c r="AD88" s="667"/>
      <c r="AE88" s="667"/>
      <c r="AF88" s="667"/>
      <c r="AG88" s="667"/>
      <c r="AH88" s="667"/>
      <c r="AJ88" s="667"/>
      <c r="AK88" s="667"/>
      <c r="AL88" s="667"/>
      <c r="AM88" s="667"/>
      <c r="AN88" s="667"/>
      <c r="AO88" s="667"/>
      <c r="AP88" s="667"/>
      <c r="AQ88" s="667"/>
      <c r="AR88" s="667"/>
      <c r="AS88" s="667"/>
      <c r="AT88" s="667"/>
      <c r="AU88" s="667"/>
      <c r="AV88" s="667"/>
      <c r="AW88" s="667"/>
      <c r="AX88" s="667"/>
      <c r="AY88" s="667"/>
      <c r="AZ88" s="667"/>
      <c r="BA88" s="667"/>
      <c r="BB88" s="667"/>
      <c r="BC88" s="667"/>
      <c r="BD88" s="667"/>
      <c r="BE88" s="667"/>
      <c r="BF88" s="667"/>
      <c r="BG88" s="667"/>
      <c r="BH88" s="667"/>
      <c r="BI88" s="667"/>
      <c r="BJ88" s="667"/>
      <c r="BK88" s="667"/>
      <c r="BL88" s="667"/>
      <c r="BM88" s="667"/>
      <c r="BN88" s="667"/>
      <c r="BO88" s="667"/>
      <c r="BP88" s="667"/>
      <c r="BQ88" s="667"/>
    </row>
    <row r="89" spans="1:69" ht="15.75" customHeight="1">
      <c r="A89" s="667"/>
      <c r="B89" s="667"/>
      <c r="C89" s="667"/>
      <c r="D89" s="667"/>
      <c r="E89" s="667"/>
      <c r="F89" s="667"/>
      <c r="G89" s="667"/>
      <c r="H89" s="667"/>
      <c r="I89" s="667"/>
      <c r="J89" s="667"/>
      <c r="K89" s="667"/>
      <c r="L89" s="667"/>
      <c r="M89" s="667"/>
      <c r="N89" s="667"/>
      <c r="O89" s="667"/>
      <c r="P89" s="667"/>
      <c r="Q89" s="667"/>
      <c r="R89" s="667"/>
      <c r="S89" s="667"/>
      <c r="T89" s="667"/>
      <c r="U89" s="667"/>
      <c r="V89" s="667"/>
      <c r="W89" s="667"/>
      <c r="X89" s="667"/>
      <c r="Y89" s="667"/>
      <c r="Z89" s="667"/>
      <c r="AA89" s="667"/>
      <c r="AB89" s="667"/>
      <c r="AC89" s="667"/>
      <c r="AD89" s="667"/>
      <c r="AE89" s="667"/>
      <c r="AF89" s="667"/>
      <c r="AG89" s="667"/>
      <c r="AH89" s="667"/>
      <c r="AJ89" s="667"/>
      <c r="AK89" s="667"/>
      <c r="AL89" s="667"/>
      <c r="AM89" s="667"/>
      <c r="AN89" s="667"/>
      <c r="AO89" s="667"/>
      <c r="AP89" s="667"/>
      <c r="AQ89" s="667"/>
      <c r="AR89" s="667"/>
      <c r="AS89" s="667"/>
      <c r="AT89" s="667"/>
      <c r="AU89" s="667"/>
      <c r="AV89" s="667"/>
      <c r="AW89" s="667"/>
      <c r="AX89" s="667"/>
      <c r="AY89" s="667"/>
      <c r="AZ89" s="667"/>
      <c r="BA89" s="667"/>
      <c r="BB89" s="667"/>
      <c r="BC89" s="667"/>
      <c r="BD89" s="667"/>
      <c r="BE89" s="667"/>
      <c r="BF89" s="667"/>
      <c r="BG89" s="667"/>
      <c r="BH89" s="667"/>
      <c r="BI89" s="667"/>
      <c r="BJ89" s="667"/>
      <c r="BK89" s="667"/>
      <c r="BL89" s="667"/>
      <c r="BM89" s="667"/>
      <c r="BN89" s="667"/>
      <c r="BO89" s="667"/>
      <c r="BP89" s="667"/>
      <c r="BQ89" s="667"/>
    </row>
    <row r="90" spans="1:69" ht="15.75" customHeight="1">
      <c r="A90" s="667"/>
      <c r="B90" s="667"/>
      <c r="C90" s="667"/>
      <c r="D90" s="667"/>
      <c r="E90" s="667"/>
      <c r="F90" s="667"/>
      <c r="G90" s="667"/>
      <c r="H90" s="667"/>
      <c r="I90" s="667"/>
      <c r="J90" s="667"/>
      <c r="K90" s="667"/>
      <c r="L90" s="667"/>
      <c r="M90" s="667"/>
      <c r="N90" s="667"/>
      <c r="O90" s="667"/>
      <c r="P90" s="667"/>
      <c r="Q90" s="667"/>
      <c r="R90" s="667"/>
      <c r="S90" s="667"/>
      <c r="T90" s="667"/>
      <c r="U90" s="667"/>
      <c r="V90" s="667"/>
      <c r="W90" s="667"/>
      <c r="X90" s="667"/>
      <c r="Y90" s="667"/>
      <c r="Z90" s="667"/>
      <c r="AA90" s="667"/>
      <c r="AB90" s="667"/>
      <c r="AC90" s="667"/>
      <c r="AD90" s="667"/>
      <c r="AE90" s="667"/>
      <c r="AF90" s="667"/>
      <c r="AG90" s="667"/>
      <c r="AH90" s="667"/>
      <c r="AJ90" s="667"/>
      <c r="AK90" s="667"/>
      <c r="AL90" s="667"/>
      <c r="AM90" s="667"/>
      <c r="AN90" s="667"/>
      <c r="AO90" s="667"/>
      <c r="AP90" s="667"/>
      <c r="AQ90" s="667"/>
      <c r="AR90" s="667"/>
      <c r="AS90" s="667"/>
      <c r="AT90" s="667"/>
      <c r="AU90" s="667"/>
      <c r="AV90" s="667"/>
      <c r="AW90" s="667"/>
      <c r="AX90" s="667"/>
      <c r="AY90" s="667"/>
      <c r="AZ90" s="667"/>
      <c r="BA90" s="667"/>
      <c r="BB90" s="667"/>
      <c r="BC90" s="667"/>
      <c r="BD90" s="667"/>
      <c r="BE90" s="667"/>
      <c r="BF90" s="667"/>
      <c r="BG90" s="667"/>
      <c r="BH90" s="667"/>
      <c r="BI90" s="667"/>
      <c r="BJ90" s="667"/>
      <c r="BK90" s="667"/>
      <c r="BL90" s="667"/>
      <c r="BM90" s="667"/>
      <c r="BN90" s="667"/>
      <c r="BO90" s="667"/>
      <c r="BP90" s="667"/>
      <c r="BQ90" s="667"/>
    </row>
    <row r="91" spans="1:69" ht="15.75" customHeight="1">
      <c r="A91" s="667"/>
      <c r="B91" s="667"/>
      <c r="C91" s="667"/>
      <c r="D91" s="667"/>
      <c r="E91" s="667"/>
      <c r="F91" s="667"/>
      <c r="G91" s="667"/>
      <c r="H91" s="667"/>
      <c r="I91" s="667"/>
      <c r="J91" s="667"/>
      <c r="K91" s="667"/>
      <c r="L91" s="667"/>
      <c r="M91" s="667"/>
      <c r="N91" s="667"/>
      <c r="O91" s="667"/>
      <c r="P91" s="667"/>
      <c r="Q91" s="667"/>
      <c r="R91" s="667"/>
      <c r="S91" s="667"/>
      <c r="T91" s="667"/>
      <c r="U91" s="667"/>
      <c r="V91" s="667"/>
      <c r="W91" s="667"/>
      <c r="X91" s="667"/>
      <c r="Y91" s="667"/>
      <c r="Z91" s="667"/>
      <c r="AA91" s="667"/>
      <c r="AB91" s="667"/>
      <c r="AC91" s="667"/>
      <c r="AD91" s="667"/>
      <c r="AE91" s="667"/>
      <c r="AF91" s="667"/>
      <c r="AG91" s="667"/>
      <c r="AH91" s="667"/>
      <c r="AJ91" s="667"/>
      <c r="AK91" s="667"/>
      <c r="AL91" s="667"/>
      <c r="AM91" s="667"/>
      <c r="AN91" s="667"/>
      <c r="AO91" s="667"/>
      <c r="AP91" s="667"/>
      <c r="AQ91" s="667"/>
      <c r="AR91" s="667"/>
      <c r="AS91" s="667"/>
      <c r="AT91" s="667"/>
      <c r="AU91" s="667"/>
      <c r="AV91" s="667"/>
      <c r="AW91" s="667"/>
      <c r="AX91" s="667"/>
      <c r="AY91" s="667"/>
      <c r="AZ91" s="667"/>
      <c r="BA91" s="667"/>
      <c r="BB91" s="667"/>
      <c r="BC91" s="667"/>
      <c r="BD91" s="667"/>
      <c r="BE91" s="667"/>
      <c r="BF91" s="667"/>
      <c r="BG91" s="667"/>
      <c r="BH91" s="667"/>
      <c r="BI91" s="667"/>
      <c r="BJ91" s="667"/>
      <c r="BK91" s="667"/>
      <c r="BL91" s="667"/>
      <c r="BM91" s="667"/>
      <c r="BN91" s="667"/>
      <c r="BO91" s="667"/>
      <c r="BP91" s="667"/>
      <c r="BQ91" s="667"/>
    </row>
    <row r="92" spans="1:69" ht="15.75" customHeight="1">
      <c r="A92" s="667"/>
      <c r="B92" s="667"/>
      <c r="C92" s="667"/>
      <c r="D92" s="667"/>
      <c r="E92" s="667"/>
      <c r="F92" s="667"/>
      <c r="G92" s="667"/>
      <c r="H92" s="667"/>
      <c r="I92" s="667"/>
      <c r="J92" s="667"/>
      <c r="K92" s="667"/>
      <c r="L92" s="667"/>
      <c r="M92" s="667"/>
      <c r="N92" s="667"/>
      <c r="O92" s="667"/>
      <c r="P92" s="667"/>
      <c r="Q92" s="667"/>
      <c r="R92" s="667"/>
      <c r="S92" s="667"/>
      <c r="T92" s="667"/>
      <c r="U92" s="667"/>
      <c r="V92" s="667"/>
      <c r="W92" s="667"/>
      <c r="X92" s="667"/>
      <c r="Y92" s="667"/>
      <c r="Z92" s="667"/>
      <c r="AA92" s="667"/>
      <c r="AB92" s="667"/>
      <c r="AC92" s="667"/>
      <c r="AD92" s="667"/>
      <c r="AE92" s="667"/>
      <c r="AF92" s="667"/>
      <c r="AG92" s="667"/>
      <c r="AH92" s="667"/>
      <c r="AJ92" s="667"/>
      <c r="AK92" s="667"/>
      <c r="AL92" s="667"/>
      <c r="AM92" s="667"/>
      <c r="AN92" s="667"/>
      <c r="AO92" s="667"/>
      <c r="AP92" s="667"/>
      <c r="AQ92" s="667"/>
      <c r="AR92" s="667"/>
      <c r="AS92" s="667"/>
      <c r="AT92" s="667"/>
      <c r="AU92" s="667"/>
      <c r="AV92" s="667"/>
      <c r="AW92" s="667"/>
      <c r="AX92" s="667"/>
      <c r="AY92" s="667"/>
      <c r="AZ92" s="667"/>
      <c r="BA92" s="667"/>
      <c r="BB92" s="667"/>
      <c r="BC92" s="667"/>
      <c r="BD92" s="667"/>
      <c r="BE92" s="667"/>
      <c r="BF92" s="667"/>
      <c r="BG92" s="667"/>
      <c r="BH92" s="667"/>
      <c r="BI92" s="667"/>
      <c r="BJ92" s="667"/>
      <c r="BK92" s="667"/>
      <c r="BL92" s="667"/>
      <c r="BM92" s="667"/>
      <c r="BN92" s="667"/>
      <c r="BO92" s="667"/>
      <c r="BP92" s="667"/>
      <c r="BQ92" s="667"/>
    </row>
    <row r="93" spans="1:69" ht="15.75" customHeight="1">
      <c r="A93" s="667"/>
      <c r="B93" s="667"/>
      <c r="C93" s="667"/>
      <c r="D93" s="667"/>
      <c r="E93" s="667"/>
      <c r="F93" s="667"/>
      <c r="G93" s="667"/>
      <c r="H93" s="667"/>
      <c r="I93" s="667"/>
      <c r="J93" s="667"/>
      <c r="K93" s="667"/>
      <c r="L93" s="667"/>
      <c r="M93" s="667"/>
      <c r="N93" s="667"/>
      <c r="O93" s="667"/>
      <c r="P93" s="667"/>
      <c r="Q93" s="667"/>
      <c r="R93" s="667"/>
      <c r="S93" s="667"/>
      <c r="T93" s="667"/>
      <c r="U93" s="667"/>
      <c r="V93" s="667"/>
      <c r="W93" s="667"/>
      <c r="X93" s="667"/>
      <c r="Y93" s="667"/>
      <c r="Z93" s="667"/>
      <c r="AA93" s="667"/>
      <c r="AB93" s="667"/>
      <c r="AC93" s="667"/>
      <c r="AD93" s="667"/>
      <c r="AE93" s="667"/>
      <c r="AF93" s="667"/>
      <c r="AG93" s="667"/>
      <c r="AH93" s="667"/>
      <c r="AJ93" s="667"/>
      <c r="AK93" s="667"/>
      <c r="AL93" s="667"/>
      <c r="AM93" s="667"/>
      <c r="AN93" s="667"/>
      <c r="AO93" s="667"/>
      <c r="AP93" s="667"/>
      <c r="AQ93" s="667"/>
      <c r="AR93" s="667"/>
      <c r="AS93" s="667"/>
      <c r="AT93" s="667"/>
      <c r="AU93" s="667"/>
      <c r="AV93" s="667"/>
      <c r="AW93" s="667"/>
      <c r="AX93" s="667"/>
      <c r="AY93" s="667"/>
      <c r="AZ93" s="667"/>
      <c r="BA93" s="667"/>
      <c r="BB93" s="667"/>
      <c r="BC93" s="667"/>
      <c r="BD93" s="667"/>
      <c r="BE93" s="667"/>
      <c r="BF93" s="667"/>
      <c r="BG93" s="667"/>
      <c r="BH93" s="667"/>
      <c r="BI93" s="667"/>
      <c r="BJ93" s="667"/>
      <c r="BK93" s="667"/>
      <c r="BL93" s="667"/>
      <c r="BM93" s="667"/>
      <c r="BN93" s="667"/>
      <c r="BO93" s="667"/>
      <c r="BP93" s="667"/>
      <c r="BQ93" s="667"/>
    </row>
    <row r="94" spans="1:69" ht="15.75" customHeight="1">
      <c r="A94" s="667"/>
      <c r="B94" s="667"/>
      <c r="C94" s="667"/>
      <c r="D94" s="667"/>
      <c r="E94" s="667"/>
      <c r="F94" s="667"/>
      <c r="G94" s="667"/>
      <c r="H94" s="667"/>
      <c r="I94" s="667"/>
      <c r="J94" s="667"/>
      <c r="K94" s="667"/>
      <c r="L94" s="667"/>
      <c r="M94" s="667"/>
      <c r="N94" s="667"/>
      <c r="O94" s="667"/>
      <c r="P94" s="667"/>
      <c r="Q94" s="667"/>
      <c r="R94" s="667"/>
      <c r="S94" s="667"/>
      <c r="T94" s="667"/>
      <c r="U94" s="667"/>
      <c r="V94" s="667"/>
      <c r="W94" s="667"/>
      <c r="X94" s="667"/>
      <c r="Y94" s="667"/>
      <c r="Z94" s="667"/>
      <c r="AA94" s="667"/>
      <c r="AB94" s="667"/>
      <c r="AC94" s="667"/>
      <c r="AD94" s="667"/>
      <c r="AE94" s="667"/>
      <c r="AF94" s="667"/>
      <c r="AG94" s="667"/>
      <c r="AH94" s="667"/>
      <c r="AJ94" s="667"/>
      <c r="AK94" s="667"/>
      <c r="AL94" s="667"/>
      <c r="AM94" s="667"/>
      <c r="AN94" s="667"/>
      <c r="AO94" s="667"/>
      <c r="AP94" s="667"/>
      <c r="AQ94" s="667"/>
      <c r="AR94" s="667"/>
      <c r="AS94" s="667"/>
      <c r="AT94" s="667"/>
      <c r="AU94" s="667"/>
      <c r="AV94" s="667"/>
      <c r="AW94" s="667"/>
      <c r="AX94" s="667"/>
      <c r="AY94" s="667"/>
      <c r="AZ94" s="667"/>
      <c r="BA94" s="667"/>
      <c r="BB94" s="667"/>
      <c r="BC94" s="667"/>
      <c r="BD94" s="667"/>
      <c r="BE94" s="667"/>
      <c r="BF94" s="667"/>
      <c r="BG94" s="667"/>
      <c r="BH94" s="667"/>
      <c r="BI94" s="667"/>
      <c r="BJ94" s="667"/>
      <c r="BK94" s="667"/>
      <c r="BL94" s="667"/>
      <c r="BM94" s="667"/>
      <c r="BN94" s="667"/>
      <c r="BO94" s="667"/>
      <c r="BP94" s="667"/>
      <c r="BQ94" s="667"/>
    </row>
    <row r="95" spans="1:69" ht="15.75" customHeight="1">
      <c r="A95" s="667"/>
      <c r="B95" s="667"/>
      <c r="C95" s="667"/>
      <c r="D95" s="667"/>
      <c r="E95" s="667"/>
      <c r="F95" s="667"/>
      <c r="G95" s="667"/>
      <c r="H95" s="667"/>
      <c r="I95" s="667"/>
      <c r="J95" s="667"/>
      <c r="K95" s="667"/>
      <c r="L95" s="667"/>
      <c r="M95" s="667"/>
      <c r="N95" s="667"/>
      <c r="O95" s="667"/>
      <c r="P95" s="667"/>
      <c r="Q95" s="667"/>
      <c r="R95" s="667"/>
      <c r="S95" s="667"/>
      <c r="T95" s="667"/>
      <c r="U95" s="667"/>
      <c r="V95" s="667"/>
      <c r="W95" s="667"/>
      <c r="X95" s="667"/>
      <c r="Y95" s="667"/>
      <c r="Z95" s="667"/>
      <c r="AA95" s="667"/>
      <c r="AB95" s="667"/>
      <c r="AC95" s="667"/>
      <c r="AD95" s="667"/>
      <c r="AE95" s="667"/>
      <c r="AF95" s="667"/>
      <c r="AG95" s="667"/>
      <c r="AH95" s="667"/>
      <c r="AJ95" s="667"/>
      <c r="AK95" s="667"/>
      <c r="AL95" s="667"/>
      <c r="AM95" s="667"/>
      <c r="AN95" s="667"/>
      <c r="AO95" s="667"/>
      <c r="AP95" s="667"/>
      <c r="AQ95" s="667"/>
      <c r="AR95" s="667"/>
      <c r="AS95" s="667"/>
      <c r="AT95" s="667"/>
      <c r="AU95" s="667"/>
      <c r="AV95" s="667"/>
      <c r="AW95" s="667"/>
      <c r="AX95" s="667"/>
      <c r="AY95" s="667"/>
      <c r="AZ95" s="667"/>
      <c r="BA95" s="667"/>
      <c r="BB95" s="667"/>
      <c r="BC95" s="667"/>
      <c r="BD95" s="667"/>
      <c r="BE95" s="667"/>
      <c r="BF95" s="667"/>
      <c r="BG95" s="667"/>
      <c r="BH95" s="667"/>
      <c r="BI95" s="667"/>
      <c r="BJ95" s="667"/>
      <c r="BK95" s="667"/>
      <c r="BL95" s="667"/>
      <c r="BM95" s="667"/>
      <c r="BN95" s="667"/>
      <c r="BO95" s="667"/>
      <c r="BP95" s="667"/>
      <c r="BQ95" s="667"/>
    </row>
    <row r="96" spans="1:69" ht="15.75" customHeight="1">
      <c r="A96" s="667"/>
      <c r="B96" s="667"/>
      <c r="C96" s="667"/>
      <c r="D96" s="667"/>
      <c r="E96" s="667"/>
      <c r="F96" s="667"/>
      <c r="G96" s="667"/>
      <c r="H96" s="667"/>
      <c r="I96" s="667"/>
      <c r="J96" s="667"/>
      <c r="K96" s="667"/>
      <c r="L96" s="667"/>
      <c r="M96" s="667"/>
      <c r="N96" s="667"/>
      <c r="O96" s="667"/>
      <c r="P96" s="667"/>
      <c r="Q96" s="667"/>
      <c r="R96" s="667"/>
      <c r="S96" s="667"/>
      <c r="T96" s="667"/>
      <c r="U96" s="667"/>
      <c r="V96" s="667"/>
      <c r="W96" s="667"/>
      <c r="X96" s="667"/>
      <c r="Y96" s="667"/>
      <c r="Z96" s="667"/>
      <c r="AA96" s="667"/>
      <c r="AB96" s="667"/>
      <c r="AC96" s="667"/>
      <c r="AD96" s="667"/>
      <c r="AE96" s="667"/>
      <c r="AF96" s="667"/>
      <c r="AG96" s="667"/>
      <c r="AH96" s="667"/>
      <c r="AJ96" s="667"/>
      <c r="AK96" s="667"/>
      <c r="AL96" s="667"/>
      <c r="AM96" s="667"/>
      <c r="AN96" s="667"/>
      <c r="AO96" s="667"/>
      <c r="AP96" s="667"/>
      <c r="AQ96" s="667"/>
      <c r="AR96" s="667"/>
      <c r="AS96" s="667"/>
      <c r="AT96" s="667"/>
      <c r="AU96" s="667"/>
      <c r="AV96" s="667"/>
      <c r="AW96" s="667"/>
      <c r="AX96" s="667"/>
      <c r="AY96" s="667"/>
      <c r="AZ96" s="667"/>
      <c r="BA96" s="667"/>
      <c r="BB96" s="667"/>
      <c r="BC96" s="667"/>
      <c r="BD96" s="667"/>
      <c r="BE96" s="667"/>
      <c r="BF96" s="667"/>
      <c r="BG96" s="667"/>
      <c r="BH96" s="667"/>
      <c r="BI96" s="667"/>
      <c r="BJ96" s="667"/>
      <c r="BK96" s="667"/>
      <c r="BL96" s="667"/>
      <c r="BM96" s="667"/>
      <c r="BN96" s="667"/>
      <c r="BO96" s="667"/>
      <c r="BP96" s="667"/>
      <c r="BQ96" s="667"/>
    </row>
    <row r="97" spans="1:69" ht="15.75" customHeight="1">
      <c r="A97" s="667"/>
      <c r="B97" s="667"/>
      <c r="C97" s="667"/>
      <c r="D97" s="667"/>
      <c r="E97" s="667"/>
      <c r="F97" s="667"/>
      <c r="G97" s="667"/>
      <c r="H97" s="667"/>
      <c r="I97" s="667"/>
      <c r="J97" s="667"/>
      <c r="K97" s="667"/>
      <c r="L97" s="667"/>
      <c r="M97" s="667"/>
      <c r="N97" s="667"/>
      <c r="O97" s="667"/>
      <c r="P97" s="667"/>
      <c r="Q97" s="667"/>
      <c r="R97" s="667"/>
      <c r="S97" s="667"/>
      <c r="T97" s="667"/>
      <c r="U97" s="667"/>
      <c r="V97" s="667"/>
      <c r="W97" s="667"/>
      <c r="X97" s="667"/>
      <c r="Y97" s="667"/>
      <c r="Z97" s="667"/>
      <c r="AA97" s="667"/>
      <c r="AB97" s="667"/>
      <c r="AC97" s="667"/>
      <c r="AD97" s="667"/>
      <c r="AE97" s="667"/>
      <c r="AF97" s="667"/>
      <c r="AG97" s="667"/>
      <c r="AH97" s="667"/>
      <c r="AJ97" s="667"/>
      <c r="AK97" s="667"/>
      <c r="AL97" s="667"/>
      <c r="AM97" s="667"/>
      <c r="AN97" s="667"/>
      <c r="AO97" s="667"/>
      <c r="AP97" s="667"/>
      <c r="AQ97" s="667"/>
      <c r="AR97" s="667"/>
      <c r="AS97" s="667"/>
      <c r="AT97" s="667"/>
      <c r="AU97" s="667"/>
      <c r="AV97" s="667"/>
      <c r="AW97" s="667"/>
      <c r="AX97" s="667"/>
      <c r="AY97" s="667"/>
      <c r="AZ97" s="667"/>
      <c r="BA97" s="667"/>
      <c r="BB97" s="667"/>
      <c r="BC97" s="667"/>
      <c r="BD97" s="667"/>
      <c r="BE97" s="667"/>
      <c r="BF97" s="667"/>
      <c r="BG97" s="667"/>
      <c r="BH97" s="667"/>
      <c r="BI97" s="667"/>
      <c r="BJ97" s="667"/>
      <c r="BK97" s="667"/>
      <c r="BL97" s="667"/>
      <c r="BM97" s="667"/>
      <c r="BN97" s="667"/>
      <c r="BO97" s="667"/>
      <c r="BP97" s="667"/>
      <c r="BQ97" s="667"/>
    </row>
    <row r="98" spans="1:69" ht="15.75" customHeight="1">
      <c r="A98" s="667"/>
      <c r="B98" s="667"/>
      <c r="C98" s="667"/>
      <c r="D98" s="667"/>
      <c r="E98" s="667"/>
      <c r="F98" s="667"/>
      <c r="G98" s="667"/>
      <c r="H98" s="667"/>
      <c r="I98" s="667"/>
      <c r="J98" s="667"/>
      <c r="K98" s="667"/>
      <c r="L98" s="667"/>
      <c r="M98" s="667"/>
      <c r="N98" s="667"/>
      <c r="O98" s="667"/>
      <c r="P98" s="667"/>
      <c r="Q98" s="667"/>
      <c r="R98" s="667"/>
      <c r="S98" s="667"/>
      <c r="T98" s="667"/>
      <c r="U98" s="667"/>
      <c r="V98" s="667"/>
      <c r="W98" s="667"/>
      <c r="X98" s="667"/>
      <c r="Y98" s="667"/>
      <c r="Z98" s="667"/>
      <c r="AA98" s="667"/>
      <c r="AB98" s="667"/>
      <c r="AC98" s="667"/>
      <c r="AD98" s="667"/>
      <c r="AE98" s="667"/>
      <c r="AF98" s="667"/>
      <c r="AG98" s="667"/>
      <c r="AH98" s="667"/>
      <c r="AJ98" s="667"/>
      <c r="AK98" s="667"/>
      <c r="AL98" s="667"/>
      <c r="AM98" s="667"/>
      <c r="AN98" s="667"/>
      <c r="AO98" s="667"/>
      <c r="AP98" s="667"/>
      <c r="AQ98" s="667"/>
      <c r="AR98" s="667"/>
      <c r="AS98" s="667"/>
      <c r="AT98" s="667"/>
      <c r="AU98" s="667"/>
      <c r="AV98" s="667"/>
      <c r="AW98" s="667"/>
      <c r="AX98" s="667"/>
      <c r="AY98" s="667"/>
      <c r="AZ98" s="667"/>
      <c r="BA98" s="667"/>
      <c r="BB98" s="667"/>
      <c r="BC98" s="667"/>
      <c r="BD98" s="667"/>
      <c r="BE98" s="667"/>
      <c r="BF98" s="667"/>
      <c r="BG98" s="667"/>
      <c r="BH98" s="667"/>
      <c r="BI98" s="667"/>
      <c r="BJ98" s="667"/>
      <c r="BK98" s="667"/>
      <c r="BL98" s="667"/>
      <c r="BM98" s="667"/>
      <c r="BN98" s="667"/>
      <c r="BO98" s="667"/>
      <c r="BP98" s="667"/>
      <c r="BQ98" s="667"/>
    </row>
    <row r="99" spans="1:69" ht="15.75" customHeight="1">
      <c r="A99" s="667"/>
      <c r="B99" s="667"/>
      <c r="C99" s="667"/>
      <c r="D99" s="667"/>
      <c r="E99" s="667"/>
      <c r="F99" s="667"/>
      <c r="G99" s="667"/>
      <c r="H99" s="667"/>
      <c r="I99" s="667"/>
      <c r="J99" s="667"/>
      <c r="K99" s="667"/>
      <c r="L99" s="667"/>
      <c r="M99" s="667"/>
      <c r="N99" s="667"/>
      <c r="O99" s="667"/>
      <c r="P99" s="667"/>
      <c r="Q99" s="667"/>
      <c r="R99" s="667"/>
      <c r="S99" s="667"/>
      <c r="T99" s="667"/>
      <c r="U99" s="667"/>
      <c r="V99" s="667"/>
      <c r="W99" s="667"/>
      <c r="X99" s="667"/>
      <c r="Y99" s="667"/>
      <c r="Z99" s="667"/>
      <c r="AA99" s="667"/>
      <c r="AB99" s="667"/>
      <c r="AC99" s="667"/>
      <c r="AD99" s="667"/>
      <c r="AE99" s="667"/>
      <c r="AF99" s="667"/>
      <c r="AG99" s="667"/>
      <c r="AH99" s="667"/>
      <c r="AJ99" s="667"/>
      <c r="AK99" s="667"/>
      <c r="AL99" s="667"/>
      <c r="AM99" s="667"/>
      <c r="AN99" s="667"/>
      <c r="AO99" s="667"/>
      <c r="AP99" s="667"/>
      <c r="AQ99" s="667"/>
      <c r="AR99" s="667"/>
      <c r="AS99" s="667"/>
      <c r="AT99" s="667"/>
      <c r="AU99" s="667"/>
      <c r="AV99" s="667"/>
      <c r="AW99" s="667"/>
      <c r="AX99" s="667"/>
      <c r="AY99" s="667"/>
      <c r="AZ99" s="667"/>
      <c r="BA99" s="667"/>
      <c r="BB99" s="667"/>
      <c r="BC99" s="667"/>
      <c r="BD99" s="667"/>
      <c r="BE99" s="667"/>
      <c r="BF99" s="667"/>
      <c r="BG99" s="667"/>
      <c r="BH99" s="667"/>
      <c r="BI99" s="667"/>
      <c r="BJ99" s="667"/>
      <c r="BK99" s="667"/>
      <c r="BL99" s="667"/>
      <c r="BM99" s="667"/>
      <c r="BN99" s="667"/>
      <c r="BO99" s="667"/>
      <c r="BP99" s="667"/>
      <c r="BQ99" s="667"/>
    </row>
    <row r="100" spans="1:69" ht="15.75" customHeight="1">
      <c r="A100" s="667"/>
      <c r="B100" s="667"/>
      <c r="C100" s="667"/>
      <c r="D100" s="667"/>
      <c r="E100" s="667"/>
      <c r="F100" s="667"/>
      <c r="G100" s="667"/>
      <c r="H100" s="667"/>
      <c r="I100" s="667"/>
      <c r="J100" s="667"/>
      <c r="K100" s="667"/>
      <c r="L100" s="667"/>
      <c r="M100" s="667"/>
      <c r="N100" s="667"/>
      <c r="O100" s="667"/>
      <c r="P100" s="667"/>
      <c r="Q100" s="667"/>
      <c r="R100" s="667"/>
      <c r="S100" s="667"/>
      <c r="T100" s="667"/>
      <c r="U100" s="667"/>
      <c r="V100" s="667"/>
      <c r="W100" s="667"/>
      <c r="X100" s="667"/>
      <c r="Y100" s="667"/>
      <c r="Z100" s="667"/>
      <c r="AA100" s="667"/>
      <c r="AB100" s="667"/>
      <c r="AC100" s="667"/>
      <c r="AD100" s="667"/>
      <c r="AE100" s="667"/>
      <c r="AF100" s="667"/>
      <c r="AG100" s="667"/>
      <c r="AH100" s="667"/>
      <c r="AJ100" s="667"/>
      <c r="AK100" s="667"/>
      <c r="AL100" s="667"/>
      <c r="AM100" s="667"/>
      <c r="AN100" s="667"/>
      <c r="AO100" s="667"/>
      <c r="AP100" s="667"/>
      <c r="AQ100" s="667"/>
      <c r="AR100" s="667"/>
      <c r="AS100" s="667"/>
      <c r="AT100" s="667"/>
      <c r="AU100" s="667"/>
      <c r="AV100" s="667"/>
      <c r="AW100" s="667"/>
      <c r="AX100" s="667"/>
      <c r="AY100" s="667"/>
      <c r="AZ100" s="667"/>
      <c r="BA100" s="667"/>
      <c r="BB100" s="667"/>
      <c r="BC100" s="667"/>
      <c r="BD100" s="667"/>
      <c r="BE100" s="667"/>
      <c r="BF100" s="667"/>
      <c r="BG100" s="667"/>
      <c r="BH100" s="667"/>
      <c r="BI100" s="667"/>
      <c r="BJ100" s="667"/>
      <c r="BK100" s="667"/>
      <c r="BL100" s="667"/>
      <c r="BM100" s="667"/>
      <c r="BN100" s="667"/>
      <c r="BO100" s="667"/>
      <c r="BP100" s="667"/>
      <c r="BQ100" s="667"/>
    </row>
    <row r="101" spans="1:69" ht="15.75" customHeight="1">
      <c r="A101" s="667"/>
      <c r="B101" s="667"/>
      <c r="C101" s="667"/>
      <c r="D101" s="667"/>
      <c r="E101" s="667"/>
      <c r="F101" s="667"/>
      <c r="G101" s="667"/>
      <c r="H101" s="667"/>
      <c r="I101" s="667"/>
      <c r="J101" s="667"/>
      <c r="K101" s="667"/>
      <c r="L101" s="667"/>
      <c r="M101" s="667"/>
      <c r="N101" s="667"/>
      <c r="O101" s="667"/>
      <c r="P101" s="667"/>
      <c r="Q101" s="667"/>
      <c r="R101" s="667"/>
      <c r="S101" s="667"/>
      <c r="T101" s="667"/>
      <c r="U101" s="667"/>
      <c r="V101" s="667"/>
      <c r="W101" s="667"/>
      <c r="X101" s="667"/>
      <c r="Y101" s="667"/>
      <c r="Z101" s="667"/>
      <c r="AA101" s="667"/>
      <c r="AB101" s="667"/>
      <c r="AC101" s="667"/>
      <c r="AD101" s="667"/>
      <c r="AE101" s="667"/>
      <c r="AF101" s="667"/>
      <c r="AG101" s="667"/>
      <c r="AH101" s="667"/>
      <c r="AJ101" s="667"/>
      <c r="AK101" s="667"/>
      <c r="AL101" s="667"/>
      <c r="AM101" s="667"/>
      <c r="AN101" s="667"/>
      <c r="AO101" s="667"/>
      <c r="AP101" s="667"/>
      <c r="AQ101" s="667"/>
      <c r="AR101" s="667"/>
      <c r="AS101" s="667"/>
      <c r="AT101" s="667"/>
      <c r="AU101" s="667"/>
      <c r="AV101" s="667"/>
      <c r="AW101" s="667"/>
      <c r="AX101" s="667"/>
      <c r="AY101" s="667"/>
      <c r="AZ101" s="667"/>
      <c r="BA101" s="667"/>
      <c r="BB101" s="667"/>
      <c r="BC101" s="667"/>
      <c r="BD101" s="667"/>
      <c r="BE101" s="667"/>
      <c r="BF101" s="667"/>
      <c r="BG101" s="667"/>
      <c r="BH101" s="667"/>
      <c r="BI101" s="667"/>
      <c r="BJ101" s="667"/>
      <c r="BK101" s="667"/>
      <c r="BL101" s="667"/>
      <c r="BM101" s="667"/>
      <c r="BN101" s="667"/>
      <c r="BO101" s="667"/>
      <c r="BP101" s="667"/>
      <c r="BQ101" s="667"/>
    </row>
    <row r="102" spans="1:69" ht="15.75" customHeight="1">
      <c r="A102" s="667"/>
      <c r="B102" s="667"/>
      <c r="C102" s="667"/>
      <c r="D102" s="667"/>
      <c r="E102" s="667"/>
      <c r="F102" s="667"/>
      <c r="G102" s="667"/>
      <c r="H102" s="667"/>
      <c r="I102" s="667"/>
      <c r="J102" s="667"/>
      <c r="K102" s="667"/>
      <c r="L102" s="667"/>
      <c r="M102" s="667"/>
      <c r="N102" s="667"/>
      <c r="O102" s="667"/>
      <c r="P102" s="667"/>
      <c r="Q102" s="667"/>
      <c r="R102" s="667"/>
      <c r="S102" s="667"/>
      <c r="T102" s="667"/>
      <c r="U102" s="667"/>
      <c r="V102" s="667"/>
      <c r="W102" s="667"/>
      <c r="X102" s="667"/>
      <c r="Y102" s="667"/>
      <c r="Z102" s="667"/>
      <c r="AA102" s="667"/>
      <c r="AB102" s="667"/>
      <c r="AC102" s="667"/>
      <c r="AD102" s="667"/>
      <c r="AE102" s="667"/>
      <c r="AF102" s="667"/>
      <c r="AG102" s="667"/>
      <c r="AH102" s="667"/>
      <c r="AJ102" s="667"/>
      <c r="AK102" s="667"/>
      <c r="AL102" s="667"/>
      <c r="AM102" s="667"/>
      <c r="AN102" s="667"/>
      <c r="AO102" s="667"/>
      <c r="AP102" s="667"/>
      <c r="AQ102" s="667"/>
      <c r="AR102" s="667"/>
      <c r="AS102" s="667"/>
      <c r="AT102" s="667"/>
      <c r="AU102" s="667"/>
      <c r="AV102" s="667"/>
      <c r="AW102" s="667"/>
      <c r="AX102" s="667"/>
      <c r="AY102" s="667"/>
      <c r="AZ102" s="667"/>
      <c r="BA102" s="667"/>
      <c r="BB102" s="667"/>
      <c r="BC102" s="667"/>
      <c r="BD102" s="667"/>
      <c r="BE102" s="667"/>
      <c r="BF102" s="667"/>
      <c r="BG102" s="667"/>
      <c r="BH102" s="667"/>
      <c r="BI102" s="667"/>
      <c r="BJ102" s="667"/>
      <c r="BK102" s="667"/>
      <c r="BL102" s="667"/>
      <c r="BM102" s="667"/>
      <c r="BN102" s="667"/>
      <c r="BO102" s="667"/>
      <c r="BP102" s="667"/>
      <c r="BQ102" s="667"/>
    </row>
    <row r="103" spans="1:69" ht="15.75" customHeight="1">
      <c r="A103" s="667"/>
      <c r="B103" s="667"/>
      <c r="C103" s="667"/>
      <c r="D103" s="667"/>
      <c r="E103" s="667"/>
      <c r="F103" s="667"/>
      <c r="G103" s="667"/>
      <c r="H103" s="667"/>
      <c r="I103" s="667"/>
      <c r="J103" s="667"/>
      <c r="K103" s="667"/>
      <c r="L103" s="667"/>
      <c r="M103" s="667"/>
      <c r="N103" s="667"/>
      <c r="O103" s="667"/>
      <c r="P103" s="667"/>
      <c r="Q103" s="667"/>
      <c r="R103" s="667"/>
      <c r="S103" s="667"/>
      <c r="T103" s="667"/>
      <c r="U103" s="667"/>
      <c r="V103" s="667"/>
      <c r="W103" s="667"/>
      <c r="X103" s="667"/>
      <c r="Y103" s="667"/>
      <c r="Z103" s="667"/>
      <c r="AA103" s="667"/>
      <c r="AB103" s="667"/>
      <c r="AC103" s="667"/>
      <c r="AD103" s="667"/>
      <c r="AE103" s="667"/>
      <c r="AF103" s="667"/>
      <c r="AG103" s="667"/>
      <c r="AH103" s="667"/>
      <c r="AJ103" s="667"/>
      <c r="AK103" s="667"/>
      <c r="AL103" s="667"/>
      <c r="AM103" s="667"/>
      <c r="AN103" s="667"/>
      <c r="AO103" s="667"/>
      <c r="AP103" s="667"/>
      <c r="AQ103" s="667"/>
      <c r="AR103" s="667"/>
      <c r="AS103" s="667"/>
      <c r="AT103" s="667"/>
      <c r="AU103" s="667"/>
      <c r="AV103" s="667"/>
      <c r="AW103" s="667"/>
      <c r="AX103" s="667"/>
      <c r="AY103" s="667"/>
      <c r="AZ103" s="667"/>
      <c r="BA103" s="667"/>
      <c r="BB103" s="667"/>
      <c r="BC103" s="667"/>
      <c r="BD103" s="667"/>
      <c r="BE103" s="667"/>
      <c r="BF103" s="667"/>
      <c r="BG103" s="667"/>
      <c r="BH103" s="667"/>
      <c r="BI103" s="667"/>
      <c r="BJ103" s="667"/>
      <c r="BK103" s="667"/>
      <c r="BL103" s="667"/>
      <c r="BM103" s="667"/>
      <c r="BN103" s="667"/>
      <c r="BO103" s="667"/>
      <c r="BP103" s="667"/>
      <c r="BQ103" s="667"/>
    </row>
    <row r="104" spans="1:69" ht="15.75" customHeight="1">
      <c r="A104" s="667"/>
      <c r="B104" s="667"/>
      <c r="C104" s="667"/>
      <c r="D104" s="667"/>
      <c r="E104" s="667"/>
      <c r="F104" s="667"/>
      <c r="G104" s="667"/>
      <c r="H104" s="667"/>
      <c r="I104" s="667"/>
      <c r="J104" s="667"/>
      <c r="K104" s="667"/>
      <c r="L104" s="667"/>
      <c r="M104" s="667"/>
      <c r="N104" s="667"/>
      <c r="O104" s="667"/>
      <c r="P104" s="667"/>
      <c r="Q104" s="667"/>
      <c r="R104" s="667"/>
      <c r="S104" s="667"/>
      <c r="T104" s="667"/>
      <c r="U104" s="667"/>
      <c r="V104" s="667"/>
      <c r="W104" s="667"/>
      <c r="X104" s="667"/>
      <c r="Y104" s="667"/>
      <c r="Z104" s="667"/>
      <c r="AA104" s="667"/>
      <c r="AB104" s="667"/>
      <c r="AC104" s="667"/>
      <c r="AD104" s="667"/>
      <c r="AE104" s="667"/>
      <c r="AF104" s="667"/>
      <c r="AG104" s="667"/>
      <c r="AH104" s="667"/>
      <c r="AJ104" s="667"/>
      <c r="AK104" s="667"/>
      <c r="AL104" s="667"/>
      <c r="AM104" s="667"/>
      <c r="AN104" s="667"/>
      <c r="AO104" s="667"/>
      <c r="AP104" s="667"/>
      <c r="AQ104" s="667"/>
      <c r="AR104" s="667"/>
      <c r="AS104" s="667"/>
      <c r="AT104" s="667"/>
      <c r="AU104" s="667"/>
      <c r="AV104" s="667"/>
      <c r="AW104" s="667"/>
      <c r="AX104" s="667"/>
      <c r="AY104" s="667"/>
      <c r="AZ104" s="667"/>
      <c r="BA104" s="667"/>
      <c r="BB104" s="667"/>
      <c r="BC104" s="667"/>
      <c r="BD104" s="667"/>
      <c r="BE104" s="667"/>
      <c r="BF104" s="667"/>
      <c r="BG104" s="667"/>
      <c r="BH104" s="667"/>
      <c r="BI104" s="667"/>
      <c r="BJ104" s="667"/>
      <c r="BK104" s="667"/>
      <c r="BL104" s="667"/>
      <c r="BM104" s="667"/>
      <c r="BN104" s="667"/>
      <c r="BO104" s="667"/>
      <c r="BP104" s="667"/>
      <c r="BQ104" s="667"/>
    </row>
    <row r="105" spans="1:69" ht="15.75" customHeight="1">
      <c r="A105" s="667"/>
      <c r="B105" s="667"/>
      <c r="C105" s="667"/>
      <c r="D105" s="667"/>
      <c r="E105" s="667"/>
      <c r="F105" s="667"/>
      <c r="G105" s="667"/>
      <c r="H105" s="667"/>
      <c r="I105" s="667"/>
      <c r="J105" s="667"/>
      <c r="K105" s="667"/>
      <c r="L105" s="667"/>
      <c r="M105" s="667"/>
      <c r="N105" s="667"/>
      <c r="O105" s="667"/>
      <c r="P105" s="667"/>
      <c r="Q105" s="667"/>
      <c r="R105" s="667"/>
      <c r="S105" s="667"/>
      <c r="T105" s="667"/>
      <c r="U105" s="667"/>
      <c r="V105" s="667"/>
      <c r="W105" s="667"/>
      <c r="X105" s="667"/>
      <c r="Y105" s="667"/>
      <c r="Z105" s="667"/>
      <c r="AA105" s="667"/>
      <c r="AB105" s="667"/>
      <c r="AC105" s="667"/>
      <c r="AD105" s="667"/>
      <c r="AE105" s="667"/>
      <c r="AF105" s="667"/>
      <c r="AG105" s="667"/>
      <c r="AH105" s="667"/>
      <c r="AJ105" s="667"/>
      <c r="AK105" s="667"/>
      <c r="AL105" s="667"/>
      <c r="AM105" s="667"/>
      <c r="AN105" s="667"/>
      <c r="AO105" s="667"/>
      <c r="AP105" s="667"/>
      <c r="AQ105" s="667"/>
      <c r="AR105" s="667"/>
      <c r="AS105" s="667"/>
      <c r="AT105" s="667"/>
      <c r="AU105" s="667"/>
      <c r="AV105" s="667"/>
      <c r="AW105" s="667"/>
      <c r="AX105" s="667"/>
      <c r="AY105" s="667"/>
      <c r="AZ105" s="667"/>
      <c r="BA105" s="667"/>
      <c r="BB105" s="667"/>
      <c r="BC105" s="667"/>
      <c r="BD105" s="667"/>
      <c r="BE105" s="667"/>
      <c r="BF105" s="667"/>
      <c r="BG105" s="667"/>
      <c r="BH105" s="667"/>
      <c r="BI105" s="667"/>
      <c r="BJ105" s="667"/>
      <c r="BK105" s="667"/>
      <c r="BL105" s="667"/>
      <c r="BM105" s="667"/>
      <c r="BN105" s="667"/>
      <c r="BO105" s="667"/>
      <c r="BP105" s="667"/>
      <c r="BQ105" s="667"/>
    </row>
    <row r="106" spans="1:69" ht="15.75" customHeight="1">
      <c r="A106" s="667"/>
      <c r="B106" s="667"/>
      <c r="C106" s="667"/>
      <c r="D106" s="667"/>
      <c r="E106" s="667"/>
      <c r="F106" s="667"/>
      <c r="G106" s="667"/>
      <c r="H106" s="667"/>
      <c r="I106" s="667"/>
      <c r="J106" s="667"/>
      <c r="K106" s="667"/>
      <c r="L106" s="667"/>
      <c r="M106" s="667"/>
      <c r="N106" s="667"/>
      <c r="O106" s="667"/>
      <c r="P106" s="667"/>
      <c r="Q106" s="667"/>
      <c r="R106" s="667"/>
      <c r="S106" s="667"/>
      <c r="T106" s="667"/>
      <c r="U106" s="667"/>
      <c r="V106" s="667"/>
      <c r="W106" s="667"/>
      <c r="X106" s="667"/>
      <c r="Y106" s="667"/>
      <c r="Z106" s="667"/>
      <c r="AA106" s="667"/>
      <c r="AB106" s="667"/>
      <c r="AC106" s="667"/>
      <c r="AD106" s="667"/>
      <c r="AE106" s="667"/>
      <c r="AF106" s="667"/>
      <c r="AG106" s="667"/>
      <c r="AH106" s="667"/>
      <c r="AJ106" s="667"/>
      <c r="AK106" s="667"/>
      <c r="AL106" s="667"/>
      <c r="AM106" s="667"/>
      <c r="AN106" s="667"/>
      <c r="AO106" s="667"/>
      <c r="AP106" s="667"/>
      <c r="AQ106" s="667"/>
      <c r="AR106" s="667"/>
      <c r="AS106" s="667"/>
      <c r="AT106" s="667"/>
      <c r="AU106" s="667"/>
      <c r="AV106" s="667"/>
      <c r="AW106" s="667"/>
      <c r="AX106" s="667"/>
      <c r="AY106" s="667"/>
      <c r="AZ106" s="667"/>
      <c r="BA106" s="667"/>
      <c r="BB106" s="667"/>
      <c r="BC106" s="667"/>
      <c r="BD106" s="667"/>
      <c r="BE106" s="667"/>
      <c r="BF106" s="667"/>
      <c r="BG106" s="667"/>
      <c r="BH106" s="667"/>
      <c r="BI106" s="667"/>
      <c r="BJ106" s="667"/>
      <c r="BK106" s="667"/>
      <c r="BL106" s="667"/>
      <c r="BM106" s="667"/>
      <c r="BN106" s="667"/>
      <c r="BO106" s="667"/>
      <c r="BP106" s="667"/>
      <c r="BQ106" s="667"/>
    </row>
    <row r="107" spans="1:69" ht="15.75" customHeight="1">
      <c r="A107" s="667"/>
      <c r="B107" s="667"/>
      <c r="C107" s="667"/>
      <c r="D107" s="667"/>
      <c r="E107" s="667"/>
      <c r="F107" s="667"/>
      <c r="G107" s="667"/>
      <c r="H107" s="667"/>
      <c r="I107" s="667"/>
      <c r="J107" s="667"/>
      <c r="K107" s="667"/>
      <c r="L107" s="667"/>
      <c r="M107" s="667"/>
      <c r="N107" s="667"/>
      <c r="O107" s="667"/>
      <c r="P107" s="667"/>
      <c r="Q107" s="667"/>
      <c r="R107" s="667"/>
      <c r="S107" s="667"/>
      <c r="T107" s="667"/>
      <c r="U107" s="667"/>
      <c r="V107" s="667"/>
      <c r="W107" s="667"/>
      <c r="X107" s="667"/>
      <c r="Y107" s="667"/>
      <c r="Z107" s="667"/>
      <c r="AA107" s="667"/>
      <c r="AB107" s="667"/>
      <c r="AC107" s="667"/>
      <c r="AD107" s="667"/>
      <c r="AE107" s="667"/>
      <c r="AF107" s="667"/>
      <c r="AG107" s="667"/>
      <c r="AH107" s="667"/>
      <c r="AJ107" s="667"/>
      <c r="AK107" s="667"/>
      <c r="AL107" s="667"/>
      <c r="AM107" s="667"/>
      <c r="AN107" s="667"/>
      <c r="AO107" s="667"/>
      <c r="AP107" s="667"/>
      <c r="AQ107" s="667"/>
      <c r="AR107" s="667"/>
      <c r="AS107" s="667"/>
      <c r="AT107" s="667"/>
      <c r="AU107" s="667"/>
      <c r="AV107" s="667"/>
      <c r="AW107" s="667"/>
      <c r="AX107" s="667"/>
      <c r="AY107" s="667"/>
      <c r="AZ107" s="667"/>
      <c r="BA107" s="667"/>
      <c r="BB107" s="667"/>
      <c r="BC107" s="667"/>
      <c r="BD107" s="667"/>
      <c r="BE107" s="667"/>
      <c r="BF107" s="667"/>
      <c r="BG107" s="667"/>
      <c r="BH107" s="667"/>
      <c r="BI107" s="667"/>
      <c r="BJ107" s="667"/>
      <c r="BK107" s="667"/>
      <c r="BL107" s="667"/>
      <c r="BM107" s="667"/>
      <c r="BN107" s="667"/>
      <c r="BO107" s="667"/>
      <c r="BP107" s="667"/>
      <c r="BQ107" s="667"/>
    </row>
    <row r="108" spans="1:69" ht="15.75" customHeight="1">
      <c r="A108" s="667"/>
      <c r="B108" s="667"/>
      <c r="C108" s="667"/>
      <c r="D108" s="667"/>
      <c r="E108" s="667"/>
      <c r="F108" s="667"/>
      <c r="G108" s="667"/>
      <c r="H108" s="667"/>
      <c r="I108" s="667"/>
      <c r="J108" s="667"/>
      <c r="K108" s="667"/>
      <c r="L108" s="667"/>
      <c r="M108" s="667"/>
      <c r="N108" s="667"/>
      <c r="O108" s="667"/>
      <c r="P108" s="667"/>
      <c r="Q108" s="667"/>
      <c r="R108" s="667"/>
      <c r="S108" s="667"/>
      <c r="T108" s="667"/>
      <c r="U108" s="667"/>
      <c r="V108" s="667"/>
      <c r="W108" s="667"/>
      <c r="X108" s="667"/>
      <c r="Y108" s="667"/>
      <c r="Z108" s="667"/>
      <c r="AA108" s="667"/>
      <c r="AB108" s="667"/>
      <c r="AC108" s="667"/>
      <c r="AD108" s="667"/>
      <c r="AE108" s="667"/>
      <c r="AF108" s="667"/>
      <c r="AG108" s="667"/>
      <c r="AH108" s="667"/>
      <c r="AJ108" s="667"/>
      <c r="AK108" s="667"/>
      <c r="AL108" s="667"/>
      <c r="AM108" s="667"/>
      <c r="AN108" s="667"/>
      <c r="AO108" s="667"/>
      <c r="AP108" s="667"/>
      <c r="AQ108" s="667"/>
      <c r="AR108" s="667"/>
      <c r="AS108" s="667"/>
      <c r="AT108" s="667"/>
      <c r="AU108" s="667"/>
      <c r="AV108" s="667"/>
      <c r="AW108" s="667"/>
      <c r="AX108" s="667"/>
      <c r="AY108" s="667"/>
      <c r="AZ108" s="667"/>
      <c r="BA108" s="667"/>
      <c r="BB108" s="667"/>
      <c r="BC108" s="667"/>
      <c r="BD108" s="667"/>
      <c r="BE108" s="667"/>
      <c r="BF108" s="667"/>
      <c r="BG108" s="667"/>
      <c r="BH108" s="667"/>
      <c r="BI108" s="667"/>
      <c r="BJ108" s="667"/>
      <c r="BK108" s="667"/>
      <c r="BL108" s="667"/>
      <c r="BM108" s="667"/>
      <c r="BN108" s="667"/>
      <c r="BO108" s="667"/>
      <c r="BP108" s="667"/>
      <c r="BQ108" s="667"/>
    </row>
    <row r="109" spans="1:69" ht="15.75" customHeight="1">
      <c r="A109" s="667"/>
      <c r="B109" s="667"/>
      <c r="C109" s="667"/>
      <c r="D109" s="667"/>
      <c r="E109" s="667"/>
      <c r="F109" s="667"/>
      <c r="G109" s="667"/>
      <c r="H109" s="667"/>
      <c r="I109" s="667"/>
      <c r="J109" s="667"/>
      <c r="K109" s="667"/>
      <c r="L109" s="667"/>
      <c r="M109" s="667"/>
      <c r="N109" s="667"/>
      <c r="O109" s="667"/>
      <c r="P109" s="667"/>
      <c r="Q109" s="667"/>
      <c r="R109" s="667"/>
      <c r="S109" s="667"/>
      <c r="T109" s="667"/>
      <c r="U109" s="667"/>
      <c r="V109" s="667"/>
      <c r="W109" s="667"/>
      <c r="X109" s="667"/>
      <c r="Y109" s="667"/>
      <c r="Z109" s="667"/>
      <c r="AA109" s="667"/>
      <c r="AB109" s="667"/>
      <c r="AC109" s="667"/>
      <c r="AD109" s="667"/>
      <c r="AE109" s="667"/>
      <c r="AF109" s="667"/>
      <c r="AG109" s="667"/>
      <c r="AH109" s="667"/>
      <c r="AJ109" s="667"/>
      <c r="AK109" s="667"/>
      <c r="AL109" s="667"/>
      <c r="AM109" s="667"/>
      <c r="AN109" s="667"/>
      <c r="AO109" s="667"/>
      <c r="AP109" s="667"/>
      <c r="AQ109" s="667"/>
      <c r="AR109" s="667"/>
      <c r="AS109" s="667"/>
      <c r="AT109" s="667"/>
      <c r="AU109" s="667"/>
      <c r="AV109" s="667"/>
      <c r="AW109" s="667"/>
      <c r="AX109" s="667"/>
      <c r="AY109" s="667"/>
      <c r="AZ109" s="667"/>
      <c r="BA109" s="667"/>
      <c r="BB109" s="667"/>
      <c r="BC109" s="667"/>
      <c r="BD109" s="667"/>
      <c r="BE109" s="667"/>
      <c r="BF109" s="667"/>
      <c r="BG109" s="667"/>
      <c r="BH109" s="667"/>
      <c r="BI109" s="667"/>
      <c r="BJ109" s="667"/>
      <c r="BK109" s="667"/>
      <c r="BL109" s="667"/>
      <c r="BM109" s="667"/>
      <c r="BN109" s="667"/>
      <c r="BO109" s="667"/>
      <c r="BP109" s="667"/>
      <c r="BQ109" s="667"/>
    </row>
    <row r="110" spans="1:69" ht="15.75" customHeight="1">
      <c r="A110" s="667"/>
      <c r="B110" s="667"/>
      <c r="C110" s="667"/>
      <c r="D110" s="667"/>
      <c r="E110" s="667"/>
      <c r="F110" s="667"/>
      <c r="G110" s="667"/>
      <c r="H110" s="667"/>
      <c r="I110" s="667"/>
      <c r="J110" s="667"/>
      <c r="K110" s="667"/>
      <c r="L110" s="667"/>
      <c r="M110" s="667"/>
      <c r="N110" s="667"/>
      <c r="O110" s="667"/>
      <c r="P110" s="667"/>
      <c r="Q110" s="667"/>
      <c r="R110" s="667"/>
      <c r="S110" s="667"/>
      <c r="T110" s="667"/>
      <c r="U110" s="667"/>
      <c r="V110" s="667"/>
      <c r="W110" s="667"/>
      <c r="X110" s="667"/>
      <c r="Y110" s="667"/>
      <c r="Z110" s="667"/>
      <c r="AA110" s="667"/>
      <c r="AB110" s="667"/>
      <c r="AC110" s="667"/>
      <c r="AD110" s="667"/>
      <c r="AE110" s="667"/>
      <c r="AF110" s="667"/>
      <c r="AG110" s="667"/>
      <c r="AH110" s="667"/>
      <c r="AJ110" s="667"/>
      <c r="AK110" s="667"/>
      <c r="AL110" s="667"/>
      <c r="AM110" s="667"/>
      <c r="AN110" s="667"/>
      <c r="AO110" s="667"/>
      <c r="AP110" s="667"/>
      <c r="AQ110" s="667"/>
      <c r="AR110" s="667"/>
      <c r="AS110" s="667"/>
      <c r="AT110" s="667"/>
      <c r="AU110" s="667"/>
      <c r="AV110" s="667"/>
      <c r="AW110" s="667"/>
      <c r="AX110" s="667"/>
      <c r="AY110" s="667"/>
      <c r="AZ110" s="667"/>
      <c r="BA110" s="667"/>
      <c r="BB110" s="667"/>
      <c r="BC110" s="667"/>
      <c r="BD110" s="667"/>
      <c r="BE110" s="667"/>
      <c r="BF110" s="667"/>
      <c r="BG110" s="667"/>
      <c r="BH110" s="667"/>
      <c r="BI110" s="667"/>
      <c r="BJ110" s="667"/>
      <c r="BK110" s="667"/>
      <c r="BL110" s="667"/>
      <c r="BM110" s="667"/>
      <c r="BN110" s="667"/>
      <c r="BO110" s="667"/>
      <c r="BP110" s="667"/>
      <c r="BQ110" s="667"/>
    </row>
    <row r="111" spans="1:69" ht="15.75" customHeight="1">
      <c r="A111" s="667"/>
      <c r="B111" s="667"/>
      <c r="C111" s="667"/>
      <c r="D111" s="667"/>
      <c r="E111" s="667"/>
      <c r="F111" s="667"/>
      <c r="G111" s="667"/>
      <c r="H111" s="667"/>
      <c r="I111" s="667"/>
      <c r="J111" s="667"/>
      <c r="K111" s="667"/>
      <c r="L111" s="667"/>
      <c r="M111" s="667"/>
      <c r="N111" s="667"/>
      <c r="O111" s="667"/>
      <c r="P111" s="667"/>
      <c r="Q111" s="667"/>
      <c r="R111" s="667"/>
      <c r="S111" s="667"/>
      <c r="T111" s="667"/>
      <c r="U111" s="667"/>
      <c r="V111" s="667"/>
      <c r="W111" s="667"/>
      <c r="X111" s="667"/>
      <c r="Y111" s="667"/>
      <c r="Z111" s="667"/>
      <c r="AA111" s="667"/>
      <c r="AB111" s="667"/>
      <c r="AC111" s="667"/>
      <c r="AD111" s="667"/>
      <c r="AE111" s="667"/>
      <c r="AF111" s="667"/>
      <c r="AG111" s="667"/>
      <c r="AH111" s="667"/>
      <c r="AJ111" s="667"/>
      <c r="AK111" s="667"/>
      <c r="AL111" s="667"/>
      <c r="AM111" s="667"/>
      <c r="AN111" s="667"/>
      <c r="AO111" s="667"/>
      <c r="AP111" s="667"/>
      <c r="AQ111" s="667"/>
      <c r="AR111" s="667"/>
      <c r="AS111" s="667"/>
      <c r="AT111" s="667"/>
      <c r="AU111" s="667"/>
      <c r="AV111" s="667"/>
      <c r="AW111" s="667"/>
      <c r="AX111" s="667"/>
      <c r="AY111" s="667"/>
      <c r="AZ111" s="667"/>
      <c r="BA111" s="667"/>
      <c r="BB111" s="667"/>
      <c r="BC111" s="667"/>
      <c r="BD111" s="667"/>
      <c r="BE111" s="667"/>
      <c r="BF111" s="667"/>
      <c r="BG111" s="667"/>
      <c r="BH111" s="667"/>
      <c r="BI111" s="667"/>
      <c r="BJ111" s="667"/>
      <c r="BK111" s="667"/>
      <c r="BL111" s="667"/>
      <c r="BM111" s="667"/>
      <c r="BN111" s="667"/>
      <c r="BO111" s="667"/>
      <c r="BP111" s="667"/>
      <c r="BQ111" s="667"/>
    </row>
    <row r="112" spans="1:69" ht="15.75" customHeight="1">
      <c r="A112" s="667"/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7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J112" s="667"/>
      <c r="AK112" s="667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7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</row>
    <row r="113" spans="1:69" ht="15.75" customHeight="1">
      <c r="A113" s="667"/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7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J113" s="667"/>
      <c r="AK113" s="667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7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</row>
    <row r="114" spans="1:69" ht="15.75" customHeight="1">
      <c r="A114" s="667"/>
      <c r="B114" s="667"/>
      <c r="C114" s="667"/>
      <c r="D114" s="667"/>
      <c r="E114" s="667"/>
      <c r="F114" s="667"/>
      <c r="G114" s="667"/>
      <c r="H114" s="667"/>
      <c r="I114" s="667"/>
      <c r="J114" s="667"/>
      <c r="K114" s="667"/>
      <c r="L114" s="667"/>
      <c r="M114" s="667"/>
      <c r="N114" s="667"/>
      <c r="O114" s="667"/>
      <c r="P114" s="667"/>
      <c r="Q114" s="667"/>
      <c r="R114" s="667"/>
      <c r="S114" s="667"/>
      <c r="T114" s="667"/>
      <c r="U114" s="667"/>
      <c r="V114" s="667"/>
      <c r="W114" s="667"/>
      <c r="X114" s="667"/>
      <c r="Y114" s="667"/>
      <c r="Z114" s="667"/>
      <c r="AA114" s="667"/>
      <c r="AB114" s="667"/>
      <c r="AC114" s="667"/>
      <c r="AD114" s="667"/>
      <c r="AE114" s="667"/>
      <c r="AF114" s="667"/>
      <c r="AG114" s="667"/>
      <c r="AH114" s="667"/>
      <c r="AJ114" s="667"/>
      <c r="AK114" s="667"/>
      <c r="AL114" s="667"/>
      <c r="AM114" s="667"/>
      <c r="AN114" s="667"/>
      <c r="AO114" s="667"/>
      <c r="AP114" s="667"/>
      <c r="AQ114" s="667"/>
      <c r="AR114" s="667"/>
      <c r="AS114" s="667"/>
      <c r="AT114" s="667"/>
      <c r="AU114" s="667"/>
      <c r="AV114" s="667"/>
      <c r="AW114" s="667"/>
      <c r="AX114" s="667"/>
      <c r="AY114" s="667"/>
      <c r="AZ114" s="667"/>
      <c r="BA114" s="667"/>
      <c r="BB114" s="667"/>
      <c r="BC114" s="667"/>
      <c r="BD114" s="667"/>
      <c r="BE114" s="667"/>
      <c r="BF114" s="667"/>
      <c r="BG114" s="667"/>
      <c r="BH114" s="667"/>
      <c r="BI114" s="667"/>
      <c r="BJ114" s="667"/>
      <c r="BK114" s="667"/>
      <c r="BL114" s="667"/>
      <c r="BM114" s="667"/>
      <c r="BN114" s="667"/>
      <c r="BO114" s="667"/>
      <c r="BP114" s="667"/>
      <c r="BQ114" s="667"/>
    </row>
    <row r="115" spans="1:69" ht="15.75" customHeight="1">
      <c r="A115" s="667"/>
      <c r="B115" s="667"/>
      <c r="C115" s="667"/>
      <c r="D115" s="667"/>
      <c r="E115" s="667"/>
      <c r="F115" s="667"/>
      <c r="G115" s="667"/>
      <c r="H115" s="667"/>
      <c r="I115" s="667"/>
      <c r="J115" s="667"/>
      <c r="K115" s="667"/>
      <c r="L115" s="667"/>
      <c r="M115" s="667"/>
      <c r="N115" s="667"/>
      <c r="O115" s="667"/>
      <c r="P115" s="667"/>
      <c r="Q115" s="667"/>
      <c r="R115" s="667"/>
      <c r="S115" s="667"/>
      <c r="T115" s="667"/>
      <c r="U115" s="667"/>
      <c r="V115" s="667"/>
      <c r="W115" s="667"/>
      <c r="X115" s="667"/>
      <c r="Y115" s="667"/>
      <c r="Z115" s="667"/>
      <c r="AA115" s="667"/>
      <c r="AB115" s="667"/>
      <c r="AC115" s="667"/>
      <c r="AD115" s="667"/>
      <c r="AE115" s="667"/>
      <c r="AF115" s="667"/>
      <c r="AG115" s="667"/>
      <c r="AH115" s="667"/>
      <c r="AJ115" s="667"/>
      <c r="AK115" s="667"/>
      <c r="AL115" s="667"/>
      <c r="AM115" s="667"/>
      <c r="AN115" s="667"/>
      <c r="AO115" s="667"/>
      <c r="AP115" s="667"/>
      <c r="AQ115" s="667"/>
      <c r="AR115" s="667"/>
      <c r="AS115" s="667"/>
      <c r="AT115" s="667"/>
      <c r="AU115" s="667"/>
      <c r="AV115" s="667"/>
      <c r="AW115" s="667"/>
      <c r="AX115" s="667"/>
      <c r="AY115" s="667"/>
      <c r="AZ115" s="667"/>
      <c r="BA115" s="667"/>
      <c r="BB115" s="667"/>
      <c r="BC115" s="667"/>
      <c r="BD115" s="667"/>
      <c r="BE115" s="667"/>
      <c r="BF115" s="667"/>
      <c r="BG115" s="667"/>
      <c r="BH115" s="667"/>
      <c r="BI115" s="667"/>
      <c r="BJ115" s="667"/>
      <c r="BK115" s="667"/>
      <c r="BL115" s="667"/>
      <c r="BM115" s="667"/>
      <c r="BN115" s="667"/>
      <c r="BO115" s="667"/>
      <c r="BP115" s="667"/>
      <c r="BQ115" s="667"/>
    </row>
    <row r="116" spans="1:69" ht="15.75" customHeight="1">
      <c r="A116" s="667"/>
      <c r="B116" s="667"/>
      <c r="C116" s="667"/>
      <c r="D116" s="667"/>
      <c r="E116" s="667"/>
      <c r="F116" s="667"/>
      <c r="G116" s="667"/>
      <c r="H116" s="667"/>
      <c r="I116" s="667"/>
      <c r="J116" s="667"/>
      <c r="K116" s="667"/>
      <c r="L116" s="667"/>
      <c r="M116" s="667"/>
      <c r="N116" s="667"/>
      <c r="O116" s="667"/>
      <c r="P116" s="667"/>
      <c r="Q116" s="667"/>
      <c r="R116" s="667"/>
      <c r="S116" s="667"/>
      <c r="T116" s="667"/>
      <c r="U116" s="667"/>
      <c r="V116" s="667"/>
      <c r="W116" s="667"/>
      <c r="X116" s="667"/>
      <c r="Y116" s="667"/>
      <c r="Z116" s="667"/>
      <c r="AA116" s="667"/>
      <c r="AB116" s="667"/>
      <c r="AC116" s="667"/>
      <c r="AD116" s="667"/>
      <c r="AE116" s="667"/>
      <c r="AF116" s="667"/>
      <c r="AG116" s="667"/>
      <c r="AH116" s="667"/>
      <c r="AJ116" s="667"/>
      <c r="AK116" s="667"/>
      <c r="AL116" s="667"/>
      <c r="AM116" s="667"/>
      <c r="AN116" s="667"/>
      <c r="AO116" s="667"/>
      <c r="AP116" s="667"/>
      <c r="AQ116" s="667"/>
      <c r="AR116" s="667"/>
      <c r="AS116" s="667"/>
      <c r="AT116" s="667"/>
      <c r="AU116" s="667"/>
      <c r="AV116" s="667"/>
      <c r="AW116" s="667"/>
      <c r="AX116" s="667"/>
      <c r="AY116" s="667"/>
      <c r="AZ116" s="667"/>
      <c r="BA116" s="667"/>
      <c r="BB116" s="667"/>
      <c r="BC116" s="667"/>
      <c r="BD116" s="667"/>
      <c r="BE116" s="667"/>
      <c r="BF116" s="667"/>
      <c r="BG116" s="667"/>
      <c r="BH116" s="667"/>
      <c r="BI116" s="667"/>
      <c r="BJ116" s="667"/>
      <c r="BK116" s="667"/>
      <c r="BL116" s="667"/>
      <c r="BM116" s="667"/>
      <c r="BN116" s="667"/>
      <c r="BO116" s="667"/>
      <c r="BP116" s="667"/>
      <c r="BQ116" s="667"/>
    </row>
    <row r="117" spans="1:69" ht="15.75" customHeight="1">
      <c r="A117" s="667"/>
      <c r="B117" s="667"/>
      <c r="C117" s="667"/>
      <c r="D117" s="667"/>
      <c r="E117" s="667"/>
      <c r="F117" s="667"/>
      <c r="G117" s="667"/>
      <c r="H117" s="667"/>
      <c r="I117" s="667"/>
      <c r="J117" s="667"/>
      <c r="K117" s="667"/>
      <c r="L117" s="667"/>
      <c r="M117" s="667"/>
      <c r="N117" s="667"/>
      <c r="O117" s="667"/>
      <c r="P117" s="667"/>
      <c r="Q117" s="667"/>
      <c r="R117" s="667"/>
      <c r="S117" s="667"/>
      <c r="T117" s="667"/>
      <c r="U117" s="667"/>
      <c r="V117" s="667"/>
      <c r="W117" s="667"/>
      <c r="X117" s="667"/>
      <c r="Y117" s="667"/>
      <c r="Z117" s="667"/>
      <c r="AA117" s="667"/>
      <c r="AB117" s="667"/>
      <c r="AC117" s="667"/>
      <c r="AD117" s="667"/>
      <c r="AE117" s="667"/>
      <c r="AF117" s="667"/>
      <c r="AG117" s="667"/>
      <c r="AH117" s="667"/>
      <c r="AJ117" s="667"/>
      <c r="AK117" s="667"/>
      <c r="AL117" s="667"/>
      <c r="AM117" s="667"/>
      <c r="AN117" s="667"/>
      <c r="AO117" s="667"/>
      <c r="AP117" s="667"/>
      <c r="AQ117" s="667"/>
      <c r="AR117" s="667"/>
      <c r="AS117" s="667"/>
      <c r="AT117" s="667"/>
      <c r="AU117" s="667"/>
      <c r="AV117" s="667"/>
      <c r="AW117" s="667"/>
      <c r="AX117" s="667"/>
      <c r="AY117" s="667"/>
      <c r="AZ117" s="667"/>
      <c r="BA117" s="667"/>
      <c r="BB117" s="667"/>
      <c r="BC117" s="667"/>
      <c r="BD117" s="667"/>
      <c r="BE117" s="667"/>
      <c r="BF117" s="667"/>
      <c r="BG117" s="667"/>
      <c r="BH117" s="667"/>
      <c r="BI117" s="667"/>
      <c r="BJ117" s="667"/>
      <c r="BK117" s="667"/>
      <c r="BL117" s="667"/>
      <c r="BM117" s="667"/>
      <c r="BN117" s="667"/>
      <c r="BO117" s="667"/>
      <c r="BP117" s="667"/>
      <c r="BQ117" s="667"/>
    </row>
    <row r="118" spans="1:69" ht="15.75" customHeight="1">
      <c r="A118" s="667"/>
      <c r="B118" s="667"/>
      <c r="C118" s="667"/>
      <c r="D118" s="667"/>
      <c r="E118" s="667"/>
      <c r="F118" s="667"/>
      <c r="G118" s="667"/>
      <c r="H118" s="667"/>
      <c r="I118" s="667"/>
      <c r="J118" s="667"/>
      <c r="K118" s="667"/>
      <c r="L118" s="667"/>
      <c r="M118" s="667"/>
      <c r="N118" s="667"/>
      <c r="O118" s="667"/>
      <c r="P118" s="667"/>
      <c r="Q118" s="667"/>
      <c r="R118" s="667"/>
      <c r="S118" s="667"/>
      <c r="T118" s="667"/>
      <c r="U118" s="667"/>
      <c r="V118" s="667"/>
      <c r="W118" s="667"/>
      <c r="X118" s="667"/>
      <c r="Y118" s="667"/>
      <c r="Z118" s="667"/>
      <c r="AA118" s="667"/>
      <c r="AB118" s="667"/>
      <c r="AC118" s="667"/>
      <c r="AD118" s="667"/>
      <c r="AE118" s="667"/>
      <c r="AF118" s="667"/>
      <c r="AG118" s="667"/>
      <c r="AH118" s="667"/>
      <c r="AJ118" s="667"/>
      <c r="AK118" s="667"/>
      <c r="AL118" s="667"/>
      <c r="AM118" s="667"/>
      <c r="AN118" s="667"/>
      <c r="AO118" s="667"/>
      <c r="AP118" s="667"/>
      <c r="AQ118" s="667"/>
      <c r="AR118" s="667"/>
      <c r="AS118" s="667"/>
      <c r="AT118" s="667"/>
      <c r="AU118" s="667"/>
      <c r="AV118" s="667"/>
      <c r="AW118" s="667"/>
      <c r="AX118" s="667"/>
      <c r="AY118" s="667"/>
      <c r="AZ118" s="667"/>
      <c r="BA118" s="667"/>
      <c r="BB118" s="667"/>
      <c r="BC118" s="667"/>
      <c r="BD118" s="667"/>
      <c r="BE118" s="667"/>
      <c r="BF118" s="667"/>
      <c r="BG118" s="667"/>
      <c r="BH118" s="667"/>
      <c r="BI118" s="667"/>
      <c r="BJ118" s="667"/>
      <c r="BK118" s="667"/>
      <c r="BL118" s="667"/>
      <c r="BM118" s="667"/>
      <c r="BN118" s="667"/>
      <c r="BO118" s="667"/>
      <c r="BP118" s="667"/>
      <c r="BQ118" s="667"/>
    </row>
    <row r="119" spans="1:69" ht="15.75" customHeight="1">
      <c r="A119" s="667"/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67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J119" s="667"/>
      <c r="AK119" s="667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67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</row>
    <row r="120" spans="1:69" ht="15.75" customHeight="1">
      <c r="A120" s="667"/>
      <c r="B120" s="667"/>
      <c r="C120" s="667"/>
      <c r="D120" s="667"/>
      <c r="E120" s="667"/>
      <c r="F120" s="667"/>
      <c r="G120" s="667"/>
      <c r="H120" s="667"/>
      <c r="I120" s="667"/>
      <c r="J120" s="667"/>
      <c r="K120" s="667"/>
      <c r="L120" s="667"/>
      <c r="M120" s="667"/>
      <c r="N120" s="667"/>
      <c r="O120" s="667"/>
      <c r="P120" s="667"/>
      <c r="Q120" s="667"/>
      <c r="R120" s="667"/>
      <c r="S120" s="667"/>
      <c r="T120" s="667"/>
      <c r="U120" s="667"/>
      <c r="V120" s="667"/>
      <c r="W120" s="667"/>
      <c r="X120" s="667"/>
      <c r="Y120" s="667"/>
      <c r="Z120" s="667"/>
      <c r="AA120" s="667"/>
      <c r="AB120" s="667"/>
      <c r="AC120" s="667"/>
      <c r="AD120" s="667"/>
      <c r="AE120" s="667"/>
      <c r="AF120" s="667"/>
      <c r="AG120" s="667"/>
      <c r="AH120" s="667"/>
      <c r="AJ120" s="667"/>
      <c r="AK120" s="667"/>
      <c r="AL120" s="667"/>
      <c r="AM120" s="667"/>
      <c r="AN120" s="667"/>
      <c r="AO120" s="667"/>
      <c r="AP120" s="667"/>
      <c r="AQ120" s="667"/>
      <c r="AR120" s="667"/>
      <c r="AS120" s="667"/>
      <c r="AT120" s="667"/>
      <c r="AU120" s="667"/>
      <c r="AV120" s="667"/>
      <c r="AW120" s="667"/>
      <c r="AX120" s="667"/>
      <c r="AY120" s="667"/>
      <c r="AZ120" s="667"/>
      <c r="BA120" s="667"/>
      <c r="BB120" s="667"/>
      <c r="BC120" s="667"/>
      <c r="BD120" s="667"/>
      <c r="BE120" s="667"/>
      <c r="BF120" s="667"/>
      <c r="BG120" s="667"/>
      <c r="BH120" s="667"/>
      <c r="BI120" s="667"/>
      <c r="BJ120" s="667"/>
      <c r="BK120" s="667"/>
      <c r="BL120" s="667"/>
      <c r="BM120" s="667"/>
      <c r="BN120" s="667"/>
      <c r="BO120" s="667"/>
      <c r="BP120" s="667"/>
      <c r="BQ120" s="667"/>
    </row>
    <row r="121" spans="1:69" ht="15.75" customHeight="1">
      <c r="A121" s="667"/>
      <c r="B121" s="667"/>
      <c r="C121" s="667"/>
      <c r="D121" s="667"/>
      <c r="E121" s="667"/>
      <c r="F121" s="667"/>
      <c r="G121" s="667"/>
      <c r="H121" s="667"/>
      <c r="I121" s="667"/>
      <c r="J121" s="667"/>
      <c r="K121" s="667"/>
      <c r="L121" s="667"/>
      <c r="M121" s="667"/>
      <c r="N121" s="667"/>
      <c r="O121" s="667"/>
      <c r="P121" s="667"/>
      <c r="Q121" s="667"/>
      <c r="R121" s="667"/>
      <c r="S121" s="667"/>
      <c r="T121" s="667"/>
      <c r="U121" s="667"/>
      <c r="V121" s="667"/>
      <c r="W121" s="667"/>
      <c r="X121" s="667"/>
      <c r="Y121" s="667"/>
      <c r="Z121" s="667"/>
      <c r="AA121" s="667"/>
      <c r="AB121" s="667"/>
      <c r="AC121" s="667"/>
      <c r="AD121" s="667"/>
      <c r="AE121" s="667"/>
      <c r="AF121" s="667"/>
      <c r="AG121" s="667"/>
      <c r="AH121" s="667"/>
      <c r="AJ121" s="667"/>
      <c r="AK121" s="667"/>
      <c r="AL121" s="667"/>
      <c r="AM121" s="667"/>
      <c r="AN121" s="667"/>
      <c r="AO121" s="667"/>
      <c r="AP121" s="667"/>
      <c r="AQ121" s="667"/>
      <c r="AR121" s="667"/>
      <c r="AS121" s="667"/>
      <c r="AT121" s="667"/>
      <c r="AU121" s="667"/>
      <c r="AV121" s="667"/>
      <c r="AW121" s="667"/>
      <c r="AX121" s="667"/>
      <c r="AY121" s="667"/>
      <c r="AZ121" s="667"/>
      <c r="BA121" s="667"/>
      <c r="BB121" s="667"/>
      <c r="BC121" s="667"/>
      <c r="BD121" s="667"/>
      <c r="BE121" s="667"/>
      <c r="BF121" s="667"/>
      <c r="BG121" s="667"/>
      <c r="BH121" s="667"/>
      <c r="BI121" s="667"/>
      <c r="BJ121" s="667"/>
      <c r="BK121" s="667"/>
      <c r="BL121" s="667"/>
      <c r="BM121" s="667"/>
      <c r="BN121" s="667"/>
      <c r="BO121" s="667"/>
      <c r="BP121" s="667"/>
      <c r="BQ121" s="667"/>
    </row>
    <row r="122" spans="1:69" ht="15.75" customHeight="1">
      <c r="A122" s="667"/>
      <c r="B122" s="667"/>
      <c r="C122" s="667"/>
      <c r="D122" s="667"/>
      <c r="E122" s="667"/>
      <c r="F122" s="667"/>
      <c r="G122" s="667"/>
      <c r="H122" s="667"/>
      <c r="I122" s="667"/>
      <c r="J122" s="667"/>
      <c r="K122" s="667"/>
      <c r="L122" s="667"/>
      <c r="M122" s="667"/>
      <c r="N122" s="667"/>
      <c r="O122" s="667"/>
      <c r="P122" s="667"/>
      <c r="Q122" s="667"/>
      <c r="R122" s="667"/>
      <c r="S122" s="667"/>
      <c r="T122" s="667"/>
      <c r="U122" s="667"/>
      <c r="V122" s="667"/>
      <c r="W122" s="667"/>
      <c r="X122" s="667"/>
      <c r="Y122" s="667"/>
      <c r="Z122" s="667"/>
      <c r="AA122" s="667"/>
      <c r="AB122" s="667"/>
      <c r="AC122" s="667"/>
      <c r="AD122" s="667"/>
      <c r="AE122" s="667"/>
      <c r="AF122" s="667"/>
      <c r="AG122" s="667"/>
      <c r="AH122" s="667"/>
      <c r="AJ122" s="667"/>
      <c r="AK122" s="667"/>
      <c r="AL122" s="667"/>
      <c r="AM122" s="667"/>
      <c r="AN122" s="667"/>
      <c r="AO122" s="667"/>
      <c r="AP122" s="667"/>
      <c r="AQ122" s="667"/>
      <c r="AR122" s="667"/>
      <c r="AS122" s="667"/>
      <c r="AT122" s="667"/>
      <c r="AU122" s="667"/>
      <c r="AV122" s="667"/>
      <c r="AW122" s="667"/>
      <c r="AX122" s="667"/>
      <c r="AY122" s="667"/>
      <c r="AZ122" s="667"/>
      <c r="BA122" s="667"/>
      <c r="BB122" s="667"/>
      <c r="BC122" s="667"/>
      <c r="BD122" s="667"/>
      <c r="BE122" s="667"/>
      <c r="BF122" s="667"/>
      <c r="BG122" s="667"/>
      <c r="BH122" s="667"/>
      <c r="BI122" s="667"/>
      <c r="BJ122" s="667"/>
      <c r="BK122" s="667"/>
      <c r="BL122" s="667"/>
      <c r="BM122" s="667"/>
      <c r="BN122" s="667"/>
      <c r="BO122" s="667"/>
      <c r="BP122" s="667"/>
      <c r="BQ122" s="667"/>
    </row>
    <row r="123" spans="1:69" ht="15.75" customHeight="1">
      <c r="A123" s="667"/>
      <c r="B123" s="667"/>
      <c r="C123" s="667"/>
      <c r="D123" s="667"/>
      <c r="E123" s="667"/>
      <c r="F123" s="667"/>
      <c r="G123" s="667"/>
      <c r="H123" s="667"/>
      <c r="I123" s="667"/>
      <c r="J123" s="667"/>
      <c r="K123" s="667"/>
      <c r="L123" s="667"/>
      <c r="M123" s="667"/>
      <c r="N123" s="667"/>
      <c r="O123" s="667"/>
      <c r="P123" s="667"/>
      <c r="Q123" s="667"/>
      <c r="R123" s="667"/>
      <c r="S123" s="667"/>
      <c r="T123" s="667"/>
      <c r="U123" s="667"/>
      <c r="V123" s="667"/>
      <c r="W123" s="667"/>
      <c r="X123" s="667"/>
      <c r="Y123" s="667"/>
      <c r="Z123" s="667"/>
      <c r="AA123" s="667"/>
      <c r="AB123" s="667"/>
      <c r="AC123" s="667"/>
      <c r="AD123" s="667"/>
      <c r="AE123" s="667"/>
      <c r="AF123" s="667"/>
      <c r="AG123" s="667"/>
      <c r="AH123" s="667"/>
      <c r="AJ123" s="667"/>
      <c r="AK123" s="667"/>
      <c r="AL123" s="667"/>
      <c r="AM123" s="667"/>
      <c r="AN123" s="667"/>
      <c r="AO123" s="667"/>
      <c r="AP123" s="667"/>
      <c r="AQ123" s="667"/>
      <c r="AR123" s="667"/>
      <c r="AS123" s="667"/>
      <c r="AT123" s="667"/>
      <c r="AU123" s="667"/>
      <c r="AV123" s="667"/>
      <c r="AW123" s="667"/>
      <c r="AX123" s="667"/>
      <c r="AY123" s="667"/>
      <c r="AZ123" s="667"/>
      <c r="BA123" s="667"/>
      <c r="BB123" s="667"/>
      <c r="BC123" s="667"/>
      <c r="BD123" s="667"/>
      <c r="BE123" s="667"/>
      <c r="BF123" s="667"/>
      <c r="BG123" s="667"/>
      <c r="BH123" s="667"/>
      <c r="BI123" s="667"/>
      <c r="BJ123" s="667"/>
      <c r="BK123" s="667"/>
      <c r="BL123" s="667"/>
      <c r="BM123" s="667"/>
      <c r="BN123" s="667"/>
      <c r="BO123" s="667"/>
      <c r="BP123" s="667"/>
      <c r="BQ123" s="667"/>
    </row>
    <row r="124" spans="1:69" ht="15.75" customHeight="1">
      <c r="A124" s="667"/>
      <c r="B124" s="667"/>
      <c r="C124" s="667"/>
      <c r="D124" s="667"/>
      <c r="E124" s="667"/>
      <c r="F124" s="667"/>
      <c r="G124" s="667"/>
      <c r="H124" s="667"/>
      <c r="I124" s="667"/>
      <c r="J124" s="667"/>
      <c r="K124" s="667"/>
      <c r="L124" s="667"/>
      <c r="M124" s="667"/>
      <c r="N124" s="667"/>
      <c r="O124" s="667"/>
      <c r="P124" s="667"/>
      <c r="Q124" s="667"/>
      <c r="R124" s="667"/>
      <c r="S124" s="667"/>
      <c r="T124" s="667"/>
      <c r="U124" s="667"/>
      <c r="V124" s="667"/>
      <c r="W124" s="667"/>
      <c r="X124" s="667"/>
      <c r="Y124" s="667"/>
      <c r="Z124" s="667"/>
      <c r="AA124" s="667"/>
      <c r="AB124" s="667"/>
      <c r="AC124" s="667"/>
      <c r="AD124" s="667"/>
      <c r="AE124" s="667"/>
      <c r="AF124" s="667"/>
      <c r="AG124" s="667"/>
      <c r="AH124" s="667"/>
      <c r="AJ124" s="667"/>
      <c r="AK124" s="667"/>
      <c r="AL124" s="667"/>
      <c r="AM124" s="667"/>
      <c r="AN124" s="667"/>
      <c r="AO124" s="667"/>
      <c r="AP124" s="667"/>
      <c r="AQ124" s="667"/>
      <c r="AR124" s="667"/>
      <c r="AS124" s="667"/>
      <c r="AT124" s="667"/>
      <c r="AU124" s="667"/>
      <c r="AV124" s="667"/>
      <c r="AW124" s="667"/>
      <c r="AX124" s="667"/>
      <c r="AY124" s="667"/>
      <c r="AZ124" s="667"/>
      <c r="BA124" s="667"/>
      <c r="BB124" s="667"/>
      <c r="BC124" s="667"/>
      <c r="BD124" s="667"/>
      <c r="BE124" s="667"/>
      <c r="BF124" s="667"/>
      <c r="BG124" s="667"/>
      <c r="BH124" s="667"/>
      <c r="BI124" s="667"/>
      <c r="BJ124" s="667"/>
      <c r="BK124" s="667"/>
      <c r="BL124" s="667"/>
      <c r="BM124" s="667"/>
      <c r="BN124" s="667"/>
      <c r="BO124" s="667"/>
      <c r="BP124" s="667"/>
      <c r="BQ124" s="667"/>
    </row>
    <row r="125" spans="1:69" ht="15.75" customHeight="1">
      <c r="A125" s="667"/>
      <c r="B125" s="667"/>
      <c r="C125" s="667"/>
      <c r="D125" s="667"/>
      <c r="E125" s="667"/>
      <c r="F125" s="667"/>
      <c r="G125" s="667"/>
      <c r="H125" s="667"/>
      <c r="I125" s="667"/>
      <c r="J125" s="667"/>
      <c r="K125" s="667"/>
      <c r="L125" s="667"/>
      <c r="M125" s="667"/>
      <c r="N125" s="667"/>
      <c r="O125" s="667"/>
      <c r="P125" s="667"/>
      <c r="Q125" s="667"/>
      <c r="R125" s="667"/>
      <c r="S125" s="667"/>
      <c r="T125" s="667"/>
      <c r="U125" s="667"/>
      <c r="V125" s="667"/>
      <c r="W125" s="667"/>
      <c r="X125" s="667"/>
      <c r="Y125" s="667"/>
      <c r="Z125" s="667"/>
      <c r="AA125" s="667"/>
      <c r="AB125" s="667"/>
      <c r="AC125" s="667"/>
      <c r="AD125" s="667"/>
      <c r="AE125" s="667"/>
      <c r="AF125" s="667"/>
      <c r="AG125" s="667"/>
      <c r="AH125" s="667"/>
      <c r="AJ125" s="667"/>
      <c r="AK125" s="667"/>
      <c r="AL125" s="667"/>
      <c r="AM125" s="667"/>
      <c r="AN125" s="667"/>
      <c r="AO125" s="667"/>
      <c r="AP125" s="667"/>
      <c r="AQ125" s="667"/>
      <c r="AR125" s="667"/>
      <c r="AS125" s="667"/>
      <c r="AT125" s="667"/>
      <c r="AU125" s="667"/>
      <c r="AV125" s="667"/>
      <c r="AW125" s="667"/>
      <c r="AX125" s="667"/>
      <c r="AY125" s="667"/>
      <c r="AZ125" s="667"/>
      <c r="BA125" s="667"/>
      <c r="BB125" s="667"/>
      <c r="BC125" s="667"/>
      <c r="BD125" s="667"/>
      <c r="BE125" s="667"/>
      <c r="BF125" s="667"/>
      <c r="BG125" s="667"/>
      <c r="BH125" s="667"/>
      <c r="BI125" s="667"/>
      <c r="BJ125" s="667"/>
      <c r="BK125" s="667"/>
      <c r="BL125" s="667"/>
      <c r="BM125" s="667"/>
      <c r="BN125" s="667"/>
      <c r="BO125" s="667"/>
      <c r="BP125" s="667"/>
      <c r="BQ125" s="667"/>
    </row>
    <row r="126" spans="1:69" ht="15.75" customHeight="1">
      <c r="A126" s="667"/>
      <c r="B126" s="667"/>
      <c r="C126" s="667"/>
      <c r="D126" s="667"/>
      <c r="E126" s="667"/>
      <c r="F126" s="667"/>
      <c r="G126" s="667"/>
      <c r="H126" s="667"/>
      <c r="I126" s="667"/>
      <c r="J126" s="667"/>
      <c r="K126" s="667"/>
      <c r="L126" s="667"/>
      <c r="M126" s="667"/>
      <c r="N126" s="667"/>
      <c r="O126" s="667"/>
      <c r="P126" s="667"/>
      <c r="Q126" s="667"/>
      <c r="R126" s="667"/>
      <c r="S126" s="667"/>
      <c r="T126" s="667"/>
      <c r="U126" s="667"/>
      <c r="V126" s="667"/>
      <c r="W126" s="667"/>
      <c r="X126" s="667"/>
      <c r="Y126" s="667"/>
      <c r="Z126" s="667"/>
      <c r="AA126" s="667"/>
      <c r="AB126" s="667"/>
      <c r="AC126" s="667"/>
      <c r="AD126" s="667"/>
      <c r="AE126" s="667"/>
      <c r="AF126" s="667"/>
      <c r="AG126" s="667"/>
      <c r="AH126" s="667"/>
      <c r="AJ126" s="667"/>
      <c r="AK126" s="667"/>
      <c r="AL126" s="667"/>
      <c r="AM126" s="667"/>
      <c r="AN126" s="667"/>
      <c r="AO126" s="667"/>
      <c r="AP126" s="667"/>
      <c r="AQ126" s="667"/>
      <c r="AR126" s="667"/>
      <c r="AS126" s="667"/>
      <c r="AT126" s="667"/>
      <c r="AU126" s="667"/>
      <c r="AV126" s="667"/>
      <c r="AW126" s="667"/>
      <c r="AX126" s="667"/>
      <c r="AY126" s="667"/>
      <c r="AZ126" s="667"/>
      <c r="BA126" s="667"/>
      <c r="BB126" s="667"/>
      <c r="BC126" s="667"/>
      <c r="BD126" s="667"/>
      <c r="BE126" s="667"/>
      <c r="BF126" s="667"/>
      <c r="BG126" s="667"/>
      <c r="BH126" s="667"/>
      <c r="BI126" s="667"/>
      <c r="BJ126" s="667"/>
      <c r="BK126" s="667"/>
      <c r="BL126" s="667"/>
      <c r="BM126" s="667"/>
      <c r="BN126" s="667"/>
      <c r="BO126" s="667"/>
      <c r="BP126" s="667"/>
      <c r="BQ126" s="667"/>
    </row>
    <row r="127" spans="1:69" ht="15.75" customHeight="1">
      <c r="A127" s="667"/>
      <c r="B127" s="667"/>
      <c r="C127" s="667"/>
      <c r="D127" s="667"/>
      <c r="E127" s="667"/>
      <c r="F127" s="667"/>
      <c r="G127" s="667"/>
      <c r="H127" s="667"/>
      <c r="I127" s="667"/>
      <c r="J127" s="667"/>
      <c r="K127" s="667"/>
      <c r="L127" s="667"/>
      <c r="M127" s="667"/>
      <c r="N127" s="667"/>
      <c r="O127" s="667"/>
      <c r="P127" s="667"/>
      <c r="Q127" s="667"/>
      <c r="R127" s="667"/>
      <c r="S127" s="667"/>
      <c r="T127" s="667"/>
      <c r="U127" s="667"/>
      <c r="V127" s="667"/>
      <c r="W127" s="667"/>
      <c r="X127" s="667"/>
      <c r="Y127" s="667"/>
      <c r="Z127" s="667"/>
      <c r="AA127" s="667"/>
      <c r="AB127" s="667"/>
      <c r="AC127" s="667"/>
      <c r="AD127" s="667"/>
      <c r="AE127" s="667"/>
      <c r="AF127" s="667"/>
      <c r="AG127" s="667"/>
      <c r="AH127" s="667"/>
      <c r="AJ127" s="667"/>
      <c r="AK127" s="667"/>
      <c r="AL127" s="667"/>
      <c r="AM127" s="667"/>
      <c r="AN127" s="667"/>
      <c r="AO127" s="667"/>
      <c r="AP127" s="667"/>
      <c r="AQ127" s="667"/>
      <c r="AR127" s="667"/>
      <c r="AS127" s="667"/>
      <c r="AT127" s="667"/>
      <c r="AU127" s="667"/>
      <c r="AV127" s="667"/>
      <c r="AW127" s="667"/>
      <c r="AX127" s="667"/>
      <c r="AY127" s="667"/>
      <c r="AZ127" s="667"/>
      <c r="BA127" s="667"/>
      <c r="BB127" s="667"/>
      <c r="BC127" s="667"/>
      <c r="BD127" s="667"/>
      <c r="BE127" s="667"/>
      <c r="BF127" s="667"/>
      <c r="BG127" s="667"/>
      <c r="BH127" s="667"/>
      <c r="BI127" s="667"/>
      <c r="BJ127" s="667"/>
      <c r="BK127" s="667"/>
      <c r="BL127" s="667"/>
      <c r="BM127" s="667"/>
      <c r="BN127" s="667"/>
      <c r="BO127" s="667"/>
      <c r="BP127" s="667"/>
      <c r="BQ127" s="667"/>
    </row>
    <row r="128" spans="1:69" ht="15.75" customHeight="1">
      <c r="A128" s="667"/>
      <c r="B128" s="667"/>
      <c r="C128" s="667"/>
      <c r="D128" s="667"/>
      <c r="E128" s="667"/>
      <c r="F128" s="667"/>
      <c r="G128" s="667"/>
      <c r="H128" s="667"/>
      <c r="I128" s="667"/>
      <c r="J128" s="667"/>
      <c r="K128" s="667"/>
      <c r="L128" s="667"/>
      <c r="M128" s="667"/>
      <c r="N128" s="667"/>
      <c r="O128" s="667"/>
      <c r="P128" s="667"/>
      <c r="Q128" s="667"/>
      <c r="R128" s="667"/>
      <c r="S128" s="667"/>
      <c r="T128" s="667"/>
      <c r="U128" s="667"/>
      <c r="V128" s="667"/>
      <c r="W128" s="667"/>
      <c r="X128" s="667"/>
      <c r="Y128" s="667"/>
      <c r="Z128" s="667"/>
      <c r="AA128" s="667"/>
      <c r="AB128" s="667"/>
      <c r="AC128" s="667"/>
      <c r="AD128" s="667"/>
      <c r="AE128" s="667"/>
      <c r="AF128" s="667"/>
      <c r="AG128" s="667"/>
      <c r="AH128" s="667"/>
      <c r="AJ128" s="667"/>
      <c r="AK128" s="667"/>
      <c r="AL128" s="667"/>
      <c r="AM128" s="667"/>
      <c r="AN128" s="667"/>
      <c r="AO128" s="667"/>
      <c r="AP128" s="667"/>
      <c r="AQ128" s="667"/>
      <c r="AR128" s="667"/>
      <c r="AS128" s="667"/>
      <c r="AT128" s="667"/>
      <c r="AU128" s="667"/>
      <c r="AV128" s="667"/>
      <c r="AW128" s="667"/>
      <c r="AX128" s="667"/>
      <c r="AY128" s="667"/>
      <c r="AZ128" s="667"/>
      <c r="BA128" s="667"/>
      <c r="BB128" s="667"/>
      <c r="BC128" s="667"/>
      <c r="BD128" s="667"/>
      <c r="BE128" s="667"/>
      <c r="BF128" s="667"/>
      <c r="BG128" s="667"/>
      <c r="BH128" s="667"/>
      <c r="BI128" s="667"/>
      <c r="BJ128" s="667"/>
      <c r="BK128" s="667"/>
      <c r="BL128" s="667"/>
      <c r="BM128" s="667"/>
      <c r="BN128" s="667"/>
      <c r="BO128" s="667"/>
      <c r="BP128" s="667"/>
      <c r="BQ128" s="667"/>
    </row>
  </sheetData>
  <mergeCells count="520">
    <mergeCell ref="A31:C31"/>
    <mergeCell ref="A32:C32"/>
    <mergeCell ref="A35:C35"/>
    <mergeCell ref="A36:C36"/>
    <mergeCell ref="A33:C33"/>
    <mergeCell ref="A34:C34"/>
    <mergeCell ref="BS29:BU29"/>
    <mergeCell ref="AM31:BP31"/>
    <mergeCell ref="BS31:BU31"/>
    <mergeCell ref="D31:AG31"/>
    <mergeCell ref="AJ31:AL31"/>
    <mergeCell ref="AJ32:AL32"/>
    <mergeCell ref="BS32:BU32"/>
    <mergeCell ref="AJ33:AL33"/>
    <mergeCell ref="BS33:BU33"/>
    <mergeCell ref="A54:C54"/>
    <mergeCell ref="A55:C55"/>
    <mergeCell ref="A56:C56"/>
    <mergeCell ref="A57:C57"/>
    <mergeCell ref="A38:C38"/>
    <mergeCell ref="A39:C39"/>
    <mergeCell ref="A40:C40"/>
    <mergeCell ref="A41:C41"/>
    <mergeCell ref="A42:C42"/>
    <mergeCell ref="A43:C43"/>
    <mergeCell ref="A45:C45"/>
    <mergeCell ref="A46:C46"/>
    <mergeCell ref="A47:C47"/>
    <mergeCell ref="D38:AG38"/>
    <mergeCell ref="AJ38:AL38"/>
    <mergeCell ref="AM38:BP38"/>
    <mergeCell ref="BS38:BU38"/>
    <mergeCell ref="A59:C59"/>
    <mergeCell ref="A73:C73"/>
    <mergeCell ref="A74:C74"/>
    <mergeCell ref="A75:C75"/>
    <mergeCell ref="A76:C76"/>
    <mergeCell ref="A60:C60"/>
    <mergeCell ref="A61:C61"/>
    <mergeCell ref="A62:C62"/>
    <mergeCell ref="A63:C63"/>
    <mergeCell ref="A64:C64"/>
    <mergeCell ref="A71:C71"/>
    <mergeCell ref="A72:C72"/>
    <mergeCell ref="A69:AH69"/>
    <mergeCell ref="A70:AH70"/>
    <mergeCell ref="D71:AG71"/>
    <mergeCell ref="A48:C48"/>
    <mergeCell ref="A49:C49"/>
    <mergeCell ref="A50:C50"/>
    <mergeCell ref="A52:C52"/>
    <mergeCell ref="A53:C53"/>
    <mergeCell ref="AJ39:AL39"/>
    <mergeCell ref="AJ40:AL40"/>
    <mergeCell ref="BS39:BU39"/>
    <mergeCell ref="BS40:BU40"/>
    <mergeCell ref="AJ41:AL41"/>
    <mergeCell ref="BS41:BU41"/>
    <mergeCell ref="AJ42:AL42"/>
    <mergeCell ref="BS42:BU42"/>
    <mergeCell ref="BS43:BU43"/>
    <mergeCell ref="BS73:BU73"/>
    <mergeCell ref="BS71:BU71"/>
    <mergeCell ref="BS74:BU74"/>
    <mergeCell ref="BS75:BU75"/>
    <mergeCell ref="BS76:BU76"/>
    <mergeCell ref="AJ75:AL75"/>
    <mergeCell ref="AJ76:AL76"/>
    <mergeCell ref="AJ71:AL71"/>
    <mergeCell ref="AM71:BP71"/>
    <mergeCell ref="AJ72:AL72"/>
    <mergeCell ref="AJ73:AL73"/>
    <mergeCell ref="AJ74:AL74"/>
    <mergeCell ref="BS4:BU4"/>
    <mergeCell ref="AJ3:AL3"/>
    <mergeCell ref="AJ4:AL4"/>
    <mergeCell ref="A1:AH1"/>
    <mergeCell ref="BS1:CZ1"/>
    <mergeCell ref="A4:C4"/>
    <mergeCell ref="AJ69:BQ69"/>
    <mergeCell ref="AJ70:BQ70"/>
    <mergeCell ref="BS72:BU72"/>
    <mergeCell ref="BS62:BU62"/>
    <mergeCell ref="BS63:BU63"/>
    <mergeCell ref="BS64:BU64"/>
    <mergeCell ref="D59:AG59"/>
    <mergeCell ref="AJ59:AL59"/>
    <mergeCell ref="AM59:BP59"/>
    <mergeCell ref="BS59:BU59"/>
    <mergeCell ref="AJ60:AL60"/>
    <mergeCell ref="BS60:BU60"/>
    <mergeCell ref="BS61:BU61"/>
    <mergeCell ref="AJ61:AL61"/>
    <mergeCell ref="AJ62:AL62"/>
    <mergeCell ref="AJ63:AL63"/>
    <mergeCell ref="AJ64:AL64"/>
    <mergeCell ref="BS52:BU52"/>
    <mergeCell ref="AJ5:AL5"/>
    <mergeCell ref="AJ6:AL6"/>
    <mergeCell ref="A7:C7"/>
    <mergeCell ref="BS7:BU7"/>
    <mergeCell ref="BS8:BU8"/>
    <mergeCell ref="A8:C8"/>
    <mergeCell ref="A10:C10"/>
    <mergeCell ref="D10:AG10"/>
    <mergeCell ref="AM10:BP10"/>
    <mergeCell ref="BS10:BU10"/>
    <mergeCell ref="A5:C5"/>
    <mergeCell ref="A6:C6"/>
    <mergeCell ref="BS5:BU5"/>
    <mergeCell ref="BS6:BU6"/>
    <mergeCell ref="A9:CZ9"/>
    <mergeCell ref="BV10:CY10"/>
    <mergeCell ref="AJ7:AL7"/>
    <mergeCell ref="AJ8:AL8"/>
    <mergeCell ref="AJ10:AL10"/>
    <mergeCell ref="AJ11:AL11"/>
    <mergeCell ref="BS11:BU11"/>
    <mergeCell ref="A11:C11"/>
    <mergeCell ref="A12:C12"/>
    <mergeCell ref="A13:C13"/>
    <mergeCell ref="A14:C14"/>
    <mergeCell ref="A15:C15"/>
    <mergeCell ref="A17:C17"/>
    <mergeCell ref="D17:AG17"/>
    <mergeCell ref="A16:IJ16"/>
    <mergeCell ref="BV17:CY17"/>
    <mergeCell ref="DB17:DD17"/>
    <mergeCell ref="DE17:EH17"/>
    <mergeCell ref="EN17:FQ17"/>
    <mergeCell ref="HC11:HE11"/>
    <mergeCell ref="HC12:HE12"/>
    <mergeCell ref="HC13:HE13"/>
    <mergeCell ref="HC14:HE14"/>
    <mergeCell ref="HC15:HE15"/>
    <mergeCell ref="EK12:EM12"/>
    <mergeCell ref="EK13:EM13"/>
    <mergeCell ref="EK14:EM14"/>
    <mergeCell ref="EK15:EM15"/>
    <mergeCell ref="EK17:EM17"/>
    <mergeCell ref="A18:C18"/>
    <mergeCell ref="A19:C19"/>
    <mergeCell ref="A20:C20"/>
    <mergeCell ref="A21:C21"/>
    <mergeCell ref="A22:C22"/>
    <mergeCell ref="A24:C24"/>
    <mergeCell ref="D24:AG24"/>
    <mergeCell ref="AJ28:AL28"/>
    <mergeCell ref="AJ29:AL29"/>
    <mergeCell ref="A25:C25"/>
    <mergeCell ref="A26:C26"/>
    <mergeCell ref="A27:C27"/>
    <mergeCell ref="A28:C28"/>
    <mergeCell ref="A29:C29"/>
    <mergeCell ref="AJ22:AL22"/>
    <mergeCell ref="AJ24:AL24"/>
    <mergeCell ref="AJ25:AL25"/>
    <mergeCell ref="AJ54:AL54"/>
    <mergeCell ref="AJ55:AL55"/>
    <mergeCell ref="BS55:BU55"/>
    <mergeCell ref="BS53:BU53"/>
    <mergeCell ref="BS54:BU54"/>
    <mergeCell ref="AJ43:AL43"/>
    <mergeCell ref="D45:AG45"/>
    <mergeCell ref="AJ45:AL45"/>
    <mergeCell ref="D52:AG52"/>
    <mergeCell ref="AJ52:AL52"/>
    <mergeCell ref="AM52:BP52"/>
    <mergeCell ref="AJ53:AL53"/>
    <mergeCell ref="AJ48:AL48"/>
    <mergeCell ref="AJ49:AL49"/>
    <mergeCell ref="AJ50:AL50"/>
    <mergeCell ref="BS49:BU49"/>
    <mergeCell ref="BS50:BU50"/>
    <mergeCell ref="AM45:BP45"/>
    <mergeCell ref="BS45:BU45"/>
    <mergeCell ref="AJ46:AL46"/>
    <mergeCell ref="BS46:BU46"/>
    <mergeCell ref="AJ47:AL47"/>
    <mergeCell ref="BS47:BU47"/>
    <mergeCell ref="BS48:BU48"/>
    <mergeCell ref="AJ56:AL56"/>
    <mergeCell ref="BS56:BU56"/>
    <mergeCell ref="AJ57:AL57"/>
    <mergeCell ref="BS57:BU57"/>
    <mergeCell ref="HC26:HE26"/>
    <mergeCell ref="HC27:HE27"/>
    <mergeCell ref="HC28:HE28"/>
    <mergeCell ref="HC29:HE29"/>
    <mergeCell ref="FW31:GZ31"/>
    <mergeCell ref="HC31:HE31"/>
    <mergeCell ref="HC39:HE39"/>
    <mergeCell ref="HC40:HE40"/>
    <mergeCell ref="HC41:HE41"/>
    <mergeCell ref="HC42:HE42"/>
    <mergeCell ref="HC43:HE43"/>
    <mergeCell ref="HC45:HE45"/>
    <mergeCell ref="DB40:DD40"/>
    <mergeCell ref="DB41:DD41"/>
    <mergeCell ref="DB42:DD42"/>
    <mergeCell ref="DB43:DD43"/>
    <mergeCell ref="EK41:EM41"/>
    <mergeCell ref="EK42:EM42"/>
    <mergeCell ref="EK43:EM43"/>
    <mergeCell ref="FT40:FV40"/>
    <mergeCell ref="HF38:II38"/>
    <mergeCell ref="DB22:DD22"/>
    <mergeCell ref="DE24:EH24"/>
    <mergeCell ref="EN24:FQ24"/>
    <mergeCell ref="FT24:FV24"/>
    <mergeCell ref="FW24:GZ24"/>
    <mergeCell ref="HC24:HE24"/>
    <mergeCell ref="HF24:II24"/>
    <mergeCell ref="HC25:HE25"/>
    <mergeCell ref="HC38:HE38"/>
    <mergeCell ref="EK29:EM29"/>
    <mergeCell ref="EK32:EM32"/>
    <mergeCell ref="EK33:EM33"/>
    <mergeCell ref="EN38:FQ38"/>
    <mergeCell ref="FT38:FV38"/>
    <mergeCell ref="EK27:EM27"/>
    <mergeCell ref="EK28:EM28"/>
    <mergeCell ref="HC22:HE22"/>
    <mergeCell ref="DB36:DD36"/>
    <mergeCell ref="EK24:EM24"/>
    <mergeCell ref="EK25:EM25"/>
    <mergeCell ref="EK26:EM26"/>
    <mergeCell ref="DB28:DD28"/>
    <mergeCell ref="DB29:DD29"/>
    <mergeCell ref="EK19:EM19"/>
    <mergeCell ref="HC18:HE18"/>
    <mergeCell ref="HC19:HE19"/>
    <mergeCell ref="HC20:HE20"/>
    <mergeCell ref="HF31:II31"/>
    <mergeCell ref="HC32:HE32"/>
    <mergeCell ref="HC33:HE33"/>
    <mergeCell ref="HC34:HE34"/>
    <mergeCell ref="FT41:FV41"/>
    <mergeCell ref="EN31:FQ31"/>
    <mergeCell ref="FT31:FV31"/>
    <mergeCell ref="EK36:EM36"/>
    <mergeCell ref="EK39:EM39"/>
    <mergeCell ref="FT32:FV32"/>
    <mergeCell ref="FT33:FV33"/>
    <mergeCell ref="EK34:EM34"/>
    <mergeCell ref="FT34:FV34"/>
    <mergeCell ref="EK35:EM35"/>
    <mergeCell ref="FT35:FV35"/>
    <mergeCell ref="FT36:FV36"/>
    <mergeCell ref="FT39:FV39"/>
    <mergeCell ref="HC35:HE35"/>
    <mergeCell ref="HC36:HE36"/>
    <mergeCell ref="FW38:GZ38"/>
    <mergeCell ref="FT55:FV55"/>
    <mergeCell ref="FT47:FV47"/>
    <mergeCell ref="HC47:HE47"/>
    <mergeCell ref="FT48:FV48"/>
    <mergeCell ref="HC48:HE48"/>
    <mergeCell ref="FT49:FV49"/>
    <mergeCell ref="FT50:FV50"/>
    <mergeCell ref="HC52:HE52"/>
    <mergeCell ref="HC53:HE53"/>
    <mergeCell ref="HC50:HE50"/>
    <mergeCell ref="HF52:II52"/>
    <mergeCell ref="FT53:FV53"/>
    <mergeCell ref="FT54:FV54"/>
    <mergeCell ref="FT42:FV42"/>
    <mergeCell ref="FT43:FV43"/>
    <mergeCell ref="EN45:FQ45"/>
    <mergeCell ref="FT45:FV45"/>
    <mergeCell ref="FW45:GZ45"/>
    <mergeCell ref="HF45:II45"/>
    <mergeCell ref="HC46:HE46"/>
    <mergeCell ref="FT46:FV46"/>
    <mergeCell ref="DB57:DD57"/>
    <mergeCell ref="DB39:DD39"/>
    <mergeCell ref="DB35:DD35"/>
    <mergeCell ref="HC59:HE59"/>
    <mergeCell ref="HF59:II59"/>
    <mergeCell ref="EK48:EM48"/>
    <mergeCell ref="EK49:EM49"/>
    <mergeCell ref="EK50:EM50"/>
    <mergeCell ref="DE52:EH52"/>
    <mergeCell ref="EK52:EM52"/>
    <mergeCell ref="EK53:EM53"/>
    <mergeCell ref="EK54:EM54"/>
    <mergeCell ref="EK55:EM55"/>
    <mergeCell ref="EK56:EM56"/>
    <mergeCell ref="EK57:EM57"/>
    <mergeCell ref="DE59:EH59"/>
    <mergeCell ref="EK59:EM59"/>
    <mergeCell ref="EN59:FQ59"/>
    <mergeCell ref="HC54:HE54"/>
    <mergeCell ref="HC49:HE49"/>
    <mergeCell ref="HC55:HE55"/>
    <mergeCell ref="EN52:FQ52"/>
    <mergeCell ref="FT52:FV52"/>
    <mergeCell ref="FW52:GZ52"/>
    <mergeCell ref="DE31:EH31"/>
    <mergeCell ref="EK31:EM31"/>
    <mergeCell ref="DE38:EH38"/>
    <mergeCell ref="EK38:EM38"/>
    <mergeCell ref="EK40:EM40"/>
    <mergeCell ref="DB53:DD53"/>
    <mergeCell ref="DB54:DD54"/>
    <mergeCell ref="DB55:DD55"/>
    <mergeCell ref="DB56:DD56"/>
    <mergeCell ref="BV45:CY45"/>
    <mergeCell ref="DB45:DD45"/>
    <mergeCell ref="DE45:EH45"/>
    <mergeCell ref="EK45:EM45"/>
    <mergeCell ref="DB47:DD47"/>
    <mergeCell ref="DB48:DD48"/>
    <mergeCell ref="DB49:DD49"/>
    <mergeCell ref="DB50:DD50"/>
    <mergeCell ref="BV52:CY52"/>
    <mergeCell ref="DB52:DD52"/>
    <mergeCell ref="DB46:DD46"/>
    <mergeCell ref="EK46:EM46"/>
    <mergeCell ref="EK47:EM47"/>
    <mergeCell ref="BV59:CY59"/>
    <mergeCell ref="DB59:DD59"/>
    <mergeCell ref="DB60:DD60"/>
    <mergeCell ref="EK62:EM62"/>
    <mergeCell ref="EK63:EM63"/>
    <mergeCell ref="EK64:EM64"/>
    <mergeCell ref="EK72:EM72"/>
    <mergeCell ref="EK69:FR69"/>
    <mergeCell ref="EK70:FR70"/>
    <mergeCell ref="BV71:CY71"/>
    <mergeCell ref="DB71:DD71"/>
    <mergeCell ref="DE71:EH71"/>
    <mergeCell ref="EK71:EM71"/>
    <mergeCell ref="DB72:DD72"/>
    <mergeCell ref="DB62:DD62"/>
    <mergeCell ref="DB63:DD63"/>
    <mergeCell ref="DB64:DD64"/>
    <mergeCell ref="BS69:CZ69"/>
    <mergeCell ref="DB69:EI69"/>
    <mergeCell ref="DB70:EI70"/>
    <mergeCell ref="BS70:CZ70"/>
    <mergeCell ref="EK60:EM60"/>
    <mergeCell ref="EK61:EM61"/>
    <mergeCell ref="DB61:DD61"/>
    <mergeCell ref="EK73:EM73"/>
    <mergeCell ref="DB74:DD74"/>
    <mergeCell ref="EK74:EM74"/>
    <mergeCell ref="DB75:DD75"/>
    <mergeCell ref="EK75:EM75"/>
    <mergeCell ref="DB76:DD76"/>
    <mergeCell ref="EK76:EM76"/>
    <mergeCell ref="HC71:HE71"/>
    <mergeCell ref="HC74:HE74"/>
    <mergeCell ref="EN71:FQ71"/>
    <mergeCell ref="FT71:FV71"/>
    <mergeCell ref="FW71:GZ71"/>
    <mergeCell ref="HC72:HE72"/>
    <mergeCell ref="HC73:HE73"/>
    <mergeCell ref="FT75:FV75"/>
    <mergeCell ref="HC75:HE75"/>
    <mergeCell ref="FT76:FV76"/>
    <mergeCell ref="HC76:HE76"/>
    <mergeCell ref="DB73:DD73"/>
    <mergeCell ref="HF71:II71"/>
    <mergeCell ref="FT72:FV72"/>
    <mergeCell ref="FT73:FV73"/>
    <mergeCell ref="FT74:FV74"/>
    <mergeCell ref="HC57:HE57"/>
    <mergeCell ref="HC60:HE60"/>
    <mergeCell ref="HC56:HE56"/>
    <mergeCell ref="HC61:HE61"/>
    <mergeCell ref="HC62:HE62"/>
    <mergeCell ref="HC63:HE63"/>
    <mergeCell ref="HC64:HE64"/>
    <mergeCell ref="FT56:FV56"/>
    <mergeCell ref="FT57:FV57"/>
    <mergeCell ref="FT59:FV59"/>
    <mergeCell ref="FW59:GZ59"/>
    <mergeCell ref="FT60:FV60"/>
    <mergeCell ref="FT61:FV61"/>
    <mergeCell ref="HC69:IJ69"/>
    <mergeCell ref="HC70:IJ70"/>
    <mergeCell ref="FT62:FV62"/>
    <mergeCell ref="FT63:FV63"/>
    <mergeCell ref="FT64:FV64"/>
    <mergeCell ref="FT69:HA69"/>
    <mergeCell ref="FT70:HA70"/>
    <mergeCell ref="FT6:FV6"/>
    <mergeCell ref="FT7:FV7"/>
    <mergeCell ref="FT1:HA1"/>
    <mergeCell ref="FT2:HA2"/>
    <mergeCell ref="FT4:FV4"/>
    <mergeCell ref="HC4:HE4"/>
    <mergeCell ref="FT5:FV5"/>
    <mergeCell ref="HC5:HE5"/>
    <mergeCell ref="HC6:HE6"/>
    <mergeCell ref="HC7:HE7"/>
    <mergeCell ref="EK1:FR1"/>
    <mergeCell ref="HC1:IJ1"/>
    <mergeCell ref="A2:AH2"/>
    <mergeCell ref="BS2:CZ2"/>
    <mergeCell ref="EK2:FR2"/>
    <mergeCell ref="HC2:IJ2"/>
    <mergeCell ref="HC3:HE3"/>
    <mergeCell ref="HF3:II3"/>
    <mergeCell ref="BV3:CY3"/>
    <mergeCell ref="DB3:DD3"/>
    <mergeCell ref="DE3:EH3"/>
    <mergeCell ref="EK3:EM3"/>
    <mergeCell ref="EN3:FQ3"/>
    <mergeCell ref="FT3:FV3"/>
    <mergeCell ref="FW3:GZ3"/>
    <mergeCell ref="DB1:EI1"/>
    <mergeCell ref="DB2:EI2"/>
    <mergeCell ref="AJ1:BQ1"/>
    <mergeCell ref="AJ2:BQ2"/>
    <mergeCell ref="A3:C3"/>
    <mergeCell ref="D3:AG3"/>
    <mergeCell ref="AM3:BP3"/>
    <mergeCell ref="BS3:BU3"/>
    <mergeCell ref="DB4:DD4"/>
    <mergeCell ref="EK4:EM4"/>
    <mergeCell ref="DB5:DD5"/>
    <mergeCell ref="EK5:EM5"/>
    <mergeCell ref="EK6:EM6"/>
    <mergeCell ref="HC10:HE10"/>
    <mergeCell ref="HF10:II10"/>
    <mergeCell ref="FT14:FV14"/>
    <mergeCell ref="FT15:FV15"/>
    <mergeCell ref="DB13:DD13"/>
    <mergeCell ref="DB14:DD14"/>
    <mergeCell ref="DB15:DD15"/>
    <mergeCell ref="EK7:EM7"/>
    <mergeCell ref="EK8:EM8"/>
    <mergeCell ref="FT8:FV8"/>
    <mergeCell ref="HC8:HE8"/>
    <mergeCell ref="EN10:FQ10"/>
    <mergeCell ref="FT10:FV10"/>
    <mergeCell ref="FW10:GZ10"/>
    <mergeCell ref="DB6:DD6"/>
    <mergeCell ref="DB7:DD7"/>
    <mergeCell ref="DB8:DD8"/>
    <mergeCell ref="DE10:EH10"/>
    <mergeCell ref="EK10:EM10"/>
    <mergeCell ref="DB10:DD10"/>
    <mergeCell ref="DB11:DD11"/>
    <mergeCell ref="EK11:EM11"/>
    <mergeCell ref="FT11:FV11"/>
    <mergeCell ref="DB12:DD12"/>
    <mergeCell ref="FT12:FV12"/>
    <mergeCell ref="FT13:FV13"/>
    <mergeCell ref="FT17:FV17"/>
    <mergeCell ref="FW17:GZ17"/>
    <mergeCell ref="HC17:HE17"/>
    <mergeCell ref="HF17:II17"/>
    <mergeCell ref="FT19:FV19"/>
    <mergeCell ref="FT20:FV20"/>
    <mergeCell ref="AJ17:AL17"/>
    <mergeCell ref="AJ18:AL18"/>
    <mergeCell ref="AJ19:AL19"/>
    <mergeCell ref="AJ20:AL20"/>
    <mergeCell ref="AJ21:AL21"/>
    <mergeCell ref="BS21:BU21"/>
    <mergeCell ref="EK20:EM20"/>
    <mergeCell ref="EK21:EM21"/>
    <mergeCell ref="DB18:DD18"/>
    <mergeCell ref="EK18:EM18"/>
    <mergeCell ref="FT18:FV18"/>
    <mergeCell ref="DB19:DD19"/>
    <mergeCell ref="DB20:DD20"/>
    <mergeCell ref="DB21:DD21"/>
    <mergeCell ref="FT21:FV21"/>
    <mergeCell ref="HC21:HE21"/>
    <mergeCell ref="BS19:BU19"/>
    <mergeCell ref="BS20:BU20"/>
    <mergeCell ref="AM17:BP17"/>
    <mergeCell ref="BS17:BU17"/>
    <mergeCell ref="BV38:CY38"/>
    <mergeCell ref="DB38:DD38"/>
    <mergeCell ref="AJ34:AL34"/>
    <mergeCell ref="BS34:BU34"/>
    <mergeCell ref="AJ35:AL35"/>
    <mergeCell ref="BS35:BU35"/>
    <mergeCell ref="BS36:BU36"/>
    <mergeCell ref="AJ36:AL36"/>
    <mergeCell ref="BS26:BU26"/>
    <mergeCell ref="BS27:BU27"/>
    <mergeCell ref="BV31:CY31"/>
    <mergeCell ref="DB31:DD31"/>
    <mergeCell ref="DB32:DD32"/>
    <mergeCell ref="DB33:DD33"/>
    <mergeCell ref="DB34:DD34"/>
    <mergeCell ref="AJ26:AL26"/>
    <mergeCell ref="AJ27:AL27"/>
    <mergeCell ref="DB26:DD26"/>
    <mergeCell ref="DB27:DD27"/>
    <mergeCell ref="AJ12:AL12"/>
    <mergeCell ref="AJ13:AL13"/>
    <mergeCell ref="AJ14:AL14"/>
    <mergeCell ref="AJ15:AL15"/>
    <mergeCell ref="FT25:FV25"/>
    <mergeCell ref="FT26:FV26"/>
    <mergeCell ref="FT27:FV27"/>
    <mergeCell ref="FT28:FV28"/>
    <mergeCell ref="FT29:FV29"/>
    <mergeCell ref="BV24:CY24"/>
    <mergeCell ref="DB24:DD24"/>
    <mergeCell ref="DB25:DD25"/>
    <mergeCell ref="FT22:FV22"/>
    <mergeCell ref="BS25:BU25"/>
    <mergeCell ref="BS28:BU28"/>
    <mergeCell ref="BS22:BU22"/>
    <mergeCell ref="AM24:BP24"/>
    <mergeCell ref="BS24:BU24"/>
    <mergeCell ref="BS12:BU12"/>
    <mergeCell ref="BS13:BU13"/>
    <mergeCell ref="BS14:BU14"/>
    <mergeCell ref="BS15:BU15"/>
    <mergeCell ref="BS18:BU18"/>
    <mergeCell ref="EK22:EM22"/>
  </mergeCells>
  <pageMargins left="0.511811024" right="0.511811024" top="0.78740157499999996" bottom="0.78740157499999996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261"/>
  <sheetViews>
    <sheetView workbookViewId="0"/>
  </sheetViews>
  <sheetFormatPr defaultColWidth="12.59765625" defaultRowHeight="15" customHeight="1"/>
  <cols>
    <col min="1" max="1" width="14.69921875" customWidth="1"/>
    <col min="2" max="2" width="11.09765625" customWidth="1"/>
    <col min="3" max="3" width="3.09765625" customWidth="1"/>
    <col min="4" max="4" width="21.8984375" customWidth="1"/>
    <col min="6" max="6" width="14.69921875" customWidth="1"/>
    <col min="7" max="7" width="11.09765625" customWidth="1"/>
    <col min="8" max="9" width="17" customWidth="1"/>
    <col min="10" max="10" width="3.5" customWidth="1"/>
    <col min="11" max="11" width="14.69921875" customWidth="1"/>
    <col min="12" max="12" width="11.09765625" customWidth="1"/>
    <col min="13" max="14" width="17.19921875" customWidth="1"/>
    <col min="15" max="15" width="14.59765625" customWidth="1"/>
    <col min="16" max="16" width="14.69921875" customWidth="1"/>
    <col min="17" max="17" width="11.09765625" customWidth="1"/>
    <col min="18" max="18" width="17" customWidth="1"/>
    <col min="19" max="19" width="16.09765625" customWidth="1"/>
    <col min="20" max="26" width="7.59765625" customWidth="1"/>
  </cols>
  <sheetData>
    <row r="1" spans="1:19" ht="13.8">
      <c r="A1" s="670" t="s">
        <v>544</v>
      </c>
      <c r="B1" s="670" t="s">
        <v>545</v>
      </c>
      <c r="C1" s="671" t="s">
        <v>546</v>
      </c>
      <c r="D1" s="671" t="s">
        <v>547</v>
      </c>
      <c r="E1" s="671"/>
      <c r="F1" s="670" t="s">
        <v>544</v>
      </c>
      <c r="G1" s="670" t="s">
        <v>545</v>
      </c>
      <c r="H1" s="671" t="s">
        <v>546</v>
      </c>
      <c r="I1" s="671" t="s">
        <v>547</v>
      </c>
      <c r="J1" s="667"/>
      <c r="K1" s="670" t="s">
        <v>544</v>
      </c>
      <c r="L1" s="670" t="s">
        <v>545</v>
      </c>
      <c r="M1" s="671" t="s">
        <v>546</v>
      </c>
      <c r="N1" s="671" t="s">
        <v>547</v>
      </c>
      <c r="O1" s="670"/>
      <c r="P1" s="670" t="s">
        <v>544</v>
      </c>
      <c r="Q1" s="670" t="s">
        <v>545</v>
      </c>
      <c r="R1" s="671" t="s">
        <v>546</v>
      </c>
      <c r="S1" s="671" t="s">
        <v>547</v>
      </c>
    </row>
    <row r="2" spans="1:19" ht="13.8">
      <c r="A2" s="670" t="s">
        <v>548</v>
      </c>
      <c r="B2" s="670" t="s">
        <v>549</v>
      </c>
      <c r="C2" s="670">
        <f>'Cél.por tricoma'!C18</f>
        <v>27</v>
      </c>
      <c r="D2" s="670" t="s">
        <v>550</v>
      </c>
      <c r="E2" s="670"/>
      <c r="F2" s="670" t="s">
        <v>548</v>
      </c>
      <c r="G2" s="670" t="s">
        <v>549</v>
      </c>
      <c r="H2" s="670">
        <f>'Cél.por tricoma'!C22</f>
        <v>28</v>
      </c>
      <c r="I2" s="670" t="s">
        <v>190</v>
      </c>
      <c r="J2" s="670"/>
      <c r="K2" s="670" t="s">
        <v>548</v>
      </c>
      <c r="L2" s="670" t="s">
        <v>549</v>
      </c>
      <c r="M2" s="670">
        <f>'Cél.por tricoma'!C34</f>
        <v>12</v>
      </c>
      <c r="N2" s="670" t="s">
        <v>204</v>
      </c>
      <c r="O2" s="670"/>
      <c r="P2" s="670" t="s">
        <v>548</v>
      </c>
      <c r="Q2" s="670" t="s">
        <v>549</v>
      </c>
      <c r="R2" s="670">
        <f>'Cél.por tricoma'!C35</f>
        <v>29</v>
      </c>
      <c r="S2" s="670" t="s">
        <v>262</v>
      </c>
    </row>
    <row r="3" spans="1:19" ht="13.8">
      <c r="A3" s="670" t="s">
        <v>548</v>
      </c>
      <c r="B3" s="670" t="s">
        <v>549</v>
      </c>
      <c r="C3" s="670">
        <f>'Cél.por tricoma'!D18</f>
        <v>9</v>
      </c>
      <c r="D3" s="670" t="s">
        <v>550</v>
      </c>
      <c r="E3" s="670"/>
      <c r="F3" s="670" t="s">
        <v>548</v>
      </c>
      <c r="G3" s="670" t="s">
        <v>549</v>
      </c>
      <c r="H3" s="670">
        <f>'Cél.por tricoma'!D22</f>
        <v>40</v>
      </c>
      <c r="I3" s="670" t="s">
        <v>190</v>
      </c>
      <c r="J3" s="670"/>
      <c r="K3" s="670" t="s">
        <v>548</v>
      </c>
      <c r="L3" s="670" t="s">
        <v>549</v>
      </c>
      <c r="M3" s="670">
        <f>'Cél.por tricoma'!D34</f>
        <v>65</v>
      </c>
      <c r="N3" s="670" t="s">
        <v>204</v>
      </c>
      <c r="O3" s="670"/>
      <c r="P3" s="670" t="s">
        <v>548</v>
      </c>
      <c r="Q3" s="670" t="s">
        <v>549</v>
      </c>
      <c r="R3" s="670">
        <f>'Cél.por tricoma'!D35</f>
        <v>8</v>
      </c>
      <c r="S3" s="670" t="s">
        <v>262</v>
      </c>
    </row>
    <row r="4" spans="1:19" ht="13.8">
      <c r="A4" s="670" t="s">
        <v>548</v>
      </c>
      <c r="B4" s="670" t="s">
        <v>549</v>
      </c>
      <c r="C4" s="670">
        <f>'Cél.por tricoma'!E18</f>
        <v>25</v>
      </c>
      <c r="D4" s="670" t="s">
        <v>550</v>
      </c>
      <c r="E4" s="670"/>
      <c r="F4" s="670" t="s">
        <v>548</v>
      </c>
      <c r="G4" s="670" t="s">
        <v>549</v>
      </c>
      <c r="H4" s="670">
        <f>'Cél.por tricoma'!E22</f>
        <v>73</v>
      </c>
      <c r="I4" s="670" t="s">
        <v>190</v>
      </c>
      <c r="J4" s="670"/>
      <c r="K4" s="670" t="s">
        <v>548</v>
      </c>
      <c r="L4" s="670" t="s">
        <v>549</v>
      </c>
      <c r="M4" s="670">
        <f>'Cél.por tricoma'!E34</f>
        <v>17</v>
      </c>
      <c r="N4" s="670" t="s">
        <v>204</v>
      </c>
      <c r="O4" s="670"/>
      <c r="P4" s="670" t="s">
        <v>548</v>
      </c>
      <c r="Q4" s="670" t="s">
        <v>549</v>
      </c>
      <c r="R4" s="670">
        <f>'Cél.por tricoma'!E35</f>
        <v>16</v>
      </c>
      <c r="S4" s="670" t="s">
        <v>262</v>
      </c>
    </row>
    <row r="5" spans="1:19" ht="13.8">
      <c r="A5" s="670" t="s">
        <v>548</v>
      </c>
      <c r="B5" s="670" t="s">
        <v>549</v>
      </c>
      <c r="C5" s="670">
        <f>'Cél.por tricoma'!F18</f>
        <v>6</v>
      </c>
      <c r="D5" s="670" t="s">
        <v>550</v>
      </c>
      <c r="E5" s="670"/>
      <c r="F5" s="670" t="s">
        <v>548</v>
      </c>
      <c r="G5" s="670" t="s">
        <v>549</v>
      </c>
      <c r="H5" s="670">
        <f>'Cél.por tricoma'!F22</f>
        <v>29</v>
      </c>
      <c r="I5" s="670" t="s">
        <v>190</v>
      </c>
      <c r="J5" s="670"/>
      <c r="K5" s="670" t="s">
        <v>548</v>
      </c>
      <c r="L5" s="670" t="s">
        <v>549</v>
      </c>
      <c r="M5" s="670">
        <f>'Cél.por tricoma'!F34</f>
        <v>91</v>
      </c>
      <c r="N5" s="670" t="s">
        <v>204</v>
      </c>
      <c r="O5" s="670"/>
      <c r="P5" s="670" t="s">
        <v>548</v>
      </c>
      <c r="Q5" s="670" t="s">
        <v>549</v>
      </c>
      <c r="R5" s="670">
        <f>'Cél.por tricoma'!F35</f>
        <v>13</v>
      </c>
      <c r="S5" s="670" t="s">
        <v>262</v>
      </c>
    </row>
    <row r="6" spans="1:19" ht="13.8">
      <c r="A6" s="670" t="s">
        <v>548</v>
      </c>
      <c r="B6" s="670" t="s">
        <v>549</v>
      </c>
      <c r="C6" s="670">
        <f>'Cél.por tricoma'!G18</f>
        <v>27</v>
      </c>
      <c r="D6" s="670" t="s">
        <v>550</v>
      </c>
      <c r="E6" s="670"/>
      <c r="F6" s="670" t="s">
        <v>548</v>
      </c>
      <c r="G6" s="670" t="s">
        <v>549</v>
      </c>
      <c r="H6" s="670">
        <f>'Cél.por tricoma'!G22</f>
        <v>6</v>
      </c>
      <c r="I6" s="670" t="s">
        <v>190</v>
      </c>
      <c r="J6" s="670"/>
      <c r="K6" s="670" t="s">
        <v>548</v>
      </c>
      <c r="L6" s="670" t="s">
        <v>549</v>
      </c>
      <c r="M6" s="670">
        <f>'Cél.por tricoma'!G34</f>
        <v>78</v>
      </c>
      <c r="N6" s="670" t="s">
        <v>204</v>
      </c>
      <c r="O6" s="670"/>
      <c r="P6" s="670" t="s">
        <v>548</v>
      </c>
      <c r="Q6" s="670" t="s">
        <v>549</v>
      </c>
      <c r="R6" s="670">
        <f>'Cél.por tricoma'!G35</f>
        <v>27</v>
      </c>
      <c r="S6" s="670" t="s">
        <v>262</v>
      </c>
    </row>
    <row r="7" spans="1:19" ht="13.8">
      <c r="A7" s="670" t="s">
        <v>548</v>
      </c>
      <c r="B7" s="670" t="s">
        <v>549</v>
      </c>
      <c r="C7" s="670">
        <f>'Cél.por tricoma'!H18</f>
        <v>47</v>
      </c>
      <c r="D7" s="670" t="s">
        <v>550</v>
      </c>
      <c r="E7" s="670"/>
      <c r="F7" s="670" t="s">
        <v>548</v>
      </c>
      <c r="G7" s="670" t="s">
        <v>549</v>
      </c>
      <c r="H7" s="670">
        <f>'Cél.por tricoma'!H22</f>
        <v>20</v>
      </c>
      <c r="I7" s="670" t="s">
        <v>190</v>
      </c>
      <c r="J7" s="670"/>
      <c r="K7" s="670" t="s">
        <v>548</v>
      </c>
      <c r="L7" s="670" t="s">
        <v>549</v>
      </c>
      <c r="M7" s="670">
        <f>'Cél.por tricoma'!H34</f>
        <v>91</v>
      </c>
      <c r="N7" s="670" t="s">
        <v>204</v>
      </c>
      <c r="O7" s="670"/>
      <c r="P7" s="670" t="s">
        <v>548</v>
      </c>
      <c r="Q7" s="670" t="s">
        <v>549</v>
      </c>
      <c r="R7" s="670">
        <f>'Cél.por tricoma'!H35</f>
        <v>19</v>
      </c>
      <c r="S7" s="670" t="s">
        <v>262</v>
      </c>
    </row>
    <row r="8" spans="1:19" ht="13.8">
      <c r="A8" s="670" t="s">
        <v>548</v>
      </c>
      <c r="B8" s="670" t="s">
        <v>549</v>
      </c>
      <c r="C8" s="670">
        <f>'Cél.por tricoma'!I18</f>
        <v>47</v>
      </c>
      <c r="D8" s="670" t="s">
        <v>550</v>
      </c>
      <c r="E8" s="670"/>
      <c r="F8" s="670" t="s">
        <v>548</v>
      </c>
      <c r="G8" s="670" t="s">
        <v>549</v>
      </c>
      <c r="H8" s="670">
        <f>'Cél.por tricoma'!I22</f>
        <v>19</v>
      </c>
      <c r="I8" s="670" t="s">
        <v>190</v>
      </c>
      <c r="J8" s="670"/>
      <c r="K8" s="670" t="s">
        <v>548</v>
      </c>
      <c r="L8" s="670" t="s">
        <v>549</v>
      </c>
      <c r="M8" s="670">
        <f>'Cél.por tricoma'!I34</f>
        <v>70</v>
      </c>
      <c r="N8" s="670" t="s">
        <v>204</v>
      </c>
      <c r="O8" s="670"/>
      <c r="P8" s="670" t="s">
        <v>548</v>
      </c>
      <c r="Q8" s="670" t="s">
        <v>549</v>
      </c>
      <c r="R8" s="670">
        <f>'Cél.por tricoma'!I35</f>
        <v>12</v>
      </c>
      <c r="S8" s="670" t="s">
        <v>262</v>
      </c>
    </row>
    <row r="9" spans="1:19" ht="13.8">
      <c r="A9" s="670" t="s">
        <v>548</v>
      </c>
      <c r="B9" s="670" t="s">
        <v>549</v>
      </c>
      <c r="C9" s="670">
        <f>'Cél.por tricoma'!J18</f>
        <v>18</v>
      </c>
      <c r="D9" s="670" t="s">
        <v>550</v>
      </c>
      <c r="E9" s="670"/>
      <c r="F9" s="670" t="s">
        <v>548</v>
      </c>
      <c r="G9" s="670" t="s">
        <v>549</v>
      </c>
      <c r="H9" s="670">
        <f>'Cél.por tricoma'!J22</f>
        <v>30</v>
      </c>
      <c r="I9" s="670" t="s">
        <v>190</v>
      </c>
      <c r="J9" s="670"/>
      <c r="K9" s="670" t="s">
        <v>548</v>
      </c>
      <c r="L9" s="670" t="s">
        <v>549</v>
      </c>
      <c r="M9" s="670">
        <f>'Cél.por tricoma'!J34</f>
        <v>92</v>
      </c>
      <c r="N9" s="670" t="s">
        <v>204</v>
      </c>
      <c r="O9" s="670"/>
      <c r="P9" s="670" t="s">
        <v>548</v>
      </c>
      <c r="Q9" s="670" t="s">
        <v>549</v>
      </c>
      <c r="R9" s="670">
        <f>'Cél.por tricoma'!J35</f>
        <v>14</v>
      </c>
      <c r="S9" s="670" t="s">
        <v>262</v>
      </c>
    </row>
    <row r="10" spans="1:19" ht="13.8">
      <c r="A10" s="670" t="s">
        <v>548</v>
      </c>
      <c r="B10" s="670" t="s">
        <v>549</v>
      </c>
      <c r="C10" s="670">
        <f>'Cél.por tricoma'!K18</f>
        <v>14</v>
      </c>
      <c r="D10" s="670" t="s">
        <v>550</v>
      </c>
      <c r="E10" s="670"/>
      <c r="F10" s="670" t="s">
        <v>548</v>
      </c>
      <c r="G10" s="670" t="s">
        <v>549</v>
      </c>
      <c r="H10" s="670">
        <f>'Cél.por tricoma'!K22</f>
        <v>40</v>
      </c>
      <c r="I10" s="670" t="s">
        <v>190</v>
      </c>
      <c r="J10" s="670"/>
      <c r="K10" s="670" t="s">
        <v>548</v>
      </c>
      <c r="L10" s="670" t="s">
        <v>549</v>
      </c>
      <c r="M10" s="670">
        <f>'Cél.por tricoma'!K34</f>
        <v>135</v>
      </c>
      <c r="N10" s="670" t="s">
        <v>204</v>
      </c>
      <c r="O10" s="670"/>
      <c r="P10" s="670" t="s">
        <v>548</v>
      </c>
      <c r="Q10" s="670" t="s">
        <v>549</v>
      </c>
      <c r="R10" s="670">
        <f>'Cél.por tricoma'!K35</f>
        <v>15</v>
      </c>
      <c r="S10" s="670" t="s">
        <v>262</v>
      </c>
    </row>
    <row r="11" spans="1:19" ht="13.8">
      <c r="A11" s="670" t="s">
        <v>548</v>
      </c>
      <c r="B11" s="670" t="s">
        <v>549</v>
      </c>
      <c r="C11" s="670">
        <f>'Cél.por tricoma'!L18</f>
        <v>44</v>
      </c>
      <c r="D11" s="670" t="s">
        <v>550</v>
      </c>
      <c r="E11" s="670"/>
      <c r="F11" s="670" t="s">
        <v>548</v>
      </c>
      <c r="G11" s="670" t="s">
        <v>549</v>
      </c>
      <c r="H11" s="670">
        <f>'Cél.por tricoma'!L22</f>
        <v>37</v>
      </c>
      <c r="I11" s="670" t="s">
        <v>190</v>
      </c>
      <c r="J11" s="670"/>
      <c r="K11" s="670" t="s">
        <v>548</v>
      </c>
      <c r="L11" s="670" t="s">
        <v>549</v>
      </c>
      <c r="M11" s="670">
        <f>'Cél.por tricoma'!L34</f>
        <v>83</v>
      </c>
      <c r="N11" s="670" t="s">
        <v>204</v>
      </c>
      <c r="O11" s="670"/>
      <c r="P11" s="670" t="s">
        <v>548</v>
      </c>
      <c r="Q11" s="670" t="s">
        <v>549</v>
      </c>
      <c r="R11" s="670">
        <f>'Cél.por tricoma'!L35</f>
        <v>19</v>
      </c>
      <c r="S11" s="670" t="s">
        <v>262</v>
      </c>
    </row>
    <row r="12" spans="1:19" ht="13.8">
      <c r="A12" s="670" t="s">
        <v>548</v>
      </c>
      <c r="B12" s="670" t="s">
        <v>549</v>
      </c>
      <c r="C12" s="670">
        <f>'Cél.por tricoma'!M18</f>
        <v>15</v>
      </c>
      <c r="D12" s="670" t="s">
        <v>550</v>
      </c>
      <c r="E12" s="670"/>
      <c r="F12" s="670" t="s">
        <v>548</v>
      </c>
      <c r="G12" s="670" t="s">
        <v>549</v>
      </c>
      <c r="H12" s="670">
        <f>'Cél.por tricoma'!M22</f>
        <v>17</v>
      </c>
      <c r="I12" s="670" t="s">
        <v>190</v>
      </c>
      <c r="J12" s="670"/>
      <c r="K12" s="670" t="s">
        <v>548</v>
      </c>
      <c r="L12" s="670" t="s">
        <v>549</v>
      </c>
      <c r="M12" s="670">
        <f>'Cél.por tricoma'!M34</f>
        <v>48</v>
      </c>
      <c r="N12" s="670" t="s">
        <v>204</v>
      </c>
      <c r="O12" s="670"/>
      <c r="P12" s="670" t="s">
        <v>548</v>
      </c>
      <c r="Q12" s="670" t="s">
        <v>549</v>
      </c>
      <c r="R12" s="670">
        <f>'Cél.por tricoma'!M35</f>
        <v>14</v>
      </c>
      <c r="S12" s="670" t="s">
        <v>262</v>
      </c>
    </row>
    <row r="13" spans="1:19" ht="13.8">
      <c r="A13" s="670" t="s">
        <v>548</v>
      </c>
      <c r="B13" s="670" t="s">
        <v>549</v>
      </c>
      <c r="C13" s="670">
        <f>'Cél.por tricoma'!N18</f>
        <v>20</v>
      </c>
      <c r="D13" s="670" t="s">
        <v>550</v>
      </c>
      <c r="E13" s="670"/>
      <c r="F13" s="670" t="s">
        <v>548</v>
      </c>
      <c r="G13" s="670" t="s">
        <v>549</v>
      </c>
      <c r="H13" s="670">
        <f>'Cél.por tricoma'!N22</f>
        <v>10</v>
      </c>
      <c r="I13" s="670" t="s">
        <v>190</v>
      </c>
      <c r="J13" s="670"/>
      <c r="K13" s="670" t="s">
        <v>548</v>
      </c>
      <c r="L13" s="670" t="s">
        <v>549</v>
      </c>
      <c r="M13" s="670">
        <f>'Cél.por tricoma'!N34</f>
        <v>90</v>
      </c>
      <c r="N13" s="670" t="s">
        <v>204</v>
      </c>
      <c r="O13" s="670"/>
      <c r="P13" s="670" t="s">
        <v>548</v>
      </c>
      <c r="Q13" s="670" t="s">
        <v>549</v>
      </c>
      <c r="R13" s="670">
        <f>'Cél.por tricoma'!N35</f>
        <v>6</v>
      </c>
      <c r="S13" s="670" t="s">
        <v>262</v>
      </c>
    </row>
    <row r="14" spans="1:19" ht="13.8">
      <c r="A14" s="670" t="s">
        <v>548</v>
      </c>
      <c r="B14" s="670" t="s">
        <v>549</v>
      </c>
      <c r="C14" s="670">
        <f>'Cél.por tricoma'!O18</f>
        <v>12</v>
      </c>
      <c r="D14" s="670" t="s">
        <v>550</v>
      </c>
      <c r="E14" s="670"/>
      <c r="F14" s="670" t="s">
        <v>548</v>
      </c>
      <c r="G14" s="670" t="s">
        <v>549</v>
      </c>
      <c r="H14" s="670">
        <f>'Cél.por tricoma'!O22</f>
        <v>12</v>
      </c>
      <c r="I14" s="670" t="s">
        <v>190</v>
      </c>
      <c r="J14" s="670"/>
      <c r="K14" s="670" t="s">
        <v>548</v>
      </c>
      <c r="L14" s="670" t="s">
        <v>549</v>
      </c>
      <c r="M14" s="670">
        <f>'Cél.por tricoma'!O34</f>
        <v>103</v>
      </c>
      <c r="N14" s="670" t="s">
        <v>204</v>
      </c>
      <c r="O14" s="670"/>
      <c r="P14" s="670" t="s">
        <v>548</v>
      </c>
      <c r="Q14" s="670" t="s">
        <v>549</v>
      </c>
      <c r="R14" s="670">
        <f>'Cél.por tricoma'!O35</f>
        <v>10</v>
      </c>
      <c r="S14" s="670" t="s">
        <v>262</v>
      </c>
    </row>
    <row r="15" spans="1:19" ht="13.8">
      <c r="A15" s="670" t="s">
        <v>548</v>
      </c>
      <c r="B15" s="670" t="s">
        <v>549</v>
      </c>
      <c r="C15" s="670">
        <f>'Cél.por tricoma'!P18</f>
        <v>17</v>
      </c>
      <c r="D15" s="670" t="s">
        <v>550</v>
      </c>
      <c r="E15" s="670"/>
      <c r="F15" s="670" t="s">
        <v>548</v>
      </c>
      <c r="G15" s="670" t="s">
        <v>549</v>
      </c>
      <c r="H15" s="670">
        <f>'Cél.por tricoma'!P22</f>
        <v>45</v>
      </c>
      <c r="I15" s="670" t="s">
        <v>190</v>
      </c>
      <c r="J15" s="670"/>
      <c r="K15" s="670" t="s">
        <v>548</v>
      </c>
      <c r="L15" s="670" t="s">
        <v>549</v>
      </c>
      <c r="M15" s="670">
        <f>'Cél.por tricoma'!P34</f>
        <v>101</v>
      </c>
      <c r="N15" s="670" t="s">
        <v>204</v>
      </c>
      <c r="O15" s="670"/>
      <c r="P15" s="670" t="s">
        <v>548</v>
      </c>
      <c r="Q15" s="670" t="s">
        <v>549</v>
      </c>
      <c r="R15" s="670">
        <f>'Cél.por tricoma'!P35</f>
        <v>24</v>
      </c>
      <c r="S15" s="670" t="s">
        <v>262</v>
      </c>
    </row>
    <row r="16" spans="1:19" ht="13.8">
      <c r="A16" s="670" t="s">
        <v>548</v>
      </c>
      <c r="B16" s="670" t="s">
        <v>549</v>
      </c>
      <c r="C16" s="670">
        <f>'Cél.por tricoma'!Q18</f>
        <v>67</v>
      </c>
      <c r="D16" s="670" t="s">
        <v>550</v>
      </c>
      <c r="E16" s="670"/>
      <c r="F16" s="670" t="s">
        <v>548</v>
      </c>
      <c r="G16" s="670" t="s">
        <v>549</v>
      </c>
      <c r="H16" s="670">
        <f>'Cél.por tricoma'!Q22</f>
        <v>8</v>
      </c>
      <c r="I16" s="670" t="s">
        <v>190</v>
      </c>
      <c r="J16" s="670"/>
      <c r="K16" s="670" t="s">
        <v>548</v>
      </c>
      <c r="L16" s="670" t="s">
        <v>549</v>
      </c>
      <c r="M16" s="670">
        <f>'Cél.por tricoma'!Q34</f>
        <v>72</v>
      </c>
      <c r="N16" s="670" t="s">
        <v>204</v>
      </c>
      <c r="O16" s="670"/>
      <c r="P16" s="670" t="s">
        <v>548</v>
      </c>
      <c r="Q16" s="670" t="s">
        <v>549</v>
      </c>
      <c r="R16" s="670">
        <f>'Cél.por tricoma'!Q35</f>
        <v>42</v>
      </c>
      <c r="S16" s="670" t="s">
        <v>262</v>
      </c>
    </row>
    <row r="17" spans="1:19" ht="13.8">
      <c r="A17" s="670" t="s">
        <v>548</v>
      </c>
      <c r="B17" s="670" t="s">
        <v>549</v>
      </c>
      <c r="C17" s="670">
        <f>'Cél.por tricoma'!R18</f>
        <v>25</v>
      </c>
      <c r="D17" s="670" t="s">
        <v>550</v>
      </c>
      <c r="E17" s="670"/>
      <c r="F17" s="670" t="s">
        <v>548</v>
      </c>
      <c r="G17" s="670" t="s">
        <v>549</v>
      </c>
      <c r="H17" s="670">
        <f>'Cél.por tricoma'!R22</f>
        <v>7</v>
      </c>
      <c r="I17" s="670" t="s">
        <v>190</v>
      </c>
      <c r="J17" s="670"/>
      <c r="K17" s="670" t="s">
        <v>548</v>
      </c>
      <c r="L17" s="670" t="s">
        <v>549</v>
      </c>
      <c r="M17" s="670">
        <f>'Cél.por tricoma'!R34</f>
        <v>66</v>
      </c>
      <c r="N17" s="670" t="s">
        <v>204</v>
      </c>
      <c r="O17" s="670"/>
      <c r="P17" s="670" t="s">
        <v>548</v>
      </c>
      <c r="Q17" s="670" t="s">
        <v>549</v>
      </c>
      <c r="R17" s="670">
        <f>'Cél.por tricoma'!R35</f>
        <v>21</v>
      </c>
      <c r="S17" s="670" t="s">
        <v>262</v>
      </c>
    </row>
    <row r="18" spans="1:19" ht="13.8">
      <c r="A18" s="670" t="s">
        <v>548</v>
      </c>
      <c r="B18" s="670" t="s">
        <v>549</v>
      </c>
      <c r="C18" s="670">
        <f>'Cél.por tricoma'!S18</f>
        <v>9</v>
      </c>
      <c r="D18" s="670" t="s">
        <v>550</v>
      </c>
      <c r="E18" s="670"/>
      <c r="F18" s="670" t="s">
        <v>548</v>
      </c>
      <c r="G18" s="670" t="s">
        <v>549</v>
      </c>
      <c r="H18" s="670">
        <f>'Cél.por tricoma'!S22</f>
        <v>22</v>
      </c>
      <c r="I18" s="670" t="s">
        <v>190</v>
      </c>
      <c r="J18" s="670"/>
      <c r="K18" s="670" t="s">
        <v>548</v>
      </c>
      <c r="L18" s="670" t="s">
        <v>549</v>
      </c>
      <c r="M18" s="670">
        <f>'Cél.por tricoma'!S34</f>
        <v>93</v>
      </c>
      <c r="N18" s="670" t="s">
        <v>204</v>
      </c>
      <c r="O18" s="670"/>
      <c r="P18" s="670" t="s">
        <v>548</v>
      </c>
      <c r="Q18" s="670" t="s">
        <v>549</v>
      </c>
      <c r="R18" s="670">
        <f>'Cél.por tricoma'!S35</f>
        <v>10</v>
      </c>
      <c r="S18" s="670" t="s">
        <v>262</v>
      </c>
    </row>
    <row r="19" spans="1:19" ht="13.8">
      <c r="A19" s="670" t="s">
        <v>548</v>
      </c>
      <c r="B19" s="670" t="s">
        <v>549</v>
      </c>
      <c r="C19" s="670">
        <f>'Cél.por tricoma'!T18</f>
        <v>14</v>
      </c>
      <c r="D19" s="670" t="s">
        <v>550</v>
      </c>
      <c r="E19" s="670"/>
      <c r="F19" s="670" t="s">
        <v>548</v>
      </c>
      <c r="G19" s="670" t="s">
        <v>549</v>
      </c>
      <c r="H19" s="670">
        <f>'Cél.por tricoma'!T22</f>
        <v>18</v>
      </c>
      <c r="I19" s="670" t="s">
        <v>190</v>
      </c>
      <c r="J19" s="670"/>
      <c r="K19" s="670" t="s">
        <v>548</v>
      </c>
      <c r="L19" s="670" t="s">
        <v>549</v>
      </c>
      <c r="M19" s="670">
        <f>'Cél.por tricoma'!T34</f>
        <v>59</v>
      </c>
      <c r="N19" s="670" t="s">
        <v>204</v>
      </c>
      <c r="O19" s="670"/>
      <c r="P19" s="670" t="s">
        <v>548</v>
      </c>
      <c r="Q19" s="670" t="s">
        <v>549</v>
      </c>
      <c r="R19" s="670">
        <f>'Cél.por tricoma'!T35</f>
        <v>11</v>
      </c>
      <c r="S19" s="670" t="s">
        <v>262</v>
      </c>
    </row>
    <row r="20" spans="1:19" ht="13.8">
      <c r="A20" s="670" t="s">
        <v>548</v>
      </c>
      <c r="B20" s="670" t="s">
        <v>549</v>
      </c>
      <c r="C20" s="670">
        <f>'Cél.por tricoma'!U18</f>
        <v>31</v>
      </c>
      <c r="D20" s="670" t="s">
        <v>550</v>
      </c>
      <c r="E20" s="670"/>
      <c r="F20" s="670" t="s">
        <v>548</v>
      </c>
      <c r="G20" s="670" t="s">
        <v>549</v>
      </c>
      <c r="H20" s="670">
        <f>'Cél.por tricoma'!U22</f>
        <v>32</v>
      </c>
      <c r="I20" s="670" t="s">
        <v>190</v>
      </c>
      <c r="J20" s="670"/>
      <c r="K20" s="670" t="s">
        <v>548</v>
      </c>
      <c r="L20" s="670" t="s">
        <v>549</v>
      </c>
      <c r="M20" s="670">
        <f>'Cél.por tricoma'!U34</f>
        <v>62</v>
      </c>
      <c r="N20" s="670" t="s">
        <v>204</v>
      </c>
      <c r="O20" s="670"/>
      <c r="P20" s="670" t="s">
        <v>548</v>
      </c>
      <c r="Q20" s="670" t="s">
        <v>549</v>
      </c>
      <c r="R20" s="670">
        <f>'Cél.por tricoma'!U35</f>
        <v>13</v>
      </c>
      <c r="S20" s="670" t="s">
        <v>262</v>
      </c>
    </row>
    <row r="21" spans="1:19" ht="15.75" customHeight="1">
      <c r="A21" s="670" t="s">
        <v>548</v>
      </c>
      <c r="B21" s="670" t="s">
        <v>549</v>
      </c>
      <c r="C21" s="670">
        <f>'Cél.por tricoma'!V18</f>
        <v>20</v>
      </c>
      <c r="D21" s="670" t="s">
        <v>550</v>
      </c>
      <c r="E21" s="670"/>
      <c r="F21" s="670" t="s">
        <v>548</v>
      </c>
      <c r="G21" s="670" t="s">
        <v>549</v>
      </c>
      <c r="H21" s="670">
        <f>'Cél.por tricoma'!V22</f>
        <v>21</v>
      </c>
      <c r="I21" s="670" t="s">
        <v>190</v>
      </c>
      <c r="J21" s="670"/>
      <c r="K21" s="670" t="s">
        <v>548</v>
      </c>
      <c r="L21" s="670" t="s">
        <v>549</v>
      </c>
      <c r="M21" s="670">
        <f>'Cél.por tricoma'!V34</f>
        <v>109</v>
      </c>
      <c r="N21" s="670" t="s">
        <v>204</v>
      </c>
      <c r="O21" s="670"/>
      <c r="P21" s="670" t="s">
        <v>548</v>
      </c>
      <c r="Q21" s="670" t="s">
        <v>549</v>
      </c>
      <c r="R21" s="670">
        <f>'Cél.por tricoma'!V35</f>
        <v>10</v>
      </c>
      <c r="S21" s="670" t="s">
        <v>262</v>
      </c>
    </row>
    <row r="22" spans="1:19" ht="15.75" customHeight="1">
      <c r="A22" s="670" t="s">
        <v>548</v>
      </c>
      <c r="B22" s="670" t="s">
        <v>549</v>
      </c>
      <c r="C22" s="670">
        <f>'Cél.por tricoma'!W18</f>
        <v>42</v>
      </c>
      <c r="D22" s="670" t="s">
        <v>550</v>
      </c>
      <c r="E22" s="670"/>
      <c r="F22" s="670" t="s">
        <v>548</v>
      </c>
      <c r="G22" s="670" t="s">
        <v>549</v>
      </c>
      <c r="H22" s="670">
        <f>'Cél.por tricoma'!W22</f>
        <v>15</v>
      </c>
      <c r="I22" s="670" t="s">
        <v>190</v>
      </c>
      <c r="J22" s="670"/>
      <c r="K22" s="670" t="s">
        <v>548</v>
      </c>
      <c r="L22" s="670" t="s">
        <v>549</v>
      </c>
      <c r="M22" s="670">
        <f>'Cél.por tricoma'!W34</f>
        <v>95</v>
      </c>
      <c r="N22" s="670" t="s">
        <v>204</v>
      </c>
      <c r="O22" s="670"/>
      <c r="P22" s="670" t="s">
        <v>548</v>
      </c>
      <c r="Q22" s="670" t="s">
        <v>549</v>
      </c>
      <c r="R22" s="670">
        <f>'Cél.por tricoma'!W35</f>
        <v>12</v>
      </c>
      <c r="S22" s="670" t="s">
        <v>262</v>
      </c>
    </row>
    <row r="23" spans="1:19" ht="15.75" customHeight="1">
      <c r="A23" s="670" t="s">
        <v>548</v>
      </c>
      <c r="B23" s="670" t="s">
        <v>549</v>
      </c>
      <c r="C23" s="670">
        <f>'Cél.por tricoma'!X18</f>
        <v>27</v>
      </c>
      <c r="D23" s="670" t="s">
        <v>550</v>
      </c>
      <c r="E23" s="670"/>
      <c r="F23" s="670" t="s">
        <v>548</v>
      </c>
      <c r="G23" s="670" t="s">
        <v>549</v>
      </c>
      <c r="H23" s="670">
        <f>'Cél.por tricoma'!X22</f>
        <v>99</v>
      </c>
      <c r="I23" s="670" t="s">
        <v>190</v>
      </c>
      <c r="J23" s="670"/>
      <c r="K23" s="670" t="s">
        <v>548</v>
      </c>
      <c r="L23" s="670" t="s">
        <v>549</v>
      </c>
      <c r="M23" s="670">
        <f>'Cél.por tricoma'!X34</f>
        <v>32</v>
      </c>
      <c r="N23" s="670" t="s">
        <v>204</v>
      </c>
      <c r="O23" s="670"/>
      <c r="P23" s="670" t="s">
        <v>548</v>
      </c>
      <c r="Q23" s="670" t="s">
        <v>549</v>
      </c>
      <c r="R23" s="670">
        <f>'Cél.por tricoma'!X35</f>
        <v>6</v>
      </c>
      <c r="S23" s="670" t="s">
        <v>262</v>
      </c>
    </row>
    <row r="24" spans="1:19" ht="15.75" customHeight="1">
      <c r="A24" s="670" t="s">
        <v>548</v>
      </c>
      <c r="B24" s="670" t="s">
        <v>549</v>
      </c>
      <c r="C24" s="670">
        <f>'Cél.por tricoma'!Y18</f>
        <v>15</v>
      </c>
      <c r="D24" s="670" t="s">
        <v>550</v>
      </c>
      <c r="E24" s="670"/>
      <c r="F24" s="670" t="s">
        <v>548</v>
      </c>
      <c r="G24" s="670" t="s">
        <v>549</v>
      </c>
      <c r="H24" s="670">
        <f>'Cél.por tricoma'!Y22</f>
        <v>40</v>
      </c>
      <c r="I24" s="670" t="s">
        <v>190</v>
      </c>
      <c r="J24" s="670"/>
      <c r="K24" s="670" t="s">
        <v>548</v>
      </c>
      <c r="L24" s="670" t="s">
        <v>549</v>
      </c>
      <c r="M24" s="670">
        <f>'Cél.por tricoma'!Y34</f>
        <v>110</v>
      </c>
      <c r="N24" s="670" t="s">
        <v>204</v>
      </c>
      <c r="O24" s="670"/>
      <c r="P24" s="670" t="s">
        <v>548</v>
      </c>
      <c r="Q24" s="670" t="s">
        <v>549</v>
      </c>
      <c r="R24" s="670">
        <f>'Cél.por tricoma'!Y35</f>
        <v>10</v>
      </c>
      <c r="S24" s="670" t="s">
        <v>262</v>
      </c>
    </row>
    <row r="25" spans="1:19" ht="15.75" customHeight="1">
      <c r="A25" s="670" t="s">
        <v>548</v>
      </c>
      <c r="B25" s="670" t="s">
        <v>549</v>
      </c>
      <c r="C25" s="670">
        <f>'Cél.por tricoma'!Z18</f>
        <v>13</v>
      </c>
      <c r="D25" s="670" t="s">
        <v>550</v>
      </c>
      <c r="E25" s="670"/>
      <c r="F25" s="670" t="s">
        <v>548</v>
      </c>
      <c r="G25" s="670" t="s">
        <v>549</v>
      </c>
      <c r="H25" s="670">
        <f>'Cél.por tricoma'!Z22</f>
        <v>64</v>
      </c>
      <c r="I25" s="670" t="s">
        <v>190</v>
      </c>
      <c r="J25" s="670"/>
      <c r="K25" s="670" t="s">
        <v>548</v>
      </c>
      <c r="L25" s="670" t="s">
        <v>549</v>
      </c>
      <c r="M25" s="670">
        <f>'Cél.por tricoma'!Z34</f>
        <v>87</v>
      </c>
      <c r="N25" s="670" t="s">
        <v>204</v>
      </c>
      <c r="O25" s="670"/>
      <c r="P25" s="670" t="s">
        <v>548</v>
      </c>
      <c r="Q25" s="670" t="s">
        <v>549</v>
      </c>
      <c r="R25" s="670">
        <f>'Cél.por tricoma'!Z35</f>
        <v>6</v>
      </c>
      <c r="S25" s="670" t="s">
        <v>262</v>
      </c>
    </row>
    <row r="26" spans="1:19" ht="15.75" customHeight="1">
      <c r="A26" s="670" t="s">
        <v>548</v>
      </c>
      <c r="B26" s="670" t="s">
        <v>549</v>
      </c>
      <c r="C26" s="670">
        <f>'Cél.por tricoma'!AA18</f>
        <v>12</v>
      </c>
      <c r="D26" s="670" t="s">
        <v>550</v>
      </c>
      <c r="E26" s="670"/>
      <c r="F26" s="670" t="s">
        <v>548</v>
      </c>
      <c r="G26" s="670" t="s">
        <v>549</v>
      </c>
      <c r="H26" s="670">
        <f>'Cél.por tricoma'!AA22</f>
        <v>78</v>
      </c>
      <c r="I26" s="670" t="s">
        <v>190</v>
      </c>
      <c r="J26" s="670"/>
      <c r="K26" s="670" t="s">
        <v>548</v>
      </c>
      <c r="L26" s="670" t="s">
        <v>549</v>
      </c>
      <c r="M26" s="670">
        <f>'Cél.por tricoma'!AA34</f>
        <v>53</v>
      </c>
      <c r="N26" s="670" t="s">
        <v>204</v>
      </c>
      <c r="O26" s="670"/>
      <c r="P26" s="670" t="s">
        <v>548</v>
      </c>
      <c r="Q26" s="670" t="s">
        <v>549</v>
      </c>
      <c r="R26" s="670">
        <f>'Cél.por tricoma'!AA35</f>
        <v>28</v>
      </c>
      <c r="S26" s="670" t="s">
        <v>262</v>
      </c>
    </row>
    <row r="27" spans="1:19" ht="15.75" customHeight="1">
      <c r="A27" s="670" t="s">
        <v>548</v>
      </c>
      <c r="B27" s="670" t="s">
        <v>549</v>
      </c>
      <c r="C27" s="670">
        <f>'Cél.por tricoma'!AB18</f>
        <v>24</v>
      </c>
      <c r="D27" s="670" t="s">
        <v>550</v>
      </c>
      <c r="E27" s="670"/>
      <c r="F27" s="670" t="s">
        <v>548</v>
      </c>
      <c r="G27" s="670" t="s">
        <v>549</v>
      </c>
      <c r="H27" s="670">
        <f>'Cél.por tricoma'!AB22</f>
        <v>57</v>
      </c>
      <c r="I27" s="670" t="s">
        <v>190</v>
      </c>
      <c r="J27" s="670"/>
      <c r="K27" s="670" t="s">
        <v>548</v>
      </c>
      <c r="L27" s="670" t="s">
        <v>549</v>
      </c>
      <c r="M27" s="670">
        <f>'Cél.por tricoma'!AB34</f>
        <v>65</v>
      </c>
      <c r="N27" s="670" t="s">
        <v>204</v>
      </c>
      <c r="O27" s="670"/>
      <c r="P27" s="670" t="s">
        <v>548</v>
      </c>
      <c r="Q27" s="670" t="s">
        <v>549</v>
      </c>
      <c r="R27" s="670">
        <f>'Cél.por tricoma'!AB35</f>
        <v>14</v>
      </c>
      <c r="S27" s="670" t="s">
        <v>262</v>
      </c>
    </row>
    <row r="28" spans="1:19" ht="15.75" customHeight="1">
      <c r="A28" s="670" t="s">
        <v>548</v>
      </c>
      <c r="B28" s="670" t="s">
        <v>549</v>
      </c>
      <c r="C28" s="670">
        <f>'Cél.por tricoma'!AC18</f>
        <v>14</v>
      </c>
      <c r="D28" s="670" t="s">
        <v>550</v>
      </c>
      <c r="E28" s="670"/>
      <c r="F28" s="670" t="s">
        <v>548</v>
      </c>
      <c r="G28" s="670" t="s">
        <v>549</v>
      </c>
      <c r="H28" s="670">
        <f>'Cél.por tricoma'!AC22</f>
        <v>30</v>
      </c>
      <c r="I28" s="670" t="s">
        <v>190</v>
      </c>
      <c r="J28" s="670"/>
      <c r="K28" s="670" t="s">
        <v>548</v>
      </c>
      <c r="L28" s="670" t="s">
        <v>549</v>
      </c>
      <c r="M28" s="670">
        <f>'Cél.por tricoma'!AC34</f>
        <v>117</v>
      </c>
      <c r="N28" s="670" t="s">
        <v>204</v>
      </c>
      <c r="O28" s="670"/>
      <c r="P28" s="670" t="s">
        <v>548</v>
      </c>
      <c r="Q28" s="670" t="s">
        <v>549</v>
      </c>
      <c r="R28" s="670">
        <f>'Cél.por tricoma'!AC35</f>
        <v>13</v>
      </c>
      <c r="S28" s="670" t="s">
        <v>262</v>
      </c>
    </row>
    <row r="29" spans="1:19" ht="15.75" customHeight="1">
      <c r="A29" s="670" t="s">
        <v>548</v>
      </c>
      <c r="B29" s="670" t="s">
        <v>549</v>
      </c>
      <c r="C29" s="670">
        <f>'Cél.por tricoma'!AD18</f>
        <v>14</v>
      </c>
      <c r="D29" s="670" t="s">
        <v>550</v>
      </c>
      <c r="E29" s="670"/>
      <c r="F29" s="670" t="s">
        <v>548</v>
      </c>
      <c r="G29" s="670" t="s">
        <v>549</v>
      </c>
      <c r="H29" s="670">
        <f>'Cél.por tricoma'!AD22</f>
        <v>46</v>
      </c>
      <c r="I29" s="670" t="s">
        <v>190</v>
      </c>
      <c r="J29" s="670"/>
      <c r="K29" s="670" t="s">
        <v>548</v>
      </c>
      <c r="L29" s="670" t="s">
        <v>549</v>
      </c>
      <c r="M29" s="670">
        <f>'Cél.por tricoma'!AD34</f>
        <v>96</v>
      </c>
      <c r="N29" s="670" t="s">
        <v>204</v>
      </c>
      <c r="O29" s="670"/>
      <c r="P29" s="670" t="s">
        <v>548</v>
      </c>
      <c r="Q29" s="670" t="s">
        <v>549</v>
      </c>
      <c r="R29" s="670">
        <f>'Cél.por tricoma'!AD35</f>
        <v>14</v>
      </c>
      <c r="S29" s="670" t="s">
        <v>262</v>
      </c>
    </row>
    <row r="30" spans="1:19" ht="15.75" customHeight="1">
      <c r="A30" s="670" t="s">
        <v>548</v>
      </c>
      <c r="B30" s="670" t="s">
        <v>549</v>
      </c>
      <c r="C30" s="670">
        <f>'Cél.por tricoma'!AE18</f>
        <v>23</v>
      </c>
      <c r="D30" s="670" t="s">
        <v>550</v>
      </c>
      <c r="E30" s="670"/>
      <c r="F30" s="670" t="s">
        <v>548</v>
      </c>
      <c r="G30" s="670" t="s">
        <v>549</v>
      </c>
      <c r="H30" s="670">
        <f>'Cél.por tricoma'!AE22</f>
        <v>10</v>
      </c>
      <c r="I30" s="670" t="s">
        <v>190</v>
      </c>
      <c r="J30" s="670"/>
      <c r="K30" s="670" t="s">
        <v>548</v>
      </c>
      <c r="L30" s="670" t="s">
        <v>549</v>
      </c>
      <c r="M30" s="670">
        <f>'Cél.por tricoma'!AE34</f>
        <v>94</v>
      </c>
      <c r="N30" s="670" t="s">
        <v>204</v>
      </c>
      <c r="O30" s="670"/>
      <c r="P30" s="670" t="s">
        <v>548</v>
      </c>
      <c r="Q30" s="670" t="s">
        <v>549</v>
      </c>
      <c r="R30" s="670">
        <f>'Cél.por tricoma'!AE35</f>
        <v>47</v>
      </c>
      <c r="S30" s="670" t="s">
        <v>262</v>
      </c>
    </row>
    <row r="31" spans="1:19" ht="15.75" customHeight="1">
      <c r="A31" s="670" t="s">
        <v>548</v>
      </c>
      <c r="B31" s="670" t="s">
        <v>549</v>
      </c>
      <c r="C31" s="670">
        <f>'Cél.por tricoma'!AF18</f>
        <v>16</v>
      </c>
      <c r="D31" s="670" t="s">
        <v>550</v>
      </c>
      <c r="E31" s="670"/>
      <c r="F31" s="670" t="s">
        <v>548</v>
      </c>
      <c r="G31" s="670" t="s">
        <v>549</v>
      </c>
      <c r="H31" s="670">
        <f>'Cél.por tricoma'!AF22</f>
        <v>13</v>
      </c>
      <c r="I31" s="670" t="s">
        <v>190</v>
      </c>
      <c r="J31" s="670"/>
      <c r="K31" s="670" t="s">
        <v>548</v>
      </c>
      <c r="L31" s="670" t="s">
        <v>549</v>
      </c>
      <c r="M31" s="670">
        <f>'Cél.por tricoma'!AF34</f>
        <v>77</v>
      </c>
      <c r="N31" s="670" t="s">
        <v>204</v>
      </c>
      <c r="O31" s="670"/>
      <c r="P31" s="670" t="s">
        <v>548</v>
      </c>
      <c r="Q31" s="670" t="s">
        <v>549</v>
      </c>
      <c r="R31" s="670">
        <f>'Cél.por tricoma'!AF35</f>
        <v>14</v>
      </c>
      <c r="S31" s="670" t="s">
        <v>262</v>
      </c>
    </row>
    <row r="32" spans="1:19" ht="15.75" customHeight="1">
      <c r="A32" s="670" t="s">
        <v>548</v>
      </c>
      <c r="B32" s="672" t="s">
        <v>551</v>
      </c>
      <c r="C32" s="670">
        <f>'Cél.por tricoma'!C64</f>
        <v>19</v>
      </c>
      <c r="D32" s="670" t="s">
        <v>550</v>
      </c>
      <c r="E32" s="670"/>
      <c r="F32" s="670" t="s">
        <v>548</v>
      </c>
      <c r="G32" s="670" t="s">
        <v>551</v>
      </c>
      <c r="H32" s="670">
        <f>'Cél.por tricoma'!C68</f>
        <v>11</v>
      </c>
      <c r="I32" s="670" t="s">
        <v>190</v>
      </c>
      <c r="J32" s="670"/>
      <c r="K32" s="670" t="s">
        <v>548</v>
      </c>
      <c r="L32" s="670" t="s">
        <v>551</v>
      </c>
      <c r="M32" s="670">
        <f>'Cél.por tricoma'!C80</f>
        <v>10</v>
      </c>
      <c r="N32" s="670" t="s">
        <v>204</v>
      </c>
      <c r="O32" s="670"/>
      <c r="P32" s="670" t="s">
        <v>548</v>
      </c>
      <c r="Q32" s="670" t="s">
        <v>551</v>
      </c>
      <c r="R32" s="670">
        <f>'Cél.por tricoma'!C81</f>
        <v>11</v>
      </c>
      <c r="S32" s="670" t="s">
        <v>262</v>
      </c>
    </row>
    <row r="33" spans="1:19" ht="15.75" customHeight="1">
      <c r="A33" s="670" t="s">
        <v>548</v>
      </c>
      <c r="B33" s="672" t="s">
        <v>551</v>
      </c>
      <c r="C33" s="670">
        <f>'Cél.por tricoma'!D64</f>
        <v>9</v>
      </c>
      <c r="D33" s="670" t="s">
        <v>550</v>
      </c>
      <c r="E33" s="670"/>
      <c r="F33" s="670" t="s">
        <v>548</v>
      </c>
      <c r="G33" s="670" t="s">
        <v>551</v>
      </c>
      <c r="H33" s="670">
        <f>'Cél.por tricoma'!D68</f>
        <v>21</v>
      </c>
      <c r="I33" s="670" t="s">
        <v>190</v>
      </c>
      <c r="J33" s="670"/>
      <c r="K33" s="670" t="s">
        <v>548</v>
      </c>
      <c r="L33" s="670" t="s">
        <v>551</v>
      </c>
      <c r="M33" s="670">
        <f>'Cél.por tricoma'!D80</f>
        <v>21</v>
      </c>
      <c r="N33" s="670" t="s">
        <v>204</v>
      </c>
      <c r="O33" s="670"/>
      <c r="P33" s="670" t="s">
        <v>548</v>
      </c>
      <c r="Q33" s="670" t="s">
        <v>551</v>
      </c>
      <c r="R33" s="670">
        <f>'Cél.por tricoma'!D81</f>
        <v>24</v>
      </c>
      <c r="S33" s="670" t="s">
        <v>262</v>
      </c>
    </row>
    <row r="34" spans="1:19" ht="15.75" customHeight="1">
      <c r="A34" s="670" t="s">
        <v>548</v>
      </c>
      <c r="B34" s="672" t="s">
        <v>551</v>
      </c>
      <c r="C34" s="670">
        <f>'Cél.por tricoma'!E64</f>
        <v>17</v>
      </c>
      <c r="D34" s="670" t="s">
        <v>550</v>
      </c>
      <c r="E34" s="670"/>
      <c r="F34" s="670" t="s">
        <v>548</v>
      </c>
      <c r="G34" s="670" t="s">
        <v>551</v>
      </c>
      <c r="H34" s="670">
        <f>'Cél.por tricoma'!E68</f>
        <v>47</v>
      </c>
      <c r="I34" s="670" t="s">
        <v>190</v>
      </c>
      <c r="J34" s="670"/>
      <c r="K34" s="670" t="s">
        <v>548</v>
      </c>
      <c r="L34" s="670" t="s">
        <v>551</v>
      </c>
      <c r="M34" s="670">
        <f>'Cél.por tricoma'!E80</f>
        <v>28</v>
      </c>
      <c r="N34" s="670" t="s">
        <v>204</v>
      </c>
      <c r="O34" s="670"/>
      <c r="P34" s="670" t="s">
        <v>548</v>
      </c>
      <c r="Q34" s="670" t="s">
        <v>551</v>
      </c>
      <c r="R34" s="670">
        <f>'Cél.por tricoma'!E81</f>
        <v>17</v>
      </c>
      <c r="S34" s="670" t="s">
        <v>262</v>
      </c>
    </row>
    <row r="35" spans="1:19" ht="15.75" customHeight="1">
      <c r="A35" s="670" t="s">
        <v>548</v>
      </c>
      <c r="B35" s="672" t="s">
        <v>551</v>
      </c>
      <c r="C35" s="670">
        <f>'Cél.por tricoma'!F64</f>
        <v>17</v>
      </c>
      <c r="D35" s="670" t="s">
        <v>550</v>
      </c>
      <c r="E35" s="670"/>
      <c r="F35" s="670" t="s">
        <v>548</v>
      </c>
      <c r="G35" s="670" t="s">
        <v>551</v>
      </c>
      <c r="H35" s="670">
        <f>'Cél.por tricoma'!F68</f>
        <v>21</v>
      </c>
      <c r="I35" s="670" t="s">
        <v>190</v>
      </c>
      <c r="J35" s="670"/>
      <c r="K35" s="670" t="s">
        <v>548</v>
      </c>
      <c r="L35" s="670" t="s">
        <v>551</v>
      </c>
      <c r="M35" s="670">
        <f>'Cél.por tricoma'!F80</f>
        <v>46</v>
      </c>
      <c r="N35" s="670" t="s">
        <v>204</v>
      </c>
      <c r="O35" s="670"/>
      <c r="P35" s="670" t="s">
        <v>548</v>
      </c>
      <c r="Q35" s="670" t="s">
        <v>551</v>
      </c>
      <c r="R35" s="670">
        <f>'Cél.por tricoma'!F81</f>
        <v>7</v>
      </c>
      <c r="S35" s="670" t="s">
        <v>262</v>
      </c>
    </row>
    <row r="36" spans="1:19" ht="15.75" customHeight="1">
      <c r="A36" s="670" t="s">
        <v>548</v>
      </c>
      <c r="B36" s="672" t="s">
        <v>551</v>
      </c>
      <c r="C36" s="670">
        <f>'Cél.por tricoma'!G64</f>
        <v>12</v>
      </c>
      <c r="D36" s="670" t="s">
        <v>550</v>
      </c>
      <c r="E36" s="670"/>
      <c r="F36" s="670" t="s">
        <v>548</v>
      </c>
      <c r="G36" s="670" t="s">
        <v>551</v>
      </c>
      <c r="H36" s="670">
        <f>'Cél.por tricoma'!G68</f>
        <v>12</v>
      </c>
      <c r="I36" s="670" t="s">
        <v>190</v>
      </c>
      <c r="J36" s="670"/>
      <c r="K36" s="670" t="s">
        <v>548</v>
      </c>
      <c r="L36" s="670" t="s">
        <v>551</v>
      </c>
      <c r="M36" s="670">
        <f>'Cél.por tricoma'!G80</f>
        <v>74</v>
      </c>
      <c r="N36" s="670" t="s">
        <v>204</v>
      </c>
      <c r="O36" s="670"/>
      <c r="P36" s="670" t="s">
        <v>548</v>
      </c>
      <c r="Q36" s="670" t="s">
        <v>551</v>
      </c>
      <c r="R36" s="670">
        <f>'Cél.por tricoma'!G81</f>
        <v>19</v>
      </c>
      <c r="S36" s="670" t="s">
        <v>262</v>
      </c>
    </row>
    <row r="37" spans="1:19" ht="15.75" customHeight="1">
      <c r="A37" s="670" t="s">
        <v>548</v>
      </c>
      <c r="B37" s="672" t="s">
        <v>551</v>
      </c>
      <c r="C37" s="670">
        <f>'Cél.por tricoma'!H64</f>
        <v>12</v>
      </c>
      <c r="D37" s="670" t="s">
        <v>550</v>
      </c>
      <c r="E37" s="670"/>
      <c r="F37" s="670" t="s">
        <v>548</v>
      </c>
      <c r="G37" s="670" t="s">
        <v>551</v>
      </c>
      <c r="H37" s="670">
        <f>'Cél.por tricoma'!H68</f>
        <v>15</v>
      </c>
      <c r="I37" s="670" t="s">
        <v>190</v>
      </c>
      <c r="J37" s="670"/>
      <c r="K37" s="670" t="s">
        <v>548</v>
      </c>
      <c r="L37" s="670" t="s">
        <v>551</v>
      </c>
      <c r="M37" s="670">
        <f>'Cél.por tricoma'!H80</f>
        <v>13</v>
      </c>
      <c r="N37" s="670" t="s">
        <v>204</v>
      </c>
      <c r="O37" s="670"/>
      <c r="P37" s="670" t="s">
        <v>548</v>
      </c>
      <c r="Q37" s="670" t="s">
        <v>551</v>
      </c>
      <c r="R37" s="670">
        <f>'Cél.por tricoma'!H81</f>
        <v>7</v>
      </c>
      <c r="S37" s="670" t="s">
        <v>262</v>
      </c>
    </row>
    <row r="38" spans="1:19" ht="15.75" customHeight="1">
      <c r="A38" s="670" t="s">
        <v>548</v>
      </c>
      <c r="B38" s="672" t="s">
        <v>551</v>
      </c>
      <c r="C38" s="670">
        <f>'Cél.por tricoma'!I64</f>
        <v>14</v>
      </c>
      <c r="D38" s="670" t="s">
        <v>550</v>
      </c>
      <c r="E38" s="670"/>
      <c r="F38" s="670" t="s">
        <v>548</v>
      </c>
      <c r="G38" s="670" t="s">
        <v>551</v>
      </c>
      <c r="H38" s="670">
        <f>'Cél.por tricoma'!I68</f>
        <v>75</v>
      </c>
      <c r="I38" s="670" t="s">
        <v>190</v>
      </c>
      <c r="J38" s="670"/>
      <c r="K38" s="670" t="s">
        <v>548</v>
      </c>
      <c r="L38" s="670" t="s">
        <v>551</v>
      </c>
      <c r="M38" s="670">
        <f>'Cél.por tricoma'!I80</f>
        <v>45</v>
      </c>
      <c r="N38" s="670" t="s">
        <v>204</v>
      </c>
      <c r="O38" s="670"/>
      <c r="P38" s="670" t="s">
        <v>548</v>
      </c>
      <c r="Q38" s="670" t="s">
        <v>551</v>
      </c>
      <c r="R38" s="670">
        <f>'Cél.por tricoma'!I81</f>
        <v>15</v>
      </c>
      <c r="S38" s="670" t="s">
        <v>262</v>
      </c>
    </row>
    <row r="39" spans="1:19" ht="15.75" customHeight="1">
      <c r="A39" s="670" t="s">
        <v>548</v>
      </c>
      <c r="B39" s="672" t="s">
        <v>551</v>
      </c>
      <c r="C39" s="670">
        <f>'Cél.por tricoma'!J64</f>
        <v>54</v>
      </c>
      <c r="D39" s="670" t="s">
        <v>550</v>
      </c>
      <c r="E39" s="670"/>
      <c r="F39" s="670" t="s">
        <v>548</v>
      </c>
      <c r="G39" s="670" t="s">
        <v>551</v>
      </c>
      <c r="H39" s="670">
        <f>'Cél.por tricoma'!J68</f>
        <v>7</v>
      </c>
      <c r="I39" s="670" t="s">
        <v>190</v>
      </c>
      <c r="J39" s="670"/>
      <c r="K39" s="670" t="s">
        <v>548</v>
      </c>
      <c r="L39" s="670" t="s">
        <v>551</v>
      </c>
      <c r="M39" s="670">
        <f>'Cél.por tricoma'!J80</f>
        <v>63</v>
      </c>
      <c r="N39" s="670" t="s">
        <v>204</v>
      </c>
      <c r="O39" s="670"/>
      <c r="P39" s="670" t="s">
        <v>548</v>
      </c>
      <c r="Q39" s="670" t="s">
        <v>551</v>
      </c>
      <c r="R39" s="670">
        <f>'Cél.por tricoma'!J81</f>
        <v>6</v>
      </c>
      <c r="S39" s="670" t="s">
        <v>262</v>
      </c>
    </row>
    <row r="40" spans="1:19" ht="15.75" customHeight="1">
      <c r="A40" s="670" t="s">
        <v>548</v>
      </c>
      <c r="B40" s="672" t="s">
        <v>551</v>
      </c>
      <c r="C40" s="670">
        <f>'Cél.por tricoma'!K64</f>
        <v>12</v>
      </c>
      <c r="D40" s="670" t="s">
        <v>550</v>
      </c>
      <c r="E40" s="670"/>
      <c r="F40" s="670" t="s">
        <v>548</v>
      </c>
      <c r="G40" s="670" t="s">
        <v>551</v>
      </c>
      <c r="H40" s="670">
        <f>'Cél.por tricoma'!K68</f>
        <v>10</v>
      </c>
      <c r="I40" s="670" t="s">
        <v>190</v>
      </c>
      <c r="J40" s="670"/>
      <c r="K40" s="670" t="s">
        <v>548</v>
      </c>
      <c r="L40" s="670" t="s">
        <v>551</v>
      </c>
      <c r="M40" s="670">
        <f>'Cél.por tricoma'!K80</f>
        <v>64</v>
      </c>
      <c r="N40" s="670" t="s">
        <v>204</v>
      </c>
      <c r="O40" s="670"/>
      <c r="P40" s="670" t="s">
        <v>548</v>
      </c>
      <c r="Q40" s="670" t="s">
        <v>551</v>
      </c>
      <c r="R40" s="670">
        <f>'Cél.por tricoma'!K81</f>
        <v>10</v>
      </c>
      <c r="S40" s="670" t="s">
        <v>262</v>
      </c>
    </row>
    <row r="41" spans="1:19" ht="15.75" customHeight="1">
      <c r="A41" s="670" t="s">
        <v>548</v>
      </c>
      <c r="B41" s="672" t="s">
        <v>551</v>
      </c>
      <c r="C41" s="670">
        <f>'Cél.por tricoma'!L64</f>
        <v>26</v>
      </c>
      <c r="D41" s="670" t="s">
        <v>550</v>
      </c>
      <c r="E41" s="670"/>
      <c r="F41" s="670" t="s">
        <v>548</v>
      </c>
      <c r="G41" s="670" t="s">
        <v>551</v>
      </c>
      <c r="H41" s="670">
        <f>'Cél.por tricoma'!L68</f>
        <v>6</v>
      </c>
      <c r="I41" s="670" t="s">
        <v>190</v>
      </c>
      <c r="J41" s="670"/>
      <c r="K41" s="670" t="s">
        <v>548</v>
      </c>
      <c r="L41" s="670" t="s">
        <v>551</v>
      </c>
      <c r="M41" s="670">
        <f>'Cél.por tricoma'!L80</f>
        <v>15</v>
      </c>
      <c r="N41" s="670" t="s">
        <v>204</v>
      </c>
      <c r="O41" s="670"/>
      <c r="P41" s="670" t="s">
        <v>548</v>
      </c>
      <c r="Q41" s="670" t="s">
        <v>551</v>
      </c>
      <c r="R41" s="670">
        <f>'Cél.por tricoma'!L81</f>
        <v>12</v>
      </c>
      <c r="S41" s="670" t="s">
        <v>262</v>
      </c>
    </row>
    <row r="42" spans="1:19" ht="15.75" customHeight="1">
      <c r="A42" s="670" t="s">
        <v>548</v>
      </c>
      <c r="B42" s="672" t="s">
        <v>551</v>
      </c>
      <c r="C42" s="670">
        <f>'Cél.por tricoma'!M64</f>
        <v>11</v>
      </c>
      <c r="D42" s="670" t="s">
        <v>550</v>
      </c>
      <c r="E42" s="670"/>
      <c r="F42" s="670" t="s">
        <v>548</v>
      </c>
      <c r="G42" s="670" t="s">
        <v>551</v>
      </c>
      <c r="H42" s="670">
        <f>'Cél.por tricoma'!M68</f>
        <v>40</v>
      </c>
      <c r="I42" s="670" t="s">
        <v>190</v>
      </c>
      <c r="J42" s="670"/>
      <c r="K42" s="670" t="s">
        <v>548</v>
      </c>
      <c r="L42" s="670" t="s">
        <v>551</v>
      </c>
      <c r="M42" s="670">
        <f>'Cél.por tricoma'!M80</f>
        <v>40</v>
      </c>
      <c r="N42" s="670" t="s">
        <v>204</v>
      </c>
      <c r="O42" s="670"/>
      <c r="P42" s="670" t="s">
        <v>548</v>
      </c>
      <c r="Q42" s="670" t="s">
        <v>551</v>
      </c>
      <c r="R42" s="670">
        <f>'Cél.por tricoma'!M81</f>
        <v>8</v>
      </c>
      <c r="S42" s="670" t="s">
        <v>262</v>
      </c>
    </row>
    <row r="43" spans="1:19" ht="15.75" customHeight="1">
      <c r="A43" s="670" t="s">
        <v>548</v>
      </c>
      <c r="B43" s="672" t="s">
        <v>551</v>
      </c>
      <c r="C43" s="670">
        <f>'Cél.por tricoma'!N64</f>
        <v>12</v>
      </c>
      <c r="D43" s="670" t="s">
        <v>550</v>
      </c>
      <c r="E43" s="670"/>
      <c r="F43" s="670" t="s">
        <v>548</v>
      </c>
      <c r="G43" s="670" t="s">
        <v>551</v>
      </c>
      <c r="H43" s="670">
        <f>'Cél.por tricoma'!N68</f>
        <v>43</v>
      </c>
      <c r="I43" s="670" t="s">
        <v>190</v>
      </c>
      <c r="J43" s="670"/>
      <c r="K43" s="670" t="s">
        <v>548</v>
      </c>
      <c r="L43" s="670" t="s">
        <v>551</v>
      </c>
      <c r="M43" s="670">
        <f>'Cél.por tricoma'!N80</f>
        <v>78</v>
      </c>
      <c r="N43" s="670" t="s">
        <v>204</v>
      </c>
      <c r="O43" s="670"/>
      <c r="P43" s="670" t="s">
        <v>548</v>
      </c>
      <c r="Q43" s="670" t="s">
        <v>551</v>
      </c>
      <c r="R43" s="670">
        <f>'Cél.por tricoma'!N81</f>
        <v>15</v>
      </c>
      <c r="S43" s="670" t="s">
        <v>262</v>
      </c>
    </row>
    <row r="44" spans="1:19" ht="15.75" customHeight="1">
      <c r="A44" s="670" t="s">
        <v>548</v>
      </c>
      <c r="B44" s="672" t="s">
        <v>551</v>
      </c>
      <c r="C44" s="670">
        <f>'Cél.por tricoma'!O64</f>
        <v>24</v>
      </c>
      <c r="D44" s="670" t="s">
        <v>550</v>
      </c>
      <c r="E44" s="670"/>
      <c r="F44" s="670" t="s">
        <v>548</v>
      </c>
      <c r="G44" s="670" t="s">
        <v>551</v>
      </c>
      <c r="H44" s="670">
        <f>'Cél.por tricoma'!O68</f>
        <v>8</v>
      </c>
      <c r="I44" s="670" t="s">
        <v>190</v>
      </c>
      <c r="J44" s="670"/>
      <c r="K44" s="670" t="s">
        <v>548</v>
      </c>
      <c r="L44" s="670" t="s">
        <v>551</v>
      </c>
      <c r="M44" s="670">
        <f>'Cél.por tricoma'!O80</f>
        <v>113</v>
      </c>
      <c r="N44" s="670" t="s">
        <v>204</v>
      </c>
      <c r="O44" s="670"/>
      <c r="P44" s="670" t="s">
        <v>548</v>
      </c>
      <c r="Q44" s="670" t="s">
        <v>551</v>
      </c>
      <c r="R44" s="670">
        <f>'Cél.por tricoma'!O81</f>
        <v>16</v>
      </c>
      <c r="S44" s="670" t="s">
        <v>262</v>
      </c>
    </row>
    <row r="45" spans="1:19" ht="15.75" customHeight="1">
      <c r="A45" s="670" t="s">
        <v>548</v>
      </c>
      <c r="B45" s="672" t="s">
        <v>551</v>
      </c>
      <c r="C45" s="670">
        <f>'Cél.por tricoma'!P64</f>
        <v>12</v>
      </c>
      <c r="D45" s="670" t="s">
        <v>550</v>
      </c>
      <c r="E45" s="670"/>
      <c r="F45" s="670" t="s">
        <v>548</v>
      </c>
      <c r="G45" s="670" t="s">
        <v>551</v>
      </c>
      <c r="H45" s="670">
        <f>'Cél.por tricoma'!P68</f>
        <v>30</v>
      </c>
      <c r="I45" s="670" t="s">
        <v>190</v>
      </c>
      <c r="J45" s="670"/>
      <c r="K45" s="670" t="s">
        <v>548</v>
      </c>
      <c r="L45" s="670" t="s">
        <v>551</v>
      </c>
      <c r="M45" s="670">
        <f>'Cél.por tricoma'!P80</f>
        <v>48</v>
      </c>
      <c r="N45" s="670" t="s">
        <v>204</v>
      </c>
      <c r="O45" s="670"/>
      <c r="P45" s="670" t="s">
        <v>548</v>
      </c>
      <c r="Q45" s="670" t="s">
        <v>551</v>
      </c>
      <c r="R45" s="670">
        <f>'Cél.por tricoma'!P81</f>
        <v>15</v>
      </c>
      <c r="S45" s="670" t="s">
        <v>262</v>
      </c>
    </row>
    <row r="46" spans="1:19" ht="15.75" customHeight="1">
      <c r="A46" s="670" t="s">
        <v>548</v>
      </c>
      <c r="B46" s="672" t="s">
        <v>551</v>
      </c>
      <c r="C46" s="670">
        <f>'Cél.por tricoma'!Q64</f>
        <v>10</v>
      </c>
      <c r="D46" s="670" t="s">
        <v>550</v>
      </c>
      <c r="E46" s="670"/>
      <c r="F46" s="670" t="s">
        <v>548</v>
      </c>
      <c r="G46" s="670" t="s">
        <v>551</v>
      </c>
      <c r="H46" s="670">
        <f>'Cél.por tricoma'!Q68</f>
        <v>67</v>
      </c>
      <c r="I46" s="670" t="s">
        <v>190</v>
      </c>
      <c r="J46" s="670"/>
      <c r="K46" s="670" t="s">
        <v>548</v>
      </c>
      <c r="L46" s="670" t="s">
        <v>551</v>
      </c>
      <c r="M46" s="670">
        <f>'Cél.por tricoma'!Q80</f>
        <v>56</v>
      </c>
      <c r="N46" s="670" t="s">
        <v>204</v>
      </c>
      <c r="O46" s="670"/>
      <c r="P46" s="670" t="s">
        <v>548</v>
      </c>
      <c r="Q46" s="670" t="s">
        <v>551</v>
      </c>
      <c r="R46" s="670">
        <f>'Cél.por tricoma'!Q81</f>
        <v>7</v>
      </c>
      <c r="S46" s="670" t="s">
        <v>262</v>
      </c>
    </row>
    <row r="47" spans="1:19" ht="15.75" customHeight="1">
      <c r="A47" s="670" t="s">
        <v>548</v>
      </c>
      <c r="B47" s="672" t="s">
        <v>551</v>
      </c>
      <c r="C47" s="670">
        <f>'Cél.por tricoma'!R64</f>
        <v>13</v>
      </c>
      <c r="D47" s="670" t="s">
        <v>550</v>
      </c>
      <c r="E47" s="670"/>
      <c r="F47" s="670" t="s">
        <v>548</v>
      </c>
      <c r="G47" s="670" t="s">
        <v>551</v>
      </c>
      <c r="H47" s="670">
        <f>'Cél.por tricoma'!R68</f>
        <v>4</v>
      </c>
      <c r="I47" s="670" t="s">
        <v>190</v>
      </c>
      <c r="J47" s="670"/>
      <c r="K47" s="670" t="s">
        <v>548</v>
      </c>
      <c r="L47" s="670" t="s">
        <v>551</v>
      </c>
      <c r="M47" s="670">
        <f>'Cél.por tricoma'!R80</f>
        <v>99</v>
      </c>
      <c r="N47" s="670" t="s">
        <v>204</v>
      </c>
      <c r="O47" s="670"/>
      <c r="P47" s="670" t="s">
        <v>548</v>
      </c>
      <c r="Q47" s="670" t="s">
        <v>551</v>
      </c>
      <c r="R47" s="670">
        <f>'Cél.por tricoma'!R81</f>
        <v>10</v>
      </c>
      <c r="S47" s="670" t="s">
        <v>262</v>
      </c>
    </row>
    <row r="48" spans="1:19" ht="15.75" customHeight="1">
      <c r="A48" s="670" t="s">
        <v>548</v>
      </c>
      <c r="B48" s="672" t="s">
        <v>551</v>
      </c>
      <c r="C48" s="670">
        <f>'Cél.por tricoma'!S64</f>
        <v>17</v>
      </c>
      <c r="D48" s="670" t="s">
        <v>550</v>
      </c>
      <c r="E48" s="670"/>
      <c r="F48" s="670" t="s">
        <v>548</v>
      </c>
      <c r="G48" s="670" t="s">
        <v>551</v>
      </c>
      <c r="H48" s="670">
        <f>'Cél.por tricoma'!S68</f>
        <v>17</v>
      </c>
      <c r="I48" s="670" t="s">
        <v>190</v>
      </c>
      <c r="J48" s="670"/>
      <c r="K48" s="670" t="s">
        <v>548</v>
      </c>
      <c r="L48" s="670" t="s">
        <v>551</v>
      </c>
      <c r="M48" s="670">
        <f>'Cél.por tricoma'!S80</f>
        <v>131</v>
      </c>
      <c r="N48" s="670" t="s">
        <v>204</v>
      </c>
      <c r="O48" s="670"/>
      <c r="P48" s="670" t="s">
        <v>548</v>
      </c>
      <c r="Q48" s="670" t="s">
        <v>551</v>
      </c>
      <c r="R48" s="670">
        <f>'Cél.por tricoma'!S81</f>
        <v>14</v>
      </c>
      <c r="S48" s="670" t="s">
        <v>262</v>
      </c>
    </row>
    <row r="49" spans="1:19" ht="15.75" customHeight="1">
      <c r="A49" s="670" t="s">
        <v>548</v>
      </c>
      <c r="B49" s="672" t="s">
        <v>551</v>
      </c>
      <c r="C49" s="670">
        <f>'Cél.por tricoma'!T64</f>
        <v>18</v>
      </c>
      <c r="D49" s="670" t="s">
        <v>550</v>
      </c>
      <c r="E49" s="670"/>
      <c r="F49" s="670" t="s">
        <v>548</v>
      </c>
      <c r="G49" s="670" t="s">
        <v>551</v>
      </c>
      <c r="H49" s="670">
        <f>'Cél.por tricoma'!T68</f>
        <v>21</v>
      </c>
      <c r="I49" s="670" t="s">
        <v>190</v>
      </c>
      <c r="J49" s="670"/>
      <c r="K49" s="670" t="s">
        <v>548</v>
      </c>
      <c r="L49" s="670" t="s">
        <v>551</v>
      </c>
      <c r="M49" s="670">
        <f>'Cél.por tricoma'!T80</f>
        <v>111</v>
      </c>
      <c r="N49" s="670" t="s">
        <v>204</v>
      </c>
      <c r="O49" s="670"/>
      <c r="P49" s="670" t="s">
        <v>548</v>
      </c>
      <c r="Q49" s="670" t="s">
        <v>551</v>
      </c>
      <c r="R49" s="670">
        <f>'Cél.por tricoma'!T81</f>
        <v>19</v>
      </c>
      <c r="S49" s="670" t="s">
        <v>262</v>
      </c>
    </row>
    <row r="50" spans="1:19" ht="15.75" customHeight="1">
      <c r="A50" s="670" t="s">
        <v>548</v>
      </c>
      <c r="B50" s="672" t="s">
        <v>551</v>
      </c>
      <c r="C50" s="670">
        <f>'Cél.por tricoma'!U64</f>
        <v>28</v>
      </c>
      <c r="D50" s="670" t="s">
        <v>550</v>
      </c>
      <c r="E50" s="670"/>
      <c r="F50" s="670" t="s">
        <v>548</v>
      </c>
      <c r="G50" s="670" t="s">
        <v>551</v>
      </c>
      <c r="H50" s="670">
        <f>'Cél.por tricoma'!U68</f>
        <v>61</v>
      </c>
      <c r="I50" s="670" t="s">
        <v>190</v>
      </c>
      <c r="J50" s="670"/>
      <c r="K50" s="670" t="s">
        <v>548</v>
      </c>
      <c r="L50" s="670" t="s">
        <v>551</v>
      </c>
      <c r="M50" s="670">
        <f>'Cél.por tricoma'!U80</f>
        <v>40</v>
      </c>
      <c r="N50" s="670" t="s">
        <v>204</v>
      </c>
      <c r="O50" s="670"/>
      <c r="P50" s="670" t="s">
        <v>548</v>
      </c>
      <c r="Q50" s="670" t="s">
        <v>551</v>
      </c>
      <c r="R50" s="670">
        <f>'Cél.por tricoma'!U81</f>
        <v>19</v>
      </c>
      <c r="S50" s="670" t="s">
        <v>262</v>
      </c>
    </row>
    <row r="51" spans="1:19" ht="15.75" customHeight="1">
      <c r="A51" s="670" t="s">
        <v>548</v>
      </c>
      <c r="B51" s="672" t="s">
        <v>551</v>
      </c>
      <c r="C51" s="670">
        <f>'Cél.por tricoma'!V64</f>
        <v>15</v>
      </c>
      <c r="D51" s="670" t="s">
        <v>550</v>
      </c>
      <c r="E51" s="670"/>
      <c r="F51" s="670" t="s">
        <v>548</v>
      </c>
      <c r="G51" s="670" t="s">
        <v>551</v>
      </c>
      <c r="H51" s="670">
        <f>'Cél.por tricoma'!V68</f>
        <v>10</v>
      </c>
      <c r="I51" s="670" t="s">
        <v>190</v>
      </c>
      <c r="J51" s="670"/>
      <c r="K51" s="670" t="s">
        <v>548</v>
      </c>
      <c r="L51" s="670" t="s">
        <v>551</v>
      </c>
      <c r="M51" s="670">
        <f>'Cél.por tricoma'!V80</f>
        <v>123</v>
      </c>
      <c r="N51" s="670" t="s">
        <v>204</v>
      </c>
      <c r="O51" s="670"/>
      <c r="P51" s="670" t="s">
        <v>548</v>
      </c>
      <c r="Q51" s="670" t="s">
        <v>551</v>
      </c>
      <c r="R51" s="670">
        <f>'Cél.por tricoma'!V81</f>
        <v>9</v>
      </c>
      <c r="S51" s="670" t="s">
        <v>262</v>
      </c>
    </row>
    <row r="52" spans="1:19" ht="15.75" customHeight="1">
      <c r="A52" s="670" t="s">
        <v>548</v>
      </c>
      <c r="B52" s="672" t="s">
        <v>551</v>
      </c>
      <c r="C52" s="670">
        <f>'Cél.por tricoma'!W64</f>
        <v>25</v>
      </c>
      <c r="D52" s="670" t="s">
        <v>550</v>
      </c>
      <c r="E52" s="670"/>
      <c r="F52" s="670" t="s">
        <v>548</v>
      </c>
      <c r="G52" s="670" t="s">
        <v>551</v>
      </c>
      <c r="H52" s="670">
        <f>'Cél.por tricoma'!W68</f>
        <v>35</v>
      </c>
      <c r="I52" s="670" t="s">
        <v>190</v>
      </c>
      <c r="J52" s="670"/>
      <c r="K52" s="670" t="s">
        <v>548</v>
      </c>
      <c r="L52" s="670" t="s">
        <v>551</v>
      </c>
      <c r="M52" s="670">
        <f>'Cél.por tricoma'!W80</f>
        <v>86</v>
      </c>
      <c r="N52" s="670" t="s">
        <v>204</v>
      </c>
      <c r="O52" s="670"/>
      <c r="P52" s="670" t="s">
        <v>548</v>
      </c>
      <c r="Q52" s="670" t="s">
        <v>551</v>
      </c>
      <c r="R52" s="670">
        <f>'Cél.por tricoma'!W81</f>
        <v>24</v>
      </c>
      <c r="S52" s="670" t="s">
        <v>262</v>
      </c>
    </row>
    <row r="53" spans="1:19" ht="15.75" customHeight="1">
      <c r="A53" s="670" t="s">
        <v>548</v>
      </c>
      <c r="B53" s="672" t="s">
        <v>551</v>
      </c>
      <c r="C53" s="670">
        <f>'Cél.por tricoma'!X64</f>
        <v>18</v>
      </c>
      <c r="D53" s="670" t="s">
        <v>550</v>
      </c>
      <c r="E53" s="670"/>
      <c r="F53" s="670" t="s">
        <v>548</v>
      </c>
      <c r="G53" s="670" t="s">
        <v>551</v>
      </c>
      <c r="H53" s="670">
        <f>'Cél.por tricoma'!X68</f>
        <v>26</v>
      </c>
      <c r="I53" s="670" t="s">
        <v>190</v>
      </c>
      <c r="J53" s="670"/>
      <c r="K53" s="670" t="s">
        <v>548</v>
      </c>
      <c r="L53" s="670" t="s">
        <v>551</v>
      </c>
      <c r="M53" s="670">
        <f>'Cél.por tricoma'!X80</f>
        <v>67</v>
      </c>
      <c r="N53" s="670" t="s">
        <v>204</v>
      </c>
      <c r="O53" s="670"/>
      <c r="P53" s="670" t="s">
        <v>548</v>
      </c>
      <c r="Q53" s="670" t="s">
        <v>551</v>
      </c>
      <c r="R53" s="670">
        <f>'Cél.por tricoma'!X81</f>
        <v>15</v>
      </c>
      <c r="S53" s="670" t="s">
        <v>262</v>
      </c>
    </row>
    <row r="54" spans="1:19" ht="15.75" customHeight="1">
      <c r="A54" s="670" t="s">
        <v>548</v>
      </c>
      <c r="B54" s="672" t="s">
        <v>551</v>
      </c>
      <c r="C54" s="670">
        <f>'Cél.por tricoma'!Y64</f>
        <v>23</v>
      </c>
      <c r="D54" s="670" t="s">
        <v>550</v>
      </c>
      <c r="E54" s="670"/>
      <c r="F54" s="670" t="s">
        <v>548</v>
      </c>
      <c r="G54" s="670" t="s">
        <v>551</v>
      </c>
      <c r="H54" s="670">
        <f>'Cél.por tricoma'!Y68</f>
        <v>32</v>
      </c>
      <c r="I54" s="670" t="s">
        <v>190</v>
      </c>
      <c r="J54" s="670"/>
      <c r="K54" s="670" t="s">
        <v>548</v>
      </c>
      <c r="L54" s="670" t="s">
        <v>551</v>
      </c>
      <c r="M54" s="670">
        <f>'Cél.por tricoma'!Y80</f>
        <v>88</v>
      </c>
      <c r="N54" s="670" t="s">
        <v>204</v>
      </c>
      <c r="O54" s="670"/>
      <c r="P54" s="670" t="s">
        <v>548</v>
      </c>
      <c r="Q54" s="670" t="s">
        <v>551</v>
      </c>
      <c r="R54" s="670">
        <f>'Cél.por tricoma'!Y81</f>
        <v>7</v>
      </c>
      <c r="S54" s="670" t="s">
        <v>262</v>
      </c>
    </row>
    <row r="55" spans="1:19" ht="15.75" customHeight="1">
      <c r="A55" s="670" t="s">
        <v>548</v>
      </c>
      <c r="B55" s="672" t="s">
        <v>551</v>
      </c>
      <c r="C55" s="670">
        <f>'Cél.por tricoma'!Z64</f>
        <v>22</v>
      </c>
      <c r="D55" s="670" t="s">
        <v>550</v>
      </c>
      <c r="E55" s="670"/>
      <c r="F55" s="670" t="s">
        <v>548</v>
      </c>
      <c r="G55" s="670" t="s">
        <v>551</v>
      </c>
      <c r="H55" s="670">
        <f>'Cél.por tricoma'!Z68</f>
        <v>47</v>
      </c>
      <c r="I55" s="670" t="s">
        <v>190</v>
      </c>
      <c r="J55" s="670"/>
      <c r="K55" s="670" t="s">
        <v>548</v>
      </c>
      <c r="L55" s="670" t="s">
        <v>551</v>
      </c>
      <c r="M55" s="670">
        <f>'Cél.por tricoma'!Z80</f>
        <v>137</v>
      </c>
      <c r="N55" s="670" t="s">
        <v>204</v>
      </c>
      <c r="O55" s="670"/>
      <c r="P55" s="670" t="s">
        <v>548</v>
      </c>
      <c r="Q55" s="670" t="s">
        <v>551</v>
      </c>
      <c r="R55" s="670">
        <f>'Cél.por tricoma'!Z81</f>
        <v>13</v>
      </c>
      <c r="S55" s="670" t="s">
        <v>262</v>
      </c>
    </row>
    <row r="56" spans="1:19" ht="15.75" customHeight="1">
      <c r="A56" s="670" t="s">
        <v>548</v>
      </c>
      <c r="B56" s="672" t="s">
        <v>551</v>
      </c>
      <c r="C56" s="670">
        <f>'Cél.por tricoma'!AA64</f>
        <v>20</v>
      </c>
      <c r="D56" s="670" t="s">
        <v>550</v>
      </c>
      <c r="E56" s="670"/>
      <c r="F56" s="670" t="s">
        <v>548</v>
      </c>
      <c r="G56" s="670" t="s">
        <v>551</v>
      </c>
      <c r="H56" s="670">
        <f>'Cél.por tricoma'!AA68</f>
        <v>9</v>
      </c>
      <c r="I56" s="670" t="s">
        <v>190</v>
      </c>
      <c r="J56" s="670"/>
      <c r="K56" s="670" t="s">
        <v>548</v>
      </c>
      <c r="L56" s="670" t="s">
        <v>551</v>
      </c>
      <c r="M56" s="670">
        <f>'Cél.por tricoma'!AA80</f>
        <v>89</v>
      </c>
      <c r="N56" s="670" t="s">
        <v>204</v>
      </c>
      <c r="O56" s="670"/>
      <c r="P56" s="670" t="s">
        <v>548</v>
      </c>
      <c r="Q56" s="670" t="s">
        <v>551</v>
      </c>
      <c r="R56" s="670">
        <f>'Cél.por tricoma'!AA81</f>
        <v>8</v>
      </c>
      <c r="S56" s="670" t="s">
        <v>262</v>
      </c>
    </row>
    <row r="57" spans="1:19" ht="15.75" customHeight="1">
      <c r="A57" s="670" t="s">
        <v>548</v>
      </c>
      <c r="B57" s="672" t="s">
        <v>551</v>
      </c>
      <c r="C57" s="670">
        <f>'Cél.por tricoma'!AB64</f>
        <v>18</v>
      </c>
      <c r="D57" s="670" t="s">
        <v>550</v>
      </c>
      <c r="E57" s="670"/>
      <c r="F57" s="670" t="s">
        <v>548</v>
      </c>
      <c r="G57" s="670" t="s">
        <v>551</v>
      </c>
      <c r="H57" s="670">
        <f>'Cél.por tricoma'!AB68</f>
        <v>44</v>
      </c>
      <c r="I57" s="670" t="s">
        <v>190</v>
      </c>
      <c r="J57" s="670"/>
      <c r="K57" s="670" t="s">
        <v>548</v>
      </c>
      <c r="L57" s="670" t="s">
        <v>551</v>
      </c>
      <c r="M57" s="670">
        <f>'Cél.por tricoma'!AB80</f>
        <v>111</v>
      </c>
      <c r="N57" s="670" t="s">
        <v>204</v>
      </c>
      <c r="O57" s="670"/>
      <c r="P57" s="670" t="s">
        <v>548</v>
      </c>
      <c r="Q57" s="670" t="s">
        <v>551</v>
      </c>
      <c r="R57" s="670">
        <f>'Cél.por tricoma'!AB81</f>
        <v>20</v>
      </c>
      <c r="S57" s="670" t="s">
        <v>262</v>
      </c>
    </row>
    <row r="58" spans="1:19" ht="15.75" customHeight="1">
      <c r="A58" s="670" t="s">
        <v>548</v>
      </c>
      <c r="B58" s="672" t="s">
        <v>551</v>
      </c>
      <c r="C58" s="670">
        <f>'Cél.por tricoma'!AC64</f>
        <v>10</v>
      </c>
      <c r="D58" s="670" t="s">
        <v>550</v>
      </c>
      <c r="E58" s="670"/>
      <c r="F58" s="670" t="s">
        <v>548</v>
      </c>
      <c r="G58" s="670" t="s">
        <v>551</v>
      </c>
      <c r="H58" s="670">
        <f>'Cél.por tricoma'!AC68</f>
        <v>29</v>
      </c>
      <c r="I58" s="670" t="s">
        <v>190</v>
      </c>
      <c r="J58" s="670"/>
      <c r="K58" s="670" t="s">
        <v>548</v>
      </c>
      <c r="L58" s="670" t="s">
        <v>551</v>
      </c>
      <c r="M58" s="670">
        <f>'Cél.por tricoma'!AC80</f>
        <v>96</v>
      </c>
      <c r="N58" s="670" t="s">
        <v>204</v>
      </c>
      <c r="O58" s="670"/>
      <c r="P58" s="670" t="s">
        <v>548</v>
      </c>
      <c r="Q58" s="670" t="s">
        <v>551</v>
      </c>
      <c r="R58" s="670">
        <f>'Cél.por tricoma'!AC81</f>
        <v>23</v>
      </c>
      <c r="S58" s="670" t="s">
        <v>262</v>
      </c>
    </row>
    <row r="59" spans="1:19" ht="15.75" customHeight="1">
      <c r="A59" s="670" t="s">
        <v>548</v>
      </c>
      <c r="B59" s="672" t="s">
        <v>551</v>
      </c>
      <c r="C59" s="670">
        <f>'Cél.por tricoma'!AD64</f>
        <v>16</v>
      </c>
      <c r="D59" s="670" t="s">
        <v>550</v>
      </c>
      <c r="E59" s="670"/>
      <c r="F59" s="670" t="s">
        <v>548</v>
      </c>
      <c r="G59" s="670" t="s">
        <v>551</v>
      </c>
      <c r="H59" s="670">
        <f>'Cél.por tricoma'!AD68</f>
        <v>26</v>
      </c>
      <c r="I59" s="670" t="s">
        <v>190</v>
      </c>
      <c r="J59" s="670"/>
      <c r="K59" s="670" t="s">
        <v>548</v>
      </c>
      <c r="L59" s="670" t="s">
        <v>551</v>
      </c>
      <c r="M59" s="670">
        <f>'Cél.por tricoma'!AD80</f>
        <v>113</v>
      </c>
      <c r="N59" s="670" t="s">
        <v>204</v>
      </c>
      <c r="O59" s="670"/>
      <c r="P59" s="670" t="s">
        <v>548</v>
      </c>
      <c r="Q59" s="670" t="s">
        <v>551</v>
      </c>
      <c r="R59" s="670">
        <f>'Cél.por tricoma'!AD81</f>
        <v>49</v>
      </c>
      <c r="S59" s="670" t="s">
        <v>262</v>
      </c>
    </row>
    <row r="60" spans="1:19" ht="15.75" customHeight="1">
      <c r="A60" s="670" t="s">
        <v>548</v>
      </c>
      <c r="B60" s="672" t="s">
        <v>551</v>
      </c>
      <c r="C60" s="670">
        <f>'Cél.por tricoma'!AE64</f>
        <v>8</v>
      </c>
      <c r="D60" s="670" t="s">
        <v>550</v>
      </c>
      <c r="E60" s="670"/>
      <c r="F60" s="670" t="s">
        <v>548</v>
      </c>
      <c r="G60" s="670" t="s">
        <v>551</v>
      </c>
      <c r="H60" s="670">
        <f>'Cél.por tricoma'!AE68</f>
        <v>116</v>
      </c>
      <c r="I60" s="670" t="s">
        <v>190</v>
      </c>
      <c r="J60" s="670"/>
      <c r="K60" s="670" t="s">
        <v>548</v>
      </c>
      <c r="L60" s="670" t="s">
        <v>551</v>
      </c>
      <c r="M60" s="670">
        <f>'Cél.por tricoma'!AE80</f>
        <v>94</v>
      </c>
      <c r="N60" s="670" t="s">
        <v>204</v>
      </c>
      <c r="O60" s="670"/>
      <c r="P60" s="670" t="s">
        <v>548</v>
      </c>
      <c r="Q60" s="670" t="s">
        <v>551</v>
      </c>
      <c r="R60" s="670">
        <f>'Cél.por tricoma'!AE81</f>
        <v>13</v>
      </c>
      <c r="S60" s="670" t="s">
        <v>262</v>
      </c>
    </row>
    <row r="61" spans="1:19" ht="15.75" customHeight="1">
      <c r="A61" s="670" t="s">
        <v>548</v>
      </c>
      <c r="B61" s="672" t="s">
        <v>551</v>
      </c>
      <c r="C61" s="670">
        <f>'Cél.por tricoma'!AF64</f>
        <v>16</v>
      </c>
      <c r="D61" s="670" t="s">
        <v>550</v>
      </c>
      <c r="E61" s="670"/>
      <c r="F61" s="670" t="s">
        <v>548</v>
      </c>
      <c r="G61" s="670" t="s">
        <v>551</v>
      </c>
      <c r="H61" s="670">
        <f>'Cél.por tricoma'!AF68</f>
        <v>23</v>
      </c>
      <c r="I61" s="670" t="s">
        <v>190</v>
      </c>
      <c r="J61" s="670"/>
      <c r="K61" s="670" t="s">
        <v>548</v>
      </c>
      <c r="L61" s="670" t="s">
        <v>551</v>
      </c>
      <c r="M61" s="670">
        <f>'Cél.por tricoma'!AF80</f>
        <v>67</v>
      </c>
      <c r="N61" s="670" t="s">
        <v>204</v>
      </c>
      <c r="O61" s="670"/>
      <c r="P61" s="670" t="s">
        <v>548</v>
      </c>
      <c r="Q61" s="670" t="s">
        <v>551</v>
      </c>
      <c r="R61" s="670">
        <f>'Cél.por tricoma'!AF81</f>
        <v>8</v>
      </c>
      <c r="S61" s="670" t="s">
        <v>262</v>
      </c>
    </row>
    <row r="62" spans="1:19" ht="15.75" customHeight="1">
      <c r="A62" s="670" t="s">
        <v>548</v>
      </c>
      <c r="B62" s="672" t="s">
        <v>552</v>
      </c>
      <c r="C62" s="670">
        <f>'Cél.por tricoma'!C110</f>
        <v>9</v>
      </c>
      <c r="D62" s="670" t="s">
        <v>550</v>
      </c>
      <c r="E62" s="670"/>
      <c r="F62" s="670" t="s">
        <v>548</v>
      </c>
      <c r="G62" s="672" t="s">
        <v>552</v>
      </c>
      <c r="H62" s="670">
        <f>'Cél.por tricoma'!C114</f>
        <v>40</v>
      </c>
      <c r="I62" s="670" t="s">
        <v>190</v>
      </c>
      <c r="J62" s="670"/>
      <c r="K62" s="670" t="s">
        <v>548</v>
      </c>
      <c r="L62" s="670" t="s">
        <v>552</v>
      </c>
      <c r="M62" s="670">
        <f>'Cél.por tricoma'!C126</f>
        <v>78</v>
      </c>
      <c r="N62" s="670" t="s">
        <v>204</v>
      </c>
      <c r="O62" s="670"/>
      <c r="P62" s="670" t="s">
        <v>548</v>
      </c>
      <c r="Q62" s="670" t="s">
        <v>552</v>
      </c>
      <c r="R62" s="670">
        <f>'Cél.por tricoma'!C127</f>
        <v>7</v>
      </c>
      <c r="S62" s="670" t="s">
        <v>262</v>
      </c>
    </row>
    <row r="63" spans="1:19" ht="15.75" customHeight="1">
      <c r="A63" s="670" t="s">
        <v>548</v>
      </c>
      <c r="B63" s="672" t="s">
        <v>552</v>
      </c>
      <c r="C63" s="670">
        <f>'Cél.por tricoma'!D110</f>
        <v>14</v>
      </c>
      <c r="D63" s="670" t="s">
        <v>550</v>
      </c>
      <c r="E63" s="670"/>
      <c r="F63" s="670" t="s">
        <v>548</v>
      </c>
      <c r="G63" s="672" t="s">
        <v>552</v>
      </c>
      <c r="H63" s="670">
        <f>'Cél.por tricoma'!D114</f>
        <v>21</v>
      </c>
      <c r="I63" s="670" t="s">
        <v>190</v>
      </c>
      <c r="J63" s="670"/>
      <c r="K63" s="670" t="s">
        <v>548</v>
      </c>
      <c r="L63" s="670" t="s">
        <v>552</v>
      </c>
      <c r="M63" s="670">
        <f>'Cél.por tricoma'!D126</f>
        <v>63</v>
      </c>
      <c r="N63" s="670" t="s">
        <v>204</v>
      </c>
      <c r="O63" s="670"/>
      <c r="P63" s="670" t="s">
        <v>548</v>
      </c>
      <c r="Q63" s="670" t="s">
        <v>552</v>
      </c>
      <c r="R63" s="670">
        <f>'Cél.por tricoma'!D127</f>
        <v>27</v>
      </c>
      <c r="S63" s="670" t="s">
        <v>262</v>
      </c>
    </row>
    <row r="64" spans="1:19" ht="15.75" customHeight="1">
      <c r="A64" s="670" t="s">
        <v>548</v>
      </c>
      <c r="B64" s="672" t="s">
        <v>552</v>
      </c>
      <c r="C64" s="670">
        <f>'Cél.por tricoma'!E110</f>
        <v>7</v>
      </c>
      <c r="D64" s="670" t="s">
        <v>550</v>
      </c>
      <c r="E64" s="670"/>
      <c r="F64" s="670" t="s">
        <v>548</v>
      </c>
      <c r="G64" s="672" t="s">
        <v>552</v>
      </c>
      <c r="H64" s="670">
        <f>'Cél.por tricoma'!E114</f>
        <v>12</v>
      </c>
      <c r="I64" s="670" t="s">
        <v>190</v>
      </c>
      <c r="J64" s="670"/>
      <c r="K64" s="670" t="s">
        <v>548</v>
      </c>
      <c r="L64" s="670" t="s">
        <v>552</v>
      </c>
      <c r="M64" s="670">
        <f>'Cél.por tricoma'!E126</f>
        <v>86</v>
      </c>
      <c r="N64" s="670" t="s">
        <v>204</v>
      </c>
      <c r="O64" s="670"/>
      <c r="P64" s="670" t="s">
        <v>548</v>
      </c>
      <c r="Q64" s="670" t="s">
        <v>552</v>
      </c>
      <c r="R64" s="670">
        <f>'Cél.por tricoma'!E127</f>
        <v>21</v>
      </c>
      <c r="S64" s="670" t="s">
        <v>262</v>
      </c>
    </row>
    <row r="65" spans="1:19" ht="15.75" customHeight="1">
      <c r="A65" s="670" t="s">
        <v>548</v>
      </c>
      <c r="B65" s="672" t="s">
        <v>552</v>
      </c>
      <c r="C65" s="670">
        <f>'Cél.por tricoma'!F110</f>
        <v>18</v>
      </c>
      <c r="D65" s="670" t="s">
        <v>550</v>
      </c>
      <c r="E65" s="670"/>
      <c r="F65" s="670" t="s">
        <v>548</v>
      </c>
      <c r="G65" s="672" t="s">
        <v>552</v>
      </c>
      <c r="H65" s="670">
        <f>'Cél.por tricoma'!F114</f>
        <v>18</v>
      </c>
      <c r="I65" s="670" t="s">
        <v>190</v>
      </c>
      <c r="J65" s="670"/>
      <c r="K65" s="670" t="s">
        <v>548</v>
      </c>
      <c r="L65" s="670" t="s">
        <v>552</v>
      </c>
      <c r="M65" s="670">
        <f>'Cél.por tricoma'!F126</f>
        <v>107</v>
      </c>
      <c r="N65" s="670" t="s">
        <v>204</v>
      </c>
      <c r="O65" s="670"/>
      <c r="P65" s="670" t="s">
        <v>548</v>
      </c>
      <c r="Q65" s="670" t="s">
        <v>552</v>
      </c>
      <c r="R65" s="670">
        <f>'Cél.por tricoma'!F127</f>
        <v>8</v>
      </c>
      <c r="S65" s="670" t="s">
        <v>262</v>
      </c>
    </row>
    <row r="66" spans="1:19" ht="15.75" customHeight="1">
      <c r="A66" s="670" t="s">
        <v>548</v>
      </c>
      <c r="B66" s="672" t="s">
        <v>552</v>
      </c>
      <c r="C66" s="670">
        <f>'Cél.por tricoma'!G110</f>
        <v>11</v>
      </c>
      <c r="D66" s="670" t="s">
        <v>550</v>
      </c>
      <c r="E66" s="670"/>
      <c r="F66" s="670" t="s">
        <v>548</v>
      </c>
      <c r="G66" s="672" t="s">
        <v>552</v>
      </c>
      <c r="H66" s="670">
        <f>'Cél.por tricoma'!G114</f>
        <v>56</v>
      </c>
      <c r="I66" s="670" t="s">
        <v>190</v>
      </c>
      <c r="J66" s="670"/>
      <c r="K66" s="670" t="s">
        <v>548</v>
      </c>
      <c r="L66" s="670" t="s">
        <v>552</v>
      </c>
      <c r="M66" s="670">
        <f>'Cél.por tricoma'!G126</f>
        <v>79</v>
      </c>
      <c r="N66" s="670" t="s">
        <v>204</v>
      </c>
      <c r="O66" s="670"/>
      <c r="P66" s="670" t="s">
        <v>548</v>
      </c>
      <c r="Q66" s="670" t="s">
        <v>552</v>
      </c>
      <c r="R66" s="670">
        <f>'Cél.por tricoma'!G127</f>
        <v>14</v>
      </c>
      <c r="S66" s="670" t="s">
        <v>262</v>
      </c>
    </row>
    <row r="67" spans="1:19" ht="15.75" customHeight="1">
      <c r="A67" s="670" t="s">
        <v>548</v>
      </c>
      <c r="B67" s="672" t="s">
        <v>552</v>
      </c>
      <c r="C67" s="670">
        <f>'Cél.por tricoma'!H110</f>
        <v>12</v>
      </c>
      <c r="D67" s="670" t="s">
        <v>550</v>
      </c>
      <c r="E67" s="670"/>
      <c r="F67" s="670" t="s">
        <v>548</v>
      </c>
      <c r="G67" s="672" t="s">
        <v>552</v>
      </c>
      <c r="H67" s="670">
        <f>'Cél.por tricoma'!H114</f>
        <v>51</v>
      </c>
      <c r="I67" s="670" t="s">
        <v>190</v>
      </c>
      <c r="J67" s="670"/>
      <c r="K67" s="670" t="s">
        <v>548</v>
      </c>
      <c r="L67" s="670" t="s">
        <v>552</v>
      </c>
      <c r="M67" s="670">
        <f>'Cél.por tricoma'!H126</f>
        <v>124</v>
      </c>
      <c r="N67" s="670" t="s">
        <v>204</v>
      </c>
      <c r="O67" s="670"/>
      <c r="P67" s="670" t="s">
        <v>548</v>
      </c>
      <c r="Q67" s="670" t="s">
        <v>552</v>
      </c>
      <c r="R67" s="670">
        <f>'Cél.por tricoma'!H127</f>
        <v>7</v>
      </c>
      <c r="S67" s="670" t="s">
        <v>262</v>
      </c>
    </row>
    <row r="68" spans="1:19" ht="15.75" customHeight="1">
      <c r="A68" s="670" t="s">
        <v>548</v>
      </c>
      <c r="B68" s="672" t="s">
        <v>552</v>
      </c>
      <c r="C68" s="670">
        <f>'Cél.por tricoma'!I110</f>
        <v>16</v>
      </c>
      <c r="D68" s="670" t="s">
        <v>550</v>
      </c>
      <c r="E68" s="670"/>
      <c r="F68" s="670" t="s">
        <v>548</v>
      </c>
      <c r="G68" s="672" t="s">
        <v>552</v>
      </c>
      <c r="H68" s="670">
        <f>'Cél.por tricoma'!I114</f>
        <v>11</v>
      </c>
      <c r="I68" s="670" t="s">
        <v>190</v>
      </c>
      <c r="J68" s="670"/>
      <c r="K68" s="670" t="s">
        <v>548</v>
      </c>
      <c r="L68" s="670" t="s">
        <v>552</v>
      </c>
      <c r="M68" s="670">
        <f>'Cél.por tricoma'!I126</f>
        <v>62</v>
      </c>
      <c r="N68" s="670" t="s">
        <v>204</v>
      </c>
      <c r="O68" s="670"/>
      <c r="P68" s="670" t="s">
        <v>548</v>
      </c>
      <c r="Q68" s="670" t="s">
        <v>552</v>
      </c>
      <c r="R68" s="670">
        <f>'Cél.por tricoma'!I127</f>
        <v>7</v>
      </c>
      <c r="S68" s="670" t="s">
        <v>262</v>
      </c>
    </row>
    <row r="69" spans="1:19" ht="15.75" customHeight="1">
      <c r="A69" s="670" t="s">
        <v>548</v>
      </c>
      <c r="B69" s="672" t="s">
        <v>552</v>
      </c>
      <c r="C69" s="670">
        <f>'Cél.por tricoma'!J110</f>
        <v>10</v>
      </c>
      <c r="D69" s="670" t="s">
        <v>550</v>
      </c>
      <c r="E69" s="670"/>
      <c r="F69" s="670" t="s">
        <v>548</v>
      </c>
      <c r="G69" s="672" t="s">
        <v>552</v>
      </c>
      <c r="H69" s="670">
        <f>'Cél.por tricoma'!J114</f>
        <v>18</v>
      </c>
      <c r="I69" s="670" t="s">
        <v>190</v>
      </c>
      <c r="J69" s="670"/>
      <c r="K69" s="670" t="s">
        <v>548</v>
      </c>
      <c r="L69" s="670" t="s">
        <v>552</v>
      </c>
      <c r="M69" s="670">
        <f>'Cél.por tricoma'!J126</f>
        <v>85</v>
      </c>
      <c r="N69" s="670" t="s">
        <v>204</v>
      </c>
      <c r="O69" s="670"/>
      <c r="P69" s="670" t="s">
        <v>548</v>
      </c>
      <c r="Q69" s="670" t="s">
        <v>552</v>
      </c>
      <c r="R69" s="670">
        <f>'Cél.por tricoma'!J127</f>
        <v>8</v>
      </c>
      <c r="S69" s="670" t="s">
        <v>262</v>
      </c>
    </row>
    <row r="70" spans="1:19" ht="15.75" customHeight="1">
      <c r="A70" s="670" t="s">
        <v>548</v>
      </c>
      <c r="B70" s="672" t="s">
        <v>552</v>
      </c>
      <c r="C70" s="670">
        <f>'Cél.por tricoma'!K110</f>
        <v>12</v>
      </c>
      <c r="D70" s="670" t="s">
        <v>550</v>
      </c>
      <c r="E70" s="670"/>
      <c r="F70" s="670" t="s">
        <v>548</v>
      </c>
      <c r="G70" s="672" t="s">
        <v>552</v>
      </c>
      <c r="H70" s="670">
        <f>'Cél.por tricoma'!K114</f>
        <v>5</v>
      </c>
      <c r="I70" s="670" t="s">
        <v>190</v>
      </c>
      <c r="J70" s="670"/>
      <c r="K70" s="670" t="s">
        <v>548</v>
      </c>
      <c r="L70" s="670" t="s">
        <v>552</v>
      </c>
      <c r="M70" s="670">
        <f>'Cél.por tricoma'!K126</f>
        <v>52</v>
      </c>
      <c r="N70" s="670" t="s">
        <v>204</v>
      </c>
      <c r="O70" s="670"/>
      <c r="P70" s="670" t="s">
        <v>548</v>
      </c>
      <c r="Q70" s="670" t="s">
        <v>552</v>
      </c>
      <c r="R70" s="670">
        <f>'Cél.por tricoma'!K127</f>
        <v>11</v>
      </c>
      <c r="S70" s="670" t="s">
        <v>262</v>
      </c>
    </row>
    <row r="71" spans="1:19" ht="15.75" customHeight="1">
      <c r="A71" s="670" t="s">
        <v>548</v>
      </c>
      <c r="B71" s="672" t="s">
        <v>552</v>
      </c>
      <c r="C71" s="670">
        <f>'Cél.por tricoma'!L110</f>
        <v>13</v>
      </c>
      <c r="D71" s="670" t="s">
        <v>550</v>
      </c>
      <c r="E71" s="670"/>
      <c r="F71" s="670" t="s">
        <v>548</v>
      </c>
      <c r="G71" s="672" t="s">
        <v>552</v>
      </c>
      <c r="H71" s="670">
        <f>'Cél.por tricoma'!L114</f>
        <v>16</v>
      </c>
      <c r="I71" s="670" t="s">
        <v>190</v>
      </c>
      <c r="J71" s="670"/>
      <c r="K71" s="670" t="s">
        <v>548</v>
      </c>
      <c r="L71" s="670" t="s">
        <v>552</v>
      </c>
      <c r="M71" s="670">
        <f>'Cél.por tricoma'!L126</f>
        <v>95</v>
      </c>
      <c r="N71" s="670" t="s">
        <v>204</v>
      </c>
      <c r="O71" s="670"/>
      <c r="P71" s="670" t="s">
        <v>548</v>
      </c>
      <c r="Q71" s="670" t="s">
        <v>552</v>
      </c>
      <c r="R71" s="670">
        <f>'Cél.por tricoma'!L127</f>
        <v>12</v>
      </c>
      <c r="S71" s="670" t="s">
        <v>262</v>
      </c>
    </row>
    <row r="72" spans="1:19" ht="15.75" customHeight="1">
      <c r="A72" s="670" t="s">
        <v>548</v>
      </c>
      <c r="B72" s="672" t="s">
        <v>552</v>
      </c>
      <c r="C72" s="670">
        <f>'Cél.por tricoma'!M110</f>
        <v>20</v>
      </c>
      <c r="D72" s="670" t="s">
        <v>550</v>
      </c>
      <c r="E72" s="670"/>
      <c r="F72" s="670" t="s">
        <v>548</v>
      </c>
      <c r="G72" s="672" t="s">
        <v>552</v>
      </c>
      <c r="H72" s="670">
        <f>'Cél.por tricoma'!M114</f>
        <v>12</v>
      </c>
      <c r="I72" s="670" t="s">
        <v>190</v>
      </c>
      <c r="J72" s="670"/>
      <c r="K72" s="670" t="s">
        <v>548</v>
      </c>
      <c r="L72" s="670" t="s">
        <v>552</v>
      </c>
      <c r="M72" s="670">
        <f>'Cél.por tricoma'!M126</f>
        <v>51</v>
      </c>
      <c r="N72" s="670" t="s">
        <v>204</v>
      </c>
      <c r="O72" s="670"/>
      <c r="P72" s="670" t="s">
        <v>548</v>
      </c>
      <c r="Q72" s="670" t="s">
        <v>552</v>
      </c>
      <c r="R72" s="670">
        <f>'Cél.por tricoma'!M127</f>
        <v>25</v>
      </c>
      <c r="S72" s="670" t="s">
        <v>262</v>
      </c>
    </row>
    <row r="73" spans="1:19" ht="15.75" customHeight="1">
      <c r="A73" s="670" t="s">
        <v>548</v>
      </c>
      <c r="B73" s="672" t="s">
        <v>552</v>
      </c>
      <c r="C73" s="670">
        <f>'Cél.por tricoma'!N110</f>
        <v>15</v>
      </c>
      <c r="D73" s="670" t="s">
        <v>550</v>
      </c>
      <c r="E73" s="670"/>
      <c r="F73" s="670" t="s">
        <v>548</v>
      </c>
      <c r="G73" s="672" t="s">
        <v>552</v>
      </c>
      <c r="H73" s="670">
        <f>'Cél.por tricoma'!N114</f>
        <v>21</v>
      </c>
      <c r="I73" s="670" t="s">
        <v>190</v>
      </c>
      <c r="J73" s="670"/>
      <c r="K73" s="670" t="s">
        <v>548</v>
      </c>
      <c r="L73" s="670" t="s">
        <v>552</v>
      </c>
      <c r="M73" s="670">
        <f>'Cél.por tricoma'!N126</f>
        <v>56</v>
      </c>
      <c r="N73" s="670" t="s">
        <v>204</v>
      </c>
      <c r="O73" s="670"/>
      <c r="P73" s="670" t="s">
        <v>548</v>
      </c>
      <c r="Q73" s="670" t="s">
        <v>552</v>
      </c>
      <c r="R73" s="670">
        <f>'Cél.por tricoma'!N127</f>
        <v>12</v>
      </c>
      <c r="S73" s="670" t="s">
        <v>262</v>
      </c>
    </row>
    <row r="74" spans="1:19" ht="15.75" customHeight="1">
      <c r="A74" s="670" t="s">
        <v>548</v>
      </c>
      <c r="B74" s="672" t="s">
        <v>552</v>
      </c>
      <c r="C74" s="670">
        <f>'Cél.por tricoma'!O110</f>
        <v>16</v>
      </c>
      <c r="D74" s="670" t="s">
        <v>550</v>
      </c>
      <c r="E74" s="670"/>
      <c r="F74" s="670" t="s">
        <v>548</v>
      </c>
      <c r="G74" s="672" t="s">
        <v>552</v>
      </c>
      <c r="H74" s="670">
        <f>'Cél.por tricoma'!O114</f>
        <v>64</v>
      </c>
      <c r="I74" s="670" t="s">
        <v>190</v>
      </c>
      <c r="J74" s="670"/>
      <c r="K74" s="670" t="s">
        <v>548</v>
      </c>
      <c r="L74" s="670" t="s">
        <v>552</v>
      </c>
      <c r="M74" s="670">
        <f>'Cél.por tricoma'!O126</f>
        <v>101</v>
      </c>
      <c r="N74" s="670" t="s">
        <v>204</v>
      </c>
      <c r="O74" s="670"/>
      <c r="P74" s="670" t="s">
        <v>548</v>
      </c>
      <c r="Q74" s="670" t="s">
        <v>552</v>
      </c>
      <c r="R74" s="670">
        <f>'Cél.por tricoma'!O127</f>
        <v>7</v>
      </c>
      <c r="S74" s="670" t="s">
        <v>262</v>
      </c>
    </row>
    <row r="75" spans="1:19" ht="15.75" customHeight="1">
      <c r="A75" s="670" t="s">
        <v>548</v>
      </c>
      <c r="B75" s="672" t="s">
        <v>552</v>
      </c>
      <c r="C75" s="670">
        <f>'Cél.por tricoma'!P110</f>
        <v>17</v>
      </c>
      <c r="D75" s="670" t="s">
        <v>550</v>
      </c>
      <c r="E75" s="670"/>
      <c r="F75" s="670" t="s">
        <v>548</v>
      </c>
      <c r="G75" s="672" t="s">
        <v>552</v>
      </c>
      <c r="H75" s="670">
        <f>'Cél.por tricoma'!P114</f>
        <v>52</v>
      </c>
      <c r="I75" s="670" t="s">
        <v>190</v>
      </c>
      <c r="J75" s="670"/>
      <c r="K75" s="670" t="s">
        <v>548</v>
      </c>
      <c r="L75" s="670" t="s">
        <v>552</v>
      </c>
      <c r="M75" s="670">
        <f>'Cél.por tricoma'!P126</f>
        <v>74</v>
      </c>
      <c r="N75" s="670" t="s">
        <v>204</v>
      </c>
      <c r="O75" s="670"/>
      <c r="P75" s="670" t="s">
        <v>548</v>
      </c>
      <c r="Q75" s="670" t="s">
        <v>552</v>
      </c>
      <c r="R75" s="670">
        <f>'Cél.por tricoma'!P127</f>
        <v>10</v>
      </c>
      <c r="S75" s="670" t="s">
        <v>262</v>
      </c>
    </row>
    <row r="76" spans="1:19" ht="15.75" customHeight="1">
      <c r="A76" s="670" t="s">
        <v>548</v>
      </c>
      <c r="B76" s="672" t="s">
        <v>552</v>
      </c>
      <c r="C76" s="670">
        <f>'Cél.por tricoma'!Q110</f>
        <v>18</v>
      </c>
      <c r="D76" s="670" t="s">
        <v>550</v>
      </c>
      <c r="E76" s="670"/>
      <c r="F76" s="670" t="s">
        <v>548</v>
      </c>
      <c r="G76" s="672" t="s">
        <v>552</v>
      </c>
      <c r="H76" s="670">
        <f>'Cél.por tricoma'!Q114</f>
        <v>19</v>
      </c>
      <c r="I76" s="670" t="s">
        <v>190</v>
      </c>
      <c r="J76" s="670"/>
      <c r="K76" s="670" t="s">
        <v>548</v>
      </c>
      <c r="L76" s="670" t="s">
        <v>552</v>
      </c>
      <c r="M76" s="670">
        <f>'Cél.por tricoma'!Q126</f>
        <v>103</v>
      </c>
      <c r="N76" s="670" t="s">
        <v>204</v>
      </c>
      <c r="O76" s="670"/>
      <c r="P76" s="670" t="s">
        <v>548</v>
      </c>
      <c r="Q76" s="670" t="s">
        <v>552</v>
      </c>
      <c r="R76" s="670">
        <f>'Cél.por tricoma'!Q127</f>
        <v>7</v>
      </c>
      <c r="S76" s="670" t="s">
        <v>262</v>
      </c>
    </row>
    <row r="77" spans="1:19" ht="15.75" customHeight="1">
      <c r="A77" s="670" t="s">
        <v>548</v>
      </c>
      <c r="B77" s="672" t="s">
        <v>552</v>
      </c>
      <c r="C77" s="670">
        <f>'Cél.por tricoma'!R110</f>
        <v>16</v>
      </c>
      <c r="D77" s="670" t="s">
        <v>550</v>
      </c>
      <c r="E77" s="670"/>
      <c r="F77" s="670" t="s">
        <v>548</v>
      </c>
      <c r="G77" s="672" t="s">
        <v>552</v>
      </c>
      <c r="H77" s="670">
        <f>'Cél.por tricoma'!R114</f>
        <v>33</v>
      </c>
      <c r="I77" s="670" t="s">
        <v>190</v>
      </c>
      <c r="J77" s="670"/>
      <c r="K77" s="670" t="s">
        <v>548</v>
      </c>
      <c r="L77" s="670" t="s">
        <v>552</v>
      </c>
      <c r="M77" s="670">
        <f>'Cél.por tricoma'!R126</f>
        <v>46</v>
      </c>
      <c r="N77" s="670" t="s">
        <v>204</v>
      </c>
      <c r="O77" s="670"/>
      <c r="P77" s="670" t="s">
        <v>548</v>
      </c>
      <c r="Q77" s="670" t="s">
        <v>552</v>
      </c>
      <c r="R77" s="670">
        <f>'Cél.por tricoma'!R127</f>
        <v>15</v>
      </c>
      <c r="S77" s="670" t="s">
        <v>262</v>
      </c>
    </row>
    <row r="78" spans="1:19" ht="15.75" customHeight="1">
      <c r="A78" s="670" t="s">
        <v>548</v>
      </c>
      <c r="B78" s="672" t="s">
        <v>552</v>
      </c>
      <c r="C78" s="670">
        <f>'Cél.por tricoma'!S110</f>
        <v>17</v>
      </c>
      <c r="D78" s="670" t="s">
        <v>550</v>
      </c>
      <c r="E78" s="670"/>
      <c r="F78" s="670" t="s">
        <v>548</v>
      </c>
      <c r="G78" s="672" t="s">
        <v>552</v>
      </c>
      <c r="H78" s="670">
        <f>'Cél.por tricoma'!S114</f>
        <v>47</v>
      </c>
      <c r="I78" s="670" t="s">
        <v>190</v>
      </c>
      <c r="J78" s="670"/>
      <c r="K78" s="670" t="s">
        <v>548</v>
      </c>
      <c r="L78" s="670" t="s">
        <v>552</v>
      </c>
      <c r="M78" s="670">
        <f>'Cél.por tricoma'!S126</f>
        <v>76</v>
      </c>
      <c r="N78" s="670" t="s">
        <v>204</v>
      </c>
      <c r="O78" s="670"/>
      <c r="P78" s="670" t="s">
        <v>548</v>
      </c>
      <c r="Q78" s="670" t="s">
        <v>552</v>
      </c>
      <c r="R78" s="670">
        <f>'Cél.por tricoma'!S127</f>
        <v>10</v>
      </c>
      <c r="S78" s="670" t="s">
        <v>262</v>
      </c>
    </row>
    <row r="79" spans="1:19" ht="15.75" customHeight="1">
      <c r="A79" s="670" t="s">
        <v>548</v>
      </c>
      <c r="B79" s="672" t="s">
        <v>552</v>
      </c>
      <c r="C79" s="670">
        <f>'Cél.por tricoma'!T110</f>
        <v>14</v>
      </c>
      <c r="D79" s="670" t="s">
        <v>550</v>
      </c>
      <c r="E79" s="670"/>
      <c r="F79" s="670" t="s">
        <v>548</v>
      </c>
      <c r="G79" s="672" t="s">
        <v>552</v>
      </c>
      <c r="H79" s="670">
        <f>'Cél.por tricoma'!T114</f>
        <v>25</v>
      </c>
      <c r="I79" s="670" t="s">
        <v>190</v>
      </c>
      <c r="J79" s="670"/>
      <c r="K79" s="670" t="s">
        <v>548</v>
      </c>
      <c r="L79" s="670" t="s">
        <v>552</v>
      </c>
      <c r="M79" s="670">
        <f>'Cél.por tricoma'!T126</f>
        <v>63</v>
      </c>
      <c r="N79" s="670" t="s">
        <v>204</v>
      </c>
      <c r="O79" s="670"/>
      <c r="P79" s="670" t="s">
        <v>548</v>
      </c>
      <c r="Q79" s="670" t="s">
        <v>552</v>
      </c>
      <c r="R79" s="670">
        <f>'Cél.por tricoma'!T127</f>
        <v>9</v>
      </c>
      <c r="S79" s="670" t="s">
        <v>262</v>
      </c>
    </row>
    <row r="80" spans="1:19" ht="15.75" customHeight="1">
      <c r="A80" s="670" t="s">
        <v>548</v>
      </c>
      <c r="B80" s="672" t="s">
        <v>552</v>
      </c>
      <c r="C80" s="670">
        <f>'Cél.por tricoma'!U110</f>
        <v>15</v>
      </c>
      <c r="D80" s="670" t="s">
        <v>550</v>
      </c>
      <c r="E80" s="670"/>
      <c r="F80" s="670" t="s">
        <v>548</v>
      </c>
      <c r="G80" s="672" t="s">
        <v>552</v>
      </c>
      <c r="H80" s="670">
        <f>'Cél.por tricoma'!U114</f>
        <v>41</v>
      </c>
      <c r="I80" s="670" t="s">
        <v>190</v>
      </c>
      <c r="J80" s="670"/>
      <c r="K80" s="670" t="s">
        <v>548</v>
      </c>
      <c r="L80" s="670" t="s">
        <v>552</v>
      </c>
      <c r="M80" s="670">
        <f>'Cél.por tricoma'!U126</f>
        <v>106</v>
      </c>
      <c r="N80" s="670" t="s">
        <v>204</v>
      </c>
      <c r="O80" s="670"/>
      <c r="P80" s="670" t="s">
        <v>548</v>
      </c>
      <c r="Q80" s="670" t="s">
        <v>552</v>
      </c>
      <c r="R80" s="670">
        <f>'Cél.por tricoma'!U127</f>
        <v>8</v>
      </c>
      <c r="S80" s="670" t="s">
        <v>262</v>
      </c>
    </row>
    <row r="81" spans="1:19" ht="15.75" customHeight="1">
      <c r="A81" s="670" t="s">
        <v>548</v>
      </c>
      <c r="B81" s="672" t="s">
        <v>552</v>
      </c>
      <c r="C81" s="670">
        <f>'Cél.por tricoma'!V110</f>
        <v>8</v>
      </c>
      <c r="D81" s="670" t="s">
        <v>550</v>
      </c>
      <c r="E81" s="670"/>
      <c r="F81" s="670" t="s">
        <v>548</v>
      </c>
      <c r="G81" s="672" t="s">
        <v>552</v>
      </c>
      <c r="H81" s="670">
        <f>'Cél.por tricoma'!V114</f>
        <v>37</v>
      </c>
      <c r="I81" s="670" t="s">
        <v>190</v>
      </c>
      <c r="J81" s="670"/>
      <c r="K81" s="670" t="s">
        <v>548</v>
      </c>
      <c r="L81" s="670" t="s">
        <v>552</v>
      </c>
      <c r="M81" s="670">
        <f>'Cél.por tricoma'!V126</f>
        <v>89</v>
      </c>
      <c r="N81" s="670" t="s">
        <v>204</v>
      </c>
      <c r="O81" s="670"/>
      <c r="P81" s="670" t="s">
        <v>548</v>
      </c>
      <c r="Q81" s="670" t="s">
        <v>552</v>
      </c>
      <c r="R81" s="670">
        <f>'Cél.por tricoma'!V127</f>
        <v>16</v>
      </c>
      <c r="S81" s="670" t="s">
        <v>262</v>
      </c>
    </row>
    <row r="82" spans="1:19" ht="15.75" customHeight="1">
      <c r="A82" s="670" t="s">
        <v>548</v>
      </c>
      <c r="B82" s="672" t="s">
        <v>552</v>
      </c>
      <c r="C82" s="670">
        <f>'Cél.por tricoma'!W110</f>
        <v>17</v>
      </c>
      <c r="D82" s="670" t="s">
        <v>550</v>
      </c>
      <c r="E82" s="670"/>
      <c r="F82" s="670" t="s">
        <v>548</v>
      </c>
      <c r="G82" s="672" t="s">
        <v>552</v>
      </c>
      <c r="H82" s="670">
        <f>'Cél.por tricoma'!W114</f>
        <v>95</v>
      </c>
      <c r="I82" s="670" t="s">
        <v>190</v>
      </c>
      <c r="J82" s="670"/>
      <c r="K82" s="670" t="s">
        <v>548</v>
      </c>
      <c r="L82" s="670" t="s">
        <v>552</v>
      </c>
      <c r="M82" s="670">
        <f>'Cél.por tricoma'!W126</f>
        <v>81</v>
      </c>
      <c r="N82" s="670" t="s">
        <v>204</v>
      </c>
      <c r="O82" s="670"/>
      <c r="P82" s="670" t="s">
        <v>548</v>
      </c>
      <c r="Q82" s="670" t="s">
        <v>552</v>
      </c>
      <c r="R82" s="670">
        <f>'Cél.por tricoma'!W127</f>
        <v>10</v>
      </c>
      <c r="S82" s="670" t="s">
        <v>262</v>
      </c>
    </row>
    <row r="83" spans="1:19" ht="15.75" customHeight="1">
      <c r="A83" s="670" t="s">
        <v>548</v>
      </c>
      <c r="B83" s="672" t="s">
        <v>552</v>
      </c>
      <c r="C83" s="670">
        <f>'Cél.por tricoma'!X110</f>
        <v>11</v>
      </c>
      <c r="D83" s="670" t="s">
        <v>550</v>
      </c>
      <c r="E83" s="670"/>
      <c r="F83" s="670" t="s">
        <v>548</v>
      </c>
      <c r="G83" s="672" t="s">
        <v>552</v>
      </c>
      <c r="H83" s="670">
        <f>'Cél.por tricoma'!X114</f>
        <v>5</v>
      </c>
      <c r="I83" s="670" t="s">
        <v>190</v>
      </c>
      <c r="J83" s="670"/>
      <c r="K83" s="670" t="s">
        <v>548</v>
      </c>
      <c r="L83" s="670" t="s">
        <v>552</v>
      </c>
      <c r="M83" s="670">
        <f>'Cél.por tricoma'!X126</f>
        <v>76</v>
      </c>
      <c r="N83" s="670" t="s">
        <v>204</v>
      </c>
      <c r="O83" s="670"/>
      <c r="P83" s="670" t="s">
        <v>548</v>
      </c>
      <c r="Q83" s="670" t="s">
        <v>552</v>
      </c>
      <c r="R83" s="670">
        <f>'Cél.por tricoma'!X127</f>
        <v>20</v>
      </c>
      <c r="S83" s="670" t="s">
        <v>262</v>
      </c>
    </row>
    <row r="84" spans="1:19" ht="15.75" customHeight="1">
      <c r="A84" s="670" t="s">
        <v>548</v>
      </c>
      <c r="B84" s="672" t="s">
        <v>552</v>
      </c>
      <c r="C84" s="670">
        <f>'Cél.por tricoma'!Y110</f>
        <v>7</v>
      </c>
      <c r="D84" s="670" t="s">
        <v>550</v>
      </c>
      <c r="E84" s="670"/>
      <c r="F84" s="670" t="s">
        <v>548</v>
      </c>
      <c r="G84" s="672" t="s">
        <v>552</v>
      </c>
      <c r="H84" s="670">
        <f>'Cél.por tricoma'!Y114</f>
        <v>20</v>
      </c>
      <c r="I84" s="670" t="s">
        <v>190</v>
      </c>
      <c r="J84" s="670"/>
      <c r="K84" s="670" t="s">
        <v>548</v>
      </c>
      <c r="L84" s="670" t="s">
        <v>552</v>
      </c>
      <c r="M84" s="670">
        <f>'Cél.por tricoma'!Y126</f>
        <v>78</v>
      </c>
      <c r="N84" s="670" t="s">
        <v>204</v>
      </c>
      <c r="O84" s="670"/>
      <c r="P84" s="670" t="s">
        <v>548</v>
      </c>
      <c r="Q84" s="670" t="s">
        <v>552</v>
      </c>
      <c r="R84" s="670">
        <f>'Cél.por tricoma'!Y127</f>
        <v>8</v>
      </c>
      <c r="S84" s="670" t="s">
        <v>262</v>
      </c>
    </row>
    <row r="85" spans="1:19" ht="15.75" customHeight="1">
      <c r="A85" s="670" t="s">
        <v>548</v>
      </c>
      <c r="B85" s="672" t="s">
        <v>552</v>
      </c>
      <c r="C85" s="670">
        <f>'Cél.por tricoma'!Z110</f>
        <v>13</v>
      </c>
      <c r="D85" s="670" t="s">
        <v>550</v>
      </c>
      <c r="E85" s="670"/>
      <c r="F85" s="670" t="s">
        <v>548</v>
      </c>
      <c r="G85" s="672" t="s">
        <v>552</v>
      </c>
      <c r="H85" s="670">
        <f>'Cél.por tricoma'!Z114</f>
        <v>60</v>
      </c>
      <c r="I85" s="670" t="s">
        <v>190</v>
      </c>
      <c r="J85" s="670"/>
      <c r="K85" s="670" t="s">
        <v>548</v>
      </c>
      <c r="L85" s="670" t="s">
        <v>552</v>
      </c>
      <c r="M85" s="670">
        <f>'Cél.por tricoma'!Z126</f>
        <v>122</v>
      </c>
      <c r="N85" s="670" t="s">
        <v>204</v>
      </c>
      <c r="O85" s="670"/>
      <c r="P85" s="670" t="s">
        <v>548</v>
      </c>
      <c r="Q85" s="670" t="s">
        <v>552</v>
      </c>
      <c r="R85" s="670">
        <f>'Cél.por tricoma'!Z127</f>
        <v>4</v>
      </c>
      <c r="S85" s="670" t="s">
        <v>262</v>
      </c>
    </row>
    <row r="86" spans="1:19" ht="15.75" customHeight="1">
      <c r="A86" s="670" t="s">
        <v>548</v>
      </c>
      <c r="B86" s="672" t="s">
        <v>552</v>
      </c>
      <c r="C86" s="670">
        <f>'Cél.por tricoma'!AA110</f>
        <v>13</v>
      </c>
      <c r="D86" s="670" t="s">
        <v>550</v>
      </c>
      <c r="E86" s="670"/>
      <c r="F86" s="670" t="s">
        <v>548</v>
      </c>
      <c r="G86" s="672" t="s">
        <v>552</v>
      </c>
      <c r="H86" s="670">
        <f>'Cél.por tricoma'!AA114</f>
        <v>24</v>
      </c>
      <c r="I86" s="670" t="s">
        <v>190</v>
      </c>
      <c r="J86" s="670"/>
      <c r="K86" s="670" t="s">
        <v>548</v>
      </c>
      <c r="L86" s="670" t="s">
        <v>552</v>
      </c>
      <c r="M86" s="670">
        <f>'Cél.por tricoma'!AA126</f>
        <v>82</v>
      </c>
      <c r="N86" s="670" t="s">
        <v>204</v>
      </c>
      <c r="O86" s="670"/>
      <c r="P86" s="670" t="s">
        <v>548</v>
      </c>
      <c r="Q86" s="670" t="s">
        <v>552</v>
      </c>
      <c r="R86" s="670">
        <f>'Cél.por tricoma'!AA127</f>
        <v>6</v>
      </c>
      <c r="S86" s="670" t="s">
        <v>262</v>
      </c>
    </row>
    <row r="87" spans="1:19" ht="15.75" customHeight="1">
      <c r="A87" s="670" t="s">
        <v>548</v>
      </c>
      <c r="B87" s="672" t="s">
        <v>552</v>
      </c>
      <c r="C87" s="670">
        <f>'Cél.por tricoma'!AB110</f>
        <v>15</v>
      </c>
      <c r="D87" s="670" t="s">
        <v>550</v>
      </c>
      <c r="E87" s="670"/>
      <c r="F87" s="670" t="s">
        <v>548</v>
      </c>
      <c r="G87" s="672" t="s">
        <v>552</v>
      </c>
      <c r="H87" s="670">
        <f>'Cél.por tricoma'!AB114</f>
        <v>24</v>
      </c>
      <c r="I87" s="670" t="s">
        <v>190</v>
      </c>
      <c r="J87" s="670"/>
      <c r="K87" s="670" t="s">
        <v>548</v>
      </c>
      <c r="L87" s="670" t="s">
        <v>552</v>
      </c>
      <c r="M87" s="670">
        <f>'Cél.por tricoma'!AB126</f>
        <v>59</v>
      </c>
      <c r="N87" s="670" t="s">
        <v>204</v>
      </c>
      <c r="O87" s="670"/>
      <c r="P87" s="670" t="s">
        <v>548</v>
      </c>
      <c r="Q87" s="670" t="s">
        <v>552</v>
      </c>
      <c r="R87" s="670">
        <f>'Cél.por tricoma'!AB127</f>
        <v>10</v>
      </c>
      <c r="S87" s="670" t="s">
        <v>262</v>
      </c>
    </row>
    <row r="88" spans="1:19" ht="15.75" customHeight="1">
      <c r="A88" s="670" t="s">
        <v>548</v>
      </c>
      <c r="B88" s="672" t="s">
        <v>552</v>
      </c>
      <c r="C88" s="670">
        <f>'Cél.por tricoma'!AC110</f>
        <v>15</v>
      </c>
      <c r="D88" s="670" t="s">
        <v>550</v>
      </c>
      <c r="E88" s="670"/>
      <c r="F88" s="670" t="s">
        <v>548</v>
      </c>
      <c r="G88" s="672" t="s">
        <v>552</v>
      </c>
      <c r="H88" s="670">
        <f>'Cél.por tricoma'!AC114</f>
        <v>18</v>
      </c>
      <c r="I88" s="670" t="s">
        <v>190</v>
      </c>
      <c r="J88" s="670"/>
      <c r="K88" s="670" t="s">
        <v>548</v>
      </c>
      <c r="L88" s="670" t="s">
        <v>552</v>
      </c>
      <c r="M88" s="670">
        <f>'Cél.por tricoma'!AC126</f>
        <v>98</v>
      </c>
      <c r="N88" s="670" t="s">
        <v>204</v>
      </c>
      <c r="O88" s="670"/>
      <c r="P88" s="670" t="s">
        <v>548</v>
      </c>
      <c r="Q88" s="670" t="s">
        <v>552</v>
      </c>
      <c r="R88" s="670">
        <f>'Cél.por tricoma'!AC127</f>
        <v>4</v>
      </c>
      <c r="S88" s="670" t="s">
        <v>262</v>
      </c>
    </row>
    <row r="89" spans="1:19" ht="15.75" customHeight="1">
      <c r="A89" s="670" t="s">
        <v>548</v>
      </c>
      <c r="B89" s="672" t="s">
        <v>552</v>
      </c>
      <c r="C89" s="670">
        <f>'Cél.por tricoma'!AD110</f>
        <v>13</v>
      </c>
      <c r="D89" s="670" t="s">
        <v>550</v>
      </c>
      <c r="E89" s="670"/>
      <c r="F89" s="670" t="s">
        <v>548</v>
      </c>
      <c r="G89" s="672" t="s">
        <v>552</v>
      </c>
      <c r="H89" s="670">
        <f>'Cél.por tricoma'!AD114</f>
        <v>39</v>
      </c>
      <c r="I89" s="670" t="s">
        <v>190</v>
      </c>
      <c r="J89" s="670"/>
      <c r="K89" s="670" t="s">
        <v>548</v>
      </c>
      <c r="L89" s="670" t="s">
        <v>552</v>
      </c>
      <c r="M89" s="670">
        <f>'Cél.por tricoma'!AD126</f>
        <v>63</v>
      </c>
      <c r="N89" s="670" t="s">
        <v>204</v>
      </c>
      <c r="O89" s="670"/>
      <c r="P89" s="670" t="s">
        <v>548</v>
      </c>
      <c r="Q89" s="670" t="s">
        <v>552</v>
      </c>
      <c r="R89" s="670">
        <f>'Cél.por tricoma'!AD127</f>
        <v>13</v>
      </c>
      <c r="S89" s="670" t="s">
        <v>262</v>
      </c>
    </row>
    <row r="90" spans="1:19" ht="15.75" customHeight="1">
      <c r="A90" s="670" t="s">
        <v>548</v>
      </c>
      <c r="B90" s="672" t="s">
        <v>552</v>
      </c>
      <c r="C90" s="670">
        <f>'Cél.por tricoma'!AE110</f>
        <v>10</v>
      </c>
      <c r="D90" s="670" t="s">
        <v>550</v>
      </c>
      <c r="E90" s="670"/>
      <c r="F90" s="670" t="s">
        <v>548</v>
      </c>
      <c r="G90" s="672" t="s">
        <v>552</v>
      </c>
      <c r="H90" s="670">
        <f>'Cél.por tricoma'!AE114</f>
        <v>20</v>
      </c>
      <c r="I90" s="670" t="s">
        <v>190</v>
      </c>
      <c r="J90" s="670"/>
      <c r="K90" s="670" t="s">
        <v>548</v>
      </c>
      <c r="L90" s="670" t="s">
        <v>552</v>
      </c>
      <c r="M90" s="670">
        <f>'Cél.por tricoma'!AE126</f>
        <v>74</v>
      </c>
      <c r="N90" s="670" t="s">
        <v>204</v>
      </c>
      <c r="O90" s="670"/>
      <c r="P90" s="670" t="s">
        <v>548</v>
      </c>
      <c r="Q90" s="670" t="s">
        <v>552</v>
      </c>
      <c r="R90" s="670">
        <f>'Cél.por tricoma'!AE127</f>
        <v>27</v>
      </c>
      <c r="S90" s="670" t="s">
        <v>262</v>
      </c>
    </row>
    <row r="91" spans="1:19" ht="15.75" customHeight="1">
      <c r="A91" s="670" t="s">
        <v>548</v>
      </c>
      <c r="B91" s="672" t="s">
        <v>552</v>
      </c>
      <c r="C91" s="670">
        <f>'Cél.por tricoma'!AF110</f>
        <v>20</v>
      </c>
      <c r="D91" s="670" t="s">
        <v>550</v>
      </c>
      <c r="E91" s="670"/>
      <c r="F91" s="670" t="s">
        <v>548</v>
      </c>
      <c r="G91" s="672" t="s">
        <v>552</v>
      </c>
      <c r="H91" s="670">
        <f>'Cél.por tricoma'!AF114</f>
        <v>23</v>
      </c>
      <c r="I91" s="670" t="s">
        <v>190</v>
      </c>
      <c r="J91" s="670"/>
      <c r="K91" s="670" t="s">
        <v>548</v>
      </c>
      <c r="L91" s="670" t="s">
        <v>552</v>
      </c>
      <c r="M91" s="670">
        <f>'Cél.por tricoma'!AF126</f>
        <v>86</v>
      </c>
      <c r="N91" s="670" t="s">
        <v>204</v>
      </c>
      <c r="O91" s="670"/>
      <c r="P91" s="670" t="s">
        <v>548</v>
      </c>
      <c r="Q91" s="670" t="s">
        <v>552</v>
      </c>
      <c r="R91" s="670">
        <f>'Cél.por tricoma'!AF127</f>
        <v>8</v>
      </c>
      <c r="S91" s="670" t="s">
        <v>262</v>
      </c>
    </row>
    <row r="92" spans="1:19" ht="15.75" customHeight="1">
      <c r="A92" s="670" t="s">
        <v>548</v>
      </c>
      <c r="B92" s="672" t="s">
        <v>272</v>
      </c>
      <c r="C92" s="670">
        <f>'Cél.por tricoma'!C156</f>
        <v>12</v>
      </c>
      <c r="D92" s="670" t="s">
        <v>550</v>
      </c>
      <c r="E92" s="670"/>
      <c r="F92" s="670" t="s">
        <v>548</v>
      </c>
      <c r="G92" s="672" t="s">
        <v>272</v>
      </c>
      <c r="H92" s="670">
        <f>'Cél.por tricoma'!C160</f>
        <v>37</v>
      </c>
      <c r="I92" s="670" t="s">
        <v>190</v>
      </c>
      <c r="J92" s="670"/>
      <c r="K92" s="670" t="s">
        <v>548</v>
      </c>
      <c r="L92" s="672" t="s">
        <v>272</v>
      </c>
      <c r="M92" s="670">
        <f>'Cél.por tricoma'!C172</f>
        <v>38</v>
      </c>
      <c r="N92" s="670" t="s">
        <v>204</v>
      </c>
      <c r="O92" s="670"/>
      <c r="P92" s="670" t="s">
        <v>548</v>
      </c>
      <c r="Q92" s="672" t="s">
        <v>272</v>
      </c>
      <c r="R92" s="670">
        <f>'Cél.por tricoma'!C173</f>
        <v>8</v>
      </c>
      <c r="S92" s="670" t="s">
        <v>262</v>
      </c>
    </row>
    <row r="93" spans="1:19" ht="15.75" customHeight="1">
      <c r="A93" s="670" t="s">
        <v>548</v>
      </c>
      <c r="B93" s="672" t="s">
        <v>272</v>
      </c>
      <c r="C93" s="670">
        <f>'Cél.por tricoma'!D156</f>
        <v>20</v>
      </c>
      <c r="D93" s="670" t="s">
        <v>550</v>
      </c>
      <c r="E93" s="670"/>
      <c r="F93" s="670" t="s">
        <v>548</v>
      </c>
      <c r="G93" s="672" t="s">
        <v>272</v>
      </c>
      <c r="H93" s="670">
        <f>'Cél.por tricoma'!D160</f>
        <v>31</v>
      </c>
      <c r="I93" s="670" t="s">
        <v>190</v>
      </c>
      <c r="J93" s="670"/>
      <c r="K93" s="670" t="s">
        <v>548</v>
      </c>
      <c r="L93" s="672" t="s">
        <v>272</v>
      </c>
      <c r="M93" s="670">
        <f>'Cél.por tricoma'!D172</f>
        <v>36</v>
      </c>
      <c r="N93" s="670" t="s">
        <v>204</v>
      </c>
      <c r="O93" s="670"/>
      <c r="P93" s="670" t="s">
        <v>548</v>
      </c>
      <c r="Q93" s="672" t="s">
        <v>272</v>
      </c>
      <c r="R93" s="670">
        <f>'Cél.por tricoma'!D173</f>
        <v>4</v>
      </c>
      <c r="S93" s="670" t="s">
        <v>262</v>
      </c>
    </row>
    <row r="94" spans="1:19" ht="15.75" customHeight="1">
      <c r="A94" s="670" t="s">
        <v>548</v>
      </c>
      <c r="B94" s="672" t="s">
        <v>272</v>
      </c>
      <c r="C94" s="670">
        <f>'Cél.por tricoma'!E156</f>
        <v>11</v>
      </c>
      <c r="D94" s="670" t="s">
        <v>550</v>
      </c>
      <c r="E94" s="670"/>
      <c r="F94" s="670" t="s">
        <v>548</v>
      </c>
      <c r="G94" s="672" t="s">
        <v>272</v>
      </c>
      <c r="H94" s="670">
        <f>'Cél.por tricoma'!E160</f>
        <v>44</v>
      </c>
      <c r="I94" s="670" t="s">
        <v>190</v>
      </c>
      <c r="J94" s="670"/>
      <c r="K94" s="670" t="s">
        <v>548</v>
      </c>
      <c r="L94" s="672" t="s">
        <v>272</v>
      </c>
      <c r="M94" s="670">
        <f>'Cél.por tricoma'!E172</f>
        <v>56</v>
      </c>
      <c r="N94" s="670" t="s">
        <v>204</v>
      </c>
      <c r="O94" s="670"/>
      <c r="P94" s="670" t="s">
        <v>548</v>
      </c>
      <c r="Q94" s="672" t="s">
        <v>272</v>
      </c>
      <c r="R94" s="670">
        <f>'Cél.por tricoma'!E173</f>
        <v>4</v>
      </c>
      <c r="S94" s="670" t="s">
        <v>262</v>
      </c>
    </row>
    <row r="95" spans="1:19" ht="15.75" customHeight="1">
      <c r="A95" s="670" t="s">
        <v>548</v>
      </c>
      <c r="B95" s="672" t="s">
        <v>272</v>
      </c>
      <c r="C95" s="670">
        <f>'Cél.por tricoma'!F156</f>
        <v>14</v>
      </c>
      <c r="D95" s="670" t="s">
        <v>550</v>
      </c>
      <c r="E95" s="670"/>
      <c r="F95" s="670" t="s">
        <v>548</v>
      </c>
      <c r="G95" s="672" t="s">
        <v>272</v>
      </c>
      <c r="H95" s="670">
        <f>'Cél.por tricoma'!F160</f>
        <v>50</v>
      </c>
      <c r="I95" s="670" t="s">
        <v>190</v>
      </c>
      <c r="J95" s="670"/>
      <c r="K95" s="670" t="s">
        <v>548</v>
      </c>
      <c r="L95" s="672" t="s">
        <v>272</v>
      </c>
      <c r="M95" s="670">
        <f>'Cél.por tricoma'!F172</f>
        <v>105</v>
      </c>
      <c r="N95" s="670" t="s">
        <v>204</v>
      </c>
      <c r="O95" s="670"/>
      <c r="P95" s="670" t="s">
        <v>548</v>
      </c>
      <c r="Q95" s="672" t="s">
        <v>272</v>
      </c>
      <c r="R95" s="670">
        <f>'Cél.por tricoma'!F173</f>
        <v>12</v>
      </c>
      <c r="S95" s="670" t="s">
        <v>262</v>
      </c>
    </row>
    <row r="96" spans="1:19" ht="15.75" customHeight="1">
      <c r="A96" s="670" t="s">
        <v>548</v>
      </c>
      <c r="B96" s="672" t="s">
        <v>272</v>
      </c>
      <c r="C96" s="670">
        <f>'Cél.por tricoma'!G156</f>
        <v>12</v>
      </c>
      <c r="D96" s="670" t="s">
        <v>550</v>
      </c>
      <c r="E96" s="670"/>
      <c r="F96" s="670" t="s">
        <v>548</v>
      </c>
      <c r="G96" s="672" t="s">
        <v>272</v>
      </c>
      <c r="H96" s="670">
        <f>'Cél.por tricoma'!G160</f>
        <v>42</v>
      </c>
      <c r="I96" s="670" t="s">
        <v>190</v>
      </c>
      <c r="J96" s="670"/>
      <c r="K96" s="670" t="s">
        <v>548</v>
      </c>
      <c r="L96" s="672" t="s">
        <v>272</v>
      </c>
      <c r="M96" s="670">
        <f>'Cél.por tricoma'!G172</f>
        <v>29</v>
      </c>
      <c r="N96" s="670" t="s">
        <v>204</v>
      </c>
      <c r="O96" s="670"/>
      <c r="P96" s="670" t="s">
        <v>548</v>
      </c>
      <c r="Q96" s="672" t="s">
        <v>272</v>
      </c>
      <c r="R96" s="670">
        <f>'Cél.por tricoma'!G173</f>
        <v>4</v>
      </c>
      <c r="S96" s="670" t="s">
        <v>262</v>
      </c>
    </row>
    <row r="97" spans="1:19" ht="15.75" customHeight="1">
      <c r="A97" s="670" t="s">
        <v>548</v>
      </c>
      <c r="B97" s="672" t="s">
        <v>272</v>
      </c>
      <c r="C97" s="670">
        <f>'Cél.por tricoma'!H156</f>
        <v>14</v>
      </c>
      <c r="D97" s="670" t="s">
        <v>550</v>
      </c>
      <c r="E97" s="670"/>
      <c r="F97" s="670" t="s">
        <v>548</v>
      </c>
      <c r="G97" s="672" t="s">
        <v>272</v>
      </c>
      <c r="H97" s="670">
        <f>'Cél.por tricoma'!H160</f>
        <v>15</v>
      </c>
      <c r="I97" s="670" t="s">
        <v>190</v>
      </c>
      <c r="J97" s="670"/>
      <c r="K97" s="670" t="s">
        <v>548</v>
      </c>
      <c r="L97" s="672" t="s">
        <v>272</v>
      </c>
      <c r="M97" s="670">
        <f>'Cél.por tricoma'!H172</f>
        <v>16</v>
      </c>
      <c r="N97" s="670" t="s">
        <v>204</v>
      </c>
      <c r="O97" s="670"/>
      <c r="P97" s="670" t="s">
        <v>548</v>
      </c>
      <c r="Q97" s="672" t="s">
        <v>272</v>
      </c>
      <c r="R97" s="670">
        <f>'Cél.por tricoma'!H173</f>
        <v>8</v>
      </c>
      <c r="S97" s="670" t="s">
        <v>262</v>
      </c>
    </row>
    <row r="98" spans="1:19" ht="15.75" customHeight="1">
      <c r="A98" s="670" t="s">
        <v>548</v>
      </c>
      <c r="B98" s="672" t="s">
        <v>272</v>
      </c>
      <c r="C98" s="670">
        <f>'Cél.por tricoma'!I156</f>
        <v>13</v>
      </c>
      <c r="D98" s="670" t="s">
        <v>550</v>
      </c>
      <c r="E98" s="670"/>
      <c r="F98" s="670" t="s">
        <v>548</v>
      </c>
      <c r="G98" s="672" t="s">
        <v>272</v>
      </c>
      <c r="H98" s="670">
        <f>'Cél.por tricoma'!I160</f>
        <v>26</v>
      </c>
      <c r="I98" s="670" t="s">
        <v>190</v>
      </c>
      <c r="J98" s="670"/>
      <c r="K98" s="670" t="s">
        <v>548</v>
      </c>
      <c r="L98" s="672" t="s">
        <v>272</v>
      </c>
      <c r="M98" s="670">
        <f>'Cél.por tricoma'!I172</f>
        <v>76</v>
      </c>
      <c r="N98" s="670" t="s">
        <v>204</v>
      </c>
      <c r="O98" s="670"/>
      <c r="P98" s="670" t="s">
        <v>548</v>
      </c>
      <c r="Q98" s="672" t="s">
        <v>272</v>
      </c>
      <c r="R98" s="670">
        <f>'Cél.por tricoma'!I173</f>
        <v>6</v>
      </c>
      <c r="S98" s="670" t="s">
        <v>262</v>
      </c>
    </row>
    <row r="99" spans="1:19" ht="15.75" customHeight="1">
      <c r="A99" s="670" t="s">
        <v>548</v>
      </c>
      <c r="B99" s="672" t="s">
        <v>272</v>
      </c>
      <c r="C99" s="670">
        <f>'Cél.por tricoma'!J156</f>
        <v>15</v>
      </c>
      <c r="D99" s="670" t="s">
        <v>550</v>
      </c>
      <c r="E99" s="670"/>
      <c r="F99" s="670" t="s">
        <v>548</v>
      </c>
      <c r="G99" s="672" t="s">
        <v>272</v>
      </c>
      <c r="H99" s="670">
        <f>'Cél.por tricoma'!J160</f>
        <v>22</v>
      </c>
      <c r="I99" s="670" t="s">
        <v>190</v>
      </c>
      <c r="J99" s="670"/>
      <c r="K99" s="670" t="s">
        <v>548</v>
      </c>
      <c r="L99" s="672" t="s">
        <v>272</v>
      </c>
      <c r="M99" s="670">
        <f>'Cél.por tricoma'!J172</f>
        <v>52</v>
      </c>
      <c r="N99" s="670" t="s">
        <v>204</v>
      </c>
      <c r="O99" s="670"/>
      <c r="P99" s="670" t="s">
        <v>548</v>
      </c>
      <c r="Q99" s="672" t="s">
        <v>272</v>
      </c>
      <c r="R99" s="670">
        <f>'Cél.por tricoma'!J173</f>
        <v>5</v>
      </c>
      <c r="S99" s="670" t="s">
        <v>262</v>
      </c>
    </row>
    <row r="100" spans="1:19" ht="15.75" customHeight="1">
      <c r="A100" s="670" t="s">
        <v>548</v>
      </c>
      <c r="B100" s="672" t="s">
        <v>272</v>
      </c>
      <c r="C100" s="670">
        <f>'Cél.por tricoma'!K156</f>
        <v>15</v>
      </c>
      <c r="D100" s="670" t="s">
        <v>550</v>
      </c>
      <c r="E100" s="670"/>
      <c r="F100" s="670" t="s">
        <v>548</v>
      </c>
      <c r="G100" s="672" t="s">
        <v>272</v>
      </c>
      <c r="H100" s="670">
        <f>'Cél.por tricoma'!K160</f>
        <v>44</v>
      </c>
      <c r="I100" s="670" t="s">
        <v>190</v>
      </c>
      <c r="J100" s="670"/>
      <c r="K100" s="670" t="s">
        <v>548</v>
      </c>
      <c r="L100" s="672" t="s">
        <v>272</v>
      </c>
      <c r="M100" s="670">
        <f>'Cél.por tricoma'!K172</f>
        <v>51</v>
      </c>
      <c r="N100" s="670" t="s">
        <v>204</v>
      </c>
      <c r="O100" s="670"/>
      <c r="P100" s="670" t="s">
        <v>548</v>
      </c>
      <c r="Q100" s="672" t="s">
        <v>272</v>
      </c>
      <c r="R100" s="670">
        <f>'Cél.por tricoma'!K173</f>
        <v>11</v>
      </c>
      <c r="S100" s="670" t="s">
        <v>262</v>
      </c>
    </row>
    <row r="101" spans="1:19" ht="15.75" customHeight="1">
      <c r="A101" s="670" t="s">
        <v>548</v>
      </c>
      <c r="B101" s="672" t="s">
        <v>272</v>
      </c>
      <c r="C101" s="670">
        <f>'Cél.por tricoma'!L156</f>
        <v>16</v>
      </c>
      <c r="D101" s="670" t="s">
        <v>550</v>
      </c>
      <c r="E101" s="670"/>
      <c r="F101" s="670" t="s">
        <v>548</v>
      </c>
      <c r="G101" s="672" t="s">
        <v>272</v>
      </c>
      <c r="H101" s="670">
        <f>'Cél.por tricoma'!L160</f>
        <v>5</v>
      </c>
      <c r="I101" s="670" t="s">
        <v>190</v>
      </c>
      <c r="J101" s="670"/>
      <c r="K101" s="670" t="s">
        <v>548</v>
      </c>
      <c r="L101" s="672" t="s">
        <v>272</v>
      </c>
      <c r="M101" s="670">
        <f>'Cél.por tricoma'!L172</f>
        <v>30</v>
      </c>
      <c r="N101" s="670" t="s">
        <v>204</v>
      </c>
      <c r="O101" s="670"/>
      <c r="P101" s="670" t="s">
        <v>548</v>
      </c>
      <c r="Q101" s="672" t="s">
        <v>272</v>
      </c>
      <c r="R101" s="670">
        <f>'Cél.por tricoma'!L173</f>
        <v>15</v>
      </c>
      <c r="S101" s="670" t="s">
        <v>262</v>
      </c>
    </row>
    <row r="102" spans="1:19" ht="15.75" customHeight="1">
      <c r="A102" s="670" t="s">
        <v>548</v>
      </c>
      <c r="B102" s="672" t="s">
        <v>272</v>
      </c>
      <c r="C102" s="670">
        <f>'Cél.por tricoma'!M156</f>
        <v>5</v>
      </c>
      <c r="D102" s="670" t="s">
        <v>550</v>
      </c>
      <c r="E102" s="670"/>
      <c r="F102" s="670" t="s">
        <v>548</v>
      </c>
      <c r="G102" s="672" t="s">
        <v>272</v>
      </c>
      <c r="H102" s="670">
        <f>'Cél.por tricoma'!M160</f>
        <v>7</v>
      </c>
      <c r="I102" s="670" t="s">
        <v>190</v>
      </c>
      <c r="J102" s="670"/>
      <c r="K102" s="670" t="s">
        <v>548</v>
      </c>
      <c r="L102" s="672" t="s">
        <v>272</v>
      </c>
      <c r="M102" s="670">
        <f>'Cél.por tricoma'!M172</f>
        <v>14</v>
      </c>
      <c r="N102" s="670" t="s">
        <v>204</v>
      </c>
      <c r="O102" s="670"/>
      <c r="P102" s="670" t="s">
        <v>548</v>
      </c>
      <c r="Q102" s="672" t="s">
        <v>272</v>
      </c>
      <c r="R102" s="670">
        <f>'Cél.por tricoma'!M173</f>
        <v>17</v>
      </c>
      <c r="S102" s="670" t="s">
        <v>262</v>
      </c>
    </row>
    <row r="103" spans="1:19" ht="15.75" customHeight="1">
      <c r="A103" s="670" t="s">
        <v>548</v>
      </c>
      <c r="B103" s="672" t="s">
        <v>272</v>
      </c>
      <c r="C103" s="670">
        <f>'Cél.por tricoma'!N156</f>
        <v>13</v>
      </c>
      <c r="D103" s="670" t="s">
        <v>550</v>
      </c>
      <c r="E103" s="670"/>
      <c r="F103" s="670" t="s">
        <v>548</v>
      </c>
      <c r="G103" s="672" t="s">
        <v>272</v>
      </c>
      <c r="H103" s="670">
        <f>'Cél.por tricoma'!N160</f>
        <v>11</v>
      </c>
      <c r="I103" s="670" t="s">
        <v>190</v>
      </c>
      <c r="J103" s="670"/>
      <c r="K103" s="670" t="s">
        <v>548</v>
      </c>
      <c r="L103" s="672" t="s">
        <v>272</v>
      </c>
      <c r="M103" s="670">
        <f>'Cél.por tricoma'!N172</f>
        <v>77</v>
      </c>
      <c r="N103" s="670" t="s">
        <v>204</v>
      </c>
      <c r="O103" s="670"/>
      <c r="P103" s="670" t="s">
        <v>548</v>
      </c>
      <c r="Q103" s="672" t="s">
        <v>272</v>
      </c>
      <c r="R103" s="670">
        <f>'Cél.por tricoma'!N173</f>
        <v>7</v>
      </c>
      <c r="S103" s="670" t="s">
        <v>262</v>
      </c>
    </row>
    <row r="104" spans="1:19" ht="15.75" customHeight="1">
      <c r="A104" s="670" t="s">
        <v>548</v>
      </c>
      <c r="B104" s="672" t="s">
        <v>272</v>
      </c>
      <c r="C104" s="670">
        <f>'Cél.por tricoma'!O156</f>
        <v>10</v>
      </c>
      <c r="D104" s="670" t="s">
        <v>550</v>
      </c>
      <c r="E104" s="670"/>
      <c r="F104" s="670" t="s">
        <v>548</v>
      </c>
      <c r="G104" s="672" t="s">
        <v>272</v>
      </c>
      <c r="H104" s="670">
        <f>'Cél.por tricoma'!O160</f>
        <v>27</v>
      </c>
      <c r="I104" s="670" t="s">
        <v>190</v>
      </c>
      <c r="J104" s="670"/>
      <c r="K104" s="670" t="s">
        <v>548</v>
      </c>
      <c r="L104" s="672" t="s">
        <v>272</v>
      </c>
      <c r="M104" s="670">
        <f>'Cél.por tricoma'!O172</f>
        <v>99</v>
      </c>
      <c r="N104" s="670" t="s">
        <v>204</v>
      </c>
      <c r="O104" s="670"/>
      <c r="P104" s="670" t="s">
        <v>548</v>
      </c>
      <c r="Q104" s="672" t="s">
        <v>272</v>
      </c>
      <c r="R104" s="670">
        <f>'Cél.por tricoma'!O173</f>
        <v>5</v>
      </c>
      <c r="S104" s="670" t="s">
        <v>262</v>
      </c>
    </row>
    <row r="105" spans="1:19" ht="15.75" customHeight="1">
      <c r="A105" s="670" t="s">
        <v>548</v>
      </c>
      <c r="B105" s="672" t="s">
        <v>272</v>
      </c>
      <c r="C105" s="670">
        <f>'Cél.por tricoma'!P156</f>
        <v>16</v>
      </c>
      <c r="D105" s="670" t="s">
        <v>550</v>
      </c>
      <c r="E105" s="670"/>
      <c r="F105" s="670" t="s">
        <v>548</v>
      </c>
      <c r="G105" s="672" t="s">
        <v>272</v>
      </c>
      <c r="H105" s="670">
        <f>'Cél.por tricoma'!P160</f>
        <v>40</v>
      </c>
      <c r="I105" s="670" t="s">
        <v>190</v>
      </c>
      <c r="J105" s="670"/>
      <c r="K105" s="670" t="s">
        <v>548</v>
      </c>
      <c r="L105" s="672" t="s">
        <v>272</v>
      </c>
      <c r="M105" s="670">
        <f>'Cél.por tricoma'!P172</f>
        <v>81</v>
      </c>
      <c r="N105" s="670" t="s">
        <v>204</v>
      </c>
      <c r="O105" s="670"/>
      <c r="P105" s="670" t="s">
        <v>548</v>
      </c>
      <c r="Q105" s="672" t="s">
        <v>272</v>
      </c>
      <c r="R105" s="670">
        <f>'Cél.por tricoma'!P173</f>
        <v>10</v>
      </c>
      <c r="S105" s="670" t="s">
        <v>262</v>
      </c>
    </row>
    <row r="106" spans="1:19" ht="15.75" customHeight="1">
      <c r="A106" s="670" t="s">
        <v>548</v>
      </c>
      <c r="B106" s="672" t="s">
        <v>272</v>
      </c>
      <c r="C106" s="670">
        <f>'Cél.por tricoma'!Q156</f>
        <v>14</v>
      </c>
      <c r="D106" s="670" t="s">
        <v>550</v>
      </c>
      <c r="E106" s="670"/>
      <c r="F106" s="670" t="s">
        <v>548</v>
      </c>
      <c r="G106" s="672" t="s">
        <v>272</v>
      </c>
      <c r="H106" s="670">
        <f>'Cél.por tricoma'!Q160</f>
        <v>22</v>
      </c>
      <c r="I106" s="670" t="s">
        <v>190</v>
      </c>
      <c r="J106" s="670"/>
      <c r="K106" s="670" t="s">
        <v>548</v>
      </c>
      <c r="L106" s="672" t="s">
        <v>272</v>
      </c>
      <c r="M106" s="670">
        <f>'Cél.por tricoma'!Q172</f>
        <v>127</v>
      </c>
      <c r="N106" s="670" t="s">
        <v>204</v>
      </c>
      <c r="O106" s="670"/>
      <c r="P106" s="670" t="s">
        <v>548</v>
      </c>
      <c r="Q106" s="672" t="s">
        <v>272</v>
      </c>
      <c r="R106" s="670">
        <f>'Cél.por tricoma'!Q173</f>
        <v>5</v>
      </c>
      <c r="S106" s="670" t="s">
        <v>262</v>
      </c>
    </row>
    <row r="107" spans="1:19" ht="15.75" customHeight="1">
      <c r="A107" s="670" t="s">
        <v>548</v>
      </c>
      <c r="B107" s="672" t="s">
        <v>272</v>
      </c>
      <c r="C107" s="670">
        <f>'Cél.por tricoma'!R156</f>
        <v>27</v>
      </c>
      <c r="D107" s="670" t="s">
        <v>550</v>
      </c>
      <c r="E107" s="670"/>
      <c r="F107" s="670" t="s">
        <v>548</v>
      </c>
      <c r="G107" s="672" t="s">
        <v>272</v>
      </c>
      <c r="H107" s="670">
        <f>'Cél.por tricoma'!R160</f>
        <v>42</v>
      </c>
      <c r="I107" s="670" t="s">
        <v>190</v>
      </c>
      <c r="J107" s="670"/>
      <c r="K107" s="670" t="s">
        <v>548</v>
      </c>
      <c r="L107" s="672" t="s">
        <v>272</v>
      </c>
      <c r="M107" s="670">
        <f>'Cél.por tricoma'!R172</f>
        <v>45</v>
      </c>
      <c r="N107" s="670" t="s">
        <v>204</v>
      </c>
      <c r="O107" s="670"/>
      <c r="P107" s="670" t="s">
        <v>548</v>
      </c>
      <c r="Q107" s="672" t="s">
        <v>272</v>
      </c>
      <c r="R107" s="670">
        <f>'Cél.por tricoma'!R173</f>
        <v>6</v>
      </c>
      <c r="S107" s="670" t="s">
        <v>262</v>
      </c>
    </row>
    <row r="108" spans="1:19" ht="15.75" customHeight="1">
      <c r="A108" s="670" t="s">
        <v>548</v>
      </c>
      <c r="B108" s="672" t="s">
        <v>272</v>
      </c>
      <c r="C108" s="670">
        <f>'Cél.por tricoma'!S156</f>
        <v>8</v>
      </c>
      <c r="D108" s="670" t="s">
        <v>550</v>
      </c>
      <c r="E108" s="670"/>
      <c r="F108" s="670" t="s">
        <v>548</v>
      </c>
      <c r="G108" s="672" t="s">
        <v>272</v>
      </c>
      <c r="H108" s="670">
        <f>'Cél.por tricoma'!S160</f>
        <v>12</v>
      </c>
      <c r="I108" s="670" t="s">
        <v>190</v>
      </c>
      <c r="J108" s="670"/>
      <c r="K108" s="670" t="s">
        <v>548</v>
      </c>
      <c r="L108" s="672" t="s">
        <v>272</v>
      </c>
      <c r="M108" s="670">
        <f>'Cél.por tricoma'!S172</f>
        <v>67</v>
      </c>
      <c r="N108" s="670" t="s">
        <v>204</v>
      </c>
      <c r="O108" s="670"/>
      <c r="P108" s="670" t="s">
        <v>548</v>
      </c>
      <c r="Q108" s="672" t="s">
        <v>272</v>
      </c>
      <c r="R108" s="670">
        <f>'Cél.por tricoma'!S173</f>
        <v>4</v>
      </c>
      <c r="S108" s="670" t="s">
        <v>262</v>
      </c>
    </row>
    <row r="109" spans="1:19" ht="15.75" customHeight="1">
      <c r="A109" s="670" t="s">
        <v>548</v>
      </c>
      <c r="B109" s="672" t="s">
        <v>272</v>
      </c>
      <c r="C109" s="670">
        <f>'Cél.por tricoma'!T156</f>
        <v>14</v>
      </c>
      <c r="D109" s="670" t="s">
        <v>550</v>
      </c>
      <c r="E109" s="670"/>
      <c r="F109" s="670" t="s">
        <v>548</v>
      </c>
      <c r="G109" s="672" t="s">
        <v>272</v>
      </c>
      <c r="H109" s="670">
        <f>'Cél.por tricoma'!T160</f>
        <v>71</v>
      </c>
      <c r="I109" s="670" t="s">
        <v>190</v>
      </c>
      <c r="J109" s="670"/>
      <c r="K109" s="670" t="s">
        <v>548</v>
      </c>
      <c r="L109" s="672" t="s">
        <v>272</v>
      </c>
      <c r="M109" s="670">
        <f>'Cél.por tricoma'!T172</f>
        <v>135</v>
      </c>
      <c r="N109" s="670" t="s">
        <v>204</v>
      </c>
      <c r="O109" s="670"/>
      <c r="P109" s="670" t="s">
        <v>548</v>
      </c>
      <c r="Q109" s="672" t="s">
        <v>272</v>
      </c>
      <c r="R109" s="670">
        <f>'Cél.por tricoma'!T173</f>
        <v>2</v>
      </c>
      <c r="S109" s="670" t="s">
        <v>262</v>
      </c>
    </row>
    <row r="110" spans="1:19" ht="15.75" customHeight="1">
      <c r="A110" s="670" t="s">
        <v>548</v>
      </c>
      <c r="B110" s="672" t="s">
        <v>272</v>
      </c>
      <c r="C110" s="670">
        <f>'Cél.por tricoma'!U156</f>
        <v>19</v>
      </c>
      <c r="D110" s="670" t="s">
        <v>550</v>
      </c>
      <c r="E110" s="670"/>
      <c r="F110" s="670" t="s">
        <v>548</v>
      </c>
      <c r="G110" s="672" t="s">
        <v>272</v>
      </c>
      <c r="H110" s="670">
        <f>'Cél.por tricoma'!U160</f>
        <v>43</v>
      </c>
      <c r="I110" s="670" t="s">
        <v>190</v>
      </c>
      <c r="J110" s="670"/>
      <c r="K110" s="670" t="s">
        <v>548</v>
      </c>
      <c r="L110" s="672" t="s">
        <v>272</v>
      </c>
      <c r="M110" s="670">
        <f>'Cél.por tricoma'!U172</f>
        <v>60</v>
      </c>
      <c r="N110" s="670" t="s">
        <v>204</v>
      </c>
      <c r="O110" s="670"/>
      <c r="P110" s="670" t="s">
        <v>548</v>
      </c>
      <c r="Q110" s="672" t="s">
        <v>272</v>
      </c>
      <c r="R110" s="670">
        <f>'Cél.por tricoma'!U173</f>
        <v>8</v>
      </c>
      <c r="S110" s="670" t="s">
        <v>262</v>
      </c>
    </row>
    <row r="111" spans="1:19" ht="15.75" customHeight="1">
      <c r="A111" s="670" t="s">
        <v>548</v>
      </c>
      <c r="B111" s="672" t="s">
        <v>272</v>
      </c>
      <c r="C111" s="670">
        <f>'Cél.por tricoma'!V156</f>
        <v>13</v>
      </c>
      <c r="D111" s="670" t="s">
        <v>550</v>
      </c>
      <c r="E111" s="670"/>
      <c r="F111" s="670" t="s">
        <v>548</v>
      </c>
      <c r="G111" s="672" t="s">
        <v>272</v>
      </c>
      <c r="H111" s="670">
        <f>'Cél.por tricoma'!V160</f>
        <v>43</v>
      </c>
      <c r="I111" s="670" t="s">
        <v>190</v>
      </c>
      <c r="J111" s="670"/>
      <c r="K111" s="670" t="s">
        <v>548</v>
      </c>
      <c r="L111" s="672" t="s">
        <v>272</v>
      </c>
      <c r="M111" s="670">
        <f>'Cél.por tricoma'!V172</f>
        <v>92</v>
      </c>
      <c r="N111" s="670" t="s">
        <v>204</v>
      </c>
      <c r="O111" s="670"/>
      <c r="P111" s="670" t="s">
        <v>548</v>
      </c>
      <c r="Q111" s="672" t="s">
        <v>272</v>
      </c>
      <c r="R111" s="670">
        <f>'Cél.por tricoma'!V173</f>
        <v>18</v>
      </c>
      <c r="S111" s="670" t="s">
        <v>262</v>
      </c>
    </row>
    <row r="112" spans="1:19" ht="15.75" customHeight="1">
      <c r="A112" s="670" t="s">
        <v>548</v>
      </c>
      <c r="B112" s="672" t="s">
        <v>272</v>
      </c>
      <c r="C112" s="670">
        <f>'Cél.por tricoma'!W156</f>
        <v>20</v>
      </c>
      <c r="D112" s="670" t="s">
        <v>550</v>
      </c>
      <c r="E112" s="670"/>
      <c r="F112" s="670" t="s">
        <v>548</v>
      </c>
      <c r="G112" s="672" t="s">
        <v>272</v>
      </c>
      <c r="H112" s="670">
        <f>'Cél.por tricoma'!W160</f>
        <v>39</v>
      </c>
      <c r="I112" s="670" t="s">
        <v>190</v>
      </c>
      <c r="J112" s="670"/>
      <c r="K112" s="670" t="s">
        <v>548</v>
      </c>
      <c r="L112" s="672" t="s">
        <v>272</v>
      </c>
      <c r="M112" s="670">
        <f>'Cél.por tricoma'!W172</f>
        <v>56</v>
      </c>
      <c r="N112" s="670" t="s">
        <v>204</v>
      </c>
      <c r="O112" s="670"/>
      <c r="P112" s="670" t="s">
        <v>548</v>
      </c>
      <c r="Q112" s="672" t="s">
        <v>272</v>
      </c>
      <c r="R112" s="670">
        <f>'Cél.por tricoma'!W173</f>
        <v>4</v>
      </c>
      <c r="S112" s="670" t="s">
        <v>262</v>
      </c>
    </row>
    <row r="113" spans="1:19" ht="15.75" customHeight="1">
      <c r="A113" s="670" t="s">
        <v>548</v>
      </c>
      <c r="B113" s="672" t="s">
        <v>272</v>
      </c>
      <c r="C113" s="670">
        <f>'Cél.por tricoma'!X156</f>
        <v>12</v>
      </c>
      <c r="D113" s="670" t="s">
        <v>550</v>
      </c>
      <c r="E113" s="670"/>
      <c r="F113" s="670" t="s">
        <v>548</v>
      </c>
      <c r="G113" s="672" t="s">
        <v>272</v>
      </c>
      <c r="H113" s="670">
        <f>'Cél.por tricoma'!X160</f>
        <v>23</v>
      </c>
      <c r="I113" s="670" t="s">
        <v>190</v>
      </c>
      <c r="J113" s="670"/>
      <c r="K113" s="670" t="s">
        <v>548</v>
      </c>
      <c r="L113" s="672" t="s">
        <v>272</v>
      </c>
      <c r="M113" s="670">
        <f>'Cél.por tricoma'!X172</f>
        <v>24</v>
      </c>
      <c r="N113" s="670" t="s">
        <v>204</v>
      </c>
      <c r="O113" s="670"/>
      <c r="P113" s="670" t="s">
        <v>548</v>
      </c>
      <c r="Q113" s="672" t="s">
        <v>272</v>
      </c>
      <c r="R113" s="670">
        <f>'Cél.por tricoma'!X173</f>
        <v>9</v>
      </c>
      <c r="S113" s="670" t="s">
        <v>262</v>
      </c>
    </row>
    <row r="114" spans="1:19" ht="15.75" customHeight="1">
      <c r="A114" s="670" t="s">
        <v>548</v>
      </c>
      <c r="B114" s="672" t="s">
        <v>272</v>
      </c>
      <c r="C114" s="670">
        <f>'Cél.por tricoma'!Y156</f>
        <v>19</v>
      </c>
      <c r="D114" s="670" t="s">
        <v>550</v>
      </c>
      <c r="E114" s="670"/>
      <c r="F114" s="670" t="s">
        <v>548</v>
      </c>
      <c r="G114" s="672" t="s">
        <v>272</v>
      </c>
      <c r="H114" s="670">
        <f>'Cél.por tricoma'!Y160</f>
        <v>10</v>
      </c>
      <c r="I114" s="670" t="s">
        <v>190</v>
      </c>
      <c r="J114" s="670"/>
      <c r="K114" s="670" t="s">
        <v>548</v>
      </c>
      <c r="L114" s="672" t="s">
        <v>272</v>
      </c>
      <c r="M114" s="670">
        <f>'Cél.por tricoma'!Y172</f>
        <v>173</v>
      </c>
      <c r="N114" s="670" t="s">
        <v>204</v>
      </c>
      <c r="O114" s="670"/>
      <c r="P114" s="670" t="s">
        <v>548</v>
      </c>
      <c r="Q114" s="672" t="s">
        <v>272</v>
      </c>
      <c r="R114" s="670">
        <f>'Cél.por tricoma'!Y173</f>
        <v>10</v>
      </c>
      <c r="S114" s="670" t="s">
        <v>262</v>
      </c>
    </row>
    <row r="115" spans="1:19" ht="15.75" customHeight="1">
      <c r="A115" s="670" t="s">
        <v>548</v>
      </c>
      <c r="B115" s="672" t="s">
        <v>272</v>
      </c>
      <c r="C115" s="670">
        <f>'Cél.por tricoma'!Z156</f>
        <v>11</v>
      </c>
      <c r="D115" s="670" t="s">
        <v>550</v>
      </c>
      <c r="E115" s="670"/>
      <c r="F115" s="670" t="s">
        <v>548</v>
      </c>
      <c r="G115" s="672" t="s">
        <v>272</v>
      </c>
      <c r="H115" s="670">
        <f>'Cél.por tricoma'!Z160</f>
        <v>42</v>
      </c>
      <c r="I115" s="670" t="s">
        <v>190</v>
      </c>
      <c r="J115" s="670"/>
      <c r="K115" s="670" t="s">
        <v>548</v>
      </c>
      <c r="L115" s="672" t="s">
        <v>272</v>
      </c>
      <c r="M115" s="670">
        <f>'Cél.por tricoma'!Z172</f>
        <v>77</v>
      </c>
      <c r="N115" s="670" t="s">
        <v>204</v>
      </c>
      <c r="O115" s="670"/>
      <c r="P115" s="670" t="s">
        <v>548</v>
      </c>
      <c r="Q115" s="672" t="s">
        <v>272</v>
      </c>
      <c r="R115" s="670">
        <f>'Cél.por tricoma'!Z173</f>
        <v>6</v>
      </c>
      <c r="S115" s="670" t="s">
        <v>262</v>
      </c>
    </row>
    <row r="116" spans="1:19" ht="15.75" customHeight="1">
      <c r="A116" s="670" t="s">
        <v>548</v>
      </c>
      <c r="B116" s="672" t="s">
        <v>272</v>
      </c>
      <c r="C116" s="670">
        <f>'Cél.por tricoma'!AA156</f>
        <v>8</v>
      </c>
      <c r="D116" s="670" t="s">
        <v>550</v>
      </c>
      <c r="E116" s="670"/>
      <c r="F116" s="670" t="s">
        <v>548</v>
      </c>
      <c r="G116" s="672" t="s">
        <v>272</v>
      </c>
      <c r="H116" s="670">
        <f>'Cél.por tricoma'!AA160</f>
        <v>50</v>
      </c>
      <c r="I116" s="670" t="s">
        <v>190</v>
      </c>
      <c r="J116" s="670"/>
      <c r="K116" s="670" t="s">
        <v>548</v>
      </c>
      <c r="L116" s="672" t="s">
        <v>272</v>
      </c>
      <c r="M116" s="670">
        <f>'Cél.por tricoma'!AA172</f>
        <v>44</v>
      </c>
      <c r="N116" s="670" t="s">
        <v>204</v>
      </c>
      <c r="O116" s="670"/>
      <c r="P116" s="670" t="s">
        <v>548</v>
      </c>
      <c r="Q116" s="672" t="s">
        <v>272</v>
      </c>
      <c r="R116" s="670">
        <f>'Cél.por tricoma'!AA173</f>
        <v>20</v>
      </c>
      <c r="S116" s="670" t="s">
        <v>262</v>
      </c>
    </row>
    <row r="117" spans="1:19" ht="15.75" customHeight="1">
      <c r="A117" s="670" t="s">
        <v>548</v>
      </c>
      <c r="B117" s="672" t="s">
        <v>272</v>
      </c>
      <c r="C117" s="670">
        <f>'Cél.por tricoma'!AB156</f>
        <v>16</v>
      </c>
      <c r="D117" s="670" t="s">
        <v>550</v>
      </c>
      <c r="E117" s="670"/>
      <c r="F117" s="670" t="s">
        <v>548</v>
      </c>
      <c r="G117" s="672" t="s">
        <v>272</v>
      </c>
      <c r="H117" s="670">
        <f>'Cél.por tricoma'!AB160</f>
        <v>37</v>
      </c>
      <c r="I117" s="670" t="s">
        <v>190</v>
      </c>
      <c r="J117" s="670"/>
      <c r="K117" s="670" t="s">
        <v>548</v>
      </c>
      <c r="L117" s="672" t="s">
        <v>272</v>
      </c>
      <c r="M117" s="670">
        <f>'Cél.por tricoma'!AB172</f>
        <v>98</v>
      </c>
      <c r="N117" s="670" t="s">
        <v>204</v>
      </c>
      <c r="O117" s="670"/>
      <c r="P117" s="670" t="s">
        <v>548</v>
      </c>
      <c r="Q117" s="672" t="s">
        <v>272</v>
      </c>
      <c r="R117" s="670">
        <f>'Cél.por tricoma'!AB173</f>
        <v>11</v>
      </c>
      <c r="S117" s="670" t="s">
        <v>262</v>
      </c>
    </row>
    <row r="118" spans="1:19" ht="15.75" customHeight="1">
      <c r="A118" s="670" t="s">
        <v>548</v>
      </c>
      <c r="B118" s="672" t="s">
        <v>272</v>
      </c>
      <c r="C118" s="670">
        <f>'Cél.por tricoma'!AC156</f>
        <v>10</v>
      </c>
      <c r="D118" s="670" t="s">
        <v>550</v>
      </c>
      <c r="E118" s="670"/>
      <c r="F118" s="670" t="s">
        <v>548</v>
      </c>
      <c r="G118" s="672" t="s">
        <v>272</v>
      </c>
      <c r="H118" s="670">
        <f>'Cél.por tricoma'!AC160</f>
        <v>68</v>
      </c>
      <c r="I118" s="670" t="s">
        <v>190</v>
      </c>
      <c r="J118" s="670"/>
      <c r="K118" s="670" t="s">
        <v>548</v>
      </c>
      <c r="L118" s="672" t="s">
        <v>272</v>
      </c>
      <c r="M118" s="670">
        <f>'Cél.por tricoma'!AC172</f>
        <v>13</v>
      </c>
      <c r="N118" s="670" t="s">
        <v>204</v>
      </c>
      <c r="O118" s="670"/>
      <c r="P118" s="670" t="s">
        <v>548</v>
      </c>
      <c r="Q118" s="672" t="s">
        <v>272</v>
      </c>
      <c r="R118" s="670">
        <f>'Cél.por tricoma'!AC173</f>
        <v>10</v>
      </c>
      <c r="S118" s="670" t="s">
        <v>262</v>
      </c>
    </row>
    <row r="119" spans="1:19" ht="15.75" customHeight="1">
      <c r="A119" s="670" t="s">
        <v>548</v>
      </c>
      <c r="B119" s="672" t="s">
        <v>272</v>
      </c>
      <c r="C119" s="670">
        <f>'Cél.por tricoma'!AD156</f>
        <v>14</v>
      </c>
      <c r="D119" s="670" t="s">
        <v>550</v>
      </c>
      <c r="E119" s="670"/>
      <c r="F119" s="670" t="s">
        <v>548</v>
      </c>
      <c r="G119" s="672" t="s">
        <v>272</v>
      </c>
      <c r="H119" s="670">
        <f>'Cél.por tricoma'!AD160</f>
        <v>84</v>
      </c>
      <c r="I119" s="670" t="s">
        <v>190</v>
      </c>
      <c r="J119" s="670"/>
      <c r="K119" s="670" t="s">
        <v>548</v>
      </c>
      <c r="L119" s="672" t="s">
        <v>272</v>
      </c>
      <c r="M119" s="670">
        <f>'Cél.por tricoma'!AD172</f>
        <v>18</v>
      </c>
      <c r="N119" s="670" t="s">
        <v>204</v>
      </c>
      <c r="O119" s="670"/>
      <c r="P119" s="670" t="s">
        <v>548</v>
      </c>
      <c r="Q119" s="672" t="s">
        <v>272</v>
      </c>
      <c r="R119" s="670">
        <f>'Cél.por tricoma'!AD173</f>
        <v>7</v>
      </c>
      <c r="S119" s="670" t="s">
        <v>262</v>
      </c>
    </row>
    <row r="120" spans="1:19" ht="15.75" customHeight="1">
      <c r="A120" s="670" t="s">
        <v>548</v>
      </c>
      <c r="B120" s="672" t="s">
        <v>272</v>
      </c>
      <c r="C120" s="670">
        <f>'Cél.por tricoma'!AE156</f>
        <v>10</v>
      </c>
      <c r="D120" s="670" t="s">
        <v>550</v>
      </c>
      <c r="E120" s="670"/>
      <c r="F120" s="670" t="s">
        <v>548</v>
      </c>
      <c r="G120" s="672" t="s">
        <v>272</v>
      </c>
      <c r="H120" s="670">
        <f>'Cél.por tricoma'!AE160</f>
        <v>97</v>
      </c>
      <c r="I120" s="670" t="s">
        <v>190</v>
      </c>
      <c r="J120" s="670"/>
      <c r="K120" s="670" t="s">
        <v>548</v>
      </c>
      <c r="L120" s="672" t="s">
        <v>272</v>
      </c>
      <c r="M120" s="670">
        <f>'Cél.por tricoma'!AE172</f>
        <v>27</v>
      </c>
      <c r="N120" s="670" t="s">
        <v>204</v>
      </c>
      <c r="O120" s="670"/>
      <c r="P120" s="670" t="s">
        <v>548</v>
      </c>
      <c r="Q120" s="672" t="s">
        <v>272</v>
      </c>
      <c r="R120" s="670">
        <f>'Cél.por tricoma'!AE173</f>
        <v>8</v>
      </c>
      <c r="S120" s="670" t="s">
        <v>262</v>
      </c>
    </row>
    <row r="121" spans="1:19" ht="15.75" customHeight="1">
      <c r="A121" s="670" t="s">
        <v>548</v>
      </c>
      <c r="B121" s="672" t="s">
        <v>272</v>
      </c>
      <c r="C121" s="670">
        <f>'Cél.por tricoma'!AF156</f>
        <v>15</v>
      </c>
      <c r="D121" s="670" t="s">
        <v>550</v>
      </c>
      <c r="E121" s="670"/>
      <c r="F121" s="670" t="s">
        <v>548</v>
      </c>
      <c r="G121" s="672" t="s">
        <v>272</v>
      </c>
      <c r="H121" s="670">
        <f>'Cél.por tricoma'!AF160</f>
        <v>45</v>
      </c>
      <c r="I121" s="670" t="s">
        <v>190</v>
      </c>
      <c r="J121" s="670"/>
      <c r="K121" s="670" t="s">
        <v>548</v>
      </c>
      <c r="L121" s="672" t="s">
        <v>272</v>
      </c>
      <c r="M121" s="670">
        <f>'Cél.por tricoma'!AF172</f>
        <v>68</v>
      </c>
      <c r="N121" s="670" t="s">
        <v>204</v>
      </c>
      <c r="O121" s="670"/>
      <c r="P121" s="670" t="s">
        <v>548</v>
      </c>
      <c r="Q121" s="672" t="s">
        <v>272</v>
      </c>
      <c r="R121" s="670">
        <f>'Cél.por tricoma'!AF173</f>
        <v>5</v>
      </c>
      <c r="S121" s="670" t="s">
        <v>262</v>
      </c>
    </row>
    <row r="122" spans="1:19" ht="15.75" customHeight="1">
      <c r="A122" s="670" t="s">
        <v>548</v>
      </c>
      <c r="B122" s="672" t="s">
        <v>273</v>
      </c>
      <c r="C122" s="670">
        <f>'Cél.por tricoma'!C202</f>
        <v>11</v>
      </c>
      <c r="D122" s="670" t="s">
        <v>550</v>
      </c>
      <c r="E122" s="670"/>
      <c r="F122" s="670" t="s">
        <v>548</v>
      </c>
      <c r="G122" s="672" t="s">
        <v>273</v>
      </c>
      <c r="H122" s="670">
        <f>'Cél.por tricoma'!C206</f>
        <v>30</v>
      </c>
      <c r="I122" s="670" t="s">
        <v>190</v>
      </c>
      <c r="J122" s="670"/>
      <c r="K122" s="670" t="s">
        <v>548</v>
      </c>
      <c r="L122" s="672" t="s">
        <v>273</v>
      </c>
      <c r="M122" s="670">
        <f>'Cél.por tricoma'!C218</f>
        <v>80</v>
      </c>
      <c r="N122" s="670" t="s">
        <v>204</v>
      </c>
      <c r="O122" s="670"/>
      <c r="P122" s="670" t="s">
        <v>548</v>
      </c>
      <c r="Q122" s="672" t="s">
        <v>273</v>
      </c>
      <c r="R122" s="670">
        <f>'Cél.por tricoma'!C219</f>
        <v>8</v>
      </c>
      <c r="S122" s="670" t="s">
        <v>262</v>
      </c>
    </row>
    <row r="123" spans="1:19" ht="15.75" customHeight="1">
      <c r="A123" s="670" t="s">
        <v>548</v>
      </c>
      <c r="B123" s="672" t="s">
        <v>273</v>
      </c>
      <c r="C123" s="670">
        <f>'Cél.por tricoma'!D202</f>
        <v>11</v>
      </c>
      <c r="D123" s="670" t="s">
        <v>550</v>
      </c>
      <c r="E123" s="670"/>
      <c r="F123" s="670" t="s">
        <v>548</v>
      </c>
      <c r="G123" s="672" t="s">
        <v>273</v>
      </c>
      <c r="H123" s="670">
        <f>'Cél.por tricoma'!D206</f>
        <v>32</v>
      </c>
      <c r="I123" s="670" t="s">
        <v>190</v>
      </c>
      <c r="J123" s="670"/>
      <c r="K123" s="670" t="s">
        <v>548</v>
      </c>
      <c r="L123" s="672" t="s">
        <v>273</v>
      </c>
      <c r="M123" s="670">
        <f>'Cél.por tricoma'!D218</f>
        <v>25</v>
      </c>
      <c r="N123" s="670" t="s">
        <v>204</v>
      </c>
      <c r="O123" s="670"/>
      <c r="P123" s="670" t="s">
        <v>548</v>
      </c>
      <c r="Q123" s="672" t="s">
        <v>273</v>
      </c>
      <c r="R123" s="670">
        <f>'Cél.por tricoma'!D219</f>
        <v>35</v>
      </c>
      <c r="S123" s="670" t="s">
        <v>262</v>
      </c>
    </row>
    <row r="124" spans="1:19" ht="15.75" customHeight="1">
      <c r="A124" s="670" t="s">
        <v>548</v>
      </c>
      <c r="B124" s="672" t="s">
        <v>273</v>
      </c>
      <c r="C124" s="670">
        <f>'Cél.por tricoma'!E202</f>
        <v>17</v>
      </c>
      <c r="D124" s="670" t="s">
        <v>550</v>
      </c>
      <c r="E124" s="670"/>
      <c r="F124" s="670" t="s">
        <v>548</v>
      </c>
      <c r="G124" s="672" t="s">
        <v>273</v>
      </c>
      <c r="H124" s="670">
        <f>'Cél.por tricoma'!E206</f>
        <v>22</v>
      </c>
      <c r="I124" s="670" t="s">
        <v>190</v>
      </c>
      <c r="J124" s="670"/>
      <c r="K124" s="670" t="s">
        <v>548</v>
      </c>
      <c r="L124" s="672" t="s">
        <v>273</v>
      </c>
      <c r="M124" s="670">
        <f>'Cél.por tricoma'!E218</f>
        <v>15</v>
      </c>
      <c r="N124" s="670" t="s">
        <v>204</v>
      </c>
      <c r="O124" s="670"/>
      <c r="P124" s="670" t="s">
        <v>548</v>
      </c>
      <c r="Q124" s="672" t="s">
        <v>273</v>
      </c>
      <c r="R124" s="670">
        <f>'Cél.por tricoma'!E219</f>
        <v>23</v>
      </c>
      <c r="S124" s="670" t="s">
        <v>262</v>
      </c>
    </row>
    <row r="125" spans="1:19" ht="15.75" customHeight="1">
      <c r="A125" s="670" t="s">
        <v>548</v>
      </c>
      <c r="B125" s="672" t="s">
        <v>273</v>
      </c>
      <c r="C125" s="670">
        <f>'Cél.por tricoma'!F202</f>
        <v>6</v>
      </c>
      <c r="D125" s="670" t="s">
        <v>550</v>
      </c>
      <c r="E125" s="670"/>
      <c r="F125" s="670" t="s">
        <v>548</v>
      </c>
      <c r="G125" s="672" t="s">
        <v>273</v>
      </c>
      <c r="H125" s="670">
        <f>'Cél.por tricoma'!F206</f>
        <v>20</v>
      </c>
      <c r="I125" s="670" t="s">
        <v>190</v>
      </c>
      <c r="J125" s="670"/>
      <c r="K125" s="670" t="s">
        <v>548</v>
      </c>
      <c r="L125" s="672" t="s">
        <v>273</v>
      </c>
      <c r="M125" s="670">
        <f>'Cél.por tricoma'!F218</f>
        <v>74</v>
      </c>
      <c r="N125" s="670" t="s">
        <v>204</v>
      </c>
      <c r="O125" s="670"/>
      <c r="P125" s="670" t="s">
        <v>548</v>
      </c>
      <c r="Q125" s="672" t="s">
        <v>273</v>
      </c>
      <c r="R125" s="670">
        <f>'Cél.por tricoma'!F219</f>
        <v>11</v>
      </c>
      <c r="S125" s="670" t="s">
        <v>262</v>
      </c>
    </row>
    <row r="126" spans="1:19" ht="15.75" customHeight="1">
      <c r="A126" s="670" t="s">
        <v>548</v>
      </c>
      <c r="B126" s="672" t="s">
        <v>273</v>
      </c>
      <c r="C126" s="670">
        <f>'Cél.por tricoma'!G202</f>
        <v>26</v>
      </c>
      <c r="D126" s="670" t="s">
        <v>550</v>
      </c>
      <c r="E126" s="670"/>
      <c r="F126" s="670" t="s">
        <v>548</v>
      </c>
      <c r="G126" s="672" t="s">
        <v>273</v>
      </c>
      <c r="H126" s="670">
        <f>'Cél.por tricoma'!G206</f>
        <v>98</v>
      </c>
      <c r="I126" s="670" t="s">
        <v>190</v>
      </c>
      <c r="J126" s="670"/>
      <c r="K126" s="670" t="s">
        <v>548</v>
      </c>
      <c r="L126" s="672" t="s">
        <v>273</v>
      </c>
      <c r="M126" s="670">
        <f>'Cél.por tricoma'!G218</f>
        <v>26</v>
      </c>
      <c r="N126" s="670" t="s">
        <v>204</v>
      </c>
      <c r="O126" s="670"/>
      <c r="P126" s="670" t="s">
        <v>548</v>
      </c>
      <c r="Q126" s="672" t="s">
        <v>273</v>
      </c>
      <c r="R126" s="670">
        <f>'Cél.por tricoma'!G219</f>
        <v>19</v>
      </c>
      <c r="S126" s="670" t="s">
        <v>262</v>
      </c>
    </row>
    <row r="127" spans="1:19" ht="15.75" customHeight="1">
      <c r="A127" s="670" t="s">
        <v>548</v>
      </c>
      <c r="B127" s="672" t="s">
        <v>273</v>
      </c>
      <c r="C127" s="670">
        <f>'Cél.por tricoma'!H202</f>
        <v>21</v>
      </c>
      <c r="D127" s="670" t="s">
        <v>550</v>
      </c>
      <c r="E127" s="670"/>
      <c r="F127" s="670" t="s">
        <v>548</v>
      </c>
      <c r="G127" s="672" t="s">
        <v>273</v>
      </c>
      <c r="H127" s="670">
        <f>'Cél.por tricoma'!H206</f>
        <v>19</v>
      </c>
      <c r="I127" s="670" t="s">
        <v>190</v>
      </c>
      <c r="J127" s="670"/>
      <c r="K127" s="670" t="s">
        <v>548</v>
      </c>
      <c r="L127" s="672" t="s">
        <v>273</v>
      </c>
      <c r="M127" s="670">
        <f>'Cél.por tricoma'!H218</f>
        <v>108</v>
      </c>
      <c r="N127" s="670" t="s">
        <v>204</v>
      </c>
      <c r="O127" s="670"/>
      <c r="P127" s="670" t="s">
        <v>548</v>
      </c>
      <c r="Q127" s="672" t="s">
        <v>273</v>
      </c>
      <c r="R127" s="670">
        <f>'Cél.por tricoma'!H219</f>
        <v>7</v>
      </c>
      <c r="S127" s="670" t="s">
        <v>262</v>
      </c>
    </row>
    <row r="128" spans="1:19" ht="15.75" customHeight="1">
      <c r="A128" s="670" t="s">
        <v>548</v>
      </c>
      <c r="B128" s="672" t="s">
        <v>273</v>
      </c>
      <c r="C128" s="670">
        <f>'Cél.por tricoma'!I202</f>
        <v>11</v>
      </c>
      <c r="D128" s="670" t="s">
        <v>550</v>
      </c>
      <c r="E128" s="670"/>
      <c r="F128" s="670" t="s">
        <v>548</v>
      </c>
      <c r="G128" s="672" t="s">
        <v>273</v>
      </c>
      <c r="H128" s="670">
        <f>'Cél.por tricoma'!I206</f>
        <v>39</v>
      </c>
      <c r="I128" s="670" t="s">
        <v>190</v>
      </c>
      <c r="J128" s="670"/>
      <c r="K128" s="670" t="s">
        <v>548</v>
      </c>
      <c r="L128" s="672" t="s">
        <v>273</v>
      </c>
      <c r="M128" s="670">
        <f>'Cél.por tricoma'!I218</f>
        <v>110</v>
      </c>
      <c r="N128" s="670" t="s">
        <v>204</v>
      </c>
      <c r="O128" s="670"/>
      <c r="P128" s="670" t="s">
        <v>548</v>
      </c>
      <c r="Q128" s="672" t="s">
        <v>273</v>
      </c>
      <c r="R128" s="670">
        <f>'Cél.por tricoma'!I219</f>
        <v>10</v>
      </c>
      <c r="S128" s="670" t="s">
        <v>262</v>
      </c>
    </row>
    <row r="129" spans="1:19" ht="15.75" customHeight="1">
      <c r="A129" s="670" t="s">
        <v>548</v>
      </c>
      <c r="B129" s="672" t="s">
        <v>273</v>
      </c>
      <c r="C129" s="670">
        <f>'Cél.por tricoma'!J202</f>
        <v>11</v>
      </c>
      <c r="D129" s="670" t="s">
        <v>550</v>
      </c>
      <c r="E129" s="670"/>
      <c r="F129" s="670" t="s">
        <v>548</v>
      </c>
      <c r="G129" s="672" t="s">
        <v>273</v>
      </c>
      <c r="H129" s="670">
        <f>'Cél.por tricoma'!J206</f>
        <v>32</v>
      </c>
      <c r="I129" s="670" t="s">
        <v>190</v>
      </c>
      <c r="J129" s="670"/>
      <c r="K129" s="670" t="s">
        <v>548</v>
      </c>
      <c r="L129" s="672" t="s">
        <v>273</v>
      </c>
      <c r="M129" s="670">
        <f>'Cél.por tricoma'!J218</f>
        <v>76</v>
      </c>
      <c r="N129" s="670" t="s">
        <v>204</v>
      </c>
      <c r="O129" s="670"/>
      <c r="P129" s="670" t="s">
        <v>548</v>
      </c>
      <c r="Q129" s="672" t="s">
        <v>273</v>
      </c>
      <c r="R129" s="670">
        <f>'Cél.por tricoma'!J219</f>
        <v>6</v>
      </c>
      <c r="S129" s="670" t="s">
        <v>262</v>
      </c>
    </row>
    <row r="130" spans="1:19" ht="15.75" customHeight="1">
      <c r="A130" s="670" t="s">
        <v>548</v>
      </c>
      <c r="B130" s="672" t="s">
        <v>273</v>
      </c>
      <c r="C130" s="670">
        <f>'Cél.por tricoma'!K202</f>
        <v>11</v>
      </c>
      <c r="D130" s="670" t="s">
        <v>550</v>
      </c>
      <c r="E130" s="670"/>
      <c r="F130" s="670" t="s">
        <v>548</v>
      </c>
      <c r="G130" s="672" t="s">
        <v>273</v>
      </c>
      <c r="H130" s="670">
        <f>'Cél.por tricoma'!K206</f>
        <v>39</v>
      </c>
      <c r="I130" s="670" t="s">
        <v>190</v>
      </c>
      <c r="J130" s="670"/>
      <c r="K130" s="670" t="s">
        <v>548</v>
      </c>
      <c r="L130" s="672" t="s">
        <v>273</v>
      </c>
      <c r="M130" s="670">
        <f>'Cél.por tricoma'!K218</f>
        <v>16</v>
      </c>
      <c r="N130" s="670" t="s">
        <v>204</v>
      </c>
      <c r="O130" s="670"/>
      <c r="P130" s="670" t="s">
        <v>548</v>
      </c>
      <c r="Q130" s="672" t="s">
        <v>273</v>
      </c>
      <c r="R130" s="670">
        <f>'Cél.por tricoma'!K219</f>
        <v>16</v>
      </c>
      <c r="S130" s="670" t="s">
        <v>262</v>
      </c>
    </row>
    <row r="131" spans="1:19" ht="15.75" customHeight="1">
      <c r="A131" s="670" t="s">
        <v>548</v>
      </c>
      <c r="B131" s="672" t="s">
        <v>273</v>
      </c>
      <c r="C131" s="670">
        <f>'Cél.por tricoma'!L202</f>
        <v>18</v>
      </c>
      <c r="D131" s="670" t="s">
        <v>550</v>
      </c>
      <c r="E131" s="670"/>
      <c r="F131" s="670" t="s">
        <v>548</v>
      </c>
      <c r="G131" s="672" t="s">
        <v>273</v>
      </c>
      <c r="H131" s="670">
        <f>'Cél.por tricoma'!L206</f>
        <v>45</v>
      </c>
      <c r="I131" s="670" t="s">
        <v>190</v>
      </c>
      <c r="J131" s="670"/>
      <c r="K131" s="670" t="s">
        <v>548</v>
      </c>
      <c r="L131" s="672" t="s">
        <v>273</v>
      </c>
      <c r="M131" s="670">
        <f>'Cél.por tricoma'!L218</f>
        <v>52</v>
      </c>
      <c r="N131" s="670" t="s">
        <v>204</v>
      </c>
      <c r="O131" s="670"/>
      <c r="P131" s="670" t="s">
        <v>548</v>
      </c>
      <c r="Q131" s="672" t="s">
        <v>273</v>
      </c>
      <c r="R131" s="670">
        <f>'Cél.por tricoma'!L219</f>
        <v>10</v>
      </c>
      <c r="S131" s="670" t="s">
        <v>262</v>
      </c>
    </row>
    <row r="132" spans="1:19" ht="15.75" customHeight="1">
      <c r="A132" s="670" t="s">
        <v>548</v>
      </c>
      <c r="B132" s="672" t="s">
        <v>273</v>
      </c>
      <c r="C132" s="670">
        <f>'Cél.por tricoma'!M202</f>
        <v>25</v>
      </c>
      <c r="D132" s="670" t="s">
        <v>550</v>
      </c>
      <c r="E132" s="670"/>
      <c r="F132" s="670" t="s">
        <v>548</v>
      </c>
      <c r="G132" s="672" t="s">
        <v>273</v>
      </c>
      <c r="H132" s="670">
        <f>'Cél.por tricoma'!M206</f>
        <v>19</v>
      </c>
      <c r="I132" s="670" t="s">
        <v>190</v>
      </c>
      <c r="J132" s="670"/>
      <c r="K132" s="670" t="s">
        <v>548</v>
      </c>
      <c r="L132" s="672" t="s">
        <v>273</v>
      </c>
      <c r="M132" s="670">
        <f>'Cél.por tricoma'!M218</f>
        <v>15</v>
      </c>
      <c r="N132" s="670" t="s">
        <v>204</v>
      </c>
      <c r="O132" s="670"/>
      <c r="P132" s="670" t="s">
        <v>548</v>
      </c>
      <c r="Q132" s="672" t="s">
        <v>273</v>
      </c>
      <c r="R132" s="670">
        <f>'Cél.por tricoma'!M219</f>
        <v>10</v>
      </c>
      <c r="S132" s="670" t="s">
        <v>262</v>
      </c>
    </row>
    <row r="133" spans="1:19" ht="15.75" customHeight="1">
      <c r="A133" s="670" t="s">
        <v>548</v>
      </c>
      <c r="B133" s="672" t="s">
        <v>273</v>
      </c>
      <c r="C133" s="670">
        <f>'Cél.por tricoma'!N202</f>
        <v>11</v>
      </c>
      <c r="D133" s="670" t="s">
        <v>550</v>
      </c>
      <c r="E133" s="670"/>
      <c r="F133" s="670" t="s">
        <v>548</v>
      </c>
      <c r="G133" s="672" t="s">
        <v>273</v>
      </c>
      <c r="H133" s="670">
        <f>'Cél.por tricoma'!N206</f>
        <v>21</v>
      </c>
      <c r="I133" s="670" t="s">
        <v>190</v>
      </c>
      <c r="J133" s="670"/>
      <c r="K133" s="670" t="s">
        <v>548</v>
      </c>
      <c r="L133" s="672" t="s">
        <v>273</v>
      </c>
      <c r="M133" s="670">
        <f>'Cél.por tricoma'!N218</f>
        <v>24</v>
      </c>
      <c r="N133" s="670" t="s">
        <v>204</v>
      </c>
      <c r="O133" s="670"/>
      <c r="P133" s="670" t="s">
        <v>548</v>
      </c>
      <c r="Q133" s="672" t="s">
        <v>273</v>
      </c>
      <c r="R133" s="670">
        <f>'Cél.por tricoma'!N219</f>
        <v>18</v>
      </c>
      <c r="S133" s="670" t="s">
        <v>262</v>
      </c>
    </row>
    <row r="134" spans="1:19" ht="15.75" customHeight="1">
      <c r="A134" s="670" t="s">
        <v>548</v>
      </c>
      <c r="B134" s="672" t="s">
        <v>273</v>
      </c>
      <c r="C134" s="670">
        <f>'Cél.por tricoma'!O202</f>
        <v>21</v>
      </c>
      <c r="D134" s="670" t="s">
        <v>550</v>
      </c>
      <c r="E134" s="670"/>
      <c r="F134" s="670" t="s">
        <v>548</v>
      </c>
      <c r="G134" s="672" t="s">
        <v>273</v>
      </c>
      <c r="H134" s="670">
        <f>'Cél.por tricoma'!O206</f>
        <v>21</v>
      </c>
      <c r="I134" s="670" t="s">
        <v>190</v>
      </c>
      <c r="J134" s="670"/>
      <c r="K134" s="670" t="s">
        <v>548</v>
      </c>
      <c r="L134" s="672" t="s">
        <v>273</v>
      </c>
      <c r="M134" s="670">
        <f>'Cél.por tricoma'!O218</f>
        <v>54</v>
      </c>
      <c r="N134" s="670" t="s">
        <v>204</v>
      </c>
      <c r="O134" s="670"/>
      <c r="P134" s="670" t="s">
        <v>548</v>
      </c>
      <c r="Q134" s="672" t="s">
        <v>273</v>
      </c>
      <c r="R134" s="670">
        <f>'Cél.por tricoma'!O219</f>
        <v>15</v>
      </c>
      <c r="S134" s="670" t="s">
        <v>262</v>
      </c>
    </row>
    <row r="135" spans="1:19" ht="15.75" customHeight="1">
      <c r="A135" s="670" t="s">
        <v>548</v>
      </c>
      <c r="B135" s="672" t="s">
        <v>273</v>
      </c>
      <c r="C135" s="670">
        <f>'Cél.por tricoma'!P202</f>
        <v>5</v>
      </c>
      <c r="D135" s="670" t="s">
        <v>550</v>
      </c>
      <c r="E135" s="670"/>
      <c r="F135" s="670" t="s">
        <v>548</v>
      </c>
      <c r="G135" s="672" t="s">
        <v>273</v>
      </c>
      <c r="H135" s="670">
        <f>'Cél.por tricoma'!P206</f>
        <v>38</v>
      </c>
      <c r="I135" s="670" t="s">
        <v>190</v>
      </c>
      <c r="J135" s="670"/>
      <c r="K135" s="670" t="s">
        <v>548</v>
      </c>
      <c r="L135" s="672" t="s">
        <v>273</v>
      </c>
      <c r="M135" s="670">
        <f>'Cél.por tricoma'!P218</f>
        <v>20</v>
      </c>
      <c r="N135" s="670" t="s">
        <v>204</v>
      </c>
      <c r="O135" s="670"/>
      <c r="P135" s="670" t="s">
        <v>548</v>
      </c>
      <c r="Q135" s="672" t="s">
        <v>273</v>
      </c>
      <c r="R135" s="670">
        <f>'Cél.por tricoma'!P219</f>
        <v>8</v>
      </c>
      <c r="S135" s="670" t="s">
        <v>262</v>
      </c>
    </row>
    <row r="136" spans="1:19" ht="15.75" customHeight="1">
      <c r="A136" s="670" t="s">
        <v>548</v>
      </c>
      <c r="B136" s="672" t="s">
        <v>273</v>
      </c>
      <c r="C136" s="670">
        <f>'Cél.por tricoma'!Q202</f>
        <v>18</v>
      </c>
      <c r="D136" s="670" t="s">
        <v>550</v>
      </c>
      <c r="E136" s="670"/>
      <c r="F136" s="670" t="s">
        <v>548</v>
      </c>
      <c r="G136" s="672" t="s">
        <v>273</v>
      </c>
      <c r="H136" s="670">
        <f>'Cél.por tricoma'!Q206</f>
        <v>11</v>
      </c>
      <c r="I136" s="670" t="s">
        <v>190</v>
      </c>
      <c r="J136" s="670"/>
      <c r="K136" s="670" t="s">
        <v>548</v>
      </c>
      <c r="L136" s="672" t="s">
        <v>273</v>
      </c>
      <c r="M136" s="670">
        <f>'Cél.por tricoma'!Q218</f>
        <v>46</v>
      </c>
      <c r="N136" s="670" t="s">
        <v>204</v>
      </c>
      <c r="O136" s="670"/>
      <c r="P136" s="670" t="s">
        <v>548</v>
      </c>
      <c r="Q136" s="672" t="s">
        <v>273</v>
      </c>
      <c r="R136" s="670">
        <f>'Cél.por tricoma'!Q219</f>
        <v>14</v>
      </c>
      <c r="S136" s="670" t="s">
        <v>262</v>
      </c>
    </row>
    <row r="137" spans="1:19" ht="15.75" customHeight="1">
      <c r="A137" s="670" t="s">
        <v>548</v>
      </c>
      <c r="B137" s="672" t="s">
        <v>273</v>
      </c>
      <c r="C137" s="670">
        <f>'Cél.por tricoma'!R202</f>
        <v>19</v>
      </c>
      <c r="D137" s="670" t="s">
        <v>550</v>
      </c>
      <c r="E137" s="670"/>
      <c r="F137" s="670" t="s">
        <v>548</v>
      </c>
      <c r="G137" s="672" t="s">
        <v>273</v>
      </c>
      <c r="H137" s="670">
        <f>'Cél.por tricoma'!R206</f>
        <v>24</v>
      </c>
      <c r="I137" s="670" t="s">
        <v>190</v>
      </c>
      <c r="J137" s="670"/>
      <c r="K137" s="670" t="s">
        <v>548</v>
      </c>
      <c r="L137" s="672" t="s">
        <v>273</v>
      </c>
      <c r="M137" s="670">
        <f>'Cél.por tricoma'!R218</f>
        <v>55</v>
      </c>
      <c r="N137" s="670" t="s">
        <v>204</v>
      </c>
      <c r="O137" s="670"/>
      <c r="P137" s="670" t="s">
        <v>548</v>
      </c>
      <c r="Q137" s="672" t="s">
        <v>273</v>
      </c>
      <c r="R137" s="670">
        <f>'Cél.por tricoma'!R219</f>
        <v>13</v>
      </c>
      <c r="S137" s="670" t="s">
        <v>262</v>
      </c>
    </row>
    <row r="138" spans="1:19" ht="15.75" customHeight="1">
      <c r="A138" s="670" t="s">
        <v>548</v>
      </c>
      <c r="B138" s="672" t="s">
        <v>273</v>
      </c>
      <c r="C138" s="670">
        <f>'Cél.por tricoma'!S202</f>
        <v>8</v>
      </c>
      <c r="D138" s="670" t="s">
        <v>550</v>
      </c>
      <c r="E138" s="670"/>
      <c r="F138" s="670" t="s">
        <v>548</v>
      </c>
      <c r="G138" s="672" t="s">
        <v>273</v>
      </c>
      <c r="H138" s="670">
        <f>'Cél.por tricoma'!S206</f>
        <v>91</v>
      </c>
      <c r="I138" s="670" t="s">
        <v>190</v>
      </c>
      <c r="J138" s="670"/>
      <c r="K138" s="670" t="s">
        <v>548</v>
      </c>
      <c r="L138" s="672" t="s">
        <v>273</v>
      </c>
      <c r="M138" s="670">
        <f>'Cél.por tricoma'!S218</f>
        <v>89</v>
      </c>
      <c r="N138" s="670" t="s">
        <v>204</v>
      </c>
      <c r="O138" s="670"/>
      <c r="P138" s="670" t="s">
        <v>548</v>
      </c>
      <c r="Q138" s="672" t="s">
        <v>273</v>
      </c>
      <c r="R138" s="670">
        <f>'Cél.por tricoma'!S219</f>
        <v>6</v>
      </c>
      <c r="S138" s="670" t="s">
        <v>262</v>
      </c>
    </row>
    <row r="139" spans="1:19" ht="15.75" customHeight="1">
      <c r="A139" s="670" t="s">
        <v>548</v>
      </c>
      <c r="B139" s="672" t="s">
        <v>273</v>
      </c>
      <c r="C139" s="670">
        <f>'Cél.por tricoma'!T202</f>
        <v>11</v>
      </c>
      <c r="D139" s="670" t="s">
        <v>550</v>
      </c>
      <c r="E139" s="670"/>
      <c r="F139" s="670" t="s">
        <v>548</v>
      </c>
      <c r="G139" s="672" t="s">
        <v>273</v>
      </c>
      <c r="H139" s="670">
        <f>'Cél.por tricoma'!T206</f>
        <v>94</v>
      </c>
      <c r="I139" s="670" t="s">
        <v>190</v>
      </c>
      <c r="J139" s="670"/>
      <c r="K139" s="670" t="s">
        <v>548</v>
      </c>
      <c r="L139" s="672" t="s">
        <v>273</v>
      </c>
      <c r="M139" s="670">
        <f>'Cél.por tricoma'!T218</f>
        <v>116</v>
      </c>
      <c r="N139" s="670" t="s">
        <v>204</v>
      </c>
      <c r="O139" s="670"/>
      <c r="P139" s="670" t="s">
        <v>548</v>
      </c>
      <c r="Q139" s="672" t="s">
        <v>273</v>
      </c>
      <c r="R139" s="670">
        <f>'Cél.por tricoma'!T219</f>
        <v>11</v>
      </c>
      <c r="S139" s="670" t="s">
        <v>262</v>
      </c>
    </row>
    <row r="140" spans="1:19" ht="15.75" customHeight="1">
      <c r="A140" s="670" t="s">
        <v>548</v>
      </c>
      <c r="B140" s="672" t="s">
        <v>273</v>
      </c>
      <c r="C140" s="670">
        <f>'Cél.por tricoma'!U202</f>
        <v>9</v>
      </c>
      <c r="D140" s="670" t="s">
        <v>550</v>
      </c>
      <c r="E140" s="670"/>
      <c r="F140" s="670" t="s">
        <v>548</v>
      </c>
      <c r="G140" s="672" t="s">
        <v>273</v>
      </c>
      <c r="H140" s="670">
        <f>'Cél.por tricoma'!U206</f>
        <v>13</v>
      </c>
      <c r="I140" s="670" t="s">
        <v>190</v>
      </c>
      <c r="J140" s="670"/>
      <c r="K140" s="670" t="s">
        <v>548</v>
      </c>
      <c r="L140" s="672" t="s">
        <v>273</v>
      </c>
      <c r="M140" s="670">
        <f>'Cél.por tricoma'!U218</f>
        <v>68</v>
      </c>
      <c r="N140" s="670" t="s">
        <v>204</v>
      </c>
      <c r="O140" s="670"/>
      <c r="P140" s="670" t="s">
        <v>548</v>
      </c>
      <c r="Q140" s="672" t="s">
        <v>273</v>
      </c>
      <c r="R140" s="670">
        <f>'Cél.por tricoma'!U219</f>
        <v>17</v>
      </c>
      <c r="S140" s="670" t="s">
        <v>262</v>
      </c>
    </row>
    <row r="141" spans="1:19" ht="15.75" customHeight="1">
      <c r="A141" s="670" t="s">
        <v>548</v>
      </c>
      <c r="B141" s="672" t="s">
        <v>273</v>
      </c>
      <c r="C141" s="670">
        <f>'Cél.por tricoma'!V202</f>
        <v>13</v>
      </c>
      <c r="D141" s="670" t="s">
        <v>550</v>
      </c>
      <c r="E141" s="670"/>
      <c r="F141" s="670" t="s">
        <v>548</v>
      </c>
      <c r="G141" s="672" t="s">
        <v>273</v>
      </c>
      <c r="H141" s="670">
        <f>'Cél.por tricoma'!V206</f>
        <v>7</v>
      </c>
      <c r="I141" s="670" t="s">
        <v>190</v>
      </c>
      <c r="J141" s="670"/>
      <c r="K141" s="670" t="s">
        <v>548</v>
      </c>
      <c r="L141" s="672" t="s">
        <v>273</v>
      </c>
      <c r="M141" s="670">
        <f>'Cél.por tricoma'!V218</f>
        <v>39</v>
      </c>
      <c r="N141" s="670" t="s">
        <v>204</v>
      </c>
      <c r="O141" s="670"/>
      <c r="P141" s="670" t="s">
        <v>548</v>
      </c>
      <c r="Q141" s="672" t="s">
        <v>273</v>
      </c>
      <c r="R141" s="670">
        <f>'Cél.por tricoma'!V219</f>
        <v>11</v>
      </c>
      <c r="S141" s="670" t="s">
        <v>262</v>
      </c>
    </row>
    <row r="142" spans="1:19" ht="15.75" customHeight="1">
      <c r="A142" s="670" t="s">
        <v>548</v>
      </c>
      <c r="B142" s="672" t="s">
        <v>273</v>
      </c>
      <c r="C142" s="670">
        <f>'Cél.por tricoma'!W202</f>
        <v>16</v>
      </c>
      <c r="D142" s="670" t="s">
        <v>550</v>
      </c>
      <c r="E142" s="670"/>
      <c r="F142" s="670" t="s">
        <v>548</v>
      </c>
      <c r="G142" s="672" t="s">
        <v>273</v>
      </c>
      <c r="H142" s="670">
        <f>'Cél.por tricoma'!W206</f>
        <v>15</v>
      </c>
      <c r="I142" s="670" t="s">
        <v>190</v>
      </c>
      <c r="J142" s="670"/>
      <c r="K142" s="670" t="s">
        <v>548</v>
      </c>
      <c r="L142" s="672" t="s">
        <v>273</v>
      </c>
      <c r="M142" s="670">
        <f>'Cél.por tricoma'!W218</f>
        <v>35</v>
      </c>
      <c r="N142" s="670" t="s">
        <v>204</v>
      </c>
      <c r="O142" s="670"/>
      <c r="P142" s="670" t="s">
        <v>548</v>
      </c>
      <c r="Q142" s="672" t="s">
        <v>273</v>
      </c>
      <c r="R142" s="670">
        <f>'Cél.por tricoma'!W219</f>
        <v>22</v>
      </c>
      <c r="S142" s="670" t="s">
        <v>262</v>
      </c>
    </row>
    <row r="143" spans="1:19" ht="15.75" customHeight="1">
      <c r="A143" s="670" t="s">
        <v>548</v>
      </c>
      <c r="B143" s="672" t="s">
        <v>273</v>
      </c>
      <c r="C143" s="670">
        <f>'Cél.por tricoma'!X202</f>
        <v>18</v>
      </c>
      <c r="D143" s="670" t="s">
        <v>550</v>
      </c>
      <c r="E143" s="670"/>
      <c r="F143" s="670" t="s">
        <v>548</v>
      </c>
      <c r="G143" s="672" t="s">
        <v>273</v>
      </c>
      <c r="H143" s="670">
        <f>'Cél.por tricoma'!X206</f>
        <v>45</v>
      </c>
      <c r="I143" s="670" t="s">
        <v>190</v>
      </c>
      <c r="J143" s="670"/>
      <c r="K143" s="670" t="s">
        <v>548</v>
      </c>
      <c r="L143" s="672" t="s">
        <v>273</v>
      </c>
      <c r="M143" s="670">
        <f>'Cél.por tricoma'!X218</f>
        <v>72</v>
      </c>
      <c r="N143" s="670" t="s">
        <v>204</v>
      </c>
      <c r="O143" s="670"/>
      <c r="P143" s="670" t="s">
        <v>548</v>
      </c>
      <c r="Q143" s="672" t="s">
        <v>273</v>
      </c>
      <c r="R143" s="670">
        <f>'Cél.por tricoma'!X219</f>
        <v>12</v>
      </c>
      <c r="S143" s="670" t="s">
        <v>262</v>
      </c>
    </row>
    <row r="144" spans="1:19" ht="15.75" customHeight="1">
      <c r="A144" s="670" t="s">
        <v>548</v>
      </c>
      <c r="B144" s="672" t="s">
        <v>273</v>
      </c>
      <c r="C144" s="670">
        <f>'Cél.por tricoma'!Y202</f>
        <v>16</v>
      </c>
      <c r="D144" s="670" t="s">
        <v>550</v>
      </c>
      <c r="E144" s="670"/>
      <c r="F144" s="670" t="s">
        <v>548</v>
      </c>
      <c r="G144" s="672" t="s">
        <v>273</v>
      </c>
      <c r="H144" s="670">
        <f>'Cél.por tricoma'!Y206</f>
        <v>13</v>
      </c>
      <c r="I144" s="670" t="s">
        <v>190</v>
      </c>
      <c r="J144" s="670"/>
      <c r="K144" s="670" t="s">
        <v>548</v>
      </c>
      <c r="L144" s="672" t="s">
        <v>273</v>
      </c>
      <c r="M144" s="670">
        <f>'Cél.por tricoma'!Y218</f>
        <v>45</v>
      </c>
      <c r="N144" s="670" t="s">
        <v>204</v>
      </c>
      <c r="O144" s="670"/>
      <c r="P144" s="670" t="s">
        <v>548</v>
      </c>
      <c r="Q144" s="672" t="s">
        <v>273</v>
      </c>
      <c r="R144" s="670">
        <f>'Cél.por tricoma'!Y219</f>
        <v>13</v>
      </c>
      <c r="S144" s="670" t="s">
        <v>262</v>
      </c>
    </row>
    <row r="145" spans="1:19" ht="15.75" customHeight="1">
      <c r="A145" s="670" t="s">
        <v>548</v>
      </c>
      <c r="B145" s="672" t="s">
        <v>273</v>
      </c>
      <c r="C145" s="670">
        <f>'Cél.por tricoma'!Z202</f>
        <v>29</v>
      </c>
      <c r="D145" s="670" t="s">
        <v>550</v>
      </c>
      <c r="E145" s="670"/>
      <c r="F145" s="670" t="s">
        <v>548</v>
      </c>
      <c r="G145" s="672" t="s">
        <v>273</v>
      </c>
      <c r="H145" s="670">
        <f>'Cél.por tricoma'!Z206</f>
        <v>15</v>
      </c>
      <c r="I145" s="670" t="s">
        <v>190</v>
      </c>
      <c r="J145" s="670"/>
      <c r="K145" s="670" t="s">
        <v>548</v>
      </c>
      <c r="L145" s="672" t="s">
        <v>273</v>
      </c>
      <c r="M145" s="670">
        <f>'Cél.por tricoma'!Z218</f>
        <v>70</v>
      </c>
      <c r="N145" s="670" t="s">
        <v>204</v>
      </c>
      <c r="O145" s="670"/>
      <c r="P145" s="670" t="s">
        <v>548</v>
      </c>
      <c r="Q145" s="672" t="s">
        <v>273</v>
      </c>
      <c r="R145" s="670">
        <f>'Cél.por tricoma'!Z219</f>
        <v>10</v>
      </c>
      <c r="S145" s="670" t="s">
        <v>262</v>
      </c>
    </row>
    <row r="146" spans="1:19" ht="15.75" customHeight="1">
      <c r="A146" s="670" t="s">
        <v>548</v>
      </c>
      <c r="B146" s="672" t="s">
        <v>273</v>
      </c>
      <c r="C146" s="670">
        <f>'Cél.por tricoma'!AA202</f>
        <v>19</v>
      </c>
      <c r="D146" s="670" t="s">
        <v>550</v>
      </c>
      <c r="E146" s="670"/>
      <c r="F146" s="670" t="s">
        <v>548</v>
      </c>
      <c r="G146" s="672" t="s">
        <v>273</v>
      </c>
      <c r="H146" s="670">
        <f>'Cél.por tricoma'!AA206</f>
        <v>30</v>
      </c>
      <c r="I146" s="670" t="s">
        <v>190</v>
      </c>
      <c r="J146" s="670"/>
      <c r="K146" s="670" t="s">
        <v>548</v>
      </c>
      <c r="L146" s="672" t="s">
        <v>273</v>
      </c>
      <c r="M146" s="670">
        <f>'Cél.por tricoma'!AA218</f>
        <v>70</v>
      </c>
      <c r="N146" s="670" t="s">
        <v>204</v>
      </c>
      <c r="O146" s="670"/>
      <c r="P146" s="670" t="s">
        <v>548</v>
      </c>
      <c r="Q146" s="672" t="s">
        <v>273</v>
      </c>
      <c r="R146" s="670">
        <f>'Cél.por tricoma'!AA219</f>
        <v>15</v>
      </c>
      <c r="S146" s="670" t="s">
        <v>262</v>
      </c>
    </row>
    <row r="147" spans="1:19" ht="15.75" customHeight="1">
      <c r="A147" s="670" t="s">
        <v>548</v>
      </c>
      <c r="B147" s="672" t="s">
        <v>273</v>
      </c>
      <c r="C147" s="670">
        <f>'Cél.por tricoma'!AB202</f>
        <v>17</v>
      </c>
      <c r="D147" s="670" t="s">
        <v>550</v>
      </c>
      <c r="E147" s="670"/>
      <c r="F147" s="670" t="s">
        <v>548</v>
      </c>
      <c r="G147" s="672" t="s">
        <v>273</v>
      </c>
      <c r="H147" s="670">
        <f>'Cél.por tricoma'!AB206</f>
        <v>75</v>
      </c>
      <c r="I147" s="670" t="s">
        <v>190</v>
      </c>
      <c r="J147" s="670"/>
      <c r="K147" s="670" t="s">
        <v>548</v>
      </c>
      <c r="L147" s="672" t="s">
        <v>273</v>
      </c>
      <c r="M147" s="670">
        <f>'Cél.por tricoma'!AB218</f>
        <v>91</v>
      </c>
      <c r="N147" s="670" t="s">
        <v>204</v>
      </c>
      <c r="O147" s="670"/>
      <c r="P147" s="670" t="s">
        <v>548</v>
      </c>
      <c r="Q147" s="672" t="s">
        <v>273</v>
      </c>
      <c r="R147" s="670">
        <f>'Cél.por tricoma'!AB219</f>
        <v>17</v>
      </c>
      <c r="S147" s="670" t="s">
        <v>262</v>
      </c>
    </row>
    <row r="148" spans="1:19" ht="15.75" customHeight="1">
      <c r="A148" s="670" t="s">
        <v>548</v>
      </c>
      <c r="B148" s="672" t="s">
        <v>273</v>
      </c>
      <c r="C148" s="670">
        <f>'Cél.por tricoma'!AC202</f>
        <v>12</v>
      </c>
      <c r="D148" s="670" t="s">
        <v>550</v>
      </c>
      <c r="E148" s="670"/>
      <c r="F148" s="670" t="s">
        <v>548</v>
      </c>
      <c r="G148" s="672" t="s">
        <v>273</v>
      </c>
      <c r="H148" s="670">
        <f>'Cél.por tricoma'!AC206</f>
        <v>9</v>
      </c>
      <c r="I148" s="670" t="s">
        <v>190</v>
      </c>
      <c r="J148" s="670"/>
      <c r="K148" s="670" t="s">
        <v>548</v>
      </c>
      <c r="L148" s="672" t="s">
        <v>273</v>
      </c>
      <c r="M148" s="670">
        <f>'Cél.por tricoma'!AC218</f>
        <v>42</v>
      </c>
      <c r="N148" s="670" t="s">
        <v>204</v>
      </c>
      <c r="O148" s="670"/>
      <c r="P148" s="670" t="s">
        <v>548</v>
      </c>
      <c r="Q148" s="672" t="s">
        <v>273</v>
      </c>
      <c r="R148" s="670">
        <f>'Cél.por tricoma'!AC219</f>
        <v>19</v>
      </c>
      <c r="S148" s="670" t="s">
        <v>262</v>
      </c>
    </row>
    <row r="149" spans="1:19" ht="15.75" customHeight="1">
      <c r="A149" s="670" t="s">
        <v>548</v>
      </c>
      <c r="B149" s="672" t="s">
        <v>273</v>
      </c>
      <c r="C149" s="670">
        <f>'Cél.por tricoma'!AD202</f>
        <v>15</v>
      </c>
      <c r="D149" s="670" t="s">
        <v>550</v>
      </c>
      <c r="E149" s="670"/>
      <c r="F149" s="670" t="s">
        <v>548</v>
      </c>
      <c r="G149" s="672" t="s">
        <v>273</v>
      </c>
      <c r="H149" s="670">
        <f>'Cél.por tricoma'!AD206</f>
        <v>26</v>
      </c>
      <c r="I149" s="670" t="s">
        <v>190</v>
      </c>
      <c r="J149" s="670"/>
      <c r="K149" s="670" t="s">
        <v>548</v>
      </c>
      <c r="L149" s="672" t="s">
        <v>273</v>
      </c>
      <c r="M149" s="670">
        <f>'Cél.por tricoma'!AD218</f>
        <v>163</v>
      </c>
      <c r="N149" s="670" t="s">
        <v>204</v>
      </c>
      <c r="O149" s="670"/>
      <c r="P149" s="670" t="s">
        <v>548</v>
      </c>
      <c r="Q149" s="672" t="s">
        <v>273</v>
      </c>
      <c r="R149" s="670">
        <f>'Cél.por tricoma'!AD219</f>
        <v>14</v>
      </c>
      <c r="S149" s="670" t="s">
        <v>262</v>
      </c>
    </row>
    <row r="150" spans="1:19" ht="15.75" customHeight="1">
      <c r="A150" s="670" t="s">
        <v>548</v>
      </c>
      <c r="B150" s="672" t="s">
        <v>273</v>
      </c>
      <c r="C150" s="670">
        <f>'Cél.por tricoma'!AE202</f>
        <v>20</v>
      </c>
      <c r="D150" s="670" t="s">
        <v>550</v>
      </c>
      <c r="E150" s="670"/>
      <c r="F150" s="670" t="s">
        <v>548</v>
      </c>
      <c r="G150" s="672" t="s">
        <v>273</v>
      </c>
      <c r="H150" s="670">
        <f>'Cél.por tricoma'!AE206</f>
        <v>51</v>
      </c>
      <c r="I150" s="670" t="s">
        <v>190</v>
      </c>
      <c r="J150" s="670"/>
      <c r="K150" s="670" t="s">
        <v>548</v>
      </c>
      <c r="L150" s="672" t="s">
        <v>273</v>
      </c>
      <c r="M150" s="670">
        <f>'Cél.por tricoma'!AE218</f>
        <v>86</v>
      </c>
      <c r="N150" s="670" t="s">
        <v>204</v>
      </c>
      <c r="O150" s="670"/>
      <c r="P150" s="670" t="s">
        <v>548</v>
      </c>
      <c r="Q150" s="672" t="s">
        <v>273</v>
      </c>
      <c r="R150" s="670">
        <f>'Cél.por tricoma'!AE219</f>
        <v>7</v>
      </c>
      <c r="S150" s="670" t="s">
        <v>262</v>
      </c>
    </row>
    <row r="151" spans="1:19" ht="15.75" customHeight="1">
      <c r="A151" s="670" t="s">
        <v>548</v>
      </c>
      <c r="B151" s="672" t="s">
        <v>273</v>
      </c>
      <c r="C151" s="670">
        <f>'Cél.por tricoma'!AF202</f>
        <v>17</v>
      </c>
      <c r="D151" s="670" t="s">
        <v>550</v>
      </c>
      <c r="E151" s="670"/>
      <c r="F151" s="670" t="s">
        <v>548</v>
      </c>
      <c r="G151" s="672" t="s">
        <v>273</v>
      </c>
      <c r="H151" s="670">
        <f>'Cél.por tricoma'!AF206</f>
        <v>26</v>
      </c>
      <c r="I151" s="670" t="s">
        <v>190</v>
      </c>
      <c r="J151" s="670"/>
      <c r="K151" s="670" t="s">
        <v>548</v>
      </c>
      <c r="L151" s="672" t="s">
        <v>273</v>
      </c>
      <c r="M151" s="670">
        <f>'Cél.por tricoma'!AF218</f>
        <v>60</v>
      </c>
      <c r="N151" s="670" t="s">
        <v>204</v>
      </c>
      <c r="O151" s="670"/>
      <c r="P151" s="670" t="s">
        <v>548</v>
      </c>
      <c r="Q151" s="672" t="s">
        <v>273</v>
      </c>
      <c r="R151" s="670">
        <f>'Cél.por tricoma'!AF219</f>
        <v>6</v>
      </c>
      <c r="S151" s="670" t="s">
        <v>262</v>
      </c>
    </row>
    <row r="152" spans="1:19" ht="15.75" customHeight="1">
      <c r="A152" s="670" t="s">
        <v>548</v>
      </c>
      <c r="B152" s="672" t="s">
        <v>327</v>
      </c>
      <c r="C152" s="670">
        <f>'Cél.por tricoma'!C248</f>
        <v>15</v>
      </c>
      <c r="D152" s="670" t="s">
        <v>550</v>
      </c>
      <c r="E152" s="670"/>
      <c r="F152" s="670" t="s">
        <v>548</v>
      </c>
      <c r="G152" s="672" t="s">
        <v>327</v>
      </c>
      <c r="H152" s="670">
        <f>'Cél.por tricoma'!C252</f>
        <v>11</v>
      </c>
      <c r="I152" s="670" t="s">
        <v>190</v>
      </c>
      <c r="J152" s="670"/>
      <c r="K152" s="670" t="s">
        <v>548</v>
      </c>
      <c r="L152" s="672" t="s">
        <v>327</v>
      </c>
      <c r="M152" s="670">
        <f>'Cél.por tricoma'!C264</f>
        <v>9</v>
      </c>
      <c r="N152" s="670" t="s">
        <v>204</v>
      </c>
      <c r="O152" s="670"/>
      <c r="P152" s="670" t="s">
        <v>548</v>
      </c>
      <c r="Q152" s="672" t="s">
        <v>327</v>
      </c>
      <c r="R152" s="670">
        <f>'Cél.por tricoma'!C265</f>
        <v>9</v>
      </c>
      <c r="S152" s="670" t="s">
        <v>262</v>
      </c>
    </row>
    <row r="153" spans="1:19" ht="15.75" customHeight="1">
      <c r="A153" s="670" t="s">
        <v>548</v>
      </c>
      <c r="B153" s="672" t="s">
        <v>327</v>
      </c>
      <c r="C153" s="670">
        <f>'Cél.por tricoma'!D248</f>
        <v>16</v>
      </c>
      <c r="D153" s="670" t="s">
        <v>550</v>
      </c>
      <c r="E153" s="670"/>
      <c r="F153" s="670" t="s">
        <v>548</v>
      </c>
      <c r="G153" s="672" t="s">
        <v>327</v>
      </c>
      <c r="H153" s="670">
        <f>'Cél.por tricoma'!D252</f>
        <v>17</v>
      </c>
      <c r="I153" s="670" t="s">
        <v>190</v>
      </c>
      <c r="J153" s="670"/>
      <c r="K153" s="670" t="s">
        <v>548</v>
      </c>
      <c r="L153" s="672" t="s">
        <v>327</v>
      </c>
      <c r="M153" s="670">
        <f>'Cél.por tricoma'!D264</f>
        <v>84</v>
      </c>
      <c r="N153" s="670" t="s">
        <v>204</v>
      </c>
      <c r="O153" s="670"/>
      <c r="P153" s="670" t="s">
        <v>548</v>
      </c>
      <c r="Q153" s="672" t="s">
        <v>327</v>
      </c>
      <c r="R153" s="670">
        <f>'Cél.por tricoma'!D265</f>
        <v>26</v>
      </c>
      <c r="S153" s="670" t="s">
        <v>262</v>
      </c>
    </row>
    <row r="154" spans="1:19" ht="15.75" customHeight="1">
      <c r="A154" s="670" t="s">
        <v>548</v>
      </c>
      <c r="B154" s="672" t="s">
        <v>327</v>
      </c>
      <c r="C154" s="670">
        <f>'Cél.por tricoma'!E248</f>
        <v>16</v>
      </c>
      <c r="D154" s="670" t="s">
        <v>550</v>
      </c>
      <c r="E154" s="670"/>
      <c r="F154" s="670" t="s">
        <v>548</v>
      </c>
      <c r="G154" s="672" t="s">
        <v>327</v>
      </c>
      <c r="H154" s="670">
        <f>'Cél.por tricoma'!E252</f>
        <v>29</v>
      </c>
      <c r="I154" s="670" t="s">
        <v>190</v>
      </c>
      <c r="J154" s="670"/>
      <c r="K154" s="670" t="s">
        <v>548</v>
      </c>
      <c r="L154" s="672" t="s">
        <v>327</v>
      </c>
      <c r="M154" s="670">
        <f>'Cél.por tricoma'!E264</f>
        <v>24</v>
      </c>
      <c r="N154" s="670" t="s">
        <v>204</v>
      </c>
      <c r="O154" s="670"/>
      <c r="P154" s="670" t="s">
        <v>548</v>
      </c>
      <c r="Q154" s="672" t="s">
        <v>327</v>
      </c>
      <c r="R154" s="670">
        <f>'Cél.por tricoma'!E265</f>
        <v>10</v>
      </c>
      <c r="S154" s="670" t="s">
        <v>262</v>
      </c>
    </row>
    <row r="155" spans="1:19" ht="15.75" customHeight="1">
      <c r="A155" s="670" t="s">
        <v>548</v>
      </c>
      <c r="B155" s="672" t="s">
        <v>327</v>
      </c>
      <c r="C155" s="670">
        <f>'Cél.por tricoma'!F248</f>
        <v>20</v>
      </c>
      <c r="D155" s="670" t="s">
        <v>550</v>
      </c>
      <c r="E155" s="670"/>
      <c r="F155" s="670" t="s">
        <v>548</v>
      </c>
      <c r="G155" s="672" t="s">
        <v>327</v>
      </c>
      <c r="H155" s="670">
        <f>'Cél.por tricoma'!F252</f>
        <v>43</v>
      </c>
      <c r="I155" s="670" t="s">
        <v>190</v>
      </c>
      <c r="J155" s="670"/>
      <c r="K155" s="670" t="s">
        <v>548</v>
      </c>
      <c r="L155" s="672" t="s">
        <v>327</v>
      </c>
      <c r="M155" s="670">
        <f>'Cél.por tricoma'!F264</f>
        <v>58</v>
      </c>
      <c r="N155" s="670" t="s">
        <v>204</v>
      </c>
      <c r="O155" s="670"/>
      <c r="P155" s="670" t="s">
        <v>548</v>
      </c>
      <c r="Q155" s="672" t="s">
        <v>327</v>
      </c>
      <c r="R155" s="670">
        <f>'Cél.por tricoma'!F265</f>
        <v>8</v>
      </c>
      <c r="S155" s="670" t="s">
        <v>262</v>
      </c>
    </row>
    <row r="156" spans="1:19" ht="15.75" customHeight="1">
      <c r="A156" s="670" t="s">
        <v>548</v>
      </c>
      <c r="B156" s="672" t="s">
        <v>327</v>
      </c>
      <c r="C156" s="670">
        <f>'Cél.por tricoma'!G248</f>
        <v>14</v>
      </c>
      <c r="D156" s="670" t="s">
        <v>550</v>
      </c>
      <c r="E156" s="670"/>
      <c r="F156" s="670" t="s">
        <v>548</v>
      </c>
      <c r="G156" s="672" t="s">
        <v>327</v>
      </c>
      <c r="H156" s="670">
        <f>'Cél.por tricoma'!G252</f>
        <v>49</v>
      </c>
      <c r="I156" s="670" t="s">
        <v>190</v>
      </c>
      <c r="J156" s="670"/>
      <c r="K156" s="670" t="s">
        <v>548</v>
      </c>
      <c r="L156" s="672" t="s">
        <v>327</v>
      </c>
      <c r="M156" s="670">
        <f>'Cél.por tricoma'!G264</f>
        <v>126</v>
      </c>
      <c r="N156" s="670" t="s">
        <v>204</v>
      </c>
      <c r="O156" s="670"/>
      <c r="P156" s="670" t="s">
        <v>548</v>
      </c>
      <c r="Q156" s="672" t="s">
        <v>327</v>
      </c>
      <c r="R156" s="670">
        <f>'Cél.por tricoma'!G265</f>
        <v>14</v>
      </c>
      <c r="S156" s="670" t="s">
        <v>262</v>
      </c>
    </row>
    <row r="157" spans="1:19" ht="15.75" customHeight="1">
      <c r="A157" s="670" t="s">
        <v>548</v>
      </c>
      <c r="B157" s="672" t="s">
        <v>327</v>
      </c>
      <c r="C157" s="670">
        <f>'Cél.por tricoma'!H248</f>
        <v>12</v>
      </c>
      <c r="D157" s="670" t="s">
        <v>550</v>
      </c>
      <c r="E157" s="670"/>
      <c r="F157" s="670" t="s">
        <v>548</v>
      </c>
      <c r="G157" s="672" t="s">
        <v>327</v>
      </c>
      <c r="H157" s="670">
        <f>'Cél.por tricoma'!H252</f>
        <v>12</v>
      </c>
      <c r="I157" s="670" t="s">
        <v>190</v>
      </c>
      <c r="J157" s="670"/>
      <c r="K157" s="670" t="s">
        <v>548</v>
      </c>
      <c r="L157" s="672" t="s">
        <v>327</v>
      </c>
      <c r="M157" s="670">
        <f>'Cél.por tricoma'!H264</f>
        <v>89</v>
      </c>
      <c r="N157" s="670" t="s">
        <v>204</v>
      </c>
      <c r="O157" s="670"/>
      <c r="P157" s="670" t="s">
        <v>548</v>
      </c>
      <c r="Q157" s="672" t="s">
        <v>327</v>
      </c>
      <c r="R157" s="670">
        <f>'Cél.por tricoma'!H265</f>
        <v>12</v>
      </c>
      <c r="S157" s="670" t="s">
        <v>262</v>
      </c>
    </row>
    <row r="158" spans="1:19" ht="15.75" customHeight="1">
      <c r="A158" s="670" t="s">
        <v>548</v>
      </c>
      <c r="B158" s="672" t="s">
        <v>327</v>
      </c>
      <c r="C158" s="670">
        <f>'Cél.por tricoma'!I248</f>
        <v>14</v>
      </c>
      <c r="D158" s="670" t="s">
        <v>550</v>
      </c>
      <c r="E158" s="670"/>
      <c r="F158" s="670" t="s">
        <v>548</v>
      </c>
      <c r="G158" s="672" t="s">
        <v>327</v>
      </c>
      <c r="H158" s="670">
        <f>'Cél.por tricoma'!I252</f>
        <v>29</v>
      </c>
      <c r="I158" s="670" t="s">
        <v>190</v>
      </c>
      <c r="J158" s="670"/>
      <c r="K158" s="670" t="s">
        <v>548</v>
      </c>
      <c r="L158" s="672" t="s">
        <v>327</v>
      </c>
      <c r="M158" s="670">
        <f>'Cél.por tricoma'!I264</f>
        <v>14</v>
      </c>
      <c r="N158" s="670" t="s">
        <v>204</v>
      </c>
      <c r="O158" s="670"/>
      <c r="P158" s="670" t="s">
        <v>548</v>
      </c>
      <c r="Q158" s="672" t="s">
        <v>327</v>
      </c>
      <c r="R158" s="670">
        <f>'Cél.por tricoma'!I265</f>
        <v>16</v>
      </c>
      <c r="S158" s="670" t="s">
        <v>262</v>
      </c>
    </row>
    <row r="159" spans="1:19" ht="15.75" customHeight="1">
      <c r="A159" s="670" t="s">
        <v>548</v>
      </c>
      <c r="B159" s="672" t="s">
        <v>327</v>
      </c>
      <c r="C159" s="670">
        <f>'Cél.por tricoma'!J248</f>
        <v>12</v>
      </c>
      <c r="D159" s="670" t="s">
        <v>550</v>
      </c>
      <c r="E159" s="670"/>
      <c r="F159" s="670" t="s">
        <v>548</v>
      </c>
      <c r="G159" s="672" t="s">
        <v>327</v>
      </c>
      <c r="H159" s="670">
        <f>'Cél.por tricoma'!J252</f>
        <v>45</v>
      </c>
      <c r="I159" s="670" t="s">
        <v>190</v>
      </c>
      <c r="J159" s="670"/>
      <c r="K159" s="670" t="s">
        <v>548</v>
      </c>
      <c r="L159" s="672" t="s">
        <v>327</v>
      </c>
      <c r="M159" s="670">
        <f>'Cél.por tricoma'!J264</f>
        <v>30</v>
      </c>
      <c r="N159" s="670" t="s">
        <v>204</v>
      </c>
      <c r="O159" s="670"/>
      <c r="P159" s="670" t="s">
        <v>548</v>
      </c>
      <c r="Q159" s="672" t="s">
        <v>327</v>
      </c>
      <c r="R159" s="670">
        <f>'Cél.por tricoma'!J265</f>
        <v>7</v>
      </c>
      <c r="S159" s="670" t="s">
        <v>262</v>
      </c>
    </row>
    <row r="160" spans="1:19" ht="15.75" customHeight="1">
      <c r="A160" s="670" t="s">
        <v>548</v>
      </c>
      <c r="B160" s="672" t="s">
        <v>327</v>
      </c>
      <c r="C160" s="670">
        <f>'Cél.por tricoma'!K248</f>
        <v>12</v>
      </c>
      <c r="D160" s="670" t="s">
        <v>550</v>
      </c>
      <c r="E160" s="670"/>
      <c r="F160" s="670" t="s">
        <v>548</v>
      </c>
      <c r="G160" s="672" t="s">
        <v>327</v>
      </c>
      <c r="H160" s="670">
        <f>'Cél.por tricoma'!K252</f>
        <v>61</v>
      </c>
      <c r="I160" s="670" t="s">
        <v>190</v>
      </c>
      <c r="J160" s="670"/>
      <c r="K160" s="670" t="s">
        <v>548</v>
      </c>
      <c r="L160" s="672" t="s">
        <v>327</v>
      </c>
      <c r="M160" s="670">
        <f>'Cél.por tricoma'!K264</f>
        <v>65</v>
      </c>
      <c r="N160" s="670" t="s">
        <v>204</v>
      </c>
      <c r="O160" s="670"/>
      <c r="P160" s="670" t="s">
        <v>548</v>
      </c>
      <c r="Q160" s="672" t="s">
        <v>327</v>
      </c>
      <c r="R160" s="670">
        <f>'Cél.por tricoma'!K265</f>
        <v>10</v>
      </c>
      <c r="S160" s="670" t="s">
        <v>262</v>
      </c>
    </row>
    <row r="161" spans="1:19" ht="15.75" customHeight="1">
      <c r="A161" s="670" t="s">
        <v>548</v>
      </c>
      <c r="B161" s="672" t="s">
        <v>327</v>
      </c>
      <c r="C161" s="670">
        <f>'Cél.por tricoma'!L248</f>
        <v>8</v>
      </c>
      <c r="D161" s="670" t="s">
        <v>550</v>
      </c>
      <c r="E161" s="670"/>
      <c r="F161" s="670" t="s">
        <v>548</v>
      </c>
      <c r="G161" s="672" t="s">
        <v>327</v>
      </c>
      <c r="H161" s="670">
        <f>'Cél.por tricoma'!L252</f>
        <v>22</v>
      </c>
      <c r="I161" s="670" t="s">
        <v>190</v>
      </c>
      <c r="J161" s="670"/>
      <c r="K161" s="670" t="s">
        <v>548</v>
      </c>
      <c r="L161" s="672" t="s">
        <v>327</v>
      </c>
      <c r="M161" s="670">
        <f>'Cél.por tricoma'!L264</f>
        <v>12</v>
      </c>
      <c r="N161" s="670" t="s">
        <v>204</v>
      </c>
      <c r="O161" s="670"/>
      <c r="P161" s="670" t="s">
        <v>548</v>
      </c>
      <c r="Q161" s="672" t="s">
        <v>327</v>
      </c>
      <c r="R161" s="670">
        <f>'Cél.por tricoma'!L265</f>
        <v>7</v>
      </c>
      <c r="S161" s="670" t="s">
        <v>262</v>
      </c>
    </row>
    <row r="162" spans="1:19" ht="15.75" customHeight="1">
      <c r="A162" s="670" t="s">
        <v>548</v>
      </c>
      <c r="B162" s="672" t="s">
        <v>327</v>
      </c>
      <c r="C162" s="670">
        <f>'Cél.por tricoma'!M248</f>
        <v>14</v>
      </c>
      <c r="D162" s="670" t="s">
        <v>550</v>
      </c>
      <c r="E162" s="670"/>
      <c r="F162" s="670" t="s">
        <v>548</v>
      </c>
      <c r="G162" s="672" t="s">
        <v>327</v>
      </c>
      <c r="H162" s="670">
        <f>'Cél.por tricoma'!M252</f>
        <v>97</v>
      </c>
      <c r="I162" s="670" t="s">
        <v>190</v>
      </c>
      <c r="J162" s="670"/>
      <c r="K162" s="670" t="s">
        <v>548</v>
      </c>
      <c r="L162" s="672" t="s">
        <v>327</v>
      </c>
      <c r="M162" s="670">
        <f>'Cél.por tricoma'!M264</f>
        <v>198</v>
      </c>
      <c r="N162" s="670" t="s">
        <v>204</v>
      </c>
      <c r="O162" s="670"/>
      <c r="P162" s="670" t="s">
        <v>548</v>
      </c>
      <c r="Q162" s="672" t="s">
        <v>327</v>
      </c>
      <c r="R162" s="670">
        <f>'Cél.por tricoma'!M265</f>
        <v>17</v>
      </c>
      <c r="S162" s="670" t="s">
        <v>262</v>
      </c>
    </row>
    <row r="163" spans="1:19" ht="15.75" customHeight="1">
      <c r="A163" s="670" t="s">
        <v>548</v>
      </c>
      <c r="B163" s="672" t="s">
        <v>327</v>
      </c>
      <c r="C163" s="670">
        <f>'Cél.por tricoma'!N248</f>
        <v>11</v>
      </c>
      <c r="D163" s="670" t="s">
        <v>550</v>
      </c>
      <c r="E163" s="670"/>
      <c r="F163" s="670" t="s">
        <v>548</v>
      </c>
      <c r="G163" s="672" t="s">
        <v>327</v>
      </c>
      <c r="H163" s="670">
        <f>'Cél.por tricoma'!N252</f>
        <v>31</v>
      </c>
      <c r="I163" s="670" t="s">
        <v>190</v>
      </c>
      <c r="J163" s="670"/>
      <c r="K163" s="670" t="s">
        <v>548</v>
      </c>
      <c r="L163" s="672" t="s">
        <v>327</v>
      </c>
      <c r="M163" s="670">
        <f>'Cél.por tricoma'!N264</f>
        <v>119</v>
      </c>
      <c r="N163" s="670" t="s">
        <v>204</v>
      </c>
      <c r="O163" s="670"/>
      <c r="P163" s="670" t="s">
        <v>548</v>
      </c>
      <c r="Q163" s="672" t="s">
        <v>327</v>
      </c>
      <c r="R163" s="670">
        <f>'Cél.por tricoma'!N265</f>
        <v>12</v>
      </c>
      <c r="S163" s="670" t="s">
        <v>262</v>
      </c>
    </row>
    <row r="164" spans="1:19" ht="15.75" customHeight="1">
      <c r="A164" s="670" t="s">
        <v>548</v>
      </c>
      <c r="B164" s="672" t="s">
        <v>327</v>
      </c>
      <c r="C164" s="670">
        <f>'Cél.por tricoma'!O248</f>
        <v>15</v>
      </c>
      <c r="D164" s="670" t="s">
        <v>550</v>
      </c>
      <c r="E164" s="670"/>
      <c r="F164" s="670" t="s">
        <v>548</v>
      </c>
      <c r="G164" s="672" t="s">
        <v>327</v>
      </c>
      <c r="H164" s="670">
        <f>'Cél.por tricoma'!O252</f>
        <v>28</v>
      </c>
      <c r="I164" s="670" t="s">
        <v>190</v>
      </c>
      <c r="J164" s="670"/>
      <c r="K164" s="670" t="s">
        <v>548</v>
      </c>
      <c r="L164" s="672" t="s">
        <v>327</v>
      </c>
      <c r="M164" s="670">
        <f>'Cél.por tricoma'!O264</f>
        <v>67</v>
      </c>
      <c r="N164" s="670" t="s">
        <v>204</v>
      </c>
      <c r="O164" s="670"/>
      <c r="P164" s="670" t="s">
        <v>548</v>
      </c>
      <c r="Q164" s="672" t="s">
        <v>327</v>
      </c>
      <c r="R164" s="670">
        <f>'Cél.por tricoma'!O265</f>
        <v>8</v>
      </c>
      <c r="S164" s="670" t="s">
        <v>262</v>
      </c>
    </row>
    <row r="165" spans="1:19" ht="15.75" customHeight="1">
      <c r="A165" s="670" t="s">
        <v>548</v>
      </c>
      <c r="B165" s="672" t="s">
        <v>327</v>
      </c>
      <c r="C165" s="670">
        <f>'Cél.por tricoma'!P248</f>
        <v>11</v>
      </c>
      <c r="D165" s="670" t="s">
        <v>550</v>
      </c>
      <c r="E165" s="670"/>
      <c r="F165" s="670" t="s">
        <v>548</v>
      </c>
      <c r="G165" s="672" t="s">
        <v>327</v>
      </c>
      <c r="H165" s="670">
        <f>'Cél.por tricoma'!P252</f>
        <v>27</v>
      </c>
      <c r="I165" s="670" t="s">
        <v>190</v>
      </c>
      <c r="J165" s="670"/>
      <c r="K165" s="670" t="s">
        <v>548</v>
      </c>
      <c r="L165" s="672" t="s">
        <v>327</v>
      </c>
      <c r="M165" s="670">
        <f>'Cél.por tricoma'!P264</f>
        <v>12</v>
      </c>
      <c r="N165" s="670" t="s">
        <v>204</v>
      </c>
      <c r="O165" s="670"/>
      <c r="P165" s="670" t="s">
        <v>548</v>
      </c>
      <c r="Q165" s="672" t="s">
        <v>327</v>
      </c>
      <c r="R165" s="670">
        <f>'Cél.por tricoma'!P265</f>
        <v>4</v>
      </c>
      <c r="S165" s="670" t="s">
        <v>262</v>
      </c>
    </row>
    <row r="166" spans="1:19" ht="15.75" customHeight="1">
      <c r="A166" s="670" t="s">
        <v>548</v>
      </c>
      <c r="B166" s="672" t="s">
        <v>327</v>
      </c>
      <c r="C166" s="670">
        <f>'Cél.por tricoma'!Q248</f>
        <v>22</v>
      </c>
      <c r="D166" s="670" t="s">
        <v>550</v>
      </c>
      <c r="E166" s="670"/>
      <c r="F166" s="670" t="s">
        <v>548</v>
      </c>
      <c r="G166" s="672" t="s">
        <v>327</v>
      </c>
      <c r="H166" s="670">
        <f>'Cél.por tricoma'!Q252</f>
        <v>55</v>
      </c>
      <c r="I166" s="670" t="s">
        <v>190</v>
      </c>
      <c r="J166" s="670"/>
      <c r="K166" s="670" t="s">
        <v>548</v>
      </c>
      <c r="L166" s="672" t="s">
        <v>327</v>
      </c>
      <c r="M166" s="670">
        <f>'Cél.por tricoma'!Q264</f>
        <v>6</v>
      </c>
      <c r="N166" s="670" t="s">
        <v>204</v>
      </c>
      <c r="O166" s="670"/>
      <c r="P166" s="670" t="s">
        <v>548</v>
      </c>
      <c r="Q166" s="672" t="s">
        <v>327</v>
      </c>
      <c r="R166" s="670">
        <f>'Cél.por tricoma'!Q265</f>
        <v>8</v>
      </c>
      <c r="S166" s="670" t="s">
        <v>262</v>
      </c>
    </row>
    <row r="167" spans="1:19" ht="15.75" customHeight="1">
      <c r="A167" s="670" t="s">
        <v>548</v>
      </c>
      <c r="B167" s="672" t="s">
        <v>327</v>
      </c>
      <c r="C167" s="670">
        <f>'Cél.por tricoma'!R248</f>
        <v>20</v>
      </c>
      <c r="D167" s="670" t="s">
        <v>550</v>
      </c>
      <c r="E167" s="670"/>
      <c r="F167" s="670" t="s">
        <v>548</v>
      </c>
      <c r="G167" s="672" t="s">
        <v>327</v>
      </c>
      <c r="H167" s="670">
        <f>'Cél.por tricoma'!R252</f>
        <v>26</v>
      </c>
      <c r="I167" s="670" t="s">
        <v>190</v>
      </c>
      <c r="J167" s="670"/>
      <c r="K167" s="670" t="s">
        <v>548</v>
      </c>
      <c r="L167" s="672" t="s">
        <v>327</v>
      </c>
      <c r="M167" s="670">
        <f>'Cél.por tricoma'!R264</f>
        <v>15</v>
      </c>
      <c r="N167" s="670" t="s">
        <v>204</v>
      </c>
      <c r="O167" s="670"/>
      <c r="P167" s="670" t="s">
        <v>548</v>
      </c>
      <c r="Q167" s="672" t="s">
        <v>327</v>
      </c>
      <c r="R167" s="670">
        <f>'Cél.por tricoma'!R265</f>
        <v>10</v>
      </c>
      <c r="S167" s="670" t="s">
        <v>262</v>
      </c>
    </row>
    <row r="168" spans="1:19" ht="15.75" customHeight="1">
      <c r="A168" s="670" t="s">
        <v>548</v>
      </c>
      <c r="B168" s="672" t="s">
        <v>327</v>
      </c>
      <c r="C168" s="670">
        <f>'Cél.por tricoma'!S248</f>
        <v>8</v>
      </c>
      <c r="D168" s="670" t="s">
        <v>550</v>
      </c>
      <c r="E168" s="670"/>
      <c r="F168" s="670" t="s">
        <v>548</v>
      </c>
      <c r="G168" s="672" t="s">
        <v>327</v>
      </c>
      <c r="H168" s="670">
        <f>'Cél.por tricoma'!S252</f>
        <v>17</v>
      </c>
      <c r="I168" s="670" t="s">
        <v>190</v>
      </c>
      <c r="J168" s="670"/>
      <c r="K168" s="670" t="s">
        <v>548</v>
      </c>
      <c r="L168" s="672" t="s">
        <v>327</v>
      </c>
      <c r="M168" s="670">
        <f>'Cél.por tricoma'!S264</f>
        <v>6</v>
      </c>
      <c r="N168" s="670" t="s">
        <v>204</v>
      </c>
      <c r="O168" s="670"/>
      <c r="P168" s="670" t="s">
        <v>548</v>
      </c>
      <c r="Q168" s="672" t="s">
        <v>327</v>
      </c>
      <c r="R168" s="670">
        <f>'Cél.por tricoma'!S265</f>
        <v>10</v>
      </c>
      <c r="S168" s="670" t="s">
        <v>262</v>
      </c>
    </row>
    <row r="169" spans="1:19" ht="15.75" customHeight="1">
      <c r="A169" s="670" t="s">
        <v>548</v>
      </c>
      <c r="B169" s="672" t="s">
        <v>327</v>
      </c>
      <c r="C169" s="670">
        <f>'Cél.por tricoma'!T248</f>
        <v>17</v>
      </c>
      <c r="D169" s="670" t="s">
        <v>550</v>
      </c>
      <c r="E169" s="670"/>
      <c r="F169" s="670" t="s">
        <v>548</v>
      </c>
      <c r="G169" s="672" t="s">
        <v>327</v>
      </c>
      <c r="H169" s="670">
        <f>'Cél.por tricoma'!T252</f>
        <v>23</v>
      </c>
      <c r="I169" s="670" t="s">
        <v>190</v>
      </c>
      <c r="J169" s="670"/>
      <c r="K169" s="670" t="s">
        <v>548</v>
      </c>
      <c r="L169" s="672" t="s">
        <v>327</v>
      </c>
      <c r="M169" s="670">
        <f>'Cél.por tricoma'!T264</f>
        <v>20</v>
      </c>
      <c r="N169" s="670" t="s">
        <v>204</v>
      </c>
      <c r="O169" s="670"/>
      <c r="P169" s="670" t="s">
        <v>548</v>
      </c>
      <c r="Q169" s="672" t="s">
        <v>327</v>
      </c>
      <c r="R169" s="670">
        <f>'Cél.por tricoma'!T265</f>
        <v>22</v>
      </c>
      <c r="S169" s="670" t="s">
        <v>262</v>
      </c>
    </row>
    <row r="170" spans="1:19" ht="15.75" customHeight="1">
      <c r="A170" s="670" t="s">
        <v>548</v>
      </c>
      <c r="B170" s="672" t="s">
        <v>327</v>
      </c>
      <c r="C170" s="670">
        <f>'Cél.por tricoma'!U248</f>
        <v>13</v>
      </c>
      <c r="D170" s="670" t="s">
        <v>550</v>
      </c>
      <c r="E170" s="670"/>
      <c r="F170" s="670" t="s">
        <v>548</v>
      </c>
      <c r="G170" s="672" t="s">
        <v>327</v>
      </c>
      <c r="H170" s="670">
        <f>'Cél.por tricoma'!U252</f>
        <v>50</v>
      </c>
      <c r="I170" s="670" t="s">
        <v>190</v>
      </c>
      <c r="J170" s="670"/>
      <c r="K170" s="670" t="s">
        <v>548</v>
      </c>
      <c r="L170" s="672" t="s">
        <v>327</v>
      </c>
      <c r="M170" s="670">
        <f>'Cél.por tricoma'!U264</f>
        <v>7</v>
      </c>
      <c r="N170" s="670" t="s">
        <v>204</v>
      </c>
      <c r="O170" s="670"/>
      <c r="P170" s="670" t="s">
        <v>548</v>
      </c>
      <c r="Q170" s="672" t="s">
        <v>327</v>
      </c>
      <c r="R170" s="670">
        <f>'Cél.por tricoma'!U265</f>
        <v>7</v>
      </c>
      <c r="S170" s="670" t="s">
        <v>262</v>
      </c>
    </row>
    <row r="171" spans="1:19" ht="15.75" customHeight="1">
      <c r="A171" s="670" t="s">
        <v>548</v>
      </c>
      <c r="B171" s="672" t="s">
        <v>327</v>
      </c>
      <c r="C171" s="670">
        <f>'Cél.por tricoma'!V248</f>
        <v>17</v>
      </c>
      <c r="D171" s="670" t="s">
        <v>550</v>
      </c>
      <c r="E171" s="670"/>
      <c r="F171" s="670" t="s">
        <v>548</v>
      </c>
      <c r="G171" s="672" t="s">
        <v>327</v>
      </c>
      <c r="H171" s="670">
        <f>'Cél.por tricoma'!V252</f>
        <v>42</v>
      </c>
      <c r="I171" s="670" t="s">
        <v>190</v>
      </c>
      <c r="J171" s="670"/>
      <c r="K171" s="670" t="s">
        <v>548</v>
      </c>
      <c r="L171" s="672" t="s">
        <v>327</v>
      </c>
      <c r="M171" s="670">
        <f>'Cél.por tricoma'!V264</f>
        <v>162</v>
      </c>
      <c r="N171" s="670" t="s">
        <v>204</v>
      </c>
      <c r="O171" s="670"/>
      <c r="P171" s="670" t="s">
        <v>548</v>
      </c>
      <c r="Q171" s="672" t="s">
        <v>327</v>
      </c>
      <c r="R171" s="670">
        <f>'Cél.por tricoma'!V265</f>
        <v>10</v>
      </c>
      <c r="S171" s="670" t="s">
        <v>262</v>
      </c>
    </row>
    <row r="172" spans="1:19" ht="15.75" customHeight="1">
      <c r="A172" s="670" t="s">
        <v>548</v>
      </c>
      <c r="B172" s="672" t="s">
        <v>327</v>
      </c>
      <c r="C172" s="670">
        <f>'Cél.por tricoma'!W248</f>
        <v>11</v>
      </c>
      <c r="D172" s="670" t="s">
        <v>550</v>
      </c>
      <c r="E172" s="670"/>
      <c r="F172" s="670" t="s">
        <v>548</v>
      </c>
      <c r="G172" s="672" t="s">
        <v>327</v>
      </c>
      <c r="H172" s="670">
        <f>'Cél.por tricoma'!W252</f>
        <v>58</v>
      </c>
      <c r="I172" s="670" t="s">
        <v>190</v>
      </c>
      <c r="J172" s="670"/>
      <c r="K172" s="670" t="s">
        <v>548</v>
      </c>
      <c r="L172" s="672" t="s">
        <v>327</v>
      </c>
      <c r="M172" s="670">
        <f>'Cél.por tricoma'!W264</f>
        <v>14</v>
      </c>
      <c r="N172" s="670" t="s">
        <v>204</v>
      </c>
      <c r="O172" s="670"/>
      <c r="P172" s="670" t="s">
        <v>548</v>
      </c>
      <c r="Q172" s="672" t="s">
        <v>327</v>
      </c>
      <c r="R172" s="670">
        <f>'Cél.por tricoma'!W265</f>
        <v>12</v>
      </c>
      <c r="S172" s="670" t="s">
        <v>262</v>
      </c>
    </row>
    <row r="173" spans="1:19" ht="15.75" customHeight="1">
      <c r="A173" s="670" t="s">
        <v>548</v>
      </c>
      <c r="B173" s="672" t="s">
        <v>327</v>
      </c>
      <c r="C173" s="670">
        <f>'Cél.por tricoma'!X248</f>
        <v>20</v>
      </c>
      <c r="D173" s="670" t="s">
        <v>550</v>
      </c>
      <c r="E173" s="670"/>
      <c r="F173" s="670" t="s">
        <v>548</v>
      </c>
      <c r="G173" s="672" t="s">
        <v>327</v>
      </c>
      <c r="H173" s="670">
        <f>'Cél.por tricoma'!X252</f>
        <v>42</v>
      </c>
      <c r="I173" s="670" t="s">
        <v>190</v>
      </c>
      <c r="J173" s="670"/>
      <c r="K173" s="670" t="s">
        <v>548</v>
      </c>
      <c r="L173" s="672" t="s">
        <v>327</v>
      </c>
      <c r="M173" s="670">
        <f>'Cél.por tricoma'!X264</f>
        <v>35</v>
      </c>
      <c r="N173" s="670" t="s">
        <v>204</v>
      </c>
      <c r="O173" s="670"/>
      <c r="P173" s="670" t="s">
        <v>548</v>
      </c>
      <c r="Q173" s="672" t="s">
        <v>327</v>
      </c>
      <c r="R173" s="670">
        <f>'Cél.por tricoma'!X265</f>
        <v>8</v>
      </c>
      <c r="S173" s="670" t="s">
        <v>262</v>
      </c>
    </row>
    <row r="174" spans="1:19" ht="15.75" customHeight="1">
      <c r="A174" s="670" t="s">
        <v>548</v>
      </c>
      <c r="B174" s="672" t="s">
        <v>327</v>
      </c>
      <c r="C174" s="670">
        <f>'Cél.por tricoma'!Y248</f>
        <v>15</v>
      </c>
      <c r="D174" s="670" t="s">
        <v>550</v>
      </c>
      <c r="E174" s="670"/>
      <c r="F174" s="670" t="s">
        <v>548</v>
      </c>
      <c r="G174" s="672" t="s">
        <v>327</v>
      </c>
      <c r="H174" s="670">
        <f>'Cél.por tricoma'!Y252</f>
        <v>18</v>
      </c>
      <c r="I174" s="670" t="s">
        <v>190</v>
      </c>
      <c r="J174" s="670"/>
      <c r="K174" s="670" t="s">
        <v>548</v>
      </c>
      <c r="L174" s="672" t="s">
        <v>327</v>
      </c>
      <c r="M174" s="670">
        <f>'Cél.por tricoma'!Y264</f>
        <v>52</v>
      </c>
      <c r="N174" s="670" t="s">
        <v>204</v>
      </c>
      <c r="O174" s="670"/>
      <c r="P174" s="670" t="s">
        <v>548</v>
      </c>
      <c r="Q174" s="672" t="s">
        <v>327</v>
      </c>
      <c r="R174" s="670">
        <f>'Cél.por tricoma'!Y265</f>
        <v>15</v>
      </c>
      <c r="S174" s="670" t="s">
        <v>262</v>
      </c>
    </row>
    <row r="175" spans="1:19" ht="15.75" customHeight="1">
      <c r="A175" s="670" t="s">
        <v>548</v>
      </c>
      <c r="B175" s="672" t="s">
        <v>327</v>
      </c>
      <c r="C175" s="670">
        <f>'Cél.por tricoma'!Z248</f>
        <v>13</v>
      </c>
      <c r="D175" s="670" t="s">
        <v>550</v>
      </c>
      <c r="E175" s="670"/>
      <c r="F175" s="670" t="s">
        <v>548</v>
      </c>
      <c r="G175" s="672" t="s">
        <v>327</v>
      </c>
      <c r="H175" s="670">
        <f>'Cél.por tricoma'!Z252</f>
        <v>7</v>
      </c>
      <c r="I175" s="670" t="s">
        <v>190</v>
      </c>
      <c r="J175" s="670"/>
      <c r="K175" s="670" t="s">
        <v>548</v>
      </c>
      <c r="L175" s="672" t="s">
        <v>327</v>
      </c>
      <c r="M175" s="670">
        <f>'Cél.por tricoma'!Z264</f>
        <v>8</v>
      </c>
      <c r="N175" s="670" t="s">
        <v>204</v>
      </c>
      <c r="O175" s="670"/>
      <c r="P175" s="670" t="s">
        <v>548</v>
      </c>
      <c r="Q175" s="672" t="s">
        <v>327</v>
      </c>
      <c r="R175" s="670">
        <f>'Cél.por tricoma'!Z265</f>
        <v>5</v>
      </c>
      <c r="S175" s="670" t="s">
        <v>262</v>
      </c>
    </row>
    <row r="176" spans="1:19" ht="15.75" customHeight="1">
      <c r="A176" s="670" t="s">
        <v>548</v>
      </c>
      <c r="B176" s="672" t="s">
        <v>327</v>
      </c>
      <c r="C176" s="670">
        <f>'Cél.por tricoma'!AA248</f>
        <v>16</v>
      </c>
      <c r="D176" s="670" t="s">
        <v>550</v>
      </c>
      <c r="E176" s="670"/>
      <c r="F176" s="670" t="s">
        <v>548</v>
      </c>
      <c r="G176" s="672" t="s">
        <v>327</v>
      </c>
      <c r="H176" s="670">
        <f>'Cél.por tricoma'!AA252</f>
        <v>25</v>
      </c>
      <c r="I176" s="670" t="s">
        <v>190</v>
      </c>
      <c r="J176" s="670"/>
      <c r="K176" s="670" t="s">
        <v>548</v>
      </c>
      <c r="L176" s="672" t="s">
        <v>327</v>
      </c>
      <c r="M176" s="670">
        <f>'Cél.por tricoma'!AA264</f>
        <v>14</v>
      </c>
      <c r="N176" s="670" t="s">
        <v>204</v>
      </c>
      <c r="O176" s="670"/>
      <c r="P176" s="670" t="s">
        <v>548</v>
      </c>
      <c r="Q176" s="672" t="s">
        <v>327</v>
      </c>
      <c r="R176" s="670">
        <f>'Cél.por tricoma'!AA265</f>
        <v>6</v>
      </c>
      <c r="S176" s="670" t="s">
        <v>262</v>
      </c>
    </row>
    <row r="177" spans="1:19" ht="15.75" customHeight="1">
      <c r="A177" s="670" t="s">
        <v>548</v>
      </c>
      <c r="B177" s="672" t="s">
        <v>327</v>
      </c>
      <c r="C177" s="670">
        <f>'Cél.por tricoma'!AB248</f>
        <v>12</v>
      </c>
      <c r="D177" s="670" t="s">
        <v>550</v>
      </c>
      <c r="E177" s="670"/>
      <c r="F177" s="670" t="s">
        <v>548</v>
      </c>
      <c r="G177" s="672" t="s">
        <v>327</v>
      </c>
      <c r="H177" s="670">
        <f>'Cél.por tricoma'!AB252</f>
        <v>18</v>
      </c>
      <c r="I177" s="670" t="s">
        <v>190</v>
      </c>
      <c r="J177" s="670"/>
      <c r="K177" s="670" t="s">
        <v>548</v>
      </c>
      <c r="L177" s="672" t="s">
        <v>327</v>
      </c>
      <c r="M177" s="670">
        <f>'Cél.por tricoma'!AB264</f>
        <v>33</v>
      </c>
      <c r="N177" s="670" t="s">
        <v>204</v>
      </c>
      <c r="O177" s="670"/>
      <c r="P177" s="670" t="s">
        <v>548</v>
      </c>
      <c r="Q177" s="672" t="s">
        <v>327</v>
      </c>
      <c r="R177" s="670">
        <f>'Cél.por tricoma'!AB265</f>
        <v>11</v>
      </c>
      <c r="S177" s="670" t="s">
        <v>262</v>
      </c>
    </row>
    <row r="178" spans="1:19" ht="15.75" customHeight="1">
      <c r="A178" s="670" t="s">
        <v>548</v>
      </c>
      <c r="B178" s="672" t="s">
        <v>327</v>
      </c>
      <c r="C178" s="670">
        <f>'Cél.por tricoma'!AC248</f>
        <v>10</v>
      </c>
      <c r="D178" s="670" t="s">
        <v>550</v>
      </c>
      <c r="E178" s="670"/>
      <c r="F178" s="670" t="s">
        <v>548</v>
      </c>
      <c r="G178" s="672" t="s">
        <v>327</v>
      </c>
      <c r="H178" s="670">
        <f>'Cél.por tricoma'!AC252</f>
        <v>28</v>
      </c>
      <c r="I178" s="670" t="s">
        <v>190</v>
      </c>
      <c r="J178" s="670"/>
      <c r="K178" s="670" t="s">
        <v>548</v>
      </c>
      <c r="L178" s="672" t="s">
        <v>327</v>
      </c>
      <c r="M178" s="670">
        <f>'Cél.por tricoma'!AC264</f>
        <v>53</v>
      </c>
      <c r="N178" s="670" t="s">
        <v>204</v>
      </c>
      <c r="O178" s="670"/>
      <c r="P178" s="670" t="s">
        <v>548</v>
      </c>
      <c r="Q178" s="672" t="s">
        <v>327</v>
      </c>
      <c r="R178" s="670">
        <f>'Cél.por tricoma'!AC265</f>
        <v>23</v>
      </c>
      <c r="S178" s="670" t="s">
        <v>262</v>
      </c>
    </row>
    <row r="179" spans="1:19" ht="15.75" customHeight="1">
      <c r="A179" s="670" t="s">
        <v>548</v>
      </c>
      <c r="B179" s="672" t="s">
        <v>327</v>
      </c>
      <c r="C179" s="670">
        <f>'Cél.por tricoma'!AD248</f>
        <v>13</v>
      </c>
      <c r="D179" s="670" t="s">
        <v>550</v>
      </c>
      <c r="E179" s="670"/>
      <c r="F179" s="670" t="s">
        <v>548</v>
      </c>
      <c r="G179" s="672" t="s">
        <v>327</v>
      </c>
      <c r="H179" s="670">
        <f>'Cél.por tricoma'!AD252</f>
        <v>16</v>
      </c>
      <c r="I179" s="670" t="s">
        <v>190</v>
      </c>
      <c r="J179" s="670"/>
      <c r="K179" s="670" t="s">
        <v>548</v>
      </c>
      <c r="L179" s="672" t="s">
        <v>327</v>
      </c>
      <c r="M179" s="670">
        <f>'Cél.por tricoma'!AD264</f>
        <v>65</v>
      </c>
      <c r="N179" s="670" t="s">
        <v>204</v>
      </c>
      <c r="O179" s="670"/>
      <c r="P179" s="670" t="s">
        <v>548</v>
      </c>
      <c r="Q179" s="672" t="s">
        <v>327</v>
      </c>
      <c r="R179" s="670">
        <f>'Cél.por tricoma'!AD265</f>
        <v>42</v>
      </c>
      <c r="S179" s="670" t="s">
        <v>262</v>
      </c>
    </row>
    <row r="180" spans="1:19" ht="15.75" customHeight="1">
      <c r="A180" s="670" t="s">
        <v>548</v>
      </c>
      <c r="B180" s="672" t="s">
        <v>327</v>
      </c>
      <c r="C180" s="670">
        <f>'Cél.por tricoma'!AE248</f>
        <v>9</v>
      </c>
      <c r="D180" s="670" t="s">
        <v>550</v>
      </c>
      <c r="E180" s="670"/>
      <c r="F180" s="670" t="s">
        <v>548</v>
      </c>
      <c r="G180" s="672" t="s">
        <v>327</v>
      </c>
      <c r="H180" s="670">
        <f>'Cél.por tricoma'!AE252</f>
        <v>40</v>
      </c>
      <c r="I180" s="670" t="s">
        <v>190</v>
      </c>
      <c r="J180" s="670"/>
      <c r="K180" s="670" t="s">
        <v>548</v>
      </c>
      <c r="L180" s="672" t="s">
        <v>327</v>
      </c>
      <c r="M180" s="670">
        <f>'Cél.por tricoma'!AE264</f>
        <v>27</v>
      </c>
      <c r="N180" s="670" t="s">
        <v>204</v>
      </c>
      <c r="O180" s="670"/>
      <c r="P180" s="670" t="s">
        <v>548</v>
      </c>
      <c r="Q180" s="672" t="s">
        <v>327</v>
      </c>
      <c r="R180" s="670">
        <f>'Cél.por tricoma'!AE265</f>
        <v>8</v>
      </c>
      <c r="S180" s="670" t="s">
        <v>262</v>
      </c>
    </row>
    <row r="181" spans="1:19" ht="15.75" customHeight="1">
      <c r="A181" s="670" t="s">
        <v>548</v>
      </c>
      <c r="B181" s="672" t="s">
        <v>327</v>
      </c>
      <c r="C181" s="670">
        <f>'Cél.por tricoma'!AF248</f>
        <v>15</v>
      </c>
      <c r="D181" s="670" t="s">
        <v>550</v>
      </c>
      <c r="E181" s="670"/>
      <c r="F181" s="670" t="s">
        <v>548</v>
      </c>
      <c r="G181" s="672" t="s">
        <v>327</v>
      </c>
      <c r="H181" s="670">
        <f>'Cél.por tricoma'!AF252</f>
        <v>8</v>
      </c>
      <c r="I181" s="670" t="s">
        <v>190</v>
      </c>
      <c r="J181" s="670"/>
      <c r="K181" s="670" t="s">
        <v>548</v>
      </c>
      <c r="L181" s="672" t="s">
        <v>327</v>
      </c>
      <c r="M181" s="670">
        <f>'Cél.por tricoma'!AF264</f>
        <v>139</v>
      </c>
      <c r="N181" s="670" t="s">
        <v>204</v>
      </c>
      <c r="O181" s="670"/>
      <c r="P181" s="670" t="s">
        <v>548</v>
      </c>
      <c r="Q181" s="672" t="s">
        <v>327</v>
      </c>
      <c r="R181" s="670">
        <f>'Cél.por tricoma'!AF265</f>
        <v>14</v>
      </c>
      <c r="S181" s="670" t="s">
        <v>262</v>
      </c>
    </row>
    <row r="182" spans="1:19" ht="15.75" customHeight="1">
      <c r="A182" s="670" t="s">
        <v>548</v>
      </c>
      <c r="B182" s="672" t="s">
        <v>553</v>
      </c>
      <c r="C182" s="670">
        <f>'Cél.por tricoma'!C294</f>
        <v>10</v>
      </c>
      <c r="D182" s="670" t="s">
        <v>550</v>
      </c>
      <c r="E182" s="670"/>
      <c r="F182" s="670" t="s">
        <v>548</v>
      </c>
      <c r="G182" s="672" t="s">
        <v>553</v>
      </c>
      <c r="H182" s="670">
        <f>'Cél.por tricoma'!C298</f>
        <v>40</v>
      </c>
      <c r="I182" s="670" t="s">
        <v>190</v>
      </c>
      <c r="J182" s="670"/>
      <c r="K182" s="670" t="s">
        <v>548</v>
      </c>
      <c r="L182" s="672" t="s">
        <v>553</v>
      </c>
      <c r="M182" s="670">
        <f>'Cél.por tricoma'!C310</f>
        <v>18</v>
      </c>
      <c r="N182" s="670" t="s">
        <v>204</v>
      </c>
      <c r="O182" s="670"/>
      <c r="P182" s="670" t="s">
        <v>548</v>
      </c>
      <c r="Q182" s="672" t="s">
        <v>553</v>
      </c>
      <c r="R182" s="670">
        <f>'Cél.por tricoma'!C311</f>
        <v>8</v>
      </c>
      <c r="S182" s="670" t="s">
        <v>262</v>
      </c>
    </row>
    <row r="183" spans="1:19" ht="15.75" customHeight="1">
      <c r="A183" s="670" t="s">
        <v>548</v>
      </c>
      <c r="B183" s="672" t="s">
        <v>553</v>
      </c>
      <c r="C183" s="670">
        <f>'Cél.por tricoma'!D294</f>
        <v>13</v>
      </c>
      <c r="D183" s="670" t="s">
        <v>550</v>
      </c>
      <c r="E183" s="670"/>
      <c r="F183" s="670" t="s">
        <v>548</v>
      </c>
      <c r="G183" s="672" t="s">
        <v>553</v>
      </c>
      <c r="H183" s="670">
        <f>'Cél.por tricoma'!D298</f>
        <v>13</v>
      </c>
      <c r="I183" s="670" t="s">
        <v>190</v>
      </c>
      <c r="J183" s="670"/>
      <c r="K183" s="670" t="s">
        <v>548</v>
      </c>
      <c r="L183" s="672" t="s">
        <v>553</v>
      </c>
      <c r="M183" s="670">
        <f>'Cél.por tricoma'!D310</f>
        <v>30</v>
      </c>
      <c r="N183" s="670" t="s">
        <v>204</v>
      </c>
      <c r="O183" s="670"/>
      <c r="P183" s="670" t="s">
        <v>548</v>
      </c>
      <c r="Q183" s="672" t="s">
        <v>553</v>
      </c>
      <c r="R183" s="670">
        <f>'Cél.por tricoma'!D311</f>
        <v>26</v>
      </c>
      <c r="S183" s="670" t="s">
        <v>262</v>
      </c>
    </row>
    <row r="184" spans="1:19" ht="15.75" customHeight="1">
      <c r="A184" s="670" t="s">
        <v>548</v>
      </c>
      <c r="B184" s="672" t="s">
        <v>553</v>
      </c>
      <c r="C184" s="670">
        <f>'Cél.por tricoma'!E294</f>
        <v>8</v>
      </c>
      <c r="D184" s="670" t="s">
        <v>550</v>
      </c>
      <c r="E184" s="670"/>
      <c r="F184" s="670" t="s">
        <v>548</v>
      </c>
      <c r="G184" s="672" t="s">
        <v>553</v>
      </c>
      <c r="H184" s="670">
        <f>'Cél.por tricoma'!E298</f>
        <v>34</v>
      </c>
      <c r="I184" s="670" t="s">
        <v>190</v>
      </c>
      <c r="J184" s="670"/>
      <c r="K184" s="670" t="s">
        <v>548</v>
      </c>
      <c r="L184" s="672" t="s">
        <v>553</v>
      </c>
      <c r="M184" s="670">
        <f>'Cél.por tricoma'!E310</f>
        <v>26</v>
      </c>
      <c r="N184" s="670" t="s">
        <v>204</v>
      </c>
      <c r="O184" s="670"/>
      <c r="P184" s="670" t="s">
        <v>548</v>
      </c>
      <c r="Q184" s="672" t="s">
        <v>553</v>
      </c>
      <c r="R184" s="670">
        <f>'Cél.por tricoma'!E311</f>
        <v>10</v>
      </c>
      <c r="S184" s="670" t="s">
        <v>262</v>
      </c>
    </row>
    <row r="185" spans="1:19" ht="15.75" customHeight="1">
      <c r="A185" s="670" t="s">
        <v>548</v>
      </c>
      <c r="B185" s="672" t="s">
        <v>553</v>
      </c>
      <c r="C185" s="670">
        <f>'Cél.por tricoma'!F294</f>
        <v>11</v>
      </c>
      <c r="D185" s="670" t="s">
        <v>550</v>
      </c>
      <c r="E185" s="670"/>
      <c r="F185" s="670" t="s">
        <v>548</v>
      </c>
      <c r="G185" s="672" t="s">
        <v>553</v>
      </c>
      <c r="H185" s="670">
        <f>'Cél.por tricoma'!F298</f>
        <v>55</v>
      </c>
      <c r="I185" s="670" t="s">
        <v>190</v>
      </c>
      <c r="J185" s="670"/>
      <c r="K185" s="670" t="s">
        <v>548</v>
      </c>
      <c r="L185" s="672" t="s">
        <v>553</v>
      </c>
      <c r="M185" s="670">
        <f>'Cél.por tricoma'!F310</f>
        <v>55</v>
      </c>
      <c r="N185" s="670" t="s">
        <v>204</v>
      </c>
      <c r="O185" s="670"/>
      <c r="P185" s="670" t="s">
        <v>548</v>
      </c>
      <c r="Q185" s="672" t="s">
        <v>553</v>
      </c>
      <c r="R185" s="670">
        <f>'Cél.por tricoma'!F311</f>
        <v>19</v>
      </c>
      <c r="S185" s="670" t="s">
        <v>262</v>
      </c>
    </row>
    <row r="186" spans="1:19" ht="15.75" customHeight="1">
      <c r="A186" s="670" t="s">
        <v>548</v>
      </c>
      <c r="B186" s="672" t="s">
        <v>553</v>
      </c>
      <c r="C186" s="670">
        <f>'Cél.por tricoma'!G294</f>
        <v>11</v>
      </c>
      <c r="D186" s="670" t="s">
        <v>550</v>
      </c>
      <c r="E186" s="670"/>
      <c r="F186" s="670" t="s">
        <v>548</v>
      </c>
      <c r="G186" s="672" t="s">
        <v>553</v>
      </c>
      <c r="H186" s="670">
        <f>'Cél.por tricoma'!G298</f>
        <v>6</v>
      </c>
      <c r="I186" s="670" t="s">
        <v>190</v>
      </c>
      <c r="J186" s="670"/>
      <c r="K186" s="670" t="s">
        <v>548</v>
      </c>
      <c r="L186" s="672" t="s">
        <v>553</v>
      </c>
      <c r="M186" s="670">
        <f>'Cél.por tricoma'!G310</f>
        <v>80</v>
      </c>
      <c r="N186" s="670" t="s">
        <v>204</v>
      </c>
      <c r="O186" s="670"/>
      <c r="P186" s="670" t="s">
        <v>548</v>
      </c>
      <c r="Q186" s="672" t="s">
        <v>553</v>
      </c>
      <c r="R186" s="670">
        <f>'Cél.por tricoma'!G311</f>
        <v>8</v>
      </c>
      <c r="S186" s="670" t="s">
        <v>262</v>
      </c>
    </row>
    <row r="187" spans="1:19" ht="15.75" customHeight="1">
      <c r="A187" s="670" t="s">
        <v>548</v>
      </c>
      <c r="B187" s="672" t="s">
        <v>553</v>
      </c>
      <c r="C187" s="670">
        <f>'Cél.por tricoma'!H294</f>
        <v>21</v>
      </c>
      <c r="D187" s="670" t="s">
        <v>550</v>
      </c>
      <c r="E187" s="670"/>
      <c r="F187" s="670" t="s">
        <v>548</v>
      </c>
      <c r="G187" s="672" t="s">
        <v>553</v>
      </c>
      <c r="H187" s="670">
        <f>'Cél.por tricoma'!H298</f>
        <v>5</v>
      </c>
      <c r="I187" s="670" t="s">
        <v>190</v>
      </c>
      <c r="J187" s="670"/>
      <c r="K187" s="670" t="s">
        <v>548</v>
      </c>
      <c r="L187" s="672" t="s">
        <v>553</v>
      </c>
      <c r="M187" s="670">
        <f>'Cél.por tricoma'!H310</f>
        <v>60</v>
      </c>
      <c r="N187" s="670" t="s">
        <v>204</v>
      </c>
      <c r="O187" s="670"/>
      <c r="P187" s="670" t="s">
        <v>548</v>
      </c>
      <c r="Q187" s="672" t="s">
        <v>553</v>
      </c>
      <c r="R187" s="670">
        <f>'Cél.por tricoma'!H311</f>
        <v>11</v>
      </c>
      <c r="S187" s="670" t="s">
        <v>262</v>
      </c>
    </row>
    <row r="188" spans="1:19" ht="15.75" customHeight="1">
      <c r="A188" s="670" t="s">
        <v>548</v>
      </c>
      <c r="B188" s="672" t="s">
        <v>553</v>
      </c>
      <c r="C188" s="670">
        <f>'Cél.por tricoma'!I294</f>
        <v>14</v>
      </c>
      <c r="D188" s="670" t="s">
        <v>550</v>
      </c>
      <c r="E188" s="670"/>
      <c r="F188" s="670" t="s">
        <v>548</v>
      </c>
      <c r="G188" s="672" t="s">
        <v>553</v>
      </c>
      <c r="H188" s="670">
        <f>'Cél.por tricoma'!I298</f>
        <v>44</v>
      </c>
      <c r="I188" s="670" t="s">
        <v>190</v>
      </c>
      <c r="J188" s="670"/>
      <c r="K188" s="670" t="s">
        <v>548</v>
      </c>
      <c r="L188" s="672" t="s">
        <v>553</v>
      </c>
      <c r="M188" s="670">
        <f>'Cél.por tricoma'!I310</f>
        <v>48</v>
      </c>
      <c r="N188" s="670" t="s">
        <v>204</v>
      </c>
      <c r="O188" s="670"/>
      <c r="P188" s="670" t="s">
        <v>548</v>
      </c>
      <c r="Q188" s="672" t="s">
        <v>553</v>
      </c>
      <c r="R188" s="670">
        <f>'Cél.por tricoma'!I311</f>
        <v>10</v>
      </c>
      <c r="S188" s="670" t="s">
        <v>262</v>
      </c>
    </row>
    <row r="189" spans="1:19" ht="15.75" customHeight="1">
      <c r="A189" s="670" t="s">
        <v>548</v>
      </c>
      <c r="B189" s="672" t="s">
        <v>553</v>
      </c>
      <c r="C189" s="670">
        <f>'Cél.por tricoma'!J294</f>
        <v>17</v>
      </c>
      <c r="D189" s="670" t="s">
        <v>550</v>
      </c>
      <c r="E189" s="670"/>
      <c r="F189" s="670" t="s">
        <v>548</v>
      </c>
      <c r="G189" s="672" t="s">
        <v>553</v>
      </c>
      <c r="H189" s="670">
        <f>'Cél.por tricoma'!J298</f>
        <v>32</v>
      </c>
      <c r="I189" s="670" t="s">
        <v>190</v>
      </c>
      <c r="J189" s="670"/>
      <c r="K189" s="670" t="s">
        <v>548</v>
      </c>
      <c r="L189" s="672" t="s">
        <v>553</v>
      </c>
      <c r="M189" s="670">
        <f>'Cél.por tricoma'!J310</f>
        <v>24</v>
      </c>
      <c r="N189" s="670" t="s">
        <v>204</v>
      </c>
      <c r="O189" s="670"/>
      <c r="P189" s="670" t="s">
        <v>548</v>
      </c>
      <c r="Q189" s="672" t="s">
        <v>553</v>
      </c>
      <c r="R189" s="670">
        <f>'Cél.por tricoma'!J311</f>
        <v>14</v>
      </c>
      <c r="S189" s="670" t="s">
        <v>262</v>
      </c>
    </row>
    <row r="190" spans="1:19" ht="15.75" customHeight="1">
      <c r="A190" s="670" t="s">
        <v>548</v>
      </c>
      <c r="B190" s="672" t="s">
        <v>553</v>
      </c>
      <c r="C190" s="670">
        <f>'Cél.por tricoma'!K294</f>
        <v>15</v>
      </c>
      <c r="D190" s="670" t="s">
        <v>550</v>
      </c>
      <c r="E190" s="670"/>
      <c r="F190" s="670" t="s">
        <v>548</v>
      </c>
      <c r="G190" s="672" t="s">
        <v>553</v>
      </c>
      <c r="H190" s="670">
        <f>'Cél.por tricoma'!K298</f>
        <v>9</v>
      </c>
      <c r="I190" s="670" t="s">
        <v>190</v>
      </c>
      <c r="J190" s="670"/>
      <c r="K190" s="670" t="s">
        <v>548</v>
      </c>
      <c r="L190" s="672" t="s">
        <v>553</v>
      </c>
      <c r="M190" s="670">
        <f>'Cél.por tricoma'!K310</f>
        <v>72</v>
      </c>
      <c r="N190" s="670" t="s">
        <v>204</v>
      </c>
      <c r="O190" s="670"/>
      <c r="P190" s="670" t="s">
        <v>548</v>
      </c>
      <c r="Q190" s="672" t="s">
        <v>553</v>
      </c>
      <c r="R190" s="670">
        <f>'Cél.por tricoma'!K311</f>
        <v>8</v>
      </c>
      <c r="S190" s="670" t="s">
        <v>262</v>
      </c>
    </row>
    <row r="191" spans="1:19" ht="15.75" customHeight="1">
      <c r="A191" s="670" t="s">
        <v>548</v>
      </c>
      <c r="B191" s="672" t="s">
        <v>553</v>
      </c>
      <c r="C191" s="670">
        <f>'Cél.por tricoma'!L294</f>
        <v>13</v>
      </c>
      <c r="D191" s="670" t="s">
        <v>550</v>
      </c>
      <c r="E191" s="670"/>
      <c r="F191" s="670" t="s">
        <v>548</v>
      </c>
      <c r="G191" s="672" t="s">
        <v>553</v>
      </c>
      <c r="H191" s="670">
        <f>'Cél.por tricoma'!L298</f>
        <v>19</v>
      </c>
      <c r="I191" s="670" t="s">
        <v>190</v>
      </c>
      <c r="J191" s="670"/>
      <c r="K191" s="670" t="s">
        <v>548</v>
      </c>
      <c r="L191" s="672" t="s">
        <v>553</v>
      </c>
      <c r="M191" s="670">
        <f>'Cél.por tricoma'!L310</f>
        <v>25</v>
      </c>
      <c r="N191" s="670" t="s">
        <v>204</v>
      </c>
      <c r="O191" s="670"/>
      <c r="P191" s="670" t="s">
        <v>548</v>
      </c>
      <c r="Q191" s="672" t="s">
        <v>553</v>
      </c>
      <c r="R191" s="670">
        <f>'Cél.por tricoma'!L311</f>
        <v>6</v>
      </c>
      <c r="S191" s="670" t="s">
        <v>262</v>
      </c>
    </row>
    <row r="192" spans="1:19" ht="15.75" customHeight="1">
      <c r="A192" s="670" t="s">
        <v>548</v>
      </c>
      <c r="B192" s="672" t="s">
        <v>553</v>
      </c>
      <c r="C192" s="670">
        <f>'Cél.por tricoma'!M294</f>
        <v>26</v>
      </c>
      <c r="D192" s="670" t="s">
        <v>550</v>
      </c>
      <c r="E192" s="670"/>
      <c r="F192" s="670" t="s">
        <v>548</v>
      </c>
      <c r="G192" s="672" t="s">
        <v>553</v>
      </c>
      <c r="H192" s="670">
        <f>'Cél.por tricoma'!M298</f>
        <v>56</v>
      </c>
      <c r="I192" s="670" t="s">
        <v>190</v>
      </c>
      <c r="J192" s="670"/>
      <c r="K192" s="670" t="s">
        <v>548</v>
      </c>
      <c r="L192" s="672" t="s">
        <v>553</v>
      </c>
      <c r="M192" s="670">
        <f>'Cél.por tricoma'!M310</f>
        <v>72</v>
      </c>
      <c r="N192" s="670" t="s">
        <v>204</v>
      </c>
      <c r="O192" s="670"/>
      <c r="P192" s="670" t="s">
        <v>548</v>
      </c>
      <c r="Q192" s="672" t="s">
        <v>553</v>
      </c>
      <c r="R192" s="670">
        <f>'Cél.por tricoma'!M311</f>
        <v>8</v>
      </c>
      <c r="S192" s="670" t="s">
        <v>262</v>
      </c>
    </row>
    <row r="193" spans="1:19" ht="15.75" customHeight="1">
      <c r="A193" s="670" t="s">
        <v>548</v>
      </c>
      <c r="B193" s="672" t="s">
        <v>553</v>
      </c>
      <c r="C193" s="670">
        <f>'Cél.por tricoma'!N294</f>
        <v>9</v>
      </c>
      <c r="D193" s="670" t="s">
        <v>550</v>
      </c>
      <c r="E193" s="670"/>
      <c r="F193" s="670" t="s">
        <v>548</v>
      </c>
      <c r="G193" s="672" t="s">
        <v>553</v>
      </c>
      <c r="H193" s="670">
        <f>'Cél.por tricoma'!N298</f>
        <v>23</v>
      </c>
      <c r="I193" s="670" t="s">
        <v>190</v>
      </c>
      <c r="J193" s="670"/>
      <c r="K193" s="670" t="s">
        <v>548</v>
      </c>
      <c r="L193" s="672" t="s">
        <v>553</v>
      </c>
      <c r="M193" s="670">
        <f>'Cél.por tricoma'!N310</f>
        <v>66</v>
      </c>
      <c r="N193" s="670" t="s">
        <v>204</v>
      </c>
      <c r="O193" s="670"/>
      <c r="P193" s="670" t="s">
        <v>548</v>
      </c>
      <c r="Q193" s="672" t="s">
        <v>553</v>
      </c>
      <c r="R193" s="670">
        <f>'Cél.por tricoma'!N311</f>
        <v>9</v>
      </c>
      <c r="S193" s="670" t="s">
        <v>262</v>
      </c>
    </row>
    <row r="194" spans="1:19" ht="15.75" customHeight="1">
      <c r="A194" s="670" t="s">
        <v>548</v>
      </c>
      <c r="B194" s="672" t="s">
        <v>553</v>
      </c>
      <c r="C194" s="670">
        <f>'Cél.por tricoma'!O294</f>
        <v>15</v>
      </c>
      <c r="D194" s="670" t="s">
        <v>550</v>
      </c>
      <c r="E194" s="670"/>
      <c r="F194" s="670" t="s">
        <v>548</v>
      </c>
      <c r="G194" s="672" t="s">
        <v>553</v>
      </c>
      <c r="H194" s="670">
        <f>'Cél.por tricoma'!O298</f>
        <v>27</v>
      </c>
      <c r="I194" s="670" t="s">
        <v>190</v>
      </c>
      <c r="J194" s="670"/>
      <c r="K194" s="670" t="s">
        <v>548</v>
      </c>
      <c r="L194" s="672" t="s">
        <v>553</v>
      </c>
      <c r="M194" s="670">
        <f>'Cél.por tricoma'!O310</f>
        <v>71</v>
      </c>
      <c r="N194" s="670" t="s">
        <v>204</v>
      </c>
      <c r="O194" s="670"/>
      <c r="P194" s="670" t="s">
        <v>548</v>
      </c>
      <c r="Q194" s="672" t="s">
        <v>553</v>
      </c>
      <c r="R194" s="670">
        <f>'Cél.por tricoma'!O311</f>
        <v>9</v>
      </c>
      <c r="S194" s="670" t="s">
        <v>262</v>
      </c>
    </row>
    <row r="195" spans="1:19" ht="15.75" customHeight="1">
      <c r="A195" s="670" t="s">
        <v>548</v>
      </c>
      <c r="B195" s="672" t="s">
        <v>553</v>
      </c>
      <c r="C195" s="670">
        <f>'Cél.por tricoma'!P294</f>
        <v>14</v>
      </c>
      <c r="D195" s="670" t="s">
        <v>550</v>
      </c>
      <c r="E195" s="670"/>
      <c r="F195" s="670" t="s">
        <v>548</v>
      </c>
      <c r="G195" s="672" t="s">
        <v>553</v>
      </c>
      <c r="H195" s="670">
        <f>'Cél.por tricoma'!P298</f>
        <v>76</v>
      </c>
      <c r="I195" s="670" t="s">
        <v>190</v>
      </c>
      <c r="J195" s="670"/>
      <c r="K195" s="670" t="s">
        <v>548</v>
      </c>
      <c r="L195" s="672" t="s">
        <v>553</v>
      </c>
      <c r="M195" s="670">
        <f>'Cél.por tricoma'!P310</f>
        <v>24</v>
      </c>
      <c r="N195" s="670" t="s">
        <v>204</v>
      </c>
      <c r="O195" s="670"/>
      <c r="P195" s="670" t="s">
        <v>548</v>
      </c>
      <c r="Q195" s="672" t="s">
        <v>553</v>
      </c>
      <c r="R195" s="670">
        <f>'Cél.por tricoma'!P311</f>
        <v>8</v>
      </c>
      <c r="S195" s="670" t="s">
        <v>262</v>
      </c>
    </row>
    <row r="196" spans="1:19" ht="15.75" customHeight="1">
      <c r="A196" s="670" t="s">
        <v>548</v>
      </c>
      <c r="B196" s="672" t="s">
        <v>553</v>
      </c>
      <c r="C196" s="670">
        <f>'Cél.por tricoma'!Q294</f>
        <v>10</v>
      </c>
      <c r="D196" s="670" t="s">
        <v>550</v>
      </c>
      <c r="E196" s="670"/>
      <c r="F196" s="670" t="s">
        <v>548</v>
      </c>
      <c r="G196" s="672" t="s">
        <v>553</v>
      </c>
      <c r="H196" s="670">
        <f>'Cél.por tricoma'!Q298</f>
        <v>34</v>
      </c>
      <c r="I196" s="670" t="s">
        <v>190</v>
      </c>
      <c r="J196" s="670"/>
      <c r="K196" s="670" t="s">
        <v>548</v>
      </c>
      <c r="L196" s="672" t="s">
        <v>553</v>
      </c>
      <c r="M196" s="670">
        <f>'Cél.por tricoma'!Q310</f>
        <v>81</v>
      </c>
      <c r="N196" s="670" t="s">
        <v>204</v>
      </c>
      <c r="O196" s="670"/>
      <c r="P196" s="670" t="s">
        <v>548</v>
      </c>
      <c r="Q196" s="672" t="s">
        <v>553</v>
      </c>
      <c r="R196" s="670">
        <f>'Cél.por tricoma'!Q311</f>
        <v>16</v>
      </c>
      <c r="S196" s="670" t="s">
        <v>262</v>
      </c>
    </row>
    <row r="197" spans="1:19" ht="15.75" customHeight="1">
      <c r="A197" s="670" t="s">
        <v>548</v>
      </c>
      <c r="B197" s="672" t="s">
        <v>553</v>
      </c>
      <c r="C197" s="670">
        <f>'Cél.por tricoma'!R294</f>
        <v>13</v>
      </c>
      <c r="D197" s="670" t="s">
        <v>550</v>
      </c>
      <c r="E197" s="670"/>
      <c r="F197" s="670" t="s">
        <v>548</v>
      </c>
      <c r="G197" s="672" t="s">
        <v>553</v>
      </c>
      <c r="H197" s="670">
        <f>'Cél.por tricoma'!R298</f>
        <v>38</v>
      </c>
      <c r="I197" s="670" t="s">
        <v>190</v>
      </c>
      <c r="J197" s="670"/>
      <c r="K197" s="670" t="s">
        <v>548</v>
      </c>
      <c r="L197" s="672" t="s">
        <v>553</v>
      </c>
      <c r="M197" s="670">
        <f>'Cél.por tricoma'!R310</f>
        <v>73</v>
      </c>
      <c r="N197" s="670" t="s">
        <v>204</v>
      </c>
      <c r="O197" s="670"/>
      <c r="P197" s="670" t="s">
        <v>548</v>
      </c>
      <c r="Q197" s="672" t="s">
        <v>553</v>
      </c>
      <c r="R197" s="670">
        <f>'Cél.por tricoma'!R311</f>
        <v>17</v>
      </c>
      <c r="S197" s="670" t="s">
        <v>262</v>
      </c>
    </row>
    <row r="198" spans="1:19" ht="15.75" customHeight="1">
      <c r="A198" s="670" t="s">
        <v>548</v>
      </c>
      <c r="B198" s="672" t="s">
        <v>553</v>
      </c>
      <c r="C198" s="670">
        <f>'Cél.por tricoma'!S294</f>
        <v>14</v>
      </c>
      <c r="D198" s="670" t="s">
        <v>550</v>
      </c>
      <c r="E198" s="670"/>
      <c r="F198" s="670" t="s">
        <v>548</v>
      </c>
      <c r="G198" s="672" t="s">
        <v>553</v>
      </c>
      <c r="H198" s="670">
        <f>'Cél.por tricoma'!S298</f>
        <v>27</v>
      </c>
      <c r="I198" s="670" t="s">
        <v>190</v>
      </c>
      <c r="J198" s="670"/>
      <c r="K198" s="670" t="s">
        <v>548</v>
      </c>
      <c r="L198" s="672" t="s">
        <v>553</v>
      </c>
      <c r="M198" s="670">
        <f>'Cél.por tricoma'!S310</f>
        <v>20</v>
      </c>
      <c r="N198" s="670" t="s">
        <v>204</v>
      </c>
      <c r="O198" s="670"/>
      <c r="P198" s="670" t="s">
        <v>548</v>
      </c>
      <c r="Q198" s="672" t="s">
        <v>553</v>
      </c>
      <c r="R198" s="670">
        <f>'Cél.por tricoma'!S311</f>
        <v>7</v>
      </c>
      <c r="S198" s="670" t="s">
        <v>262</v>
      </c>
    </row>
    <row r="199" spans="1:19" ht="15.75" customHeight="1">
      <c r="A199" s="670" t="s">
        <v>548</v>
      </c>
      <c r="B199" s="672" t="s">
        <v>553</v>
      </c>
      <c r="C199" s="670">
        <f>'Cél.por tricoma'!T294</f>
        <v>17</v>
      </c>
      <c r="D199" s="670" t="s">
        <v>550</v>
      </c>
      <c r="E199" s="670"/>
      <c r="F199" s="670" t="s">
        <v>548</v>
      </c>
      <c r="G199" s="672" t="s">
        <v>553</v>
      </c>
      <c r="H199" s="670">
        <f>'Cél.por tricoma'!T298</f>
        <v>93</v>
      </c>
      <c r="I199" s="670" t="s">
        <v>190</v>
      </c>
      <c r="J199" s="670"/>
      <c r="K199" s="670" t="s">
        <v>548</v>
      </c>
      <c r="L199" s="672" t="s">
        <v>553</v>
      </c>
      <c r="M199" s="670">
        <f>'Cél.por tricoma'!T310</f>
        <v>32</v>
      </c>
      <c r="N199" s="670" t="s">
        <v>204</v>
      </c>
      <c r="O199" s="670"/>
      <c r="P199" s="670" t="s">
        <v>548</v>
      </c>
      <c r="Q199" s="672" t="s">
        <v>553</v>
      </c>
      <c r="R199" s="670">
        <f>'Cél.por tricoma'!T311</f>
        <v>17</v>
      </c>
      <c r="S199" s="670" t="s">
        <v>262</v>
      </c>
    </row>
    <row r="200" spans="1:19" ht="15.75" customHeight="1">
      <c r="A200" s="670" t="s">
        <v>548</v>
      </c>
      <c r="B200" s="672" t="s">
        <v>553</v>
      </c>
      <c r="C200" s="670">
        <f>'Cél.por tricoma'!U294</f>
        <v>21</v>
      </c>
      <c r="D200" s="670" t="s">
        <v>550</v>
      </c>
      <c r="E200" s="670"/>
      <c r="F200" s="670" t="s">
        <v>548</v>
      </c>
      <c r="G200" s="672" t="s">
        <v>553</v>
      </c>
      <c r="H200" s="670">
        <f>'Cél.por tricoma'!U298</f>
        <v>51</v>
      </c>
      <c r="I200" s="670" t="s">
        <v>190</v>
      </c>
      <c r="J200" s="670"/>
      <c r="K200" s="670" t="s">
        <v>548</v>
      </c>
      <c r="L200" s="672" t="s">
        <v>553</v>
      </c>
      <c r="M200" s="670">
        <f>'Cél.por tricoma'!U310</f>
        <v>11</v>
      </c>
      <c r="N200" s="670" t="s">
        <v>204</v>
      </c>
      <c r="O200" s="670"/>
      <c r="P200" s="670" t="s">
        <v>548</v>
      </c>
      <c r="Q200" s="672" t="s">
        <v>553</v>
      </c>
      <c r="R200" s="670">
        <f>'Cél.por tricoma'!U311</f>
        <v>15</v>
      </c>
      <c r="S200" s="670" t="s">
        <v>262</v>
      </c>
    </row>
    <row r="201" spans="1:19" ht="15.75" customHeight="1">
      <c r="A201" s="670" t="s">
        <v>548</v>
      </c>
      <c r="B201" s="672" t="s">
        <v>553</v>
      </c>
      <c r="C201" s="670">
        <f>'Cél.por tricoma'!V294</f>
        <v>14</v>
      </c>
      <c r="D201" s="670" t="s">
        <v>550</v>
      </c>
      <c r="E201" s="670"/>
      <c r="F201" s="670" t="s">
        <v>548</v>
      </c>
      <c r="G201" s="672" t="s">
        <v>553</v>
      </c>
      <c r="H201" s="670">
        <f>'Cél.por tricoma'!V298</f>
        <v>20</v>
      </c>
      <c r="I201" s="670" t="s">
        <v>190</v>
      </c>
      <c r="J201" s="670"/>
      <c r="K201" s="670" t="s">
        <v>548</v>
      </c>
      <c r="L201" s="672" t="s">
        <v>553</v>
      </c>
      <c r="M201" s="670">
        <f>'Cél.por tricoma'!V310</f>
        <v>69</v>
      </c>
      <c r="N201" s="670" t="s">
        <v>204</v>
      </c>
      <c r="O201" s="670"/>
      <c r="P201" s="670" t="s">
        <v>548</v>
      </c>
      <c r="Q201" s="672" t="s">
        <v>553</v>
      </c>
      <c r="R201" s="670">
        <f>'Cél.por tricoma'!V311</f>
        <v>7</v>
      </c>
      <c r="S201" s="670" t="s">
        <v>262</v>
      </c>
    </row>
    <row r="202" spans="1:19" ht="15.75" customHeight="1">
      <c r="A202" s="670" t="s">
        <v>548</v>
      </c>
      <c r="B202" s="672" t="s">
        <v>553</v>
      </c>
      <c r="C202" s="670">
        <f>'Cél.por tricoma'!W294</f>
        <v>16</v>
      </c>
      <c r="D202" s="670" t="s">
        <v>550</v>
      </c>
      <c r="E202" s="670"/>
      <c r="F202" s="670" t="s">
        <v>548</v>
      </c>
      <c r="G202" s="672" t="s">
        <v>553</v>
      </c>
      <c r="H202" s="670">
        <f>'Cél.por tricoma'!W298</f>
        <v>62</v>
      </c>
      <c r="I202" s="670" t="s">
        <v>190</v>
      </c>
      <c r="J202" s="670"/>
      <c r="K202" s="670" t="s">
        <v>548</v>
      </c>
      <c r="L202" s="672" t="s">
        <v>553</v>
      </c>
      <c r="M202" s="670">
        <f>'Cél.por tricoma'!W310</f>
        <v>34</v>
      </c>
      <c r="N202" s="670" t="s">
        <v>204</v>
      </c>
      <c r="O202" s="670"/>
      <c r="P202" s="670" t="s">
        <v>548</v>
      </c>
      <c r="Q202" s="672" t="s">
        <v>553</v>
      </c>
      <c r="R202" s="670">
        <f>'Cél.por tricoma'!W311</f>
        <v>4</v>
      </c>
      <c r="S202" s="670" t="s">
        <v>262</v>
      </c>
    </row>
    <row r="203" spans="1:19" ht="15.75" customHeight="1">
      <c r="A203" s="670" t="s">
        <v>548</v>
      </c>
      <c r="B203" s="672" t="s">
        <v>553</v>
      </c>
      <c r="C203" s="670">
        <f>'Cél.por tricoma'!X294</f>
        <v>18</v>
      </c>
      <c r="D203" s="670" t="s">
        <v>550</v>
      </c>
      <c r="E203" s="670"/>
      <c r="F203" s="670" t="s">
        <v>548</v>
      </c>
      <c r="G203" s="672" t="s">
        <v>553</v>
      </c>
      <c r="H203" s="670">
        <f>'Cél.por tricoma'!X298</f>
        <v>33</v>
      </c>
      <c r="I203" s="670" t="s">
        <v>190</v>
      </c>
      <c r="J203" s="670"/>
      <c r="K203" s="670" t="s">
        <v>548</v>
      </c>
      <c r="L203" s="672" t="s">
        <v>553</v>
      </c>
      <c r="M203" s="670">
        <f>'Cél.por tricoma'!X310</f>
        <v>29</v>
      </c>
      <c r="N203" s="670" t="s">
        <v>204</v>
      </c>
      <c r="O203" s="670"/>
      <c r="P203" s="670" t="s">
        <v>548</v>
      </c>
      <c r="Q203" s="672" t="s">
        <v>553</v>
      </c>
      <c r="R203" s="670">
        <f>'Cél.por tricoma'!X311</f>
        <v>15</v>
      </c>
      <c r="S203" s="670" t="s">
        <v>262</v>
      </c>
    </row>
    <row r="204" spans="1:19" ht="15.75" customHeight="1">
      <c r="A204" s="670" t="s">
        <v>548</v>
      </c>
      <c r="B204" s="672" t="s">
        <v>553</v>
      </c>
      <c r="C204" s="670">
        <f>'Cél.por tricoma'!Y294</f>
        <v>20</v>
      </c>
      <c r="D204" s="670" t="s">
        <v>550</v>
      </c>
      <c r="E204" s="670"/>
      <c r="F204" s="670" t="s">
        <v>548</v>
      </c>
      <c r="G204" s="672" t="s">
        <v>553</v>
      </c>
      <c r="H204" s="670">
        <f>'Cél.por tricoma'!Y298</f>
        <v>45</v>
      </c>
      <c r="I204" s="670" t="s">
        <v>190</v>
      </c>
      <c r="J204" s="670"/>
      <c r="K204" s="670" t="s">
        <v>548</v>
      </c>
      <c r="L204" s="672" t="s">
        <v>553</v>
      </c>
      <c r="M204" s="670">
        <f>'Cél.por tricoma'!Y310</f>
        <v>98</v>
      </c>
      <c r="N204" s="670" t="s">
        <v>204</v>
      </c>
      <c r="O204" s="670"/>
      <c r="P204" s="670" t="s">
        <v>548</v>
      </c>
      <c r="Q204" s="672" t="s">
        <v>553</v>
      </c>
      <c r="R204" s="670">
        <f>'Cél.por tricoma'!Y311</f>
        <v>14</v>
      </c>
      <c r="S204" s="670" t="s">
        <v>262</v>
      </c>
    </row>
    <row r="205" spans="1:19" ht="15.75" customHeight="1">
      <c r="A205" s="670" t="s">
        <v>548</v>
      </c>
      <c r="B205" s="672" t="s">
        <v>553</v>
      </c>
      <c r="C205" s="670">
        <f>'Cél.por tricoma'!Z294</f>
        <v>15</v>
      </c>
      <c r="D205" s="670" t="s">
        <v>550</v>
      </c>
      <c r="E205" s="670"/>
      <c r="F205" s="670" t="s">
        <v>548</v>
      </c>
      <c r="G205" s="672" t="s">
        <v>553</v>
      </c>
      <c r="H205" s="670">
        <f>'Cél.por tricoma'!Z298</f>
        <v>24</v>
      </c>
      <c r="I205" s="670" t="s">
        <v>190</v>
      </c>
      <c r="J205" s="670"/>
      <c r="K205" s="670" t="s">
        <v>548</v>
      </c>
      <c r="L205" s="672" t="s">
        <v>553</v>
      </c>
      <c r="M205" s="670">
        <f>'Cél.por tricoma'!Z310</f>
        <v>50</v>
      </c>
      <c r="N205" s="670" t="s">
        <v>204</v>
      </c>
      <c r="O205" s="670"/>
      <c r="P205" s="670" t="s">
        <v>548</v>
      </c>
      <c r="Q205" s="672" t="s">
        <v>553</v>
      </c>
      <c r="R205" s="670">
        <f>'Cél.por tricoma'!Z311</f>
        <v>11</v>
      </c>
      <c r="S205" s="670" t="s">
        <v>262</v>
      </c>
    </row>
    <row r="206" spans="1:19" ht="15.75" customHeight="1">
      <c r="A206" s="670" t="s">
        <v>548</v>
      </c>
      <c r="B206" s="672" t="s">
        <v>553</v>
      </c>
      <c r="C206" s="670">
        <f>'Cél.por tricoma'!AA294</f>
        <v>11</v>
      </c>
      <c r="D206" s="670" t="s">
        <v>550</v>
      </c>
      <c r="E206" s="670"/>
      <c r="F206" s="670" t="s">
        <v>548</v>
      </c>
      <c r="G206" s="672" t="s">
        <v>553</v>
      </c>
      <c r="H206" s="670">
        <f>'Cél.por tricoma'!AA298</f>
        <v>27</v>
      </c>
      <c r="I206" s="670" t="s">
        <v>190</v>
      </c>
      <c r="J206" s="670"/>
      <c r="K206" s="670" t="s">
        <v>548</v>
      </c>
      <c r="L206" s="672" t="s">
        <v>553</v>
      </c>
      <c r="M206" s="670">
        <f>'Cél.por tricoma'!AA310</f>
        <v>40</v>
      </c>
      <c r="N206" s="670" t="s">
        <v>204</v>
      </c>
      <c r="O206" s="670"/>
      <c r="P206" s="670" t="s">
        <v>548</v>
      </c>
      <c r="Q206" s="672" t="s">
        <v>553</v>
      </c>
      <c r="R206" s="670">
        <f>'Cél.por tricoma'!AA311</f>
        <v>13</v>
      </c>
      <c r="S206" s="670" t="s">
        <v>262</v>
      </c>
    </row>
    <row r="207" spans="1:19" ht="15.75" customHeight="1">
      <c r="A207" s="670" t="s">
        <v>548</v>
      </c>
      <c r="B207" s="672" t="s">
        <v>553</v>
      </c>
      <c r="C207" s="670">
        <f>'Cél.por tricoma'!AB294</f>
        <v>12</v>
      </c>
      <c r="D207" s="670" t="s">
        <v>550</v>
      </c>
      <c r="E207" s="670"/>
      <c r="F207" s="670" t="s">
        <v>548</v>
      </c>
      <c r="G207" s="672" t="s">
        <v>553</v>
      </c>
      <c r="H207" s="670">
        <f>'Cél.por tricoma'!AB298</f>
        <v>36</v>
      </c>
      <c r="I207" s="670" t="s">
        <v>190</v>
      </c>
      <c r="J207" s="670"/>
      <c r="K207" s="670" t="s">
        <v>548</v>
      </c>
      <c r="L207" s="672" t="s">
        <v>553</v>
      </c>
      <c r="M207" s="670">
        <f>'Cél.por tricoma'!AB310</f>
        <v>70</v>
      </c>
      <c r="N207" s="670" t="s">
        <v>204</v>
      </c>
      <c r="O207" s="670"/>
      <c r="P207" s="670" t="s">
        <v>548</v>
      </c>
      <c r="Q207" s="672" t="s">
        <v>553</v>
      </c>
      <c r="R207" s="670">
        <f>'Cél.por tricoma'!AB311</f>
        <v>10</v>
      </c>
      <c r="S207" s="670" t="s">
        <v>262</v>
      </c>
    </row>
    <row r="208" spans="1:19" ht="15.75" customHeight="1">
      <c r="A208" s="670" t="s">
        <v>548</v>
      </c>
      <c r="B208" s="672" t="s">
        <v>553</v>
      </c>
      <c r="C208" s="670">
        <f>'Cél.por tricoma'!AC294</f>
        <v>14</v>
      </c>
      <c r="D208" s="670" t="s">
        <v>550</v>
      </c>
      <c r="E208" s="670"/>
      <c r="F208" s="670" t="s">
        <v>548</v>
      </c>
      <c r="G208" s="672" t="s">
        <v>553</v>
      </c>
      <c r="H208" s="670">
        <f>'Cél.por tricoma'!AC298</f>
        <v>70</v>
      </c>
      <c r="I208" s="670" t="s">
        <v>190</v>
      </c>
      <c r="J208" s="670"/>
      <c r="K208" s="670" t="s">
        <v>548</v>
      </c>
      <c r="L208" s="672" t="s">
        <v>553</v>
      </c>
      <c r="M208" s="670">
        <f>'Cél.por tricoma'!AC310</f>
        <v>78</v>
      </c>
      <c r="N208" s="670" t="s">
        <v>204</v>
      </c>
      <c r="O208" s="670"/>
      <c r="P208" s="670" t="s">
        <v>548</v>
      </c>
      <c r="Q208" s="672" t="s">
        <v>553</v>
      </c>
      <c r="R208" s="670">
        <f>'Cél.por tricoma'!AC311</f>
        <v>15</v>
      </c>
      <c r="S208" s="670" t="s">
        <v>262</v>
      </c>
    </row>
    <row r="209" spans="1:19" ht="15.75" customHeight="1">
      <c r="A209" s="670" t="s">
        <v>548</v>
      </c>
      <c r="B209" s="672" t="s">
        <v>553</v>
      </c>
      <c r="C209" s="670">
        <f>'Cél.por tricoma'!AD294</f>
        <v>9</v>
      </c>
      <c r="D209" s="670" t="s">
        <v>550</v>
      </c>
      <c r="E209" s="670"/>
      <c r="F209" s="670" t="s">
        <v>548</v>
      </c>
      <c r="G209" s="672" t="s">
        <v>553</v>
      </c>
      <c r="H209" s="670">
        <f>'Cél.por tricoma'!AD298</f>
        <v>98</v>
      </c>
      <c r="I209" s="670" t="s">
        <v>190</v>
      </c>
      <c r="J209" s="670"/>
      <c r="K209" s="670" t="s">
        <v>548</v>
      </c>
      <c r="L209" s="672" t="s">
        <v>553</v>
      </c>
      <c r="M209" s="670">
        <f>'Cél.por tricoma'!AD310</f>
        <v>68</v>
      </c>
      <c r="N209" s="670" t="s">
        <v>204</v>
      </c>
      <c r="O209" s="670"/>
      <c r="P209" s="670" t="s">
        <v>548</v>
      </c>
      <c r="Q209" s="672" t="s">
        <v>553</v>
      </c>
      <c r="R209" s="670">
        <f>'Cél.por tricoma'!AD311</f>
        <v>20</v>
      </c>
      <c r="S209" s="670" t="s">
        <v>262</v>
      </c>
    </row>
    <row r="210" spans="1:19" ht="15.75" customHeight="1">
      <c r="A210" s="670" t="s">
        <v>548</v>
      </c>
      <c r="B210" s="672" t="s">
        <v>553</v>
      </c>
      <c r="C210" s="670">
        <f>'Cél.por tricoma'!AE294</f>
        <v>17</v>
      </c>
      <c r="D210" s="670" t="s">
        <v>550</v>
      </c>
      <c r="E210" s="670"/>
      <c r="F210" s="670" t="s">
        <v>548</v>
      </c>
      <c r="G210" s="672" t="s">
        <v>553</v>
      </c>
      <c r="H210" s="670">
        <f>'Cél.por tricoma'!AE298</f>
        <v>56</v>
      </c>
      <c r="I210" s="670" t="s">
        <v>190</v>
      </c>
      <c r="J210" s="670"/>
      <c r="K210" s="670" t="s">
        <v>548</v>
      </c>
      <c r="L210" s="672" t="s">
        <v>553</v>
      </c>
      <c r="M210" s="670">
        <f>'Cél.por tricoma'!AE310</f>
        <v>129</v>
      </c>
      <c r="N210" s="670" t="s">
        <v>204</v>
      </c>
      <c r="O210" s="670"/>
      <c r="P210" s="670" t="s">
        <v>548</v>
      </c>
      <c r="Q210" s="672" t="s">
        <v>553</v>
      </c>
      <c r="R210" s="670">
        <f>'Cél.por tricoma'!AE311</f>
        <v>11</v>
      </c>
      <c r="S210" s="670" t="s">
        <v>262</v>
      </c>
    </row>
    <row r="211" spans="1:19" ht="15.75" customHeight="1">
      <c r="A211" s="670" t="s">
        <v>548</v>
      </c>
      <c r="B211" s="672" t="s">
        <v>553</v>
      </c>
      <c r="C211" s="670">
        <f>'Cél.por tricoma'!AF294</f>
        <v>13</v>
      </c>
      <c r="D211" s="670" t="s">
        <v>550</v>
      </c>
      <c r="E211" s="670"/>
      <c r="F211" s="670" t="s">
        <v>548</v>
      </c>
      <c r="G211" s="672" t="s">
        <v>553</v>
      </c>
      <c r="H211" s="670">
        <f>'Cél.por tricoma'!AF298</f>
        <v>34</v>
      </c>
      <c r="I211" s="670" t="s">
        <v>190</v>
      </c>
      <c r="J211" s="670"/>
      <c r="K211" s="670" t="s">
        <v>548</v>
      </c>
      <c r="L211" s="672" t="s">
        <v>553</v>
      </c>
      <c r="M211" s="670">
        <f>'Cél.por tricoma'!AF310</f>
        <v>107</v>
      </c>
      <c r="N211" s="670" t="s">
        <v>204</v>
      </c>
      <c r="O211" s="670"/>
      <c r="P211" s="670" t="s">
        <v>548</v>
      </c>
      <c r="Q211" s="672" t="s">
        <v>553</v>
      </c>
      <c r="R211" s="670">
        <f>'Cél.por tricoma'!AF311</f>
        <v>10</v>
      </c>
      <c r="S211" s="670" t="s">
        <v>262</v>
      </c>
    </row>
    <row r="212" spans="1:19" ht="15.75" customHeight="1">
      <c r="A212" s="670" t="s">
        <v>554</v>
      </c>
      <c r="B212" s="672" t="s">
        <v>549</v>
      </c>
      <c r="C212" s="670">
        <f>'Cél.por tricoma'!AJ18</f>
        <v>10</v>
      </c>
      <c r="D212" s="670" t="s">
        <v>550</v>
      </c>
      <c r="E212" s="670"/>
      <c r="F212" s="670" t="s">
        <v>554</v>
      </c>
      <c r="G212" s="672" t="s">
        <v>549</v>
      </c>
      <c r="H212" s="670">
        <f>'Cél.por tricoma'!AJ22</f>
        <v>78</v>
      </c>
      <c r="I212" s="670" t="s">
        <v>190</v>
      </c>
      <c r="J212" s="670"/>
      <c r="K212" s="670" t="s">
        <v>554</v>
      </c>
      <c r="L212" s="672" t="s">
        <v>549</v>
      </c>
      <c r="M212" s="670">
        <f>'Cél.por tricoma'!AJ34</f>
        <v>14</v>
      </c>
      <c r="N212" s="670" t="s">
        <v>204</v>
      </c>
      <c r="O212" s="670"/>
      <c r="P212" s="670" t="s">
        <v>554</v>
      </c>
      <c r="Q212" s="672" t="s">
        <v>549</v>
      </c>
      <c r="R212" s="670">
        <f>'Cél.por tricoma'!AJ35</f>
        <v>22</v>
      </c>
      <c r="S212" s="670" t="s">
        <v>262</v>
      </c>
    </row>
    <row r="213" spans="1:19" ht="15.75" customHeight="1">
      <c r="A213" s="670" t="s">
        <v>554</v>
      </c>
      <c r="B213" s="672" t="s">
        <v>549</v>
      </c>
      <c r="C213" s="670">
        <f>'Cél.por tricoma'!AK18</f>
        <v>12</v>
      </c>
      <c r="D213" s="670" t="s">
        <v>550</v>
      </c>
      <c r="E213" s="670"/>
      <c r="F213" s="670" t="s">
        <v>554</v>
      </c>
      <c r="G213" s="672" t="s">
        <v>549</v>
      </c>
      <c r="H213" s="670">
        <f>'Cél.por tricoma'!AK22</f>
        <v>50</v>
      </c>
      <c r="I213" s="670" t="s">
        <v>190</v>
      </c>
      <c r="J213" s="670"/>
      <c r="K213" s="670" t="s">
        <v>554</v>
      </c>
      <c r="L213" s="672" t="s">
        <v>549</v>
      </c>
      <c r="M213" s="670">
        <f>'Cél.por tricoma'!AK34</f>
        <v>73</v>
      </c>
      <c r="N213" s="670" t="s">
        <v>204</v>
      </c>
      <c r="O213" s="670"/>
      <c r="P213" s="670" t="s">
        <v>554</v>
      </c>
      <c r="Q213" s="672" t="s">
        <v>549</v>
      </c>
      <c r="R213" s="670">
        <f>'Cél.por tricoma'!AK35</f>
        <v>15</v>
      </c>
      <c r="S213" s="670" t="s">
        <v>262</v>
      </c>
    </row>
    <row r="214" spans="1:19" ht="15.75" customHeight="1">
      <c r="A214" s="670" t="s">
        <v>554</v>
      </c>
      <c r="B214" s="672" t="s">
        <v>549</v>
      </c>
      <c r="C214" s="670">
        <f>'Cél.por tricoma'!AL18</f>
        <v>8</v>
      </c>
      <c r="D214" s="670" t="s">
        <v>550</v>
      </c>
      <c r="E214" s="670"/>
      <c r="F214" s="670" t="s">
        <v>554</v>
      </c>
      <c r="G214" s="672" t="s">
        <v>549</v>
      </c>
      <c r="H214" s="670">
        <f>'Cél.por tricoma'!AL22</f>
        <v>26</v>
      </c>
      <c r="I214" s="670" t="s">
        <v>190</v>
      </c>
      <c r="J214" s="670"/>
      <c r="K214" s="670" t="s">
        <v>554</v>
      </c>
      <c r="L214" s="672" t="s">
        <v>549</v>
      </c>
      <c r="M214" s="670">
        <f>'Cél.por tricoma'!AL34</f>
        <v>16</v>
      </c>
      <c r="N214" s="670" t="s">
        <v>204</v>
      </c>
      <c r="O214" s="670"/>
      <c r="P214" s="670" t="s">
        <v>554</v>
      </c>
      <c r="Q214" s="672" t="s">
        <v>549</v>
      </c>
      <c r="R214" s="670">
        <f>'Cél.por tricoma'!AL35</f>
        <v>16</v>
      </c>
      <c r="S214" s="670" t="s">
        <v>262</v>
      </c>
    </row>
    <row r="215" spans="1:19" ht="15.75" customHeight="1">
      <c r="A215" s="670" t="s">
        <v>554</v>
      </c>
      <c r="B215" s="672" t="s">
        <v>549</v>
      </c>
      <c r="C215" s="670">
        <f>'Cél.por tricoma'!AM18</f>
        <v>19</v>
      </c>
      <c r="D215" s="670" t="s">
        <v>550</v>
      </c>
      <c r="E215" s="670"/>
      <c r="F215" s="670" t="s">
        <v>554</v>
      </c>
      <c r="G215" s="672" t="s">
        <v>549</v>
      </c>
      <c r="H215" s="670">
        <f>'Cél.por tricoma'!AM22</f>
        <v>51</v>
      </c>
      <c r="I215" s="670" t="s">
        <v>190</v>
      </c>
      <c r="J215" s="670"/>
      <c r="K215" s="670" t="s">
        <v>554</v>
      </c>
      <c r="L215" s="672" t="s">
        <v>549</v>
      </c>
      <c r="M215" s="670">
        <f>'Cél.por tricoma'!AM34</f>
        <v>80</v>
      </c>
      <c r="N215" s="670" t="s">
        <v>204</v>
      </c>
      <c r="O215" s="670"/>
      <c r="P215" s="670" t="s">
        <v>554</v>
      </c>
      <c r="Q215" s="672" t="s">
        <v>549</v>
      </c>
      <c r="R215" s="670">
        <f>'Cél.por tricoma'!AM35</f>
        <v>20</v>
      </c>
      <c r="S215" s="670" t="s">
        <v>262</v>
      </c>
    </row>
    <row r="216" spans="1:19" ht="15.75" customHeight="1">
      <c r="A216" s="670" t="s">
        <v>554</v>
      </c>
      <c r="B216" s="672" t="s">
        <v>549</v>
      </c>
      <c r="C216" s="670">
        <f>'Cél.por tricoma'!AN18</f>
        <v>10</v>
      </c>
      <c r="D216" s="670" t="s">
        <v>550</v>
      </c>
      <c r="E216" s="670"/>
      <c r="F216" s="670" t="s">
        <v>554</v>
      </c>
      <c r="G216" s="672" t="s">
        <v>549</v>
      </c>
      <c r="H216" s="670">
        <f>'Cél.por tricoma'!AN22</f>
        <v>26</v>
      </c>
      <c r="I216" s="670" t="s">
        <v>190</v>
      </c>
      <c r="J216" s="670"/>
      <c r="K216" s="670" t="s">
        <v>554</v>
      </c>
      <c r="L216" s="672" t="s">
        <v>549</v>
      </c>
      <c r="M216" s="670">
        <f>'Cél.por tricoma'!AN34</f>
        <v>60</v>
      </c>
      <c r="N216" s="670" t="s">
        <v>204</v>
      </c>
      <c r="O216" s="670"/>
      <c r="P216" s="670" t="s">
        <v>554</v>
      </c>
      <c r="Q216" s="672" t="s">
        <v>549</v>
      </c>
      <c r="R216" s="670">
        <f>'Cél.por tricoma'!AN35</f>
        <v>21</v>
      </c>
      <c r="S216" s="670" t="s">
        <v>262</v>
      </c>
    </row>
    <row r="217" spans="1:19" ht="15.75" customHeight="1">
      <c r="A217" s="670" t="s">
        <v>554</v>
      </c>
      <c r="B217" s="672" t="s">
        <v>549</v>
      </c>
      <c r="C217" s="670">
        <f>'Cél.por tricoma'!AO18</f>
        <v>4</v>
      </c>
      <c r="D217" s="670" t="s">
        <v>550</v>
      </c>
      <c r="E217" s="670"/>
      <c r="F217" s="670" t="s">
        <v>554</v>
      </c>
      <c r="G217" s="672" t="s">
        <v>549</v>
      </c>
      <c r="H217" s="670">
        <f>'Cél.por tricoma'!AO22</f>
        <v>27</v>
      </c>
      <c r="I217" s="670" t="s">
        <v>190</v>
      </c>
      <c r="J217" s="670"/>
      <c r="K217" s="670" t="s">
        <v>554</v>
      </c>
      <c r="L217" s="672" t="s">
        <v>549</v>
      </c>
      <c r="M217" s="670">
        <f>'Cél.por tricoma'!AO34</f>
        <v>32</v>
      </c>
      <c r="N217" s="670" t="s">
        <v>204</v>
      </c>
      <c r="O217" s="670"/>
      <c r="P217" s="670" t="s">
        <v>554</v>
      </c>
      <c r="Q217" s="672" t="s">
        <v>549</v>
      </c>
      <c r="R217" s="670">
        <f>'Cél.por tricoma'!AO35</f>
        <v>25</v>
      </c>
      <c r="S217" s="670" t="s">
        <v>262</v>
      </c>
    </row>
    <row r="218" spans="1:19" ht="15.75" customHeight="1">
      <c r="A218" s="670" t="s">
        <v>554</v>
      </c>
      <c r="B218" s="672" t="s">
        <v>549</v>
      </c>
      <c r="C218" s="670">
        <f>'Cél.por tricoma'!AP18</f>
        <v>15</v>
      </c>
      <c r="D218" s="670" t="s">
        <v>550</v>
      </c>
      <c r="E218" s="670"/>
      <c r="F218" s="670" t="s">
        <v>554</v>
      </c>
      <c r="G218" s="672" t="s">
        <v>549</v>
      </c>
      <c r="H218" s="670">
        <f>'Cél.por tricoma'!AP22</f>
        <v>34</v>
      </c>
      <c r="I218" s="670" t="s">
        <v>190</v>
      </c>
      <c r="J218" s="670"/>
      <c r="K218" s="670" t="s">
        <v>554</v>
      </c>
      <c r="L218" s="672" t="s">
        <v>549</v>
      </c>
      <c r="M218" s="670">
        <f>'Cél.por tricoma'!AP34</f>
        <v>65</v>
      </c>
      <c r="N218" s="670" t="s">
        <v>204</v>
      </c>
      <c r="O218" s="670"/>
      <c r="P218" s="670" t="s">
        <v>554</v>
      </c>
      <c r="Q218" s="672" t="s">
        <v>549</v>
      </c>
      <c r="R218" s="670">
        <f>'Cél.por tricoma'!AP35</f>
        <v>44</v>
      </c>
      <c r="S218" s="670" t="s">
        <v>262</v>
      </c>
    </row>
    <row r="219" spans="1:19" ht="15.75" customHeight="1">
      <c r="A219" s="670" t="s">
        <v>554</v>
      </c>
      <c r="B219" s="672" t="s">
        <v>549</v>
      </c>
      <c r="C219" s="670">
        <f>'Cél.por tricoma'!AQ18</f>
        <v>9</v>
      </c>
      <c r="D219" s="670" t="s">
        <v>550</v>
      </c>
      <c r="E219" s="670"/>
      <c r="F219" s="670" t="s">
        <v>554</v>
      </c>
      <c r="G219" s="672" t="s">
        <v>549</v>
      </c>
      <c r="H219" s="670">
        <f>'Cél.por tricoma'!AQ22</f>
        <v>21</v>
      </c>
      <c r="I219" s="670" t="s">
        <v>190</v>
      </c>
      <c r="J219" s="670"/>
      <c r="K219" s="670" t="s">
        <v>554</v>
      </c>
      <c r="L219" s="672" t="s">
        <v>549</v>
      </c>
      <c r="M219" s="670">
        <f>'Cél.por tricoma'!AQ34</f>
        <v>72</v>
      </c>
      <c r="N219" s="670" t="s">
        <v>204</v>
      </c>
      <c r="O219" s="670"/>
      <c r="P219" s="670" t="s">
        <v>554</v>
      </c>
      <c r="Q219" s="672" t="s">
        <v>549</v>
      </c>
      <c r="R219" s="670">
        <f>'Cél.por tricoma'!AQ35</f>
        <v>16</v>
      </c>
      <c r="S219" s="670" t="s">
        <v>262</v>
      </c>
    </row>
    <row r="220" spans="1:19" ht="15.75" customHeight="1">
      <c r="A220" s="670" t="s">
        <v>554</v>
      </c>
      <c r="B220" s="672" t="s">
        <v>549</v>
      </c>
      <c r="C220" s="670">
        <f>'Cél.por tricoma'!AR18</f>
        <v>17</v>
      </c>
      <c r="D220" s="670" t="s">
        <v>550</v>
      </c>
      <c r="E220" s="670"/>
      <c r="F220" s="670" t="s">
        <v>554</v>
      </c>
      <c r="G220" s="672" t="s">
        <v>549</v>
      </c>
      <c r="H220" s="670">
        <f>'Cél.por tricoma'!AR22</f>
        <v>31</v>
      </c>
      <c r="I220" s="670" t="s">
        <v>190</v>
      </c>
      <c r="J220" s="670"/>
      <c r="K220" s="670" t="s">
        <v>554</v>
      </c>
      <c r="L220" s="672" t="s">
        <v>549</v>
      </c>
      <c r="M220" s="670">
        <f>'Cél.por tricoma'!AR34</f>
        <v>25</v>
      </c>
      <c r="N220" s="670" t="s">
        <v>204</v>
      </c>
      <c r="O220" s="670"/>
      <c r="P220" s="670" t="s">
        <v>554</v>
      </c>
      <c r="Q220" s="672" t="s">
        <v>549</v>
      </c>
      <c r="R220" s="670">
        <f>'Cél.por tricoma'!AR35</f>
        <v>19</v>
      </c>
      <c r="S220" s="670" t="s">
        <v>262</v>
      </c>
    </row>
    <row r="221" spans="1:19" ht="15.75" customHeight="1">
      <c r="A221" s="670" t="s">
        <v>554</v>
      </c>
      <c r="B221" s="672" t="s">
        <v>549</v>
      </c>
      <c r="C221" s="670">
        <f>'Cél.por tricoma'!AS18</f>
        <v>11</v>
      </c>
      <c r="D221" s="670" t="s">
        <v>550</v>
      </c>
      <c r="E221" s="670"/>
      <c r="F221" s="670" t="s">
        <v>554</v>
      </c>
      <c r="G221" s="672" t="s">
        <v>549</v>
      </c>
      <c r="H221" s="670">
        <f>'Cél.por tricoma'!AS22</f>
        <v>72</v>
      </c>
      <c r="I221" s="670" t="s">
        <v>190</v>
      </c>
      <c r="J221" s="670"/>
      <c r="K221" s="670" t="s">
        <v>554</v>
      </c>
      <c r="L221" s="672" t="s">
        <v>549</v>
      </c>
      <c r="M221" s="670">
        <f>'Cél.por tricoma'!AS34</f>
        <v>92</v>
      </c>
      <c r="N221" s="670" t="s">
        <v>204</v>
      </c>
      <c r="O221" s="670"/>
      <c r="P221" s="670" t="s">
        <v>554</v>
      </c>
      <c r="Q221" s="672" t="s">
        <v>549</v>
      </c>
      <c r="R221" s="670">
        <f>'Cél.por tricoma'!AS35</f>
        <v>17</v>
      </c>
      <c r="S221" s="670" t="s">
        <v>262</v>
      </c>
    </row>
    <row r="222" spans="1:19" ht="15.75" customHeight="1">
      <c r="A222" s="670" t="s">
        <v>554</v>
      </c>
      <c r="B222" s="672" t="s">
        <v>549</v>
      </c>
      <c r="C222" s="670">
        <f>'Cél.por tricoma'!AT18</f>
        <v>10</v>
      </c>
      <c r="D222" s="670" t="s">
        <v>550</v>
      </c>
      <c r="E222" s="670"/>
      <c r="F222" s="670" t="s">
        <v>554</v>
      </c>
      <c r="G222" s="672" t="s">
        <v>549</v>
      </c>
      <c r="H222" s="670">
        <f>'Cél.por tricoma'!AT22</f>
        <v>39</v>
      </c>
      <c r="I222" s="670" t="s">
        <v>190</v>
      </c>
      <c r="J222" s="666"/>
      <c r="K222" s="670" t="s">
        <v>554</v>
      </c>
      <c r="L222" s="672" t="s">
        <v>549</v>
      </c>
      <c r="M222" s="670">
        <f>'Cél.por tricoma'!AT34</f>
        <v>87</v>
      </c>
      <c r="N222" s="670" t="s">
        <v>204</v>
      </c>
      <c r="O222" s="670"/>
      <c r="P222" s="670" t="s">
        <v>554</v>
      </c>
      <c r="Q222" s="672" t="s">
        <v>549</v>
      </c>
      <c r="R222" s="670">
        <f>'Cél.por tricoma'!AT35</f>
        <v>10</v>
      </c>
      <c r="S222" s="670" t="s">
        <v>262</v>
      </c>
    </row>
    <row r="223" spans="1:19" ht="15.75" customHeight="1">
      <c r="A223" s="670" t="s">
        <v>554</v>
      </c>
      <c r="B223" s="672" t="s">
        <v>549</v>
      </c>
      <c r="C223" s="670">
        <f>'Cél.por tricoma'!AU18</f>
        <v>12</v>
      </c>
      <c r="D223" s="670" t="s">
        <v>550</v>
      </c>
      <c r="E223" s="670"/>
      <c r="F223" s="670" t="s">
        <v>554</v>
      </c>
      <c r="G223" s="672" t="s">
        <v>549</v>
      </c>
      <c r="H223" s="670">
        <f>'Cél.por tricoma'!AU22</f>
        <v>34</v>
      </c>
      <c r="I223" s="670" t="s">
        <v>190</v>
      </c>
      <c r="J223" s="670"/>
      <c r="K223" s="670" t="s">
        <v>554</v>
      </c>
      <c r="L223" s="672" t="s">
        <v>549</v>
      </c>
      <c r="M223" s="670">
        <f>'Cél.por tricoma'!AU34</f>
        <v>38</v>
      </c>
      <c r="N223" s="670" t="s">
        <v>204</v>
      </c>
      <c r="O223" s="670"/>
      <c r="P223" s="670" t="s">
        <v>554</v>
      </c>
      <c r="Q223" s="672" t="s">
        <v>549</v>
      </c>
      <c r="R223" s="670">
        <f>'Cél.por tricoma'!AU35</f>
        <v>16</v>
      </c>
      <c r="S223" s="670" t="s">
        <v>262</v>
      </c>
    </row>
    <row r="224" spans="1:19" ht="15.75" customHeight="1">
      <c r="A224" s="670" t="s">
        <v>554</v>
      </c>
      <c r="B224" s="672" t="s">
        <v>549</v>
      </c>
      <c r="C224" s="670">
        <f>'Cél.por tricoma'!AV18</f>
        <v>14</v>
      </c>
      <c r="D224" s="670" t="s">
        <v>550</v>
      </c>
      <c r="E224" s="670"/>
      <c r="F224" s="670" t="s">
        <v>554</v>
      </c>
      <c r="G224" s="672" t="s">
        <v>549</v>
      </c>
      <c r="H224" s="670">
        <f>'Cél.por tricoma'!AV22</f>
        <v>19</v>
      </c>
      <c r="I224" s="670" t="s">
        <v>190</v>
      </c>
      <c r="J224" s="670"/>
      <c r="K224" s="670" t="s">
        <v>554</v>
      </c>
      <c r="L224" s="672" t="s">
        <v>549</v>
      </c>
      <c r="M224" s="670">
        <f>'Cél.por tricoma'!AV34</f>
        <v>30</v>
      </c>
      <c r="N224" s="670" t="s">
        <v>204</v>
      </c>
      <c r="O224" s="670"/>
      <c r="P224" s="670" t="s">
        <v>554</v>
      </c>
      <c r="Q224" s="672" t="s">
        <v>549</v>
      </c>
      <c r="R224" s="670">
        <f>'Cél.por tricoma'!AV35</f>
        <v>12</v>
      </c>
      <c r="S224" s="670" t="s">
        <v>262</v>
      </c>
    </row>
    <row r="225" spans="1:19" ht="15.75" customHeight="1">
      <c r="A225" s="670" t="s">
        <v>554</v>
      </c>
      <c r="B225" s="672" t="s">
        <v>549</v>
      </c>
      <c r="C225" s="670">
        <f>'Cél.por tricoma'!AW18</f>
        <v>18</v>
      </c>
      <c r="D225" s="670" t="s">
        <v>550</v>
      </c>
      <c r="E225" s="670"/>
      <c r="F225" s="670" t="s">
        <v>554</v>
      </c>
      <c r="G225" s="672" t="s">
        <v>549</v>
      </c>
      <c r="H225" s="670">
        <f>'Cél.por tricoma'!AW22</f>
        <v>37</v>
      </c>
      <c r="I225" s="670" t="s">
        <v>190</v>
      </c>
      <c r="J225" s="670"/>
      <c r="K225" s="670" t="s">
        <v>554</v>
      </c>
      <c r="L225" s="672" t="s">
        <v>549</v>
      </c>
      <c r="M225" s="670">
        <f>'Cél.por tricoma'!AW34</f>
        <v>44</v>
      </c>
      <c r="N225" s="670" t="s">
        <v>204</v>
      </c>
      <c r="O225" s="670"/>
      <c r="P225" s="670" t="s">
        <v>554</v>
      </c>
      <c r="Q225" s="672" t="s">
        <v>549</v>
      </c>
      <c r="R225" s="670">
        <f>'Cél.por tricoma'!AW35</f>
        <v>22</v>
      </c>
      <c r="S225" s="670" t="s">
        <v>262</v>
      </c>
    </row>
    <row r="226" spans="1:19" ht="15.75" customHeight="1">
      <c r="A226" s="670" t="s">
        <v>554</v>
      </c>
      <c r="B226" s="672" t="s">
        <v>549</v>
      </c>
      <c r="C226" s="670">
        <f>'Cél.por tricoma'!AX18</f>
        <v>10</v>
      </c>
      <c r="D226" s="670" t="s">
        <v>550</v>
      </c>
      <c r="E226" s="670"/>
      <c r="F226" s="670" t="s">
        <v>554</v>
      </c>
      <c r="G226" s="672" t="s">
        <v>549</v>
      </c>
      <c r="H226" s="670">
        <f>'Cél.por tricoma'!AX22</f>
        <v>7</v>
      </c>
      <c r="I226" s="670" t="s">
        <v>190</v>
      </c>
      <c r="J226" s="670"/>
      <c r="K226" s="670" t="s">
        <v>554</v>
      </c>
      <c r="L226" s="672" t="s">
        <v>549</v>
      </c>
      <c r="M226" s="670">
        <f>'Cél.por tricoma'!AX34</f>
        <v>145</v>
      </c>
      <c r="N226" s="670" t="s">
        <v>204</v>
      </c>
      <c r="O226" s="670"/>
      <c r="P226" s="670" t="s">
        <v>554</v>
      </c>
      <c r="Q226" s="672" t="s">
        <v>549</v>
      </c>
      <c r="R226" s="670">
        <f>'Cél.por tricoma'!AX35</f>
        <v>16</v>
      </c>
      <c r="S226" s="670" t="s">
        <v>262</v>
      </c>
    </row>
    <row r="227" spans="1:19" ht="15.75" customHeight="1">
      <c r="A227" s="670" t="s">
        <v>554</v>
      </c>
      <c r="B227" s="672" t="s">
        <v>549</v>
      </c>
      <c r="C227" s="670">
        <f>'Cél.por tricoma'!AY18</f>
        <v>16</v>
      </c>
      <c r="D227" s="670" t="s">
        <v>550</v>
      </c>
      <c r="E227" s="670"/>
      <c r="F227" s="670" t="s">
        <v>554</v>
      </c>
      <c r="G227" s="672" t="s">
        <v>549</v>
      </c>
      <c r="H227" s="670">
        <f>'Cél.por tricoma'!AY22</f>
        <v>21</v>
      </c>
      <c r="I227" s="670" t="s">
        <v>190</v>
      </c>
      <c r="J227" s="670"/>
      <c r="K227" s="670" t="s">
        <v>554</v>
      </c>
      <c r="L227" s="672" t="s">
        <v>549</v>
      </c>
      <c r="M227" s="670">
        <f>'Cél.por tricoma'!AY34</f>
        <v>140</v>
      </c>
      <c r="N227" s="670" t="s">
        <v>204</v>
      </c>
      <c r="O227" s="670"/>
      <c r="P227" s="670" t="s">
        <v>554</v>
      </c>
      <c r="Q227" s="672" t="s">
        <v>549</v>
      </c>
      <c r="R227" s="670">
        <f>'Cél.por tricoma'!AY35</f>
        <v>15</v>
      </c>
      <c r="S227" s="670" t="s">
        <v>262</v>
      </c>
    </row>
    <row r="228" spans="1:19" ht="15.75" customHeight="1">
      <c r="A228" s="670" t="s">
        <v>554</v>
      </c>
      <c r="B228" s="672" t="s">
        <v>549</v>
      </c>
      <c r="C228" s="670">
        <f>'Cél.por tricoma'!AZ18</f>
        <v>15</v>
      </c>
      <c r="D228" s="670" t="s">
        <v>550</v>
      </c>
      <c r="E228" s="670"/>
      <c r="F228" s="670" t="s">
        <v>554</v>
      </c>
      <c r="G228" s="672" t="s">
        <v>549</v>
      </c>
      <c r="H228" s="670">
        <f>'Cél.por tricoma'!AZ22</f>
        <v>24</v>
      </c>
      <c r="I228" s="670" t="s">
        <v>190</v>
      </c>
      <c r="J228" s="670"/>
      <c r="K228" s="670" t="s">
        <v>554</v>
      </c>
      <c r="L228" s="672" t="s">
        <v>549</v>
      </c>
      <c r="M228" s="670">
        <f>'Cél.por tricoma'!AZ34</f>
        <v>46</v>
      </c>
      <c r="N228" s="670" t="s">
        <v>204</v>
      </c>
      <c r="O228" s="670"/>
      <c r="P228" s="670" t="s">
        <v>554</v>
      </c>
      <c r="Q228" s="672" t="s">
        <v>549</v>
      </c>
      <c r="R228" s="670">
        <f>'Cél.por tricoma'!AZ35</f>
        <v>5</v>
      </c>
      <c r="S228" s="670" t="s">
        <v>262</v>
      </c>
    </row>
    <row r="229" spans="1:19" ht="15.75" customHeight="1">
      <c r="A229" s="670" t="s">
        <v>554</v>
      </c>
      <c r="B229" s="672" t="s">
        <v>549</v>
      </c>
      <c r="C229" s="670">
        <f>'Cél.por tricoma'!BA18</f>
        <v>22</v>
      </c>
      <c r="D229" s="670" t="s">
        <v>550</v>
      </c>
      <c r="E229" s="670"/>
      <c r="F229" s="670" t="s">
        <v>554</v>
      </c>
      <c r="G229" s="672" t="s">
        <v>549</v>
      </c>
      <c r="H229" s="670">
        <f>'Cél.por tricoma'!BA22</f>
        <v>9</v>
      </c>
      <c r="I229" s="670" t="s">
        <v>190</v>
      </c>
      <c r="J229" s="670"/>
      <c r="K229" s="670" t="s">
        <v>554</v>
      </c>
      <c r="L229" s="672" t="s">
        <v>549</v>
      </c>
      <c r="M229" s="670">
        <f>'Cél.por tricoma'!BA34</f>
        <v>15</v>
      </c>
      <c r="N229" s="670" t="s">
        <v>204</v>
      </c>
      <c r="O229" s="670"/>
      <c r="P229" s="670" t="s">
        <v>554</v>
      </c>
      <c r="Q229" s="672" t="s">
        <v>549</v>
      </c>
      <c r="R229" s="670">
        <f>'Cél.por tricoma'!BA35</f>
        <v>14</v>
      </c>
      <c r="S229" s="670" t="s">
        <v>262</v>
      </c>
    </row>
    <row r="230" spans="1:19" ht="15.75" customHeight="1">
      <c r="A230" s="670" t="s">
        <v>554</v>
      </c>
      <c r="B230" s="672" t="s">
        <v>549</v>
      </c>
      <c r="C230" s="670">
        <f>'Cél.por tricoma'!BB18</f>
        <v>16</v>
      </c>
      <c r="D230" s="670" t="s">
        <v>550</v>
      </c>
      <c r="E230" s="670"/>
      <c r="F230" s="670" t="s">
        <v>554</v>
      </c>
      <c r="G230" s="672" t="s">
        <v>549</v>
      </c>
      <c r="H230" s="670">
        <f>'Cél.por tricoma'!BB22</f>
        <v>35</v>
      </c>
      <c r="I230" s="670" t="s">
        <v>190</v>
      </c>
      <c r="J230" s="670"/>
      <c r="K230" s="670" t="s">
        <v>554</v>
      </c>
      <c r="L230" s="672" t="s">
        <v>549</v>
      </c>
      <c r="M230" s="670">
        <f>'Cél.por tricoma'!BB34</f>
        <v>44</v>
      </c>
      <c r="N230" s="670" t="s">
        <v>204</v>
      </c>
      <c r="O230" s="670"/>
      <c r="P230" s="670" t="s">
        <v>554</v>
      </c>
      <c r="Q230" s="672" t="s">
        <v>549</v>
      </c>
      <c r="R230" s="670">
        <f>'Cél.por tricoma'!BB35</f>
        <v>7</v>
      </c>
      <c r="S230" s="670" t="s">
        <v>262</v>
      </c>
    </row>
    <row r="231" spans="1:19" ht="15.75" customHeight="1">
      <c r="A231" s="670" t="s">
        <v>554</v>
      </c>
      <c r="B231" s="672" t="s">
        <v>549</v>
      </c>
      <c r="C231" s="670">
        <f>'Cél.por tricoma'!BC18</f>
        <v>9</v>
      </c>
      <c r="D231" s="670" t="s">
        <v>550</v>
      </c>
      <c r="E231" s="670"/>
      <c r="F231" s="670" t="s">
        <v>554</v>
      </c>
      <c r="G231" s="672" t="s">
        <v>549</v>
      </c>
      <c r="H231" s="670">
        <f>'Cél.por tricoma'!BC22</f>
        <v>13</v>
      </c>
      <c r="I231" s="670" t="s">
        <v>190</v>
      </c>
      <c r="J231" s="670"/>
      <c r="K231" s="670" t="s">
        <v>554</v>
      </c>
      <c r="L231" s="672" t="s">
        <v>549</v>
      </c>
      <c r="M231" s="670">
        <f>'Cél.por tricoma'!BC34</f>
        <v>63</v>
      </c>
      <c r="N231" s="670" t="s">
        <v>204</v>
      </c>
      <c r="O231" s="670"/>
      <c r="P231" s="670" t="s">
        <v>554</v>
      </c>
      <c r="Q231" s="672" t="s">
        <v>549</v>
      </c>
      <c r="R231" s="670">
        <f>'Cél.por tricoma'!BC35</f>
        <v>11</v>
      </c>
      <c r="S231" s="670" t="s">
        <v>262</v>
      </c>
    </row>
    <row r="232" spans="1:19" ht="15.75" customHeight="1">
      <c r="A232" s="670" t="s">
        <v>554</v>
      </c>
      <c r="B232" s="672" t="s">
        <v>549</v>
      </c>
      <c r="C232" s="670">
        <f>'Cél.por tricoma'!BD18</f>
        <v>12</v>
      </c>
      <c r="D232" s="670" t="s">
        <v>550</v>
      </c>
      <c r="E232" s="670"/>
      <c r="F232" s="670" t="s">
        <v>554</v>
      </c>
      <c r="G232" s="672" t="s">
        <v>549</v>
      </c>
      <c r="H232" s="670">
        <f>'Cél.por tricoma'!BD22</f>
        <v>59</v>
      </c>
      <c r="I232" s="670" t="s">
        <v>190</v>
      </c>
      <c r="J232" s="670"/>
      <c r="K232" s="670" t="s">
        <v>554</v>
      </c>
      <c r="L232" s="672" t="s">
        <v>549</v>
      </c>
      <c r="M232" s="670">
        <f>'Cél.por tricoma'!BD34</f>
        <v>37</v>
      </c>
      <c r="N232" s="670" t="s">
        <v>204</v>
      </c>
      <c r="O232" s="670"/>
      <c r="P232" s="670" t="s">
        <v>554</v>
      </c>
      <c r="Q232" s="672" t="s">
        <v>549</v>
      </c>
      <c r="R232" s="670">
        <f>'Cél.por tricoma'!BD35</f>
        <v>18</v>
      </c>
      <c r="S232" s="670" t="s">
        <v>262</v>
      </c>
    </row>
    <row r="233" spans="1:19" ht="15.75" customHeight="1">
      <c r="A233" s="670" t="s">
        <v>554</v>
      </c>
      <c r="B233" s="672" t="s">
        <v>549</v>
      </c>
      <c r="C233" s="670">
        <f>'Cél.por tricoma'!BE18</f>
        <v>10</v>
      </c>
      <c r="D233" s="670" t="s">
        <v>550</v>
      </c>
      <c r="E233" s="670"/>
      <c r="F233" s="670" t="s">
        <v>554</v>
      </c>
      <c r="G233" s="672" t="s">
        <v>549</v>
      </c>
      <c r="H233" s="670">
        <f>'Cél.por tricoma'!BE22</f>
        <v>37</v>
      </c>
      <c r="I233" s="670" t="s">
        <v>190</v>
      </c>
      <c r="J233" s="670"/>
      <c r="K233" s="670" t="s">
        <v>554</v>
      </c>
      <c r="L233" s="672" t="s">
        <v>549</v>
      </c>
      <c r="M233" s="670">
        <f>'Cél.por tricoma'!BE34</f>
        <v>76</v>
      </c>
      <c r="N233" s="670" t="s">
        <v>204</v>
      </c>
      <c r="O233" s="670"/>
      <c r="P233" s="670" t="s">
        <v>554</v>
      </c>
      <c r="Q233" s="672" t="s">
        <v>549</v>
      </c>
      <c r="R233" s="670">
        <f>'Cél.por tricoma'!BE35</f>
        <v>39</v>
      </c>
      <c r="S233" s="670" t="s">
        <v>262</v>
      </c>
    </row>
    <row r="234" spans="1:19" ht="15.75" customHeight="1">
      <c r="A234" s="670" t="s">
        <v>554</v>
      </c>
      <c r="B234" s="672" t="s">
        <v>549</v>
      </c>
      <c r="C234" s="670">
        <f>'Cél.por tricoma'!BF18</f>
        <v>17</v>
      </c>
      <c r="D234" s="670" t="s">
        <v>550</v>
      </c>
      <c r="E234" s="670"/>
      <c r="F234" s="670" t="s">
        <v>554</v>
      </c>
      <c r="G234" s="672" t="s">
        <v>549</v>
      </c>
      <c r="H234" s="670">
        <f>'Cél.por tricoma'!BF22</f>
        <v>43</v>
      </c>
      <c r="I234" s="670" t="s">
        <v>190</v>
      </c>
      <c r="J234" s="670"/>
      <c r="K234" s="670" t="s">
        <v>554</v>
      </c>
      <c r="L234" s="672" t="s">
        <v>549</v>
      </c>
      <c r="M234" s="670">
        <f>'Cél.por tricoma'!BF34</f>
        <v>88</v>
      </c>
      <c r="N234" s="670" t="s">
        <v>204</v>
      </c>
      <c r="O234" s="670"/>
      <c r="P234" s="670" t="s">
        <v>554</v>
      </c>
      <c r="Q234" s="672" t="s">
        <v>549</v>
      </c>
      <c r="R234" s="670">
        <f>'Cél.por tricoma'!BF35</f>
        <v>6</v>
      </c>
      <c r="S234" s="670" t="s">
        <v>262</v>
      </c>
    </row>
    <row r="235" spans="1:19" ht="15.75" customHeight="1">
      <c r="A235" s="670" t="s">
        <v>554</v>
      </c>
      <c r="B235" s="672" t="s">
        <v>549</v>
      </c>
      <c r="C235" s="670">
        <f>'Cél.por tricoma'!BG18</f>
        <v>12</v>
      </c>
      <c r="D235" s="670" t="s">
        <v>550</v>
      </c>
      <c r="E235" s="670"/>
      <c r="F235" s="670" t="s">
        <v>554</v>
      </c>
      <c r="G235" s="672" t="s">
        <v>549</v>
      </c>
      <c r="H235" s="670">
        <f>'Cél.por tricoma'!BG22</f>
        <v>63</v>
      </c>
      <c r="I235" s="670" t="s">
        <v>190</v>
      </c>
      <c r="J235" s="670"/>
      <c r="K235" s="670" t="s">
        <v>554</v>
      </c>
      <c r="L235" s="672" t="s">
        <v>549</v>
      </c>
      <c r="M235" s="670">
        <f>'Cél.por tricoma'!BG34</f>
        <v>95</v>
      </c>
      <c r="N235" s="670" t="s">
        <v>204</v>
      </c>
      <c r="O235" s="670"/>
      <c r="P235" s="670" t="s">
        <v>554</v>
      </c>
      <c r="Q235" s="672" t="s">
        <v>549</v>
      </c>
      <c r="R235" s="670">
        <f>'Cél.por tricoma'!BG35</f>
        <v>15</v>
      </c>
      <c r="S235" s="670" t="s">
        <v>262</v>
      </c>
    </row>
    <row r="236" spans="1:19" ht="15.75" customHeight="1">
      <c r="A236" s="670" t="s">
        <v>554</v>
      </c>
      <c r="B236" s="672" t="s">
        <v>549</v>
      </c>
      <c r="C236" s="670">
        <f>'Cél.por tricoma'!BH18</f>
        <v>13</v>
      </c>
      <c r="D236" s="670" t="s">
        <v>550</v>
      </c>
      <c r="E236" s="670"/>
      <c r="F236" s="670" t="s">
        <v>554</v>
      </c>
      <c r="G236" s="672" t="s">
        <v>549</v>
      </c>
      <c r="H236" s="670">
        <f>'Cél.por tricoma'!BH22</f>
        <v>33</v>
      </c>
      <c r="I236" s="670" t="s">
        <v>190</v>
      </c>
      <c r="J236" s="670"/>
      <c r="K236" s="670" t="s">
        <v>554</v>
      </c>
      <c r="L236" s="672" t="s">
        <v>549</v>
      </c>
      <c r="M236" s="670">
        <f>'Cél.por tricoma'!BH34</f>
        <v>19</v>
      </c>
      <c r="N236" s="670" t="s">
        <v>204</v>
      </c>
      <c r="O236" s="670"/>
      <c r="P236" s="670" t="s">
        <v>554</v>
      </c>
      <c r="Q236" s="672" t="s">
        <v>549</v>
      </c>
      <c r="R236" s="670">
        <f>'Cél.por tricoma'!BH35</f>
        <v>8</v>
      </c>
      <c r="S236" s="670" t="s">
        <v>262</v>
      </c>
    </row>
    <row r="237" spans="1:19" ht="15.75" customHeight="1">
      <c r="A237" s="670" t="s">
        <v>554</v>
      </c>
      <c r="B237" s="672" t="s">
        <v>549</v>
      </c>
      <c r="C237" s="670">
        <f>'Cél.por tricoma'!BI18</f>
        <v>5</v>
      </c>
      <c r="D237" s="670" t="s">
        <v>550</v>
      </c>
      <c r="E237" s="670"/>
      <c r="F237" s="670" t="s">
        <v>554</v>
      </c>
      <c r="G237" s="672" t="s">
        <v>549</v>
      </c>
      <c r="H237" s="670">
        <f>'Cél.por tricoma'!BI22</f>
        <v>41</v>
      </c>
      <c r="I237" s="670" t="s">
        <v>190</v>
      </c>
      <c r="J237" s="670"/>
      <c r="K237" s="670" t="s">
        <v>554</v>
      </c>
      <c r="L237" s="672" t="s">
        <v>549</v>
      </c>
      <c r="M237" s="670">
        <f>'Cél.por tricoma'!BI34</f>
        <v>78</v>
      </c>
      <c r="N237" s="670" t="s">
        <v>204</v>
      </c>
      <c r="O237" s="670"/>
      <c r="P237" s="670" t="s">
        <v>554</v>
      </c>
      <c r="Q237" s="672" t="s">
        <v>549</v>
      </c>
      <c r="R237" s="670">
        <f>'Cél.por tricoma'!BI35</f>
        <v>7</v>
      </c>
      <c r="S237" s="670" t="s">
        <v>262</v>
      </c>
    </row>
    <row r="238" spans="1:19" ht="15.75" customHeight="1">
      <c r="A238" s="670" t="s">
        <v>554</v>
      </c>
      <c r="B238" s="672" t="s">
        <v>549</v>
      </c>
      <c r="C238" s="670">
        <f>'Cél.por tricoma'!BJ18</f>
        <v>15</v>
      </c>
      <c r="D238" s="670" t="s">
        <v>550</v>
      </c>
      <c r="E238" s="670"/>
      <c r="F238" s="670" t="s">
        <v>554</v>
      </c>
      <c r="G238" s="672" t="s">
        <v>549</v>
      </c>
      <c r="H238" s="670">
        <f>'Cél.por tricoma'!BJ22</f>
        <v>12</v>
      </c>
      <c r="I238" s="670" t="s">
        <v>190</v>
      </c>
      <c r="J238" s="670"/>
      <c r="K238" s="670" t="s">
        <v>554</v>
      </c>
      <c r="L238" s="672" t="s">
        <v>549</v>
      </c>
      <c r="M238" s="670">
        <f>'Cél.por tricoma'!BJ34</f>
        <v>26</v>
      </c>
      <c r="N238" s="670" t="s">
        <v>204</v>
      </c>
      <c r="O238" s="670"/>
      <c r="P238" s="670" t="s">
        <v>554</v>
      </c>
      <c r="Q238" s="672" t="s">
        <v>549</v>
      </c>
      <c r="R238" s="670">
        <f>'Cél.por tricoma'!BJ35</f>
        <v>26</v>
      </c>
      <c r="S238" s="670" t="s">
        <v>262</v>
      </c>
    </row>
    <row r="239" spans="1:19" ht="15.75" customHeight="1">
      <c r="A239" s="670" t="s">
        <v>554</v>
      </c>
      <c r="B239" s="672" t="s">
        <v>549</v>
      </c>
      <c r="C239" s="670">
        <f>'Cél.por tricoma'!BK18</f>
        <v>12</v>
      </c>
      <c r="D239" s="670" t="s">
        <v>550</v>
      </c>
      <c r="E239" s="670"/>
      <c r="F239" s="670" t="s">
        <v>554</v>
      </c>
      <c r="G239" s="672" t="s">
        <v>549</v>
      </c>
      <c r="H239" s="670">
        <f>'Cél.por tricoma'!BK22</f>
        <v>9</v>
      </c>
      <c r="I239" s="670" t="s">
        <v>190</v>
      </c>
      <c r="J239" s="670"/>
      <c r="K239" s="670" t="s">
        <v>554</v>
      </c>
      <c r="L239" s="672" t="s">
        <v>549</v>
      </c>
      <c r="M239" s="670">
        <f>'Cél.por tricoma'!BK34</f>
        <v>33</v>
      </c>
      <c r="N239" s="670" t="s">
        <v>204</v>
      </c>
      <c r="O239" s="670"/>
      <c r="P239" s="670" t="s">
        <v>554</v>
      </c>
      <c r="Q239" s="672" t="s">
        <v>549</v>
      </c>
      <c r="R239" s="670">
        <f>'Cél.por tricoma'!BK35</f>
        <v>20</v>
      </c>
      <c r="S239" s="670" t="s">
        <v>262</v>
      </c>
    </row>
    <row r="240" spans="1:19" ht="15.75" customHeight="1">
      <c r="A240" s="670" t="s">
        <v>554</v>
      </c>
      <c r="B240" s="672" t="s">
        <v>549</v>
      </c>
      <c r="C240" s="670">
        <f>'Cél.por tricoma'!BL18</f>
        <v>10</v>
      </c>
      <c r="D240" s="670" t="s">
        <v>550</v>
      </c>
      <c r="E240" s="670"/>
      <c r="F240" s="670" t="s">
        <v>554</v>
      </c>
      <c r="G240" s="672" t="s">
        <v>549</v>
      </c>
      <c r="H240" s="670">
        <f>'Cél.por tricoma'!BL22</f>
        <v>26</v>
      </c>
      <c r="I240" s="670" t="s">
        <v>190</v>
      </c>
      <c r="J240" s="670"/>
      <c r="K240" s="670" t="s">
        <v>554</v>
      </c>
      <c r="L240" s="672" t="s">
        <v>549</v>
      </c>
      <c r="M240" s="670">
        <f>'Cél.por tricoma'!BL34</f>
        <v>8</v>
      </c>
      <c r="N240" s="670" t="s">
        <v>204</v>
      </c>
      <c r="O240" s="670"/>
      <c r="P240" s="670" t="s">
        <v>554</v>
      </c>
      <c r="Q240" s="672" t="s">
        <v>549</v>
      </c>
      <c r="R240" s="670">
        <f>'Cél.por tricoma'!BL35</f>
        <v>10</v>
      </c>
      <c r="S240" s="670" t="s">
        <v>262</v>
      </c>
    </row>
    <row r="241" spans="1:19" ht="15.75" customHeight="1">
      <c r="A241" s="670" t="s">
        <v>554</v>
      </c>
      <c r="B241" s="672" t="s">
        <v>549</v>
      </c>
      <c r="C241" s="670">
        <f>'Cél.por tricoma'!BM18</f>
        <v>16</v>
      </c>
      <c r="D241" s="670" t="s">
        <v>550</v>
      </c>
      <c r="E241" s="670"/>
      <c r="F241" s="670" t="s">
        <v>554</v>
      </c>
      <c r="G241" s="672" t="s">
        <v>549</v>
      </c>
      <c r="H241" s="670">
        <f>'Cél.por tricoma'!BM22</f>
        <v>23</v>
      </c>
      <c r="I241" s="670" t="s">
        <v>190</v>
      </c>
      <c r="J241" s="670"/>
      <c r="K241" s="670" t="s">
        <v>554</v>
      </c>
      <c r="L241" s="672" t="s">
        <v>549</v>
      </c>
      <c r="M241" s="670">
        <f>'Cél.por tricoma'!BM34</f>
        <v>59</v>
      </c>
      <c r="N241" s="670" t="s">
        <v>204</v>
      </c>
      <c r="O241" s="670"/>
      <c r="P241" s="670" t="s">
        <v>554</v>
      </c>
      <c r="Q241" s="672" t="s">
        <v>549</v>
      </c>
      <c r="R241" s="670">
        <f>'Cél.por tricoma'!BM35</f>
        <v>12</v>
      </c>
      <c r="S241" s="670" t="s">
        <v>262</v>
      </c>
    </row>
    <row r="242" spans="1:19" ht="15.75" customHeight="1">
      <c r="A242" s="670" t="s">
        <v>554</v>
      </c>
      <c r="B242" s="672" t="s">
        <v>551</v>
      </c>
      <c r="C242" s="670">
        <f>'Cél.por tricoma'!AJ64</f>
        <v>14</v>
      </c>
      <c r="D242" s="670" t="s">
        <v>550</v>
      </c>
      <c r="E242" s="670"/>
      <c r="F242" s="670" t="s">
        <v>554</v>
      </c>
      <c r="G242" s="672" t="s">
        <v>551</v>
      </c>
      <c r="H242" s="670">
        <f>'Cél.por tricoma'!AJ68</f>
        <v>4</v>
      </c>
      <c r="I242" s="670" t="s">
        <v>190</v>
      </c>
      <c r="J242" s="670"/>
      <c r="K242" s="670" t="s">
        <v>554</v>
      </c>
      <c r="L242" s="672" t="s">
        <v>551</v>
      </c>
      <c r="M242" s="670">
        <f>'Cél.por tricoma'!AJ80</f>
        <v>19</v>
      </c>
      <c r="N242" s="670" t="s">
        <v>204</v>
      </c>
      <c r="O242" s="670"/>
      <c r="P242" s="670" t="s">
        <v>554</v>
      </c>
      <c r="Q242" s="672" t="s">
        <v>551</v>
      </c>
      <c r="R242" s="670">
        <f>'Cél.por tricoma'!AJ81</f>
        <v>8</v>
      </c>
      <c r="S242" s="670" t="s">
        <v>262</v>
      </c>
    </row>
    <row r="243" spans="1:19" ht="15.75" customHeight="1">
      <c r="A243" s="670" t="s">
        <v>554</v>
      </c>
      <c r="B243" s="672" t="s">
        <v>551</v>
      </c>
      <c r="C243" s="670">
        <f>'Cél.por tricoma'!AK64</f>
        <v>11</v>
      </c>
      <c r="D243" s="670" t="s">
        <v>550</v>
      </c>
      <c r="E243" s="670"/>
      <c r="F243" s="670" t="s">
        <v>554</v>
      </c>
      <c r="G243" s="672" t="s">
        <v>551</v>
      </c>
      <c r="H243" s="670">
        <f>'Cél.por tricoma'!AK68</f>
        <v>4</v>
      </c>
      <c r="I243" s="670" t="s">
        <v>190</v>
      </c>
      <c r="J243" s="670"/>
      <c r="K243" s="670" t="s">
        <v>554</v>
      </c>
      <c r="L243" s="672" t="s">
        <v>551</v>
      </c>
      <c r="M243" s="670">
        <f>'Cél.por tricoma'!AK80</f>
        <v>6</v>
      </c>
      <c r="N243" s="670" t="s">
        <v>204</v>
      </c>
      <c r="O243" s="670"/>
      <c r="P243" s="670" t="s">
        <v>554</v>
      </c>
      <c r="Q243" s="672" t="s">
        <v>551</v>
      </c>
      <c r="R243" s="670">
        <f>'Cél.por tricoma'!AK81</f>
        <v>7</v>
      </c>
      <c r="S243" s="670" t="s">
        <v>262</v>
      </c>
    </row>
    <row r="244" spans="1:19" ht="15.75" customHeight="1">
      <c r="A244" s="670" t="s">
        <v>554</v>
      </c>
      <c r="B244" s="672" t="s">
        <v>551</v>
      </c>
      <c r="C244" s="670">
        <f>'Cél.por tricoma'!AL64</f>
        <v>7</v>
      </c>
      <c r="D244" s="670" t="s">
        <v>550</v>
      </c>
      <c r="E244" s="670"/>
      <c r="F244" s="670" t="s">
        <v>554</v>
      </c>
      <c r="G244" s="672" t="s">
        <v>551</v>
      </c>
      <c r="H244" s="670">
        <f>'Cél.por tricoma'!AL68</f>
        <v>7</v>
      </c>
      <c r="I244" s="670" t="s">
        <v>190</v>
      </c>
      <c r="J244" s="670"/>
      <c r="K244" s="670" t="s">
        <v>554</v>
      </c>
      <c r="L244" s="672" t="s">
        <v>551</v>
      </c>
      <c r="M244" s="670">
        <f>'Cél.por tricoma'!AL80</f>
        <v>6</v>
      </c>
      <c r="N244" s="670" t="s">
        <v>204</v>
      </c>
      <c r="O244" s="670"/>
      <c r="P244" s="670" t="s">
        <v>554</v>
      </c>
      <c r="Q244" s="672" t="s">
        <v>551</v>
      </c>
      <c r="R244" s="670">
        <f>'Cél.por tricoma'!AL81</f>
        <v>6</v>
      </c>
      <c r="S244" s="670" t="s">
        <v>262</v>
      </c>
    </row>
    <row r="245" spans="1:19" ht="15.75" customHeight="1">
      <c r="A245" s="670" t="s">
        <v>554</v>
      </c>
      <c r="B245" s="672" t="s">
        <v>551</v>
      </c>
      <c r="C245" s="670">
        <f>'Cél.por tricoma'!AM64</f>
        <v>9</v>
      </c>
      <c r="D245" s="670" t="s">
        <v>550</v>
      </c>
      <c r="E245" s="670"/>
      <c r="F245" s="670" t="s">
        <v>554</v>
      </c>
      <c r="G245" s="672" t="s">
        <v>551</v>
      </c>
      <c r="H245" s="670">
        <f>'Cél.por tricoma'!AM68</f>
        <v>4</v>
      </c>
      <c r="I245" s="670" t="s">
        <v>190</v>
      </c>
      <c r="J245" s="670"/>
      <c r="K245" s="670" t="s">
        <v>554</v>
      </c>
      <c r="L245" s="672" t="s">
        <v>551</v>
      </c>
      <c r="M245" s="670">
        <f>'Cél.por tricoma'!AM80</f>
        <v>47</v>
      </c>
      <c r="N245" s="670" t="s">
        <v>204</v>
      </c>
      <c r="O245" s="670"/>
      <c r="P245" s="670" t="s">
        <v>554</v>
      </c>
      <c r="Q245" s="672" t="s">
        <v>551</v>
      </c>
      <c r="R245" s="670">
        <f>'Cél.por tricoma'!AM81</f>
        <v>6</v>
      </c>
      <c r="S245" s="670" t="s">
        <v>262</v>
      </c>
    </row>
    <row r="246" spans="1:19" ht="15.75" customHeight="1">
      <c r="A246" s="670" t="s">
        <v>554</v>
      </c>
      <c r="B246" s="672" t="s">
        <v>551</v>
      </c>
      <c r="C246" s="670">
        <f>'Cél.por tricoma'!AN64</f>
        <v>20</v>
      </c>
      <c r="D246" s="670" t="s">
        <v>550</v>
      </c>
      <c r="E246" s="670"/>
      <c r="F246" s="670" t="s">
        <v>554</v>
      </c>
      <c r="G246" s="672" t="s">
        <v>551</v>
      </c>
      <c r="H246" s="670">
        <f>'Cél.por tricoma'!AN68</f>
        <v>8</v>
      </c>
      <c r="I246" s="670" t="s">
        <v>190</v>
      </c>
      <c r="J246" s="670"/>
      <c r="K246" s="670" t="s">
        <v>554</v>
      </c>
      <c r="L246" s="672" t="s">
        <v>551</v>
      </c>
      <c r="M246" s="670">
        <f>'Cél.por tricoma'!AN80</f>
        <v>65</v>
      </c>
      <c r="N246" s="670" t="s">
        <v>204</v>
      </c>
      <c r="O246" s="670"/>
      <c r="P246" s="670" t="s">
        <v>554</v>
      </c>
      <c r="Q246" s="672" t="s">
        <v>551</v>
      </c>
      <c r="R246" s="670">
        <f>'Cél.por tricoma'!AN81</f>
        <v>5</v>
      </c>
      <c r="S246" s="670" t="s">
        <v>262</v>
      </c>
    </row>
    <row r="247" spans="1:19" ht="15.75" customHeight="1">
      <c r="A247" s="670" t="s">
        <v>554</v>
      </c>
      <c r="B247" s="672" t="s">
        <v>551</v>
      </c>
      <c r="C247" s="670">
        <f>'Cél.por tricoma'!AO64</f>
        <v>12</v>
      </c>
      <c r="D247" s="670" t="s">
        <v>550</v>
      </c>
      <c r="E247" s="670"/>
      <c r="F247" s="670" t="s">
        <v>554</v>
      </c>
      <c r="G247" s="672" t="s">
        <v>551</v>
      </c>
      <c r="H247" s="670">
        <f>'Cél.por tricoma'!AO68</f>
        <v>8</v>
      </c>
      <c r="I247" s="670" t="s">
        <v>190</v>
      </c>
      <c r="J247" s="670"/>
      <c r="K247" s="670" t="s">
        <v>554</v>
      </c>
      <c r="L247" s="672" t="s">
        <v>551</v>
      </c>
      <c r="M247" s="670">
        <f>'Cél.por tricoma'!AO80</f>
        <v>17</v>
      </c>
      <c r="N247" s="670" t="s">
        <v>204</v>
      </c>
      <c r="O247" s="670"/>
      <c r="P247" s="670" t="s">
        <v>554</v>
      </c>
      <c r="Q247" s="672" t="s">
        <v>551</v>
      </c>
      <c r="R247" s="670">
        <f>'Cél.por tricoma'!AO81</f>
        <v>4</v>
      </c>
      <c r="S247" s="670" t="s">
        <v>262</v>
      </c>
    </row>
    <row r="248" spans="1:19" ht="15.75" customHeight="1">
      <c r="A248" s="670" t="s">
        <v>554</v>
      </c>
      <c r="B248" s="672" t="s">
        <v>551</v>
      </c>
      <c r="C248" s="670">
        <f>'Cél.por tricoma'!AP64</f>
        <v>10</v>
      </c>
      <c r="D248" s="670" t="s">
        <v>550</v>
      </c>
      <c r="E248" s="670"/>
      <c r="F248" s="670" t="s">
        <v>554</v>
      </c>
      <c r="G248" s="672" t="s">
        <v>551</v>
      </c>
      <c r="H248" s="670">
        <f>'Cél.por tricoma'!AP68</f>
        <v>5</v>
      </c>
      <c r="I248" s="670" t="s">
        <v>190</v>
      </c>
      <c r="J248" s="670"/>
      <c r="K248" s="670" t="s">
        <v>554</v>
      </c>
      <c r="L248" s="672" t="s">
        <v>551</v>
      </c>
      <c r="M248" s="670">
        <f>'Cél.por tricoma'!AP80</f>
        <v>31</v>
      </c>
      <c r="N248" s="670" t="s">
        <v>204</v>
      </c>
      <c r="O248" s="670"/>
      <c r="P248" s="670" t="s">
        <v>554</v>
      </c>
      <c r="Q248" s="672" t="s">
        <v>551</v>
      </c>
      <c r="R248" s="670">
        <f>'Cél.por tricoma'!AP81</f>
        <v>6</v>
      </c>
      <c r="S248" s="670" t="s">
        <v>262</v>
      </c>
    </row>
    <row r="249" spans="1:19" ht="15.75" customHeight="1">
      <c r="A249" s="670" t="s">
        <v>554</v>
      </c>
      <c r="B249" s="672" t="s">
        <v>551</v>
      </c>
      <c r="C249" s="670">
        <f>'Cél.por tricoma'!AQ64</f>
        <v>15</v>
      </c>
      <c r="D249" s="670" t="s">
        <v>550</v>
      </c>
      <c r="E249" s="670"/>
      <c r="F249" s="670" t="s">
        <v>554</v>
      </c>
      <c r="G249" s="672" t="s">
        <v>551</v>
      </c>
      <c r="H249" s="670">
        <f>'Cél.por tricoma'!AQ68</f>
        <v>6</v>
      </c>
      <c r="I249" s="670" t="s">
        <v>190</v>
      </c>
      <c r="J249" s="670"/>
      <c r="K249" s="670" t="s">
        <v>554</v>
      </c>
      <c r="L249" s="672" t="s">
        <v>551</v>
      </c>
      <c r="M249" s="670">
        <f>'Cél.por tricoma'!AQ80</f>
        <v>20</v>
      </c>
      <c r="N249" s="670" t="s">
        <v>204</v>
      </c>
      <c r="O249" s="670"/>
      <c r="P249" s="670" t="s">
        <v>554</v>
      </c>
      <c r="Q249" s="672" t="s">
        <v>551</v>
      </c>
      <c r="R249" s="670">
        <f>'Cél.por tricoma'!AQ81</f>
        <v>13</v>
      </c>
      <c r="S249" s="670" t="s">
        <v>262</v>
      </c>
    </row>
    <row r="250" spans="1:19" ht="15.75" customHeight="1">
      <c r="A250" s="670" t="s">
        <v>554</v>
      </c>
      <c r="B250" s="672" t="s">
        <v>551</v>
      </c>
      <c r="C250" s="670">
        <f>'Cél.por tricoma'!AR64</f>
        <v>15</v>
      </c>
      <c r="D250" s="670" t="s">
        <v>550</v>
      </c>
      <c r="E250" s="670"/>
      <c r="F250" s="670" t="s">
        <v>554</v>
      </c>
      <c r="G250" s="672" t="s">
        <v>551</v>
      </c>
      <c r="H250" s="670">
        <f>'Cél.por tricoma'!AR68</f>
        <v>8</v>
      </c>
      <c r="I250" s="670" t="s">
        <v>190</v>
      </c>
      <c r="J250" s="670"/>
      <c r="K250" s="670" t="s">
        <v>554</v>
      </c>
      <c r="L250" s="672" t="s">
        <v>551</v>
      </c>
      <c r="M250" s="670">
        <f>'Cél.por tricoma'!AR80</f>
        <v>70</v>
      </c>
      <c r="N250" s="670" t="s">
        <v>204</v>
      </c>
      <c r="O250" s="670"/>
      <c r="P250" s="670" t="s">
        <v>554</v>
      </c>
      <c r="Q250" s="672" t="s">
        <v>551</v>
      </c>
      <c r="R250" s="670">
        <f>'Cél.por tricoma'!AR81</f>
        <v>10</v>
      </c>
      <c r="S250" s="670" t="s">
        <v>262</v>
      </c>
    </row>
    <row r="251" spans="1:19" ht="15.75" customHeight="1">
      <c r="A251" s="670" t="s">
        <v>554</v>
      </c>
      <c r="B251" s="672" t="s">
        <v>551</v>
      </c>
      <c r="C251" s="670">
        <f>'Cél.por tricoma'!AS64</f>
        <v>7</v>
      </c>
      <c r="D251" s="670" t="s">
        <v>550</v>
      </c>
      <c r="E251" s="670"/>
      <c r="F251" s="670" t="s">
        <v>554</v>
      </c>
      <c r="G251" s="672" t="s">
        <v>551</v>
      </c>
      <c r="H251" s="670">
        <f>'Cél.por tricoma'!AS68</f>
        <v>4</v>
      </c>
      <c r="I251" s="670" t="s">
        <v>190</v>
      </c>
      <c r="J251" s="670"/>
      <c r="K251" s="670" t="s">
        <v>554</v>
      </c>
      <c r="L251" s="672" t="s">
        <v>551</v>
      </c>
      <c r="M251" s="670">
        <f>'Cél.por tricoma'!AS80</f>
        <v>36</v>
      </c>
      <c r="N251" s="670" t="s">
        <v>204</v>
      </c>
      <c r="O251" s="670"/>
      <c r="P251" s="670" t="s">
        <v>554</v>
      </c>
      <c r="Q251" s="672" t="s">
        <v>551</v>
      </c>
      <c r="R251" s="670">
        <f>'Cél.por tricoma'!AS81</f>
        <v>4</v>
      </c>
      <c r="S251" s="670" t="s">
        <v>262</v>
      </c>
    </row>
    <row r="252" spans="1:19" ht="15.75" customHeight="1">
      <c r="A252" s="670" t="s">
        <v>554</v>
      </c>
      <c r="B252" s="672" t="s">
        <v>551</v>
      </c>
      <c r="C252" s="670">
        <f>'Cél.por tricoma'!AT64</f>
        <v>4</v>
      </c>
      <c r="D252" s="670" t="s">
        <v>550</v>
      </c>
      <c r="E252" s="670"/>
      <c r="F252" s="670" t="s">
        <v>554</v>
      </c>
      <c r="G252" s="672" t="s">
        <v>551</v>
      </c>
      <c r="H252" s="670">
        <f>'Cél.por tricoma'!AT68</f>
        <v>5</v>
      </c>
      <c r="I252" s="670" t="s">
        <v>190</v>
      </c>
      <c r="J252" s="666"/>
      <c r="K252" s="670" t="s">
        <v>554</v>
      </c>
      <c r="L252" s="672" t="s">
        <v>551</v>
      </c>
      <c r="M252" s="670">
        <f>'Cél.por tricoma'!AT80</f>
        <v>23</v>
      </c>
      <c r="N252" s="670" t="s">
        <v>204</v>
      </c>
      <c r="O252" s="670"/>
      <c r="P252" s="670" t="s">
        <v>554</v>
      </c>
      <c r="Q252" s="672" t="s">
        <v>551</v>
      </c>
      <c r="R252" s="670">
        <f>'Cél.por tricoma'!AT81</f>
        <v>5</v>
      </c>
      <c r="S252" s="670" t="s">
        <v>262</v>
      </c>
    </row>
    <row r="253" spans="1:19" ht="15.75" customHeight="1">
      <c r="A253" s="670" t="s">
        <v>554</v>
      </c>
      <c r="B253" s="672" t="s">
        <v>551</v>
      </c>
      <c r="C253" s="670">
        <f>'Cél.por tricoma'!AU64</f>
        <v>17</v>
      </c>
      <c r="D253" s="670" t="s">
        <v>550</v>
      </c>
      <c r="E253" s="670"/>
      <c r="F253" s="670" t="s">
        <v>554</v>
      </c>
      <c r="G253" s="672" t="s">
        <v>551</v>
      </c>
      <c r="H253" s="670">
        <f>'Cél.por tricoma'!AU68</f>
        <v>4</v>
      </c>
      <c r="I253" s="670" t="s">
        <v>190</v>
      </c>
      <c r="J253" s="670"/>
      <c r="K253" s="670" t="s">
        <v>554</v>
      </c>
      <c r="L253" s="672" t="s">
        <v>551</v>
      </c>
      <c r="M253" s="670">
        <f>'Cél.por tricoma'!AU80</f>
        <v>21</v>
      </c>
      <c r="N253" s="670" t="s">
        <v>204</v>
      </c>
      <c r="O253" s="670"/>
      <c r="P253" s="670" t="s">
        <v>554</v>
      </c>
      <c r="Q253" s="672" t="s">
        <v>551</v>
      </c>
      <c r="R253" s="670">
        <f>'Cél.por tricoma'!AU81</f>
        <v>14</v>
      </c>
      <c r="S253" s="670" t="s">
        <v>262</v>
      </c>
    </row>
    <row r="254" spans="1:19" ht="15.75" customHeight="1">
      <c r="A254" s="670" t="s">
        <v>554</v>
      </c>
      <c r="B254" s="672" t="s">
        <v>551</v>
      </c>
      <c r="C254" s="670">
        <f>'Cél.por tricoma'!AV64</f>
        <v>12</v>
      </c>
      <c r="D254" s="670" t="s">
        <v>550</v>
      </c>
      <c r="E254" s="670"/>
      <c r="F254" s="670" t="s">
        <v>554</v>
      </c>
      <c r="G254" s="672" t="s">
        <v>551</v>
      </c>
      <c r="H254" s="670">
        <f>'Cél.por tricoma'!AV68</f>
        <v>39</v>
      </c>
      <c r="I254" s="670" t="s">
        <v>190</v>
      </c>
      <c r="J254" s="670"/>
      <c r="K254" s="670" t="s">
        <v>554</v>
      </c>
      <c r="L254" s="672" t="s">
        <v>551</v>
      </c>
      <c r="M254" s="670">
        <f>'Cél.por tricoma'!AV80</f>
        <v>64</v>
      </c>
      <c r="N254" s="670" t="s">
        <v>204</v>
      </c>
      <c r="O254" s="670"/>
      <c r="P254" s="670" t="s">
        <v>554</v>
      </c>
      <c r="Q254" s="672" t="s">
        <v>551</v>
      </c>
      <c r="R254" s="670">
        <f>'Cél.por tricoma'!AV81</f>
        <v>6</v>
      </c>
      <c r="S254" s="670" t="s">
        <v>262</v>
      </c>
    </row>
    <row r="255" spans="1:19" ht="15.75" customHeight="1">
      <c r="A255" s="670" t="s">
        <v>554</v>
      </c>
      <c r="B255" s="672" t="s">
        <v>551</v>
      </c>
      <c r="C255" s="670">
        <f>'Cél.por tricoma'!AW64</f>
        <v>8</v>
      </c>
      <c r="D255" s="670" t="s">
        <v>550</v>
      </c>
      <c r="E255" s="670"/>
      <c r="F255" s="670" t="s">
        <v>554</v>
      </c>
      <c r="G255" s="672" t="s">
        <v>551</v>
      </c>
      <c r="H255" s="670">
        <f>'Cél.por tricoma'!AW68</f>
        <v>25</v>
      </c>
      <c r="I255" s="670" t="s">
        <v>190</v>
      </c>
      <c r="J255" s="670"/>
      <c r="K255" s="670" t="s">
        <v>554</v>
      </c>
      <c r="L255" s="672" t="s">
        <v>551</v>
      </c>
      <c r="M255" s="670">
        <f>'Cél.por tricoma'!AW80</f>
        <v>67</v>
      </c>
      <c r="N255" s="670" t="s">
        <v>204</v>
      </c>
      <c r="O255" s="670"/>
      <c r="P255" s="670" t="s">
        <v>554</v>
      </c>
      <c r="Q255" s="672" t="s">
        <v>551</v>
      </c>
      <c r="R255" s="670">
        <f>'Cél.por tricoma'!AW81</f>
        <v>8</v>
      </c>
      <c r="S255" s="670" t="s">
        <v>262</v>
      </c>
    </row>
    <row r="256" spans="1:19" ht="15.75" customHeight="1">
      <c r="A256" s="670" t="s">
        <v>554</v>
      </c>
      <c r="B256" s="672" t="s">
        <v>551</v>
      </c>
      <c r="C256" s="670">
        <f>'Cél.por tricoma'!AX64</f>
        <v>6</v>
      </c>
      <c r="D256" s="670" t="s">
        <v>550</v>
      </c>
      <c r="E256" s="670"/>
      <c r="F256" s="670" t="s">
        <v>554</v>
      </c>
      <c r="G256" s="672" t="s">
        <v>551</v>
      </c>
      <c r="H256" s="670">
        <f>'Cél.por tricoma'!AX68</f>
        <v>14</v>
      </c>
      <c r="I256" s="670" t="s">
        <v>190</v>
      </c>
      <c r="J256" s="670"/>
      <c r="K256" s="670" t="s">
        <v>554</v>
      </c>
      <c r="L256" s="672" t="s">
        <v>551</v>
      </c>
      <c r="M256" s="670">
        <f>'Cél.por tricoma'!AX80</f>
        <v>48</v>
      </c>
      <c r="N256" s="670" t="s">
        <v>204</v>
      </c>
      <c r="O256" s="670"/>
      <c r="P256" s="670" t="s">
        <v>554</v>
      </c>
      <c r="Q256" s="672" t="s">
        <v>551</v>
      </c>
      <c r="R256" s="670">
        <f>'Cél.por tricoma'!AX81</f>
        <v>3</v>
      </c>
      <c r="S256" s="670" t="s">
        <v>262</v>
      </c>
    </row>
    <row r="257" spans="1:19" ht="15.75" customHeight="1">
      <c r="A257" s="670" t="s">
        <v>554</v>
      </c>
      <c r="B257" s="672" t="s">
        <v>551</v>
      </c>
      <c r="C257" s="670">
        <f>'Cél.por tricoma'!AY64</f>
        <v>6</v>
      </c>
      <c r="D257" s="670" t="s">
        <v>550</v>
      </c>
      <c r="E257" s="670"/>
      <c r="F257" s="670" t="s">
        <v>554</v>
      </c>
      <c r="G257" s="672" t="s">
        <v>551</v>
      </c>
      <c r="H257" s="670">
        <f>'Cél.por tricoma'!AY68</f>
        <v>7</v>
      </c>
      <c r="I257" s="670" t="s">
        <v>190</v>
      </c>
      <c r="J257" s="670"/>
      <c r="K257" s="670" t="s">
        <v>554</v>
      </c>
      <c r="L257" s="672" t="s">
        <v>551</v>
      </c>
      <c r="M257" s="670">
        <f>'Cél.por tricoma'!AY80</f>
        <v>13</v>
      </c>
      <c r="N257" s="670" t="s">
        <v>204</v>
      </c>
      <c r="O257" s="670"/>
      <c r="P257" s="670" t="s">
        <v>554</v>
      </c>
      <c r="Q257" s="672" t="s">
        <v>551</v>
      </c>
      <c r="R257" s="670">
        <f>'Cél.por tricoma'!AY81</f>
        <v>4</v>
      </c>
      <c r="S257" s="670" t="s">
        <v>262</v>
      </c>
    </row>
    <row r="258" spans="1:19" ht="15.75" customHeight="1">
      <c r="A258" s="670" t="s">
        <v>554</v>
      </c>
      <c r="B258" s="672" t="s">
        <v>551</v>
      </c>
      <c r="C258" s="670">
        <f>'Cél.por tricoma'!AZ64</f>
        <v>10</v>
      </c>
      <c r="D258" s="670" t="s">
        <v>550</v>
      </c>
      <c r="E258" s="670"/>
      <c r="F258" s="670" t="s">
        <v>554</v>
      </c>
      <c r="G258" s="672" t="s">
        <v>551</v>
      </c>
      <c r="H258" s="670">
        <f>'Cél.por tricoma'!AZ68</f>
        <v>7</v>
      </c>
      <c r="I258" s="670" t="s">
        <v>190</v>
      </c>
      <c r="J258" s="670"/>
      <c r="K258" s="670" t="s">
        <v>554</v>
      </c>
      <c r="L258" s="672" t="s">
        <v>551</v>
      </c>
      <c r="M258" s="670">
        <f>'Cél.por tricoma'!AZ80</f>
        <v>25</v>
      </c>
      <c r="N258" s="670" t="s">
        <v>204</v>
      </c>
      <c r="O258" s="670"/>
      <c r="P258" s="670" t="s">
        <v>554</v>
      </c>
      <c r="Q258" s="672" t="s">
        <v>551</v>
      </c>
      <c r="R258" s="670">
        <f>'Cél.por tricoma'!AZ81</f>
        <v>2</v>
      </c>
      <c r="S258" s="670" t="s">
        <v>262</v>
      </c>
    </row>
    <row r="259" spans="1:19" ht="15.75" customHeight="1">
      <c r="A259" s="670" t="s">
        <v>554</v>
      </c>
      <c r="B259" s="672" t="s">
        <v>551</v>
      </c>
      <c r="C259" s="670">
        <f>'Cél.por tricoma'!BA64</f>
        <v>10</v>
      </c>
      <c r="D259" s="670" t="s">
        <v>550</v>
      </c>
      <c r="E259" s="670"/>
      <c r="F259" s="670" t="s">
        <v>554</v>
      </c>
      <c r="G259" s="672" t="s">
        <v>551</v>
      </c>
      <c r="H259" s="670">
        <f>'Cél.por tricoma'!BA68</f>
        <v>4</v>
      </c>
      <c r="I259" s="670" t="s">
        <v>190</v>
      </c>
      <c r="J259" s="670"/>
      <c r="K259" s="670" t="s">
        <v>554</v>
      </c>
      <c r="L259" s="672" t="s">
        <v>551</v>
      </c>
      <c r="M259" s="670">
        <f>'Cél.por tricoma'!BA80</f>
        <v>49</v>
      </c>
      <c r="N259" s="670" t="s">
        <v>204</v>
      </c>
      <c r="O259" s="670"/>
      <c r="P259" s="670" t="s">
        <v>554</v>
      </c>
      <c r="Q259" s="672" t="s">
        <v>551</v>
      </c>
      <c r="R259" s="670">
        <f>'Cél.por tricoma'!BA81</f>
        <v>13</v>
      </c>
      <c r="S259" s="670" t="s">
        <v>262</v>
      </c>
    </row>
    <row r="260" spans="1:19" ht="15.75" customHeight="1">
      <c r="A260" s="670" t="s">
        <v>554</v>
      </c>
      <c r="B260" s="672" t="s">
        <v>551</v>
      </c>
      <c r="C260" s="670">
        <f>'Cél.por tricoma'!BB64</f>
        <v>9</v>
      </c>
      <c r="D260" s="670" t="s">
        <v>550</v>
      </c>
      <c r="E260" s="670"/>
      <c r="F260" s="670" t="s">
        <v>554</v>
      </c>
      <c r="G260" s="672" t="s">
        <v>551</v>
      </c>
      <c r="H260" s="670">
        <f>'Cél.por tricoma'!BB68</f>
        <v>5</v>
      </c>
      <c r="I260" s="670" t="s">
        <v>190</v>
      </c>
      <c r="J260" s="670"/>
      <c r="K260" s="670" t="s">
        <v>554</v>
      </c>
      <c r="L260" s="672" t="s">
        <v>551</v>
      </c>
      <c r="M260" s="670">
        <f>'Cél.por tricoma'!BB80</f>
        <v>97</v>
      </c>
      <c r="N260" s="670" t="s">
        <v>204</v>
      </c>
      <c r="O260" s="670"/>
      <c r="P260" s="670" t="s">
        <v>554</v>
      </c>
      <c r="Q260" s="672" t="s">
        <v>551</v>
      </c>
      <c r="R260" s="670">
        <f>'Cél.por tricoma'!BB81</f>
        <v>45</v>
      </c>
      <c r="S260" s="670" t="s">
        <v>262</v>
      </c>
    </row>
    <row r="261" spans="1:19" ht="15.75" customHeight="1">
      <c r="A261" s="670" t="s">
        <v>554</v>
      </c>
      <c r="B261" s="672" t="s">
        <v>551</v>
      </c>
      <c r="C261" s="670">
        <f>'Cél.por tricoma'!BC64</f>
        <v>20</v>
      </c>
      <c r="D261" s="670" t="s">
        <v>550</v>
      </c>
      <c r="E261" s="670"/>
      <c r="F261" s="670" t="s">
        <v>554</v>
      </c>
      <c r="G261" s="672" t="s">
        <v>551</v>
      </c>
      <c r="H261" s="670">
        <f>'Cél.por tricoma'!BC68</f>
        <v>6</v>
      </c>
      <c r="I261" s="670" t="s">
        <v>190</v>
      </c>
      <c r="J261" s="670"/>
      <c r="K261" s="670" t="s">
        <v>554</v>
      </c>
      <c r="L261" s="672" t="s">
        <v>551</v>
      </c>
      <c r="M261" s="670">
        <f>'Cél.por tricoma'!BC80</f>
        <v>106</v>
      </c>
      <c r="N261" s="670" t="s">
        <v>204</v>
      </c>
      <c r="O261" s="670"/>
      <c r="P261" s="670" t="s">
        <v>554</v>
      </c>
      <c r="Q261" s="672" t="s">
        <v>551</v>
      </c>
      <c r="R261" s="670">
        <f>'Cél.por tricoma'!BC81</f>
        <v>9</v>
      </c>
      <c r="S261" s="670" t="s">
        <v>262</v>
      </c>
    </row>
    <row r="262" spans="1:19" ht="15.75" customHeight="1">
      <c r="A262" s="670" t="s">
        <v>554</v>
      </c>
      <c r="B262" s="672" t="s">
        <v>551</v>
      </c>
      <c r="C262" s="670">
        <f>'Cél.por tricoma'!BD64</f>
        <v>14</v>
      </c>
      <c r="D262" s="670" t="s">
        <v>550</v>
      </c>
      <c r="E262" s="670"/>
      <c r="F262" s="670" t="s">
        <v>554</v>
      </c>
      <c r="G262" s="672" t="s">
        <v>551</v>
      </c>
      <c r="H262" s="670">
        <f>'Cél.por tricoma'!BD68</f>
        <v>6</v>
      </c>
      <c r="I262" s="670" t="s">
        <v>190</v>
      </c>
      <c r="J262" s="670"/>
      <c r="K262" s="670" t="s">
        <v>554</v>
      </c>
      <c r="L262" s="672" t="s">
        <v>551</v>
      </c>
      <c r="M262" s="670">
        <f>'Cél.por tricoma'!BD80</f>
        <v>40</v>
      </c>
      <c r="N262" s="670" t="s">
        <v>204</v>
      </c>
      <c r="O262" s="670"/>
      <c r="P262" s="670" t="s">
        <v>554</v>
      </c>
      <c r="Q262" s="672" t="s">
        <v>551</v>
      </c>
      <c r="R262" s="670">
        <f>'Cél.por tricoma'!BD81</f>
        <v>5</v>
      </c>
      <c r="S262" s="670" t="s">
        <v>262</v>
      </c>
    </row>
    <row r="263" spans="1:19" ht="15.75" customHeight="1">
      <c r="A263" s="670" t="s">
        <v>554</v>
      </c>
      <c r="B263" s="672" t="s">
        <v>551</v>
      </c>
      <c r="C263" s="670">
        <f>'Cél.por tricoma'!BE64</f>
        <v>7</v>
      </c>
      <c r="D263" s="670" t="s">
        <v>550</v>
      </c>
      <c r="E263" s="670"/>
      <c r="F263" s="670" t="s">
        <v>554</v>
      </c>
      <c r="G263" s="672" t="s">
        <v>551</v>
      </c>
      <c r="H263" s="670">
        <f>'Cél.por tricoma'!BE68</f>
        <v>16</v>
      </c>
      <c r="I263" s="670" t="s">
        <v>190</v>
      </c>
      <c r="J263" s="670"/>
      <c r="K263" s="670" t="s">
        <v>554</v>
      </c>
      <c r="L263" s="672" t="s">
        <v>551</v>
      </c>
      <c r="M263" s="670">
        <f>'Cél.por tricoma'!BE80</f>
        <v>53</v>
      </c>
      <c r="N263" s="670" t="s">
        <v>204</v>
      </c>
      <c r="O263" s="670"/>
      <c r="P263" s="670" t="s">
        <v>554</v>
      </c>
      <c r="Q263" s="672" t="s">
        <v>551</v>
      </c>
      <c r="R263" s="670">
        <f>'Cél.por tricoma'!BE81</f>
        <v>3</v>
      </c>
      <c r="S263" s="670" t="s">
        <v>262</v>
      </c>
    </row>
    <row r="264" spans="1:19" ht="15.75" customHeight="1">
      <c r="A264" s="670" t="s">
        <v>554</v>
      </c>
      <c r="B264" s="672" t="s">
        <v>551</v>
      </c>
      <c r="C264" s="670">
        <f>'Cél.por tricoma'!BF64</f>
        <v>11</v>
      </c>
      <c r="D264" s="670" t="s">
        <v>550</v>
      </c>
      <c r="E264" s="670"/>
      <c r="F264" s="670" t="s">
        <v>554</v>
      </c>
      <c r="G264" s="672" t="s">
        <v>551</v>
      </c>
      <c r="H264" s="670">
        <f>'Cél.por tricoma'!BF68</f>
        <v>3</v>
      </c>
      <c r="I264" s="670" t="s">
        <v>190</v>
      </c>
      <c r="J264" s="670"/>
      <c r="K264" s="670" t="s">
        <v>554</v>
      </c>
      <c r="L264" s="672" t="s">
        <v>551</v>
      </c>
      <c r="M264" s="670">
        <f>'Cél.por tricoma'!BF80</f>
        <v>13</v>
      </c>
      <c r="N264" s="670" t="s">
        <v>204</v>
      </c>
      <c r="O264" s="670"/>
      <c r="P264" s="670" t="s">
        <v>554</v>
      </c>
      <c r="Q264" s="672" t="s">
        <v>551</v>
      </c>
      <c r="R264" s="670">
        <f>'Cél.por tricoma'!BF81</f>
        <v>5</v>
      </c>
      <c r="S264" s="670" t="s">
        <v>262</v>
      </c>
    </row>
    <row r="265" spans="1:19" ht="15.75" customHeight="1">
      <c r="A265" s="670" t="s">
        <v>554</v>
      </c>
      <c r="B265" s="672" t="s">
        <v>551</v>
      </c>
      <c r="C265" s="670">
        <f>'Cél.por tricoma'!BG64</f>
        <v>8</v>
      </c>
      <c r="D265" s="670" t="s">
        <v>550</v>
      </c>
      <c r="E265" s="670"/>
      <c r="F265" s="670" t="s">
        <v>554</v>
      </c>
      <c r="G265" s="672" t="s">
        <v>551</v>
      </c>
      <c r="H265" s="670">
        <f>'Cél.por tricoma'!BG68</f>
        <v>5</v>
      </c>
      <c r="I265" s="670" t="s">
        <v>190</v>
      </c>
      <c r="J265" s="670"/>
      <c r="K265" s="670" t="s">
        <v>554</v>
      </c>
      <c r="L265" s="672" t="s">
        <v>551</v>
      </c>
      <c r="M265" s="670">
        <f>'Cél.por tricoma'!BG80</f>
        <v>43</v>
      </c>
      <c r="N265" s="670" t="s">
        <v>204</v>
      </c>
      <c r="O265" s="670"/>
      <c r="P265" s="670" t="s">
        <v>554</v>
      </c>
      <c r="Q265" s="672" t="s">
        <v>551</v>
      </c>
      <c r="R265" s="670">
        <f>'Cél.por tricoma'!BG81</f>
        <v>12</v>
      </c>
      <c r="S265" s="670" t="s">
        <v>262</v>
      </c>
    </row>
    <row r="266" spans="1:19" ht="15.75" customHeight="1">
      <c r="A266" s="670" t="s">
        <v>554</v>
      </c>
      <c r="B266" s="672" t="s">
        <v>551</v>
      </c>
      <c r="C266" s="670">
        <f>'Cél.por tricoma'!BH64</f>
        <v>11</v>
      </c>
      <c r="D266" s="670" t="s">
        <v>550</v>
      </c>
      <c r="E266" s="670"/>
      <c r="F266" s="670" t="s">
        <v>554</v>
      </c>
      <c r="G266" s="672" t="s">
        <v>551</v>
      </c>
      <c r="H266" s="670">
        <f>'Cél.por tricoma'!BH68</f>
        <v>10</v>
      </c>
      <c r="I266" s="670" t="s">
        <v>190</v>
      </c>
      <c r="J266" s="670"/>
      <c r="K266" s="670" t="s">
        <v>554</v>
      </c>
      <c r="L266" s="672" t="s">
        <v>551</v>
      </c>
      <c r="M266" s="670">
        <f>'Cél.por tricoma'!BH80</f>
        <v>20</v>
      </c>
      <c r="N266" s="670" t="s">
        <v>204</v>
      </c>
      <c r="O266" s="670"/>
      <c r="P266" s="670" t="s">
        <v>554</v>
      </c>
      <c r="Q266" s="672" t="s">
        <v>551</v>
      </c>
      <c r="R266" s="670">
        <f>'Cél.por tricoma'!BH81</f>
        <v>6</v>
      </c>
      <c r="S266" s="670" t="s">
        <v>262</v>
      </c>
    </row>
    <row r="267" spans="1:19" ht="15.75" customHeight="1">
      <c r="A267" s="670" t="s">
        <v>554</v>
      </c>
      <c r="B267" s="672" t="s">
        <v>551</v>
      </c>
      <c r="C267" s="670">
        <f>'Cél.por tricoma'!BI64</f>
        <v>17</v>
      </c>
      <c r="D267" s="670" t="s">
        <v>550</v>
      </c>
      <c r="E267" s="670"/>
      <c r="F267" s="670" t="s">
        <v>554</v>
      </c>
      <c r="G267" s="672" t="s">
        <v>551</v>
      </c>
      <c r="H267" s="670">
        <f>'Cél.por tricoma'!BI68</f>
        <v>4</v>
      </c>
      <c r="I267" s="670" t="s">
        <v>190</v>
      </c>
      <c r="J267" s="670"/>
      <c r="K267" s="670" t="s">
        <v>554</v>
      </c>
      <c r="L267" s="672" t="s">
        <v>551</v>
      </c>
      <c r="M267" s="670">
        <f>'Cél.por tricoma'!BI80</f>
        <v>28</v>
      </c>
      <c r="N267" s="670" t="s">
        <v>204</v>
      </c>
      <c r="O267" s="670"/>
      <c r="P267" s="670" t="s">
        <v>554</v>
      </c>
      <c r="Q267" s="672" t="s">
        <v>551</v>
      </c>
      <c r="R267" s="670">
        <f>'Cél.por tricoma'!BI81</f>
        <v>8</v>
      </c>
      <c r="S267" s="670" t="s">
        <v>262</v>
      </c>
    </row>
    <row r="268" spans="1:19" ht="15.75" customHeight="1">
      <c r="A268" s="670" t="s">
        <v>554</v>
      </c>
      <c r="B268" s="672" t="s">
        <v>551</v>
      </c>
      <c r="C268" s="670">
        <f>'Cél.por tricoma'!BJ64</f>
        <v>13</v>
      </c>
      <c r="D268" s="670" t="s">
        <v>550</v>
      </c>
      <c r="E268" s="670"/>
      <c r="F268" s="670" t="s">
        <v>554</v>
      </c>
      <c r="G268" s="672" t="s">
        <v>551</v>
      </c>
      <c r="H268" s="670">
        <f>'Cél.por tricoma'!BJ68</f>
        <v>10</v>
      </c>
      <c r="I268" s="670" t="s">
        <v>190</v>
      </c>
      <c r="J268" s="670"/>
      <c r="K268" s="670" t="s">
        <v>554</v>
      </c>
      <c r="L268" s="672" t="s">
        <v>551</v>
      </c>
      <c r="M268" s="670">
        <f>'Cél.por tricoma'!BJ80</f>
        <v>24</v>
      </c>
      <c r="N268" s="670" t="s">
        <v>204</v>
      </c>
      <c r="O268" s="670"/>
      <c r="P268" s="670" t="s">
        <v>554</v>
      </c>
      <c r="Q268" s="672" t="s">
        <v>551</v>
      </c>
      <c r="R268" s="670">
        <f>'Cél.por tricoma'!BJ81</f>
        <v>15</v>
      </c>
      <c r="S268" s="670" t="s">
        <v>262</v>
      </c>
    </row>
    <row r="269" spans="1:19" ht="15.75" customHeight="1">
      <c r="A269" s="670" t="s">
        <v>554</v>
      </c>
      <c r="B269" s="672" t="s">
        <v>551</v>
      </c>
      <c r="C269" s="670">
        <f>'Cél.por tricoma'!BK64</f>
        <v>30</v>
      </c>
      <c r="D269" s="670" t="s">
        <v>550</v>
      </c>
      <c r="E269" s="670"/>
      <c r="F269" s="670" t="s">
        <v>554</v>
      </c>
      <c r="G269" s="672" t="s">
        <v>551</v>
      </c>
      <c r="H269" s="670">
        <f>'Cél.por tricoma'!BK68</f>
        <v>4</v>
      </c>
      <c r="I269" s="670" t="s">
        <v>190</v>
      </c>
      <c r="J269" s="670"/>
      <c r="K269" s="670" t="s">
        <v>554</v>
      </c>
      <c r="L269" s="672" t="s">
        <v>551</v>
      </c>
      <c r="M269" s="670">
        <f>'Cél.por tricoma'!BK80</f>
        <v>17</v>
      </c>
      <c r="N269" s="670" t="s">
        <v>204</v>
      </c>
      <c r="O269" s="670"/>
      <c r="P269" s="670" t="s">
        <v>554</v>
      </c>
      <c r="Q269" s="672" t="s">
        <v>551</v>
      </c>
      <c r="R269" s="670">
        <f>'Cél.por tricoma'!BK81</f>
        <v>6</v>
      </c>
      <c r="S269" s="670" t="s">
        <v>262</v>
      </c>
    </row>
    <row r="270" spans="1:19" ht="15.75" customHeight="1">
      <c r="A270" s="670" t="s">
        <v>554</v>
      </c>
      <c r="B270" s="672" t="s">
        <v>551</v>
      </c>
      <c r="C270" s="670">
        <f>'Cél.por tricoma'!BL64</f>
        <v>9</v>
      </c>
      <c r="D270" s="670" t="s">
        <v>550</v>
      </c>
      <c r="E270" s="670"/>
      <c r="F270" s="670" t="s">
        <v>554</v>
      </c>
      <c r="G270" s="672" t="s">
        <v>551</v>
      </c>
      <c r="H270" s="670">
        <f>'Cél.por tricoma'!BL68</f>
        <v>6</v>
      </c>
      <c r="I270" s="670" t="s">
        <v>190</v>
      </c>
      <c r="J270" s="670"/>
      <c r="K270" s="670" t="s">
        <v>554</v>
      </c>
      <c r="L270" s="672" t="s">
        <v>551</v>
      </c>
      <c r="M270" s="670">
        <f>'Cél.por tricoma'!BL80</f>
        <v>16</v>
      </c>
      <c r="N270" s="670" t="s">
        <v>204</v>
      </c>
      <c r="O270" s="670"/>
      <c r="P270" s="670" t="s">
        <v>554</v>
      </c>
      <c r="Q270" s="672" t="s">
        <v>551</v>
      </c>
      <c r="R270" s="670">
        <f>'Cél.por tricoma'!BL81</f>
        <v>9</v>
      </c>
      <c r="S270" s="670" t="s">
        <v>262</v>
      </c>
    </row>
    <row r="271" spans="1:19" ht="15.75" customHeight="1">
      <c r="A271" s="670" t="s">
        <v>554</v>
      </c>
      <c r="B271" s="672" t="s">
        <v>551</v>
      </c>
      <c r="C271" s="670">
        <f>'Cél.por tricoma'!BM64</f>
        <v>10</v>
      </c>
      <c r="D271" s="670" t="s">
        <v>550</v>
      </c>
      <c r="E271" s="670"/>
      <c r="F271" s="670" t="s">
        <v>554</v>
      </c>
      <c r="G271" s="672" t="s">
        <v>551</v>
      </c>
      <c r="H271" s="670">
        <f>'Cél.por tricoma'!BM68</f>
        <v>18</v>
      </c>
      <c r="I271" s="670" t="s">
        <v>190</v>
      </c>
      <c r="J271" s="670"/>
      <c r="K271" s="670" t="s">
        <v>554</v>
      </c>
      <c r="L271" s="672" t="s">
        <v>551</v>
      </c>
      <c r="M271" s="670">
        <f>'Cél.por tricoma'!BM80</f>
        <v>72</v>
      </c>
      <c r="N271" s="670" t="s">
        <v>204</v>
      </c>
      <c r="O271" s="670"/>
      <c r="P271" s="670" t="s">
        <v>554</v>
      </c>
      <c r="Q271" s="672" t="s">
        <v>551</v>
      </c>
      <c r="R271" s="670">
        <f>'Cél.por tricoma'!BM81</f>
        <v>8</v>
      </c>
      <c r="S271" s="670" t="s">
        <v>262</v>
      </c>
    </row>
    <row r="272" spans="1:19" ht="15.75" customHeight="1">
      <c r="A272" s="670" t="s">
        <v>554</v>
      </c>
      <c r="B272" s="672" t="s">
        <v>552</v>
      </c>
      <c r="C272" s="670">
        <f>'Cél.por tricoma'!AJ110</f>
        <v>8</v>
      </c>
      <c r="D272" s="670" t="s">
        <v>550</v>
      </c>
      <c r="E272" s="670"/>
      <c r="F272" s="670" t="s">
        <v>554</v>
      </c>
      <c r="G272" s="672" t="s">
        <v>552</v>
      </c>
      <c r="H272" s="670">
        <f>'Cél.por tricoma'!AJ114</f>
        <v>4</v>
      </c>
      <c r="I272" s="670" t="s">
        <v>190</v>
      </c>
      <c r="J272" s="670"/>
      <c r="K272" s="670" t="s">
        <v>554</v>
      </c>
      <c r="L272" s="672" t="s">
        <v>552</v>
      </c>
      <c r="M272" s="670">
        <f>'Cél.por tricoma'!AJ126</f>
        <v>20</v>
      </c>
      <c r="N272" s="670" t="s">
        <v>204</v>
      </c>
      <c r="O272" s="670"/>
      <c r="P272" s="670" t="s">
        <v>554</v>
      </c>
      <c r="Q272" s="672" t="s">
        <v>552</v>
      </c>
      <c r="R272" s="670">
        <f>'Cél.por tricoma'!AJ127</f>
        <v>6</v>
      </c>
      <c r="S272" s="670" t="s">
        <v>262</v>
      </c>
    </row>
    <row r="273" spans="1:19" ht="15.75" customHeight="1">
      <c r="A273" s="670" t="s">
        <v>554</v>
      </c>
      <c r="B273" s="672" t="s">
        <v>552</v>
      </c>
      <c r="C273" s="670">
        <f>'Cél.por tricoma'!AK110</f>
        <v>8</v>
      </c>
      <c r="D273" s="670" t="s">
        <v>550</v>
      </c>
      <c r="E273" s="670"/>
      <c r="F273" s="670" t="s">
        <v>554</v>
      </c>
      <c r="G273" s="672" t="s">
        <v>552</v>
      </c>
      <c r="H273" s="670">
        <f>'Cél.por tricoma'!AK114</f>
        <v>13</v>
      </c>
      <c r="I273" s="670" t="s">
        <v>190</v>
      </c>
      <c r="J273" s="670"/>
      <c r="K273" s="670" t="s">
        <v>554</v>
      </c>
      <c r="L273" s="672" t="s">
        <v>552</v>
      </c>
      <c r="M273" s="670">
        <f>'Cél.por tricoma'!AK126</f>
        <v>10</v>
      </c>
      <c r="N273" s="670" t="s">
        <v>204</v>
      </c>
      <c r="O273" s="670"/>
      <c r="P273" s="670" t="s">
        <v>554</v>
      </c>
      <c r="Q273" s="672" t="s">
        <v>552</v>
      </c>
      <c r="R273" s="670">
        <f>'Cél.por tricoma'!AK127</f>
        <v>15</v>
      </c>
      <c r="S273" s="670" t="s">
        <v>262</v>
      </c>
    </row>
    <row r="274" spans="1:19" ht="15.75" customHeight="1">
      <c r="A274" s="670" t="s">
        <v>554</v>
      </c>
      <c r="B274" s="672" t="s">
        <v>552</v>
      </c>
      <c r="C274" s="670">
        <f>'Cél.por tricoma'!AL110</f>
        <v>11</v>
      </c>
      <c r="D274" s="670" t="s">
        <v>550</v>
      </c>
      <c r="E274" s="670"/>
      <c r="F274" s="670" t="s">
        <v>554</v>
      </c>
      <c r="G274" s="672" t="s">
        <v>552</v>
      </c>
      <c r="H274" s="670">
        <f>'Cél.por tricoma'!AL114</f>
        <v>3</v>
      </c>
      <c r="I274" s="670" t="s">
        <v>190</v>
      </c>
      <c r="J274" s="670"/>
      <c r="K274" s="670" t="s">
        <v>554</v>
      </c>
      <c r="L274" s="672" t="s">
        <v>552</v>
      </c>
      <c r="M274" s="670">
        <f>'Cél.por tricoma'!AL126</f>
        <v>8</v>
      </c>
      <c r="N274" s="670" t="s">
        <v>204</v>
      </c>
      <c r="O274" s="670"/>
      <c r="P274" s="670" t="s">
        <v>554</v>
      </c>
      <c r="Q274" s="672" t="s">
        <v>552</v>
      </c>
      <c r="R274" s="670">
        <f>'Cél.por tricoma'!AL127</f>
        <v>4</v>
      </c>
      <c r="S274" s="670" t="s">
        <v>262</v>
      </c>
    </row>
    <row r="275" spans="1:19" ht="15.75" customHeight="1">
      <c r="A275" s="670" t="s">
        <v>554</v>
      </c>
      <c r="B275" s="672" t="s">
        <v>552</v>
      </c>
      <c r="C275" s="670">
        <f>'Cél.por tricoma'!AM110</f>
        <v>6</v>
      </c>
      <c r="D275" s="670" t="s">
        <v>550</v>
      </c>
      <c r="E275" s="670"/>
      <c r="F275" s="670" t="s">
        <v>554</v>
      </c>
      <c r="G275" s="672" t="s">
        <v>552</v>
      </c>
      <c r="H275" s="670">
        <f>'Cél.por tricoma'!AM114</f>
        <v>10</v>
      </c>
      <c r="I275" s="670" t="s">
        <v>190</v>
      </c>
      <c r="J275" s="670"/>
      <c r="K275" s="670" t="s">
        <v>554</v>
      </c>
      <c r="L275" s="672" t="s">
        <v>552</v>
      </c>
      <c r="M275" s="670">
        <f>'Cél.por tricoma'!AM126</f>
        <v>8</v>
      </c>
      <c r="N275" s="670" t="s">
        <v>204</v>
      </c>
      <c r="O275" s="670"/>
      <c r="P275" s="670" t="s">
        <v>554</v>
      </c>
      <c r="Q275" s="672" t="s">
        <v>552</v>
      </c>
      <c r="R275" s="670">
        <f>'Cél.por tricoma'!AM127</f>
        <v>12</v>
      </c>
      <c r="S275" s="670" t="s">
        <v>262</v>
      </c>
    </row>
    <row r="276" spans="1:19" ht="15.75" customHeight="1">
      <c r="A276" s="670" t="s">
        <v>554</v>
      </c>
      <c r="B276" s="672" t="s">
        <v>552</v>
      </c>
      <c r="C276" s="670">
        <f>'Cél.por tricoma'!AN110</f>
        <v>10</v>
      </c>
      <c r="D276" s="670" t="s">
        <v>550</v>
      </c>
      <c r="E276" s="670"/>
      <c r="F276" s="670" t="s">
        <v>554</v>
      </c>
      <c r="G276" s="672" t="s">
        <v>552</v>
      </c>
      <c r="H276" s="670">
        <f>'Cél.por tricoma'!AN114</f>
        <v>4</v>
      </c>
      <c r="I276" s="670" t="s">
        <v>190</v>
      </c>
      <c r="J276" s="670"/>
      <c r="K276" s="670" t="s">
        <v>554</v>
      </c>
      <c r="L276" s="672" t="s">
        <v>552</v>
      </c>
      <c r="M276" s="670">
        <f>'Cél.por tricoma'!AN126</f>
        <v>94</v>
      </c>
      <c r="N276" s="670" t="s">
        <v>204</v>
      </c>
      <c r="O276" s="670"/>
      <c r="P276" s="670" t="s">
        <v>554</v>
      </c>
      <c r="Q276" s="672" t="s">
        <v>552</v>
      </c>
      <c r="R276" s="670">
        <f>'Cél.por tricoma'!AN127</f>
        <v>4</v>
      </c>
      <c r="S276" s="670" t="s">
        <v>262</v>
      </c>
    </row>
    <row r="277" spans="1:19" ht="15.75" customHeight="1">
      <c r="A277" s="670" t="s">
        <v>554</v>
      </c>
      <c r="B277" s="672" t="s">
        <v>552</v>
      </c>
      <c r="C277" s="670">
        <f>'Cél.por tricoma'!AO110</f>
        <v>9</v>
      </c>
      <c r="D277" s="670" t="s">
        <v>550</v>
      </c>
      <c r="E277" s="670"/>
      <c r="F277" s="670" t="s">
        <v>554</v>
      </c>
      <c r="G277" s="672" t="s">
        <v>552</v>
      </c>
      <c r="H277" s="670">
        <f>'Cél.por tricoma'!AO114</f>
        <v>22</v>
      </c>
      <c r="I277" s="670" t="s">
        <v>190</v>
      </c>
      <c r="J277" s="670"/>
      <c r="K277" s="670" t="s">
        <v>554</v>
      </c>
      <c r="L277" s="672" t="s">
        <v>552</v>
      </c>
      <c r="M277" s="670">
        <f>'Cél.por tricoma'!AO126</f>
        <v>85</v>
      </c>
      <c r="N277" s="670" t="s">
        <v>204</v>
      </c>
      <c r="O277" s="670"/>
      <c r="P277" s="670" t="s">
        <v>554</v>
      </c>
      <c r="Q277" s="672" t="s">
        <v>552</v>
      </c>
      <c r="R277" s="670">
        <f>'Cél.por tricoma'!AO127</f>
        <v>15</v>
      </c>
      <c r="S277" s="670" t="s">
        <v>262</v>
      </c>
    </row>
    <row r="278" spans="1:19" ht="15.75" customHeight="1">
      <c r="A278" s="670" t="s">
        <v>554</v>
      </c>
      <c r="B278" s="672" t="s">
        <v>552</v>
      </c>
      <c r="C278" s="670">
        <f>'Cél.por tricoma'!AP110</f>
        <v>5</v>
      </c>
      <c r="D278" s="670" t="s">
        <v>550</v>
      </c>
      <c r="E278" s="670"/>
      <c r="F278" s="670" t="s">
        <v>554</v>
      </c>
      <c r="G278" s="672" t="s">
        <v>552</v>
      </c>
      <c r="H278" s="670">
        <f>'Cél.por tricoma'!AP114</f>
        <v>6</v>
      </c>
      <c r="I278" s="670" t="s">
        <v>190</v>
      </c>
      <c r="J278" s="670"/>
      <c r="K278" s="670" t="s">
        <v>554</v>
      </c>
      <c r="L278" s="672" t="s">
        <v>552</v>
      </c>
      <c r="M278" s="670">
        <f>'Cél.por tricoma'!AP126</f>
        <v>81</v>
      </c>
      <c r="N278" s="670" t="s">
        <v>204</v>
      </c>
      <c r="O278" s="670"/>
      <c r="P278" s="670" t="s">
        <v>554</v>
      </c>
      <c r="Q278" s="672" t="s">
        <v>552</v>
      </c>
      <c r="R278" s="670">
        <f>'Cél.por tricoma'!AP127</f>
        <v>5</v>
      </c>
      <c r="S278" s="670" t="s">
        <v>262</v>
      </c>
    </row>
    <row r="279" spans="1:19" ht="15.75" customHeight="1">
      <c r="A279" s="670" t="s">
        <v>554</v>
      </c>
      <c r="B279" s="672" t="s">
        <v>552</v>
      </c>
      <c r="C279" s="670">
        <f>'Cél.por tricoma'!AQ110</f>
        <v>7</v>
      </c>
      <c r="D279" s="670" t="s">
        <v>550</v>
      </c>
      <c r="E279" s="670"/>
      <c r="F279" s="670" t="s">
        <v>554</v>
      </c>
      <c r="G279" s="672" t="s">
        <v>552</v>
      </c>
      <c r="H279" s="670">
        <f>'Cél.por tricoma'!AQ114</f>
        <v>8</v>
      </c>
      <c r="I279" s="670" t="s">
        <v>190</v>
      </c>
      <c r="J279" s="670"/>
      <c r="K279" s="670" t="s">
        <v>554</v>
      </c>
      <c r="L279" s="672" t="s">
        <v>552</v>
      </c>
      <c r="M279" s="670">
        <f>'Cél.por tricoma'!AQ126</f>
        <v>25</v>
      </c>
      <c r="N279" s="670" t="s">
        <v>204</v>
      </c>
      <c r="O279" s="670"/>
      <c r="P279" s="670" t="s">
        <v>554</v>
      </c>
      <c r="Q279" s="672" t="s">
        <v>552</v>
      </c>
      <c r="R279" s="670">
        <f>'Cél.por tricoma'!AQ127</f>
        <v>7</v>
      </c>
      <c r="S279" s="670" t="s">
        <v>262</v>
      </c>
    </row>
    <row r="280" spans="1:19" ht="15.75" customHeight="1">
      <c r="A280" s="670" t="s">
        <v>554</v>
      </c>
      <c r="B280" s="672" t="s">
        <v>552</v>
      </c>
      <c r="C280" s="670">
        <f>'Cél.por tricoma'!AR110</f>
        <v>12</v>
      </c>
      <c r="D280" s="670" t="s">
        <v>550</v>
      </c>
      <c r="E280" s="670"/>
      <c r="F280" s="670" t="s">
        <v>554</v>
      </c>
      <c r="G280" s="672" t="s">
        <v>552</v>
      </c>
      <c r="H280" s="670">
        <f>'Cél.por tricoma'!AR114</f>
        <v>5</v>
      </c>
      <c r="I280" s="670" t="s">
        <v>190</v>
      </c>
      <c r="J280" s="670"/>
      <c r="K280" s="670" t="s">
        <v>554</v>
      </c>
      <c r="L280" s="672" t="s">
        <v>552</v>
      </c>
      <c r="M280" s="670">
        <f>'Cél.por tricoma'!AR126</f>
        <v>29</v>
      </c>
      <c r="N280" s="670" t="s">
        <v>204</v>
      </c>
      <c r="O280" s="670"/>
      <c r="P280" s="670" t="s">
        <v>554</v>
      </c>
      <c r="Q280" s="672" t="s">
        <v>552</v>
      </c>
      <c r="R280" s="670">
        <f>'Cél.por tricoma'!AR127</f>
        <v>10</v>
      </c>
      <c r="S280" s="670" t="s">
        <v>262</v>
      </c>
    </row>
    <row r="281" spans="1:19" ht="15.75" customHeight="1">
      <c r="A281" s="670" t="s">
        <v>554</v>
      </c>
      <c r="B281" s="672" t="s">
        <v>552</v>
      </c>
      <c r="C281" s="670">
        <f>'Cél.por tricoma'!AS110</f>
        <v>8</v>
      </c>
      <c r="D281" s="670" t="s">
        <v>550</v>
      </c>
      <c r="E281" s="670"/>
      <c r="F281" s="670" t="s">
        <v>554</v>
      </c>
      <c r="G281" s="672" t="s">
        <v>552</v>
      </c>
      <c r="H281" s="670">
        <f>'Cél.por tricoma'!AS114</f>
        <v>7</v>
      </c>
      <c r="I281" s="670" t="s">
        <v>190</v>
      </c>
      <c r="J281" s="670"/>
      <c r="K281" s="670" t="s">
        <v>554</v>
      </c>
      <c r="L281" s="672" t="s">
        <v>552</v>
      </c>
      <c r="M281" s="670">
        <f>'Cél.por tricoma'!AS126</f>
        <v>23</v>
      </c>
      <c r="N281" s="670" t="s">
        <v>204</v>
      </c>
      <c r="O281" s="670"/>
      <c r="P281" s="670" t="s">
        <v>554</v>
      </c>
      <c r="Q281" s="672" t="s">
        <v>552</v>
      </c>
      <c r="R281" s="670">
        <f>'Cél.por tricoma'!AS127</f>
        <v>7</v>
      </c>
      <c r="S281" s="670" t="s">
        <v>262</v>
      </c>
    </row>
    <row r="282" spans="1:19" ht="15.75" customHeight="1">
      <c r="A282" s="670" t="s">
        <v>554</v>
      </c>
      <c r="B282" s="672" t="s">
        <v>552</v>
      </c>
      <c r="C282" s="670">
        <f>'Cél.por tricoma'!AT110</f>
        <v>17</v>
      </c>
      <c r="D282" s="670" t="s">
        <v>550</v>
      </c>
      <c r="E282" s="670"/>
      <c r="F282" s="670" t="s">
        <v>554</v>
      </c>
      <c r="G282" s="672" t="s">
        <v>552</v>
      </c>
      <c r="H282" s="670">
        <f>'Cél.por tricoma'!AT114</f>
        <v>6</v>
      </c>
      <c r="I282" s="670" t="s">
        <v>190</v>
      </c>
      <c r="J282" s="666"/>
      <c r="K282" s="670" t="s">
        <v>554</v>
      </c>
      <c r="L282" s="672" t="s">
        <v>552</v>
      </c>
      <c r="M282" s="670">
        <f>'Cél.por tricoma'!AT126</f>
        <v>78</v>
      </c>
      <c r="N282" s="670" t="s">
        <v>204</v>
      </c>
      <c r="O282" s="670"/>
      <c r="P282" s="670" t="s">
        <v>554</v>
      </c>
      <c r="Q282" s="672" t="s">
        <v>552</v>
      </c>
      <c r="R282" s="670">
        <f>'Cél.por tricoma'!AT127</f>
        <v>7</v>
      </c>
      <c r="S282" s="670" t="s">
        <v>262</v>
      </c>
    </row>
    <row r="283" spans="1:19" ht="15.75" customHeight="1">
      <c r="A283" s="670" t="s">
        <v>554</v>
      </c>
      <c r="B283" s="672" t="s">
        <v>552</v>
      </c>
      <c r="C283" s="670">
        <f>'Cél.por tricoma'!AU110</f>
        <v>6</v>
      </c>
      <c r="D283" s="670" t="s">
        <v>550</v>
      </c>
      <c r="E283" s="670"/>
      <c r="F283" s="670" t="s">
        <v>554</v>
      </c>
      <c r="G283" s="672" t="s">
        <v>552</v>
      </c>
      <c r="H283" s="670">
        <f>'Cél.por tricoma'!AU114</f>
        <v>5</v>
      </c>
      <c r="I283" s="670" t="s">
        <v>190</v>
      </c>
      <c r="J283" s="670"/>
      <c r="K283" s="670" t="s">
        <v>554</v>
      </c>
      <c r="L283" s="672" t="s">
        <v>552</v>
      </c>
      <c r="M283" s="670">
        <f>'Cél.por tricoma'!AU126</f>
        <v>38</v>
      </c>
      <c r="N283" s="670" t="s">
        <v>204</v>
      </c>
      <c r="O283" s="670"/>
      <c r="P283" s="670" t="s">
        <v>554</v>
      </c>
      <c r="Q283" s="672" t="s">
        <v>552</v>
      </c>
      <c r="R283" s="670">
        <f>'Cél.por tricoma'!AU127</f>
        <v>8</v>
      </c>
      <c r="S283" s="670" t="s">
        <v>262</v>
      </c>
    </row>
    <row r="284" spans="1:19" ht="15.75" customHeight="1">
      <c r="A284" s="670" t="s">
        <v>554</v>
      </c>
      <c r="B284" s="672" t="s">
        <v>552</v>
      </c>
      <c r="C284" s="670">
        <f>'Cél.por tricoma'!AV110</f>
        <v>6</v>
      </c>
      <c r="D284" s="670" t="s">
        <v>550</v>
      </c>
      <c r="E284" s="670"/>
      <c r="F284" s="670" t="s">
        <v>554</v>
      </c>
      <c r="G284" s="672" t="s">
        <v>552</v>
      </c>
      <c r="H284" s="670">
        <f>'Cél.por tricoma'!AV114</f>
        <v>4</v>
      </c>
      <c r="I284" s="670" t="s">
        <v>190</v>
      </c>
      <c r="J284" s="670"/>
      <c r="K284" s="670" t="s">
        <v>554</v>
      </c>
      <c r="L284" s="672" t="s">
        <v>552</v>
      </c>
      <c r="M284" s="670">
        <f>'Cél.por tricoma'!AV126</f>
        <v>29</v>
      </c>
      <c r="N284" s="670" t="s">
        <v>204</v>
      </c>
      <c r="O284" s="670"/>
      <c r="P284" s="670" t="s">
        <v>554</v>
      </c>
      <c r="Q284" s="672" t="s">
        <v>552</v>
      </c>
      <c r="R284" s="670">
        <f>'Cél.por tricoma'!AV127</f>
        <v>5</v>
      </c>
      <c r="S284" s="670" t="s">
        <v>262</v>
      </c>
    </row>
    <row r="285" spans="1:19" ht="15.75" customHeight="1">
      <c r="A285" s="670" t="s">
        <v>554</v>
      </c>
      <c r="B285" s="672" t="s">
        <v>552</v>
      </c>
      <c r="C285" s="670">
        <f>'Cél.por tricoma'!AW110</f>
        <v>15</v>
      </c>
      <c r="D285" s="670" t="s">
        <v>550</v>
      </c>
      <c r="E285" s="670"/>
      <c r="F285" s="670" t="s">
        <v>554</v>
      </c>
      <c r="G285" s="672" t="s">
        <v>552</v>
      </c>
      <c r="H285" s="670">
        <f>'Cél.por tricoma'!AW114</f>
        <v>9</v>
      </c>
      <c r="I285" s="670" t="s">
        <v>190</v>
      </c>
      <c r="J285" s="670"/>
      <c r="K285" s="670" t="s">
        <v>554</v>
      </c>
      <c r="L285" s="672" t="s">
        <v>552</v>
      </c>
      <c r="M285" s="670">
        <f>'Cél.por tricoma'!AW126</f>
        <v>9</v>
      </c>
      <c r="N285" s="670" t="s">
        <v>204</v>
      </c>
      <c r="O285" s="670"/>
      <c r="P285" s="670" t="s">
        <v>554</v>
      </c>
      <c r="Q285" s="672" t="s">
        <v>552</v>
      </c>
      <c r="R285" s="670">
        <f>'Cél.por tricoma'!AW127</f>
        <v>5</v>
      </c>
      <c r="S285" s="670" t="s">
        <v>262</v>
      </c>
    </row>
    <row r="286" spans="1:19" ht="15.75" customHeight="1">
      <c r="A286" s="670" t="s">
        <v>554</v>
      </c>
      <c r="B286" s="672" t="s">
        <v>552</v>
      </c>
      <c r="C286" s="670">
        <f>'Cél.por tricoma'!AX110</f>
        <v>15</v>
      </c>
      <c r="D286" s="670" t="s">
        <v>550</v>
      </c>
      <c r="E286" s="670"/>
      <c r="F286" s="670" t="s">
        <v>554</v>
      </c>
      <c r="G286" s="672" t="s">
        <v>552</v>
      </c>
      <c r="H286" s="670">
        <f>'Cél.por tricoma'!AX114</f>
        <v>3</v>
      </c>
      <c r="I286" s="670" t="s">
        <v>190</v>
      </c>
      <c r="J286" s="670"/>
      <c r="K286" s="670" t="s">
        <v>554</v>
      </c>
      <c r="L286" s="672" t="s">
        <v>552</v>
      </c>
      <c r="M286" s="670">
        <f>'Cél.por tricoma'!AX126</f>
        <v>12</v>
      </c>
      <c r="N286" s="670" t="s">
        <v>204</v>
      </c>
      <c r="O286" s="670"/>
      <c r="P286" s="670" t="s">
        <v>554</v>
      </c>
      <c r="Q286" s="672" t="s">
        <v>552</v>
      </c>
      <c r="R286" s="670">
        <f>'Cél.por tricoma'!AX127</f>
        <v>13</v>
      </c>
      <c r="S286" s="670" t="s">
        <v>262</v>
      </c>
    </row>
    <row r="287" spans="1:19" ht="15.75" customHeight="1">
      <c r="A287" s="670" t="s">
        <v>554</v>
      </c>
      <c r="B287" s="672" t="s">
        <v>552</v>
      </c>
      <c r="C287" s="670">
        <f>'Cél.por tricoma'!AY110</f>
        <v>7</v>
      </c>
      <c r="D287" s="670" t="s">
        <v>550</v>
      </c>
      <c r="E287" s="670"/>
      <c r="F287" s="670" t="s">
        <v>554</v>
      </c>
      <c r="G287" s="672" t="s">
        <v>552</v>
      </c>
      <c r="H287" s="670">
        <f>'Cél.por tricoma'!AY114</f>
        <v>9</v>
      </c>
      <c r="I287" s="670" t="s">
        <v>190</v>
      </c>
      <c r="J287" s="670"/>
      <c r="K287" s="670" t="s">
        <v>554</v>
      </c>
      <c r="L287" s="672" t="s">
        <v>552</v>
      </c>
      <c r="M287" s="670">
        <f>'Cél.por tricoma'!AY126</f>
        <v>58</v>
      </c>
      <c r="N287" s="670" t="s">
        <v>204</v>
      </c>
      <c r="O287" s="670"/>
      <c r="P287" s="670" t="s">
        <v>554</v>
      </c>
      <c r="Q287" s="672" t="s">
        <v>552</v>
      </c>
      <c r="R287" s="670">
        <f>'Cél.por tricoma'!AY127</f>
        <v>6</v>
      </c>
      <c r="S287" s="670" t="s">
        <v>262</v>
      </c>
    </row>
    <row r="288" spans="1:19" ht="15.75" customHeight="1">
      <c r="A288" s="670" t="s">
        <v>554</v>
      </c>
      <c r="B288" s="672" t="s">
        <v>552</v>
      </c>
      <c r="C288" s="670">
        <f>'Cél.por tricoma'!AZ110</f>
        <v>13</v>
      </c>
      <c r="D288" s="670" t="s">
        <v>550</v>
      </c>
      <c r="E288" s="670"/>
      <c r="F288" s="670" t="s">
        <v>554</v>
      </c>
      <c r="G288" s="672" t="s">
        <v>552</v>
      </c>
      <c r="H288" s="670">
        <f>'Cél.por tricoma'!AZ114</f>
        <v>6</v>
      </c>
      <c r="I288" s="670" t="s">
        <v>190</v>
      </c>
      <c r="J288" s="670"/>
      <c r="K288" s="670" t="s">
        <v>554</v>
      </c>
      <c r="L288" s="672" t="s">
        <v>552</v>
      </c>
      <c r="M288" s="670">
        <f>'Cél.por tricoma'!AZ126</f>
        <v>16</v>
      </c>
      <c r="N288" s="670" t="s">
        <v>204</v>
      </c>
      <c r="O288" s="670"/>
      <c r="P288" s="670" t="s">
        <v>554</v>
      </c>
      <c r="Q288" s="672" t="s">
        <v>552</v>
      </c>
      <c r="R288" s="670">
        <f>'Cél.por tricoma'!AZ127</f>
        <v>9</v>
      </c>
      <c r="S288" s="670" t="s">
        <v>262</v>
      </c>
    </row>
    <row r="289" spans="1:19" ht="15.75" customHeight="1">
      <c r="A289" s="670" t="s">
        <v>554</v>
      </c>
      <c r="B289" s="672" t="s">
        <v>552</v>
      </c>
      <c r="C289" s="670">
        <f>'Cél.por tricoma'!BA110</f>
        <v>9</v>
      </c>
      <c r="D289" s="670" t="s">
        <v>550</v>
      </c>
      <c r="E289" s="670"/>
      <c r="F289" s="670" t="s">
        <v>554</v>
      </c>
      <c r="G289" s="672" t="s">
        <v>552</v>
      </c>
      <c r="H289" s="670">
        <f>'Cél.por tricoma'!BA114</f>
        <v>10</v>
      </c>
      <c r="I289" s="670" t="s">
        <v>190</v>
      </c>
      <c r="J289" s="670"/>
      <c r="K289" s="670" t="s">
        <v>554</v>
      </c>
      <c r="L289" s="672" t="s">
        <v>552</v>
      </c>
      <c r="M289" s="670">
        <f>'Cél.por tricoma'!BA126</f>
        <v>62</v>
      </c>
      <c r="N289" s="670" t="s">
        <v>204</v>
      </c>
      <c r="O289" s="670"/>
      <c r="P289" s="670" t="s">
        <v>554</v>
      </c>
      <c r="Q289" s="672" t="s">
        <v>552</v>
      </c>
      <c r="R289" s="670">
        <f>'Cél.por tricoma'!BA127</f>
        <v>11</v>
      </c>
      <c r="S289" s="670" t="s">
        <v>262</v>
      </c>
    </row>
    <row r="290" spans="1:19" ht="15.75" customHeight="1">
      <c r="A290" s="670" t="s">
        <v>554</v>
      </c>
      <c r="B290" s="672" t="s">
        <v>552</v>
      </c>
      <c r="C290" s="670">
        <f>'Cél.por tricoma'!BB110</f>
        <v>0</v>
      </c>
      <c r="D290" s="670" t="s">
        <v>550</v>
      </c>
      <c r="E290" s="670"/>
      <c r="F290" s="670" t="s">
        <v>554</v>
      </c>
      <c r="G290" s="672" t="s">
        <v>552</v>
      </c>
      <c r="H290" s="670">
        <f>'Cél.por tricoma'!BB114</f>
        <v>2</v>
      </c>
      <c r="I290" s="670" t="s">
        <v>190</v>
      </c>
      <c r="J290" s="670"/>
      <c r="K290" s="670" t="s">
        <v>554</v>
      </c>
      <c r="L290" s="672" t="s">
        <v>552</v>
      </c>
      <c r="M290" s="670">
        <f>'Cél.por tricoma'!BB126</f>
        <v>57</v>
      </c>
      <c r="N290" s="670" t="s">
        <v>204</v>
      </c>
      <c r="O290" s="670"/>
      <c r="P290" s="670" t="s">
        <v>554</v>
      </c>
      <c r="Q290" s="672" t="s">
        <v>552</v>
      </c>
      <c r="R290" s="670">
        <f>'Cél.por tricoma'!BB127</f>
        <v>3</v>
      </c>
      <c r="S290" s="670" t="s">
        <v>262</v>
      </c>
    </row>
    <row r="291" spans="1:19" ht="15.75" customHeight="1">
      <c r="A291" s="670" t="s">
        <v>554</v>
      </c>
      <c r="B291" s="672" t="s">
        <v>552</v>
      </c>
      <c r="C291" s="670">
        <f>'Cél.por tricoma'!BC110</f>
        <v>0</v>
      </c>
      <c r="D291" s="670" t="s">
        <v>550</v>
      </c>
      <c r="E291" s="670"/>
      <c r="F291" s="670" t="s">
        <v>554</v>
      </c>
      <c r="G291" s="672" t="s">
        <v>552</v>
      </c>
      <c r="H291" s="670">
        <f>'Cél.por tricoma'!BC114</f>
        <v>3</v>
      </c>
      <c r="I291" s="670" t="s">
        <v>190</v>
      </c>
      <c r="J291" s="670"/>
      <c r="K291" s="670" t="s">
        <v>554</v>
      </c>
      <c r="L291" s="672" t="s">
        <v>552</v>
      </c>
      <c r="M291" s="670">
        <f>'Cél.por tricoma'!BC126</f>
        <v>33</v>
      </c>
      <c r="N291" s="670" t="s">
        <v>204</v>
      </c>
      <c r="O291" s="670"/>
      <c r="P291" s="670" t="s">
        <v>554</v>
      </c>
      <c r="Q291" s="672" t="s">
        <v>552</v>
      </c>
      <c r="R291" s="670">
        <f>'Cél.por tricoma'!BC127</f>
        <v>7</v>
      </c>
      <c r="S291" s="670" t="s">
        <v>262</v>
      </c>
    </row>
    <row r="292" spans="1:19" ht="15.75" customHeight="1">
      <c r="A292" s="670" t="s">
        <v>554</v>
      </c>
      <c r="B292" s="672" t="s">
        <v>552</v>
      </c>
      <c r="C292" s="670">
        <f>'Cél.por tricoma'!BD110</f>
        <v>0</v>
      </c>
      <c r="D292" s="670" t="s">
        <v>550</v>
      </c>
      <c r="E292" s="670"/>
      <c r="F292" s="670" t="s">
        <v>554</v>
      </c>
      <c r="G292" s="672" t="s">
        <v>552</v>
      </c>
      <c r="H292" s="670">
        <f>'Cél.por tricoma'!BD114</f>
        <v>7</v>
      </c>
      <c r="I292" s="670" t="s">
        <v>190</v>
      </c>
      <c r="J292" s="670"/>
      <c r="K292" s="670" t="s">
        <v>554</v>
      </c>
      <c r="L292" s="672" t="s">
        <v>552</v>
      </c>
      <c r="M292" s="670">
        <f>'Cél.por tricoma'!BD126</f>
        <v>27</v>
      </c>
      <c r="N292" s="670" t="s">
        <v>204</v>
      </c>
      <c r="O292" s="670"/>
      <c r="P292" s="670" t="s">
        <v>554</v>
      </c>
      <c r="Q292" s="672" t="s">
        <v>552</v>
      </c>
      <c r="R292" s="670">
        <f>'Cél.por tricoma'!BD127</f>
        <v>15</v>
      </c>
      <c r="S292" s="670" t="s">
        <v>262</v>
      </c>
    </row>
    <row r="293" spans="1:19" ht="15.75" customHeight="1">
      <c r="A293" s="670" t="s">
        <v>554</v>
      </c>
      <c r="B293" s="672" t="s">
        <v>552</v>
      </c>
      <c r="C293" s="670">
        <f>'Cél.por tricoma'!BE110</f>
        <v>0</v>
      </c>
      <c r="D293" s="670" t="s">
        <v>550</v>
      </c>
      <c r="E293" s="670"/>
      <c r="F293" s="670" t="s">
        <v>554</v>
      </c>
      <c r="G293" s="672" t="s">
        <v>552</v>
      </c>
      <c r="H293" s="670">
        <f>'Cél.por tricoma'!BE114</f>
        <v>10</v>
      </c>
      <c r="I293" s="670" t="s">
        <v>190</v>
      </c>
      <c r="J293" s="670"/>
      <c r="K293" s="670" t="s">
        <v>554</v>
      </c>
      <c r="L293" s="672" t="s">
        <v>552</v>
      </c>
      <c r="M293" s="670">
        <f>'Cél.por tricoma'!BE126</f>
        <v>8</v>
      </c>
      <c r="N293" s="670" t="s">
        <v>204</v>
      </c>
      <c r="O293" s="670"/>
      <c r="P293" s="670" t="s">
        <v>554</v>
      </c>
      <c r="Q293" s="672" t="s">
        <v>552</v>
      </c>
      <c r="R293" s="670">
        <f>'Cél.por tricoma'!BE127</f>
        <v>3</v>
      </c>
      <c r="S293" s="670" t="s">
        <v>262</v>
      </c>
    </row>
    <row r="294" spans="1:19" ht="15.75" customHeight="1">
      <c r="A294" s="670" t="s">
        <v>554</v>
      </c>
      <c r="B294" s="672" t="s">
        <v>552</v>
      </c>
      <c r="C294" s="670">
        <f>'Cél.por tricoma'!BF116</f>
        <v>0</v>
      </c>
      <c r="D294" s="670" t="s">
        <v>550</v>
      </c>
      <c r="E294" s="670"/>
      <c r="F294" s="670" t="s">
        <v>554</v>
      </c>
      <c r="G294" s="672" t="s">
        <v>552</v>
      </c>
      <c r="H294" s="670">
        <f>'Cél.por tricoma'!BF114</f>
        <v>3</v>
      </c>
      <c r="I294" s="670" t="s">
        <v>190</v>
      </c>
      <c r="J294" s="670"/>
      <c r="K294" s="670" t="s">
        <v>554</v>
      </c>
      <c r="L294" s="672" t="s">
        <v>552</v>
      </c>
      <c r="M294" s="670">
        <f>'Cél.por tricoma'!BF126</f>
        <v>39</v>
      </c>
      <c r="N294" s="670" t="s">
        <v>204</v>
      </c>
      <c r="O294" s="670"/>
      <c r="P294" s="670" t="s">
        <v>554</v>
      </c>
      <c r="Q294" s="672" t="s">
        <v>552</v>
      </c>
      <c r="R294" s="670">
        <f>'Cél.por tricoma'!BF127</f>
        <v>19</v>
      </c>
      <c r="S294" s="670" t="s">
        <v>262</v>
      </c>
    </row>
    <row r="295" spans="1:19" ht="15.75" customHeight="1">
      <c r="A295" s="670" t="s">
        <v>554</v>
      </c>
      <c r="B295" s="672" t="s">
        <v>552</v>
      </c>
      <c r="C295" s="670">
        <f>'Cél.por tricoma'!BG116</f>
        <v>0</v>
      </c>
      <c r="D295" s="670" t="s">
        <v>550</v>
      </c>
      <c r="E295" s="670"/>
      <c r="F295" s="670" t="s">
        <v>554</v>
      </c>
      <c r="G295" s="672" t="s">
        <v>552</v>
      </c>
      <c r="H295" s="670">
        <f>'Cél.por tricoma'!BG114</f>
        <v>4</v>
      </c>
      <c r="I295" s="670" t="s">
        <v>190</v>
      </c>
      <c r="J295" s="670"/>
      <c r="K295" s="670" t="s">
        <v>554</v>
      </c>
      <c r="L295" s="672" t="s">
        <v>552</v>
      </c>
      <c r="M295" s="670">
        <f>'Cél.por tricoma'!BG126</f>
        <v>68</v>
      </c>
      <c r="N295" s="670" t="s">
        <v>204</v>
      </c>
      <c r="O295" s="670"/>
      <c r="P295" s="670" t="s">
        <v>554</v>
      </c>
      <c r="Q295" s="672" t="s">
        <v>552</v>
      </c>
      <c r="R295" s="670">
        <f>'Cél.por tricoma'!BG127</f>
        <v>0</v>
      </c>
      <c r="S295" s="670" t="s">
        <v>262</v>
      </c>
    </row>
    <row r="296" spans="1:19" ht="15.75" customHeight="1">
      <c r="A296" s="670" t="s">
        <v>554</v>
      </c>
      <c r="B296" s="672" t="s">
        <v>552</v>
      </c>
      <c r="C296" s="670">
        <f>'Cél.por tricoma'!BH116</f>
        <v>0</v>
      </c>
      <c r="D296" s="670" t="s">
        <v>550</v>
      </c>
      <c r="E296" s="670"/>
      <c r="F296" s="670" t="s">
        <v>554</v>
      </c>
      <c r="G296" s="672" t="s">
        <v>552</v>
      </c>
      <c r="H296" s="670">
        <f>'Cél.por tricoma'!BH114</f>
        <v>4</v>
      </c>
      <c r="I296" s="670" t="s">
        <v>190</v>
      </c>
      <c r="J296" s="670"/>
      <c r="K296" s="670" t="s">
        <v>554</v>
      </c>
      <c r="L296" s="672" t="s">
        <v>552</v>
      </c>
      <c r="M296" s="670">
        <f>'Cél.por tricoma'!BH126</f>
        <v>29</v>
      </c>
      <c r="N296" s="670" t="s">
        <v>204</v>
      </c>
      <c r="O296" s="670"/>
      <c r="P296" s="670" t="s">
        <v>554</v>
      </c>
      <c r="Q296" s="672" t="s">
        <v>552</v>
      </c>
      <c r="R296" s="670">
        <f>'Cél.por tricoma'!BH127</f>
        <v>0</v>
      </c>
      <c r="S296" s="670" t="s">
        <v>262</v>
      </c>
    </row>
    <row r="297" spans="1:19" ht="15.75" customHeight="1">
      <c r="A297" s="670" t="s">
        <v>554</v>
      </c>
      <c r="B297" s="672" t="s">
        <v>552</v>
      </c>
      <c r="C297" s="670">
        <f>'Cél.por tricoma'!BI116</f>
        <v>0</v>
      </c>
      <c r="D297" s="670" t="s">
        <v>550</v>
      </c>
      <c r="E297" s="670"/>
      <c r="F297" s="670" t="s">
        <v>554</v>
      </c>
      <c r="G297" s="672" t="s">
        <v>552</v>
      </c>
      <c r="H297" s="670">
        <f>'Cél.por tricoma'!BI114</f>
        <v>7</v>
      </c>
      <c r="I297" s="670" t="s">
        <v>190</v>
      </c>
      <c r="J297" s="670"/>
      <c r="K297" s="670" t="s">
        <v>554</v>
      </c>
      <c r="L297" s="672" t="s">
        <v>552</v>
      </c>
      <c r="M297" s="670">
        <f>'Cél.por tricoma'!BI126</f>
        <v>20</v>
      </c>
      <c r="N297" s="670" t="s">
        <v>204</v>
      </c>
      <c r="O297" s="670"/>
      <c r="P297" s="670" t="s">
        <v>554</v>
      </c>
      <c r="Q297" s="672" t="s">
        <v>552</v>
      </c>
      <c r="R297" s="670">
        <f>'Cél.por tricoma'!BI127</f>
        <v>0</v>
      </c>
      <c r="S297" s="670" t="s">
        <v>262</v>
      </c>
    </row>
    <row r="298" spans="1:19" ht="15.75" customHeight="1">
      <c r="A298" s="670" t="s">
        <v>554</v>
      </c>
      <c r="B298" s="672" t="s">
        <v>552</v>
      </c>
      <c r="C298" s="670">
        <f>'Cél.por tricoma'!BJ116</f>
        <v>0</v>
      </c>
      <c r="D298" s="670" t="s">
        <v>550</v>
      </c>
      <c r="E298" s="670"/>
      <c r="F298" s="670" t="s">
        <v>554</v>
      </c>
      <c r="G298" s="672" t="s">
        <v>552</v>
      </c>
      <c r="H298" s="670">
        <f>'Cél.por tricoma'!BJ114</f>
        <v>4</v>
      </c>
      <c r="I298" s="670" t="s">
        <v>190</v>
      </c>
      <c r="J298" s="670"/>
      <c r="K298" s="670" t="s">
        <v>554</v>
      </c>
      <c r="L298" s="672" t="s">
        <v>552</v>
      </c>
      <c r="M298" s="670">
        <f>'Cél.por tricoma'!BJ126</f>
        <v>85</v>
      </c>
      <c r="N298" s="670" t="s">
        <v>204</v>
      </c>
      <c r="O298" s="670"/>
      <c r="P298" s="670" t="s">
        <v>554</v>
      </c>
      <c r="Q298" s="672" t="s">
        <v>552</v>
      </c>
      <c r="R298" s="670">
        <f>'Cél.por tricoma'!BJ127</f>
        <v>0</v>
      </c>
      <c r="S298" s="670" t="s">
        <v>262</v>
      </c>
    </row>
    <row r="299" spans="1:19" ht="15.75" customHeight="1">
      <c r="A299" s="670" t="s">
        <v>554</v>
      </c>
      <c r="B299" s="672" t="s">
        <v>552</v>
      </c>
      <c r="C299" s="670">
        <f>'Cél.por tricoma'!BK116</f>
        <v>0</v>
      </c>
      <c r="D299" s="670" t="s">
        <v>550</v>
      </c>
      <c r="E299" s="670"/>
      <c r="F299" s="670" t="s">
        <v>554</v>
      </c>
      <c r="G299" s="672" t="s">
        <v>552</v>
      </c>
      <c r="H299" s="670">
        <f>'Cél.por tricoma'!BK114</f>
        <v>10</v>
      </c>
      <c r="I299" s="670" t="s">
        <v>190</v>
      </c>
      <c r="J299" s="670"/>
      <c r="K299" s="670" t="s">
        <v>554</v>
      </c>
      <c r="L299" s="672" t="s">
        <v>552</v>
      </c>
      <c r="M299" s="670">
        <f>'Cél.por tricoma'!BK126</f>
        <v>44</v>
      </c>
      <c r="N299" s="670" t="s">
        <v>204</v>
      </c>
      <c r="O299" s="670"/>
      <c r="P299" s="670" t="s">
        <v>554</v>
      </c>
      <c r="Q299" s="672" t="s">
        <v>552</v>
      </c>
      <c r="R299" s="670">
        <f>'Cél.por tricoma'!BK127</f>
        <v>0</v>
      </c>
      <c r="S299" s="670" t="s">
        <v>262</v>
      </c>
    </row>
    <row r="300" spans="1:19" ht="15.75" customHeight="1">
      <c r="A300" s="670" t="s">
        <v>554</v>
      </c>
      <c r="B300" s="672" t="s">
        <v>552</v>
      </c>
      <c r="C300" s="670">
        <f>'Cél.por tricoma'!BL116</f>
        <v>0</v>
      </c>
      <c r="D300" s="670" t="s">
        <v>550</v>
      </c>
      <c r="E300" s="670"/>
      <c r="F300" s="670" t="s">
        <v>554</v>
      </c>
      <c r="G300" s="672" t="s">
        <v>552</v>
      </c>
      <c r="H300" s="670">
        <f>'Cél.por tricoma'!BL114</f>
        <v>6</v>
      </c>
      <c r="I300" s="670" t="s">
        <v>190</v>
      </c>
      <c r="J300" s="670"/>
      <c r="K300" s="670" t="s">
        <v>554</v>
      </c>
      <c r="L300" s="672" t="s">
        <v>552</v>
      </c>
      <c r="M300" s="670">
        <f>'Cél.por tricoma'!BL126</f>
        <v>27</v>
      </c>
      <c r="N300" s="670" t="s">
        <v>204</v>
      </c>
      <c r="O300" s="670"/>
      <c r="P300" s="670" t="s">
        <v>554</v>
      </c>
      <c r="Q300" s="672" t="s">
        <v>552</v>
      </c>
      <c r="R300" s="670">
        <f>'Cél.por tricoma'!BL127</f>
        <v>0</v>
      </c>
      <c r="S300" s="670" t="s">
        <v>262</v>
      </c>
    </row>
    <row r="301" spans="1:19" ht="15.75" customHeight="1">
      <c r="A301" s="670" t="s">
        <v>554</v>
      </c>
      <c r="B301" s="672" t="s">
        <v>552</v>
      </c>
      <c r="C301" s="670">
        <f>'Cél.por tricoma'!BM116</f>
        <v>0</v>
      </c>
      <c r="D301" s="670" t="s">
        <v>550</v>
      </c>
      <c r="E301" s="670"/>
      <c r="F301" s="670" t="s">
        <v>554</v>
      </c>
      <c r="G301" s="672" t="s">
        <v>552</v>
      </c>
      <c r="H301" s="670">
        <f>'Cél.por tricoma'!BM114</f>
        <v>10</v>
      </c>
      <c r="I301" s="670" t="s">
        <v>190</v>
      </c>
      <c r="J301" s="670"/>
      <c r="K301" s="670" t="s">
        <v>554</v>
      </c>
      <c r="L301" s="672" t="s">
        <v>552</v>
      </c>
      <c r="M301" s="670">
        <f>'Cél.por tricoma'!BM126</f>
        <v>19</v>
      </c>
      <c r="N301" s="670" t="s">
        <v>204</v>
      </c>
      <c r="O301" s="670"/>
      <c r="P301" s="670" t="s">
        <v>554</v>
      </c>
      <c r="Q301" s="672" t="s">
        <v>552</v>
      </c>
      <c r="R301" s="670">
        <f>'Cél.por tricoma'!BM127</f>
        <v>0</v>
      </c>
      <c r="S301" s="670" t="s">
        <v>262</v>
      </c>
    </row>
    <row r="302" spans="1:19" ht="15.75" customHeight="1">
      <c r="A302" s="670" t="s">
        <v>554</v>
      </c>
      <c r="B302" s="672" t="s">
        <v>272</v>
      </c>
      <c r="C302" s="670">
        <f>'Cél.por tricoma'!AJ156</f>
        <v>11</v>
      </c>
      <c r="D302" s="670" t="s">
        <v>550</v>
      </c>
      <c r="E302" s="670"/>
      <c r="F302" s="670" t="s">
        <v>554</v>
      </c>
      <c r="G302" s="672" t="s">
        <v>272</v>
      </c>
      <c r="H302" s="670">
        <f>'Cél.por tricoma'!AJ160</f>
        <v>11</v>
      </c>
      <c r="I302" s="670" t="s">
        <v>190</v>
      </c>
      <c r="J302" s="670"/>
      <c r="K302" s="670" t="s">
        <v>554</v>
      </c>
      <c r="L302" s="672" t="s">
        <v>272</v>
      </c>
      <c r="M302" s="670">
        <f>'Cél.por tricoma'!AJ172</f>
        <v>28</v>
      </c>
      <c r="N302" s="670" t="s">
        <v>204</v>
      </c>
      <c r="O302" s="670"/>
      <c r="P302" s="670" t="s">
        <v>554</v>
      </c>
      <c r="Q302" s="672" t="s">
        <v>272</v>
      </c>
      <c r="R302" s="670">
        <f>'Cél.por tricoma'!AJ173</f>
        <v>5</v>
      </c>
      <c r="S302" s="670" t="s">
        <v>262</v>
      </c>
    </row>
    <row r="303" spans="1:19" ht="15.75" customHeight="1">
      <c r="A303" s="670" t="s">
        <v>554</v>
      </c>
      <c r="B303" s="672" t="s">
        <v>272</v>
      </c>
      <c r="C303" s="670">
        <f>'Cél.por tricoma'!AK156</f>
        <v>9</v>
      </c>
      <c r="D303" s="670" t="s">
        <v>550</v>
      </c>
      <c r="E303" s="670"/>
      <c r="F303" s="670" t="s">
        <v>554</v>
      </c>
      <c r="G303" s="672" t="s">
        <v>272</v>
      </c>
      <c r="H303" s="670">
        <f>'Cél.por tricoma'!AK160</f>
        <v>6</v>
      </c>
      <c r="I303" s="670" t="s">
        <v>190</v>
      </c>
      <c r="J303" s="670"/>
      <c r="K303" s="670" t="s">
        <v>554</v>
      </c>
      <c r="L303" s="672" t="s">
        <v>272</v>
      </c>
      <c r="M303" s="670">
        <f>'Cél.por tricoma'!AK172</f>
        <v>6</v>
      </c>
      <c r="N303" s="670" t="s">
        <v>204</v>
      </c>
      <c r="O303" s="670"/>
      <c r="P303" s="670" t="s">
        <v>554</v>
      </c>
      <c r="Q303" s="672" t="s">
        <v>272</v>
      </c>
      <c r="R303" s="670">
        <f>'Cél.por tricoma'!AK173</f>
        <v>14</v>
      </c>
      <c r="S303" s="670" t="s">
        <v>262</v>
      </c>
    </row>
    <row r="304" spans="1:19" ht="15.75" customHeight="1">
      <c r="A304" s="670" t="s">
        <v>554</v>
      </c>
      <c r="B304" s="672" t="s">
        <v>272</v>
      </c>
      <c r="C304" s="670">
        <f>'Cél.por tricoma'!AL156</f>
        <v>8</v>
      </c>
      <c r="D304" s="670" t="s">
        <v>550</v>
      </c>
      <c r="E304" s="670"/>
      <c r="F304" s="670" t="s">
        <v>554</v>
      </c>
      <c r="G304" s="672" t="s">
        <v>272</v>
      </c>
      <c r="H304" s="670">
        <f>'Cél.por tricoma'!AL160</f>
        <v>4</v>
      </c>
      <c r="I304" s="670" t="s">
        <v>190</v>
      </c>
      <c r="J304" s="670"/>
      <c r="K304" s="670" t="s">
        <v>554</v>
      </c>
      <c r="L304" s="672" t="s">
        <v>272</v>
      </c>
      <c r="M304" s="670">
        <f>'Cél.por tricoma'!AL172</f>
        <v>12</v>
      </c>
      <c r="N304" s="670" t="s">
        <v>204</v>
      </c>
      <c r="O304" s="670"/>
      <c r="P304" s="670" t="s">
        <v>554</v>
      </c>
      <c r="Q304" s="672" t="s">
        <v>272</v>
      </c>
      <c r="R304" s="670">
        <f>'Cél.por tricoma'!AL173</f>
        <v>8</v>
      </c>
      <c r="S304" s="670" t="s">
        <v>262</v>
      </c>
    </row>
    <row r="305" spans="1:19" ht="15.75" customHeight="1">
      <c r="A305" s="670" t="s">
        <v>554</v>
      </c>
      <c r="B305" s="672" t="s">
        <v>272</v>
      </c>
      <c r="C305" s="670">
        <f>'Cél.por tricoma'!AM156</f>
        <v>5</v>
      </c>
      <c r="D305" s="670" t="s">
        <v>550</v>
      </c>
      <c r="E305" s="670"/>
      <c r="F305" s="670" t="s">
        <v>554</v>
      </c>
      <c r="G305" s="672" t="s">
        <v>272</v>
      </c>
      <c r="H305" s="670">
        <f>'Cél.por tricoma'!AM160</f>
        <v>14</v>
      </c>
      <c r="I305" s="670" t="s">
        <v>190</v>
      </c>
      <c r="J305" s="670"/>
      <c r="K305" s="670" t="s">
        <v>554</v>
      </c>
      <c r="L305" s="672" t="s">
        <v>272</v>
      </c>
      <c r="M305" s="670">
        <f>'Cél.por tricoma'!AM172</f>
        <v>39</v>
      </c>
      <c r="N305" s="670" t="s">
        <v>204</v>
      </c>
      <c r="O305" s="670"/>
      <c r="P305" s="670" t="s">
        <v>554</v>
      </c>
      <c r="Q305" s="672" t="s">
        <v>272</v>
      </c>
      <c r="R305" s="670">
        <f>'Cél.por tricoma'!AM173</f>
        <v>4</v>
      </c>
      <c r="S305" s="670" t="s">
        <v>262</v>
      </c>
    </row>
    <row r="306" spans="1:19" ht="15.75" customHeight="1">
      <c r="A306" s="670" t="s">
        <v>554</v>
      </c>
      <c r="B306" s="672" t="s">
        <v>272</v>
      </c>
      <c r="C306" s="670">
        <f>'Cél.por tricoma'!AN156</f>
        <v>14</v>
      </c>
      <c r="D306" s="670" t="s">
        <v>550</v>
      </c>
      <c r="E306" s="670"/>
      <c r="F306" s="670" t="s">
        <v>554</v>
      </c>
      <c r="G306" s="672" t="s">
        <v>272</v>
      </c>
      <c r="H306" s="670">
        <f>'Cél.por tricoma'!AN160</f>
        <v>4</v>
      </c>
      <c r="I306" s="670" t="s">
        <v>190</v>
      </c>
      <c r="J306" s="670"/>
      <c r="K306" s="670" t="s">
        <v>554</v>
      </c>
      <c r="L306" s="672" t="s">
        <v>272</v>
      </c>
      <c r="M306" s="670">
        <f>'Cél.por tricoma'!AN172</f>
        <v>94</v>
      </c>
      <c r="N306" s="670" t="s">
        <v>204</v>
      </c>
      <c r="O306" s="670"/>
      <c r="P306" s="670" t="s">
        <v>554</v>
      </c>
      <c r="Q306" s="672" t="s">
        <v>272</v>
      </c>
      <c r="R306" s="670">
        <f>'Cél.por tricoma'!AN173</f>
        <v>6</v>
      </c>
      <c r="S306" s="670" t="s">
        <v>262</v>
      </c>
    </row>
    <row r="307" spans="1:19" ht="15.75" customHeight="1">
      <c r="A307" s="670" t="s">
        <v>554</v>
      </c>
      <c r="B307" s="672" t="s">
        <v>272</v>
      </c>
      <c r="C307" s="670">
        <f>'Cél.por tricoma'!AO156</f>
        <v>20</v>
      </c>
      <c r="D307" s="670" t="s">
        <v>550</v>
      </c>
      <c r="E307" s="670"/>
      <c r="F307" s="670" t="s">
        <v>554</v>
      </c>
      <c r="G307" s="672" t="s">
        <v>272</v>
      </c>
      <c r="H307" s="670">
        <f>'Cél.por tricoma'!AO160</f>
        <v>5</v>
      </c>
      <c r="I307" s="670" t="s">
        <v>190</v>
      </c>
      <c r="J307" s="670"/>
      <c r="K307" s="670" t="s">
        <v>554</v>
      </c>
      <c r="L307" s="672" t="s">
        <v>272</v>
      </c>
      <c r="M307" s="670">
        <f>'Cél.por tricoma'!AO172</f>
        <v>96</v>
      </c>
      <c r="N307" s="670" t="s">
        <v>204</v>
      </c>
      <c r="O307" s="670"/>
      <c r="P307" s="670" t="s">
        <v>554</v>
      </c>
      <c r="Q307" s="672" t="s">
        <v>272</v>
      </c>
      <c r="R307" s="670">
        <f>'Cél.por tricoma'!AO173</f>
        <v>8</v>
      </c>
      <c r="S307" s="670" t="s">
        <v>262</v>
      </c>
    </row>
    <row r="308" spans="1:19" ht="15.75" customHeight="1">
      <c r="A308" s="670" t="s">
        <v>554</v>
      </c>
      <c r="B308" s="672" t="s">
        <v>272</v>
      </c>
      <c r="C308" s="670">
        <f>'Cél.por tricoma'!AP156</f>
        <v>5</v>
      </c>
      <c r="D308" s="670" t="s">
        <v>550</v>
      </c>
      <c r="E308" s="670"/>
      <c r="F308" s="670" t="s">
        <v>554</v>
      </c>
      <c r="G308" s="672" t="s">
        <v>272</v>
      </c>
      <c r="H308" s="670">
        <f>'Cél.por tricoma'!AP160</f>
        <v>8</v>
      </c>
      <c r="I308" s="670" t="s">
        <v>190</v>
      </c>
      <c r="J308" s="670"/>
      <c r="K308" s="670" t="s">
        <v>554</v>
      </c>
      <c r="L308" s="672" t="s">
        <v>272</v>
      </c>
      <c r="M308" s="670">
        <f>'Cél.por tricoma'!AP172</f>
        <v>38</v>
      </c>
      <c r="N308" s="670" t="s">
        <v>204</v>
      </c>
      <c r="O308" s="670"/>
      <c r="P308" s="670" t="s">
        <v>554</v>
      </c>
      <c r="Q308" s="672" t="s">
        <v>272</v>
      </c>
      <c r="R308" s="670">
        <f>'Cél.por tricoma'!AP173</f>
        <v>16</v>
      </c>
      <c r="S308" s="670" t="s">
        <v>262</v>
      </c>
    </row>
    <row r="309" spans="1:19" ht="15.75" customHeight="1">
      <c r="A309" s="670" t="s">
        <v>554</v>
      </c>
      <c r="B309" s="672" t="s">
        <v>272</v>
      </c>
      <c r="C309" s="670">
        <f>'Cél.por tricoma'!AQ156</f>
        <v>11</v>
      </c>
      <c r="D309" s="670" t="s">
        <v>550</v>
      </c>
      <c r="E309" s="670"/>
      <c r="F309" s="670" t="s">
        <v>554</v>
      </c>
      <c r="G309" s="672" t="s">
        <v>272</v>
      </c>
      <c r="H309" s="670">
        <f>'Cél.por tricoma'!AQ160</f>
        <v>4</v>
      </c>
      <c r="I309" s="670" t="s">
        <v>190</v>
      </c>
      <c r="J309" s="670"/>
      <c r="K309" s="670" t="s">
        <v>554</v>
      </c>
      <c r="L309" s="672" t="s">
        <v>272</v>
      </c>
      <c r="M309" s="670">
        <f>'Cél.por tricoma'!AQ172</f>
        <v>40</v>
      </c>
      <c r="N309" s="670" t="s">
        <v>204</v>
      </c>
      <c r="O309" s="670"/>
      <c r="P309" s="670" t="s">
        <v>554</v>
      </c>
      <c r="Q309" s="672" t="s">
        <v>272</v>
      </c>
      <c r="R309" s="670">
        <f>'Cél.por tricoma'!AQ173</f>
        <v>9</v>
      </c>
      <c r="S309" s="670" t="s">
        <v>262</v>
      </c>
    </row>
    <row r="310" spans="1:19" ht="15.75" customHeight="1">
      <c r="A310" s="670" t="s">
        <v>554</v>
      </c>
      <c r="B310" s="672" t="s">
        <v>272</v>
      </c>
      <c r="C310" s="670">
        <f>'Cél.por tricoma'!AR156</f>
        <v>5</v>
      </c>
      <c r="D310" s="670" t="s">
        <v>550</v>
      </c>
      <c r="E310" s="670"/>
      <c r="F310" s="670" t="s">
        <v>554</v>
      </c>
      <c r="G310" s="672" t="s">
        <v>272</v>
      </c>
      <c r="H310" s="670">
        <f>'Cél.por tricoma'!AR160</f>
        <v>4</v>
      </c>
      <c r="I310" s="670" t="s">
        <v>190</v>
      </c>
      <c r="J310" s="670"/>
      <c r="K310" s="670" t="s">
        <v>554</v>
      </c>
      <c r="L310" s="672" t="s">
        <v>272</v>
      </c>
      <c r="M310" s="670">
        <f>'Cél.por tricoma'!AR172</f>
        <v>22</v>
      </c>
      <c r="N310" s="670" t="s">
        <v>204</v>
      </c>
      <c r="O310" s="670"/>
      <c r="P310" s="670" t="s">
        <v>554</v>
      </c>
      <c r="Q310" s="672" t="s">
        <v>272</v>
      </c>
      <c r="R310" s="670">
        <f>'Cél.por tricoma'!AR173</f>
        <v>2</v>
      </c>
      <c r="S310" s="670" t="s">
        <v>262</v>
      </c>
    </row>
    <row r="311" spans="1:19" ht="15.75" customHeight="1">
      <c r="A311" s="670" t="s">
        <v>554</v>
      </c>
      <c r="B311" s="672" t="s">
        <v>272</v>
      </c>
      <c r="C311" s="670">
        <f>'Cél.por tricoma'!AS156</f>
        <v>6</v>
      </c>
      <c r="D311" s="670" t="s">
        <v>550</v>
      </c>
      <c r="E311" s="670"/>
      <c r="F311" s="670" t="s">
        <v>554</v>
      </c>
      <c r="G311" s="672" t="s">
        <v>272</v>
      </c>
      <c r="H311" s="670">
        <f>'Cél.por tricoma'!AS160</f>
        <v>3</v>
      </c>
      <c r="I311" s="670" t="s">
        <v>190</v>
      </c>
      <c r="J311" s="670"/>
      <c r="K311" s="670" t="s">
        <v>554</v>
      </c>
      <c r="L311" s="672" t="s">
        <v>272</v>
      </c>
      <c r="M311" s="670">
        <f>'Cél.por tricoma'!AS172</f>
        <v>84</v>
      </c>
      <c r="N311" s="670" t="s">
        <v>204</v>
      </c>
      <c r="O311" s="670"/>
      <c r="P311" s="670" t="s">
        <v>554</v>
      </c>
      <c r="Q311" s="672" t="s">
        <v>272</v>
      </c>
      <c r="R311" s="670">
        <f>'Cél.por tricoma'!AS173</f>
        <v>4</v>
      </c>
      <c r="S311" s="670" t="s">
        <v>262</v>
      </c>
    </row>
    <row r="312" spans="1:19" ht="15.75" customHeight="1">
      <c r="A312" s="670" t="s">
        <v>554</v>
      </c>
      <c r="B312" s="672" t="s">
        <v>272</v>
      </c>
      <c r="C312" s="670">
        <f>'Cél.por tricoma'!AT156</f>
        <v>8</v>
      </c>
      <c r="D312" s="670" t="s">
        <v>550</v>
      </c>
      <c r="E312" s="670"/>
      <c r="F312" s="670" t="s">
        <v>554</v>
      </c>
      <c r="G312" s="672" t="s">
        <v>272</v>
      </c>
      <c r="H312" s="670">
        <f>'Cél.por tricoma'!AT160</f>
        <v>7</v>
      </c>
      <c r="I312" s="670" t="s">
        <v>190</v>
      </c>
      <c r="J312" s="666"/>
      <c r="K312" s="670" t="s">
        <v>554</v>
      </c>
      <c r="L312" s="672" t="s">
        <v>272</v>
      </c>
      <c r="M312" s="670">
        <f>'Cél.por tricoma'!AT172</f>
        <v>9</v>
      </c>
      <c r="N312" s="670" t="s">
        <v>204</v>
      </c>
      <c r="O312" s="670"/>
      <c r="P312" s="670" t="s">
        <v>554</v>
      </c>
      <c r="Q312" s="672" t="s">
        <v>272</v>
      </c>
      <c r="R312" s="670">
        <f>'Cél.por tricoma'!AT173</f>
        <v>3</v>
      </c>
      <c r="S312" s="670" t="s">
        <v>262</v>
      </c>
    </row>
    <row r="313" spans="1:19" ht="15.75" customHeight="1">
      <c r="A313" s="670" t="s">
        <v>554</v>
      </c>
      <c r="B313" s="672" t="s">
        <v>272</v>
      </c>
      <c r="C313" s="670">
        <f>'Cél.por tricoma'!AU156</f>
        <v>10</v>
      </c>
      <c r="D313" s="670" t="s">
        <v>550</v>
      </c>
      <c r="E313" s="670"/>
      <c r="F313" s="670" t="s">
        <v>554</v>
      </c>
      <c r="G313" s="672" t="s">
        <v>272</v>
      </c>
      <c r="H313" s="670">
        <f>'Cél.por tricoma'!AU160</f>
        <v>8</v>
      </c>
      <c r="I313" s="670" t="s">
        <v>190</v>
      </c>
      <c r="J313" s="670"/>
      <c r="K313" s="670" t="s">
        <v>554</v>
      </c>
      <c r="L313" s="672" t="s">
        <v>272</v>
      </c>
      <c r="M313" s="670">
        <f>'Cél.por tricoma'!AU172</f>
        <v>91</v>
      </c>
      <c r="N313" s="670" t="s">
        <v>204</v>
      </c>
      <c r="O313" s="670"/>
      <c r="P313" s="670" t="s">
        <v>554</v>
      </c>
      <c r="Q313" s="672" t="s">
        <v>272</v>
      </c>
      <c r="R313" s="670">
        <f>'Cél.por tricoma'!AU173</f>
        <v>9</v>
      </c>
      <c r="S313" s="670" t="s">
        <v>262</v>
      </c>
    </row>
    <row r="314" spans="1:19" ht="15.75" customHeight="1">
      <c r="A314" s="670" t="s">
        <v>554</v>
      </c>
      <c r="B314" s="672" t="s">
        <v>272</v>
      </c>
      <c r="C314" s="670">
        <f>'Cél.por tricoma'!AV156</f>
        <v>10</v>
      </c>
      <c r="D314" s="670" t="s">
        <v>550</v>
      </c>
      <c r="E314" s="670"/>
      <c r="F314" s="670" t="s">
        <v>554</v>
      </c>
      <c r="G314" s="672" t="s">
        <v>272</v>
      </c>
      <c r="H314" s="670">
        <f>'Cél.por tricoma'!AV160</f>
        <v>24</v>
      </c>
      <c r="I314" s="670" t="s">
        <v>190</v>
      </c>
      <c r="J314" s="670"/>
      <c r="K314" s="670" t="s">
        <v>554</v>
      </c>
      <c r="L314" s="672" t="s">
        <v>272</v>
      </c>
      <c r="M314" s="670">
        <f>'Cél.por tricoma'!AV172</f>
        <v>64</v>
      </c>
      <c r="N314" s="670" t="s">
        <v>204</v>
      </c>
      <c r="O314" s="670"/>
      <c r="P314" s="670" t="s">
        <v>554</v>
      </c>
      <c r="Q314" s="672" t="s">
        <v>272</v>
      </c>
      <c r="R314" s="670">
        <f>'Cél.por tricoma'!AV173</f>
        <v>10</v>
      </c>
      <c r="S314" s="670" t="s">
        <v>262</v>
      </c>
    </row>
    <row r="315" spans="1:19" ht="15.75" customHeight="1">
      <c r="A315" s="670" t="s">
        <v>554</v>
      </c>
      <c r="B315" s="672" t="s">
        <v>272</v>
      </c>
      <c r="C315" s="670">
        <f>'Cél.por tricoma'!AW156</f>
        <v>5</v>
      </c>
      <c r="D315" s="670" t="s">
        <v>550</v>
      </c>
      <c r="E315" s="670"/>
      <c r="F315" s="670" t="s">
        <v>554</v>
      </c>
      <c r="G315" s="672" t="s">
        <v>272</v>
      </c>
      <c r="H315" s="670">
        <f>'Cél.por tricoma'!AW160</f>
        <v>9</v>
      </c>
      <c r="I315" s="670" t="s">
        <v>190</v>
      </c>
      <c r="J315" s="670"/>
      <c r="K315" s="670" t="s">
        <v>554</v>
      </c>
      <c r="L315" s="672" t="s">
        <v>272</v>
      </c>
      <c r="M315" s="670">
        <f>'Cél.por tricoma'!AW172</f>
        <v>73</v>
      </c>
      <c r="N315" s="670" t="s">
        <v>204</v>
      </c>
      <c r="O315" s="670"/>
      <c r="P315" s="670" t="s">
        <v>554</v>
      </c>
      <c r="Q315" s="672" t="s">
        <v>272</v>
      </c>
      <c r="R315" s="670">
        <f>'Cél.por tricoma'!AW173</f>
        <v>3</v>
      </c>
      <c r="S315" s="670" t="s">
        <v>262</v>
      </c>
    </row>
    <row r="316" spans="1:19" ht="15.75" customHeight="1">
      <c r="A316" s="670" t="s">
        <v>554</v>
      </c>
      <c r="B316" s="672" t="s">
        <v>272</v>
      </c>
      <c r="C316" s="670">
        <f>'Cél.por tricoma'!AX156</f>
        <v>6</v>
      </c>
      <c r="D316" s="670" t="s">
        <v>550</v>
      </c>
      <c r="E316" s="670"/>
      <c r="F316" s="670" t="s">
        <v>554</v>
      </c>
      <c r="G316" s="672" t="s">
        <v>272</v>
      </c>
      <c r="H316" s="670">
        <f>'Cél.por tricoma'!AX160</f>
        <v>6</v>
      </c>
      <c r="I316" s="670" t="s">
        <v>190</v>
      </c>
      <c r="J316" s="670"/>
      <c r="K316" s="670" t="s">
        <v>554</v>
      </c>
      <c r="L316" s="672" t="s">
        <v>272</v>
      </c>
      <c r="M316" s="670">
        <f>'Cél.por tricoma'!AX172</f>
        <v>44</v>
      </c>
      <c r="N316" s="670" t="s">
        <v>204</v>
      </c>
      <c r="O316" s="670"/>
      <c r="P316" s="670" t="s">
        <v>554</v>
      </c>
      <c r="Q316" s="672" t="s">
        <v>272</v>
      </c>
      <c r="R316" s="670">
        <f>'Cél.por tricoma'!AX173</f>
        <v>4</v>
      </c>
      <c r="S316" s="670" t="s">
        <v>262</v>
      </c>
    </row>
    <row r="317" spans="1:19" ht="15.75" customHeight="1">
      <c r="A317" s="670" t="s">
        <v>554</v>
      </c>
      <c r="B317" s="672" t="s">
        <v>272</v>
      </c>
      <c r="C317" s="670">
        <f>'Cél.por tricoma'!AY156</f>
        <v>7</v>
      </c>
      <c r="D317" s="670" t="s">
        <v>550</v>
      </c>
      <c r="E317" s="670"/>
      <c r="F317" s="670" t="s">
        <v>554</v>
      </c>
      <c r="G317" s="672" t="s">
        <v>272</v>
      </c>
      <c r="H317" s="670">
        <f>'Cél.por tricoma'!AY160</f>
        <v>4</v>
      </c>
      <c r="I317" s="670" t="s">
        <v>190</v>
      </c>
      <c r="J317" s="670"/>
      <c r="K317" s="670" t="s">
        <v>554</v>
      </c>
      <c r="L317" s="672" t="s">
        <v>272</v>
      </c>
      <c r="M317" s="670">
        <f>'Cél.por tricoma'!AY172</f>
        <v>31</v>
      </c>
      <c r="N317" s="670" t="s">
        <v>204</v>
      </c>
      <c r="O317" s="670"/>
      <c r="P317" s="670" t="s">
        <v>554</v>
      </c>
      <c r="Q317" s="672" t="s">
        <v>272</v>
      </c>
      <c r="R317" s="670">
        <f>'Cél.por tricoma'!AY173</f>
        <v>15</v>
      </c>
      <c r="S317" s="670" t="s">
        <v>262</v>
      </c>
    </row>
    <row r="318" spans="1:19" ht="15.75" customHeight="1">
      <c r="A318" s="670" t="s">
        <v>554</v>
      </c>
      <c r="B318" s="672" t="s">
        <v>272</v>
      </c>
      <c r="C318" s="670">
        <f>'Cél.por tricoma'!AZ156</f>
        <v>5</v>
      </c>
      <c r="D318" s="670" t="s">
        <v>550</v>
      </c>
      <c r="E318" s="670"/>
      <c r="F318" s="670" t="s">
        <v>554</v>
      </c>
      <c r="G318" s="672" t="s">
        <v>272</v>
      </c>
      <c r="H318" s="670">
        <f>'Cél.por tricoma'!AZ160</f>
        <v>17</v>
      </c>
      <c r="I318" s="670" t="s">
        <v>190</v>
      </c>
      <c r="J318" s="670"/>
      <c r="K318" s="670" t="s">
        <v>554</v>
      </c>
      <c r="L318" s="672" t="s">
        <v>272</v>
      </c>
      <c r="M318" s="670">
        <f>'Cél.por tricoma'!AZ172</f>
        <v>33</v>
      </c>
      <c r="N318" s="670" t="s">
        <v>204</v>
      </c>
      <c r="O318" s="670"/>
      <c r="P318" s="670" t="s">
        <v>554</v>
      </c>
      <c r="Q318" s="672" t="s">
        <v>272</v>
      </c>
      <c r="R318" s="670">
        <f>'Cél.por tricoma'!AZ173</f>
        <v>4</v>
      </c>
      <c r="S318" s="670" t="s">
        <v>262</v>
      </c>
    </row>
    <row r="319" spans="1:19" ht="15.75" customHeight="1">
      <c r="A319" s="670" t="s">
        <v>554</v>
      </c>
      <c r="B319" s="672" t="s">
        <v>272</v>
      </c>
      <c r="C319" s="670">
        <f>'Cél.por tricoma'!BA156</f>
        <v>11</v>
      </c>
      <c r="D319" s="670" t="s">
        <v>550</v>
      </c>
      <c r="E319" s="670"/>
      <c r="F319" s="670" t="s">
        <v>554</v>
      </c>
      <c r="G319" s="672" t="s">
        <v>272</v>
      </c>
      <c r="H319" s="670">
        <f>'Cél.por tricoma'!BA160</f>
        <v>6</v>
      </c>
      <c r="I319" s="670" t="s">
        <v>190</v>
      </c>
      <c r="J319" s="670"/>
      <c r="K319" s="670" t="s">
        <v>554</v>
      </c>
      <c r="L319" s="672" t="s">
        <v>272</v>
      </c>
      <c r="M319" s="670">
        <f>'Cél.por tricoma'!BA172</f>
        <v>41</v>
      </c>
      <c r="N319" s="670" t="s">
        <v>204</v>
      </c>
      <c r="O319" s="670"/>
      <c r="P319" s="670" t="s">
        <v>554</v>
      </c>
      <c r="Q319" s="672" t="s">
        <v>272</v>
      </c>
      <c r="R319" s="670">
        <f>'Cél.por tricoma'!BA173</f>
        <v>12</v>
      </c>
      <c r="S319" s="670" t="s">
        <v>262</v>
      </c>
    </row>
    <row r="320" spans="1:19" ht="15.75" customHeight="1">
      <c r="A320" s="670" t="s">
        <v>554</v>
      </c>
      <c r="B320" s="672" t="s">
        <v>272</v>
      </c>
      <c r="C320" s="670">
        <f>'Cél.por tricoma'!BB156</f>
        <v>7</v>
      </c>
      <c r="D320" s="670" t="s">
        <v>550</v>
      </c>
      <c r="E320" s="670"/>
      <c r="F320" s="670" t="s">
        <v>554</v>
      </c>
      <c r="G320" s="672" t="s">
        <v>272</v>
      </c>
      <c r="H320" s="670">
        <f>'Cél.por tricoma'!BB160</f>
        <v>21</v>
      </c>
      <c r="I320" s="670" t="s">
        <v>190</v>
      </c>
      <c r="J320" s="670"/>
      <c r="K320" s="670" t="s">
        <v>554</v>
      </c>
      <c r="L320" s="672" t="s">
        <v>272</v>
      </c>
      <c r="M320" s="670">
        <f>'Cél.por tricoma'!BB172</f>
        <v>29</v>
      </c>
      <c r="N320" s="670" t="s">
        <v>204</v>
      </c>
      <c r="O320" s="670"/>
      <c r="P320" s="670" t="s">
        <v>554</v>
      </c>
      <c r="Q320" s="672" t="s">
        <v>272</v>
      </c>
      <c r="R320" s="670">
        <f>'Cél.por tricoma'!BB173</f>
        <v>11</v>
      </c>
      <c r="S320" s="670" t="s">
        <v>262</v>
      </c>
    </row>
    <row r="321" spans="1:19" ht="15.75" customHeight="1">
      <c r="A321" s="670" t="s">
        <v>554</v>
      </c>
      <c r="B321" s="672" t="s">
        <v>272</v>
      </c>
      <c r="C321" s="670">
        <f>'Cél.por tricoma'!BC156</f>
        <v>19</v>
      </c>
      <c r="D321" s="670" t="s">
        <v>550</v>
      </c>
      <c r="E321" s="670"/>
      <c r="F321" s="670" t="s">
        <v>554</v>
      </c>
      <c r="G321" s="672" t="s">
        <v>272</v>
      </c>
      <c r="H321" s="670">
        <f>'Cél.por tricoma'!BC160</f>
        <v>11</v>
      </c>
      <c r="I321" s="670" t="s">
        <v>190</v>
      </c>
      <c r="J321" s="670"/>
      <c r="K321" s="670" t="s">
        <v>554</v>
      </c>
      <c r="L321" s="672" t="s">
        <v>272</v>
      </c>
      <c r="M321" s="670">
        <f>'Cél.por tricoma'!BC172</f>
        <v>91</v>
      </c>
      <c r="N321" s="670" t="s">
        <v>204</v>
      </c>
      <c r="O321" s="670"/>
      <c r="P321" s="670" t="s">
        <v>554</v>
      </c>
      <c r="Q321" s="672" t="s">
        <v>272</v>
      </c>
      <c r="R321" s="670">
        <f>'Cél.por tricoma'!BC173</f>
        <v>11</v>
      </c>
      <c r="S321" s="670" t="s">
        <v>262</v>
      </c>
    </row>
    <row r="322" spans="1:19" ht="15.75" customHeight="1">
      <c r="A322" s="670" t="s">
        <v>554</v>
      </c>
      <c r="B322" s="672" t="s">
        <v>272</v>
      </c>
      <c r="C322" s="670">
        <f>'Cél.por tricoma'!BD156</f>
        <v>10</v>
      </c>
      <c r="D322" s="670" t="s">
        <v>550</v>
      </c>
      <c r="E322" s="670"/>
      <c r="F322" s="670" t="s">
        <v>554</v>
      </c>
      <c r="G322" s="672" t="s">
        <v>272</v>
      </c>
      <c r="H322" s="670">
        <f>'Cél.por tricoma'!BD160</f>
        <v>8</v>
      </c>
      <c r="I322" s="670" t="s">
        <v>190</v>
      </c>
      <c r="J322" s="670"/>
      <c r="K322" s="670" t="s">
        <v>554</v>
      </c>
      <c r="L322" s="672" t="s">
        <v>272</v>
      </c>
      <c r="M322" s="670">
        <f>'Cél.por tricoma'!BD172</f>
        <v>48</v>
      </c>
      <c r="N322" s="670" t="s">
        <v>204</v>
      </c>
      <c r="O322" s="670"/>
      <c r="P322" s="670" t="s">
        <v>554</v>
      </c>
      <c r="Q322" s="672" t="s">
        <v>272</v>
      </c>
      <c r="R322" s="670">
        <f>'Cél.por tricoma'!BD173</f>
        <v>8</v>
      </c>
      <c r="S322" s="670" t="s">
        <v>262</v>
      </c>
    </row>
    <row r="323" spans="1:19" ht="15.75" customHeight="1">
      <c r="A323" s="670" t="s">
        <v>554</v>
      </c>
      <c r="B323" s="672" t="s">
        <v>272</v>
      </c>
      <c r="C323" s="670">
        <f>'Cél.por tricoma'!BE156</f>
        <v>17</v>
      </c>
      <c r="D323" s="670" t="s">
        <v>550</v>
      </c>
      <c r="E323" s="670"/>
      <c r="F323" s="670" t="s">
        <v>554</v>
      </c>
      <c r="G323" s="672" t="s">
        <v>272</v>
      </c>
      <c r="H323" s="670">
        <f>'Cél.por tricoma'!BE160</f>
        <v>4</v>
      </c>
      <c r="I323" s="670" t="s">
        <v>190</v>
      </c>
      <c r="J323" s="670"/>
      <c r="K323" s="670" t="s">
        <v>554</v>
      </c>
      <c r="L323" s="672" t="s">
        <v>272</v>
      </c>
      <c r="M323" s="670">
        <f>'Cél.por tricoma'!BE172</f>
        <v>78</v>
      </c>
      <c r="N323" s="670" t="s">
        <v>204</v>
      </c>
      <c r="O323" s="670"/>
      <c r="P323" s="670" t="s">
        <v>554</v>
      </c>
      <c r="Q323" s="672" t="s">
        <v>272</v>
      </c>
      <c r="R323" s="670">
        <f>'Cél.por tricoma'!BE173</f>
        <v>4</v>
      </c>
      <c r="S323" s="670" t="s">
        <v>262</v>
      </c>
    </row>
    <row r="324" spans="1:19" ht="15.75" customHeight="1">
      <c r="A324" s="670" t="s">
        <v>554</v>
      </c>
      <c r="B324" s="672" t="s">
        <v>272</v>
      </c>
      <c r="C324" s="670">
        <f>'Cél.por tricoma'!BF156</f>
        <v>6</v>
      </c>
      <c r="D324" s="670" t="s">
        <v>550</v>
      </c>
      <c r="E324" s="670"/>
      <c r="F324" s="670" t="s">
        <v>554</v>
      </c>
      <c r="G324" s="672" t="s">
        <v>272</v>
      </c>
      <c r="H324" s="670">
        <f>'Cél.por tricoma'!BF160</f>
        <v>7</v>
      </c>
      <c r="I324" s="670" t="s">
        <v>190</v>
      </c>
      <c r="J324" s="670"/>
      <c r="K324" s="670" t="s">
        <v>554</v>
      </c>
      <c r="L324" s="672" t="s">
        <v>272</v>
      </c>
      <c r="M324" s="670">
        <f>'Cél.por tricoma'!BF172</f>
        <v>78</v>
      </c>
      <c r="N324" s="670" t="s">
        <v>204</v>
      </c>
      <c r="O324" s="670"/>
      <c r="P324" s="670" t="s">
        <v>554</v>
      </c>
      <c r="Q324" s="672" t="s">
        <v>272</v>
      </c>
      <c r="R324" s="670">
        <f>'Cél.por tricoma'!BF173</f>
        <v>5</v>
      </c>
      <c r="S324" s="670" t="s">
        <v>262</v>
      </c>
    </row>
    <row r="325" spans="1:19" ht="15.75" customHeight="1">
      <c r="A325" s="670" t="s">
        <v>554</v>
      </c>
      <c r="B325" s="672" t="s">
        <v>272</v>
      </c>
      <c r="C325" s="670">
        <f>'Cél.por tricoma'!BG156</f>
        <v>15</v>
      </c>
      <c r="D325" s="670" t="s">
        <v>550</v>
      </c>
      <c r="E325" s="670"/>
      <c r="F325" s="670" t="s">
        <v>554</v>
      </c>
      <c r="G325" s="672" t="s">
        <v>272</v>
      </c>
      <c r="H325" s="670">
        <f>'Cél.por tricoma'!BG160</f>
        <v>6</v>
      </c>
      <c r="I325" s="670" t="s">
        <v>190</v>
      </c>
      <c r="J325" s="670"/>
      <c r="K325" s="670" t="s">
        <v>554</v>
      </c>
      <c r="L325" s="672" t="s">
        <v>272</v>
      </c>
      <c r="M325" s="670">
        <f>'Cél.por tricoma'!BG172</f>
        <v>161</v>
      </c>
      <c r="N325" s="670" t="s">
        <v>204</v>
      </c>
      <c r="O325" s="670"/>
      <c r="P325" s="670" t="s">
        <v>554</v>
      </c>
      <c r="Q325" s="672" t="s">
        <v>272</v>
      </c>
      <c r="R325" s="670">
        <f>'Cél.por tricoma'!BG173</f>
        <v>4</v>
      </c>
      <c r="S325" s="670" t="s">
        <v>262</v>
      </c>
    </row>
    <row r="326" spans="1:19" ht="15.75" customHeight="1">
      <c r="A326" s="670" t="s">
        <v>554</v>
      </c>
      <c r="B326" s="672" t="s">
        <v>272</v>
      </c>
      <c r="C326" s="670">
        <f>'Cél.por tricoma'!BH156</f>
        <v>9</v>
      </c>
      <c r="D326" s="670" t="s">
        <v>550</v>
      </c>
      <c r="E326" s="670"/>
      <c r="F326" s="670" t="s">
        <v>554</v>
      </c>
      <c r="G326" s="672" t="s">
        <v>272</v>
      </c>
      <c r="H326" s="670">
        <f>'Cél.por tricoma'!BH160</f>
        <v>11</v>
      </c>
      <c r="I326" s="670" t="s">
        <v>190</v>
      </c>
      <c r="J326" s="670"/>
      <c r="K326" s="670" t="s">
        <v>554</v>
      </c>
      <c r="L326" s="672" t="s">
        <v>272</v>
      </c>
      <c r="M326" s="670">
        <f>'Cél.por tricoma'!BH172</f>
        <v>45</v>
      </c>
      <c r="N326" s="670" t="s">
        <v>204</v>
      </c>
      <c r="O326" s="670"/>
      <c r="P326" s="670" t="s">
        <v>554</v>
      </c>
      <c r="Q326" s="672" t="s">
        <v>272</v>
      </c>
      <c r="R326" s="670">
        <f>'Cél.por tricoma'!BH173</f>
        <v>7</v>
      </c>
      <c r="S326" s="670" t="s">
        <v>262</v>
      </c>
    </row>
    <row r="327" spans="1:19" ht="15.75" customHeight="1">
      <c r="A327" s="670" t="s">
        <v>554</v>
      </c>
      <c r="B327" s="672" t="s">
        <v>272</v>
      </c>
      <c r="C327" s="670">
        <f>'Cél.por tricoma'!BI156</f>
        <v>18</v>
      </c>
      <c r="D327" s="670" t="s">
        <v>550</v>
      </c>
      <c r="E327" s="670"/>
      <c r="F327" s="670" t="s">
        <v>554</v>
      </c>
      <c r="G327" s="672" t="s">
        <v>272</v>
      </c>
      <c r="H327" s="670">
        <f>'Cél.por tricoma'!BI160</f>
        <v>20</v>
      </c>
      <c r="I327" s="670" t="s">
        <v>190</v>
      </c>
      <c r="J327" s="670"/>
      <c r="K327" s="670" t="s">
        <v>554</v>
      </c>
      <c r="L327" s="672" t="s">
        <v>272</v>
      </c>
      <c r="M327" s="670">
        <f>'Cél.por tricoma'!BI172</f>
        <v>54</v>
      </c>
      <c r="N327" s="670" t="s">
        <v>204</v>
      </c>
      <c r="O327" s="670"/>
      <c r="P327" s="670" t="s">
        <v>554</v>
      </c>
      <c r="Q327" s="672" t="s">
        <v>272</v>
      </c>
      <c r="R327" s="670">
        <f>'Cél.por tricoma'!BI173</f>
        <v>15</v>
      </c>
      <c r="S327" s="670" t="s">
        <v>262</v>
      </c>
    </row>
    <row r="328" spans="1:19" ht="15.75" customHeight="1">
      <c r="A328" s="670" t="s">
        <v>554</v>
      </c>
      <c r="B328" s="672" t="s">
        <v>272</v>
      </c>
      <c r="C328" s="670">
        <f>'Cél.por tricoma'!BJ156</f>
        <v>11</v>
      </c>
      <c r="D328" s="670" t="s">
        <v>550</v>
      </c>
      <c r="E328" s="670"/>
      <c r="F328" s="670" t="s">
        <v>554</v>
      </c>
      <c r="G328" s="672" t="s">
        <v>272</v>
      </c>
      <c r="H328" s="670">
        <f>'Cél.por tricoma'!BJ160</f>
        <v>5</v>
      </c>
      <c r="I328" s="670" t="s">
        <v>190</v>
      </c>
      <c r="J328" s="670"/>
      <c r="K328" s="670" t="s">
        <v>554</v>
      </c>
      <c r="L328" s="672" t="s">
        <v>272</v>
      </c>
      <c r="M328" s="670">
        <f>'Cél.por tricoma'!BJ172</f>
        <v>149</v>
      </c>
      <c r="N328" s="670" t="s">
        <v>204</v>
      </c>
      <c r="O328" s="670"/>
      <c r="P328" s="670" t="s">
        <v>554</v>
      </c>
      <c r="Q328" s="672" t="s">
        <v>272</v>
      </c>
      <c r="R328" s="670">
        <f>'Cél.por tricoma'!BJ173</f>
        <v>4</v>
      </c>
      <c r="S328" s="670" t="s">
        <v>262</v>
      </c>
    </row>
    <row r="329" spans="1:19" ht="15.75" customHeight="1">
      <c r="A329" s="670" t="s">
        <v>554</v>
      </c>
      <c r="B329" s="672" t="s">
        <v>272</v>
      </c>
      <c r="C329" s="670">
        <f>'Cél.por tricoma'!BK156</f>
        <v>5</v>
      </c>
      <c r="D329" s="670" t="s">
        <v>550</v>
      </c>
      <c r="E329" s="670"/>
      <c r="F329" s="670" t="s">
        <v>554</v>
      </c>
      <c r="G329" s="672" t="s">
        <v>272</v>
      </c>
      <c r="H329" s="670">
        <f>'Cél.por tricoma'!BK160</f>
        <v>6</v>
      </c>
      <c r="I329" s="670" t="s">
        <v>190</v>
      </c>
      <c r="J329" s="670"/>
      <c r="K329" s="670" t="s">
        <v>554</v>
      </c>
      <c r="L329" s="672" t="s">
        <v>272</v>
      </c>
      <c r="M329" s="670">
        <f>'Cél.por tricoma'!BK172</f>
        <v>64</v>
      </c>
      <c r="N329" s="670" t="s">
        <v>204</v>
      </c>
      <c r="O329" s="670"/>
      <c r="P329" s="670" t="s">
        <v>554</v>
      </c>
      <c r="Q329" s="672" t="s">
        <v>272</v>
      </c>
      <c r="R329" s="670">
        <f>'Cél.por tricoma'!BK173</f>
        <v>5</v>
      </c>
      <c r="S329" s="670" t="s">
        <v>262</v>
      </c>
    </row>
    <row r="330" spans="1:19" ht="15.75" customHeight="1">
      <c r="A330" s="670" t="s">
        <v>554</v>
      </c>
      <c r="B330" s="672" t="s">
        <v>272</v>
      </c>
      <c r="C330" s="670">
        <f>'Cél.por tricoma'!BL156</f>
        <v>14</v>
      </c>
      <c r="D330" s="670" t="s">
        <v>550</v>
      </c>
      <c r="E330" s="670"/>
      <c r="F330" s="670" t="s">
        <v>554</v>
      </c>
      <c r="G330" s="672" t="s">
        <v>272</v>
      </c>
      <c r="H330" s="670">
        <f>'Cél.por tricoma'!BL160</f>
        <v>10</v>
      </c>
      <c r="I330" s="670" t="s">
        <v>190</v>
      </c>
      <c r="J330" s="670"/>
      <c r="K330" s="670" t="s">
        <v>554</v>
      </c>
      <c r="L330" s="672" t="s">
        <v>272</v>
      </c>
      <c r="M330" s="670">
        <f>'Cél.por tricoma'!BL172</f>
        <v>68</v>
      </c>
      <c r="N330" s="670" t="s">
        <v>204</v>
      </c>
      <c r="O330" s="670"/>
      <c r="P330" s="670" t="s">
        <v>554</v>
      </c>
      <c r="Q330" s="672" t="s">
        <v>272</v>
      </c>
      <c r="R330" s="670">
        <f>'Cél.por tricoma'!BL173</f>
        <v>6</v>
      </c>
      <c r="S330" s="670" t="s">
        <v>262</v>
      </c>
    </row>
    <row r="331" spans="1:19" ht="15.75" customHeight="1">
      <c r="A331" s="670" t="s">
        <v>554</v>
      </c>
      <c r="B331" s="672" t="s">
        <v>272</v>
      </c>
      <c r="C331" s="670">
        <f>'Cél.por tricoma'!BM156</f>
        <v>5</v>
      </c>
      <c r="D331" s="670" t="s">
        <v>550</v>
      </c>
      <c r="E331" s="670"/>
      <c r="F331" s="670" t="s">
        <v>554</v>
      </c>
      <c r="G331" s="672" t="s">
        <v>272</v>
      </c>
      <c r="H331" s="670">
        <f>'Cél.por tricoma'!BM160</f>
        <v>22</v>
      </c>
      <c r="I331" s="670" t="s">
        <v>190</v>
      </c>
      <c r="J331" s="670"/>
      <c r="K331" s="670" t="s">
        <v>554</v>
      </c>
      <c r="L331" s="672" t="s">
        <v>272</v>
      </c>
      <c r="M331" s="670">
        <f>'Cél.por tricoma'!BM172</f>
        <v>100</v>
      </c>
      <c r="N331" s="670" t="s">
        <v>204</v>
      </c>
      <c r="O331" s="670"/>
      <c r="P331" s="670" t="s">
        <v>554</v>
      </c>
      <c r="Q331" s="672" t="s">
        <v>272</v>
      </c>
      <c r="R331" s="670">
        <f>'Cél.por tricoma'!BM173</f>
        <v>7</v>
      </c>
      <c r="S331" s="670" t="s">
        <v>262</v>
      </c>
    </row>
    <row r="332" spans="1:19" ht="15.75" customHeight="1">
      <c r="A332" s="670" t="s">
        <v>554</v>
      </c>
      <c r="B332" s="670" t="s">
        <v>273</v>
      </c>
      <c r="C332" s="670">
        <f>'Cél.por tricoma'!AJ202</f>
        <v>16</v>
      </c>
      <c r="D332" s="670" t="s">
        <v>550</v>
      </c>
      <c r="E332" s="670"/>
      <c r="F332" s="670" t="s">
        <v>554</v>
      </c>
      <c r="G332" s="670" t="s">
        <v>273</v>
      </c>
      <c r="H332" s="670">
        <f>'Cél.por tricoma'!AJ206</f>
        <v>12</v>
      </c>
      <c r="I332" s="670" t="s">
        <v>190</v>
      </c>
      <c r="J332" s="670"/>
      <c r="K332" s="670" t="s">
        <v>554</v>
      </c>
      <c r="L332" s="670" t="s">
        <v>273</v>
      </c>
      <c r="M332" s="670">
        <f>'Cél.por tricoma'!AJ218</f>
        <v>44</v>
      </c>
      <c r="N332" s="670" t="s">
        <v>204</v>
      </c>
      <c r="O332" s="670"/>
      <c r="P332" s="670" t="s">
        <v>554</v>
      </c>
      <c r="Q332" s="670" t="s">
        <v>273</v>
      </c>
      <c r="R332" s="670">
        <f>'Cél.por tricoma'!AJ219</f>
        <v>6</v>
      </c>
      <c r="S332" s="670" t="s">
        <v>262</v>
      </c>
    </row>
    <row r="333" spans="1:19" ht="15.75" customHeight="1">
      <c r="A333" s="670" t="s">
        <v>554</v>
      </c>
      <c r="B333" s="670" t="s">
        <v>273</v>
      </c>
      <c r="C333" s="670">
        <f>'Cél.por tricoma'!AK202</f>
        <v>15</v>
      </c>
      <c r="D333" s="670" t="s">
        <v>550</v>
      </c>
      <c r="E333" s="670"/>
      <c r="F333" s="670" t="s">
        <v>554</v>
      </c>
      <c r="G333" s="670" t="s">
        <v>273</v>
      </c>
      <c r="H333" s="670">
        <f>'Cél.por tricoma'!AK206</f>
        <v>37</v>
      </c>
      <c r="I333" s="670" t="s">
        <v>190</v>
      </c>
      <c r="J333" s="670"/>
      <c r="K333" s="670" t="s">
        <v>554</v>
      </c>
      <c r="L333" s="670" t="s">
        <v>273</v>
      </c>
      <c r="M333" s="670">
        <f>'Cél.por tricoma'!AK218</f>
        <v>51</v>
      </c>
      <c r="N333" s="670" t="s">
        <v>204</v>
      </c>
      <c r="O333" s="670"/>
      <c r="P333" s="670" t="s">
        <v>554</v>
      </c>
      <c r="Q333" s="670" t="s">
        <v>273</v>
      </c>
      <c r="R333" s="670">
        <f>'Cél.por tricoma'!AK219</f>
        <v>6</v>
      </c>
      <c r="S333" s="670" t="s">
        <v>262</v>
      </c>
    </row>
    <row r="334" spans="1:19" ht="15.75" customHeight="1">
      <c r="A334" s="670" t="s">
        <v>554</v>
      </c>
      <c r="B334" s="670" t="s">
        <v>273</v>
      </c>
      <c r="C334" s="670">
        <f>'Cél.por tricoma'!AL202</f>
        <v>9</v>
      </c>
      <c r="D334" s="670" t="s">
        <v>550</v>
      </c>
      <c r="E334" s="670"/>
      <c r="F334" s="670" t="s">
        <v>554</v>
      </c>
      <c r="G334" s="670" t="s">
        <v>273</v>
      </c>
      <c r="H334" s="670">
        <f>'Cél.por tricoma'!AL206</f>
        <v>6</v>
      </c>
      <c r="I334" s="670" t="s">
        <v>190</v>
      </c>
      <c r="J334" s="670"/>
      <c r="K334" s="670" t="s">
        <v>554</v>
      </c>
      <c r="L334" s="670" t="s">
        <v>273</v>
      </c>
      <c r="M334" s="670">
        <f>'Cél.por tricoma'!AL218</f>
        <v>122</v>
      </c>
      <c r="N334" s="670" t="s">
        <v>204</v>
      </c>
      <c r="O334" s="670"/>
      <c r="P334" s="670" t="s">
        <v>554</v>
      </c>
      <c r="Q334" s="670" t="s">
        <v>273</v>
      </c>
      <c r="R334" s="670">
        <f>'Cél.por tricoma'!AL219</f>
        <v>9</v>
      </c>
      <c r="S334" s="670" t="s">
        <v>262</v>
      </c>
    </row>
    <row r="335" spans="1:19" ht="15.75" customHeight="1">
      <c r="A335" s="670" t="s">
        <v>554</v>
      </c>
      <c r="B335" s="670" t="s">
        <v>273</v>
      </c>
      <c r="C335" s="670">
        <f>'Cél.por tricoma'!AM202</f>
        <v>13</v>
      </c>
      <c r="D335" s="670" t="s">
        <v>550</v>
      </c>
      <c r="E335" s="670"/>
      <c r="F335" s="670" t="s">
        <v>554</v>
      </c>
      <c r="G335" s="670" t="s">
        <v>273</v>
      </c>
      <c r="H335" s="670">
        <f>'Cél.por tricoma'!AM206</f>
        <v>9</v>
      </c>
      <c r="I335" s="670" t="s">
        <v>190</v>
      </c>
      <c r="J335" s="670"/>
      <c r="K335" s="670" t="s">
        <v>554</v>
      </c>
      <c r="L335" s="670" t="s">
        <v>273</v>
      </c>
      <c r="M335" s="670">
        <f>'Cél.por tricoma'!AM218</f>
        <v>45</v>
      </c>
      <c r="N335" s="670" t="s">
        <v>204</v>
      </c>
      <c r="O335" s="670"/>
      <c r="P335" s="670" t="s">
        <v>554</v>
      </c>
      <c r="Q335" s="670" t="s">
        <v>273</v>
      </c>
      <c r="R335" s="670">
        <f>'Cél.por tricoma'!AM219</f>
        <v>12</v>
      </c>
      <c r="S335" s="670" t="s">
        <v>262</v>
      </c>
    </row>
    <row r="336" spans="1:19" ht="15.75" customHeight="1">
      <c r="A336" s="670" t="s">
        <v>554</v>
      </c>
      <c r="B336" s="670" t="s">
        <v>273</v>
      </c>
      <c r="C336" s="670">
        <f>'Cél.por tricoma'!AN202</f>
        <v>13</v>
      </c>
      <c r="D336" s="670" t="s">
        <v>550</v>
      </c>
      <c r="E336" s="670"/>
      <c r="F336" s="670" t="s">
        <v>554</v>
      </c>
      <c r="G336" s="670" t="s">
        <v>273</v>
      </c>
      <c r="H336" s="670">
        <f>'Cél.por tricoma'!AN206</f>
        <v>10</v>
      </c>
      <c r="I336" s="670" t="s">
        <v>190</v>
      </c>
      <c r="J336" s="670"/>
      <c r="K336" s="670" t="s">
        <v>554</v>
      </c>
      <c r="L336" s="670" t="s">
        <v>273</v>
      </c>
      <c r="M336" s="670">
        <f>'Cél.por tricoma'!AN218</f>
        <v>19</v>
      </c>
      <c r="N336" s="670" t="s">
        <v>204</v>
      </c>
      <c r="O336" s="670"/>
      <c r="P336" s="670" t="s">
        <v>554</v>
      </c>
      <c r="Q336" s="670" t="s">
        <v>273</v>
      </c>
      <c r="R336" s="670">
        <f>'Cél.por tricoma'!AN219</f>
        <v>9</v>
      </c>
      <c r="S336" s="670" t="s">
        <v>262</v>
      </c>
    </row>
    <row r="337" spans="1:19" ht="15.75" customHeight="1">
      <c r="A337" s="670" t="s">
        <v>554</v>
      </c>
      <c r="B337" s="670" t="s">
        <v>273</v>
      </c>
      <c r="C337" s="670">
        <f>'Cél.por tricoma'!AO202</f>
        <v>20</v>
      </c>
      <c r="D337" s="670" t="s">
        <v>550</v>
      </c>
      <c r="E337" s="670"/>
      <c r="F337" s="670" t="s">
        <v>554</v>
      </c>
      <c r="G337" s="670" t="s">
        <v>273</v>
      </c>
      <c r="H337" s="670">
        <f>'Cél.por tricoma'!AO206</f>
        <v>14</v>
      </c>
      <c r="I337" s="670" t="s">
        <v>190</v>
      </c>
      <c r="J337" s="670"/>
      <c r="K337" s="670" t="s">
        <v>554</v>
      </c>
      <c r="L337" s="670" t="s">
        <v>273</v>
      </c>
      <c r="M337" s="670">
        <f>'Cél.por tricoma'!AO218</f>
        <v>81</v>
      </c>
      <c r="N337" s="670" t="s">
        <v>204</v>
      </c>
      <c r="O337" s="670"/>
      <c r="P337" s="670" t="s">
        <v>554</v>
      </c>
      <c r="Q337" s="670" t="s">
        <v>273</v>
      </c>
      <c r="R337" s="670">
        <f>'Cél.por tricoma'!AO219</f>
        <v>9</v>
      </c>
      <c r="S337" s="670" t="s">
        <v>262</v>
      </c>
    </row>
    <row r="338" spans="1:19" ht="15.75" customHeight="1">
      <c r="A338" s="670" t="s">
        <v>554</v>
      </c>
      <c r="B338" s="670" t="s">
        <v>273</v>
      </c>
      <c r="C338" s="670">
        <f>'Cél.por tricoma'!AP202</f>
        <v>10</v>
      </c>
      <c r="D338" s="670" t="s">
        <v>550</v>
      </c>
      <c r="E338" s="670"/>
      <c r="F338" s="670" t="s">
        <v>554</v>
      </c>
      <c r="G338" s="670" t="s">
        <v>273</v>
      </c>
      <c r="H338" s="670">
        <f>'Cél.por tricoma'!AP206</f>
        <v>14</v>
      </c>
      <c r="I338" s="670" t="s">
        <v>190</v>
      </c>
      <c r="J338" s="670"/>
      <c r="K338" s="670" t="s">
        <v>554</v>
      </c>
      <c r="L338" s="670" t="s">
        <v>273</v>
      </c>
      <c r="M338" s="670">
        <f>'Cél.por tricoma'!AP218</f>
        <v>10</v>
      </c>
      <c r="N338" s="670" t="s">
        <v>204</v>
      </c>
      <c r="O338" s="670"/>
      <c r="P338" s="670" t="s">
        <v>554</v>
      </c>
      <c r="Q338" s="670" t="s">
        <v>273</v>
      </c>
      <c r="R338" s="670">
        <f>'Cél.por tricoma'!AP219</f>
        <v>12</v>
      </c>
      <c r="S338" s="670" t="s">
        <v>262</v>
      </c>
    </row>
    <row r="339" spans="1:19" ht="15.75" customHeight="1">
      <c r="A339" s="670" t="s">
        <v>554</v>
      </c>
      <c r="B339" s="670" t="s">
        <v>273</v>
      </c>
      <c r="C339" s="670">
        <f>'Cél.por tricoma'!AQ202</f>
        <v>15</v>
      </c>
      <c r="D339" s="670" t="s">
        <v>550</v>
      </c>
      <c r="E339" s="670"/>
      <c r="F339" s="670" t="s">
        <v>554</v>
      </c>
      <c r="G339" s="670" t="s">
        <v>273</v>
      </c>
      <c r="H339" s="670">
        <f>'Cél.por tricoma'!AQ206</f>
        <v>45</v>
      </c>
      <c r="I339" s="670" t="s">
        <v>190</v>
      </c>
      <c r="J339" s="670"/>
      <c r="K339" s="670" t="s">
        <v>554</v>
      </c>
      <c r="L339" s="670" t="s">
        <v>273</v>
      </c>
      <c r="M339" s="670">
        <f>'Cél.por tricoma'!AQ218</f>
        <v>29</v>
      </c>
      <c r="N339" s="670" t="s">
        <v>204</v>
      </c>
      <c r="O339" s="670"/>
      <c r="P339" s="670" t="s">
        <v>554</v>
      </c>
      <c r="Q339" s="670" t="s">
        <v>273</v>
      </c>
      <c r="R339" s="670">
        <f>'Cél.por tricoma'!AQ219</f>
        <v>26</v>
      </c>
      <c r="S339" s="670" t="s">
        <v>262</v>
      </c>
    </row>
    <row r="340" spans="1:19" ht="15.75" customHeight="1">
      <c r="A340" s="670" t="s">
        <v>554</v>
      </c>
      <c r="B340" s="670" t="s">
        <v>273</v>
      </c>
      <c r="C340" s="670">
        <f>'Cél.por tricoma'!AR202</f>
        <v>18</v>
      </c>
      <c r="D340" s="670" t="s">
        <v>550</v>
      </c>
      <c r="E340" s="670"/>
      <c r="F340" s="670" t="s">
        <v>554</v>
      </c>
      <c r="G340" s="670" t="s">
        <v>273</v>
      </c>
      <c r="H340" s="670">
        <f>'Cél.por tricoma'!AR206</f>
        <v>20</v>
      </c>
      <c r="I340" s="670" t="s">
        <v>190</v>
      </c>
      <c r="J340" s="670"/>
      <c r="K340" s="670" t="s">
        <v>554</v>
      </c>
      <c r="L340" s="670" t="s">
        <v>273</v>
      </c>
      <c r="M340" s="670">
        <f>'Cél.por tricoma'!AR218</f>
        <v>60</v>
      </c>
      <c r="N340" s="670" t="s">
        <v>204</v>
      </c>
      <c r="O340" s="670"/>
      <c r="P340" s="670" t="s">
        <v>554</v>
      </c>
      <c r="Q340" s="670" t="s">
        <v>273</v>
      </c>
      <c r="R340" s="670">
        <f>'Cél.por tricoma'!AR219</f>
        <v>9</v>
      </c>
      <c r="S340" s="670" t="s">
        <v>262</v>
      </c>
    </row>
    <row r="341" spans="1:19" ht="15.75" customHeight="1">
      <c r="A341" s="670" t="s">
        <v>554</v>
      </c>
      <c r="B341" s="670" t="s">
        <v>273</v>
      </c>
      <c r="C341" s="670">
        <f>'Cél.por tricoma'!AS202</f>
        <v>13</v>
      </c>
      <c r="D341" s="670" t="s">
        <v>550</v>
      </c>
      <c r="E341" s="670"/>
      <c r="F341" s="670" t="s">
        <v>554</v>
      </c>
      <c r="G341" s="670" t="s">
        <v>273</v>
      </c>
      <c r="H341" s="670">
        <f>'Cél.por tricoma'!AS206</f>
        <v>14</v>
      </c>
      <c r="I341" s="670" t="s">
        <v>190</v>
      </c>
      <c r="J341" s="670"/>
      <c r="K341" s="670" t="s">
        <v>554</v>
      </c>
      <c r="L341" s="670" t="s">
        <v>273</v>
      </c>
      <c r="M341" s="670">
        <f>'Cél.por tricoma'!AS218</f>
        <v>34</v>
      </c>
      <c r="N341" s="670" t="s">
        <v>204</v>
      </c>
      <c r="O341" s="670"/>
      <c r="P341" s="670" t="s">
        <v>554</v>
      </c>
      <c r="Q341" s="670" t="s">
        <v>273</v>
      </c>
      <c r="R341" s="670">
        <f>'Cél.por tricoma'!AS219</f>
        <v>12</v>
      </c>
      <c r="S341" s="670" t="s">
        <v>262</v>
      </c>
    </row>
    <row r="342" spans="1:19" ht="15.75" customHeight="1">
      <c r="A342" s="670" t="s">
        <v>554</v>
      </c>
      <c r="B342" s="670" t="s">
        <v>273</v>
      </c>
      <c r="C342" s="670">
        <f>'Cél.por tricoma'!AT202</f>
        <v>12</v>
      </c>
      <c r="D342" s="670" t="s">
        <v>550</v>
      </c>
      <c r="E342" s="670"/>
      <c r="F342" s="670" t="s">
        <v>554</v>
      </c>
      <c r="G342" s="670" t="s">
        <v>273</v>
      </c>
      <c r="H342" s="670">
        <f>'Cél.por tricoma'!AT206</f>
        <v>37</v>
      </c>
      <c r="I342" s="670" t="s">
        <v>190</v>
      </c>
      <c r="J342" s="666"/>
      <c r="K342" s="670" t="s">
        <v>554</v>
      </c>
      <c r="L342" s="670" t="s">
        <v>273</v>
      </c>
      <c r="M342" s="670">
        <f>'Cél.por tricoma'!AT218</f>
        <v>67</v>
      </c>
      <c r="N342" s="670" t="s">
        <v>204</v>
      </c>
      <c r="O342" s="670"/>
      <c r="P342" s="670" t="s">
        <v>554</v>
      </c>
      <c r="Q342" s="670" t="s">
        <v>273</v>
      </c>
      <c r="R342" s="670">
        <f>'Cél.por tricoma'!AT219</f>
        <v>10</v>
      </c>
      <c r="S342" s="670" t="s">
        <v>262</v>
      </c>
    </row>
    <row r="343" spans="1:19" ht="15.75" customHeight="1">
      <c r="A343" s="670" t="s">
        <v>554</v>
      </c>
      <c r="B343" s="670" t="s">
        <v>273</v>
      </c>
      <c r="C343" s="670">
        <f>'Cél.por tricoma'!AU202</f>
        <v>14</v>
      </c>
      <c r="D343" s="670" t="s">
        <v>550</v>
      </c>
      <c r="E343" s="670"/>
      <c r="F343" s="670" t="s">
        <v>554</v>
      </c>
      <c r="G343" s="670" t="s">
        <v>273</v>
      </c>
      <c r="H343" s="670">
        <f>'Cél.por tricoma'!AU206</f>
        <v>33</v>
      </c>
      <c r="I343" s="670" t="s">
        <v>190</v>
      </c>
      <c r="J343" s="670"/>
      <c r="K343" s="670" t="s">
        <v>554</v>
      </c>
      <c r="L343" s="670" t="s">
        <v>273</v>
      </c>
      <c r="M343" s="670">
        <f>'Cél.por tricoma'!AU218</f>
        <v>51</v>
      </c>
      <c r="N343" s="670" t="s">
        <v>204</v>
      </c>
      <c r="O343" s="670"/>
      <c r="P343" s="670" t="s">
        <v>554</v>
      </c>
      <c r="Q343" s="670" t="s">
        <v>273</v>
      </c>
      <c r="R343" s="670">
        <f>'Cél.por tricoma'!AU219</f>
        <v>6</v>
      </c>
      <c r="S343" s="670" t="s">
        <v>262</v>
      </c>
    </row>
    <row r="344" spans="1:19" ht="15.75" customHeight="1">
      <c r="A344" s="670" t="s">
        <v>554</v>
      </c>
      <c r="B344" s="670" t="s">
        <v>273</v>
      </c>
      <c r="C344" s="670">
        <f>'Cél.por tricoma'!AV202</f>
        <v>12</v>
      </c>
      <c r="D344" s="670" t="s">
        <v>550</v>
      </c>
      <c r="E344" s="670"/>
      <c r="F344" s="670" t="s">
        <v>554</v>
      </c>
      <c r="G344" s="670" t="s">
        <v>273</v>
      </c>
      <c r="H344" s="670">
        <f>'Cél.por tricoma'!AV206</f>
        <v>61</v>
      </c>
      <c r="I344" s="670" t="s">
        <v>190</v>
      </c>
      <c r="J344" s="670"/>
      <c r="K344" s="670" t="s">
        <v>554</v>
      </c>
      <c r="L344" s="670" t="s">
        <v>273</v>
      </c>
      <c r="M344" s="670">
        <f>'Cél.por tricoma'!AV218</f>
        <v>6</v>
      </c>
      <c r="N344" s="670" t="s">
        <v>204</v>
      </c>
      <c r="O344" s="670"/>
      <c r="P344" s="670" t="s">
        <v>554</v>
      </c>
      <c r="Q344" s="670" t="s">
        <v>273</v>
      </c>
      <c r="R344" s="670">
        <f>'Cél.por tricoma'!AV219</f>
        <v>9</v>
      </c>
      <c r="S344" s="670" t="s">
        <v>262</v>
      </c>
    </row>
    <row r="345" spans="1:19" ht="15.75" customHeight="1">
      <c r="A345" s="670" t="s">
        <v>554</v>
      </c>
      <c r="B345" s="670" t="s">
        <v>273</v>
      </c>
      <c r="C345" s="670">
        <f>'Cél.por tricoma'!AW202</f>
        <v>9</v>
      </c>
      <c r="D345" s="670" t="s">
        <v>550</v>
      </c>
      <c r="E345" s="670"/>
      <c r="F345" s="670" t="s">
        <v>554</v>
      </c>
      <c r="G345" s="670" t="s">
        <v>273</v>
      </c>
      <c r="H345" s="670">
        <f>'Cél.por tricoma'!AW206</f>
        <v>33</v>
      </c>
      <c r="I345" s="670" t="s">
        <v>190</v>
      </c>
      <c r="J345" s="670"/>
      <c r="K345" s="670" t="s">
        <v>554</v>
      </c>
      <c r="L345" s="670" t="s">
        <v>273</v>
      </c>
      <c r="M345" s="670">
        <f>'Cél.por tricoma'!AW218</f>
        <v>73</v>
      </c>
      <c r="N345" s="670" t="s">
        <v>204</v>
      </c>
      <c r="O345" s="670"/>
      <c r="P345" s="670" t="s">
        <v>554</v>
      </c>
      <c r="Q345" s="670" t="s">
        <v>273</v>
      </c>
      <c r="R345" s="670">
        <f>'Cél.por tricoma'!AW219</f>
        <v>11</v>
      </c>
      <c r="S345" s="670" t="s">
        <v>262</v>
      </c>
    </row>
    <row r="346" spans="1:19" ht="15.75" customHeight="1">
      <c r="A346" s="670" t="s">
        <v>554</v>
      </c>
      <c r="B346" s="670" t="s">
        <v>273</v>
      </c>
      <c r="C346" s="670">
        <f>'Cél.por tricoma'!AX202</f>
        <v>9</v>
      </c>
      <c r="D346" s="670" t="s">
        <v>550</v>
      </c>
      <c r="E346" s="670"/>
      <c r="F346" s="670" t="s">
        <v>554</v>
      </c>
      <c r="G346" s="670" t="s">
        <v>273</v>
      </c>
      <c r="H346" s="670">
        <f>'Cél.por tricoma'!AX206</f>
        <v>29</v>
      </c>
      <c r="I346" s="670" t="s">
        <v>190</v>
      </c>
      <c r="J346" s="670"/>
      <c r="K346" s="670" t="s">
        <v>554</v>
      </c>
      <c r="L346" s="670" t="s">
        <v>273</v>
      </c>
      <c r="M346" s="670">
        <f>'Cél.por tricoma'!AX218</f>
        <v>43</v>
      </c>
      <c r="N346" s="670" t="s">
        <v>204</v>
      </c>
      <c r="O346" s="670"/>
      <c r="P346" s="670" t="s">
        <v>554</v>
      </c>
      <c r="Q346" s="670" t="s">
        <v>273</v>
      </c>
      <c r="R346" s="670">
        <f>'Cél.por tricoma'!AX219</f>
        <v>28</v>
      </c>
      <c r="S346" s="670" t="s">
        <v>262</v>
      </c>
    </row>
    <row r="347" spans="1:19" ht="15.75" customHeight="1">
      <c r="A347" s="670" t="s">
        <v>554</v>
      </c>
      <c r="B347" s="670" t="s">
        <v>273</v>
      </c>
      <c r="C347" s="670">
        <f>'Cél.por tricoma'!AY202</f>
        <v>22</v>
      </c>
      <c r="D347" s="670" t="s">
        <v>550</v>
      </c>
      <c r="E347" s="670"/>
      <c r="F347" s="670" t="s">
        <v>554</v>
      </c>
      <c r="G347" s="670" t="s">
        <v>273</v>
      </c>
      <c r="H347" s="670">
        <f>'Cél.por tricoma'!AY206</f>
        <v>16</v>
      </c>
      <c r="I347" s="670" t="s">
        <v>190</v>
      </c>
      <c r="J347" s="670"/>
      <c r="K347" s="670" t="s">
        <v>554</v>
      </c>
      <c r="L347" s="670" t="s">
        <v>273</v>
      </c>
      <c r="M347" s="670">
        <f>'Cél.por tricoma'!AY218</f>
        <v>47</v>
      </c>
      <c r="N347" s="670" t="s">
        <v>204</v>
      </c>
      <c r="O347" s="670"/>
      <c r="P347" s="670" t="s">
        <v>554</v>
      </c>
      <c r="Q347" s="670" t="s">
        <v>273</v>
      </c>
      <c r="R347" s="670">
        <f>'Cél.por tricoma'!AY219</f>
        <v>11</v>
      </c>
      <c r="S347" s="670" t="s">
        <v>262</v>
      </c>
    </row>
    <row r="348" spans="1:19" ht="15.75" customHeight="1">
      <c r="A348" s="670" t="s">
        <v>554</v>
      </c>
      <c r="B348" s="670" t="s">
        <v>273</v>
      </c>
      <c r="C348" s="670">
        <f>'Cél.por tricoma'!AZ202</f>
        <v>17</v>
      </c>
      <c r="D348" s="670" t="s">
        <v>550</v>
      </c>
      <c r="E348" s="670"/>
      <c r="F348" s="670" t="s">
        <v>554</v>
      </c>
      <c r="G348" s="670" t="s">
        <v>273</v>
      </c>
      <c r="H348" s="670">
        <f>'Cél.por tricoma'!AZ206</f>
        <v>19</v>
      </c>
      <c r="I348" s="670" t="s">
        <v>190</v>
      </c>
      <c r="J348" s="670"/>
      <c r="K348" s="670" t="s">
        <v>554</v>
      </c>
      <c r="L348" s="670" t="s">
        <v>273</v>
      </c>
      <c r="M348" s="670">
        <f>'Cél.por tricoma'!AZ218</f>
        <v>87</v>
      </c>
      <c r="N348" s="670" t="s">
        <v>204</v>
      </c>
      <c r="O348" s="670"/>
      <c r="P348" s="670" t="s">
        <v>554</v>
      </c>
      <c r="Q348" s="670" t="s">
        <v>273</v>
      </c>
      <c r="R348" s="670">
        <f>'Cél.por tricoma'!AZ219</f>
        <v>16</v>
      </c>
      <c r="S348" s="670" t="s">
        <v>262</v>
      </c>
    </row>
    <row r="349" spans="1:19" ht="15.75" customHeight="1">
      <c r="A349" s="670" t="s">
        <v>554</v>
      </c>
      <c r="B349" s="670" t="s">
        <v>273</v>
      </c>
      <c r="C349" s="670">
        <f>'Cél.por tricoma'!BA202</f>
        <v>11</v>
      </c>
      <c r="D349" s="670" t="s">
        <v>550</v>
      </c>
      <c r="E349" s="670"/>
      <c r="F349" s="670" t="s">
        <v>554</v>
      </c>
      <c r="G349" s="670" t="s">
        <v>273</v>
      </c>
      <c r="H349" s="670">
        <f>'Cél.por tricoma'!BA206</f>
        <v>60</v>
      </c>
      <c r="I349" s="670" t="s">
        <v>190</v>
      </c>
      <c r="J349" s="670"/>
      <c r="K349" s="670" t="s">
        <v>554</v>
      </c>
      <c r="L349" s="670" t="s">
        <v>273</v>
      </c>
      <c r="M349" s="670">
        <f>'Cél.por tricoma'!BA218</f>
        <v>45</v>
      </c>
      <c r="N349" s="670" t="s">
        <v>204</v>
      </c>
      <c r="O349" s="670"/>
      <c r="P349" s="670" t="s">
        <v>554</v>
      </c>
      <c r="Q349" s="670" t="s">
        <v>273</v>
      </c>
      <c r="R349" s="670">
        <f>'Cél.por tricoma'!BA219</f>
        <v>19</v>
      </c>
      <c r="S349" s="670" t="s">
        <v>262</v>
      </c>
    </row>
    <row r="350" spans="1:19" ht="15.75" customHeight="1">
      <c r="A350" s="670" t="s">
        <v>554</v>
      </c>
      <c r="B350" s="670" t="s">
        <v>273</v>
      </c>
      <c r="C350" s="670">
        <f>'Cél.por tricoma'!BB202</f>
        <v>15</v>
      </c>
      <c r="D350" s="670" t="s">
        <v>550</v>
      </c>
      <c r="E350" s="670"/>
      <c r="F350" s="670" t="s">
        <v>554</v>
      </c>
      <c r="G350" s="670" t="s">
        <v>273</v>
      </c>
      <c r="H350" s="670">
        <f>'Cél.por tricoma'!BB206</f>
        <v>24</v>
      </c>
      <c r="I350" s="670" t="s">
        <v>190</v>
      </c>
      <c r="J350" s="670"/>
      <c r="K350" s="670" t="s">
        <v>554</v>
      </c>
      <c r="L350" s="670" t="s">
        <v>273</v>
      </c>
      <c r="M350" s="670">
        <f>'Cél.por tricoma'!BB218</f>
        <v>9</v>
      </c>
      <c r="N350" s="670" t="s">
        <v>204</v>
      </c>
      <c r="O350" s="670"/>
      <c r="P350" s="670" t="s">
        <v>554</v>
      </c>
      <c r="Q350" s="670" t="s">
        <v>273</v>
      </c>
      <c r="R350" s="670">
        <f>'Cél.por tricoma'!BB219</f>
        <v>15</v>
      </c>
      <c r="S350" s="670" t="s">
        <v>262</v>
      </c>
    </row>
    <row r="351" spans="1:19" ht="15.75" customHeight="1">
      <c r="A351" s="670" t="s">
        <v>554</v>
      </c>
      <c r="B351" s="670" t="s">
        <v>273</v>
      </c>
      <c r="C351" s="670">
        <f>'Cél.por tricoma'!BC202</f>
        <v>9</v>
      </c>
      <c r="D351" s="670" t="s">
        <v>550</v>
      </c>
      <c r="E351" s="670"/>
      <c r="F351" s="670" t="s">
        <v>554</v>
      </c>
      <c r="G351" s="670" t="s">
        <v>273</v>
      </c>
      <c r="H351" s="670">
        <f>'Cél.por tricoma'!BC206</f>
        <v>77</v>
      </c>
      <c r="I351" s="670" t="s">
        <v>190</v>
      </c>
      <c r="J351" s="670"/>
      <c r="K351" s="670" t="s">
        <v>554</v>
      </c>
      <c r="L351" s="670" t="s">
        <v>273</v>
      </c>
      <c r="M351" s="670">
        <f>'Cél.por tricoma'!BC218</f>
        <v>63</v>
      </c>
      <c r="N351" s="670" t="s">
        <v>204</v>
      </c>
      <c r="O351" s="670"/>
      <c r="P351" s="670" t="s">
        <v>554</v>
      </c>
      <c r="Q351" s="670" t="s">
        <v>273</v>
      </c>
      <c r="R351" s="670">
        <f>'Cél.por tricoma'!BC219</f>
        <v>15</v>
      </c>
      <c r="S351" s="670" t="s">
        <v>262</v>
      </c>
    </row>
    <row r="352" spans="1:19" ht="15.75" customHeight="1">
      <c r="A352" s="670" t="s">
        <v>554</v>
      </c>
      <c r="B352" s="670" t="s">
        <v>273</v>
      </c>
      <c r="C352" s="670">
        <f>'Cél.por tricoma'!BD202</f>
        <v>16</v>
      </c>
      <c r="D352" s="670" t="s">
        <v>550</v>
      </c>
      <c r="E352" s="670"/>
      <c r="F352" s="670" t="s">
        <v>554</v>
      </c>
      <c r="G352" s="670" t="s">
        <v>273</v>
      </c>
      <c r="H352" s="670">
        <f>'Cél.por tricoma'!BD206</f>
        <v>13</v>
      </c>
      <c r="I352" s="670" t="s">
        <v>190</v>
      </c>
      <c r="J352" s="670"/>
      <c r="K352" s="670" t="s">
        <v>554</v>
      </c>
      <c r="L352" s="670" t="s">
        <v>273</v>
      </c>
      <c r="M352" s="670">
        <f>'Cél.por tricoma'!BD218</f>
        <v>40</v>
      </c>
      <c r="N352" s="670" t="s">
        <v>204</v>
      </c>
      <c r="O352" s="670"/>
      <c r="P352" s="670" t="s">
        <v>554</v>
      </c>
      <c r="Q352" s="670" t="s">
        <v>273</v>
      </c>
      <c r="R352" s="670">
        <f>'Cél.por tricoma'!BD219</f>
        <v>5</v>
      </c>
      <c r="S352" s="670" t="s">
        <v>262</v>
      </c>
    </row>
    <row r="353" spans="1:19" ht="15.75" customHeight="1">
      <c r="A353" s="670" t="s">
        <v>554</v>
      </c>
      <c r="B353" s="670" t="s">
        <v>273</v>
      </c>
      <c r="C353" s="670">
        <f>'Cél.por tricoma'!BE202</f>
        <v>10</v>
      </c>
      <c r="D353" s="670" t="s">
        <v>550</v>
      </c>
      <c r="E353" s="670"/>
      <c r="F353" s="670" t="s">
        <v>554</v>
      </c>
      <c r="G353" s="670" t="s">
        <v>273</v>
      </c>
      <c r="H353" s="670">
        <f>'Cél.por tricoma'!BE206</f>
        <v>13</v>
      </c>
      <c r="I353" s="670" t="s">
        <v>190</v>
      </c>
      <c r="J353" s="670"/>
      <c r="K353" s="670" t="s">
        <v>554</v>
      </c>
      <c r="L353" s="670" t="s">
        <v>273</v>
      </c>
      <c r="M353" s="670">
        <f>'Cél.por tricoma'!BE218</f>
        <v>14</v>
      </c>
      <c r="N353" s="670" t="s">
        <v>204</v>
      </c>
      <c r="O353" s="670"/>
      <c r="P353" s="670" t="s">
        <v>554</v>
      </c>
      <c r="Q353" s="670" t="s">
        <v>273</v>
      </c>
      <c r="R353" s="670">
        <f>'Cél.por tricoma'!BE219</f>
        <v>6</v>
      </c>
      <c r="S353" s="670" t="s">
        <v>262</v>
      </c>
    </row>
    <row r="354" spans="1:19" ht="15.75" customHeight="1">
      <c r="A354" s="670" t="s">
        <v>554</v>
      </c>
      <c r="B354" s="670" t="s">
        <v>273</v>
      </c>
      <c r="C354" s="670">
        <f>'Cél.por tricoma'!BF202</f>
        <v>10</v>
      </c>
      <c r="D354" s="670" t="s">
        <v>550</v>
      </c>
      <c r="E354" s="670"/>
      <c r="F354" s="670" t="s">
        <v>554</v>
      </c>
      <c r="G354" s="670" t="s">
        <v>273</v>
      </c>
      <c r="H354" s="670">
        <f>'Cél.por tricoma'!BF206</f>
        <v>36</v>
      </c>
      <c r="I354" s="670" t="s">
        <v>190</v>
      </c>
      <c r="J354" s="670"/>
      <c r="K354" s="670" t="s">
        <v>554</v>
      </c>
      <c r="L354" s="670" t="s">
        <v>273</v>
      </c>
      <c r="M354" s="670">
        <f>'Cél.por tricoma'!BF218</f>
        <v>12</v>
      </c>
      <c r="N354" s="670" t="s">
        <v>204</v>
      </c>
      <c r="O354" s="670"/>
      <c r="P354" s="670" t="s">
        <v>554</v>
      </c>
      <c r="Q354" s="670" t="s">
        <v>273</v>
      </c>
      <c r="R354" s="670">
        <f>'Cél.por tricoma'!BF219</f>
        <v>11</v>
      </c>
      <c r="S354" s="670" t="s">
        <v>262</v>
      </c>
    </row>
    <row r="355" spans="1:19" ht="15.75" customHeight="1">
      <c r="A355" s="670" t="s">
        <v>554</v>
      </c>
      <c r="B355" s="670" t="s">
        <v>273</v>
      </c>
      <c r="C355" s="670">
        <f>'Cél.por tricoma'!BG202</f>
        <v>12</v>
      </c>
      <c r="D355" s="670" t="s">
        <v>550</v>
      </c>
      <c r="E355" s="670"/>
      <c r="F355" s="670" t="s">
        <v>554</v>
      </c>
      <c r="G355" s="670" t="s">
        <v>273</v>
      </c>
      <c r="H355" s="670">
        <f>'Cél.por tricoma'!BG206</f>
        <v>40</v>
      </c>
      <c r="I355" s="670" t="s">
        <v>190</v>
      </c>
      <c r="J355" s="670"/>
      <c r="K355" s="670" t="s">
        <v>554</v>
      </c>
      <c r="L355" s="670" t="s">
        <v>273</v>
      </c>
      <c r="M355" s="670">
        <f>'Cél.por tricoma'!BG218</f>
        <v>44</v>
      </c>
      <c r="N355" s="670" t="s">
        <v>204</v>
      </c>
      <c r="O355" s="670"/>
      <c r="P355" s="670" t="s">
        <v>554</v>
      </c>
      <c r="Q355" s="670" t="s">
        <v>273</v>
      </c>
      <c r="R355" s="670">
        <f>'Cél.por tricoma'!BG219</f>
        <v>8</v>
      </c>
      <c r="S355" s="670" t="s">
        <v>262</v>
      </c>
    </row>
    <row r="356" spans="1:19" ht="15.75" customHeight="1">
      <c r="A356" s="670" t="s">
        <v>554</v>
      </c>
      <c r="B356" s="670" t="s">
        <v>273</v>
      </c>
      <c r="C356" s="670">
        <f>'Cél.por tricoma'!BH202</f>
        <v>12</v>
      </c>
      <c r="D356" s="670" t="s">
        <v>550</v>
      </c>
      <c r="E356" s="670"/>
      <c r="F356" s="670" t="s">
        <v>554</v>
      </c>
      <c r="G356" s="670" t="s">
        <v>273</v>
      </c>
      <c r="H356" s="670">
        <f>'Cél.por tricoma'!BH206</f>
        <v>25</v>
      </c>
      <c r="I356" s="670" t="s">
        <v>190</v>
      </c>
      <c r="J356" s="670"/>
      <c r="K356" s="670" t="s">
        <v>554</v>
      </c>
      <c r="L356" s="670" t="s">
        <v>273</v>
      </c>
      <c r="M356" s="670">
        <f>'Cél.por tricoma'!BH218</f>
        <v>124</v>
      </c>
      <c r="N356" s="670" t="s">
        <v>204</v>
      </c>
      <c r="O356" s="670"/>
      <c r="P356" s="670" t="s">
        <v>554</v>
      </c>
      <c r="Q356" s="670" t="s">
        <v>273</v>
      </c>
      <c r="R356" s="670">
        <f>'Cél.por tricoma'!BH219</f>
        <v>10</v>
      </c>
      <c r="S356" s="670" t="s">
        <v>262</v>
      </c>
    </row>
    <row r="357" spans="1:19" ht="15.75" customHeight="1">
      <c r="A357" s="670" t="s">
        <v>554</v>
      </c>
      <c r="B357" s="670" t="s">
        <v>273</v>
      </c>
      <c r="C357" s="670">
        <f>'Cél.por tricoma'!BI202</f>
        <v>12</v>
      </c>
      <c r="D357" s="670" t="s">
        <v>550</v>
      </c>
      <c r="E357" s="670"/>
      <c r="F357" s="670" t="s">
        <v>554</v>
      </c>
      <c r="G357" s="670" t="s">
        <v>273</v>
      </c>
      <c r="H357" s="670">
        <f>'Cél.por tricoma'!BI206</f>
        <v>13</v>
      </c>
      <c r="I357" s="670" t="s">
        <v>190</v>
      </c>
      <c r="J357" s="670"/>
      <c r="K357" s="670" t="s">
        <v>554</v>
      </c>
      <c r="L357" s="670" t="s">
        <v>273</v>
      </c>
      <c r="M357" s="670">
        <f>'Cél.por tricoma'!BI218</f>
        <v>24</v>
      </c>
      <c r="N357" s="670" t="s">
        <v>204</v>
      </c>
      <c r="O357" s="670"/>
      <c r="P357" s="670" t="s">
        <v>554</v>
      </c>
      <c r="Q357" s="670" t="s">
        <v>273</v>
      </c>
      <c r="R357" s="670">
        <f>'Cél.por tricoma'!BI219</f>
        <v>6</v>
      </c>
      <c r="S357" s="670" t="s">
        <v>262</v>
      </c>
    </row>
    <row r="358" spans="1:19" ht="15.75" customHeight="1">
      <c r="A358" s="670" t="s">
        <v>554</v>
      </c>
      <c r="B358" s="670" t="s">
        <v>273</v>
      </c>
      <c r="C358" s="670">
        <f>'Cél.por tricoma'!BJ202</f>
        <v>12</v>
      </c>
      <c r="D358" s="670" t="s">
        <v>550</v>
      </c>
      <c r="E358" s="670"/>
      <c r="F358" s="670" t="s">
        <v>554</v>
      </c>
      <c r="G358" s="670" t="s">
        <v>273</v>
      </c>
      <c r="H358" s="670">
        <f>'Cél.por tricoma'!BJ206</f>
        <v>37</v>
      </c>
      <c r="I358" s="670" t="s">
        <v>190</v>
      </c>
      <c r="J358" s="670"/>
      <c r="K358" s="670" t="s">
        <v>554</v>
      </c>
      <c r="L358" s="670" t="s">
        <v>273</v>
      </c>
      <c r="M358" s="670">
        <f>'Cél.por tricoma'!BJ218</f>
        <v>64</v>
      </c>
      <c r="N358" s="670" t="s">
        <v>204</v>
      </c>
      <c r="O358" s="670"/>
      <c r="P358" s="670" t="s">
        <v>554</v>
      </c>
      <c r="Q358" s="670" t="s">
        <v>273</v>
      </c>
      <c r="R358" s="670">
        <f>'Cél.por tricoma'!BJ219</f>
        <v>10</v>
      </c>
      <c r="S358" s="670" t="s">
        <v>262</v>
      </c>
    </row>
    <row r="359" spans="1:19" ht="15.75" customHeight="1">
      <c r="A359" s="670" t="s">
        <v>554</v>
      </c>
      <c r="B359" s="670" t="s">
        <v>273</v>
      </c>
      <c r="C359" s="670">
        <f>'Cél.por tricoma'!BK202</f>
        <v>19</v>
      </c>
      <c r="D359" s="670" t="s">
        <v>550</v>
      </c>
      <c r="E359" s="670"/>
      <c r="F359" s="670" t="s">
        <v>554</v>
      </c>
      <c r="G359" s="670" t="s">
        <v>273</v>
      </c>
      <c r="H359" s="670">
        <f>'Cél.por tricoma'!BK206</f>
        <v>21</v>
      </c>
      <c r="I359" s="670" t="s">
        <v>190</v>
      </c>
      <c r="J359" s="670"/>
      <c r="K359" s="670" t="s">
        <v>554</v>
      </c>
      <c r="L359" s="670" t="s">
        <v>273</v>
      </c>
      <c r="M359" s="670">
        <f>'Cél.por tricoma'!BK218</f>
        <v>23</v>
      </c>
      <c r="N359" s="670" t="s">
        <v>204</v>
      </c>
      <c r="O359" s="670"/>
      <c r="P359" s="670" t="s">
        <v>554</v>
      </c>
      <c r="Q359" s="670" t="s">
        <v>273</v>
      </c>
      <c r="R359" s="670">
        <f>'Cél.por tricoma'!BK219</f>
        <v>9</v>
      </c>
      <c r="S359" s="670" t="s">
        <v>262</v>
      </c>
    </row>
    <row r="360" spans="1:19" ht="15.75" customHeight="1">
      <c r="A360" s="670" t="s">
        <v>554</v>
      </c>
      <c r="B360" s="670" t="s">
        <v>273</v>
      </c>
      <c r="C360" s="670">
        <f>'Cél.por tricoma'!BL202</f>
        <v>20</v>
      </c>
      <c r="D360" s="670" t="s">
        <v>550</v>
      </c>
      <c r="E360" s="670"/>
      <c r="F360" s="670" t="s">
        <v>554</v>
      </c>
      <c r="G360" s="670" t="s">
        <v>273</v>
      </c>
      <c r="H360" s="670">
        <f>'Cél.por tricoma'!BL206</f>
        <v>26</v>
      </c>
      <c r="I360" s="670" t="s">
        <v>190</v>
      </c>
      <c r="J360" s="670"/>
      <c r="K360" s="670" t="s">
        <v>554</v>
      </c>
      <c r="L360" s="670" t="s">
        <v>273</v>
      </c>
      <c r="M360" s="670">
        <f>'Cél.por tricoma'!BL218</f>
        <v>12</v>
      </c>
      <c r="N360" s="670" t="s">
        <v>204</v>
      </c>
      <c r="O360" s="670"/>
      <c r="P360" s="670" t="s">
        <v>554</v>
      </c>
      <c r="Q360" s="670" t="s">
        <v>273</v>
      </c>
      <c r="R360" s="670">
        <f>'Cél.por tricoma'!BL219</f>
        <v>9</v>
      </c>
      <c r="S360" s="670" t="s">
        <v>262</v>
      </c>
    </row>
    <row r="361" spans="1:19" ht="15.75" customHeight="1">
      <c r="A361" s="670" t="s">
        <v>554</v>
      </c>
      <c r="B361" s="670" t="s">
        <v>273</v>
      </c>
      <c r="C361" s="670">
        <f>'Cél.por tricoma'!BM202</f>
        <v>7</v>
      </c>
      <c r="D361" s="670" t="s">
        <v>550</v>
      </c>
      <c r="E361" s="670"/>
      <c r="F361" s="670" t="s">
        <v>554</v>
      </c>
      <c r="G361" s="670" t="s">
        <v>273</v>
      </c>
      <c r="H361" s="670">
        <f>'Cél.por tricoma'!BM206</f>
        <v>61</v>
      </c>
      <c r="I361" s="670" t="s">
        <v>190</v>
      </c>
      <c r="J361" s="670"/>
      <c r="K361" s="670" t="s">
        <v>554</v>
      </c>
      <c r="L361" s="670" t="s">
        <v>273</v>
      </c>
      <c r="M361" s="670">
        <f>'Cél.por tricoma'!BM218</f>
        <v>47</v>
      </c>
      <c r="N361" s="670" t="s">
        <v>204</v>
      </c>
      <c r="O361" s="670"/>
      <c r="P361" s="670" t="s">
        <v>554</v>
      </c>
      <c r="Q361" s="670" t="s">
        <v>273</v>
      </c>
      <c r="R361" s="670">
        <f>'Cél.por tricoma'!BM219</f>
        <v>5</v>
      </c>
      <c r="S361" s="670" t="s">
        <v>262</v>
      </c>
    </row>
    <row r="362" spans="1:19" ht="15.75" customHeight="1">
      <c r="A362" s="670" t="s">
        <v>554</v>
      </c>
      <c r="B362" s="672" t="s">
        <v>327</v>
      </c>
      <c r="C362" s="670">
        <f>'Cél.por tricoma'!AJ248</f>
        <v>9</v>
      </c>
      <c r="D362" s="670" t="s">
        <v>550</v>
      </c>
      <c r="E362" s="670"/>
      <c r="F362" s="670" t="s">
        <v>554</v>
      </c>
      <c r="G362" s="672" t="s">
        <v>327</v>
      </c>
      <c r="H362" s="670">
        <f>'Cél.por tricoma'!AJ252</f>
        <v>46</v>
      </c>
      <c r="I362" s="670" t="s">
        <v>190</v>
      </c>
      <c r="J362" s="670"/>
      <c r="K362" s="670" t="s">
        <v>554</v>
      </c>
      <c r="L362" s="672" t="s">
        <v>327</v>
      </c>
      <c r="M362" s="670">
        <f>'Cél.por tricoma'!AJ264</f>
        <v>25</v>
      </c>
      <c r="N362" s="670" t="s">
        <v>204</v>
      </c>
      <c r="O362" s="670"/>
      <c r="P362" s="670" t="s">
        <v>554</v>
      </c>
      <c r="Q362" s="672" t="s">
        <v>327</v>
      </c>
      <c r="R362" s="670">
        <f>'Cél.por tricoma'!AJ265</f>
        <v>18</v>
      </c>
      <c r="S362" s="670" t="s">
        <v>262</v>
      </c>
    </row>
    <row r="363" spans="1:19" ht="15.75" customHeight="1">
      <c r="A363" s="670" t="s">
        <v>554</v>
      </c>
      <c r="B363" s="672" t="s">
        <v>327</v>
      </c>
      <c r="C363" s="670">
        <f>'Cél.por tricoma'!AK248</f>
        <v>17</v>
      </c>
      <c r="D363" s="670" t="s">
        <v>550</v>
      </c>
      <c r="E363" s="670"/>
      <c r="F363" s="670" t="s">
        <v>554</v>
      </c>
      <c r="G363" s="672" t="s">
        <v>327</v>
      </c>
      <c r="H363" s="670">
        <f>'Cél.por tricoma'!AK252</f>
        <v>12</v>
      </c>
      <c r="I363" s="670" t="s">
        <v>190</v>
      </c>
      <c r="J363" s="670"/>
      <c r="K363" s="670" t="s">
        <v>554</v>
      </c>
      <c r="L363" s="672" t="s">
        <v>327</v>
      </c>
      <c r="M363" s="670">
        <f>'Cél.por tricoma'!AK264</f>
        <v>74</v>
      </c>
      <c r="N363" s="670" t="s">
        <v>204</v>
      </c>
      <c r="O363" s="670"/>
      <c r="P363" s="670" t="s">
        <v>554</v>
      </c>
      <c r="Q363" s="672" t="s">
        <v>327</v>
      </c>
      <c r="R363" s="670">
        <f>'Cél.por tricoma'!AK265</f>
        <v>9</v>
      </c>
      <c r="S363" s="670" t="s">
        <v>262</v>
      </c>
    </row>
    <row r="364" spans="1:19" ht="15.75" customHeight="1">
      <c r="A364" s="670" t="s">
        <v>554</v>
      </c>
      <c r="B364" s="672" t="s">
        <v>327</v>
      </c>
      <c r="C364" s="670">
        <f>'Cél.por tricoma'!AL248</f>
        <v>16</v>
      </c>
      <c r="D364" s="670" t="s">
        <v>550</v>
      </c>
      <c r="E364" s="670"/>
      <c r="F364" s="670" t="s">
        <v>554</v>
      </c>
      <c r="G364" s="672" t="s">
        <v>327</v>
      </c>
      <c r="H364" s="670">
        <f>'Cél.por tricoma'!AL252</f>
        <v>16</v>
      </c>
      <c r="I364" s="670" t="s">
        <v>190</v>
      </c>
      <c r="J364" s="670"/>
      <c r="K364" s="670" t="s">
        <v>554</v>
      </c>
      <c r="L364" s="672" t="s">
        <v>327</v>
      </c>
      <c r="M364" s="670">
        <f>'Cél.por tricoma'!AL264</f>
        <v>82</v>
      </c>
      <c r="N364" s="670" t="s">
        <v>204</v>
      </c>
      <c r="O364" s="670"/>
      <c r="P364" s="670" t="s">
        <v>554</v>
      </c>
      <c r="Q364" s="672" t="s">
        <v>327</v>
      </c>
      <c r="R364" s="670">
        <f>'Cél.por tricoma'!AL265</f>
        <v>11</v>
      </c>
      <c r="S364" s="670" t="s">
        <v>262</v>
      </c>
    </row>
    <row r="365" spans="1:19" ht="15.75" customHeight="1">
      <c r="A365" s="670" t="s">
        <v>554</v>
      </c>
      <c r="B365" s="672" t="s">
        <v>327</v>
      </c>
      <c r="C365" s="670">
        <f>'Cél.por tricoma'!AM248</f>
        <v>19</v>
      </c>
      <c r="D365" s="670" t="s">
        <v>550</v>
      </c>
      <c r="E365" s="670"/>
      <c r="F365" s="670" t="s">
        <v>554</v>
      </c>
      <c r="G365" s="672" t="s">
        <v>327</v>
      </c>
      <c r="H365" s="670">
        <f>'Cél.por tricoma'!AM252</f>
        <v>11</v>
      </c>
      <c r="I365" s="670" t="s">
        <v>190</v>
      </c>
      <c r="J365" s="670"/>
      <c r="K365" s="670" t="s">
        <v>554</v>
      </c>
      <c r="L365" s="672" t="s">
        <v>327</v>
      </c>
      <c r="M365" s="670">
        <f>'Cél.por tricoma'!AM264</f>
        <v>14</v>
      </c>
      <c r="N365" s="670" t="s">
        <v>204</v>
      </c>
      <c r="O365" s="670"/>
      <c r="P365" s="670" t="s">
        <v>554</v>
      </c>
      <c r="Q365" s="672" t="s">
        <v>327</v>
      </c>
      <c r="R365" s="670">
        <f>'Cél.por tricoma'!AM265</f>
        <v>14</v>
      </c>
      <c r="S365" s="670" t="s">
        <v>262</v>
      </c>
    </row>
    <row r="366" spans="1:19" ht="15.75" customHeight="1">
      <c r="A366" s="670" t="s">
        <v>554</v>
      </c>
      <c r="B366" s="672" t="s">
        <v>327</v>
      </c>
      <c r="C366" s="670">
        <f>'Cél.por tricoma'!AN248</f>
        <v>13</v>
      </c>
      <c r="D366" s="670" t="s">
        <v>550</v>
      </c>
      <c r="E366" s="670"/>
      <c r="F366" s="670" t="s">
        <v>554</v>
      </c>
      <c r="G366" s="672" t="s">
        <v>327</v>
      </c>
      <c r="H366" s="670">
        <f>'Cél.por tricoma'!AN252</f>
        <v>16</v>
      </c>
      <c r="I366" s="670" t="s">
        <v>190</v>
      </c>
      <c r="J366" s="670"/>
      <c r="K366" s="670" t="s">
        <v>554</v>
      </c>
      <c r="L366" s="672" t="s">
        <v>327</v>
      </c>
      <c r="M366" s="670">
        <f>'Cél.por tricoma'!AN264</f>
        <v>22</v>
      </c>
      <c r="N366" s="670" t="s">
        <v>204</v>
      </c>
      <c r="O366" s="670"/>
      <c r="P366" s="670" t="s">
        <v>554</v>
      </c>
      <c r="Q366" s="672" t="s">
        <v>327</v>
      </c>
      <c r="R366" s="670">
        <f>'Cél.por tricoma'!AN265</f>
        <v>7</v>
      </c>
      <c r="S366" s="670" t="s">
        <v>262</v>
      </c>
    </row>
    <row r="367" spans="1:19" ht="15.75" customHeight="1">
      <c r="A367" s="670" t="s">
        <v>554</v>
      </c>
      <c r="B367" s="672" t="s">
        <v>327</v>
      </c>
      <c r="C367" s="670">
        <f>'Cél.por tricoma'!AO248</f>
        <v>8</v>
      </c>
      <c r="D367" s="670" t="s">
        <v>550</v>
      </c>
      <c r="E367" s="670"/>
      <c r="F367" s="670" t="s">
        <v>554</v>
      </c>
      <c r="G367" s="672" t="s">
        <v>327</v>
      </c>
      <c r="H367" s="670">
        <f>'Cél.por tricoma'!AO252</f>
        <v>31</v>
      </c>
      <c r="I367" s="670" t="s">
        <v>190</v>
      </c>
      <c r="J367" s="670"/>
      <c r="K367" s="670" t="s">
        <v>554</v>
      </c>
      <c r="L367" s="672" t="s">
        <v>327</v>
      </c>
      <c r="M367" s="670">
        <f>'Cél.por tricoma'!AO264</f>
        <v>48</v>
      </c>
      <c r="N367" s="670" t="s">
        <v>204</v>
      </c>
      <c r="O367" s="670"/>
      <c r="P367" s="670" t="s">
        <v>554</v>
      </c>
      <c r="Q367" s="672" t="s">
        <v>327</v>
      </c>
      <c r="R367" s="670">
        <f>'Cél.por tricoma'!AO265</f>
        <v>12</v>
      </c>
      <c r="S367" s="670" t="s">
        <v>262</v>
      </c>
    </row>
    <row r="368" spans="1:19" ht="15.75" customHeight="1">
      <c r="A368" s="670" t="s">
        <v>554</v>
      </c>
      <c r="B368" s="672" t="s">
        <v>327</v>
      </c>
      <c r="C368" s="670">
        <f>'Cél.por tricoma'!AP248</f>
        <v>15</v>
      </c>
      <c r="D368" s="670" t="s">
        <v>550</v>
      </c>
      <c r="E368" s="670"/>
      <c r="F368" s="670" t="s">
        <v>554</v>
      </c>
      <c r="G368" s="672" t="s">
        <v>327</v>
      </c>
      <c r="H368" s="670">
        <f>'Cél.por tricoma'!AP252</f>
        <v>18</v>
      </c>
      <c r="I368" s="670" t="s">
        <v>190</v>
      </c>
      <c r="J368" s="670"/>
      <c r="K368" s="670" t="s">
        <v>554</v>
      </c>
      <c r="L368" s="672" t="s">
        <v>327</v>
      </c>
      <c r="M368" s="670">
        <f>'Cél.por tricoma'!AP264</f>
        <v>62</v>
      </c>
      <c r="N368" s="670" t="s">
        <v>204</v>
      </c>
      <c r="O368" s="670"/>
      <c r="P368" s="670" t="s">
        <v>554</v>
      </c>
      <c r="Q368" s="672" t="s">
        <v>327</v>
      </c>
      <c r="R368" s="670">
        <f>'Cél.por tricoma'!AP265</f>
        <v>8</v>
      </c>
      <c r="S368" s="670" t="s">
        <v>262</v>
      </c>
    </row>
    <row r="369" spans="1:19" ht="15.75" customHeight="1">
      <c r="A369" s="670" t="s">
        <v>554</v>
      </c>
      <c r="B369" s="672" t="s">
        <v>327</v>
      </c>
      <c r="C369" s="670">
        <f>'Cél.por tricoma'!AQ248</f>
        <v>12</v>
      </c>
      <c r="D369" s="670" t="s">
        <v>550</v>
      </c>
      <c r="E369" s="670"/>
      <c r="F369" s="670" t="s">
        <v>554</v>
      </c>
      <c r="G369" s="672" t="s">
        <v>327</v>
      </c>
      <c r="H369" s="670">
        <f>'Cél.por tricoma'!AQ252</f>
        <v>31</v>
      </c>
      <c r="I369" s="670" t="s">
        <v>190</v>
      </c>
      <c r="J369" s="670"/>
      <c r="K369" s="670" t="s">
        <v>554</v>
      </c>
      <c r="L369" s="672" t="s">
        <v>327</v>
      </c>
      <c r="M369" s="670">
        <f>'Cél.por tricoma'!AQ264</f>
        <v>95</v>
      </c>
      <c r="N369" s="670" t="s">
        <v>204</v>
      </c>
      <c r="O369" s="670"/>
      <c r="P369" s="670" t="s">
        <v>554</v>
      </c>
      <c r="Q369" s="672" t="s">
        <v>327</v>
      </c>
      <c r="R369" s="670">
        <f>'Cél.por tricoma'!AQ265</f>
        <v>8</v>
      </c>
      <c r="S369" s="670" t="s">
        <v>262</v>
      </c>
    </row>
    <row r="370" spans="1:19" ht="15.75" customHeight="1">
      <c r="A370" s="670" t="s">
        <v>554</v>
      </c>
      <c r="B370" s="672" t="s">
        <v>327</v>
      </c>
      <c r="C370" s="670">
        <f>'Cél.por tricoma'!AR248</f>
        <v>10</v>
      </c>
      <c r="D370" s="670" t="s">
        <v>550</v>
      </c>
      <c r="E370" s="670"/>
      <c r="F370" s="670" t="s">
        <v>554</v>
      </c>
      <c r="G370" s="672" t="s">
        <v>327</v>
      </c>
      <c r="H370" s="670">
        <f>'Cél.por tricoma'!AR252</f>
        <v>21</v>
      </c>
      <c r="I370" s="670" t="s">
        <v>190</v>
      </c>
      <c r="J370" s="670"/>
      <c r="K370" s="670" t="s">
        <v>554</v>
      </c>
      <c r="L370" s="672" t="s">
        <v>327</v>
      </c>
      <c r="M370" s="670">
        <f>'Cél.por tricoma'!AR264</f>
        <v>38</v>
      </c>
      <c r="N370" s="670" t="s">
        <v>204</v>
      </c>
      <c r="O370" s="670"/>
      <c r="P370" s="670" t="s">
        <v>554</v>
      </c>
      <c r="Q370" s="672" t="s">
        <v>327</v>
      </c>
      <c r="R370" s="670">
        <f>'Cél.por tricoma'!AR265</f>
        <v>10</v>
      </c>
      <c r="S370" s="670" t="s">
        <v>262</v>
      </c>
    </row>
    <row r="371" spans="1:19" ht="15.75" customHeight="1">
      <c r="A371" s="670" t="s">
        <v>554</v>
      </c>
      <c r="B371" s="672" t="s">
        <v>327</v>
      </c>
      <c r="C371" s="670">
        <f>'Cél.por tricoma'!AS248</f>
        <v>18</v>
      </c>
      <c r="D371" s="670" t="s">
        <v>550</v>
      </c>
      <c r="E371" s="670"/>
      <c r="F371" s="670" t="s">
        <v>554</v>
      </c>
      <c r="G371" s="672" t="s">
        <v>327</v>
      </c>
      <c r="H371" s="670">
        <f>'Cél.por tricoma'!AS252</f>
        <v>32</v>
      </c>
      <c r="I371" s="670" t="s">
        <v>190</v>
      </c>
      <c r="J371" s="670"/>
      <c r="K371" s="670" t="s">
        <v>554</v>
      </c>
      <c r="L371" s="672" t="s">
        <v>327</v>
      </c>
      <c r="M371" s="670">
        <f>'Cél.por tricoma'!AS264</f>
        <v>73</v>
      </c>
      <c r="N371" s="670" t="s">
        <v>204</v>
      </c>
      <c r="O371" s="670"/>
      <c r="P371" s="670" t="s">
        <v>554</v>
      </c>
      <c r="Q371" s="672" t="s">
        <v>327</v>
      </c>
      <c r="R371" s="670">
        <f>'Cél.por tricoma'!AS265</f>
        <v>6</v>
      </c>
      <c r="S371" s="670" t="s">
        <v>262</v>
      </c>
    </row>
    <row r="372" spans="1:19" ht="15.75" customHeight="1">
      <c r="A372" s="670" t="s">
        <v>554</v>
      </c>
      <c r="B372" s="672" t="s">
        <v>327</v>
      </c>
      <c r="C372" s="670">
        <f>'Cél.por tricoma'!AT248</f>
        <v>15</v>
      </c>
      <c r="D372" s="670" t="s">
        <v>550</v>
      </c>
      <c r="E372" s="670"/>
      <c r="F372" s="670" t="s">
        <v>554</v>
      </c>
      <c r="G372" s="672" t="s">
        <v>327</v>
      </c>
      <c r="H372" s="670">
        <f>'Cél.por tricoma'!AT252</f>
        <v>40</v>
      </c>
      <c r="I372" s="670" t="s">
        <v>190</v>
      </c>
      <c r="J372" s="666"/>
      <c r="K372" s="670" t="s">
        <v>554</v>
      </c>
      <c r="L372" s="672" t="s">
        <v>327</v>
      </c>
      <c r="M372" s="670">
        <f>'Cél.por tricoma'!AT264</f>
        <v>25</v>
      </c>
      <c r="N372" s="670" t="s">
        <v>204</v>
      </c>
      <c r="O372" s="670"/>
      <c r="P372" s="670" t="s">
        <v>554</v>
      </c>
      <c r="Q372" s="672" t="s">
        <v>327</v>
      </c>
      <c r="R372" s="670">
        <f>'Cél.por tricoma'!AT265</f>
        <v>15</v>
      </c>
      <c r="S372" s="670" t="s">
        <v>262</v>
      </c>
    </row>
    <row r="373" spans="1:19" ht="15.75" customHeight="1">
      <c r="A373" s="670" t="s">
        <v>554</v>
      </c>
      <c r="B373" s="672" t="s">
        <v>327</v>
      </c>
      <c r="C373" s="670">
        <f>'Cél.por tricoma'!AU248</f>
        <v>11</v>
      </c>
      <c r="D373" s="670" t="s">
        <v>550</v>
      </c>
      <c r="E373" s="670"/>
      <c r="F373" s="670" t="s">
        <v>554</v>
      </c>
      <c r="G373" s="672" t="s">
        <v>327</v>
      </c>
      <c r="H373" s="670">
        <f>'Cél.por tricoma'!AU252</f>
        <v>22</v>
      </c>
      <c r="I373" s="670" t="s">
        <v>190</v>
      </c>
      <c r="J373" s="670"/>
      <c r="K373" s="670" t="s">
        <v>554</v>
      </c>
      <c r="L373" s="672" t="s">
        <v>327</v>
      </c>
      <c r="M373" s="670">
        <f>'Cél.por tricoma'!AU264</f>
        <v>43</v>
      </c>
      <c r="N373" s="670" t="s">
        <v>204</v>
      </c>
      <c r="O373" s="670"/>
      <c r="P373" s="670" t="s">
        <v>554</v>
      </c>
      <c r="Q373" s="672" t="s">
        <v>327</v>
      </c>
      <c r="R373" s="670">
        <f>'Cél.por tricoma'!AU265</f>
        <v>14</v>
      </c>
      <c r="S373" s="670" t="s">
        <v>262</v>
      </c>
    </row>
    <row r="374" spans="1:19" ht="15.75" customHeight="1">
      <c r="A374" s="670" t="s">
        <v>554</v>
      </c>
      <c r="B374" s="672" t="s">
        <v>327</v>
      </c>
      <c r="C374" s="670">
        <f>'Cél.por tricoma'!AV248</f>
        <v>9</v>
      </c>
      <c r="D374" s="670" t="s">
        <v>550</v>
      </c>
      <c r="E374" s="670"/>
      <c r="F374" s="670" t="s">
        <v>554</v>
      </c>
      <c r="G374" s="672" t="s">
        <v>327</v>
      </c>
      <c r="H374" s="670">
        <f>'Cél.por tricoma'!AV252</f>
        <v>21</v>
      </c>
      <c r="I374" s="670" t="s">
        <v>190</v>
      </c>
      <c r="J374" s="670"/>
      <c r="K374" s="670" t="s">
        <v>554</v>
      </c>
      <c r="L374" s="672" t="s">
        <v>327</v>
      </c>
      <c r="M374" s="670">
        <f>'Cél.por tricoma'!AV264</f>
        <v>130</v>
      </c>
      <c r="N374" s="670" t="s">
        <v>204</v>
      </c>
      <c r="O374" s="670"/>
      <c r="P374" s="670" t="s">
        <v>554</v>
      </c>
      <c r="Q374" s="672" t="s">
        <v>327</v>
      </c>
      <c r="R374" s="670">
        <f>'Cél.por tricoma'!AV265</f>
        <v>12</v>
      </c>
      <c r="S374" s="670" t="s">
        <v>262</v>
      </c>
    </row>
    <row r="375" spans="1:19" ht="15.75" customHeight="1">
      <c r="A375" s="670" t="s">
        <v>554</v>
      </c>
      <c r="B375" s="672" t="s">
        <v>327</v>
      </c>
      <c r="C375" s="670">
        <f>'Cél.por tricoma'!AW248</f>
        <v>14</v>
      </c>
      <c r="D375" s="670" t="s">
        <v>550</v>
      </c>
      <c r="E375" s="670"/>
      <c r="F375" s="670" t="s">
        <v>554</v>
      </c>
      <c r="G375" s="672" t="s">
        <v>327</v>
      </c>
      <c r="H375" s="670">
        <f>'Cél.por tricoma'!AW252</f>
        <v>16</v>
      </c>
      <c r="I375" s="670" t="s">
        <v>190</v>
      </c>
      <c r="J375" s="670"/>
      <c r="K375" s="670" t="s">
        <v>554</v>
      </c>
      <c r="L375" s="672" t="s">
        <v>327</v>
      </c>
      <c r="M375" s="670">
        <f>'Cél.por tricoma'!AW264</f>
        <v>26</v>
      </c>
      <c r="N375" s="670" t="s">
        <v>204</v>
      </c>
      <c r="O375" s="670"/>
      <c r="P375" s="670" t="s">
        <v>554</v>
      </c>
      <c r="Q375" s="672" t="s">
        <v>327</v>
      </c>
      <c r="R375" s="670">
        <f>'Cél.por tricoma'!AW265</f>
        <v>10</v>
      </c>
      <c r="S375" s="670" t="s">
        <v>262</v>
      </c>
    </row>
    <row r="376" spans="1:19" ht="15.75" customHeight="1">
      <c r="A376" s="670" t="s">
        <v>554</v>
      </c>
      <c r="B376" s="672" t="s">
        <v>327</v>
      </c>
      <c r="C376" s="670">
        <f>'Cél.por tricoma'!AX248</f>
        <v>10</v>
      </c>
      <c r="D376" s="670" t="s">
        <v>550</v>
      </c>
      <c r="E376" s="670"/>
      <c r="F376" s="670" t="s">
        <v>554</v>
      </c>
      <c r="G376" s="672" t="s">
        <v>327</v>
      </c>
      <c r="H376" s="670">
        <f>'Cél.por tricoma'!AX252</f>
        <v>35</v>
      </c>
      <c r="I376" s="670" t="s">
        <v>190</v>
      </c>
      <c r="J376" s="670"/>
      <c r="K376" s="670" t="s">
        <v>554</v>
      </c>
      <c r="L376" s="672" t="s">
        <v>327</v>
      </c>
      <c r="M376" s="670">
        <f>'Cél.por tricoma'!AX264</f>
        <v>10</v>
      </c>
      <c r="N376" s="670" t="s">
        <v>204</v>
      </c>
      <c r="O376" s="670"/>
      <c r="P376" s="670" t="s">
        <v>554</v>
      </c>
      <c r="Q376" s="672" t="s">
        <v>327</v>
      </c>
      <c r="R376" s="670">
        <f>'Cél.por tricoma'!AX265</f>
        <v>21</v>
      </c>
      <c r="S376" s="670" t="s">
        <v>262</v>
      </c>
    </row>
    <row r="377" spans="1:19" ht="15.75" customHeight="1">
      <c r="A377" s="670" t="s">
        <v>554</v>
      </c>
      <c r="B377" s="672" t="s">
        <v>327</v>
      </c>
      <c r="C377" s="670">
        <f>'Cél.por tricoma'!AY248</f>
        <v>12</v>
      </c>
      <c r="D377" s="670" t="s">
        <v>550</v>
      </c>
      <c r="E377" s="670"/>
      <c r="F377" s="670" t="s">
        <v>554</v>
      </c>
      <c r="G377" s="672" t="s">
        <v>327</v>
      </c>
      <c r="H377" s="670">
        <f>'Cél.por tricoma'!AY252</f>
        <v>19</v>
      </c>
      <c r="I377" s="670" t="s">
        <v>190</v>
      </c>
      <c r="J377" s="670"/>
      <c r="K377" s="670" t="s">
        <v>554</v>
      </c>
      <c r="L377" s="672" t="s">
        <v>327</v>
      </c>
      <c r="M377" s="670">
        <f>'Cél.por tricoma'!AY264</f>
        <v>27</v>
      </c>
      <c r="N377" s="670" t="s">
        <v>204</v>
      </c>
      <c r="O377" s="670"/>
      <c r="P377" s="670" t="s">
        <v>554</v>
      </c>
      <c r="Q377" s="672" t="s">
        <v>327</v>
      </c>
      <c r="R377" s="670">
        <f>'Cél.por tricoma'!AY265</f>
        <v>8</v>
      </c>
      <c r="S377" s="670" t="s">
        <v>262</v>
      </c>
    </row>
    <row r="378" spans="1:19" ht="15.75" customHeight="1">
      <c r="A378" s="670" t="s">
        <v>554</v>
      </c>
      <c r="B378" s="672" t="s">
        <v>327</v>
      </c>
      <c r="C378" s="670">
        <f>'Cél.por tricoma'!AZ248</f>
        <v>12</v>
      </c>
      <c r="D378" s="670" t="s">
        <v>550</v>
      </c>
      <c r="E378" s="670"/>
      <c r="F378" s="670" t="s">
        <v>554</v>
      </c>
      <c r="G378" s="672" t="s">
        <v>327</v>
      </c>
      <c r="H378" s="670">
        <f>'Cél.por tricoma'!AZ252</f>
        <v>23</v>
      </c>
      <c r="I378" s="670" t="s">
        <v>190</v>
      </c>
      <c r="J378" s="670"/>
      <c r="K378" s="670" t="s">
        <v>554</v>
      </c>
      <c r="L378" s="672" t="s">
        <v>327</v>
      </c>
      <c r="M378" s="670">
        <f>'Cél.por tricoma'!AZ264</f>
        <v>97</v>
      </c>
      <c r="N378" s="670" t="s">
        <v>204</v>
      </c>
      <c r="O378" s="670"/>
      <c r="P378" s="670" t="s">
        <v>554</v>
      </c>
      <c r="Q378" s="672" t="s">
        <v>327</v>
      </c>
      <c r="R378" s="670">
        <f>'Cél.por tricoma'!AZ265</f>
        <v>5</v>
      </c>
      <c r="S378" s="670" t="s">
        <v>262</v>
      </c>
    </row>
    <row r="379" spans="1:19" ht="15.75" customHeight="1">
      <c r="A379" s="670" t="s">
        <v>554</v>
      </c>
      <c r="B379" s="672" t="s">
        <v>327</v>
      </c>
      <c r="C379" s="670">
        <f>'Cél.por tricoma'!BA248</f>
        <v>19</v>
      </c>
      <c r="D379" s="670" t="s">
        <v>550</v>
      </c>
      <c r="E379" s="670"/>
      <c r="F379" s="670" t="s">
        <v>554</v>
      </c>
      <c r="G379" s="672" t="s">
        <v>327</v>
      </c>
      <c r="H379" s="670">
        <f>'Cél.por tricoma'!BA252</f>
        <v>18</v>
      </c>
      <c r="I379" s="670" t="s">
        <v>190</v>
      </c>
      <c r="J379" s="670"/>
      <c r="K379" s="670" t="s">
        <v>554</v>
      </c>
      <c r="L379" s="672" t="s">
        <v>327</v>
      </c>
      <c r="M379" s="670">
        <f>'Cél.por tricoma'!BA264</f>
        <v>29</v>
      </c>
      <c r="N379" s="670" t="s">
        <v>204</v>
      </c>
      <c r="O379" s="670"/>
      <c r="P379" s="670" t="s">
        <v>554</v>
      </c>
      <c r="Q379" s="672" t="s">
        <v>327</v>
      </c>
      <c r="R379" s="670">
        <f>'Cél.por tricoma'!BA265</f>
        <v>6</v>
      </c>
      <c r="S379" s="670" t="s">
        <v>262</v>
      </c>
    </row>
    <row r="380" spans="1:19" ht="15.75" customHeight="1">
      <c r="A380" s="670" t="s">
        <v>554</v>
      </c>
      <c r="B380" s="672" t="s">
        <v>327</v>
      </c>
      <c r="C380" s="670">
        <f>'Cél.por tricoma'!BB248</f>
        <v>15</v>
      </c>
      <c r="D380" s="670" t="s">
        <v>550</v>
      </c>
      <c r="E380" s="670"/>
      <c r="F380" s="670" t="s">
        <v>554</v>
      </c>
      <c r="G380" s="672" t="s">
        <v>327</v>
      </c>
      <c r="H380" s="670">
        <f>'Cél.por tricoma'!BB252</f>
        <v>15</v>
      </c>
      <c r="I380" s="670" t="s">
        <v>190</v>
      </c>
      <c r="J380" s="670"/>
      <c r="K380" s="670" t="s">
        <v>554</v>
      </c>
      <c r="L380" s="672" t="s">
        <v>327</v>
      </c>
      <c r="M380" s="670">
        <f>'Cél.por tricoma'!BB264</f>
        <v>11</v>
      </c>
      <c r="N380" s="670" t="s">
        <v>204</v>
      </c>
      <c r="O380" s="670"/>
      <c r="P380" s="670" t="s">
        <v>554</v>
      </c>
      <c r="Q380" s="672" t="s">
        <v>327</v>
      </c>
      <c r="R380" s="670">
        <f>'Cél.por tricoma'!BB265</f>
        <v>6</v>
      </c>
      <c r="S380" s="670" t="s">
        <v>262</v>
      </c>
    </row>
    <row r="381" spans="1:19" ht="15.75" customHeight="1">
      <c r="A381" s="670" t="s">
        <v>554</v>
      </c>
      <c r="B381" s="672" t="s">
        <v>327</v>
      </c>
      <c r="C381" s="670">
        <f>'Cél.por tricoma'!BC248</f>
        <v>14</v>
      </c>
      <c r="D381" s="670" t="s">
        <v>550</v>
      </c>
      <c r="E381" s="670"/>
      <c r="F381" s="670" t="s">
        <v>554</v>
      </c>
      <c r="G381" s="672" t="s">
        <v>327</v>
      </c>
      <c r="H381" s="670">
        <f>'Cél.por tricoma'!BC252</f>
        <v>27</v>
      </c>
      <c r="I381" s="670" t="s">
        <v>190</v>
      </c>
      <c r="J381" s="670"/>
      <c r="K381" s="670" t="s">
        <v>554</v>
      </c>
      <c r="L381" s="672" t="s">
        <v>327</v>
      </c>
      <c r="M381" s="670">
        <f>'Cél.por tricoma'!BC264</f>
        <v>42</v>
      </c>
      <c r="N381" s="670" t="s">
        <v>204</v>
      </c>
      <c r="O381" s="670"/>
      <c r="P381" s="670" t="s">
        <v>554</v>
      </c>
      <c r="Q381" s="672" t="s">
        <v>327</v>
      </c>
      <c r="R381" s="670">
        <f>'Cél.por tricoma'!BC265</f>
        <v>20</v>
      </c>
      <c r="S381" s="670" t="s">
        <v>262</v>
      </c>
    </row>
    <row r="382" spans="1:19" ht="15.75" customHeight="1">
      <c r="A382" s="670" t="s">
        <v>554</v>
      </c>
      <c r="B382" s="672" t="s">
        <v>327</v>
      </c>
      <c r="C382" s="670">
        <f>'Cél.por tricoma'!BD248</f>
        <v>12</v>
      </c>
      <c r="D382" s="670" t="s">
        <v>550</v>
      </c>
      <c r="E382" s="670"/>
      <c r="F382" s="670" t="s">
        <v>554</v>
      </c>
      <c r="G382" s="672" t="s">
        <v>327</v>
      </c>
      <c r="H382" s="670">
        <f>'Cél.por tricoma'!BD252</f>
        <v>75</v>
      </c>
      <c r="I382" s="670" t="s">
        <v>190</v>
      </c>
      <c r="J382" s="670"/>
      <c r="K382" s="670" t="s">
        <v>554</v>
      </c>
      <c r="L382" s="672" t="s">
        <v>327</v>
      </c>
      <c r="M382" s="670">
        <f>'Cél.por tricoma'!BD264</f>
        <v>66</v>
      </c>
      <c r="N382" s="670" t="s">
        <v>204</v>
      </c>
      <c r="O382" s="670"/>
      <c r="P382" s="670" t="s">
        <v>554</v>
      </c>
      <c r="Q382" s="672" t="s">
        <v>327</v>
      </c>
      <c r="R382" s="670">
        <f>'Cél.por tricoma'!BD265</f>
        <v>12</v>
      </c>
      <c r="S382" s="670" t="s">
        <v>262</v>
      </c>
    </row>
    <row r="383" spans="1:19" ht="15.75" customHeight="1">
      <c r="A383" s="670" t="s">
        <v>554</v>
      </c>
      <c r="B383" s="672" t="s">
        <v>327</v>
      </c>
      <c r="C383" s="670">
        <f>'Cél.por tricoma'!BE248</f>
        <v>10</v>
      </c>
      <c r="D383" s="670" t="s">
        <v>550</v>
      </c>
      <c r="E383" s="670"/>
      <c r="F383" s="670" t="s">
        <v>554</v>
      </c>
      <c r="G383" s="672" t="s">
        <v>327</v>
      </c>
      <c r="H383" s="670">
        <f>'Cél.por tricoma'!BE252</f>
        <v>21</v>
      </c>
      <c r="I383" s="670" t="s">
        <v>190</v>
      </c>
      <c r="J383" s="670"/>
      <c r="K383" s="670" t="s">
        <v>554</v>
      </c>
      <c r="L383" s="672" t="s">
        <v>327</v>
      </c>
      <c r="M383" s="670">
        <f>'Cél.por tricoma'!BE264</f>
        <v>103</v>
      </c>
      <c r="N383" s="670" t="s">
        <v>204</v>
      </c>
      <c r="O383" s="670"/>
      <c r="P383" s="670" t="s">
        <v>554</v>
      </c>
      <c r="Q383" s="672" t="s">
        <v>327</v>
      </c>
      <c r="R383" s="670">
        <f>'Cél.por tricoma'!BE265</f>
        <v>9</v>
      </c>
      <c r="S383" s="670" t="s">
        <v>262</v>
      </c>
    </row>
    <row r="384" spans="1:19" ht="15.75" customHeight="1">
      <c r="A384" s="670" t="s">
        <v>554</v>
      </c>
      <c r="B384" s="672" t="s">
        <v>327</v>
      </c>
      <c r="C384" s="670">
        <f>'Cél.por tricoma'!BF248</f>
        <v>20</v>
      </c>
      <c r="D384" s="670" t="s">
        <v>550</v>
      </c>
      <c r="E384" s="670"/>
      <c r="F384" s="670" t="s">
        <v>554</v>
      </c>
      <c r="G384" s="672" t="s">
        <v>327</v>
      </c>
      <c r="H384" s="670">
        <f>'Cél.por tricoma'!BF252</f>
        <v>31</v>
      </c>
      <c r="I384" s="670" t="s">
        <v>190</v>
      </c>
      <c r="J384" s="670"/>
      <c r="K384" s="670" t="s">
        <v>554</v>
      </c>
      <c r="L384" s="672" t="s">
        <v>327</v>
      </c>
      <c r="M384" s="670">
        <f>'Cél.por tricoma'!BF264</f>
        <v>30</v>
      </c>
      <c r="N384" s="670" t="s">
        <v>204</v>
      </c>
      <c r="O384" s="670"/>
      <c r="P384" s="670" t="s">
        <v>554</v>
      </c>
      <c r="Q384" s="672" t="s">
        <v>327</v>
      </c>
      <c r="R384" s="670">
        <f>'Cél.por tricoma'!BF265</f>
        <v>9</v>
      </c>
      <c r="S384" s="670" t="s">
        <v>262</v>
      </c>
    </row>
    <row r="385" spans="1:19" ht="15.75" customHeight="1">
      <c r="A385" s="670" t="s">
        <v>554</v>
      </c>
      <c r="B385" s="672" t="s">
        <v>327</v>
      </c>
      <c r="C385" s="670">
        <f>'Cél.por tricoma'!BG248</f>
        <v>14</v>
      </c>
      <c r="D385" s="670" t="s">
        <v>550</v>
      </c>
      <c r="E385" s="670"/>
      <c r="F385" s="670" t="s">
        <v>554</v>
      </c>
      <c r="G385" s="672" t="s">
        <v>327</v>
      </c>
      <c r="H385" s="670">
        <f>'Cél.por tricoma'!BG252</f>
        <v>32</v>
      </c>
      <c r="I385" s="670" t="s">
        <v>190</v>
      </c>
      <c r="J385" s="670"/>
      <c r="K385" s="670" t="s">
        <v>554</v>
      </c>
      <c r="L385" s="672" t="s">
        <v>327</v>
      </c>
      <c r="M385" s="670">
        <f>'Cél.por tricoma'!BG264</f>
        <v>43</v>
      </c>
      <c r="N385" s="670" t="s">
        <v>204</v>
      </c>
      <c r="O385" s="670"/>
      <c r="P385" s="670" t="s">
        <v>554</v>
      </c>
      <c r="Q385" s="672" t="s">
        <v>327</v>
      </c>
      <c r="R385" s="670">
        <f>'Cél.por tricoma'!BG265</f>
        <v>8</v>
      </c>
      <c r="S385" s="670" t="s">
        <v>262</v>
      </c>
    </row>
    <row r="386" spans="1:19" ht="15.75" customHeight="1">
      <c r="A386" s="670" t="s">
        <v>554</v>
      </c>
      <c r="B386" s="672" t="s">
        <v>327</v>
      </c>
      <c r="C386" s="670">
        <f>'Cél.por tricoma'!BH248</f>
        <v>14</v>
      </c>
      <c r="D386" s="670" t="s">
        <v>550</v>
      </c>
      <c r="E386" s="670"/>
      <c r="F386" s="670" t="s">
        <v>554</v>
      </c>
      <c r="G386" s="672" t="s">
        <v>327</v>
      </c>
      <c r="H386" s="670">
        <f>'Cél.por tricoma'!BH252</f>
        <v>52</v>
      </c>
      <c r="I386" s="670" t="s">
        <v>190</v>
      </c>
      <c r="J386" s="670"/>
      <c r="K386" s="670" t="s">
        <v>554</v>
      </c>
      <c r="L386" s="672" t="s">
        <v>327</v>
      </c>
      <c r="M386" s="670">
        <f>'Cél.por tricoma'!BH264</f>
        <v>8</v>
      </c>
      <c r="N386" s="670" t="s">
        <v>204</v>
      </c>
      <c r="O386" s="670"/>
      <c r="P386" s="670" t="s">
        <v>554</v>
      </c>
      <c r="Q386" s="672" t="s">
        <v>327</v>
      </c>
      <c r="R386" s="670">
        <f>'Cél.por tricoma'!BH265</f>
        <v>19</v>
      </c>
      <c r="S386" s="670" t="s">
        <v>262</v>
      </c>
    </row>
    <row r="387" spans="1:19" ht="15.75" customHeight="1">
      <c r="A387" s="670" t="s">
        <v>554</v>
      </c>
      <c r="B387" s="672" t="s">
        <v>327</v>
      </c>
      <c r="C387" s="670">
        <f>'Cél.por tricoma'!BI248</f>
        <v>15</v>
      </c>
      <c r="D387" s="670" t="s">
        <v>550</v>
      </c>
      <c r="E387" s="670"/>
      <c r="F387" s="670" t="s">
        <v>554</v>
      </c>
      <c r="G387" s="672" t="s">
        <v>327</v>
      </c>
      <c r="H387" s="670">
        <f>'Cél.por tricoma'!BI252</f>
        <v>36</v>
      </c>
      <c r="I387" s="670" t="s">
        <v>190</v>
      </c>
      <c r="J387" s="670"/>
      <c r="K387" s="670" t="s">
        <v>554</v>
      </c>
      <c r="L387" s="672" t="s">
        <v>327</v>
      </c>
      <c r="M387" s="670">
        <f>'Cél.por tricoma'!BI264</f>
        <v>5</v>
      </c>
      <c r="N387" s="670" t="s">
        <v>204</v>
      </c>
      <c r="O387" s="670"/>
      <c r="P387" s="670" t="s">
        <v>554</v>
      </c>
      <c r="Q387" s="672" t="s">
        <v>327</v>
      </c>
      <c r="R387" s="670">
        <f>'Cél.por tricoma'!BI265</f>
        <v>11</v>
      </c>
      <c r="S387" s="670" t="s">
        <v>262</v>
      </c>
    </row>
    <row r="388" spans="1:19" ht="15.75" customHeight="1">
      <c r="A388" s="670" t="s">
        <v>554</v>
      </c>
      <c r="B388" s="672" t="s">
        <v>327</v>
      </c>
      <c r="C388" s="670">
        <f>'Cél.por tricoma'!BJ248</f>
        <v>12</v>
      </c>
      <c r="D388" s="670" t="s">
        <v>550</v>
      </c>
      <c r="E388" s="670"/>
      <c r="F388" s="670" t="s">
        <v>554</v>
      </c>
      <c r="G388" s="672" t="s">
        <v>327</v>
      </c>
      <c r="H388" s="670">
        <f>'Cél.por tricoma'!BJ252</f>
        <v>22</v>
      </c>
      <c r="I388" s="670" t="s">
        <v>190</v>
      </c>
      <c r="J388" s="670"/>
      <c r="K388" s="670" t="s">
        <v>554</v>
      </c>
      <c r="L388" s="672" t="s">
        <v>327</v>
      </c>
      <c r="M388" s="670">
        <f>'Cél.por tricoma'!BJ264</f>
        <v>34</v>
      </c>
      <c r="N388" s="670" t="s">
        <v>204</v>
      </c>
      <c r="O388" s="670"/>
      <c r="P388" s="670" t="s">
        <v>554</v>
      </c>
      <c r="Q388" s="672" t="s">
        <v>327</v>
      </c>
      <c r="R388" s="670">
        <f>'Cél.por tricoma'!BJ265</f>
        <v>14</v>
      </c>
      <c r="S388" s="670" t="s">
        <v>262</v>
      </c>
    </row>
    <row r="389" spans="1:19" ht="15.75" customHeight="1">
      <c r="A389" s="670" t="s">
        <v>554</v>
      </c>
      <c r="B389" s="672" t="s">
        <v>327</v>
      </c>
      <c r="C389" s="670">
        <f>'Cél.por tricoma'!BK248</f>
        <v>11</v>
      </c>
      <c r="D389" s="670" t="s">
        <v>550</v>
      </c>
      <c r="E389" s="670"/>
      <c r="F389" s="670" t="s">
        <v>554</v>
      </c>
      <c r="G389" s="672" t="s">
        <v>327</v>
      </c>
      <c r="H389" s="670">
        <f>'Cél.por tricoma'!BK252</f>
        <v>50</v>
      </c>
      <c r="I389" s="670" t="s">
        <v>190</v>
      </c>
      <c r="J389" s="670"/>
      <c r="K389" s="670" t="s">
        <v>554</v>
      </c>
      <c r="L389" s="672" t="s">
        <v>327</v>
      </c>
      <c r="M389" s="670">
        <f>'Cél.por tricoma'!BK264</f>
        <v>71</v>
      </c>
      <c r="N389" s="670" t="s">
        <v>204</v>
      </c>
      <c r="O389" s="670"/>
      <c r="P389" s="670" t="s">
        <v>554</v>
      </c>
      <c r="Q389" s="672" t="s">
        <v>327</v>
      </c>
      <c r="R389" s="670">
        <f>'Cél.por tricoma'!BK265</f>
        <v>12</v>
      </c>
      <c r="S389" s="670" t="s">
        <v>262</v>
      </c>
    </row>
    <row r="390" spans="1:19" ht="15.75" customHeight="1">
      <c r="A390" s="670" t="s">
        <v>554</v>
      </c>
      <c r="B390" s="672" t="s">
        <v>327</v>
      </c>
      <c r="C390" s="670">
        <f>'Cél.por tricoma'!BL248</f>
        <v>15</v>
      </c>
      <c r="D390" s="670" t="s">
        <v>550</v>
      </c>
      <c r="E390" s="670"/>
      <c r="F390" s="670" t="s">
        <v>554</v>
      </c>
      <c r="G390" s="672" t="s">
        <v>327</v>
      </c>
      <c r="H390" s="670">
        <f>'Cél.por tricoma'!BL252</f>
        <v>25</v>
      </c>
      <c r="I390" s="670" t="s">
        <v>190</v>
      </c>
      <c r="J390" s="670"/>
      <c r="K390" s="670" t="s">
        <v>554</v>
      </c>
      <c r="L390" s="672" t="s">
        <v>327</v>
      </c>
      <c r="M390" s="670">
        <f>'Cél.por tricoma'!BL264</f>
        <v>44</v>
      </c>
      <c r="N390" s="670" t="s">
        <v>204</v>
      </c>
      <c r="O390" s="670"/>
      <c r="P390" s="670" t="s">
        <v>554</v>
      </c>
      <c r="Q390" s="672" t="s">
        <v>327</v>
      </c>
      <c r="R390" s="670">
        <f>'Cél.por tricoma'!BL265</f>
        <v>18</v>
      </c>
      <c r="S390" s="670" t="s">
        <v>262</v>
      </c>
    </row>
    <row r="391" spans="1:19" ht="15.75" customHeight="1">
      <c r="A391" s="670" t="s">
        <v>554</v>
      </c>
      <c r="B391" s="672" t="s">
        <v>327</v>
      </c>
      <c r="C391" s="670">
        <f>'Cél.por tricoma'!BM248</f>
        <v>17</v>
      </c>
      <c r="D391" s="670" t="s">
        <v>550</v>
      </c>
      <c r="E391" s="670"/>
      <c r="F391" s="670" t="s">
        <v>554</v>
      </c>
      <c r="G391" s="672" t="s">
        <v>327</v>
      </c>
      <c r="H391" s="670">
        <f>'Cél.por tricoma'!BM252</f>
        <v>14</v>
      </c>
      <c r="I391" s="670" t="s">
        <v>190</v>
      </c>
      <c r="J391" s="670"/>
      <c r="K391" s="670" t="s">
        <v>554</v>
      </c>
      <c r="L391" s="672" t="s">
        <v>327</v>
      </c>
      <c r="M391" s="670">
        <f>'Cél.por tricoma'!BM264</f>
        <v>45</v>
      </c>
      <c r="N391" s="670" t="s">
        <v>204</v>
      </c>
      <c r="O391" s="670"/>
      <c r="P391" s="670" t="s">
        <v>554</v>
      </c>
      <c r="Q391" s="672" t="s">
        <v>327</v>
      </c>
      <c r="R391" s="670">
        <f>'Cél.por tricoma'!BM265</f>
        <v>16</v>
      </c>
      <c r="S391" s="670" t="s">
        <v>262</v>
      </c>
    </row>
    <row r="392" spans="1:19" ht="15.75" customHeight="1">
      <c r="A392" s="670" t="s">
        <v>554</v>
      </c>
      <c r="B392" s="672" t="s">
        <v>553</v>
      </c>
      <c r="C392" s="670">
        <f>'Cél.por tricoma'!AJ294</f>
        <v>18</v>
      </c>
      <c r="D392" s="670" t="s">
        <v>550</v>
      </c>
      <c r="E392" s="670"/>
      <c r="F392" s="670" t="s">
        <v>554</v>
      </c>
      <c r="G392" s="672" t="s">
        <v>553</v>
      </c>
      <c r="H392" s="670">
        <f>'Cél.por tricoma'!AJ298</f>
        <v>33</v>
      </c>
      <c r="I392" s="670" t="s">
        <v>190</v>
      </c>
      <c r="J392" s="667"/>
      <c r="K392" s="670" t="s">
        <v>554</v>
      </c>
      <c r="L392" s="672" t="s">
        <v>553</v>
      </c>
      <c r="M392" s="670">
        <f>'Cél.por tricoma'!AJ310</f>
        <v>109</v>
      </c>
      <c r="N392" s="670" t="s">
        <v>204</v>
      </c>
      <c r="O392" s="670"/>
      <c r="P392" s="670" t="s">
        <v>554</v>
      </c>
      <c r="Q392" s="672" t="s">
        <v>553</v>
      </c>
      <c r="R392" s="670">
        <f>'Cél.por tricoma'!AJ311</f>
        <v>12</v>
      </c>
      <c r="S392" s="670" t="s">
        <v>262</v>
      </c>
    </row>
    <row r="393" spans="1:19" ht="15.75" customHeight="1">
      <c r="A393" s="670" t="s">
        <v>554</v>
      </c>
      <c r="B393" s="672" t="s">
        <v>553</v>
      </c>
      <c r="C393" s="670">
        <f>'Cél.por tricoma'!AK294</f>
        <v>14</v>
      </c>
      <c r="D393" s="670" t="s">
        <v>550</v>
      </c>
      <c r="E393" s="670"/>
      <c r="F393" s="670" t="s">
        <v>554</v>
      </c>
      <c r="G393" s="672" t="s">
        <v>553</v>
      </c>
      <c r="H393" s="670">
        <f>'Cél.por tricoma'!AK298</f>
        <v>40</v>
      </c>
      <c r="I393" s="670" t="s">
        <v>190</v>
      </c>
      <c r="J393" s="667"/>
      <c r="K393" s="670" t="s">
        <v>554</v>
      </c>
      <c r="L393" s="672" t="s">
        <v>553</v>
      </c>
      <c r="M393" s="670">
        <f>'Cél.por tricoma'!AK310</f>
        <v>39</v>
      </c>
      <c r="N393" s="670" t="s">
        <v>204</v>
      </c>
      <c r="O393" s="670"/>
      <c r="P393" s="670" t="s">
        <v>554</v>
      </c>
      <c r="Q393" s="672" t="s">
        <v>553</v>
      </c>
      <c r="R393" s="670">
        <f>'Cél.por tricoma'!AK311</f>
        <v>6</v>
      </c>
      <c r="S393" s="670" t="s">
        <v>262</v>
      </c>
    </row>
    <row r="394" spans="1:19" ht="15.75" customHeight="1">
      <c r="A394" s="670" t="s">
        <v>554</v>
      </c>
      <c r="B394" s="672" t="s">
        <v>553</v>
      </c>
      <c r="C394" s="670">
        <f>'Cél.por tricoma'!AL294</f>
        <v>15</v>
      </c>
      <c r="D394" s="670" t="s">
        <v>550</v>
      </c>
      <c r="E394" s="670"/>
      <c r="F394" s="670" t="s">
        <v>554</v>
      </c>
      <c r="G394" s="672" t="s">
        <v>553</v>
      </c>
      <c r="H394" s="670">
        <f>'Cél.por tricoma'!AL298</f>
        <v>22</v>
      </c>
      <c r="I394" s="670" t="s">
        <v>190</v>
      </c>
      <c r="J394" s="667"/>
      <c r="K394" s="670" t="s">
        <v>554</v>
      </c>
      <c r="L394" s="672" t="s">
        <v>553</v>
      </c>
      <c r="M394" s="670">
        <f>'Cél.por tricoma'!AL310</f>
        <v>10</v>
      </c>
      <c r="N394" s="670" t="s">
        <v>204</v>
      </c>
      <c r="O394" s="670"/>
      <c r="P394" s="670" t="s">
        <v>554</v>
      </c>
      <c r="Q394" s="672" t="s">
        <v>553</v>
      </c>
      <c r="R394" s="670">
        <f>'Cél.por tricoma'!AL311</f>
        <v>10</v>
      </c>
      <c r="S394" s="670" t="s">
        <v>262</v>
      </c>
    </row>
    <row r="395" spans="1:19" ht="15.75" customHeight="1">
      <c r="A395" s="670" t="s">
        <v>554</v>
      </c>
      <c r="B395" s="672" t="s">
        <v>553</v>
      </c>
      <c r="C395" s="670">
        <f>'Cél.por tricoma'!AM294</f>
        <v>15</v>
      </c>
      <c r="D395" s="670" t="s">
        <v>550</v>
      </c>
      <c r="E395" s="670"/>
      <c r="F395" s="670" t="s">
        <v>554</v>
      </c>
      <c r="G395" s="672" t="s">
        <v>553</v>
      </c>
      <c r="H395" s="670">
        <f>'Cél.por tricoma'!AM298</f>
        <v>29</v>
      </c>
      <c r="I395" s="670" t="s">
        <v>190</v>
      </c>
      <c r="J395" s="667"/>
      <c r="K395" s="670" t="s">
        <v>554</v>
      </c>
      <c r="L395" s="672" t="s">
        <v>553</v>
      </c>
      <c r="M395" s="670">
        <f>'Cél.por tricoma'!AM310</f>
        <v>93</v>
      </c>
      <c r="N395" s="670" t="s">
        <v>204</v>
      </c>
      <c r="O395" s="670"/>
      <c r="P395" s="670" t="s">
        <v>554</v>
      </c>
      <c r="Q395" s="672" t="s">
        <v>553</v>
      </c>
      <c r="R395" s="670">
        <f>'Cél.por tricoma'!AM311</f>
        <v>10</v>
      </c>
      <c r="S395" s="670" t="s">
        <v>262</v>
      </c>
    </row>
    <row r="396" spans="1:19" ht="15.75" customHeight="1">
      <c r="A396" s="670" t="s">
        <v>554</v>
      </c>
      <c r="B396" s="672" t="s">
        <v>553</v>
      </c>
      <c r="C396" s="670">
        <f>'Cél.por tricoma'!AN294</f>
        <v>13</v>
      </c>
      <c r="D396" s="670" t="s">
        <v>550</v>
      </c>
      <c r="E396" s="670"/>
      <c r="F396" s="670" t="s">
        <v>554</v>
      </c>
      <c r="G396" s="672" t="s">
        <v>553</v>
      </c>
      <c r="H396" s="670">
        <f>'Cél.por tricoma'!AN298</f>
        <v>16</v>
      </c>
      <c r="I396" s="670" t="s">
        <v>190</v>
      </c>
      <c r="J396" s="667"/>
      <c r="K396" s="670" t="s">
        <v>554</v>
      </c>
      <c r="L396" s="672" t="s">
        <v>553</v>
      </c>
      <c r="M396" s="670">
        <f>'Cél.por tricoma'!AN310</f>
        <v>20</v>
      </c>
      <c r="N396" s="670" t="s">
        <v>204</v>
      </c>
      <c r="O396" s="670"/>
      <c r="P396" s="670" t="s">
        <v>554</v>
      </c>
      <c r="Q396" s="672" t="s">
        <v>553</v>
      </c>
      <c r="R396" s="670">
        <f>'Cél.por tricoma'!AN311</f>
        <v>8</v>
      </c>
      <c r="S396" s="670" t="s">
        <v>262</v>
      </c>
    </row>
    <row r="397" spans="1:19" ht="15.75" customHeight="1">
      <c r="A397" s="670" t="s">
        <v>554</v>
      </c>
      <c r="B397" s="672" t="s">
        <v>553</v>
      </c>
      <c r="C397" s="670">
        <f>'Cél.por tricoma'!AO294</f>
        <v>12</v>
      </c>
      <c r="D397" s="670" t="s">
        <v>550</v>
      </c>
      <c r="E397" s="670"/>
      <c r="F397" s="670" t="s">
        <v>554</v>
      </c>
      <c r="G397" s="672" t="s">
        <v>553</v>
      </c>
      <c r="H397" s="670">
        <f>'Cél.por tricoma'!AO298</f>
        <v>15</v>
      </c>
      <c r="I397" s="670" t="s">
        <v>190</v>
      </c>
      <c r="J397" s="667"/>
      <c r="K397" s="670" t="s">
        <v>554</v>
      </c>
      <c r="L397" s="672" t="s">
        <v>553</v>
      </c>
      <c r="M397" s="670">
        <f>'Cél.por tricoma'!AO310</f>
        <v>13</v>
      </c>
      <c r="N397" s="670" t="s">
        <v>204</v>
      </c>
      <c r="O397" s="670"/>
      <c r="P397" s="670" t="s">
        <v>554</v>
      </c>
      <c r="Q397" s="672" t="s">
        <v>553</v>
      </c>
      <c r="R397" s="670">
        <f>'Cél.por tricoma'!AO311</f>
        <v>18</v>
      </c>
      <c r="S397" s="670" t="s">
        <v>262</v>
      </c>
    </row>
    <row r="398" spans="1:19" ht="15.75" customHeight="1">
      <c r="A398" s="670" t="s">
        <v>554</v>
      </c>
      <c r="B398" s="672" t="s">
        <v>553</v>
      </c>
      <c r="C398" s="670">
        <f>'Cél.por tricoma'!AP294</f>
        <v>10</v>
      </c>
      <c r="D398" s="670" t="s">
        <v>550</v>
      </c>
      <c r="E398" s="670"/>
      <c r="F398" s="670" t="s">
        <v>554</v>
      </c>
      <c r="G398" s="672" t="s">
        <v>553</v>
      </c>
      <c r="H398" s="670">
        <f>'Cél.por tricoma'!AP298</f>
        <v>17</v>
      </c>
      <c r="I398" s="670" t="s">
        <v>190</v>
      </c>
      <c r="J398" s="667"/>
      <c r="K398" s="670" t="s">
        <v>554</v>
      </c>
      <c r="L398" s="672" t="s">
        <v>553</v>
      </c>
      <c r="M398" s="670">
        <f>'Cél.por tricoma'!AP310</f>
        <v>103</v>
      </c>
      <c r="N398" s="670" t="s">
        <v>204</v>
      </c>
      <c r="O398" s="670"/>
      <c r="P398" s="670" t="s">
        <v>554</v>
      </c>
      <c r="Q398" s="672" t="s">
        <v>553</v>
      </c>
      <c r="R398" s="670">
        <f>'Cél.por tricoma'!AP311</f>
        <v>25</v>
      </c>
      <c r="S398" s="670" t="s">
        <v>262</v>
      </c>
    </row>
    <row r="399" spans="1:19" ht="15.75" customHeight="1">
      <c r="A399" s="670" t="s">
        <v>554</v>
      </c>
      <c r="B399" s="672" t="s">
        <v>553</v>
      </c>
      <c r="C399" s="670">
        <f>'Cél.por tricoma'!AQ294</f>
        <v>15</v>
      </c>
      <c r="D399" s="670" t="s">
        <v>550</v>
      </c>
      <c r="E399" s="670"/>
      <c r="F399" s="670" t="s">
        <v>554</v>
      </c>
      <c r="G399" s="672" t="s">
        <v>553</v>
      </c>
      <c r="H399" s="670">
        <f>'Cél.por tricoma'!AQ298</f>
        <v>35</v>
      </c>
      <c r="I399" s="670" t="s">
        <v>190</v>
      </c>
      <c r="J399" s="667"/>
      <c r="K399" s="670" t="s">
        <v>554</v>
      </c>
      <c r="L399" s="672" t="s">
        <v>553</v>
      </c>
      <c r="M399" s="670">
        <f>'Cél.por tricoma'!AQ310</f>
        <v>21</v>
      </c>
      <c r="N399" s="670" t="s">
        <v>204</v>
      </c>
      <c r="O399" s="670"/>
      <c r="P399" s="670" t="s">
        <v>554</v>
      </c>
      <c r="Q399" s="672" t="s">
        <v>553</v>
      </c>
      <c r="R399" s="670">
        <f>'Cél.por tricoma'!AQ311</f>
        <v>12</v>
      </c>
      <c r="S399" s="670" t="s">
        <v>262</v>
      </c>
    </row>
    <row r="400" spans="1:19" ht="15.75" customHeight="1">
      <c r="A400" s="670" t="s">
        <v>554</v>
      </c>
      <c r="B400" s="672" t="s">
        <v>553</v>
      </c>
      <c r="C400" s="670">
        <f>'Cél.por tricoma'!AR294</f>
        <v>10</v>
      </c>
      <c r="D400" s="670" t="s">
        <v>550</v>
      </c>
      <c r="E400" s="670"/>
      <c r="F400" s="670" t="s">
        <v>554</v>
      </c>
      <c r="G400" s="672" t="s">
        <v>553</v>
      </c>
      <c r="H400" s="670">
        <f>'Cél.por tricoma'!AR298</f>
        <v>12</v>
      </c>
      <c r="I400" s="670" t="s">
        <v>190</v>
      </c>
      <c r="J400" s="667"/>
      <c r="K400" s="670" t="s">
        <v>554</v>
      </c>
      <c r="L400" s="672" t="s">
        <v>553</v>
      </c>
      <c r="M400" s="670">
        <f>'Cél.por tricoma'!AR310</f>
        <v>26</v>
      </c>
      <c r="N400" s="670" t="s">
        <v>204</v>
      </c>
      <c r="O400" s="670"/>
      <c r="P400" s="670" t="s">
        <v>554</v>
      </c>
      <c r="Q400" s="672" t="s">
        <v>553</v>
      </c>
      <c r="R400" s="670">
        <f>'Cél.por tricoma'!AR311</f>
        <v>9</v>
      </c>
      <c r="S400" s="670" t="s">
        <v>262</v>
      </c>
    </row>
    <row r="401" spans="1:19" ht="15.75" customHeight="1">
      <c r="A401" s="670" t="s">
        <v>554</v>
      </c>
      <c r="B401" s="672" t="s">
        <v>553</v>
      </c>
      <c r="C401" s="670">
        <f>'Cél.por tricoma'!AS294</f>
        <v>18</v>
      </c>
      <c r="D401" s="670" t="s">
        <v>550</v>
      </c>
      <c r="E401" s="670"/>
      <c r="F401" s="670" t="s">
        <v>554</v>
      </c>
      <c r="G401" s="672" t="s">
        <v>553</v>
      </c>
      <c r="H401" s="670">
        <f>'Cél.por tricoma'!AS298</f>
        <v>33</v>
      </c>
      <c r="I401" s="670" t="s">
        <v>190</v>
      </c>
      <c r="J401" s="667"/>
      <c r="K401" s="670" t="s">
        <v>554</v>
      </c>
      <c r="L401" s="672" t="s">
        <v>553</v>
      </c>
      <c r="M401" s="670">
        <f>'Cél.por tricoma'!AS310</f>
        <v>111</v>
      </c>
      <c r="N401" s="670" t="s">
        <v>204</v>
      </c>
      <c r="O401" s="670"/>
      <c r="P401" s="670" t="s">
        <v>554</v>
      </c>
      <c r="Q401" s="672" t="s">
        <v>553</v>
      </c>
      <c r="R401" s="670">
        <f>'Cél.por tricoma'!AS311</f>
        <v>9</v>
      </c>
      <c r="S401" s="670" t="s">
        <v>262</v>
      </c>
    </row>
    <row r="402" spans="1:19" ht="15.75" customHeight="1">
      <c r="A402" s="670" t="s">
        <v>554</v>
      </c>
      <c r="B402" s="672" t="s">
        <v>553</v>
      </c>
      <c r="C402" s="670">
        <f>'Cél.por tricoma'!AT294</f>
        <v>15</v>
      </c>
      <c r="D402" s="670" t="s">
        <v>550</v>
      </c>
      <c r="E402" s="670"/>
      <c r="F402" s="670" t="s">
        <v>554</v>
      </c>
      <c r="G402" s="672" t="s">
        <v>553</v>
      </c>
      <c r="H402" s="670">
        <f>'Cél.por tricoma'!AT298</f>
        <v>37</v>
      </c>
      <c r="I402" s="670" t="s">
        <v>190</v>
      </c>
      <c r="J402" s="667"/>
      <c r="K402" s="670" t="s">
        <v>554</v>
      </c>
      <c r="L402" s="672" t="s">
        <v>553</v>
      </c>
      <c r="M402" s="670">
        <f>'Cél.por tricoma'!AT310</f>
        <v>74</v>
      </c>
      <c r="N402" s="670" t="s">
        <v>204</v>
      </c>
      <c r="O402" s="670"/>
      <c r="P402" s="670" t="s">
        <v>554</v>
      </c>
      <c r="Q402" s="672" t="s">
        <v>553</v>
      </c>
      <c r="R402" s="670">
        <f>'Cél.por tricoma'!AT311</f>
        <v>20</v>
      </c>
      <c r="S402" s="670" t="s">
        <v>262</v>
      </c>
    </row>
    <row r="403" spans="1:19" ht="15.75" customHeight="1">
      <c r="A403" s="670" t="s">
        <v>554</v>
      </c>
      <c r="B403" s="672" t="s">
        <v>553</v>
      </c>
      <c r="C403" s="670">
        <f>'Cél.por tricoma'!AU294</f>
        <v>8</v>
      </c>
      <c r="D403" s="670" t="s">
        <v>550</v>
      </c>
      <c r="E403" s="670"/>
      <c r="F403" s="670" t="s">
        <v>554</v>
      </c>
      <c r="G403" s="672" t="s">
        <v>553</v>
      </c>
      <c r="H403" s="670">
        <f>'Cél.por tricoma'!AU298</f>
        <v>30</v>
      </c>
      <c r="I403" s="670" t="s">
        <v>190</v>
      </c>
      <c r="J403" s="667"/>
      <c r="K403" s="670" t="s">
        <v>554</v>
      </c>
      <c r="L403" s="672" t="s">
        <v>553</v>
      </c>
      <c r="M403" s="670">
        <f>'Cél.por tricoma'!AU310</f>
        <v>110</v>
      </c>
      <c r="N403" s="670" t="s">
        <v>204</v>
      </c>
      <c r="O403" s="670"/>
      <c r="P403" s="670" t="s">
        <v>554</v>
      </c>
      <c r="Q403" s="672" t="s">
        <v>553</v>
      </c>
      <c r="R403" s="670">
        <f>'Cél.por tricoma'!AU311</f>
        <v>28</v>
      </c>
      <c r="S403" s="670" t="s">
        <v>262</v>
      </c>
    </row>
    <row r="404" spans="1:19" ht="15.75" customHeight="1">
      <c r="A404" s="670" t="s">
        <v>554</v>
      </c>
      <c r="B404" s="672" t="s">
        <v>553</v>
      </c>
      <c r="C404" s="670">
        <f>'Cél.por tricoma'!AV294</f>
        <v>12</v>
      </c>
      <c r="D404" s="670" t="s">
        <v>550</v>
      </c>
      <c r="E404" s="670"/>
      <c r="F404" s="670" t="s">
        <v>554</v>
      </c>
      <c r="G404" s="672" t="s">
        <v>553</v>
      </c>
      <c r="H404" s="670">
        <f>'Cél.por tricoma'!AV298</f>
        <v>48</v>
      </c>
      <c r="I404" s="670" t="s">
        <v>190</v>
      </c>
      <c r="J404" s="667"/>
      <c r="K404" s="670" t="s">
        <v>554</v>
      </c>
      <c r="L404" s="672" t="s">
        <v>553</v>
      </c>
      <c r="M404" s="670">
        <f>'Cél.por tricoma'!AV310</f>
        <v>49</v>
      </c>
      <c r="N404" s="670" t="s">
        <v>204</v>
      </c>
      <c r="O404" s="670"/>
      <c r="P404" s="670" t="s">
        <v>554</v>
      </c>
      <c r="Q404" s="672" t="s">
        <v>553</v>
      </c>
      <c r="R404" s="670">
        <f>'Cél.por tricoma'!AV311</f>
        <v>9</v>
      </c>
      <c r="S404" s="670" t="s">
        <v>262</v>
      </c>
    </row>
    <row r="405" spans="1:19" ht="15.75" customHeight="1">
      <c r="A405" s="670" t="s">
        <v>554</v>
      </c>
      <c r="B405" s="672" t="s">
        <v>553</v>
      </c>
      <c r="C405" s="670">
        <f>'Cél.por tricoma'!AW294</f>
        <v>15</v>
      </c>
      <c r="D405" s="670" t="s">
        <v>550</v>
      </c>
      <c r="E405" s="670"/>
      <c r="F405" s="670" t="s">
        <v>554</v>
      </c>
      <c r="G405" s="672" t="s">
        <v>553</v>
      </c>
      <c r="H405" s="670">
        <f>'Cél.por tricoma'!AW298</f>
        <v>34</v>
      </c>
      <c r="I405" s="670" t="s">
        <v>190</v>
      </c>
      <c r="J405" s="667"/>
      <c r="K405" s="670" t="s">
        <v>554</v>
      </c>
      <c r="L405" s="672" t="s">
        <v>553</v>
      </c>
      <c r="M405" s="670">
        <f>'Cél.por tricoma'!AW310</f>
        <v>11</v>
      </c>
      <c r="N405" s="670" t="s">
        <v>204</v>
      </c>
      <c r="O405" s="670"/>
      <c r="P405" s="670" t="s">
        <v>554</v>
      </c>
      <c r="Q405" s="672" t="s">
        <v>553</v>
      </c>
      <c r="R405" s="670">
        <f>'Cél.por tricoma'!AW311</f>
        <v>13</v>
      </c>
      <c r="S405" s="670" t="s">
        <v>262</v>
      </c>
    </row>
    <row r="406" spans="1:19" ht="15.75" customHeight="1">
      <c r="A406" s="670" t="s">
        <v>554</v>
      </c>
      <c r="B406" s="672" t="s">
        <v>553</v>
      </c>
      <c r="C406" s="670">
        <f>'Cél.por tricoma'!AX294</f>
        <v>12</v>
      </c>
      <c r="D406" s="670" t="s">
        <v>550</v>
      </c>
      <c r="E406" s="670"/>
      <c r="F406" s="670" t="s">
        <v>554</v>
      </c>
      <c r="G406" s="672" t="s">
        <v>553</v>
      </c>
      <c r="H406" s="670">
        <f>'Cél.por tricoma'!AX298</f>
        <v>58</v>
      </c>
      <c r="I406" s="670" t="s">
        <v>190</v>
      </c>
      <c r="J406" s="667"/>
      <c r="K406" s="670" t="s">
        <v>554</v>
      </c>
      <c r="L406" s="672" t="s">
        <v>553</v>
      </c>
      <c r="M406" s="670">
        <f>'Cél.por tricoma'!AX310</f>
        <v>9</v>
      </c>
      <c r="N406" s="670" t="s">
        <v>204</v>
      </c>
      <c r="O406" s="670"/>
      <c r="P406" s="670" t="s">
        <v>554</v>
      </c>
      <c r="Q406" s="672" t="s">
        <v>553</v>
      </c>
      <c r="R406" s="670">
        <f>'Cél.por tricoma'!AX311</f>
        <v>11</v>
      </c>
      <c r="S406" s="670" t="s">
        <v>262</v>
      </c>
    </row>
    <row r="407" spans="1:19" ht="15.75" customHeight="1">
      <c r="A407" s="670" t="s">
        <v>554</v>
      </c>
      <c r="B407" s="672" t="s">
        <v>553</v>
      </c>
      <c r="C407" s="670">
        <f>'Cél.por tricoma'!AY294</f>
        <v>11</v>
      </c>
      <c r="D407" s="670" t="s">
        <v>550</v>
      </c>
      <c r="E407" s="670"/>
      <c r="F407" s="670" t="s">
        <v>554</v>
      </c>
      <c r="G407" s="672" t="s">
        <v>553</v>
      </c>
      <c r="H407" s="670">
        <f>'Cél.por tricoma'!AY298</f>
        <v>114</v>
      </c>
      <c r="I407" s="670" t="s">
        <v>190</v>
      </c>
      <c r="J407" s="667"/>
      <c r="K407" s="670" t="s">
        <v>554</v>
      </c>
      <c r="L407" s="672" t="s">
        <v>553</v>
      </c>
      <c r="M407" s="670">
        <f>'Cél.por tricoma'!AY310</f>
        <v>18</v>
      </c>
      <c r="N407" s="670" t="s">
        <v>204</v>
      </c>
      <c r="O407" s="670"/>
      <c r="P407" s="670" t="s">
        <v>554</v>
      </c>
      <c r="Q407" s="672" t="s">
        <v>553</v>
      </c>
      <c r="R407" s="670">
        <f>'Cél.por tricoma'!AY311</f>
        <v>6</v>
      </c>
      <c r="S407" s="670" t="s">
        <v>262</v>
      </c>
    </row>
    <row r="408" spans="1:19" ht="15.75" customHeight="1">
      <c r="A408" s="670" t="s">
        <v>554</v>
      </c>
      <c r="B408" s="672" t="s">
        <v>553</v>
      </c>
      <c r="C408" s="670">
        <f>'Cél.por tricoma'!AZ294</f>
        <v>8</v>
      </c>
      <c r="D408" s="670" t="s">
        <v>550</v>
      </c>
      <c r="E408" s="670"/>
      <c r="F408" s="670" t="s">
        <v>554</v>
      </c>
      <c r="G408" s="672" t="s">
        <v>553</v>
      </c>
      <c r="H408" s="670">
        <f>'Cél.por tricoma'!AZ298</f>
        <v>148</v>
      </c>
      <c r="I408" s="670" t="s">
        <v>190</v>
      </c>
      <c r="J408" s="667"/>
      <c r="K408" s="670" t="s">
        <v>554</v>
      </c>
      <c r="L408" s="672" t="s">
        <v>553</v>
      </c>
      <c r="M408" s="670">
        <f>'Cél.por tricoma'!AZ310</f>
        <v>17</v>
      </c>
      <c r="N408" s="670" t="s">
        <v>204</v>
      </c>
      <c r="O408" s="670"/>
      <c r="P408" s="670" t="s">
        <v>554</v>
      </c>
      <c r="Q408" s="672" t="s">
        <v>553</v>
      </c>
      <c r="R408" s="670">
        <f>'Cél.por tricoma'!AZ311</f>
        <v>10</v>
      </c>
      <c r="S408" s="670" t="s">
        <v>262</v>
      </c>
    </row>
    <row r="409" spans="1:19" ht="15.75" customHeight="1">
      <c r="A409" s="670" t="s">
        <v>554</v>
      </c>
      <c r="B409" s="672" t="s">
        <v>553</v>
      </c>
      <c r="C409" s="670">
        <f>'Cél.por tricoma'!BA294</f>
        <v>15</v>
      </c>
      <c r="D409" s="670" t="s">
        <v>550</v>
      </c>
      <c r="E409" s="670"/>
      <c r="F409" s="670" t="s">
        <v>554</v>
      </c>
      <c r="G409" s="672" t="s">
        <v>553</v>
      </c>
      <c r="H409" s="670">
        <f>'Cél.por tricoma'!BA298</f>
        <v>14</v>
      </c>
      <c r="I409" s="670" t="s">
        <v>190</v>
      </c>
      <c r="J409" s="667"/>
      <c r="K409" s="670" t="s">
        <v>554</v>
      </c>
      <c r="L409" s="672" t="s">
        <v>553</v>
      </c>
      <c r="M409" s="670">
        <f>'Cél.por tricoma'!BA310</f>
        <v>19</v>
      </c>
      <c r="N409" s="670" t="s">
        <v>204</v>
      </c>
      <c r="O409" s="670"/>
      <c r="P409" s="670" t="s">
        <v>554</v>
      </c>
      <c r="Q409" s="672" t="s">
        <v>553</v>
      </c>
      <c r="R409" s="670">
        <f>'Cél.por tricoma'!BA311</f>
        <v>7</v>
      </c>
      <c r="S409" s="670" t="s">
        <v>262</v>
      </c>
    </row>
    <row r="410" spans="1:19" ht="15.75" customHeight="1">
      <c r="A410" s="670" t="s">
        <v>554</v>
      </c>
      <c r="B410" s="672" t="s">
        <v>553</v>
      </c>
      <c r="C410" s="670">
        <f>'Cél.por tricoma'!BB294</f>
        <v>20</v>
      </c>
      <c r="D410" s="670" t="s">
        <v>550</v>
      </c>
      <c r="E410" s="670"/>
      <c r="F410" s="670" t="s">
        <v>554</v>
      </c>
      <c r="G410" s="672" t="s">
        <v>553</v>
      </c>
      <c r="H410" s="670">
        <f>'Cél.por tricoma'!BB298</f>
        <v>7</v>
      </c>
      <c r="I410" s="670" t="s">
        <v>190</v>
      </c>
      <c r="J410" s="667"/>
      <c r="K410" s="670" t="s">
        <v>554</v>
      </c>
      <c r="L410" s="672" t="s">
        <v>553</v>
      </c>
      <c r="M410" s="670">
        <f>'Cél.por tricoma'!BB310</f>
        <v>10</v>
      </c>
      <c r="N410" s="670" t="s">
        <v>204</v>
      </c>
      <c r="O410" s="670"/>
      <c r="P410" s="670" t="s">
        <v>554</v>
      </c>
      <c r="Q410" s="672" t="s">
        <v>553</v>
      </c>
      <c r="R410" s="670">
        <f>'Cél.por tricoma'!BB311</f>
        <v>38</v>
      </c>
      <c r="S410" s="670" t="s">
        <v>262</v>
      </c>
    </row>
    <row r="411" spans="1:19" ht="15.75" customHeight="1">
      <c r="A411" s="670" t="s">
        <v>554</v>
      </c>
      <c r="B411" s="672" t="s">
        <v>553</v>
      </c>
      <c r="C411" s="670">
        <f>'Cél.por tricoma'!BC294</f>
        <v>14</v>
      </c>
      <c r="D411" s="670" t="s">
        <v>550</v>
      </c>
      <c r="E411" s="670"/>
      <c r="F411" s="670" t="s">
        <v>554</v>
      </c>
      <c r="G411" s="672" t="s">
        <v>553</v>
      </c>
      <c r="H411" s="670">
        <f>'Cél.por tricoma'!BC298</f>
        <v>15</v>
      </c>
      <c r="I411" s="670" t="s">
        <v>190</v>
      </c>
      <c r="J411" s="667"/>
      <c r="K411" s="670" t="s">
        <v>554</v>
      </c>
      <c r="L411" s="672" t="s">
        <v>553</v>
      </c>
      <c r="M411" s="670">
        <f>'Cél.por tricoma'!BC310</f>
        <v>20</v>
      </c>
      <c r="N411" s="670" t="s">
        <v>204</v>
      </c>
      <c r="O411" s="670"/>
      <c r="P411" s="670" t="s">
        <v>554</v>
      </c>
      <c r="Q411" s="672" t="s">
        <v>553</v>
      </c>
      <c r="R411" s="670">
        <f>'Cél.por tricoma'!BC311</f>
        <v>7</v>
      </c>
      <c r="S411" s="670" t="s">
        <v>262</v>
      </c>
    </row>
    <row r="412" spans="1:19" ht="15.75" customHeight="1">
      <c r="A412" s="670" t="s">
        <v>554</v>
      </c>
      <c r="B412" s="672" t="s">
        <v>553</v>
      </c>
      <c r="C412" s="670">
        <f>'Cél.por tricoma'!BD294</f>
        <v>11</v>
      </c>
      <c r="D412" s="670" t="s">
        <v>550</v>
      </c>
      <c r="E412" s="670"/>
      <c r="F412" s="670" t="s">
        <v>554</v>
      </c>
      <c r="G412" s="672" t="s">
        <v>553</v>
      </c>
      <c r="H412" s="670">
        <f>'Cél.por tricoma'!BD298</f>
        <v>35</v>
      </c>
      <c r="I412" s="670" t="s">
        <v>190</v>
      </c>
      <c r="J412" s="667"/>
      <c r="K412" s="670" t="s">
        <v>554</v>
      </c>
      <c r="L412" s="672" t="s">
        <v>553</v>
      </c>
      <c r="M412" s="670">
        <f>'Cél.por tricoma'!BD310</f>
        <v>73</v>
      </c>
      <c r="N412" s="670" t="s">
        <v>204</v>
      </c>
      <c r="O412" s="670"/>
      <c r="P412" s="670" t="s">
        <v>554</v>
      </c>
      <c r="Q412" s="672" t="s">
        <v>553</v>
      </c>
      <c r="R412" s="670">
        <f>'Cél.por tricoma'!BD311</f>
        <v>15</v>
      </c>
      <c r="S412" s="670" t="s">
        <v>262</v>
      </c>
    </row>
    <row r="413" spans="1:19" ht="15.75" customHeight="1">
      <c r="A413" s="670" t="s">
        <v>554</v>
      </c>
      <c r="B413" s="672" t="s">
        <v>553</v>
      </c>
      <c r="C413" s="670">
        <f>'Cél.por tricoma'!BE294</f>
        <v>15</v>
      </c>
      <c r="D413" s="670" t="s">
        <v>550</v>
      </c>
      <c r="E413" s="670"/>
      <c r="F413" s="670" t="s">
        <v>554</v>
      </c>
      <c r="G413" s="672" t="s">
        <v>553</v>
      </c>
      <c r="H413" s="670">
        <f>'Cél.por tricoma'!BE298</f>
        <v>20</v>
      </c>
      <c r="I413" s="670" t="s">
        <v>190</v>
      </c>
      <c r="J413" s="667"/>
      <c r="K413" s="670" t="s">
        <v>554</v>
      </c>
      <c r="L413" s="672" t="s">
        <v>553</v>
      </c>
      <c r="M413" s="670">
        <f>'Cél.por tricoma'!BE310</f>
        <v>49</v>
      </c>
      <c r="N413" s="670" t="s">
        <v>204</v>
      </c>
      <c r="O413" s="670"/>
      <c r="P413" s="670" t="s">
        <v>554</v>
      </c>
      <c r="Q413" s="672" t="s">
        <v>553</v>
      </c>
      <c r="R413" s="670">
        <f>'Cél.por tricoma'!BE311</f>
        <v>10</v>
      </c>
      <c r="S413" s="670" t="s">
        <v>262</v>
      </c>
    </row>
    <row r="414" spans="1:19" ht="15.75" customHeight="1">
      <c r="A414" s="670" t="s">
        <v>554</v>
      </c>
      <c r="B414" s="672" t="s">
        <v>553</v>
      </c>
      <c r="C414" s="670">
        <f>'Cél.por tricoma'!BF294</f>
        <v>16</v>
      </c>
      <c r="D414" s="670" t="s">
        <v>550</v>
      </c>
      <c r="E414" s="670"/>
      <c r="F414" s="670" t="s">
        <v>554</v>
      </c>
      <c r="G414" s="672" t="s">
        <v>553</v>
      </c>
      <c r="H414" s="670">
        <f>'Cél.por tricoma'!BF298</f>
        <v>14</v>
      </c>
      <c r="I414" s="670" t="s">
        <v>190</v>
      </c>
      <c r="J414" s="667"/>
      <c r="K414" s="670" t="s">
        <v>554</v>
      </c>
      <c r="L414" s="672" t="s">
        <v>553</v>
      </c>
      <c r="M414" s="670">
        <f>'Cél.por tricoma'!BF310</f>
        <v>69</v>
      </c>
      <c r="N414" s="670" t="s">
        <v>204</v>
      </c>
      <c r="O414" s="670"/>
      <c r="P414" s="670" t="s">
        <v>554</v>
      </c>
      <c r="Q414" s="672" t="s">
        <v>553</v>
      </c>
      <c r="R414" s="670">
        <f>'Cél.por tricoma'!BF311</f>
        <v>9</v>
      </c>
      <c r="S414" s="670" t="s">
        <v>262</v>
      </c>
    </row>
    <row r="415" spans="1:19" ht="15.75" customHeight="1">
      <c r="A415" s="670" t="s">
        <v>554</v>
      </c>
      <c r="B415" s="672" t="s">
        <v>553</v>
      </c>
      <c r="C415" s="670">
        <f>'Cél.por tricoma'!BG294</f>
        <v>13</v>
      </c>
      <c r="D415" s="670" t="s">
        <v>550</v>
      </c>
      <c r="E415" s="670"/>
      <c r="F415" s="670" t="s">
        <v>554</v>
      </c>
      <c r="G415" s="672" t="s">
        <v>553</v>
      </c>
      <c r="H415" s="670">
        <f>'Cél.por tricoma'!BG298</f>
        <v>28</v>
      </c>
      <c r="I415" s="670" t="s">
        <v>190</v>
      </c>
      <c r="J415" s="667"/>
      <c r="K415" s="670" t="s">
        <v>554</v>
      </c>
      <c r="L415" s="672" t="s">
        <v>553</v>
      </c>
      <c r="M415" s="670">
        <f>'Cél.por tricoma'!BG310</f>
        <v>20</v>
      </c>
      <c r="N415" s="670" t="s">
        <v>204</v>
      </c>
      <c r="O415" s="670"/>
      <c r="P415" s="670" t="s">
        <v>554</v>
      </c>
      <c r="Q415" s="672" t="s">
        <v>553</v>
      </c>
      <c r="R415" s="670">
        <f>'Cél.por tricoma'!BG311</f>
        <v>29</v>
      </c>
      <c r="S415" s="670" t="s">
        <v>262</v>
      </c>
    </row>
    <row r="416" spans="1:19" ht="15.75" customHeight="1">
      <c r="A416" s="670" t="s">
        <v>554</v>
      </c>
      <c r="B416" s="672" t="s">
        <v>553</v>
      </c>
      <c r="C416" s="670">
        <f>'Cél.por tricoma'!BH294</f>
        <v>12</v>
      </c>
      <c r="D416" s="670" t="s">
        <v>550</v>
      </c>
      <c r="E416" s="670"/>
      <c r="F416" s="670" t="s">
        <v>554</v>
      </c>
      <c r="G416" s="672" t="s">
        <v>553</v>
      </c>
      <c r="H416" s="670">
        <f>'Cél.por tricoma'!BH298</f>
        <v>20</v>
      </c>
      <c r="I416" s="670" t="s">
        <v>190</v>
      </c>
      <c r="J416" s="667"/>
      <c r="K416" s="670" t="s">
        <v>554</v>
      </c>
      <c r="L416" s="672" t="s">
        <v>553</v>
      </c>
      <c r="M416" s="670">
        <f>'Cél.por tricoma'!BH310</f>
        <v>27</v>
      </c>
      <c r="N416" s="670" t="s">
        <v>204</v>
      </c>
      <c r="O416" s="670"/>
      <c r="P416" s="670" t="s">
        <v>554</v>
      </c>
      <c r="Q416" s="672" t="s">
        <v>553</v>
      </c>
      <c r="R416" s="670">
        <f>'Cél.por tricoma'!BH311</f>
        <v>8</v>
      </c>
      <c r="S416" s="670" t="s">
        <v>262</v>
      </c>
    </row>
    <row r="417" spans="1:19" ht="15.75" customHeight="1">
      <c r="A417" s="670" t="s">
        <v>554</v>
      </c>
      <c r="B417" s="672" t="s">
        <v>553</v>
      </c>
      <c r="C417" s="670">
        <f>'Cél.por tricoma'!BI294</f>
        <v>17</v>
      </c>
      <c r="D417" s="670" t="s">
        <v>550</v>
      </c>
      <c r="E417" s="670"/>
      <c r="F417" s="670" t="s">
        <v>554</v>
      </c>
      <c r="G417" s="672" t="s">
        <v>553</v>
      </c>
      <c r="H417" s="670">
        <f>'Cél.por tricoma'!BI298</f>
        <v>39</v>
      </c>
      <c r="I417" s="670" t="s">
        <v>190</v>
      </c>
      <c r="J417" s="667"/>
      <c r="K417" s="670" t="s">
        <v>554</v>
      </c>
      <c r="L417" s="672" t="s">
        <v>553</v>
      </c>
      <c r="M417" s="670">
        <f>'Cél.por tricoma'!BI310</f>
        <v>47</v>
      </c>
      <c r="N417" s="670" t="s">
        <v>204</v>
      </c>
      <c r="O417" s="670"/>
      <c r="P417" s="670" t="s">
        <v>554</v>
      </c>
      <c r="Q417" s="672" t="s">
        <v>553</v>
      </c>
      <c r="R417" s="670">
        <f>'Cél.por tricoma'!BI311</f>
        <v>4</v>
      </c>
      <c r="S417" s="670" t="s">
        <v>262</v>
      </c>
    </row>
    <row r="418" spans="1:19" ht="15.75" customHeight="1">
      <c r="A418" s="670" t="s">
        <v>554</v>
      </c>
      <c r="B418" s="672" t="s">
        <v>553</v>
      </c>
      <c r="C418" s="670">
        <f>'Cél.por tricoma'!BJ294</f>
        <v>12</v>
      </c>
      <c r="D418" s="670" t="s">
        <v>550</v>
      </c>
      <c r="E418" s="670"/>
      <c r="F418" s="670" t="s">
        <v>554</v>
      </c>
      <c r="G418" s="672" t="s">
        <v>553</v>
      </c>
      <c r="H418" s="670">
        <f>'Cél.por tricoma'!BJ298</f>
        <v>11</v>
      </c>
      <c r="I418" s="670" t="s">
        <v>190</v>
      </c>
      <c r="J418" s="667"/>
      <c r="K418" s="670" t="s">
        <v>554</v>
      </c>
      <c r="L418" s="672" t="s">
        <v>553</v>
      </c>
      <c r="M418" s="670">
        <f>'Cél.por tricoma'!BJ310</f>
        <v>10</v>
      </c>
      <c r="N418" s="670" t="s">
        <v>204</v>
      </c>
      <c r="O418" s="670"/>
      <c r="P418" s="670" t="s">
        <v>554</v>
      </c>
      <c r="Q418" s="672" t="s">
        <v>553</v>
      </c>
      <c r="R418" s="670">
        <f>'Cél.por tricoma'!BJ311</f>
        <v>11</v>
      </c>
      <c r="S418" s="670" t="s">
        <v>262</v>
      </c>
    </row>
    <row r="419" spans="1:19" ht="15.75" customHeight="1">
      <c r="A419" s="670" t="s">
        <v>554</v>
      </c>
      <c r="B419" s="672" t="s">
        <v>553</v>
      </c>
      <c r="C419" s="670">
        <f>'Cél.por tricoma'!BK294</f>
        <v>10</v>
      </c>
      <c r="D419" s="670" t="s">
        <v>550</v>
      </c>
      <c r="E419" s="670"/>
      <c r="F419" s="670" t="s">
        <v>554</v>
      </c>
      <c r="G419" s="672" t="s">
        <v>553</v>
      </c>
      <c r="H419" s="670">
        <f>'Cél.por tricoma'!BK298</f>
        <v>24</v>
      </c>
      <c r="I419" s="670" t="s">
        <v>190</v>
      </c>
      <c r="J419" s="667"/>
      <c r="K419" s="670" t="s">
        <v>554</v>
      </c>
      <c r="L419" s="672" t="s">
        <v>553</v>
      </c>
      <c r="M419" s="670">
        <f>'Cél.por tricoma'!BK310</f>
        <v>24</v>
      </c>
      <c r="N419" s="670" t="s">
        <v>204</v>
      </c>
      <c r="O419" s="670"/>
      <c r="P419" s="670" t="s">
        <v>554</v>
      </c>
      <c r="Q419" s="672" t="s">
        <v>553</v>
      </c>
      <c r="R419" s="670">
        <f>'Cél.por tricoma'!BK311</f>
        <v>12</v>
      </c>
      <c r="S419" s="670" t="s">
        <v>262</v>
      </c>
    </row>
    <row r="420" spans="1:19" ht="15.75" customHeight="1">
      <c r="A420" s="670" t="s">
        <v>554</v>
      </c>
      <c r="B420" s="672" t="s">
        <v>553</v>
      </c>
      <c r="C420" s="670">
        <f>'Cél.por tricoma'!BL294</f>
        <v>7</v>
      </c>
      <c r="D420" s="670" t="s">
        <v>550</v>
      </c>
      <c r="E420" s="670"/>
      <c r="F420" s="670" t="s">
        <v>554</v>
      </c>
      <c r="G420" s="672" t="s">
        <v>553</v>
      </c>
      <c r="H420" s="670">
        <f>'Cél.por tricoma'!BL298</f>
        <v>16</v>
      </c>
      <c r="I420" s="670" t="s">
        <v>190</v>
      </c>
      <c r="J420" s="667"/>
      <c r="K420" s="670" t="s">
        <v>554</v>
      </c>
      <c r="L420" s="672" t="s">
        <v>553</v>
      </c>
      <c r="M420" s="670">
        <f>'Cél.por tricoma'!BL310</f>
        <v>31</v>
      </c>
      <c r="N420" s="670" t="s">
        <v>204</v>
      </c>
      <c r="O420" s="670"/>
      <c r="P420" s="670" t="s">
        <v>554</v>
      </c>
      <c r="Q420" s="672" t="s">
        <v>553</v>
      </c>
      <c r="R420" s="670">
        <f>'Cél.por tricoma'!BL311</f>
        <v>9</v>
      </c>
      <c r="S420" s="670" t="s">
        <v>262</v>
      </c>
    </row>
    <row r="421" spans="1:19" ht="15.75" customHeight="1">
      <c r="A421" s="670" t="s">
        <v>554</v>
      </c>
      <c r="B421" s="672" t="s">
        <v>553</v>
      </c>
      <c r="C421" s="670">
        <f>'Cél.por tricoma'!BM294</f>
        <v>17</v>
      </c>
      <c r="D421" s="670" t="s">
        <v>550</v>
      </c>
      <c r="E421" s="670"/>
      <c r="F421" s="670" t="s">
        <v>554</v>
      </c>
      <c r="G421" s="672" t="s">
        <v>553</v>
      </c>
      <c r="H421" s="670">
        <f>'Cél.por tricoma'!BM298</f>
        <v>10</v>
      </c>
      <c r="I421" s="670" t="s">
        <v>190</v>
      </c>
      <c r="J421" s="667"/>
      <c r="K421" s="670" t="s">
        <v>554</v>
      </c>
      <c r="L421" s="672" t="s">
        <v>553</v>
      </c>
      <c r="M421" s="670">
        <f>'Cél.por tricoma'!BM310</f>
        <v>32</v>
      </c>
      <c r="N421" s="670" t="s">
        <v>204</v>
      </c>
      <c r="O421" s="670"/>
      <c r="P421" s="670" t="s">
        <v>554</v>
      </c>
      <c r="Q421" s="672" t="s">
        <v>553</v>
      </c>
      <c r="R421" s="670">
        <f>'Cél.por tricoma'!BM311</f>
        <v>6</v>
      </c>
      <c r="S421" s="670" t="s">
        <v>262</v>
      </c>
    </row>
    <row r="422" spans="1:19" ht="15.75" customHeight="1">
      <c r="A422" s="670" t="s">
        <v>555</v>
      </c>
      <c r="B422" s="672" t="s">
        <v>549</v>
      </c>
      <c r="C422" s="670">
        <f>'Cél.por tricoma'!BQ18</f>
        <v>9</v>
      </c>
      <c r="D422" s="670" t="s">
        <v>550</v>
      </c>
      <c r="E422" s="670"/>
      <c r="F422" s="670" t="s">
        <v>555</v>
      </c>
      <c r="G422" s="672" t="s">
        <v>549</v>
      </c>
      <c r="H422" s="670">
        <f>'Cél.por tricoma'!BQ22</f>
        <v>9</v>
      </c>
      <c r="I422" s="670" t="s">
        <v>190</v>
      </c>
      <c r="J422" s="667"/>
      <c r="K422" s="670" t="s">
        <v>555</v>
      </c>
      <c r="L422" s="672" t="s">
        <v>549</v>
      </c>
      <c r="M422" s="670">
        <f>'Cél.por tricoma'!BQ34</f>
        <v>63</v>
      </c>
      <c r="N422" s="670" t="s">
        <v>204</v>
      </c>
      <c r="O422" s="670"/>
      <c r="P422" s="670" t="s">
        <v>555</v>
      </c>
      <c r="Q422" s="672" t="s">
        <v>549</v>
      </c>
      <c r="R422" s="670">
        <f>'Cél.por tricoma'!BQ35</f>
        <v>12</v>
      </c>
      <c r="S422" s="670" t="s">
        <v>262</v>
      </c>
    </row>
    <row r="423" spans="1:19" ht="15.75" customHeight="1">
      <c r="A423" s="670" t="s">
        <v>555</v>
      </c>
      <c r="B423" s="672" t="s">
        <v>549</v>
      </c>
      <c r="C423" s="670">
        <f>'Cél.por tricoma'!BR18</f>
        <v>9</v>
      </c>
      <c r="D423" s="670" t="s">
        <v>550</v>
      </c>
      <c r="E423" s="670"/>
      <c r="F423" s="670" t="s">
        <v>555</v>
      </c>
      <c r="G423" s="672" t="s">
        <v>549</v>
      </c>
      <c r="H423" s="670">
        <f>'Cél.por tricoma'!BR22</f>
        <v>18</v>
      </c>
      <c r="I423" s="670" t="s">
        <v>190</v>
      </c>
      <c r="J423" s="667"/>
      <c r="K423" s="670" t="s">
        <v>555</v>
      </c>
      <c r="L423" s="672" t="s">
        <v>549</v>
      </c>
      <c r="M423" s="670">
        <f>'Cél.por tricoma'!BR34</f>
        <v>44</v>
      </c>
      <c r="N423" s="670" t="s">
        <v>204</v>
      </c>
      <c r="O423" s="670"/>
      <c r="P423" s="670" t="s">
        <v>555</v>
      </c>
      <c r="Q423" s="672" t="s">
        <v>549</v>
      </c>
      <c r="R423" s="670">
        <f>'Cél.por tricoma'!BR35</f>
        <v>16</v>
      </c>
      <c r="S423" s="670" t="s">
        <v>262</v>
      </c>
    </row>
    <row r="424" spans="1:19" ht="15.75" customHeight="1">
      <c r="A424" s="670" t="s">
        <v>555</v>
      </c>
      <c r="B424" s="672" t="s">
        <v>549</v>
      </c>
      <c r="C424" s="670">
        <f>'Cél.por tricoma'!BS18</f>
        <v>10</v>
      </c>
      <c r="D424" s="670" t="s">
        <v>550</v>
      </c>
      <c r="E424" s="670"/>
      <c r="F424" s="670" t="s">
        <v>555</v>
      </c>
      <c r="G424" s="672" t="s">
        <v>549</v>
      </c>
      <c r="H424" s="670">
        <f>'Cél.por tricoma'!BS22</f>
        <v>15</v>
      </c>
      <c r="I424" s="670" t="s">
        <v>190</v>
      </c>
      <c r="J424" s="667"/>
      <c r="K424" s="670" t="s">
        <v>555</v>
      </c>
      <c r="L424" s="672" t="s">
        <v>549</v>
      </c>
      <c r="M424" s="670">
        <f>'Cél.por tricoma'!BS34</f>
        <v>79</v>
      </c>
      <c r="N424" s="670" t="s">
        <v>204</v>
      </c>
      <c r="O424" s="670"/>
      <c r="P424" s="670" t="s">
        <v>555</v>
      </c>
      <c r="Q424" s="672" t="s">
        <v>549</v>
      </c>
      <c r="R424" s="670">
        <f>'Cél.por tricoma'!BS35</f>
        <v>11</v>
      </c>
      <c r="S424" s="670" t="s">
        <v>262</v>
      </c>
    </row>
    <row r="425" spans="1:19" ht="15.75" customHeight="1">
      <c r="A425" s="670" t="s">
        <v>555</v>
      </c>
      <c r="B425" s="672" t="s">
        <v>549</v>
      </c>
      <c r="C425" s="670">
        <f>'Cél.por tricoma'!BT18</f>
        <v>8</v>
      </c>
      <c r="D425" s="670" t="s">
        <v>550</v>
      </c>
      <c r="E425" s="670"/>
      <c r="F425" s="670" t="s">
        <v>555</v>
      </c>
      <c r="G425" s="672" t="s">
        <v>549</v>
      </c>
      <c r="H425" s="670">
        <f>'Cél.por tricoma'!BT22</f>
        <v>28</v>
      </c>
      <c r="I425" s="670" t="s">
        <v>190</v>
      </c>
      <c r="J425" s="667"/>
      <c r="K425" s="670" t="s">
        <v>555</v>
      </c>
      <c r="L425" s="672" t="s">
        <v>549</v>
      </c>
      <c r="M425" s="670">
        <f>'Cél.por tricoma'!BT34</f>
        <v>5</v>
      </c>
      <c r="N425" s="670" t="s">
        <v>204</v>
      </c>
      <c r="O425" s="670"/>
      <c r="P425" s="670" t="s">
        <v>555</v>
      </c>
      <c r="Q425" s="672" t="s">
        <v>549</v>
      </c>
      <c r="R425" s="670">
        <f>'Cél.por tricoma'!BT35</f>
        <v>20</v>
      </c>
      <c r="S425" s="670" t="s">
        <v>262</v>
      </c>
    </row>
    <row r="426" spans="1:19" ht="15.75" customHeight="1">
      <c r="A426" s="670" t="s">
        <v>555</v>
      </c>
      <c r="B426" s="672" t="s">
        <v>549</v>
      </c>
      <c r="C426" s="670">
        <f>'Cél.por tricoma'!BU18</f>
        <v>14</v>
      </c>
      <c r="D426" s="670" t="s">
        <v>550</v>
      </c>
      <c r="E426" s="670"/>
      <c r="F426" s="670" t="s">
        <v>555</v>
      </c>
      <c r="G426" s="672" t="s">
        <v>549</v>
      </c>
      <c r="H426" s="670">
        <f>'Cél.por tricoma'!BU22</f>
        <v>22</v>
      </c>
      <c r="I426" s="670" t="s">
        <v>190</v>
      </c>
      <c r="J426" s="667"/>
      <c r="K426" s="670" t="s">
        <v>555</v>
      </c>
      <c r="L426" s="672" t="s">
        <v>549</v>
      </c>
      <c r="M426" s="670">
        <f>'Cél.por tricoma'!BU34</f>
        <v>46</v>
      </c>
      <c r="N426" s="670" t="s">
        <v>204</v>
      </c>
      <c r="O426" s="670"/>
      <c r="P426" s="670" t="s">
        <v>555</v>
      </c>
      <c r="Q426" s="672" t="s">
        <v>549</v>
      </c>
      <c r="R426" s="670">
        <f>'Cél.por tricoma'!BU35</f>
        <v>10</v>
      </c>
      <c r="S426" s="670" t="s">
        <v>262</v>
      </c>
    </row>
    <row r="427" spans="1:19" ht="15.75" customHeight="1">
      <c r="A427" s="670" t="s">
        <v>555</v>
      </c>
      <c r="B427" s="672" t="s">
        <v>549</v>
      </c>
      <c r="C427" s="670">
        <f>'Cél.por tricoma'!BV18</f>
        <v>12</v>
      </c>
      <c r="D427" s="670" t="s">
        <v>550</v>
      </c>
      <c r="E427" s="670"/>
      <c r="F427" s="670" t="s">
        <v>555</v>
      </c>
      <c r="G427" s="672" t="s">
        <v>549</v>
      </c>
      <c r="H427" s="670">
        <f>'Cél.por tricoma'!BV22</f>
        <v>46</v>
      </c>
      <c r="I427" s="670" t="s">
        <v>190</v>
      </c>
      <c r="J427" s="667"/>
      <c r="K427" s="670" t="s">
        <v>555</v>
      </c>
      <c r="L427" s="672" t="s">
        <v>549</v>
      </c>
      <c r="M427" s="670">
        <f>'Cél.por tricoma'!BV34</f>
        <v>5</v>
      </c>
      <c r="N427" s="670" t="s">
        <v>204</v>
      </c>
      <c r="O427" s="670"/>
      <c r="P427" s="670" t="s">
        <v>555</v>
      </c>
      <c r="Q427" s="672" t="s">
        <v>549</v>
      </c>
      <c r="R427" s="670">
        <f>'Cél.por tricoma'!BV35</f>
        <v>8</v>
      </c>
      <c r="S427" s="670" t="s">
        <v>262</v>
      </c>
    </row>
    <row r="428" spans="1:19" ht="15.75" customHeight="1">
      <c r="A428" s="670" t="s">
        <v>555</v>
      </c>
      <c r="B428" s="672" t="s">
        <v>549</v>
      </c>
      <c r="C428" s="670">
        <f>'Cél.por tricoma'!BW18</f>
        <v>16</v>
      </c>
      <c r="D428" s="670" t="s">
        <v>550</v>
      </c>
      <c r="E428" s="670"/>
      <c r="F428" s="670" t="s">
        <v>555</v>
      </c>
      <c r="G428" s="672" t="s">
        <v>549</v>
      </c>
      <c r="H428" s="670">
        <f>'Cél.por tricoma'!BW22</f>
        <v>28</v>
      </c>
      <c r="I428" s="670" t="s">
        <v>190</v>
      </c>
      <c r="J428" s="667"/>
      <c r="K428" s="670" t="s">
        <v>555</v>
      </c>
      <c r="L428" s="672" t="s">
        <v>549</v>
      </c>
      <c r="M428" s="670">
        <f>'Cél.por tricoma'!BW34</f>
        <v>86</v>
      </c>
      <c r="N428" s="670" t="s">
        <v>204</v>
      </c>
      <c r="O428" s="670"/>
      <c r="P428" s="670" t="s">
        <v>555</v>
      </c>
      <c r="Q428" s="672" t="s">
        <v>549</v>
      </c>
      <c r="R428" s="670">
        <f>'Cél.por tricoma'!BW35</f>
        <v>13</v>
      </c>
      <c r="S428" s="670" t="s">
        <v>262</v>
      </c>
    </row>
    <row r="429" spans="1:19" ht="15.75" customHeight="1">
      <c r="A429" s="670" t="s">
        <v>555</v>
      </c>
      <c r="B429" s="672" t="s">
        <v>549</v>
      </c>
      <c r="C429" s="670">
        <f>'Cél.por tricoma'!BX18</f>
        <v>11</v>
      </c>
      <c r="D429" s="670" t="s">
        <v>550</v>
      </c>
      <c r="E429" s="670"/>
      <c r="F429" s="670" t="s">
        <v>555</v>
      </c>
      <c r="G429" s="672" t="s">
        <v>549</v>
      </c>
      <c r="H429" s="670">
        <f>'Cél.por tricoma'!BX22</f>
        <v>55</v>
      </c>
      <c r="I429" s="670" t="s">
        <v>190</v>
      </c>
      <c r="J429" s="667"/>
      <c r="K429" s="670" t="s">
        <v>555</v>
      </c>
      <c r="L429" s="672" t="s">
        <v>549</v>
      </c>
      <c r="M429" s="670">
        <f>'Cél.por tricoma'!BX34</f>
        <v>111</v>
      </c>
      <c r="N429" s="670" t="s">
        <v>204</v>
      </c>
      <c r="O429" s="670"/>
      <c r="P429" s="670" t="s">
        <v>555</v>
      </c>
      <c r="Q429" s="672" t="s">
        <v>549</v>
      </c>
      <c r="R429" s="670">
        <f>'Cél.por tricoma'!BX35</f>
        <v>16</v>
      </c>
      <c r="S429" s="670" t="s">
        <v>262</v>
      </c>
    </row>
    <row r="430" spans="1:19" ht="15.75" customHeight="1">
      <c r="A430" s="670" t="s">
        <v>555</v>
      </c>
      <c r="B430" s="672" t="s">
        <v>549</v>
      </c>
      <c r="C430" s="670">
        <f>'Cél.por tricoma'!BY18</f>
        <v>10</v>
      </c>
      <c r="D430" s="670" t="s">
        <v>550</v>
      </c>
      <c r="E430" s="670"/>
      <c r="F430" s="670" t="s">
        <v>555</v>
      </c>
      <c r="G430" s="672" t="s">
        <v>549</v>
      </c>
      <c r="H430" s="670">
        <f>'Cél.por tricoma'!BY22</f>
        <v>42</v>
      </c>
      <c r="I430" s="670" t="s">
        <v>190</v>
      </c>
      <c r="J430" s="667"/>
      <c r="K430" s="670" t="s">
        <v>555</v>
      </c>
      <c r="L430" s="672" t="s">
        <v>549</v>
      </c>
      <c r="M430" s="670">
        <f>'Cél.por tricoma'!BY34</f>
        <v>53</v>
      </c>
      <c r="N430" s="670" t="s">
        <v>204</v>
      </c>
      <c r="O430" s="670"/>
      <c r="P430" s="670" t="s">
        <v>555</v>
      </c>
      <c r="Q430" s="672" t="s">
        <v>549</v>
      </c>
      <c r="R430" s="670">
        <f>'Cél.por tricoma'!BY35</f>
        <v>14</v>
      </c>
      <c r="S430" s="670" t="s">
        <v>262</v>
      </c>
    </row>
    <row r="431" spans="1:19" ht="15.75" customHeight="1">
      <c r="A431" s="670" t="s">
        <v>555</v>
      </c>
      <c r="B431" s="672" t="s">
        <v>549</v>
      </c>
      <c r="C431" s="670">
        <f>'Cél.por tricoma'!BZ18</f>
        <v>13</v>
      </c>
      <c r="D431" s="670" t="s">
        <v>550</v>
      </c>
      <c r="E431" s="670"/>
      <c r="F431" s="670" t="s">
        <v>555</v>
      </c>
      <c r="G431" s="672" t="s">
        <v>549</v>
      </c>
      <c r="H431" s="670">
        <f>'Cél.por tricoma'!BZ22</f>
        <v>46</v>
      </c>
      <c r="I431" s="670" t="s">
        <v>190</v>
      </c>
      <c r="J431" s="667"/>
      <c r="K431" s="670" t="s">
        <v>555</v>
      </c>
      <c r="L431" s="672" t="s">
        <v>549</v>
      </c>
      <c r="M431" s="670">
        <f>'Cél.por tricoma'!BZ34</f>
        <v>64</v>
      </c>
      <c r="N431" s="670" t="s">
        <v>204</v>
      </c>
      <c r="O431" s="670"/>
      <c r="P431" s="670" t="s">
        <v>555</v>
      </c>
      <c r="Q431" s="672" t="s">
        <v>549</v>
      </c>
      <c r="R431" s="670">
        <f>'Cél.por tricoma'!BZ35</f>
        <v>26</v>
      </c>
      <c r="S431" s="670" t="s">
        <v>262</v>
      </c>
    </row>
    <row r="432" spans="1:19" ht="15.75" customHeight="1">
      <c r="A432" s="670" t="s">
        <v>555</v>
      </c>
      <c r="B432" s="672" t="s">
        <v>549</v>
      </c>
      <c r="C432" s="670">
        <f>'Cél.por tricoma'!CA18</f>
        <v>9</v>
      </c>
      <c r="D432" s="670" t="s">
        <v>550</v>
      </c>
      <c r="E432" s="670"/>
      <c r="F432" s="670" t="s">
        <v>555</v>
      </c>
      <c r="G432" s="672" t="s">
        <v>549</v>
      </c>
      <c r="H432" s="670">
        <f>'Cél.por tricoma'!CA22</f>
        <v>9</v>
      </c>
      <c r="I432" s="670" t="s">
        <v>190</v>
      </c>
      <c r="J432" s="667"/>
      <c r="K432" s="670" t="s">
        <v>555</v>
      </c>
      <c r="L432" s="672" t="s">
        <v>549</v>
      </c>
      <c r="M432" s="670">
        <f>'Cél.por tricoma'!CA34</f>
        <v>10</v>
      </c>
      <c r="N432" s="670" t="s">
        <v>204</v>
      </c>
      <c r="O432" s="670"/>
      <c r="P432" s="670" t="s">
        <v>555</v>
      </c>
      <c r="Q432" s="672" t="s">
        <v>549</v>
      </c>
      <c r="R432" s="670">
        <f>'Cél.por tricoma'!CA35</f>
        <v>12</v>
      </c>
      <c r="S432" s="670" t="s">
        <v>262</v>
      </c>
    </row>
    <row r="433" spans="1:19" ht="15.75" customHeight="1">
      <c r="A433" s="670" t="s">
        <v>555</v>
      </c>
      <c r="B433" s="672" t="s">
        <v>549</v>
      </c>
      <c r="C433" s="670">
        <f>'Cél.por tricoma'!CB18</f>
        <v>23</v>
      </c>
      <c r="D433" s="670" t="s">
        <v>550</v>
      </c>
      <c r="E433" s="670"/>
      <c r="F433" s="670" t="s">
        <v>555</v>
      </c>
      <c r="G433" s="672" t="s">
        <v>549</v>
      </c>
      <c r="H433" s="670">
        <f>'Cél.por tricoma'!CB22</f>
        <v>52</v>
      </c>
      <c r="I433" s="670" t="s">
        <v>190</v>
      </c>
      <c r="J433" s="667"/>
      <c r="K433" s="670" t="s">
        <v>555</v>
      </c>
      <c r="L433" s="672" t="s">
        <v>549</v>
      </c>
      <c r="M433" s="670">
        <f>'Cél.por tricoma'!CB34</f>
        <v>17</v>
      </c>
      <c r="N433" s="670" t="s">
        <v>204</v>
      </c>
      <c r="O433" s="670"/>
      <c r="P433" s="670" t="s">
        <v>555</v>
      </c>
      <c r="Q433" s="672" t="s">
        <v>549</v>
      </c>
      <c r="R433" s="670">
        <f>'Cél.por tricoma'!CB35</f>
        <v>12</v>
      </c>
      <c r="S433" s="670" t="s">
        <v>262</v>
      </c>
    </row>
    <row r="434" spans="1:19" ht="15.75" customHeight="1">
      <c r="A434" s="670" t="s">
        <v>555</v>
      </c>
      <c r="B434" s="672" t="s">
        <v>549</v>
      </c>
      <c r="C434" s="670">
        <f>'Cél.por tricoma'!CC18</f>
        <v>8</v>
      </c>
      <c r="D434" s="670" t="s">
        <v>550</v>
      </c>
      <c r="E434" s="670"/>
      <c r="F434" s="670" t="s">
        <v>555</v>
      </c>
      <c r="G434" s="672" t="s">
        <v>549</v>
      </c>
      <c r="H434" s="670">
        <f>'Cél.por tricoma'!CC22</f>
        <v>33</v>
      </c>
      <c r="I434" s="670" t="s">
        <v>190</v>
      </c>
      <c r="J434" s="667"/>
      <c r="K434" s="670" t="s">
        <v>555</v>
      </c>
      <c r="L434" s="672" t="s">
        <v>549</v>
      </c>
      <c r="M434" s="670">
        <f>'Cél.por tricoma'!CC34</f>
        <v>58</v>
      </c>
      <c r="N434" s="670" t="s">
        <v>204</v>
      </c>
      <c r="O434" s="670"/>
      <c r="P434" s="670" t="s">
        <v>555</v>
      </c>
      <c r="Q434" s="672" t="s">
        <v>549</v>
      </c>
      <c r="R434" s="670">
        <f>'Cél.por tricoma'!CC35</f>
        <v>38</v>
      </c>
      <c r="S434" s="670" t="s">
        <v>262</v>
      </c>
    </row>
    <row r="435" spans="1:19" ht="15.75" customHeight="1">
      <c r="A435" s="670" t="s">
        <v>555</v>
      </c>
      <c r="B435" s="672" t="s">
        <v>549</v>
      </c>
      <c r="C435" s="670">
        <f>'Cél.por tricoma'!CD18</f>
        <v>11</v>
      </c>
      <c r="D435" s="670" t="s">
        <v>550</v>
      </c>
      <c r="E435" s="670"/>
      <c r="F435" s="670" t="s">
        <v>555</v>
      </c>
      <c r="G435" s="672" t="s">
        <v>549</v>
      </c>
      <c r="H435" s="670">
        <f>'Cél.por tricoma'!CD22</f>
        <v>8</v>
      </c>
      <c r="I435" s="670" t="s">
        <v>190</v>
      </c>
      <c r="J435" s="667"/>
      <c r="K435" s="670" t="s">
        <v>555</v>
      </c>
      <c r="L435" s="672" t="s">
        <v>549</v>
      </c>
      <c r="M435" s="670">
        <f>'Cél.por tricoma'!CD34</f>
        <v>124</v>
      </c>
      <c r="N435" s="670" t="s">
        <v>204</v>
      </c>
      <c r="O435" s="670"/>
      <c r="P435" s="670" t="s">
        <v>555</v>
      </c>
      <c r="Q435" s="672" t="s">
        <v>549</v>
      </c>
      <c r="R435" s="670">
        <f>'Cél.por tricoma'!CD35</f>
        <v>12</v>
      </c>
      <c r="S435" s="670" t="s">
        <v>262</v>
      </c>
    </row>
    <row r="436" spans="1:19" ht="15.75" customHeight="1">
      <c r="A436" s="670" t="s">
        <v>555</v>
      </c>
      <c r="B436" s="672" t="s">
        <v>549</v>
      </c>
      <c r="C436" s="670">
        <f>'Cél.por tricoma'!CE18</f>
        <v>11</v>
      </c>
      <c r="D436" s="670" t="s">
        <v>550</v>
      </c>
      <c r="E436" s="670"/>
      <c r="F436" s="670" t="s">
        <v>555</v>
      </c>
      <c r="G436" s="672" t="s">
        <v>549</v>
      </c>
      <c r="H436" s="670">
        <f>'Cél.por tricoma'!CE22</f>
        <v>63</v>
      </c>
      <c r="I436" s="670" t="s">
        <v>190</v>
      </c>
      <c r="J436" s="667"/>
      <c r="K436" s="670" t="s">
        <v>555</v>
      </c>
      <c r="L436" s="672" t="s">
        <v>549</v>
      </c>
      <c r="M436" s="670">
        <f>'Cél.por tricoma'!CE34</f>
        <v>39</v>
      </c>
      <c r="N436" s="670" t="s">
        <v>204</v>
      </c>
      <c r="O436" s="670"/>
      <c r="P436" s="670" t="s">
        <v>555</v>
      </c>
      <c r="Q436" s="672" t="s">
        <v>549</v>
      </c>
      <c r="R436" s="670">
        <f>'Cél.por tricoma'!CE35</f>
        <v>16</v>
      </c>
      <c r="S436" s="670" t="s">
        <v>262</v>
      </c>
    </row>
    <row r="437" spans="1:19" ht="15.75" customHeight="1">
      <c r="A437" s="670" t="s">
        <v>555</v>
      </c>
      <c r="B437" s="672" t="s">
        <v>549</v>
      </c>
      <c r="C437" s="670">
        <f>'Cél.por tricoma'!CF18</f>
        <v>7</v>
      </c>
      <c r="D437" s="670" t="s">
        <v>550</v>
      </c>
      <c r="E437" s="670"/>
      <c r="F437" s="670" t="s">
        <v>555</v>
      </c>
      <c r="G437" s="672" t="s">
        <v>549</v>
      </c>
      <c r="H437" s="670">
        <f>'Cél.por tricoma'!CF22</f>
        <v>8</v>
      </c>
      <c r="I437" s="670" t="s">
        <v>190</v>
      </c>
      <c r="J437" s="667"/>
      <c r="K437" s="670" t="s">
        <v>555</v>
      </c>
      <c r="L437" s="672" t="s">
        <v>549</v>
      </c>
      <c r="M437" s="670">
        <f>'Cél.por tricoma'!CF34</f>
        <v>19</v>
      </c>
      <c r="N437" s="670" t="s">
        <v>204</v>
      </c>
      <c r="O437" s="670"/>
      <c r="P437" s="670" t="s">
        <v>555</v>
      </c>
      <c r="Q437" s="672" t="s">
        <v>549</v>
      </c>
      <c r="R437" s="670">
        <f>'Cél.por tricoma'!CF35</f>
        <v>21</v>
      </c>
      <c r="S437" s="670" t="s">
        <v>262</v>
      </c>
    </row>
    <row r="438" spans="1:19" ht="15.75" customHeight="1">
      <c r="A438" s="670" t="s">
        <v>555</v>
      </c>
      <c r="B438" s="672" t="s">
        <v>549</v>
      </c>
      <c r="C438" s="670">
        <f>'Cél.por tricoma'!CG18</f>
        <v>8</v>
      </c>
      <c r="D438" s="670" t="s">
        <v>550</v>
      </c>
      <c r="E438" s="670"/>
      <c r="F438" s="670" t="s">
        <v>555</v>
      </c>
      <c r="G438" s="672" t="s">
        <v>549</v>
      </c>
      <c r="H438" s="670">
        <f>'Cél.por tricoma'!CG22</f>
        <v>18</v>
      </c>
      <c r="I438" s="670" t="s">
        <v>190</v>
      </c>
      <c r="J438" s="667"/>
      <c r="K438" s="670" t="s">
        <v>555</v>
      </c>
      <c r="L438" s="672" t="s">
        <v>549</v>
      </c>
      <c r="M438" s="670">
        <f>'Cél.por tricoma'!CG34</f>
        <v>74</v>
      </c>
      <c r="N438" s="670" t="s">
        <v>204</v>
      </c>
      <c r="O438" s="670"/>
      <c r="P438" s="670" t="s">
        <v>555</v>
      </c>
      <c r="Q438" s="672" t="s">
        <v>549</v>
      </c>
      <c r="R438" s="670">
        <f>'Cél.por tricoma'!CG35</f>
        <v>32</v>
      </c>
      <c r="S438" s="670" t="s">
        <v>262</v>
      </c>
    </row>
    <row r="439" spans="1:19" ht="15.75" customHeight="1">
      <c r="A439" s="670" t="s">
        <v>555</v>
      </c>
      <c r="B439" s="672" t="s">
        <v>549</v>
      </c>
      <c r="C439" s="670">
        <f>'Cél.por tricoma'!CH18</f>
        <v>9</v>
      </c>
      <c r="D439" s="670" t="s">
        <v>550</v>
      </c>
      <c r="E439" s="670"/>
      <c r="F439" s="670" t="s">
        <v>555</v>
      </c>
      <c r="G439" s="672" t="s">
        <v>549</v>
      </c>
      <c r="H439" s="670">
        <f>'Cél.por tricoma'!CH22</f>
        <v>90</v>
      </c>
      <c r="I439" s="670" t="s">
        <v>190</v>
      </c>
      <c r="J439" s="667"/>
      <c r="K439" s="670" t="s">
        <v>555</v>
      </c>
      <c r="L439" s="672" t="s">
        <v>549</v>
      </c>
      <c r="M439" s="670">
        <f>'Cél.por tricoma'!CH34</f>
        <v>18</v>
      </c>
      <c r="N439" s="670" t="s">
        <v>204</v>
      </c>
      <c r="O439" s="670"/>
      <c r="P439" s="670" t="s">
        <v>555</v>
      </c>
      <c r="Q439" s="672" t="s">
        <v>549</v>
      </c>
      <c r="R439" s="670">
        <f>'Cél.por tricoma'!CH35</f>
        <v>16</v>
      </c>
      <c r="S439" s="670" t="s">
        <v>262</v>
      </c>
    </row>
    <row r="440" spans="1:19" ht="15.75" customHeight="1">
      <c r="A440" s="670" t="s">
        <v>555</v>
      </c>
      <c r="B440" s="672" t="s">
        <v>549</v>
      </c>
      <c r="C440" s="670">
        <f>'Cél.por tricoma'!CI18</f>
        <v>11</v>
      </c>
      <c r="D440" s="670" t="s">
        <v>550</v>
      </c>
      <c r="E440" s="670"/>
      <c r="F440" s="670" t="s">
        <v>555</v>
      </c>
      <c r="G440" s="672" t="s">
        <v>549</v>
      </c>
      <c r="H440" s="670">
        <f>'Cél.por tricoma'!CI22</f>
        <v>20</v>
      </c>
      <c r="I440" s="670" t="s">
        <v>190</v>
      </c>
      <c r="J440" s="667"/>
      <c r="K440" s="670" t="s">
        <v>555</v>
      </c>
      <c r="L440" s="672" t="s">
        <v>549</v>
      </c>
      <c r="M440" s="670">
        <f>'Cél.por tricoma'!CI34</f>
        <v>81</v>
      </c>
      <c r="N440" s="670" t="s">
        <v>204</v>
      </c>
      <c r="O440" s="670"/>
      <c r="P440" s="670" t="s">
        <v>555</v>
      </c>
      <c r="Q440" s="672" t="s">
        <v>549</v>
      </c>
      <c r="R440" s="670">
        <f>'Cél.por tricoma'!CI35</f>
        <v>8</v>
      </c>
      <c r="S440" s="670" t="s">
        <v>262</v>
      </c>
    </row>
    <row r="441" spans="1:19" ht="15.75" customHeight="1">
      <c r="A441" s="670" t="s">
        <v>555</v>
      </c>
      <c r="B441" s="672" t="s">
        <v>549</v>
      </c>
      <c r="C441" s="670">
        <f>'Cél.por tricoma'!CJ18</f>
        <v>20</v>
      </c>
      <c r="D441" s="670" t="s">
        <v>550</v>
      </c>
      <c r="E441" s="670"/>
      <c r="F441" s="670" t="s">
        <v>555</v>
      </c>
      <c r="G441" s="672" t="s">
        <v>549</v>
      </c>
      <c r="H441" s="670">
        <f>'Cél.por tricoma'!CJ22</f>
        <v>19</v>
      </c>
      <c r="I441" s="670" t="s">
        <v>190</v>
      </c>
      <c r="J441" s="667"/>
      <c r="K441" s="670" t="s">
        <v>555</v>
      </c>
      <c r="L441" s="672" t="s">
        <v>549</v>
      </c>
      <c r="M441" s="670">
        <f>'Cél.por tricoma'!CJ34</f>
        <v>72</v>
      </c>
      <c r="N441" s="670" t="s">
        <v>204</v>
      </c>
      <c r="O441" s="670"/>
      <c r="P441" s="670" t="s">
        <v>555</v>
      </c>
      <c r="Q441" s="672" t="s">
        <v>549</v>
      </c>
      <c r="R441" s="670">
        <f>'Cél.por tricoma'!CJ35</f>
        <v>25</v>
      </c>
      <c r="S441" s="670" t="s">
        <v>262</v>
      </c>
    </row>
    <row r="442" spans="1:19" ht="15.75" customHeight="1">
      <c r="A442" s="670" t="s">
        <v>555</v>
      </c>
      <c r="B442" s="672" t="s">
        <v>549</v>
      </c>
      <c r="C442" s="670">
        <f>'Cél.por tricoma'!CK18</f>
        <v>14</v>
      </c>
      <c r="D442" s="670" t="s">
        <v>550</v>
      </c>
      <c r="E442" s="670"/>
      <c r="F442" s="670" t="s">
        <v>555</v>
      </c>
      <c r="G442" s="672" t="s">
        <v>549</v>
      </c>
      <c r="H442" s="670">
        <f>'Cél.por tricoma'!CK22</f>
        <v>23</v>
      </c>
      <c r="I442" s="670" t="s">
        <v>190</v>
      </c>
      <c r="J442" s="667"/>
      <c r="K442" s="670" t="s">
        <v>555</v>
      </c>
      <c r="L442" s="672" t="s">
        <v>549</v>
      </c>
      <c r="M442" s="670">
        <f>'Cél.por tricoma'!CK34</f>
        <v>44</v>
      </c>
      <c r="N442" s="670" t="s">
        <v>204</v>
      </c>
      <c r="O442" s="670"/>
      <c r="P442" s="670" t="s">
        <v>555</v>
      </c>
      <c r="Q442" s="672" t="s">
        <v>549</v>
      </c>
      <c r="R442" s="670">
        <f>'Cél.por tricoma'!CK35</f>
        <v>6</v>
      </c>
      <c r="S442" s="670" t="s">
        <v>262</v>
      </c>
    </row>
    <row r="443" spans="1:19" ht="15.75" customHeight="1">
      <c r="A443" s="670" t="s">
        <v>555</v>
      </c>
      <c r="B443" s="672" t="s">
        <v>549</v>
      </c>
      <c r="C443" s="670">
        <f>'Cél.por tricoma'!CL18</f>
        <v>6</v>
      </c>
      <c r="D443" s="670" t="s">
        <v>550</v>
      </c>
      <c r="E443" s="670"/>
      <c r="F443" s="670" t="s">
        <v>555</v>
      </c>
      <c r="G443" s="672" t="s">
        <v>549</v>
      </c>
      <c r="H443" s="670">
        <f>'Cél.por tricoma'!CL22</f>
        <v>68</v>
      </c>
      <c r="I443" s="670" t="s">
        <v>190</v>
      </c>
      <c r="J443" s="667"/>
      <c r="K443" s="670" t="s">
        <v>555</v>
      </c>
      <c r="L443" s="672" t="s">
        <v>549</v>
      </c>
      <c r="M443" s="670">
        <f>'Cél.por tricoma'!CL34</f>
        <v>42</v>
      </c>
      <c r="N443" s="670" t="s">
        <v>204</v>
      </c>
      <c r="O443" s="670"/>
      <c r="P443" s="670" t="s">
        <v>555</v>
      </c>
      <c r="Q443" s="672" t="s">
        <v>549</v>
      </c>
      <c r="R443" s="670">
        <f>'Cél.por tricoma'!CL35</f>
        <v>6</v>
      </c>
      <c r="S443" s="670" t="s">
        <v>262</v>
      </c>
    </row>
    <row r="444" spans="1:19" ht="15.75" customHeight="1">
      <c r="A444" s="670" t="s">
        <v>555</v>
      </c>
      <c r="B444" s="672" t="s">
        <v>549</v>
      </c>
      <c r="C444" s="670">
        <f>'Cél.por tricoma'!CM18</f>
        <v>15</v>
      </c>
      <c r="D444" s="670" t="s">
        <v>550</v>
      </c>
      <c r="E444" s="670"/>
      <c r="F444" s="670" t="s">
        <v>555</v>
      </c>
      <c r="G444" s="672" t="s">
        <v>549</v>
      </c>
      <c r="H444" s="670">
        <f>'Cél.por tricoma'!CM22</f>
        <v>46</v>
      </c>
      <c r="I444" s="670" t="s">
        <v>190</v>
      </c>
      <c r="J444" s="667"/>
      <c r="K444" s="670" t="s">
        <v>555</v>
      </c>
      <c r="L444" s="672" t="s">
        <v>549</v>
      </c>
      <c r="M444" s="670">
        <f>'Cél.por tricoma'!CM34</f>
        <v>103</v>
      </c>
      <c r="N444" s="670" t="s">
        <v>204</v>
      </c>
      <c r="O444" s="670"/>
      <c r="P444" s="670" t="s">
        <v>555</v>
      </c>
      <c r="Q444" s="672" t="s">
        <v>549</v>
      </c>
      <c r="R444" s="670">
        <f>'Cél.por tricoma'!CM35</f>
        <v>19</v>
      </c>
      <c r="S444" s="670" t="s">
        <v>262</v>
      </c>
    </row>
    <row r="445" spans="1:19" ht="15.75" customHeight="1">
      <c r="A445" s="670" t="s">
        <v>555</v>
      </c>
      <c r="B445" s="672" t="s">
        <v>549</v>
      </c>
      <c r="C445" s="670">
        <f>'Cél.por tricoma'!CN18</f>
        <v>11</v>
      </c>
      <c r="D445" s="670" t="s">
        <v>550</v>
      </c>
      <c r="E445" s="670"/>
      <c r="F445" s="670" t="s">
        <v>555</v>
      </c>
      <c r="G445" s="672" t="s">
        <v>549</v>
      </c>
      <c r="H445" s="670">
        <f>'Cél.por tricoma'!CN22</f>
        <v>23</v>
      </c>
      <c r="I445" s="670" t="s">
        <v>190</v>
      </c>
      <c r="J445" s="667"/>
      <c r="K445" s="670" t="s">
        <v>555</v>
      </c>
      <c r="L445" s="672" t="s">
        <v>549</v>
      </c>
      <c r="M445" s="670">
        <f>'Cél.por tricoma'!CN34</f>
        <v>119</v>
      </c>
      <c r="N445" s="670" t="s">
        <v>204</v>
      </c>
      <c r="O445" s="670"/>
      <c r="P445" s="670" t="s">
        <v>555</v>
      </c>
      <c r="Q445" s="672" t="s">
        <v>549</v>
      </c>
      <c r="R445" s="670">
        <f>'Cél.por tricoma'!CN35</f>
        <v>21</v>
      </c>
      <c r="S445" s="670" t="s">
        <v>262</v>
      </c>
    </row>
    <row r="446" spans="1:19" ht="15.75" customHeight="1">
      <c r="A446" s="670" t="s">
        <v>555</v>
      </c>
      <c r="B446" s="672" t="s">
        <v>549</v>
      </c>
      <c r="C446" s="670">
        <f>'Cél.por tricoma'!CO18</f>
        <v>17</v>
      </c>
      <c r="D446" s="670" t="s">
        <v>550</v>
      </c>
      <c r="E446" s="670"/>
      <c r="F446" s="670" t="s">
        <v>555</v>
      </c>
      <c r="G446" s="672" t="s">
        <v>549</v>
      </c>
      <c r="H446" s="670">
        <f>'Cél.por tricoma'!CO22</f>
        <v>29</v>
      </c>
      <c r="I446" s="670" t="s">
        <v>190</v>
      </c>
      <c r="J446" s="667"/>
      <c r="K446" s="670" t="s">
        <v>555</v>
      </c>
      <c r="L446" s="672" t="s">
        <v>549</v>
      </c>
      <c r="M446" s="670">
        <f>'Cél.por tricoma'!CO34</f>
        <v>39</v>
      </c>
      <c r="N446" s="670" t="s">
        <v>204</v>
      </c>
      <c r="O446" s="670"/>
      <c r="P446" s="670" t="s">
        <v>555</v>
      </c>
      <c r="Q446" s="672" t="s">
        <v>549</v>
      </c>
      <c r="R446" s="670">
        <f>'Cél.por tricoma'!CO35</f>
        <v>6</v>
      </c>
      <c r="S446" s="670" t="s">
        <v>262</v>
      </c>
    </row>
    <row r="447" spans="1:19" ht="15.75" customHeight="1">
      <c r="A447" s="670" t="s">
        <v>555</v>
      </c>
      <c r="B447" s="672" t="s">
        <v>549</v>
      </c>
      <c r="C447" s="670">
        <f>'Cél.por tricoma'!CP18</f>
        <v>10</v>
      </c>
      <c r="D447" s="670" t="s">
        <v>550</v>
      </c>
      <c r="E447" s="670"/>
      <c r="F447" s="670" t="s">
        <v>555</v>
      </c>
      <c r="G447" s="672" t="s">
        <v>549</v>
      </c>
      <c r="H447" s="670">
        <f>'Cél.por tricoma'!CP22</f>
        <v>28</v>
      </c>
      <c r="I447" s="670" t="s">
        <v>190</v>
      </c>
      <c r="J447" s="667"/>
      <c r="K447" s="670" t="s">
        <v>555</v>
      </c>
      <c r="L447" s="672" t="s">
        <v>549</v>
      </c>
      <c r="M447" s="670">
        <f>'Cél.por tricoma'!CP34</f>
        <v>12</v>
      </c>
      <c r="N447" s="670" t="s">
        <v>204</v>
      </c>
      <c r="O447" s="670"/>
      <c r="P447" s="670" t="s">
        <v>555</v>
      </c>
      <c r="Q447" s="672" t="s">
        <v>549</v>
      </c>
      <c r="R447" s="670">
        <f>'Cél.por tricoma'!CP35</f>
        <v>12</v>
      </c>
      <c r="S447" s="670" t="s">
        <v>262</v>
      </c>
    </row>
    <row r="448" spans="1:19" ht="15.75" customHeight="1">
      <c r="A448" s="670" t="s">
        <v>555</v>
      </c>
      <c r="B448" s="672" t="s">
        <v>549</v>
      </c>
      <c r="C448" s="670">
        <f>'Cél.por tricoma'!CQ18</f>
        <v>16</v>
      </c>
      <c r="D448" s="670" t="s">
        <v>550</v>
      </c>
      <c r="E448" s="670"/>
      <c r="F448" s="670" t="s">
        <v>555</v>
      </c>
      <c r="G448" s="672" t="s">
        <v>549</v>
      </c>
      <c r="H448" s="670">
        <f>'Cél.por tricoma'!CQ22</f>
        <v>20</v>
      </c>
      <c r="I448" s="670" t="s">
        <v>190</v>
      </c>
      <c r="J448" s="667"/>
      <c r="K448" s="670" t="s">
        <v>555</v>
      </c>
      <c r="L448" s="672" t="s">
        <v>549</v>
      </c>
      <c r="M448" s="670">
        <f>'Cél.por tricoma'!CQ34</f>
        <v>88</v>
      </c>
      <c r="N448" s="670" t="s">
        <v>204</v>
      </c>
      <c r="O448" s="670"/>
      <c r="P448" s="670" t="s">
        <v>555</v>
      </c>
      <c r="Q448" s="672" t="s">
        <v>549</v>
      </c>
      <c r="R448" s="670">
        <f>'Cél.por tricoma'!CQ35</f>
        <v>21</v>
      </c>
      <c r="S448" s="670" t="s">
        <v>262</v>
      </c>
    </row>
    <row r="449" spans="1:19" ht="15.75" customHeight="1">
      <c r="A449" s="670" t="s">
        <v>555</v>
      </c>
      <c r="B449" s="672" t="s">
        <v>549</v>
      </c>
      <c r="C449" s="670">
        <f>'Cél.por tricoma'!CR18</f>
        <v>18</v>
      </c>
      <c r="D449" s="670" t="s">
        <v>550</v>
      </c>
      <c r="E449" s="670"/>
      <c r="F449" s="670" t="s">
        <v>555</v>
      </c>
      <c r="G449" s="672" t="s">
        <v>549</v>
      </c>
      <c r="H449" s="670">
        <f>'Cél.por tricoma'!CR22</f>
        <v>36</v>
      </c>
      <c r="I449" s="670" t="s">
        <v>190</v>
      </c>
      <c r="J449" s="667"/>
      <c r="K449" s="670" t="s">
        <v>555</v>
      </c>
      <c r="L449" s="672" t="s">
        <v>549</v>
      </c>
      <c r="M449" s="670">
        <f>'Cél.por tricoma'!CR34</f>
        <v>78</v>
      </c>
      <c r="N449" s="670" t="s">
        <v>204</v>
      </c>
      <c r="O449" s="670"/>
      <c r="P449" s="670" t="s">
        <v>555</v>
      </c>
      <c r="Q449" s="672" t="s">
        <v>549</v>
      </c>
      <c r="R449" s="670">
        <f>'Cél.por tricoma'!CR35</f>
        <v>17</v>
      </c>
      <c r="S449" s="670" t="s">
        <v>262</v>
      </c>
    </row>
    <row r="450" spans="1:19" ht="15.75" customHeight="1">
      <c r="A450" s="670" t="s">
        <v>555</v>
      </c>
      <c r="B450" s="672" t="s">
        <v>549</v>
      </c>
      <c r="C450" s="670">
        <f>'Cél.por tricoma'!CS18</f>
        <v>16</v>
      </c>
      <c r="D450" s="670" t="s">
        <v>550</v>
      </c>
      <c r="E450" s="670"/>
      <c r="F450" s="670" t="s">
        <v>555</v>
      </c>
      <c r="G450" s="672" t="s">
        <v>549</v>
      </c>
      <c r="H450" s="670">
        <f>'Cél.por tricoma'!CS22</f>
        <v>0</v>
      </c>
      <c r="I450" s="670" t="s">
        <v>190</v>
      </c>
      <c r="J450" s="667"/>
      <c r="K450" s="670" t="s">
        <v>555</v>
      </c>
      <c r="L450" s="672" t="s">
        <v>549</v>
      </c>
      <c r="M450" s="670">
        <f>'Cél.por tricoma'!CS34</f>
        <v>36</v>
      </c>
      <c r="N450" s="670" t="s">
        <v>204</v>
      </c>
      <c r="O450" s="670"/>
      <c r="P450" s="670" t="s">
        <v>555</v>
      </c>
      <c r="Q450" s="672" t="s">
        <v>549</v>
      </c>
      <c r="R450" s="670">
        <f>'Cél.por tricoma'!CS35</f>
        <v>24</v>
      </c>
      <c r="S450" s="670" t="s">
        <v>262</v>
      </c>
    </row>
    <row r="451" spans="1:19" ht="15.75" customHeight="1">
      <c r="A451" s="670" t="s">
        <v>555</v>
      </c>
      <c r="B451" s="672" t="s">
        <v>549</v>
      </c>
      <c r="C451" s="670">
        <f>'Cél.por tricoma'!CT18</f>
        <v>12</v>
      </c>
      <c r="D451" s="670" t="s">
        <v>550</v>
      </c>
      <c r="E451" s="670"/>
      <c r="F451" s="670" t="s">
        <v>555</v>
      </c>
      <c r="G451" s="672" t="s">
        <v>549</v>
      </c>
      <c r="H451" s="670">
        <f>'Cél.por tricoma'!CT22</f>
        <v>0</v>
      </c>
      <c r="I451" s="670" t="s">
        <v>190</v>
      </c>
      <c r="J451" s="667"/>
      <c r="K451" s="670" t="s">
        <v>555</v>
      </c>
      <c r="L451" s="672" t="s">
        <v>549</v>
      </c>
      <c r="M451" s="670">
        <f>'Cél.por tricoma'!CT34</f>
        <v>73</v>
      </c>
      <c r="N451" s="670" t="s">
        <v>204</v>
      </c>
      <c r="O451" s="670"/>
      <c r="P451" s="670" t="s">
        <v>555</v>
      </c>
      <c r="Q451" s="672" t="s">
        <v>549</v>
      </c>
      <c r="R451" s="670">
        <f>'Cél.por tricoma'!CT35</f>
        <v>28</v>
      </c>
      <c r="S451" s="670" t="s">
        <v>262</v>
      </c>
    </row>
    <row r="452" spans="1:19" ht="15.75" customHeight="1">
      <c r="A452" s="670" t="s">
        <v>555</v>
      </c>
      <c r="B452" s="672" t="s">
        <v>551</v>
      </c>
      <c r="C452" s="670">
        <f>'Cél.por tricoma'!BQ64</f>
        <v>17</v>
      </c>
      <c r="D452" s="670" t="s">
        <v>550</v>
      </c>
      <c r="E452" s="670"/>
      <c r="F452" s="670" t="s">
        <v>555</v>
      </c>
      <c r="G452" s="672" t="s">
        <v>551</v>
      </c>
      <c r="H452" s="670">
        <f>'Cél.por tricoma'!BQ68</f>
        <v>21</v>
      </c>
      <c r="I452" s="670" t="s">
        <v>190</v>
      </c>
      <c r="J452" s="667"/>
      <c r="K452" s="670" t="s">
        <v>555</v>
      </c>
      <c r="L452" s="672" t="s">
        <v>551</v>
      </c>
      <c r="M452" s="670">
        <f>'Cél.por tricoma'!BQ80</f>
        <v>75</v>
      </c>
      <c r="N452" s="670" t="s">
        <v>204</v>
      </c>
      <c r="O452" s="670"/>
      <c r="P452" s="670" t="s">
        <v>555</v>
      </c>
      <c r="Q452" s="672" t="s">
        <v>551</v>
      </c>
      <c r="R452" s="670">
        <f>'Cél.por tricoma'!BQ81</f>
        <v>8</v>
      </c>
      <c r="S452" s="670" t="s">
        <v>262</v>
      </c>
    </row>
    <row r="453" spans="1:19" ht="15.75" customHeight="1">
      <c r="A453" s="670" t="s">
        <v>555</v>
      </c>
      <c r="B453" s="672" t="s">
        <v>551</v>
      </c>
      <c r="C453" s="670">
        <f>'Cél.por tricoma'!BR64</f>
        <v>7</v>
      </c>
      <c r="D453" s="670" t="s">
        <v>550</v>
      </c>
      <c r="E453" s="670"/>
      <c r="F453" s="670" t="s">
        <v>555</v>
      </c>
      <c r="G453" s="672" t="s">
        <v>551</v>
      </c>
      <c r="H453" s="670">
        <f>'Cél.por tricoma'!BR68</f>
        <v>9</v>
      </c>
      <c r="I453" s="670" t="s">
        <v>190</v>
      </c>
      <c r="J453" s="667"/>
      <c r="K453" s="670" t="s">
        <v>555</v>
      </c>
      <c r="L453" s="672" t="s">
        <v>551</v>
      </c>
      <c r="M453" s="670">
        <f>'Cél.por tricoma'!BR80</f>
        <v>46</v>
      </c>
      <c r="N453" s="670" t="s">
        <v>204</v>
      </c>
      <c r="O453" s="670"/>
      <c r="P453" s="670" t="s">
        <v>555</v>
      </c>
      <c r="Q453" s="672" t="s">
        <v>551</v>
      </c>
      <c r="R453" s="670">
        <f>'Cél.por tricoma'!BR81</f>
        <v>8</v>
      </c>
      <c r="S453" s="670" t="s">
        <v>262</v>
      </c>
    </row>
    <row r="454" spans="1:19" ht="15.75" customHeight="1">
      <c r="A454" s="670" t="s">
        <v>555</v>
      </c>
      <c r="B454" s="672" t="s">
        <v>551</v>
      </c>
      <c r="C454" s="670">
        <f>'Cél.por tricoma'!BS64</f>
        <v>8</v>
      </c>
      <c r="D454" s="670" t="s">
        <v>550</v>
      </c>
      <c r="E454" s="670"/>
      <c r="F454" s="670" t="s">
        <v>555</v>
      </c>
      <c r="G454" s="672" t="s">
        <v>551</v>
      </c>
      <c r="H454" s="670">
        <f>'Cél.por tricoma'!BS68</f>
        <v>69</v>
      </c>
      <c r="I454" s="670" t="s">
        <v>190</v>
      </c>
      <c r="J454" s="667"/>
      <c r="K454" s="670" t="s">
        <v>555</v>
      </c>
      <c r="L454" s="672" t="s">
        <v>551</v>
      </c>
      <c r="M454" s="670">
        <f>'Cél.por tricoma'!BS80</f>
        <v>40</v>
      </c>
      <c r="N454" s="670" t="s">
        <v>204</v>
      </c>
      <c r="O454" s="670"/>
      <c r="P454" s="670" t="s">
        <v>555</v>
      </c>
      <c r="Q454" s="672" t="s">
        <v>551</v>
      </c>
      <c r="R454" s="670">
        <f>'Cél.por tricoma'!BS81</f>
        <v>9</v>
      </c>
      <c r="S454" s="670" t="s">
        <v>262</v>
      </c>
    </row>
    <row r="455" spans="1:19" ht="15.75" customHeight="1">
      <c r="A455" s="670" t="s">
        <v>555</v>
      </c>
      <c r="B455" s="672" t="s">
        <v>551</v>
      </c>
      <c r="C455" s="670">
        <f>'Cél.por tricoma'!BT64</f>
        <v>5</v>
      </c>
      <c r="D455" s="670" t="s">
        <v>550</v>
      </c>
      <c r="E455" s="670"/>
      <c r="F455" s="670" t="s">
        <v>555</v>
      </c>
      <c r="G455" s="672" t="s">
        <v>551</v>
      </c>
      <c r="H455" s="670">
        <f>'Cél.por tricoma'!BT68</f>
        <v>39</v>
      </c>
      <c r="I455" s="670" t="s">
        <v>190</v>
      </c>
      <c r="J455" s="667"/>
      <c r="K455" s="670" t="s">
        <v>555</v>
      </c>
      <c r="L455" s="672" t="s">
        <v>551</v>
      </c>
      <c r="M455" s="670">
        <f>'Cél.por tricoma'!BT80</f>
        <v>108</v>
      </c>
      <c r="N455" s="670" t="s">
        <v>204</v>
      </c>
      <c r="O455" s="670"/>
      <c r="P455" s="670" t="s">
        <v>555</v>
      </c>
      <c r="Q455" s="672" t="s">
        <v>551</v>
      </c>
      <c r="R455" s="670">
        <f>'Cél.por tricoma'!BT81</f>
        <v>21</v>
      </c>
      <c r="S455" s="670" t="s">
        <v>262</v>
      </c>
    </row>
    <row r="456" spans="1:19" ht="15.75" customHeight="1">
      <c r="A456" s="670" t="s">
        <v>555</v>
      </c>
      <c r="B456" s="672" t="s">
        <v>551</v>
      </c>
      <c r="C456" s="670">
        <f>'Cél.por tricoma'!BU64</f>
        <v>15</v>
      </c>
      <c r="D456" s="670" t="s">
        <v>550</v>
      </c>
      <c r="E456" s="670"/>
      <c r="F456" s="670" t="s">
        <v>555</v>
      </c>
      <c r="G456" s="672" t="s">
        <v>551</v>
      </c>
      <c r="H456" s="670">
        <f>'Cél.por tricoma'!BU68</f>
        <v>29</v>
      </c>
      <c r="I456" s="670" t="s">
        <v>190</v>
      </c>
      <c r="J456" s="667"/>
      <c r="K456" s="670" t="s">
        <v>555</v>
      </c>
      <c r="L456" s="672" t="s">
        <v>551</v>
      </c>
      <c r="M456" s="670">
        <f>'Cél.por tricoma'!BU80</f>
        <v>18</v>
      </c>
      <c r="N456" s="670" t="s">
        <v>204</v>
      </c>
      <c r="O456" s="670"/>
      <c r="P456" s="670" t="s">
        <v>555</v>
      </c>
      <c r="Q456" s="672" t="s">
        <v>551</v>
      </c>
      <c r="R456" s="670">
        <f>'Cél.por tricoma'!BU81</f>
        <v>8</v>
      </c>
      <c r="S456" s="670" t="s">
        <v>262</v>
      </c>
    </row>
    <row r="457" spans="1:19" ht="15.75" customHeight="1">
      <c r="A457" s="670" t="s">
        <v>555</v>
      </c>
      <c r="B457" s="672" t="s">
        <v>551</v>
      </c>
      <c r="C457" s="670">
        <f>'Cél.por tricoma'!BV64</f>
        <v>14</v>
      </c>
      <c r="D457" s="670" t="s">
        <v>550</v>
      </c>
      <c r="E457" s="670"/>
      <c r="F457" s="670" t="s">
        <v>555</v>
      </c>
      <c r="G457" s="672" t="s">
        <v>551</v>
      </c>
      <c r="H457" s="670">
        <f>'Cél.por tricoma'!BV68</f>
        <v>36</v>
      </c>
      <c r="I457" s="670" t="s">
        <v>190</v>
      </c>
      <c r="J457" s="667"/>
      <c r="K457" s="670" t="s">
        <v>555</v>
      </c>
      <c r="L457" s="672" t="s">
        <v>551</v>
      </c>
      <c r="M457" s="670">
        <f>'Cél.por tricoma'!BV80</f>
        <v>148</v>
      </c>
      <c r="N457" s="670" t="s">
        <v>204</v>
      </c>
      <c r="O457" s="670"/>
      <c r="P457" s="670" t="s">
        <v>555</v>
      </c>
      <c r="Q457" s="672" t="s">
        <v>551</v>
      </c>
      <c r="R457" s="670">
        <f>'Cél.por tricoma'!BV81</f>
        <v>13</v>
      </c>
      <c r="S457" s="670" t="s">
        <v>262</v>
      </c>
    </row>
    <row r="458" spans="1:19" ht="15.75" customHeight="1">
      <c r="A458" s="670" t="s">
        <v>555</v>
      </c>
      <c r="B458" s="672" t="s">
        <v>551</v>
      </c>
      <c r="C458" s="670">
        <f>'Cél.por tricoma'!BW64</f>
        <v>6</v>
      </c>
      <c r="D458" s="670" t="s">
        <v>550</v>
      </c>
      <c r="E458" s="670"/>
      <c r="F458" s="670" t="s">
        <v>555</v>
      </c>
      <c r="G458" s="672" t="s">
        <v>551</v>
      </c>
      <c r="H458" s="670">
        <f>'Cél.por tricoma'!BW68</f>
        <v>56</v>
      </c>
      <c r="I458" s="670" t="s">
        <v>190</v>
      </c>
      <c r="J458" s="667"/>
      <c r="K458" s="670" t="s">
        <v>555</v>
      </c>
      <c r="L458" s="672" t="s">
        <v>551</v>
      </c>
      <c r="M458" s="670">
        <f>'Cél.por tricoma'!BW80</f>
        <v>81</v>
      </c>
      <c r="N458" s="670" t="s">
        <v>204</v>
      </c>
      <c r="O458" s="670"/>
      <c r="P458" s="670" t="s">
        <v>555</v>
      </c>
      <c r="Q458" s="672" t="s">
        <v>551</v>
      </c>
      <c r="R458" s="670">
        <f>'Cél.por tricoma'!BW81</f>
        <v>14</v>
      </c>
      <c r="S458" s="670" t="s">
        <v>262</v>
      </c>
    </row>
    <row r="459" spans="1:19" ht="15.75" customHeight="1">
      <c r="A459" s="670" t="s">
        <v>555</v>
      </c>
      <c r="B459" s="672" t="s">
        <v>551</v>
      </c>
      <c r="C459" s="670">
        <f>'Cél.por tricoma'!BX64</f>
        <v>11</v>
      </c>
      <c r="D459" s="670" t="s">
        <v>550</v>
      </c>
      <c r="E459" s="670"/>
      <c r="F459" s="670" t="s">
        <v>555</v>
      </c>
      <c r="G459" s="672" t="s">
        <v>551</v>
      </c>
      <c r="H459" s="670">
        <f>'Cél.por tricoma'!BX68</f>
        <v>17</v>
      </c>
      <c r="I459" s="670" t="s">
        <v>190</v>
      </c>
      <c r="J459" s="667"/>
      <c r="K459" s="670" t="s">
        <v>555</v>
      </c>
      <c r="L459" s="672" t="s">
        <v>551</v>
      </c>
      <c r="M459" s="670">
        <f>'Cél.por tricoma'!BX80</f>
        <v>16</v>
      </c>
      <c r="N459" s="670" t="s">
        <v>204</v>
      </c>
      <c r="O459" s="670"/>
      <c r="P459" s="670" t="s">
        <v>555</v>
      </c>
      <c r="Q459" s="672" t="s">
        <v>551</v>
      </c>
      <c r="R459" s="670">
        <f>'Cél.por tricoma'!BX81</f>
        <v>30</v>
      </c>
      <c r="S459" s="670" t="s">
        <v>262</v>
      </c>
    </row>
    <row r="460" spans="1:19" ht="15.75" customHeight="1">
      <c r="A460" s="670" t="s">
        <v>555</v>
      </c>
      <c r="B460" s="672" t="s">
        <v>551</v>
      </c>
      <c r="C460" s="670">
        <f>'Cél.por tricoma'!BY64</f>
        <v>13</v>
      </c>
      <c r="D460" s="670" t="s">
        <v>550</v>
      </c>
      <c r="E460" s="670"/>
      <c r="F460" s="670" t="s">
        <v>555</v>
      </c>
      <c r="G460" s="672" t="s">
        <v>551</v>
      </c>
      <c r="H460" s="670">
        <f>'Cél.por tricoma'!BY68</f>
        <v>24</v>
      </c>
      <c r="I460" s="670" t="s">
        <v>190</v>
      </c>
      <c r="J460" s="667"/>
      <c r="K460" s="670" t="s">
        <v>555</v>
      </c>
      <c r="L460" s="672" t="s">
        <v>551</v>
      </c>
      <c r="M460" s="670">
        <f>'Cél.por tricoma'!BY80</f>
        <v>36</v>
      </c>
      <c r="N460" s="670" t="s">
        <v>204</v>
      </c>
      <c r="O460" s="670"/>
      <c r="P460" s="670" t="s">
        <v>555</v>
      </c>
      <c r="Q460" s="672" t="s">
        <v>551</v>
      </c>
      <c r="R460" s="670">
        <f>'Cél.por tricoma'!BY81</f>
        <v>8</v>
      </c>
      <c r="S460" s="670" t="s">
        <v>262</v>
      </c>
    </row>
    <row r="461" spans="1:19" ht="15.75" customHeight="1">
      <c r="A461" s="670" t="s">
        <v>555</v>
      </c>
      <c r="B461" s="672" t="s">
        <v>551</v>
      </c>
      <c r="C461" s="670">
        <f>'Cél.por tricoma'!BZ64</f>
        <v>23</v>
      </c>
      <c r="D461" s="670" t="s">
        <v>550</v>
      </c>
      <c r="E461" s="670"/>
      <c r="F461" s="670" t="s">
        <v>555</v>
      </c>
      <c r="G461" s="672" t="s">
        <v>551</v>
      </c>
      <c r="H461" s="670">
        <f>'Cél.por tricoma'!BZ68</f>
        <v>27</v>
      </c>
      <c r="I461" s="670" t="s">
        <v>190</v>
      </c>
      <c r="J461" s="667"/>
      <c r="K461" s="670" t="s">
        <v>555</v>
      </c>
      <c r="L461" s="672" t="s">
        <v>551</v>
      </c>
      <c r="M461" s="670">
        <f>'Cél.por tricoma'!BZ80</f>
        <v>99</v>
      </c>
      <c r="N461" s="670" t="s">
        <v>204</v>
      </c>
      <c r="O461" s="670"/>
      <c r="P461" s="670" t="s">
        <v>555</v>
      </c>
      <c r="Q461" s="672" t="s">
        <v>551</v>
      </c>
      <c r="R461" s="670">
        <f>'Cél.por tricoma'!BZ81</f>
        <v>4</v>
      </c>
      <c r="S461" s="670" t="s">
        <v>262</v>
      </c>
    </row>
    <row r="462" spans="1:19" ht="15.75" customHeight="1">
      <c r="A462" s="670" t="s">
        <v>555</v>
      </c>
      <c r="B462" s="672" t="s">
        <v>551</v>
      </c>
      <c r="C462" s="670">
        <f>'Cél.por tricoma'!CA64</f>
        <v>6</v>
      </c>
      <c r="D462" s="670" t="s">
        <v>550</v>
      </c>
      <c r="E462" s="670"/>
      <c r="F462" s="670" t="s">
        <v>555</v>
      </c>
      <c r="G462" s="672" t="s">
        <v>551</v>
      </c>
      <c r="H462" s="670">
        <f>'Cél.por tricoma'!CA68</f>
        <v>35</v>
      </c>
      <c r="I462" s="670" t="s">
        <v>190</v>
      </c>
      <c r="J462" s="667"/>
      <c r="K462" s="670" t="s">
        <v>555</v>
      </c>
      <c r="L462" s="672" t="s">
        <v>551</v>
      </c>
      <c r="M462" s="670">
        <f>'Cél.por tricoma'!CA80</f>
        <v>39</v>
      </c>
      <c r="N462" s="670" t="s">
        <v>204</v>
      </c>
      <c r="O462" s="670"/>
      <c r="P462" s="670" t="s">
        <v>555</v>
      </c>
      <c r="Q462" s="672" t="s">
        <v>551</v>
      </c>
      <c r="R462" s="670">
        <f>'Cél.por tricoma'!CA81</f>
        <v>13</v>
      </c>
      <c r="S462" s="670" t="s">
        <v>262</v>
      </c>
    </row>
    <row r="463" spans="1:19" ht="15.75" customHeight="1">
      <c r="A463" s="670" t="s">
        <v>555</v>
      </c>
      <c r="B463" s="672" t="s">
        <v>551</v>
      </c>
      <c r="C463" s="670">
        <f>'Cél.por tricoma'!CB64</f>
        <v>10</v>
      </c>
      <c r="D463" s="670" t="s">
        <v>550</v>
      </c>
      <c r="E463" s="670"/>
      <c r="F463" s="670" t="s">
        <v>555</v>
      </c>
      <c r="G463" s="672" t="s">
        <v>551</v>
      </c>
      <c r="H463" s="670">
        <f>'Cél.por tricoma'!CB68</f>
        <v>13</v>
      </c>
      <c r="I463" s="670" t="s">
        <v>190</v>
      </c>
      <c r="J463" s="667"/>
      <c r="K463" s="670" t="s">
        <v>555</v>
      </c>
      <c r="L463" s="672" t="s">
        <v>551</v>
      </c>
      <c r="M463" s="670">
        <f>'Cél.por tricoma'!CB80</f>
        <v>24</v>
      </c>
      <c r="N463" s="670" t="s">
        <v>204</v>
      </c>
      <c r="O463" s="670"/>
      <c r="P463" s="670" t="s">
        <v>555</v>
      </c>
      <c r="Q463" s="672" t="s">
        <v>551</v>
      </c>
      <c r="R463" s="670">
        <f>'Cél.por tricoma'!CB81</f>
        <v>10</v>
      </c>
      <c r="S463" s="670" t="s">
        <v>262</v>
      </c>
    </row>
    <row r="464" spans="1:19" ht="15.75" customHeight="1">
      <c r="A464" s="670" t="s">
        <v>555</v>
      </c>
      <c r="B464" s="672" t="s">
        <v>551</v>
      </c>
      <c r="C464" s="670">
        <f>'Cél.por tricoma'!CC64</f>
        <v>8</v>
      </c>
      <c r="D464" s="670" t="s">
        <v>550</v>
      </c>
      <c r="E464" s="670"/>
      <c r="F464" s="670" t="s">
        <v>555</v>
      </c>
      <c r="G464" s="672" t="s">
        <v>551</v>
      </c>
      <c r="H464" s="670">
        <f>'Cél.por tricoma'!CC68</f>
        <v>40</v>
      </c>
      <c r="I464" s="670" t="s">
        <v>190</v>
      </c>
      <c r="J464" s="667"/>
      <c r="K464" s="670" t="s">
        <v>555</v>
      </c>
      <c r="L464" s="672" t="s">
        <v>551</v>
      </c>
      <c r="M464" s="670">
        <f>'Cél.por tricoma'!CC80</f>
        <v>104</v>
      </c>
      <c r="N464" s="670" t="s">
        <v>204</v>
      </c>
      <c r="O464" s="670"/>
      <c r="P464" s="670" t="s">
        <v>555</v>
      </c>
      <c r="Q464" s="672" t="s">
        <v>551</v>
      </c>
      <c r="R464" s="670">
        <f>'Cél.por tricoma'!CC81</f>
        <v>12</v>
      </c>
      <c r="S464" s="670" t="s">
        <v>262</v>
      </c>
    </row>
    <row r="465" spans="1:19" ht="15.75" customHeight="1">
      <c r="A465" s="670" t="s">
        <v>555</v>
      </c>
      <c r="B465" s="672" t="s">
        <v>551</v>
      </c>
      <c r="C465" s="670">
        <f>'Cél.por tricoma'!CD64</f>
        <v>9</v>
      </c>
      <c r="D465" s="670" t="s">
        <v>550</v>
      </c>
      <c r="E465" s="670"/>
      <c r="F465" s="670" t="s">
        <v>555</v>
      </c>
      <c r="G465" s="672" t="s">
        <v>551</v>
      </c>
      <c r="H465" s="670">
        <f>'Cél.por tricoma'!CD68</f>
        <v>6</v>
      </c>
      <c r="I465" s="670" t="s">
        <v>190</v>
      </c>
      <c r="J465" s="667"/>
      <c r="K465" s="670" t="s">
        <v>555</v>
      </c>
      <c r="L465" s="672" t="s">
        <v>551</v>
      </c>
      <c r="M465" s="670">
        <f>'Cél.por tricoma'!CD80</f>
        <v>34</v>
      </c>
      <c r="N465" s="670" t="s">
        <v>204</v>
      </c>
      <c r="O465" s="670"/>
      <c r="P465" s="670" t="s">
        <v>555</v>
      </c>
      <c r="Q465" s="672" t="s">
        <v>551</v>
      </c>
      <c r="R465" s="670">
        <f>'Cél.por tricoma'!CD81</f>
        <v>6</v>
      </c>
      <c r="S465" s="670" t="s">
        <v>262</v>
      </c>
    </row>
    <row r="466" spans="1:19" ht="15.75" customHeight="1">
      <c r="A466" s="670" t="s">
        <v>555</v>
      </c>
      <c r="B466" s="672" t="s">
        <v>551</v>
      </c>
      <c r="C466" s="670">
        <f>'Cél.por tricoma'!CE64</f>
        <v>9</v>
      </c>
      <c r="D466" s="670" t="s">
        <v>550</v>
      </c>
      <c r="E466" s="670"/>
      <c r="F466" s="670" t="s">
        <v>555</v>
      </c>
      <c r="G466" s="672" t="s">
        <v>551</v>
      </c>
      <c r="H466" s="670">
        <f>'Cél.por tricoma'!CE68</f>
        <v>7</v>
      </c>
      <c r="I466" s="670" t="s">
        <v>190</v>
      </c>
      <c r="J466" s="667"/>
      <c r="K466" s="670" t="s">
        <v>555</v>
      </c>
      <c r="L466" s="672" t="s">
        <v>551</v>
      </c>
      <c r="M466" s="670">
        <f>'Cél.por tricoma'!CE80</f>
        <v>8</v>
      </c>
      <c r="N466" s="670" t="s">
        <v>204</v>
      </c>
      <c r="O466" s="670"/>
      <c r="P466" s="670" t="s">
        <v>555</v>
      </c>
      <c r="Q466" s="672" t="s">
        <v>551</v>
      </c>
      <c r="R466" s="670">
        <f>'Cél.por tricoma'!CE81</f>
        <v>5</v>
      </c>
      <c r="S466" s="670" t="s">
        <v>262</v>
      </c>
    </row>
    <row r="467" spans="1:19" ht="15.75" customHeight="1">
      <c r="A467" s="670" t="s">
        <v>555</v>
      </c>
      <c r="B467" s="672" t="s">
        <v>551</v>
      </c>
      <c r="C467" s="670">
        <f>'Cél.por tricoma'!CF64</f>
        <v>13</v>
      </c>
      <c r="D467" s="670" t="s">
        <v>550</v>
      </c>
      <c r="E467" s="670"/>
      <c r="F467" s="670" t="s">
        <v>555</v>
      </c>
      <c r="G467" s="672" t="s">
        <v>551</v>
      </c>
      <c r="H467" s="670">
        <f>'Cél.por tricoma'!CF68</f>
        <v>4</v>
      </c>
      <c r="I467" s="670" t="s">
        <v>190</v>
      </c>
      <c r="J467" s="667"/>
      <c r="K467" s="670" t="s">
        <v>555</v>
      </c>
      <c r="L467" s="672" t="s">
        <v>551</v>
      </c>
      <c r="M467" s="670">
        <f>'Cél.por tricoma'!CF80</f>
        <v>99</v>
      </c>
      <c r="N467" s="670" t="s">
        <v>204</v>
      </c>
      <c r="O467" s="670"/>
      <c r="P467" s="670" t="s">
        <v>555</v>
      </c>
      <c r="Q467" s="672" t="s">
        <v>551</v>
      </c>
      <c r="R467" s="670">
        <f>'Cél.por tricoma'!CF81</f>
        <v>14</v>
      </c>
      <c r="S467" s="670" t="s">
        <v>262</v>
      </c>
    </row>
    <row r="468" spans="1:19" ht="15.75" customHeight="1">
      <c r="A468" s="670" t="s">
        <v>555</v>
      </c>
      <c r="B468" s="672" t="s">
        <v>551</v>
      </c>
      <c r="C468" s="670">
        <f>'Cél.por tricoma'!CG64</f>
        <v>9</v>
      </c>
      <c r="D468" s="670" t="s">
        <v>550</v>
      </c>
      <c r="E468" s="670"/>
      <c r="F468" s="670" t="s">
        <v>555</v>
      </c>
      <c r="G468" s="672" t="s">
        <v>551</v>
      </c>
      <c r="H468" s="670">
        <f>'Cél.por tricoma'!CG68</f>
        <v>14</v>
      </c>
      <c r="I468" s="670" t="s">
        <v>190</v>
      </c>
      <c r="J468" s="667"/>
      <c r="K468" s="670" t="s">
        <v>555</v>
      </c>
      <c r="L468" s="672" t="s">
        <v>551</v>
      </c>
      <c r="M468" s="670">
        <f>'Cél.por tricoma'!CG80</f>
        <v>56</v>
      </c>
      <c r="N468" s="670" t="s">
        <v>204</v>
      </c>
      <c r="O468" s="670"/>
      <c r="P468" s="670" t="s">
        <v>555</v>
      </c>
      <c r="Q468" s="672" t="s">
        <v>551</v>
      </c>
      <c r="R468" s="670">
        <f>'Cél.por tricoma'!CG81</f>
        <v>30</v>
      </c>
      <c r="S468" s="670" t="s">
        <v>262</v>
      </c>
    </row>
    <row r="469" spans="1:19" ht="15.75" customHeight="1">
      <c r="A469" s="670" t="s">
        <v>555</v>
      </c>
      <c r="B469" s="672" t="s">
        <v>551</v>
      </c>
      <c r="C469" s="670">
        <f>'Cél.por tricoma'!CH64</f>
        <v>17</v>
      </c>
      <c r="D469" s="670" t="s">
        <v>550</v>
      </c>
      <c r="E469" s="670"/>
      <c r="F469" s="670" t="s">
        <v>555</v>
      </c>
      <c r="G469" s="672" t="s">
        <v>551</v>
      </c>
      <c r="H469" s="670">
        <f>'Cél.por tricoma'!CH68</f>
        <v>4</v>
      </c>
      <c r="I469" s="670" t="s">
        <v>190</v>
      </c>
      <c r="J469" s="667"/>
      <c r="K469" s="670" t="s">
        <v>555</v>
      </c>
      <c r="L469" s="672" t="s">
        <v>551</v>
      </c>
      <c r="M469" s="670">
        <f>'Cél.por tricoma'!CH80</f>
        <v>136</v>
      </c>
      <c r="N469" s="670" t="s">
        <v>204</v>
      </c>
      <c r="O469" s="670"/>
      <c r="P469" s="670" t="s">
        <v>555</v>
      </c>
      <c r="Q469" s="672" t="s">
        <v>551</v>
      </c>
      <c r="R469" s="670">
        <f>'Cél.por tricoma'!CH81</f>
        <v>8</v>
      </c>
      <c r="S469" s="670" t="s">
        <v>262</v>
      </c>
    </row>
    <row r="470" spans="1:19" ht="15.75" customHeight="1">
      <c r="A470" s="670" t="s">
        <v>555</v>
      </c>
      <c r="B470" s="672" t="s">
        <v>551</v>
      </c>
      <c r="C470" s="670">
        <f>'Cél.por tricoma'!CI64</f>
        <v>15</v>
      </c>
      <c r="D470" s="670" t="s">
        <v>550</v>
      </c>
      <c r="E470" s="670"/>
      <c r="F470" s="670" t="s">
        <v>555</v>
      </c>
      <c r="G470" s="672" t="s">
        <v>551</v>
      </c>
      <c r="H470" s="670">
        <f>'Cél.por tricoma'!CI68</f>
        <v>11</v>
      </c>
      <c r="I470" s="670" t="s">
        <v>190</v>
      </c>
      <c r="J470" s="667"/>
      <c r="K470" s="670" t="s">
        <v>555</v>
      </c>
      <c r="L470" s="672" t="s">
        <v>551</v>
      </c>
      <c r="M470" s="670">
        <f>'Cél.por tricoma'!CI80</f>
        <v>46</v>
      </c>
      <c r="N470" s="670" t="s">
        <v>204</v>
      </c>
      <c r="O470" s="670"/>
      <c r="P470" s="670" t="s">
        <v>555</v>
      </c>
      <c r="Q470" s="672" t="s">
        <v>551</v>
      </c>
      <c r="R470" s="670">
        <f>'Cél.por tricoma'!CI81</f>
        <v>15</v>
      </c>
      <c r="S470" s="670" t="s">
        <v>262</v>
      </c>
    </row>
    <row r="471" spans="1:19" ht="15.75" customHeight="1">
      <c r="A471" s="670" t="s">
        <v>555</v>
      </c>
      <c r="B471" s="672" t="s">
        <v>551</v>
      </c>
      <c r="C471" s="670">
        <f>'Cél.por tricoma'!CJ64</f>
        <v>7</v>
      </c>
      <c r="D471" s="670" t="s">
        <v>550</v>
      </c>
      <c r="E471" s="670"/>
      <c r="F471" s="670" t="s">
        <v>555</v>
      </c>
      <c r="G471" s="672" t="s">
        <v>551</v>
      </c>
      <c r="H471" s="670">
        <f>'Cél.por tricoma'!CJ68</f>
        <v>42</v>
      </c>
      <c r="I471" s="670" t="s">
        <v>190</v>
      </c>
      <c r="J471" s="667"/>
      <c r="K471" s="670" t="s">
        <v>555</v>
      </c>
      <c r="L471" s="672" t="s">
        <v>551</v>
      </c>
      <c r="M471" s="670">
        <f>'Cél.por tricoma'!CJ80</f>
        <v>10</v>
      </c>
      <c r="N471" s="670" t="s">
        <v>204</v>
      </c>
      <c r="O471" s="670"/>
      <c r="P471" s="670" t="s">
        <v>555</v>
      </c>
      <c r="Q471" s="672" t="s">
        <v>551</v>
      </c>
      <c r="R471" s="670">
        <f>'Cél.por tricoma'!CJ81</f>
        <v>7</v>
      </c>
      <c r="S471" s="670" t="s">
        <v>262</v>
      </c>
    </row>
    <row r="472" spans="1:19" ht="15.75" customHeight="1">
      <c r="A472" s="670" t="s">
        <v>555</v>
      </c>
      <c r="B472" s="672" t="s">
        <v>551</v>
      </c>
      <c r="C472" s="670">
        <f>'Cél.por tricoma'!CK64</f>
        <v>22</v>
      </c>
      <c r="D472" s="670" t="s">
        <v>550</v>
      </c>
      <c r="E472" s="670"/>
      <c r="F472" s="670" t="s">
        <v>555</v>
      </c>
      <c r="G472" s="672" t="s">
        <v>551</v>
      </c>
      <c r="H472" s="670">
        <f>'Cél.por tricoma'!CK68</f>
        <v>10</v>
      </c>
      <c r="I472" s="670" t="s">
        <v>190</v>
      </c>
      <c r="J472" s="667"/>
      <c r="K472" s="670" t="s">
        <v>555</v>
      </c>
      <c r="L472" s="672" t="s">
        <v>551</v>
      </c>
      <c r="M472" s="670">
        <f>'Cél.por tricoma'!CK80</f>
        <v>21</v>
      </c>
      <c r="N472" s="670" t="s">
        <v>204</v>
      </c>
      <c r="O472" s="670"/>
      <c r="P472" s="670" t="s">
        <v>555</v>
      </c>
      <c r="Q472" s="672" t="s">
        <v>551</v>
      </c>
      <c r="R472" s="670">
        <f>'Cél.por tricoma'!CK81</f>
        <v>13</v>
      </c>
      <c r="S472" s="670" t="s">
        <v>262</v>
      </c>
    </row>
    <row r="473" spans="1:19" ht="15.75" customHeight="1">
      <c r="A473" s="670" t="s">
        <v>555</v>
      </c>
      <c r="B473" s="672" t="s">
        <v>551</v>
      </c>
      <c r="C473" s="670">
        <f>'Cél.por tricoma'!CL64</f>
        <v>11</v>
      </c>
      <c r="D473" s="670" t="s">
        <v>550</v>
      </c>
      <c r="E473" s="670"/>
      <c r="F473" s="670" t="s">
        <v>555</v>
      </c>
      <c r="G473" s="672" t="s">
        <v>551</v>
      </c>
      <c r="H473" s="670">
        <f>'Cél.por tricoma'!CL68</f>
        <v>85</v>
      </c>
      <c r="I473" s="670" t="s">
        <v>190</v>
      </c>
      <c r="J473" s="667"/>
      <c r="K473" s="670" t="s">
        <v>555</v>
      </c>
      <c r="L473" s="672" t="s">
        <v>551</v>
      </c>
      <c r="M473" s="670">
        <f>'Cél.por tricoma'!CL80</f>
        <v>71</v>
      </c>
      <c r="N473" s="670" t="s">
        <v>204</v>
      </c>
      <c r="O473" s="670"/>
      <c r="P473" s="670" t="s">
        <v>555</v>
      </c>
      <c r="Q473" s="672" t="s">
        <v>551</v>
      </c>
      <c r="R473" s="670">
        <f>'Cél.por tricoma'!CL81</f>
        <v>13</v>
      </c>
      <c r="S473" s="670" t="s">
        <v>262</v>
      </c>
    </row>
    <row r="474" spans="1:19" ht="15.75" customHeight="1">
      <c r="A474" s="670" t="s">
        <v>555</v>
      </c>
      <c r="B474" s="672" t="s">
        <v>551</v>
      </c>
      <c r="C474" s="670">
        <f>'Cél.por tricoma'!CM64</f>
        <v>14</v>
      </c>
      <c r="D474" s="670" t="s">
        <v>550</v>
      </c>
      <c r="E474" s="670"/>
      <c r="F474" s="670" t="s">
        <v>555</v>
      </c>
      <c r="G474" s="672" t="s">
        <v>551</v>
      </c>
      <c r="H474" s="670">
        <f>'Cél.por tricoma'!CM68</f>
        <v>13</v>
      </c>
      <c r="I474" s="670" t="s">
        <v>190</v>
      </c>
      <c r="J474" s="667"/>
      <c r="K474" s="670" t="s">
        <v>555</v>
      </c>
      <c r="L474" s="672" t="s">
        <v>551</v>
      </c>
      <c r="M474" s="670">
        <f>'Cél.por tricoma'!CM80</f>
        <v>125</v>
      </c>
      <c r="N474" s="670" t="s">
        <v>204</v>
      </c>
      <c r="O474" s="670"/>
      <c r="P474" s="670" t="s">
        <v>555</v>
      </c>
      <c r="Q474" s="672" t="s">
        <v>551</v>
      </c>
      <c r="R474" s="670">
        <f>'Cél.por tricoma'!CM81</f>
        <v>14</v>
      </c>
      <c r="S474" s="670" t="s">
        <v>262</v>
      </c>
    </row>
    <row r="475" spans="1:19" ht="15.75" customHeight="1">
      <c r="A475" s="670" t="s">
        <v>555</v>
      </c>
      <c r="B475" s="672" t="s">
        <v>551</v>
      </c>
      <c r="C475" s="670">
        <f>'Cél.por tricoma'!CN64</f>
        <v>14</v>
      </c>
      <c r="D475" s="670" t="s">
        <v>550</v>
      </c>
      <c r="E475" s="670"/>
      <c r="F475" s="670" t="s">
        <v>555</v>
      </c>
      <c r="G475" s="672" t="s">
        <v>551</v>
      </c>
      <c r="H475" s="670">
        <f>'Cél.por tricoma'!CN68</f>
        <v>8</v>
      </c>
      <c r="I475" s="670" t="s">
        <v>190</v>
      </c>
      <c r="J475" s="667"/>
      <c r="K475" s="670" t="s">
        <v>555</v>
      </c>
      <c r="L475" s="672" t="s">
        <v>551</v>
      </c>
      <c r="M475" s="670">
        <f>'Cél.por tricoma'!CN80</f>
        <v>80</v>
      </c>
      <c r="N475" s="670" t="s">
        <v>204</v>
      </c>
      <c r="O475" s="670"/>
      <c r="P475" s="670" t="s">
        <v>555</v>
      </c>
      <c r="Q475" s="672" t="s">
        <v>551</v>
      </c>
      <c r="R475" s="670">
        <f>'Cél.por tricoma'!CN81</f>
        <v>9</v>
      </c>
      <c r="S475" s="670" t="s">
        <v>262</v>
      </c>
    </row>
    <row r="476" spans="1:19" ht="15.75" customHeight="1">
      <c r="A476" s="670" t="s">
        <v>555</v>
      </c>
      <c r="B476" s="672" t="s">
        <v>551</v>
      </c>
      <c r="C476" s="670">
        <f>'Cél.por tricoma'!CO64</f>
        <v>8</v>
      </c>
      <c r="D476" s="670" t="s">
        <v>550</v>
      </c>
      <c r="E476" s="670"/>
      <c r="F476" s="670" t="s">
        <v>555</v>
      </c>
      <c r="G476" s="672" t="s">
        <v>551</v>
      </c>
      <c r="H476" s="670">
        <f>'Cél.por tricoma'!CO68</f>
        <v>21</v>
      </c>
      <c r="I476" s="670" t="s">
        <v>190</v>
      </c>
      <c r="J476" s="667"/>
      <c r="K476" s="670" t="s">
        <v>555</v>
      </c>
      <c r="L476" s="672" t="s">
        <v>551</v>
      </c>
      <c r="M476" s="670">
        <f>'Cél.por tricoma'!CO80</f>
        <v>51</v>
      </c>
      <c r="N476" s="670" t="s">
        <v>204</v>
      </c>
      <c r="O476" s="670"/>
      <c r="P476" s="670" t="s">
        <v>555</v>
      </c>
      <c r="Q476" s="672" t="s">
        <v>551</v>
      </c>
      <c r="R476" s="670">
        <f>'Cél.por tricoma'!CO81</f>
        <v>7</v>
      </c>
      <c r="S476" s="670" t="s">
        <v>262</v>
      </c>
    </row>
    <row r="477" spans="1:19" ht="15.75" customHeight="1">
      <c r="A477" s="670" t="s">
        <v>555</v>
      </c>
      <c r="B477" s="672" t="s">
        <v>551</v>
      </c>
      <c r="C477" s="670">
        <f>'Cél.por tricoma'!CP64</f>
        <v>9</v>
      </c>
      <c r="D477" s="670" t="s">
        <v>550</v>
      </c>
      <c r="E477" s="670"/>
      <c r="F477" s="670" t="s">
        <v>555</v>
      </c>
      <c r="G477" s="672" t="s">
        <v>551</v>
      </c>
      <c r="H477" s="670">
        <f>'Cél.por tricoma'!CP68</f>
        <v>34</v>
      </c>
      <c r="I477" s="670" t="s">
        <v>190</v>
      </c>
      <c r="J477" s="667"/>
      <c r="K477" s="670" t="s">
        <v>555</v>
      </c>
      <c r="L477" s="672" t="s">
        <v>551</v>
      </c>
      <c r="M477" s="670">
        <f>'Cél.por tricoma'!CP80</f>
        <v>103</v>
      </c>
      <c r="N477" s="670" t="s">
        <v>204</v>
      </c>
      <c r="O477" s="670"/>
      <c r="P477" s="670" t="s">
        <v>555</v>
      </c>
      <c r="Q477" s="672" t="s">
        <v>551</v>
      </c>
      <c r="R477" s="670">
        <f>'Cél.por tricoma'!CP81</f>
        <v>7</v>
      </c>
      <c r="S477" s="670" t="s">
        <v>262</v>
      </c>
    </row>
    <row r="478" spans="1:19" ht="15.75" customHeight="1">
      <c r="A478" s="670" t="s">
        <v>555</v>
      </c>
      <c r="B478" s="672" t="s">
        <v>551</v>
      </c>
      <c r="C478" s="670">
        <f>'Cél.por tricoma'!CQ64</f>
        <v>17</v>
      </c>
      <c r="D478" s="670" t="s">
        <v>550</v>
      </c>
      <c r="E478" s="670"/>
      <c r="F478" s="670" t="s">
        <v>555</v>
      </c>
      <c r="G478" s="672" t="s">
        <v>551</v>
      </c>
      <c r="H478" s="670">
        <f>'Cél.por tricoma'!CQ68</f>
        <v>2</v>
      </c>
      <c r="I478" s="670" t="s">
        <v>190</v>
      </c>
      <c r="J478" s="667"/>
      <c r="K478" s="670" t="s">
        <v>555</v>
      </c>
      <c r="L478" s="672" t="s">
        <v>551</v>
      </c>
      <c r="M478" s="670">
        <f>'Cél.por tricoma'!CQ80</f>
        <v>164</v>
      </c>
      <c r="N478" s="670" t="s">
        <v>204</v>
      </c>
      <c r="O478" s="670"/>
      <c r="P478" s="670" t="s">
        <v>555</v>
      </c>
      <c r="Q478" s="672" t="s">
        <v>551</v>
      </c>
      <c r="R478" s="670">
        <f>'Cél.por tricoma'!CQ81</f>
        <v>8</v>
      </c>
      <c r="S478" s="670" t="s">
        <v>262</v>
      </c>
    </row>
    <row r="479" spans="1:19" ht="15.75" customHeight="1">
      <c r="A479" s="670" t="s">
        <v>555</v>
      </c>
      <c r="B479" s="672" t="s">
        <v>551</v>
      </c>
      <c r="C479" s="670">
        <f>'Cél.por tricoma'!CR64</f>
        <v>11</v>
      </c>
      <c r="D479" s="670" t="s">
        <v>550</v>
      </c>
      <c r="E479" s="670"/>
      <c r="F479" s="670" t="s">
        <v>555</v>
      </c>
      <c r="G479" s="672" t="s">
        <v>551</v>
      </c>
      <c r="H479" s="670">
        <f>'Cél.por tricoma'!CR68</f>
        <v>19</v>
      </c>
      <c r="I479" s="670" t="s">
        <v>190</v>
      </c>
      <c r="J479" s="667"/>
      <c r="K479" s="670" t="s">
        <v>555</v>
      </c>
      <c r="L479" s="672" t="s">
        <v>551</v>
      </c>
      <c r="M479" s="670">
        <f>'Cél.por tricoma'!CR80</f>
        <v>82</v>
      </c>
      <c r="N479" s="670" t="s">
        <v>204</v>
      </c>
      <c r="O479" s="670"/>
      <c r="P479" s="670" t="s">
        <v>555</v>
      </c>
      <c r="Q479" s="672" t="s">
        <v>551</v>
      </c>
      <c r="R479" s="670">
        <f>'Cél.por tricoma'!CR81</f>
        <v>15</v>
      </c>
      <c r="S479" s="670" t="s">
        <v>262</v>
      </c>
    </row>
    <row r="480" spans="1:19" ht="15.75" customHeight="1">
      <c r="A480" s="670" t="s">
        <v>555</v>
      </c>
      <c r="B480" s="672" t="s">
        <v>551</v>
      </c>
      <c r="C480" s="670">
        <f>'Cél.por tricoma'!CS64</f>
        <v>24</v>
      </c>
      <c r="D480" s="670" t="s">
        <v>550</v>
      </c>
      <c r="E480" s="670"/>
      <c r="F480" s="670" t="s">
        <v>555</v>
      </c>
      <c r="G480" s="672" t="s">
        <v>551</v>
      </c>
      <c r="H480" s="670">
        <f>'Cél.por tricoma'!CS68</f>
        <v>18</v>
      </c>
      <c r="I480" s="670" t="s">
        <v>190</v>
      </c>
      <c r="J480" s="667"/>
      <c r="K480" s="670" t="s">
        <v>555</v>
      </c>
      <c r="L480" s="672" t="s">
        <v>551</v>
      </c>
      <c r="M480" s="670">
        <f>'Cél.por tricoma'!CS80</f>
        <v>63</v>
      </c>
      <c r="N480" s="670" t="s">
        <v>204</v>
      </c>
      <c r="O480" s="670"/>
      <c r="P480" s="670" t="s">
        <v>555</v>
      </c>
      <c r="Q480" s="672" t="s">
        <v>551</v>
      </c>
      <c r="R480" s="670">
        <f>'Cél.por tricoma'!CS81</f>
        <v>4</v>
      </c>
      <c r="S480" s="670" t="s">
        <v>262</v>
      </c>
    </row>
    <row r="481" spans="1:19" ht="15.75" customHeight="1">
      <c r="A481" s="670" t="s">
        <v>555</v>
      </c>
      <c r="B481" s="672" t="s">
        <v>551</v>
      </c>
      <c r="C481" s="670">
        <f>'Cél.por tricoma'!CT64</f>
        <v>9</v>
      </c>
      <c r="D481" s="670" t="s">
        <v>550</v>
      </c>
      <c r="E481" s="670"/>
      <c r="F481" s="670" t="s">
        <v>555</v>
      </c>
      <c r="G481" s="672" t="s">
        <v>551</v>
      </c>
      <c r="H481" s="670">
        <f>'Cél.por tricoma'!CT68</f>
        <v>37</v>
      </c>
      <c r="I481" s="670" t="s">
        <v>190</v>
      </c>
      <c r="J481" s="667"/>
      <c r="K481" s="670" t="s">
        <v>555</v>
      </c>
      <c r="L481" s="672" t="s">
        <v>551</v>
      </c>
      <c r="M481" s="670">
        <f>'Cél.por tricoma'!CT80</f>
        <v>31</v>
      </c>
      <c r="N481" s="670" t="s">
        <v>204</v>
      </c>
      <c r="O481" s="670"/>
      <c r="P481" s="670" t="s">
        <v>555</v>
      </c>
      <c r="Q481" s="672" t="s">
        <v>551</v>
      </c>
      <c r="R481" s="670">
        <f>'Cél.por tricoma'!CT81</f>
        <v>16</v>
      </c>
      <c r="S481" s="670" t="s">
        <v>262</v>
      </c>
    </row>
    <row r="482" spans="1:19" ht="15.75" customHeight="1">
      <c r="A482" s="670" t="s">
        <v>555</v>
      </c>
      <c r="B482" s="672" t="s">
        <v>552</v>
      </c>
      <c r="C482" s="670">
        <f>'Cél.por tricoma'!BQ110</f>
        <v>17</v>
      </c>
      <c r="D482" s="670" t="s">
        <v>550</v>
      </c>
      <c r="E482" s="670"/>
      <c r="F482" s="670" t="s">
        <v>555</v>
      </c>
      <c r="G482" s="672" t="s">
        <v>552</v>
      </c>
      <c r="H482" s="670">
        <f>'Cél.por tricoma'!BQ114</f>
        <v>5</v>
      </c>
      <c r="I482" s="670" t="s">
        <v>190</v>
      </c>
      <c r="J482" s="667"/>
      <c r="K482" s="670" t="s">
        <v>555</v>
      </c>
      <c r="L482" s="672" t="s">
        <v>552</v>
      </c>
      <c r="M482" s="670">
        <f>'Cél.por tricoma'!BQ126</f>
        <v>16</v>
      </c>
      <c r="N482" s="670" t="s">
        <v>204</v>
      </c>
      <c r="O482" s="670"/>
      <c r="P482" s="670" t="s">
        <v>555</v>
      </c>
      <c r="Q482" s="672" t="s">
        <v>552</v>
      </c>
      <c r="R482" s="670">
        <f>'Cél.por tricoma'!BQ127</f>
        <v>7</v>
      </c>
      <c r="S482" s="670" t="s">
        <v>262</v>
      </c>
    </row>
    <row r="483" spans="1:19" ht="15.75" customHeight="1">
      <c r="A483" s="670" t="s">
        <v>555</v>
      </c>
      <c r="B483" s="672" t="s">
        <v>552</v>
      </c>
      <c r="C483" s="670">
        <f>'Cél.por tricoma'!BR110</f>
        <v>16</v>
      </c>
      <c r="D483" s="670" t="s">
        <v>550</v>
      </c>
      <c r="E483" s="670"/>
      <c r="F483" s="670" t="s">
        <v>555</v>
      </c>
      <c r="G483" s="672" t="s">
        <v>552</v>
      </c>
      <c r="H483" s="670">
        <f>'Cél.por tricoma'!BR114</f>
        <v>13</v>
      </c>
      <c r="I483" s="670" t="s">
        <v>190</v>
      </c>
      <c r="J483" s="667"/>
      <c r="K483" s="670" t="s">
        <v>555</v>
      </c>
      <c r="L483" s="672" t="s">
        <v>552</v>
      </c>
      <c r="M483" s="670">
        <f>'Cél.por tricoma'!BR126</f>
        <v>13</v>
      </c>
      <c r="N483" s="670" t="s">
        <v>204</v>
      </c>
      <c r="O483" s="670"/>
      <c r="P483" s="670" t="s">
        <v>555</v>
      </c>
      <c r="Q483" s="672" t="s">
        <v>552</v>
      </c>
      <c r="R483" s="670">
        <f>'Cél.por tricoma'!BR127</f>
        <v>26</v>
      </c>
      <c r="S483" s="670" t="s">
        <v>262</v>
      </c>
    </row>
    <row r="484" spans="1:19" ht="15.75" customHeight="1">
      <c r="A484" s="670" t="s">
        <v>555</v>
      </c>
      <c r="B484" s="672" t="s">
        <v>552</v>
      </c>
      <c r="C484" s="670">
        <f>'Cél.por tricoma'!BS110</f>
        <v>13</v>
      </c>
      <c r="D484" s="670" t="s">
        <v>550</v>
      </c>
      <c r="E484" s="670"/>
      <c r="F484" s="670" t="s">
        <v>555</v>
      </c>
      <c r="G484" s="672" t="s">
        <v>552</v>
      </c>
      <c r="H484" s="670">
        <f>'Cél.por tricoma'!BS114</f>
        <v>6</v>
      </c>
      <c r="I484" s="670" t="s">
        <v>190</v>
      </c>
      <c r="J484" s="667"/>
      <c r="K484" s="670" t="s">
        <v>555</v>
      </c>
      <c r="L484" s="672" t="s">
        <v>552</v>
      </c>
      <c r="M484" s="670">
        <f>'Cél.por tricoma'!BS126</f>
        <v>15</v>
      </c>
      <c r="N484" s="670" t="s">
        <v>204</v>
      </c>
      <c r="O484" s="670"/>
      <c r="P484" s="670" t="s">
        <v>555</v>
      </c>
      <c r="Q484" s="672" t="s">
        <v>552</v>
      </c>
      <c r="R484" s="670">
        <f>'Cél.por tricoma'!BS127</f>
        <v>5</v>
      </c>
      <c r="S484" s="670" t="s">
        <v>262</v>
      </c>
    </row>
    <row r="485" spans="1:19" ht="15.75" customHeight="1">
      <c r="A485" s="670" t="s">
        <v>555</v>
      </c>
      <c r="B485" s="672" t="s">
        <v>552</v>
      </c>
      <c r="C485" s="670">
        <f>'Cél.por tricoma'!BT110</f>
        <v>6</v>
      </c>
      <c r="D485" s="670" t="s">
        <v>550</v>
      </c>
      <c r="E485" s="670"/>
      <c r="F485" s="670" t="s">
        <v>555</v>
      </c>
      <c r="G485" s="672" t="s">
        <v>552</v>
      </c>
      <c r="H485" s="670">
        <f>'Cél.por tricoma'!BT114</f>
        <v>7</v>
      </c>
      <c r="I485" s="670" t="s">
        <v>190</v>
      </c>
      <c r="J485" s="667"/>
      <c r="K485" s="670" t="s">
        <v>555</v>
      </c>
      <c r="L485" s="672" t="s">
        <v>552</v>
      </c>
      <c r="M485" s="670">
        <f>'Cél.por tricoma'!BT126</f>
        <v>10</v>
      </c>
      <c r="N485" s="670" t="s">
        <v>204</v>
      </c>
      <c r="O485" s="670"/>
      <c r="P485" s="670" t="s">
        <v>555</v>
      </c>
      <c r="Q485" s="672" t="s">
        <v>552</v>
      </c>
      <c r="R485" s="670">
        <f>'Cél.por tricoma'!BT127</f>
        <v>5</v>
      </c>
      <c r="S485" s="670" t="s">
        <v>262</v>
      </c>
    </row>
    <row r="486" spans="1:19" ht="15.75" customHeight="1">
      <c r="A486" s="670" t="s">
        <v>555</v>
      </c>
      <c r="B486" s="672" t="s">
        <v>552</v>
      </c>
      <c r="C486" s="670">
        <f>'Cél.por tricoma'!BU110</f>
        <v>8</v>
      </c>
      <c r="D486" s="670" t="s">
        <v>550</v>
      </c>
      <c r="E486" s="670"/>
      <c r="F486" s="670" t="s">
        <v>555</v>
      </c>
      <c r="G486" s="672" t="s">
        <v>552</v>
      </c>
      <c r="H486" s="670">
        <f>'Cél.por tricoma'!BU114</f>
        <v>22</v>
      </c>
      <c r="I486" s="670" t="s">
        <v>190</v>
      </c>
      <c r="J486" s="667"/>
      <c r="K486" s="670" t="s">
        <v>555</v>
      </c>
      <c r="L486" s="672" t="s">
        <v>552</v>
      </c>
      <c r="M486" s="670">
        <f>'Cél.por tricoma'!BU126</f>
        <v>32</v>
      </c>
      <c r="N486" s="670" t="s">
        <v>204</v>
      </c>
      <c r="O486" s="670"/>
      <c r="P486" s="670" t="s">
        <v>555</v>
      </c>
      <c r="Q486" s="672" t="s">
        <v>552</v>
      </c>
      <c r="R486" s="670">
        <f>'Cél.por tricoma'!BU127</f>
        <v>5</v>
      </c>
      <c r="S486" s="670" t="s">
        <v>262</v>
      </c>
    </row>
    <row r="487" spans="1:19" ht="15.75" customHeight="1">
      <c r="A487" s="670" t="s">
        <v>555</v>
      </c>
      <c r="B487" s="672" t="s">
        <v>552</v>
      </c>
      <c r="C487" s="670">
        <f>'Cél.por tricoma'!BV110</f>
        <v>14</v>
      </c>
      <c r="D487" s="670" t="s">
        <v>550</v>
      </c>
      <c r="E487" s="670"/>
      <c r="F487" s="670" t="s">
        <v>555</v>
      </c>
      <c r="G487" s="672" t="s">
        <v>552</v>
      </c>
      <c r="H487" s="670">
        <f>'Cél.por tricoma'!BV114</f>
        <v>4</v>
      </c>
      <c r="I487" s="670" t="s">
        <v>190</v>
      </c>
      <c r="J487" s="667"/>
      <c r="K487" s="670" t="s">
        <v>555</v>
      </c>
      <c r="L487" s="672" t="s">
        <v>552</v>
      </c>
      <c r="M487" s="670">
        <f>'Cél.por tricoma'!BV126</f>
        <v>13</v>
      </c>
      <c r="N487" s="670" t="s">
        <v>204</v>
      </c>
      <c r="O487" s="670"/>
      <c r="P487" s="670" t="s">
        <v>555</v>
      </c>
      <c r="Q487" s="672" t="s">
        <v>552</v>
      </c>
      <c r="R487" s="670">
        <f>'Cél.por tricoma'!BV127</f>
        <v>9</v>
      </c>
      <c r="S487" s="670" t="s">
        <v>262</v>
      </c>
    </row>
    <row r="488" spans="1:19" ht="15.75" customHeight="1">
      <c r="A488" s="670" t="s">
        <v>555</v>
      </c>
      <c r="B488" s="672" t="s">
        <v>552</v>
      </c>
      <c r="C488" s="670">
        <f>'Cél.por tricoma'!BW110</f>
        <v>4</v>
      </c>
      <c r="D488" s="670" t="s">
        <v>550</v>
      </c>
      <c r="E488" s="670"/>
      <c r="F488" s="670" t="s">
        <v>555</v>
      </c>
      <c r="G488" s="672" t="s">
        <v>552</v>
      </c>
      <c r="H488" s="670">
        <f>'Cél.por tricoma'!BW114</f>
        <v>5</v>
      </c>
      <c r="I488" s="670" t="s">
        <v>190</v>
      </c>
      <c r="J488" s="667"/>
      <c r="K488" s="670" t="s">
        <v>555</v>
      </c>
      <c r="L488" s="672" t="s">
        <v>552</v>
      </c>
      <c r="M488" s="670">
        <f>'Cél.por tricoma'!BW126</f>
        <v>15</v>
      </c>
      <c r="N488" s="670" t="s">
        <v>204</v>
      </c>
      <c r="O488" s="670"/>
      <c r="P488" s="670" t="s">
        <v>555</v>
      </c>
      <c r="Q488" s="672" t="s">
        <v>552</v>
      </c>
      <c r="R488" s="670">
        <f>'Cél.por tricoma'!BW127</f>
        <v>8</v>
      </c>
      <c r="S488" s="670" t="s">
        <v>262</v>
      </c>
    </row>
    <row r="489" spans="1:19" ht="15.75" customHeight="1">
      <c r="A489" s="670" t="s">
        <v>555</v>
      </c>
      <c r="B489" s="672" t="s">
        <v>552</v>
      </c>
      <c r="C489" s="670">
        <f>'Cél.por tricoma'!BX110</f>
        <v>5</v>
      </c>
      <c r="D489" s="670" t="s">
        <v>550</v>
      </c>
      <c r="E489" s="670"/>
      <c r="F489" s="670" t="s">
        <v>555</v>
      </c>
      <c r="G489" s="672" t="s">
        <v>552</v>
      </c>
      <c r="H489" s="670">
        <f>'Cél.por tricoma'!BX114</f>
        <v>4</v>
      </c>
      <c r="I489" s="670" t="s">
        <v>190</v>
      </c>
      <c r="J489" s="667"/>
      <c r="K489" s="670" t="s">
        <v>555</v>
      </c>
      <c r="L489" s="672" t="s">
        <v>552</v>
      </c>
      <c r="M489" s="670">
        <f>'Cél.por tricoma'!BX126</f>
        <v>14</v>
      </c>
      <c r="N489" s="670" t="s">
        <v>204</v>
      </c>
      <c r="O489" s="670"/>
      <c r="P489" s="670" t="s">
        <v>555</v>
      </c>
      <c r="Q489" s="672" t="s">
        <v>552</v>
      </c>
      <c r="R489" s="670">
        <f>'Cél.por tricoma'!BX127</f>
        <v>5</v>
      </c>
      <c r="S489" s="670" t="s">
        <v>262</v>
      </c>
    </row>
    <row r="490" spans="1:19" ht="15.75" customHeight="1">
      <c r="A490" s="670" t="s">
        <v>555</v>
      </c>
      <c r="B490" s="672" t="s">
        <v>552</v>
      </c>
      <c r="C490" s="670">
        <f>'Cél.por tricoma'!BY110</f>
        <v>12</v>
      </c>
      <c r="D490" s="670" t="s">
        <v>550</v>
      </c>
      <c r="E490" s="670"/>
      <c r="F490" s="670" t="s">
        <v>555</v>
      </c>
      <c r="G490" s="672" t="s">
        <v>552</v>
      </c>
      <c r="H490" s="670">
        <f>'Cél.por tricoma'!BY114</f>
        <v>17</v>
      </c>
      <c r="I490" s="670" t="s">
        <v>190</v>
      </c>
      <c r="J490" s="667"/>
      <c r="K490" s="670" t="s">
        <v>555</v>
      </c>
      <c r="L490" s="672" t="s">
        <v>552</v>
      </c>
      <c r="M490" s="670">
        <f>'Cél.por tricoma'!BY126</f>
        <v>35</v>
      </c>
      <c r="N490" s="670" t="s">
        <v>204</v>
      </c>
      <c r="O490" s="670"/>
      <c r="P490" s="670" t="s">
        <v>555</v>
      </c>
      <c r="Q490" s="672" t="s">
        <v>552</v>
      </c>
      <c r="R490" s="670">
        <f>'Cél.por tricoma'!BY127</f>
        <v>3</v>
      </c>
      <c r="S490" s="670" t="s">
        <v>262</v>
      </c>
    </row>
    <row r="491" spans="1:19" ht="15.75" customHeight="1">
      <c r="A491" s="670" t="s">
        <v>555</v>
      </c>
      <c r="B491" s="672" t="s">
        <v>552</v>
      </c>
      <c r="C491" s="670">
        <f>'Cél.por tricoma'!BZ110</f>
        <v>8</v>
      </c>
      <c r="D491" s="670" t="s">
        <v>550</v>
      </c>
      <c r="E491" s="670"/>
      <c r="F491" s="670" t="s">
        <v>555</v>
      </c>
      <c r="G491" s="672" t="s">
        <v>552</v>
      </c>
      <c r="H491" s="670">
        <f>'Cél.por tricoma'!BZ114</f>
        <v>4</v>
      </c>
      <c r="I491" s="670" t="s">
        <v>190</v>
      </c>
      <c r="J491" s="667"/>
      <c r="K491" s="670" t="s">
        <v>555</v>
      </c>
      <c r="L491" s="672" t="s">
        <v>552</v>
      </c>
      <c r="M491" s="670">
        <f>'Cél.por tricoma'!BZ126</f>
        <v>97</v>
      </c>
      <c r="N491" s="670" t="s">
        <v>204</v>
      </c>
      <c r="O491" s="670"/>
      <c r="P491" s="670" t="s">
        <v>555</v>
      </c>
      <c r="Q491" s="672" t="s">
        <v>552</v>
      </c>
      <c r="R491" s="670">
        <f>'Cél.por tricoma'!BZ127</f>
        <v>6</v>
      </c>
      <c r="S491" s="670" t="s">
        <v>262</v>
      </c>
    </row>
    <row r="492" spans="1:19" ht="15.75" customHeight="1">
      <c r="A492" s="670" t="s">
        <v>555</v>
      </c>
      <c r="B492" s="672" t="s">
        <v>552</v>
      </c>
      <c r="C492" s="670">
        <f>'Cél.por tricoma'!CA110</f>
        <v>12</v>
      </c>
      <c r="D492" s="670" t="s">
        <v>550</v>
      </c>
      <c r="E492" s="670"/>
      <c r="F492" s="670" t="s">
        <v>555</v>
      </c>
      <c r="G492" s="672" t="s">
        <v>552</v>
      </c>
      <c r="H492" s="670">
        <f>'Cél.por tricoma'!CA114</f>
        <v>5</v>
      </c>
      <c r="I492" s="670" t="s">
        <v>190</v>
      </c>
      <c r="J492" s="667"/>
      <c r="K492" s="670" t="s">
        <v>555</v>
      </c>
      <c r="L492" s="672" t="s">
        <v>552</v>
      </c>
      <c r="M492" s="670">
        <f>'Cél.por tricoma'!CA126</f>
        <v>33</v>
      </c>
      <c r="N492" s="670" t="s">
        <v>204</v>
      </c>
      <c r="O492" s="670"/>
      <c r="P492" s="670" t="s">
        <v>555</v>
      </c>
      <c r="Q492" s="672" t="s">
        <v>552</v>
      </c>
      <c r="R492" s="670">
        <f>'Cél.por tricoma'!CA127</f>
        <v>10</v>
      </c>
      <c r="S492" s="670" t="s">
        <v>262</v>
      </c>
    </row>
    <row r="493" spans="1:19" ht="15.75" customHeight="1">
      <c r="A493" s="670" t="s">
        <v>555</v>
      </c>
      <c r="B493" s="672" t="s">
        <v>552</v>
      </c>
      <c r="C493" s="670">
        <f>'Cél.por tricoma'!CB110</f>
        <v>8</v>
      </c>
      <c r="D493" s="670" t="s">
        <v>550</v>
      </c>
      <c r="E493" s="670"/>
      <c r="F493" s="670" t="s">
        <v>555</v>
      </c>
      <c r="G493" s="672" t="s">
        <v>552</v>
      </c>
      <c r="H493" s="670">
        <f>'Cél.por tricoma'!CB114</f>
        <v>64</v>
      </c>
      <c r="I493" s="670" t="s">
        <v>190</v>
      </c>
      <c r="J493" s="667"/>
      <c r="K493" s="670" t="s">
        <v>555</v>
      </c>
      <c r="L493" s="672" t="s">
        <v>552</v>
      </c>
      <c r="M493" s="670">
        <f>'Cél.por tricoma'!CB126</f>
        <v>91</v>
      </c>
      <c r="N493" s="670" t="s">
        <v>204</v>
      </c>
      <c r="O493" s="670"/>
      <c r="P493" s="670" t="s">
        <v>555</v>
      </c>
      <c r="Q493" s="672" t="s">
        <v>552</v>
      </c>
      <c r="R493" s="670">
        <f>'Cél.por tricoma'!CB127</f>
        <v>7</v>
      </c>
      <c r="S493" s="670" t="s">
        <v>262</v>
      </c>
    </row>
    <row r="494" spans="1:19" ht="15.75" customHeight="1">
      <c r="A494" s="670" t="s">
        <v>555</v>
      </c>
      <c r="B494" s="672" t="s">
        <v>552</v>
      </c>
      <c r="C494" s="670">
        <f>'Cél.por tricoma'!CC110</f>
        <v>6</v>
      </c>
      <c r="D494" s="670" t="s">
        <v>550</v>
      </c>
      <c r="E494" s="670"/>
      <c r="F494" s="670" t="s">
        <v>555</v>
      </c>
      <c r="G494" s="672" t="s">
        <v>552</v>
      </c>
      <c r="H494" s="670">
        <f>'Cél.por tricoma'!CC114</f>
        <v>4</v>
      </c>
      <c r="I494" s="670" t="s">
        <v>190</v>
      </c>
      <c r="J494" s="667"/>
      <c r="K494" s="670" t="s">
        <v>555</v>
      </c>
      <c r="L494" s="672" t="s">
        <v>552</v>
      </c>
      <c r="M494" s="670">
        <f>'Cél.por tricoma'!CC126</f>
        <v>41</v>
      </c>
      <c r="N494" s="670" t="s">
        <v>204</v>
      </c>
      <c r="O494" s="670"/>
      <c r="P494" s="670" t="s">
        <v>555</v>
      </c>
      <c r="Q494" s="672" t="s">
        <v>552</v>
      </c>
      <c r="R494" s="670">
        <f>'Cél.por tricoma'!CC127</f>
        <v>10</v>
      </c>
      <c r="S494" s="670" t="s">
        <v>262</v>
      </c>
    </row>
    <row r="495" spans="1:19" ht="15.75" customHeight="1">
      <c r="A495" s="670" t="s">
        <v>555</v>
      </c>
      <c r="B495" s="672" t="s">
        <v>552</v>
      </c>
      <c r="C495" s="670">
        <f>'Cél.por tricoma'!CD110</f>
        <v>14</v>
      </c>
      <c r="D495" s="670" t="s">
        <v>550</v>
      </c>
      <c r="E495" s="670"/>
      <c r="F495" s="670" t="s">
        <v>555</v>
      </c>
      <c r="G495" s="672" t="s">
        <v>552</v>
      </c>
      <c r="H495" s="670">
        <f>'Cél.por tricoma'!CD114</f>
        <v>5</v>
      </c>
      <c r="I495" s="670" t="s">
        <v>190</v>
      </c>
      <c r="J495" s="667"/>
      <c r="K495" s="670" t="s">
        <v>555</v>
      </c>
      <c r="L495" s="672" t="s">
        <v>552</v>
      </c>
      <c r="M495" s="670">
        <f>'Cél.por tricoma'!CD126</f>
        <v>61</v>
      </c>
      <c r="N495" s="670" t="s">
        <v>204</v>
      </c>
      <c r="O495" s="670"/>
      <c r="P495" s="670" t="s">
        <v>555</v>
      </c>
      <c r="Q495" s="672" t="s">
        <v>552</v>
      </c>
      <c r="R495" s="670">
        <f>'Cél.por tricoma'!CD127</f>
        <v>5</v>
      </c>
      <c r="S495" s="670" t="s">
        <v>262</v>
      </c>
    </row>
    <row r="496" spans="1:19" ht="15.75" customHeight="1">
      <c r="A496" s="670" t="s">
        <v>555</v>
      </c>
      <c r="B496" s="672" t="s">
        <v>552</v>
      </c>
      <c r="C496" s="670">
        <f>'Cél.por tricoma'!CE110</f>
        <v>7</v>
      </c>
      <c r="D496" s="670" t="s">
        <v>550</v>
      </c>
      <c r="E496" s="670"/>
      <c r="F496" s="670" t="s">
        <v>555</v>
      </c>
      <c r="G496" s="672" t="s">
        <v>552</v>
      </c>
      <c r="H496" s="670">
        <f>'Cél.por tricoma'!CE114</f>
        <v>40</v>
      </c>
      <c r="I496" s="670" t="s">
        <v>190</v>
      </c>
      <c r="J496" s="667"/>
      <c r="K496" s="670" t="s">
        <v>555</v>
      </c>
      <c r="L496" s="672" t="s">
        <v>552</v>
      </c>
      <c r="M496" s="670">
        <f>'Cél.por tricoma'!CE126</f>
        <v>85</v>
      </c>
      <c r="N496" s="670" t="s">
        <v>204</v>
      </c>
      <c r="O496" s="670"/>
      <c r="P496" s="670" t="s">
        <v>555</v>
      </c>
      <c r="Q496" s="672" t="s">
        <v>552</v>
      </c>
      <c r="R496" s="670">
        <f>'Cél.por tricoma'!CE127</f>
        <v>5</v>
      </c>
      <c r="S496" s="670" t="s">
        <v>262</v>
      </c>
    </row>
    <row r="497" spans="1:19" ht="15.75" customHeight="1">
      <c r="A497" s="670" t="s">
        <v>555</v>
      </c>
      <c r="B497" s="672" t="s">
        <v>552</v>
      </c>
      <c r="C497" s="670">
        <f>'Cél.por tricoma'!CF110</f>
        <v>11</v>
      </c>
      <c r="D497" s="670" t="s">
        <v>550</v>
      </c>
      <c r="E497" s="670"/>
      <c r="F497" s="670" t="s">
        <v>555</v>
      </c>
      <c r="G497" s="672" t="s">
        <v>552</v>
      </c>
      <c r="H497" s="670">
        <f>'Cél.por tricoma'!CF114</f>
        <v>76</v>
      </c>
      <c r="I497" s="670" t="s">
        <v>190</v>
      </c>
      <c r="J497" s="667"/>
      <c r="K497" s="670" t="s">
        <v>555</v>
      </c>
      <c r="L497" s="672" t="s">
        <v>552</v>
      </c>
      <c r="M497" s="670">
        <f>'Cél.por tricoma'!CF126</f>
        <v>6</v>
      </c>
      <c r="N497" s="670" t="s">
        <v>204</v>
      </c>
      <c r="O497" s="670"/>
      <c r="P497" s="670" t="s">
        <v>555</v>
      </c>
      <c r="Q497" s="672" t="s">
        <v>552</v>
      </c>
      <c r="R497" s="670">
        <f>'Cél.por tricoma'!CF127</f>
        <v>12</v>
      </c>
      <c r="S497" s="670" t="s">
        <v>262</v>
      </c>
    </row>
    <row r="498" spans="1:19" ht="15.75" customHeight="1">
      <c r="A498" s="670" t="s">
        <v>555</v>
      </c>
      <c r="B498" s="672" t="s">
        <v>552</v>
      </c>
      <c r="C498" s="670">
        <f>'Cél.por tricoma'!CG110</f>
        <v>21</v>
      </c>
      <c r="D498" s="670" t="s">
        <v>550</v>
      </c>
      <c r="E498" s="670"/>
      <c r="F498" s="670" t="s">
        <v>555</v>
      </c>
      <c r="G498" s="672" t="s">
        <v>552</v>
      </c>
      <c r="H498" s="670">
        <f>'Cél.por tricoma'!CG114</f>
        <v>7</v>
      </c>
      <c r="I498" s="670" t="s">
        <v>190</v>
      </c>
      <c r="J498" s="667"/>
      <c r="K498" s="670" t="s">
        <v>555</v>
      </c>
      <c r="L498" s="672" t="s">
        <v>552</v>
      </c>
      <c r="M498" s="670">
        <f>'Cél.por tricoma'!CG126</f>
        <v>7</v>
      </c>
      <c r="N498" s="670" t="s">
        <v>204</v>
      </c>
      <c r="O498" s="670"/>
      <c r="P498" s="670" t="s">
        <v>555</v>
      </c>
      <c r="Q498" s="672" t="s">
        <v>552</v>
      </c>
      <c r="R498" s="670">
        <f>'Cél.por tricoma'!CG127</f>
        <v>14</v>
      </c>
      <c r="S498" s="670" t="s">
        <v>262</v>
      </c>
    </row>
    <row r="499" spans="1:19" ht="15.75" customHeight="1">
      <c r="A499" s="670" t="s">
        <v>555</v>
      </c>
      <c r="B499" s="672" t="s">
        <v>552</v>
      </c>
      <c r="C499" s="670">
        <f>'Cél.por tricoma'!CH110</f>
        <v>10</v>
      </c>
      <c r="D499" s="670" t="s">
        <v>550</v>
      </c>
      <c r="E499" s="670"/>
      <c r="F499" s="670" t="s">
        <v>555</v>
      </c>
      <c r="G499" s="672" t="s">
        <v>552</v>
      </c>
      <c r="H499" s="670">
        <f>'Cél.por tricoma'!CH114</f>
        <v>18</v>
      </c>
      <c r="I499" s="670" t="s">
        <v>190</v>
      </c>
      <c r="J499" s="667"/>
      <c r="K499" s="670" t="s">
        <v>555</v>
      </c>
      <c r="L499" s="672" t="s">
        <v>552</v>
      </c>
      <c r="M499" s="670">
        <f>'Cél.por tricoma'!CH126</f>
        <v>5</v>
      </c>
      <c r="N499" s="670" t="s">
        <v>204</v>
      </c>
      <c r="O499" s="670"/>
      <c r="P499" s="670" t="s">
        <v>555</v>
      </c>
      <c r="Q499" s="672" t="s">
        <v>552</v>
      </c>
      <c r="R499" s="670">
        <f>'Cél.por tricoma'!CH127</f>
        <v>20</v>
      </c>
      <c r="S499" s="670" t="s">
        <v>262</v>
      </c>
    </row>
    <row r="500" spans="1:19" ht="15.75" customHeight="1">
      <c r="A500" s="670" t="s">
        <v>555</v>
      </c>
      <c r="B500" s="672" t="s">
        <v>552</v>
      </c>
      <c r="C500" s="670">
        <f>'Cél.por tricoma'!CI110</f>
        <v>7</v>
      </c>
      <c r="D500" s="670" t="s">
        <v>550</v>
      </c>
      <c r="E500" s="670"/>
      <c r="F500" s="670" t="s">
        <v>555</v>
      </c>
      <c r="G500" s="672" t="s">
        <v>552</v>
      </c>
      <c r="H500" s="670">
        <f>'Cél.por tricoma'!CI114</f>
        <v>101</v>
      </c>
      <c r="I500" s="670" t="s">
        <v>190</v>
      </c>
      <c r="J500" s="667"/>
      <c r="K500" s="670" t="s">
        <v>555</v>
      </c>
      <c r="L500" s="672" t="s">
        <v>552</v>
      </c>
      <c r="M500" s="670">
        <f>'Cél.por tricoma'!CI126</f>
        <v>7</v>
      </c>
      <c r="N500" s="670" t="s">
        <v>204</v>
      </c>
      <c r="O500" s="670"/>
      <c r="P500" s="670" t="s">
        <v>555</v>
      </c>
      <c r="Q500" s="672" t="s">
        <v>552</v>
      </c>
      <c r="R500" s="670">
        <f>'Cél.por tricoma'!CI127</f>
        <v>20</v>
      </c>
      <c r="S500" s="670" t="s">
        <v>262</v>
      </c>
    </row>
    <row r="501" spans="1:19" ht="15.75" customHeight="1">
      <c r="A501" s="670" t="s">
        <v>555</v>
      </c>
      <c r="B501" s="672" t="s">
        <v>552</v>
      </c>
      <c r="C501" s="670">
        <f>'Cél.por tricoma'!CJ110</f>
        <v>12</v>
      </c>
      <c r="D501" s="670" t="s">
        <v>550</v>
      </c>
      <c r="E501" s="670"/>
      <c r="F501" s="670" t="s">
        <v>555</v>
      </c>
      <c r="G501" s="672" t="s">
        <v>552</v>
      </c>
      <c r="H501" s="670">
        <f>'Cél.por tricoma'!CJ114</f>
        <v>9</v>
      </c>
      <c r="I501" s="670" t="s">
        <v>190</v>
      </c>
      <c r="J501" s="667"/>
      <c r="K501" s="670" t="s">
        <v>555</v>
      </c>
      <c r="L501" s="672" t="s">
        <v>552</v>
      </c>
      <c r="M501" s="670">
        <f>'Cél.por tricoma'!CJ126</f>
        <v>33</v>
      </c>
      <c r="N501" s="670" t="s">
        <v>204</v>
      </c>
      <c r="O501" s="670"/>
      <c r="P501" s="670" t="s">
        <v>555</v>
      </c>
      <c r="Q501" s="672" t="s">
        <v>552</v>
      </c>
      <c r="R501" s="670">
        <f>'Cél.por tricoma'!CJ127</f>
        <v>8</v>
      </c>
      <c r="S501" s="670" t="s">
        <v>262</v>
      </c>
    </row>
    <row r="502" spans="1:19" ht="15.75" customHeight="1">
      <c r="A502" s="670" t="s">
        <v>555</v>
      </c>
      <c r="B502" s="672" t="s">
        <v>552</v>
      </c>
      <c r="C502" s="670">
        <f>'Cél.por tricoma'!CK110</f>
        <v>10</v>
      </c>
      <c r="D502" s="670" t="s">
        <v>550</v>
      </c>
      <c r="E502" s="670"/>
      <c r="F502" s="670" t="s">
        <v>555</v>
      </c>
      <c r="G502" s="672" t="s">
        <v>552</v>
      </c>
      <c r="H502" s="670">
        <f>'Cél.por tricoma'!CK114</f>
        <v>47</v>
      </c>
      <c r="I502" s="670" t="s">
        <v>190</v>
      </c>
      <c r="J502" s="667"/>
      <c r="K502" s="670" t="s">
        <v>555</v>
      </c>
      <c r="L502" s="672" t="s">
        <v>552</v>
      </c>
      <c r="M502" s="670">
        <f>'Cél.por tricoma'!CK126</f>
        <v>26</v>
      </c>
      <c r="N502" s="670" t="s">
        <v>204</v>
      </c>
      <c r="O502" s="670"/>
      <c r="P502" s="670" t="s">
        <v>555</v>
      </c>
      <c r="Q502" s="672" t="s">
        <v>552</v>
      </c>
      <c r="R502" s="670">
        <f>'Cél.por tricoma'!CK127</f>
        <v>5</v>
      </c>
      <c r="S502" s="670" t="s">
        <v>262</v>
      </c>
    </row>
    <row r="503" spans="1:19" ht="15.75" customHeight="1">
      <c r="A503" s="670" t="s">
        <v>555</v>
      </c>
      <c r="B503" s="672" t="s">
        <v>552</v>
      </c>
      <c r="C503" s="670">
        <f>'Cél.por tricoma'!CL110</f>
        <v>6</v>
      </c>
      <c r="D503" s="670" t="s">
        <v>550</v>
      </c>
      <c r="E503" s="670"/>
      <c r="F503" s="670" t="s">
        <v>555</v>
      </c>
      <c r="G503" s="672" t="s">
        <v>552</v>
      </c>
      <c r="H503" s="670">
        <f>'Cél.por tricoma'!CL114</f>
        <v>11</v>
      </c>
      <c r="I503" s="670" t="s">
        <v>190</v>
      </c>
      <c r="J503" s="667"/>
      <c r="K503" s="670" t="s">
        <v>555</v>
      </c>
      <c r="L503" s="672" t="s">
        <v>552</v>
      </c>
      <c r="M503" s="670">
        <f>'Cél.por tricoma'!CL126</f>
        <v>25</v>
      </c>
      <c r="N503" s="670" t="s">
        <v>204</v>
      </c>
      <c r="O503" s="670"/>
      <c r="P503" s="670" t="s">
        <v>555</v>
      </c>
      <c r="Q503" s="672" t="s">
        <v>552</v>
      </c>
      <c r="R503" s="670">
        <f>'Cél.por tricoma'!CL127</f>
        <v>26</v>
      </c>
      <c r="S503" s="670" t="s">
        <v>262</v>
      </c>
    </row>
    <row r="504" spans="1:19" ht="15.75" customHeight="1">
      <c r="A504" s="670" t="s">
        <v>555</v>
      </c>
      <c r="B504" s="672" t="s">
        <v>552</v>
      </c>
      <c r="C504" s="670">
        <f>'Cél.por tricoma'!CM110</f>
        <v>9</v>
      </c>
      <c r="D504" s="670" t="s">
        <v>550</v>
      </c>
      <c r="E504" s="670"/>
      <c r="F504" s="670" t="s">
        <v>555</v>
      </c>
      <c r="G504" s="672" t="s">
        <v>552</v>
      </c>
      <c r="H504" s="670">
        <f>'Cél.por tricoma'!CM114</f>
        <v>75</v>
      </c>
      <c r="I504" s="670" t="s">
        <v>190</v>
      </c>
      <c r="J504" s="667"/>
      <c r="K504" s="670" t="s">
        <v>555</v>
      </c>
      <c r="L504" s="672" t="s">
        <v>552</v>
      </c>
      <c r="M504" s="670">
        <f>'Cél.por tricoma'!CM126</f>
        <v>94</v>
      </c>
      <c r="N504" s="670" t="s">
        <v>204</v>
      </c>
      <c r="O504" s="670"/>
      <c r="P504" s="670" t="s">
        <v>555</v>
      </c>
      <c r="Q504" s="672" t="s">
        <v>552</v>
      </c>
      <c r="R504" s="670">
        <f>'Cél.por tricoma'!CM127</f>
        <v>8</v>
      </c>
      <c r="S504" s="670" t="s">
        <v>262</v>
      </c>
    </row>
    <row r="505" spans="1:19" ht="15.75" customHeight="1">
      <c r="A505" s="670" t="s">
        <v>555</v>
      </c>
      <c r="B505" s="672" t="s">
        <v>552</v>
      </c>
      <c r="C505" s="670">
        <f>'Cél.por tricoma'!CN110</f>
        <v>8</v>
      </c>
      <c r="D505" s="670" t="s">
        <v>550</v>
      </c>
      <c r="E505" s="670"/>
      <c r="F505" s="670" t="s">
        <v>555</v>
      </c>
      <c r="G505" s="672" t="s">
        <v>552</v>
      </c>
      <c r="H505" s="670">
        <f>'Cél.por tricoma'!CN114</f>
        <v>15</v>
      </c>
      <c r="I505" s="670" t="s">
        <v>190</v>
      </c>
      <c r="J505" s="667"/>
      <c r="K505" s="670" t="s">
        <v>555</v>
      </c>
      <c r="L505" s="672" t="s">
        <v>552</v>
      </c>
      <c r="M505" s="670">
        <f>'Cél.por tricoma'!CN126</f>
        <v>8</v>
      </c>
      <c r="N505" s="670" t="s">
        <v>204</v>
      </c>
      <c r="O505" s="670"/>
      <c r="P505" s="670" t="s">
        <v>555</v>
      </c>
      <c r="Q505" s="672" t="s">
        <v>552</v>
      </c>
      <c r="R505" s="670">
        <f>'Cél.por tricoma'!CN127</f>
        <v>15</v>
      </c>
      <c r="S505" s="670" t="s">
        <v>262</v>
      </c>
    </row>
    <row r="506" spans="1:19" ht="15.75" customHeight="1">
      <c r="A506" s="670" t="s">
        <v>555</v>
      </c>
      <c r="B506" s="672" t="s">
        <v>552</v>
      </c>
      <c r="C506" s="670">
        <f>'Cél.por tricoma'!CO110</f>
        <v>8</v>
      </c>
      <c r="D506" s="670" t="s">
        <v>550</v>
      </c>
      <c r="E506" s="670"/>
      <c r="F506" s="670" t="s">
        <v>555</v>
      </c>
      <c r="G506" s="672" t="s">
        <v>552</v>
      </c>
      <c r="H506" s="670">
        <f>'Cél.por tricoma'!CO114</f>
        <v>9</v>
      </c>
      <c r="I506" s="670" t="s">
        <v>190</v>
      </c>
      <c r="J506" s="667"/>
      <c r="K506" s="670" t="s">
        <v>555</v>
      </c>
      <c r="L506" s="672" t="s">
        <v>552</v>
      </c>
      <c r="M506" s="670">
        <f>'Cél.por tricoma'!CO126</f>
        <v>29</v>
      </c>
      <c r="N506" s="670" t="s">
        <v>204</v>
      </c>
      <c r="O506" s="670"/>
      <c r="P506" s="670" t="s">
        <v>555</v>
      </c>
      <c r="Q506" s="672" t="s">
        <v>552</v>
      </c>
      <c r="R506" s="670">
        <f>'Cél.por tricoma'!CO127</f>
        <v>4</v>
      </c>
      <c r="S506" s="670" t="s">
        <v>262</v>
      </c>
    </row>
    <row r="507" spans="1:19" ht="15.75" customHeight="1">
      <c r="A507" s="670" t="s">
        <v>555</v>
      </c>
      <c r="B507" s="672" t="s">
        <v>552</v>
      </c>
      <c r="C507" s="670">
        <f>'Cél.por tricoma'!CP110</f>
        <v>11</v>
      </c>
      <c r="D507" s="670" t="s">
        <v>550</v>
      </c>
      <c r="E507" s="670"/>
      <c r="F507" s="670" t="s">
        <v>555</v>
      </c>
      <c r="G507" s="672" t="s">
        <v>552</v>
      </c>
      <c r="H507" s="670">
        <f>'Cél.por tricoma'!CP114</f>
        <v>19</v>
      </c>
      <c r="I507" s="670" t="s">
        <v>190</v>
      </c>
      <c r="J507" s="667"/>
      <c r="K507" s="670" t="s">
        <v>555</v>
      </c>
      <c r="L507" s="672" t="s">
        <v>552</v>
      </c>
      <c r="M507" s="670">
        <f>'Cél.por tricoma'!CP126</f>
        <v>44</v>
      </c>
      <c r="N507" s="670" t="s">
        <v>204</v>
      </c>
      <c r="O507" s="670"/>
      <c r="P507" s="670" t="s">
        <v>555</v>
      </c>
      <c r="Q507" s="672" t="s">
        <v>552</v>
      </c>
      <c r="R507" s="670">
        <f>'Cél.por tricoma'!CP127</f>
        <v>11</v>
      </c>
      <c r="S507" s="670" t="s">
        <v>262</v>
      </c>
    </row>
    <row r="508" spans="1:19" ht="15.75" customHeight="1">
      <c r="A508" s="670" t="s">
        <v>555</v>
      </c>
      <c r="B508" s="672" t="s">
        <v>552</v>
      </c>
      <c r="C508" s="670">
        <f>'Cél.por tricoma'!CQ110</f>
        <v>8</v>
      </c>
      <c r="D508" s="670" t="s">
        <v>550</v>
      </c>
      <c r="E508" s="670"/>
      <c r="F508" s="670" t="s">
        <v>555</v>
      </c>
      <c r="G508" s="672" t="s">
        <v>552</v>
      </c>
      <c r="H508" s="670">
        <f>'Cél.por tricoma'!CQ114</f>
        <v>6</v>
      </c>
      <c r="I508" s="670" t="s">
        <v>190</v>
      </c>
      <c r="J508" s="667"/>
      <c r="K508" s="670" t="s">
        <v>555</v>
      </c>
      <c r="L508" s="672" t="s">
        <v>552</v>
      </c>
      <c r="M508" s="670">
        <f>'Cél.por tricoma'!CQ126</f>
        <v>85</v>
      </c>
      <c r="N508" s="670" t="s">
        <v>204</v>
      </c>
      <c r="O508" s="670"/>
      <c r="P508" s="670" t="s">
        <v>555</v>
      </c>
      <c r="Q508" s="672" t="s">
        <v>552</v>
      </c>
      <c r="R508" s="670">
        <f>'Cél.por tricoma'!CQ127</f>
        <v>7</v>
      </c>
      <c r="S508" s="670" t="s">
        <v>262</v>
      </c>
    </row>
    <row r="509" spans="1:19" ht="15.75" customHeight="1">
      <c r="A509" s="670" t="s">
        <v>555</v>
      </c>
      <c r="B509" s="672" t="s">
        <v>552</v>
      </c>
      <c r="C509" s="670">
        <f>'Cél.por tricoma'!CR110</f>
        <v>12</v>
      </c>
      <c r="D509" s="670" t="s">
        <v>550</v>
      </c>
      <c r="E509" s="670"/>
      <c r="F509" s="670" t="s">
        <v>555</v>
      </c>
      <c r="G509" s="672" t="s">
        <v>552</v>
      </c>
      <c r="H509" s="670">
        <f>'Cél.por tricoma'!CR114</f>
        <v>37</v>
      </c>
      <c r="I509" s="670" t="s">
        <v>190</v>
      </c>
      <c r="J509" s="667"/>
      <c r="K509" s="670" t="s">
        <v>555</v>
      </c>
      <c r="L509" s="672" t="s">
        <v>552</v>
      </c>
      <c r="M509" s="670">
        <f>'Cél.por tricoma'!CR126</f>
        <v>67</v>
      </c>
      <c r="N509" s="670" t="s">
        <v>204</v>
      </c>
      <c r="O509" s="670"/>
      <c r="P509" s="670" t="s">
        <v>555</v>
      </c>
      <c r="Q509" s="672" t="s">
        <v>552</v>
      </c>
      <c r="R509" s="670">
        <f>'Cél.por tricoma'!CR127</f>
        <v>17</v>
      </c>
      <c r="S509" s="670" t="s">
        <v>262</v>
      </c>
    </row>
    <row r="510" spans="1:19" ht="15.75" customHeight="1">
      <c r="A510" s="670" t="s">
        <v>555</v>
      </c>
      <c r="B510" s="672" t="s">
        <v>552</v>
      </c>
      <c r="C510" s="670">
        <f>'Cél.por tricoma'!CS110</f>
        <v>17</v>
      </c>
      <c r="D510" s="670" t="s">
        <v>550</v>
      </c>
      <c r="E510" s="670"/>
      <c r="F510" s="670" t="s">
        <v>555</v>
      </c>
      <c r="G510" s="672" t="s">
        <v>552</v>
      </c>
      <c r="H510" s="670">
        <f>'Cél.por tricoma'!CS114</f>
        <v>28</v>
      </c>
      <c r="I510" s="670" t="s">
        <v>190</v>
      </c>
      <c r="J510" s="667"/>
      <c r="K510" s="670" t="s">
        <v>555</v>
      </c>
      <c r="L510" s="672" t="s">
        <v>552</v>
      </c>
      <c r="M510" s="670">
        <f>'Cél.por tricoma'!CS126</f>
        <v>17</v>
      </c>
      <c r="N510" s="670" t="s">
        <v>204</v>
      </c>
      <c r="O510" s="670"/>
      <c r="P510" s="670" t="s">
        <v>555</v>
      </c>
      <c r="Q510" s="672" t="s">
        <v>552</v>
      </c>
      <c r="R510" s="670">
        <f>'Cél.por tricoma'!CS127</f>
        <v>19</v>
      </c>
      <c r="S510" s="670" t="s">
        <v>262</v>
      </c>
    </row>
    <row r="511" spans="1:19" ht="15.75" customHeight="1">
      <c r="A511" s="670" t="s">
        <v>555</v>
      </c>
      <c r="B511" s="672" t="s">
        <v>552</v>
      </c>
      <c r="C511" s="670">
        <f>'Cél.por tricoma'!CT110</f>
        <v>12</v>
      </c>
      <c r="D511" s="670" t="s">
        <v>550</v>
      </c>
      <c r="E511" s="670"/>
      <c r="F511" s="670" t="s">
        <v>555</v>
      </c>
      <c r="G511" s="672" t="s">
        <v>552</v>
      </c>
      <c r="H511" s="670">
        <f>'Cél.por tricoma'!CT114</f>
        <v>21</v>
      </c>
      <c r="I511" s="670" t="s">
        <v>190</v>
      </c>
      <c r="J511" s="667"/>
      <c r="K511" s="670" t="s">
        <v>555</v>
      </c>
      <c r="L511" s="672" t="s">
        <v>552</v>
      </c>
      <c r="M511" s="670">
        <f>'Cél.por tricoma'!CT126</f>
        <v>8</v>
      </c>
      <c r="N511" s="670" t="s">
        <v>204</v>
      </c>
      <c r="O511" s="670"/>
      <c r="P511" s="670" t="s">
        <v>555</v>
      </c>
      <c r="Q511" s="672" t="s">
        <v>552</v>
      </c>
      <c r="R511" s="670">
        <f>'Cél.por tricoma'!CT127</f>
        <v>9</v>
      </c>
      <c r="S511" s="670" t="s">
        <v>262</v>
      </c>
    </row>
    <row r="512" spans="1:19" ht="15.75" customHeight="1">
      <c r="A512" s="670" t="s">
        <v>555</v>
      </c>
      <c r="B512" s="672" t="s">
        <v>272</v>
      </c>
      <c r="C512" s="670">
        <f>'Cél.por tricoma'!BQ156</f>
        <v>10</v>
      </c>
      <c r="D512" s="670" t="s">
        <v>550</v>
      </c>
      <c r="E512" s="670"/>
      <c r="F512" s="670" t="s">
        <v>555</v>
      </c>
      <c r="G512" s="672" t="s">
        <v>272</v>
      </c>
      <c r="H512" s="670">
        <f>'Cél.por tricoma'!BQ160</f>
        <v>6</v>
      </c>
      <c r="I512" s="670" t="s">
        <v>190</v>
      </c>
      <c r="J512" s="667"/>
      <c r="K512" s="670" t="s">
        <v>555</v>
      </c>
      <c r="L512" s="672" t="s">
        <v>272</v>
      </c>
      <c r="M512" s="670">
        <f>'Cél.por tricoma'!BQ172</f>
        <v>48</v>
      </c>
      <c r="N512" s="670" t="s">
        <v>204</v>
      </c>
      <c r="O512" s="670"/>
      <c r="P512" s="670" t="s">
        <v>555</v>
      </c>
      <c r="Q512" s="672" t="s">
        <v>272</v>
      </c>
      <c r="R512" s="670">
        <f>'Cél.por tricoma'!BQ173</f>
        <v>9</v>
      </c>
      <c r="S512" s="670" t="s">
        <v>262</v>
      </c>
    </row>
    <row r="513" spans="1:19" ht="15.75" customHeight="1">
      <c r="A513" s="670" t="s">
        <v>555</v>
      </c>
      <c r="B513" s="672" t="s">
        <v>272</v>
      </c>
      <c r="C513" s="670">
        <f>'Cél.por tricoma'!BR156</f>
        <v>12</v>
      </c>
      <c r="D513" s="670" t="s">
        <v>550</v>
      </c>
      <c r="E513" s="670"/>
      <c r="F513" s="670" t="s">
        <v>555</v>
      </c>
      <c r="G513" s="672" t="s">
        <v>272</v>
      </c>
      <c r="H513" s="670">
        <f>'Cél.por tricoma'!BR160</f>
        <v>4</v>
      </c>
      <c r="I513" s="670" t="s">
        <v>190</v>
      </c>
      <c r="J513" s="667"/>
      <c r="K513" s="670" t="s">
        <v>555</v>
      </c>
      <c r="L513" s="672" t="s">
        <v>272</v>
      </c>
      <c r="M513" s="670">
        <f>'Cél.por tricoma'!BR172</f>
        <v>18</v>
      </c>
      <c r="N513" s="670" t="s">
        <v>204</v>
      </c>
      <c r="O513" s="670"/>
      <c r="P513" s="670" t="s">
        <v>555</v>
      </c>
      <c r="Q513" s="672" t="s">
        <v>272</v>
      </c>
      <c r="R513" s="670">
        <f>'Cél.por tricoma'!BR173</f>
        <v>31</v>
      </c>
      <c r="S513" s="670" t="s">
        <v>262</v>
      </c>
    </row>
    <row r="514" spans="1:19" ht="15.75" customHeight="1">
      <c r="A514" s="670" t="s">
        <v>555</v>
      </c>
      <c r="B514" s="672" t="s">
        <v>272</v>
      </c>
      <c r="C514" s="670">
        <f>'Cél.por tricoma'!BS156</f>
        <v>14</v>
      </c>
      <c r="D514" s="670" t="s">
        <v>550</v>
      </c>
      <c r="E514" s="670"/>
      <c r="F514" s="670" t="s">
        <v>555</v>
      </c>
      <c r="G514" s="672" t="s">
        <v>272</v>
      </c>
      <c r="H514" s="670">
        <f>'Cél.por tricoma'!BS160</f>
        <v>43</v>
      </c>
      <c r="I514" s="670" t="s">
        <v>190</v>
      </c>
      <c r="J514" s="667"/>
      <c r="K514" s="670" t="s">
        <v>555</v>
      </c>
      <c r="L514" s="672" t="s">
        <v>272</v>
      </c>
      <c r="M514" s="670">
        <f>'Cél.por tricoma'!BS172</f>
        <v>55</v>
      </c>
      <c r="N514" s="670" t="s">
        <v>204</v>
      </c>
      <c r="O514" s="670"/>
      <c r="P514" s="670" t="s">
        <v>555</v>
      </c>
      <c r="Q514" s="672" t="s">
        <v>272</v>
      </c>
      <c r="R514" s="670">
        <f>'Cél.por tricoma'!BS173</f>
        <v>12</v>
      </c>
      <c r="S514" s="670" t="s">
        <v>262</v>
      </c>
    </row>
    <row r="515" spans="1:19" ht="15.75" customHeight="1">
      <c r="A515" s="670" t="s">
        <v>555</v>
      </c>
      <c r="B515" s="672" t="s">
        <v>272</v>
      </c>
      <c r="C515" s="670">
        <f>'Cél.por tricoma'!BT156</f>
        <v>12</v>
      </c>
      <c r="D515" s="670" t="s">
        <v>550</v>
      </c>
      <c r="E515" s="670"/>
      <c r="F515" s="670" t="s">
        <v>555</v>
      </c>
      <c r="G515" s="672" t="s">
        <v>272</v>
      </c>
      <c r="H515" s="670">
        <f>'Cél.por tricoma'!BT160</f>
        <v>42</v>
      </c>
      <c r="I515" s="670" t="s">
        <v>190</v>
      </c>
      <c r="J515" s="667"/>
      <c r="K515" s="670" t="s">
        <v>555</v>
      </c>
      <c r="L515" s="672" t="s">
        <v>272</v>
      </c>
      <c r="M515" s="670">
        <f>'Cél.por tricoma'!BT172</f>
        <v>33</v>
      </c>
      <c r="N515" s="670" t="s">
        <v>204</v>
      </c>
      <c r="O515" s="670"/>
      <c r="P515" s="670" t="s">
        <v>555</v>
      </c>
      <c r="Q515" s="672" t="s">
        <v>272</v>
      </c>
      <c r="R515" s="670">
        <f>'Cél.por tricoma'!BT173</f>
        <v>12</v>
      </c>
      <c r="S515" s="670" t="s">
        <v>262</v>
      </c>
    </row>
    <row r="516" spans="1:19" ht="15.75" customHeight="1">
      <c r="A516" s="670" t="s">
        <v>555</v>
      </c>
      <c r="B516" s="672" t="s">
        <v>272</v>
      </c>
      <c r="C516" s="670">
        <f>'Cél.por tricoma'!BU156</f>
        <v>17</v>
      </c>
      <c r="D516" s="670" t="s">
        <v>550</v>
      </c>
      <c r="E516" s="670"/>
      <c r="F516" s="670" t="s">
        <v>555</v>
      </c>
      <c r="G516" s="672" t="s">
        <v>272</v>
      </c>
      <c r="H516" s="670">
        <f>'Cél.por tricoma'!BU160</f>
        <v>5</v>
      </c>
      <c r="I516" s="670" t="s">
        <v>190</v>
      </c>
      <c r="J516" s="667"/>
      <c r="K516" s="670" t="s">
        <v>555</v>
      </c>
      <c r="L516" s="672" t="s">
        <v>272</v>
      </c>
      <c r="M516" s="670">
        <f>'Cél.por tricoma'!BU172</f>
        <v>19</v>
      </c>
      <c r="N516" s="670" t="s">
        <v>204</v>
      </c>
      <c r="O516" s="670"/>
      <c r="P516" s="670" t="s">
        <v>555</v>
      </c>
      <c r="Q516" s="672" t="s">
        <v>272</v>
      </c>
      <c r="R516" s="670">
        <f>'Cél.por tricoma'!BU173</f>
        <v>6</v>
      </c>
      <c r="S516" s="670" t="s">
        <v>262</v>
      </c>
    </row>
    <row r="517" spans="1:19" ht="15.75" customHeight="1">
      <c r="A517" s="670" t="s">
        <v>555</v>
      </c>
      <c r="B517" s="672" t="s">
        <v>272</v>
      </c>
      <c r="C517" s="670">
        <f>'Cél.por tricoma'!BV156</f>
        <v>7</v>
      </c>
      <c r="D517" s="670" t="s">
        <v>550</v>
      </c>
      <c r="E517" s="670"/>
      <c r="F517" s="670" t="s">
        <v>555</v>
      </c>
      <c r="G517" s="672" t="s">
        <v>272</v>
      </c>
      <c r="H517" s="670">
        <f>'Cél.por tricoma'!BV160</f>
        <v>7</v>
      </c>
      <c r="I517" s="670" t="s">
        <v>190</v>
      </c>
      <c r="J517" s="667"/>
      <c r="K517" s="670" t="s">
        <v>555</v>
      </c>
      <c r="L517" s="672" t="s">
        <v>272</v>
      </c>
      <c r="M517" s="670">
        <f>'Cél.por tricoma'!BV172</f>
        <v>36</v>
      </c>
      <c r="N517" s="670" t="s">
        <v>204</v>
      </c>
      <c r="O517" s="670"/>
      <c r="P517" s="670" t="s">
        <v>555</v>
      </c>
      <c r="Q517" s="672" t="s">
        <v>272</v>
      </c>
      <c r="R517" s="670">
        <f>'Cél.por tricoma'!BV173</f>
        <v>7</v>
      </c>
      <c r="S517" s="670" t="s">
        <v>262</v>
      </c>
    </row>
    <row r="518" spans="1:19" ht="15.75" customHeight="1">
      <c r="A518" s="670" t="s">
        <v>555</v>
      </c>
      <c r="B518" s="672" t="s">
        <v>272</v>
      </c>
      <c r="C518" s="670">
        <f>'Cél.por tricoma'!BW156</f>
        <v>8</v>
      </c>
      <c r="D518" s="670" t="s">
        <v>550</v>
      </c>
      <c r="E518" s="670"/>
      <c r="F518" s="670" t="s">
        <v>555</v>
      </c>
      <c r="G518" s="672" t="s">
        <v>272</v>
      </c>
      <c r="H518" s="670">
        <f>'Cél.por tricoma'!BW160</f>
        <v>4</v>
      </c>
      <c r="I518" s="670" t="s">
        <v>190</v>
      </c>
      <c r="J518" s="667"/>
      <c r="K518" s="670" t="s">
        <v>555</v>
      </c>
      <c r="L518" s="672" t="s">
        <v>272</v>
      </c>
      <c r="M518" s="670">
        <f>'Cél.por tricoma'!BW172</f>
        <v>113</v>
      </c>
      <c r="N518" s="670" t="s">
        <v>204</v>
      </c>
      <c r="O518" s="670"/>
      <c r="P518" s="670" t="s">
        <v>555</v>
      </c>
      <c r="Q518" s="672" t="s">
        <v>272</v>
      </c>
      <c r="R518" s="670">
        <f>'Cél.por tricoma'!BW173</f>
        <v>7</v>
      </c>
      <c r="S518" s="670" t="s">
        <v>262</v>
      </c>
    </row>
    <row r="519" spans="1:19" ht="15.75" customHeight="1">
      <c r="A519" s="670" t="s">
        <v>555</v>
      </c>
      <c r="B519" s="672" t="s">
        <v>272</v>
      </c>
      <c r="C519" s="670">
        <f>'Cél.por tricoma'!BX156</f>
        <v>12</v>
      </c>
      <c r="D519" s="670" t="s">
        <v>550</v>
      </c>
      <c r="E519" s="670"/>
      <c r="F519" s="670" t="s">
        <v>555</v>
      </c>
      <c r="G519" s="672" t="s">
        <v>272</v>
      </c>
      <c r="H519" s="670">
        <f>'Cél.por tricoma'!BX160</f>
        <v>5</v>
      </c>
      <c r="I519" s="670" t="s">
        <v>190</v>
      </c>
      <c r="J519" s="667"/>
      <c r="K519" s="670" t="s">
        <v>555</v>
      </c>
      <c r="L519" s="672" t="s">
        <v>272</v>
      </c>
      <c r="M519" s="670">
        <f>'Cél.por tricoma'!BX172</f>
        <v>13</v>
      </c>
      <c r="N519" s="670" t="s">
        <v>204</v>
      </c>
      <c r="O519" s="670"/>
      <c r="P519" s="670" t="s">
        <v>555</v>
      </c>
      <c r="Q519" s="672" t="s">
        <v>272</v>
      </c>
      <c r="R519" s="670">
        <f>'Cél.por tricoma'!BX173</f>
        <v>4</v>
      </c>
      <c r="S519" s="670" t="s">
        <v>262</v>
      </c>
    </row>
    <row r="520" spans="1:19" ht="15.75" customHeight="1">
      <c r="A520" s="670" t="s">
        <v>555</v>
      </c>
      <c r="B520" s="672" t="s">
        <v>272</v>
      </c>
      <c r="C520" s="670">
        <f>'Cél.por tricoma'!BY156</f>
        <v>11</v>
      </c>
      <c r="D520" s="670" t="s">
        <v>550</v>
      </c>
      <c r="E520" s="670"/>
      <c r="F520" s="670" t="s">
        <v>555</v>
      </c>
      <c r="G520" s="672" t="s">
        <v>272</v>
      </c>
      <c r="H520" s="670">
        <f>'Cél.por tricoma'!BY160</f>
        <v>4</v>
      </c>
      <c r="I520" s="670" t="s">
        <v>190</v>
      </c>
      <c r="J520" s="667"/>
      <c r="K520" s="670" t="s">
        <v>555</v>
      </c>
      <c r="L520" s="672" t="s">
        <v>272</v>
      </c>
      <c r="M520" s="670">
        <f>'Cél.por tricoma'!BY172</f>
        <v>25</v>
      </c>
      <c r="N520" s="670" t="s">
        <v>204</v>
      </c>
      <c r="O520" s="670"/>
      <c r="P520" s="670" t="s">
        <v>555</v>
      </c>
      <c r="Q520" s="672" t="s">
        <v>272</v>
      </c>
      <c r="R520" s="670">
        <f>'Cél.por tricoma'!BY173</f>
        <v>19</v>
      </c>
      <c r="S520" s="670" t="s">
        <v>262</v>
      </c>
    </row>
    <row r="521" spans="1:19" ht="15.75" customHeight="1">
      <c r="A521" s="670" t="s">
        <v>555</v>
      </c>
      <c r="B521" s="672" t="s">
        <v>272</v>
      </c>
      <c r="C521" s="670">
        <f>'Cél.por tricoma'!BZ156</f>
        <v>8</v>
      </c>
      <c r="D521" s="670" t="s">
        <v>550</v>
      </c>
      <c r="E521" s="670"/>
      <c r="F521" s="670" t="s">
        <v>555</v>
      </c>
      <c r="G521" s="672" t="s">
        <v>272</v>
      </c>
      <c r="H521" s="670">
        <f>'Cél.por tricoma'!BZ160</f>
        <v>11</v>
      </c>
      <c r="I521" s="670" t="s">
        <v>190</v>
      </c>
      <c r="J521" s="667"/>
      <c r="K521" s="670" t="s">
        <v>555</v>
      </c>
      <c r="L521" s="672" t="s">
        <v>272</v>
      </c>
      <c r="M521" s="670">
        <f>'Cél.por tricoma'!BZ172</f>
        <v>96</v>
      </c>
      <c r="N521" s="670" t="s">
        <v>204</v>
      </c>
      <c r="O521" s="670"/>
      <c r="P521" s="670" t="s">
        <v>555</v>
      </c>
      <c r="Q521" s="672" t="s">
        <v>272</v>
      </c>
      <c r="R521" s="670">
        <f>'Cél.por tricoma'!BZ173</f>
        <v>12</v>
      </c>
      <c r="S521" s="670" t="s">
        <v>262</v>
      </c>
    </row>
    <row r="522" spans="1:19" ht="15.75" customHeight="1">
      <c r="A522" s="670" t="s">
        <v>555</v>
      </c>
      <c r="B522" s="672" t="s">
        <v>272</v>
      </c>
      <c r="C522" s="670">
        <f>'Cél.por tricoma'!CA156</f>
        <v>19</v>
      </c>
      <c r="D522" s="670" t="s">
        <v>550</v>
      </c>
      <c r="E522" s="670"/>
      <c r="F522" s="670" t="s">
        <v>555</v>
      </c>
      <c r="G522" s="672" t="s">
        <v>272</v>
      </c>
      <c r="H522" s="670">
        <f>'Cél.por tricoma'!CA160</f>
        <v>79</v>
      </c>
      <c r="I522" s="670" t="s">
        <v>190</v>
      </c>
      <c r="J522" s="667"/>
      <c r="K522" s="670" t="s">
        <v>555</v>
      </c>
      <c r="L522" s="672" t="s">
        <v>272</v>
      </c>
      <c r="M522" s="670">
        <f>'Cél.por tricoma'!CA172</f>
        <v>99</v>
      </c>
      <c r="N522" s="670" t="s">
        <v>204</v>
      </c>
      <c r="O522" s="670"/>
      <c r="P522" s="670" t="s">
        <v>555</v>
      </c>
      <c r="Q522" s="672" t="s">
        <v>272</v>
      </c>
      <c r="R522" s="670">
        <f>'Cél.por tricoma'!CA173</f>
        <v>18</v>
      </c>
      <c r="S522" s="670" t="s">
        <v>262</v>
      </c>
    </row>
    <row r="523" spans="1:19" ht="15.75" customHeight="1">
      <c r="A523" s="670" t="s">
        <v>555</v>
      </c>
      <c r="B523" s="672" t="s">
        <v>272</v>
      </c>
      <c r="C523" s="670">
        <f>'Cél.por tricoma'!CB156</f>
        <v>17</v>
      </c>
      <c r="D523" s="670" t="s">
        <v>550</v>
      </c>
      <c r="E523" s="670"/>
      <c r="F523" s="670" t="s">
        <v>555</v>
      </c>
      <c r="G523" s="672" t="s">
        <v>272</v>
      </c>
      <c r="H523" s="670">
        <f>'Cél.por tricoma'!CB160</f>
        <v>8</v>
      </c>
      <c r="I523" s="670" t="s">
        <v>190</v>
      </c>
      <c r="J523" s="667"/>
      <c r="K523" s="670" t="s">
        <v>555</v>
      </c>
      <c r="L523" s="672" t="s">
        <v>272</v>
      </c>
      <c r="M523" s="670">
        <f>'Cél.por tricoma'!CB172</f>
        <v>59</v>
      </c>
      <c r="N523" s="670" t="s">
        <v>204</v>
      </c>
      <c r="O523" s="670"/>
      <c r="P523" s="670" t="s">
        <v>555</v>
      </c>
      <c r="Q523" s="672" t="s">
        <v>272</v>
      </c>
      <c r="R523" s="670">
        <f>'Cél.por tricoma'!CB173</f>
        <v>6</v>
      </c>
      <c r="S523" s="670" t="s">
        <v>262</v>
      </c>
    </row>
    <row r="524" spans="1:19" ht="15.75" customHeight="1">
      <c r="A524" s="670" t="s">
        <v>555</v>
      </c>
      <c r="B524" s="672" t="s">
        <v>272</v>
      </c>
      <c r="C524" s="670">
        <f>'Cél.por tricoma'!CC156</f>
        <v>8</v>
      </c>
      <c r="D524" s="670" t="s">
        <v>550</v>
      </c>
      <c r="E524" s="670"/>
      <c r="F524" s="670" t="s">
        <v>555</v>
      </c>
      <c r="G524" s="672" t="s">
        <v>272</v>
      </c>
      <c r="H524" s="670">
        <f>'Cél.por tricoma'!CC160</f>
        <v>22</v>
      </c>
      <c r="I524" s="670" t="s">
        <v>190</v>
      </c>
      <c r="J524" s="667"/>
      <c r="K524" s="670" t="s">
        <v>555</v>
      </c>
      <c r="L524" s="672" t="s">
        <v>272</v>
      </c>
      <c r="M524" s="670">
        <f>'Cél.por tricoma'!CC172</f>
        <v>121</v>
      </c>
      <c r="N524" s="670" t="s">
        <v>204</v>
      </c>
      <c r="O524" s="670"/>
      <c r="P524" s="670" t="s">
        <v>555</v>
      </c>
      <c r="Q524" s="672" t="s">
        <v>272</v>
      </c>
      <c r="R524" s="670">
        <f>'Cél.por tricoma'!CC173</f>
        <v>19</v>
      </c>
      <c r="S524" s="670" t="s">
        <v>262</v>
      </c>
    </row>
    <row r="525" spans="1:19" ht="15.75" customHeight="1">
      <c r="A525" s="670" t="s">
        <v>555</v>
      </c>
      <c r="B525" s="672" t="s">
        <v>272</v>
      </c>
      <c r="C525" s="670">
        <f>'Cél.por tricoma'!CD156</f>
        <v>7</v>
      </c>
      <c r="D525" s="670" t="s">
        <v>550</v>
      </c>
      <c r="E525" s="670"/>
      <c r="F525" s="670" t="s">
        <v>555</v>
      </c>
      <c r="G525" s="672" t="s">
        <v>272</v>
      </c>
      <c r="H525" s="670">
        <f>'Cél.por tricoma'!CD160</f>
        <v>34</v>
      </c>
      <c r="I525" s="670" t="s">
        <v>190</v>
      </c>
      <c r="J525" s="667"/>
      <c r="K525" s="670" t="s">
        <v>555</v>
      </c>
      <c r="L525" s="672" t="s">
        <v>272</v>
      </c>
      <c r="M525" s="670">
        <f>'Cél.por tricoma'!CD172</f>
        <v>26</v>
      </c>
      <c r="N525" s="670" t="s">
        <v>204</v>
      </c>
      <c r="O525" s="670"/>
      <c r="P525" s="670" t="s">
        <v>555</v>
      </c>
      <c r="Q525" s="672" t="s">
        <v>272</v>
      </c>
      <c r="R525" s="670">
        <f>'Cél.por tricoma'!CD173</f>
        <v>4</v>
      </c>
      <c r="S525" s="670" t="s">
        <v>262</v>
      </c>
    </row>
    <row r="526" spans="1:19" ht="15.75" customHeight="1">
      <c r="A526" s="670" t="s">
        <v>555</v>
      </c>
      <c r="B526" s="672" t="s">
        <v>272</v>
      </c>
      <c r="C526" s="670">
        <f>'Cél.por tricoma'!CE156</f>
        <v>17</v>
      </c>
      <c r="D526" s="670" t="s">
        <v>550</v>
      </c>
      <c r="E526" s="670"/>
      <c r="F526" s="670" t="s">
        <v>555</v>
      </c>
      <c r="G526" s="672" t="s">
        <v>272</v>
      </c>
      <c r="H526" s="670">
        <f>'Cél.por tricoma'!CE160</f>
        <v>10</v>
      </c>
      <c r="I526" s="670" t="s">
        <v>190</v>
      </c>
      <c r="J526" s="667"/>
      <c r="K526" s="670" t="s">
        <v>555</v>
      </c>
      <c r="L526" s="672" t="s">
        <v>272</v>
      </c>
      <c r="M526" s="670">
        <f>'Cél.por tricoma'!CE172</f>
        <v>83</v>
      </c>
      <c r="N526" s="670" t="s">
        <v>204</v>
      </c>
      <c r="O526" s="670"/>
      <c r="P526" s="670" t="s">
        <v>555</v>
      </c>
      <c r="Q526" s="672" t="s">
        <v>272</v>
      </c>
      <c r="R526" s="670">
        <f>'Cél.por tricoma'!CE173</f>
        <v>7</v>
      </c>
      <c r="S526" s="670" t="s">
        <v>262</v>
      </c>
    </row>
    <row r="527" spans="1:19" ht="15.75" customHeight="1">
      <c r="A527" s="670" t="s">
        <v>555</v>
      </c>
      <c r="B527" s="672" t="s">
        <v>272</v>
      </c>
      <c r="C527" s="670">
        <f>'Cél.por tricoma'!CF156</f>
        <v>17</v>
      </c>
      <c r="D527" s="670" t="s">
        <v>550</v>
      </c>
      <c r="E527" s="670"/>
      <c r="F527" s="670" t="s">
        <v>555</v>
      </c>
      <c r="G527" s="672" t="s">
        <v>272</v>
      </c>
      <c r="H527" s="670">
        <f>'Cél.por tricoma'!CF160</f>
        <v>15</v>
      </c>
      <c r="I527" s="670" t="s">
        <v>190</v>
      </c>
      <c r="J527" s="667"/>
      <c r="K527" s="670" t="s">
        <v>555</v>
      </c>
      <c r="L527" s="672" t="s">
        <v>272</v>
      </c>
      <c r="M527" s="670">
        <f>'Cél.por tricoma'!CF172</f>
        <v>88</v>
      </c>
      <c r="N527" s="670" t="s">
        <v>204</v>
      </c>
      <c r="O527" s="670"/>
      <c r="P527" s="670" t="s">
        <v>555</v>
      </c>
      <c r="Q527" s="672" t="s">
        <v>272</v>
      </c>
      <c r="R527" s="670">
        <f>'Cél.por tricoma'!CF173</f>
        <v>15</v>
      </c>
      <c r="S527" s="670" t="s">
        <v>262</v>
      </c>
    </row>
    <row r="528" spans="1:19" ht="15.75" customHeight="1">
      <c r="A528" s="670" t="s">
        <v>555</v>
      </c>
      <c r="B528" s="672" t="s">
        <v>272</v>
      </c>
      <c r="C528" s="670">
        <f>'Cél.por tricoma'!CG156</f>
        <v>11</v>
      </c>
      <c r="D528" s="670" t="s">
        <v>550</v>
      </c>
      <c r="E528" s="670"/>
      <c r="F528" s="670" t="s">
        <v>555</v>
      </c>
      <c r="G528" s="672" t="s">
        <v>272</v>
      </c>
      <c r="H528" s="670">
        <f>'Cél.por tricoma'!CG160</f>
        <v>45</v>
      </c>
      <c r="I528" s="670" t="s">
        <v>190</v>
      </c>
      <c r="J528" s="667"/>
      <c r="K528" s="670" t="s">
        <v>555</v>
      </c>
      <c r="L528" s="672" t="s">
        <v>272</v>
      </c>
      <c r="M528" s="670">
        <f>'Cél.por tricoma'!CG172</f>
        <v>42</v>
      </c>
      <c r="N528" s="670" t="s">
        <v>204</v>
      </c>
      <c r="O528" s="670"/>
      <c r="P528" s="670" t="s">
        <v>555</v>
      </c>
      <c r="Q528" s="672" t="s">
        <v>272</v>
      </c>
      <c r="R528" s="670">
        <f>'Cél.por tricoma'!CG173</f>
        <v>5</v>
      </c>
      <c r="S528" s="670" t="s">
        <v>262</v>
      </c>
    </row>
    <row r="529" spans="1:19" ht="15.75" customHeight="1">
      <c r="A529" s="670" t="s">
        <v>555</v>
      </c>
      <c r="B529" s="672" t="s">
        <v>272</v>
      </c>
      <c r="C529" s="670">
        <f>'Cél.por tricoma'!CH156</f>
        <v>6</v>
      </c>
      <c r="D529" s="670" t="s">
        <v>550</v>
      </c>
      <c r="E529" s="670"/>
      <c r="F529" s="670" t="s">
        <v>555</v>
      </c>
      <c r="G529" s="672" t="s">
        <v>272</v>
      </c>
      <c r="H529" s="670">
        <f>'Cél.por tricoma'!CH160</f>
        <v>14</v>
      </c>
      <c r="I529" s="670" t="s">
        <v>190</v>
      </c>
      <c r="J529" s="667"/>
      <c r="K529" s="670" t="s">
        <v>555</v>
      </c>
      <c r="L529" s="672" t="s">
        <v>272</v>
      </c>
      <c r="M529" s="670">
        <f>'Cél.por tricoma'!CH172</f>
        <v>56</v>
      </c>
      <c r="N529" s="670" t="s">
        <v>204</v>
      </c>
      <c r="O529" s="670"/>
      <c r="P529" s="670" t="s">
        <v>555</v>
      </c>
      <c r="Q529" s="672" t="s">
        <v>272</v>
      </c>
      <c r="R529" s="670">
        <f>'Cél.por tricoma'!CH173</f>
        <v>5</v>
      </c>
      <c r="S529" s="670" t="s">
        <v>262</v>
      </c>
    </row>
    <row r="530" spans="1:19" ht="15.75" customHeight="1">
      <c r="A530" s="670" t="s">
        <v>555</v>
      </c>
      <c r="B530" s="672" t="s">
        <v>272</v>
      </c>
      <c r="C530" s="670">
        <f>'Cél.por tricoma'!CI156</f>
        <v>15</v>
      </c>
      <c r="D530" s="670" t="s">
        <v>550</v>
      </c>
      <c r="E530" s="670"/>
      <c r="F530" s="670" t="s">
        <v>555</v>
      </c>
      <c r="G530" s="672" t="s">
        <v>272</v>
      </c>
      <c r="H530" s="670">
        <f>'Cél.por tricoma'!CI160</f>
        <v>4</v>
      </c>
      <c r="I530" s="670" t="s">
        <v>190</v>
      </c>
      <c r="J530" s="667"/>
      <c r="K530" s="670" t="s">
        <v>555</v>
      </c>
      <c r="L530" s="672" t="s">
        <v>272</v>
      </c>
      <c r="M530" s="670">
        <f>'Cél.por tricoma'!CI172</f>
        <v>159</v>
      </c>
      <c r="N530" s="670" t="s">
        <v>204</v>
      </c>
      <c r="O530" s="670"/>
      <c r="P530" s="670" t="s">
        <v>555</v>
      </c>
      <c r="Q530" s="672" t="s">
        <v>272</v>
      </c>
      <c r="R530" s="670">
        <f>'Cél.por tricoma'!CI173</f>
        <v>12</v>
      </c>
      <c r="S530" s="670" t="s">
        <v>262</v>
      </c>
    </row>
    <row r="531" spans="1:19" ht="15.75" customHeight="1">
      <c r="A531" s="670" t="s">
        <v>555</v>
      </c>
      <c r="B531" s="672" t="s">
        <v>272</v>
      </c>
      <c r="C531" s="670">
        <f>'Cél.por tricoma'!CJ156</f>
        <v>8</v>
      </c>
      <c r="D531" s="670" t="s">
        <v>550</v>
      </c>
      <c r="E531" s="670"/>
      <c r="F531" s="670" t="s">
        <v>555</v>
      </c>
      <c r="G531" s="672" t="s">
        <v>272</v>
      </c>
      <c r="H531" s="670">
        <f>'Cél.por tricoma'!CJ160</f>
        <v>14</v>
      </c>
      <c r="I531" s="670" t="s">
        <v>190</v>
      </c>
      <c r="J531" s="667"/>
      <c r="K531" s="670" t="s">
        <v>555</v>
      </c>
      <c r="L531" s="672" t="s">
        <v>272</v>
      </c>
      <c r="M531" s="670">
        <f>'Cél.por tricoma'!CJ172</f>
        <v>10</v>
      </c>
      <c r="N531" s="670" t="s">
        <v>204</v>
      </c>
      <c r="O531" s="670"/>
      <c r="P531" s="670" t="s">
        <v>555</v>
      </c>
      <c r="Q531" s="672" t="s">
        <v>272</v>
      </c>
      <c r="R531" s="670">
        <f>'Cél.por tricoma'!CJ173</f>
        <v>7</v>
      </c>
      <c r="S531" s="670" t="s">
        <v>262</v>
      </c>
    </row>
    <row r="532" spans="1:19" ht="15.75" customHeight="1">
      <c r="A532" s="670" t="s">
        <v>555</v>
      </c>
      <c r="B532" s="672" t="s">
        <v>272</v>
      </c>
      <c r="C532" s="670">
        <f>'Cél.por tricoma'!CK156</f>
        <v>8</v>
      </c>
      <c r="D532" s="670" t="s">
        <v>550</v>
      </c>
      <c r="E532" s="670"/>
      <c r="F532" s="670" t="s">
        <v>555</v>
      </c>
      <c r="G532" s="672" t="s">
        <v>272</v>
      </c>
      <c r="H532" s="670">
        <f>'Cél.por tricoma'!CK160</f>
        <v>26</v>
      </c>
      <c r="I532" s="670" t="s">
        <v>190</v>
      </c>
      <c r="J532" s="667"/>
      <c r="K532" s="670" t="s">
        <v>555</v>
      </c>
      <c r="L532" s="672" t="s">
        <v>272</v>
      </c>
      <c r="M532" s="670">
        <f>'Cél.por tricoma'!CK172</f>
        <v>24</v>
      </c>
      <c r="N532" s="670" t="s">
        <v>204</v>
      </c>
      <c r="O532" s="670"/>
      <c r="P532" s="670" t="s">
        <v>555</v>
      </c>
      <c r="Q532" s="672" t="s">
        <v>272</v>
      </c>
      <c r="R532" s="670">
        <f>'Cél.por tricoma'!CK173</f>
        <v>28</v>
      </c>
      <c r="S532" s="670" t="s">
        <v>262</v>
      </c>
    </row>
    <row r="533" spans="1:19" ht="15.75" customHeight="1">
      <c r="A533" s="670" t="s">
        <v>555</v>
      </c>
      <c r="B533" s="672" t="s">
        <v>272</v>
      </c>
      <c r="C533" s="670">
        <f>'Cél.por tricoma'!CL156</f>
        <v>24</v>
      </c>
      <c r="D533" s="670" t="s">
        <v>550</v>
      </c>
      <c r="E533" s="670"/>
      <c r="F533" s="670" t="s">
        <v>555</v>
      </c>
      <c r="G533" s="672" t="s">
        <v>272</v>
      </c>
      <c r="H533" s="670">
        <f>'Cél.por tricoma'!CL160</f>
        <v>51</v>
      </c>
      <c r="I533" s="670" t="s">
        <v>190</v>
      </c>
      <c r="J533" s="667"/>
      <c r="K533" s="670" t="s">
        <v>555</v>
      </c>
      <c r="L533" s="672" t="s">
        <v>272</v>
      </c>
      <c r="M533" s="670">
        <f>'Cél.por tricoma'!CL172</f>
        <v>37</v>
      </c>
      <c r="N533" s="670" t="s">
        <v>204</v>
      </c>
      <c r="O533" s="670"/>
      <c r="P533" s="670" t="s">
        <v>555</v>
      </c>
      <c r="Q533" s="672" t="s">
        <v>272</v>
      </c>
      <c r="R533" s="670">
        <f>'Cél.por tricoma'!CL173</f>
        <v>8</v>
      </c>
      <c r="S533" s="670" t="s">
        <v>262</v>
      </c>
    </row>
    <row r="534" spans="1:19" ht="15.75" customHeight="1">
      <c r="A534" s="670" t="s">
        <v>555</v>
      </c>
      <c r="B534" s="672" t="s">
        <v>272</v>
      </c>
      <c r="C534" s="670">
        <f>'Cél.por tricoma'!CM156</f>
        <v>11</v>
      </c>
      <c r="D534" s="670" t="s">
        <v>550</v>
      </c>
      <c r="E534" s="670"/>
      <c r="F534" s="670" t="s">
        <v>555</v>
      </c>
      <c r="G534" s="672" t="s">
        <v>272</v>
      </c>
      <c r="H534" s="670">
        <f>'Cél.por tricoma'!CM160</f>
        <v>107</v>
      </c>
      <c r="I534" s="670" t="s">
        <v>190</v>
      </c>
      <c r="J534" s="667"/>
      <c r="K534" s="670" t="s">
        <v>555</v>
      </c>
      <c r="L534" s="672" t="s">
        <v>272</v>
      </c>
      <c r="M534" s="670">
        <f>'Cél.por tricoma'!CM172</f>
        <v>14</v>
      </c>
      <c r="N534" s="670" t="s">
        <v>204</v>
      </c>
      <c r="O534" s="670"/>
      <c r="P534" s="670" t="s">
        <v>555</v>
      </c>
      <c r="Q534" s="672" t="s">
        <v>272</v>
      </c>
      <c r="R534" s="670">
        <f>'Cél.por tricoma'!CM173</f>
        <v>14</v>
      </c>
      <c r="S534" s="670" t="s">
        <v>262</v>
      </c>
    </row>
    <row r="535" spans="1:19" ht="15.75" customHeight="1">
      <c r="A535" s="670" t="s">
        <v>555</v>
      </c>
      <c r="B535" s="672" t="s">
        <v>272</v>
      </c>
      <c r="C535" s="670">
        <f>'Cél.por tricoma'!CN156</f>
        <v>7</v>
      </c>
      <c r="D535" s="670" t="s">
        <v>550</v>
      </c>
      <c r="E535" s="670"/>
      <c r="F535" s="670" t="s">
        <v>555</v>
      </c>
      <c r="G535" s="672" t="s">
        <v>272</v>
      </c>
      <c r="H535" s="670">
        <f>'Cél.por tricoma'!CN160</f>
        <v>6</v>
      </c>
      <c r="I535" s="670" t="s">
        <v>190</v>
      </c>
      <c r="J535" s="667"/>
      <c r="K535" s="670" t="s">
        <v>555</v>
      </c>
      <c r="L535" s="672" t="s">
        <v>272</v>
      </c>
      <c r="M535" s="670">
        <f>'Cél.por tricoma'!CN172</f>
        <v>21</v>
      </c>
      <c r="N535" s="670" t="s">
        <v>204</v>
      </c>
      <c r="O535" s="670"/>
      <c r="P535" s="670" t="s">
        <v>555</v>
      </c>
      <c r="Q535" s="672" t="s">
        <v>272</v>
      </c>
      <c r="R535" s="670">
        <f>'Cél.por tricoma'!CN173</f>
        <v>7</v>
      </c>
      <c r="S535" s="670" t="s">
        <v>262</v>
      </c>
    </row>
    <row r="536" spans="1:19" ht="15.75" customHeight="1">
      <c r="A536" s="670" t="s">
        <v>555</v>
      </c>
      <c r="B536" s="672" t="s">
        <v>272</v>
      </c>
      <c r="C536" s="670">
        <f>'Cél.por tricoma'!CO156</f>
        <v>6</v>
      </c>
      <c r="D536" s="670" t="s">
        <v>550</v>
      </c>
      <c r="E536" s="670"/>
      <c r="F536" s="670" t="s">
        <v>555</v>
      </c>
      <c r="G536" s="672" t="s">
        <v>272</v>
      </c>
      <c r="H536" s="670">
        <f>'Cél.por tricoma'!CO160</f>
        <v>90</v>
      </c>
      <c r="I536" s="670" t="s">
        <v>190</v>
      </c>
      <c r="J536" s="667"/>
      <c r="K536" s="670" t="s">
        <v>555</v>
      </c>
      <c r="L536" s="672" t="s">
        <v>272</v>
      </c>
      <c r="M536" s="670">
        <f>'Cél.por tricoma'!CO172</f>
        <v>6</v>
      </c>
      <c r="N536" s="670" t="s">
        <v>204</v>
      </c>
      <c r="O536" s="670"/>
      <c r="P536" s="670" t="s">
        <v>555</v>
      </c>
      <c r="Q536" s="672" t="s">
        <v>272</v>
      </c>
      <c r="R536" s="670">
        <f>'Cél.por tricoma'!CO173</f>
        <v>7</v>
      </c>
      <c r="S536" s="670" t="s">
        <v>262</v>
      </c>
    </row>
    <row r="537" spans="1:19" ht="15.75" customHeight="1">
      <c r="A537" s="670" t="s">
        <v>555</v>
      </c>
      <c r="B537" s="672" t="s">
        <v>272</v>
      </c>
      <c r="C537" s="670">
        <f>'Cél.por tricoma'!CP156</f>
        <v>10</v>
      </c>
      <c r="D537" s="670" t="s">
        <v>550</v>
      </c>
      <c r="E537" s="670"/>
      <c r="F537" s="670" t="s">
        <v>555</v>
      </c>
      <c r="G537" s="672" t="s">
        <v>272</v>
      </c>
      <c r="H537" s="670">
        <f>'Cél.por tricoma'!CP160</f>
        <v>14</v>
      </c>
      <c r="I537" s="670" t="s">
        <v>190</v>
      </c>
      <c r="J537" s="667"/>
      <c r="K537" s="670" t="s">
        <v>555</v>
      </c>
      <c r="L537" s="672" t="s">
        <v>272</v>
      </c>
      <c r="M537" s="670">
        <f>'Cél.por tricoma'!CP172</f>
        <v>13</v>
      </c>
      <c r="N537" s="670" t="s">
        <v>204</v>
      </c>
      <c r="O537" s="670"/>
      <c r="P537" s="670" t="s">
        <v>555</v>
      </c>
      <c r="Q537" s="672" t="s">
        <v>272</v>
      </c>
      <c r="R537" s="670">
        <f>'Cél.por tricoma'!CP173</f>
        <v>8</v>
      </c>
      <c r="S537" s="670" t="s">
        <v>262</v>
      </c>
    </row>
    <row r="538" spans="1:19" ht="15.75" customHeight="1">
      <c r="A538" s="670" t="s">
        <v>555</v>
      </c>
      <c r="B538" s="672" t="s">
        <v>272</v>
      </c>
      <c r="C538" s="670">
        <f>'Cél.por tricoma'!CQ156</f>
        <v>14</v>
      </c>
      <c r="D538" s="670" t="s">
        <v>550</v>
      </c>
      <c r="E538" s="670"/>
      <c r="F538" s="670" t="s">
        <v>555</v>
      </c>
      <c r="G538" s="672" t="s">
        <v>272</v>
      </c>
      <c r="H538" s="670">
        <f>'Cél.por tricoma'!CQ160</f>
        <v>31</v>
      </c>
      <c r="I538" s="670" t="s">
        <v>190</v>
      </c>
      <c r="J538" s="667"/>
      <c r="K538" s="670" t="s">
        <v>555</v>
      </c>
      <c r="L538" s="672" t="s">
        <v>272</v>
      </c>
      <c r="M538" s="670">
        <f>'Cél.por tricoma'!CQ172</f>
        <v>77</v>
      </c>
      <c r="N538" s="670" t="s">
        <v>204</v>
      </c>
      <c r="O538" s="670"/>
      <c r="P538" s="670" t="s">
        <v>555</v>
      </c>
      <c r="Q538" s="672" t="s">
        <v>272</v>
      </c>
      <c r="R538" s="670">
        <f>'Cél.por tricoma'!CQ173</f>
        <v>21</v>
      </c>
      <c r="S538" s="670" t="s">
        <v>262</v>
      </c>
    </row>
    <row r="539" spans="1:19" ht="15.75" customHeight="1">
      <c r="A539" s="670" t="s">
        <v>555</v>
      </c>
      <c r="B539" s="672" t="s">
        <v>272</v>
      </c>
      <c r="C539" s="670">
        <f>'Cél.por tricoma'!CR156</f>
        <v>9</v>
      </c>
      <c r="D539" s="670" t="s">
        <v>550</v>
      </c>
      <c r="E539" s="670"/>
      <c r="F539" s="670" t="s">
        <v>555</v>
      </c>
      <c r="G539" s="672" t="s">
        <v>272</v>
      </c>
      <c r="H539" s="670">
        <f>'Cél.por tricoma'!CR160</f>
        <v>23</v>
      </c>
      <c r="I539" s="670" t="s">
        <v>190</v>
      </c>
      <c r="J539" s="667"/>
      <c r="K539" s="670" t="s">
        <v>555</v>
      </c>
      <c r="L539" s="672" t="s">
        <v>272</v>
      </c>
      <c r="M539" s="670">
        <f>'Cél.por tricoma'!CR172</f>
        <v>18</v>
      </c>
      <c r="N539" s="670" t="s">
        <v>204</v>
      </c>
      <c r="O539" s="670"/>
      <c r="P539" s="670" t="s">
        <v>555</v>
      </c>
      <c r="Q539" s="672" t="s">
        <v>272</v>
      </c>
      <c r="R539" s="670">
        <f>'Cél.por tricoma'!CR173</f>
        <v>3</v>
      </c>
      <c r="S539" s="670" t="s">
        <v>262</v>
      </c>
    </row>
    <row r="540" spans="1:19" ht="15.75" customHeight="1">
      <c r="A540" s="670" t="s">
        <v>555</v>
      </c>
      <c r="B540" s="672" t="s">
        <v>272</v>
      </c>
      <c r="C540" s="670">
        <f>'Cél.por tricoma'!CS156</f>
        <v>10</v>
      </c>
      <c r="D540" s="670" t="s">
        <v>550</v>
      </c>
      <c r="E540" s="670"/>
      <c r="F540" s="670" t="s">
        <v>555</v>
      </c>
      <c r="G540" s="672" t="s">
        <v>272</v>
      </c>
      <c r="H540" s="670">
        <f>'Cél.por tricoma'!CS160</f>
        <v>32</v>
      </c>
      <c r="I540" s="670" t="s">
        <v>190</v>
      </c>
      <c r="J540" s="667"/>
      <c r="K540" s="670" t="s">
        <v>555</v>
      </c>
      <c r="L540" s="672" t="s">
        <v>272</v>
      </c>
      <c r="M540" s="670">
        <f>'Cél.por tricoma'!CS172</f>
        <v>16</v>
      </c>
      <c r="N540" s="670" t="s">
        <v>204</v>
      </c>
      <c r="O540" s="670"/>
      <c r="P540" s="670" t="s">
        <v>555</v>
      </c>
      <c r="Q540" s="672" t="s">
        <v>272</v>
      </c>
      <c r="R540" s="670">
        <f>'Cél.por tricoma'!CS173</f>
        <v>31</v>
      </c>
      <c r="S540" s="670" t="s">
        <v>262</v>
      </c>
    </row>
    <row r="541" spans="1:19" ht="15.75" customHeight="1">
      <c r="A541" s="670" t="s">
        <v>555</v>
      </c>
      <c r="B541" s="672" t="s">
        <v>272</v>
      </c>
      <c r="C541" s="670">
        <f>'Cél.por tricoma'!CT156</f>
        <v>10</v>
      </c>
      <c r="D541" s="670" t="s">
        <v>550</v>
      </c>
      <c r="E541" s="670"/>
      <c r="F541" s="670" t="s">
        <v>555</v>
      </c>
      <c r="G541" s="672" t="s">
        <v>272</v>
      </c>
      <c r="H541" s="670">
        <f>'Cél.por tricoma'!CT160</f>
        <v>8</v>
      </c>
      <c r="I541" s="670" t="s">
        <v>190</v>
      </c>
      <c r="J541" s="667"/>
      <c r="K541" s="670" t="s">
        <v>555</v>
      </c>
      <c r="L541" s="672" t="s">
        <v>272</v>
      </c>
      <c r="M541" s="670">
        <f>'Cél.por tricoma'!CT172</f>
        <v>23</v>
      </c>
      <c r="N541" s="670" t="s">
        <v>204</v>
      </c>
      <c r="O541" s="670"/>
      <c r="P541" s="670" t="s">
        <v>555</v>
      </c>
      <c r="Q541" s="672" t="s">
        <v>272</v>
      </c>
      <c r="R541" s="670">
        <f>'Cél.por tricoma'!CT173</f>
        <v>9</v>
      </c>
      <c r="S541" s="670" t="s">
        <v>262</v>
      </c>
    </row>
    <row r="542" spans="1:19" ht="15.75" customHeight="1">
      <c r="A542" s="670" t="s">
        <v>555</v>
      </c>
      <c r="B542" s="672" t="s">
        <v>273</v>
      </c>
      <c r="C542" s="670">
        <f>'Cél.por tricoma'!BQ202</f>
        <v>9</v>
      </c>
      <c r="D542" s="670" t="s">
        <v>550</v>
      </c>
      <c r="E542" s="670"/>
      <c r="F542" s="670" t="s">
        <v>555</v>
      </c>
      <c r="G542" s="672" t="s">
        <v>273</v>
      </c>
      <c r="H542" s="670">
        <f>'Cél.por tricoma'!BQ206</f>
        <v>22</v>
      </c>
      <c r="I542" s="670" t="s">
        <v>190</v>
      </c>
      <c r="J542" s="667"/>
      <c r="K542" s="670" t="s">
        <v>555</v>
      </c>
      <c r="L542" s="672" t="s">
        <v>273</v>
      </c>
      <c r="M542" s="670">
        <f>'Cél.por tricoma'!BQ218</f>
        <v>35</v>
      </c>
      <c r="N542" s="670" t="s">
        <v>204</v>
      </c>
      <c r="O542" s="670"/>
      <c r="P542" s="670" t="s">
        <v>555</v>
      </c>
      <c r="Q542" s="672" t="s">
        <v>273</v>
      </c>
      <c r="R542" s="670">
        <f>'Cél.por tricoma'!BQ219</f>
        <v>9</v>
      </c>
      <c r="S542" s="670" t="s">
        <v>262</v>
      </c>
    </row>
    <row r="543" spans="1:19" ht="15.75" customHeight="1">
      <c r="A543" s="670" t="s">
        <v>555</v>
      </c>
      <c r="B543" s="672" t="s">
        <v>273</v>
      </c>
      <c r="C543" s="670">
        <f>'Cél.por tricoma'!BR202</f>
        <v>10</v>
      </c>
      <c r="D543" s="670" t="s">
        <v>550</v>
      </c>
      <c r="E543" s="670"/>
      <c r="F543" s="670" t="s">
        <v>555</v>
      </c>
      <c r="G543" s="672" t="s">
        <v>273</v>
      </c>
      <c r="H543" s="670">
        <f>'Cél.por tricoma'!BR206</f>
        <v>13</v>
      </c>
      <c r="I543" s="670" t="s">
        <v>190</v>
      </c>
      <c r="J543" s="667"/>
      <c r="K543" s="670" t="s">
        <v>555</v>
      </c>
      <c r="L543" s="672" t="s">
        <v>273</v>
      </c>
      <c r="M543" s="670">
        <f>'Cél.por tricoma'!BR218</f>
        <v>104</v>
      </c>
      <c r="N543" s="670" t="s">
        <v>204</v>
      </c>
      <c r="O543" s="670"/>
      <c r="P543" s="670" t="s">
        <v>555</v>
      </c>
      <c r="Q543" s="672" t="s">
        <v>273</v>
      </c>
      <c r="R543" s="670">
        <f>'Cél.por tricoma'!BR219</f>
        <v>10</v>
      </c>
      <c r="S543" s="670" t="s">
        <v>262</v>
      </c>
    </row>
    <row r="544" spans="1:19" ht="15.75" customHeight="1">
      <c r="A544" s="670" t="s">
        <v>555</v>
      </c>
      <c r="B544" s="672" t="s">
        <v>273</v>
      </c>
      <c r="C544" s="670">
        <f>'Cél.por tricoma'!BS202</f>
        <v>12</v>
      </c>
      <c r="D544" s="670" t="s">
        <v>550</v>
      </c>
      <c r="E544" s="670"/>
      <c r="F544" s="670" t="s">
        <v>555</v>
      </c>
      <c r="G544" s="672" t="s">
        <v>273</v>
      </c>
      <c r="H544" s="670">
        <f>'Cél.por tricoma'!BS206</f>
        <v>15</v>
      </c>
      <c r="I544" s="670" t="s">
        <v>190</v>
      </c>
      <c r="J544" s="667"/>
      <c r="K544" s="670" t="s">
        <v>555</v>
      </c>
      <c r="L544" s="672" t="s">
        <v>273</v>
      </c>
      <c r="M544" s="670">
        <f>'Cél.por tricoma'!BS218</f>
        <v>39</v>
      </c>
      <c r="N544" s="670" t="s">
        <v>204</v>
      </c>
      <c r="O544" s="670"/>
      <c r="P544" s="670" t="s">
        <v>555</v>
      </c>
      <c r="Q544" s="672" t="s">
        <v>273</v>
      </c>
      <c r="R544" s="670">
        <f>'Cél.por tricoma'!BS219</f>
        <v>17</v>
      </c>
      <c r="S544" s="670" t="s">
        <v>262</v>
      </c>
    </row>
    <row r="545" spans="1:19" ht="15.75" customHeight="1">
      <c r="A545" s="670" t="s">
        <v>555</v>
      </c>
      <c r="B545" s="672" t="s">
        <v>273</v>
      </c>
      <c r="C545" s="670">
        <f>'Cél.por tricoma'!BT202</f>
        <v>18</v>
      </c>
      <c r="D545" s="670" t="s">
        <v>550</v>
      </c>
      <c r="E545" s="670"/>
      <c r="F545" s="670" t="s">
        <v>555</v>
      </c>
      <c r="G545" s="672" t="s">
        <v>273</v>
      </c>
      <c r="H545" s="670">
        <f>'Cél.por tricoma'!BT206</f>
        <v>22</v>
      </c>
      <c r="I545" s="670" t="s">
        <v>190</v>
      </c>
      <c r="J545" s="667"/>
      <c r="K545" s="670" t="s">
        <v>555</v>
      </c>
      <c r="L545" s="672" t="s">
        <v>273</v>
      </c>
      <c r="M545" s="670">
        <f>'Cél.por tricoma'!BT218</f>
        <v>15</v>
      </c>
      <c r="N545" s="670" t="s">
        <v>204</v>
      </c>
      <c r="O545" s="670"/>
      <c r="P545" s="670" t="s">
        <v>555</v>
      </c>
      <c r="Q545" s="672" t="s">
        <v>273</v>
      </c>
      <c r="R545" s="670">
        <f>'Cél.por tricoma'!BT219</f>
        <v>22</v>
      </c>
      <c r="S545" s="670" t="s">
        <v>262</v>
      </c>
    </row>
    <row r="546" spans="1:19" ht="15.75" customHeight="1">
      <c r="A546" s="670" t="s">
        <v>555</v>
      </c>
      <c r="B546" s="672" t="s">
        <v>273</v>
      </c>
      <c r="C546" s="670">
        <f>'Cél.por tricoma'!BU202</f>
        <v>10</v>
      </c>
      <c r="D546" s="670" t="s">
        <v>550</v>
      </c>
      <c r="E546" s="670"/>
      <c r="F546" s="670" t="s">
        <v>555</v>
      </c>
      <c r="G546" s="672" t="s">
        <v>273</v>
      </c>
      <c r="H546" s="670">
        <f>'Cél.por tricoma'!BU206</f>
        <v>11</v>
      </c>
      <c r="I546" s="670" t="s">
        <v>190</v>
      </c>
      <c r="J546" s="667"/>
      <c r="K546" s="670" t="s">
        <v>555</v>
      </c>
      <c r="L546" s="672" t="s">
        <v>273</v>
      </c>
      <c r="M546" s="670">
        <f>'Cél.por tricoma'!BU218</f>
        <v>6</v>
      </c>
      <c r="N546" s="670" t="s">
        <v>204</v>
      </c>
      <c r="O546" s="670"/>
      <c r="P546" s="670" t="s">
        <v>555</v>
      </c>
      <c r="Q546" s="672" t="s">
        <v>273</v>
      </c>
      <c r="R546" s="670">
        <f>'Cél.por tricoma'!BU219</f>
        <v>9</v>
      </c>
      <c r="S546" s="670" t="s">
        <v>262</v>
      </c>
    </row>
    <row r="547" spans="1:19" ht="15.75" customHeight="1">
      <c r="A547" s="670" t="s">
        <v>555</v>
      </c>
      <c r="B547" s="672" t="s">
        <v>273</v>
      </c>
      <c r="C547" s="670">
        <f>'Cél.por tricoma'!BV202</f>
        <v>9</v>
      </c>
      <c r="D547" s="670" t="s">
        <v>550</v>
      </c>
      <c r="E547" s="670"/>
      <c r="F547" s="670" t="s">
        <v>555</v>
      </c>
      <c r="G547" s="672" t="s">
        <v>273</v>
      </c>
      <c r="H547" s="670">
        <f>'Cél.por tricoma'!BV206</f>
        <v>8</v>
      </c>
      <c r="I547" s="670" t="s">
        <v>190</v>
      </c>
      <c r="J547" s="667"/>
      <c r="K547" s="670" t="s">
        <v>555</v>
      </c>
      <c r="L547" s="672" t="s">
        <v>273</v>
      </c>
      <c r="M547" s="670">
        <f>'Cél.por tricoma'!BV218</f>
        <v>37</v>
      </c>
      <c r="N547" s="670" t="s">
        <v>204</v>
      </c>
      <c r="O547" s="670"/>
      <c r="P547" s="670" t="s">
        <v>555</v>
      </c>
      <c r="Q547" s="672" t="s">
        <v>273</v>
      </c>
      <c r="R547" s="670">
        <f>'Cél.por tricoma'!BV219</f>
        <v>8</v>
      </c>
      <c r="S547" s="670" t="s">
        <v>262</v>
      </c>
    </row>
    <row r="548" spans="1:19" ht="15.75" customHeight="1">
      <c r="A548" s="670" t="s">
        <v>555</v>
      </c>
      <c r="B548" s="672" t="s">
        <v>273</v>
      </c>
      <c r="C548" s="670">
        <f>'Cél.por tricoma'!BW202</f>
        <v>15</v>
      </c>
      <c r="D548" s="670" t="s">
        <v>550</v>
      </c>
      <c r="E548" s="670"/>
      <c r="F548" s="670" t="s">
        <v>555</v>
      </c>
      <c r="G548" s="672" t="s">
        <v>273</v>
      </c>
      <c r="H548" s="670">
        <f>'Cél.por tricoma'!BW206</f>
        <v>20</v>
      </c>
      <c r="I548" s="670" t="s">
        <v>190</v>
      </c>
      <c r="J548" s="667"/>
      <c r="K548" s="670" t="s">
        <v>555</v>
      </c>
      <c r="L548" s="672" t="s">
        <v>273</v>
      </c>
      <c r="M548" s="670">
        <f>'Cél.por tricoma'!BW218</f>
        <v>22</v>
      </c>
      <c r="N548" s="670" t="s">
        <v>204</v>
      </c>
      <c r="O548" s="670"/>
      <c r="P548" s="670" t="s">
        <v>555</v>
      </c>
      <c r="Q548" s="672" t="s">
        <v>273</v>
      </c>
      <c r="R548" s="670">
        <f>'Cél.por tricoma'!BW219</f>
        <v>11</v>
      </c>
      <c r="S548" s="670" t="s">
        <v>262</v>
      </c>
    </row>
    <row r="549" spans="1:19" ht="15.75" customHeight="1">
      <c r="A549" s="670" t="s">
        <v>555</v>
      </c>
      <c r="B549" s="672" t="s">
        <v>273</v>
      </c>
      <c r="C549" s="670">
        <f>'Cél.por tricoma'!BX202</f>
        <v>16</v>
      </c>
      <c r="D549" s="670" t="s">
        <v>550</v>
      </c>
      <c r="E549" s="670"/>
      <c r="F549" s="670" t="s">
        <v>555</v>
      </c>
      <c r="G549" s="672" t="s">
        <v>273</v>
      </c>
      <c r="H549" s="670">
        <f>'Cél.por tricoma'!BX206</f>
        <v>18</v>
      </c>
      <c r="I549" s="670" t="s">
        <v>190</v>
      </c>
      <c r="J549" s="667"/>
      <c r="K549" s="670" t="s">
        <v>555</v>
      </c>
      <c r="L549" s="672" t="s">
        <v>273</v>
      </c>
      <c r="M549" s="670">
        <f>'Cél.por tricoma'!BX218</f>
        <v>82</v>
      </c>
      <c r="N549" s="670" t="s">
        <v>204</v>
      </c>
      <c r="O549" s="670"/>
      <c r="P549" s="670" t="s">
        <v>555</v>
      </c>
      <c r="Q549" s="672" t="s">
        <v>273</v>
      </c>
      <c r="R549" s="670">
        <f>'Cél.por tricoma'!BX219</f>
        <v>6</v>
      </c>
      <c r="S549" s="670" t="s">
        <v>262</v>
      </c>
    </row>
    <row r="550" spans="1:19" ht="15.75" customHeight="1">
      <c r="A550" s="670" t="s">
        <v>555</v>
      </c>
      <c r="B550" s="672" t="s">
        <v>273</v>
      </c>
      <c r="C550" s="670">
        <f>'Cél.por tricoma'!BY202</f>
        <v>12</v>
      </c>
      <c r="D550" s="670" t="s">
        <v>550</v>
      </c>
      <c r="E550" s="670"/>
      <c r="F550" s="670" t="s">
        <v>555</v>
      </c>
      <c r="G550" s="672" t="s">
        <v>273</v>
      </c>
      <c r="H550" s="670">
        <f>'Cél.por tricoma'!BY206</f>
        <v>10</v>
      </c>
      <c r="I550" s="670" t="s">
        <v>190</v>
      </c>
      <c r="J550" s="667"/>
      <c r="K550" s="670" t="s">
        <v>555</v>
      </c>
      <c r="L550" s="672" t="s">
        <v>273</v>
      </c>
      <c r="M550" s="670">
        <f>'Cél.por tricoma'!BY218</f>
        <v>148</v>
      </c>
      <c r="N550" s="670" t="s">
        <v>204</v>
      </c>
      <c r="O550" s="670"/>
      <c r="P550" s="670" t="s">
        <v>555</v>
      </c>
      <c r="Q550" s="672" t="s">
        <v>273</v>
      </c>
      <c r="R550" s="670">
        <f>'Cél.por tricoma'!BY219</f>
        <v>6</v>
      </c>
      <c r="S550" s="670" t="s">
        <v>262</v>
      </c>
    </row>
    <row r="551" spans="1:19" ht="15.75" customHeight="1">
      <c r="A551" s="670" t="s">
        <v>555</v>
      </c>
      <c r="B551" s="672" t="s">
        <v>273</v>
      </c>
      <c r="C551" s="670">
        <f>'Cél.por tricoma'!BZ202</f>
        <v>20</v>
      </c>
      <c r="D551" s="670" t="s">
        <v>550</v>
      </c>
      <c r="E551" s="670"/>
      <c r="F551" s="670" t="s">
        <v>555</v>
      </c>
      <c r="G551" s="672" t="s">
        <v>273</v>
      </c>
      <c r="H551" s="670">
        <f>'Cél.por tricoma'!BZ206</f>
        <v>16</v>
      </c>
      <c r="I551" s="670" t="s">
        <v>190</v>
      </c>
      <c r="J551" s="667"/>
      <c r="K551" s="670" t="s">
        <v>555</v>
      </c>
      <c r="L551" s="672" t="s">
        <v>273</v>
      </c>
      <c r="M551" s="670">
        <f>'Cél.por tricoma'!BZ218</f>
        <v>12</v>
      </c>
      <c r="N551" s="670" t="s">
        <v>204</v>
      </c>
      <c r="O551" s="670"/>
      <c r="P551" s="670" t="s">
        <v>555</v>
      </c>
      <c r="Q551" s="672" t="s">
        <v>273</v>
      </c>
      <c r="R551" s="670">
        <f>'Cél.por tricoma'!BZ219</f>
        <v>12</v>
      </c>
      <c r="S551" s="670" t="s">
        <v>262</v>
      </c>
    </row>
    <row r="552" spans="1:19" ht="15.75" customHeight="1">
      <c r="A552" s="670" t="s">
        <v>555</v>
      </c>
      <c r="B552" s="672" t="s">
        <v>273</v>
      </c>
      <c r="C552" s="670">
        <f>'Cél.por tricoma'!CA202</f>
        <v>12</v>
      </c>
      <c r="D552" s="670" t="s">
        <v>550</v>
      </c>
      <c r="E552" s="670"/>
      <c r="F552" s="670" t="s">
        <v>555</v>
      </c>
      <c r="G552" s="672" t="s">
        <v>273</v>
      </c>
      <c r="H552" s="670">
        <f>'Cél.por tricoma'!CA206</f>
        <v>20</v>
      </c>
      <c r="I552" s="670" t="s">
        <v>190</v>
      </c>
      <c r="J552" s="667"/>
      <c r="K552" s="670" t="s">
        <v>555</v>
      </c>
      <c r="L552" s="672" t="s">
        <v>273</v>
      </c>
      <c r="M552" s="670">
        <f>'Cél.por tricoma'!CA218</f>
        <v>96</v>
      </c>
      <c r="N552" s="670" t="s">
        <v>204</v>
      </c>
      <c r="O552" s="670"/>
      <c r="P552" s="670" t="s">
        <v>555</v>
      </c>
      <c r="Q552" s="672" t="s">
        <v>273</v>
      </c>
      <c r="R552" s="670">
        <f>'Cél.por tricoma'!CA219</f>
        <v>17</v>
      </c>
      <c r="S552" s="670" t="s">
        <v>262</v>
      </c>
    </row>
    <row r="553" spans="1:19" ht="15.75" customHeight="1">
      <c r="A553" s="670" t="s">
        <v>555</v>
      </c>
      <c r="B553" s="672" t="s">
        <v>273</v>
      </c>
      <c r="C553" s="670">
        <f>'Cél.por tricoma'!CB202</f>
        <v>10</v>
      </c>
      <c r="D553" s="670" t="s">
        <v>550</v>
      </c>
      <c r="E553" s="670"/>
      <c r="F553" s="670" t="s">
        <v>555</v>
      </c>
      <c r="G553" s="672" t="s">
        <v>273</v>
      </c>
      <c r="H553" s="670">
        <f>'Cél.por tricoma'!CB206</f>
        <v>23</v>
      </c>
      <c r="I553" s="670" t="s">
        <v>190</v>
      </c>
      <c r="J553" s="667"/>
      <c r="K553" s="670" t="s">
        <v>555</v>
      </c>
      <c r="L553" s="672" t="s">
        <v>273</v>
      </c>
      <c r="M553" s="670">
        <f>'Cél.por tricoma'!CB218</f>
        <v>23</v>
      </c>
      <c r="N553" s="670" t="s">
        <v>204</v>
      </c>
      <c r="O553" s="670"/>
      <c r="P553" s="670" t="s">
        <v>555</v>
      </c>
      <c r="Q553" s="672" t="s">
        <v>273</v>
      </c>
      <c r="R553" s="670">
        <f>'Cél.por tricoma'!CB219</f>
        <v>9</v>
      </c>
      <c r="S553" s="670" t="s">
        <v>262</v>
      </c>
    </row>
    <row r="554" spans="1:19" ht="15.75" customHeight="1">
      <c r="A554" s="670" t="s">
        <v>555</v>
      </c>
      <c r="B554" s="672" t="s">
        <v>273</v>
      </c>
      <c r="C554" s="670">
        <f>'Cél.por tricoma'!CC202</f>
        <v>12</v>
      </c>
      <c r="D554" s="670" t="s">
        <v>550</v>
      </c>
      <c r="E554" s="670"/>
      <c r="F554" s="670" t="s">
        <v>555</v>
      </c>
      <c r="G554" s="672" t="s">
        <v>273</v>
      </c>
      <c r="H554" s="670">
        <f>'Cél.por tricoma'!CC206</f>
        <v>6</v>
      </c>
      <c r="I554" s="670" t="s">
        <v>190</v>
      </c>
      <c r="J554" s="667"/>
      <c r="K554" s="670" t="s">
        <v>555</v>
      </c>
      <c r="L554" s="672" t="s">
        <v>273</v>
      </c>
      <c r="M554" s="670">
        <f>'Cél.por tricoma'!CC218</f>
        <v>5</v>
      </c>
      <c r="N554" s="670" t="s">
        <v>204</v>
      </c>
      <c r="O554" s="670"/>
      <c r="P554" s="670" t="s">
        <v>555</v>
      </c>
      <c r="Q554" s="672" t="s">
        <v>273</v>
      </c>
      <c r="R554" s="670">
        <f>'Cél.por tricoma'!CC219</f>
        <v>10</v>
      </c>
      <c r="S554" s="670" t="s">
        <v>262</v>
      </c>
    </row>
    <row r="555" spans="1:19" ht="15.75" customHeight="1">
      <c r="A555" s="670" t="s">
        <v>555</v>
      </c>
      <c r="B555" s="672" t="s">
        <v>273</v>
      </c>
      <c r="C555" s="670">
        <f>'Cél.por tricoma'!CD202</f>
        <v>13</v>
      </c>
      <c r="D555" s="670" t="s">
        <v>550</v>
      </c>
      <c r="E555" s="670"/>
      <c r="F555" s="670" t="s">
        <v>555</v>
      </c>
      <c r="G555" s="672" t="s">
        <v>273</v>
      </c>
      <c r="H555" s="670">
        <f>'Cél.por tricoma'!CD206</f>
        <v>36</v>
      </c>
      <c r="I555" s="670" t="s">
        <v>190</v>
      </c>
      <c r="J555" s="667"/>
      <c r="K555" s="670" t="s">
        <v>555</v>
      </c>
      <c r="L555" s="672" t="s">
        <v>273</v>
      </c>
      <c r="M555" s="670">
        <f>'Cél.por tricoma'!CD218</f>
        <v>6</v>
      </c>
      <c r="N555" s="670" t="s">
        <v>204</v>
      </c>
      <c r="O555" s="670"/>
      <c r="P555" s="670" t="s">
        <v>555</v>
      </c>
      <c r="Q555" s="672" t="s">
        <v>273</v>
      </c>
      <c r="R555" s="670">
        <f>'Cél.por tricoma'!CD219</f>
        <v>20</v>
      </c>
      <c r="S555" s="670" t="s">
        <v>262</v>
      </c>
    </row>
    <row r="556" spans="1:19" ht="15.75" customHeight="1">
      <c r="A556" s="670" t="s">
        <v>555</v>
      </c>
      <c r="B556" s="672" t="s">
        <v>273</v>
      </c>
      <c r="C556" s="670">
        <f>'Cél.por tricoma'!CE202</f>
        <v>17</v>
      </c>
      <c r="D556" s="670" t="s">
        <v>550</v>
      </c>
      <c r="E556" s="670"/>
      <c r="F556" s="670" t="s">
        <v>555</v>
      </c>
      <c r="G556" s="672" t="s">
        <v>273</v>
      </c>
      <c r="H556" s="670">
        <f>'Cél.por tricoma'!CE206</f>
        <v>10</v>
      </c>
      <c r="I556" s="670" t="s">
        <v>190</v>
      </c>
      <c r="J556" s="667"/>
      <c r="K556" s="670" t="s">
        <v>555</v>
      </c>
      <c r="L556" s="672" t="s">
        <v>273</v>
      </c>
      <c r="M556" s="670">
        <f>'Cél.por tricoma'!CE218</f>
        <v>36</v>
      </c>
      <c r="N556" s="670" t="s">
        <v>204</v>
      </c>
      <c r="O556" s="670"/>
      <c r="P556" s="670" t="s">
        <v>555</v>
      </c>
      <c r="Q556" s="672" t="s">
        <v>273</v>
      </c>
      <c r="R556" s="670">
        <f>'Cél.por tricoma'!CE219</f>
        <v>14</v>
      </c>
      <c r="S556" s="670" t="s">
        <v>262</v>
      </c>
    </row>
    <row r="557" spans="1:19" ht="15.75" customHeight="1">
      <c r="A557" s="670" t="s">
        <v>555</v>
      </c>
      <c r="B557" s="672" t="s">
        <v>273</v>
      </c>
      <c r="C557" s="670">
        <f>'Cél.por tricoma'!CF202</f>
        <v>10</v>
      </c>
      <c r="D557" s="670" t="s">
        <v>550</v>
      </c>
      <c r="E557" s="670"/>
      <c r="F557" s="670" t="s">
        <v>555</v>
      </c>
      <c r="G557" s="672" t="s">
        <v>273</v>
      </c>
      <c r="H557" s="670">
        <f>'Cél.por tricoma'!CF206</f>
        <v>7</v>
      </c>
      <c r="I557" s="670" t="s">
        <v>190</v>
      </c>
      <c r="J557" s="667"/>
      <c r="K557" s="670" t="s">
        <v>555</v>
      </c>
      <c r="L557" s="672" t="s">
        <v>273</v>
      </c>
      <c r="M557" s="670">
        <f>'Cél.por tricoma'!CF218</f>
        <v>15</v>
      </c>
      <c r="N557" s="670" t="s">
        <v>204</v>
      </c>
      <c r="O557" s="670"/>
      <c r="P557" s="670" t="s">
        <v>555</v>
      </c>
      <c r="Q557" s="672" t="s">
        <v>273</v>
      </c>
      <c r="R557" s="670">
        <f>'Cél.por tricoma'!CF219</f>
        <v>6</v>
      </c>
      <c r="S557" s="670" t="s">
        <v>262</v>
      </c>
    </row>
    <row r="558" spans="1:19" ht="15.75" customHeight="1">
      <c r="A558" s="670" t="s">
        <v>555</v>
      </c>
      <c r="B558" s="672" t="s">
        <v>273</v>
      </c>
      <c r="C558" s="670">
        <f>'Cél.por tricoma'!CG202</f>
        <v>19</v>
      </c>
      <c r="D558" s="670" t="s">
        <v>550</v>
      </c>
      <c r="E558" s="670"/>
      <c r="F558" s="670" t="s">
        <v>555</v>
      </c>
      <c r="G558" s="672" t="s">
        <v>273</v>
      </c>
      <c r="H558" s="670">
        <f>'Cél.por tricoma'!CG206</f>
        <v>27</v>
      </c>
      <c r="I558" s="670" t="s">
        <v>190</v>
      </c>
      <c r="J558" s="667"/>
      <c r="K558" s="670" t="s">
        <v>555</v>
      </c>
      <c r="L558" s="672" t="s">
        <v>273</v>
      </c>
      <c r="M558" s="670">
        <f>'Cél.por tricoma'!CG218</f>
        <v>14</v>
      </c>
      <c r="N558" s="670" t="s">
        <v>204</v>
      </c>
      <c r="O558" s="670"/>
      <c r="P558" s="670" t="s">
        <v>555</v>
      </c>
      <c r="Q558" s="672" t="s">
        <v>273</v>
      </c>
      <c r="R558" s="670">
        <f>'Cél.por tricoma'!CG219</f>
        <v>46</v>
      </c>
      <c r="S558" s="670" t="s">
        <v>262</v>
      </c>
    </row>
    <row r="559" spans="1:19" ht="15.75" customHeight="1">
      <c r="A559" s="670" t="s">
        <v>555</v>
      </c>
      <c r="B559" s="672" t="s">
        <v>273</v>
      </c>
      <c r="C559" s="670">
        <f>'Cél.por tricoma'!CH202</f>
        <v>18</v>
      </c>
      <c r="D559" s="670" t="s">
        <v>550</v>
      </c>
      <c r="E559" s="670"/>
      <c r="F559" s="670" t="s">
        <v>555</v>
      </c>
      <c r="G559" s="672" t="s">
        <v>273</v>
      </c>
      <c r="H559" s="670">
        <f>'Cél.por tricoma'!CH206</f>
        <v>36</v>
      </c>
      <c r="I559" s="670" t="s">
        <v>190</v>
      </c>
      <c r="J559" s="667"/>
      <c r="K559" s="670" t="s">
        <v>555</v>
      </c>
      <c r="L559" s="672" t="s">
        <v>273</v>
      </c>
      <c r="M559" s="670">
        <f>'Cél.por tricoma'!CH218</f>
        <v>12</v>
      </c>
      <c r="N559" s="670" t="s">
        <v>204</v>
      </c>
      <c r="O559" s="670"/>
      <c r="P559" s="670" t="s">
        <v>555</v>
      </c>
      <c r="Q559" s="672" t="s">
        <v>273</v>
      </c>
      <c r="R559" s="670">
        <f>'Cél.por tricoma'!CH219</f>
        <v>26</v>
      </c>
      <c r="S559" s="670" t="s">
        <v>262</v>
      </c>
    </row>
    <row r="560" spans="1:19" ht="15.75" customHeight="1">
      <c r="A560" s="670" t="s">
        <v>555</v>
      </c>
      <c r="B560" s="672" t="s">
        <v>273</v>
      </c>
      <c r="C560" s="670">
        <f>'Cél.por tricoma'!CI202</f>
        <v>9</v>
      </c>
      <c r="D560" s="670" t="s">
        <v>550</v>
      </c>
      <c r="E560" s="670"/>
      <c r="F560" s="670" t="s">
        <v>555</v>
      </c>
      <c r="G560" s="672" t="s">
        <v>273</v>
      </c>
      <c r="H560" s="670">
        <f>'Cél.por tricoma'!CI206</f>
        <v>13</v>
      </c>
      <c r="I560" s="670" t="s">
        <v>190</v>
      </c>
      <c r="J560" s="667"/>
      <c r="K560" s="670" t="s">
        <v>555</v>
      </c>
      <c r="L560" s="672" t="s">
        <v>273</v>
      </c>
      <c r="M560" s="670">
        <f>'Cél.por tricoma'!CI218</f>
        <v>10</v>
      </c>
      <c r="N560" s="670" t="s">
        <v>204</v>
      </c>
      <c r="O560" s="670"/>
      <c r="P560" s="670" t="s">
        <v>555</v>
      </c>
      <c r="Q560" s="672" t="s">
        <v>273</v>
      </c>
      <c r="R560" s="670">
        <f>'Cél.por tricoma'!CI219</f>
        <v>16</v>
      </c>
      <c r="S560" s="670" t="s">
        <v>262</v>
      </c>
    </row>
    <row r="561" spans="1:19" ht="15.75" customHeight="1">
      <c r="A561" s="670" t="s">
        <v>555</v>
      </c>
      <c r="B561" s="672" t="s">
        <v>273</v>
      </c>
      <c r="C561" s="670">
        <f>'Cél.por tricoma'!CJ202</f>
        <v>8</v>
      </c>
      <c r="D561" s="670" t="s">
        <v>550</v>
      </c>
      <c r="E561" s="670"/>
      <c r="F561" s="670" t="s">
        <v>555</v>
      </c>
      <c r="G561" s="672" t="s">
        <v>273</v>
      </c>
      <c r="H561" s="670">
        <f>'Cél.por tricoma'!CJ206</f>
        <v>11</v>
      </c>
      <c r="I561" s="670" t="s">
        <v>190</v>
      </c>
      <c r="J561" s="667"/>
      <c r="K561" s="670" t="s">
        <v>555</v>
      </c>
      <c r="L561" s="672" t="s">
        <v>273</v>
      </c>
      <c r="M561" s="670">
        <f>'Cél.por tricoma'!CJ218</f>
        <v>35</v>
      </c>
      <c r="N561" s="670" t="s">
        <v>204</v>
      </c>
      <c r="O561" s="670"/>
      <c r="P561" s="670" t="s">
        <v>555</v>
      </c>
      <c r="Q561" s="672" t="s">
        <v>273</v>
      </c>
      <c r="R561" s="670">
        <f>'Cél.por tricoma'!CJ219</f>
        <v>14</v>
      </c>
      <c r="S561" s="670" t="s">
        <v>262</v>
      </c>
    </row>
    <row r="562" spans="1:19" ht="15.75" customHeight="1">
      <c r="A562" s="670" t="s">
        <v>555</v>
      </c>
      <c r="B562" s="672" t="s">
        <v>273</v>
      </c>
      <c r="C562" s="670">
        <f>'Cél.por tricoma'!CK202</f>
        <v>17</v>
      </c>
      <c r="D562" s="670" t="s">
        <v>550</v>
      </c>
      <c r="E562" s="670"/>
      <c r="F562" s="670" t="s">
        <v>555</v>
      </c>
      <c r="G562" s="672" t="s">
        <v>273</v>
      </c>
      <c r="H562" s="670">
        <f>'Cél.por tricoma'!CK206</f>
        <v>31</v>
      </c>
      <c r="I562" s="670" t="s">
        <v>190</v>
      </c>
      <c r="J562" s="667"/>
      <c r="K562" s="670" t="s">
        <v>555</v>
      </c>
      <c r="L562" s="672" t="s">
        <v>273</v>
      </c>
      <c r="M562" s="670">
        <f>'Cél.por tricoma'!CK218</f>
        <v>19</v>
      </c>
      <c r="N562" s="670" t="s">
        <v>204</v>
      </c>
      <c r="O562" s="670"/>
      <c r="P562" s="670" t="s">
        <v>555</v>
      </c>
      <c r="Q562" s="672" t="s">
        <v>273</v>
      </c>
      <c r="R562" s="670">
        <f>'Cél.por tricoma'!CK219</f>
        <v>7</v>
      </c>
      <c r="S562" s="670" t="s">
        <v>262</v>
      </c>
    </row>
    <row r="563" spans="1:19" ht="15.75" customHeight="1">
      <c r="A563" s="670" t="s">
        <v>555</v>
      </c>
      <c r="B563" s="672" t="s">
        <v>273</v>
      </c>
      <c r="C563" s="670">
        <f>'Cél.por tricoma'!CL202</f>
        <v>11</v>
      </c>
      <c r="D563" s="670" t="s">
        <v>550</v>
      </c>
      <c r="E563" s="670"/>
      <c r="F563" s="670" t="s">
        <v>555</v>
      </c>
      <c r="G563" s="672" t="s">
        <v>273</v>
      </c>
      <c r="H563" s="670">
        <f>'Cél.por tricoma'!CL206</f>
        <v>7</v>
      </c>
      <c r="I563" s="670" t="s">
        <v>190</v>
      </c>
      <c r="J563" s="667"/>
      <c r="K563" s="670" t="s">
        <v>555</v>
      </c>
      <c r="L563" s="672" t="s">
        <v>273</v>
      </c>
      <c r="M563" s="670">
        <f>'Cél.por tricoma'!CL218</f>
        <v>18</v>
      </c>
      <c r="N563" s="670" t="s">
        <v>204</v>
      </c>
      <c r="O563" s="670"/>
      <c r="P563" s="670" t="s">
        <v>555</v>
      </c>
      <c r="Q563" s="672" t="s">
        <v>273</v>
      </c>
      <c r="R563" s="670">
        <f>'Cél.por tricoma'!CL219</f>
        <v>24</v>
      </c>
      <c r="S563" s="670" t="s">
        <v>262</v>
      </c>
    </row>
    <row r="564" spans="1:19" ht="15.75" customHeight="1">
      <c r="A564" s="670" t="s">
        <v>555</v>
      </c>
      <c r="B564" s="672" t="s">
        <v>273</v>
      </c>
      <c r="C564" s="670">
        <f>'Cél.por tricoma'!CM202</f>
        <v>7</v>
      </c>
      <c r="D564" s="670" t="s">
        <v>550</v>
      </c>
      <c r="E564" s="670"/>
      <c r="F564" s="670" t="s">
        <v>555</v>
      </c>
      <c r="G564" s="672" t="s">
        <v>273</v>
      </c>
      <c r="H564" s="670">
        <f>'Cél.por tricoma'!CM206</f>
        <v>14</v>
      </c>
      <c r="I564" s="670" t="s">
        <v>190</v>
      </c>
      <c r="J564" s="667"/>
      <c r="K564" s="670" t="s">
        <v>555</v>
      </c>
      <c r="L564" s="672" t="s">
        <v>273</v>
      </c>
      <c r="M564" s="670">
        <f>'Cél.por tricoma'!CM218</f>
        <v>38</v>
      </c>
      <c r="N564" s="670" t="s">
        <v>204</v>
      </c>
      <c r="O564" s="670"/>
      <c r="P564" s="670" t="s">
        <v>555</v>
      </c>
      <c r="Q564" s="672" t="s">
        <v>273</v>
      </c>
      <c r="R564" s="670">
        <f>'Cél.por tricoma'!CM219</f>
        <v>8</v>
      </c>
      <c r="S564" s="670" t="s">
        <v>262</v>
      </c>
    </row>
    <row r="565" spans="1:19" ht="15.75" customHeight="1">
      <c r="A565" s="670" t="s">
        <v>555</v>
      </c>
      <c r="B565" s="672" t="s">
        <v>273</v>
      </c>
      <c r="C565" s="670">
        <f>'Cél.por tricoma'!CN202</f>
        <v>16</v>
      </c>
      <c r="D565" s="670" t="s">
        <v>550</v>
      </c>
      <c r="E565" s="670"/>
      <c r="F565" s="670" t="s">
        <v>555</v>
      </c>
      <c r="G565" s="672" t="s">
        <v>273</v>
      </c>
      <c r="H565" s="670">
        <f>'Cél.por tricoma'!CN206</f>
        <v>13</v>
      </c>
      <c r="I565" s="670" t="s">
        <v>190</v>
      </c>
      <c r="J565" s="667"/>
      <c r="K565" s="670" t="s">
        <v>555</v>
      </c>
      <c r="L565" s="672" t="s">
        <v>273</v>
      </c>
      <c r="M565" s="670">
        <f>'Cél.por tricoma'!CN218</f>
        <v>63</v>
      </c>
      <c r="N565" s="670" t="s">
        <v>204</v>
      </c>
      <c r="O565" s="670"/>
      <c r="P565" s="670" t="s">
        <v>555</v>
      </c>
      <c r="Q565" s="672" t="s">
        <v>273</v>
      </c>
      <c r="R565" s="670">
        <f>'Cél.por tricoma'!CN219</f>
        <v>14</v>
      </c>
      <c r="S565" s="670" t="s">
        <v>262</v>
      </c>
    </row>
    <row r="566" spans="1:19" ht="15.75" customHeight="1">
      <c r="A566" s="670" t="s">
        <v>555</v>
      </c>
      <c r="B566" s="672" t="s">
        <v>273</v>
      </c>
      <c r="C566" s="670">
        <f>'Cél.por tricoma'!CO202</f>
        <v>13</v>
      </c>
      <c r="D566" s="670" t="s">
        <v>550</v>
      </c>
      <c r="E566" s="670"/>
      <c r="F566" s="670" t="s">
        <v>555</v>
      </c>
      <c r="G566" s="672" t="s">
        <v>273</v>
      </c>
      <c r="H566" s="670">
        <f>'Cél.por tricoma'!CO206</f>
        <v>23</v>
      </c>
      <c r="I566" s="670" t="s">
        <v>190</v>
      </c>
      <c r="J566" s="667"/>
      <c r="K566" s="670" t="s">
        <v>555</v>
      </c>
      <c r="L566" s="672" t="s">
        <v>273</v>
      </c>
      <c r="M566" s="670">
        <f>'Cél.por tricoma'!CO218</f>
        <v>23</v>
      </c>
      <c r="N566" s="670" t="s">
        <v>204</v>
      </c>
      <c r="O566" s="670"/>
      <c r="P566" s="670" t="s">
        <v>555</v>
      </c>
      <c r="Q566" s="672" t="s">
        <v>273</v>
      </c>
      <c r="R566" s="670">
        <f>'Cél.por tricoma'!CO219</f>
        <v>10</v>
      </c>
      <c r="S566" s="670" t="s">
        <v>262</v>
      </c>
    </row>
    <row r="567" spans="1:19" ht="15.75" customHeight="1">
      <c r="A567" s="670" t="s">
        <v>555</v>
      </c>
      <c r="B567" s="672" t="s">
        <v>273</v>
      </c>
      <c r="C567" s="670">
        <f>'Cél.por tricoma'!CP202</f>
        <v>7</v>
      </c>
      <c r="D567" s="670" t="s">
        <v>550</v>
      </c>
      <c r="E567" s="670"/>
      <c r="F567" s="670" t="s">
        <v>555</v>
      </c>
      <c r="G567" s="672" t="s">
        <v>273</v>
      </c>
      <c r="H567" s="670">
        <f>'Cél.por tricoma'!CP206</f>
        <v>10</v>
      </c>
      <c r="I567" s="670" t="s">
        <v>190</v>
      </c>
      <c r="J567" s="667"/>
      <c r="K567" s="670" t="s">
        <v>555</v>
      </c>
      <c r="L567" s="672" t="s">
        <v>273</v>
      </c>
      <c r="M567" s="670">
        <f>'Cél.por tricoma'!CP218</f>
        <v>5</v>
      </c>
      <c r="N567" s="670" t="s">
        <v>204</v>
      </c>
      <c r="O567" s="670"/>
      <c r="P567" s="670" t="s">
        <v>555</v>
      </c>
      <c r="Q567" s="672" t="s">
        <v>273</v>
      </c>
      <c r="R567" s="670">
        <f>'Cél.por tricoma'!CP219</f>
        <v>9</v>
      </c>
      <c r="S567" s="670" t="s">
        <v>262</v>
      </c>
    </row>
    <row r="568" spans="1:19" ht="15.75" customHeight="1">
      <c r="A568" s="670" t="s">
        <v>555</v>
      </c>
      <c r="B568" s="672" t="s">
        <v>273</v>
      </c>
      <c r="C568" s="670">
        <f>'Cél.por tricoma'!CQ202</f>
        <v>14</v>
      </c>
      <c r="D568" s="670" t="s">
        <v>550</v>
      </c>
      <c r="E568" s="670"/>
      <c r="F568" s="670" t="s">
        <v>555</v>
      </c>
      <c r="G568" s="672" t="s">
        <v>273</v>
      </c>
      <c r="H568" s="670">
        <f>'Cél.por tricoma'!CQ206</f>
        <v>6</v>
      </c>
      <c r="I568" s="670" t="s">
        <v>190</v>
      </c>
      <c r="J568" s="667"/>
      <c r="K568" s="670" t="s">
        <v>555</v>
      </c>
      <c r="L568" s="672" t="s">
        <v>273</v>
      </c>
      <c r="M568" s="670">
        <f>'Cél.por tricoma'!CQ218</f>
        <v>9</v>
      </c>
      <c r="N568" s="670" t="s">
        <v>204</v>
      </c>
      <c r="O568" s="670"/>
      <c r="P568" s="670" t="s">
        <v>555</v>
      </c>
      <c r="Q568" s="672" t="s">
        <v>273</v>
      </c>
      <c r="R568" s="670">
        <f>'Cél.por tricoma'!CQ219</f>
        <v>13</v>
      </c>
      <c r="S568" s="670" t="s">
        <v>262</v>
      </c>
    </row>
    <row r="569" spans="1:19" ht="15.75" customHeight="1">
      <c r="A569" s="670" t="s">
        <v>555</v>
      </c>
      <c r="B569" s="672" t="s">
        <v>273</v>
      </c>
      <c r="C569" s="670">
        <f>'Cél.por tricoma'!CR202</f>
        <v>10</v>
      </c>
      <c r="D569" s="670" t="s">
        <v>550</v>
      </c>
      <c r="E569" s="670"/>
      <c r="F569" s="670" t="s">
        <v>555</v>
      </c>
      <c r="G569" s="672" t="s">
        <v>273</v>
      </c>
      <c r="H569" s="670">
        <f>'Cél.por tricoma'!CR206</f>
        <v>42</v>
      </c>
      <c r="I569" s="670" t="s">
        <v>190</v>
      </c>
      <c r="J569" s="667"/>
      <c r="K569" s="670" t="s">
        <v>555</v>
      </c>
      <c r="L569" s="672" t="s">
        <v>273</v>
      </c>
      <c r="M569" s="670">
        <f>'Cél.por tricoma'!CR218</f>
        <v>25</v>
      </c>
      <c r="N569" s="670" t="s">
        <v>204</v>
      </c>
      <c r="O569" s="670"/>
      <c r="P569" s="670" t="s">
        <v>555</v>
      </c>
      <c r="Q569" s="672" t="s">
        <v>273</v>
      </c>
      <c r="R569" s="670">
        <f>'Cél.por tricoma'!CR219</f>
        <v>16</v>
      </c>
      <c r="S569" s="670" t="s">
        <v>262</v>
      </c>
    </row>
    <row r="570" spans="1:19" ht="15.75" customHeight="1">
      <c r="A570" s="670" t="s">
        <v>555</v>
      </c>
      <c r="B570" s="672" t="s">
        <v>273</v>
      </c>
      <c r="C570" s="670">
        <f>'Cél.por tricoma'!CS202</f>
        <v>20</v>
      </c>
      <c r="D570" s="670" t="s">
        <v>550</v>
      </c>
      <c r="E570" s="670"/>
      <c r="F570" s="670" t="s">
        <v>555</v>
      </c>
      <c r="G570" s="672" t="s">
        <v>273</v>
      </c>
      <c r="H570" s="670">
        <f>'Cél.por tricoma'!CS206</f>
        <v>27</v>
      </c>
      <c r="I570" s="670" t="s">
        <v>190</v>
      </c>
      <c r="J570" s="667"/>
      <c r="K570" s="670" t="s">
        <v>555</v>
      </c>
      <c r="L570" s="672" t="s">
        <v>273</v>
      </c>
      <c r="M570" s="670">
        <f>'Cél.por tricoma'!CS218</f>
        <v>29</v>
      </c>
      <c r="N570" s="670" t="s">
        <v>204</v>
      </c>
      <c r="O570" s="670"/>
      <c r="P570" s="670" t="s">
        <v>555</v>
      </c>
      <c r="Q570" s="672" t="s">
        <v>273</v>
      </c>
      <c r="R570" s="670">
        <f>'Cél.por tricoma'!CS219</f>
        <v>5</v>
      </c>
      <c r="S570" s="670" t="s">
        <v>262</v>
      </c>
    </row>
    <row r="571" spans="1:19" ht="15.75" customHeight="1">
      <c r="A571" s="670" t="s">
        <v>555</v>
      </c>
      <c r="B571" s="672" t="s">
        <v>273</v>
      </c>
      <c r="C571" s="670">
        <f>'Cél.por tricoma'!CT202</f>
        <v>13</v>
      </c>
      <c r="D571" s="670" t="s">
        <v>550</v>
      </c>
      <c r="E571" s="670"/>
      <c r="F571" s="670" t="s">
        <v>555</v>
      </c>
      <c r="G571" s="672" t="s">
        <v>273</v>
      </c>
      <c r="H571" s="670">
        <f>'Cél.por tricoma'!CT206</f>
        <v>26</v>
      </c>
      <c r="I571" s="670" t="s">
        <v>190</v>
      </c>
      <c r="J571" s="667"/>
      <c r="K571" s="670" t="s">
        <v>555</v>
      </c>
      <c r="L571" s="672" t="s">
        <v>273</v>
      </c>
      <c r="M571" s="670">
        <f>'Cél.por tricoma'!CT218</f>
        <v>111</v>
      </c>
      <c r="N571" s="670" t="s">
        <v>204</v>
      </c>
      <c r="O571" s="670"/>
      <c r="P571" s="670" t="s">
        <v>555</v>
      </c>
      <c r="Q571" s="672" t="s">
        <v>273</v>
      </c>
      <c r="R571" s="670">
        <f>'Cél.por tricoma'!CT219</f>
        <v>8</v>
      </c>
      <c r="S571" s="670" t="s">
        <v>262</v>
      </c>
    </row>
    <row r="572" spans="1:19" ht="15.75" customHeight="1">
      <c r="A572" s="670" t="s">
        <v>555</v>
      </c>
      <c r="B572" s="672" t="s">
        <v>327</v>
      </c>
      <c r="C572" s="670">
        <f>'Cél.por tricoma'!BQ248</f>
        <v>14</v>
      </c>
      <c r="D572" s="670" t="s">
        <v>550</v>
      </c>
      <c r="E572" s="670"/>
      <c r="F572" s="670" t="s">
        <v>555</v>
      </c>
      <c r="G572" s="672" t="s">
        <v>327</v>
      </c>
      <c r="H572" s="670">
        <f>'Cél.por tricoma'!BQ252</f>
        <v>10</v>
      </c>
      <c r="I572" s="670" t="s">
        <v>190</v>
      </c>
      <c r="J572" s="667"/>
      <c r="K572" s="670" t="s">
        <v>555</v>
      </c>
      <c r="L572" s="672" t="s">
        <v>327</v>
      </c>
      <c r="M572" s="670">
        <f>'Cél.por tricoma'!BQ264</f>
        <v>88</v>
      </c>
      <c r="N572" s="670" t="s">
        <v>204</v>
      </c>
      <c r="O572" s="670"/>
      <c r="P572" s="670" t="s">
        <v>555</v>
      </c>
      <c r="Q572" s="672" t="s">
        <v>327</v>
      </c>
      <c r="R572" s="670">
        <f>'Cél.por tricoma'!BQ265</f>
        <v>24</v>
      </c>
      <c r="S572" s="670" t="s">
        <v>262</v>
      </c>
    </row>
    <row r="573" spans="1:19" ht="15.75" customHeight="1">
      <c r="A573" s="670" t="s">
        <v>555</v>
      </c>
      <c r="B573" s="672" t="s">
        <v>327</v>
      </c>
      <c r="C573" s="670">
        <f>'Cél.por tricoma'!BR248</f>
        <v>12</v>
      </c>
      <c r="D573" s="670" t="s">
        <v>550</v>
      </c>
      <c r="E573" s="670"/>
      <c r="F573" s="670" t="s">
        <v>555</v>
      </c>
      <c r="G573" s="672" t="s">
        <v>327</v>
      </c>
      <c r="H573" s="670">
        <f>'Cél.por tricoma'!BR252</f>
        <v>31</v>
      </c>
      <c r="I573" s="670" t="s">
        <v>190</v>
      </c>
      <c r="J573" s="667"/>
      <c r="K573" s="670" t="s">
        <v>555</v>
      </c>
      <c r="L573" s="672" t="s">
        <v>327</v>
      </c>
      <c r="M573" s="670">
        <f>'Cél.por tricoma'!BR264</f>
        <v>17</v>
      </c>
      <c r="N573" s="670" t="s">
        <v>204</v>
      </c>
      <c r="O573" s="670"/>
      <c r="P573" s="670" t="s">
        <v>555</v>
      </c>
      <c r="Q573" s="672" t="s">
        <v>327</v>
      </c>
      <c r="R573" s="670">
        <f>'Cél.por tricoma'!BR265</f>
        <v>22</v>
      </c>
      <c r="S573" s="670" t="s">
        <v>262</v>
      </c>
    </row>
    <row r="574" spans="1:19" ht="15.75" customHeight="1">
      <c r="A574" s="670" t="s">
        <v>555</v>
      </c>
      <c r="B574" s="672" t="s">
        <v>327</v>
      </c>
      <c r="C574" s="670">
        <f>'Cél.por tricoma'!BS248</f>
        <v>18</v>
      </c>
      <c r="D574" s="670" t="s">
        <v>550</v>
      </c>
      <c r="E574" s="670"/>
      <c r="F574" s="670" t="s">
        <v>555</v>
      </c>
      <c r="G574" s="672" t="s">
        <v>327</v>
      </c>
      <c r="H574" s="670">
        <f>'Cél.por tricoma'!BS252</f>
        <v>47</v>
      </c>
      <c r="I574" s="670" t="s">
        <v>190</v>
      </c>
      <c r="J574" s="667"/>
      <c r="K574" s="670" t="s">
        <v>555</v>
      </c>
      <c r="L574" s="672" t="s">
        <v>327</v>
      </c>
      <c r="M574" s="670">
        <f>'Cél.por tricoma'!BS264</f>
        <v>153</v>
      </c>
      <c r="N574" s="670" t="s">
        <v>204</v>
      </c>
      <c r="O574" s="670"/>
      <c r="P574" s="670" t="s">
        <v>555</v>
      </c>
      <c r="Q574" s="672" t="s">
        <v>327</v>
      </c>
      <c r="R574" s="670">
        <f>'Cél.por tricoma'!BS265</f>
        <v>24</v>
      </c>
      <c r="S574" s="670" t="s">
        <v>262</v>
      </c>
    </row>
    <row r="575" spans="1:19" ht="15.75" customHeight="1">
      <c r="A575" s="670" t="s">
        <v>555</v>
      </c>
      <c r="B575" s="672" t="s">
        <v>327</v>
      </c>
      <c r="C575" s="670">
        <f>'Cél.por tricoma'!BT248</f>
        <v>14</v>
      </c>
      <c r="D575" s="670" t="s">
        <v>550</v>
      </c>
      <c r="E575" s="670"/>
      <c r="F575" s="670" t="s">
        <v>555</v>
      </c>
      <c r="G575" s="672" t="s">
        <v>327</v>
      </c>
      <c r="H575" s="670">
        <f>'Cél.por tricoma'!BT252</f>
        <v>18</v>
      </c>
      <c r="I575" s="670" t="s">
        <v>190</v>
      </c>
      <c r="J575" s="667"/>
      <c r="K575" s="670" t="s">
        <v>555</v>
      </c>
      <c r="L575" s="672" t="s">
        <v>327</v>
      </c>
      <c r="M575" s="670">
        <f>'Cél.por tricoma'!BT264</f>
        <v>19</v>
      </c>
      <c r="N575" s="670" t="s">
        <v>204</v>
      </c>
      <c r="O575" s="670"/>
      <c r="P575" s="670" t="s">
        <v>555</v>
      </c>
      <c r="Q575" s="672" t="s">
        <v>327</v>
      </c>
      <c r="R575" s="670">
        <f>'Cél.por tricoma'!BT265</f>
        <v>11</v>
      </c>
      <c r="S575" s="670" t="s">
        <v>262</v>
      </c>
    </row>
    <row r="576" spans="1:19" ht="15.75" customHeight="1">
      <c r="A576" s="670" t="s">
        <v>555</v>
      </c>
      <c r="B576" s="672" t="s">
        <v>327</v>
      </c>
      <c r="C576" s="670">
        <f>'Cél.por tricoma'!BU248</f>
        <v>22</v>
      </c>
      <c r="D576" s="670" t="s">
        <v>550</v>
      </c>
      <c r="E576" s="670"/>
      <c r="F576" s="670" t="s">
        <v>555</v>
      </c>
      <c r="G576" s="672" t="s">
        <v>327</v>
      </c>
      <c r="H576" s="670">
        <f>'Cél.por tricoma'!BU252</f>
        <v>7</v>
      </c>
      <c r="I576" s="670" t="s">
        <v>190</v>
      </c>
      <c r="J576" s="667"/>
      <c r="K576" s="670" t="s">
        <v>555</v>
      </c>
      <c r="L576" s="672" t="s">
        <v>327</v>
      </c>
      <c r="M576" s="670">
        <f>'Cél.por tricoma'!BU264</f>
        <v>17</v>
      </c>
      <c r="N576" s="670" t="s">
        <v>204</v>
      </c>
      <c r="O576" s="670"/>
      <c r="P576" s="670" t="s">
        <v>555</v>
      </c>
      <c r="Q576" s="672" t="s">
        <v>327</v>
      </c>
      <c r="R576" s="670">
        <f>'Cél.por tricoma'!BU265</f>
        <v>18</v>
      </c>
      <c r="S576" s="670" t="s">
        <v>262</v>
      </c>
    </row>
    <row r="577" spans="1:19" ht="15.75" customHeight="1">
      <c r="A577" s="670" t="s">
        <v>555</v>
      </c>
      <c r="B577" s="672" t="s">
        <v>327</v>
      </c>
      <c r="C577" s="670">
        <f>'Cél.por tricoma'!BV248</f>
        <v>12</v>
      </c>
      <c r="D577" s="670" t="s">
        <v>550</v>
      </c>
      <c r="E577" s="670"/>
      <c r="F577" s="670" t="s">
        <v>555</v>
      </c>
      <c r="G577" s="672" t="s">
        <v>327</v>
      </c>
      <c r="H577" s="670">
        <f>'Cél.por tricoma'!BV252</f>
        <v>9</v>
      </c>
      <c r="I577" s="670" t="s">
        <v>190</v>
      </c>
      <c r="J577" s="667"/>
      <c r="K577" s="670" t="s">
        <v>555</v>
      </c>
      <c r="L577" s="672" t="s">
        <v>327</v>
      </c>
      <c r="M577" s="670">
        <f>'Cél.por tricoma'!BV264</f>
        <v>17</v>
      </c>
      <c r="N577" s="670" t="s">
        <v>204</v>
      </c>
      <c r="O577" s="670"/>
      <c r="P577" s="670" t="s">
        <v>555</v>
      </c>
      <c r="Q577" s="672" t="s">
        <v>327</v>
      </c>
      <c r="R577" s="670">
        <f>'Cél.por tricoma'!BV265</f>
        <v>21</v>
      </c>
      <c r="S577" s="670" t="s">
        <v>262</v>
      </c>
    </row>
    <row r="578" spans="1:19" ht="15.75" customHeight="1">
      <c r="A578" s="670" t="s">
        <v>555</v>
      </c>
      <c r="B578" s="672" t="s">
        <v>327</v>
      </c>
      <c r="C578" s="670">
        <f>'Cél.por tricoma'!BW248</f>
        <v>17</v>
      </c>
      <c r="D578" s="670" t="s">
        <v>550</v>
      </c>
      <c r="E578" s="670"/>
      <c r="F578" s="670" t="s">
        <v>555</v>
      </c>
      <c r="G578" s="672" t="s">
        <v>327</v>
      </c>
      <c r="H578" s="670">
        <f>'Cél.por tricoma'!BW252</f>
        <v>26</v>
      </c>
      <c r="I578" s="670" t="s">
        <v>190</v>
      </c>
      <c r="J578" s="667"/>
      <c r="K578" s="670" t="s">
        <v>555</v>
      </c>
      <c r="L578" s="672" t="s">
        <v>327</v>
      </c>
      <c r="M578" s="670">
        <f>'Cél.por tricoma'!BW264</f>
        <v>19</v>
      </c>
      <c r="N578" s="670" t="s">
        <v>204</v>
      </c>
      <c r="O578" s="670"/>
      <c r="P578" s="670" t="s">
        <v>555</v>
      </c>
      <c r="Q578" s="672" t="s">
        <v>327</v>
      </c>
      <c r="R578" s="670">
        <f>'Cél.por tricoma'!BW265</f>
        <v>6</v>
      </c>
      <c r="S578" s="670" t="s">
        <v>262</v>
      </c>
    </row>
    <row r="579" spans="1:19" ht="15.75" customHeight="1">
      <c r="A579" s="670" t="s">
        <v>555</v>
      </c>
      <c r="B579" s="672" t="s">
        <v>327</v>
      </c>
      <c r="C579" s="670">
        <f>'Cél.por tricoma'!BX248</f>
        <v>9</v>
      </c>
      <c r="D579" s="670" t="s">
        <v>550</v>
      </c>
      <c r="E579" s="670"/>
      <c r="F579" s="670" t="s">
        <v>555</v>
      </c>
      <c r="G579" s="672" t="s">
        <v>327</v>
      </c>
      <c r="H579" s="670">
        <f>'Cél.por tricoma'!BX252</f>
        <v>10</v>
      </c>
      <c r="I579" s="670" t="s">
        <v>190</v>
      </c>
      <c r="J579" s="667"/>
      <c r="K579" s="670" t="s">
        <v>555</v>
      </c>
      <c r="L579" s="672" t="s">
        <v>327</v>
      </c>
      <c r="M579" s="670">
        <f>'Cél.por tricoma'!BX264</f>
        <v>22</v>
      </c>
      <c r="N579" s="670" t="s">
        <v>204</v>
      </c>
      <c r="O579" s="670"/>
      <c r="P579" s="670" t="s">
        <v>555</v>
      </c>
      <c r="Q579" s="672" t="s">
        <v>327</v>
      </c>
      <c r="R579" s="670">
        <f>'Cél.por tricoma'!BX265</f>
        <v>8</v>
      </c>
      <c r="S579" s="670" t="s">
        <v>262</v>
      </c>
    </row>
    <row r="580" spans="1:19" ht="15.75" customHeight="1">
      <c r="A580" s="670" t="s">
        <v>555</v>
      </c>
      <c r="B580" s="672" t="s">
        <v>327</v>
      </c>
      <c r="C580" s="670">
        <f>'Cél.por tricoma'!BY248</f>
        <v>10</v>
      </c>
      <c r="D580" s="670" t="s">
        <v>550</v>
      </c>
      <c r="E580" s="670"/>
      <c r="F580" s="670" t="s">
        <v>555</v>
      </c>
      <c r="G580" s="672" t="s">
        <v>327</v>
      </c>
      <c r="H580" s="670">
        <f>'Cél.por tricoma'!BY252</f>
        <v>41</v>
      </c>
      <c r="I580" s="670" t="s">
        <v>190</v>
      </c>
      <c r="J580" s="667"/>
      <c r="K580" s="670" t="s">
        <v>555</v>
      </c>
      <c r="L580" s="672" t="s">
        <v>327</v>
      </c>
      <c r="M580" s="670">
        <f>'Cél.por tricoma'!BY264</f>
        <v>27</v>
      </c>
      <c r="N580" s="670" t="s">
        <v>204</v>
      </c>
      <c r="O580" s="670"/>
      <c r="P580" s="670" t="s">
        <v>555</v>
      </c>
      <c r="Q580" s="672" t="s">
        <v>327</v>
      </c>
      <c r="R580" s="670">
        <f>'Cél.por tricoma'!BY265</f>
        <v>13</v>
      </c>
      <c r="S580" s="670" t="s">
        <v>262</v>
      </c>
    </row>
    <row r="581" spans="1:19" ht="15.75" customHeight="1">
      <c r="A581" s="670" t="s">
        <v>555</v>
      </c>
      <c r="B581" s="672" t="s">
        <v>327</v>
      </c>
      <c r="C581" s="670">
        <f>'Cél.por tricoma'!BZ248</f>
        <v>10</v>
      </c>
      <c r="D581" s="670" t="s">
        <v>550</v>
      </c>
      <c r="E581" s="670"/>
      <c r="F581" s="670" t="s">
        <v>555</v>
      </c>
      <c r="G581" s="672" t="s">
        <v>327</v>
      </c>
      <c r="H581" s="670">
        <f>'Cél.por tricoma'!BZ252</f>
        <v>15</v>
      </c>
      <c r="I581" s="670" t="s">
        <v>190</v>
      </c>
      <c r="J581" s="667"/>
      <c r="K581" s="670" t="s">
        <v>555</v>
      </c>
      <c r="L581" s="672" t="s">
        <v>327</v>
      </c>
      <c r="M581" s="670">
        <f>'Cél.por tricoma'!BZ264</f>
        <v>38</v>
      </c>
      <c r="N581" s="670" t="s">
        <v>204</v>
      </c>
      <c r="O581" s="670"/>
      <c r="P581" s="670" t="s">
        <v>555</v>
      </c>
      <c r="Q581" s="672" t="s">
        <v>327</v>
      </c>
      <c r="R581" s="670">
        <f>'Cél.por tricoma'!BZ265</f>
        <v>23</v>
      </c>
      <c r="S581" s="670" t="s">
        <v>262</v>
      </c>
    </row>
    <row r="582" spans="1:19" ht="15.75" customHeight="1">
      <c r="A582" s="670" t="s">
        <v>555</v>
      </c>
      <c r="B582" s="672" t="s">
        <v>327</v>
      </c>
      <c r="C582" s="670">
        <f>'Cél.por tricoma'!CA248</f>
        <v>16</v>
      </c>
      <c r="D582" s="670" t="s">
        <v>550</v>
      </c>
      <c r="E582" s="670"/>
      <c r="F582" s="670" t="s">
        <v>555</v>
      </c>
      <c r="G582" s="672" t="s">
        <v>327</v>
      </c>
      <c r="H582" s="670">
        <f>'Cél.por tricoma'!CA252</f>
        <v>31</v>
      </c>
      <c r="I582" s="670" t="s">
        <v>190</v>
      </c>
      <c r="J582" s="667"/>
      <c r="K582" s="670" t="s">
        <v>555</v>
      </c>
      <c r="L582" s="672" t="s">
        <v>327</v>
      </c>
      <c r="M582" s="670">
        <f>'Cél.por tricoma'!CA264</f>
        <v>35</v>
      </c>
      <c r="N582" s="670" t="s">
        <v>204</v>
      </c>
      <c r="O582" s="670"/>
      <c r="P582" s="670" t="s">
        <v>555</v>
      </c>
      <c r="Q582" s="672" t="s">
        <v>327</v>
      </c>
      <c r="R582" s="670">
        <f>'Cél.por tricoma'!CA265</f>
        <v>21</v>
      </c>
      <c r="S582" s="670" t="s">
        <v>262</v>
      </c>
    </row>
    <row r="583" spans="1:19" ht="15.75" customHeight="1">
      <c r="A583" s="670" t="s">
        <v>555</v>
      </c>
      <c r="B583" s="672" t="s">
        <v>327</v>
      </c>
      <c r="C583" s="670">
        <f>'Cél.por tricoma'!CB248</f>
        <v>13</v>
      </c>
      <c r="D583" s="670" t="s">
        <v>550</v>
      </c>
      <c r="E583" s="670"/>
      <c r="F583" s="670" t="s">
        <v>555</v>
      </c>
      <c r="G583" s="672" t="s">
        <v>327</v>
      </c>
      <c r="H583" s="670">
        <f>'Cél.por tricoma'!CB252</f>
        <v>46</v>
      </c>
      <c r="I583" s="670" t="s">
        <v>190</v>
      </c>
      <c r="J583" s="667"/>
      <c r="K583" s="670" t="s">
        <v>555</v>
      </c>
      <c r="L583" s="672" t="s">
        <v>327</v>
      </c>
      <c r="M583" s="670">
        <f>'Cél.por tricoma'!CB264</f>
        <v>24</v>
      </c>
      <c r="N583" s="670" t="s">
        <v>204</v>
      </c>
      <c r="O583" s="670"/>
      <c r="P583" s="670" t="s">
        <v>555</v>
      </c>
      <c r="Q583" s="672" t="s">
        <v>327</v>
      </c>
      <c r="R583" s="670">
        <f>'Cél.por tricoma'!CB265</f>
        <v>10</v>
      </c>
      <c r="S583" s="670" t="s">
        <v>262</v>
      </c>
    </row>
    <row r="584" spans="1:19" ht="15.75" customHeight="1">
      <c r="A584" s="670" t="s">
        <v>555</v>
      </c>
      <c r="B584" s="672" t="s">
        <v>327</v>
      </c>
      <c r="C584" s="670">
        <f>'Cél.por tricoma'!CC248</f>
        <v>13</v>
      </c>
      <c r="D584" s="670" t="s">
        <v>550</v>
      </c>
      <c r="E584" s="670"/>
      <c r="F584" s="670" t="s">
        <v>555</v>
      </c>
      <c r="G584" s="672" t="s">
        <v>327</v>
      </c>
      <c r="H584" s="670">
        <f>'Cél.por tricoma'!CC252</f>
        <v>30</v>
      </c>
      <c r="I584" s="670" t="s">
        <v>190</v>
      </c>
      <c r="J584" s="667"/>
      <c r="K584" s="670" t="s">
        <v>555</v>
      </c>
      <c r="L584" s="672" t="s">
        <v>327</v>
      </c>
      <c r="M584" s="670">
        <f>'Cél.por tricoma'!CC264</f>
        <v>17</v>
      </c>
      <c r="N584" s="670" t="s">
        <v>204</v>
      </c>
      <c r="O584" s="670"/>
      <c r="P584" s="670" t="s">
        <v>555</v>
      </c>
      <c r="Q584" s="672" t="s">
        <v>327</v>
      </c>
      <c r="R584" s="670">
        <f>'Cél.por tricoma'!CC265</f>
        <v>15</v>
      </c>
      <c r="S584" s="670" t="s">
        <v>262</v>
      </c>
    </row>
    <row r="585" spans="1:19" ht="15.75" customHeight="1">
      <c r="A585" s="670" t="s">
        <v>555</v>
      </c>
      <c r="B585" s="672" t="s">
        <v>327</v>
      </c>
      <c r="C585" s="670">
        <f>'Cél.por tricoma'!CD248</f>
        <v>12</v>
      </c>
      <c r="D585" s="670" t="s">
        <v>550</v>
      </c>
      <c r="E585" s="670"/>
      <c r="F585" s="670" t="s">
        <v>555</v>
      </c>
      <c r="G585" s="672" t="s">
        <v>327</v>
      </c>
      <c r="H585" s="670">
        <f>'Cél.por tricoma'!CD252</f>
        <v>63</v>
      </c>
      <c r="I585" s="670" t="s">
        <v>190</v>
      </c>
      <c r="J585" s="667"/>
      <c r="K585" s="670" t="s">
        <v>555</v>
      </c>
      <c r="L585" s="672" t="s">
        <v>327</v>
      </c>
      <c r="M585" s="670">
        <f>'Cél.por tricoma'!CD264</f>
        <v>57</v>
      </c>
      <c r="N585" s="670" t="s">
        <v>204</v>
      </c>
      <c r="O585" s="670"/>
      <c r="P585" s="670" t="s">
        <v>555</v>
      </c>
      <c r="Q585" s="672" t="s">
        <v>327</v>
      </c>
      <c r="R585" s="670">
        <f>'Cél.por tricoma'!CD265</f>
        <v>7</v>
      </c>
      <c r="S585" s="670" t="s">
        <v>262</v>
      </c>
    </row>
    <row r="586" spans="1:19" ht="15.75" customHeight="1">
      <c r="A586" s="670" t="s">
        <v>555</v>
      </c>
      <c r="B586" s="672" t="s">
        <v>327</v>
      </c>
      <c r="C586" s="670">
        <f>'Cél.por tricoma'!CE248</f>
        <v>12</v>
      </c>
      <c r="D586" s="670" t="s">
        <v>550</v>
      </c>
      <c r="E586" s="670"/>
      <c r="F586" s="670" t="s">
        <v>555</v>
      </c>
      <c r="G586" s="672" t="s">
        <v>327</v>
      </c>
      <c r="H586" s="670">
        <f>'Cél.por tricoma'!CE252</f>
        <v>12</v>
      </c>
      <c r="I586" s="670" t="s">
        <v>190</v>
      </c>
      <c r="J586" s="667"/>
      <c r="K586" s="670" t="s">
        <v>555</v>
      </c>
      <c r="L586" s="672" t="s">
        <v>327</v>
      </c>
      <c r="M586" s="670">
        <f>'Cél.por tricoma'!CE264</f>
        <v>23</v>
      </c>
      <c r="N586" s="670" t="s">
        <v>204</v>
      </c>
      <c r="O586" s="670"/>
      <c r="P586" s="670" t="s">
        <v>555</v>
      </c>
      <c r="Q586" s="672" t="s">
        <v>327</v>
      </c>
      <c r="R586" s="670">
        <f>'Cél.por tricoma'!CE265</f>
        <v>10</v>
      </c>
      <c r="S586" s="670" t="s">
        <v>262</v>
      </c>
    </row>
    <row r="587" spans="1:19" ht="15.75" customHeight="1">
      <c r="A587" s="670" t="s">
        <v>555</v>
      </c>
      <c r="B587" s="672" t="s">
        <v>327</v>
      </c>
      <c r="C587" s="670">
        <f>'Cél.por tricoma'!CF248</f>
        <v>16</v>
      </c>
      <c r="D587" s="670" t="s">
        <v>550</v>
      </c>
      <c r="E587" s="670"/>
      <c r="F587" s="670" t="s">
        <v>555</v>
      </c>
      <c r="G587" s="672" t="s">
        <v>327</v>
      </c>
      <c r="H587" s="670">
        <f>'Cél.por tricoma'!CF252</f>
        <v>43</v>
      </c>
      <c r="I587" s="670" t="s">
        <v>190</v>
      </c>
      <c r="J587" s="667"/>
      <c r="K587" s="670" t="s">
        <v>555</v>
      </c>
      <c r="L587" s="672" t="s">
        <v>327</v>
      </c>
      <c r="M587" s="670">
        <f>'Cél.por tricoma'!CF264</f>
        <v>75</v>
      </c>
      <c r="N587" s="670" t="s">
        <v>204</v>
      </c>
      <c r="O587" s="670"/>
      <c r="P587" s="670" t="s">
        <v>555</v>
      </c>
      <c r="Q587" s="672" t="s">
        <v>327</v>
      </c>
      <c r="R587" s="670">
        <f>'Cél.por tricoma'!CF265</f>
        <v>12</v>
      </c>
      <c r="S587" s="670" t="s">
        <v>262</v>
      </c>
    </row>
    <row r="588" spans="1:19" ht="15.75" customHeight="1">
      <c r="A588" s="670" t="s">
        <v>555</v>
      </c>
      <c r="B588" s="672" t="s">
        <v>327</v>
      </c>
      <c r="C588" s="670">
        <f>'Cél.por tricoma'!CG248</f>
        <v>12</v>
      </c>
      <c r="D588" s="670" t="s">
        <v>550</v>
      </c>
      <c r="E588" s="670"/>
      <c r="F588" s="670" t="s">
        <v>555</v>
      </c>
      <c r="G588" s="672" t="s">
        <v>327</v>
      </c>
      <c r="H588" s="670">
        <f>'Cél.por tricoma'!CG252</f>
        <v>28</v>
      </c>
      <c r="I588" s="670" t="s">
        <v>190</v>
      </c>
      <c r="J588" s="667"/>
      <c r="K588" s="670" t="s">
        <v>555</v>
      </c>
      <c r="L588" s="672" t="s">
        <v>327</v>
      </c>
      <c r="M588" s="670">
        <f>'Cél.por tricoma'!CG264</f>
        <v>19</v>
      </c>
      <c r="N588" s="670" t="s">
        <v>204</v>
      </c>
      <c r="O588" s="670"/>
      <c r="P588" s="670" t="s">
        <v>555</v>
      </c>
      <c r="Q588" s="672" t="s">
        <v>327</v>
      </c>
      <c r="R588" s="670">
        <f>'Cél.por tricoma'!CG265</f>
        <v>13</v>
      </c>
      <c r="S588" s="670" t="s">
        <v>262</v>
      </c>
    </row>
    <row r="589" spans="1:19" ht="15.75" customHeight="1">
      <c r="A589" s="670" t="s">
        <v>555</v>
      </c>
      <c r="B589" s="672" t="s">
        <v>327</v>
      </c>
      <c r="C589" s="670">
        <f>'Cél.por tricoma'!CH248</f>
        <v>12</v>
      </c>
      <c r="D589" s="670" t="s">
        <v>550</v>
      </c>
      <c r="E589" s="670"/>
      <c r="F589" s="670" t="s">
        <v>555</v>
      </c>
      <c r="G589" s="672" t="s">
        <v>327</v>
      </c>
      <c r="H589" s="670">
        <f>'Cél.por tricoma'!CH252</f>
        <v>32</v>
      </c>
      <c r="I589" s="670" t="s">
        <v>190</v>
      </c>
      <c r="J589" s="667"/>
      <c r="K589" s="670" t="s">
        <v>555</v>
      </c>
      <c r="L589" s="672" t="s">
        <v>327</v>
      </c>
      <c r="M589" s="670">
        <f>'Cél.por tricoma'!CH264</f>
        <v>48</v>
      </c>
      <c r="N589" s="670" t="s">
        <v>204</v>
      </c>
      <c r="O589" s="670"/>
      <c r="P589" s="670" t="s">
        <v>555</v>
      </c>
      <c r="Q589" s="672" t="s">
        <v>327</v>
      </c>
      <c r="R589" s="670">
        <f>'Cél.por tricoma'!CH265</f>
        <v>8</v>
      </c>
      <c r="S589" s="670" t="s">
        <v>262</v>
      </c>
    </row>
    <row r="590" spans="1:19" ht="15.75" customHeight="1">
      <c r="A590" s="670" t="s">
        <v>555</v>
      </c>
      <c r="B590" s="672" t="s">
        <v>327</v>
      </c>
      <c r="C590" s="670">
        <f>'Cél.por tricoma'!CI248</f>
        <v>15</v>
      </c>
      <c r="D590" s="670" t="s">
        <v>550</v>
      </c>
      <c r="E590" s="670"/>
      <c r="F590" s="670" t="s">
        <v>555</v>
      </c>
      <c r="G590" s="672" t="s">
        <v>327</v>
      </c>
      <c r="H590" s="670">
        <f>'Cél.por tricoma'!CI252</f>
        <v>12</v>
      </c>
      <c r="I590" s="670" t="s">
        <v>190</v>
      </c>
      <c r="J590" s="667"/>
      <c r="K590" s="670" t="s">
        <v>555</v>
      </c>
      <c r="L590" s="672" t="s">
        <v>327</v>
      </c>
      <c r="M590" s="670">
        <f>'Cél.por tricoma'!CI264</f>
        <v>29</v>
      </c>
      <c r="N590" s="670" t="s">
        <v>204</v>
      </c>
      <c r="O590" s="670"/>
      <c r="P590" s="670" t="s">
        <v>555</v>
      </c>
      <c r="Q590" s="672" t="s">
        <v>327</v>
      </c>
      <c r="R590" s="670">
        <f>'Cél.por tricoma'!CI265</f>
        <v>20</v>
      </c>
      <c r="S590" s="670" t="s">
        <v>262</v>
      </c>
    </row>
    <row r="591" spans="1:19" ht="15.75" customHeight="1">
      <c r="A591" s="670" t="s">
        <v>555</v>
      </c>
      <c r="B591" s="672" t="s">
        <v>327</v>
      </c>
      <c r="C591" s="670">
        <f>'Cél.por tricoma'!CJ248</f>
        <v>14</v>
      </c>
      <c r="D591" s="670" t="s">
        <v>550</v>
      </c>
      <c r="E591" s="670"/>
      <c r="F591" s="670" t="s">
        <v>555</v>
      </c>
      <c r="G591" s="672" t="s">
        <v>327</v>
      </c>
      <c r="H591" s="670">
        <f>'Cél.por tricoma'!CJ252</f>
        <v>20</v>
      </c>
      <c r="I591" s="670" t="s">
        <v>190</v>
      </c>
      <c r="J591" s="667"/>
      <c r="K591" s="670" t="s">
        <v>555</v>
      </c>
      <c r="L591" s="672" t="s">
        <v>327</v>
      </c>
      <c r="M591" s="670">
        <f>'Cél.por tricoma'!CJ264</f>
        <v>23</v>
      </c>
      <c r="N591" s="670" t="s">
        <v>204</v>
      </c>
      <c r="O591" s="670"/>
      <c r="P591" s="670" t="s">
        <v>555</v>
      </c>
      <c r="Q591" s="672" t="s">
        <v>327</v>
      </c>
      <c r="R591" s="670">
        <f>'Cél.por tricoma'!CJ265</f>
        <v>10</v>
      </c>
      <c r="S591" s="670" t="s">
        <v>262</v>
      </c>
    </row>
    <row r="592" spans="1:19" ht="15.75" customHeight="1">
      <c r="A592" s="670" t="s">
        <v>555</v>
      </c>
      <c r="B592" s="672" t="s">
        <v>327</v>
      </c>
      <c r="C592" s="670">
        <f>'Cél.por tricoma'!CK248</f>
        <v>12</v>
      </c>
      <c r="D592" s="670" t="s">
        <v>550</v>
      </c>
      <c r="E592" s="670"/>
      <c r="F592" s="670" t="s">
        <v>555</v>
      </c>
      <c r="G592" s="672" t="s">
        <v>327</v>
      </c>
      <c r="H592" s="670">
        <f>'Cél.por tricoma'!CK252</f>
        <v>17</v>
      </c>
      <c r="I592" s="670" t="s">
        <v>190</v>
      </c>
      <c r="J592" s="667"/>
      <c r="K592" s="670" t="s">
        <v>555</v>
      </c>
      <c r="L592" s="672" t="s">
        <v>327</v>
      </c>
      <c r="M592" s="670">
        <f>'Cél.por tricoma'!CK264</f>
        <v>70</v>
      </c>
      <c r="N592" s="670" t="s">
        <v>204</v>
      </c>
      <c r="O592" s="670"/>
      <c r="P592" s="670" t="s">
        <v>555</v>
      </c>
      <c r="Q592" s="672" t="s">
        <v>327</v>
      </c>
      <c r="R592" s="670">
        <f>'Cél.por tricoma'!CK265</f>
        <v>17</v>
      </c>
      <c r="S592" s="670" t="s">
        <v>262</v>
      </c>
    </row>
    <row r="593" spans="1:19" ht="15.75" customHeight="1">
      <c r="A593" s="670" t="s">
        <v>555</v>
      </c>
      <c r="B593" s="672" t="s">
        <v>327</v>
      </c>
      <c r="C593" s="670">
        <f>'Cél.por tricoma'!CL248</f>
        <v>11</v>
      </c>
      <c r="D593" s="670" t="s">
        <v>550</v>
      </c>
      <c r="E593" s="670"/>
      <c r="F593" s="670" t="s">
        <v>555</v>
      </c>
      <c r="G593" s="672" t="s">
        <v>327</v>
      </c>
      <c r="H593" s="670">
        <f>'Cél.por tricoma'!CL252</f>
        <v>34</v>
      </c>
      <c r="I593" s="670" t="s">
        <v>190</v>
      </c>
      <c r="J593" s="667"/>
      <c r="K593" s="670" t="s">
        <v>555</v>
      </c>
      <c r="L593" s="672" t="s">
        <v>327</v>
      </c>
      <c r="M593" s="670">
        <f>'Cél.por tricoma'!CL264</f>
        <v>13</v>
      </c>
      <c r="N593" s="670" t="s">
        <v>204</v>
      </c>
      <c r="O593" s="670"/>
      <c r="P593" s="670" t="s">
        <v>555</v>
      </c>
      <c r="Q593" s="672" t="s">
        <v>327</v>
      </c>
      <c r="R593" s="670">
        <f>'Cél.por tricoma'!CL265</f>
        <v>9</v>
      </c>
      <c r="S593" s="670" t="s">
        <v>262</v>
      </c>
    </row>
    <row r="594" spans="1:19" ht="15.75" customHeight="1">
      <c r="A594" s="670" t="s">
        <v>555</v>
      </c>
      <c r="B594" s="672" t="s">
        <v>327</v>
      </c>
      <c r="C594" s="670">
        <f>'Cél.por tricoma'!CM248</f>
        <v>17</v>
      </c>
      <c r="D594" s="670" t="s">
        <v>550</v>
      </c>
      <c r="E594" s="670"/>
      <c r="F594" s="670" t="s">
        <v>555</v>
      </c>
      <c r="G594" s="672" t="s">
        <v>327</v>
      </c>
      <c r="H594" s="670">
        <f>'Cél.por tricoma'!CM252</f>
        <v>10</v>
      </c>
      <c r="I594" s="670" t="s">
        <v>190</v>
      </c>
      <c r="J594" s="667"/>
      <c r="K594" s="670" t="s">
        <v>555</v>
      </c>
      <c r="L594" s="672" t="s">
        <v>327</v>
      </c>
      <c r="M594" s="670">
        <f>'Cél.por tricoma'!CM264</f>
        <v>10</v>
      </c>
      <c r="N594" s="670" t="s">
        <v>204</v>
      </c>
      <c r="O594" s="670"/>
      <c r="P594" s="670" t="s">
        <v>555</v>
      </c>
      <c r="Q594" s="672" t="s">
        <v>327</v>
      </c>
      <c r="R594" s="670">
        <f>'Cél.por tricoma'!CM265</f>
        <v>8</v>
      </c>
      <c r="S594" s="670" t="s">
        <v>262</v>
      </c>
    </row>
    <row r="595" spans="1:19" ht="15.75" customHeight="1">
      <c r="A595" s="670" t="s">
        <v>555</v>
      </c>
      <c r="B595" s="672" t="s">
        <v>327</v>
      </c>
      <c r="C595" s="670">
        <f>'Cél.por tricoma'!CN248</f>
        <v>11</v>
      </c>
      <c r="D595" s="670" t="s">
        <v>550</v>
      </c>
      <c r="E595" s="670"/>
      <c r="F595" s="670" t="s">
        <v>555</v>
      </c>
      <c r="G595" s="672" t="s">
        <v>327</v>
      </c>
      <c r="H595" s="670">
        <f>'Cél.por tricoma'!CN252</f>
        <v>36</v>
      </c>
      <c r="I595" s="670" t="s">
        <v>190</v>
      </c>
      <c r="J595" s="667"/>
      <c r="K595" s="670" t="s">
        <v>555</v>
      </c>
      <c r="L595" s="672" t="s">
        <v>327</v>
      </c>
      <c r="M595" s="670">
        <f>'Cél.por tricoma'!CN264</f>
        <v>23</v>
      </c>
      <c r="N595" s="670" t="s">
        <v>204</v>
      </c>
      <c r="O595" s="670"/>
      <c r="P595" s="670" t="s">
        <v>555</v>
      </c>
      <c r="Q595" s="672" t="s">
        <v>327</v>
      </c>
      <c r="R595" s="670">
        <f>'Cél.por tricoma'!CN265</f>
        <v>24</v>
      </c>
      <c r="S595" s="670" t="s">
        <v>262</v>
      </c>
    </row>
    <row r="596" spans="1:19" ht="15.75" customHeight="1">
      <c r="A596" s="670" t="s">
        <v>555</v>
      </c>
      <c r="B596" s="672" t="s">
        <v>327</v>
      </c>
      <c r="C596" s="670">
        <f>'Cél.por tricoma'!CO248</f>
        <v>16</v>
      </c>
      <c r="D596" s="670" t="s">
        <v>550</v>
      </c>
      <c r="E596" s="670"/>
      <c r="F596" s="670" t="s">
        <v>555</v>
      </c>
      <c r="G596" s="672" t="s">
        <v>327</v>
      </c>
      <c r="H596" s="670">
        <f>'Cél.por tricoma'!CO252</f>
        <v>7</v>
      </c>
      <c r="I596" s="670" t="s">
        <v>190</v>
      </c>
      <c r="J596" s="667"/>
      <c r="K596" s="670" t="s">
        <v>555</v>
      </c>
      <c r="L596" s="672" t="s">
        <v>327</v>
      </c>
      <c r="M596" s="670">
        <f>'Cél.por tricoma'!CO264</f>
        <v>20</v>
      </c>
      <c r="N596" s="670" t="s">
        <v>204</v>
      </c>
      <c r="O596" s="670"/>
      <c r="P596" s="670" t="s">
        <v>555</v>
      </c>
      <c r="Q596" s="672" t="s">
        <v>327</v>
      </c>
      <c r="R596" s="670">
        <f>'Cél.por tricoma'!CO265</f>
        <v>17</v>
      </c>
      <c r="S596" s="670" t="s">
        <v>262</v>
      </c>
    </row>
    <row r="597" spans="1:19" ht="15.75" customHeight="1">
      <c r="A597" s="670" t="s">
        <v>555</v>
      </c>
      <c r="B597" s="672" t="s">
        <v>327</v>
      </c>
      <c r="C597" s="670">
        <f>'Cél.por tricoma'!CP248</f>
        <v>12</v>
      </c>
      <c r="D597" s="670" t="s">
        <v>550</v>
      </c>
      <c r="E597" s="670"/>
      <c r="F597" s="670" t="s">
        <v>555</v>
      </c>
      <c r="G597" s="672" t="s">
        <v>327</v>
      </c>
      <c r="H597" s="670">
        <f>'Cél.por tricoma'!CP252</f>
        <v>17</v>
      </c>
      <c r="I597" s="670" t="s">
        <v>190</v>
      </c>
      <c r="J597" s="667"/>
      <c r="K597" s="670" t="s">
        <v>555</v>
      </c>
      <c r="L597" s="672" t="s">
        <v>327</v>
      </c>
      <c r="M597" s="670">
        <f>'Cél.por tricoma'!CP264</f>
        <v>21</v>
      </c>
      <c r="N597" s="670" t="s">
        <v>204</v>
      </c>
      <c r="O597" s="670"/>
      <c r="P597" s="670" t="s">
        <v>555</v>
      </c>
      <c r="Q597" s="672" t="s">
        <v>327</v>
      </c>
      <c r="R597" s="670">
        <f>'Cél.por tricoma'!CP265</f>
        <v>18</v>
      </c>
      <c r="S597" s="670" t="s">
        <v>262</v>
      </c>
    </row>
    <row r="598" spans="1:19" ht="15.75" customHeight="1">
      <c r="A598" s="670" t="s">
        <v>555</v>
      </c>
      <c r="B598" s="672" t="s">
        <v>327</v>
      </c>
      <c r="C598" s="670">
        <f>'Cél.por tricoma'!CQ248</f>
        <v>11</v>
      </c>
      <c r="D598" s="670" t="s">
        <v>550</v>
      </c>
      <c r="E598" s="670"/>
      <c r="F598" s="670" t="s">
        <v>555</v>
      </c>
      <c r="G598" s="672" t="s">
        <v>327</v>
      </c>
      <c r="H598" s="670">
        <f>'Cél.por tricoma'!CQ252</f>
        <v>42</v>
      </c>
      <c r="I598" s="670" t="s">
        <v>190</v>
      </c>
      <c r="J598" s="667"/>
      <c r="K598" s="670" t="s">
        <v>555</v>
      </c>
      <c r="L598" s="672" t="s">
        <v>327</v>
      </c>
      <c r="M598" s="670">
        <f>'Cél.por tricoma'!CQ264</f>
        <v>18</v>
      </c>
      <c r="N598" s="670" t="s">
        <v>204</v>
      </c>
      <c r="O598" s="670"/>
      <c r="P598" s="670" t="s">
        <v>555</v>
      </c>
      <c r="Q598" s="672" t="s">
        <v>327</v>
      </c>
      <c r="R598" s="670">
        <f>'Cél.por tricoma'!CQ265</f>
        <v>10</v>
      </c>
      <c r="S598" s="670" t="s">
        <v>262</v>
      </c>
    </row>
    <row r="599" spans="1:19" ht="15.75" customHeight="1">
      <c r="A599" s="670" t="s">
        <v>555</v>
      </c>
      <c r="B599" s="672" t="s">
        <v>327</v>
      </c>
      <c r="C599" s="670">
        <f>'Cél.por tricoma'!CR248</f>
        <v>12</v>
      </c>
      <c r="D599" s="670" t="s">
        <v>550</v>
      </c>
      <c r="E599" s="670"/>
      <c r="F599" s="670" t="s">
        <v>555</v>
      </c>
      <c r="G599" s="672" t="s">
        <v>327</v>
      </c>
      <c r="H599" s="670">
        <f>'Cél.por tricoma'!CR252</f>
        <v>13</v>
      </c>
      <c r="I599" s="670" t="s">
        <v>190</v>
      </c>
      <c r="J599" s="667"/>
      <c r="K599" s="670" t="s">
        <v>555</v>
      </c>
      <c r="L599" s="672" t="s">
        <v>327</v>
      </c>
      <c r="M599" s="670">
        <f>'Cél.por tricoma'!CR264</f>
        <v>22</v>
      </c>
      <c r="N599" s="670" t="s">
        <v>204</v>
      </c>
      <c r="O599" s="670"/>
      <c r="P599" s="670" t="s">
        <v>555</v>
      </c>
      <c r="Q599" s="672" t="s">
        <v>327</v>
      </c>
      <c r="R599" s="670">
        <f>'Cél.por tricoma'!CR265</f>
        <v>15</v>
      </c>
      <c r="S599" s="670" t="s">
        <v>262</v>
      </c>
    </row>
    <row r="600" spans="1:19" ht="15.75" customHeight="1">
      <c r="A600" s="670" t="s">
        <v>555</v>
      </c>
      <c r="B600" s="672" t="s">
        <v>327</v>
      </c>
      <c r="C600" s="670">
        <f>'Cél.por tricoma'!CS248</f>
        <v>13</v>
      </c>
      <c r="D600" s="670" t="s">
        <v>550</v>
      </c>
      <c r="E600" s="670"/>
      <c r="F600" s="670" t="s">
        <v>555</v>
      </c>
      <c r="G600" s="672" t="s">
        <v>327</v>
      </c>
      <c r="H600" s="670">
        <f>'Cél.por tricoma'!CS252</f>
        <v>61</v>
      </c>
      <c r="I600" s="670" t="s">
        <v>190</v>
      </c>
      <c r="J600" s="667"/>
      <c r="K600" s="670" t="s">
        <v>555</v>
      </c>
      <c r="L600" s="672" t="s">
        <v>327</v>
      </c>
      <c r="M600" s="670">
        <f>'Cél.por tricoma'!CS264</f>
        <v>37</v>
      </c>
      <c r="N600" s="670" t="s">
        <v>204</v>
      </c>
      <c r="O600" s="670"/>
      <c r="P600" s="670" t="s">
        <v>555</v>
      </c>
      <c r="Q600" s="672" t="s">
        <v>327</v>
      </c>
      <c r="R600" s="670">
        <f>'Cél.por tricoma'!CS265</f>
        <v>5</v>
      </c>
      <c r="S600" s="670" t="s">
        <v>262</v>
      </c>
    </row>
    <row r="601" spans="1:19" ht="15.75" customHeight="1">
      <c r="A601" s="670" t="s">
        <v>555</v>
      </c>
      <c r="B601" s="672" t="s">
        <v>327</v>
      </c>
      <c r="C601" s="670">
        <f>'Cél.por tricoma'!CT248</f>
        <v>10</v>
      </c>
      <c r="D601" s="670" t="s">
        <v>550</v>
      </c>
      <c r="E601" s="670"/>
      <c r="F601" s="670" t="s">
        <v>555</v>
      </c>
      <c r="G601" s="672" t="s">
        <v>327</v>
      </c>
      <c r="H601" s="670">
        <f>'Cél.por tricoma'!CT252</f>
        <v>0</v>
      </c>
      <c r="I601" s="670" t="s">
        <v>190</v>
      </c>
      <c r="J601" s="667"/>
      <c r="K601" s="670" t="s">
        <v>555</v>
      </c>
      <c r="L601" s="672" t="s">
        <v>327</v>
      </c>
      <c r="M601" s="670">
        <f>'Cél.por tricoma'!CT264</f>
        <v>260</v>
      </c>
      <c r="N601" s="670" t="s">
        <v>204</v>
      </c>
      <c r="O601" s="670"/>
      <c r="P601" s="670" t="s">
        <v>555</v>
      </c>
      <c r="Q601" s="672" t="s">
        <v>327</v>
      </c>
      <c r="R601" s="670">
        <f>'Cél.por tricoma'!CT265</f>
        <v>28</v>
      </c>
      <c r="S601" s="670" t="s">
        <v>262</v>
      </c>
    </row>
    <row r="602" spans="1:19" ht="15.75" customHeight="1">
      <c r="A602" s="670" t="s">
        <v>555</v>
      </c>
      <c r="B602" s="672" t="s">
        <v>553</v>
      </c>
      <c r="C602" s="670">
        <f>'Cél.por tricoma'!BQ294</f>
        <v>9</v>
      </c>
      <c r="D602" s="670" t="s">
        <v>550</v>
      </c>
      <c r="E602" s="670"/>
      <c r="F602" s="670" t="s">
        <v>555</v>
      </c>
      <c r="G602" s="672" t="s">
        <v>553</v>
      </c>
      <c r="H602" s="670">
        <f>'Cél.por tricoma'!BQ298</f>
        <v>10</v>
      </c>
      <c r="I602" s="670" t="s">
        <v>190</v>
      </c>
      <c r="J602" s="667"/>
      <c r="K602" s="670" t="s">
        <v>555</v>
      </c>
      <c r="L602" s="672" t="s">
        <v>553</v>
      </c>
      <c r="M602" s="670">
        <f>'Cél.por tricoma'!BQ310</f>
        <v>70</v>
      </c>
      <c r="N602" s="670" t="s">
        <v>204</v>
      </c>
      <c r="O602" s="670"/>
      <c r="P602" s="670" t="s">
        <v>555</v>
      </c>
      <c r="Q602" s="672" t="s">
        <v>553</v>
      </c>
      <c r="R602" s="670">
        <f>'Cél.por tricoma'!BQ311</f>
        <v>12</v>
      </c>
      <c r="S602" s="670" t="s">
        <v>262</v>
      </c>
    </row>
    <row r="603" spans="1:19" ht="15.75" customHeight="1">
      <c r="A603" s="670" t="s">
        <v>555</v>
      </c>
      <c r="B603" s="672" t="s">
        <v>553</v>
      </c>
      <c r="C603" s="670">
        <f>'Cél.por tricoma'!BR294</f>
        <v>14</v>
      </c>
      <c r="D603" s="670" t="s">
        <v>550</v>
      </c>
      <c r="E603" s="670"/>
      <c r="F603" s="670" t="s">
        <v>555</v>
      </c>
      <c r="G603" s="672" t="s">
        <v>553</v>
      </c>
      <c r="H603" s="670">
        <f>'Cél.por tricoma'!BR298</f>
        <v>11</v>
      </c>
      <c r="I603" s="670" t="s">
        <v>190</v>
      </c>
      <c r="J603" s="667"/>
      <c r="K603" s="670" t="s">
        <v>555</v>
      </c>
      <c r="L603" s="672" t="s">
        <v>553</v>
      </c>
      <c r="M603" s="670">
        <f>'Cél.por tricoma'!BR310</f>
        <v>7</v>
      </c>
      <c r="N603" s="670" t="s">
        <v>204</v>
      </c>
      <c r="O603" s="670"/>
      <c r="P603" s="670" t="s">
        <v>555</v>
      </c>
      <c r="Q603" s="672" t="s">
        <v>553</v>
      </c>
      <c r="R603" s="670">
        <f>'Cél.por tricoma'!BR311</f>
        <v>20</v>
      </c>
      <c r="S603" s="670" t="s">
        <v>262</v>
      </c>
    </row>
    <row r="604" spans="1:19" ht="15.75" customHeight="1">
      <c r="A604" s="670" t="s">
        <v>555</v>
      </c>
      <c r="B604" s="672" t="s">
        <v>553</v>
      </c>
      <c r="C604" s="670">
        <f>'Cél.por tricoma'!BS294</f>
        <v>24</v>
      </c>
      <c r="D604" s="670" t="s">
        <v>550</v>
      </c>
      <c r="E604" s="670"/>
      <c r="F604" s="670" t="s">
        <v>555</v>
      </c>
      <c r="G604" s="672" t="s">
        <v>553</v>
      </c>
      <c r="H604" s="670">
        <f>'Cél.por tricoma'!BS298</f>
        <v>22</v>
      </c>
      <c r="I604" s="670" t="s">
        <v>190</v>
      </c>
      <c r="J604" s="667"/>
      <c r="K604" s="670" t="s">
        <v>555</v>
      </c>
      <c r="L604" s="672" t="s">
        <v>553</v>
      </c>
      <c r="M604" s="670">
        <f>'Cél.por tricoma'!BS310</f>
        <v>52</v>
      </c>
      <c r="N604" s="670" t="s">
        <v>204</v>
      </c>
      <c r="O604" s="670"/>
      <c r="P604" s="670" t="s">
        <v>555</v>
      </c>
      <c r="Q604" s="672" t="s">
        <v>553</v>
      </c>
      <c r="R604" s="670">
        <f>'Cél.por tricoma'!BS311</f>
        <v>8</v>
      </c>
      <c r="S604" s="670" t="s">
        <v>262</v>
      </c>
    </row>
    <row r="605" spans="1:19" ht="15.75" customHeight="1">
      <c r="A605" s="670" t="s">
        <v>555</v>
      </c>
      <c r="B605" s="672" t="s">
        <v>553</v>
      </c>
      <c r="C605" s="670">
        <f>'Cél.por tricoma'!BT294</f>
        <v>18</v>
      </c>
      <c r="D605" s="670" t="s">
        <v>550</v>
      </c>
      <c r="E605" s="670"/>
      <c r="F605" s="670" t="s">
        <v>555</v>
      </c>
      <c r="G605" s="672" t="s">
        <v>553</v>
      </c>
      <c r="H605" s="670">
        <f>'Cél.por tricoma'!BT298</f>
        <v>27</v>
      </c>
      <c r="I605" s="670" t="s">
        <v>190</v>
      </c>
      <c r="J605" s="667"/>
      <c r="K605" s="670" t="s">
        <v>555</v>
      </c>
      <c r="L605" s="672" t="s">
        <v>553</v>
      </c>
      <c r="M605" s="670">
        <f>'Cél.por tricoma'!BT310</f>
        <v>20</v>
      </c>
      <c r="N605" s="670" t="s">
        <v>204</v>
      </c>
      <c r="O605" s="670"/>
      <c r="P605" s="670" t="s">
        <v>555</v>
      </c>
      <c r="Q605" s="672" t="s">
        <v>553</v>
      </c>
      <c r="R605" s="670">
        <f>'Cél.por tricoma'!BT311</f>
        <v>11</v>
      </c>
      <c r="S605" s="670" t="s">
        <v>262</v>
      </c>
    </row>
    <row r="606" spans="1:19" ht="15.75" customHeight="1">
      <c r="A606" s="670" t="s">
        <v>555</v>
      </c>
      <c r="B606" s="672" t="s">
        <v>553</v>
      </c>
      <c r="C606" s="670">
        <f>'Cél.por tricoma'!BU294</f>
        <v>15</v>
      </c>
      <c r="D606" s="670" t="s">
        <v>550</v>
      </c>
      <c r="E606" s="670"/>
      <c r="F606" s="670" t="s">
        <v>555</v>
      </c>
      <c r="G606" s="672" t="s">
        <v>553</v>
      </c>
      <c r="H606" s="670">
        <f>'Cél.por tricoma'!BU298</f>
        <v>18</v>
      </c>
      <c r="I606" s="670" t="s">
        <v>190</v>
      </c>
      <c r="J606" s="667"/>
      <c r="K606" s="670" t="s">
        <v>555</v>
      </c>
      <c r="L606" s="672" t="s">
        <v>553</v>
      </c>
      <c r="M606" s="670">
        <f>'Cél.por tricoma'!BU310</f>
        <v>15</v>
      </c>
      <c r="N606" s="670" t="s">
        <v>204</v>
      </c>
      <c r="O606" s="670"/>
      <c r="P606" s="670" t="s">
        <v>555</v>
      </c>
      <c r="Q606" s="672" t="s">
        <v>553</v>
      </c>
      <c r="R606" s="670">
        <f>'Cél.por tricoma'!BU311</f>
        <v>22</v>
      </c>
      <c r="S606" s="670" t="s">
        <v>262</v>
      </c>
    </row>
    <row r="607" spans="1:19" ht="15.75" customHeight="1">
      <c r="A607" s="670" t="s">
        <v>555</v>
      </c>
      <c r="B607" s="672" t="s">
        <v>553</v>
      </c>
      <c r="C607" s="670">
        <f>'Cél.por tricoma'!BV294</f>
        <v>22</v>
      </c>
      <c r="D607" s="670" t="s">
        <v>550</v>
      </c>
      <c r="E607" s="670"/>
      <c r="F607" s="670" t="s">
        <v>555</v>
      </c>
      <c r="G607" s="672" t="s">
        <v>553</v>
      </c>
      <c r="H607" s="670">
        <f>'Cél.por tricoma'!BV298</f>
        <v>3</v>
      </c>
      <c r="I607" s="670" t="s">
        <v>190</v>
      </c>
      <c r="J607" s="667"/>
      <c r="K607" s="670" t="s">
        <v>555</v>
      </c>
      <c r="L607" s="672" t="s">
        <v>553</v>
      </c>
      <c r="M607" s="670">
        <f>'Cél.por tricoma'!BV310</f>
        <v>35</v>
      </c>
      <c r="N607" s="670" t="s">
        <v>204</v>
      </c>
      <c r="O607" s="670"/>
      <c r="P607" s="670" t="s">
        <v>555</v>
      </c>
      <c r="Q607" s="672" t="s">
        <v>553</v>
      </c>
      <c r="R607" s="670">
        <f>'Cél.por tricoma'!BV311</f>
        <v>12</v>
      </c>
      <c r="S607" s="670" t="s">
        <v>262</v>
      </c>
    </row>
    <row r="608" spans="1:19" ht="15.75" customHeight="1">
      <c r="A608" s="670" t="s">
        <v>555</v>
      </c>
      <c r="B608" s="672" t="s">
        <v>553</v>
      </c>
      <c r="C608" s="670">
        <f>'Cél.por tricoma'!BW297</f>
        <v>7</v>
      </c>
      <c r="D608" s="670" t="s">
        <v>550</v>
      </c>
      <c r="E608" s="670"/>
      <c r="F608" s="670" t="s">
        <v>555</v>
      </c>
      <c r="G608" s="672" t="s">
        <v>553</v>
      </c>
      <c r="H608" s="670">
        <f>'Cél.por tricoma'!BW298</f>
        <v>2</v>
      </c>
      <c r="I608" s="670" t="s">
        <v>190</v>
      </c>
      <c r="J608" s="667"/>
      <c r="K608" s="670" t="s">
        <v>555</v>
      </c>
      <c r="L608" s="672" t="s">
        <v>553</v>
      </c>
      <c r="M608" s="670">
        <f>'Cél.por tricoma'!BW310</f>
        <v>26</v>
      </c>
      <c r="N608" s="670" t="s">
        <v>204</v>
      </c>
      <c r="O608" s="670"/>
      <c r="P608" s="670" t="s">
        <v>555</v>
      </c>
      <c r="Q608" s="672" t="s">
        <v>553</v>
      </c>
      <c r="R608" s="670">
        <f>'Cél.por tricoma'!BW311</f>
        <v>27</v>
      </c>
      <c r="S608" s="670" t="s">
        <v>262</v>
      </c>
    </row>
    <row r="609" spans="1:19" ht="15.75" customHeight="1">
      <c r="A609" s="670" t="s">
        <v>555</v>
      </c>
      <c r="B609" s="672" t="s">
        <v>553</v>
      </c>
      <c r="C609" s="670">
        <f>'Cél.por tricoma'!BX294</f>
        <v>11</v>
      </c>
      <c r="D609" s="670" t="s">
        <v>550</v>
      </c>
      <c r="E609" s="670"/>
      <c r="F609" s="670" t="s">
        <v>555</v>
      </c>
      <c r="G609" s="672" t="s">
        <v>553</v>
      </c>
      <c r="H609" s="670">
        <f>'Cél.por tricoma'!BX298</f>
        <v>3</v>
      </c>
      <c r="I609" s="670" t="s">
        <v>190</v>
      </c>
      <c r="J609" s="667"/>
      <c r="K609" s="670" t="s">
        <v>555</v>
      </c>
      <c r="L609" s="672" t="s">
        <v>553</v>
      </c>
      <c r="M609" s="670">
        <f>'Cél.por tricoma'!BX310</f>
        <v>12</v>
      </c>
      <c r="N609" s="670" t="s">
        <v>204</v>
      </c>
      <c r="O609" s="670"/>
      <c r="P609" s="670" t="s">
        <v>555</v>
      </c>
      <c r="Q609" s="672" t="s">
        <v>553</v>
      </c>
      <c r="R609" s="670">
        <f>'Cél.por tricoma'!BX311</f>
        <v>7</v>
      </c>
      <c r="S609" s="670" t="s">
        <v>262</v>
      </c>
    </row>
    <row r="610" spans="1:19" ht="15.75" customHeight="1">
      <c r="A610" s="670" t="s">
        <v>555</v>
      </c>
      <c r="B610" s="672" t="s">
        <v>553</v>
      </c>
      <c r="C610" s="670">
        <f>'Cél.por tricoma'!BY294</f>
        <v>20</v>
      </c>
      <c r="D610" s="670" t="s">
        <v>550</v>
      </c>
      <c r="E610" s="670"/>
      <c r="F610" s="670" t="s">
        <v>555</v>
      </c>
      <c r="G610" s="672" t="s">
        <v>553</v>
      </c>
      <c r="H610" s="670">
        <f>'Cél.por tricoma'!BY298</f>
        <v>18</v>
      </c>
      <c r="I610" s="670" t="s">
        <v>190</v>
      </c>
      <c r="J610" s="667"/>
      <c r="K610" s="670" t="s">
        <v>555</v>
      </c>
      <c r="L610" s="672" t="s">
        <v>553</v>
      </c>
      <c r="M610" s="670">
        <f>'Cél.por tricoma'!BY310</f>
        <v>8</v>
      </c>
      <c r="N610" s="670" t="s">
        <v>204</v>
      </c>
      <c r="O610" s="670"/>
      <c r="P610" s="670" t="s">
        <v>555</v>
      </c>
      <c r="Q610" s="672" t="s">
        <v>553</v>
      </c>
      <c r="R610" s="670">
        <f>'Cél.por tricoma'!BY311</f>
        <v>5</v>
      </c>
      <c r="S610" s="670" t="s">
        <v>262</v>
      </c>
    </row>
    <row r="611" spans="1:19" ht="15.75" customHeight="1">
      <c r="A611" s="670" t="s">
        <v>555</v>
      </c>
      <c r="B611" s="672" t="s">
        <v>553</v>
      </c>
      <c r="C611" s="670">
        <f>'Cél.por tricoma'!BZ294</f>
        <v>18</v>
      </c>
      <c r="D611" s="670" t="s">
        <v>550</v>
      </c>
      <c r="E611" s="670"/>
      <c r="F611" s="670" t="s">
        <v>555</v>
      </c>
      <c r="G611" s="672" t="s">
        <v>553</v>
      </c>
      <c r="H611" s="670">
        <f>'Cél.por tricoma'!BZ298</f>
        <v>20</v>
      </c>
      <c r="I611" s="670" t="s">
        <v>190</v>
      </c>
      <c r="J611" s="667"/>
      <c r="K611" s="670" t="s">
        <v>555</v>
      </c>
      <c r="L611" s="672" t="s">
        <v>553</v>
      </c>
      <c r="M611" s="670">
        <f>'Cél.por tricoma'!BZ310</f>
        <v>28</v>
      </c>
      <c r="N611" s="670" t="s">
        <v>204</v>
      </c>
      <c r="O611" s="670"/>
      <c r="P611" s="670" t="s">
        <v>555</v>
      </c>
      <c r="Q611" s="672" t="s">
        <v>553</v>
      </c>
      <c r="R611" s="670">
        <f>'Cél.por tricoma'!BZ311</f>
        <v>6</v>
      </c>
      <c r="S611" s="670" t="s">
        <v>262</v>
      </c>
    </row>
    <row r="612" spans="1:19" ht="15.75" customHeight="1">
      <c r="A612" s="670" t="s">
        <v>555</v>
      </c>
      <c r="B612" s="672" t="s">
        <v>553</v>
      </c>
      <c r="C612" s="670">
        <f>'Cél.por tricoma'!CA294</f>
        <v>7</v>
      </c>
      <c r="D612" s="670" t="s">
        <v>550</v>
      </c>
      <c r="E612" s="670"/>
      <c r="F612" s="670" t="s">
        <v>555</v>
      </c>
      <c r="G612" s="672" t="s">
        <v>553</v>
      </c>
      <c r="H612" s="670">
        <f>'Cél.por tricoma'!CA298</f>
        <v>13</v>
      </c>
      <c r="I612" s="670" t="s">
        <v>190</v>
      </c>
      <c r="J612" s="667"/>
      <c r="K612" s="670" t="s">
        <v>555</v>
      </c>
      <c r="L612" s="672" t="s">
        <v>553</v>
      </c>
      <c r="M612" s="670">
        <f>'Cél.por tricoma'!CA310</f>
        <v>32</v>
      </c>
      <c r="N612" s="670" t="s">
        <v>204</v>
      </c>
      <c r="O612" s="670"/>
      <c r="P612" s="670" t="s">
        <v>555</v>
      </c>
      <c r="Q612" s="672" t="s">
        <v>553</v>
      </c>
      <c r="R612" s="670">
        <f>'Cél.por tricoma'!CA311</f>
        <v>15</v>
      </c>
      <c r="S612" s="670" t="s">
        <v>262</v>
      </c>
    </row>
    <row r="613" spans="1:19" ht="15.75" customHeight="1">
      <c r="A613" s="670" t="s">
        <v>555</v>
      </c>
      <c r="B613" s="672" t="s">
        <v>553</v>
      </c>
      <c r="C613" s="670">
        <f>'Cél.por tricoma'!CB294</f>
        <v>8</v>
      </c>
      <c r="D613" s="670" t="s">
        <v>550</v>
      </c>
      <c r="E613" s="670"/>
      <c r="F613" s="670" t="s">
        <v>555</v>
      </c>
      <c r="G613" s="672" t="s">
        <v>553</v>
      </c>
      <c r="H613" s="670">
        <f>'Cél.por tricoma'!CB298</f>
        <v>40</v>
      </c>
      <c r="I613" s="670" t="s">
        <v>190</v>
      </c>
      <c r="J613" s="667"/>
      <c r="K613" s="670" t="s">
        <v>555</v>
      </c>
      <c r="L613" s="672" t="s">
        <v>553</v>
      </c>
      <c r="M613" s="670">
        <f>'Cél.por tricoma'!CB310</f>
        <v>34</v>
      </c>
      <c r="N613" s="670" t="s">
        <v>204</v>
      </c>
      <c r="O613" s="670"/>
      <c r="P613" s="670" t="s">
        <v>555</v>
      </c>
      <c r="Q613" s="672" t="s">
        <v>553</v>
      </c>
      <c r="R613" s="670">
        <f>'Cél.por tricoma'!CB311</f>
        <v>9</v>
      </c>
      <c r="S613" s="670" t="s">
        <v>262</v>
      </c>
    </row>
    <row r="614" spans="1:19" ht="15.75" customHeight="1">
      <c r="A614" s="670" t="s">
        <v>555</v>
      </c>
      <c r="B614" s="672" t="s">
        <v>553</v>
      </c>
      <c r="C614" s="670">
        <f>'Cél.por tricoma'!CC294</f>
        <v>9</v>
      </c>
      <c r="D614" s="670" t="s">
        <v>550</v>
      </c>
      <c r="E614" s="670"/>
      <c r="F614" s="670" t="s">
        <v>555</v>
      </c>
      <c r="G614" s="672" t="s">
        <v>553</v>
      </c>
      <c r="H614" s="670">
        <f>'Cél.por tricoma'!CC298</f>
        <v>11</v>
      </c>
      <c r="I614" s="670" t="s">
        <v>190</v>
      </c>
      <c r="J614" s="667"/>
      <c r="K614" s="670" t="s">
        <v>555</v>
      </c>
      <c r="L614" s="672" t="s">
        <v>553</v>
      </c>
      <c r="M614" s="670">
        <f>'Cél.por tricoma'!CC310</f>
        <v>6</v>
      </c>
      <c r="N614" s="670" t="s">
        <v>204</v>
      </c>
      <c r="O614" s="670"/>
      <c r="P614" s="670" t="s">
        <v>555</v>
      </c>
      <c r="Q614" s="672" t="s">
        <v>553</v>
      </c>
      <c r="R614" s="670">
        <f>'Cél.por tricoma'!CC311</f>
        <v>11</v>
      </c>
      <c r="S614" s="670" t="s">
        <v>262</v>
      </c>
    </row>
    <row r="615" spans="1:19" ht="15.75" customHeight="1">
      <c r="A615" s="670" t="s">
        <v>555</v>
      </c>
      <c r="B615" s="672" t="s">
        <v>553</v>
      </c>
      <c r="C615" s="670">
        <f>'Cél.por tricoma'!CD294</f>
        <v>16</v>
      </c>
      <c r="D615" s="670" t="s">
        <v>550</v>
      </c>
      <c r="E615" s="670"/>
      <c r="F615" s="670" t="s">
        <v>555</v>
      </c>
      <c r="G615" s="672" t="s">
        <v>553</v>
      </c>
      <c r="H615" s="670">
        <f>'Cél.por tricoma'!CD298</f>
        <v>8</v>
      </c>
      <c r="I615" s="670" t="s">
        <v>190</v>
      </c>
      <c r="J615" s="667"/>
      <c r="K615" s="670" t="s">
        <v>555</v>
      </c>
      <c r="L615" s="672" t="s">
        <v>553</v>
      </c>
      <c r="M615" s="670">
        <f>'Cél.por tricoma'!CD310</f>
        <v>25</v>
      </c>
      <c r="N615" s="670" t="s">
        <v>204</v>
      </c>
      <c r="O615" s="670"/>
      <c r="P615" s="670" t="s">
        <v>555</v>
      </c>
      <c r="Q615" s="672" t="s">
        <v>553</v>
      </c>
      <c r="R615" s="670">
        <f>'Cél.por tricoma'!CD311</f>
        <v>6</v>
      </c>
      <c r="S615" s="670" t="s">
        <v>262</v>
      </c>
    </row>
    <row r="616" spans="1:19" ht="15.75" customHeight="1">
      <c r="A616" s="670" t="s">
        <v>555</v>
      </c>
      <c r="B616" s="672" t="s">
        <v>553</v>
      </c>
      <c r="C616" s="670">
        <f>'Cél.por tricoma'!CE294</f>
        <v>24</v>
      </c>
      <c r="D616" s="670" t="s">
        <v>550</v>
      </c>
      <c r="E616" s="670"/>
      <c r="F616" s="670" t="s">
        <v>555</v>
      </c>
      <c r="G616" s="672" t="s">
        <v>553</v>
      </c>
      <c r="H616" s="670">
        <f>'Cél.por tricoma'!CE298</f>
        <v>4</v>
      </c>
      <c r="I616" s="670" t="s">
        <v>190</v>
      </c>
      <c r="J616" s="667"/>
      <c r="K616" s="670" t="s">
        <v>555</v>
      </c>
      <c r="L616" s="672" t="s">
        <v>553</v>
      </c>
      <c r="M616" s="670">
        <f>'Cél.por tricoma'!CE310</f>
        <v>36</v>
      </c>
      <c r="N616" s="670" t="s">
        <v>204</v>
      </c>
      <c r="O616" s="670"/>
      <c r="P616" s="670" t="s">
        <v>555</v>
      </c>
      <c r="Q616" s="672" t="s">
        <v>553</v>
      </c>
      <c r="R616" s="670">
        <f>'Cél.por tricoma'!CE311</f>
        <v>8</v>
      </c>
      <c r="S616" s="670" t="s">
        <v>262</v>
      </c>
    </row>
    <row r="617" spans="1:19" ht="15.75" customHeight="1">
      <c r="A617" s="670" t="s">
        <v>555</v>
      </c>
      <c r="B617" s="672" t="s">
        <v>553</v>
      </c>
      <c r="C617" s="670">
        <f>'Cél.por tricoma'!CF294</f>
        <v>16</v>
      </c>
      <c r="D617" s="670" t="s">
        <v>550</v>
      </c>
      <c r="E617" s="670"/>
      <c r="F617" s="670" t="s">
        <v>555</v>
      </c>
      <c r="G617" s="672" t="s">
        <v>553</v>
      </c>
      <c r="H617" s="670">
        <f>'Cél.por tricoma'!CF298</f>
        <v>15</v>
      </c>
      <c r="I617" s="670" t="s">
        <v>190</v>
      </c>
      <c r="J617" s="667"/>
      <c r="K617" s="670" t="s">
        <v>555</v>
      </c>
      <c r="L617" s="672" t="s">
        <v>553</v>
      </c>
      <c r="M617" s="670">
        <f>'Cél.por tricoma'!CF310</f>
        <v>10</v>
      </c>
      <c r="N617" s="670" t="s">
        <v>204</v>
      </c>
      <c r="O617" s="670"/>
      <c r="P617" s="670" t="s">
        <v>555</v>
      </c>
      <c r="Q617" s="672" t="s">
        <v>553</v>
      </c>
      <c r="R617" s="670">
        <f>'Cél.por tricoma'!CF311</f>
        <v>4</v>
      </c>
      <c r="S617" s="670" t="s">
        <v>262</v>
      </c>
    </row>
    <row r="618" spans="1:19" ht="15.75" customHeight="1">
      <c r="A618" s="670" t="s">
        <v>555</v>
      </c>
      <c r="B618" s="672" t="s">
        <v>553</v>
      </c>
      <c r="C618" s="670">
        <f>'Cél.por tricoma'!CG294</f>
        <v>11</v>
      </c>
      <c r="D618" s="670" t="s">
        <v>550</v>
      </c>
      <c r="E618" s="670"/>
      <c r="F618" s="670" t="s">
        <v>555</v>
      </c>
      <c r="G618" s="672" t="s">
        <v>553</v>
      </c>
      <c r="H618" s="670">
        <f>'Cél.por tricoma'!CG298</f>
        <v>17</v>
      </c>
      <c r="I618" s="670" t="s">
        <v>190</v>
      </c>
      <c r="J618" s="667"/>
      <c r="K618" s="670" t="s">
        <v>555</v>
      </c>
      <c r="L618" s="672" t="s">
        <v>553</v>
      </c>
      <c r="M618" s="670">
        <f>'Cél.por tricoma'!CG310</f>
        <v>52</v>
      </c>
      <c r="N618" s="670" t="s">
        <v>204</v>
      </c>
      <c r="O618" s="670"/>
      <c r="P618" s="670" t="s">
        <v>555</v>
      </c>
      <c r="Q618" s="672" t="s">
        <v>553</v>
      </c>
      <c r="R618" s="670">
        <f>'Cél.por tricoma'!CG311</f>
        <v>9</v>
      </c>
      <c r="S618" s="670" t="s">
        <v>262</v>
      </c>
    </row>
    <row r="619" spans="1:19" ht="15.75" customHeight="1">
      <c r="A619" s="670" t="s">
        <v>555</v>
      </c>
      <c r="B619" s="672" t="s">
        <v>553</v>
      </c>
      <c r="C619" s="670">
        <f>'Cél.por tricoma'!CH294</f>
        <v>12</v>
      </c>
      <c r="D619" s="670" t="s">
        <v>550</v>
      </c>
      <c r="E619" s="670"/>
      <c r="F619" s="670" t="s">
        <v>555</v>
      </c>
      <c r="G619" s="672" t="s">
        <v>553</v>
      </c>
      <c r="H619" s="670">
        <f>'Cél.por tricoma'!CH298</f>
        <v>6</v>
      </c>
      <c r="I619" s="670" t="s">
        <v>190</v>
      </c>
      <c r="J619" s="667"/>
      <c r="K619" s="670" t="s">
        <v>555</v>
      </c>
      <c r="L619" s="672" t="s">
        <v>553</v>
      </c>
      <c r="M619" s="670">
        <f>'Cél.por tricoma'!CH310</f>
        <v>14</v>
      </c>
      <c r="N619" s="670" t="s">
        <v>204</v>
      </c>
      <c r="O619" s="670"/>
      <c r="P619" s="670" t="s">
        <v>555</v>
      </c>
      <c r="Q619" s="672" t="s">
        <v>553</v>
      </c>
      <c r="R619" s="670">
        <f>'Cél.por tricoma'!CH311</f>
        <v>10</v>
      </c>
      <c r="S619" s="670" t="s">
        <v>262</v>
      </c>
    </row>
    <row r="620" spans="1:19" ht="15.75" customHeight="1">
      <c r="A620" s="670" t="s">
        <v>555</v>
      </c>
      <c r="B620" s="672" t="s">
        <v>553</v>
      </c>
      <c r="C620" s="670">
        <f>'Cél.por tricoma'!CI294</f>
        <v>15</v>
      </c>
      <c r="D620" s="670" t="s">
        <v>550</v>
      </c>
      <c r="E620" s="670"/>
      <c r="F620" s="670" t="s">
        <v>555</v>
      </c>
      <c r="G620" s="672" t="s">
        <v>553</v>
      </c>
      <c r="H620" s="670">
        <f>'Cél.por tricoma'!CI298</f>
        <v>14</v>
      </c>
      <c r="I620" s="670" t="s">
        <v>190</v>
      </c>
      <c r="J620" s="667"/>
      <c r="K620" s="670" t="s">
        <v>555</v>
      </c>
      <c r="L620" s="672" t="s">
        <v>553</v>
      </c>
      <c r="M620" s="670">
        <f>'Cél.por tricoma'!CI310</f>
        <v>29</v>
      </c>
      <c r="N620" s="670" t="s">
        <v>204</v>
      </c>
      <c r="O620" s="670"/>
      <c r="P620" s="670" t="s">
        <v>555</v>
      </c>
      <c r="Q620" s="672" t="s">
        <v>553</v>
      </c>
      <c r="R620" s="670">
        <f>'Cél.por tricoma'!CI311</f>
        <v>8</v>
      </c>
      <c r="S620" s="670" t="s">
        <v>262</v>
      </c>
    </row>
    <row r="621" spans="1:19" ht="15.75" customHeight="1">
      <c r="A621" s="670" t="s">
        <v>555</v>
      </c>
      <c r="B621" s="672" t="s">
        <v>553</v>
      </c>
      <c r="C621" s="670">
        <f>'Cél.por tricoma'!CJ294</f>
        <v>11</v>
      </c>
      <c r="D621" s="670" t="s">
        <v>550</v>
      </c>
      <c r="E621" s="670"/>
      <c r="F621" s="670" t="s">
        <v>555</v>
      </c>
      <c r="G621" s="672" t="s">
        <v>553</v>
      </c>
      <c r="H621" s="670">
        <f>'Cél.por tricoma'!CJ298</f>
        <v>8</v>
      </c>
      <c r="I621" s="670" t="s">
        <v>190</v>
      </c>
      <c r="J621" s="667"/>
      <c r="K621" s="670" t="s">
        <v>555</v>
      </c>
      <c r="L621" s="672" t="s">
        <v>553</v>
      </c>
      <c r="M621" s="670">
        <f>'Cél.por tricoma'!CJ310</f>
        <v>7</v>
      </c>
      <c r="N621" s="670" t="s">
        <v>204</v>
      </c>
      <c r="O621" s="670"/>
      <c r="P621" s="670" t="s">
        <v>555</v>
      </c>
      <c r="Q621" s="672" t="s">
        <v>553</v>
      </c>
      <c r="R621" s="670">
        <f>'Cél.por tricoma'!CJ311</f>
        <v>13</v>
      </c>
      <c r="S621" s="670" t="s">
        <v>262</v>
      </c>
    </row>
    <row r="622" spans="1:19" ht="15.75" customHeight="1">
      <c r="A622" s="670" t="s">
        <v>555</v>
      </c>
      <c r="B622" s="672" t="s">
        <v>553</v>
      </c>
      <c r="C622" s="670">
        <f>'Cél.por tricoma'!CK294</f>
        <v>12</v>
      </c>
      <c r="D622" s="670" t="s">
        <v>550</v>
      </c>
      <c r="E622" s="670"/>
      <c r="F622" s="670" t="s">
        <v>555</v>
      </c>
      <c r="G622" s="672" t="s">
        <v>553</v>
      </c>
      <c r="H622" s="670">
        <f>'Cél.por tricoma'!CK298</f>
        <v>16</v>
      </c>
      <c r="I622" s="670" t="s">
        <v>190</v>
      </c>
      <c r="J622" s="667"/>
      <c r="K622" s="670" t="s">
        <v>555</v>
      </c>
      <c r="L622" s="672" t="s">
        <v>553</v>
      </c>
      <c r="M622" s="670">
        <f>'Cél.por tricoma'!CK310</f>
        <v>48</v>
      </c>
      <c r="N622" s="670" t="s">
        <v>204</v>
      </c>
      <c r="O622" s="670"/>
      <c r="P622" s="670" t="s">
        <v>555</v>
      </c>
      <c r="Q622" s="672" t="s">
        <v>553</v>
      </c>
      <c r="R622" s="670">
        <f>'Cél.por tricoma'!CK311</f>
        <v>28</v>
      </c>
      <c r="S622" s="670" t="s">
        <v>262</v>
      </c>
    </row>
    <row r="623" spans="1:19" ht="15.75" customHeight="1">
      <c r="A623" s="670" t="s">
        <v>555</v>
      </c>
      <c r="B623" s="672" t="s">
        <v>553</v>
      </c>
      <c r="C623" s="670">
        <f>'Cél.por tricoma'!CL294</f>
        <v>9</v>
      </c>
      <c r="D623" s="670" t="s">
        <v>550</v>
      </c>
      <c r="E623" s="670"/>
      <c r="F623" s="670" t="s">
        <v>555</v>
      </c>
      <c r="G623" s="672" t="s">
        <v>553</v>
      </c>
      <c r="H623" s="670">
        <f>'Cél.por tricoma'!CL298</f>
        <v>18</v>
      </c>
      <c r="I623" s="670" t="s">
        <v>190</v>
      </c>
      <c r="J623" s="667"/>
      <c r="K623" s="670" t="s">
        <v>555</v>
      </c>
      <c r="L623" s="672" t="s">
        <v>553</v>
      </c>
      <c r="M623" s="670">
        <f>'Cél.por tricoma'!CL310</f>
        <v>6</v>
      </c>
      <c r="N623" s="670" t="s">
        <v>204</v>
      </c>
      <c r="O623" s="670"/>
      <c r="P623" s="670" t="s">
        <v>555</v>
      </c>
      <c r="Q623" s="672" t="s">
        <v>553</v>
      </c>
      <c r="R623" s="670">
        <f>'Cél.por tricoma'!CL311</f>
        <v>16</v>
      </c>
      <c r="S623" s="670" t="s">
        <v>262</v>
      </c>
    </row>
    <row r="624" spans="1:19" ht="15.75" customHeight="1">
      <c r="A624" s="670" t="s">
        <v>555</v>
      </c>
      <c r="B624" s="672" t="s">
        <v>553</v>
      </c>
      <c r="C624" s="670">
        <f>'Cél.por tricoma'!CM294</f>
        <v>14</v>
      </c>
      <c r="D624" s="670" t="s">
        <v>550</v>
      </c>
      <c r="E624" s="670"/>
      <c r="F624" s="670" t="s">
        <v>555</v>
      </c>
      <c r="G624" s="672" t="s">
        <v>553</v>
      </c>
      <c r="H624" s="670">
        <f>'Cél.por tricoma'!CM298</f>
        <v>6</v>
      </c>
      <c r="I624" s="670" t="s">
        <v>190</v>
      </c>
      <c r="J624" s="667"/>
      <c r="K624" s="670" t="s">
        <v>555</v>
      </c>
      <c r="L624" s="672" t="s">
        <v>553</v>
      </c>
      <c r="M624" s="670">
        <f>'Cél.por tricoma'!CM310</f>
        <v>8</v>
      </c>
      <c r="N624" s="670" t="s">
        <v>204</v>
      </c>
      <c r="O624" s="670"/>
      <c r="P624" s="670" t="s">
        <v>555</v>
      </c>
      <c r="Q624" s="672" t="s">
        <v>553</v>
      </c>
      <c r="R624" s="670">
        <f>'Cél.por tricoma'!CM311</f>
        <v>13</v>
      </c>
      <c r="S624" s="670" t="s">
        <v>262</v>
      </c>
    </row>
    <row r="625" spans="1:19" ht="15.75" customHeight="1">
      <c r="A625" s="670" t="s">
        <v>555</v>
      </c>
      <c r="B625" s="672" t="s">
        <v>553</v>
      </c>
      <c r="C625" s="670">
        <f>'Cél.por tricoma'!CN294</f>
        <v>10</v>
      </c>
      <c r="D625" s="670" t="s">
        <v>550</v>
      </c>
      <c r="E625" s="670"/>
      <c r="F625" s="670" t="s">
        <v>555</v>
      </c>
      <c r="G625" s="672" t="s">
        <v>553</v>
      </c>
      <c r="H625" s="670">
        <f>'Cél.por tricoma'!CN298</f>
        <v>3</v>
      </c>
      <c r="I625" s="670" t="s">
        <v>190</v>
      </c>
      <c r="J625" s="667"/>
      <c r="K625" s="670" t="s">
        <v>555</v>
      </c>
      <c r="L625" s="672" t="s">
        <v>553</v>
      </c>
      <c r="M625" s="670">
        <f>'Cél.por tricoma'!CN310</f>
        <v>17</v>
      </c>
      <c r="N625" s="670" t="s">
        <v>204</v>
      </c>
      <c r="O625" s="670"/>
      <c r="P625" s="670" t="s">
        <v>555</v>
      </c>
      <c r="Q625" s="672" t="s">
        <v>553</v>
      </c>
      <c r="R625" s="670">
        <f>'Cél.por tricoma'!CN311</f>
        <v>5</v>
      </c>
      <c r="S625" s="670" t="s">
        <v>262</v>
      </c>
    </row>
    <row r="626" spans="1:19" ht="15.75" customHeight="1">
      <c r="A626" s="670" t="s">
        <v>555</v>
      </c>
      <c r="B626" s="672" t="s">
        <v>553</v>
      </c>
      <c r="C626" s="670">
        <f>'Cél.por tricoma'!CO294</f>
        <v>11</v>
      </c>
      <c r="D626" s="670" t="s">
        <v>550</v>
      </c>
      <c r="E626" s="670"/>
      <c r="F626" s="670" t="s">
        <v>555</v>
      </c>
      <c r="G626" s="672" t="s">
        <v>553</v>
      </c>
      <c r="H626" s="670">
        <f>'Cél.por tricoma'!CO298</f>
        <v>14</v>
      </c>
      <c r="I626" s="670" t="s">
        <v>190</v>
      </c>
      <c r="J626" s="667"/>
      <c r="K626" s="670" t="s">
        <v>555</v>
      </c>
      <c r="L626" s="672" t="s">
        <v>553</v>
      </c>
      <c r="M626" s="670">
        <f>'Cél.por tricoma'!CO310</f>
        <v>39</v>
      </c>
      <c r="N626" s="670" t="s">
        <v>204</v>
      </c>
      <c r="O626" s="670"/>
      <c r="P626" s="670" t="s">
        <v>555</v>
      </c>
      <c r="Q626" s="672" t="s">
        <v>553</v>
      </c>
      <c r="R626" s="670">
        <f>'Cél.por tricoma'!CO311</f>
        <v>9</v>
      </c>
      <c r="S626" s="670" t="s">
        <v>262</v>
      </c>
    </row>
    <row r="627" spans="1:19" ht="15.75" customHeight="1">
      <c r="A627" s="670" t="s">
        <v>555</v>
      </c>
      <c r="B627" s="672" t="s">
        <v>553</v>
      </c>
      <c r="C627" s="670">
        <f>'Cél.por tricoma'!CP294</f>
        <v>13</v>
      </c>
      <c r="D627" s="670" t="s">
        <v>550</v>
      </c>
      <c r="E627" s="670"/>
      <c r="F627" s="670" t="s">
        <v>555</v>
      </c>
      <c r="G627" s="672" t="s">
        <v>553</v>
      </c>
      <c r="H627" s="670">
        <f>'Cél.por tricoma'!CP298</f>
        <v>7</v>
      </c>
      <c r="I627" s="670" t="s">
        <v>190</v>
      </c>
      <c r="J627" s="667"/>
      <c r="K627" s="670" t="s">
        <v>555</v>
      </c>
      <c r="L627" s="672" t="s">
        <v>553</v>
      </c>
      <c r="M627" s="670">
        <f>'Cél.por tricoma'!CP310</f>
        <v>19</v>
      </c>
      <c r="N627" s="670" t="s">
        <v>204</v>
      </c>
      <c r="O627" s="670"/>
      <c r="P627" s="670" t="s">
        <v>555</v>
      </c>
      <c r="Q627" s="672" t="s">
        <v>553</v>
      </c>
      <c r="R627" s="670">
        <f>'Cél.por tricoma'!CP311</f>
        <v>13</v>
      </c>
      <c r="S627" s="670" t="s">
        <v>262</v>
      </c>
    </row>
    <row r="628" spans="1:19" ht="15.75" customHeight="1">
      <c r="A628" s="670" t="s">
        <v>555</v>
      </c>
      <c r="B628" s="672" t="s">
        <v>553</v>
      </c>
      <c r="C628" s="670">
        <f>'Cél.por tricoma'!CQ294</f>
        <v>10</v>
      </c>
      <c r="D628" s="670" t="s">
        <v>550</v>
      </c>
      <c r="E628" s="670"/>
      <c r="F628" s="670" t="s">
        <v>555</v>
      </c>
      <c r="G628" s="672" t="s">
        <v>553</v>
      </c>
      <c r="H628" s="670">
        <f>'Cél.por tricoma'!CQ298</f>
        <v>52</v>
      </c>
      <c r="I628" s="670" t="s">
        <v>190</v>
      </c>
      <c r="J628" s="667"/>
      <c r="K628" s="670" t="s">
        <v>555</v>
      </c>
      <c r="L628" s="672" t="s">
        <v>553</v>
      </c>
      <c r="M628" s="670">
        <f>'Cél.por tricoma'!CQ310</f>
        <v>8</v>
      </c>
      <c r="N628" s="670" t="s">
        <v>204</v>
      </c>
      <c r="O628" s="670"/>
      <c r="P628" s="670" t="s">
        <v>555</v>
      </c>
      <c r="Q628" s="672" t="s">
        <v>553</v>
      </c>
      <c r="R628" s="670">
        <f>'Cél.por tricoma'!CQ311</f>
        <v>19</v>
      </c>
      <c r="S628" s="670" t="s">
        <v>262</v>
      </c>
    </row>
    <row r="629" spans="1:19" ht="15.75" customHeight="1">
      <c r="A629" s="670" t="s">
        <v>555</v>
      </c>
      <c r="B629" s="672" t="s">
        <v>553</v>
      </c>
      <c r="C629" s="670">
        <f>'Cél.por tricoma'!CR294</f>
        <v>6</v>
      </c>
      <c r="D629" s="670" t="s">
        <v>550</v>
      </c>
      <c r="E629" s="670"/>
      <c r="F629" s="670" t="s">
        <v>555</v>
      </c>
      <c r="G629" s="672" t="s">
        <v>553</v>
      </c>
      <c r="H629" s="670">
        <f>'Cél.por tricoma'!CR298</f>
        <v>7</v>
      </c>
      <c r="I629" s="670" t="s">
        <v>190</v>
      </c>
      <c r="J629" s="667"/>
      <c r="K629" s="670" t="s">
        <v>555</v>
      </c>
      <c r="L629" s="672" t="s">
        <v>553</v>
      </c>
      <c r="M629" s="670">
        <f>'Cél.por tricoma'!CR310</f>
        <v>25</v>
      </c>
      <c r="N629" s="670" t="s">
        <v>204</v>
      </c>
      <c r="O629" s="670"/>
      <c r="P629" s="670" t="s">
        <v>555</v>
      </c>
      <c r="Q629" s="672" t="s">
        <v>553</v>
      </c>
      <c r="R629" s="670">
        <f>'Cél.por tricoma'!CR311</f>
        <v>11</v>
      </c>
      <c r="S629" s="670" t="s">
        <v>262</v>
      </c>
    </row>
    <row r="630" spans="1:19" ht="15.75" customHeight="1">
      <c r="A630" s="670" t="s">
        <v>555</v>
      </c>
      <c r="B630" s="672" t="s">
        <v>553</v>
      </c>
      <c r="C630" s="670">
        <f>'Cél.por tricoma'!CS294</f>
        <v>10</v>
      </c>
      <c r="D630" s="670" t="s">
        <v>550</v>
      </c>
      <c r="E630" s="670"/>
      <c r="F630" s="670" t="s">
        <v>555</v>
      </c>
      <c r="G630" s="672" t="s">
        <v>553</v>
      </c>
      <c r="H630" s="670">
        <f>'Cél.por tricoma'!CS298</f>
        <v>8</v>
      </c>
      <c r="I630" s="670" t="s">
        <v>190</v>
      </c>
      <c r="J630" s="667"/>
      <c r="K630" s="670" t="s">
        <v>555</v>
      </c>
      <c r="L630" s="672" t="s">
        <v>553</v>
      </c>
      <c r="M630" s="670">
        <f>'Cél.por tricoma'!CS310</f>
        <v>97</v>
      </c>
      <c r="N630" s="670" t="s">
        <v>204</v>
      </c>
      <c r="O630" s="670"/>
      <c r="P630" s="670" t="s">
        <v>555</v>
      </c>
      <c r="Q630" s="672" t="s">
        <v>553</v>
      </c>
      <c r="R630" s="670">
        <f>'Cél.por tricoma'!CS311</f>
        <v>22</v>
      </c>
      <c r="S630" s="670" t="s">
        <v>262</v>
      </c>
    </row>
    <row r="631" spans="1:19" ht="15.75" customHeight="1">
      <c r="A631" s="670" t="s">
        <v>555</v>
      </c>
      <c r="B631" s="672" t="s">
        <v>553</v>
      </c>
      <c r="C631" s="670">
        <f>'Cél.por tricoma'!CT294</f>
        <v>11</v>
      </c>
      <c r="D631" s="670" t="s">
        <v>550</v>
      </c>
      <c r="E631" s="670"/>
      <c r="F631" s="670" t="s">
        <v>555</v>
      </c>
      <c r="G631" s="672" t="s">
        <v>553</v>
      </c>
      <c r="H631" s="670">
        <f>'Cél.por tricoma'!CT298</f>
        <v>11</v>
      </c>
      <c r="I631" s="670" t="s">
        <v>190</v>
      </c>
      <c r="J631" s="667"/>
      <c r="K631" s="670" t="s">
        <v>555</v>
      </c>
      <c r="L631" s="672" t="s">
        <v>553</v>
      </c>
      <c r="M631" s="670">
        <f>'Cél.por tricoma'!CT310</f>
        <v>15</v>
      </c>
      <c r="N631" s="670" t="s">
        <v>204</v>
      </c>
      <c r="O631" s="670"/>
      <c r="P631" s="670" t="s">
        <v>555</v>
      </c>
      <c r="Q631" s="672" t="s">
        <v>553</v>
      </c>
      <c r="R631" s="670">
        <f>'Cél.por tricoma'!CT311</f>
        <v>21</v>
      </c>
      <c r="S631" s="670" t="s">
        <v>262</v>
      </c>
    </row>
    <row r="632" spans="1:19" ht="15.75" customHeight="1">
      <c r="A632" s="670" t="s">
        <v>556</v>
      </c>
      <c r="B632" s="672" t="s">
        <v>549</v>
      </c>
      <c r="C632" s="670">
        <f>'Cél.por tricoma'!CX18</f>
        <v>15</v>
      </c>
      <c r="D632" s="670" t="s">
        <v>550</v>
      </c>
      <c r="E632" s="670"/>
      <c r="F632" s="670" t="s">
        <v>556</v>
      </c>
      <c r="G632" s="672" t="s">
        <v>549</v>
      </c>
      <c r="H632" s="670">
        <f>'Cél.por tricoma'!CX22</f>
        <v>6</v>
      </c>
      <c r="I632" s="670" t="s">
        <v>190</v>
      </c>
      <c r="J632" s="667"/>
      <c r="K632" s="670" t="s">
        <v>556</v>
      </c>
      <c r="L632" s="672" t="s">
        <v>549</v>
      </c>
      <c r="M632" s="670">
        <f>'Cél.por tricoma'!CX34</f>
        <v>57</v>
      </c>
      <c r="N632" s="670" t="s">
        <v>204</v>
      </c>
      <c r="O632" s="670"/>
      <c r="P632" s="670" t="s">
        <v>556</v>
      </c>
      <c r="Q632" s="670" t="s">
        <v>549</v>
      </c>
      <c r="R632" s="670">
        <f>'Cél.por tricoma'!CX35</f>
        <v>9</v>
      </c>
      <c r="S632" s="670" t="s">
        <v>262</v>
      </c>
    </row>
    <row r="633" spans="1:19" ht="15.75" customHeight="1">
      <c r="A633" s="670" t="s">
        <v>556</v>
      </c>
      <c r="B633" s="672" t="s">
        <v>549</v>
      </c>
      <c r="C633" s="670">
        <f>'Cél.por tricoma'!CY18</f>
        <v>14</v>
      </c>
      <c r="D633" s="670" t="s">
        <v>550</v>
      </c>
      <c r="E633" s="670"/>
      <c r="F633" s="670" t="s">
        <v>556</v>
      </c>
      <c r="G633" s="672" t="s">
        <v>549</v>
      </c>
      <c r="H633" s="670">
        <f>'Cél.por tricoma'!CY22</f>
        <v>16</v>
      </c>
      <c r="I633" s="670" t="s">
        <v>190</v>
      </c>
      <c r="J633" s="667"/>
      <c r="K633" s="670" t="s">
        <v>556</v>
      </c>
      <c r="L633" s="672" t="s">
        <v>549</v>
      </c>
      <c r="M633" s="670">
        <f>'Cél.por tricoma'!CY34</f>
        <v>86</v>
      </c>
      <c r="N633" s="670" t="s">
        <v>204</v>
      </c>
      <c r="O633" s="670"/>
      <c r="P633" s="670" t="s">
        <v>556</v>
      </c>
      <c r="Q633" s="670" t="s">
        <v>549</v>
      </c>
      <c r="R633" s="670">
        <f>'Cél.por tricoma'!CY35</f>
        <v>8</v>
      </c>
      <c r="S633" s="670" t="s">
        <v>262</v>
      </c>
    </row>
    <row r="634" spans="1:19" ht="15.75" customHeight="1">
      <c r="A634" s="670" t="s">
        <v>556</v>
      </c>
      <c r="B634" s="672" t="s">
        <v>549</v>
      </c>
      <c r="C634" s="670">
        <f>'Cél.por tricoma'!CZ18</f>
        <v>14</v>
      </c>
      <c r="D634" s="670" t="s">
        <v>550</v>
      </c>
      <c r="E634" s="670"/>
      <c r="F634" s="670" t="s">
        <v>556</v>
      </c>
      <c r="G634" s="672" t="s">
        <v>549</v>
      </c>
      <c r="H634" s="670">
        <f>'Cél.por tricoma'!CZ22</f>
        <v>8</v>
      </c>
      <c r="I634" s="670" t="s">
        <v>190</v>
      </c>
      <c r="J634" s="667"/>
      <c r="K634" s="670" t="s">
        <v>556</v>
      </c>
      <c r="L634" s="672" t="s">
        <v>549</v>
      </c>
      <c r="M634" s="670">
        <f>'Cél.por tricoma'!CZ34</f>
        <v>23</v>
      </c>
      <c r="N634" s="670" t="s">
        <v>204</v>
      </c>
      <c r="O634" s="670"/>
      <c r="P634" s="670" t="s">
        <v>556</v>
      </c>
      <c r="Q634" s="670" t="s">
        <v>549</v>
      </c>
      <c r="R634" s="670">
        <f>'Cél.por tricoma'!CZ35</f>
        <v>48</v>
      </c>
      <c r="S634" s="670" t="s">
        <v>262</v>
      </c>
    </row>
    <row r="635" spans="1:19" ht="15.75" customHeight="1">
      <c r="A635" s="670" t="s">
        <v>556</v>
      </c>
      <c r="B635" s="672" t="s">
        <v>549</v>
      </c>
      <c r="C635" s="670">
        <f>'Cél.por tricoma'!DA18</f>
        <v>13</v>
      </c>
      <c r="D635" s="670" t="s">
        <v>550</v>
      </c>
      <c r="E635" s="670"/>
      <c r="F635" s="670" t="s">
        <v>556</v>
      </c>
      <c r="G635" s="672" t="s">
        <v>549</v>
      </c>
      <c r="H635" s="670">
        <f>'Cél.por tricoma'!DA22</f>
        <v>10</v>
      </c>
      <c r="I635" s="670" t="s">
        <v>190</v>
      </c>
      <c r="J635" s="667"/>
      <c r="K635" s="670" t="s">
        <v>556</v>
      </c>
      <c r="L635" s="672" t="s">
        <v>549</v>
      </c>
      <c r="M635" s="670">
        <f>'Cél.por tricoma'!DA34</f>
        <v>38</v>
      </c>
      <c r="N635" s="670" t="s">
        <v>204</v>
      </c>
      <c r="O635" s="670"/>
      <c r="P635" s="670" t="s">
        <v>556</v>
      </c>
      <c r="Q635" s="670" t="s">
        <v>549</v>
      </c>
      <c r="R635" s="670">
        <f>'Cél.por tricoma'!DA35</f>
        <v>16</v>
      </c>
      <c r="S635" s="670" t="s">
        <v>262</v>
      </c>
    </row>
    <row r="636" spans="1:19" ht="15.75" customHeight="1">
      <c r="A636" s="670" t="s">
        <v>556</v>
      </c>
      <c r="B636" s="672" t="s">
        <v>549</v>
      </c>
      <c r="C636" s="670">
        <f>'Cél.por tricoma'!DB18</f>
        <v>14</v>
      </c>
      <c r="D636" s="670" t="s">
        <v>550</v>
      </c>
      <c r="E636" s="670"/>
      <c r="F636" s="670" t="s">
        <v>556</v>
      </c>
      <c r="G636" s="672" t="s">
        <v>549</v>
      </c>
      <c r="H636" s="670">
        <f>'Cél.por tricoma'!DB22</f>
        <v>10</v>
      </c>
      <c r="I636" s="670" t="s">
        <v>190</v>
      </c>
      <c r="J636" s="667"/>
      <c r="K636" s="670" t="s">
        <v>556</v>
      </c>
      <c r="L636" s="672" t="s">
        <v>549</v>
      </c>
      <c r="M636" s="670">
        <f>'Cél.por tricoma'!DB34</f>
        <v>17</v>
      </c>
      <c r="N636" s="670" t="s">
        <v>204</v>
      </c>
      <c r="O636" s="670"/>
      <c r="P636" s="670" t="s">
        <v>556</v>
      </c>
      <c r="Q636" s="670" t="s">
        <v>549</v>
      </c>
      <c r="R636" s="670">
        <f>'Cél.por tricoma'!DB35</f>
        <v>7</v>
      </c>
      <c r="S636" s="670" t="s">
        <v>262</v>
      </c>
    </row>
    <row r="637" spans="1:19" ht="15.75" customHeight="1">
      <c r="A637" s="670" t="s">
        <v>556</v>
      </c>
      <c r="B637" s="672" t="s">
        <v>549</v>
      </c>
      <c r="C637" s="670">
        <f>'Cél.por tricoma'!DC18</f>
        <v>13</v>
      </c>
      <c r="D637" s="670" t="s">
        <v>550</v>
      </c>
      <c r="E637" s="670"/>
      <c r="F637" s="670" t="s">
        <v>556</v>
      </c>
      <c r="G637" s="672" t="s">
        <v>549</v>
      </c>
      <c r="H637" s="670">
        <f>'Cél.por tricoma'!DC22</f>
        <v>12</v>
      </c>
      <c r="I637" s="670" t="s">
        <v>190</v>
      </c>
      <c r="J637" s="667"/>
      <c r="K637" s="670" t="s">
        <v>556</v>
      </c>
      <c r="L637" s="672" t="s">
        <v>549</v>
      </c>
      <c r="M637" s="670">
        <f>'Cél.por tricoma'!DC34</f>
        <v>64</v>
      </c>
      <c r="N637" s="670" t="s">
        <v>204</v>
      </c>
      <c r="O637" s="670"/>
      <c r="P637" s="670" t="s">
        <v>556</v>
      </c>
      <c r="Q637" s="670" t="s">
        <v>549</v>
      </c>
      <c r="R637" s="670">
        <f>'Cél.por tricoma'!DC35</f>
        <v>15</v>
      </c>
      <c r="S637" s="670" t="s">
        <v>262</v>
      </c>
    </row>
    <row r="638" spans="1:19" ht="15.75" customHeight="1">
      <c r="A638" s="670" t="s">
        <v>556</v>
      </c>
      <c r="B638" s="672" t="s">
        <v>549</v>
      </c>
      <c r="C638" s="670">
        <f>'Cél.por tricoma'!DD18</f>
        <v>11</v>
      </c>
      <c r="D638" s="670" t="s">
        <v>550</v>
      </c>
      <c r="E638" s="670"/>
      <c r="F638" s="670" t="s">
        <v>556</v>
      </c>
      <c r="G638" s="672" t="s">
        <v>549</v>
      </c>
      <c r="H638" s="670">
        <f>'Cél.por tricoma'!DD22</f>
        <v>17</v>
      </c>
      <c r="I638" s="670" t="s">
        <v>190</v>
      </c>
      <c r="J638" s="667"/>
      <c r="K638" s="670" t="s">
        <v>556</v>
      </c>
      <c r="L638" s="672" t="s">
        <v>549</v>
      </c>
      <c r="M638" s="670">
        <f>'Cél.por tricoma'!DD34</f>
        <v>57</v>
      </c>
      <c r="N638" s="670" t="s">
        <v>204</v>
      </c>
      <c r="O638" s="670"/>
      <c r="P638" s="670" t="s">
        <v>556</v>
      </c>
      <c r="Q638" s="670" t="s">
        <v>549</v>
      </c>
      <c r="R638" s="670">
        <f>'Cél.por tricoma'!DD35</f>
        <v>8</v>
      </c>
      <c r="S638" s="670" t="s">
        <v>262</v>
      </c>
    </row>
    <row r="639" spans="1:19" ht="15.75" customHeight="1">
      <c r="A639" s="670" t="s">
        <v>556</v>
      </c>
      <c r="B639" s="672" t="s">
        <v>549</v>
      </c>
      <c r="C639" s="670">
        <f>'Cél.por tricoma'!DE18</f>
        <v>11</v>
      </c>
      <c r="D639" s="670" t="s">
        <v>550</v>
      </c>
      <c r="E639" s="670"/>
      <c r="F639" s="670" t="s">
        <v>556</v>
      </c>
      <c r="G639" s="672" t="s">
        <v>549</v>
      </c>
      <c r="H639" s="670">
        <f>'Cél.por tricoma'!DE22</f>
        <v>120</v>
      </c>
      <c r="I639" s="670" t="s">
        <v>190</v>
      </c>
      <c r="J639" s="667"/>
      <c r="K639" s="670" t="s">
        <v>556</v>
      </c>
      <c r="L639" s="672" t="s">
        <v>549</v>
      </c>
      <c r="M639" s="670">
        <f>'Cél.por tricoma'!DE34</f>
        <v>99</v>
      </c>
      <c r="N639" s="670" t="s">
        <v>204</v>
      </c>
      <c r="O639" s="670"/>
      <c r="P639" s="670" t="s">
        <v>556</v>
      </c>
      <c r="Q639" s="670" t="s">
        <v>549</v>
      </c>
      <c r="R639" s="670">
        <f>'Cél.por tricoma'!DE35</f>
        <v>41</v>
      </c>
      <c r="S639" s="670" t="s">
        <v>262</v>
      </c>
    </row>
    <row r="640" spans="1:19" ht="15.75" customHeight="1">
      <c r="A640" s="670" t="s">
        <v>556</v>
      </c>
      <c r="B640" s="672" t="s">
        <v>549</v>
      </c>
      <c r="C640" s="670">
        <f>'Cél.por tricoma'!DF18</f>
        <v>8</v>
      </c>
      <c r="D640" s="670" t="s">
        <v>550</v>
      </c>
      <c r="E640" s="670"/>
      <c r="F640" s="670" t="s">
        <v>556</v>
      </c>
      <c r="G640" s="672" t="s">
        <v>549</v>
      </c>
      <c r="H640" s="670">
        <f>'Cél.por tricoma'!DF22</f>
        <v>6</v>
      </c>
      <c r="I640" s="670" t="s">
        <v>190</v>
      </c>
      <c r="J640" s="667"/>
      <c r="K640" s="670" t="s">
        <v>556</v>
      </c>
      <c r="L640" s="672" t="s">
        <v>549</v>
      </c>
      <c r="M640" s="670">
        <f>'Cél.por tricoma'!DF34</f>
        <v>143</v>
      </c>
      <c r="N640" s="670" t="s">
        <v>204</v>
      </c>
      <c r="O640" s="670"/>
      <c r="P640" s="670" t="s">
        <v>556</v>
      </c>
      <c r="Q640" s="670" t="s">
        <v>549</v>
      </c>
      <c r="R640" s="670">
        <f>'Cél.por tricoma'!DF35</f>
        <v>15</v>
      </c>
      <c r="S640" s="670" t="s">
        <v>262</v>
      </c>
    </row>
    <row r="641" spans="1:19" ht="15.75" customHeight="1">
      <c r="A641" s="670" t="s">
        <v>556</v>
      </c>
      <c r="B641" s="672" t="s">
        <v>549</v>
      </c>
      <c r="C641" s="670">
        <f>'Cél.por tricoma'!DG18</f>
        <v>29</v>
      </c>
      <c r="D641" s="670" t="s">
        <v>550</v>
      </c>
      <c r="E641" s="670"/>
      <c r="F641" s="670" t="s">
        <v>556</v>
      </c>
      <c r="G641" s="672" t="s">
        <v>549</v>
      </c>
      <c r="H641" s="670">
        <f>'Cél.por tricoma'!DG22</f>
        <v>34</v>
      </c>
      <c r="I641" s="670" t="s">
        <v>190</v>
      </c>
      <c r="J641" s="667"/>
      <c r="K641" s="670" t="s">
        <v>556</v>
      </c>
      <c r="L641" s="672" t="s">
        <v>549</v>
      </c>
      <c r="M641" s="670">
        <f>'Cél.por tricoma'!DG34</f>
        <v>71</v>
      </c>
      <c r="N641" s="670" t="s">
        <v>204</v>
      </c>
      <c r="O641" s="670"/>
      <c r="P641" s="670" t="s">
        <v>556</v>
      </c>
      <c r="Q641" s="670" t="s">
        <v>549</v>
      </c>
      <c r="R641" s="670">
        <f>'Cél.por tricoma'!DG35</f>
        <v>10</v>
      </c>
      <c r="S641" s="670" t="s">
        <v>262</v>
      </c>
    </row>
    <row r="642" spans="1:19" ht="15.75" customHeight="1">
      <c r="A642" s="670" t="s">
        <v>556</v>
      </c>
      <c r="B642" s="672" t="s">
        <v>549</v>
      </c>
      <c r="C642" s="670">
        <f>'Cél.por tricoma'!DH18</f>
        <v>13</v>
      </c>
      <c r="D642" s="670" t="s">
        <v>550</v>
      </c>
      <c r="E642" s="670"/>
      <c r="F642" s="670" t="s">
        <v>556</v>
      </c>
      <c r="G642" s="672" t="s">
        <v>549</v>
      </c>
      <c r="H642" s="670">
        <f>'Cél.por tricoma'!DH22</f>
        <v>9</v>
      </c>
      <c r="I642" s="670" t="s">
        <v>190</v>
      </c>
      <c r="J642" s="667"/>
      <c r="K642" s="670" t="s">
        <v>556</v>
      </c>
      <c r="L642" s="672" t="s">
        <v>549</v>
      </c>
      <c r="M642" s="670">
        <f>'Cél.por tricoma'!DH34</f>
        <v>133</v>
      </c>
      <c r="N642" s="670" t="s">
        <v>204</v>
      </c>
      <c r="O642" s="670"/>
      <c r="P642" s="670" t="s">
        <v>556</v>
      </c>
      <c r="Q642" s="670" t="s">
        <v>549</v>
      </c>
      <c r="R642" s="670">
        <f>'Cél.por tricoma'!DH35</f>
        <v>9</v>
      </c>
      <c r="S642" s="670" t="s">
        <v>262</v>
      </c>
    </row>
    <row r="643" spans="1:19" ht="15.75" customHeight="1">
      <c r="A643" s="670" t="s">
        <v>556</v>
      </c>
      <c r="B643" s="672" t="s">
        <v>549</v>
      </c>
      <c r="C643" s="670">
        <f>'Cél.por tricoma'!DI18</f>
        <v>8</v>
      </c>
      <c r="D643" s="670" t="s">
        <v>550</v>
      </c>
      <c r="E643" s="670"/>
      <c r="F643" s="670" t="s">
        <v>556</v>
      </c>
      <c r="G643" s="672" t="s">
        <v>549</v>
      </c>
      <c r="H643" s="670">
        <f>'Cél.por tricoma'!DI22</f>
        <v>14</v>
      </c>
      <c r="I643" s="670" t="s">
        <v>190</v>
      </c>
      <c r="J643" s="667"/>
      <c r="K643" s="670" t="s">
        <v>556</v>
      </c>
      <c r="L643" s="672" t="s">
        <v>549</v>
      </c>
      <c r="M643" s="670">
        <f>'Cél.por tricoma'!DI34</f>
        <v>146</v>
      </c>
      <c r="N643" s="670" t="s">
        <v>204</v>
      </c>
      <c r="O643" s="670"/>
      <c r="P643" s="670" t="s">
        <v>556</v>
      </c>
      <c r="Q643" s="670" t="s">
        <v>549</v>
      </c>
      <c r="R643" s="670">
        <f>'Cél.por tricoma'!DI35</f>
        <v>28</v>
      </c>
      <c r="S643" s="670" t="s">
        <v>262</v>
      </c>
    </row>
    <row r="644" spans="1:19" ht="15.75" customHeight="1">
      <c r="A644" s="670" t="s">
        <v>556</v>
      </c>
      <c r="B644" s="672" t="s">
        <v>549</v>
      </c>
      <c r="C644" s="670">
        <f>'Cél.por tricoma'!DJ18</f>
        <v>13</v>
      </c>
      <c r="D644" s="670" t="s">
        <v>550</v>
      </c>
      <c r="E644" s="670"/>
      <c r="F644" s="670" t="s">
        <v>556</v>
      </c>
      <c r="G644" s="672" t="s">
        <v>549</v>
      </c>
      <c r="H644" s="670">
        <f>'Cél.por tricoma'!DJ22</f>
        <v>24</v>
      </c>
      <c r="I644" s="670" t="s">
        <v>190</v>
      </c>
      <c r="J644" s="667"/>
      <c r="K644" s="670" t="s">
        <v>556</v>
      </c>
      <c r="L644" s="672" t="s">
        <v>549</v>
      </c>
      <c r="M644" s="670">
        <f>'Cél.por tricoma'!DJ34</f>
        <v>34</v>
      </c>
      <c r="N644" s="670" t="s">
        <v>204</v>
      </c>
      <c r="O644" s="670"/>
      <c r="P644" s="670" t="s">
        <v>556</v>
      </c>
      <c r="Q644" s="670" t="s">
        <v>549</v>
      </c>
      <c r="R644" s="670">
        <f>'Cél.por tricoma'!DJ35</f>
        <v>16</v>
      </c>
      <c r="S644" s="670" t="s">
        <v>262</v>
      </c>
    </row>
    <row r="645" spans="1:19" ht="15.75" customHeight="1">
      <c r="A645" s="670" t="s">
        <v>556</v>
      </c>
      <c r="B645" s="672" t="s">
        <v>549</v>
      </c>
      <c r="C645" s="670">
        <f>'Cél.por tricoma'!DK18</f>
        <v>18</v>
      </c>
      <c r="D645" s="670" t="s">
        <v>550</v>
      </c>
      <c r="E645" s="670"/>
      <c r="F645" s="670" t="s">
        <v>556</v>
      </c>
      <c r="G645" s="672" t="s">
        <v>549</v>
      </c>
      <c r="H645" s="670">
        <f>'Cél.por tricoma'!DK22</f>
        <v>19</v>
      </c>
      <c r="I645" s="670" t="s">
        <v>190</v>
      </c>
      <c r="J645" s="667"/>
      <c r="K645" s="670" t="s">
        <v>556</v>
      </c>
      <c r="L645" s="672" t="s">
        <v>549</v>
      </c>
      <c r="M645" s="670">
        <f>'Cél.por tricoma'!DK34</f>
        <v>16</v>
      </c>
      <c r="N645" s="670" t="s">
        <v>204</v>
      </c>
      <c r="O645" s="670"/>
      <c r="P645" s="670" t="s">
        <v>556</v>
      </c>
      <c r="Q645" s="670" t="s">
        <v>549</v>
      </c>
      <c r="R645" s="670">
        <f>'Cél.por tricoma'!DK35</f>
        <v>9</v>
      </c>
      <c r="S645" s="670" t="s">
        <v>262</v>
      </c>
    </row>
    <row r="646" spans="1:19" ht="15.75" customHeight="1">
      <c r="A646" s="670" t="s">
        <v>556</v>
      </c>
      <c r="B646" s="672" t="s">
        <v>549</v>
      </c>
      <c r="C646" s="670">
        <f>'Cél.por tricoma'!DL18</f>
        <v>10</v>
      </c>
      <c r="D646" s="670" t="s">
        <v>550</v>
      </c>
      <c r="E646" s="670"/>
      <c r="F646" s="670" t="s">
        <v>556</v>
      </c>
      <c r="G646" s="672" t="s">
        <v>549</v>
      </c>
      <c r="H646" s="670">
        <f>'Cél.por tricoma'!DL22</f>
        <v>20</v>
      </c>
      <c r="I646" s="670" t="s">
        <v>190</v>
      </c>
      <c r="J646" s="667"/>
      <c r="K646" s="670" t="s">
        <v>556</v>
      </c>
      <c r="L646" s="672" t="s">
        <v>549</v>
      </c>
      <c r="M646" s="670">
        <f>'Cél.por tricoma'!DL34</f>
        <v>56</v>
      </c>
      <c r="N646" s="670" t="s">
        <v>204</v>
      </c>
      <c r="O646" s="670"/>
      <c r="P646" s="670" t="s">
        <v>556</v>
      </c>
      <c r="Q646" s="670" t="s">
        <v>549</v>
      </c>
      <c r="R646" s="670">
        <f>'Cél.por tricoma'!DL35</f>
        <v>6</v>
      </c>
      <c r="S646" s="670" t="s">
        <v>262</v>
      </c>
    </row>
    <row r="647" spans="1:19" ht="15.75" customHeight="1">
      <c r="A647" s="670" t="s">
        <v>556</v>
      </c>
      <c r="B647" s="672" t="s">
        <v>549</v>
      </c>
      <c r="C647" s="670">
        <f>'Cél.por tricoma'!DM18</f>
        <v>7</v>
      </c>
      <c r="D647" s="670" t="s">
        <v>550</v>
      </c>
      <c r="E647" s="670"/>
      <c r="F647" s="670" t="s">
        <v>556</v>
      </c>
      <c r="G647" s="672" t="s">
        <v>549</v>
      </c>
      <c r="H647" s="670">
        <f>'Cél.por tricoma'!DM22</f>
        <v>17</v>
      </c>
      <c r="I647" s="670" t="s">
        <v>190</v>
      </c>
      <c r="J647" s="667"/>
      <c r="K647" s="670" t="s">
        <v>556</v>
      </c>
      <c r="L647" s="672" t="s">
        <v>549</v>
      </c>
      <c r="M647" s="670">
        <f>'Cél.por tricoma'!DM34</f>
        <v>116</v>
      </c>
      <c r="N647" s="670" t="s">
        <v>204</v>
      </c>
      <c r="O647" s="670"/>
      <c r="P647" s="670" t="s">
        <v>556</v>
      </c>
      <c r="Q647" s="670" t="s">
        <v>549</v>
      </c>
      <c r="R647" s="670">
        <f>'Cél.por tricoma'!DM35</f>
        <v>15</v>
      </c>
      <c r="S647" s="670" t="s">
        <v>262</v>
      </c>
    </row>
    <row r="648" spans="1:19" ht="15.75" customHeight="1">
      <c r="A648" s="670" t="s">
        <v>556</v>
      </c>
      <c r="B648" s="672" t="s">
        <v>549</v>
      </c>
      <c r="C648" s="670">
        <f>'Cél.por tricoma'!DN18</f>
        <v>14</v>
      </c>
      <c r="D648" s="670" t="s">
        <v>550</v>
      </c>
      <c r="E648" s="670"/>
      <c r="F648" s="670" t="s">
        <v>556</v>
      </c>
      <c r="G648" s="672" t="s">
        <v>549</v>
      </c>
      <c r="H648" s="670">
        <f>'Cél.por tricoma'!DN22</f>
        <v>15</v>
      </c>
      <c r="I648" s="670" t="s">
        <v>190</v>
      </c>
      <c r="J648" s="667"/>
      <c r="K648" s="670" t="s">
        <v>556</v>
      </c>
      <c r="L648" s="672" t="s">
        <v>549</v>
      </c>
      <c r="M648" s="670">
        <f>'Cél.por tricoma'!DN34</f>
        <v>97</v>
      </c>
      <c r="N648" s="670" t="s">
        <v>204</v>
      </c>
      <c r="O648" s="670"/>
      <c r="P648" s="670" t="s">
        <v>556</v>
      </c>
      <c r="Q648" s="670" t="s">
        <v>549</v>
      </c>
      <c r="R648" s="670">
        <f>'Cél.por tricoma'!DN35</f>
        <v>12</v>
      </c>
      <c r="S648" s="670" t="s">
        <v>262</v>
      </c>
    </row>
    <row r="649" spans="1:19" ht="15.75" customHeight="1">
      <c r="A649" s="670" t="s">
        <v>556</v>
      </c>
      <c r="B649" s="672" t="s">
        <v>549</v>
      </c>
      <c r="C649" s="670">
        <f>'Cél.por tricoma'!DO18</f>
        <v>15</v>
      </c>
      <c r="D649" s="670" t="s">
        <v>550</v>
      </c>
      <c r="E649" s="670"/>
      <c r="F649" s="670" t="s">
        <v>556</v>
      </c>
      <c r="G649" s="672" t="s">
        <v>549</v>
      </c>
      <c r="H649" s="670">
        <f>'Cél.por tricoma'!DO22</f>
        <v>53</v>
      </c>
      <c r="I649" s="670" t="s">
        <v>190</v>
      </c>
      <c r="J649" s="667"/>
      <c r="K649" s="670" t="s">
        <v>556</v>
      </c>
      <c r="L649" s="672" t="s">
        <v>549</v>
      </c>
      <c r="M649" s="670">
        <f>'Cél.por tricoma'!DO34</f>
        <v>14</v>
      </c>
      <c r="N649" s="670" t="s">
        <v>204</v>
      </c>
      <c r="O649" s="670"/>
      <c r="P649" s="670" t="s">
        <v>556</v>
      </c>
      <c r="Q649" s="670" t="s">
        <v>549</v>
      </c>
      <c r="R649" s="670">
        <f>'Cél.por tricoma'!DO35</f>
        <v>24</v>
      </c>
      <c r="S649" s="670" t="s">
        <v>262</v>
      </c>
    </row>
    <row r="650" spans="1:19" ht="15.75" customHeight="1">
      <c r="A650" s="670" t="s">
        <v>556</v>
      </c>
      <c r="B650" s="672" t="s">
        <v>549</v>
      </c>
      <c r="C650" s="670">
        <f>'Cél.por tricoma'!DP18</f>
        <v>5</v>
      </c>
      <c r="D650" s="670" t="s">
        <v>550</v>
      </c>
      <c r="E650" s="670"/>
      <c r="F650" s="670" t="s">
        <v>556</v>
      </c>
      <c r="G650" s="672" t="s">
        <v>549</v>
      </c>
      <c r="H650" s="670">
        <f>'Cél.por tricoma'!DP22</f>
        <v>49</v>
      </c>
      <c r="I650" s="670" t="s">
        <v>190</v>
      </c>
      <c r="J650" s="667"/>
      <c r="K650" s="670" t="s">
        <v>556</v>
      </c>
      <c r="L650" s="672" t="s">
        <v>549</v>
      </c>
      <c r="M650" s="670">
        <f>'Cél.por tricoma'!DP34</f>
        <v>105</v>
      </c>
      <c r="N650" s="670" t="s">
        <v>204</v>
      </c>
      <c r="O650" s="670"/>
      <c r="P650" s="670" t="s">
        <v>556</v>
      </c>
      <c r="Q650" s="670" t="s">
        <v>549</v>
      </c>
      <c r="R650" s="670">
        <f>'Cél.por tricoma'!DP35</f>
        <v>14</v>
      </c>
      <c r="S650" s="670" t="s">
        <v>262</v>
      </c>
    </row>
    <row r="651" spans="1:19" ht="15.75" customHeight="1">
      <c r="A651" s="670" t="s">
        <v>556</v>
      </c>
      <c r="B651" s="672" t="s">
        <v>549</v>
      </c>
      <c r="C651" s="670">
        <f>'Cél.por tricoma'!DQ18</f>
        <v>11</v>
      </c>
      <c r="D651" s="670" t="s">
        <v>550</v>
      </c>
      <c r="E651" s="670"/>
      <c r="F651" s="670" t="s">
        <v>556</v>
      </c>
      <c r="G651" s="672" t="s">
        <v>549</v>
      </c>
      <c r="H651" s="670">
        <f>'Cél.por tricoma'!DQ22</f>
        <v>52</v>
      </c>
      <c r="I651" s="670" t="s">
        <v>190</v>
      </c>
      <c r="J651" s="667"/>
      <c r="K651" s="670" t="s">
        <v>556</v>
      </c>
      <c r="L651" s="672" t="s">
        <v>549</v>
      </c>
      <c r="M651" s="670">
        <f>'Cél.por tricoma'!DQ34</f>
        <v>52</v>
      </c>
      <c r="N651" s="670" t="s">
        <v>204</v>
      </c>
      <c r="O651" s="670"/>
      <c r="P651" s="670" t="s">
        <v>556</v>
      </c>
      <c r="Q651" s="670" t="s">
        <v>549</v>
      </c>
      <c r="R651" s="670">
        <f>'Cél.por tricoma'!DQ35</f>
        <v>12</v>
      </c>
      <c r="S651" s="670" t="s">
        <v>262</v>
      </c>
    </row>
    <row r="652" spans="1:19" ht="15.75" customHeight="1">
      <c r="A652" s="670" t="s">
        <v>556</v>
      </c>
      <c r="B652" s="672" t="s">
        <v>549</v>
      </c>
      <c r="C652" s="670">
        <f>'Cél.por tricoma'!DR18</f>
        <v>16</v>
      </c>
      <c r="D652" s="670" t="s">
        <v>550</v>
      </c>
      <c r="E652" s="670"/>
      <c r="F652" s="670" t="s">
        <v>556</v>
      </c>
      <c r="G652" s="672" t="s">
        <v>549</v>
      </c>
      <c r="H652" s="670">
        <f>'Cél.por tricoma'!DR22</f>
        <v>19</v>
      </c>
      <c r="I652" s="670" t="s">
        <v>190</v>
      </c>
      <c r="J652" s="667"/>
      <c r="K652" s="670" t="s">
        <v>556</v>
      </c>
      <c r="L652" s="672" t="s">
        <v>549</v>
      </c>
      <c r="M652" s="670">
        <f>'Cél.por tricoma'!DR34</f>
        <v>112</v>
      </c>
      <c r="N652" s="670" t="s">
        <v>204</v>
      </c>
      <c r="O652" s="670"/>
      <c r="P652" s="670" t="s">
        <v>556</v>
      </c>
      <c r="Q652" s="670" t="s">
        <v>549</v>
      </c>
      <c r="R652" s="670">
        <f>'Cél.por tricoma'!DR35</f>
        <v>19</v>
      </c>
      <c r="S652" s="670" t="s">
        <v>262</v>
      </c>
    </row>
    <row r="653" spans="1:19" ht="15.75" customHeight="1">
      <c r="A653" s="670" t="s">
        <v>556</v>
      </c>
      <c r="B653" s="672" t="s">
        <v>549</v>
      </c>
      <c r="C653" s="670">
        <f>'Cél.por tricoma'!DS18</f>
        <v>10</v>
      </c>
      <c r="D653" s="670" t="s">
        <v>550</v>
      </c>
      <c r="E653" s="670"/>
      <c r="F653" s="670" t="s">
        <v>556</v>
      </c>
      <c r="G653" s="672" t="s">
        <v>549</v>
      </c>
      <c r="H653" s="670">
        <f>'Cél.por tricoma'!DS22</f>
        <v>100</v>
      </c>
      <c r="I653" s="670" t="s">
        <v>190</v>
      </c>
      <c r="J653" s="667"/>
      <c r="K653" s="670" t="s">
        <v>556</v>
      </c>
      <c r="L653" s="672" t="s">
        <v>549</v>
      </c>
      <c r="M653" s="670">
        <f>'Cél.por tricoma'!DS34</f>
        <v>49</v>
      </c>
      <c r="N653" s="670" t="s">
        <v>204</v>
      </c>
      <c r="O653" s="670"/>
      <c r="P653" s="670" t="s">
        <v>556</v>
      </c>
      <c r="Q653" s="670" t="s">
        <v>549</v>
      </c>
      <c r="R653" s="670">
        <f>'Cél.por tricoma'!DS35</f>
        <v>20</v>
      </c>
      <c r="S653" s="670" t="s">
        <v>262</v>
      </c>
    </row>
    <row r="654" spans="1:19" ht="15.75" customHeight="1">
      <c r="A654" s="670" t="s">
        <v>556</v>
      </c>
      <c r="B654" s="672" t="s">
        <v>549</v>
      </c>
      <c r="C654" s="670">
        <f>'Cél.por tricoma'!DT18</f>
        <v>10</v>
      </c>
      <c r="D654" s="670" t="s">
        <v>550</v>
      </c>
      <c r="E654" s="670"/>
      <c r="F654" s="670" t="s">
        <v>556</v>
      </c>
      <c r="G654" s="672" t="s">
        <v>549</v>
      </c>
      <c r="H654" s="670">
        <f>'Cél.por tricoma'!DT22</f>
        <v>26</v>
      </c>
      <c r="I654" s="670" t="s">
        <v>190</v>
      </c>
      <c r="J654" s="667"/>
      <c r="K654" s="670" t="s">
        <v>556</v>
      </c>
      <c r="L654" s="672" t="s">
        <v>549</v>
      </c>
      <c r="M654" s="670">
        <f>'Cél.por tricoma'!DT34</f>
        <v>76</v>
      </c>
      <c r="N654" s="670" t="s">
        <v>204</v>
      </c>
      <c r="O654" s="670"/>
      <c r="P654" s="670" t="s">
        <v>556</v>
      </c>
      <c r="Q654" s="670" t="s">
        <v>549</v>
      </c>
      <c r="R654" s="670">
        <f>'Cél.por tricoma'!DT35</f>
        <v>4</v>
      </c>
      <c r="S654" s="670" t="s">
        <v>262</v>
      </c>
    </row>
    <row r="655" spans="1:19" ht="15.75" customHeight="1">
      <c r="A655" s="670" t="s">
        <v>556</v>
      </c>
      <c r="B655" s="672" t="s">
        <v>549</v>
      </c>
      <c r="C655" s="670">
        <f>'Cél.por tricoma'!DU18</f>
        <v>20</v>
      </c>
      <c r="D655" s="670" t="s">
        <v>550</v>
      </c>
      <c r="E655" s="670"/>
      <c r="F655" s="670" t="s">
        <v>556</v>
      </c>
      <c r="G655" s="672" t="s">
        <v>549</v>
      </c>
      <c r="H655" s="670">
        <f>'Cél.por tricoma'!DU22</f>
        <v>2</v>
      </c>
      <c r="I655" s="670" t="s">
        <v>190</v>
      </c>
      <c r="J655" s="667"/>
      <c r="K655" s="670" t="s">
        <v>556</v>
      </c>
      <c r="L655" s="672" t="s">
        <v>549</v>
      </c>
      <c r="M655" s="670">
        <f>'Cél.por tricoma'!DU34</f>
        <v>59</v>
      </c>
      <c r="N655" s="670" t="s">
        <v>204</v>
      </c>
      <c r="O655" s="670"/>
      <c r="P655" s="670" t="s">
        <v>556</v>
      </c>
      <c r="Q655" s="670" t="s">
        <v>549</v>
      </c>
      <c r="R655" s="670">
        <f>'Cél.por tricoma'!DU35</f>
        <v>11</v>
      </c>
      <c r="S655" s="670" t="s">
        <v>262</v>
      </c>
    </row>
    <row r="656" spans="1:19" ht="15.75" customHeight="1">
      <c r="A656" s="670" t="s">
        <v>556</v>
      </c>
      <c r="B656" s="672" t="s">
        <v>549</v>
      </c>
      <c r="C656" s="670">
        <f>'Cél.por tricoma'!DV18</f>
        <v>11</v>
      </c>
      <c r="D656" s="670" t="s">
        <v>550</v>
      </c>
      <c r="E656" s="670"/>
      <c r="F656" s="670" t="s">
        <v>556</v>
      </c>
      <c r="G656" s="672" t="s">
        <v>549</v>
      </c>
      <c r="H656" s="670">
        <f>'Cél.por tricoma'!DV22</f>
        <v>10</v>
      </c>
      <c r="I656" s="670" t="s">
        <v>190</v>
      </c>
      <c r="J656" s="667"/>
      <c r="K656" s="670" t="s">
        <v>556</v>
      </c>
      <c r="L656" s="672" t="s">
        <v>549</v>
      </c>
      <c r="M656" s="670">
        <f>'Cél.por tricoma'!DV34</f>
        <v>15</v>
      </c>
      <c r="N656" s="670" t="s">
        <v>204</v>
      </c>
      <c r="O656" s="670"/>
      <c r="P656" s="670" t="s">
        <v>556</v>
      </c>
      <c r="Q656" s="670" t="s">
        <v>549</v>
      </c>
      <c r="R656" s="670">
        <f>'Cél.por tricoma'!DV35</f>
        <v>11</v>
      </c>
      <c r="S656" s="670" t="s">
        <v>262</v>
      </c>
    </row>
    <row r="657" spans="1:19" ht="15.75" customHeight="1">
      <c r="A657" s="670" t="s">
        <v>556</v>
      </c>
      <c r="B657" s="672" t="s">
        <v>549</v>
      </c>
      <c r="C657" s="670">
        <f>'Cél.por tricoma'!DW18</f>
        <v>13</v>
      </c>
      <c r="D657" s="670" t="s">
        <v>550</v>
      </c>
      <c r="E657" s="670"/>
      <c r="F657" s="670" t="s">
        <v>556</v>
      </c>
      <c r="G657" s="672" t="s">
        <v>549</v>
      </c>
      <c r="H657" s="670">
        <f>'Cél.por tricoma'!DW22</f>
        <v>18</v>
      </c>
      <c r="I657" s="670" t="s">
        <v>190</v>
      </c>
      <c r="J657" s="667"/>
      <c r="K657" s="670" t="s">
        <v>556</v>
      </c>
      <c r="L657" s="672" t="s">
        <v>549</v>
      </c>
      <c r="M657" s="670">
        <f>'Cél.por tricoma'!DW34</f>
        <v>78</v>
      </c>
      <c r="N657" s="670" t="s">
        <v>204</v>
      </c>
      <c r="O657" s="670"/>
      <c r="P657" s="670" t="s">
        <v>556</v>
      </c>
      <c r="Q657" s="670" t="s">
        <v>549</v>
      </c>
      <c r="R657" s="670">
        <f>'Cél.por tricoma'!DW35</f>
        <v>24</v>
      </c>
      <c r="S657" s="670" t="s">
        <v>262</v>
      </c>
    </row>
    <row r="658" spans="1:19" ht="15.75" customHeight="1">
      <c r="A658" s="670" t="s">
        <v>556</v>
      </c>
      <c r="B658" s="672" t="s">
        <v>549</v>
      </c>
      <c r="C658" s="670">
        <f>'Cél.por tricoma'!DX18</f>
        <v>13</v>
      </c>
      <c r="D658" s="670" t="s">
        <v>550</v>
      </c>
      <c r="E658" s="670"/>
      <c r="F658" s="670" t="s">
        <v>556</v>
      </c>
      <c r="G658" s="672" t="s">
        <v>549</v>
      </c>
      <c r="H658" s="670">
        <f>'Cél.por tricoma'!DX22</f>
        <v>26</v>
      </c>
      <c r="I658" s="670" t="s">
        <v>190</v>
      </c>
      <c r="J658" s="667"/>
      <c r="K658" s="670" t="s">
        <v>556</v>
      </c>
      <c r="L658" s="672" t="s">
        <v>549</v>
      </c>
      <c r="M658" s="670">
        <f>'Cél.por tricoma'!DX34</f>
        <v>44</v>
      </c>
      <c r="N658" s="670" t="s">
        <v>204</v>
      </c>
      <c r="O658" s="670"/>
      <c r="P658" s="670" t="s">
        <v>556</v>
      </c>
      <c r="Q658" s="670" t="s">
        <v>549</v>
      </c>
      <c r="R658" s="670">
        <f>'Cél.por tricoma'!DX35</f>
        <v>9</v>
      </c>
      <c r="S658" s="670" t="s">
        <v>262</v>
      </c>
    </row>
    <row r="659" spans="1:19" ht="15.75" customHeight="1">
      <c r="A659" s="670" t="s">
        <v>556</v>
      </c>
      <c r="B659" s="672" t="s">
        <v>549</v>
      </c>
      <c r="C659" s="670">
        <f>'Cél.por tricoma'!DY18</f>
        <v>12</v>
      </c>
      <c r="D659" s="670" t="s">
        <v>550</v>
      </c>
      <c r="E659" s="670"/>
      <c r="F659" s="670" t="s">
        <v>556</v>
      </c>
      <c r="G659" s="672" t="s">
        <v>549</v>
      </c>
      <c r="H659" s="670">
        <f>'Cél.por tricoma'!DY22</f>
        <v>7</v>
      </c>
      <c r="I659" s="670" t="s">
        <v>190</v>
      </c>
      <c r="J659" s="667"/>
      <c r="K659" s="670" t="s">
        <v>556</v>
      </c>
      <c r="L659" s="672" t="s">
        <v>549</v>
      </c>
      <c r="M659" s="670">
        <f>'Cél.por tricoma'!DY34</f>
        <v>10</v>
      </c>
      <c r="N659" s="670" t="s">
        <v>204</v>
      </c>
      <c r="O659" s="670"/>
      <c r="P659" s="670" t="s">
        <v>556</v>
      </c>
      <c r="Q659" s="670" t="s">
        <v>549</v>
      </c>
      <c r="R659" s="670">
        <f>'Cél.por tricoma'!DY35</f>
        <v>8</v>
      </c>
      <c r="S659" s="670" t="s">
        <v>262</v>
      </c>
    </row>
    <row r="660" spans="1:19" ht="15.75" customHeight="1">
      <c r="A660" s="670" t="s">
        <v>556</v>
      </c>
      <c r="B660" s="672" t="s">
        <v>549</v>
      </c>
      <c r="C660" s="670">
        <f>'Cél.por tricoma'!DZ18</f>
        <v>11</v>
      </c>
      <c r="D660" s="670" t="s">
        <v>550</v>
      </c>
      <c r="E660" s="670"/>
      <c r="F660" s="670" t="s">
        <v>556</v>
      </c>
      <c r="G660" s="672" t="s">
        <v>549</v>
      </c>
      <c r="H660" s="670">
        <f>'Cél.por tricoma'!DZ22</f>
        <v>12</v>
      </c>
      <c r="I660" s="670" t="s">
        <v>190</v>
      </c>
      <c r="J660" s="667"/>
      <c r="K660" s="670" t="s">
        <v>556</v>
      </c>
      <c r="L660" s="672" t="s">
        <v>549</v>
      </c>
      <c r="M660" s="670">
        <f>'Cél.por tricoma'!DZ34</f>
        <v>53</v>
      </c>
      <c r="N660" s="670" t="s">
        <v>204</v>
      </c>
      <c r="O660" s="670"/>
      <c r="P660" s="670" t="s">
        <v>556</v>
      </c>
      <c r="Q660" s="670" t="s">
        <v>549</v>
      </c>
      <c r="R660" s="670">
        <f>'Cél.por tricoma'!DZ35</f>
        <v>14</v>
      </c>
      <c r="S660" s="670" t="s">
        <v>262</v>
      </c>
    </row>
    <row r="661" spans="1:19" ht="15.75" customHeight="1">
      <c r="A661" s="670" t="s">
        <v>556</v>
      </c>
      <c r="B661" s="672" t="s">
        <v>549</v>
      </c>
      <c r="C661" s="670">
        <f>'Cél.por tricoma'!EA18</f>
        <v>12</v>
      </c>
      <c r="D661" s="670" t="s">
        <v>550</v>
      </c>
      <c r="E661" s="670"/>
      <c r="F661" s="670" t="s">
        <v>556</v>
      </c>
      <c r="G661" s="672" t="s">
        <v>549</v>
      </c>
      <c r="H661" s="670">
        <f>'Cél.por tricoma'!EA22</f>
        <v>9</v>
      </c>
      <c r="I661" s="670" t="s">
        <v>190</v>
      </c>
      <c r="J661" s="667"/>
      <c r="K661" s="670" t="s">
        <v>556</v>
      </c>
      <c r="L661" s="672" t="s">
        <v>549</v>
      </c>
      <c r="M661" s="670">
        <f>'Cél.por tricoma'!EA34</f>
        <v>58</v>
      </c>
      <c r="N661" s="670" t="s">
        <v>204</v>
      </c>
      <c r="O661" s="670"/>
      <c r="P661" s="670" t="s">
        <v>556</v>
      </c>
      <c r="Q661" s="670" t="s">
        <v>549</v>
      </c>
      <c r="R661" s="670">
        <f>'Cél.por tricoma'!EA35</f>
        <v>16</v>
      </c>
      <c r="S661" s="670" t="s">
        <v>262</v>
      </c>
    </row>
    <row r="662" spans="1:19" ht="15.75" customHeight="1">
      <c r="A662" s="670" t="s">
        <v>556</v>
      </c>
      <c r="B662" s="672" t="s">
        <v>551</v>
      </c>
      <c r="C662" s="670">
        <f>'Cél.por tricoma'!CX64</f>
        <v>12</v>
      </c>
      <c r="D662" s="670" t="s">
        <v>550</v>
      </c>
      <c r="E662" s="670"/>
      <c r="F662" s="670" t="s">
        <v>556</v>
      </c>
      <c r="G662" s="672" t="s">
        <v>551</v>
      </c>
      <c r="H662" s="670">
        <f>'Cél.por tricoma'!CX68</f>
        <v>16</v>
      </c>
      <c r="I662" s="670" t="s">
        <v>190</v>
      </c>
      <c r="J662" s="667"/>
      <c r="K662" s="670" t="s">
        <v>556</v>
      </c>
      <c r="L662" s="672" t="s">
        <v>551</v>
      </c>
      <c r="M662" s="670">
        <f>'Cél.por tricoma'!CX80</f>
        <v>24</v>
      </c>
      <c r="N662" s="670" t="s">
        <v>204</v>
      </c>
      <c r="O662" s="670"/>
      <c r="P662" s="670" t="s">
        <v>556</v>
      </c>
      <c r="Q662" s="672" t="s">
        <v>551</v>
      </c>
      <c r="R662" s="670">
        <f>'Cél.por tricoma'!CX81</f>
        <v>11</v>
      </c>
      <c r="S662" s="670" t="s">
        <v>262</v>
      </c>
    </row>
    <row r="663" spans="1:19" ht="15.75" customHeight="1">
      <c r="A663" s="670" t="s">
        <v>556</v>
      </c>
      <c r="B663" s="672" t="s">
        <v>551</v>
      </c>
      <c r="C663" s="670">
        <f>'Cél.por tricoma'!CY64</f>
        <v>10</v>
      </c>
      <c r="D663" s="670" t="s">
        <v>550</v>
      </c>
      <c r="E663" s="670"/>
      <c r="F663" s="670" t="s">
        <v>556</v>
      </c>
      <c r="G663" s="672" t="s">
        <v>551</v>
      </c>
      <c r="H663" s="670">
        <f>'Cél.por tricoma'!CY68</f>
        <v>13</v>
      </c>
      <c r="I663" s="670" t="s">
        <v>190</v>
      </c>
      <c r="J663" s="667"/>
      <c r="K663" s="670" t="s">
        <v>556</v>
      </c>
      <c r="L663" s="672" t="s">
        <v>551</v>
      </c>
      <c r="M663" s="670">
        <f>'Cél.por tricoma'!CY80</f>
        <v>38</v>
      </c>
      <c r="N663" s="670" t="s">
        <v>204</v>
      </c>
      <c r="O663" s="670"/>
      <c r="P663" s="670" t="s">
        <v>556</v>
      </c>
      <c r="Q663" s="672" t="s">
        <v>551</v>
      </c>
      <c r="R663" s="670">
        <f>'Cél.por tricoma'!CY81</f>
        <v>8</v>
      </c>
      <c r="S663" s="670" t="s">
        <v>262</v>
      </c>
    </row>
    <row r="664" spans="1:19" ht="15.75" customHeight="1">
      <c r="A664" s="670" t="s">
        <v>556</v>
      </c>
      <c r="B664" s="672" t="s">
        <v>551</v>
      </c>
      <c r="C664" s="670">
        <f>'Cél.por tricoma'!CZ64</f>
        <v>20</v>
      </c>
      <c r="D664" s="670" t="s">
        <v>550</v>
      </c>
      <c r="E664" s="670"/>
      <c r="F664" s="670" t="s">
        <v>556</v>
      </c>
      <c r="G664" s="672" t="s">
        <v>551</v>
      </c>
      <c r="H664" s="670">
        <f>'Cél.por tricoma'!CZ68</f>
        <v>10</v>
      </c>
      <c r="I664" s="670" t="s">
        <v>190</v>
      </c>
      <c r="J664" s="667"/>
      <c r="K664" s="670" t="s">
        <v>556</v>
      </c>
      <c r="L664" s="672" t="s">
        <v>551</v>
      </c>
      <c r="M664" s="670">
        <f>'Cél.por tricoma'!CZ80</f>
        <v>80</v>
      </c>
      <c r="N664" s="670" t="s">
        <v>204</v>
      </c>
      <c r="O664" s="670"/>
      <c r="P664" s="670" t="s">
        <v>556</v>
      </c>
      <c r="Q664" s="672" t="s">
        <v>551</v>
      </c>
      <c r="R664" s="670">
        <f>'Cél.por tricoma'!CZ81</f>
        <v>18</v>
      </c>
      <c r="S664" s="670" t="s">
        <v>262</v>
      </c>
    </row>
    <row r="665" spans="1:19" ht="15.75" customHeight="1">
      <c r="A665" s="670" t="s">
        <v>556</v>
      </c>
      <c r="B665" s="672" t="s">
        <v>551</v>
      </c>
      <c r="C665" s="670">
        <f>'Cél.por tricoma'!DA64</f>
        <v>15</v>
      </c>
      <c r="D665" s="670" t="s">
        <v>550</v>
      </c>
      <c r="E665" s="670"/>
      <c r="F665" s="670" t="s">
        <v>556</v>
      </c>
      <c r="G665" s="672" t="s">
        <v>551</v>
      </c>
      <c r="H665" s="670">
        <f>'Cél.por tricoma'!DA68</f>
        <v>8</v>
      </c>
      <c r="I665" s="670" t="s">
        <v>190</v>
      </c>
      <c r="J665" s="667"/>
      <c r="K665" s="670" t="s">
        <v>556</v>
      </c>
      <c r="L665" s="672" t="s">
        <v>551</v>
      </c>
      <c r="M665" s="670">
        <f>'Cél.por tricoma'!DA80</f>
        <v>15</v>
      </c>
      <c r="N665" s="670" t="s">
        <v>204</v>
      </c>
      <c r="O665" s="670"/>
      <c r="P665" s="670" t="s">
        <v>556</v>
      </c>
      <c r="Q665" s="672" t="s">
        <v>551</v>
      </c>
      <c r="R665" s="670">
        <f>'Cél.por tricoma'!DA81</f>
        <v>18</v>
      </c>
      <c r="S665" s="670" t="s">
        <v>262</v>
      </c>
    </row>
    <row r="666" spans="1:19" ht="15.75" customHeight="1">
      <c r="A666" s="670" t="s">
        <v>556</v>
      </c>
      <c r="B666" s="672" t="s">
        <v>551</v>
      </c>
      <c r="C666" s="670">
        <f>'Cél.por tricoma'!DB64</f>
        <v>13</v>
      </c>
      <c r="D666" s="670" t="s">
        <v>550</v>
      </c>
      <c r="E666" s="670"/>
      <c r="F666" s="670" t="s">
        <v>556</v>
      </c>
      <c r="G666" s="672" t="s">
        <v>551</v>
      </c>
      <c r="H666" s="670">
        <f>'Cél.por tricoma'!DB68</f>
        <v>20</v>
      </c>
      <c r="I666" s="670" t="s">
        <v>190</v>
      </c>
      <c r="J666" s="667"/>
      <c r="K666" s="670" t="s">
        <v>556</v>
      </c>
      <c r="L666" s="672" t="s">
        <v>551</v>
      </c>
      <c r="M666" s="670">
        <f>'Cél.por tricoma'!DB80</f>
        <v>123</v>
      </c>
      <c r="N666" s="670" t="s">
        <v>204</v>
      </c>
      <c r="O666" s="670"/>
      <c r="P666" s="670" t="s">
        <v>556</v>
      </c>
      <c r="Q666" s="672" t="s">
        <v>551</v>
      </c>
      <c r="R666" s="670">
        <f>'Cél.por tricoma'!DB81</f>
        <v>21</v>
      </c>
      <c r="S666" s="670" t="s">
        <v>262</v>
      </c>
    </row>
    <row r="667" spans="1:19" ht="15.75" customHeight="1">
      <c r="A667" s="670" t="s">
        <v>556</v>
      </c>
      <c r="B667" s="672" t="s">
        <v>551</v>
      </c>
      <c r="C667" s="670">
        <f>'Cél.por tricoma'!DC64</f>
        <v>17</v>
      </c>
      <c r="D667" s="670" t="s">
        <v>550</v>
      </c>
      <c r="E667" s="670"/>
      <c r="F667" s="670" t="s">
        <v>556</v>
      </c>
      <c r="G667" s="672" t="s">
        <v>551</v>
      </c>
      <c r="H667" s="670">
        <f>'Cél.por tricoma'!DC68</f>
        <v>12</v>
      </c>
      <c r="I667" s="670" t="s">
        <v>190</v>
      </c>
      <c r="J667" s="667"/>
      <c r="K667" s="670" t="s">
        <v>556</v>
      </c>
      <c r="L667" s="672" t="s">
        <v>551</v>
      </c>
      <c r="M667" s="670">
        <f>'Cél.por tricoma'!DC80</f>
        <v>105</v>
      </c>
      <c r="N667" s="670" t="s">
        <v>204</v>
      </c>
      <c r="O667" s="670"/>
      <c r="P667" s="670" t="s">
        <v>556</v>
      </c>
      <c r="Q667" s="672" t="s">
        <v>551</v>
      </c>
      <c r="R667" s="670">
        <f>'Cél.por tricoma'!DC81</f>
        <v>16</v>
      </c>
      <c r="S667" s="670" t="s">
        <v>262</v>
      </c>
    </row>
    <row r="668" spans="1:19" ht="15.75" customHeight="1">
      <c r="A668" s="670" t="s">
        <v>556</v>
      </c>
      <c r="B668" s="672" t="s">
        <v>551</v>
      </c>
      <c r="C668" s="670">
        <f>'Cél.por tricoma'!DD64</f>
        <v>14</v>
      </c>
      <c r="D668" s="670" t="s">
        <v>550</v>
      </c>
      <c r="E668" s="670"/>
      <c r="F668" s="670" t="s">
        <v>556</v>
      </c>
      <c r="G668" s="672" t="s">
        <v>551</v>
      </c>
      <c r="H668" s="670">
        <f>'Cél.por tricoma'!DD68</f>
        <v>22</v>
      </c>
      <c r="I668" s="670" t="s">
        <v>190</v>
      </c>
      <c r="J668" s="667"/>
      <c r="K668" s="670" t="s">
        <v>556</v>
      </c>
      <c r="L668" s="672" t="s">
        <v>551</v>
      </c>
      <c r="M668" s="670">
        <f>'Cél.por tricoma'!DD80</f>
        <v>160</v>
      </c>
      <c r="N668" s="670" t="s">
        <v>204</v>
      </c>
      <c r="O668" s="670"/>
      <c r="P668" s="670" t="s">
        <v>556</v>
      </c>
      <c r="Q668" s="672" t="s">
        <v>551</v>
      </c>
      <c r="R668" s="670">
        <f>'Cél.por tricoma'!DD81</f>
        <v>8</v>
      </c>
      <c r="S668" s="670" t="s">
        <v>262</v>
      </c>
    </row>
    <row r="669" spans="1:19" ht="15.75" customHeight="1">
      <c r="A669" s="670" t="s">
        <v>556</v>
      </c>
      <c r="B669" s="672" t="s">
        <v>551</v>
      </c>
      <c r="C669" s="670">
        <f>'Cél.por tricoma'!DE64</f>
        <v>16</v>
      </c>
      <c r="D669" s="670" t="s">
        <v>550</v>
      </c>
      <c r="E669" s="670"/>
      <c r="F669" s="670" t="s">
        <v>556</v>
      </c>
      <c r="G669" s="672" t="s">
        <v>551</v>
      </c>
      <c r="H669" s="670">
        <f>'Cél.por tricoma'!DE68</f>
        <v>4</v>
      </c>
      <c r="I669" s="670" t="s">
        <v>190</v>
      </c>
      <c r="J669" s="667"/>
      <c r="K669" s="670" t="s">
        <v>556</v>
      </c>
      <c r="L669" s="672" t="s">
        <v>551</v>
      </c>
      <c r="M669" s="670">
        <f>'Cél.por tricoma'!DE80</f>
        <v>43</v>
      </c>
      <c r="N669" s="670" t="s">
        <v>204</v>
      </c>
      <c r="O669" s="670"/>
      <c r="P669" s="670" t="s">
        <v>556</v>
      </c>
      <c r="Q669" s="672" t="s">
        <v>551</v>
      </c>
      <c r="R669" s="670">
        <f>'Cél.por tricoma'!DE81</f>
        <v>6</v>
      </c>
      <c r="S669" s="670" t="s">
        <v>262</v>
      </c>
    </row>
    <row r="670" spans="1:19" ht="15.75" customHeight="1">
      <c r="A670" s="670" t="s">
        <v>556</v>
      </c>
      <c r="B670" s="672" t="s">
        <v>551</v>
      </c>
      <c r="C670" s="670">
        <f>'Cél.por tricoma'!DF64</f>
        <v>30</v>
      </c>
      <c r="D670" s="670" t="s">
        <v>550</v>
      </c>
      <c r="E670" s="670"/>
      <c r="F670" s="670" t="s">
        <v>556</v>
      </c>
      <c r="G670" s="672" t="s">
        <v>551</v>
      </c>
      <c r="H670" s="670">
        <f>'Cél.por tricoma'!DF68</f>
        <v>12</v>
      </c>
      <c r="I670" s="670" t="s">
        <v>190</v>
      </c>
      <c r="J670" s="667"/>
      <c r="K670" s="670" t="s">
        <v>556</v>
      </c>
      <c r="L670" s="672" t="s">
        <v>551</v>
      </c>
      <c r="M670" s="670">
        <f>'Cél.por tricoma'!DF80</f>
        <v>25</v>
      </c>
      <c r="N670" s="670" t="s">
        <v>204</v>
      </c>
      <c r="O670" s="670"/>
      <c r="P670" s="670" t="s">
        <v>556</v>
      </c>
      <c r="Q670" s="672" t="s">
        <v>551</v>
      </c>
      <c r="R670" s="670">
        <f>'Cél.por tricoma'!DF81</f>
        <v>12</v>
      </c>
      <c r="S670" s="670" t="s">
        <v>262</v>
      </c>
    </row>
    <row r="671" spans="1:19" ht="15.75" customHeight="1">
      <c r="A671" s="670" t="s">
        <v>556</v>
      </c>
      <c r="B671" s="672" t="s">
        <v>551</v>
      </c>
      <c r="C671" s="670">
        <f>'Cél.por tricoma'!DG64</f>
        <v>17</v>
      </c>
      <c r="D671" s="670" t="s">
        <v>550</v>
      </c>
      <c r="E671" s="670"/>
      <c r="F671" s="670" t="s">
        <v>556</v>
      </c>
      <c r="G671" s="672" t="s">
        <v>551</v>
      </c>
      <c r="H671" s="670">
        <f>'Cél.por tricoma'!DG68</f>
        <v>6</v>
      </c>
      <c r="I671" s="670" t="s">
        <v>190</v>
      </c>
      <c r="J671" s="667"/>
      <c r="K671" s="670" t="s">
        <v>556</v>
      </c>
      <c r="L671" s="672" t="s">
        <v>551</v>
      </c>
      <c r="M671" s="670">
        <f>'Cél.por tricoma'!DG80</f>
        <v>38</v>
      </c>
      <c r="N671" s="670" t="s">
        <v>204</v>
      </c>
      <c r="O671" s="670"/>
      <c r="P671" s="670" t="s">
        <v>556</v>
      </c>
      <c r="Q671" s="672" t="s">
        <v>551</v>
      </c>
      <c r="R671" s="670">
        <f>'Cél.por tricoma'!DG81</f>
        <v>6</v>
      </c>
      <c r="S671" s="670" t="s">
        <v>262</v>
      </c>
    </row>
    <row r="672" spans="1:19" ht="15.75" customHeight="1">
      <c r="A672" s="670" t="s">
        <v>556</v>
      </c>
      <c r="B672" s="672" t="s">
        <v>551</v>
      </c>
      <c r="C672" s="670">
        <f>'Cél.por tricoma'!DH64</f>
        <v>18</v>
      </c>
      <c r="D672" s="670" t="s">
        <v>550</v>
      </c>
      <c r="E672" s="670"/>
      <c r="F672" s="670" t="s">
        <v>556</v>
      </c>
      <c r="G672" s="672" t="s">
        <v>551</v>
      </c>
      <c r="H672" s="670">
        <f>'Cél.por tricoma'!DH68</f>
        <v>3</v>
      </c>
      <c r="I672" s="670" t="s">
        <v>190</v>
      </c>
      <c r="J672" s="667"/>
      <c r="K672" s="670" t="s">
        <v>556</v>
      </c>
      <c r="L672" s="672" t="s">
        <v>551</v>
      </c>
      <c r="M672" s="670">
        <f>'Cél.por tricoma'!DH80</f>
        <v>162</v>
      </c>
      <c r="N672" s="670" t="s">
        <v>204</v>
      </c>
      <c r="O672" s="670"/>
      <c r="P672" s="670" t="s">
        <v>556</v>
      </c>
      <c r="Q672" s="672" t="s">
        <v>551</v>
      </c>
      <c r="R672" s="670">
        <f>'Cél.por tricoma'!DH81</f>
        <v>9</v>
      </c>
      <c r="S672" s="670" t="s">
        <v>262</v>
      </c>
    </row>
    <row r="673" spans="1:19" ht="15.75" customHeight="1">
      <c r="A673" s="670" t="s">
        <v>556</v>
      </c>
      <c r="B673" s="672" t="s">
        <v>551</v>
      </c>
      <c r="C673" s="670">
        <f>'Cél.por tricoma'!DI64</f>
        <v>18</v>
      </c>
      <c r="D673" s="670" t="s">
        <v>550</v>
      </c>
      <c r="E673" s="670"/>
      <c r="F673" s="670" t="s">
        <v>556</v>
      </c>
      <c r="G673" s="672" t="s">
        <v>551</v>
      </c>
      <c r="H673" s="670">
        <f>'Cél.por tricoma'!DI68</f>
        <v>33</v>
      </c>
      <c r="I673" s="670" t="s">
        <v>190</v>
      </c>
      <c r="J673" s="667"/>
      <c r="K673" s="670" t="s">
        <v>556</v>
      </c>
      <c r="L673" s="672" t="s">
        <v>551</v>
      </c>
      <c r="M673" s="670">
        <f>'Cél.por tricoma'!DI80</f>
        <v>35</v>
      </c>
      <c r="N673" s="670" t="s">
        <v>204</v>
      </c>
      <c r="O673" s="670"/>
      <c r="P673" s="670" t="s">
        <v>556</v>
      </c>
      <c r="Q673" s="672" t="s">
        <v>551</v>
      </c>
      <c r="R673" s="670">
        <f>'Cél.por tricoma'!DI81</f>
        <v>4</v>
      </c>
      <c r="S673" s="670" t="s">
        <v>262</v>
      </c>
    </row>
    <row r="674" spans="1:19" ht="15.75" customHeight="1">
      <c r="A674" s="670" t="s">
        <v>556</v>
      </c>
      <c r="B674" s="672" t="s">
        <v>551</v>
      </c>
      <c r="C674" s="670">
        <f>'Cél.por tricoma'!DJ64</f>
        <v>16</v>
      </c>
      <c r="D674" s="670" t="s">
        <v>550</v>
      </c>
      <c r="E674" s="670"/>
      <c r="F674" s="670" t="s">
        <v>556</v>
      </c>
      <c r="G674" s="672" t="s">
        <v>551</v>
      </c>
      <c r="H674" s="670">
        <f>'Cél.por tricoma'!DJ68</f>
        <v>4</v>
      </c>
      <c r="I674" s="670" t="s">
        <v>190</v>
      </c>
      <c r="J674" s="667"/>
      <c r="K674" s="670" t="s">
        <v>556</v>
      </c>
      <c r="L674" s="672" t="s">
        <v>551</v>
      </c>
      <c r="M674" s="670" t="e">
        <f>#REF!</f>
        <v>#REF!</v>
      </c>
      <c r="N674" s="670" t="s">
        <v>204</v>
      </c>
      <c r="O674" s="670"/>
      <c r="P674" s="670" t="s">
        <v>556</v>
      </c>
      <c r="Q674" s="672" t="s">
        <v>551</v>
      </c>
      <c r="R674" s="670">
        <f>'Cél.por tricoma'!DJ81</f>
        <v>14</v>
      </c>
      <c r="S674" s="670" t="s">
        <v>262</v>
      </c>
    </row>
    <row r="675" spans="1:19" ht="15.75" customHeight="1">
      <c r="A675" s="670" t="s">
        <v>556</v>
      </c>
      <c r="B675" s="672" t="s">
        <v>551</v>
      </c>
      <c r="C675" s="670">
        <f>'Cél.por tricoma'!DK64</f>
        <v>12</v>
      </c>
      <c r="D675" s="670" t="s">
        <v>550</v>
      </c>
      <c r="E675" s="670"/>
      <c r="F675" s="670" t="s">
        <v>556</v>
      </c>
      <c r="G675" s="672" t="s">
        <v>551</v>
      </c>
      <c r="H675" s="670">
        <f>'Cél.por tricoma'!DK68</f>
        <v>4</v>
      </c>
      <c r="I675" s="670" t="s">
        <v>190</v>
      </c>
      <c r="J675" s="667"/>
      <c r="K675" s="670" t="s">
        <v>556</v>
      </c>
      <c r="L675" s="672" t="s">
        <v>551</v>
      </c>
      <c r="M675" s="670">
        <f>'Cél.por tricoma'!DK80</f>
        <v>9</v>
      </c>
      <c r="N675" s="670" t="s">
        <v>204</v>
      </c>
      <c r="O675" s="670"/>
      <c r="P675" s="670" t="s">
        <v>556</v>
      </c>
      <c r="Q675" s="672" t="s">
        <v>551</v>
      </c>
      <c r="R675" s="670">
        <f>'Cél.por tricoma'!DK81</f>
        <v>33</v>
      </c>
      <c r="S675" s="670" t="s">
        <v>262</v>
      </c>
    </row>
    <row r="676" spans="1:19" ht="15.75" customHeight="1">
      <c r="A676" s="670" t="s">
        <v>556</v>
      </c>
      <c r="B676" s="672" t="s">
        <v>551</v>
      </c>
      <c r="C676" s="670">
        <f>'Cél.por tricoma'!DL64</f>
        <v>11</v>
      </c>
      <c r="D676" s="670" t="s">
        <v>550</v>
      </c>
      <c r="E676" s="670"/>
      <c r="F676" s="670" t="s">
        <v>556</v>
      </c>
      <c r="G676" s="672" t="s">
        <v>551</v>
      </c>
      <c r="H676" s="670">
        <f>'Cél.por tricoma'!DL68</f>
        <v>13</v>
      </c>
      <c r="I676" s="670" t="s">
        <v>190</v>
      </c>
      <c r="J676" s="667"/>
      <c r="K676" s="670" t="s">
        <v>556</v>
      </c>
      <c r="L676" s="672" t="s">
        <v>551</v>
      </c>
      <c r="M676" s="670">
        <f>'Cél.por tricoma'!DL80</f>
        <v>28</v>
      </c>
      <c r="N676" s="670" t="s">
        <v>204</v>
      </c>
      <c r="O676" s="670"/>
      <c r="P676" s="670" t="s">
        <v>556</v>
      </c>
      <c r="Q676" s="672" t="s">
        <v>551</v>
      </c>
      <c r="R676" s="670">
        <f>'Cél.por tricoma'!DL81</f>
        <v>8</v>
      </c>
      <c r="S676" s="670" t="s">
        <v>262</v>
      </c>
    </row>
    <row r="677" spans="1:19" ht="15.75" customHeight="1">
      <c r="A677" s="670" t="s">
        <v>556</v>
      </c>
      <c r="B677" s="672" t="s">
        <v>551</v>
      </c>
      <c r="C677" s="670">
        <f>'Cél.por tricoma'!DM64</f>
        <v>15</v>
      </c>
      <c r="D677" s="670" t="s">
        <v>550</v>
      </c>
      <c r="E677" s="670"/>
      <c r="F677" s="670" t="s">
        <v>556</v>
      </c>
      <c r="G677" s="672" t="s">
        <v>551</v>
      </c>
      <c r="H677" s="670">
        <f>'Cél.por tricoma'!DM68</f>
        <v>7</v>
      </c>
      <c r="I677" s="670" t="s">
        <v>190</v>
      </c>
      <c r="J677" s="667"/>
      <c r="K677" s="670" t="s">
        <v>556</v>
      </c>
      <c r="L677" s="672" t="s">
        <v>551</v>
      </c>
      <c r="M677" s="670">
        <f>'Cél.por tricoma'!DM80</f>
        <v>73</v>
      </c>
      <c r="N677" s="670" t="s">
        <v>204</v>
      </c>
      <c r="O677" s="670"/>
      <c r="P677" s="670" t="s">
        <v>556</v>
      </c>
      <c r="Q677" s="672" t="s">
        <v>551</v>
      </c>
      <c r="R677" s="670">
        <f>'Cél.por tricoma'!DM81</f>
        <v>8</v>
      </c>
      <c r="S677" s="670" t="s">
        <v>262</v>
      </c>
    </row>
    <row r="678" spans="1:19" ht="15.75" customHeight="1">
      <c r="A678" s="670" t="s">
        <v>556</v>
      </c>
      <c r="B678" s="672" t="s">
        <v>551</v>
      </c>
      <c r="C678" s="670">
        <f>'Cél.por tricoma'!DN64</f>
        <v>34</v>
      </c>
      <c r="D678" s="670" t="s">
        <v>550</v>
      </c>
      <c r="E678" s="670"/>
      <c r="F678" s="670" t="s">
        <v>556</v>
      </c>
      <c r="G678" s="672" t="s">
        <v>551</v>
      </c>
      <c r="H678" s="670">
        <f>'Cél.por tricoma'!DN68</f>
        <v>50</v>
      </c>
      <c r="I678" s="670" t="s">
        <v>190</v>
      </c>
      <c r="J678" s="667"/>
      <c r="K678" s="670" t="s">
        <v>556</v>
      </c>
      <c r="L678" s="672" t="s">
        <v>551</v>
      </c>
      <c r="M678" s="670">
        <f>'Cél.por tricoma'!DN80</f>
        <v>92</v>
      </c>
      <c r="N678" s="670" t="s">
        <v>204</v>
      </c>
      <c r="O678" s="670"/>
      <c r="P678" s="670" t="s">
        <v>556</v>
      </c>
      <c r="Q678" s="672" t="s">
        <v>551</v>
      </c>
      <c r="R678" s="670">
        <f>'Cél.por tricoma'!DN81</f>
        <v>20</v>
      </c>
      <c r="S678" s="670" t="s">
        <v>262</v>
      </c>
    </row>
    <row r="679" spans="1:19" ht="15.75" customHeight="1">
      <c r="A679" s="670" t="s">
        <v>556</v>
      </c>
      <c r="B679" s="672" t="s">
        <v>551</v>
      </c>
      <c r="C679" s="670">
        <f>'Cél.por tricoma'!DO64</f>
        <v>26</v>
      </c>
      <c r="D679" s="670" t="s">
        <v>550</v>
      </c>
      <c r="E679" s="670"/>
      <c r="F679" s="670" t="s">
        <v>556</v>
      </c>
      <c r="G679" s="672" t="s">
        <v>551</v>
      </c>
      <c r="H679" s="670">
        <f>'Cél.por tricoma'!DO68</f>
        <v>13</v>
      </c>
      <c r="I679" s="670" t="s">
        <v>190</v>
      </c>
      <c r="J679" s="667"/>
      <c r="K679" s="670" t="s">
        <v>556</v>
      </c>
      <c r="L679" s="672" t="s">
        <v>551</v>
      </c>
      <c r="M679" s="670">
        <f>'Cél.por tricoma'!DO80</f>
        <v>110</v>
      </c>
      <c r="N679" s="670" t="s">
        <v>204</v>
      </c>
      <c r="O679" s="670"/>
      <c r="P679" s="670" t="s">
        <v>556</v>
      </c>
      <c r="Q679" s="672" t="s">
        <v>551</v>
      </c>
      <c r="R679" s="670">
        <f>'Cél.por tricoma'!DO81</f>
        <v>12</v>
      </c>
      <c r="S679" s="670" t="s">
        <v>262</v>
      </c>
    </row>
    <row r="680" spans="1:19" ht="15.75" customHeight="1">
      <c r="A680" s="670" t="s">
        <v>556</v>
      </c>
      <c r="B680" s="672" t="s">
        <v>551</v>
      </c>
      <c r="C680" s="670">
        <f>'Cél.por tricoma'!DP64</f>
        <v>11</v>
      </c>
      <c r="D680" s="670" t="s">
        <v>550</v>
      </c>
      <c r="E680" s="670"/>
      <c r="F680" s="670" t="s">
        <v>556</v>
      </c>
      <c r="G680" s="672" t="s">
        <v>551</v>
      </c>
      <c r="H680" s="670">
        <f>'Cél.por tricoma'!DP68</f>
        <v>13</v>
      </c>
      <c r="I680" s="670" t="s">
        <v>190</v>
      </c>
      <c r="J680" s="667"/>
      <c r="K680" s="670" t="s">
        <v>556</v>
      </c>
      <c r="L680" s="672" t="s">
        <v>551</v>
      </c>
      <c r="M680" s="670">
        <f>'Cél.por tricoma'!DP80</f>
        <v>64</v>
      </c>
      <c r="N680" s="670" t="s">
        <v>204</v>
      </c>
      <c r="O680" s="670"/>
      <c r="P680" s="670" t="s">
        <v>556</v>
      </c>
      <c r="Q680" s="672" t="s">
        <v>551</v>
      </c>
      <c r="R680" s="670">
        <f>'Cél.por tricoma'!DP81</f>
        <v>13</v>
      </c>
      <c r="S680" s="670" t="s">
        <v>262</v>
      </c>
    </row>
    <row r="681" spans="1:19" ht="15.75" customHeight="1">
      <c r="A681" s="670" t="s">
        <v>556</v>
      </c>
      <c r="B681" s="672" t="s">
        <v>551</v>
      </c>
      <c r="C681" s="670">
        <f>'Cél.por tricoma'!DQ64</f>
        <v>9</v>
      </c>
      <c r="D681" s="670" t="s">
        <v>550</v>
      </c>
      <c r="E681" s="670"/>
      <c r="F681" s="670" t="s">
        <v>556</v>
      </c>
      <c r="G681" s="672" t="s">
        <v>551</v>
      </c>
      <c r="H681" s="670">
        <f>'Cél.por tricoma'!DQ68</f>
        <v>12</v>
      </c>
      <c r="I681" s="670" t="s">
        <v>190</v>
      </c>
      <c r="J681" s="667"/>
      <c r="K681" s="670" t="s">
        <v>556</v>
      </c>
      <c r="L681" s="672" t="s">
        <v>551</v>
      </c>
      <c r="M681" s="670">
        <f>'Cél.por tricoma'!DQ80</f>
        <v>30</v>
      </c>
      <c r="N681" s="670" t="s">
        <v>204</v>
      </c>
      <c r="O681" s="670"/>
      <c r="P681" s="670" t="s">
        <v>556</v>
      </c>
      <c r="Q681" s="672" t="s">
        <v>551</v>
      </c>
      <c r="R681" s="670">
        <f>'Cél.por tricoma'!DQ81</f>
        <v>11</v>
      </c>
      <c r="S681" s="670" t="s">
        <v>262</v>
      </c>
    </row>
    <row r="682" spans="1:19" ht="15.75" customHeight="1">
      <c r="A682" s="670" t="s">
        <v>556</v>
      </c>
      <c r="B682" s="672" t="s">
        <v>551</v>
      </c>
      <c r="C682" s="670">
        <f>'Cél.por tricoma'!DR64</f>
        <v>19</v>
      </c>
      <c r="D682" s="670" t="s">
        <v>550</v>
      </c>
      <c r="E682" s="670"/>
      <c r="F682" s="670" t="s">
        <v>556</v>
      </c>
      <c r="G682" s="672" t="s">
        <v>551</v>
      </c>
      <c r="H682" s="670">
        <f>'Cél.por tricoma'!DR68</f>
        <v>53</v>
      </c>
      <c r="I682" s="670" t="s">
        <v>190</v>
      </c>
      <c r="J682" s="667"/>
      <c r="K682" s="670" t="s">
        <v>556</v>
      </c>
      <c r="L682" s="672" t="s">
        <v>551</v>
      </c>
      <c r="M682" s="670">
        <f>'Cél.por tricoma'!DR80</f>
        <v>6</v>
      </c>
      <c r="N682" s="670" t="s">
        <v>204</v>
      </c>
      <c r="O682" s="670"/>
      <c r="P682" s="670" t="s">
        <v>556</v>
      </c>
      <c r="Q682" s="672" t="s">
        <v>551</v>
      </c>
      <c r="R682" s="670">
        <f>'Cél.por tricoma'!DR81</f>
        <v>8</v>
      </c>
      <c r="S682" s="670" t="s">
        <v>262</v>
      </c>
    </row>
    <row r="683" spans="1:19" ht="15.75" customHeight="1">
      <c r="A683" s="670" t="s">
        <v>556</v>
      </c>
      <c r="B683" s="672" t="s">
        <v>551</v>
      </c>
      <c r="C683" s="670">
        <f>'Cél.por tricoma'!DS64</f>
        <v>25</v>
      </c>
      <c r="D683" s="670" t="s">
        <v>550</v>
      </c>
      <c r="E683" s="670"/>
      <c r="F683" s="670" t="s">
        <v>556</v>
      </c>
      <c r="G683" s="672" t="s">
        <v>551</v>
      </c>
      <c r="H683" s="670">
        <f>'Cél.por tricoma'!DS68</f>
        <v>17</v>
      </c>
      <c r="I683" s="670" t="s">
        <v>190</v>
      </c>
      <c r="J683" s="667"/>
      <c r="K683" s="670" t="s">
        <v>556</v>
      </c>
      <c r="L683" s="672" t="s">
        <v>551</v>
      </c>
      <c r="M683" s="670">
        <f>'Cél.por tricoma'!DS80</f>
        <v>18</v>
      </c>
      <c r="N683" s="670" t="s">
        <v>204</v>
      </c>
      <c r="O683" s="670"/>
      <c r="P683" s="670" t="s">
        <v>556</v>
      </c>
      <c r="Q683" s="672" t="s">
        <v>551</v>
      </c>
      <c r="R683" s="670">
        <f>'Cél.por tricoma'!DS81</f>
        <v>12</v>
      </c>
      <c r="S683" s="670" t="s">
        <v>262</v>
      </c>
    </row>
    <row r="684" spans="1:19" ht="15.75" customHeight="1">
      <c r="A684" s="670" t="s">
        <v>556</v>
      </c>
      <c r="B684" s="672" t="s">
        <v>551</v>
      </c>
      <c r="C684" s="670">
        <f>'Cél.por tricoma'!DT64</f>
        <v>14</v>
      </c>
      <c r="D684" s="670" t="s">
        <v>550</v>
      </c>
      <c r="E684" s="670"/>
      <c r="F684" s="670" t="s">
        <v>556</v>
      </c>
      <c r="G684" s="672" t="s">
        <v>551</v>
      </c>
      <c r="H684" s="670">
        <f>'Cél.por tricoma'!DT68</f>
        <v>7</v>
      </c>
      <c r="I684" s="670" t="s">
        <v>190</v>
      </c>
      <c r="J684" s="667"/>
      <c r="K684" s="670" t="s">
        <v>556</v>
      </c>
      <c r="L684" s="672" t="s">
        <v>551</v>
      </c>
      <c r="M684" s="670">
        <f>'Cél.por tricoma'!DT80</f>
        <v>112</v>
      </c>
      <c r="N684" s="670" t="s">
        <v>204</v>
      </c>
      <c r="O684" s="670"/>
      <c r="P684" s="670" t="s">
        <v>556</v>
      </c>
      <c r="Q684" s="672" t="s">
        <v>551</v>
      </c>
      <c r="R684" s="670">
        <f>'Cél.por tricoma'!DT81</f>
        <v>4</v>
      </c>
      <c r="S684" s="670" t="s">
        <v>262</v>
      </c>
    </row>
    <row r="685" spans="1:19" ht="15.75" customHeight="1">
      <c r="A685" s="670" t="s">
        <v>556</v>
      </c>
      <c r="B685" s="672" t="s">
        <v>551</v>
      </c>
      <c r="C685" s="670">
        <f>'Cél.por tricoma'!DU64</f>
        <v>16</v>
      </c>
      <c r="D685" s="670" t="s">
        <v>550</v>
      </c>
      <c r="E685" s="670"/>
      <c r="F685" s="670" t="s">
        <v>556</v>
      </c>
      <c r="G685" s="672" t="s">
        <v>551</v>
      </c>
      <c r="H685" s="670">
        <f>'Cél.por tricoma'!DU68</f>
        <v>12</v>
      </c>
      <c r="I685" s="670" t="s">
        <v>190</v>
      </c>
      <c r="J685" s="667"/>
      <c r="K685" s="670" t="s">
        <v>556</v>
      </c>
      <c r="L685" s="672" t="s">
        <v>551</v>
      </c>
      <c r="M685" s="670">
        <f>'Cél.por tricoma'!DU80</f>
        <v>144</v>
      </c>
      <c r="N685" s="670" t="s">
        <v>204</v>
      </c>
      <c r="O685" s="670"/>
      <c r="P685" s="670" t="s">
        <v>556</v>
      </c>
      <c r="Q685" s="672" t="s">
        <v>551</v>
      </c>
      <c r="R685" s="670">
        <f>'Cél.por tricoma'!DU81</f>
        <v>17</v>
      </c>
      <c r="S685" s="670" t="s">
        <v>262</v>
      </c>
    </row>
    <row r="686" spans="1:19" ht="15.75" customHeight="1">
      <c r="A686" s="670" t="s">
        <v>556</v>
      </c>
      <c r="B686" s="672" t="s">
        <v>551</v>
      </c>
      <c r="C686" s="670">
        <f>'Cél.por tricoma'!DV64</f>
        <v>10</v>
      </c>
      <c r="D686" s="670" t="s">
        <v>550</v>
      </c>
      <c r="E686" s="670"/>
      <c r="F686" s="670" t="s">
        <v>556</v>
      </c>
      <c r="G686" s="672" t="s">
        <v>551</v>
      </c>
      <c r="H686" s="670">
        <f>'Cél.por tricoma'!DV68</f>
        <v>3</v>
      </c>
      <c r="I686" s="670" t="s">
        <v>190</v>
      </c>
      <c r="J686" s="667"/>
      <c r="K686" s="670" t="s">
        <v>556</v>
      </c>
      <c r="L686" s="672" t="s">
        <v>551</v>
      </c>
      <c r="M686" s="670">
        <f>'Cél.por tricoma'!DV80</f>
        <v>81</v>
      </c>
      <c r="N686" s="670" t="s">
        <v>204</v>
      </c>
      <c r="O686" s="670"/>
      <c r="P686" s="670" t="s">
        <v>556</v>
      </c>
      <c r="Q686" s="672" t="s">
        <v>551</v>
      </c>
      <c r="R686" s="670">
        <f>'Cél.por tricoma'!DV81</f>
        <v>11</v>
      </c>
      <c r="S686" s="670" t="s">
        <v>262</v>
      </c>
    </row>
    <row r="687" spans="1:19" ht="15.75" customHeight="1">
      <c r="A687" s="670" t="s">
        <v>556</v>
      </c>
      <c r="B687" s="672" t="s">
        <v>551</v>
      </c>
      <c r="C687" s="670">
        <f>'Cél.por tricoma'!DW64</f>
        <v>10</v>
      </c>
      <c r="D687" s="670" t="s">
        <v>550</v>
      </c>
      <c r="E687" s="670"/>
      <c r="F687" s="670" t="s">
        <v>556</v>
      </c>
      <c r="G687" s="672" t="s">
        <v>551</v>
      </c>
      <c r="H687" s="670">
        <f>'Cél.por tricoma'!DW68</f>
        <v>12</v>
      </c>
      <c r="I687" s="670" t="s">
        <v>190</v>
      </c>
      <c r="J687" s="667"/>
      <c r="K687" s="670" t="s">
        <v>556</v>
      </c>
      <c r="L687" s="672" t="s">
        <v>551</v>
      </c>
      <c r="M687" s="670">
        <f>'Cél.por tricoma'!DW80</f>
        <v>88</v>
      </c>
      <c r="N687" s="670" t="s">
        <v>204</v>
      </c>
      <c r="O687" s="670"/>
      <c r="P687" s="670" t="s">
        <v>556</v>
      </c>
      <c r="Q687" s="672" t="s">
        <v>551</v>
      </c>
      <c r="R687" s="670">
        <f>'Cél.por tricoma'!DW81</f>
        <v>8</v>
      </c>
      <c r="S687" s="670" t="s">
        <v>262</v>
      </c>
    </row>
    <row r="688" spans="1:19" ht="15.75" customHeight="1">
      <c r="A688" s="670" t="s">
        <v>556</v>
      </c>
      <c r="B688" s="672" t="s">
        <v>551</v>
      </c>
      <c r="C688" s="670">
        <f>'Cél.por tricoma'!DX64</f>
        <v>9</v>
      </c>
      <c r="D688" s="670" t="s">
        <v>550</v>
      </c>
      <c r="E688" s="670"/>
      <c r="F688" s="670" t="s">
        <v>556</v>
      </c>
      <c r="G688" s="672" t="s">
        <v>551</v>
      </c>
      <c r="H688" s="670">
        <f>'Cél.por tricoma'!DX68</f>
        <v>28</v>
      </c>
      <c r="I688" s="670" t="s">
        <v>190</v>
      </c>
      <c r="J688" s="667"/>
      <c r="K688" s="670" t="s">
        <v>556</v>
      </c>
      <c r="L688" s="672" t="s">
        <v>551</v>
      </c>
      <c r="M688" s="670">
        <f>'Cél.por tricoma'!DX80</f>
        <v>111</v>
      </c>
      <c r="N688" s="670" t="s">
        <v>204</v>
      </c>
      <c r="O688" s="670"/>
      <c r="P688" s="670" t="s">
        <v>556</v>
      </c>
      <c r="Q688" s="672" t="s">
        <v>551</v>
      </c>
      <c r="R688" s="670">
        <f>'Cél.por tricoma'!DX81</f>
        <v>13</v>
      </c>
      <c r="S688" s="670" t="s">
        <v>262</v>
      </c>
    </row>
    <row r="689" spans="1:19" ht="15.75" customHeight="1">
      <c r="A689" s="670" t="s">
        <v>556</v>
      </c>
      <c r="B689" s="672" t="s">
        <v>551</v>
      </c>
      <c r="C689" s="670">
        <f>'Cél.por tricoma'!DY64</f>
        <v>19</v>
      </c>
      <c r="D689" s="670" t="s">
        <v>550</v>
      </c>
      <c r="E689" s="670"/>
      <c r="F689" s="670" t="s">
        <v>556</v>
      </c>
      <c r="G689" s="672" t="s">
        <v>551</v>
      </c>
      <c r="H689" s="670">
        <f>'Cél.por tricoma'!DY68</f>
        <v>11</v>
      </c>
      <c r="I689" s="670" t="s">
        <v>190</v>
      </c>
      <c r="J689" s="667"/>
      <c r="K689" s="670" t="s">
        <v>556</v>
      </c>
      <c r="L689" s="672" t="s">
        <v>551</v>
      </c>
      <c r="M689" s="670">
        <f>'Cél.por tricoma'!DY80</f>
        <v>22</v>
      </c>
      <c r="N689" s="670" t="s">
        <v>204</v>
      </c>
      <c r="O689" s="670"/>
      <c r="P689" s="670" t="s">
        <v>556</v>
      </c>
      <c r="Q689" s="672" t="s">
        <v>551</v>
      </c>
      <c r="R689" s="670">
        <f>'Cél.por tricoma'!DY81</f>
        <v>6</v>
      </c>
      <c r="S689" s="670" t="s">
        <v>262</v>
      </c>
    </row>
    <row r="690" spans="1:19" ht="15.75" customHeight="1">
      <c r="A690" s="670" t="s">
        <v>556</v>
      </c>
      <c r="B690" s="672" t="s">
        <v>551</v>
      </c>
      <c r="C690" s="670">
        <f>'Cél.por tricoma'!DZ64</f>
        <v>14</v>
      </c>
      <c r="D690" s="670" t="s">
        <v>550</v>
      </c>
      <c r="E690" s="670"/>
      <c r="F690" s="670" t="s">
        <v>556</v>
      </c>
      <c r="G690" s="672" t="s">
        <v>551</v>
      </c>
      <c r="H690" s="670">
        <f>'Cél.por tricoma'!DZ68</f>
        <v>5</v>
      </c>
      <c r="I690" s="670" t="s">
        <v>190</v>
      </c>
      <c r="J690" s="667"/>
      <c r="K690" s="670" t="s">
        <v>556</v>
      </c>
      <c r="L690" s="672" t="s">
        <v>551</v>
      </c>
      <c r="M690" s="670">
        <f>'Cél.por tricoma'!DZ80</f>
        <v>25</v>
      </c>
      <c r="N690" s="670" t="s">
        <v>204</v>
      </c>
      <c r="O690" s="670"/>
      <c r="P690" s="670" t="s">
        <v>556</v>
      </c>
      <c r="Q690" s="672" t="s">
        <v>551</v>
      </c>
      <c r="R690" s="670">
        <f>'Cél.por tricoma'!DZ81</f>
        <v>8</v>
      </c>
      <c r="S690" s="670" t="s">
        <v>262</v>
      </c>
    </row>
    <row r="691" spans="1:19" ht="15.75" customHeight="1">
      <c r="A691" s="670" t="s">
        <v>556</v>
      </c>
      <c r="B691" s="672" t="s">
        <v>551</v>
      </c>
      <c r="C691" s="670">
        <f>'Cél.por tricoma'!EA64</f>
        <v>14</v>
      </c>
      <c r="D691" s="670" t="s">
        <v>550</v>
      </c>
      <c r="E691" s="670"/>
      <c r="F691" s="670" t="s">
        <v>556</v>
      </c>
      <c r="G691" s="672" t="s">
        <v>551</v>
      </c>
      <c r="H691" s="670">
        <f>'Cél.por tricoma'!EA68</f>
        <v>12</v>
      </c>
      <c r="I691" s="670" t="s">
        <v>190</v>
      </c>
      <c r="J691" s="667"/>
      <c r="K691" s="670" t="s">
        <v>556</v>
      </c>
      <c r="L691" s="672" t="s">
        <v>551</v>
      </c>
      <c r="M691" s="670">
        <f>'Cél.por tricoma'!EA80</f>
        <v>32</v>
      </c>
      <c r="N691" s="670" t="s">
        <v>204</v>
      </c>
      <c r="O691" s="670"/>
      <c r="P691" s="670" t="s">
        <v>556</v>
      </c>
      <c r="Q691" s="672" t="s">
        <v>551</v>
      </c>
      <c r="R691" s="670">
        <f>'Cél.por tricoma'!EA81</f>
        <v>19</v>
      </c>
      <c r="S691" s="670" t="s">
        <v>262</v>
      </c>
    </row>
    <row r="692" spans="1:19" ht="15.75" customHeight="1">
      <c r="A692" s="670" t="s">
        <v>556</v>
      </c>
      <c r="B692" s="672" t="s">
        <v>552</v>
      </c>
      <c r="C692" s="670">
        <f>'Cél.por tricoma'!CX110</f>
        <v>18</v>
      </c>
      <c r="D692" s="670" t="s">
        <v>550</v>
      </c>
      <c r="E692" s="670"/>
      <c r="F692" s="670" t="s">
        <v>556</v>
      </c>
      <c r="G692" s="672" t="s">
        <v>552</v>
      </c>
      <c r="H692" s="670">
        <f>'Cél.por tricoma'!CX114</f>
        <v>35</v>
      </c>
      <c r="I692" s="670" t="s">
        <v>190</v>
      </c>
      <c r="J692" s="667"/>
      <c r="K692" s="670" t="s">
        <v>556</v>
      </c>
      <c r="L692" s="672" t="s">
        <v>552</v>
      </c>
      <c r="M692" s="670">
        <f>'Cél.por tricoma'!CX126</f>
        <v>24</v>
      </c>
      <c r="N692" s="670" t="s">
        <v>204</v>
      </c>
      <c r="O692" s="670"/>
      <c r="P692" s="670" t="s">
        <v>556</v>
      </c>
      <c r="Q692" s="672" t="s">
        <v>552</v>
      </c>
      <c r="R692" s="670">
        <f>'Cél.por tricoma'!CX127</f>
        <v>21</v>
      </c>
      <c r="S692" s="670" t="s">
        <v>262</v>
      </c>
    </row>
    <row r="693" spans="1:19" ht="15.75" customHeight="1">
      <c r="A693" s="670" t="s">
        <v>556</v>
      </c>
      <c r="B693" s="672" t="s">
        <v>552</v>
      </c>
      <c r="C693" s="670">
        <f>'Cél.por tricoma'!CY110</f>
        <v>15</v>
      </c>
      <c r="D693" s="670" t="s">
        <v>550</v>
      </c>
      <c r="E693" s="670"/>
      <c r="F693" s="670" t="s">
        <v>556</v>
      </c>
      <c r="G693" s="672" t="s">
        <v>552</v>
      </c>
      <c r="H693" s="670">
        <f>'Cél.por tricoma'!CY114</f>
        <v>7</v>
      </c>
      <c r="I693" s="670" t="s">
        <v>190</v>
      </c>
      <c r="J693" s="667"/>
      <c r="K693" s="670" t="s">
        <v>556</v>
      </c>
      <c r="L693" s="672" t="s">
        <v>552</v>
      </c>
      <c r="M693" s="670">
        <f>'Cél.por tricoma'!CY126</f>
        <v>74</v>
      </c>
      <c r="N693" s="670" t="s">
        <v>204</v>
      </c>
      <c r="O693" s="670"/>
      <c r="P693" s="670" t="s">
        <v>556</v>
      </c>
      <c r="Q693" s="672" t="s">
        <v>552</v>
      </c>
      <c r="R693" s="670">
        <f>'Cél.por tricoma'!CY127</f>
        <v>4</v>
      </c>
      <c r="S693" s="670" t="s">
        <v>262</v>
      </c>
    </row>
    <row r="694" spans="1:19" ht="15.75" customHeight="1">
      <c r="A694" s="670" t="s">
        <v>556</v>
      </c>
      <c r="B694" s="672" t="s">
        <v>552</v>
      </c>
      <c r="C694" s="670">
        <f>'Cél.por tricoma'!CZ110</f>
        <v>18</v>
      </c>
      <c r="D694" s="670" t="s">
        <v>550</v>
      </c>
      <c r="E694" s="670"/>
      <c r="F694" s="670" t="s">
        <v>556</v>
      </c>
      <c r="G694" s="672" t="s">
        <v>552</v>
      </c>
      <c r="H694" s="670">
        <f>'Cél.por tricoma'!CZ114</f>
        <v>37</v>
      </c>
      <c r="I694" s="670" t="s">
        <v>190</v>
      </c>
      <c r="J694" s="667"/>
      <c r="K694" s="670" t="s">
        <v>556</v>
      </c>
      <c r="L694" s="672" t="s">
        <v>552</v>
      </c>
      <c r="M694" s="670">
        <f>'Cél.por tricoma'!CZ126</f>
        <v>15</v>
      </c>
      <c r="N694" s="670" t="s">
        <v>204</v>
      </c>
      <c r="O694" s="670"/>
      <c r="P694" s="670" t="s">
        <v>556</v>
      </c>
      <c r="Q694" s="672" t="s">
        <v>552</v>
      </c>
      <c r="R694" s="670">
        <f>'Cél.por tricoma'!CZ127</f>
        <v>8</v>
      </c>
      <c r="S694" s="670" t="s">
        <v>262</v>
      </c>
    </row>
    <row r="695" spans="1:19" ht="15.75" customHeight="1">
      <c r="A695" s="670" t="s">
        <v>556</v>
      </c>
      <c r="B695" s="672" t="s">
        <v>552</v>
      </c>
      <c r="C695" s="670">
        <f>'Cél.por tricoma'!DA110</f>
        <v>24</v>
      </c>
      <c r="D695" s="670" t="s">
        <v>550</v>
      </c>
      <c r="E695" s="670"/>
      <c r="F695" s="670" t="s">
        <v>556</v>
      </c>
      <c r="G695" s="672" t="s">
        <v>552</v>
      </c>
      <c r="H695" s="670">
        <f>'Cél.por tricoma'!DA114</f>
        <v>4</v>
      </c>
      <c r="I695" s="670" t="s">
        <v>190</v>
      </c>
      <c r="J695" s="667"/>
      <c r="K695" s="670" t="s">
        <v>556</v>
      </c>
      <c r="L695" s="672" t="s">
        <v>552</v>
      </c>
      <c r="M695" s="670">
        <f>'Cél.por tricoma'!DA126</f>
        <v>35</v>
      </c>
      <c r="N695" s="670" t="s">
        <v>204</v>
      </c>
      <c r="O695" s="670"/>
      <c r="P695" s="670" t="s">
        <v>556</v>
      </c>
      <c r="Q695" s="672" t="s">
        <v>552</v>
      </c>
      <c r="R695" s="670">
        <f>'Cél.por tricoma'!DA127</f>
        <v>8</v>
      </c>
      <c r="S695" s="670" t="s">
        <v>262</v>
      </c>
    </row>
    <row r="696" spans="1:19" ht="15.75" customHeight="1">
      <c r="A696" s="670" t="s">
        <v>556</v>
      </c>
      <c r="B696" s="672" t="s">
        <v>552</v>
      </c>
      <c r="C696" s="670">
        <f>'Cél.por tricoma'!DB110</f>
        <v>12</v>
      </c>
      <c r="D696" s="670" t="s">
        <v>550</v>
      </c>
      <c r="E696" s="670"/>
      <c r="F696" s="670" t="s">
        <v>556</v>
      </c>
      <c r="G696" s="672" t="s">
        <v>552</v>
      </c>
      <c r="H696" s="670">
        <f>'Cél.por tricoma'!DB114</f>
        <v>42</v>
      </c>
      <c r="I696" s="670" t="s">
        <v>190</v>
      </c>
      <c r="J696" s="667"/>
      <c r="K696" s="670" t="s">
        <v>556</v>
      </c>
      <c r="L696" s="672" t="s">
        <v>552</v>
      </c>
      <c r="M696" s="670">
        <f>'Cél.por tricoma'!DB126</f>
        <v>21</v>
      </c>
      <c r="N696" s="670" t="s">
        <v>204</v>
      </c>
      <c r="O696" s="670"/>
      <c r="P696" s="670" t="s">
        <v>556</v>
      </c>
      <c r="Q696" s="672" t="s">
        <v>552</v>
      </c>
      <c r="R696" s="670">
        <f>'Cél.por tricoma'!DB127</f>
        <v>7</v>
      </c>
      <c r="S696" s="670" t="s">
        <v>262</v>
      </c>
    </row>
    <row r="697" spans="1:19" ht="15.75" customHeight="1">
      <c r="A697" s="670" t="s">
        <v>556</v>
      </c>
      <c r="B697" s="672" t="s">
        <v>552</v>
      </c>
      <c r="C697" s="670">
        <f>'Cél.por tricoma'!DC110</f>
        <v>11</v>
      </c>
      <c r="D697" s="670" t="s">
        <v>550</v>
      </c>
      <c r="E697" s="670"/>
      <c r="F697" s="670" t="s">
        <v>556</v>
      </c>
      <c r="G697" s="672" t="s">
        <v>552</v>
      </c>
      <c r="H697" s="670">
        <f>'Cél.por tricoma'!DC114</f>
        <v>4</v>
      </c>
      <c r="I697" s="670" t="s">
        <v>190</v>
      </c>
      <c r="J697" s="667"/>
      <c r="K697" s="670" t="s">
        <v>556</v>
      </c>
      <c r="L697" s="672" t="s">
        <v>552</v>
      </c>
      <c r="M697" s="670">
        <f>'Cél.por tricoma'!DC126</f>
        <v>64</v>
      </c>
      <c r="N697" s="670" t="s">
        <v>204</v>
      </c>
      <c r="O697" s="670"/>
      <c r="P697" s="670" t="s">
        <v>556</v>
      </c>
      <c r="Q697" s="672" t="s">
        <v>552</v>
      </c>
      <c r="R697" s="670">
        <f>'Cél.por tricoma'!DC127</f>
        <v>7</v>
      </c>
      <c r="S697" s="670" t="s">
        <v>262</v>
      </c>
    </row>
    <row r="698" spans="1:19" ht="15.75" customHeight="1">
      <c r="A698" s="670" t="s">
        <v>556</v>
      </c>
      <c r="B698" s="672" t="s">
        <v>552</v>
      </c>
      <c r="C698" s="670">
        <f>'Cél.por tricoma'!DD110</f>
        <v>16</v>
      </c>
      <c r="D698" s="670" t="s">
        <v>550</v>
      </c>
      <c r="E698" s="670"/>
      <c r="F698" s="670" t="s">
        <v>556</v>
      </c>
      <c r="G698" s="672" t="s">
        <v>552</v>
      </c>
      <c r="H698" s="670">
        <f>'Cél.por tricoma'!DD114</f>
        <v>42</v>
      </c>
      <c r="I698" s="670" t="s">
        <v>190</v>
      </c>
      <c r="J698" s="667"/>
      <c r="K698" s="670" t="s">
        <v>556</v>
      </c>
      <c r="L698" s="672" t="s">
        <v>552</v>
      </c>
      <c r="M698" s="670">
        <f>'Cél.por tricoma'!DD126</f>
        <v>163</v>
      </c>
      <c r="N698" s="670" t="s">
        <v>204</v>
      </c>
      <c r="O698" s="670"/>
      <c r="P698" s="670" t="s">
        <v>556</v>
      </c>
      <c r="Q698" s="672" t="s">
        <v>552</v>
      </c>
      <c r="R698" s="670">
        <f>'Cél.por tricoma'!DD127</f>
        <v>6</v>
      </c>
      <c r="S698" s="670" t="s">
        <v>262</v>
      </c>
    </row>
    <row r="699" spans="1:19" ht="15.75" customHeight="1">
      <c r="A699" s="670" t="s">
        <v>556</v>
      </c>
      <c r="B699" s="672" t="s">
        <v>552</v>
      </c>
      <c r="C699" s="670">
        <f>'Cél.por tricoma'!DE110</f>
        <v>11</v>
      </c>
      <c r="D699" s="670" t="s">
        <v>550</v>
      </c>
      <c r="E699" s="670"/>
      <c r="F699" s="670" t="s">
        <v>556</v>
      </c>
      <c r="G699" s="672" t="s">
        <v>552</v>
      </c>
      <c r="H699" s="670">
        <f>'Cél.por tricoma'!DE114</f>
        <v>31</v>
      </c>
      <c r="I699" s="670" t="s">
        <v>190</v>
      </c>
      <c r="J699" s="667"/>
      <c r="K699" s="670" t="s">
        <v>556</v>
      </c>
      <c r="L699" s="672" t="s">
        <v>552</v>
      </c>
      <c r="M699" s="670">
        <f>'Cél.por tricoma'!DE126</f>
        <v>7</v>
      </c>
      <c r="N699" s="670" t="s">
        <v>204</v>
      </c>
      <c r="O699" s="670"/>
      <c r="P699" s="670" t="s">
        <v>556</v>
      </c>
      <c r="Q699" s="672" t="s">
        <v>552</v>
      </c>
      <c r="R699" s="670">
        <f>'Cél.por tricoma'!DE127</f>
        <v>8</v>
      </c>
      <c r="S699" s="670" t="s">
        <v>262</v>
      </c>
    </row>
    <row r="700" spans="1:19" ht="15.75" customHeight="1">
      <c r="A700" s="670" t="s">
        <v>556</v>
      </c>
      <c r="B700" s="672" t="s">
        <v>552</v>
      </c>
      <c r="C700" s="670">
        <f>'Cél.por tricoma'!DF110</f>
        <v>10</v>
      </c>
      <c r="D700" s="670" t="s">
        <v>550</v>
      </c>
      <c r="E700" s="670"/>
      <c r="F700" s="670" t="s">
        <v>556</v>
      </c>
      <c r="G700" s="672" t="s">
        <v>552</v>
      </c>
      <c r="H700" s="670">
        <f>'Cél.por tricoma'!DF114</f>
        <v>16</v>
      </c>
      <c r="I700" s="670" t="s">
        <v>190</v>
      </c>
      <c r="J700" s="667"/>
      <c r="K700" s="670" t="s">
        <v>556</v>
      </c>
      <c r="L700" s="672" t="s">
        <v>552</v>
      </c>
      <c r="M700" s="670">
        <f>'Cél.por tricoma'!DF126</f>
        <v>8</v>
      </c>
      <c r="N700" s="670" t="s">
        <v>204</v>
      </c>
      <c r="O700" s="670"/>
      <c r="P700" s="670" t="s">
        <v>556</v>
      </c>
      <c r="Q700" s="672" t="s">
        <v>552</v>
      </c>
      <c r="R700" s="670">
        <f>'Cél.por tricoma'!DF127</f>
        <v>8</v>
      </c>
      <c r="S700" s="670" t="s">
        <v>262</v>
      </c>
    </row>
    <row r="701" spans="1:19" ht="15.75" customHeight="1">
      <c r="A701" s="670" t="s">
        <v>556</v>
      </c>
      <c r="B701" s="672" t="s">
        <v>552</v>
      </c>
      <c r="C701" s="670">
        <f>'Cél.por tricoma'!DG110</f>
        <v>14</v>
      </c>
      <c r="D701" s="670" t="s">
        <v>550</v>
      </c>
      <c r="E701" s="670"/>
      <c r="F701" s="670" t="s">
        <v>556</v>
      </c>
      <c r="G701" s="672" t="s">
        <v>552</v>
      </c>
      <c r="H701" s="670">
        <f>'Cél.por tricoma'!DG114</f>
        <v>18</v>
      </c>
      <c r="I701" s="670" t="s">
        <v>190</v>
      </c>
      <c r="J701" s="667"/>
      <c r="K701" s="670" t="s">
        <v>556</v>
      </c>
      <c r="L701" s="672" t="s">
        <v>552</v>
      </c>
      <c r="M701" s="670">
        <f>'Cél.por tricoma'!DG126</f>
        <v>157</v>
      </c>
      <c r="N701" s="670" t="s">
        <v>204</v>
      </c>
      <c r="O701" s="670"/>
      <c r="P701" s="670" t="s">
        <v>556</v>
      </c>
      <c r="Q701" s="672" t="s">
        <v>552</v>
      </c>
      <c r="R701" s="670">
        <f>'Cél.por tricoma'!DG127</f>
        <v>19</v>
      </c>
      <c r="S701" s="670" t="s">
        <v>262</v>
      </c>
    </row>
    <row r="702" spans="1:19" ht="15.75" customHeight="1">
      <c r="A702" s="670" t="s">
        <v>556</v>
      </c>
      <c r="B702" s="672" t="s">
        <v>552</v>
      </c>
      <c r="C702" s="670">
        <f>'Cél.por tricoma'!DH110</f>
        <v>10</v>
      </c>
      <c r="D702" s="670" t="s">
        <v>550</v>
      </c>
      <c r="E702" s="670"/>
      <c r="F702" s="670" t="s">
        <v>556</v>
      </c>
      <c r="G702" s="672" t="s">
        <v>552</v>
      </c>
      <c r="H702" s="670">
        <f>'Cél.por tricoma'!DH114</f>
        <v>16</v>
      </c>
      <c r="I702" s="670" t="s">
        <v>190</v>
      </c>
      <c r="J702" s="667"/>
      <c r="K702" s="670" t="s">
        <v>556</v>
      </c>
      <c r="L702" s="672" t="s">
        <v>552</v>
      </c>
      <c r="M702" s="670">
        <f>'Cél.por tricoma'!DH126</f>
        <v>8</v>
      </c>
      <c r="N702" s="670" t="s">
        <v>204</v>
      </c>
      <c r="O702" s="670"/>
      <c r="P702" s="670" t="s">
        <v>556</v>
      </c>
      <c r="Q702" s="672" t="s">
        <v>552</v>
      </c>
      <c r="R702" s="670">
        <f>'Cél.por tricoma'!DH127</f>
        <v>7</v>
      </c>
      <c r="S702" s="670" t="s">
        <v>262</v>
      </c>
    </row>
    <row r="703" spans="1:19" ht="15.75" customHeight="1">
      <c r="A703" s="670" t="s">
        <v>556</v>
      </c>
      <c r="B703" s="672" t="s">
        <v>552</v>
      </c>
      <c r="C703" s="670">
        <f>'Cél.por tricoma'!DI110</f>
        <v>17</v>
      </c>
      <c r="D703" s="670" t="s">
        <v>550</v>
      </c>
      <c r="E703" s="670"/>
      <c r="F703" s="670" t="s">
        <v>556</v>
      </c>
      <c r="G703" s="672" t="s">
        <v>552</v>
      </c>
      <c r="H703" s="670">
        <f>'Cél.por tricoma'!DI114</f>
        <v>8</v>
      </c>
      <c r="I703" s="670" t="s">
        <v>190</v>
      </c>
      <c r="J703" s="667"/>
      <c r="K703" s="670" t="s">
        <v>556</v>
      </c>
      <c r="L703" s="672" t="s">
        <v>552</v>
      </c>
      <c r="M703" s="670">
        <f>'Cél.por tricoma'!DI126</f>
        <v>50</v>
      </c>
      <c r="N703" s="670" t="s">
        <v>204</v>
      </c>
      <c r="O703" s="670"/>
      <c r="P703" s="670" t="s">
        <v>556</v>
      </c>
      <c r="Q703" s="672" t="s">
        <v>552</v>
      </c>
      <c r="R703" s="670">
        <f>'Cél.por tricoma'!DI127</f>
        <v>14</v>
      </c>
      <c r="S703" s="670" t="s">
        <v>262</v>
      </c>
    </row>
    <row r="704" spans="1:19" ht="15.75" customHeight="1">
      <c r="A704" s="670" t="s">
        <v>556</v>
      </c>
      <c r="B704" s="672" t="s">
        <v>552</v>
      </c>
      <c r="C704" s="670">
        <f>'Cél.por tricoma'!DJ110</f>
        <v>21</v>
      </c>
      <c r="D704" s="670" t="s">
        <v>550</v>
      </c>
      <c r="E704" s="670"/>
      <c r="F704" s="670" t="s">
        <v>556</v>
      </c>
      <c r="G704" s="672" t="s">
        <v>552</v>
      </c>
      <c r="H704" s="670">
        <f>'Cél.por tricoma'!DJ114</f>
        <v>8</v>
      </c>
      <c r="I704" s="670" t="s">
        <v>190</v>
      </c>
      <c r="J704" s="667"/>
      <c r="K704" s="670" t="s">
        <v>556</v>
      </c>
      <c r="L704" s="672" t="s">
        <v>552</v>
      </c>
      <c r="M704" s="670">
        <f>'Cél.por tricoma'!DJ126</f>
        <v>21</v>
      </c>
      <c r="N704" s="670" t="s">
        <v>204</v>
      </c>
      <c r="O704" s="670"/>
      <c r="P704" s="670" t="s">
        <v>556</v>
      </c>
      <c r="Q704" s="672" t="s">
        <v>552</v>
      </c>
      <c r="R704" s="670">
        <f>'Cél.por tricoma'!DJ127</f>
        <v>8</v>
      </c>
      <c r="S704" s="670" t="s">
        <v>262</v>
      </c>
    </row>
    <row r="705" spans="1:19" ht="15.75" customHeight="1">
      <c r="A705" s="670" t="s">
        <v>556</v>
      </c>
      <c r="B705" s="672" t="s">
        <v>552</v>
      </c>
      <c r="C705" s="670">
        <f>'Cél.por tricoma'!DK110</f>
        <v>10</v>
      </c>
      <c r="D705" s="670" t="s">
        <v>550</v>
      </c>
      <c r="E705" s="670"/>
      <c r="F705" s="670" t="s">
        <v>556</v>
      </c>
      <c r="G705" s="672" t="s">
        <v>552</v>
      </c>
      <c r="H705" s="670">
        <f>'Cél.por tricoma'!DK114</f>
        <v>81</v>
      </c>
      <c r="I705" s="670" t="s">
        <v>190</v>
      </c>
      <c r="J705" s="667"/>
      <c r="K705" s="670" t="s">
        <v>556</v>
      </c>
      <c r="L705" s="672" t="s">
        <v>552</v>
      </c>
      <c r="M705" s="670">
        <f>'Cél.por tricoma'!DK126</f>
        <v>73</v>
      </c>
      <c r="N705" s="670" t="s">
        <v>204</v>
      </c>
      <c r="O705" s="670"/>
      <c r="P705" s="670" t="s">
        <v>556</v>
      </c>
      <c r="Q705" s="672" t="s">
        <v>552</v>
      </c>
      <c r="R705" s="670">
        <f>'Cél.por tricoma'!DK127</f>
        <v>14</v>
      </c>
      <c r="S705" s="670" t="s">
        <v>262</v>
      </c>
    </row>
    <row r="706" spans="1:19" ht="15.75" customHeight="1">
      <c r="A706" s="670" t="s">
        <v>556</v>
      </c>
      <c r="B706" s="672" t="s">
        <v>552</v>
      </c>
      <c r="C706" s="670">
        <f>'Cél.por tricoma'!DL110</f>
        <v>13</v>
      </c>
      <c r="D706" s="670" t="s">
        <v>550</v>
      </c>
      <c r="E706" s="670"/>
      <c r="F706" s="670" t="s">
        <v>556</v>
      </c>
      <c r="G706" s="672" t="s">
        <v>552</v>
      </c>
      <c r="H706" s="670">
        <f>'Cél.por tricoma'!DL114</f>
        <v>12</v>
      </c>
      <c r="I706" s="670" t="s">
        <v>190</v>
      </c>
      <c r="J706" s="667"/>
      <c r="K706" s="670" t="s">
        <v>556</v>
      </c>
      <c r="L706" s="672" t="s">
        <v>552</v>
      </c>
      <c r="M706" s="670">
        <f>'Cél.por tricoma'!DL126</f>
        <v>63</v>
      </c>
      <c r="N706" s="670" t="s">
        <v>204</v>
      </c>
      <c r="O706" s="670"/>
      <c r="P706" s="670" t="s">
        <v>556</v>
      </c>
      <c r="Q706" s="672" t="s">
        <v>552</v>
      </c>
      <c r="R706" s="670">
        <f>'Cél.por tricoma'!DL127</f>
        <v>9</v>
      </c>
      <c r="S706" s="670" t="s">
        <v>262</v>
      </c>
    </row>
    <row r="707" spans="1:19" ht="15.75" customHeight="1">
      <c r="A707" s="670" t="s">
        <v>556</v>
      </c>
      <c r="B707" s="672" t="s">
        <v>552</v>
      </c>
      <c r="C707" s="670">
        <f>'Cél.por tricoma'!DM110</f>
        <v>11</v>
      </c>
      <c r="D707" s="670" t="s">
        <v>550</v>
      </c>
      <c r="E707" s="670"/>
      <c r="F707" s="670" t="s">
        <v>556</v>
      </c>
      <c r="G707" s="672" t="s">
        <v>552</v>
      </c>
      <c r="H707" s="670">
        <f>'Cél.por tricoma'!DM114</f>
        <v>21</v>
      </c>
      <c r="I707" s="670" t="s">
        <v>190</v>
      </c>
      <c r="J707" s="667"/>
      <c r="K707" s="670" t="s">
        <v>556</v>
      </c>
      <c r="L707" s="672" t="s">
        <v>552</v>
      </c>
      <c r="M707" s="670">
        <f>'Cél.por tricoma'!DM126</f>
        <v>94</v>
      </c>
      <c r="N707" s="670" t="s">
        <v>204</v>
      </c>
      <c r="O707" s="670"/>
      <c r="P707" s="670" t="s">
        <v>556</v>
      </c>
      <c r="Q707" s="672" t="s">
        <v>552</v>
      </c>
      <c r="R707" s="670">
        <f>'Cél.por tricoma'!DM127</f>
        <v>14</v>
      </c>
      <c r="S707" s="670" t="s">
        <v>262</v>
      </c>
    </row>
    <row r="708" spans="1:19" ht="15.75" customHeight="1">
      <c r="A708" s="670" t="s">
        <v>556</v>
      </c>
      <c r="B708" s="672" t="s">
        <v>552</v>
      </c>
      <c r="C708" s="670">
        <f>'Cél.por tricoma'!DN110</f>
        <v>19</v>
      </c>
      <c r="D708" s="670" t="s">
        <v>550</v>
      </c>
      <c r="E708" s="670"/>
      <c r="F708" s="670" t="s">
        <v>556</v>
      </c>
      <c r="G708" s="672" t="s">
        <v>552</v>
      </c>
      <c r="H708" s="670">
        <f>'Cél.por tricoma'!DN114</f>
        <v>23</v>
      </c>
      <c r="I708" s="670" t="s">
        <v>190</v>
      </c>
      <c r="J708" s="667"/>
      <c r="K708" s="670" t="s">
        <v>556</v>
      </c>
      <c r="L708" s="672" t="s">
        <v>552</v>
      </c>
      <c r="M708" s="670">
        <f>'Cél.por tricoma'!DN126</f>
        <v>71</v>
      </c>
      <c r="N708" s="670" t="s">
        <v>204</v>
      </c>
      <c r="O708" s="670"/>
      <c r="P708" s="670" t="s">
        <v>556</v>
      </c>
      <c r="Q708" s="672" t="s">
        <v>552</v>
      </c>
      <c r="R708" s="670">
        <f>'Cél.por tricoma'!DN127</f>
        <v>9</v>
      </c>
      <c r="S708" s="670" t="s">
        <v>262</v>
      </c>
    </row>
    <row r="709" spans="1:19" ht="15.75" customHeight="1">
      <c r="A709" s="670" t="s">
        <v>556</v>
      </c>
      <c r="B709" s="672" t="s">
        <v>552</v>
      </c>
      <c r="C709" s="670">
        <f>'Cél.por tricoma'!DO110</f>
        <v>18</v>
      </c>
      <c r="D709" s="670" t="s">
        <v>550</v>
      </c>
      <c r="E709" s="670"/>
      <c r="F709" s="670" t="s">
        <v>556</v>
      </c>
      <c r="G709" s="672" t="s">
        <v>552</v>
      </c>
      <c r="H709" s="670">
        <f>'Cél.por tricoma'!DO114</f>
        <v>17</v>
      </c>
      <c r="I709" s="670" t="s">
        <v>190</v>
      </c>
      <c r="J709" s="667"/>
      <c r="K709" s="670" t="s">
        <v>556</v>
      </c>
      <c r="L709" s="672" t="s">
        <v>552</v>
      </c>
      <c r="M709" s="670">
        <f>'Cél.por tricoma'!DO126</f>
        <v>106</v>
      </c>
      <c r="N709" s="670" t="s">
        <v>204</v>
      </c>
      <c r="O709" s="670"/>
      <c r="P709" s="670" t="s">
        <v>556</v>
      </c>
      <c r="Q709" s="672" t="s">
        <v>552</v>
      </c>
      <c r="R709" s="670">
        <f>'Cél.por tricoma'!DO127</f>
        <v>6</v>
      </c>
      <c r="S709" s="670" t="s">
        <v>262</v>
      </c>
    </row>
    <row r="710" spans="1:19" ht="15.75" customHeight="1">
      <c r="A710" s="670" t="s">
        <v>556</v>
      </c>
      <c r="B710" s="672" t="s">
        <v>552</v>
      </c>
      <c r="C710" s="670">
        <f>'Cél.por tricoma'!DP110</f>
        <v>20</v>
      </c>
      <c r="D710" s="670" t="s">
        <v>550</v>
      </c>
      <c r="E710" s="670"/>
      <c r="F710" s="670" t="s">
        <v>556</v>
      </c>
      <c r="G710" s="672" t="s">
        <v>552</v>
      </c>
      <c r="H710" s="670">
        <f>'Cél.por tricoma'!DP114</f>
        <v>20</v>
      </c>
      <c r="I710" s="670" t="s">
        <v>190</v>
      </c>
      <c r="J710" s="667"/>
      <c r="K710" s="670" t="s">
        <v>556</v>
      </c>
      <c r="L710" s="672" t="s">
        <v>552</v>
      </c>
      <c r="M710" s="670">
        <f>'Cél.por tricoma'!DP126</f>
        <v>39</v>
      </c>
      <c r="N710" s="670" t="s">
        <v>204</v>
      </c>
      <c r="O710" s="670"/>
      <c r="P710" s="670" t="s">
        <v>556</v>
      </c>
      <c r="Q710" s="672" t="s">
        <v>552</v>
      </c>
      <c r="R710" s="670">
        <f>'Cél.por tricoma'!DP127</f>
        <v>13</v>
      </c>
      <c r="S710" s="670" t="s">
        <v>262</v>
      </c>
    </row>
    <row r="711" spans="1:19" ht="15.75" customHeight="1">
      <c r="A711" s="670" t="s">
        <v>556</v>
      </c>
      <c r="B711" s="672" t="s">
        <v>552</v>
      </c>
      <c r="C711" s="670">
        <f>'Cél.por tricoma'!DQ110</f>
        <v>17</v>
      </c>
      <c r="D711" s="670" t="s">
        <v>550</v>
      </c>
      <c r="E711" s="670"/>
      <c r="F711" s="670" t="s">
        <v>556</v>
      </c>
      <c r="G711" s="672" t="s">
        <v>552</v>
      </c>
      <c r="H711" s="670">
        <f>'Cél.por tricoma'!DQ114</f>
        <v>15</v>
      </c>
      <c r="I711" s="670" t="s">
        <v>190</v>
      </c>
      <c r="J711" s="667"/>
      <c r="K711" s="670" t="s">
        <v>556</v>
      </c>
      <c r="L711" s="672" t="s">
        <v>552</v>
      </c>
      <c r="M711" s="670">
        <f>'Cél.por tricoma'!DQ126</f>
        <v>85</v>
      </c>
      <c r="N711" s="670" t="s">
        <v>204</v>
      </c>
      <c r="O711" s="670"/>
      <c r="P711" s="670" t="s">
        <v>556</v>
      </c>
      <c r="Q711" s="672" t="s">
        <v>552</v>
      </c>
      <c r="R711" s="670">
        <f>'Cél.por tricoma'!DQ127</f>
        <v>11</v>
      </c>
      <c r="S711" s="670" t="s">
        <v>262</v>
      </c>
    </row>
    <row r="712" spans="1:19" ht="15.75" customHeight="1">
      <c r="A712" s="670" t="s">
        <v>556</v>
      </c>
      <c r="B712" s="672" t="s">
        <v>552</v>
      </c>
      <c r="C712" s="670">
        <f>'Cél.por tricoma'!DR110</f>
        <v>14</v>
      </c>
      <c r="D712" s="670" t="s">
        <v>550</v>
      </c>
      <c r="E712" s="670"/>
      <c r="F712" s="670" t="s">
        <v>556</v>
      </c>
      <c r="G712" s="672" t="s">
        <v>552</v>
      </c>
      <c r="H712" s="670">
        <f>'Cél.por tricoma'!DR114</f>
        <v>20</v>
      </c>
      <c r="I712" s="670" t="s">
        <v>190</v>
      </c>
      <c r="J712" s="667"/>
      <c r="K712" s="670" t="s">
        <v>556</v>
      </c>
      <c r="L712" s="672" t="s">
        <v>552</v>
      </c>
      <c r="M712" s="670">
        <f>'Cél.por tricoma'!DR126</f>
        <v>96</v>
      </c>
      <c r="N712" s="670" t="s">
        <v>204</v>
      </c>
      <c r="O712" s="670"/>
      <c r="P712" s="670" t="s">
        <v>556</v>
      </c>
      <c r="Q712" s="672" t="s">
        <v>552</v>
      </c>
      <c r="R712" s="670">
        <f>'Cél.por tricoma'!DR127</f>
        <v>24</v>
      </c>
      <c r="S712" s="670" t="s">
        <v>262</v>
      </c>
    </row>
    <row r="713" spans="1:19" ht="15.75" customHeight="1">
      <c r="A713" s="670" t="s">
        <v>556</v>
      </c>
      <c r="B713" s="672" t="s">
        <v>552</v>
      </c>
      <c r="C713" s="670">
        <f>'Cél.por tricoma'!DS110</f>
        <v>27</v>
      </c>
      <c r="D713" s="670" t="s">
        <v>550</v>
      </c>
      <c r="E713" s="670"/>
      <c r="F713" s="670" t="s">
        <v>556</v>
      </c>
      <c r="G713" s="672" t="s">
        <v>552</v>
      </c>
      <c r="H713" s="670">
        <f>'Cél.por tricoma'!DS114</f>
        <v>37</v>
      </c>
      <c r="I713" s="670" t="s">
        <v>190</v>
      </c>
      <c r="J713" s="667"/>
      <c r="K713" s="670" t="s">
        <v>556</v>
      </c>
      <c r="L713" s="672" t="s">
        <v>552</v>
      </c>
      <c r="M713" s="670">
        <f>'Cél.por tricoma'!DS126</f>
        <v>12</v>
      </c>
      <c r="N713" s="670" t="s">
        <v>204</v>
      </c>
      <c r="O713" s="670"/>
      <c r="P713" s="670" t="s">
        <v>556</v>
      </c>
      <c r="Q713" s="672" t="s">
        <v>552</v>
      </c>
      <c r="R713" s="670">
        <f>'Cél.por tricoma'!DS127</f>
        <v>9</v>
      </c>
      <c r="S713" s="670" t="s">
        <v>262</v>
      </c>
    </row>
    <row r="714" spans="1:19" ht="15.75" customHeight="1">
      <c r="A714" s="670" t="s">
        <v>556</v>
      </c>
      <c r="B714" s="672" t="s">
        <v>552</v>
      </c>
      <c r="C714" s="670">
        <f>'Cél.por tricoma'!DT110</f>
        <v>23</v>
      </c>
      <c r="D714" s="670" t="s">
        <v>550</v>
      </c>
      <c r="E714" s="670"/>
      <c r="F714" s="670" t="s">
        <v>556</v>
      </c>
      <c r="G714" s="672" t="s">
        <v>552</v>
      </c>
      <c r="H714" s="670">
        <f>'Cél.por tricoma'!DT114</f>
        <v>15</v>
      </c>
      <c r="I714" s="670" t="s">
        <v>190</v>
      </c>
      <c r="J714" s="667"/>
      <c r="K714" s="670" t="s">
        <v>556</v>
      </c>
      <c r="L714" s="672" t="s">
        <v>552</v>
      </c>
      <c r="M714" s="670">
        <f>'Cél.por tricoma'!DT126</f>
        <v>120</v>
      </c>
      <c r="N714" s="670" t="s">
        <v>204</v>
      </c>
      <c r="O714" s="670"/>
      <c r="P714" s="670" t="s">
        <v>556</v>
      </c>
      <c r="Q714" s="672" t="s">
        <v>552</v>
      </c>
      <c r="R714" s="670">
        <f>'Cél.por tricoma'!DT127</f>
        <v>11</v>
      </c>
      <c r="S714" s="670" t="s">
        <v>262</v>
      </c>
    </row>
    <row r="715" spans="1:19" ht="15.75" customHeight="1">
      <c r="A715" s="670" t="s">
        <v>556</v>
      </c>
      <c r="B715" s="672" t="s">
        <v>552</v>
      </c>
      <c r="C715" s="670">
        <f>'Cél.por tricoma'!DU110</f>
        <v>24</v>
      </c>
      <c r="D715" s="670" t="s">
        <v>550</v>
      </c>
      <c r="E715" s="670"/>
      <c r="F715" s="670" t="s">
        <v>556</v>
      </c>
      <c r="G715" s="672" t="s">
        <v>552</v>
      </c>
      <c r="H715" s="670">
        <f>'Cél.por tricoma'!DU114</f>
        <v>16</v>
      </c>
      <c r="I715" s="670" t="s">
        <v>190</v>
      </c>
      <c r="J715" s="667"/>
      <c r="K715" s="670" t="s">
        <v>556</v>
      </c>
      <c r="L715" s="672" t="s">
        <v>552</v>
      </c>
      <c r="M715" s="670">
        <f>'Cél.por tricoma'!DU126</f>
        <v>28</v>
      </c>
      <c r="N715" s="670" t="s">
        <v>204</v>
      </c>
      <c r="O715" s="670"/>
      <c r="P715" s="670" t="s">
        <v>556</v>
      </c>
      <c r="Q715" s="672" t="s">
        <v>552</v>
      </c>
      <c r="R715" s="670">
        <f>'Cél.por tricoma'!DU127</f>
        <v>11</v>
      </c>
      <c r="S715" s="670" t="s">
        <v>262</v>
      </c>
    </row>
    <row r="716" spans="1:19" ht="15.75" customHeight="1">
      <c r="A716" s="670" t="s">
        <v>556</v>
      </c>
      <c r="B716" s="672" t="s">
        <v>552</v>
      </c>
      <c r="C716" s="670">
        <f>'Cél.por tricoma'!DV110</f>
        <v>12</v>
      </c>
      <c r="D716" s="670" t="s">
        <v>550</v>
      </c>
      <c r="E716" s="670"/>
      <c r="F716" s="670" t="s">
        <v>556</v>
      </c>
      <c r="G716" s="672" t="s">
        <v>552</v>
      </c>
      <c r="H716" s="670">
        <f>'Cél.por tricoma'!DV114</f>
        <v>9</v>
      </c>
      <c r="I716" s="670" t="s">
        <v>190</v>
      </c>
      <c r="J716" s="667"/>
      <c r="K716" s="670" t="s">
        <v>556</v>
      </c>
      <c r="L716" s="672" t="s">
        <v>552</v>
      </c>
      <c r="M716" s="670">
        <f>'Cél.por tricoma'!DV126</f>
        <v>38</v>
      </c>
      <c r="N716" s="670" t="s">
        <v>204</v>
      </c>
      <c r="O716" s="670"/>
      <c r="P716" s="670" t="s">
        <v>556</v>
      </c>
      <c r="Q716" s="672" t="s">
        <v>552</v>
      </c>
      <c r="R716" s="670">
        <f>'Cél.por tricoma'!DV127</f>
        <v>13</v>
      </c>
      <c r="S716" s="670" t="s">
        <v>262</v>
      </c>
    </row>
    <row r="717" spans="1:19" ht="15.75" customHeight="1">
      <c r="A717" s="670" t="s">
        <v>556</v>
      </c>
      <c r="B717" s="672" t="s">
        <v>552</v>
      </c>
      <c r="C717" s="670">
        <f>'Cél.por tricoma'!DW110</f>
        <v>13</v>
      </c>
      <c r="D717" s="670" t="s">
        <v>550</v>
      </c>
      <c r="E717" s="670"/>
      <c r="F717" s="670" t="s">
        <v>556</v>
      </c>
      <c r="G717" s="672" t="s">
        <v>552</v>
      </c>
      <c r="H717" s="670">
        <f>'Cél.por tricoma'!DW114</f>
        <v>36</v>
      </c>
      <c r="I717" s="670" t="s">
        <v>190</v>
      </c>
      <c r="J717" s="667"/>
      <c r="K717" s="670" t="s">
        <v>556</v>
      </c>
      <c r="L717" s="672" t="s">
        <v>552</v>
      </c>
      <c r="M717" s="670">
        <f>'Cél.por tricoma'!DW126</f>
        <v>91</v>
      </c>
      <c r="N717" s="670" t="s">
        <v>204</v>
      </c>
      <c r="O717" s="670"/>
      <c r="P717" s="670" t="s">
        <v>556</v>
      </c>
      <c r="Q717" s="672" t="s">
        <v>552</v>
      </c>
      <c r="R717" s="670">
        <f>'Cél.por tricoma'!DW127</f>
        <v>9</v>
      </c>
      <c r="S717" s="670" t="s">
        <v>262</v>
      </c>
    </row>
    <row r="718" spans="1:19" ht="15.75" customHeight="1">
      <c r="A718" s="670" t="s">
        <v>556</v>
      </c>
      <c r="B718" s="672" t="s">
        <v>552</v>
      </c>
      <c r="C718" s="670">
        <f>'Cél.por tricoma'!DX110</f>
        <v>17</v>
      </c>
      <c r="D718" s="670" t="s">
        <v>550</v>
      </c>
      <c r="E718" s="670"/>
      <c r="F718" s="670" t="s">
        <v>556</v>
      </c>
      <c r="G718" s="672" t="s">
        <v>552</v>
      </c>
      <c r="H718" s="670">
        <f>'Cél.por tricoma'!DX114</f>
        <v>43</v>
      </c>
      <c r="I718" s="670" t="s">
        <v>190</v>
      </c>
      <c r="J718" s="667"/>
      <c r="K718" s="670" t="s">
        <v>556</v>
      </c>
      <c r="L718" s="672" t="s">
        <v>552</v>
      </c>
      <c r="M718" s="670">
        <f>'Cél.por tricoma'!DX126</f>
        <v>14</v>
      </c>
      <c r="N718" s="670" t="s">
        <v>204</v>
      </c>
      <c r="O718" s="670"/>
      <c r="P718" s="670" t="s">
        <v>556</v>
      </c>
      <c r="Q718" s="672" t="s">
        <v>552</v>
      </c>
      <c r="R718" s="670">
        <f>'Cél.por tricoma'!DX127</f>
        <v>10</v>
      </c>
      <c r="S718" s="670" t="s">
        <v>262</v>
      </c>
    </row>
    <row r="719" spans="1:19" ht="15.75" customHeight="1">
      <c r="A719" s="670" t="s">
        <v>556</v>
      </c>
      <c r="B719" s="672" t="s">
        <v>552</v>
      </c>
      <c r="C719" s="670">
        <f>'Cél.por tricoma'!DY110</f>
        <v>8</v>
      </c>
      <c r="D719" s="670" t="s">
        <v>550</v>
      </c>
      <c r="E719" s="670"/>
      <c r="F719" s="670" t="s">
        <v>556</v>
      </c>
      <c r="G719" s="672" t="s">
        <v>552</v>
      </c>
      <c r="H719" s="670">
        <f>'Cél.por tricoma'!DY114</f>
        <v>14</v>
      </c>
      <c r="I719" s="670" t="s">
        <v>190</v>
      </c>
      <c r="J719" s="667"/>
      <c r="K719" s="670" t="s">
        <v>556</v>
      </c>
      <c r="L719" s="672" t="s">
        <v>552</v>
      </c>
      <c r="M719" s="670">
        <f>'Cél.por tricoma'!DY126</f>
        <v>14</v>
      </c>
      <c r="N719" s="670" t="s">
        <v>204</v>
      </c>
      <c r="O719" s="670"/>
      <c r="P719" s="670" t="s">
        <v>556</v>
      </c>
      <c r="Q719" s="672" t="s">
        <v>552</v>
      </c>
      <c r="R719" s="670">
        <f>'Cél.por tricoma'!DY127</f>
        <v>11</v>
      </c>
      <c r="S719" s="670" t="s">
        <v>262</v>
      </c>
    </row>
    <row r="720" spans="1:19" ht="15.75" customHeight="1">
      <c r="A720" s="670" t="s">
        <v>556</v>
      </c>
      <c r="B720" s="672" t="s">
        <v>552</v>
      </c>
      <c r="C720" s="670">
        <f>'Cél.por tricoma'!DZ110</f>
        <v>16</v>
      </c>
      <c r="D720" s="670" t="s">
        <v>550</v>
      </c>
      <c r="E720" s="670"/>
      <c r="F720" s="670" t="s">
        <v>556</v>
      </c>
      <c r="G720" s="672" t="s">
        <v>552</v>
      </c>
      <c r="H720" s="670">
        <f>'Cél.por tricoma'!DZ114</f>
        <v>28</v>
      </c>
      <c r="I720" s="670" t="s">
        <v>190</v>
      </c>
      <c r="J720" s="667"/>
      <c r="K720" s="670" t="s">
        <v>556</v>
      </c>
      <c r="L720" s="672" t="s">
        <v>552</v>
      </c>
      <c r="M720" s="670">
        <f>'Cél.por tricoma'!DZ126</f>
        <v>38</v>
      </c>
      <c r="N720" s="670" t="s">
        <v>204</v>
      </c>
      <c r="O720" s="670"/>
      <c r="P720" s="670" t="s">
        <v>556</v>
      </c>
      <c r="Q720" s="672" t="s">
        <v>552</v>
      </c>
      <c r="R720" s="670">
        <f>'Cél.por tricoma'!DZ127</f>
        <v>10</v>
      </c>
      <c r="S720" s="670" t="s">
        <v>262</v>
      </c>
    </row>
    <row r="721" spans="1:19" ht="15.75" customHeight="1">
      <c r="A721" s="670" t="s">
        <v>556</v>
      </c>
      <c r="B721" s="672" t="s">
        <v>552</v>
      </c>
      <c r="C721" s="670">
        <f>'Cél.por tricoma'!EA110</f>
        <v>36</v>
      </c>
      <c r="D721" s="670" t="s">
        <v>550</v>
      </c>
      <c r="E721" s="670"/>
      <c r="F721" s="670" t="s">
        <v>556</v>
      </c>
      <c r="G721" s="672" t="s">
        <v>552</v>
      </c>
      <c r="H721" s="670">
        <f>'Cél.por tricoma'!EA114</f>
        <v>30</v>
      </c>
      <c r="I721" s="670" t="s">
        <v>190</v>
      </c>
      <c r="J721" s="667"/>
      <c r="K721" s="670" t="s">
        <v>556</v>
      </c>
      <c r="L721" s="672" t="s">
        <v>552</v>
      </c>
      <c r="M721" s="670">
        <f>'Cél.por tricoma'!EA126</f>
        <v>60</v>
      </c>
      <c r="N721" s="670" t="s">
        <v>204</v>
      </c>
      <c r="O721" s="670"/>
      <c r="P721" s="670" t="s">
        <v>556</v>
      </c>
      <c r="Q721" s="672" t="s">
        <v>552</v>
      </c>
      <c r="R721" s="670">
        <f>'Cél.por tricoma'!EA127</f>
        <v>6</v>
      </c>
      <c r="S721" s="670" t="s">
        <v>262</v>
      </c>
    </row>
    <row r="722" spans="1:19" ht="15.75" customHeight="1">
      <c r="A722" s="670" t="s">
        <v>556</v>
      </c>
      <c r="B722" s="672" t="s">
        <v>272</v>
      </c>
      <c r="C722" s="670">
        <f>'Cél.por tricoma'!CX156</f>
        <v>9</v>
      </c>
      <c r="D722" s="670" t="s">
        <v>550</v>
      </c>
      <c r="E722" s="670"/>
      <c r="F722" s="670" t="s">
        <v>556</v>
      </c>
      <c r="G722" s="672" t="s">
        <v>272</v>
      </c>
      <c r="H722" s="670">
        <f>'Cél.por tricoma'!CX160</f>
        <v>19</v>
      </c>
      <c r="I722" s="670" t="s">
        <v>190</v>
      </c>
      <c r="J722" s="667"/>
      <c r="K722" s="670" t="s">
        <v>556</v>
      </c>
      <c r="L722" s="672" t="s">
        <v>272</v>
      </c>
      <c r="M722" s="670">
        <f>'Cél.por tricoma'!CX172</f>
        <v>96</v>
      </c>
      <c r="N722" s="670" t="s">
        <v>204</v>
      </c>
      <c r="O722" s="670"/>
      <c r="P722" s="670" t="s">
        <v>556</v>
      </c>
      <c r="Q722" s="672" t="s">
        <v>272</v>
      </c>
      <c r="R722" s="670">
        <f>'Cél.por tricoma'!CX173</f>
        <v>8</v>
      </c>
      <c r="S722" s="670" t="s">
        <v>262</v>
      </c>
    </row>
    <row r="723" spans="1:19" ht="15.75" customHeight="1">
      <c r="A723" s="670" t="s">
        <v>556</v>
      </c>
      <c r="B723" s="672" t="s">
        <v>272</v>
      </c>
      <c r="C723" s="670">
        <f>'Cél.por tricoma'!CY156</f>
        <v>12</v>
      </c>
      <c r="D723" s="670" t="s">
        <v>550</v>
      </c>
      <c r="E723" s="670"/>
      <c r="F723" s="670" t="s">
        <v>556</v>
      </c>
      <c r="G723" s="672" t="s">
        <v>272</v>
      </c>
      <c r="H723" s="670">
        <f>'Cél.por tricoma'!CY160</f>
        <v>16</v>
      </c>
      <c r="I723" s="670" t="s">
        <v>190</v>
      </c>
      <c r="J723" s="667"/>
      <c r="K723" s="670" t="s">
        <v>556</v>
      </c>
      <c r="L723" s="672" t="s">
        <v>272</v>
      </c>
      <c r="M723" s="670">
        <f>'Cél.por tricoma'!CY172</f>
        <v>20</v>
      </c>
      <c r="N723" s="670" t="s">
        <v>204</v>
      </c>
      <c r="O723" s="670"/>
      <c r="P723" s="670" t="s">
        <v>556</v>
      </c>
      <c r="Q723" s="672" t="s">
        <v>272</v>
      </c>
      <c r="R723" s="670">
        <f>'Cél.por tricoma'!CY173</f>
        <v>12</v>
      </c>
      <c r="S723" s="670" t="s">
        <v>262</v>
      </c>
    </row>
    <row r="724" spans="1:19" ht="15.75" customHeight="1">
      <c r="A724" s="670" t="s">
        <v>556</v>
      </c>
      <c r="B724" s="672" t="s">
        <v>272</v>
      </c>
      <c r="C724" s="670">
        <f>'Cél.por tricoma'!CZ156</f>
        <v>22</v>
      </c>
      <c r="D724" s="670" t="s">
        <v>550</v>
      </c>
      <c r="E724" s="670"/>
      <c r="F724" s="670" t="s">
        <v>556</v>
      </c>
      <c r="G724" s="672" t="s">
        <v>272</v>
      </c>
      <c r="H724" s="670">
        <f>'Cél.por tricoma'!CZ160</f>
        <v>5</v>
      </c>
      <c r="I724" s="670" t="s">
        <v>190</v>
      </c>
      <c r="J724" s="667"/>
      <c r="K724" s="670" t="s">
        <v>556</v>
      </c>
      <c r="L724" s="672" t="s">
        <v>272</v>
      </c>
      <c r="M724" s="670">
        <f>'Cél.por tricoma'!CZ172</f>
        <v>17</v>
      </c>
      <c r="N724" s="670" t="s">
        <v>204</v>
      </c>
      <c r="O724" s="670"/>
      <c r="P724" s="670" t="s">
        <v>556</v>
      </c>
      <c r="Q724" s="672" t="s">
        <v>272</v>
      </c>
      <c r="R724" s="670">
        <f>'Cél.por tricoma'!CZ173</f>
        <v>4</v>
      </c>
      <c r="S724" s="670" t="s">
        <v>262</v>
      </c>
    </row>
    <row r="725" spans="1:19" ht="15.75" customHeight="1">
      <c r="A725" s="670" t="s">
        <v>556</v>
      </c>
      <c r="B725" s="672" t="s">
        <v>272</v>
      </c>
      <c r="C725" s="670">
        <f>'Cél.por tricoma'!DA156</f>
        <v>9</v>
      </c>
      <c r="D725" s="670" t="s">
        <v>550</v>
      </c>
      <c r="E725" s="670"/>
      <c r="F725" s="670" t="s">
        <v>556</v>
      </c>
      <c r="G725" s="672" t="s">
        <v>272</v>
      </c>
      <c r="H725" s="670">
        <f>'Cél.por tricoma'!DA160</f>
        <v>7</v>
      </c>
      <c r="I725" s="670" t="s">
        <v>190</v>
      </c>
      <c r="J725" s="667"/>
      <c r="K725" s="670" t="s">
        <v>556</v>
      </c>
      <c r="L725" s="672" t="s">
        <v>272</v>
      </c>
      <c r="M725" s="670">
        <f>'Cél.por tricoma'!DA172</f>
        <v>76</v>
      </c>
      <c r="N725" s="670" t="s">
        <v>204</v>
      </c>
      <c r="O725" s="670"/>
      <c r="P725" s="670" t="s">
        <v>556</v>
      </c>
      <c r="Q725" s="672" t="s">
        <v>272</v>
      </c>
      <c r="R725" s="670">
        <f>'Cél.por tricoma'!DA173</f>
        <v>7</v>
      </c>
      <c r="S725" s="670" t="s">
        <v>262</v>
      </c>
    </row>
    <row r="726" spans="1:19" ht="15.75" customHeight="1">
      <c r="A726" s="670" t="s">
        <v>556</v>
      </c>
      <c r="B726" s="672" t="s">
        <v>272</v>
      </c>
      <c r="C726" s="670">
        <f>'Cél.por tricoma'!DB156</f>
        <v>9</v>
      </c>
      <c r="D726" s="670" t="s">
        <v>550</v>
      </c>
      <c r="E726" s="670"/>
      <c r="F726" s="670" t="s">
        <v>556</v>
      </c>
      <c r="G726" s="672" t="s">
        <v>272</v>
      </c>
      <c r="H726" s="670">
        <f>'Cél.por tricoma'!DB160</f>
        <v>8</v>
      </c>
      <c r="I726" s="670" t="s">
        <v>190</v>
      </c>
      <c r="J726" s="667"/>
      <c r="K726" s="670" t="s">
        <v>556</v>
      </c>
      <c r="L726" s="672" t="s">
        <v>272</v>
      </c>
      <c r="M726" s="670">
        <f>'Cél.por tricoma'!DB172</f>
        <v>84</v>
      </c>
      <c r="N726" s="670" t="s">
        <v>204</v>
      </c>
      <c r="O726" s="670"/>
      <c r="P726" s="670" t="s">
        <v>556</v>
      </c>
      <c r="Q726" s="672" t="s">
        <v>272</v>
      </c>
      <c r="R726" s="670">
        <f>'Cél.por tricoma'!DB173</f>
        <v>4</v>
      </c>
      <c r="S726" s="670" t="s">
        <v>262</v>
      </c>
    </row>
    <row r="727" spans="1:19" ht="15.75" customHeight="1">
      <c r="A727" s="670" t="s">
        <v>556</v>
      </c>
      <c r="B727" s="672" t="s">
        <v>272</v>
      </c>
      <c r="C727" s="670">
        <f>'Cél.por tricoma'!DC156</f>
        <v>17</v>
      </c>
      <c r="D727" s="670" t="s">
        <v>550</v>
      </c>
      <c r="E727" s="670"/>
      <c r="F727" s="670" t="s">
        <v>556</v>
      </c>
      <c r="G727" s="672" t="s">
        <v>272</v>
      </c>
      <c r="H727" s="670">
        <f>'Cél.por tricoma'!DC160</f>
        <v>9</v>
      </c>
      <c r="I727" s="670" t="s">
        <v>190</v>
      </c>
      <c r="J727" s="667"/>
      <c r="K727" s="670" t="s">
        <v>556</v>
      </c>
      <c r="L727" s="672" t="s">
        <v>272</v>
      </c>
      <c r="M727" s="670">
        <f>'Cél.por tricoma'!DC172</f>
        <v>67</v>
      </c>
      <c r="N727" s="670" t="s">
        <v>204</v>
      </c>
      <c r="O727" s="670"/>
      <c r="P727" s="670" t="s">
        <v>556</v>
      </c>
      <c r="Q727" s="672" t="s">
        <v>272</v>
      </c>
      <c r="R727" s="670">
        <f>'Cél.por tricoma'!DC173</f>
        <v>4</v>
      </c>
      <c r="S727" s="670" t="s">
        <v>262</v>
      </c>
    </row>
    <row r="728" spans="1:19" ht="15.75" customHeight="1">
      <c r="A728" s="670" t="s">
        <v>556</v>
      </c>
      <c r="B728" s="672" t="s">
        <v>272</v>
      </c>
      <c r="C728" s="670">
        <f>'Cél.por tricoma'!DD156</f>
        <v>17</v>
      </c>
      <c r="D728" s="670" t="s">
        <v>550</v>
      </c>
      <c r="E728" s="670"/>
      <c r="F728" s="670" t="s">
        <v>556</v>
      </c>
      <c r="G728" s="672" t="s">
        <v>272</v>
      </c>
      <c r="H728" s="670">
        <f>'Cél.por tricoma'!DD160</f>
        <v>41</v>
      </c>
      <c r="I728" s="670" t="s">
        <v>190</v>
      </c>
      <c r="J728" s="667"/>
      <c r="K728" s="670" t="s">
        <v>556</v>
      </c>
      <c r="L728" s="672" t="s">
        <v>272</v>
      </c>
      <c r="M728" s="670">
        <f>'Cél.por tricoma'!DD172</f>
        <v>96</v>
      </c>
      <c r="N728" s="670" t="s">
        <v>204</v>
      </c>
      <c r="O728" s="670"/>
      <c r="P728" s="670" t="s">
        <v>556</v>
      </c>
      <c r="Q728" s="672" t="s">
        <v>272</v>
      </c>
      <c r="R728" s="670">
        <f>'Cél.por tricoma'!DD173</f>
        <v>6</v>
      </c>
      <c r="S728" s="670" t="s">
        <v>262</v>
      </c>
    </row>
    <row r="729" spans="1:19" ht="15.75" customHeight="1">
      <c r="A729" s="670" t="s">
        <v>556</v>
      </c>
      <c r="B729" s="672" t="s">
        <v>272</v>
      </c>
      <c r="C729" s="670">
        <f>'Cél.por tricoma'!DE156</f>
        <v>16</v>
      </c>
      <c r="D729" s="670" t="s">
        <v>550</v>
      </c>
      <c r="E729" s="670"/>
      <c r="F729" s="670" t="s">
        <v>556</v>
      </c>
      <c r="G729" s="672" t="s">
        <v>272</v>
      </c>
      <c r="H729" s="670">
        <f>'Cél.por tricoma'!DE160</f>
        <v>17</v>
      </c>
      <c r="I729" s="670" t="s">
        <v>190</v>
      </c>
      <c r="J729" s="667"/>
      <c r="K729" s="670" t="s">
        <v>556</v>
      </c>
      <c r="L729" s="672" t="s">
        <v>272</v>
      </c>
      <c r="M729" s="670">
        <f>'Cél.por tricoma'!DE172</f>
        <v>74</v>
      </c>
      <c r="N729" s="670" t="s">
        <v>204</v>
      </c>
      <c r="O729" s="670"/>
      <c r="P729" s="670" t="s">
        <v>556</v>
      </c>
      <c r="Q729" s="672" t="s">
        <v>272</v>
      </c>
      <c r="R729" s="670">
        <f>'Cél.por tricoma'!DE173</f>
        <v>6</v>
      </c>
      <c r="S729" s="670" t="s">
        <v>262</v>
      </c>
    </row>
    <row r="730" spans="1:19" ht="15.75" customHeight="1">
      <c r="A730" s="670" t="s">
        <v>556</v>
      </c>
      <c r="B730" s="672" t="s">
        <v>272</v>
      </c>
      <c r="C730" s="670">
        <f>'Cél.por tricoma'!DF156</f>
        <v>10</v>
      </c>
      <c r="D730" s="670" t="s">
        <v>550</v>
      </c>
      <c r="E730" s="670"/>
      <c r="F730" s="670" t="s">
        <v>556</v>
      </c>
      <c r="G730" s="672" t="s">
        <v>272</v>
      </c>
      <c r="H730" s="670">
        <f>'Cél.por tricoma'!DF160</f>
        <v>9</v>
      </c>
      <c r="I730" s="670" t="s">
        <v>190</v>
      </c>
      <c r="J730" s="667"/>
      <c r="K730" s="670" t="s">
        <v>556</v>
      </c>
      <c r="L730" s="672" t="s">
        <v>272</v>
      </c>
      <c r="M730" s="670">
        <f>'Cél.por tricoma'!DF172</f>
        <v>14</v>
      </c>
      <c r="N730" s="670" t="s">
        <v>204</v>
      </c>
      <c r="O730" s="670"/>
      <c r="P730" s="670" t="s">
        <v>556</v>
      </c>
      <c r="Q730" s="672" t="s">
        <v>272</v>
      </c>
      <c r="R730" s="670">
        <f>'Cél.por tricoma'!DF173</f>
        <v>16</v>
      </c>
      <c r="S730" s="670" t="s">
        <v>262</v>
      </c>
    </row>
    <row r="731" spans="1:19" ht="15.75" customHeight="1">
      <c r="A731" s="670" t="s">
        <v>556</v>
      </c>
      <c r="B731" s="672" t="s">
        <v>272</v>
      </c>
      <c r="C731" s="670">
        <f>'Cél.por tricoma'!DG156</f>
        <v>11</v>
      </c>
      <c r="D731" s="670" t="s">
        <v>550</v>
      </c>
      <c r="E731" s="670"/>
      <c r="F731" s="670" t="s">
        <v>556</v>
      </c>
      <c r="G731" s="672" t="s">
        <v>272</v>
      </c>
      <c r="H731" s="670">
        <f>'Cél.por tricoma'!DG160</f>
        <v>10</v>
      </c>
      <c r="I731" s="670" t="s">
        <v>190</v>
      </c>
      <c r="J731" s="667"/>
      <c r="K731" s="670" t="s">
        <v>556</v>
      </c>
      <c r="L731" s="672" t="s">
        <v>272</v>
      </c>
      <c r="M731" s="670">
        <f>'Cél.por tricoma'!DG172</f>
        <v>95</v>
      </c>
      <c r="N731" s="670" t="s">
        <v>204</v>
      </c>
      <c r="O731" s="670"/>
      <c r="P731" s="670" t="s">
        <v>556</v>
      </c>
      <c r="Q731" s="672" t="s">
        <v>272</v>
      </c>
      <c r="R731" s="670">
        <f>'Cél.por tricoma'!DG173</f>
        <v>5</v>
      </c>
      <c r="S731" s="670" t="s">
        <v>262</v>
      </c>
    </row>
    <row r="732" spans="1:19" ht="15.75" customHeight="1">
      <c r="A732" s="670" t="s">
        <v>556</v>
      </c>
      <c r="B732" s="672" t="s">
        <v>272</v>
      </c>
      <c r="C732" s="670">
        <f>'Cél.por tricoma'!DH156</f>
        <v>12</v>
      </c>
      <c r="D732" s="670" t="s">
        <v>550</v>
      </c>
      <c r="E732" s="670"/>
      <c r="F732" s="670" t="s">
        <v>556</v>
      </c>
      <c r="G732" s="672" t="s">
        <v>272</v>
      </c>
      <c r="H732" s="670">
        <f>'Cél.por tricoma'!DH160</f>
        <v>5</v>
      </c>
      <c r="I732" s="670" t="s">
        <v>190</v>
      </c>
      <c r="J732" s="667"/>
      <c r="K732" s="670" t="s">
        <v>556</v>
      </c>
      <c r="L732" s="672" t="s">
        <v>272</v>
      </c>
      <c r="M732" s="670">
        <f>'Cél.por tricoma'!DH172</f>
        <v>89</v>
      </c>
      <c r="N732" s="670" t="s">
        <v>204</v>
      </c>
      <c r="O732" s="670"/>
      <c r="P732" s="670" t="s">
        <v>556</v>
      </c>
      <c r="Q732" s="672" t="s">
        <v>272</v>
      </c>
      <c r="R732" s="670">
        <f>'Cél.por tricoma'!DH173</f>
        <v>5</v>
      </c>
      <c r="S732" s="670" t="s">
        <v>262</v>
      </c>
    </row>
    <row r="733" spans="1:19" ht="15.75" customHeight="1">
      <c r="A733" s="670" t="s">
        <v>556</v>
      </c>
      <c r="B733" s="672" t="s">
        <v>272</v>
      </c>
      <c r="C733" s="670">
        <f>'Cél.por tricoma'!DI156</f>
        <v>7</v>
      </c>
      <c r="D733" s="670" t="s">
        <v>550</v>
      </c>
      <c r="E733" s="670"/>
      <c r="F733" s="670" t="s">
        <v>556</v>
      </c>
      <c r="G733" s="672" t="s">
        <v>272</v>
      </c>
      <c r="H733" s="670">
        <f>'Cél.por tricoma'!DI160</f>
        <v>45</v>
      </c>
      <c r="I733" s="670" t="s">
        <v>190</v>
      </c>
      <c r="J733" s="667"/>
      <c r="K733" s="670" t="s">
        <v>556</v>
      </c>
      <c r="L733" s="672" t="s">
        <v>272</v>
      </c>
      <c r="M733" s="670">
        <f>'Cél.por tricoma'!DI172</f>
        <v>47</v>
      </c>
      <c r="N733" s="670" t="s">
        <v>204</v>
      </c>
      <c r="O733" s="670"/>
      <c r="P733" s="670" t="s">
        <v>556</v>
      </c>
      <c r="Q733" s="672" t="s">
        <v>272</v>
      </c>
      <c r="R733" s="670">
        <f>'Cél.por tricoma'!DI173</f>
        <v>28</v>
      </c>
      <c r="S733" s="670" t="s">
        <v>262</v>
      </c>
    </row>
    <row r="734" spans="1:19" ht="15.75" customHeight="1">
      <c r="A734" s="670" t="s">
        <v>556</v>
      </c>
      <c r="B734" s="672" t="s">
        <v>272</v>
      </c>
      <c r="C734" s="670">
        <f>'Cél.por tricoma'!DJ156</f>
        <v>28</v>
      </c>
      <c r="D734" s="670" t="s">
        <v>550</v>
      </c>
      <c r="E734" s="670"/>
      <c r="F734" s="670" t="s">
        <v>556</v>
      </c>
      <c r="G734" s="672" t="s">
        <v>272</v>
      </c>
      <c r="H734" s="670">
        <f>'Cél.por tricoma'!DJ160</f>
        <v>10</v>
      </c>
      <c r="I734" s="670" t="s">
        <v>190</v>
      </c>
      <c r="J734" s="667"/>
      <c r="K734" s="670" t="s">
        <v>556</v>
      </c>
      <c r="L734" s="672" t="s">
        <v>272</v>
      </c>
      <c r="M734" s="670">
        <f>'Cél.por tricoma'!DJ172</f>
        <v>53</v>
      </c>
      <c r="N734" s="670" t="s">
        <v>204</v>
      </c>
      <c r="O734" s="670"/>
      <c r="P734" s="670" t="s">
        <v>556</v>
      </c>
      <c r="Q734" s="672" t="s">
        <v>272</v>
      </c>
      <c r="R734" s="670">
        <f>'Cél.por tricoma'!DJ173</f>
        <v>6</v>
      </c>
      <c r="S734" s="670" t="s">
        <v>262</v>
      </c>
    </row>
    <row r="735" spans="1:19" ht="15.75" customHeight="1">
      <c r="A735" s="670" t="s">
        <v>556</v>
      </c>
      <c r="B735" s="672" t="s">
        <v>272</v>
      </c>
      <c r="C735" s="670">
        <f>'Cél.por tricoma'!DK156</f>
        <v>12</v>
      </c>
      <c r="D735" s="670" t="s">
        <v>550</v>
      </c>
      <c r="E735" s="670"/>
      <c r="F735" s="670" t="s">
        <v>556</v>
      </c>
      <c r="G735" s="672" t="s">
        <v>272</v>
      </c>
      <c r="H735" s="670">
        <f>'Cél.por tricoma'!DK160</f>
        <v>14</v>
      </c>
      <c r="I735" s="670" t="s">
        <v>190</v>
      </c>
      <c r="J735" s="667"/>
      <c r="K735" s="670" t="s">
        <v>556</v>
      </c>
      <c r="L735" s="672" t="s">
        <v>272</v>
      </c>
      <c r="M735" s="670">
        <f>'Cél.por tricoma'!DK172</f>
        <v>8</v>
      </c>
      <c r="N735" s="670" t="s">
        <v>204</v>
      </c>
      <c r="O735" s="670"/>
      <c r="P735" s="670" t="s">
        <v>556</v>
      </c>
      <c r="Q735" s="672" t="s">
        <v>272</v>
      </c>
      <c r="R735" s="670">
        <f>'Cél.por tricoma'!DK173</f>
        <v>7</v>
      </c>
      <c r="S735" s="670" t="s">
        <v>262</v>
      </c>
    </row>
    <row r="736" spans="1:19" ht="15.75" customHeight="1">
      <c r="A736" s="670" t="s">
        <v>556</v>
      </c>
      <c r="B736" s="672" t="s">
        <v>272</v>
      </c>
      <c r="C736" s="670">
        <f>'Cél.por tricoma'!DL156</f>
        <v>14</v>
      </c>
      <c r="D736" s="670" t="s">
        <v>550</v>
      </c>
      <c r="E736" s="670"/>
      <c r="F736" s="670" t="s">
        <v>556</v>
      </c>
      <c r="G736" s="672" t="s">
        <v>272</v>
      </c>
      <c r="H736" s="670">
        <f>'Cél.por tricoma'!DL160</f>
        <v>14</v>
      </c>
      <c r="I736" s="670" t="s">
        <v>190</v>
      </c>
      <c r="J736" s="667"/>
      <c r="K736" s="670" t="s">
        <v>556</v>
      </c>
      <c r="L736" s="672" t="s">
        <v>272</v>
      </c>
      <c r="M736" s="670">
        <f>'Cél.por tricoma'!DL172</f>
        <v>12</v>
      </c>
      <c r="N736" s="670" t="s">
        <v>204</v>
      </c>
      <c r="O736" s="670"/>
      <c r="P736" s="670" t="s">
        <v>556</v>
      </c>
      <c r="Q736" s="672" t="s">
        <v>272</v>
      </c>
      <c r="R736" s="670">
        <f>'Cél.por tricoma'!DL173</f>
        <v>20</v>
      </c>
      <c r="S736" s="670" t="s">
        <v>262</v>
      </c>
    </row>
    <row r="737" spans="1:19" ht="15.75" customHeight="1">
      <c r="A737" s="670" t="s">
        <v>556</v>
      </c>
      <c r="B737" s="672" t="s">
        <v>272</v>
      </c>
      <c r="C737" s="670">
        <f>'Cél.por tricoma'!DM156</f>
        <v>19</v>
      </c>
      <c r="D737" s="670" t="s">
        <v>550</v>
      </c>
      <c r="E737" s="670"/>
      <c r="F737" s="670" t="s">
        <v>556</v>
      </c>
      <c r="G737" s="672" t="s">
        <v>272</v>
      </c>
      <c r="H737" s="670">
        <f>'Cél.por tricoma'!DM160</f>
        <v>13</v>
      </c>
      <c r="I737" s="670" t="s">
        <v>190</v>
      </c>
      <c r="J737" s="667"/>
      <c r="K737" s="670" t="s">
        <v>556</v>
      </c>
      <c r="L737" s="672" t="s">
        <v>272</v>
      </c>
      <c r="M737" s="670">
        <f>'Cél.por tricoma'!DM172</f>
        <v>59</v>
      </c>
      <c r="N737" s="670" t="s">
        <v>204</v>
      </c>
      <c r="O737" s="670"/>
      <c r="P737" s="670" t="s">
        <v>556</v>
      </c>
      <c r="Q737" s="672" t="s">
        <v>272</v>
      </c>
      <c r="R737" s="670">
        <f>'Cél.por tricoma'!DM173</f>
        <v>16</v>
      </c>
      <c r="S737" s="670" t="s">
        <v>262</v>
      </c>
    </row>
    <row r="738" spans="1:19" ht="15.75" customHeight="1">
      <c r="A738" s="670" t="s">
        <v>556</v>
      </c>
      <c r="B738" s="672" t="s">
        <v>272</v>
      </c>
      <c r="C738" s="670">
        <f>'Cél.por tricoma'!DN156</f>
        <v>19</v>
      </c>
      <c r="D738" s="670" t="s">
        <v>550</v>
      </c>
      <c r="E738" s="670"/>
      <c r="F738" s="670" t="s">
        <v>556</v>
      </c>
      <c r="G738" s="672" t="s">
        <v>272</v>
      </c>
      <c r="H738" s="670">
        <f>'Cél.por tricoma'!DN160</f>
        <v>13</v>
      </c>
      <c r="I738" s="670" t="s">
        <v>190</v>
      </c>
      <c r="J738" s="667"/>
      <c r="K738" s="670" t="s">
        <v>556</v>
      </c>
      <c r="L738" s="672" t="s">
        <v>272</v>
      </c>
      <c r="M738" s="670">
        <f>'Cél.por tricoma'!DN172</f>
        <v>8</v>
      </c>
      <c r="N738" s="670" t="s">
        <v>204</v>
      </c>
      <c r="O738" s="670"/>
      <c r="P738" s="670" t="s">
        <v>556</v>
      </c>
      <c r="Q738" s="672" t="s">
        <v>272</v>
      </c>
      <c r="R738" s="670">
        <f>'Cél.por tricoma'!DN173</f>
        <v>10</v>
      </c>
      <c r="S738" s="670" t="s">
        <v>262</v>
      </c>
    </row>
    <row r="739" spans="1:19" ht="15.75" customHeight="1">
      <c r="A739" s="670" t="s">
        <v>556</v>
      </c>
      <c r="B739" s="672" t="s">
        <v>272</v>
      </c>
      <c r="C739" s="670">
        <f>'Cél.por tricoma'!DO156</f>
        <v>9</v>
      </c>
      <c r="D739" s="670" t="s">
        <v>550</v>
      </c>
      <c r="E739" s="670"/>
      <c r="F739" s="670" t="s">
        <v>556</v>
      </c>
      <c r="G739" s="672" t="s">
        <v>272</v>
      </c>
      <c r="H739" s="670">
        <f>'Cél.por tricoma'!DO160</f>
        <v>10</v>
      </c>
      <c r="I739" s="670" t="s">
        <v>190</v>
      </c>
      <c r="J739" s="667"/>
      <c r="K739" s="670" t="s">
        <v>556</v>
      </c>
      <c r="L739" s="672" t="s">
        <v>272</v>
      </c>
      <c r="M739" s="670">
        <f>'Cél.por tricoma'!DO172</f>
        <v>33</v>
      </c>
      <c r="N739" s="670" t="s">
        <v>204</v>
      </c>
      <c r="O739" s="670"/>
      <c r="P739" s="670" t="s">
        <v>556</v>
      </c>
      <c r="Q739" s="672" t="s">
        <v>272</v>
      </c>
      <c r="R739" s="670">
        <f>'Cél.por tricoma'!DO173</f>
        <v>7</v>
      </c>
      <c r="S739" s="670" t="s">
        <v>262</v>
      </c>
    </row>
    <row r="740" spans="1:19" ht="15.75" customHeight="1">
      <c r="A740" s="670" t="s">
        <v>556</v>
      </c>
      <c r="B740" s="672" t="s">
        <v>272</v>
      </c>
      <c r="C740" s="670">
        <f>'Cél.por tricoma'!DP156</f>
        <v>6</v>
      </c>
      <c r="D740" s="670" t="s">
        <v>550</v>
      </c>
      <c r="E740" s="670"/>
      <c r="F740" s="670" t="s">
        <v>556</v>
      </c>
      <c r="G740" s="672" t="s">
        <v>272</v>
      </c>
      <c r="H740" s="670">
        <f>'Cél.por tricoma'!DP160</f>
        <v>4</v>
      </c>
      <c r="I740" s="670" t="s">
        <v>190</v>
      </c>
      <c r="J740" s="667"/>
      <c r="K740" s="670" t="s">
        <v>556</v>
      </c>
      <c r="L740" s="672" t="s">
        <v>272</v>
      </c>
      <c r="M740" s="670">
        <f>'Cél.por tricoma'!DP172</f>
        <v>16</v>
      </c>
      <c r="N740" s="670" t="s">
        <v>204</v>
      </c>
      <c r="O740" s="670"/>
      <c r="P740" s="670" t="s">
        <v>556</v>
      </c>
      <c r="Q740" s="672" t="s">
        <v>272</v>
      </c>
      <c r="R740" s="670">
        <f>'Cél.por tricoma'!DP173</f>
        <v>9</v>
      </c>
      <c r="S740" s="670" t="s">
        <v>262</v>
      </c>
    </row>
    <row r="741" spans="1:19" ht="15.75" customHeight="1">
      <c r="A741" s="670" t="s">
        <v>556</v>
      </c>
      <c r="B741" s="672" t="s">
        <v>272</v>
      </c>
      <c r="C741" s="670">
        <f>'Cél.por tricoma'!DQ156</f>
        <v>25</v>
      </c>
      <c r="D741" s="670" t="s">
        <v>550</v>
      </c>
      <c r="E741" s="670"/>
      <c r="F741" s="670" t="s">
        <v>556</v>
      </c>
      <c r="G741" s="672" t="s">
        <v>272</v>
      </c>
      <c r="H741" s="670">
        <f>'Cél.por tricoma'!DQ160</f>
        <v>27</v>
      </c>
      <c r="I741" s="670" t="s">
        <v>190</v>
      </c>
      <c r="J741" s="667"/>
      <c r="K741" s="670" t="s">
        <v>556</v>
      </c>
      <c r="L741" s="672" t="s">
        <v>272</v>
      </c>
      <c r="M741" s="670">
        <f>'Cél.por tricoma'!DQ172</f>
        <v>104</v>
      </c>
      <c r="N741" s="670" t="s">
        <v>204</v>
      </c>
      <c r="O741" s="670"/>
      <c r="P741" s="670" t="s">
        <v>556</v>
      </c>
      <c r="Q741" s="672" t="s">
        <v>272</v>
      </c>
      <c r="R741" s="670">
        <f>'Cél.por tricoma'!DQ173</f>
        <v>8</v>
      </c>
      <c r="S741" s="670" t="s">
        <v>262</v>
      </c>
    </row>
    <row r="742" spans="1:19" ht="15.75" customHeight="1">
      <c r="A742" s="670" t="s">
        <v>556</v>
      </c>
      <c r="B742" s="672" t="s">
        <v>272</v>
      </c>
      <c r="C742" s="670">
        <f>'Cél.por tricoma'!DR156</f>
        <v>11</v>
      </c>
      <c r="D742" s="670" t="s">
        <v>550</v>
      </c>
      <c r="E742" s="670"/>
      <c r="F742" s="670" t="s">
        <v>556</v>
      </c>
      <c r="G742" s="672" t="s">
        <v>272</v>
      </c>
      <c r="H742" s="670">
        <f>'Cél.por tricoma'!DR160</f>
        <v>5</v>
      </c>
      <c r="I742" s="670" t="s">
        <v>190</v>
      </c>
      <c r="J742" s="667"/>
      <c r="K742" s="670" t="s">
        <v>556</v>
      </c>
      <c r="L742" s="672" t="s">
        <v>272</v>
      </c>
      <c r="M742" s="670">
        <f>'Cél.por tricoma'!DR172</f>
        <v>29</v>
      </c>
      <c r="N742" s="670" t="s">
        <v>204</v>
      </c>
      <c r="O742" s="670"/>
      <c r="P742" s="670" t="s">
        <v>556</v>
      </c>
      <c r="Q742" s="672" t="s">
        <v>272</v>
      </c>
      <c r="R742" s="670">
        <f>'Cél.por tricoma'!DR173</f>
        <v>10</v>
      </c>
      <c r="S742" s="670" t="s">
        <v>262</v>
      </c>
    </row>
    <row r="743" spans="1:19" ht="15.75" customHeight="1">
      <c r="A743" s="670" t="s">
        <v>556</v>
      </c>
      <c r="B743" s="672" t="s">
        <v>272</v>
      </c>
      <c r="C743" s="670">
        <f>'Cél.por tricoma'!DS156</f>
        <v>8</v>
      </c>
      <c r="D743" s="670" t="s">
        <v>550</v>
      </c>
      <c r="E743" s="670"/>
      <c r="F743" s="670" t="s">
        <v>556</v>
      </c>
      <c r="G743" s="672" t="s">
        <v>272</v>
      </c>
      <c r="H743" s="670">
        <f>'Cél.por tricoma'!DS160</f>
        <v>4</v>
      </c>
      <c r="I743" s="670" t="s">
        <v>190</v>
      </c>
      <c r="J743" s="667"/>
      <c r="K743" s="670" t="s">
        <v>556</v>
      </c>
      <c r="L743" s="672" t="s">
        <v>272</v>
      </c>
      <c r="M743" s="670">
        <f>'Cél.por tricoma'!DS172</f>
        <v>15</v>
      </c>
      <c r="N743" s="670" t="s">
        <v>204</v>
      </c>
      <c r="O743" s="670"/>
      <c r="P743" s="670" t="s">
        <v>556</v>
      </c>
      <c r="Q743" s="672" t="s">
        <v>272</v>
      </c>
      <c r="R743" s="670">
        <f>'Cél.por tricoma'!DS173</f>
        <v>4</v>
      </c>
      <c r="S743" s="670" t="s">
        <v>262</v>
      </c>
    </row>
    <row r="744" spans="1:19" ht="15.75" customHeight="1">
      <c r="A744" s="670" t="s">
        <v>556</v>
      </c>
      <c r="B744" s="672" t="s">
        <v>272</v>
      </c>
      <c r="C744" s="670">
        <f>'Cél.por tricoma'!DT156</f>
        <v>19</v>
      </c>
      <c r="D744" s="670" t="s">
        <v>550</v>
      </c>
      <c r="E744" s="670"/>
      <c r="F744" s="670" t="s">
        <v>556</v>
      </c>
      <c r="G744" s="672" t="s">
        <v>272</v>
      </c>
      <c r="H744" s="670">
        <f>'Cél.por tricoma'!DT160</f>
        <v>9</v>
      </c>
      <c r="I744" s="670" t="s">
        <v>190</v>
      </c>
      <c r="J744" s="667"/>
      <c r="K744" s="670" t="s">
        <v>556</v>
      </c>
      <c r="L744" s="672" t="s">
        <v>272</v>
      </c>
      <c r="M744" s="670">
        <f>'Cél.por tricoma'!DT172</f>
        <v>71</v>
      </c>
      <c r="N744" s="670" t="s">
        <v>204</v>
      </c>
      <c r="O744" s="670"/>
      <c r="P744" s="670" t="s">
        <v>556</v>
      </c>
      <c r="Q744" s="672" t="s">
        <v>272</v>
      </c>
      <c r="R744" s="670">
        <f>'Cél.por tricoma'!DT173</f>
        <v>4</v>
      </c>
      <c r="S744" s="670" t="s">
        <v>262</v>
      </c>
    </row>
    <row r="745" spans="1:19" ht="15.75" customHeight="1">
      <c r="A745" s="670" t="s">
        <v>556</v>
      </c>
      <c r="B745" s="672" t="s">
        <v>272</v>
      </c>
      <c r="C745" s="670">
        <f>'Cél.por tricoma'!DU156</f>
        <v>8</v>
      </c>
      <c r="D745" s="670" t="s">
        <v>550</v>
      </c>
      <c r="E745" s="670"/>
      <c r="F745" s="670" t="s">
        <v>556</v>
      </c>
      <c r="G745" s="672" t="s">
        <v>272</v>
      </c>
      <c r="H745" s="670">
        <f>'Cél.por tricoma'!DU160</f>
        <v>2</v>
      </c>
      <c r="I745" s="670" t="s">
        <v>190</v>
      </c>
      <c r="J745" s="667"/>
      <c r="K745" s="670" t="s">
        <v>556</v>
      </c>
      <c r="L745" s="672" t="s">
        <v>272</v>
      </c>
      <c r="M745" s="670">
        <f>'Cél.por tricoma'!DU172</f>
        <v>25</v>
      </c>
      <c r="N745" s="670" t="s">
        <v>204</v>
      </c>
      <c r="O745" s="670"/>
      <c r="P745" s="670" t="s">
        <v>556</v>
      </c>
      <c r="Q745" s="672" t="s">
        <v>272</v>
      </c>
      <c r="R745" s="670">
        <f>'Cél.por tricoma'!DU173</f>
        <v>6</v>
      </c>
      <c r="S745" s="670" t="s">
        <v>262</v>
      </c>
    </row>
    <row r="746" spans="1:19" ht="15.75" customHeight="1">
      <c r="A746" s="670" t="s">
        <v>556</v>
      </c>
      <c r="B746" s="672" t="s">
        <v>272</v>
      </c>
      <c r="C746" s="670">
        <f>'Cél.por tricoma'!DV156</f>
        <v>16</v>
      </c>
      <c r="D746" s="670" t="s">
        <v>550</v>
      </c>
      <c r="E746" s="670"/>
      <c r="F746" s="670" t="s">
        <v>556</v>
      </c>
      <c r="G746" s="672" t="s">
        <v>272</v>
      </c>
      <c r="H746" s="670">
        <f>'Cél.por tricoma'!DV160</f>
        <v>1</v>
      </c>
      <c r="I746" s="670" t="s">
        <v>190</v>
      </c>
      <c r="J746" s="667"/>
      <c r="K746" s="670" t="s">
        <v>556</v>
      </c>
      <c r="L746" s="672" t="s">
        <v>272</v>
      </c>
      <c r="M746" s="670">
        <f>'Cél.por tricoma'!DV172</f>
        <v>116</v>
      </c>
      <c r="N746" s="670" t="s">
        <v>204</v>
      </c>
      <c r="O746" s="670"/>
      <c r="P746" s="670" t="s">
        <v>556</v>
      </c>
      <c r="Q746" s="672" t="s">
        <v>272</v>
      </c>
      <c r="R746" s="670">
        <f>'Cél.por tricoma'!DV173</f>
        <v>8</v>
      </c>
      <c r="S746" s="670" t="s">
        <v>262</v>
      </c>
    </row>
    <row r="747" spans="1:19" ht="15.75" customHeight="1">
      <c r="A747" s="670" t="s">
        <v>556</v>
      </c>
      <c r="B747" s="672" t="s">
        <v>272</v>
      </c>
      <c r="C747" s="670">
        <f>'Cél.por tricoma'!DW156</f>
        <v>19</v>
      </c>
      <c r="D747" s="670" t="s">
        <v>550</v>
      </c>
      <c r="E747" s="670"/>
      <c r="F747" s="670" t="s">
        <v>556</v>
      </c>
      <c r="G747" s="672" t="s">
        <v>272</v>
      </c>
      <c r="H747" s="670">
        <f>'Cél.por tricoma'!DW160</f>
        <v>13</v>
      </c>
      <c r="I747" s="670" t="s">
        <v>190</v>
      </c>
      <c r="J747" s="667"/>
      <c r="K747" s="670" t="s">
        <v>556</v>
      </c>
      <c r="L747" s="672" t="s">
        <v>272</v>
      </c>
      <c r="M747" s="670">
        <f>'Cél.por tricoma'!DW172</f>
        <v>34</v>
      </c>
      <c r="N747" s="670" t="s">
        <v>204</v>
      </c>
      <c r="O747" s="670"/>
      <c r="P747" s="670" t="s">
        <v>556</v>
      </c>
      <c r="Q747" s="672" t="s">
        <v>272</v>
      </c>
      <c r="R747" s="670">
        <f>'Cél.por tricoma'!DW173</f>
        <v>6</v>
      </c>
      <c r="S747" s="670" t="s">
        <v>262</v>
      </c>
    </row>
    <row r="748" spans="1:19" ht="15.75" customHeight="1">
      <c r="A748" s="670" t="s">
        <v>556</v>
      </c>
      <c r="B748" s="672" t="s">
        <v>272</v>
      </c>
      <c r="C748" s="670">
        <f>'Cél.por tricoma'!DX156</f>
        <v>7</v>
      </c>
      <c r="D748" s="670" t="s">
        <v>550</v>
      </c>
      <c r="E748" s="670"/>
      <c r="F748" s="670" t="s">
        <v>556</v>
      </c>
      <c r="G748" s="672" t="s">
        <v>272</v>
      </c>
      <c r="H748" s="670">
        <f>'Cél.por tricoma'!DX160</f>
        <v>6</v>
      </c>
      <c r="I748" s="670" t="s">
        <v>190</v>
      </c>
      <c r="J748" s="667"/>
      <c r="K748" s="670" t="s">
        <v>556</v>
      </c>
      <c r="L748" s="672" t="s">
        <v>272</v>
      </c>
      <c r="M748" s="670">
        <f>'Cél.por tricoma'!DX172</f>
        <v>61</v>
      </c>
      <c r="N748" s="670" t="s">
        <v>204</v>
      </c>
      <c r="O748" s="670"/>
      <c r="P748" s="670" t="s">
        <v>556</v>
      </c>
      <c r="Q748" s="672" t="s">
        <v>272</v>
      </c>
      <c r="R748" s="670">
        <f>'Cél.por tricoma'!DX173</f>
        <v>9</v>
      </c>
      <c r="S748" s="670" t="s">
        <v>262</v>
      </c>
    </row>
    <row r="749" spans="1:19" ht="15.75" customHeight="1">
      <c r="A749" s="670" t="s">
        <v>556</v>
      </c>
      <c r="B749" s="672" t="s">
        <v>272</v>
      </c>
      <c r="C749" s="670">
        <f>'Cél.por tricoma'!DY156</f>
        <v>12</v>
      </c>
      <c r="D749" s="670" t="s">
        <v>550</v>
      </c>
      <c r="E749" s="670"/>
      <c r="F749" s="670" t="s">
        <v>556</v>
      </c>
      <c r="G749" s="672" t="s">
        <v>272</v>
      </c>
      <c r="H749" s="670">
        <f>'Cél.por tricoma'!DY160</f>
        <v>18</v>
      </c>
      <c r="I749" s="670" t="s">
        <v>190</v>
      </c>
      <c r="J749" s="667"/>
      <c r="K749" s="670" t="s">
        <v>556</v>
      </c>
      <c r="L749" s="672" t="s">
        <v>272</v>
      </c>
      <c r="M749" s="670">
        <f>'Cél.por tricoma'!DY172</f>
        <v>70</v>
      </c>
      <c r="N749" s="670" t="s">
        <v>204</v>
      </c>
      <c r="O749" s="670"/>
      <c r="P749" s="670" t="s">
        <v>556</v>
      </c>
      <c r="Q749" s="672" t="s">
        <v>272</v>
      </c>
      <c r="R749" s="670">
        <f>'Cél.por tricoma'!DY173</f>
        <v>8</v>
      </c>
      <c r="S749" s="670" t="s">
        <v>262</v>
      </c>
    </row>
    <row r="750" spans="1:19" ht="15.75" customHeight="1">
      <c r="A750" s="670" t="s">
        <v>556</v>
      </c>
      <c r="B750" s="672" t="s">
        <v>272</v>
      </c>
      <c r="C750" s="670">
        <f>'Cél.por tricoma'!DZ156</f>
        <v>9</v>
      </c>
      <c r="D750" s="670" t="s">
        <v>550</v>
      </c>
      <c r="E750" s="670"/>
      <c r="F750" s="670" t="s">
        <v>556</v>
      </c>
      <c r="G750" s="672" t="s">
        <v>272</v>
      </c>
      <c r="H750" s="670">
        <f>'Cél.por tricoma'!DZ160</f>
        <v>9</v>
      </c>
      <c r="I750" s="670" t="s">
        <v>190</v>
      </c>
      <c r="J750" s="667"/>
      <c r="K750" s="670" t="s">
        <v>556</v>
      </c>
      <c r="L750" s="672" t="s">
        <v>272</v>
      </c>
      <c r="M750" s="670">
        <f>'Cél.por tricoma'!DZ172</f>
        <v>26</v>
      </c>
      <c r="N750" s="670" t="s">
        <v>204</v>
      </c>
      <c r="O750" s="670"/>
      <c r="P750" s="670" t="s">
        <v>556</v>
      </c>
      <c r="Q750" s="672" t="s">
        <v>272</v>
      </c>
      <c r="R750" s="670">
        <f>'Cél.por tricoma'!DZ173</f>
        <v>11</v>
      </c>
      <c r="S750" s="670" t="s">
        <v>262</v>
      </c>
    </row>
    <row r="751" spans="1:19" ht="15.75" customHeight="1">
      <c r="A751" s="670" t="s">
        <v>556</v>
      </c>
      <c r="B751" s="672" t="s">
        <v>272</v>
      </c>
      <c r="C751" s="670">
        <f>'Cél.por tricoma'!EA156</f>
        <v>26</v>
      </c>
      <c r="D751" s="670" t="s">
        <v>550</v>
      </c>
      <c r="E751" s="670"/>
      <c r="F751" s="670" t="s">
        <v>556</v>
      </c>
      <c r="G751" s="672" t="s">
        <v>272</v>
      </c>
      <c r="H751" s="670">
        <f>'Cél.por tricoma'!EA160</f>
        <v>18</v>
      </c>
      <c r="I751" s="670" t="s">
        <v>190</v>
      </c>
      <c r="J751" s="667"/>
      <c r="K751" s="670" t="s">
        <v>556</v>
      </c>
      <c r="L751" s="672" t="s">
        <v>272</v>
      </c>
      <c r="M751" s="670">
        <f>'Cél.por tricoma'!EA172</f>
        <v>72</v>
      </c>
      <c r="N751" s="670" t="s">
        <v>204</v>
      </c>
      <c r="O751" s="670"/>
      <c r="P751" s="670" t="s">
        <v>556</v>
      </c>
      <c r="Q751" s="672" t="s">
        <v>272</v>
      </c>
      <c r="R751" s="670">
        <f>'Cél.por tricoma'!EA173</f>
        <v>10</v>
      </c>
      <c r="S751" s="670" t="s">
        <v>262</v>
      </c>
    </row>
    <row r="752" spans="1:19" ht="15.75" customHeight="1">
      <c r="A752" s="670" t="s">
        <v>556</v>
      </c>
      <c r="B752" s="672" t="s">
        <v>273</v>
      </c>
      <c r="C752" s="670">
        <f>'Cél.por tricoma'!CX202</f>
        <v>22</v>
      </c>
      <c r="D752" s="670" t="s">
        <v>550</v>
      </c>
      <c r="E752" s="670"/>
      <c r="F752" s="670" t="s">
        <v>556</v>
      </c>
      <c r="G752" s="672" t="s">
        <v>273</v>
      </c>
      <c r="H752" s="670">
        <f>'Cél.por tricoma'!CX206</f>
        <v>47</v>
      </c>
      <c r="I752" s="670" t="s">
        <v>190</v>
      </c>
      <c r="J752" s="667"/>
      <c r="K752" s="670" t="s">
        <v>556</v>
      </c>
      <c r="L752" s="672" t="s">
        <v>273</v>
      </c>
      <c r="M752" s="670">
        <f>'Cél.por tricoma'!CX218</f>
        <v>26</v>
      </c>
      <c r="N752" s="670" t="s">
        <v>204</v>
      </c>
      <c r="O752" s="670"/>
      <c r="P752" s="670" t="s">
        <v>556</v>
      </c>
      <c r="Q752" s="672" t="s">
        <v>273</v>
      </c>
      <c r="R752" s="670">
        <f>'Cél.por tricoma'!CX219</f>
        <v>9</v>
      </c>
      <c r="S752" s="670" t="s">
        <v>262</v>
      </c>
    </row>
    <row r="753" spans="1:19" ht="15.75" customHeight="1">
      <c r="A753" s="670" t="s">
        <v>556</v>
      </c>
      <c r="B753" s="672" t="s">
        <v>273</v>
      </c>
      <c r="C753" s="670">
        <f>'Cél.por tricoma'!CY202</f>
        <v>8</v>
      </c>
      <c r="D753" s="670" t="s">
        <v>550</v>
      </c>
      <c r="E753" s="670"/>
      <c r="F753" s="670" t="s">
        <v>556</v>
      </c>
      <c r="G753" s="672" t="s">
        <v>273</v>
      </c>
      <c r="H753" s="670">
        <f>'Cél.por tricoma'!CY206</f>
        <v>6</v>
      </c>
      <c r="I753" s="670" t="s">
        <v>190</v>
      </c>
      <c r="J753" s="667"/>
      <c r="K753" s="670" t="s">
        <v>556</v>
      </c>
      <c r="L753" s="672" t="s">
        <v>273</v>
      </c>
      <c r="M753" s="670">
        <f>'Cél.por tricoma'!CY218</f>
        <v>20</v>
      </c>
      <c r="N753" s="670" t="s">
        <v>204</v>
      </c>
      <c r="O753" s="670"/>
      <c r="P753" s="670" t="s">
        <v>556</v>
      </c>
      <c r="Q753" s="672" t="s">
        <v>273</v>
      </c>
      <c r="R753" s="670">
        <f>'Cél.por tricoma'!CY219</f>
        <v>8</v>
      </c>
      <c r="S753" s="670" t="s">
        <v>262</v>
      </c>
    </row>
    <row r="754" spans="1:19" ht="15.75" customHeight="1">
      <c r="A754" s="670" t="s">
        <v>556</v>
      </c>
      <c r="B754" s="672" t="s">
        <v>273</v>
      </c>
      <c r="C754" s="670">
        <f>'Cél.por tricoma'!CZ202</f>
        <v>6</v>
      </c>
      <c r="D754" s="670" t="s">
        <v>550</v>
      </c>
      <c r="E754" s="670"/>
      <c r="F754" s="670" t="s">
        <v>556</v>
      </c>
      <c r="G754" s="672" t="s">
        <v>273</v>
      </c>
      <c r="H754" s="670">
        <f>'Cél.por tricoma'!CZ206</f>
        <v>9</v>
      </c>
      <c r="I754" s="670" t="s">
        <v>190</v>
      </c>
      <c r="J754" s="667"/>
      <c r="K754" s="670" t="s">
        <v>556</v>
      </c>
      <c r="L754" s="672" t="s">
        <v>273</v>
      </c>
      <c r="M754" s="670">
        <f>'Cél.por tricoma'!CZ218</f>
        <v>12</v>
      </c>
      <c r="N754" s="670" t="s">
        <v>204</v>
      </c>
      <c r="O754" s="670"/>
      <c r="P754" s="670" t="s">
        <v>556</v>
      </c>
      <c r="Q754" s="672" t="s">
        <v>273</v>
      </c>
      <c r="R754" s="670">
        <f>'Cél.por tricoma'!CZ219</f>
        <v>12</v>
      </c>
      <c r="S754" s="670" t="s">
        <v>262</v>
      </c>
    </row>
    <row r="755" spans="1:19" ht="15.75" customHeight="1">
      <c r="A755" s="670" t="s">
        <v>556</v>
      </c>
      <c r="B755" s="672" t="s">
        <v>273</v>
      </c>
      <c r="C755" s="670">
        <f>'Cél.por tricoma'!DA202</f>
        <v>17</v>
      </c>
      <c r="D755" s="670" t="s">
        <v>550</v>
      </c>
      <c r="E755" s="670"/>
      <c r="F755" s="670" t="s">
        <v>556</v>
      </c>
      <c r="G755" s="672" t="s">
        <v>273</v>
      </c>
      <c r="H755" s="670">
        <f>'Cél.por tricoma'!DA206</f>
        <v>11</v>
      </c>
      <c r="I755" s="670" t="s">
        <v>190</v>
      </c>
      <c r="J755" s="667"/>
      <c r="K755" s="670" t="s">
        <v>556</v>
      </c>
      <c r="L755" s="672" t="s">
        <v>273</v>
      </c>
      <c r="M755" s="670">
        <f>'Cél.por tricoma'!DA218</f>
        <v>12</v>
      </c>
      <c r="N755" s="670" t="s">
        <v>204</v>
      </c>
      <c r="O755" s="670"/>
      <c r="P755" s="670" t="s">
        <v>556</v>
      </c>
      <c r="Q755" s="672" t="s">
        <v>273</v>
      </c>
      <c r="R755" s="670">
        <f>'Cél.por tricoma'!DA219</f>
        <v>10</v>
      </c>
      <c r="S755" s="670" t="s">
        <v>262</v>
      </c>
    </row>
    <row r="756" spans="1:19" ht="15.75" customHeight="1">
      <c r="A756" s="670" t="s">
        <v>556</v>
      </c>
      <c r="B756" s="672" t="s">
        <v>273</v>
      </c>
      <c r="C756" s="670">
        <f>'Cél.por tricoma'!DB202</f>
        <v>13</v>
      </c>
      <c r="D756" s="670" t="s">
        <v>550</v>
      </c>
      <c r="E756" s="670"/>
      <c r="F756" s="670" t="s">
        <v>556</v>
      </c>
      <c r="G756" s="672" t="s">
        <v>273</v>
      </c>
      <c r="H756" s="670">
        <f>'Cél.por tricoma'!DB206</f>
        <v>17</v>
      </c>
      <c r="I756" s="670" t="s">
        <v>190</v>
      </c>
      <c r="J756" s="667"/>
      <c r="K756" s="670" t="s">
        <v>556</v>
      </c>
      <c r="L756" s="672" t="s">
        <v>273</v>
      </c>
      <c r="M756" s="670">
        <f>'Cél.por tricoma'!DB218</f>
        <v>75</v>
      </c>
      <c r="N756" s="670" t="s">
        <v>204</v>
      </c>
      <c r="O756" s="670"/>
      <c r="P756" s="670" t="s">
        <v>556</v>
      </c>
      <c r="Q756" s="672" t="s">
        <v>273</v>
      </c>
      <c r="R756" s="670">
        <f>'Cél.por tricoma'!DB219</f>
        <v>11</v>
      </c>
      <c r="S756" s="670" t="s">
        <v>262</v>
      </c>
    </row>
    <row r="757" spans="1:19" ht="15.75" customHeight="1">
      <c r="A757" s="670" t="s">
        <v>556</v>
      </c>
      <c r="B757" s="672" t="s">
        <v>273</v>
      </c>
      <c r="C757" s="670">
        <f>'Cél.por tricoma'!DC202</f>
        <v>9</v>
      </c>
      <c r="D757" s="670" t="s">
        <v>550</v>
      </c>
      <c r="E757" s="670"/>
      <c r="F757" s="670" t="s">
        <v>556</v>
      </c>
      <c r="G757" s="672" t="s">
        <v>273</v>
      </c>
      <c r="H757" s="670">
        <f>'Cél.por tricoma'!DC206</f>
        <v>7</v>
      </c>
      <c r="I757" s="670" t="s">
        <v>190</v>
      </c>
      <c r="J757" s="667"/>
      <c r="K757" s="670" t="s">
        <v>556</v>
      </c>
      <c r="L757" s="672" t="s">
        <v>273</v>
      </c>
      <c r="M757" s="670">
        <f>'Cél.por tricoma'!DC218</f>
        <v>168</v>
      </c>
      <c r="N757" s="670" t="s">
        <v>204</v>
      </c>
      <c r="O757" s="670"/>
      <c r="P757" s="670" t="s">
        <v>556</v>
      </c>
      <c r="Q757" s="672" t="s">
        <v>273</v>
      </c>
      <c r="R757" s="670">
        <f>'Cél.por tricoma'!DC219</f>
        <v>19</v>
      </c>
      <c r="S757" s="670" t="s">
        <v>262</v>
      </c>
    </row>
    <row r="758" spans="1:19" ht="15.75" customHeight="1">
      <c r="A758" s="670" t="s">
        <v>556</v>
      </c>
      <c r="B758" s="672" t="s">
        <v>273</v>
      </c>
      <c r="C758" s="670">
        <f>'Cél.por tricoma'!DD202</f>
        <v>17</v>
      </c>
      <c r="D758" s="670" t="s">
        <v>550</v>
      </c>
      <c r="E758" s="670"/>
      <c r="F758" s="670" t="s">
        <v>556</v>
      </c>
      <c r="G758" s="672" t="s">
        <v>273</v>
      </c>
      <c r="H758" s="670">
        <f>'Cél.por tricoma'!DD206</f>
        <v>13</v>
      </c>
      <c r="I758" s="670" t="s">
        <v>190</v>
      </c>
      <c r="J758" s="667"/>
      <c r="K758" s="670" t="s">
        <v>556</v>
      </c>
      <c r="L758" s="672" t="s">
        <v>273</v>
      </c>
      <c r="M758" s="670">
        <f>'Cél.por tricoma'!DD218</f>
        <v>9</v>
      </c>
      <c r="N758" s="670" t="s">
        <v>204</v>
      </c>
      <c r="O758" s="670"/>
      <c r="P758" s="670" t="s">
        <v>556</v>
      </c>
      <c r="Q758" s="672" t="s">
        <v>273</v>
      </c>
      <c r="R758" s="670">
        <f>'Cél.por tricoma'!DD219</f>
        <v>17</v>
      </c>
      <c r="S758" s="670" t="s">
        <v>262</v>
      </c>
    </row>
    <row r="759" spans="1:19" ht="15.75" customHeight="1">
      <c r="A759" s="670" t="s">
        <v>556</v>
      </c>
      <c r="B759" s="672" t="s">
        <v>273</v>
      </c>
      <c r="C759" s="670">
        <f>'Cél.por tricoma'!DE202</f>
        <v>17</v>
      </c>
      <c r="D759" s="670" t="s">
        <v>550</v>
      </c>
      <c r="E759" s="670"/>
      <c r="F759" s="670" t="s">
        <v>556</v>
      </c>
      <c r="G759" s="672" t="s">
        <v>273</v>
      </c>
      <c r="H759" s="670">
        <f>'Cél.por tricoma'!DE206</f>
        <v>24</v>
      </c>
      <c r="I759" s="670" t="s">
        <v>190</v>
      </c>
      <c r="J759" s="667"/>
      <c r="K759" s="670" t="s">
        <v>556</v>
      </c>
      <c r="L759" s="672" t="s">
        <v>273</v>
      </c>
      <c r="M759" s="670">
        <f>'Cél.por tricoma'!DE218</f>
        <v>8</v>
      </c>
      <c r="N759" s="670" t="s">
        <v>204</v>
      </c>
      <c r="O759" s="670"/>
      <c r="P759" s="670" t="s">
        <v>556</v>
      </c>
      <c r="Q759" s="672" t="s">
        <v>273</v>
      </c>
      <c r="R759" s="670">
        <f>'Cél.por tricoma'!DE219</f>
        <v>19</v>
      </c>
      <c r="S759" s="670" t="s">
        <v>262</v>
      </c>
    </row>
    <row r="760" spans="1:19" ht="15.75" customHeight="1">
      <c r="A760" s="670" t="s">
        <v>556</v>
      </c>
      <c r="B760" s="672" t="s">
        <v>273</v>
      </c>
      <c r="C760" s="670">
        <f>'Cél.por tricoma'!DF202</f>
        <v>19</v>
      </c>
      <c r="D760" s="670" t="s">
        <v>550</v>
      </c>
      <c r="E760" s="670"/>
      <c r="F760" s="670" t="s">
        <v>556</v>
      </c>
      <c r="G760" s="672" t="s">
        <v>273</v>
      </c>
      <c r="H760" s="670">
        <f>'Cél.por tricoma'!DF206</f>
        <v>14</v>
      </c>
      <c r="I760" s="670" t="s">
        <v>190</v>
      </c>
      <c r="J760" s="667"/>
      <c r="K760" s="670" t="s">
        <v>556</v>
      </c>
      <c r="L760" s="672" t="s">
        <v>273</v>
      </c>
      <c r="M760" s="670">
        <f>'Cél.por tricoma'!DF218</f>
        <v>62</v>
      </c>
      <c r="N760" s="670" t="s">
        <v>204</v>
      </c>
      <c r="O760" s="670"/>
      <c r="P760" s="670" t="s">
        <v>556</v>
      </c>
      <c r="Q760" s="672" t="s">
        <v>273</v>
      </c>
      <c r="R760" s="670">
        <f>'Cél.por tricoma'!DF219</f>
        <v>12</v>
      </c>
      <c r="S760" s="670" t="s">
        <v>262</v>
      </c>
    </row>
    <row r="761" spans="1:19" ht="15.75" customHeight="1">
      <c r="A761" s="670" t="s">
        <v>556</v>
      </c>
      <c r="B761" s="672" t="s">
        <v>273</v>
      </c>
      <c r="C761" s="670">
        <f>'Cél.por tricoma'!DG202</f>
        <v>5</v>
      </c>
      <c r="D761" s="670" t="s">
        <v>550</v>
      </c>
      <c r="E761" s="670"/>
      <c r="F761" s="670" t="s">
        <v>556</v>
      </c>
      <c r="G761" s="672" t="s">
        <v>273</v>
      </c>
      <c r="H761" s="670">
        <f>'Cél.por tricoma'!DG206</f>
        <v>6</v>
      </c>
      <c r="I761" s="670" t="s">
        <v>190</v>
      </c>
      <c r="J761" s="667"/>
      <c r="K761" s="670" t="s">
        <v>556</v>
      </c>
      <c r="L761" s="672" t="s">
        <v>273</v>
      </c>
      <c r="M761" s="670">
        <f>'Cél.por tricoma'!DG218</f>
        <v>11</v>
      </c>
      <c r="N761" s="670" t="s">
        <v>204</v>
      </c>
      <c r="O761" s="670"/>
      <c r="P761" s="670" t="s">
        <v>556</v>
      </c>
      <c r="Q761" s="672" t="s">
        <v>273</v>
      </c>
      <c r="R761" s="670">
        <f>'Cél.por tricoma'!DG219</f>
        <v>6</v>
      </c>
      <c r="S761" s="670" t="s">
        <v>262</v>
      </c>
    </row>
    <row r="762" spans="1:19" ht="15.75" customHeight="1">
      <c r="A762" s="670" t="s">
        <v>556</v>
      </c>
      <c r="B762" s="672" t="s">
        <v>273</v>
      </c>
      <c r="C762" s="670">
        <f>'Cél.por tricoma'!DH202</f>
        <v>25</v>
      </c>
      <c r="D762" s="670" t="s">
        <v>550</v>
      </c>
      <c r="E762" s="670"/>
      <c r="F762" s="670" t="s">
        <v>556</v>
      </c>
      <c r="G762" s="672" t="s">
        <v>273</v>
      </c>
      <c r="H762" s="670">
        <f>'Cél.por tricoma'!DH206</f>
        <v>6</v>
      </c>
      <c r="I762" s="670" t="s">
        <v>190</v>
      </c>
      <c r="J762" s="667"/>
      <c r="K762" s="670" t="s">
        <v>556</v>
      </c>
      <c r="L762" s="672" t="s">
        <v>273</v>
      </c>
      <c r="M762" s="670">
        <f>'Cél.por tricoma'!DH218</f>
        <v>28</v>
      </c>
      <c r="N762" s="670" t="s">
        <v>204</v>
      </c>
      <c r="O762" s="670"/>
      <c r="P762" s="670" t="s">
        <v>556</v>
      </c>
      <c r="Q762" s="672" t="s">
        <v>273</v>
      </c>
      <c r="R762" s="670">
        <f>'Cél.por tricoma'!DH219</f>
        <v>16</v>
      </c>
      <c r="S762" s="670" t="s">
        <v>262</v>
      </c>
    </row>
    <row r="763" spans="1:19" ht="15.75" customHeight="1">
      <c r="A763" s="670" t="s">
        <v>556</v>
      </c>
      <c r="B763" s="672" t="s">
        <v>273</v>
      </c>
      <c r="C763" s="670">
        <f>'Cél.por tricoma'!DI202</f>
        <v>16</v>
      </c>
      <c r="D763" s="670" t="s">
        <v>550</v>
      </c>
      <c r="E763" s="670"/>
      <c r="F763" s="670" t="s">
        <v>556</v>
      </c>
      <c r="G763" s="672" t="s">
        <v>273</v>
      </c>
      <c r="H763" s="670">
        <f>'Cél.por tricoma'!DI206</f>
        <v>51</v>
      </c>
      <c r="I763" s="670" t="s">
        <v>190</v>
      </c>
      <c r="J763" s="667"/>
      <c r="K763" s="670" t="s">
        <v>556</v>
      </c>
      <c r="L763" s="672" t="s">
        <v>273</v>
      </c>
      <c r="M763" s="670">
        <f>'Cél.por tricoma'!DI218</f>
        <v>178</v>
      </c>
      <c r="N763" s="670" t="s">
        <v>204</v>
      </c>
      <c r="O763" s="670"/>
      <c r="P763" s="670" t="s">
        <v>556</v>
      </c>
      <c r="Q763" s="672" t="s">
        <v>273</v>
      </c>
      <c r="R763" s="670">
        <f>'Cél.por tricoma'!DI219</f>
        <v>6</v>
      </c>
      <c r="S763" s="670" t="s">
        <v>262</v>
      </c>
    </row>
    <row r="764" spans="1:19" ht="15.75" customHeight="1">
      <c r="A764" s="670" t="s">
        <v>556</v>
      </c>
      <c r="B764" s="672" t="s">
        <v>273</v>
      </c>
      <c r="C764" s="670">
        <f>'Cél.por tricoma'!DJ202</f>
        <v>14</v>
      </c>
      <c r="D764" s="670" t="s">
        <v>550</v>
      </c>
      <c r="E764" s="670"/>
      <c r="F764" s="670" t="s">
        <v>556</v>
      </c>
      <c r="G764" s="672" t="s">
        <v>273</v>
      </c>
      <c r="H764" s="670">
        <f>'Cél.por tricoma'!DJ206</f>
        <v>13</v>
      </c>
      <c r="I764" s="670" t="s">
        <v>190</v>
      </c>
      <c r="J764" s="667"/>
      <c r="K764" s="670" t="s">
        <v>556</v>
      </c>
      <c r="L764" s="672" t="s">
        <v>273</v>
      </c>
      <c r="M764" s="670">
        <f>'Cél.por tricoma'!DJ218</f>
        <v>31</v>
      </c>
      <c r="N764" s="670" t="s">
        <v>204</v>
      </c>
      <c r="O764" s="670"/>
      <c r="P764" s="670" t="s">
        <v>556</v>
      </c>
      <c r="Q764" s="672" t="s">
        <v>273</v>
      </c>
      <c r="R764" s="670">
        <f>'Cél.por tricoma'!DJ219</f>
        <v>9</v>
      </c>
      <c r="S764" s="670" t="s">
        <v>262</v>
      </c>
    </row>
    <row r="765" spans="1:19" ht="15.75" customHeight="1">
      <c r="A765" s="670" t="s">
        <v>556</v>
      </c>
      <c r="B765" s="672" t="s">
        <v>273</v>
      </c>
      <c r="C765" s="670">
        <f>'Cél.por tricoma'!DK202</f>
        <v>34</v>
      </c>
      <c r="D765" s="670" t="s">
        <v>550</v>
      </c>
      <c r="E765" s="670"/>
      <c r="F765" s="670" t="s">
        <v>556</v>
      </c>
      <c r="G765" s="672" t="s">
        <v>273</v>
      </c>
      <c r="H765" s="670">
        <f>'Cél.por tricoma'!DK206</f>
        <v>12</v>
      </c>
      <c r="I765" s="670" t="s">
        <v>190</v>
      </c>
      <c r="J765" s="667"/>
      <c r="K765" s="670" t="s">
        <v>556</v>
      </c>
      <c r="L765" s="672" t="s">
        <v>273</v>
      </c>
      <c r="M765" s="670">
        <f>'Cél.por tricoma'!DK218</f>
        <v>30</v>
      </c>
      <c r="N765" s="670" t="s">
        <v>204</v>
      </c>
      <c r="O765" s="670"/>
      <c r="P765" s="670" t="s">
        <v>556</v>
      </c>
      <c r="Q765" s="672" t="s">
        <v>273</v>
      </c>
      <c r="R765" s="670">
        <f>'Cél.por tricoma'!DK219</f>
        <v>13</v>
      </c>
      <c r="S765" s="670" t="s">
        <v>262</v>
      </c>
    </row>
    <row r="766" spans="1:19" ht="15.75" customHeight="1">
      <c r="A766" s="670" t="s">
        <v>556</v>
      </c>
      <c r="B766" s="672" t="s">
        <v>273</v>
      </c>
      <c r="C766" s="670">
        <f>'Cél.por tricoma'!DL202</f>
        <v>15</v>
      </c>
      <c r="D766" s="670" t="s">
        <v>550</v>
      </c>
      <c r="E766" s="670"/>
      <c r="F766" s="670" t="s">
        <v>556</v>
      </c>
      <c r="G766" s="672" t="s">
        <v>273</v>
      </c>
      <c r="H766" s="670">
        <f>'Cél.por tricoma'!DL206</f>
        <v>12</v>
      </c>
      <c r="I766" s="670" t="s">
        <v>190</v>
      </c>
      <c r="J766" s="667"/>
      <c r="K766" s="670" t="s">
        <v>556</v>
      </c>
      <c r="L766" s="672" t="s">
        <v>273</v>
      </c>
      <c r="M766" s="670">
        <f>'Cél.por tricoma'!DL218</f>
        <v>62</v>
      </c>
      <c r="N766" s="670" t="s">
        <v>204</v>
      </c>
      <c r="O766" s="670"/>
      <c r="P766" s="670" t="s">
        <v>556</v>
      </c>
      <c r="Q766" s="672" t="s">
        <v>273</v>
      </c>
      <c r="R766" s="670">
        <f>'Cél.por tricoma'!DL219</f>
        <v>10</v>
      </c>
      <c r="S766" s="670" t="s">
        <v>262</v>
      </c>
    </row>
    <row r="767" spans="1:19" ht="15.75" customHeight="1">
      <c r="A767" s="670" t="s">
        <v>556</v>
      </c>
      <c r="B767" s="672" t="s">
        <v>273</v>
      </c>
      <c r="C767" s="670">
        <f>'Cél.por tricoma'!DM202</f>
        <v>19</v>
      </c>
      <c r="D767" s="670" t="s">
        <v>550</v>
      </c>
      <c r="E767" s="670"/>
      <c r="F767" s="670" t="s">
        <v>556</v>
      </c>
      <c r="G767" s="672" t="s">
        <v>273</v>
      </c>
      <c r="H767" s="670">
        <f>'Cél.por tricoma'!DM206</f>
        <v>16</v>
      </c>
      <c r="I767" s="670" t="s">
        <v>190</v>
      </c>
      <c r="J767" s="667"/>
      <c r="K767" s="670" t="s">
        <v>556</v>
      </c>
      <c r="L767" s="672" t="s">
        <v>273</v>
      </c>
      <c r="M767" s="670">
        <f>'Cél.por tricoma'!DM218</f>
        <v>24</v>
      </c>
      <c r="N767" s="670" t="s">
        <v>204</v>
      </c>
      <c r="O767" s="670"/>
      <c r="P767" s="670" t="s">
        <v>556</v>
      </c>
      <c r="Q767" s="672" t="s">
        <v>273</v>
      </c>
      <c r="R767" s="670">
        <f>'Cél.por tricoma'!DM219</f>
        <v>12</v>
      </c>
      <c r="S767" s="670" t="s">
        <v>262</v>
      </c>
    </row>
    <row r="768" spans="1:19" ht="15.75" customHeight="1">
      <c r="A768" s="670" t="s">
        <v>556</v>
      </c>
      <c r="B768" s="672" t="s">
        <v>273</v>
      </c>
      <c r="C768" s="670">
        <f>'Cél.por tricoma'!DN202</f>
        <v>13</v>
      </c>
      <c r="D768" s="670" t="s">
        <v>550</v>
      </c>
      <c r="E768" s="670"/>
      <c r="F768" s="670" t="s">
        <v>556</v>
      </c>
      <c r="G768" s="672" t="s">
        <v>273</v>
      </c>
      <c r="H768" s="670">
        <f>'Cél.por tricoma'!DN206</f>
        <v>9</v>
      </c>
      <c r="I768" s="670" t="s">
        <v>190</v>
      </c>
      <c r="J768" s="667"/>
      <c r="K768" s="670" t="s">
        <v>556</v>
      </c>
      <c r="L768" s="672" t="s">
        <v>273</v>
      </c>
      <c r="M768" s="670">
        <f>'Cél.por tricoma'!DN218</f>
        <v>21</v>
      </c>
      <c r="N768" s="670" t="s">
        <v>204</v>
      </c>
      <c r="O768" s="670"/>
      <c r="P768" s="670" t="s">
        <v>556</v>
      </c>
      <c r="Q768" s="672" t="s">
        <v>273</v>
      </c>
      <c r="R768" s="670">
        <f>'Cél.por tricoma'!DN219</f>
        <v>21</v>
      </c>
      <c r="S768" s="670" t="s">
        <v>262</v>
      </c>
    </row>
    <row r="769" spans="1:19" ht="15.75" customHeight="1">
      <c r="A769" s="670" t="s">
        <v>556</v>
      </c>
      <c r="B769" s="672" t="s">
        <v>273</v>
      </c>
      <c r="C769" s="670">
        <f>'Cél.por tricoma'!DO202</f>
        <v>14</v>
      </c>
      <c r="D769" s="670" t="s">
        <v>550</v>
      </c>
      <c r="E769" s="670"/>
      <c r="F769" s="670" t="s">
        <v>556</v>
      </c>
      <c r="G769" s="672" t="s">
        <v>273</v>
      </c>
      <c r="H769" s="670">
        <f>'Cél.por tricoma'!DO206</f>
        <v>11</v>
      </c>
      <c r="I769" s="670" t="s">
        <v>190</v>
      </c>
      <c r="J769" s="667"/>
      <c r="K769" s="670" t="s">
        <v>556</v>
      </c>
      <c r="L769" s="672" t="s">
        <v>273</v>
      </c>
      <c r="M769" s="670">
        <f>'Cél.por tricoma'!DO218</f>
        <v>49</v>
      </c>
      <c r="N769" s="670" t="s">
        <v>204</v>
      </c>
      <c r="O769" s="670"/>
      <c r="P769" s="670" t="s">
        <v>556</v>
      </c>
      <c r="Q769" s="672" t="s">
        <v>273</v>
      </c>
      <c r="R769" s="670">
        <f>'Cél.por tricoma'!DO219</f>
        <v>7</v>
      </c>
      <c r="S769" s="670" t="s">
        <v>262</v>
      </c>
    </row>
    <row r="770" spans="1:19" ht="15.75" customHeight="1">
      <c r="A770" s="670" t="s">
        <v>556</v>
      </c>
      <c r="B770" s="672" t="s">
        <v>273</v>
      </c>
      <c r="C770" s="670">
        <f>'Cél.por tricoma'!DP202</f>
        <v>10</v>
      </c>
      <c r="D770" s="670" t="s">
        <v>550</v>
      </c>
      <c r="E770" s="670"/>
      <c r="F770" s="670" t="s">
        <v>556</v>
      </c>
      <c r="G770" s="672" t="s">
        <v>273</v>
      </c>
      <c r="H770" s="670">
        <f>'Cél.por tricoma'!DP206</f>
        <v>27</v>
      </c>
      <c r="I770" s="670" t="s">
        <v>190</v>
      </c>
      <c r="J770" s="667"/>
      <c r="K770" s="670" t="s">
        <v>556</v>
      </c>
      <c r="L770" s="672" t="s">
        <v>273</v>
      </c>
      <c r="M770" s="670">
        <f>'Cél.por tricoma'!DP218</f>
        <v>48</v>
      </c>
      <c r="N770" s="670" t="s">
        <v>204</v>
      </c>
      <c r="O770" s="670"/>
      <c r="P770" s="670" t="s">
        <v>556</v>
      </c>
      <c r="Q770" s="672" t="s">
        <v>273</v>
      </c>
      <c r="R770" s="670">
        <f>'Cél.por tricoma'!DP219</f>
        <v>17</v>
      </c>
      <c r="S770" s="670" t="s">
        <v>262</v>
      </c>
    </row>
    <row r="771" spans="1:19" ht="15.75" customHeight="1">
      <c r="A771" s="670" t="s">
        <v>556</v>
      </c>
      <c r="B771" s="672" t="s">
        <v>273</v>
      </c>
      <c r="C771" s="670">
        <f>'Cél.por tricoma'!DQ202</f>
        <v>13</v>
      </c>
      <c r="D771" s="670" t="s">
        <v>550</v>
      </c>
      <c r="E771" s="670"/>
      <c r="F771" s="670" t="s">
        <v>556</v>
      </c>
      <c r="G771" s="672" t="s">
        <v>273</v>
      </c>
      <c r="H771" s="670">
        <f>'Cél.por tricoma'!DQ206</f>
        <v>27</v>
      </c>
      <c r="I771" s="670" t="s">
        <v>190</v>
      </c>
      <c r="J771" s="667"/>
      <c r="K771" s="670" t="s">
        <v>556</v>
      </c>
      <c r="L771" s="672" t="s">
        <v>273</v>
      </c>
      <c r="M771" s="670">
        <f>'Cél.por tricoma'!DQ218</f>
        <v>29</v>
      </c>
      <c r="N771" s="670" t="s">
        <v>204</v>
      </c>
      <c r="O771" s="670"/>
      <c r="P771" s="670" t="s">
        <v>556</v>
      </c>
      <c r="Q771" s="672" t="s">
        <v>273</v>
      </c>
      <c r="R771" s="670">
        <f>'Cél.por tricoma'!DQ219</f>
        <v>19</v>
      </c>
      <c r="S771" s="670" t="s">
        <v>262</v>
      </c>
    </row>
    <row r="772" spans="1:19" ht="15.75" customHeight="1">
      <c r="A772" s="670" t="s">
        <v>556</v>
      </c>
      <c r="B772" s="672" t="s">
        <v>273</v>
      </c>
      <c r="C772" s="670">
        <f>'Cél.por tricoma'!DR202</f>
        <v>10</v>
      </c>
      <c r="D772" s="670" t="s">
        <v>550</v>
      </c>
      <c r="E772" s="670"/>
      <c r="F772" s="670" t="s">
        <v>556</v>
      </c>
      <c r="G772" s="672" t="s">
        <v>273</v>
      </c>
      <c r="H772" s="670">
        <f>'Cél.por tricoma'!DR206</f>
        <v>9</v>
      </c>
      <c r="I772" s="670" t="s">
        <v>190</v>
      </c>
      <c r="J772" s="667"/>
      <c r="K772" s="670" t="s">
        <v>556</v>
      </c>
      <c r="L772" s="672" t="s">
        <v>273</v>
      </c>
      <c r="M772" s="670">
        <f>'Cél.por tricoma'!DR218</f>
        <v>33</v>
      </c>
      <c r="N772" s="670" t="s">
        <v>204</v>
      </c>
      <c r="O772" s="670"/>
      <c r="P772" s="670" t="s">
        <v>556</v>
      </c>
      <c r="Q772" s="672" t="s">
        <v>273</v>
      </c>
      <c r="R772" s="670">
        <f>'Cél.por tricoma'!DR219</f>
        <v>10</v>
      </c>
      <c r="S772" s="670" t="s">
        <v>262</v>
      </c>
    </row>
    <row r="773" spans="1:19" ht="15.75" customHeight="1">
      <c r="A773" s="670" t="s">
        <v>556</v>
      </c>
      <c r="B773" s="672" t="s">
        <v>273</v>
      </c>
      <c r="C773" s="670">
        <f>'Cél.por tricoma'!DS202</f>
        <v>9</v>
      </c>
      <c r="D773" s="670" t="s">
        <v>550</v>
      </c>
      <c r="E773" s="670"/>
      <c r="F773" s="670" t="s">
        <v>556</v>
      </c>
      <c r="G773" s="672" t="s">
        <v>273</v>
      </c>
      <c r="H773" s="670">
        <f>'Cél.por tricoma'!DS206</f>
        <v>38</v>
      </c>
      <c r="I773" s="670" t="s">
        <v>190</v>
      </c>
      <c r="J773" s="667"/>
      <c r="K773" s="670" t="s">
        <v>556</v>
      </c>
      <c r="L773" s="672" t="s">
        <v>273</v>
      </c>
      <c r="M773" s="670">
        <f>'Cél.por tricoma'!DS218</f>
        <v>179</v>
      </c>
      <c r="N773" s="670" t="s">
        <v>204</v>
      </c>
      <c r="O773" s="670"/>
      <c r="P773" s="670" t="s">
        <v>556</v>
      </c>
      <c r="Q773" s="672" t="s">
        <v>273</v>
      </c>
      <c r="R773" s="670">
        <f>'Cél.por tricoma'!DS219</f>
        <v>12</v>
      </c>
      <c r="S773" s="670" t="s">
        <v>262</v>
      </c>
    </row>
    <row r="774" spans="1:19" ht="15.75" customHeight="1">
      <c r="A774" s="670" t="s">
        <v>556</v>
      </c>
      <c r="B774" s="672" t="s">
        <v>273</v>
      </c>
      <c r="C774" s="670">
        <f>'Cél.por tricoma'!DT202</f>
        <v>16</v>
      </c>
      <c r="D774" s="670" t="s">
        <v>550</v>
      </c>
      <c r="E774" s="670"/>
      <c r="F774" s="670" t="s">
        <v>556</v>
      </c>
      <c r="G774" s="672" t="s">
        <v>273</v>
      </c>
      <c r="H774" s="670">
        <f>'Cél.por tricoma'!DT206</f>
        <v>34</v>
      </c>
      <c r="I774" s="670" t="s">
        <v>190</v>
      </c>
      <c r="J774" s="667"/>
      <c r="K774" s="670" t="s">
        <v>556</v>
      </c>
      <c r="L774" s="672" t="s">
        <v>273</v>
      </c>
      <c r="M774" s="670">
        <f>'Cél.por tricoma'!DT218</f>
        <v>49</v>
      </c>
      <c r="N774" s="670" t="s">
        <v>204</v>
      </c>
      <c r="O774" s="670"/>
      <c r="P774" s="670" t="s">
        <v>556</v>
      </c>
      <c r="Q774" s="672" t="s">
        <v>273</v>
      </c>
      <c r="R774" s="670">
        <f>'Cél.por tricoma'!DT219</f>
        <v>9</v>
      </c>
      <c r="S774" s="670" t="s">
        <v>262</v>
      </c>
    </row>
    <row r="775" spans="1:19" ht="15.75" customHeight="1">
      <c r="A775" s="670" t="s">
        <v>556</v>
      </c>
      <c r="B775" s="672" t="s">
        <v>273</v>
      </c>
      <c r="C775" s="670">
        <f>'Cél.por tricoma'!DU202</f>
        <v>13</v>
      </c>
      <c r="D775" s="670" t="s">
        <v>550</v>
      </c>
      <c r="E775" s="670"/>
      <c r="F775" s="670" t="s">
        <v>556</v>
      </c>
      <c r="G775" s="672" t="s">
        <v>273</v>
      </c>
      <c r="H775" s="670">
        <f>'Cél.por tricoma'!DU206</f>
        <v>9</v>
      </c>
      <c r="I775" s="670" t="s">
        <v>190</v>
      </c>
      <c r="J775" s="667"/>
      <c r="K775" s="670" t="s">
        <v>556</v>
      </c>
      <c r="L775" s="672" t="s">
        <v>273</v>
      </c>
      <c r="M775" s="670">
        <f>'Cél.por tricoma'!DU218</f>
        <v>19</v>
      </c>
      <c r="N775" s="670" t="s">
        <v>204</v>
      </c>
      <c r="O775" s="670"/>
      <c r="P775" s="670" t="s">
        <v>556</v>
      </c>
      <c r="Q775" s="672" t="s">
        <v>273</v>
      </c>
      <c r="R775" s="670">
        <f>'Cél.por tricoma'!DU219</f>
        <v>17</v>
      </c>
      <c r="S775" s="670" t="s">
        <v>262</v>
      </c>
    </row>
    <row r="776" spans="1:19" ht="15.75" customHeight="1">
      <c r="A776" s="670" t="s">
        <v>556</v>
      </c>
      <c r="B776" s="672" t="s">
        <v>273</v>
      </c>
      <c r="C776" s="670">
        <f>'Cél.por tricoma'!DV202</f>
        <v>12</v>
      </c>
      <c r="D776" s="670" t="s">
        <v>550</v>
      </c>
      <c r="E776" s="670"/>
      <c r="F776" s="670" t="s">
        <v>556</v>
      </c>
      <c r="G776" s="672" t="s">
        <v>273</v>
      </c>
      <c r="H776" s="670">
        <f>'Cél.por tricoma'!DV206</f>
        <v>55</v>
      </c>
      <c r="I776" s="670" t="s">
        <v>190</v>
      </c>
      <c r="J776" s="667"/>
      <c r="K776" s="670" t="s">
        <v>556</v>
      </c>
      <c r="L776" s="672" t="s">
        <v>273</v>
      </c>
      <c r="M776" s="670">
        <f>'Cél.por tricoma'!DV218</f>
        <v>101</v>
      </c>
      <c r="N776" s="670" t="s">
        <v>204</v>
      </c>
      <c r="O776" s="670"/>
      <c r="P776" s="670" t="s">
        <v>556</v>
      </c>
      <c r="Q776" s="672" t="s">
        <v>273</v>
      </c>
      <c r="R776" s="670">
        <f>'Cél.por tricoma'!DV219</f>
        <v>11</v>
      </c>
      <c r="S776" s="670" t="s">
        <v>262</v>
      </c>
    </row>
    <row r="777" spans="1:19" ht="15.75" customHeight="1">
      <c r="A777" s="670" t="s">
        <v>556</v>
      </c>
      <c r="B777" s="672" t="s">
        <v>273</v>
      </c>
      <c r="C777" s="670">
        <f>'Cél.por tricoma'!DW202</f>
        <v>12</v>
      </c>
      <c r="D777" s="670" t="s">
        <v>550</v>
      </c>
      <c r="E777" s="670"/>
      <c r="F777" s="670" t="s">
        <v>556</v>
      </c>
      <c r="G777" s="672" t="s">
        <v>273</v>
      </c>
      <c r="H777" s="670">
        <f>'Cél.por tricoma'!DW206</f>
        <v>49</v>
      </c>
      <c r="I777" s="670" t="s">
        <v>190</v>
      </c>
      <c r="J777" s="667"/>
      <c r="K777" s="670" t="s">
        <v>556</v>
      </c>
      <c r="L777" s="672" t="s">
        <v>273</v>
      </c>
      <c r="M777" s="670">
        <f>'Cél.por tricoma'!DW218</f>
        <v>93</v>
      </c>
      <c r="N777" s="670" t="s">
        <v>204</v>
      </c>
      <c r="O777" s="670"/>
      <c r="P777" s="670" t="s">
        <v>556</v>
      </c>
      <c r="Q777" s="672" t="s">
        <v>273</v>
      </c>
      <c r="R777" s="670">
        <f>'Cél.por tricoma'!DW219</f>
        <v>7</v>
      </c>
      <c r="S777" s="670" t="s">
        <v>262</v>
      </c>
    </row>
    <row r="778" spans="1:19" ht="15.75" customHeight="1">
      <c r="A778" s="670" t="s">
        <v>556</v>
      </c>
      <c r="B778" s="672" t="s">
        <v>273</v>
      </c>
      <c r="C778" s="670">
        <f>'Cél.por tricoma'!DX202</f>
        <v>13</v>
      </c>
      <c r="D778" s="670" t="s">
        <v>550</v>
      </c>
      <c r="E778" s="670"/>
      <c r="F778" s="670" t="s">
        <v>556</v>
      </c>
      <c r="G778" s="672" t="s">
        <v>273</v>
      </c>
      <c r="H778" s="670">
        <f>'Cél.por tricoma'!DX206</f>
        <v>15</v>
      </c>
      <c r="I778" s="670" t="s">
        <v>190</v>
      </c>
      <c r="J778" s="667"/>
      <c r="K778" s="670" t="s">
        <v>556</v>
      </c>
      <c r="L778" s="672" t="s">
        <v>273</v>
      </c>
      <c r="M778" s="670">
        <f>'Cél.por tricoma'!DX218</f>
        <v>9</v>
      </c>
      <c r="N778" s="670" t="s">
        <v>204</v>
      </c>
      <c r="O778" s="670"/>
      <c r="P778" s="670" t="s">
        <v>556</v>
      </c>
      <c r="Q778" s="672" t="s">
        <v>273</v>
      </c>
      <c r="R778" s="670">
        <f>'Cél.por tricoma'!DX219</f>
        <v>15</v>
      </c>
      <c r="S778" s="670" t="s">
        <v>262</v>
      </c>
    </row>
    <row r="779" spans="1:19" ht="15.75" customHeight="1">
      <c r="A779" s="670" t="s">
        <v>556</v>
      </c>
      <c r="B779" s="672" t="s">
        <v>273</v>
      </c>
      <c r="C779" s="670">
        <f>'Cél.por tricoma'!DY202</f>
        <v>16</v>
      </c>
      <c r="D779" s="670" t="s">
        <v>550</v>
      </c>
      <c r="E779" s="670"/>
      <c r="F779" s="670" t="s">
        <v>556</v>
      </c>
      <c r="G779" s="672" t="s">
        <v>273</v>
      </c>
      <c r="H779" s="670">
        <f>'Cél.por tricoma'!DY206</f>
        <v>11</v>
      </c>
      <c r="I779" s="670" t="s">
        <v>190</v>
      </c>
      <c r="J779" s="667"/>
      <c r="K779" s="670" t="s">
        <v>556</v>
      </c>
      <c r="L779" s="672" t="s">
        <v>273</v>
      </c>
      <c r="M779" s="670">
        <f>'Cél.por tricoma'!DY218</f>
        <v>15</v>
      </c>
      <c r="N779" s="670" t="s">
        <v>204</v>
      </c>
      <c r="O779" s="670"/>
      <c r="P779" s="670" t="s">
        <v>556</v>
      </c>
      <c r="Q779" s="672" t="s">
        <v>273</v>
      </c>
      <c r="R779" s="670">
        <f>'Cél.por tricoma'!DY219</f>
        <v>8</v>
      </c>
      <c r="S779" s="670" t="s">
        <v>262</v>
      </c>
    </row>
    <row r="780" spans="1:19" ht="15.75" customHeight="1">
      <c r="A780" s="670" t="s">
        <v>556</v>
      </c>
      <c r="B780" s="672" t="s">
        <v>273</v>
      </c>
      <c r="C780" s="670">
        <f>'Cél.por tricoma'!DZ202</f>
        <v>11</v>
      </c>
      <c r="D780" s="670" t="s">
        <v>550</v>
      </c>
      <c r="E780" s="670"/>
      <c r="F780" s="670" t="s">
        <v>556</v>
      </c>
      <c r="G780" s="672" t="s">
        <v>273</v>
      </c>
      <c r="H780" s="670">
        <f>'Cél.por tricoma'!DZ206</f>
        <v>9</v>
      </c>
      <c r="I780" s="670" t="s">
        <v>190</v>
      </c>
      <c r="J780" s="667"/>
      <c r="K780" s="670" t="s">
        <v>556</v>
      </c>
      <c r="L780" s="672" t="s">
        <v>273</v>
      </c>
      <c r="M780" s="670">
        <f>'Cél.por tricoma'!DZ218</f>
        <v>39</v>
      </c>
      <c r="N780" s="670" t="s">
        <v>204</v>
      </c>
      <c r="O780" s="670"/>
      <c r="P780" s="670" t="s">
        <v>556</v>
      </c>
      <c r="Q780" s="672" t="s">
        <v>273</v>
      </c>
      <c r="R780" s="670">
        <f>'Cél.por tricoma'!DZ219</f>
        <v>9</v>
      </c>
      <c r="S780" s="670" t="s">
        <v>262</v>
      </c>
    </row>
    <row r="781" spans="1:19" ht="15.75" customHeight="1">
      <c r="A781" s="670" t="s">
        <v>556</v>
      </c>
      <c r="B781" s="672" t="s">
        <v>273</v>
      </c>
      <c r="C781" s="670">
        <f>'Cél.por tricoma'!EA202</f>
        <v>12</v>
      </c>
      <c r="D781" s="670" t="s">
        <v>550</v>
      </c>
      <c r="E781" s="670"/>
      <c r="F781" s="670" t="s">
        <v>556</v>
      </c>
      <c r="G781" s="672" t="s">
        <v>273</v>
      </c>
      <c r="H781" s="670">
        <f>'Cél.por tricoma'!EA206</f>
        <v>30</v>
      </c>
      <c r="I781" s="670" t="s">
        <v>190</v>
      </c>
      <c r="J781" s="667"/>
      <c r="K781" s="670" t="s">
        <v>556</v>
      </c>
      <c r="L781" s="672" t="s">
        <v>273</v>
      </c>
      <c r="M781" s="670">
        <f>'Cél.por tricoma'!EA218</f>
        <v>137</v>
      </c>
      <c r="N781" s="670" t="s">
        <v>204</v>
      </c>
      <c r="O781" s="670"/>
      <c r="P781" s="670" t="s">
        <v>556</v>
      </c>
      <c r="Q781" s="672" t="s">
        <v>273</v>
      </c>
      <c r="R781" s="670">
        <f>'Cél.por tricoma'!EA219</f>
        <v>21</v>
      </c>
      <c r="S781" s="670" t="s">
        <v>262</v>
      </c>
    </row>
    <row r="782" spans="1:19" ht="15.75" customHeight="1">
      <c r="A782" s="670" t="s">
        <v>556</v>
      </c>
      <c r="B782" s="672" t="s">
        <v>327</v>
      </c>
      <c r="C782" s="670">
        <f>'Cél.por tricoma'!CX248</f>
        <v>8</v>
      </c>
      <c r="D782" s="670" t="s">
        <v>550</v>
      </c>
      <c r="E782" s="670"/>
      <c r="F782" s="670" t="s">
        <v>556</v>
      </c>
      <c r="G782" s="672" t="s">
        <v>327</v>
      </c>
      <c r="H782" s="670">
        <f>'Cél.por tricoma'!CX252</f>
        <v>9</v>
      </c>
      <c r="I782" s="670" t="s">
        <v>190</v>
      </c>
      <c r="J782" s="667"/>
      <c r="K782" s="670" t="s">
        <v>556</v>
      </c>
      <c r="L782" s="672" t="s">
        <v>327</v>
      </c>
      <c r="M782" s="670">
        <f>'Cél.por tricoma'!CX264</f>
        <v>89</v>
      </c>
      <c r="N782" s="670" t="s">
        <v>204</v>
      </c>
      <c r="O782" s="670"/>
      <c r="P782" s="670" t="s">
        <v>556</v>
      </c>
      <c r="Q782" s="672" t="s">
        <v>327</v>
      </c>
      <c r="R782" s="670">
        <f>'Cél.por tricoma'!CX265</f>
        <v>12</v>
      </c>
      <c r="S782" s="670" t="s">
        <v>262</v>
      </c>
    </row>
    <row r="783" spans="1:19" ht="15.75" customHeight="1">
      <c r="A783" s="670" t="s">
        <v>556</v>
      </c>
      <c r="B783" s="672" t="s">
        <v>327</v>
      </c>
      <c r="C783" s="670">
        <f>'Cél.por tricoma'!CY248</f>
        <v>10</v>
      </c>
      <c r="D783" s="670" t="s">
        <v>550</v>
      </c>
      <c r="E783" s="670"/>
      <c r="F783" s="670" t="s">
        <v>556</v>
      </c>
      <c r="G783" s="672" t="s">
        <v>327</v>
      </c>
      <c r="H783" s="670">
        <f>'Cél.por tricoma'!CY252</f>
        <v>10</v>
      </c>
      <c r="I783" s="670" t="s">
        <v>190</v>
      </c>
      <c r="J783" s="667"/>
      <c r="K783" s="670" t="s">
        <v>556</v>
      </c>
      <c r="L783" s="672" t="s">
        <v>327</v>
      </c>
      <c r="M783" s="670">
        <f>'Cél.por tricoma'!CY264</f>
        <v>18</v>
      </c>
      <c r="N783" s="670" t="s">
        <v>204</v>
      </c>
      <c r="O783" s="670"/>
      <c r="P783" s="670" t="s">
        <v>556</v>
      </c>
      <c r="Q783" s="672" t="s">
        <v>327</v>
      </c>
      <c r="R783" s="670">
        <f>'Cél.por tricoma'!CY265</f>
        <v>15</v>
      </c>
      <c r="S783" s="670" t="s">
        <v>262</v>
      </c>
    </row>
    <row r="784" spans="1:19" ht="15.75" customHeight="1">
      <c r="A784" s="670" t="s">
        <v>556</v>
      </c>
      <c r="B784" s="672" t="s">
        <v>327</v>
      </c>
      <c r="C784" s="670">
        <f>'Cél.por tricoma'!CZ248</f>
        <v>9</v>
      </c>
      <c r="D784" s="670" t="s">
        <v>550</v>
      </c>
      <c r="E784" s="670"/>
      <c r="F784" s="670" t="s">
        <v>556</v>
      </c>
      <c r="G784" s="672" t="s">
        <v>327</v>
      </c>
      <c r="H784" s="670">
        <f>'Cél.por tricoma'!CZ252</f>
        <v>9</v>
      </c>
      <c r="I784" s="670" t="s">
        <v>190</v>
      </c>
      <c r="J784" s="667"/>
      <c r="K784" s="670" t="s">
        <v>556</v>
      </c>
      <c r="L784" s="672" t="s">
        <v>327</v>
      </c>
      <c r="M784" s="670">
        <f>'Cél.por tricoma'!CZ264</f>
        <v>13</v>
      </c>
      <c r="N784" s="670" t="s">
        <v>204</v>
      </c>
      <c r="O784" s="670"/>
      <c r="P784" s="670" t="s">
        <v>556</v>
      </c>
      <c r="Q784" s="672" t="s">
        <v>327</v>
      </c>
      <c r="R784" s="670">
        <f>'Cél.por tricoma'!CZ265</f>
        <v>17</v>
      </c>
      <c r="S784" s="670" t="s">
        <v>262</v>
      </c>
    </row>
    <row r="785" spans="1:19" ht="15.75" customHeight="1">
      <c r="A785" s="670" t="s">
        <v>556</v>
      </c>
      <c r="B785" s="672" t="s">
        <v>327</v>
      </c>
      <c r="C785" s="670">
        <f>'Cél.por tricoma'!DA248</f>
        <v>17</v>
      </c>
      <c r="D785" s="670" t="s">
        <v>550</v>
      </c>
      <c r="E785" s="670"/>
      <c r="F785" s="670" t="s">
        <v>556</v>
      </c>
      <c r="G785" s="672" t="s">
        <v>327</v>
      </c>
      <c r="H785" s="670">
        <f>'Cél.por tricoma'!DA252</f>
        <v>14</v>
      </c>
      <c r="I785" s="670" t="s">
        <v>190</v>
      </c>
      <c r="J785" s="667"/>
      <c r="K785" s="670" t="s">
        <v>556</v>
      </c>
      <c r="L785" s="672" t="s">
        <v>327</v>
      </c>
      <c r="M785" s="670">
        <f>'Cél.por tricoma'!DA264</f>
        <v>103</v>
      </c>
      <c r="N785" s="670" t="s">
        <v>204</v>
      </c>
      <c r="O785" s="670"/>
      <c r="P785" s="670" t="s">
        <v>556</v>
      </c>
      <c r="Q785" s="672" t="s">
        <v>327</v>
      </c>
      <c r="R785" s="670">
        <f>'Cél.por tricoma'!DA265</f>
        <v>19</v>
      </c>
      <c r="S785" s="670" t="s">
        <v>262</v>
      </c>
    </row>
    <row r="786" spans="1:19" ht="15.75" customHeight="1">
      <c r="A786" s="670" t="s">
        <v>556</v>
      </c>
      <c r="B786" s="672" t="s">
        <v>327</v>
      </c>
      <c r="C786" s="670">
        <f>'Cél.por tricoma'!DB248</f>
        <v>7</v>
      </c>
      <c r="D786" s="670" t="s">
        <v>550</v>
      </c>
      <c r="E786" s="670"/>
      <c r="F786" s="670" t="s">
        <v>556</v>
      </c>
      <c r="G786" s="672" t="s">
        <v>327</v>
      </c>
      <c r="H786" s="670">
        <f>'Cél.por tricoma'!DB252</f>
        <v>11</v>
      </c>
      <c r="I786" s="670" t="s">
        <v>190</v>
      </c>
      <c r="J786" s="667"/>
      <c r="K786" s="670" t="s">
        <v>556</v>
      </c>
      <c r="L786" s="672" t="s">
        <v>327</v>
      </c>
      <c r="M786" s="670">
        <f>'Cél.por tricoma'!DB264</f>
        <v>19</v>
      </c>
      <c r="N786" s="670" t="s">
        <v>204</v>
      </c>
      <c r="O786" s="670"/>
      <c r="P786" s="670" t="s">
        <v>556</v>
      </c>
      <c r="Q786" s="672" t="s">
        <v>327</v>
      </c>
      <c r="R786" s="670">
        <f>'Cél.por tricoma'!DB265</f>
        <v>11</v>
      </c>
      <c r="S786" s="670" t="s">
        <v>262</v>
      </c>
    </row>
    <row r="787" spans="1:19" ht="15.75" customHeight="1">
      <c r="A787" s="670" t="s">
        <v>556</v>
      </c>
      <c r="B787" s="672" t="s">
        <v>327</v>
      </c>
      <c r="C787" s="670">
        <f>'Cél.por tricoma'!DC248</f>
        <v>14</v>
      </c>
      <c r="D787" s="670" t="s">
        <v>550</v>
      </c>
      <c r="E787" s="670"/>
      <c r="F787" s="670" t="s">
        <v>556</v>
      </c>
      <c r="G787" s="672" t="s">
        <v>327</v>
      </c>
      <c r="H787" s="670">
        <f>'Cél.por tricoma'!DC252</f>
        <v>8</v>
      </c>
      <c r="I787" s="670" t="s">
        <v>190</v>
      </c>
      <c r="J787" s="667"/>
      <c r="K787" s="670" t="s">
        <v>556</v>
      </c>
      <c r="L787" s="672" t="s">
        <v>327</v>
      </c>
      <c r="M787" s="670">
        <f>'Cél.por tricoma'!DC264</f>
        <v>34</v>
      </c>
      <c r="N787" s="670" t="s">
        <v>204</v>
      </c>
      <c r="O787" s="670"/>
      <c r="P787" s="670" t="s">
        <v>556</v>
      </c>
      <c r="Q787" s="672" t="s">
        <v>327</v>
      </c>
      <c r="R787" s="670">
        <f>'Cél.por tricoma'!DC265</f>
        <v>14</v>
      </c>
      <c r="S787" s="670" t="s">
        <v>262</v>
      </c>
    </row>
    <row r="788" spans="1:19" ht="15.75" customHeight="1">
      <c r="A788" s="670" t="s">
        <v>556</v>
      </c>
      <c r="B788" s="672" t="s">
        <v>327</v>
      </c>
      <c r="C788" s="670">
        <f>'Cél.por tricoma'!DD248</f>
        <v>10</v>
      </c>
      <c r="D788" s="670" t="s">
        <v>550</v>
      </c>
      <c r="E788" s="670"/>
      <c r="F788" s="670" t="s">
        <v>556</v>
      </c>
      <c r="G788" s="672" t="s">
        <v>327</v>
      </c>
      <c r="H788" s="670">
        <f>'Cél.por tricoma'!DD252</f>
        <v>8</v>
      </c>
      <c r="I788" s="670" t="s">
        <v>190</v>
      </c>
      <c r="J788" s="667"/>
      <c r="K788" s="670" t="s">
        <v>556</v>
      </c>
      <c r="L788" s="672" t="s">
        <v>327</v>
      </c>
      <c r="M788" s="670">
        <f>'Cél.por tricoma'!DD264</f>
        <v>19</v>
      </c>
      <c r="N788" s="670" t="s">
        <v>204</v>
      </c>
      <c r="O788" s="670"/>
      <c r="P788" s="670" t="s">
        <v>556</v>
      </c>
      <c r="Q788" s="672" t="s">
        <v>327</v>
      </c>
      <c r="R788" s="670">
        <f>'Cél.por tricoma'!DD265</f>
        <v>15</v>
      </c>
      <c r="S788" s="670" t="s">
        <v>262</v>
      </c>
    </row>
    <row r="789" spans="1:19" ht="15.75" customHeight="1">
      <c r="A789" s="670" t="s">
        <v>556</v>
      </c>
      <c r="B789" s="672" t="s">
        <v>327</v>
      </c>
      <c r="C789" s="670">
        <f>'Cél.por tricoma'!DE248</f>
        <v>23</v>
      </c>
      <c r="D789" s="670" t="s">
        <v>550</v>
      </c>
      <c r="E789" s="670"/>
      <c r="F789" s="670" t="s">
        <v>556</v>
      </c>
      <c r="G789" s="672" t="s">
        <v>327</v>
      </c>
      <c r="H789" s="670">
        <f>'Cél.por tricoma'!DE252</f>
        <v>10</v>
      </c>
      <c r="I789" s="670" t="s">
        <v>190</v>
      </c>
      <c r="J789" s="667"/>
      <c r="K789" s="670" t="s">
        <v>556</v>
      </c>
      <c r="L789" s="672" t="s">
        <v>327</v>
      </c>
      <c r="M789" s="670">
        <f>'Cél.por tricoma'!DE264</f>
        <v>14</v>
      </c>
      <c r="N789" s="670" t="s">
        <v>204</v>
      </c>
      <c r="O789" s="670"/>
      <c r="P789" s="670" t="s">
        <v>556</v>
      </c>
      <c r="Q789" s="672" t="s">
        <v>327</v>
      </c>
      <c r="R789" s="670">
        <f>'Cél.por tricoma'!DE265</f>
        <v>10</v>
      </c>
      <c r="S789" s="670" t="s">
        <v>262</v>
      </c>
    </row>
    <row r="790" spans="1:19" ht="15.75" customHeight="1">
      <c r="A790" s="670" t="s">
        <v>556</v>
      </c>
      <c r="B790" s="672" t="s">
        <v>327</v>
      </c>
      <c r="C790" s="670">
        <f>'Cél.por tricoma'!DF248</f>
        <v>9</v>
      </c>
      <c r="D790" s="670" t="s">
        <v>550</v>
      </c>
      <c r="E790" s="670"/>
      <c r="F790" s="670" t="s">
        <v>556</v>
      </c>
      <c r="G790" s="672" t="s">
        <v>327</v>
      </c>
      <c r="H790" s="670">
        <f>'Cél.por tricoma'!DF252</f>
        <v>19</v>
      </c>
      <c r="I790" s="670" t="s">
        <v>190</v>
      </c>
      <c r="J790" s="667"/>
      <c r="K790" s="670" t="s">
        <v>556</v>
      </c>
      <c r="L790" s="672" t="s">
        <v>327</v>
      </c>
      <c r="M790" s="670">
        <f>'Cél.por tricoma'!DF264</f>
        <v>94</v>
      </c>
      <c r="N790" s="670" t="s">
        <v>204</v>
      </c>
      <c r="O790" s="670"/>
      <c r="P790" s="670" t="s">
        <v>556</v>
      </c>
      <c r="Q790" s="672" t="s">
        <v>327</v>
      </c>
      <c r="R790" s="670">
        <f>'Cél.por tricoma'!DF265</f>
        <v>7</v>
      </c>
      <c r="S790" s="670" t="s">
        <v>262</v>
      </c>
    </row>
    <row r="791" spans="1:19" ht="15.75" customHeight="1">
      <c r="A791" s="670" t="s">
        <v>556</v>
      </c>
      <c r="B791" s="672" t="s">
        <v>327</v>
      </c>
      <c r="C791" s="670">
        <f>'Cél.por tricoma'!DG248</f>
        <v>13</v>
      </c>
      <c r="D791" s="670" t="s">
        <v>550</v>
      </c>
      <c r="E791" s="670"/>
      <c r="F791" s="670" t="s">
        <v>556</v>
      </c>
      <c r="G791" s="672" t="s">
        <v>327</v>
      </c>
      <c r="H791" s="670">
        <f>'Cél.por tricoma'!DG252</f>
        <v>29</v>
      </c>
      <c r="I791" s="670" t="s">
        <v>190</v>
      </c>
      <c r="J791" s="667"/>
      <c r="K791" s="670" t="s">
        <v>556</v>
      </c>
      <c r="L791" s="672" t="s">
        <v>327</v>
      </c>
      <c r="M791" s="670">
        <f>'Cél.por tricoma'!DG264</f>
        <v>21</v>
      </c>
      <c r="N791" s="670" t="s">
        <v>204</v>
      </c>
      <c r="O791" s="670"/>
      <c r="P791" s="670" t="s">
        <v>556</v>
      </c>
      <c r="Q791" s="672" t="s">
        <v>327</v>
      </c>
      <c r="R791" s="670">
        <f>'Cél.por tricoma'!DG265</f>
        <v>11</v>
      </c>
      <c r="S791" s="670" t="s">
        <v>262</v>
      </c>
    </row>
    <row r="792" spans="1:19" ht="15.75" customHeight="1">
      <c r="A792" s="670" t="s">
        <v>556</v>
      </c>
      <c r="B792" s="672" t="s">
        <v>327</v>
      </c>
      <c r="C792" s="670">
        <f>'Cél.por tricoma'!DH248</f>
        <v>23</v>
      </c>
      <c r="D792" s="670" t="s">
        <v>550</v>
      </c>
      <c r="E792" s="670"/>
      <c r="F792" s="670" t="s">
        <v>556</v>
      </c>
      <c r="G792" s="672" t="s">
        <v>327</v>
      </c>
      <c r="H792" s="670">
        <f>'Cél.por tricoma'!DH252</f>
        <v>19</v>
      </c>
      <c r="I792" s="670" t="s">
        <v>190</v>
      </c>
      <c r="J792" s="667"/>
      <c r="K792" s="670" t="s">
        <v>556</v>
      </c>
      <c r="L792" s="672" t="s">
        <v>327</v>
      </c>
      <c r="M792" s="670">
        <f>'Cél.por tricoma'!DH264</f>
        <v>80</v>
      </c>
      <c r="N792" s="670" t="s">
        <v>204</v>
      </c>
      <c r="O792" s="670"/>
      <c r="P792" s="670" t="s">
        <v>556</v>
      </c>
      <c r="Q792" s="672" t="s">
        <v>327</v>
      </c>
      <c r="R792" s="670">
        <f>'Cél.por tricoma'!DH265</f>
        <v>13</v>
      </c>
      <c r="S792" s="670" t="s">
        <v>262</v>
      </c>
    </row>
    <row r="793" spans="1:19" ht="15.75" customHeight="1">
      <c r="A793" s="670" t="s">
        <v>556</v>
      </c>
      <c r="B793" s="672" t="s">
        <v>327</v>
      </c>
      <c r="C793" s="670">
        <f>'Cél.por tricoma'!DI248</f>
        <v>8</v>
      </c>
      <c r="D793" s="670" t="s">
        <v>550</v>
      </c>
      <c r="E793" s="670"/>
      <c r="F793" s="670" t="s">
        <v>556</v>
      </c>
      <c r="G793" s="672" t="s">
        <v>327</v>
      </c>
      <c r="H793" s="670">
        <f>'Cél.por tricoma'!DI252</f>
        <v>34</v>
      </c>
      <c r="I793" s="670" t="s">
        <v>190</v>
      </c>
      <c r="J793" s="667"/>
      <c r="K793" s="670" t="s">
        <v>556</v>
      </c>
      <c r="L793" s="672" t="s">
        <v>327</v>
      </c>
      <c r="M793" s="670">
        <f>'Cél.por tricoma'!DI264</f>
        <v>20</v>
      </c>
      <c r="N793" s="670" t="s">
        <v>204</v>
      </c>
      <c r="O793" s="670"/>
      <c r="P793" s="670" t="s">
        <v>556</v>
      </c>
      <c r="Q793" s="672" t="s">
        <v>327</v>
      </c>
      <c r="R793" s="670">
        <f>'Cél.por tricoma'!DI265</f>
        <v>7</v>
      </c>
      <c r="S793" s="670" t="s">
        <v>262</v>
      </c>
    </row>
    <row r="794" spans="1:19" ht="15.75" customHeight="1">
      <c r="A794" s="670" t="s">
        <v>556</v>
      </c>
      <c r="B794" s="672" t="s">
        <v>327</v>
      </c>
      <c r="C794" s="670">
        <f>'Cél.por tricoma'!DJ248</f>
        <v>12</v>
      </c>
      <c r="D794" s="670" t="s">
        <v>550</v>
      </c>
      <c r="E794" s="670"/>
      <c r="F794" s="670" t="s">
        <v>556</v>
      </c>
      <c r="G794" s="672" t="s">
        <v>327</v>
      </c>
      <c r="H794" s="670">
        <f>'Cél.por tricoma'!DJ252</f>
        <v>38</v>
      </c>
      <c r="I794" s="670" t="s">
        <v>190</v>
      </c>
      <c r="J794" s="667"/>
      <c r="K794" s="670" t="s">
        <v>556</v>
      </c>
      <c r="L794" s="672" t="s">
        <v>327</v>
      </c>
      <c r="M794" s="670">
        <f>'Cél.por tricoma'!DJ264</f>
        <v>15</v>
      </c>
      <c r="N794" s="670" t="s">
        <v>204</v>
      </c>
      <c r="O794" s="670"/>
      <c r="P794" s="670" t="s">
        <v>556</v>
      </c>
      <c r="Q794" s="672" t="s">
        <v>327</v>
      </c>
      <c r="R794" s="670">
        <f>'Cél.por tricoma'!DJ265</f>
        <v>10</v>
      </c>
      <c r="S794" s="670" t="s">
        <v>262</v>
      </c>
    </row>
    <row r="795" spans="1:19" ht="15.75" customHeight="1">
      <c r="A795" s="670" t="s">
        <v>556</v>
      </c>
      <c r="B795" s="672" t="s">
        <v>327</v>
      </c>
      <c r="C795" s="670">
        <f>'Cél.por tricoma'!DK248</f>
        <v>14</v>
      </c>
      <c r="D795" s="670" t="s">
        <v>550</v>
      </c>
      <c r="E795" s="670"/>
      <c r="F795" s="670" t="s">
        <v>556</v>
      </c>
      <c r="G795" s="672" t="s">
        <v>327</v>
      </c>
      <c r="H795" s="670">
        <f>'Cél.por tricoma'!DK252</f>
        <v>17</v>
      </c>
      <c r="I795" s="670" t="s">
        <v>190</v>
      </c>
      <c r="J795" s="667"/>
      <c r="K795" s="670" t="s">
        <v>556</v>
      </c>
      <c r="L795" s="672" t="s">
        <v>327</v>
      </c>
      <c r="M795" s="670">
        <f>'Cél.por tricoma'!DK264</f>
        <v>12</v>
      </c>
      <c r="N795" s="670" t="s">
        <v>204</v>
      </c>
      <c r="O795" s="670"/>
      <c r="P795" s="670" t="s">
        <v>556</v>
      </c>
      <c r="Q795" s="672" t="s">
        <v>327</v>
      </c>
      <c r="R795" s="670">
        <f>'Cél.por tricoma'!DK265</f>
        <v>11</v>
      </c>
      <c r="S795" s="670" t="s">
        <v>262</v>
      </c>
    </row>
    <row r="796" spans="1:19" ht="15.75" customHeight="1">
      <c r="A796" s="670" t="s">
        <v>556</v>
      </c>
      <c r="B796" s="672" t="s">
        <v>327</v>
      </c>
      <c r="C796" s="670">
        <f>'Cél.por tricoma'!DL248</f>
        <v>12</v>
      </c>
      <c r="D796" s="670" t="s">
        <v>550</v>
      </c>
      <c r="E796" s="670"/>
      <c r="F796" s="670" t="s">
        <v>556</v>
      </c>
      <c r="G796" s="672" t="s">
        <v>327</v>
      </c>
      <c r="H796" s="670">
        <f>'Cél.por tricoma'!DL252</f>
        <v>15</v>
      </c>
      <c r="I796" s="670" t="s">
        <v>190</v>
      </c>
      <c r="J796" s="667"/>
      <c r="K796" s="670" t="s">
        <v>556</v>
      </c>
      <c r="L796" s="672" t="s">
        <v>327</v>
      </c>
      <c r="M796" s="670">
        <f>'Cél.por tricoma'!DL264</f>
        <v>28</v>
      </c>
      <c r="N796" s="670" t="s">
        <v>204</v>
      </c>
      <c r="O796" s="670"/>
      <c r="P796" s="670" t="s">
        <v>556</v>
      </c>
      <c r="Q796" s="672" t="s">
        <v>327</v>
      </c>
      <c r="R796" s="670">
        <f>'Cél.por tricoma'!DL265</f>
        <v>16</v>
      </c>
      <c r="S796" s="670" t="s">
        <v>262</v>
      </c>
    </row>
    <row r="797" spans="1:19" ht="15.75" customHeight="1">
      <c r="A797" s="670" t="s">
        <v>556</v>
      </c>
      <c r="B797" s="672" t="s">
        <v>327</v>
      </c>
      <c r="C797" s="670">
        <f>'Cél.por tricoma'!DM248</f>
        <v>18</v>
      </c>
      <c r="D797" s="670" t="s">
        <v>550</v>
      </c>
      <c r="E797" s="670"/>
      <c r="F797" s="670" t="s">
        <v>556</v>
      </c>
      <c r="G797" s="672" t="s">
        <v>327</v>
      </c>
      <c r="H797" s="670">
        <f>'Cél.por tricoma'!DM252</f>
        <v>61</v>
      </c>
      <c r="I797" s="670" t="s">
        <v>190</v>
      </c>
      <c r="J797" s="667"/>
      <c r="K797" s="670" t="s">
        <v>556</v>
      </c>
      <c r="L797" s="672" t="s">
        <v>327</v>
      </c>
      <c r="M797" s="670">
        <f>'Cél.por tricoma'!DM264</f>
        <v>213</v>
      </c>
      <c r="N797" s="670" t="s">
        <v>204</v>
      </c>
      <c r="O797" s="670"/>
      <c r="P797" s="670" t="s">
        <v>556</v>
      </c>
      <c r="Q797" s="672" t="s">
        <v>327</v>
      </c>
      <c r="R797" s="670">
        <f>'Cél.por tricoma'!DM265</f>
        <v>15</v>
      </c>
      <c r="S797" s="670" t="s">
        <v>262</v>
      </c>
    </row>
    <row r="798" spans="1:19" ht="15.75" customHeight="1">
      <c r="A798" s="670" t="s">
        <v>556</v>
      </c>
      <c r="B798" s="672" t="s">
        <v>327</v>
      </c>
      <c r="C798" s="670">
        <f>'Cél.por tricoma'!DN248</f>
        <v>17</v>
      </c>
      <c r="D798" s="670" t="s">
        <v>550</v>
      </c>
      <c r="E798" s="670"/>
      <c r="F798" s="670" t="s">
        <v>556</v>
      </c>
      <c r="G798" s="672" t="s">
        <v>327</v>
      </c>
      <c r="H798" s="670">
        <f>'Cél.por tricoma'!DN252</f>
        <v>39</v>
      </c>
      <c r="I798" s="670" t="s">
        <v>190</v>
      </c>
      <c r="J798" s="667"/>
      <c r="K798" s="670" t="s">
        <v>556</v>
      </c>
      <c r="L798" s="672" t="s">
        <v>327</v>
      </c>
      <c r="M798" s="670">
        <f>'Cél.por tricoma'!DN264</f>
        <v>22</v>
      </c>
      <c r="N798" s="670" t="s">
        <v>204</v>
      </c>
      <c r="O798" s="670"/>
      <c r="P798" s="670" t="s">
        <v>556</v>
      </c>
      <c r="Q798" s="672" t="s">
        <v>327</v>
      </c>
      <c r="R798" s="670">
        <f>'Cél.por tricoma'!DN265</f>
        <v>16</v>
      </c>
      <c r="S798" s="670" t="s">
        <v>262</v>
      </c>
    </row>
    <row r="799" spans="1:19" ht="15.75" customHeight="1">
      <c r="A799" s="670" t="s">
        <v>556</v>
      </c>
      <c r="B799" s="672" t="s">
        <v>327</v>
      </c>
      <c r="C799" s="670">
        <f>'Cél.por tricoma'!DO248</f>
        <v>12</v>
      </c>
      <c r="D799" s="670" t="s">
        <v>550</v>
      </c>
      <c r="E799" s="670"/>
      <c r="F799" s="670" t="s">
        <v>556</v>
      </c>
      <c r="G799" s="672" t="s">
        <v>327</v>
      </c>
      <c r="H799" s="670">
        <f>'Cél.por tricoma'!DO252</f>
        <v>12</v>
      </c>
      <c r="I799" s="670" t="s">
        <v>190</v>
      </c>
      <c r="J799" s="667"/>
      <c r="K799" s="670" t="s">
        <v>556</v>
      </c>
      <c r="L799" s="672" t="s">
        <v>327</v>
      </c>
      <c r="M799" s="670">
        <f>'Cél.por tricoma'!DO264</f>
        <v>48</v>
      </c>
      <c r="N799" s="670" t="s">
        <v>204</v>
      </c>
      <c r="O799" s="670"/>
      <c r="P799" s="670" t="s">
        <v>556</v>
      </c>
      <c r="Q799" s="672" t="s">
        <v>327</v>
      </c>
      <c r="R799" s="670">
        <f>'Cél.por tricoma'!DO265</f>
        <v>18</v>
      </c>
      <c r="S799" s="670" t="s">
        <v>262</v>
      </c>
    </row>
    <row r="800" spans="1:19" ht="15.75" customHeight="1">
      <c r="A800" s="670" t="s">
        <v>556</v>
      </c>
      <c r="B800" s="672" t="s">
        <v>327</v>
      </c>
      <c r="C800" s="670">
        <f>'Cél.por tricoma'!DP248</f>
        <v>21</v>
      </c>
      <c r="D800" s="670" t="s">
        <v>550</v>
      </c>
      <c r="E800" s="670"/>
      <c r="F800" s="670" t="s">
        <v>556</v>
      </c>
      <c r="G800" s="672" t="s">
        <v>327</v>
      </c>
      <c r="H800" s="670">
        <f>'Cél.por tricoma'!DP252</f>
        <v>74</v>
      </c>
      <c r="I800" s="670" t="s">
        <v>190</v>
      </c>
      <c r="J800" s="667"/>
      <c r="K800" s="670" t="s">
        <v>556</v>
      </c>
      <c r="L800" s="672" t="s">
        <v>327</v>
      </c>
      <c r="M800" s="670">
        <f>'Cél.por tricoma'!DP264</f>
        <v>21</v>
      </c>
      <c r="N800" s="670" t="s">
        <v>204</v>
      </c>
      <c r="O800" s="670"/>
      <c r="P800" s="670" t="s">
        <v>556</v>
      </c>
      <c r="Q800" s="672" t="s">
        <v>327</v>
      </c>
      <c r="R800" s="670">
        <f>'Cél.por tricoma'!DP265</f>
        <v>7</v>
      </c>
      <c r="S800" s="670" t="s">
        <v>262</v>
      </c>
    </row>
    <row r="801" spans="1:19" ht="15.75" customHeight="1">
      <c r="A801" s="670" t="s">
        <v>556</v>
      </c>
      <c r="B801" s="672" t="s">
        <v>327</v>
      </c>
      <c r="C801" s="670">
        <f>'Cél.por tricoma'!DQ248</f>
        <v>12</v>
      </c>
      <c r="D801" s="670" t="s">
        <v>550</v>
      </c>
      <c r="E801" s="670"/>
      <c r="F801" s="670" t="s">
        <v>556</v>
      </c>
      <c r="G801" s="672" t="s">
        <v>327</v>
      </c>
      <c r="H801" s="670">
        <f>'Cél.por tricoma'!DQ252</f>
        <v>22</v>
      </c>
      <c r="I801" s="670" t="s">
        <v>190</v>
      </c>
      <c r="J801" s="667"/>
      <c r="K801" s="670" t="s">
        <v>556</v>
      </c>
      <c r="L801" s="672" t="s">
        <v>327</v>
      </c>
      <c r="M801" s="670">
        <f>'Cél.por tricoma'!DQ264</f>
        <v>23</v>
      </c>
      <c r="N801" s="670" t="s">
        <v>204</v>
      </c>
      <c r="O801" s="670"/>
      <c r="P801" s="670" t="s">
        <v>556</v>
      </c>
      <c r="Q801" s="672" t="s">
        <v>327</v>
      </c>
      <c r="R801" s="670">
        <f>'Cél.por tricoma'!DQ265</f>
        <v>10</v>
      </c>
      <c r="S801" s="670" t="s">
        <v>262</v>
      </c>
    </row>
    <row r="802" spans="1:19" ht="15.75" customHeight="1">
      <c r="A802" s="670" t="s">
        <v>556</v>
      </c>
      <c r="B802" s="672" t="s">
        <v>327</v>
      </c>
      <c r="C802" s="670">
        <f>'Cél.por tricoma'!DR248</f>
        <v>14</v>
      </c>
      <c r="D802" s="670" t="s">
        <v>550</v>
      </c>
      <c r="E802" s="670"/>
      <c r="F802" s="670" t="s">
        <v>556</v>
      </c>
      <c r="G802" s="672" t="s">
        <v>327</v>
      </c>
      <c r="H802" s="670">
        <f>'Cél.por tricoma'!DR252</f>
        <v>36</v>
      </c>
      <c r="I802" s="670" t="s">
        <v>190</v>
      </c>
      <c r="J802" s="667"/>
      <c r="K802" s="670" t="s">
        <v>556</v>
      </c>
      <c r="L802" s="672" t="s">
        <v>327</v>
      </c>
      <c r="M802" s="670">
        <f>'Cél.por tricoma'!DR264</f>
        <v>15</v>
      </c>
      <c r="N802" s="670" t="s">
        <v>204</v>
      </c>
      <c r="O802" s="670"/>
      <c r="P802" s="670" t="s">
        <v>556</v>
      </c>
      <c r="Q802" s="672" t="s">
        <v>327</v>
      </c>
      <c r="R802" s="670">
        <f>'Cél.por tricoma'!DR265</f>
        <v>22</v>
      </c>
      <c r="S802" s="670" t="s">
        <v>262</v>
      </c>
    </row>
    <row r="803" spans="1:19" ht="15.75" customHeight="1">
      <c r="A803" s="670" t="s">
        <v>556</v>
      </c>
      <c r="B803" s="672" t="s">
        <v>327</v>
      </c>
      <c r="C803" s="670">
        <f>'Cél.por tricoma'!DS248</f>
        <v>17</v>
      </c>
      <c r="D803" s="670" t="s">
        <v>550</v>
      </c>
      <c r="E803" s="670"/>
      <c r="F803" s="670" t="s">
        <v>556</v>
      </c>
      <c r="G803" s="672" t="s">
        <v>327</v>
      </c>
      <c r="H803" s="670">
        <f>'Cél.por tricoma'!DS252</f>
        <v>27</v>
      </c>
      <c r="I803" s="670" t="s">
        <v>190</v>
      </c>
      <c r="J803" s="667"/>
      <c r="K803" s="670" t="s">
        <v>556</v>
      </c>
      <c r="L803" s="672" t="s">
        <v>327</v>
      </c>
      <c r="M803" s="670">
        <f>'Cél.por tricoma'!DS264</f>
        <v>17</v>
      </c>
      <c r="N803" s="670" t="s">
        <v>204</v>
      </c>
      <c r="O803" s="670"/>
      <c r="P803" s="670" t="s">
        <v>556</v>
      </c>
      <c r="Q803" s="672" t="s">
        <v>327</v>
      </c>
      <c r="R803" s="670">
        <f>'Cél.por tricoma'!DS265</f>
        <v>20</v>
      </c>
      <c r="S803" s="670" t="s">
        <v>262</v>
      </c>
    </row>
    <row r="804" spans="1:19" ht="15.75" customHeight="1">
      <c r="A804" s="670" t="s">
        <v>556</v>
      </c>
      <c r="B804" s="672" t="s">
        <v>327</v>
      </c>
      <c r="C804" s="670">
        <f>'Cél.por tricoma'!DT248</f>
        <v>15</v>
      </c>
      <c r="D804" s="670" t="s">
        <v>550</v>
      </c>
      <c r="E804" s="670"/>
      <c r="F804" s="670" t="s">
        <v>556</v>
      </c>
      <c r="G804" s="672" t="s">
        <v>327</v>
      </c>
      <c r="H804" s="670">
        <f>'Cél.por tricoma'!DT252</f>
        <v>28</v>
      </c>
      <c r="I804" s="670" t="s">
        <v>190</v>
      </c>
      <c r="J804" s="667"/>
      <c r="K804" s="670" t="s">
        <v>556</v>
      </c>
      <c r="L804" s="672" t="s">
        <v>327</v>
      </c>
      <c r="M804" s="670">
        <f>'Cél.por tricoma'!DT264</f>
        <v>46</v>
      </c>
      <c r="N804" s="670" t="s">
        <v>204</v>
      </c>
      <c r="O804" s="670"/>
      <c r="P804" s="670" t="s">
        <v>556</v>
      </c>
      <c r="Q804" s="672" t="s">
        <v>327</v>
      </c>
      <c r="R804" s="670">
        <f>'Cél.por tricoma'!DT265</f>
        <v>19</v>
      </c>
      <c r="S804" s="670" t="s">
        <v>262</v>
      </c>
    </row>
    <row r="805" spans="1:19" ht="15.75" customHeight="1">
      <c r="A805" s="670" t="s">
        <v>556</v>
      </c>
      <c r="B805" s="672" t="s">
        <v>327</v>
      </c>
      <c r="C805" s="670">
        <f>'Cél.por tricoma'!DU248</f>
        <v>9</v>
      </c>
      <c r="D805" s="670" t="s">
        <v>550</v>
      </c>
      <c r="E805" s="670"/>
      <c r="F805" s="670" t="s">
        <v>556</v>
      </c>
      <c r="G805" s="672" t="s">
        <v>327</v>
      </c>
      <c r="H805" s="670">
        <f>'Cél.por tricoma'!DU252</f>
        <v>90</v>
      </c>
      <c r="I805" s="670" t="s">
        <v>190</v>
      </c>
      <c r="J805" s="667"/>
      <c r="K805" s="670" t="s">
        <v>556</v>
      </c>
      <c r="L805" s="672" t="s">
        <v>327</v>
      </c>
      <c r="M805" s="670">
        <f>'Cél.por tricoma'!DU264</f>
        <v>175</v>
      </c>
      <c r="N805" s="670" t="s">
        <v>204</v>
      </c>
      <c r="O805" s="670"/>
      <c r="P805" s="670" t="s">
        <v>556</v>
      </c>
      <c r="Q805" s="672" t="s">
        <v>327</v>
      </c>
      <c r="R805" s="670">
        <f>'Cél.por tricoma'!DU265</f>
        <v>16</v>
      </c>
      <c r="S805" s="670" t="s">
        <v>262</v>
      </c>
    </row>
    <row r="806" spans="1:19" ht="15.75" customHeight="1">
      <c r="A806" s="670" t="s">
        <v>556</v>
      </c>
      <c r="B806" s="672" t="s">
        <v>327</v>
      </c>
      <c r="C806" s="670">
        <f>'Cél.por tricoma'!DV248</f>
        <v>8</v>
      </c>
      <c r="D806" s="670" t="s">
        <v>550</v>
      </c>
      <c r="E806" s="670"/>
      <c r="F806" s="670" t="s">
        <v>556</v>
      </c>
      <c r="G806" s="672" t="s">
        <v>327</v>
      </c>
      <c r="H806" s="670">
        <f>'Cél.por tricoma'!DV252</f>
        <v>91</v>
      </c>
      <c r="I806" s="670" t="s">
        <v>190</v>
      </c>
      <c r="J806" s="667"/>
      <c r="K806" s="670" t="s">
        <v>556</v>
      </c>
      <c r="L806" s="672" t="s">
        <v>327</v>
      </c>
      <c r="M806" s="670">
        <f>'Cél.por tricoma'!DV264</f>
        <v>12</v>
      </c>
      <c r="N806" s="670" t="s">
        <v>204</v>
      </c>
      <c r="O806" s="670"/>
      <c r="P806" s="670" t="s">
        <v>556</v>
      </c>
      <c r="Q806" s="672" t="s">
        <v>327</v>
      </c>
      <c r="R806" s="670">
        <f>'Cél.por tricoma'!DV265</f>
        <v>20</v>
      </c>
      <c r="S806" s="670" t="s">
        <v>262</v>
      </c>
    </row>
    <row r="807" spans="1:19" ht="15.75" customHeight="1">
      <c r="A807" s="670" t="s">
        <v>556</v>
      </c>
      <c r="B807" s="672" t="s">
        <v>327</v>
      </c>
      <c r="C807" s="670">
        <f>'Cél.por tricoma'!DW248</f>
        <v>25</v>
      </c>
      <c r="D807" s="670" t="s">
        <v>550</v>
      </c>
      <c r="E807" s="670"/>
      <c r="F807" s="670" t="s">
        <v>556</v>
      </c>
      <c r="G807" s="672" t="s">
        <v>327</v>
      </c>
      <c r="H807" s="670">
        <f>'Cél.por tricoma'!DW252</f>
        <v>18</v>
      </c>
      <c r="I807" s="670" t="s">
        <v>190</v>
      </c>
      <c r="J807" s="667"/>
      <c r="K807" s="670" t="s">
        <v>556</v>
      </c>
      <c r="L807" s="672" t="s">
        <v>327</v>
      </c>
      <c r="M807" s="670">
        <f>'Cél.por tricoma'!DW264</f>
        <v>21</v>
      </c>
      <c r="N807" s="670" t="s">
        <v>204</v>
      </c>
      <c r="O807" s="670"/>
      <c r="P807" s="670" t="s">
        <v>556</v>
      </c>
      <c r="Q807" s="672" t="s">
        <v>327</v>
      </c>
      <c r="R807" s="670">
        <f>'Cél.por tricoma'!DW265</f>
        <v>20</v>
      </c>
      <c r="S807" s="670" t="s">
        <v>262</v>
      </c>
    </row>
    <row r="808" spans="1:19" ht="15.75" customHeight="1">
      <c r="A808" s="670" t="s">
        <v>556</v>
      </c>
      <c r="B808" s="672" t="s">
        <v>327</v>
      </c>
      <c r="C808" s="670">
        <f>'Cél.por tricoma'!DX248</f>
        <v>11</v>
      </c>
      <c r="D808" s="670" t="s">
        <v>550</v>
      </c>
      <c r="E808" s="670"/>
      <c r="F808" s="670" t="s">
        <v>556</v>
      </c>
      <c r="G808" s="672" t="s">
        <v>327</v>
      </c>
      <c r="H808" s="670">
        <f>'Cél.por tricoma'!DX252</f>
        <v>13</v>
      </c>
      <c r="I808" s="670" t="s">
        <v>190</v>
      </c>
      <c r="J808" s="667"/>
      <c r="K808" s="670" t="s">
        <v>556</v>
      </c>
      <c r="L808" s="672" t="s">
        <v>327</v>
      </c>
      <c r="M808" s="670">
        <f>'Cél.por tricoma'!DX264</f>
        <v>47</v>
      </c>
      <c r="N808" s="670" t="s">
        <v>204</v>
      </c>
      <c r="O808" s="670"/>
      <c r="P808" s="670" t="s">
        <v>556</v>
      </c>
      <c r="Q808" s="672" t="s">
        <v>327</v>
      </c>
      <c r="R808" s="670">
        <f>'Cél.por tricoma'!DX265</f>
        <v>12</v>
      </c>
      <c r="S808" s="670" t="s">
        <v>262</v>
      </c>
    </row>
    <row r="809" spans="1:19" ht="15.75" customHeight="1">
      <c r="A809" s="670" t="s">
        <v>556</v>
      </c>
      <c r="B809" s="672" t="s">
        <v>327</v>
      </c>
      <c r="C809" s="670">
        <f>'Cél.por tricoma'!DY248</f>
        <v>14</v>
      </c>
      <c r="D809" s="670" t="s">
        <v>550</v>
      </c>
      <c r="E809" s="670"/>
      <c r="F809" s="670" t="s">
        <v>556</v>
      </c>
      <c r="G809" s="672" t="s">
        <v>327</v>
      </c>
      <c r="H809" s="670">
        <f>'Cél.por tricoma'!DY252</f>
        <v>7</v>
      </c>
      <c r="I809" s="670" t="s">
        <v>190</v>
      </c>
      <c r="J809" s="667"/>
      <c r="K809" s="670" t="s">
        <v>556</v>
      </c>
      <c r="L809" s="672" t="s">
        <v>327</v>
      </c>
      <c r="M809" s="670">
        <f>'Cél.por tricoma'!DY264</f>
        <v>18</v>
      </c>
      <c r="N809" s="670" t="s">
        <v>204</v>
      </c>
      <c r="O809" s="670"/>
      <c r="P809" s="670" t="s">
        <v>556</v>
      </c>
      <c r="Q809" s="672" t="s">
        <v>327</v>
      </c>
      <c r="R809" s="670">
        <f>'Cél.por tricoma'!DY265</f>
        <v>13</v>
      </c>
      <c r="S809" s="670" t="s">
        <v>262</v>
      </c>
    </row>
    <row r="810" spans="1:19" ht="15.75" customHeight="1">
      <c r="A810" s="670" t="s">
        <v>556</v>
      </c>
      <c r="B810" s="672" t="s">
        <v>327</v>
      </c>
      <c r="C810" s="670">
        <f>'Cél.por tricoma'!DZ248</f>
        <v>11</v>
      </c>
      <c r="D810" s="670" t="s">
        <v>550</v>
      </c>
      <c r="E810" s="670"/>
      <c r="F810" s="670" t="s">
        <v>556</v>
      </c>
      <c r="G810" s="672" t="s">
        <v>327</v>
      </c>
      <c r="H810" s="670">
        <f>'Cél.por tricoma'!DZ252</f>
        <v>80</v>
      </c>
      <c r="I810" s="670" t="s">
        <v>190</v>
      </c>
      <c r="J810" s="667"/>
      <c r="K810" s="670" t="s">
        <v>556</v>
      </c>
      <c r="L810" s="672" t="s">
        <v>327</v>
      </c>
      <c r="M810" s="670">
        <f>'Cél.por tricoma'!DZ264</f>
        <v>161</v>
      </c>
      <c r="N810" s="670" t="s">
        <v>204</v>
      </c>
      <c r="O810" s="670"/>
      <c r="P810" s="670" t="s">
        <v>556</v>
      </c>
      <c r="Q810" s="672" t="s">
        <v>327</v>
      </c>
      <c r="R810" s="670">
        <f>'Cél.por tricoma'!DZ265</f>
        <v>11</v>
      </c>
      <c r="S810" s="670" t="s">
        <v>262</v>
      </c>
    </row>
    <row r="811" spans="1:19" ht="15.75" customHeight="1">
      <c r="A811" s="670" t="s">
        <v>556</v>
      </c>
      <c r="B811" s="672" t="s">
        <v>327</v>
      </c>
      <c r="C811" s="670">
        <f>'Cél.por tricoma'!EA248</f>
        <v>19</v>
      </c>
      <c r="D811" s="670" t="s">
        <v>550</v>
      </c>
      <c r="E811" s="670"/>
      <c r="F811" s="670" t="s">
        <v>556</v>
      </c>
      <c r="G811" s="672" t="s">
        <v>327</v>
      </c>
      <c r="H811" s="670">
        <f>'Cél.por tricoma'!EA252</f>
        <v>6</v>
      </c>
      <c r="I811" s="670" t="s">
        <v>190</v>
      </c>
      <c r="J811" s="667"/>
      <c r="K811" s="670" t="s">
        <v>556</v>
      </c>
      <c r="L811" s="672" t="s">
        <v>327</v>
      </c>
      <c r="M811" s="670">
        <f>'Cél.por tricoma'!EA264</f>
        <v>68</v>
      </c>
      <c r="N811" s="670" t="s">
        <v>204</v>
      </c>
      <c r="O811" s="670"/>
      <c r="P811" s="670" t="s">
        <v>556</v>
      </c>
      <c r="Q811" s="672" t="s">
        <v>327</v>
      </c>
      <c r="R811" s="670">
        <f>'Cél.por tricoma'!EA265</f>
        <v>7</v>
      </c>
      <c r="S811" s="670" t="s">
        <v>262</v>
      </c>
    </row>
    <row r="812" spans="1:19" ht="15.75" customHeight="1">
      <c r="A812" s="670" t="s">
        <v>556</v>
      </c>
      <c r="B812" s="672" t="s">
        <v>553</v>
      </c>
      <c r="C812" s="670">
        <f>'Cél.por tricoma'!CX294</f>
        <v>18</v>
      </c>
      <c r="D812" s="670" t="s">
        <v>550</v>
      </c>
      <c r="E812" s="670"/>
      <c r="F812" s="670" t="s">
        <v>556</v>
      </c>
      <c r="G812" s="672" t="s">
        <v>553</v>
      </c>
      <c r="H812" s="670">
        <f>'Cél.por tricoma'!CX298</f>
        <v>13</v>
      </c>
      <c r="I812" s="670" t="s">
        <v>190</v>
      </c>
      <c r="J812" s="667"/>
      <c r="K812" s="670" t="s">
        <v>556</v>
      </c>
      <c r="L812" s="672" t="s">
        <v>553</v>
      </c>
      <c r="M812" s="670">
        <f>'Cél.por tricoma'!CX310</f>
        <v>122</v>
      </c>
      <c r="N812" s="670" t="s">
        <v>204</v>
      </c>
      <c r="O812" s="670"/>
      <c r="P812" s="670" t="s">
        <v>556</v>
      </c>
      <c r="Q812" s="672" t="s">
        <v>553</v>
      </c>
      <c r="R812" s="670">
        <f>'Cél.por tricoma'!CX311</f>
        <v>48</v>
      </c>
      <c r="S812" s="670" t="s">
        <v>262</v>
      </c>
    </row>
    <row r="813" spans="1:19" ht="15.75" customHeight="1">
      <c r="A813" s="670" t="s">
        <v>556</v>
      </c>
      <c r="B813" s="672" t="s">
        <v>553</v>
      </c>
      <c r="C813" s="670">
        <f>'Cél.por tricoma'!CY294</f>
        <v>10</v>
      </c>
      <c r="D813" s="670" t="s">
        <v>550</v>
      </c>
      <c r="E813" s="670"/>
      <c r="F813" s="670" t="s">
        <v>556</v>
      </c>
      <c r="G813" s="672" t="s">
        <v>553</v>
      </c>
      <c r="H813" s="670">
        <f>'Cél.por tricoma'!CY298</f>
        <v>6</v>
      </c>
      <c r="I813" s="670" t="s">
        <v>190</v>
      </c>
      <c r="J813" s="667"/>
      <c r="K813" s="670" t="s">
        <v>556</v>
      </c>
      <c r="L813" s="672" t="s">
        <v>553</v>
      </c>
      <c r="M813" s="670">
        <f>'Cél.por tricoma'!CY310</f>
        <v>59</v>
      </c>
      <c r="N813" s="670" t="s">
        <v>204</v>
      </c>
      <c r="O813" s="670"/>
      <c r="P813" s="670" t="s">
        <v>556</v>
      </c>
      <c r="Q813" s="672" t="s">
        <v>553</v>
      </c>
      <c r="R813" s="670">
        <f>'Cél.por tricoma'!CY311</f>
        <v>15</v>
      </c>
      <c r="S813" s="670" t="s">
        <v>262</v>
      </c>
    </row>
    <row r="814" spans="1:19" ht="15.75" customHeight="1">
      <c r="A814" s="670" t="s">
        <v>556</v>
      </c>
      <c r="B814" s="672" t="s">
        <v>553</v>
      </c>
      <c r="C814" s="670">
        <f>'Cél.por tricoma'!CZ294</f>
        <v>15</v>
      </c>
      <c r="D814" s="670" t="s">
        <v>550</v>
      </c>
      <c r="E814" s="670"/>
      <c r="F814" s="670" t="s">
        <v>556</v>
      </c>
      <c r="G814" s="672" t="s">
        <v>553</v>
      </c>
      <c r="H814" s="670">
        <f>'Cél.por tricoma'!CZ298</f>
        <v>44</v>
      </c>
      <c r="I814" s="670" t="s">
        <v>190</v>
      </c>
      <c r="J814" s="667"/>
      <c r="K814" s="670" t="s">
        <v>556</v>
      </c>
      <c r="L814" s="672" t="s">
        <v>553</v>
      </c>
      <c r="M814" s="670">
        <f>'Cél.por tricoma'!CZ310</f>
        <v>106</v>
      </c>
      <c r="N814" s="670" t="s">
        <v>204</v>
      </c>
      <c r="O814" s="670"/>
      <c r="P814" s="670" t="s">
        <v>556</v>
      </c>
      <c r="Q814" s="672" t="s">
        <v>553</v>
      </c>
      <c r="R814" s="670">
        <f>'Cél.por tricoma'!CZ311</f>
        <v>14</v>
      </c>
      <c r="S814" s="670" t="s">
        <v>262</v>
      </c>
    </row>
    <row r="815" spans="1:19" ht="15.75" customHeight="1">
      <c r="A815" s="670" t="s">
        <v>556</v>
      </c>
      <c r="B815" s="672" t="s">
        <v>553</v>
      </c>
      <c r="C815" s="670">
        <f>'Cél.por tricoma'!DA294</f>
        <v>17</v>
      </c>
      <c r="D815" s="670" t="s">
        <v>550</v>
      </c>
      <c r="E815" s="670"/>
      <c r="F815" s="670" t="s">
        <v>556</v>
      </c>
      <c r="G815" s="672" t="s">
        <v>553</v>
      </c>
      <c r="H815" s="670">
        <f>'Cél.por tricoma'!DA298</f>
        <v>53</v>
      </c>
      <c r="I815" s="670" t="s">
        <v>190</v>
      </c>
      <c r="J815" s="667"/>
      <c r="K815" s="670" t="s">
        <v>556</v>
      </c>
      <c r="L815" s="672" t="s">
        <v>553</v>
      </c>
      <c r="M815" s="670">
        <f>'Cél.por tricoma'!DA310</f>
        <v>72</v>
      </c>
      <c r="N815" s="670" t="s">
        <v>204</v>
      </c>
      <c r="O815" s="670"/>
      <c r="P815" s="670" t="s">
        <v>556</v>
      </c>
      <c r="Q815" s="672" t="s">
        <v>553</v>
      </c>
      <c r="R815" s="670">
        <f>'Cél.por tricoma'!DA311</f>
        <v>12</v>
      </c>
      <c r="S815" s="670" t="s">
        <v>262</v>
      </c>
    </row>
    <row r="816" spans="1:19" ht="15.75" customHeight="1">
      <c r="A816" s="670" t="s">
        <v>556</v>
      </c>
      <c r="B816" s="672" t="s">
        <v>553</v>
      </c>
      <c r="C816" s="670">
        <f>'Cél.por tricoma'!DB294</f>
        <v>9</v>
      </c>
      <c r="D816" s="670" t="s">
        <v>550</v>
      </c>
      <c r="E816" s="670"/>
      <c r="F816" s="670" t="s">
        <v>556</v>
      </c>
      <c r="G816" s="672" t="s">
        <v>553</v>
      </c>
      <c r="H816" s="670">
        <f>'Cél.por tricoma'!DB298</f>
        <v>2</v>
      </c>
      <c r="I816" s="670" t="s">
        <v>190</v>
      </c>
      <c r="J816" s="667"/>
      <c r="K816" s="670" t="s">
        <v>556</v>
      </c>
      <c r="L816" s="672" t="s">
        <v>553</v>
      </c>
      <c r="M816" s="670">
        <f>'Cél.por tricoma'!DB310</f>
        <v>35</v>
      </c>
      <c r="N816" s="670" t="s">
        <v>204</v>
      </c>
      <c r="O816" s="670"/>
      <c r="P816" s="670" t="s">
        <v>556</v>
      </c>
      <c r="Q816" s="672" t="s">
        <v>553</v>
      </c>
      <c r="R816" s="670">
        <f>'Cél.por tricoma'!DB311</f>
        <v>12</v>
      </c>
      <c r="S816" s="670" t="s">
        <v>262</v>
      </c>
    </row>
    <row r="817" spans="1:19" ht="15.75" customHeight="1">
      <c r="A817" s="670" t="s">
        <v>556</v>
      </c>
      <c r="B817" s="672" t="s">
        <v>553</v>
      </c>
      <c r="C817" s="670">
        <f>'Cél.por tricoma'!DC294</f>
        <v>18</v>
      </c>
      <c r="D817" s="670" t="s">
        <v>550</v>
      </c>
      <c r="E817" s="670"/>
      <c r="F817" s="670" t="s">
        <v>556</v>
      </c>
      <c r="G817" s="672" t="s">
        <v>553</v>
      </c>
      <c r="H817" s="670">
        <f>'Cél.por tricoma'!DC298</f>
        <v>17</v>
      </c>
      <c r="I817" s="670" t="s">
        <v>190</v>
      </c>
      <c r="J817" s="667"/>
      <c r="K817" s="670" t="s">
        <v>556</v>
      </c>
      <c r="L817" s="672" t="s">
        <v>553</v>
      </c>
      <c r="M817" s="670">
        <f>'Cél.por tricoma'!DC310</f>
        <v>48</v>
      </c>
      <c r="N817" s="670" t="s">
        <v>204</v>
      </c>
      <c r="O817" s="670"/>
      <c r="P817" s="670" t="s">
        <v>556</v>
      </c>
      <c r="Q817" s="672" t="s">
        <v>553</v>
      </c>
      <c r="R817" s="670">
        <f>'Cél.por tricoma'!DC311</f>
        <v>10</v>
      </c>
      <c r="S817" s="670" t="s">
        <v>262</v>
      </c>
    </row>
    <row r="818" spans="1:19" ht="15.75" customHeight="1">
      <c r="A818" s="670" t="s">
        <v>556</v>
      </c>
      <c r="B818" s="672" t="s">
        <v>553</v>
      </c>
      <c r="C818" s="670">
        <f>'Cél.por tricoma'!DD294</f>
        <v>18</v>
      </c>
      <c r="D818" s="670" t="s">
        <v>550</v>
      </c>
      <c r="E818" s="670"/>
      <c r="F818" s="670" t="s">
        <v>556</v>
      </c>
      <c r="G818" s="672" t="s">
        <v>553</v>
      </c>
      <c r="H818" s="670">
        <f>'Cél.por tricoma'!DD298</f>
        <v>7</v>
      </c>
      <c r="I818" s="670" t="s">
        <v>190</v>
      </c>
      <c r="J818" s="667"/>
      <c r="K818" s="670" t="s">
        <v>556</v>
      </c>
      <c r="L818" s="672" t="s">
        <v>553</v>
      </c>
      <c r="M818" s="670">
        <f>'Cél.por tricoma'!DD310</f>
        <v>38</v>
      </c>
      <c r="N818" s="670" t="s">
        <v>204</v>
      </c>
      <c r="O818" s="670"/>
      <c r="P818" s="670" t="s">
        <v>556</v>
      </c>
      <c r="Q818" s="672" t="s">
        <v>553</v>
      </c>
      <c r="R818" s="670">
        <f>'Cél.por tricoma'!DD311</f>
        <v>11</v>
      </c>
      <c r="S818" s="670" t="s">
        <v>262</v>
      </c>
    </row>
    <row r="819" spans="1:19" ht="15.75" customHeight="1">
      <c r="A819" s="670" t="s">
        <v>556</v>
      </c>
      <c r="B819" s="672" t="s">
        <v>553</v>
      </c>
      <c r="C819" s="670">
        <f>'Cél.por tricoma'!DE294</f>
        <v>13</v>
      </c>
      <c r="D819" s="670" t="s">
        <v>550</v>
      </c>
      <c r="E819" s="670"/>
      <c r="F819" s="670" t="s">
        <v>556</v>
      </c>
      <c r="G819" s="672" t="s">
        <v>553</v>
      </c>
      <c r="H819" s="670">
        <f>'Cél.por tricoma'!DE298</f>
        <v>4</v>
      </c>
      <c r="I819" s="670" t="s">
        <v>190</v>
      </c>
      <c r="J819" s="667"/>
      <c r="K819" s="670" t="s">
        <v>556</v>
      </c>
      <c r="L819" s="672" t="s">
        <v>553</v>
      </c>
      <c r="M819" s="670">
        <f>'Cél.por tricoma'!DE310</f>
        <v>14</v>
      </c>
      <c r="N819" s="670" t="s">
        <v>204</v>
      </c>
      <c r="O819" s="670"/>
      <c r="P819" s="670" t="s">
        <v>556</v>
      </c>
      <c r="Q819" s="672" t="s">
        <v>553</v>
      </c>
      <c r="R819" s="670">
        <f>'Cél.por tricoma'!DE311</f>
        <v>17</v>
      </c>
      <c r="S819" s="670" t="s">
        <v>262</v>
      </c>
    </row>
    <row r="820" spans="1:19" ht="15.75" customHeight="1">
      <c r="A820" s="670" t="s">
        <v>556</v>
      </c>
      <c r="B820" s="672" t="s">
        <v>553</v>
      </c>
      <c r="C820" s="670">
        <f>'Cél.por tricoma'!DF294</f>
        <v>19</v>
      </c>
      <c r="D820" s="670" t="s">
        <v>550</v>
      </c>
      <c r="E820" s="670"/>
      <c r="F820" s="670" t="s">
        <v>556</v>
      </c>
      <c r="G820" s="672" t="s">
        <v>553</v>
      </c>
      <c r="H820" s="670">
        <f>'Cél.por tricoma'!DF298</f>
        <v>5</v>
      </c>
      <c r="I820" s="670" t="s">
        <v>190</v>
      </c>
      <c r="J820" s="667"/>
      <c r="K820" s="670" t="s">
        <v>556</v>
      </c>
      <c r="L820" s="672" t="s">
        <v>553</v>
      </c>
      <c r="M820" s="670">
        <f>'Cél.por tricoma'!DF310</f>
        <v>119</v>
      </c>
      <c r="N820" s="670" t="s">
        <v>204</v>
      </c>
      <c r="O820" s="670"/>
      <c r="P820" s="670" t="s">
        <v>556</v>
      </c>
      <c r="Q820" s="672" t="s">
        <v>553</v>
      </c>
      <c r="R820" s="670">
        <f>'Cél.por tricoma'!DF311</f>
        <v>9</v>
      </c>
      <c r="S820" s="670" t="s">
        <v>262</v>
      </c>
    </row>
    <row r="821" spans="1:19" ht="15.75" customHeight="1">
      <c r="A821" s="670" t="s">
        <v>556</v>
      </c>
      <c r="B821" s="672" t="s">
        <v>553</v>
      </c>
      <c r="C821" s="670">
        <f>'Cél.por tricoma'!DG294</f>
        <v>7</v>
      </c>
      <c r="D821" s="670" t="s">
        <v>550</v>
      </c>
      <c r="E821" s="670"/>
      <c r="F821" s="670" t="s">
        <v>556</v>
      </c>
      <c r="G821" s="672" t="s">
        <v>553</v>
      </c>
      <c r="H821" s="670">
        <f>'Cél.por tricoma'!DG298</f>
        <v>12</v>
      </c>
      <c r="I821" s="670" t="s">
        <v>190</v>
      </c>
      <c r="J821" s="667"/>
      <c r="K821" s="670" t="s">
        <v>556</v>
      </c>
      <c r="L821" s="672" t="s">
        <v>553</v>
      </c>
      <c r="M821" s="670">
        <f>'Cél.por tricoma'!DG310</f>
        <v>25</v>
      </c>
      <c r="N821" s="670" t="s">
        <v>204</v>
      </c>
      <c r="O821" s="670"/>
      <c r="P821" s="670" t="s">
        <v>556</v>
      </c>
      <c r="Q821" s="672" t="s">
        <v>553</v>
      </c>
      <c r="R821" s="670">
        <f>'Cél.por tricoma'!DG311</f>
        <v>6</v>
      </c>
      <c r="S821" s="670" t="s">
        <v>262</v>
      </c>
    </row>
    <row r="822" spans="1:19" ht="15.75" customHeight="1">
      <c r="A822" s="670" t="s">
        <v>556</v>
      </c>
      <c r="B822" s="672" t="s">
        <v>553</v>
      </c>
      <c r="C822" s="670">
        <f>'Cél.por tricoma'!DH294</f>
        <v>10</v>
      </c>
      <c r="D822" s="670" t="s">
        <v>550</v>
      </c>
      <c r="E822" s="670"/>
      <c r="F822" s="670" t="s">
        <v>556</v>
      </c>
      <c r="G822" s="672" t="s">
        <v>553</v>
      </c>
      <c r="H822" s="670">
        <f>'Cél.por tricoma'!DH298</f>
        <v>46</v>
      </c>
      <c r="I822" s="670" t="s">
        <v>190</v>
      </c>
      <c r="J822" s="667"/>
      <c r="K822" s="670" t="s">
        <v>556</v>
      </c>
      <c r="L822" s="672" t="s">
        <v>553</v>
      </c>
      <c r="M822" s="670">
        <f>'Cél.por tricoma'!DH310</f>
        <v>40</v>
      </c>
      <c r="N822" s="670" t="s">
        <v>204</v>
      </c>
      <c r="O822" s="670"/>
      <c r="P822" s="670" t="s">
        <v>556</v>
      </c>
      <c r="Q822" s="672" t="s">
        <v>553</v>
      </c>
      <c r="R822" s="670">
        <f>'Cél.por tricoma'!DH311</f>
        <v>9</v>
      </c>
      <c r="S822" s="670" t="s">
        <v>262</v>
      </c>
    </row>
    <row r="823" spans="1:19" ht="15.75" customHeight="1">
      <c r="A823" s="670" t="s">
        <v>556</v>
      </c>
      <c r="B823" s="672" t="s">
        <v>553</v>
      </c>
      <c r="C823" s="670">
        <f>'Cél.por tricoma'!DI294</f>
        <v>10</v>
      </c>
      <c r="D823" s="670" t="s">
        <v>550</v>
      </c>
      <c r="E823" s="670"/>
      <c r="F823" s="670" t="s">
        <v>556</v>
      </c>
      <c r="G823" s="672" t="s">
        <v>553</v>
      </c>
      <c r="H823" s="670">
        <f>'Cél.por tricoma'!DI298</f>
        <v>14</v>
      </c>
      <c r="I823" s="670" t="s">
        <v>190</v>
      </c>
      <c r="J823" s="667"/>
      <c r="K823" s="670" t="s">
        <v>556</v>
      </c>
      <c r="L823" s="672" t="s">
        <v>553</v>
      </c>
      <c r="M823" s="670">
        <f>'Cél.por tricoma'!DI310</f>
        <v>2</v>
      </c>
      <c r="N823" s="670" t="s">
        <v>204</v>
      </c>
      <c r="O823" s="670"/>
      <c r="P823" s="670" t="s">
        <v>556</v>
      </c>
      <c r="Q823" s="672" t="s">
        <v>553</v>
      </c>
      <c r="R823" s="670">
        <f>'Cél.por tricoma'!DI311</f>
        <v>20</v>
      </c>
      <c r="S823" s="670" t="s">
        <v>262</v>
      </c>
    </row>
    <row r="824" spans="1:19" ht="15.75" customHeight="1">
      <c r="A824" s="670" t="s">
        <v>556</v>
      </c>
      <c r="B824" s="672" t="s">
        <v>553</v>
      </c>
      <c r="C824" s="670">
        <f>'Cél.por tricoma'!DJ294</f>
        <v>12</v>
      </c>
      <c r="D824" s="670" t="s">
        <v>550</v>
      </c>
      <c r="E824" s="670"/>
      <c r="F824" s="670" t="s">
        <v>556</v>
      </c>
      <c r="G824" s="672" t="s">
        <v>553</v>
      </c>
      <c r="H824" s="670">
        <f>'Cél.por tricoma'!DJ298</f>
        <v>5</v>
      </c>
      <c r="I824" s="670" t="s">
        <v>190</v>
      </c>
      <c r="J824" s="667"/>
      <c r="K824" s="670" t="s">
        <v>556</v>
      </c>
      <c r="L824" s="672" t="s">
        <v>553</v>
      </c>
      <c r="M824" s="670">
        <f>'Cél.por tricoma'!DJ310</f>
        <v>35</v>
      </c>
      <c r="N824" s="670" t="s">
        <v>204</v>
      </c>
      <c r="O824" s="670"/>
      <c r="P824" s="670" t="s">
        <v>556</v>
      </c>
      <c r="Q824" s="672" t="s">
        <v>553</v>
      </c>
      <c r="R824" s="670">
        <f>'Cél.por tricoma'!DJ311</f>
        <v>15</v>
      </c>
      <c r="S824" s="670" t="s">
        <v>262</v>
      </c>
    </row>
    <row r="825" spans="1:19" ht="15.75" customHeight="1">
      <c r="A825" s="670" t="s">
        <v>556</v>
      </c>
      <c r="B825" s="672" t="s">
        <v>553</v>
      </c>
      <c r="C825" s="670">
        <f>'Cél.por tricoma'!F294</f>
        <v>11</v>
      </c>
      <c r="D825" s="670" t="s">
        <v>550</v>
      </c>
      <c r="E825" s="670"/>
      <c r="F825" s="670" t="s">
        <v>556</v>
      </c>
      <c r="G825" s="672" t="s">
        <v>553</v>
      </c>
      <c r="H825" s="670">
        <f>'Cél.por tricoma'!DK298</f>
        <v>3</v>
      </c>
      <c r="I825" s="670" t="s">
        <v>190</v>
      </c>
      <c r="J825" s="667"/>
      <c r="K825" s="670" t="s">
        <v>556</v>
      </c>
      <c r="L825" s="672" t="s">
        <v>553</v>
      </c>
      <c r="M825" s="670">
        <f>'Cél.por tricoma'!DK310</f>
        <v>6</v>
      </c>
      <c r="N825" s="670" t="s">
        <v>204</v>
      </c>
      <c r="O825" s="670"/>
      <c r="P825" s="670" t="s">
        <v>556</v>
      </c>
      <c r="Q825" s="672" t="s">
        <v>553</v>
      </c>
      <c r="R825" s="670">
        <f>'Cél.por tricoma'!DK311</f>
        <v>3</v>
      </c>
      <c r="S825" s="670" t="s">
        <v>262</v>
      </c>
    </row>
    <row r="826" spans="1:19" ht="15.75" customHeight="1">
      <c r="A826" s="670" t="s">
        <v>556</v>
      </c>
      <c r="B826" s="672" t="s">
        <v>553</v>
      </c>
      <c r="C826" s="670">
        <f>'Cél.por tricoma'!DL294</f>
        <v>13</v>
      </c>
      <c r="D826" s="670" t="s">
        <v>550</v>
      </c>
      <c r="E826" s="670"/>
      <c r="F826" s="670" t="s">
        <v>556</v>
      </c>
      <c r="G826" s="672" t="s">
        <v>553</v>
      </c>
      <c r="H826" s="670">
        <f>'Cél.por tricoma'!DL298</f>
        <v>9</v>
      </c>
      <c r="I826" s="670" t="s">
        <v>190</v>
      </c>
      <c r="J826" s="667"/>
      <c r="K826" s="670" t="s">
        <v>556</v>
      </c>
      <c r="L826" s="672" t="s">
        <v>553</v>
      </c>
      <c r="M826" s="670">
        <f>'Cél.por tricoma'!DL310</f>
        <v>99</v>
      </c>
      <c r="N826" s="670" t="s">
        <v>204</v>
      </c>
      <c r="O826" s="670"/>
      <c r="P826" s="670" t="s">
        <v>556</v>
      </c>
      <c r="Q826" s="672" t="s">
        <v>553</v>
      </c>
      <c r="R826" s="670">
        <f>'Cél.por tricoma'!DL311</f>
        <v>12</v>
      </c>
      <c r="S826" s="670" t="s">
        <v>262</v>
      </c>
    </row>
    <row r="827" spans="1:19" ht="15.75" customHeight="1">
      <c r="A827" s="670" t="s">
        <v>556</v>
      </c>
      <c r="B827" s="672" t="s">
        <v>553</v>
      </c>
      <c r="C827" s="670">
        <f>'Cél.por tricoma'!DM294</f>
        <v>9</v>
      </c>
      <c r="D827" s="670" t="s">
        <v>550</v>
      </c>
      <c r="E827" s="670"/>
      <c r="F827" s="670" t="s">
        <v>556</v>
      </c>
      <c r="G827" s="672" t="s">
        <v>553</v>
      </c>
      <c r="H827" s="670">
        <f>'Cél.por tricoma'!DM298</f>
        <v>8</v>
      </c>
      <c r="I827" s="670" t="s">
        <v>190</v>
      </c>
      <c r="J827" s="667"/>
      <c r="K827" s="670" t="s">
        <v>556</v>
      </c>
      <c r="L827" s="672" t="s">
        <v>553</v>
      </c>
      <c r="M827" s="670">
        <f>'Cél.por tricoma'!DM310</f>
        <v>95</v>
      </c>
      <c r="N827" s="670" t="s">
        <v>204</v>
      </c>
      <c r="O827" s="670"/>
      <c r="P827" s="670" t="s">
        <v>556</v>
      </c>
      <c r="Q827" s="672" t="s">
        <v>553</v>
      </c>
      <c r="R827" s="670">
        <f>'Cél.por tricoma'!DM311</f>
        <v>9</v>
      </c>
      <c r="S827" s="670" t="s">
        <v>262</v>
      </c>
    </row>
    <row r="828" spans="1:19" ht="15.75" customHeight="1">
      <c r="A828" s="670" t="s">
        <v>556</v>
      </c>
      <c r="B828" s="672" t="s">
        <v>553</v>
      </c>
      <c r="C828" s="670">
        <f>'Cél.por tricoma'!DN294</f>
        <v>24</v>
      </c>
      <c r="D828" s="670" t="s">
        <v>550</v>
      </c>
      <c r="E828" s="670"/>
      <c r="F828" s="670" t="s">
        <v>556</v>
      </c>
      <c r="G828" s="672" t="s">
        <v>553</v>
      </c>
      <c r="H828" s="670">
        <f>'Cél.por tricoma'!DN298</f>
        <v>28</v>
      </c>
      <c r="I828" s="670" t="s">
        <v>190</v>
      </c>
      <c r="J828" s="667"/>
      <c r="K828" s="670" t="s">
        <v>556</v>
      </c>
      <c r="L828" s="672" t="s">
        <v>553</v>
      </c>
      <c r="M828" s="670">
        <f>'Cél.por tricoma'!DN310</f>
        <v>76</v>
      </c>
      <c r="N828" s="670" t="s">
        <v>204</v>
      </c>
      <c r="O828" s="670"/>
      <c r="P828" s="670" t="s">
        <v>556</v>
      </c>
      <c r="Q828" s="672" t="s">
        <v>553</v>
      </c>
      <c r="R828" s="670">
        <f>'Cél.por tricoma'!DN311</f>
        <v>9</v>
      </c>
      <c r="S828" s="670" t="s">
        <v>262</v>
      </c>
    </row>
    <row r="829" spans="1:19" ht="15.75" customHeight="1">
      <c r="A829" s="670" t="s">
        <v>556</v>
      </c>
      <c r="B829" s="672" t="s">
        <v>553</v>
      </c>
      <c r="C829" s="670">
        <f>'Cél.por tricoma'!DO294</f>
        <v>20</v>
      </c>
      <c r="D829" s="670" t="s">
        <v>550</v>
      </c>
      <c r="E829" s="670"/>
      <c r="F829" s="670" t="s">
        <v>556</v>
      </c>
      <c r="G829" s="672" t="s">
        <v>553</v>
      </c>
      <c r="H829" s="670">
        <f>'Cél.por tricoma'!DO298</f>
        <v>8</v>
      </c>
      <c r="I829" s="670" t="s">
        <v>190</v>
      </c>
      <c r="J829" s="667"/>
      <c r="K829" s="670" t="s">
        <v>556</v>
      </c>
      <c r="L829" s="672" t="s">
        <v>553</v>
      </c>
      <c r="M829" s="670">
        <f>'Cél.por tricoma'!DO310</f>
        <v>48</v>
      </c>
      <c r="N829" s="670" t="s">
        <v>204</v>
      </c>
      <c r="O829" s="670"/>
      <c r="P829" s="670" t="s">
        <v>556</v>
      </c>
      <c r="Q829" s="672" t="s">
        <v>553</v>
      </c>
      <c r="R829" s="670">
        <f>'Cél.por tricoma'!DO311</f>
        <v>8</v>
      </c>
      <c r="S829" s="670" t="s">
        <v>262</v>
      </c>
    </row>
    <row r="830" spans="1:19" ht="15.75" customHeight="1">
      <c r="A830" s="670" t="s">
        <v>556</v>
      </c>
      <c r="B830" s="672" t="s">
        <v>553</v>
      </c>
      <c r="C830" s="670">
        <f>'Cél.por tricoma'!DP294</f>
        <v>19</v>
      </c>
      <c r="D830" s="670" t="s">
        <v>550</v>
      </c>
      <c r="E830" s="670"/>
      <c r="F830" s="670" t="s">
        <v>556</v>
      </c>
      <c r="G830" s="672" t="s">
        <v>553</v>
      </c>
      <c r="H830" s="670">
        <f>'Cél.por tricoma'!DP298</f>
        <v>9</v>
      </c>
      <c r="I830" s="670" t="s">
        <v>190</v>
      </c>
      <c r="J830" s="667"/>
      <c r="K830" s="670" t="s">
        <v>556</v>
      </c>
      <c r="L830" s="672" t="s">
        <v>553</v>
      </c>
      <c r="M830" s="670">
        <f>'Cél.por tricoma'!DP310</f>
        <v>40</v>
      </c>
      <c r="N830" s="670" t="s">
        <v>204</v>
      </c>
      <c r="O830" s="670"/>
      <c r="P830" s="670" t="s">
        <v>556</v>
      </c>
      <c r="Q830" s="672" t="s">
        <v>553</v>
      </c>
      <c r="R830" s="670">
        <f>'Cél.por tricoma'!DP311</f>
        <v>11</v>
      </c>
      <c r="S830" s="670" t="s">
        <v>262</v>
      </c>
    </row>
    <row r="831" spans="1:19" ht="15.75" customHeight="1">
      <c r="A831" s="670" t="s">
        <v>556</v>
      </c>
      <c r="B831" s="672" t="s">
        <v>553</v>
      </c>
      <c r="C831" s="670">
        <f>'Cél.por tricoma'!DQ294</f>
        <v>15</v>
      </c>
      <c r="D831" s="670" t="s">
        <v>550</v>
      </c>
      <c r="E831" s="670"/>
      <c r="F831" s="670" t="s">
        <v>556</v>
      </c>
      <c r="G831" s="672" t="s">
        <v>553</v>
      </c>
      <c r="H831" s="670">
        <f>'Cél.por tricoma'!DQ298</f>
        <v>5</v>
      </c>
      <c r="I831" s="670" t="s">
        <v>190</v>
      </c>
      <c r="J831" s="667"/>
      <c r="K831" s="670" t="s">
        <v>556</v>
      </c>
      <c r="L831" s="672" t="s">
        <v>553</v>
      </c>
      <c r="M831" s="670">
        <f>'Cél.por tricoma'!DQ310</f>
        <v>23</v>
      </c>
      <c r="N831" s="670" t="s">
        <v>204</v>
      </c>
      <c r="O831" s="670"/>
      <c r="P831" s="670" t="s">
        <v>556</v>
      </c>
      <c r="Q831" s="672" t="s">
        <v>553</v>
      </c>
      <c r="R831" s="670">
        <f>'Cél.por tricoma'!DQ311</f>
        <v>8</v>
      </c>
      <c r="S831" s="670" t="s">
        <v>262</v>
      </c>
    </row>
    <row r="832" spans="1:19" ht="15.75" customHeight="1">
      <c r="A832" s="670" t="s">
        <v>556</v>
      </c>
      <c r="B832" s="672" t="s">
        <v>553</v>
      </c>
      <c r="C832" s="670">
        <f>'Cél.por tricoma'!DR294</f>
        <v>18</v>
      </c>
      <c r="D832" s="670" t="s">
        <v>550</v>
      </c>
      <c r="E832" s="670"/>
      <c r="F832" s="670" t="s">
        <v>556</v>
      </c>
      <c r="G832" s="672" t="s">
        <v>553</v>
      </c>
      <c r="H832" s="670">
        <f>'Cél.por tricoma'!DR298</f>
        <v>8</v>
      </c>
      <c r="I832" s="670" t="s">
        <v>190</v>
      </c>
      <c r="J832" s="667"/>
      <c r="K832" s="670" t="s">
        <v>556</v>
      </c>
      <c r="L832" s="672" t="s">
        <v>553</v>
      </c>
      <c r="M832" s="670">
        <f>'Cél.por tricoma'!DR310</f>
        <v>46</v>
      </c>
      <c r="N832" s="670" t="s">
        <v>204</v>
      </c>
      <c r="O832" s="670"/>
      <c r="P832" s="670" t="s">
        <v>556</v>
      </c>
      <c r="Q832" s="672" t="s">
        <v>553</v>
      </c>
      <c r="R832" s="670">
        <f>'Cél.por tricoma'!DR311</f>
        <v>11</v>
      </c>
      <c r="S832" s="670" t="s">
        <v>262</v>
      </c>
    </row>
    <row r="833" spans="1:19" ht="15.75" customHeight="1">
      <c r="A833" s="670" t="s">
        <v>556</v>
      </c>
      <c r="B833" s="672" t="s">
        <v>553</v>
      </c>
      <c r="C833" s="670">
        <f>'Cél.por tricoma'!DS294</f>
        <v>13</v>
      </c>
      <c r="D833" s="670" t="s">
        <v>550</v>
      </c>
      <c r="E833" s="670"/>
      <c r="F833" s="670" t="s">
        <v>556</v>
      </c>
      <c r="G833" s="672" t="s">
        <v>553</v>
      </c>
      <c r="H833" s="670">
        <f>'Cél.por tricoma'!DS298</f>
        <v>5</v>
      </c>
      <c r="I833" s="670" t="s">
        <v>190</v>
      </c>
      <c r="J833" s="667"/>
      <c r="K833" s="670" t="s">
        <v>556</v>
      </c>
      <c r="L833" s="672" t="s">
        <v>553</v>
      </c>
      <c r="M833" s="670">
        <f>'Cél.por tricoma'!DS310</f>
        <v>133</v>
      </c>
      <c r="N833" s="670" t="s">
        <v>204</v>
      </c>
      <c r="O833" s="670"/>
      <c r="P833" s="670" t="s">
        <v>556</v>
      </c>
      <c r="Q833" s="672" t="s">
        <v>553</v>
      </c>
      <c r="R833" s="670">
        <f>'Cél.por tricoma'!DS311</f>
        <v>6</v>
      </c>
      <c r="S833" s="670" t="s">
        <v>262</v>
      </c>
    </row>
    <row r="834" spans="1:19" ht="15.75" customHeight="1">
      <c r="A834" s="670" t="s">
        <v>556</v>
      </c>
      <c r="B834" s="672" t="s">
        <v>553</v>
      </c>
      <c r="C834" s="670">
        <f>'Cél.por tricoma'!DT294</f>
        <v>15</v>
      </c>
      <c r="D834" s="670" t="s">
        <v>550</v>
      </c>
      <c r="E834" s="670"/>
      <c r="F834" s="670" t="s">
        <v>556</v>
      </c>
      <c r="G834" s="672" t="s">
        <v>553</v>
      </c>
      <c r="H834" s="670">
        <f>'Cél.por tricoma'!DT298</f>
        <v>8</v>
      </c>
      <c r="I834" s="670" t="s">
        <v>190</v>
      </c>
      <c r="J834" s="667"/>
      <c r="K834" s="670" t="s">
        <v>556</v>
      </c>
      <c r="L834" s="672" t="s">
        <v>553</v>
      </c>
      <c r="M834" s="670">
        <f>'Cél.por tricoma'!DT310</f>
        <v>9</v>
      </c>
      <c r="N834" s="670" t="s">
        <v>204</v>
      </c>
      <c r="O834" s="670"/>
      <c r="P834" s="670" t="s">
        <v>556</v>
      </c>
      <c r="Q834" s="672" t="s">
        <v>553</v>
      </c>
      <c r="R834" s="670">
        <f>'Cél.por tricoma'!DT311</f>
        <v>10</v>
      </c>
      <c r="S834" s="670" t="s">
        <v>262</v>
      </c>
    </row>
    <row r="835" spans="1:19" ht="15.75" customHeight="1">
      <c r="A835" s="670" t="s">
        <v>556</v>
      </c>
      <c r="B835" s="672" t="s">
        <v>553</v>
      </c>
      <c r="C835" s="670">
        <f>'Cél.por tricoma'!DU294</f>
        <v>15</v>
      </c>
      <c r="D835" s="670" t="s">
        <v>550</v>
      </c>
      <c r="E835" s="670"/>
      <c r="F835" s="670" t="s">
        <v>556</v>
      </c>
      <c r="G835" s="672" t="s">
        <v>553</v>
      </c>
      <c r="H835" s="670">
        <f>'Cél.por tricoma'!DU298</f>
        <v>45</v>
      </c>
      <c r="I835" s="670" t="s">
        <v>190</v>
      </c>
      <c r="J835" s="667"/>
      <c r="K835" s="670" t="s">
        <v>556</v>
      </c>
      <c r="L835" s="672" t="s">
        <v>553</v>
      </c>
      <c r="M835" s="670">
        <f>'Cél.por tricoma'!DU310</f>
        <v>8</v>
      </c>
      <c r="N835" s="670" t="s">
        <v>204</v>
      </c>
      <c r="O835" s="670"/>
      <c r="P835" s="670" t="s">
        <v>556</v>
      </c>
      <c r="Q835" s="672" t="s">
        <v>553</v>
      </c>
      <c r="R835" s="670">
        <f>'Cél.por tricoma'!DU311</f>
        <v>8</v>
      </c>
      <c r="S835" s="670" t="s">
        <v>262</v>
      </c>
    </row>
    <row r="836" spans="1:19" ht="15.75" customHeight="1">
      <c r="A836" s="670" t="s">
        <v>556</v>
      </c>
      <c r="B836" s="672" t="s">
        <v>553</v>
      </c>
      <c r="C836" s="670">
        <f>'Cél.por tricoma'!DV294</f>
        <v>12</v>
      </c>
      <c r="D836" s="670" t="s">
        <v>550</v>
      </c>
      <c r="E836" s="670"/>
      <c r="F836" s="670" t="s">
        <v>556</v>
      </c>
      <c r="G836" s="672" t="s">
        <v>553</v>
      </c>
      <c r="H836" s="670">
        <f>'Cél.por tricoma'!DV298</f>
        <v>29</v>
      </c>
      <c r="I836" s="670" t="s">
        <v>190</v>
      </c>
      <c r="J836" s="667"/>
      <c r="K836" s="670" t="s">
        <v>556</v>
      </c>
      <c r="L836" s="672" t="s">
        <v>553</v>
      </c>
      <c r="M836" s="670">
        <f>'Cél.por tricoma'!DV310</f>
        <v>146</v>
      </c>
      <c r="N836" s="670" t="s">
        <v>204</v>
      </c>
      <c r="O836" s="670"/>
      <c r="P836" s="670" t="s">
        <v>556</v>
      </c>
      <c r="Q836" s="672" t="s">
        <v>553</v>
      </c>
      <c r="R836" s="670">
        <f>'Cél.por tricoma'!DV311</f>
        <v>18</v>
      </c>
      <c r="S836" s="670" t="s">
        <v>262</v>
      </c>
    </row>
    <row r="837" spans="1:19" ht="15.75" customHeight="1">
      <c r="A837" s="670" t="s">
        <v>556</v>
      </c>
      <c r="B837" s="672" t="s">
        <v>553</v>
      </c>
      <c r="C837" s="670">
        <f>'Cél.por tricoma'!DW294</f>
        <v>10</v>
      </c>
      <c r="D837" s="670" t="s">
        <v>550</v>
      </c>
      <c r="E837" s="670"/>
      <c r="F837" s="670" t="s">
        <v>556</v>
      </c>
      <c r="G837" s="672" t="s">
        <v>553</v>
      </c>
      <c r="H837" s="670">
        <f>'Cél.por tricoma'!DW298</f>
        <v>5</v>
      </c>
      <c r="I837" s="670" t="s">
        <v>190</v>
      </c>
      <c r="J837" s="667"/>
      <c r="K837" s="670" t="s">
        <v>556</v>
      </c>
      <c r="L837" s="672" t="s">
        <v>553</v>
      </c>
      <c r="M837" s="670">
        <f>'Cél.por tricoma'!DW310</f>
        <v>59</v>
      </c>
      <c r="N837" s="670" t="s">
        <v>204</v>
      </c>
      <c r="O837" s="670"/>
      <c r="P837" s="670" t="s">
        <v>556</v>
      </c>
      <c r="Q837" s="672" t="s">
        <v>553</v>
      </c>
      <c r="R837" s="670">
        <f>'Cél.por tricoma'!DW311</f>
        <v>17</v>
      </c>
      <c r="S837" s="670" t="s">
        <v>262</v>
      </c>
    </row>
    <row r="838" spans="1:19" ht="15.75" customHeight="1">
      <c r="A838" s="670" t="s">
        <v>556</v>
      </c>
      <c r="B838" s="672" t="s">
        <v>553</v>
      </c>
      <c r="C838" s="670">
        <f>'Cél.por tricoma'!DX294</f>
        <v>7</v>
      </c>
      <c r="D838" s="670" t="s">
        <v>550</v>
      </c>
      <c r="E838" s="670"/>
      <c r="F838" s="670" t="s">
        <v>556</v>
      </c>
      <c r="G838" s="672" t="s">
        <v>553</v>
      </c>
      <c r="H838" s="670">
        <f>'Cél.por tricoma'!DX298</f>
        <v>2</v>
      </c>
      <c r="I838" s="670" t="s">
        <v>190</v>
      </c>
      <c r="J838" s="667"/>
      <c r="K838" s="670" t="s">
        <v>556</v>
      </c>
      <c r="L838" s="672" t="s">
        <v>553</v>
      </c>
      <c r="M838" s="670">
        <f>'Cél.por tricoma'!DX310</f>
        <v>64</v>
      </c>
      <c r="N838" s="670" t="s">
        <v>204</v>
      </c>
      <c r="O838" s="670"/>
      <c r="P838" s="670" t="s">
        <v>556</v>
      </c>
      <c r="Q838" s="672" t="s">
        <v>553</v>
      </c>
      <c r="R838" s="670">
        <f>'Cél.por tricoma'!DX311</f>
        <v>9</v>
      </c>
      <c r="S838" s="670" t="s">
        <v>262</v>
      </c>
    </row>
    <row r="839" spans="1:19" ht="15.75" customHeight="1">
      <c r="A839" s="670" t="s">
        <v>556</v>
      </c>
      <c r="B839" s="672" t="s">
        <v>553</v>
      </c>
      <c r="C839" s="670">
        <f>'Cél.por tricoma'!DY294</f>
        <v>15</v>
      </c>
      <c r="D839" s="670" t="s">
        <v>550</v>
      </c>
      <c r="E839" s="670"/>
      <c r="F839" s="670" t="s">
        <v>556</v>
      </c>
      <c r="G839" s="672" t="s">
        <v>553</v>
      </c>
      <c r="H839" s="670">
        <f>'Cél.por tricoma'!DY298</f>
        <v>6</v>
      </c>
      <c r="I839" s="670" t="s">
        <v>190</v>
      </c>
      <c r="J839" s="667"/>
      <c r="K839" s="670" t="s">
        <v>556</v>
      </c>
      <c r="L839" s="672" t="s">
        <v>553</v>
      </c>
      <c r="M839" s="670">
        <f>'Cél.por tricoma'!DY310</f>
        <v>9</v>
      </c>
      <c r="N839" s="670" t="s">
        <v>204</v>
      </c>
      <c r="O839" s="670"/>
      <c r="P839" s="670" t="s">
        <v>556</v>
      </c>
      <c r="Q839" s="672" t="s">
        <v>553</v>
      </c>
      <c r="R839" s="670">
        <f>'Cél.por tricoma'!DY311</f>
        <v>9</v>
      </c>
      <c r="S839" s="670" t="s">
        <v>262</v>
      </c>
    </row>
    <row r="840" spans="1:19" ht="15.75" customHeight="1">
      <c r="A840" s="670" t="s">
        <v>556</v>
      </c>
      <c r="B840" s="672" t="s">
        <v>553</v>
      </c>
      <c r="C840" s="670">
        <f>'Cél.por tricoma'!DZ294</f>
        <v>16</v>
      </c>
      <c r="D840" s="670" t="s">
        <v>550</v>
      </c>
      <c r="E840" s="670"/>
      <c r="F840" s="670" t="s">
        <v>556</v>
      </c>
      <c r="G840" s="672" t="s">
        <v>553</v>
      </c>
      <c r="H840" s="670">
        <f>'Cél.por tricoma'!DZ298</f>
        <v>21</v>
      </c>
      <c r="I840" s="670" t="s">
        <v>190</v>
      </c>
      <c r="J840" s="667"/>
      <c r="K840" s="670" t="s">
        <v>556</v>
      </c>
      <c r="L840" s="672" t="s">
        <v>553</v>
      </c>
      <c r="M840" s="670">
        <f>'Cél.por tricoma'!DZ310</f>
        <v>29</v>
      </c>
      <c r="N840" s="670" t="s">
        <v>204</v>
      </c>
      <c r="O840" s="670"/>
      <c r="P840" s="670" t="s">
        <v>556</v>
      </c>
      <c r="Q840" s="672" t="s">
        <v>553</v>
      </c>
      <c r="R840" s="670">
        <f>'Cél.por tricoma'!DZ311</f>
        <v>12</v>
      </c>
      <c r="S840" s="670" t="s">
        <v>262</v>
      </c>
    </row>
    <row r="841" spans="1:19" ht="15.75" customHeight="1">
      <c r="A841" s="670" t="s">
        <v>556</v>
      </c>
      <c r="B841" s="672" t="s">
        <v>553</v>
      </c>
      <c r="C841" s="670">
        <f>'Cél.por tricoma'!EA294</f>
        <v>8</v>
      </c>
      <c r="D841" s="670" t="s">
        <v>550</v>
      </c>
      <c r="E841" s="670"/>
      <c r="F841" s="670" t="s">
        <v>556</v>
      </c>
      <c r="G841" s="672" t="s">
        <v>553</v>
      </c>
      <c r="H841" s="670">
        <f>'Cél.por tricoma'!EA298</f>
        <v>5</v>
      </c>
      <c r="I841" s="670" t="s">
        <v>190</v>
      </c>
      <c r="J841" s="667"/>
      <c r="K841" s="670" t="s">
        <v>556</v>
      </c>
      <c r="L841" s="672" t="s">
        <v>553</v>
      </c>
      <c r="M841" s="670">
        <f>'Cél.por tricoma'!EA310</f>
        <v>130</v>
      </c>
      <c r="N841" s="670" t="s">
        <v>204</v>
      </c>
      <c r="O841" s="670"/>
      <c r="P841" s="670" t="s">
        <v>556</v>
      </c>
      <c r="Q841" s="672" t="s">
        <v>553</v>
      </c>
      <c r="R841" s="670">
        <f>'Cél.por tricoma'!EA311</f>
        <v>4</v>
      </c>
      <c r="S841" s="670" t="s">
        <v>262</v>
      </c>
    </row>
    <row r="842" spans="1:19" ht="15.75" customHeight="1">
      <c r="A842" s="666" t="s">
        <v>557</v>
      </c>
      <c r="B842" s="672" t="s">
        <v>549</v>
      </c>
      <c r="C842" s="670">
        <f>'Cél.por tricoma'!EE18</f>
        <v>9</v>
      </c>
      <c r="D842" s="670" t="s">
        <v>550</v>
      </c>
      <c r="E842" s="670"/>
      <c r="F842" s="666" t="s">
        <v>557</v>
      </c>
      <c r="G842" s="672" t="s">
        <v>549</v>
      </c>
      <c r="H842" s="670">
        <f>'Cél.por tricoma'!EE22</f>
        <v>17</v>
      </c>
      <c r="I842" s="670" t="s">
        <v>190</v>
      </c>
      <c r="J842" s="667"/>
      <c r="K842" s="666" t="s">
        <v>557</v>
      </c>
      <c r="L842" s="672" t="s">
        <v>549</v>
      </c>
      <c r="M842" s="670">
        <f>'Cél.por tricoma'!EE34</f>
        <v>27</v>
      </c>
      <c r="N842" s="670" t="s">
        <v>204</v>
      </c>
      <c r="O842" s="670"/>
      <c r="P842" s="666" t="s">
        <v>557</v>
      </c>
      <c r="Q842" s="672" t="s">
        <v>549</v>
      </c>
      <c r="R842" s="670">
        <f>'Cél.por tricoma'!EE35</f>
        <v>30</v>
      </c>
      <c r="S842" s="670" t="s">
        <v>262</v>
      </c>
    </row>
    <row r="843" spans="1:19" ht="15.75" customHeight="1">
      <c r="A843" s="666" t="s">
        <v>557</v>
      </c>
      <c r="B843" s="672" t="s">
        <v>549</v>
      </c>
      <c r="C843" s="670">
        <f>'Cél.por tricoma'!EF18</f>
        <v>15</v>
      </c>
      <c r="D843" s="670" t="s">
        <v>550</v>
      </c>
      <c r="E843" s="670"/>
      <c r="F843" s="666" t="s">
        <v>557</v>
      </c>
      <c r="G843" s="672" t="s">
        <v>549</v>
      </c>
      <c r="H843" s="670">
        <f>'Cél.por tricoma'!EF22</f>
        <v>116</v>
      </c>
      <c r="I843" s="670" t="s">
        <v>190</v>
      </c>
      <c r="J843" s="667"/>
      <c r="K843" s="666" t="s">
        <v>557</v>
      </c>
      <c r="L843" s="672" t="s">
        <v>549</v>
      </c>
      <c r="M843" s="670">
        <f>'Cél.por tricoma'!EF34</f>
        <v>18</v>
      </c>
      <c r="N843" s="670" t="s">
        <v>204</v>
      </c>
      <c r="O843" s="670"/>
      <c r="P843" s="666" t="s">
        <v>557</v>
      </c>
      <c r="Q843" s="672" t="s">
        <v>549</v>
      </c>
      <c r="R843" s="670">
        <f>'Cél.por tricoma'!EF35</f>
        <v>11</v>
      </c>
      <c r="S843" s="670" t="s">
        <v>262</v>
      </c>
    </row>
    <row r="844" spans="1:19" ht="15.75" customHeight="1">
      <c r="A844" s="666" t="s">
        <v>557</v>
      </c>
      <c r="B844" s="672" t="s">
        <v>549</v>
      </c>
      <c r="C844" s="670">
        <f>'Cél.por tricoma'!EG18</f>
        <v>17</v>
      </c>
      <c r="D844" s="670" t="s">
        <v>550</v>
      </c>
      <c r="E844" s="670"/>
      <c r="F844" s="666" t="s">
        <v>557</v>
      </c>
      <c r="G844" s="672" t="s">
        <v>549</v>
      </c>
      <c r="H844" s="670">
        <f>'Cél.por tricoma'!EG22</f>
        <v>17</v>
      </c>
      <c r="I844" s="670" t="s">
        <v>190</v>
      </c>
      <c r="J844" s="667"/>
      <c r="K844" s="666" t="s">
        <v>557</v>
      </c>
      <c r="L844" s="672" t="s">
        <v>549</v>
      </c>
      <c r="M844" s="670">
        <f>'Cél.por tricoma'!EG34</f>
        <v>119</v>
      </c>
      <c r="N844" s="670" t="s">
        <v>204</v>
      </c>
      <c r="O844" s="670"/>
      <c r="P844" s="666" t="s">
        <v>557</v>
      </c>
      <c r="Q844" s="672" t="s">
        <v>549</v>
      </c>
      <c r="R844" s="670">
        <f>'Cél.por tricoma'!EG35</f>
        <v>11</v>
      </c>
      <c r="S844" s="670" t="s">
        <v>262</v>
      </c>
    </row>
    <row r="845" spans="1:19" ht="15.75" customHeight="1">
      <c r="A845" s="666" t="s">
        <v>557</v>
      </c>
      <c r="B845" s="672" t="s">
        <v>549</v>
      </c>
      <c r="C845" s="670">
        <f>'Cél.por tricoma'!EH18</f>
        <v>17</v>
      </c>
      <c r="D845" s="670" t="s">
        <v>550</v>
      </c>
      <c r="E845" s="670"/>
      <c r="F845" s="666" t="s">
        <v>557</v>
      </c>
      <c r="G845" s="672" t="s">
        <v>549</v>
      </c>
      <c r="H845" s="670">
        <f>'Cél.por tricoma'!EH22</f>
        <v>24</v>
      </c>
      <c r="I845" s="670" t="s">
        <v>190</v>
      </c>
      <c r="J845" s="667"/>
      <c r="K845" s="666" t="s">
        <v>557</v>
      </c>
      <c r="L845" s="672" t="s">
        <v>549</v>
      </c>
      <c r="M845" s="670">
        <f>'Cél.por tricoma'!EH34</f>
        <v>104</v>
      </c>
      <c r="N845" s="670" t="s">
        <v>204</v>
      </c>
      <c r="O845" s="670"/>
      <c r="P845" s="666" t="s">
        <v>557</v>
      </c>
      <c r="Q845" s="672" t="s">
        <v>549</v>
      </c>
      <c r="R845" s="670">
        <f>'Cél.por tricoma'!EH35</f>
        <v>13</v>
      </c>
      <c r="S845" s="670" t="s">
        <v>262</v>
      </c>
    </row>
    <row r="846" spans="1:19" ht="15.75" customHeight="1">
      <c r="A846" s="666" t="s">
        <v>557</v>
      </c>
      <c r="B846" s="672" t="s">
        <v>549</v>
      </c>
      <c r="C846" s="670">
        <f>'Cél.por tricoma'!EI18</f>
        <v>16</v>
      </c>
      <c r="D846" s="670" t="s">
        <v>550</v>
      </c>
      <c r="E846" s="670"/>
      <c r="F846" s="666" t="s">
        <v>557</v>
      </c>
      <c r="G846" s="672" t="s">
        <v>549</v>
      </c>
      <c r="H846" s="670">
        <f>'Cél.por tricoma'!EI22</f>
        <v>7</v>
      </c>
      <c r="I846" s="670" t="s">
        <v>190</v>
      </c>
      <c r="J846" s="667"/>
      <c r="K846" s="666" t="s">
        <v>557</v>
      </c>
      <c r="L846" s="672" t="s">
        <v>549</v>
      </c>
      <c r="M846" s="670">
        <f>'Cél.por tricoma'!EI34</f>
        <v>42</v>
      </c>
      <c r="N846" s="670" t="s">
        <v>204</v>
      </c>
      <c r="O846" s="670"/>
      <c r="P846" s="666" t="s">
        <v>557</v>
      </c>
      <c r="Q846" s="672" t="s">
        <v>549</v>
      </c>
      <c r="R846" s="670">
        <f>'Cél.por tricoma'!EI35</f>
        <v>4</v>
      </c>
      <c r="S846" s="670" t="s">
        <v>262</v>
      </c>
    </row>
    <row r="847" spans="1:19" ht="15.75" customHeight="1">
      <c r="A847" s="666" t="s">
        <v>557</v>
      </c>
      <c r="B847" s="672" t="s">
        <v>549</v>
      </c>
      <c r="C847" s="670">
        <f>'Cél.por tricoma'!EJ18</f>
        <v>7</v>
      </c>
      <c r="D847" s="670" t="s">
        <v>550</v>
      </c>
      <c r="E847" s="670"/>
      <c r="F847" s="666" t="s">
        <v>557</v>
      </c>
      <c r="G847" s="672" t="s">
        <v>549</v>
      </c>
      <c r="H847" s="670">
        <f>'Cél.por tricoma'!EJ22</f>
        <v>32</v>
      </c>
      <c r="I847" s="670" t="s">
        <v>190</v>
      </c>
      <c r="J847" s="667"/>
      <c r="K847" s="666" t="s">
        <v>557</v>
      </c>
      <c r="L847" s="672" t="s">
        <v>549</v>
      </c>
      <c r="M847" s="670">
        <f>'Cél.por tricoma'!EJ34</f>
        <v>141</v>
      </c>
      <c r="N847" s="670" t="s">
        <v>204</v>
      </c>
      <c r="O847" s="670"/>
      <c r="P847" s="666" t="s">
        <v>557</v>
      </c>
      <c r="Q847" s="672" t="s">
        <v>549</v>
      </c>
      <c r="R847" s="670">
        <f>'Cél.por tricoma'!EJ35</f>
        <v>11</v>
      </c>
      <c r="S847" s="670" t="s">
        <v>262</v>
      </c>
    </row>
    <row r="848" spans="1:19" ht="15.75" customHeight="1">
      <c r="A848" s="666" t="s">
        <v>557</v>
      </c>
      <c r="B848" s="672" t="s">
        <v>549</v>
      </c>
      <c r="C848" s="670">
        <f>'Cél.por tricoma'!EK18</f>
        <v>12</v>
      </c>
      <c r="D848" s="670" t="s">
        <v>550</v>
      </c>
      <c r="E848" s="670"/>
      <c r="F848" s="666" t="s">
        <v>557</v>
      </c>
      <c r="G848" s="672" t="s">
        <v>549</v>
      </c>
      <c r="H848" s="670">
        <f>'Cél.por tricoma'!EK22</f>
        <v>37</v>
      </c>
      <c r="I848" s="670" t="s">
        <v>190</v>
      </c>
      <c r="J848" s="667"/>
      <c r="K848" s="666" t="s">
        <v>557</v>
      </c>
      <c r="L848" s="672" t="s">
        <v>549</v>
      </c>
      <c r="M848" s="670">
        <f>'Cél.por tricoma'!EK34</f>
        <v>44</v>
      </c>
      <c r="N848" s="670" t="s">
        <v>204</v>
      </c>
      <c r="O848" s="670"/>
      <c r="P848" s="666" t="s">
        <v>557</v>
      </c>
      <c r="Q848" s="672" t="s">
        <v>549</v>
      </c>
      <c r="R848" s="670">
        <f>'Cél.por tricoma'!EK35</f>
        <v>11</v>
      </c>
      <c r="S848" s="670" t="s">
        <v>262</v>
      </c>
    </row>
    <row r="849" spans="1:19" ht="15.75" customHeight="1">
      <c r="A849" s="666" t="s">
        <v>557</v>
      </c>
      <c r="B849" s="672" t="s">
        <v>549</v>
      </c>
      <c r="C849" s="670">
        <f>'Cél.por tricoma'!EL18</f>
        <v>11</v>
      </c>
      <c r="D849" s="670" t="s">
        <v>550</v>
      </c>
      <c r="E849" s="670"/>
      <c r="F849" s="666" t="s">
        <v>557</v>
      </c>
      <c r="G849" s="672" t="s">
        <v>549</v>
      </c>
      <c r="H849" s="670">
        <f>'Cél.por tricoma'!EL22</f>
        <v>24</v>
      </c>
      <c r="I849" s="670" t="s">
        <v>190</v>
      </c>
      <c r="J849" s="667"/>
      <c r="K849" s="666" t="s">
        <v>557</v>
      </c>
      <c r="L849" s="672" t="s">
        <v>549</v>
      </c>
      <c r="M849" s="670">
        <f>'Cél.por tricoma'!EL34</f>
        <v>61</v>
      </c>
      <c r="N849" s="670" t="s">
        <v>204</v>
      </c>
      <c r="O849" s="670"/>
      <c r="P849" s="666" t="s">
        <v>557</v>
      </c>
      <c r="Q849" s="672" t="s">
        <v>549</v>
      </c>
      <c r="R849" s="670">
        <f>'Cél.por tricoma'!EL35</f>
        <v>6</v>
      </c>
      <c r="S849" s="670" t="s">
        <v>262</v>
      </c>
    </row>
    <row r="850" spans="1:19" ht="15.75" customHeight="1">
      <c r="A850" s="666" t="s">
        <v>557</v>
      </c>
      <c r="B850" s="672" t="s">
        <v>549</v>
      </c>
      <c r="C850" s="670">
        <f>'Cél.por tricoma'!EM18</f>
        <v>9</v>
      </c>
      <c r="D850" s="670" t="s">
        <v>550</v>
      </c>
      <c r="E850" s="670"/>
      <c r="F850" s="666" t="s">
        <v>557</v>
      </c>
      <c r="G850" s="672" t="s">
        <v>549</v>
      </c>
      <c r="H850" s="670">
        <f>'Cél.por tricoma'!EM22</f>
        <v>16</v>
      </c>
      <c r="I850" s="670" t="s">
        <v>190</v>
      </c>
      <c r="J850" s="667"/>
      <c r="K850" s="666" t="s">
        <v>557</v>
      </c>
      <c r="L850" s="672" t="s">
        <v>549</v>
      </c>
      <c r="M850" s="670">
        <f>'Cél.por tricoma'!EM34</f>
        <v>85</v>
      </c>
      <c r="N850" s="670" t="s">
        <v>204</v>
      </c>
      <c r="O850" s="670"/>
      <c r="P850" s="666" t="s">
        <v>557</v>
      </c>
      <c r="Q850" s="672" t="s">
        <v>549</v>
      </c>
      <c r="R850" s="670">
        <f>'Cél.por tricoma'!EM35</f>
        <v>13</v>
      </c>
      <c r="S850" s="670" t="s">
        <v>262</v>
      </c>
    </row>
    <row r="851" spans="1:19" ht="15.75" customHeight="1">
      <c r="A851" s="666" t="s">
        <v>557</v>
      </c>
      <c r="B851" s="672" t="s">
        <v>549</v>
      </c>
      <c r="C851" s="670">
        <f>'Cél.por tricoma'!EN18</f>
        <v>13</v>
      </c>
      <c r="D851" s="670" t="s">
        <v>550</v>
      </c>
      <c r="E851" s="670"/>
      <c r="F851" s="666" t="s">
        <v>557</v>
      </c>
      <c r="G851" s="672" t="s">
        <v>549</v>
      </c>
      <c r="H851" s="670">
        <f>'Cél.por tricoma'!EN22</f>
        <v>14</v>
      </c>
      <c r="I851" s="670" t="s">
        <v>190</v>
      </c>
      <c r="J851" s="667"/>
      <c r="K851" s="666" t="s">
        <v>557</v>
      </c>
      <c r="L851" s="672" t="s">
        <v>549</v>
      </c>
      <c r="M851" s="670">
        <f>'Cél.por tricoma'!EN34</f>
        <v>63</v>
      </c>
      <c r="N851" s="670" t="s">
        <v>204</v>
      </c>
      <c r="O851" s="670"/>
      <c r="P851" s="666" t="s">
        <v>557</v>
      </c>
      <c r="Q851" s="672" t="s">
        <v>549</v>
      </c>
      <c r="R851" s="670">
        <f>'Cél.por tricoma'!EN35</f>
        <v>38</v>
      </c>
      <c r="S851" s="670" t="s">
        <v>262</v>
      </c>
    </row>
    <row r="852" spans="1:19" ht="15.75" customHeight="1">
      <c r="A852" s="666" t="s">
        <v>557</v>
      </c>
      <c r="B852" s="672" t="s">
        <v>549</v>
      </c>
      <c r="C852" s="670">
        <f>'Cél.por tricoma'!EO18</f>
        <v>10</v>
      </c>
      <c r="D852" s="670" t="s">
        <v>550</v>
      </c>
      <c r="E852" s="670"/>
      <c r="F852" s="666" t="s">
        <v>557</v>
      </c>
      <c r="G852" s="672" t="s">
        <v>549</v>
      </c>
      <c r="H852" s="670">
        <f>'Cél.por tricoma'!EO22</f>
        <v>12</v>
      </c>
      <c r="I852" s="670" t="s">
        <v>190</v>
      </c>
      <c r="J852" s="667"/>
      <c r="K852" s="666" t="s">
        <v>557</v>
      </c>
      <c r="L852" s="672" t="s">
        <v>549</v>
      </c>
      <c r="M852" s="670">
        <f>'Cél.por tricoma'!EO34</f>
        <v>31</v>
      </c>
      <c r="N852" s="670" t="s">
        <v>204</v>
      </c>
      <c r="O852" s="670"/>
      <c r="P852" s="666" t="s">
        <v>557</v>
      </c>
      <c r="Q852" s="672" t="s">
        <v>549</v>
      </c>
      <c r="R852" s="670">
        <f>'Cél.por tricoma'!EO35</f>
        <v>18</v>
      </c>
      <c r="S852" s="670" t="s">
        <v>262</v>
      </c>
    </row>
    <row r="853" spans="1:19" ht="15.75" customHeight="1">
      <c r="A853" s="666" t="s">
        <v>557</v>
      </c>
      <c r="B853" s="672" t="s">
        <v>549</v>
      </c>
      <c r="C853" s="670">
        <f>'Cél.por tricoma'!EP18</f>
        <v>15</v>
      </c>
      <c r="D853" s="670" t="s">
        <v>550</v>
      </c>
      <c r="E853" s="670"/>
      <c r="F853" s="666" t="s">
        <v>557</v>
      </c>
      <c r="G853" s="672" t="s">
        <v>549</v>
      </c>
      <c r="H853" s="670">
        <f>'Cél.por tricoma'!EP22</f>
        <v>5</v>
      </c>
      <c r="I853" s="670" t="s">
        <v>190</v>
      </c>
      <c r="J853" s="667"/>
      <c r="K853" s="666" t="s">
        <v>557</v>
      </c>
      <c r="L853" s="672" t="s">
        <v>549</v>
      </c>
      <c r="M853" s="670">
        <f>'Cél.por tricoma'!EP34</f>
        <v>70</v>
      </c>
      <c r="N853" s="670" t="s">
        <v>204</v>
      </c>
      <c r="O853" s="670"/>
      <c r="P853" s="666" t="s">
        <v>557</v>
      </c>
      <c r="Q853" s="672" t="s">
        <v>549</v>
      </c>
      <c r="R853" s="670">
        <f>'Cél.por tricoma'!EP35</f>
        <v>15</v>
      </c>
      <c r="S853" s="670" t="s">
        <v>262</v>
      </c>
    </row>
    <row r="854" spans="1:19" ht="15.75" customHeight="1">
      <c r="A854" s="666" t="s">
        <v>557</v>
      </c>
      <c r="B854" s="672" t="s">
        <v>549</v>
      </c>
      <c r="C854" s="670">
        <f>'Cél.por tricoma'!EQ18</f>
        <v>16</v>
      </c>
      <c r="D854" s="670" t="s">
        <v>550</v>
      </c>
      <c r="E854" s="670"/>
      <c r="F854" s="666" t="s">
        <v>557</v>
      </c>
      <c r="G854" s="672" t="s">
        <v>549</v>
      </c>
      <c r="H854" s="670">
        <f>'Cél.por tricoma'!EQ22</f>
        <v>2</v>
      </c>
      <c r="I854" s="670" t="s">
        <v>190</v>
      </c>
      <c r="J854" s="667"/>
      <c r="K854" s="666" t="s">
        <v>557</v>
      </c>
      <c r="L854" s="672" t="s">
        <v>549</v>
      </c>
      <c r="M854" s="670">
        <f>'Cél.por tricoma'!EQ34</f>
        <v>63</v>
      </c>
      <c r="N854" s="670" t="s">
        <v>204</v>
      </c>
      <c r="O854" s="670"/>
      <c r="P854" s="666" t="s">
        <v>557</v>
      </c>
      <c r="Q854" s="672" t="s">
        <v>549</v>
      </c>
      <c r="R854" s="670">
        <f>'Cél.por tricoma'!EQ35</f>
        <v>24</v>
      </c>
      <c r="S854" s="670" t="s">
        <v>262</v>
      </c>
    </row>
    <row r="855" spans="1:19" ht="15.75" customHeight="1">
      <c r="A855" s="666" t="s">
        <v>557</v>
      </c>
      <c r="B855" s="672" t="s">
        <v>549</v>
      </c>
      <c r="C855" s="670">
        <f>'Cél.por tricoma'!ER18</f>
        <v>14</v>
      </c>
      <c r="D855" s="670" t="s">
        <v>550</v>
      </c>
      <c r="E855" s="670"/>
      <c r="F855" s="666" t="s">
        <v>557</v>
      </c>
      <c r="G855" s="672" t="s">
        <v>549</v>
      </c>
      <c r="H855" s="670">
        <f>'Cél.por tricoma'!ER22</f>
        <v>16</v>
      </c>
      <c r="I855" s="670" t="s">
        <v>190</v>
      </c>
      <c r="J855" s="667"/>
      <c r="K855" s="666" t="s">
        <v>557</v>
      </c>
      <c r="L855" s="672" t="s">
        <v>549</v>
      </c>
      <c r="M855" s="670">
        <f>'Cél.por tricoma'!ER34</f>
        <v>27</v>
      </c>
      <c r="N855" s="670" t="s">
        <v>204</v>
      </c>
      <c r="O855" s="670"/>
      <c r="P855" s="666" t="s">
        <v>557</v>
      </c>
      <c r="Q855" s="672" t="s">
        <v>549</v>
      </c>
      <c r="R855" s="670">
        <f>'Cél.por tricoma'!ER35</f>
        <v>9</v>
      </c>
      <c r="S855" s="670" t="s">
        <v>262</v>
      </c>
    </row>
    <row r="856" spans="1:19" ht="15.75" customHeight="1">
      <c r="A856" s="666" t="s">
        <v>557</v>
      </c>
      <c r="B856" s="672" t="s">
        <v>549</v>
      </c>
      <c r="C856" s="670">
        <f>'Cél.por tricoma'!ES18</f>
        <v>8</v>
      </c>
      <c r="D856" s="670" t="s">
        <v>550</v>
      </c>
      <c r="E856" s="670"/>
      <c r="F856" s="666" t="s">
        <v>557</v>
      </c>
      <c r="G856" s="672" t="s">
        <v>549</v>
      </c>
      <c r="H856" s="670">
        <f>'Cél.por tricoma'!ES22</f>
        <v>22</v>
      </c>
      <c r="I856" s="670" t="s">
        <v>190</v>
      </c>
      <c r="J856" s="667"/>
      <c r="K856" s="666" t="s">
        <v>557</v>
      </c>
      <c r="L856" s="672" t="s">
        <v>549</v>
      </c>
      <c r="M856" s="670">
        <f>'Cél.por tricoma'!ES34</f>
        <v>45</v>
      </c>
      <c r="N856" s="670" t="s">
        <v>204</v>
      </c>
      <c r="O856" s="670"/>
      <c r="P856" s="666" t="s">
        <v>557</v>
      </c>
      <c r="Q856" s="672" t="s">
        <v>549</v>
      </c>
      <c r="R856" s="670">
        <f>'Cél.por tricoma'!ES35</f>
        <v>24</v>
      </c>
      <c r="S856" s="670" t="s">
        <v>262</v>
      </c>
    </row>
    <row r="857" spans="1:19" ht="15.75" customHeight="1">
      <c r="A857" s="666" t="s">
        <v>557</v>
      </c>
      <c r="B857" s="672" t="s">
        <v>549</v>
      </c>
      <c r="C857" s="670">
        <f>'Cél.por tricoma'!ET18</f>
        <v>15</v>
      </c>
      <c r="D857" s="670" t="s">
        <v>550</v>
      </c>
      <c r="E857" s="670"/>
      <c r="F857" s="666" t="s">
        <v>557</v>
      </c>
      <c r="G857" s="672" t="s">
        <v>549</v>
      </c>
      <c r="H857" s="670">
        <f>'Cél.por tricoma'!ET22</f>
        <v>8</v>
      </c>
      <c r="I857" s="670" t="s">
        <v>190</v>
      </c>
      <c r="J857" s="667"/>
      <c r="K857" s="666" t="s">
        <v>557</v>
      </c>
      <c r="L857" s="672" t="s">
        <v>549</v>
      </c>
      <c r="M857" s="670">
        <f>'Cél.por tricoma'!ET34</f>
        <v>47</v>
      </c>
      <c r="N857" s="670" t="s">
        <v>204</v>
      </c>
      <c r="O857" s="670"/>
      <c r="P857" s="666" t="s">
        <v>557</v>
      </c>
      <c r="Q857" s="672" t="s">
        <v>549</v>
      </c>
      <c r="R857" s="670">
        <f>'Cél.por tricoma'!ET35</f>
        <v>11</v>
      </c>
      <c r="S857" s="670" t="s">
        <v>262</v>
      </c>
    </row>
    <row r="858" spans="1:19" ht="15.75" customHeight="1">
      <c r="A858" s="666" t="s">
        <v>557</v>
      </c>
      <c r="B858" s="672" t="s">
        <v>549</v>
      </c>
      <c r="C858" s="670">
        <f>'Cél.por tricoma'!EU18</f>
        <v>11</v>
      </c>
      <c r="D858" s="670" t="s">
        <v>550</v>
      </c>
      <c r="E858" s="670"/>
      <c r="F858" s="666" t="s">
        <v>557</v>
      </c>
      <c r="G858" s="672" t="s">
        <v>549</v>
      </c>
      <c r="H858" s="670">
        <f>'Cél.por tricoma'!EU22</f>
        <v>3</v>
      </c>
      <c r="I858" s="670" t="s">
        <v>190</v>
      </c>
      <c r="J858" s="667"/>
      <c r="K858" s="666" t="s">
        <v>557</v>
      </c>
      <c r="L858" s="672" t="s">
        <v>549</v>
      </c>
      <c r="M858" s="670">
        <f>'Cél.por tricoma'!EU34</f>
        <v>106</v>
      </c>
      <c r="N858" s="670" t="s">
        <v>204</v>
      </c>
      <c r="O858" s="670"/>
      <c r="P858" s="666" t="s">
        <v>557</v>
      </c>
      <c r="Q858" s="672" t="s">
        <v>549</v>
      </c>
      <c r="R858" s="670">
        <f>'Cél.por tricoma'!EU35</f>
        <v>5</v>
      </c>
      <c r="S858" s="670" t="s">
        <v>262</v>
      </c>
    </row>
    <row r="859" spans="1:19" ht="15.75" customHeight="1">
      <c r="A859" s="666" t="s">
        <v>557</v>
      </c>
      <c r="B859" s="672" t="s">
        <v>549</v>
      </c>
      <c r="C859" s="670">
        <f>'Cél.por tricoma'!EV18</f>
        <v>10</v>
      </c>
      <c r="D859" s="670" t="s">
        <v>550</v>
      </c>
      <c r="E859" s="670"/>
      <c r="F859" s="666" t="s">
        <v>557</v>
      </c>
      <c r="G859" s="672" t="s">
        <v>549</v>
      </c>
      <c r="H859" s="670">
        <f>'Cél.por tricoma'!EV22</f>
        <v>109</v>
      </c>
      <c r="I859" s="670" t="s">
        <v>190</v>
      </c>
      <c r="J859" s="667"/>
      <c r="K859" s="666" t="s">
        <v>557</v>
      </c>
      <c r="L859" s="672" t="s">
        <v>549</v>
      </c>
      <c r="M859" s="670">
        <f>'Cél.por tricoma'!EV34</f>
        <v>23</v>
      </c>
      <c r="N859" s="670" t="s">
        <v>204</v>
      </c>
      <c r="O859" s="670"/>
      <c r="P859" s="666" t="s">
        <v>557</v>
      </c>
      <c r="Q859" s="672" t="s">
        <v>549</v>
      </c>
      <c r="R859" s="670">
        <f>'Cél.por tricoma'!EV35</f>
        <v>31</v>
      </c>
      <c r="S859" s="670" t="s">
        <v>262</v>
      </c>
    </row>
    <row r="860" spans="1:19" ht="15.75" customHeight="1">
      <c r="A860" s="666" t="s">
        <v>557</v>
      </c>
      <c r="B860" s="672" t="s">
        <v>549</v>
      </c>
      <c r="C860" s="670">
        <f>'Cél.por tricoma'!EW18</f>
        <v>13</v>
      </c>
      <c r="D860" s="670" t="s">
        <v>550</v>
      </c>
      <c r="E860" s="670"/>
      <c r="F860" s="666" t="s">
        <v>557</v>
      </c>
      <c r="G860" s="672" t="s">
        <v>549</v>
      </c>
      <c r="H860" s="670">
        <f>'Cél.por tricoma'!EW22</f>
        <v>61</v>
      </c>
      <c r="I860" s="670" t="s">
        <v>190</v>
      </c>
      <c r="J860" s="667"/>
      <c r="K860" s="666" t="s">
        <v>557</v>
      </c>
      <c r="L860" s="672" t="s">
        <v>549</v>
      </c>
      <c r="M860" s="670">
        <f>'Cél.por tricoma'!EW34</f>
        <v>65</v>
      </c>
      <c r="N860" s="670" t="s">
        <v>204</v>
      </c>
      <c r="O860" s="670"/>
      <c r="P860" s="666" t="s">
        <v>557</v>
      </c>
      <c r="Q860" s="672" t="s">
        <v>549</v>
      </c>
      <c r="R860" s="670">
        <f>'Cél.por tricoma'!EW35</f>
        <v>22</v>
      </c>
      <c r="S860" s="670" t="s">
        <v>262</v>
      </c>
    </row>
    <row r="861" spans="1:19" ht="15.75" customHeight="1">
      <c r="A861" s="666" t="s">
        <v>557</v>
      </c>
      <c r="B861" s="672" t="s">
        <v>549</v>
      </c>
      <c r="C861" s="670">
        <f>'Cél.por tricoma'!EX18</f>
        <v>8</v>
      </c>
      <c r="D861" s="670" t="s">
        <v>550</v>
      </c>
      <c r="E861" s="670"/>
      <c r="F861" s="666" t="s">
        <v>557</v>
      </c>
      <c r="G861" s="672" t="s">
        <v>549</v>
      </c>
      <c r="H861" s="670">
        <f>'Cél.por tricoma'!EX22</f>
        <v>20</v>
      </c>
      <c r="I861" s="670" t="s">
        <v>190</v>
      </c>
      <c r="J861" s="667"/>
      <c r="K861" s="666" t="s">
        <v>557</v>
      </c>
      <c r="L861" s="672" t="s">
        <v>549</v>
      </c>
      <c r="M861" s="670">
        <f>'Cél.por tricoma'!EX34</f>
        <v>120</v>
      </c>
      <c r="N861" s="670" t="s">
        <v>204</v>
      </c>
      <c r="O861" s="670"/>
      <c r="P861" s="666" t="s">
        <v>557</v>
      </c>
      <c r="Q861" s="672" t="s">
        <v>549</v>
      </c>
      <c r="R861" s="670">
        <f>'Cél.por tricoma'!EX35</f>
        <v>7</v>
      </c>
      <c r="S861" s="670" t="s">
        <v>262</v>
      </c>
    </row>
    <row r="862" spans="1:19" ht="15.75" customHeight="1">
      <c r="A862" s="666" t="s">
        <v>557</v>
      </c>
      <c r="B862" s="672" t="s">
        <v>549</v>
      </c>
      <c r="C862" s="670">
        <f>'Cél.por tricoma'!EY18</f>
        <v>7</v>
      </c>
      <c r="D862" s="670" t="s">
        <v>550</v>
      </c>
      <c r="E862" s="670"/>
      <c r="F862" s="666" t="s">
        <v>557</v>
      </c>
      <c r="G862" s="672" t="s">
        <v>549</v>
      </c>
      <c r="H862" s="670">
        <f>'Cél.por tricoma'!EY22</f>
        <v>15</v>
      </c>
      <c r="I862" s="670" t="s">
        <v>190</v>
      </c>
      <c r="J862" s="667"/>
      <c r="K862" s="666" t="s">
        <v>557</v>
      </c>
      <c r="L862" s="672" t="s">
        <v>549</v>
      </c>
      <c r="M862" s="670">
        <f>'Cél.por tricoma'!EY34</f>
        <v>110</v>
      </c>
      <c r="N862" s="670" t="s">
        <v>204</v>
      </c>
      <c r="O862" s="670"/>
      <c r="P862" s="666" t="s">
        <v>557</v>
      </c>
      <c r="Q862" s="672" t="s">
        <v>549</v>
      </c>
      <c r="R862" s="670">
        <f>'Cél.por tricoma'!EY35</f>
        <v>5</v>
      </c>
      <c r="S862" s="670" t="s">
        <v>262</v>
      </c>
    </row>
    <row r="863" spans="1:19" ht="15.75" customHeight="1">
      <c r="A863" s="666" t="s">
        <v>557</v>
      </c>
      <c r="B863" s="672" t="s">
        <v>549</v>
      </c>
      <c r="C863" s="670">
        <f>'Cél.por tricoma'!EZ18</f>
        <v>9</v>
      </c>
      <c r="D863" s="670" t="s">
        <v>550</v>
      </c>
      <c r="E863" s="670"/>
      <c r="F863" s="666" t="s">
        <v>557</v>
      </c>
      <c r="G863" s="672" t="s">
        <v>549</v>
      </c>
      <c r="H863" s="670">
        <f>'Cél.por tricoma'!EZ22</f>
        <v>4</v>
      </c>
      <c r="I863" s="670" t="s">
        <v>190</v>
      </c>
      <c r="J863" s="667"/>
      <c r="K863" s="666" t="s">
        <v>557</v>
      </c>
      <c r="L863" s="672" t="s">
        <v>549</v>
      </c>
      <c r="M863" s="670">
        <f>'Cél.por tricoma'!EZ34</f>
        <v>98</v>
      </c>
      <c r="N863" s="670" t="s">
        <v>204</v>
      </c>
      <c r="O863" s="670"/>
      <c r="P863" s="666" t="s">
        <v>557</v>
      </c>
      <c r="Q863" s="672" t="s">
        <v>549</v>
      </c>
      <c r="R863" s="670">
        <f>'Cél.por tricoma'!EZ35</f>
        <v>9</v>
      </c>
      <c r="S863" s="670" t="s">
        <v>262</v>
      </c>
    </row>
    <row r="864" spans="1:19" ht="15.75" customHeight="1">
      <c r="A864" s="666" t="s">
        <v>557</v>
      </c>
      <c r="B864" s="672" t="s">
        <v>549</v>
      </c>
      <c r="C864" s="670">
        <f>'Cél.por tricoma'!FA18</f>
        <v>10</v>
      </c>
      <c r="D864" s="670" t="s">
        <v>550</v>
      </c>
      <c r="E864" s="670"/>
      <c r="F864" s="666" t="s">
        <v>557</v>
      </c>
      <c r="G864" s="672" t="s">
        <v>549</v>
      </c>
      <c r="H864" s="670">
        <f>'Cél.por tricoma'!FA22</f>
        <v>21</v>
      </c>
      <c r="I864" s="670" t="s">
        <v>190</v>
      </c>
      <c r="J864" s="667"/>
      <c r="K864" s="666" t="s">
        <v>557</v>
      </c>
      <c r="L864" s="672" t="s">
        <v>549</v>
      </c>
      <c r="M864" s="670">
        <f>'Cél.por tricoma'!FA34</f>
        <v>90</v>
      </c>
      <c r="N864" s="670" t="s">
        <v>204</v>
      </c>
      <c r="O864" s="670"/>
      <c r="P864" s="666" t="s">
        <v>557</v>
      </c>
      <c r="Q864" s="672" t="s">
        <v>549</v>
      </c>
      <c r="R864" s="670">
        <f>'Cél.por tricoma'!FA35</f>
        <v>15</v>
      </c>
      <c r="S864" s="670" t="s">
        <v>262</v>
      </c>
    </row>
    <row r="865" spans="1:19" ht="15.75" customHeight="1">
      <c r="A865" s="666" t="s">
        <v>557</v>
      </c>
      <c r="B865" s="672" t="s">
        <v>549</v>
      </c>
      <c r="C865" s="670">
        <f>'Cél.por tricoma'!FB18</f>
        <v>8</v>
      </c>
      <c r="D865" s="670" t="s">
        <v>550</v>
      </c>
      <c r="E865" s="670"/>
      <c r="F865" s="666" t="s">
        <v>557</v>
      </c>
      <c r="G865" s="672" t="s">
        <v>549</v>
      </c>
      <c r="H865" s="670">
        <f>'Cél.por tricoma'!FB22</f>
        <v>16</v>
      </c>
      <c r="I865" s="670" t="s">
        <v>190</v>
      </c>
      <c r="J865" s="667"/>
      <c r="K865" s="666" t="s">
        <v>557</v>
      </c>
      <c r="L865" s="672" t="s">
        <v>549</v>
      </c>
      <c r="M865" s="670">
        <f>'Cél.por tricoma'!FB34</f>
        <v>59</v>
      </c>
      <c r="N865" s="670" t="s">
        <v>204</v>
      </c>
      <c r="O865" s="670"/>
      <c r="P865" s="666" t="s">
        <v>557</v>
      </c>
      <c r="Q865" s="672" t="s">
        <v>549</v>
      </c>
      <c r="R865" s="670">
        <f>'Cél.por tricoma'!FB35</f>
        <v>3</v>
      </c>
      <c r="S865" s="670" t="s">
        <v>262</v>
      </c>
    </row>
    <row r="866" spans="1:19" ht="15.75" customHeight="1">
      <c r="A866" s="666" t="s">
        <v>557</v>
      </c>
      <c r="B866" s="672" t="s">
        <v>549</v>
      </c>
      <c r="C866" s="670">
        <f>'Cél.por tricoma'!FC18</f>
        <v>9</v>
      </c>
      <c r="D866" s="670" t="s">
        <v>550</v>
      </c>
      <c r="E866" s="670"/>
      <c r="F866" s="666" t="s">
        <v>557</v>
      </c>
      <c r="G866" s="672" t="s">
        <v>549</v>
      </c>
      <c r="H866" s="670">
        <f>'Cél.por tricoma'!FC22</f>
        <v>16</v>
      </c>
      <c r="I866" s="670" t="s">
        <v>190</v>
      </c>
      <c r="J866" s="667"/>
      <c r="K866" s="666" t="s">
        <v>557</v>
      </c>
      <c r="L866" s="672" t="s">
        <v>549</v>
      </c>
      <c r="M866" s="670">
        <f>'Cél.por tricoma'!FC34</f>
        <v>117</v>
      </c>
      <c r="N866" s="670" t="s">
        <v>204</v>
      </c>
      <c r="O866" s="670"/>
      <c r="P866" s="666" t="s">
        <v>557</v>
      </c>
      <c r="Q866" s="672" t="s">
        <v>549</v>
      </c>
      <c r="R866" s="670">
        <f>'Cél.por tricoma'!FC35</f>
        <v>17</v>
      </c>
      <c r="S866" s="670" t="s">
        <v>262</v>
      </c>
    </row>
    <row r="867" spans="1:19" ht="15.75" customHeight="1">
      <c r="A867" s="666" t="s">
        <v>557</v>
      </c>
      <c r="B867" s="672" t="s">
        <v>549</v>
      </c>
      <c r="C867" s="670">
        <f>'Cél.por tricoma'!FD18</f>
        <v>8</v>
      </c>
      <c r="D867" s="670" t="s">
        <v>550</v>
      </c>
      <c r="E867" s="670"/>
      <c r="F867" s="666" t="s">
        <v>557</v>
      </c>
      <c r="G867" s="672" t="s">
        <v>549</v>
      </c>
      <c r="H867" s="670">
        <f>'Cél.por tricoma'!FD22</f>
        <v>19</v>
      </c>
      <c r="I867" s="670" t="s">
        <v>190</v>
      </c>
      <c r="J867" s="667"/>
      <c r="K867" s="666" t="s">
        <v>557</v>
      </c>
      <c r="L867" s="672" t="s">
        <v>549</v>
      </c>
      <c r="M867" s="670">
        <f>'Cél.por tricoma'!FD34</f>
        <v>80</v>
      </c>
      <c r="N867" s="670" t="s">
        <v>204</v>
      </c>
      <c r="O867" s="670"/>
      <c r="P867" s="666" t="s">
        <v>557</v>
      </c>
      <c r="Q867" s="672" t="s">
        <v>549</v>
      </c>
      <c r="R867" s="670">
        <f>'Cél.por tricoma'!FD35</f>
        <v>16</v>
      </c>
      <c r="S867" s="670" t="s">
        <v>262</v>
      </c>
    </row>
    <row r="868" spans="1:19" ht="15.75" customHeight="1">
      <c r="A868" s="666" t="s">
        <v>557</v>
      </c>
      <c r="B868" s="672" t="s">
        <v>549</v>
      </c>
      <c r="C868" s="670">
        <f>'Cél.por tricoma'!FE18</f>
        <v>14</v>
      </c>
      <c r="D868" s="670" t="s">
        <v>550</v>
      </c>
      <c r="E868" s="670"/>
      <c r="F868" s="666" t="s">
        <v>557</v>
      </c>
      <c r="G868" s="672" t="s">
        <v>549</v>
      </c>
      <c r="H868" s="670">
        <f>'Cél.por tricoma'!FE22</f>
        <v>14</v>
      </c>
      <c r="I868" s="670" t="s">
        <v>190</v>
      </c>
      <c r="J868" s="667"/>
      <c r="K868" s="666" t="s">
        <v>557</v>
      </c>
      <c r="L868" s="672" t="s">
        <v>549</v>
      </c>
      <c r="M868" s="670">
        <f>'Cél.por tricoma'!FE34</f>
        <v>18</v>
      </c>
      <c r="N868" s="670" t="s">
        <v>204</v>
      </c>
      <c r="O868" s="670"/>
      <c r="P868" s="666" t="s">
        <v>557</v>
      </c>
      <c r="Q868" s="672" t="s">
        <v>549</v>
      </c>
      <c r="R868" s="670">
        <f>'Cél.por tricoma'!FE35</f>
        <v>5</v>
      </c>
      <c r="S868" s="670" t="s">
        <v>262</v>
      </c>
    </row>
    <row r="869" spans="1:19" ht="15.75" customHeight="1">
      <c r="A869" s="666" t="s">
        <v>557</v>
      </c>
      <c r="B869" s="672" t="s">
        <v>549</v>
      </c>
      <c r="C869" s="670">
        <f>'Cél.por tricoma'!FF18</f>
        <v>10</v>
      </c>
      <c r="D869" s="670" t="s">
        <v>550</v>
      </c>
      <c r="E869" s="670"/>
      <c r="F869" s="666" t="s">
        <v>557</v>
      </c>
      <c r="G869" s="672" t="s">
        <v>549</v>
      </c>
      <c r="H869" s="670">
        <f>'Cél.por tricoma'!FF22</f>
        <v>29</v>
      </c>
      <c r="I869" s="670" t="s">
        <v>190</v>
      </c>
      <c r="J869" s="667"/>
      <c r="K869" s="666" t="s">
        <v>557</v>
      </c>
      <c r="L869" s="672" t="s">
        <v>549</v>
      </c>
      <c r="M869" s="670">
        <f>'Cél.por tricoma'!FF34</f>
        <v>24</v>
      </c>
      <c r="N869" s="670" t="s">
        <v>204</v>
      </c>
      <c r="O869" s="670"/>
      <c r="P869" s="666" t="s">
        <v>557</v>
      </c>
      <c r="Q869" s="672" t="s">
        <v>549</v>
      </c>
      <c r="R869" s="670">
        <f>'Cél.por tricoma'!FF35</f>
        <v>10</v>
      </c>
      <c r="S869" s="670" t="s">
        <v>262</v>
      </c>
    </row>
    <row r="870" spans="1:19" ht="15.75" customHeight="1">
      <c r="A870" s="666" t="s">
        <v>557</v>
      </c>
      <c r="B870" s="672" t="s">
        <v>549</v>
      </c>
      <c r="C870" s="670">
        <f>'Cél.por tricoma'!FG18</f>
        <v>9</v>
      </c>
      <c r="D870" s="670" t="s">
        <v>550</v>
      </c>
      <c r="E870" s="670"/>
      <c r="F870" s="666" t="s">
        <v>557</v>
      </c>
      <c r="G870" s="672" t="s">
        <v>549</v>
      </c>
      <c r="H870" s="670">
        <f>'Cél.por tricoma'!FG22</f>
        <v>32</v>
      </c>
      <c r="I870" s="670" t="s">
        <v>190</v>
      </c>
      <c r="J870" s="667"/>
      <c r="K870" s="666" t="s">
        <v>557</v>
      </c>
      <c r="L870" s="672" t="s">
        <v>549</v>
      </c>
      <c r="M870" s="670">
        <f>'Cél.por tricoma'!FG34</f>
        <v>71</v>
      </c>
      <c r="N870" s="670" t="s">
        <v>204</v>
      </c>
      <c r="O870" s="670"/>
      <c r="P870" s="666" t="s">
        <v>557</v>
      </c>
      <c r="Q870" s="672" t="s">
        <v>549</v>
      </c>
      <c r="R870" s="670">
        <f>'Cél.por tricoma'!FG35</f>
        <v>8</v>
      </c>
      <c r="S870" s="670" t="s">
        <v>262</v>
      </c>
    </row>
    <row r="871" spans="1:19" ht="15.75" customHeight="1">
      <c r="A871" s="666" t="s">
        <v>557</v>
      </c>
      <c r="B871" s="672" t="s">
        <v>549</v>
      </c>
      <c r="C871" s="670">
        <f>'Cél.por tricoma'!FH18</f>
        <v>10</v>
      </c>
      <c r="D871" s="670" t="s">
        <v>550</v>
      </c>
      <c r="E871" s="670"/>
      <c r="F871" s="666" t="s">
        <v>557</v>
      </c>
      <c r="G871" s="672" t="s">
        <v>549</v>
      </c>
      <c r="H871" s="670">
        <f>'Cél.por tricoma'!FH22</f>
        <v>9</v>
      </c>
      <c r="I871" s="670" t="s">
        <v>190</v>
      </c>
      <c r="J871" s="667"/>
      <c r="K871" s="666" t="s">
        <v>557</v>
      </c>
      <c r="L871" s="672" t="s">
        <v>549</v>
      </c>
      <c r="M871" s="670">
        <f>'Cél.por tricoma'!FH34</f>
        <v>52</v>
      </c>
      <c r="N871" s="670" t="s">
        <v>204</v>
      </c>
      <c r="O871" s="670"/>
      <c r="P871" s="666" t="s">
        <v>557</v>
      </c>
      <c r="Q871" s="672" t="s">
        <v>549</v>
      </c>
      <c r="R871" s="670">
        <f>'Cél.por tricoma'!FH35</f>
        <v>11</v>
      </c>
      <c r="S871" s="670" t="s">
        <v>262</v>
      </c>
    </row>
    <row r="872" spans="1:19" ht="15.75" customHeight="1">
      <c r="A872" s="666" t="s">
        <v>557</v>
      </c>
      <c r="B872" s="672" t="s">
        <v>551</v>
      </c>
      <c r="C872" s="670">
        <f>'Cél.por tricoma'!EE64</f>
        <v>11</v>
      </c>
      <c r="D872" s="670" t="s">
        <v>550</v>
      </c>
      <c r="E872" s="670"/>
      <c r="F872" s="666" t="s">
        <v>557</v>
      </c>
      <c r="G872" s="672" t="s">
        <v>551</v>
      </c>
      <c r="H872" s="670">
        <f>'Cél.por tricoma'!EE68</f>
        <v>73</v>
      </c>
      <c r="I872" s="670" t="s">
        <v>190</v>
      </c>
      <c r="J872" s="667"/>
      <c r="K872" s="666" t="s">
        <v>557</v>
      </c>
      <c r="L872" s="672" t="s">
        <v>551</v>
      </c>
      <c r="M872" s="670">
        <f>'Cél.por tricoma'!EE80</f>
        <v>18</v>
      </c>
      <c r="N872" s="670" t="s">
        <v>204</v>
      </c>
      <c r="O872" s="670"/>
      <c r="P872" s="666" t="s">
        <v>557</v>
      </c>
      <c r="Q872" s="672" t="s">
        <v>551</v>
      </c>
      <c r="R872" s="670">
        <f>'Cél.por tricoma'!EE81</f>
        <v>6</v>
      </c>
      <c r="S872" s="670" t="s">
        <v>262</v>
      </c>
    </row>
    <row r="873" spans="1:19" ht="15.75" customHeight="1">
      <c r="A873" s="666" t="s">
        <v>557</v>
      </c>
      <c r="B873" s="672" t="s">
        <v>551</v>
      </c>
      <c r="C873" s="670">
        <f>'Cél.por tricoma'!EF64</f>
        <v>12</v>
      </c>
      <c r="D873" s="670" t="s">
        <v>550</v>
      </c>
      <c r="E873" s="670"/>
      <c r="F873" s="666" t="s">
        <v>557</v>
      </c>
      <c r="G873" s="672" t="s">
        <v>551</v>
      </c>
      <c r="H873" s="670">
        <f>'Cél.por tricoma'!EF68</f>
        <v>30</v>
      </c>
      <c r="I873" s="670" t="s">
        <v>190</v>
      </c>
      <c r="J873" s="667"/>
      <c r="K873" s="666" t="s">
        <v>557</v>
      </c>
      <c r="L873" s="672" t="s">
        <v>551</v>
      </c>
      <c r="M873" s="670">
        <f>'Cél.por tricoma'!EF80</f>
        <v>9</v>
      </c>
      <c r="N873" s="670" t="s">
        <v>204</v>
      </c>
      <c r="O873" s="670"/>
      <c r="P873" s="666" t="s">
        <v>557</v>
      </c>
      <c r="Q873" s="672" t="s">
        <v>551</v>
      </c>
      <c r="R873" s="670">
        <f>'Cél.por tricoma'!EF81</f>
        <v>4</v>
      </c>
      <c r="S873" s="670" t="s">
        <v>262</v>
      </c>
    </row>
    <row r="874" spans="1:19" ht="15.75" customHeight="1">
      <c r="A874" s="666" t="s">
        <v>557</v>
      </c>
      <c r="B874" s="672" t="s">
        <v>551</v>
      </c>
      <c r="C874" s="670">
        <f>'Cél.por tricoma'!EG64</f>
        <v>11</v>
      </c>
      <c r="D874" s="670" t="s">
        <v>550</v>
      </c>
      <c r="E874" s="670"/>
      <c r="F874" s="666" t="s">
        <v>557</v>
      </c>
      <c r="G874" s="672" t="s">
        <v>551</v>
      </c>
      <c r="H874" s="670">
        <f>'Cél.por tricoma'!EG68</f>
        <v>41</v>
      </c>
      <c r="I874" s="670" t="s">
        <v>190</v>
      </c>
      <c r="J874" s="667"/>
      <c r="K874" s="666" t="s">
        <v>557</v>
      </c>
      <c r="L874" s="672" t="s">
        <v>551</v>
      </c>
      <c r="M874" s="670">
        <f>'Cél.por tricoma'!EG80</f>
        <v>34</v>
      </c>
      <c r="N874" s="670" t="s">
        <v>204</v>
      </c>
      <c r="O874" s="670"/>
      <c r="P874" s="666" t="s">
        <v>557</v>
      </c>
      <c r="Q874" s="672" t="s">
        <v>551</v>
      </c>
      <c r="R874" s="670">
        <f>'Cél.por tricoma'!EG81</f>
        <v>21</v>
      </c>
      <c r="S874" s="670" t="s">
        <v>262</v>
      </c>
    </row>
    <row r="875" spans="1:19" ht="15.75" customHeight="1">
      <c r="A875" s="666" t="s">
        <v>557</v>
      </c>
      <c r="B875" s="672" t="s">
        <v>551</v>
      </c>
      <c r="C875" s="670">
        <f>'Cél.por tricoma'!EH64</f>
        <v>13</v>
      </c>
      <c r="D875" s="670" t="s">
        <v>550</v>
      </c>
      <c r="E875" s="670"/>
      <c r="F875" s="666" t="s">
        <v>557</v>
      </c>
      <c r="G875" s="672" t="s">
        <v>551</v>
      </c>
      <c r="H875" s="670">
        <f>'Cél.por tricoma'!EH68</f>
        <v>17</v>
      </c>
      <c r="I875" s="670" t="s">
        <v>190</v>
      </c>
      <c r="J875" s="667"/>
      <c r="K875" s="666" t="s">
        <v>557</v>
      </c>
      <c r="L875" s="672" t="s">
        <v>551</v>
      </c>
      <c r="M875" s="670">
        <f>'Cél.por tricoma'!EH80</f>
        <v>53</v>
      </c>
      <c r="N875" s="670" t="s">
        <v>204</v>
      </c>
      <c r="O875" s="670"/>
      <c r="P875" s="666" t="s">
        <v>557</v>
      </c>
      <c r="Q875" s="672" t="s">
        <v>551</v>
      </c>
      <c r="R875" s="670">
        <f>'Cél.por tricoma'!EH81</f>
        <v>14</v>
      </c>
      <c r="S875" s="670" t="s">
        <v>262</v>
      </c>
    </row>
    <row r="876" spans="1:19" ht="15.75" customHeight="1">
      <c r="A876" s="666" t="s">
        <v>557</v>
      </c>
      <c r="B876" s="672" t="s">
        <v>551</v>
      </c>
      <c r="C876" s="670">
        <f>'Cél.por tricoma'!EI64</f>
        <v>17</v>
      </c>
      <c r="D876" s="670" t="s">
        <v>550</v>
      </c>
      <c r="E876" s="670"/>
      <c r="F876" s="666" t="s">
        <v>557</v>
      </c>
      <c r="G876" s="672" t="s">
        <v>551</v>
      </c>
      <c r="H876" s="670">
        <f>'Cél.por tricoma'!EI68</f>
        <v>20</v>
      </c>
      <c r="I876" s="670" t="s">
        <v>190</v>
      </c>
      <c r="J876" s="667"/>
      <c r="K876" s="666" t="s">
        <v>557</v>
      </c>
      <c r="L876" s="672" t="s">
        <v>551</v>
      </c>
      <c r="M876" s="670">
        <f>'Cél.por tricoma'!EI80</f>
        <v>137</v>
      </c>
      <c r="N876" s="670" t="s">
        <v>204</v>
      </c>
      <c r="O876" s="670"/>
      <c r="P876" s="666" t="s">
        <v>557</v>
      </c>
      <c r="Q876" s="672" t="s">
        <v>551</v>
      </c>
      <c r="R876" s="670">
        <f>'Cél.por tricoma'!EI81</f>
        <v>9</v>
      </c>
      <c r="S876" s="670" t="s">
        <v>262</v>
      </c>
    </row>
    <row r="877" spans="1:19" ht="15.75" customHeight="1">
      <c r="A877" s="666" t="s">
        <v>557</v>
      </c>
      <c r="B877" s="672" t="s">
        <v>551</v>
      </c>
      <c r="C877" s="670">
        <f>'Cél.por tricoma'!EJ64</f>
        <v>15</v>
      </c>
      <c r="D877" s="670" t="s">
        <v>550</v>
      </c>
      <c r="E877" s="670"/>
      <c r="F877" s="666" t="s">
        <v>557</v>
      </c>
      <c r="G877" s="672" t="s">
        <v>551</v>
      </c>
      <c r="H877" s="670">
        <f>'Cél.por tricoma'!EJ68</f>
        <v>18</v>
      </c>
      <c r="I877" s="670" t="s">
        <v>190</v>
      </c>
      <c r="J877" s="667"/>
      <c r="K877" s="666" t="s">
        <v>557</v>
      </c>
      <c r="L877" s="672" t="s">
        <v>551</v>
      </c>
      <c r="M877" s="670">
        <f>'Cél.por tricoma'!EJ80</f>
        <v>42</v>
      </c>
      <c r="N877" s="670" t="s">
        <v>204</v>
      </c>
      <c r="O877" s="670"/>
      <c r="P877" s="666" t="s">
        <v>557</v>
      </c>
      <c r="Q877" s="672" t="s">
        <v>551</v>
      </c>
      <c r="R877" s="670">
        <f>'Cél.por tricoma'!EJ81</f>
        <v>17</v>
      </c>
      <c r="S877" s="670" t="s">
        <v>262</v>
      </c>
    </row>
    <row r="878" spans="1:19" ht="15.75" customHeight="1">
      <c r="A878" s="666" t="s">
        <v>557</v>
      </c>
      <c r="B878" s="672" t="s">
        <v>551</v>
      </c>
      <c r="C878" s="670">
        <f>'Cél.por tricoma'!EK64</f>
        <v>10</v>
      </c>
      <c r="D878" s="670" t="s">
        <v>550</v>
      </c>
      <c r="E878" s="670"/>
      <c r="F878" s="666" t="s">
        <v>557</v>
      </c>
      <c r="G878" s="672" t="s">
        <v>551</v>
      </c>
      <c r="H878" s="670">
        <f>'Cél.por tricoma'!EK68</f>
        <v>37</v>
      </c>
      <c r="I878" s="670" t="s">
        <v>190</v>
      </c>
      <c r="J878" s="667"/>
      <c r="K878" s="666" t="s">
        <v>557</v>
      </c>
      <c r="L878" s="672" t="s">
        <v>551</v>
      </c>
      <c r="M878" s="670">
        <f>'Cél.por tricoma'!EK80</f>
        <v>61</v>
      </c>
      <c r="N878" s="670" t="s">
        <v>204</v>
      </c>
      <c r="O878" s="670"/>
      <c r="P878" s="666" t="s">
        <v>557</v>
      </c>
      <c r="Q878" s="672" t="s">
        <v>551</v>
      </c>
      <c r="R878" s="670">
        <f>'Cél.por tricoma'!EK81</f>
        <v>12</v>
      </c>
      <c r="S878" s="670" t="s">
        <v>262</v>
      </c>
    </row>
    <row r="879" spans="1:19" ht="15.75" customHeight="1">
      <c r="A879" s="666" t="s">
        <v>557</v>
      </c>
      <c r="B879" s="672" t="s">
        <v>551</v>
      </c>
      <c r="C879" s="670">
        <f>'Cél.por tricoma'!EL64</f>
        <v>7</v>
      </c>
      <c r="D879" s="670" t="s">
        <v>550</v>
      </c>
      <c r="E879" s="670"/>
      <c r="F879" s="666" t="s">
        <v>557</v>
      </c>
      <c r="G879" s="672" t="s">
        <v>551</v>
      </c>
      <c r="H879" s="670">
        <f>'Cél.por tricoma'!EL68</f>
        <v>5</v>
      </c>
      <c r="I879" s="670" t="s">
        <v>190</v>
      </c>
      <c r="J879" s="667"/>
      <c r="K879" s="666" t="s">
        <v>557</v>
      </c>
      <c r="L879" s="672" t="s">
        <v>551</v>
      </c>
      <c r="M879" s="670">
        <f>'Cél.por tricoma'!EL80</f>
        <v>141</v>
      </c>
      <c r="N879" s="670" t="s">
        <v>204</v>
      </c>
      <c r="O879" s="670"/>
      <c r="P879" s="666" t="s">
        <v>557</v>
      </c>
      <c r="Q879" s="672" t="s">
        <v>551</v>
      </c>
      <c r="R879" s="670">
        <f>'Cél.por tricoma'!EL81</f>
        <v>31</v>
      </c>
      <c r="S879" s="670" t="s">
        <v>262</v>
      </c>
    </row>
    <row r="880" spans="1:19" ht="15.75" customHeight="1">
      <c r="A880" s="666" t="s">
        <v>557</v>
      </c>
      <c r="B880" s="672" t="s">
        <v>551</v>
      </c>
      <c r="C880" s="670">
        <f>'Cél.por tricoma'!EM64</f>
        <v>15</v>
      </c>
      <c r="D880" s="670" t="s">
        <v>550</v>
      </c>
      <c r="E880" s="670"/>
      <c r="F880" s="666" t="s">
        <v>557</v>
      </c>
      <c r="G880" s="672" t="s">
        <v>551</v>
      </c>
      <c r="H880" s="670">
        <f>'Cél.por tricoma'!EM68</f>
        <v>10</v>
      </c>
      <c r="I880" s="670" t="s">
        <v>190</v>
      </c>
      <c r="J880" s="667"/>
      <c r="K880" s="666" t="s">
        <v>557</v>
      </c>
      <c r="L880" s="672" t="s">
        <v>551</v>
      </c>
      <c r="M880" s="670">
        <f>'Cél.por tricoma'!EM80</f>
        <v>96</v>
      </c>
      <c r="N880" s="670" t="s">
        <v>204</v>
      </c>
      <c r="O880" s="670"/>
      <c r="P880" s="666" t="s">
        <v>557</v>
      </c>
      <c r="Q880" s="672" t="s">
        <v>551</v>
      </c>
      <c r="R880" s="670">
        <f>'Cél.por tricoma'!EM81</f>
        <v>30</v>
      </c>
      <c r="S880" s="670" t="s">
        <v>262</v>
      </c>
    </row>
    <row r="881" spans="1:19" ht="15.75" customHeight="1">
      <c r="A881" s="666" t="s">
        <v>557</v>
      </c>
      <c r="B881" s="672" t="s">
        <v>551</v>
      </c>
      <c r="C881" s="670">
        <f>'Cél.por tricoma'!EN64</f>
        <v>14</v>
      </c>
      <c r="D881" s="670" t="s">
        <v>550</v>
      </c>
      <c r="E881" s="670"/>
      <c r="F881" s="666" t="s">
        <v>557</v>
      </c>
      <c r="G881" s="672" t="s">
        <v>551</v>
      </c>
      <c r="H881" s="670">
        <f>'Cél.por tricoma'!EN68</f>
        <v>10</v>
      </c>
      <c r="I881" s="670" t="s">
        <v>190</v>
      </c>
      <c r="J881" s="667"/>
      <c r="K881" s="666" t="s">
        <v>557</v>
      </c>
      <c r="L881" s="672" t="s">
        <v>551</v>
      </c>
      <c r="M881" s="670">
        <f>'Cél.por tricoma'!EN80</f>
        <v>86</v>
      </c>
      <c r="N881" s="670" t="s">
        <v>204</v>
      </c>
      <c r="O881" s="670"/>
      <c r="P881" s="666" t="s">
        <v>557</v>
      </c>
      <c r="Q881" s="672" t="s">
        <v>551</v>
      </c>
      <c r="R881" s="670">
        <f>'Cél.por tricoma'!EN81</f>
        <v>11</v>
      </c>
      <c r="S881" s="670" t="s">
        <v>262</v>
      </c>
    </row>
    <row r="882" spans="1:19" ht="15.75" customHeight="1">
      <c r="A882" s="666" t="s">
        <v>557</v>
      </c>
      <c r="B882" s="672" t="s">
        <v>551</v>
      </c>
      <c r="C882" s="670">
        <f>'Cél.por tricoma'!EO64</f>
        <v>18</v>
      </c>
      <c r="D882" s="670" t="s">
        <v>550</v>
      </c>
      <c r="E882" s="670"/>
      <c r="F882" s="666" t="s">
        <v>557</v>
      </c>
      <c r="G882" s="672" t="s">
        <v>551</v>
      </c>
      <c r="H882" s="670">
        <f>'Cél.por tricoma'!EO68</f>
        <v>10</v>
      </c>
      <c r="I882" s="670" t="s">
        <v>190</v>
      </c>
      <c r="J882" s="667"/>
      <c r="K882" s="666" t="s">
        <v>557</v>
      </c>
      <c r="L882" s="672" t="s">
        <v>551</v>
      </c>
      <c r="M882" s="670">
        <f>'Cél.por tricoma'!EO80</f>
        <v>31</v>
      </c>
      <c r="N882" s="670" t="s">
        <v>204</v>
      </c>
      <c r="O882" s="670"/>
      <c r="P882" s="666" t="s">
        <v>557</v>
      </c>
      <c r="Q882" s="672" t="s">
        <v>551</v>
      </c>
      <c r="R882" s="670">
        <f>'Cél.por tricoma'!EO81</f>
        <v>35</v>
      </c>
      <c r="S882" s="670" t="s">
        <v>262</v>
      </c>
    </row>
    <row r="883" spans="1:19" ht="15.75" customHeight="1">
      <c r="A883" s="666" t="s">
        <v>557</v>
      </c>
      <c r="B883" s="672" t="s">
        <v>551</v>
      </c>
      <c r="C883" s="670">
        <f>'Cél.por tricoma'!EP64</f>
        <v>9</v>
      </c>
      <c r="D883" s="670" t="s">
        <v>550</v>
      </c>
      <c r="E883" s="670"/>
      <c r="F883" s="666" t="s">
        <v>557</v>
      </c>
      <c r="G883" s="672" t="s">
        <v>551</v>
      </c>
      <c r="H883" s="670">
        <f>'Cél.por tricoma'!EP68</f>
        <v>9</v>
      </c>
      <c r="I883" s="670" t="s">
        <v>190</v>
      </c>
      <c r="J883" s="667"/>
      <c r="K883" s="666" t="s">
        <v>557</v>
      </c>
      <c r="L883" s="672" t="s">
        <v>551</v>
      </c>
      <c r="M883" s="670">
        <f>'Cél.por tricoma'!EP80</f>
        <v>49</v>
      </c>
      <c r="N883" s="670" t="s">
        <v>204</v>
      </c>
      <c r="O883" s="670"/>
      <c r="P883" s="666" t="s">
        <v>557</v>
      </c>
      <c r="Q883" s="672" t="s">
        <v>551</v>
      </c>
      <c r="R883" s="670">
        <f>'Cél.por tricoma'!EP81</f>
        <v>10</v>
      </c>
      <c r="S883" s="670" t="s">
        <v>262</v>
      </c>
    </row>
    <row r="884" spans="1:19" ht="15.75" customHeight="1">
      <c r="A884" s="666" t="s">
        <v>557</v>
      </c>
      <c r="B884" s="672" t="s">
        <v>551</v>
      </c>
      <c r="C884" s="670">
        <f>'Cél.por tricoma'!EQ64</f>
        <v>11</v>
      </c>
      <c r="D884" s="670" t="s">
        <v>550</v>
      </c>
      <c r="E884" s="670"/>
      <c r="F884" s="666" t="s">
        <v>557</v>
      </c>
      <c r="G884" s="672" t="s">
        <v>551</v>
      </c>
      <c r="H884" s="670">
        <f>'Cél.por tricoma'!EQ68</f>
        <v>43</v>
      </c>
      <c r="I884" s="670" t="s">
        <v>190</v>
      </c>
      <c r="J884" s="667"/>
      <c r="K884" s="666" t="s">
        <v>557</v>
      </c>
      <c r="L884" s="672" t="s">
        <v>551</v>
      </c>
      <c r="M884" s="670">
        <f>'Cél.por tricoma'!EQ80</f>
        <v>45</v>
      </c>
      <c r="N884" s="670" t="s">
        <v>204</v>
      </c>
      <c r="O884" s="670"/>
      <c r="P884" s="666" t="s">
        <v>557</v>
      </c>
      <c r="Q884" s="672" t="s">
        <v>551</v>
      </c>
      <c r="R884" s="670">
        <f>'Cél.por tricoma'!EQ81</f>
        <v>20</v>
      </c>
      <c r="S884" s="670" t="s">
        <v>262</v>
      </c>
    </row>
    <row r="885" spans="1:19" ht="15.75" customHeight="1">
      <c r="A885" s="666" t="s">
        <v>557</v>
      </c>
      <c r="B885" s="672" t="s">
        <v>551</v>
      </c>
      <c r="C885" s="670">
        <f>'Cél.por tricoma'!ER64</f>
        <v>23</v>
      </c>
      <c r="D885" s="670" t="s">
        <v>550</v>
      </c>
      <c r="E885" s="670"/>
      <c r="F885" s="666" t="s">
        <v>557</v>
      </c>
      <c r="G885" s="672" t="s">
        <v>551</v>
      </c>
      <c r="H885" s="670">
        <f>'Cél.por tricoma'!ER68</f>
        <v>10</v>
      </c>
      <c r="I885" s="670" t="s">
        <v>190</v>
      </c>
      <c r="J885" s="667"/>
      <c r="K885" s="666" t="s">
        <v>557</v>
      </c>
      <c r="L885" s="672" t="s">
        <v>551</v>
      </c>
      <c r="M885" s="670">
        <f>'Cél.por tricoma'!ER80</f>
        <v>11</v>
      </c>
      <c r="N885" s="670" t="s">
        <v>204</v>
      </c>
      <c r="O885" s="670"/>
      <c r="P885" s="666" t="s">
        <v>557</v>
      </c>
      <c r="Q885" s="672" t="s">
        <v>551</v>
      </c>
      <c r="R885" s="670">
        <f>'Cél.por tricoma'!ER81</f>
        <v>8</v>
      </c>
      <c r="S885" s="670" t="s">
        <v>262</v>
      </c>
    </row>
    <row r="886" spans="1:19" ht="15.75" customHeight="1">
      <c r="A886" s="666" t="s">
        <v>557</v>
      </c>
      <c r="B886" s="672" t="s">
        <v>551</v>
      </c>
      <c r="C886" s="670">
        <f>'Cél.por tricoma'!ES64</f>
        <v>17</v>
      </c>
      <c r="D886" s="670" t="s">
        <v>550</v>
      </c>
      <c r="E886" s="670"/>
      <c r="F886" s="666" t="s">
        <v>557</v>
      </c>
      <c r="G886" s="672" t="s">
        <v>551</v>
      </c>
      <c r="H886" s="670">
        <f>'Cél.por tricoma'!ES68</f>
        <v>31</v>
      </c>
      <c r="I886" s="670" t="s">
        <v>190</v>
      </c>
      <c r="J886" s="667"/>
      <c r="K886" s="666" t="s">
        <v>557</v>
      </c>
      <c r="L886" s="672" t="s">
        <v>551</v>
      </c>
      <c r="M886" s="670">
        <f>'Cél.por tricoma'!ES80</f>
        <v>66</v>
      </c>
      <c r="N886" s="670" t="s">
        <v>204</v>
      </c>
      <c r="O886" s="670"/>
      <c r="P886" s="666" t="s">
        <v>557</v>
      </c>
      <c r="Q886" s="672" t="s">
        <v>551</v>
      </c>
      <c r="R886" s="670">
        <f>'Cél.por tricoma'!ES81</f>
        <v>12</v>
      </c>
      <c r="S886" s="670" t="s">
        <v>262</v>
      </c>
    </row>
    <row r="887" spans="1:19" ht="15.75" customHeight="1">
      <c r="A887" s="666" t="s">
        <v>557</v>
      </c>
      <c r="B887" s="672" t="s">
        <v>551</v>
      </c>
      <c r="C887" s="670">
        <f>'Cél.por tricoma'!ET64</f>
        <v>12</v>
      </c>
      <c r="D887" s="670" t="s">
        <v>550</v>
      </c>
      <c r="E887" s="670"/>
      <c r="F887" s="666" t="s">
        <v>557</v>
      </c>
      <c r="G887" s="672" t="s">
        <v>551</v>
      </c>
      <c r="H887" s="670">
        <f>'Cél.por tricoma'!ET68</f>
        <v>49</v>
      </c>
      <c r="I887" s="670" t="s">
        <v>190</v>
      </c>
      <c r="J887" s="667"/>
      <c r="K887" s="666" t="s">
        <v>557</v>
      </c>
      <c r="L887" s="672" t="s">
        <v>551</v>
      </c>
      <c r="M887" s="670">
        <f>'Cél.por tricoma'!ET80</f>
        <v>79</v>
      </c>
      <c r="N887" s="670" t="s">
        <v>204</v>
      </c>
      <c r="O887" s="670"/>
      <c r="P887" s="666" t="s">
        <v>557</v>
      </c>
      <c r="Q887" s="672" t="s">
        <v>551</v>
      </c>
      <c r="R887" s="670">
        <f>'Cél.por tricoma'!ET81</f>
        <v>10</v>
      </c>
      <c r="S887" s="670" t="s">
        <v>262</v>
      </c>
    </row>
    <row r="888" spans="1:19" ht="15.75" customHeight="1">
      <c r="A888" s="666" t="s">
        <v>557</v>
      </c>
      <c r="B888" s="672" t="s">
        <v>551</v>
      </c>
      <c r="C888" s="670">
        <f>'Cél.por tricoma'!EU64</f>
        <v>10</v>
      </c>
      <c r="D888" s="670" t="s">
        <v>550</v>
      </c>
      <c r="E888" s="670"/>
      <c r="F888" s="666" t="s">
        <v>557</v>
      </c>
      <c r="G888" s="672" t="s">
        <v>551</v>
      </c>
      <c r="H888" s="670">
        <f>'Cél.por tricoma'!EU68</f>
        <v>6</v>
      </c>
      <c r="I888" s="670" t="s">
        <v>190</v>
      </c>
      <c r="J888" s="667"/>
      <c r="K888" s="666" t="s">
        <v>557</v>
      </c>
      <c r="L888" s="672" t="s">
        <v>551</v>
      </c>
      <c r="M888" s="670">
        <f>'Cél.por tricoma'!EU80</f>
        <v>15</v>
      </c>
      <c r="N888" s="670" t="s">
        <v>204</v>
      </c>
      <c r="O888" s="670"/>
      <c r="P888" s="666" t="s">
        <v>557</v>
      </c>
      <c r="Q888" s="672" t="s">
        <v>551</v>
      </c>
      <c r="R888" s="670">
        <f>'Cél.por tricoma'!EU81</f>
        <v>12</v>
      </c>
      <c r="S888" s="670" t="s">
        <v>262</v>
      </c>
    </row>
    <row r="889" spans="1:19" ht="15.75" customHeight="1">
      <c r="A889" s="666" t="s">
        <v>557</v>
      </c>
      <c r="B889" s="672" t="s">
        <v>551</v>
      </c>
      <c r="C889" s="670">
        <f>'Cél.por tricoma'!EV64</f>
        <v>12</v>
      </c>
      <c r="D889" s="670" t="s">
        <v>550</v>
      </c>
      <c r="E889" s="670"/>
      <c r="F889" s="666" t="s">
        <v>557</v>
      </c>
      <c r="G889" s="672" t="s">
        <v>551</v>
      </c>
      <c r="H889" s="670">
        <f>'Cél.por tricoma'!EV68</f>
        <v>22</v>
      </c>
      <c r="I889" s="670" t="s">
        <v>190</v>
      </c>
      <c r="J889" s="667"/>
      <c r="K889" s="666" t="s">
        <v>557</v>
      </c>
      <c r="L889" s="672" t="s">
        <v>551</v>
      </c>
      <c r="M889" s="670">
        <f>'Cél.por tricoma'!EV80</f>
        <v>48</v>
      </c>
      <c r="N889" s="670" t="s">
        <v>204</v>
      </c>
      <c r="O889" s="670"/>
      <c r="P889" s="666" t="s">
        <v>557</v>
      </c>
      <c r="Q889" s="672" t="s">
        <v>551</v>
      </c>
      <c r="R889" s="670">
        <f>'Cél.por tricoma'!EV81</f>
        <v>29</v>
      </c>
      <c r="S889" s="670" t="s">
        <v>262</v>
      </c>
    </row>
    <row r="890" spans="1:19" ht="15.75" customHeight="1">
      <c r="A890" s="666" t="s">
        <v>557</v>
      </c>
      <c r="B890" s="672" t="s">
        <v>551</v>
      </c>
      <c r="C890" s="670">
        <f>'Cél.por tricoma'!EW64</f>
        <v>12</v>
      </c>
      <c r="D890" s="670" t="s">
        <v>550</v>
      </c>
      <c r="E890" s="670"/>
      <c r="F890" s="666" t="s">
        <v>557</v>
      </c>
      <c r="G890" s="672" t="s">
        <v>551</v>
      </c>
      <c r="H890" s="670">
        <f>'Cél.por tricoma'!EW68</f>
        <v>141</v>
      </c>
      <c r="I890" s="670" t="s">
        <v>190</v>
      </c>
      <c r="J890" s="667"/>
      <c r="K890" s="666" t="s">
        <v>557</v>
      </c>
      <c r="L890" s="672" t="s">
        <v>551</v>
      </c>
      <c r="M890" s="670">
        <f>'Cél.por tricoma'!EW80</f>
        <v>43</v>
      </c>
      <c r="N890" s="670" t="s">
        <v>204</v>
      </c>
      <c r="O890" s="670"/>
      <c r="P890" s="666" t="s">
        <v>557</v>
      </c>
      <c r="Q890" s="672" t="s">
        <v>551</v>
      </c>
      <c r="R890" s="670">
        <f>'Cél.por tricoma'!EW81</f>
        <v>10</v>
      </c>
      <c r="S890" s="670" t="s">
        <v>262</v>
      </c>
    </row>
    <row r="891" spans="1:19" ht="15.75" customHeight="1">
      <c r="A891" s="666" t="s">
        <v>557</v>
      </c>
      <c r="B891" s="672" t="s">
        <v>551</v>
      </c>
      <c r="C891" s="670">
        <f>'Cél.por tricoma'!EX64</f>
        <v>14</v>
      </c>
      <c r="D891" s="670" t="s">
        <v>550</v>
      </c>
      <c r="E891" s="670"/>
      <c r="F891" s="666" t="s">
        <v>557</v>
      </c>
      <c r="G891" s="672" t="s">
        <v>551</v>
      </c>
      <c r="H891" s="670">
        <f>'Cél.por tricoma'!EX68</f>
        <v>5</v>
      </c>
      <c r="I891" s="670" t="s">
        <v>190</v>
      </c>
      <c r="J891" s="667"/>
      <c r="K891" s="666" t="s">
        <v>557</v>
      </c>
      <c r="L891" s="672" t="s">
        <v>551</v>
      </c>
      <c r="M891" s="670">
        <f>'Cél.por tricoma'!EX80</f>
        <v>51</v>
      </c>
      <c r="N891" s="670" t="s">
        <v>204</v>
      </c>
      <c r="O891" s="670"/>
      <c r="P891" s="666" t="s">
        <v>557</v>
      </c>
      <c r="Q891" s="672" t="s">
        <v>551</v>
      </c>
      <c r="R891" s="670">
        <f>'Cél.por tricoma'!EX81</f>
        <v>8</v>
      </c>
      <c r="S891" s="670" t="s">
        <v>262</v>
      </c>
    </row>
    <row r="892" spans="1:19" ht="15.75" customHeight="1">
      <c r="A892" s="666" t="s">
        <v>557</v>
      </c>
      <c r="B892" s="672" t="s">
        <v>551</v>
      </c>
      <c r="C892" s="670">
        <f>'Cél.por tricoma'!EY64</f>
        <v>11</v>
      </c>
      <c r="D892" s="670" t="s">
        <v>550</v>
      </c>
      <c r="E892" s="670"/>
      <c r="F892" s="666" t="s">
        <v>557</v>
      </c>
      <c r="G892" s="672" t="s">
        <v>551</v>
      </c>
      <c r="H892" s="670">
        <f>'Cél.por tricoma'!EY68</f>
        <v>14</v>
      </c>
      <c r="I892" s="670" t="s">
        <v>190</v>
      </c>
      <c r="J892" s="667"/>
      <c r="K892" s="666" t="s">
        <v>557</v>
      </c>
      <c r="L892" s="672" t="s">
        <v>551</v>
      </c>
      <c r="M892" s="670">
        <f>'Cél.por tricoma'!EY80</f>
        <v>9</v>
      </c>
      <c r="N892" s="670" t="s">
        <v>204</v>
      </c>
      <c r="O892" s="670"/>
      <c r="P892" s="666" t="s">
        <v>557</v>
      </c>
      <c r="Q892" s="672" t="s">
        <v>551</v>
      </c>
      <c r="R892" s="670">
        <f>'Cél.por tricoma'!EY81</f>
        <v>15</v>
      </c>
      <c r="S892" s="670" t="s">
        <v>262</v>
      </c>
    </row>
    <row r="893" spans="1:19" ht="15.75" customHeight="1">
      <c r="A893" s="666" t="s">
        <v>557</v>
      </c>
      <c r="B893" s="672" t="s">
        <v>551</v>
      </c>
      <c r="C893" s="670">
        <f>'Cél.por tricoma'!EZ64</f>
        <v>6</v>
      </c>
      <c r="D893" s="670" t="s">
        <v>550</v>
      </c>
      <c r="E893" s="670"/>
      <c r="F893" s="666" t="s">
        <v>557</v>
      </c>
      <c r="G893" s="672" t="s">
        <v>551</v>
      </c>
      <c r="H893" s="670">
        <f>'Cél.por tricoma'!EZ68</f>
        <v>27</v>
      </c>
      <c r="I893" s="670" t="s">
        <v>190</v>
      </c>
      <c r="J893" s="667"/>
      <c r="K893" s="666" t="s">
        <v>557</v>
      </c>
      <c r="L893" s="672" t="s">
        <v>551</v>
      </c>
      <c r="M893" s="670">
        <f>'Cél.por tricoma'!EZ80</f>
        <v>60</v>
      </c>
      <c r="N893" s="670" t="s">
        <v>204</v>
      </c>
      <c r="O893" s="670"/>
      <c r="P893" s="666" t="s">
        <v>557</v>
      </c>
      <c r="Q893" s="672" t="s">
        <v>551</v>
      </c>
      <c r="R893" s="670">
        <f>'Cél.por tricoma'!EZ81</f>
        <v>12</v>
      </c>
      <c r="S893" s="670" t="s">
        <v>262</v>
      </c>
    </row>
    <row r="894" spans="1:19" ht="15.75" customHeight="1">
      <c r="A894" s="666" t="s">
        <v>557</v>
      </c>
      <c r="B894" s="672" t="s">
        <v>551</v>
      </c>
      <c r="C894" s="670">
        <f>'Cél.por tricoma'!FA64</f>
        <v>13</v>
      </c>
      <c r="D894" s="670" t="s">
        <v>550</v>
      </c>
      <c r="E894" s="670"/>
      <c r="F894" s="666" t="s">
        <v>557</v>
      </c>
      <c r="G894" s="672" t="s">
        <v>551</v>
      </c>
      <c r="H894" s="670">
        <f>'Cél.por tricoma'!FA68</f>
        <v>6</v>
      </c>
      <c r="I894" s="670" t="s">
        <v>190</v>
      </c>
      <c r="J894" s="667"/>
      <c r="K894" s="666" t="s">
        <v>557</v>
      </c>
      <c r="L894" s="672" t="s">
        <v>551</v>
      </c>
      <c r="M894" s="670">
        <f>'Cél.por tricoma'!FA80</f>
        <v>162</v>
      </c>
      <c r="N894" s="670" t="s">
        <v>204</v>
      </c>
      <c r="O894" s="670"/>
      <c r="P894" s="666" t="s">
        <v>557</v>
      </c>
      <c r="Q894" s="672" t="s">
        <v>551</v>
      </c>
      <c r="R894" s="670">
        <f>'Cél.por tricoma'!FA81</f>
        <v>29</v>
      </c>
      <c r="S894" s="670" t="s">
        <v>262</v>
      </c>
    </row>
    <row r="895" spans="1:19" ht="15.75" customHeight="1">
      <c r="A895" s="666" t="s">
        <v>557</v>
      </c>
      <c r="B895" s="672" t="s">
        <v>551</v>
      </c>
      <c r="C895" s="670">
        <f>'Cél.por tricoma'!FB64</f>
        <v>24</v>
      </c>
      <c r="D895" s="670" t="s">
        <v>550</v>
      </c>
      <c r="E895" s="670"/>
      <c r="F895" s="666" t="s">
        <v>557</v>
      </c>
      <c r="G895" s="672" t="s">
        <v>551</v>
      </c>
      <c r="H895" s="670">
        <f>'Cél.por tricoma'!FB68</f>
        <v>32</v>
      </c>
      <c r="I895" s="670" t="s">
        <v>190</v>
      </c>
      <c r="J895" s="667"/>
      <c r="K895" s="666" t="s">
        <v>557</v>
      </c>
      <c r="L895" s="672" t="s">
        <v>551</v>
      </c>
      <c r="M895" s="670">
        <f>'Cél.por tricoma'!FB80</f>
        <v>90</v>
      </c>
      <c r="N895" s="670" t="s">
        <v>204</v>
      </c>
      <c r="O895" s="670"/>
      <c r="P895" s="666" t="s">
        <v>557</v>
      </c>
      <c r="Q895" s="672" t="s">
        <v>551</v>
      </c>
      <c r="R895" s="670">
        <f>'Cél.por tricoma'!FB81</f>
        <v>12</v>
      </c>
      <c r="S895" s="670" t="s">
        <v>262</v>
      </c>
    </row>
    <row r="896" spans="1:19" ht="15.75" customHeight="1">
      <c r="A896" s="666" t="s">
        <v>557</v>
      </c>
      <c r="B896" s="672" t="s">
        <v>551</v>
      </c>
      <c r="C896" s="670">
        <f>'Cél.por tricoma'!FC64</f>
        <v>17</v>
      </c>
      <c r="D896" s="670" t="s">
        <v>550</v>
      </c>
      <c r="E896" s="670"/>
      <c r="F896" s="666" t="s">
        <v>557</v>
      </c>
      <c r="G896" s="672" t="s">
        <v>551</v>
      </c>
      <c r="H896" s="670">
        <f>'Cél.por tricoma'!FC68</f>
        <v>5</v>
      </c>
      <c r="I896" s="670" t="s">
        <v>190</v>
      </c>
      <c r="J896" s="667"/>
      <c r="K896" s="666" t="s">
        <v>557</v>
      </c>
      <c r="L896" s="672" t="s">
        <v>551</v>
      </c>
      <c r="M896" s="670">
        <f>'Cél.por tricoma'!FC80</f>
        <v>75</v>
      </c>
      <c r="N896" s="670" t="s">
        <v>204</v>
      </c>
      <c r="O896" s="670"/>
      <c r="P896" s="666" t="s">
        <v>557</v>
      </c>
      <c r="Q896" s="672" t="s">
        <v>551</v>
      </c>
      <c r="R896" s="670">
        <f>'Cél.por tricoma'!FC81</f>
        <v>33</v>
      </c>
      <c r="S896" s="670" t="s">
        <v>262</v>
      </c>
    </row>
    <row r="897" spans="1:19" ht="15.75" customHeight="1">
      <c r="A897" s="666" t="s">
        <v>557</v>
      </c>
      <c r="B897" s="672" t="s">
        <v>551</v>
      </c>
      <c r="C897" s="670">
        <f>'Cél.por tricoma'!FD64</f>
        <v>11</v>
      </c>
      <c r="D897" s="670" t="s">
        <v>550</v>
      </c>
      <c r="E897" s="670"/>
      <c r="F897" s="666" t="s">
        <v>557</v>
      </c>
      <c r="G897" s="672" t="s">
        <v>551</v>
      </c>
      <c r="H897" s="670">
        <f>'Cél.por tricoma'!FD68</f>
        <v>4</v>
      </c>
      <c r="I897" s="670" t="s">
        <v>190</v>
      </c>
      <c r="J897" s="667"/>
      <c r="K897" s="666" t="s">
        <v>557</v>
      </c>
      <c r="L897" s="672" t="s">
        <v>551</v>
      </c>
      <c r="M897" s="670">
        <f>'Cél.por tricoma'!FD80</f>
        <v>23</v>
      </c>
      <c r="N897" s="670" t="s">
        <v>204</v>
      </c>
      <c r="O897" s="670"/>
      <c r="P897" s="666" t="s">
        <v>557</v>
      </c>
      <c r="Q897" s="672" t="s">
        <v>551</v>
      </c>
      <c r="R897" s="670">
        <f>'Cél.por tricoma'!FD81</f>
        <v>22</v>
      </c>
      <c r="S897" s="670" t="s">
        <v>262</v>
      </c>
    </row>
    <row r="898" spans="1:19" ht="15.75" customHeight="1">
      <c r="A898" s="666" t="s">
        <v>557</v>
      </c>
      <c r="B898" s="672" t="s">
        <v>551</v>
      </c>
      <c r="C898" s="670">
        <f>'Cél.por tricoma'!FE64</f>
        <v>11</v>
      </c>
      <c r="D898" s="670" t="s">
        <v>550</v>
      </c>
      <c r="E898" s="670"/>
      <c r="F898" s="666" t="s">
        <v>557</v>
      </c>
      <c r="G898" s="672" t="s">
        <v>551</v>
      </c>
      <c r="H898" s="670">
        <f>'Cél.por tricoma'!FE68</f>
        <v>31</v>
      </c>
      <c r="I898" s="670" t="s">
        <v>190</v>
      </c>
      <c r="J898" s="667"/>
      <c r="K898" s="666" t="s">
        <v>557</v>
      </c>
      <c r="L898" s="672" t="s">
        <v>551</v>
      </c>
      <c r="M898" s="670">
        <f>'Cél.por tricoma'!FE80</f>
        <v>39</v>
      </c>
      <c r="N898" s="670" t="s">
        <v>204</v>
      </c>
      <c r="O898" s="670"/>
      <c r="P898" s="666" t="s">
        <v>557</v>
      </c>
      <c r="Q898" s="672" t="s">
        <v>551</v>
      </c>
      <c r="R898" s="670">
        <f>'Cél.por tricoma'!FE81</f>
        <v>10</v>
      </c>
      <c r="S898" s="670" t="s">
        <v>262</v>
      </c>
    </row>
    <row r="899" spans="1:19" ht="15.75" customHeight="1">
      <c r="A899" s="666" t="s">
        <v>557</v>
      </c>
      <c r="B899" s="672" t="s">
        <v>551</v>
      </c>
      <c r="C899" s="670">
        <f>'Cél.por tricoma'!FF64</f>
        <v>16</v>
      </c>
      <c r="D899" s="670" t="s">
        <v>550</v>
      </c>
      <c r="E899" s="670"/>
      <c r="F899" s="666" t="s">
        <v>557</v>
      </c>
      <c r="G899" s="672" t="s">
        <v>551</v>
      </c>
      <c r="H899" s="670">
        <f>'Cél.por tricoma'!FF68</f>
        <v>16</v>
      </c>
      <c r="I899" s="670" t="s">
        <v>190</v>
      </c>
      <c r="J899" s="667"/>
      <c r="K899" s="666" t="s">
        <v>557</v>
      </c>
      <c r="L899" s="672" t="s">
        <v>551</v>
      </c>
      <c r="M899" s="670">
        <f>'Cél.por tricoma'!FF80</f>
        <v>26</v>
      </c>
      <c r="N899" s="670" t="s">
        <v>204</v>
      </c>
      <c r="O899" s="670"/>
      <c r="P899" s="666" t="s">
        <v>557</v>
      </c>
      <c r="Q899" s="672" t="s">
        <v>551</v>
      </c>
      <c r="R899" s="670">
        <f>'Cél.por tricoma'!FF81</f>
        <v>5</v>
      </c>
      <c r="S899" s="670" t="s">
        <v>262</v>
      </c>
    </row>
    <row r="900" spans="1:19" ht="15.75" customHeight="1">
      <c r="A900" s="666" t="s">
        <v>557</v>
      </c>
      <c r="B900" s="672" t="s">
        <v>551</v>
      </c>
      <c r="C900" s="670">
        <f>'Cél.por tricoma'!FG64</f>
        <v>10</v>
      </c>
      <c r="D900" s="670" t="s">
        <v>550</v>
      </c>
      <c r="E900" s="670"/>
      <c r="F900" s="666" t="s">
        <v>557</v>
      </c>
      <c r="G900" s="672" t="s">
        <v>551</v>
      </c>
      <c r="H900" s="670">
        <f>'Cél.por tricoma'!FG68</f>
        <v>15</v>
      </c>
      <c r="I900" s="670" t="s">
        <v>190</v>
      </c>
      <c r="J900" s="667"/>
      <c r="K900" s="666" t="s">
        <v>557</v>
      </c>
      <c r="L900" s="672" t="s">
        <v>551</v>
      </c>
      <c r="M900" s="670">
        <f>'Cél.por tricoma'!FG80</f>
        <v>59</v>
      </c>
      <c r="N900" s="670" t="s">
        <v>204</v>
      </c>
      <c r="O900" s="670"/>
      <c r="P900" s="666" t="s">
        <v>557</v>
      </c>
      <c r="Q900" s="672" t="s">
        <v>551</v>
      </c>
      <c r="R900" s="670">
        <f>'Cél.por tricoma'!FG81</f>
        <v>13</v>
      </c>
      <c r="S900" s="670" t="s">
        <v>262</v>
      </c>
    </row>
    <row r="901" spans="1:19" ht="15.75" customHeight="1">
      <c r="A901" s="666" t="s">
        <v>557</v>
      </c>
      <c r="B901" s="672" t="s">
        <v>551</v>
      </c>
      <c r="C901" s="670">
        <f>'Cél.por tricoma'!FH64</f>
        <v>21</v>
      </c>
      <c r="D901" s="670" t="s">
        <v>550</v>
      </c>
      <c r="E901" s="670"/>
      <c r="F901" s="666" t="s">
        <v>557</v>
      </c>
      <c r="G901" s="672" t="s">
        <v>551</v>
      </c>
      <c r="H901" s="670">
        <f>'Cél.por tricoma'!FH68</f>
        <v>26</v>
      </c>
      <c r="I901" s="670" t="s">
        <v>190</v>
      </c>
      <c r="J901" s="667"/>
      <c r="K901" s="666" t="s">
        <v>557</v>
      </c>
      <c r="L901" s="672" t="s">
        <v>551</v>
      </c>
      <c r="M901" s="670">
        <f>'Cél.por tricoma'!FH80</f>
        <v>86</v>
      </c>
      <c r="N901" s="670" t="s">
        <v>204</v>
      </c>
      <c r="O901" s="670"/>
      <c r="P901" s="666" t="s">
        <v>557</v>
      </c>
      <c r="Q901" s="672" t="s">
        <v>551</v>
      </c>
      <c r="R901" s="670">
        <f>'Cél.por tricoma'!FH81</f>
        <v>11</v>
      </c>
      <c r="S901" s="670" t="s">
        <v>262</v>
      </c>
    </row>
    <row r="902" spans="1:19" ht="15.75" customHeight="1">
      <c r="A902" s="666" t="s">
        <v>557</v>
      </c>
      <c r="B902" s="672" t="s">
        <v>552</v>
      </c>
      <c r="C902" s="670">
        <f>'Cél.por tricoma'!EE110</f>
        <v>9</v>
      </c>
      <c r="D902" s="670" t="s">
        <v>550</v>
      </c>
      <c r="E902" s="670"/>
      <c r="F902" s="666" t="s">
        <v>557</v>
      </c>
      <c r="G902" s="672" t="s">
        <v>552</v>
      </c>
      <c r="H902" s="670">
        <f>'Cél.por tricoma'!EE114</f>
        <v>11</v>
      </c>
      <c r="I902" s="670" t="s">
        <v>190</v>
      </c>
      <c r="J902" s="667"/>
      <c r="K902" s="666" t="s">
        <v>557</v>
      </c>
      <c r="L902" s="672" t="s">
        <v>552</v>
      </c>
      <c r="M902" s="670">
        <f>'Cél.por tricoma'!EE126</f>
        <v>4</v>
      </c>
      <c r="N902" s="670" t="s">
        <v>204</v>
      </c>
      <c r="O902" s="670"/>
      <c r="P902" s="666" t="s">
        <v>557</v>
      </c>
      <c r="Q902" s="672" t="s">
        <v>552</v>
      </c>
      <c r="R902" s="670">
        <f>'Cél.por tricoma'!EE127</f>
        <v>4</v>
      </c>
      <c r="S902" s="670" t="s">
        <v>262</v>
      </c>
    </row>
    <row r="903" spans="1:19" ht="15.75" customHeight="1">
      <c r="A903" s="666" t="s">
        <v>557</v>
      </c>
      <c r="B903" s="672" t="s">
        <v>552</v>
      </c>
      <c r="C903" s="670">
        <f>'Cél.por tricoma'!EF110</f>
        <v>29</v>
      </c>
      <c r="D903" s="670" t="s">
        <v>550</v>
      </c>
      <c r="E903" s="670"/>
      <c r="F903" s="666" t="s">
        <v>557</v>
      </c>
      <c r="G903" s="672" t="s">
        <v>552</v>
      </c>
      <c r="H903" s="670">
        <f>'Cél.por tricoma'!EF114</f>
        <v>7</v>
      </c>
      <c r="I903" s="670" t="s">
        <v>190</v>
      </c>
      <c r="J903" s="667"/>
      <c r="K903" s="666" t="s">
        <v>557</v>
      </c>
      <c r="L903" s="672" t="s">
        <v>552</v>
      </c>
      <c r="M903" s="670">
        <f>'Cél.por tricoma'!EF126</f>
        <v>33</v>
      </c>
      <c r="N903" s="670" t="s">
        <v>204</v>
      </c>
      <c r="O903" s="670"/>
      <c r="P903" s="666" t="s">
        <v>557</v>
      </c>
      <c r="Q903" s="672" t="s">
        <v>552</v>
      </c>
      <c r="R903" s="670">
        <f>'Cél.por tricoma'!EF127</f>
        <v>14</v>
      </c>
      <c r="S903" s="670" t="s">
        <v>262</v>
      </c>
    </row>
    <row r="904" spans="1:19" ht="15.75" customHeight="1">
      <c r="A904" s="666" t="s">
        <v>557</v>
      </c>
      <c r="B904" s="672" t="s">
        <v>552</v>
      </c>
      <c r="C904" s="670">
        <f>'Cél.por tricoma'!EG110</f>
        <v>14</v>
      </c>
      <c r="D904" s="670" t="s">
        <v>550</v>
      </c>
      <c r="E904" s="670"/>
      <c r="F904" s="666" t="s">
        <v>557</v>
      </c>
      <c r="G904" s="672" t="s">
        <v>552</v>
      </c>
      <c r="H904" s="670">
        <f>'Cél.por tricoma'!EG114</f>
        <v>26</v>
      </c>
      <c r="I904" s="670" t="s">
        <v>190</v>
      </c>
      <c r="J904" s="667"/>
      <c r="K904" s="666" t="s">
        <v>557</v>
      </c>
      <c r="L904" s="672" t="s">
        <v>552</v>
      </c>
      <c r="M904" s="670">
        <f>'Cél.por tricoma'!EG126</f>
        <v>41</v>
      </c>
      <c r="N904" s="670" t="s">
        <v>204</v>
      </c>
      <c r="O904" s="670"/>
      <c r="P904" s="666" t="s">
        <v>557</v>
      </c>
      <c r="Q904" s="672" t="s">
        <v>552</v>
      </c>
      <c r="R904" s="670">
        <f>'Cél.por tricoma'!EG127</f>
        <v>24</v>
      </c>
      <c r="S904" s="670" t="s">
        <v>262</v>
      </c>
    </row>
    <row r="905" spans="1:19" ht="15.75" customHeight="1">
      <c r="A905" s="666" t="s">
        <v>557</v>
      </c>
      <c r="B905" s="672" t="s">
        <v>552</v>
      </c>
      <c r="C905" s="670">
        <f>'Cél.por tricoma'!EH110</f>
        <v>16</v>
      </c>
      <c r="D905" s="670" t="s">
        <v>550</v>
      </c>
      <c r="E905" s="670"/>
      <c r="F905" s="666" t="s">
        <v>557</v>
      </c>
      <c r="G905" s="672" t="s">
        <v>552</v>
      </c>
      <c r="H905" s="670">
        <f>'Cél.por tricoma'!EH114</f>
        <v>11</v>
      </c>
      <c r="I905" s="670" t="s">
        <v>190</v>
      </c>
      <c r="J905" s="667"/>
      <c r="K905" s="666" t="s">
        <v>557</v>
      </c>
      <c r="L905" s="672" t="s">
        <v>552</v>
      </c>
      <c r="M905" s="670">
        <f>'Cél.por tricoma'!EH126</f>
        <v>86</v>
      </c>
      <c r="N905" s="670" t="s">
        <v>204</v>
      </c>
      <c r="O905" s="670"/>
      <c r="P905" s="666" t="s">
        <v>557</v>
      </c>
      <c r="Q905" s="672" t="s">
        <v>552</v>
      </c>
      <c r="R905" s="670">
        <f>'Cél.por tricoma'!EH127</f>
        <v>9</v>
      </c>
      <c r="S905" s="670" t="s">
        <v>262</v>
      </c>
    </row>
    <row r="906" spans="1:19" ht="15.75" customHeight="1">
      <c r="A906" s="666" t="s">
        <v>557</v>
      </c>
      <c r="B906" s="672" t="s">
        <v>552</v>
      </c>
      <c r="C906" s="670">
        <f>'Cél.por tricoma'!EI110</f>
        <v>11</v>
      </c>
      <c r="D906" s="670" t="s">
        <v>550</v>
      </c>
      <c r="E906" s="670"/>
      <c r="F906" s="666" t="s">
        <v>557</v>
      </c>
      <c r="G906" s="672" t="s">
        <v>552</v>
      </c>
      <c r="H906" s="670">
        <f>'Cél.por tricoma'!EI114</f>
        <v>19</v>
      </c>
      <c r="I906" s="670" t="s">
        <v>190</v>
      </c>
      <c r="J906" s="667"/>
      <c r="K906" s="666" t="s">
        <v>557</v>
      </c>
      <c r="L906" s="672" t="s">
        <v>552</v>
      </c>
      <c r="M906" s="670">
        <f>'Cél.por tricoma'!EI126</f>
        <v>62</v>
      </c>
      <c r="N906" s="670" t="s">
        <v>204</v>
      </c>
      <c r="O906" s="670"/>
      <c r="P906" s="666" t="s">
        <v>557</v>
      </c>
      <c r="Q906" s="672" t="s">
        <v>552</v>
      </c>
      <c r="R906" s="670">
        <f>'Cél.por tricoma'!EI127</f>
        <v>21</v>
      </c>
      <c r="S906" s="670" t="s">
        <v>262</v>
      </c>
    </row>
    <row r="907" spans="1:19" ht="15.75" customHeight="1">
      <c r="A907" s="666" t="s">
        <v>557</v>
      </c>
      <c r="B907" s="672" t="s">
        <v>552</v>
      </c>
      <c r="C907" s="670">
        <f>'Cél.por tricoma'!EJ110</f>
        <v>13</v>
      </c>
      <c r="D907" s="670" t="s">
        <v>550</v>
      </c>
      <c r="E907" s="670"/>
      <c r="F907" s="666" t="s">
        <v>557</v>
      </c>
      <c r="G907" s="672" t="s">
        <v>552</v>
      </c>
      <c r="H907" s="670">
        <f>'Cél.por tricoma'!EJ114</f>
        <v>23</v>
      </c>
      <c r="I907" s="670" t="s">
        <v>190</v>
      </c>
      <c r="J907" s="667"/>
      <c r="K907" s="666" t="s">
        <v>557</v>
      </c>
      <c r="L907" s="672" t="s">
        <v>552</v>
      </c>
      <c r="M907" s="670">
        <f>'Cél.por tricoma'!EJ126</f>
        <v>64</v>
      </c>
      <c r="N907" s="670" t="s">
        <v>204</v>
      </c>
      <c r="O907" s="670"/>
      <c r="P907" s="666" t="s">
        <v>557</v>
      </c>
      <c r="Q907" s="672" t="s">
        <v>552</v>
      </c>
      <c r="R907" s="670">
        <f>'Cél.por tricoma'!EJ127</f>
        <v>13</v>
      </c>
      <c r="S907" s="670" t="s">
        <v>262</v>
      </c>
    </row>
    <row r="908" spans="1:19" ht="15.75" customHeight="1">
      <c r="A908" s="666" t="s">
        <v>557</v>
      </c>
      <c r="B908" s="672" t="s">
        <v>552</v>
      </c>
      <c r="C908" s="670">
        <f>'Cél.por tricoma'!EK110</f>
        <v>27</v>
      </c>
      <c r="D908" s="670" t="s">
        <v>550</v>
      </c>
      <c r="E908" s="670"/>
      <c r="F908" s="666" t="s">
        <v>557</v>
      </c>
      <c r="G908" s="672" t="s">
        <v>552</v>
      </c>
      <c r="H908" s="670">
        <f>'Cél.por tricoma'!EK114</f>
        <v>8</v>
      </c>
      <c r="I908" s="670" t="s">
        <v>190</v>
      </c>
      <c r="J908" s="667"/>
      <c r="K908" s="666" t="s">
        <v>557</v>
      </c>
      <c r="L908" s="672" t="s">
        <v>552</v>
      </c>
      <c r="M908" s="670">
        <f>'Cél.por tricoma'!EK126</f>
        <v>22</v>
      </c>
      <c r="N908" s="670" t="s">
        <v>204</v>
      </c>
      <c r="O908" s="670"/>
      <c r="P908" s="666" t="s">
        <v>557</v>
      </c>
      <c r="Q908" s="672" t="s">
        <v>552</v>
      </c>
      <c r="R908" s="670">
        <f>'Cél.por tricoma'!EK127</f>
        <v>17</v>
      </c>
      <c r="S908" s="670" t="s">
        <v>262</v>
      </c>
    </row>
    <row r="909" spans="1:19" ht="15.75" customHeight="1">
      <c r="A909" s="666" t="s">
        <v>557</v>
      </c>
      <c r="B909" s="672" t="s">
        <v>552</v>
      </c>
      <c r="C909" s="670">
        <f>'Cél.por tricoma'!EL110</f>
        <v>18</v>
      </c>
      <c r="D909" s="670" t="s">
        <v>550</v>
      </c>
      <c r="E909" s="670"/>
      <c r="F909" s="666" t="s">
        <v>557</v>
      </c>
      <c r="G909" s="672" t="s">
        <v>552</v>
      </c>
      <c r="H909" s="670">
        <f>'Cél.por tricoma'!EL114</f>
        <v>16</v>
      </c>
      <c r="I909" s="670" t="s">
        <v>190</v>
      </c>
      <c r="J909" s="667"/>
      <c r="K909" s="666" t="s">
        <v>557</v>
      </c>
      <c r="L909" s="672" t="s">
        <v>552</v>
      </c>
      <c r="M909" s="670">
        <f>'Cél.por tricoma'!EL126</f>
        <v>42</v>
      </c>
      <c r="N909" s="670" t="s">
        <v>204</v>
      </c>
      <c r="O909" s="670"/>
      <c r="P909" s="666" t="s">
        <v>557</v>
      </c>
      <c r="Q909" s="672" t="s">
        <v>552</v>
      </c>
      <c r="R909" s="670">
        <f>'Cél.por tricoma'!EL127</f>
        <v>14</v>
      </c>
      <c r="S909" s="670" t="s">
        <v>262</v>
      </c>
    </row>
    <row r="910" spans="1:19" ht="15.75" customHeight="1">
      <c r="A910" s="666" t="s">
        <v>557</v>
      </c>
      <c r="B910" s="672" t="s">
        <v>552</v>
      </c>
      <c r="C910" s="670">
        <f>'Cél.por tricoma'!EM110</f>
        <v>12</v>
      </c>
      <c r="D910" s="670" t="s">
        <v>550</v>
      </c>
      <c r="E910" s="670"/>
      <c r="F910" s="666" t="s">
        <v>557</v>
      </c>
      <c r="G910" s="672" t="s">
        <v>552</v>
      </c>
      <c r="H910" s="670">
        <f>'Cél.por tricoma'!EM114</f>
        <v>4</v>
      </c>
      <c r="I910" s="670" t="s">
        <v>190</v>
      </c>
      <c r="J910" s="667"/>
      <c r="K910" s="666" t="s">
        <v>557</v>
      </c>
      <c r="L910" s="672" t="s">
        <v>552</v>
      </c>
      <c r="M910" s="670">
        <f>'Cél.por tricoma'!EM126</f>
        <v>61</v>
      </c>
      <c r="N910" s="670" t="s">
        <v>204</v>
      </c>
      <c r="O910" s="670"/>
      <c r="P910" s="666" t="s">
        <v>557</v>
      </c>
      <c r="Q910" s="672" t="s">
        <v>552</v>
      </c>
      <c r="R910" s="670">
        <f>'Cél.por tricoma'!EM127</f>
        <v>4</v>
      </c>
      <c r="S910" s="670" t="s">
        <v>262</v>
      </c>
    </row>
    <row r="911" spans="1:19" ht="15.75" customHeight="1">
      <c r="A911" s="666" t="s">
        <v>557</v>
      </c>
      <c r="B911" s="672" t="s">
        <v>552</v>
      </c>
      <c r="C911" s="670">
        <f>'Cél.por tricoma'!EN110</f>
        <v>4</v>
      </c>
      <c r="D911" s="670" t="s">
        <v>550</v>
      </c>
      <c r="E911" s="670"/>
      <c r="F911" s="666" t="s">
        <v>557</v>
      </c>
      <c r="G911" s="672" t="s">
        <v>552</v>
      </c>
      <c r="H911" s="670">
        <f>'Cél.por tricoma'!EN114</f>
        <v>56</v>
      </c>
      <c r="I911" s="670" t="s">
        <v>190</v>
      </c>
      <c r="J911" s="667"/>
      <c r="K911" s="666" t="s">
        <v>557</v>
      </c>
      <c r="L911" s="672" t="s">
        <v>552</v>
      </c>
      <c r="M911" s="670">
        <f>'Cél.por tricoma'!EN126</f>
        <v>101</v>
      </c>
      <c r="N911" s="670" t="s">
        <v>204</v>
      </c>
      <c r="O911" s="670"/>
      <c r="P911" s="666" t="s">
        <v>557</v>
      </c>
      <c r="Q911" s="672" t="s">
        <v>552</v>
      </c>
      <c r="R911" s="670">
        <f>'Cél.por tricoma'!EN127</f>
        <v>6</v>
      </c>
      <c r="S911" s="670" t="s">
        <v>262</v>
      </c>
    </row>
    <row r="912" spans="1:19" ht="15.75" customHeight="1">
      <c r="A912" s="666" t="s">
        <v>557</v>
      </c>
      <c r="B912" s="672" t="s">
        <v>552</v>
      </c>
      <c r="C912" s="670">
        <f>'Cél.por tricoma'!EO110</f>
        <v>9</v>
      </c>
      <c r="D912" s="670" t="s">
        <v>550</v>
      </c>
      <c r="E912" s="670"/>
      <c r="F912" s="666" t="s">
        <v>557</v>
      </c>
      <c r="G912" s="672" t="s">
        <v>552</v>
      </c>
      <c r="H912" s="670">
        <f>'Cél.por tricoma'!EO114</f>
        <v>11</v>
      </c>
      <c r="I912" s="670" t="s">
        <v>190</v>
      </c>
      <c r="J912" s="667"/>
      <c r="K912" s="666" t="s">
        <v>557</v>
      </c>
      <c r="L912" s="672" t="s">
        <v>552</v>
      </c>
      <c r="M912" s="670">
        <f>'Cél.por tricoma'!EO126</f>
        <v>88</v>
      </c>
      <c r="N912" s="670" t="s">
        <v>204</v>
      </c>
      <c r="O912" s="670"/>
      <c r="P912" s="666" t="s">
        <v>557</v>
      </c>
      <c r="Q912" s="672" t="s">
        <v>552</v>
      </c>
      <c r="R912" s="670">
        <f>'Cél.por tricoma'!EO127</f>
        <v>10</v>
      </c>
      <c r="S912" s="670" t="s">
        <v>262</v>
      </c>
    </row>
    <row r="913" spans="1:19" ht="15.75" customHeight="1">
      <c r="A913" s="666" t="s">
        <v>557</v>
      </c>
      <c r="B913" s="672" t="s">
        <v>552</v>
      </c>
      <c r="C913" s="670">
        <f>'Cél.por tricoma'!EP110</f>
        <v>18</v>
      </c>
      <c r="D913" s="670" t="s">
        <v>550</v>
      </c>
      <c r="E913" s="670"/>
      <c r="F913" s="666" t="s">
        <v>557</v>
      </c>
      <c r="G913" s="672" t="s">
        <v>552</v>
      </c>
      <c r="H913" s="670">
        <f>'Cél.por tricoma'!EP114</f>
        <v>46</v>
      </c>
      <c r="I913" s="670" t="s">
        <v>190</v>
      </c>
      <c r="J913" s="667"/>
      <c r="K913" s="666" t="s">
        <v>557</v>
      </c>
      <c r="L913" s="672" t="s">
        <v>552</v>
      </c>
      <c r="M913" s="670">
        <f>'Cél.por tricoma'!EP126</f>
        <v>112</v>
      </c>
      <c r="N913" s="670" t="s">
        <v>204</v>
      </c>
      <c r="O913" s="670"/>
      <c r="P913" s="666" t="s">
        <v>557</v>
      </c>
      <c r="Q913" s="672" t="s">
        <v>552</v>
      </c>
      <c r="R913" s="670">
        <f>'Cél.por tricoma'!EP127</f>
        <v>22</v>
      </c>
      <c r="S913" s="670" t="s">
        <v>262</v>
      </c>
    </row>
    <row r="914" spans="1:19" ht="15.75" customHeight="1">
      <c r="A914" s="666" t="s">
        <v>557</v>
      </c>
      <c r="B914" s="672" t="s">
        <v>552</v>
      </c>
      <c r="C914" s="670">
        <f>'Cél.por tricoma'!EQ110</f>
        <v>23</v>
      </c>
      <c r="D914" s="670" t="s">
        <v>550</v>
      </c>
      <c r="E914" s="670"/>
      <c r="F914" s="666" t="s">
        <v>557</v>
      </c>
      <c r="G914" s="672" t="s">
        <v>552</v>
      </c>
      <c r="H914" s="670">
        <f>'Cél.por tricoma'!EQ114</f>
        <v>13</v>
      </c>
      <c r="I914" s="670" t="s">
        <v>190</v>
      </c>
      <c r="J914" s="667"/>
      <c r="K914" s="666" t="s">
        <v>557</v>
      </c>
      <c r="L914" s="672" t="s">
        <v>552</v>
      </c>
      <c r="M914" s="670">
        <f>'Cél.por tricoma'!EQ126</f>
        <v>86</v>
      </c>
      <c r="N914" s="670" t="s">
        <v>204</v>
      </c>
      <c r="O914" s="670"/>
      <c r="P914" s="666" t="s">
        <v>557</v>
      </c>
      <c r="Q914" s="672" t="s">
        <v>552</v>
      </c>
      <c r="R914" s="670">
        <f>'Cél.por tricoma'!EQ127</f>
        <v>15</v>
      </c>
      <c r="S914" s="670" t="s">
        <v>262</v>
      </c>
    </row>
    <row r="915" spans="1:19" ht="15.75" customHeight="1">
      <c r="A915" s="666" t="s">
        <v>557</v>
      </c>
      <c r="B915" s="672" t="s">
        <v>552</v>
      </c>
      <c r="C915" s="670">
        <f>'Cél.por tricoma'!ER110</f>
        <v>24</v>
      </c>
      <c r="D915" s="670" t="s">
        <v>550</v>
      </c>
      <c r="E915" s="670"/>
      <c r="F915" s="666" t="s">
        <v>557</v>
      </c>
      <c r="G915" s="672" t="s">
        <v>552</v>
      </c>
      <c r="H915" s="670">
        <f>'Cél.por tricoma'!ER114</f>
        <v>23</v>
      </c>
      <c r="I915" s="670" t="s">
        <v>190</v>
      </c>
      <c r="J915" s="667"/>
      <c r="K915" s="666" t="s">
        <v>557</v>
      </c>
      <c r="L915" s="672" t="s">
        <v>552</v>
      </c>
      <c r="M915" s="670">
        <f>'Cél.por tricoma'!ER126</f>
        <v>53</v>
      </c>
      <c r="N915" s="670" t="s">
        <v>204</v>
      </c>
      <c r="O915" s="670"/>
      <c r="P915" s="666" t="s">
        <v>557</v>
      </c>
      <c r="Q915" s="672" t="s">
        <v>552</v>
      </c>
      <c r="R915" s="670">
        <f>'Cél.por tricoma'!ER127</f>
        <v>38</v>
      </c>
      <c r="S915" s="670" t="s">
        <v>262</v>
      </c>
    </row>
    <row r="916" spans="1:19" ht="15.75" customHeight="1">
      <c r="A916" s="666" t="s">
        <v>557</v>
      </c>
      <c r="B916" s="672" t="s">
        <v>552</v>
      </c>
      <c r="C916" s="670">
        <f>'Cél.por tricoma'!ES110</f>
        <v>11</v>
      </c>
      <c r="D916" s="670" t="s">
        <v>550</v>
      </c>
      <c r="E916" s="670"/>
      <c r="F916" s="666" t="s">
        <v>557</v>
      </c>
      <c r="G916" s="672" t="s">
        <v>552</v>
      </c>
      <c r="H916" s="670">
        <f>'Cél.por tricoma'!ES114</f>
        <v>6</v>
      </c>
      <c r="I916" s="670" t="s">
        <v>190</v>
      </c>
      <c r="J916" s="667"/>
      <c r="K916" s="666" t="s">
        <v>557</v>
      </c>
      <c r="L916" s="672" t="s">
        <v>552</v>
      </c>
      <c r="M916" s="670">
        <f>'Cél.por tricoma'!ES126</f>
        <v>12</v>
      </c>
      <c r="N916" s="670" t="s">
        <v>204</v>
      </c>
      <c r="O916" s="670"/>
      <c r="P916" s="666" t="s">
        <v>557</v>
      </c>
      <c r="Q916" s="672" t="s">
        <v>552</v>
      </c>
      <c r="R916" s="670">
        <f>'Cél.por tricoma'!ES127</f>
        <v>30</v>
      </c>
      <c r="S916" s="670" t="s">
        <v>262</v>
      </c>
    </row>
    <row r="917" spans="1:19" ht="15.75" customHeight="1">
      <c r="A917" s="666" t="s">
        <v>557</v>
      </c>
      <c r="B917" s="672" t="s">
        <v>552</v>
      </c>
      <c r="C917" s="670">
        <f>'Cél.por tricoma'!ET110</f>
        <v>14</v>
      </c>
      <c r="D917" s="670" t="s">
        <v>550</v>
      </c>
      <c r="E917" s="670"/>
      <c r="F917" s="666" t="s">
        <v>557</v>
      </c>
      <c r="G917" s="672" t="s">
        <v>552</v>
      </c>
      <c r="H917" s="670">
        <f>'Cél.por tricoma'!ET114</f>
        <v>62</v>
      </c>
      <c r="I917" s="670" t="s">
        <v>190</v>
      </c>
      <c r="J917" s="667"/>
      <c r="K917" s="666" t="s">
        <v>557</v>
      </c>
      <c r="L917" s="672" t="s">
        <v>552</v>
      </c>
      <c r="M917" s="670">
        <f>'Cél.por tricoma'!ET126</f>
        <v>60</v>
      </c>
      <c r="N917" s="670" t="s">
        <v>204</v>
      </c>
      <c r="O917" s="670"/>
      <c r="P917" s="666" t="s">
        <v>557</v>
      </c>
      <c r="Q917" s="672" t="s">
        <v>552</v>
      </c>
      <c r="R917" s="670">
        <f>'Cél.por tricoma'!ET127</f>
        <v>9</v>
      </c>
      <c r="S917" s="670" t="s">
        <v>262</v>
      </c>
    </row>
    <row r="918" spans="1:19" ht="15.75" customHeight="1">
      <c r="A918" s="666" t="s">
        <v>557</v>
      </c>
      <c r="B918" s="672" t="s">
        <v>552</v>
      </c>
      <c r="C918" s="670">
        <f>'Cél.por tricoma'!EU110</f>
        <v>18</v>
      </c>
      <c r="D918" s="670" t="s">
        <v>550</v>
      </c>
      <c r="E918" s="670"/>
      <c r="F918" s="666" t="s">
        <v>557</v>
      </c>
      <c r="G918" s="672" t="s">
        <v>552</v>
      </c>
      <c r="H918" s="670">
        <f>'Cél.por tricoma'!EU114</f>
        <v>25</v>
      </c>
      <c r="I918" s="670" t="s">
        <v>190</v>
      </c>
      <c r="J918" s="667"/>
      <c r="K918" s="666" t="s">
        <v>557</v>
      </c>
      <c r="L918" s="672" t="s">
        <v>552</v>
      </c>
      <c r="M918" s="670">
        <f>'Cél.por tricoma'!EU126</f>
        <v>95</v>
      </c>
      <c r="N918" s="670" t="s">
        <v>204</v>
      </c>
      <c r="O918" s="670"/>
      <c r="P918" s="666" t="s">
        <v>557</v>
      </c>
      <c r="Q918" s="672" t="s">
        <v>552</v>
      </c>
      <c r="R918" s="670">
        <f>'Cél.por tricoma'!EU127</f>
        <v>16</v>
      </c>
      <c r="S918" s="670" t="s">
        <v>262</v>
      </c>
    </row>
    <row r="919" spans="1:19" ht="15.75" customHeight="1">
      <c r="A919" s="666" t="s">
        <v>557</v>
      </c>
      <c r="B919" s="672" t="s">
        <v>552</v>
      </c>
      <c r="C919" s="670">
        <f>'Cél.por tricoma'!EV110</f>
        <v>10</v>
      </c>
      <c r="D919" s="670" t="s">
        <v>550</v>
      </c>
      <c r="E919" s="670"/>
      <c r="F919" s="666" t="s">
        <v>557</v>
      </c>
      <c r="G919" s="672" t="s">
        <v>552</v>
      </c>
      <c r="H919" s="670">
        <f>'Cél.por tricoma'!EV114</f>
        <v>7</v>
      </c>
      <c r="I919" s="670" t="s">
        <v>190</v>
      </c>
      <c r="J919" s="667"/>
      <c r="K919" s="666" t="s">
        <v>557</v>
      </c>
      <c r="L919" s="672" t="s">
        <v>552</v>
      </c>
      <c r="M919" s="670">
        <f>'Cél.por tricoma'!EV126</f>
        <v>37</v>
      </c>
      <c r="N919" s="670" t="s">
        <v>204</v>
      </c>
      <c r="O919" s="670"/>
      <c r="P919" s="666" t="s">
        <v>557</v>
      </c>
      <c r="Q919" s="672" t="s">
        <v>552</v>
      </c>
      <c r="R919" s="670">
        <f>'Cél.por tricoma'!EV127</f>
        <v>6</v>
      </c>
      <c r="S919" s="670" t="s">
        <v>262</v>
      </c>
    </row>
    <row r="920" spans="1:19" ht="15.75" customHeight="1">
      <c r="A920" s="666" t="s">
        <v>557</v>
      </c>
      <c r="B920" s="672" t="s">
        <v>552</v>
      </c>
      <c r="C920" s="670">
        <f>'Cél.por tricoma'!EW110</f>
        <v>10</v>
      </c>
      <c r="D920" s="670" t="s">
        <v>550</v>
      </c>
      <c r="E920" s="670"/>
      <c r="F920" s="666" t="s">
        <v>557</v>
      </c>
      <c r="G920" s="672" t="s">
        <v>552</v>
      </c>
      <c r="H920" s="670">
        <f>'Cél.por tricoma'!EW114</f>
        <v>27</v>
      </c>
      <c r="I920" s="670" t="s">
        <v>190</v>
      </c>
      <c r="J920" s="667"/>
      <c r="K920" s="666" t="s">
        <v>557</v>
      </c>
      <c r="L920" s="672" t="s">
        <v>552</v>
      </c>
      <c r="M920" s="670">
        <f>'Cél.por tricoma'!EW126</f>
        <v>107</v>
      </c>
      <c r="N920" s="670" t="s">
        <v>204</v>
      </c>
      <c r="O920" s="670"/>
      <c r="P920" s="666" t="s">
        <v>557</v>
      </c>
      <c r="Q920" s="672" t="s">
        <v>552</v>
      </c>
      <c r="R920" s="670">
        <f>'Cél.por tricoma'!EW127</f>
        <v>23</v>
      </c>
      <c r="S920" s="670" t="s">
        <v>262</v>
      </c>
    </row>
    <row r="921" spans="1:19" ht="15.75" customHeight="1">
      <c r="A921" s="666" t="s">
        <v>557</v>
      </c>
      <c r="B921" s="672" t="s">
        <v>552</v>
      </c>
      <c r="C921" s="670">
        <f>'Cél.por tricoma'!EX110</f>
        <v>11</v>
      </c>
      <c r="D921" s="670" t="s">
        <v>550</v>
      </c>
      <c r="E921" s="670"/>
      <c r="F921" s="666" t="s">
        <v>557</v>
      </c>
      <c r="G921" s="672" t="s">
        <v>552</v>
      </c>
      <c r="H921" s="670">
        <f>'Cél.por tricoma'!EX114</f>
        <v>9</v>
      </c>
      <c r="I921" s="670" t="s">
        <v>190</v>
      </c>
      <c r="J921" s="667"/>
      <c r="K921" s="666" t="s">
        <v>557</v>
      </c>
      <c r="L921" s="672" t="s">
        <v>552</v>
      </c>
      <c r="M921" s="670">
        <f>'Cél.por tricoma'!EX126</f>
        <v>31</v>
      </c>
      <c r="N921" s="670" t="s">
        <v>204</v>
      </c>
      <c r="O921" s="670"/>
      <c r="P921" s="666" t="s">
        <v>557</v>
      </c>
      <c r="Q921" s="672" t="s">
        <v>552</v>
      </c>
      <c r="R921" s="670">
        <f>'Cél.por tricoma'!EX127</f>
        <v>7</v>
      </c>
      <c r="S921" s="670" t="s">
        <v>262</v>
      </c>
    </row>
    <row r="922" spans="1:19" ht="15.75" customHeight="1">
      <c r="A922" s="666" t="s">
        <v>557</v>
      </c>
      <c r="B922" s="672" t="s">
        <v>552</v>
      </c>
      <c r="C922" s="670">
        <f>'Cél.por tricoma'!EY110</f>
        <v>12</v>
      </c>
      <c r="D922" s="670" t="s">
        <v>550</v>
      </c>
      <c r="E922" s="670"/>
      <c r="F922" s="666" t="s">
        <v>557</v>
      </c>
      <c r="G922" s="672" t="s">
        <v>552</v>
      </c>
      <c r="H922" s="670">
        <f>'Cél.por tricoma'!EY114</f>
        <v>23</v>
      </c>
      <c r="I922" s="670" t="s">
        <v>190</v>
      </c>
      <c r="J922" s="667"/>
      <c r="K922" s="666" t="s">
        <v>557</v>
      </c>
      <c r="L922" s="672" t="s">
        <v>552</v>
      </c>
      <c r="M922" s="670">
        <f>'Cél.por tricoma'!EY126</f>
        <v>65</v>
      </c>
      <c r="N922" s="670" t="s">
        <v>204</v>
      </c>
      <c r="O922" s="670"/>
      <c r="P922" s="666" t="s">
        <v>557</v>
      </c>
      <c r="Q922" s="672" t="s">
        <v>552</v>
      </c>
      <c r="R922" s="670">
        <f>'Cél.por tricoma'!EY127</f>
        <v>4</v>
      </c>
      <c r="S922" s="670" t="s">
        <v>262</v>
      </c>
    </row>
    <row r="923" spans="1:19" ht="15.75" customHeight="1">
      <c r="A923" s="666" t="s">
        <v>557</v>
      </c>
      <c r="B923" s="672" t="s">
        <v>552</v>
      </c>
      <c r="C923" s="670">
        <f>'Cél.por tricoma'!EZ110</f>
        <v>19</v>
      </c>
      <c r="D923" s="670" t="s">
        <v>550</v>
      </c>
      <c r="E923" s="670"/>
      <c r="F923" s="666" t="s">
        <v>557</v>
      </c>
      <c r="G923" s="672" t="s">
        <v>552</v>
      </c>
      <c r="H923" s="670">
        <f>'Cél.por tricoma'!EZ114</f>
        <v>45</v>
      </c>
      <c r="I923" s="670" t="s">
        <v>190</v>
      </c>
      <c r="J923" s="667"/>
      <c r="K923" s="666" t="s">
        <v>557</v>
      </c>
      <c r="L923" s="672" t="s">
        <v>552</v>
      </c>
      <c r="M923" s="670">
        <f>'Cél.por tricoma'!EZ126</f>
        <v>34</v>
      </c>
      <c r="N923" s="670" t="s">
        <v>204</v>
      </c>
      <c r="O923" s="670"/>
      <c r="P923" s="666" t="s">
        <v>557</v>
      </c>
      <c r="Q923" s="672" t="s">
        <v>552</v>
      </c>
      <c r="R923" s="670">
        <f>'Cél.por tricoma'!EZ127</f>
        <v>21</v>
      </c>
      <c r="S923" s="670" t="s">
        <v>262</v>
      </c>
    </row>
    <row r="924" spans="1:19" ht="15.75" customHeight="1">
      <c r="A924" s="666" t="s">
        <v>557</v>
      </c>
      <c r="B924" s="672" t="s">
        <v>552</v>
      </c>
      <c r="C924" s="670">
        <f>'Cél.por tricoma'!FA110</f>
        <v>18</v>
      </c>
      <c r="D924" s="670" t="s">
        <v>550</v>
      </c>
      <c r="E924" s="670"/>
      <c r="F924" s="666" t="s">
        <v>557</v>
      </c>
      <c r="G924" s="672" t="s">
        <v>552</v>
      </c>
      <c r="H924" s="670">
        <f>'Cél.por tricoma'!FA114</f>
        <v>11</v>
      </c>
      <c r="I924" s="670" t="s">
        <v>190</v>
      </c>
      <c r="J924" s="667"/>
      <c r="K924" s="666" t="s">
        <v>557</v>
      </c>
      <c r="L924" s="672" t="s">
        <v>552</v>
      </c>
      <c r="M924" s="670">
        <f>'Cél.por tricoma'!FA126</f>
        <v>97</v>
      </c>
      <c r="N924" s="670" t="s">
        <v>204</v>
      </c>
      <c r="O924" s="670"/>
      <c r="P924" s="666" t="s">
        <v>557</v>
      </c>
      <c r="Q924" s="672" t="s">
        <v>552</v>
      </c>
      <c r="R924" s="670">
        <f>'Cél.por tricoma'!FA127</f>
        <v>15</v>
      </c>
      <c r="S924" s="670" t="s">
        <v>262</v>
      </c>
    </row>
    <row r="925" spans="1:19" ht="15.75" customHeight="1">
      <c r="A925" s="666" t="s">
        <v>557</v>
      </c>
      <c r="B925" s="672" t="s">
        <v>552</v>
      </c>
      <c r="C925" s="670">
        <f>'Cél.por tricoma'!FB110</f>
        <v>12</v>
      </c>
      <c r="D925" s="670" t="s">
        <v>550</v>
      </c>
      <c r="E925" s="670"/>
      <c r="F925" s="666" t="s">
        <v>557</v>
      </c>
      <c r="G925" s="672" t="s">
        <v>552</v>
      </c>
      <c r="H925" s="670">
        <f>'Cél.por tricoma'!FB114</f>
        <v>25</v>
      </c>
      <c r="I925" s="670" t="s">
        <v>190</v>
      </c>
      <c r="J925" s="667"/>
      <c r="K925" s="666" t="s">
        <v>557</v>
      </c>
      <c r="L925" s="672" t="s">
        <v>552</v>
      </c>
      <c r="M925" s="670">
        <f>'Cél.por tricoma'!FB126</f>
        <v>49</v>
      </c>
      <c r="N925" s="670" t="s">
        <v>204</v>
      </c>
      <c r="O925" s="670"/>
      <c r="P925" s="666" t="s">
        <v>557</v>
      </c>
      <c r="Q925" s="672" t="s">
        <v>552</v>
      </c>
      <c r="R925" s="670">
        <f>'Cél.por tricoma'!FB127</f>
        <v>39</v>
      </c>
      <c r="S925" s="670" t="s">
        <v>262</v>
      </c>
    </row>
    <row r="926" spans="1:19" ht="15.75" customHeight="1">
      <c r="A926" s="666" t="s">
        <v>557</v>
      </c>
      <c r="B926" s="672" t="s">
        <v>552</v>
      </c>
      <c r="C926" s="670">
        <f>'Cél.por tricoma'!FC110</f>
        <v>18</v>
      </c>
      <c r="D926" s="670" t="s">
        <v>550</v>
      </c>
      <c r="E926" s="670"/>
      <c r="F926" s="666" t="s">
        <v>557</v>
      </c>
      <c r="G926" s="672" t="s">
        <v>552</v>
      </c>
      <c r="H926" s="670">
        <f>'Cél.por tricoma'!FC114</f>
        <v>25</v>
      </c>
      <c r="I926" s="670" t="s">
        <v>190</v>
      </c>
      <c r="J926" s="667"/>
      <c r="K926" s="666" t="s">
        <v>557</v>
      </c>
      <c r="L926" s="672" t="s">
        <v>552</v>
      </c>
      <c r="M926" s="670">
        <f>'Cél.por tricoma'!FC126</f>
        <v>63</v>
      </c>
      <c r="N926" s="670" t="s">
        <v>204</v>
      </c>
      <c r="O926" s="670"/>
      <c r="P926" s="666" t="s">
        <v>557</v>
      </c>
      <c r="Q926" s="672" t="s">
        <v>552</v>
      </c>
      <c r="R926" s="670">
        <f>'Cél.por tricoma'!FC127</f>
        <v>39</v>
      </c>
      <c r="S926" s="670" t="s">
        <v>262</v>
      </c>
    </row>
    <row r="927" spans="1:19" ht="15.75" customHeight="1">
      <c r="A927" s="666" t="s">
        <v>557</v>
      </c>
      <c r="B927" s="672" t="s">
        <v>552</v>
      </c>
      <c r="C927" s="670">
        <f>'Cél.por tricoma'!FD110</f>
        <v>16</v>
      </c>
      <c r="D927" s="670" t="s">
        <v>550</v>
      </c>
      <c r="E927" s="670"/>
      <c r="F927" s="666" t="s">
        <v>557</v>
      </c>
      <c r="G927" s="672" t="s">
        <v>552</v>
      </c>
      <c r="H927" s="670">
        <f>'Cél.por tricoma'!FD114</f>
        <v>11</v>
      </c>
      <c r="I927" s="670" t="s">
        <v>190</v>
      </c>
      <c r="J927" s="667"/>
      <c r="K927" s="666" t="s">
        <v>557</v>
      </c>
      <c r="L927" s="672" t="s">
        <v>552</v>
      </c>
      <c r="M927" s="670">
        <f>'Cél.por tricoma'!FD126</f>
        <v>99</v>
      </c>
      <c r="N927" s="670" t="s">
        <v>204</v>
      </c>
      <c r="O927" s="670"/>
      <c r="P927" s="666" t="s">
        <v>557</v>
      </c>
      <c r="Q927" s="672" t="s">
        <v>552</v>
      </c>
      <c r="R927" s="670">
        <f>'Cél.por tricoma'!FD127</f>
        <v>12</v>
      </c>
      <c r="S927" s="670" t="s">
        <v>262</v>
      </c>
    </row>
    <row r="928" spans="1:19" ht="15.75" customHeight="1">
      <c r="A928" s="666" t="s">
        <v>557</v>
      </c>
      <c r="B928" s="672" t="s">
        <v>552</v>
      </c>
      <c r="C928" s="670">
        <f>'Cél.por tricoma'!FE110</f>
        <v>20</v>
      </c>
      <c r="D928" s="670" t="s">
        <v>550</v>
      </c>
      <c r="E928" s="670"/>
      <c r="F928" s="666" t="s">
        <v>557</v>
      </c>
      <c r="G928" s="672" t="s">
        <v>552</v>
      </c>
      <c r="H928" s="670">
        <f>'Cél.por tricoma'!FE114</f>
        <v>4</v>
      </c>
      <c r="I928" s="670" t="s">
        <v>190</v>
      </c>
      <c r="J928" s="667"/>
      <c r="K928" s="666" t="s">
        <v>557</v>
      </c>
      <c r="L928" s="672" t="s">
        <v>552</v>
      </c>
      <c r="M928" s="670">
        <f>'Cél.por tricoma'!FE126</f>
        <v>157</v>
      </c>
      <c r="N928" s="670" t="s">
        <v>204</v>
      </c>
      <c r="O928" s="670"/>
      <c r="P928" s="666" t="s">
        <v>557</v>
      </c>
      <c r="Q928" s="672" t="s">
        <v>552</v>
      </c>
      <c r="R928" s="670">
        <f>'Cél.por tricoma'!FE127</f>
        <v>20</v>
      </c>
      <c r="S928" s="670" t="s">
        <v>262</v>
      </c>
    </row>
    <row r="929" spans="1:19" ht="15.75" customHeight="1">
      <c r="A929" s="666" t="s">
        <v>557</v>
      </c>
      <c r="B929" s="672" t="s">
        <v>552</v>
      </c>
      <c r="C929" s="670">
        <f>'Cél.por tricoma'!FF110</f>
        <v>15</v>
      </c>
      <c r="D929" s="670" t="s">
        <v>550</v>
      </c>
      <c r="E929" s="670"/>
      <c r="F929" s="666" t="s">
        <v>557</v>
      </c>
      <c r="G929" s="672" t="s">
        <v>552</v>
      </c>
      <c r="H929" s="670">
        <f>'Cél.por tricoma'!FF114</f>
        <v>7</v>
      </c>
      <c r="I929" s="670" t="s">
        <v>190</v>
      </c>
      <c r="J929" s="667"/>
      <c r="K929" s="666" t="s">
        <v>557</v>
      </c>
      <c r="L929" s="672" t="s">
        <v>552</v>
      </c>
      <c r="M929" s="670">
        <f>'Cél.por tricoma'!FF126</f>
        <v>74</v>
      </c>
      <c r="N929" s="670" t="s">
        <v>204</v>
      </c>
      <c r="O929" s="670"/>
      <c r="P929" s="666" t="s">
        <v>557</v>
      </c>
      <c r="Q929" s="672" t="s">
        <v>552</v>
      </c>
      <c r="R929" s="670">
        <f>'Cél.por tricoma'!FF127</f>
        <v>8</v>
      </c>
      <c r="S929" s="670" t="s">
        <v>262</v>
      </c>
    </row>
    <row r="930" spans="1:19" ht="15.75" customHeight="1">
      <c r="A930" s="666" t="s">
        <v>557</v>
      </c>
      <c r="B930" s="672" t="s">
        <v>552</v>
      </c>
      <c r="C930" s="670">
        <f>'Cél.por tricoma'!FG110</f>
        <v>18</v>
      </c>
      <c r="D930" s="670" t="s">
        <v>550</v>
      </c>
      <c r="E930" s="670"/>
      <c r="F930" s="666" t="s">
        <v>557</v>
      </c>
      <c r="G930" s="672" t="s">
        <v>552</v>
      </c>
      <c r="H930" s="670">
        <f>'Cél.por tricoma'!FG114</f>
        <v>7</v>
      </c>
      <c r="I930" s="670" t="s">
        <v>190</v>
      </c>
      <c r="J930" s="667"/>
      <c r="K930" s="666" t="s">
        <v>557</v>
      </c>
      <c r="L930" s="672" t="s">
        <v>552</v>
      </c>
      <c r="M930" s="670">
        <f>'Cél.por tricoma'!FG126</f>
        <v>106</v>
      </c>
      <c r="N930" s="670" t="s">
        <v>204</v>
      </c>
      <c r="O930" s="670"/>
      <c r="P930" s="666" t="s">
        <v>557</v>
      </c>
      <c r="Q930" s="672" t="s">
        <v>552</v>
      </c>
      <c r="R930" s="670">
        <f>'Cél.por tricoma'!FG127</f>
        <v>8</v>
      </c>
      <c r="S930" s="670" t="s">
        <v>262</v>
      </c>
    </row>
    <row r="931" spans="1:19" ht="15.75" customHeight="1">
      <c r="A931" s="666" t="s">
        <v>557</v>
      </c>
      <c r="B931" s="672" t="s">
        <v>552</v>
      </c>
      <c r="C931" s="670">
        <f>'Cél.por tricoma'!FH110</f>
        <v>28</v>
      </c>
      <c r="D931" s="670" t="s">
        <v>550</v>
      </c>
      <c r="E931" s="670"/>
      <c r="F931" s="666" t="s">
        <v>557</v>
      </c>
      <c r="G931" s="672" t="s">
        <v>552</v>
      </c>
      <c r="H931" s="670">
        <f>'Cél.por tricoma'!FH114</f>
        <v>14</v>
      </c>
      <c r="I931" s="670" t="s">
        <v>190</v>
      </c>
      <c r="J931" s="667"/>
      <c r="K931" s="666" t="s">
        <v>557</v>
      </c>
      <c r="L931" s="672" t="s">
        <v>552</v>
      </c>
      <c r="M931" s="670">
        <f>'Cél.por tricoma'!FH126</f>
        <v>27</v>
      </c>
      <c r="N931" s="670" t="s">
        <v>204</v>
      </c>
      <c r="O931" s="670"/>
      <c r="P931" s="666" t="s">
        <v>557</v>
      </c>
      <c r="Q931" s="672" t="s">
        <v>552</v>
      </c>
      <c r="R931" s="670">
        <f>'Cél.por tricoma'!FH127</f>
        <v>13</v>
      </c>
      <c r="S931" s="670" t="s">
        <v>262</v>
      </c>
    </row>
    <row r="932" spans="1:19" ht="15.75" customHeight="1">
      <c r="A932" s="666" t="s">
        <v>557</v>
      </c>
      <c r="B932" s="672" t="s">
        <v>272</v>
      </c>
      <c r="C932" s="670">
        <f>'Cél.por tricoma'!EE156</f>
        <v>13</v>
      </c>
      <c r="D932" s="670" t="s">
        <v>550</v>
      </c>
      <c r="E932" s="670"/>
      <c r="F932" s="666" t="s">
        <v>557</v>
      </c>
      <c r="G932" s="672" t="s">
        <v>272</v>
      </c>
      <c r="H932" s="670">
        <f>'Cél.por tricoma'!EE160</f>
        <v>67</v>
      </c>
      <c r="I932" s="670" t="s">
        <v>190</v>
      </c>
      <c r="J932" s="667"/>
      <c r="K932" s="666" t="s">
        <v>557</v>
      </c>
      <c r="L932" s="672" t="s">
        <v>272</v>
      </c>
      <c r="M932" s="670">
        <f>'Cél.por tricoma'!EE172</f>
        <v>109</v>
      </c>
      <c r="N932" s="670" t="s">
        <v>204</v>
      </c>
      <c r="O932" s="670"/>
      <c r="P932" s="666" t="s">
        <v>557</v>
      </c>
      <c r="Q932" s="672" t="s">
        <v>272</v>
      </c>
      <c r="R932" s="670">
        <f>'Cél.por tricoma'!EE173</f>
        <v>8</v>
      </c>
      <c r="S932" s="670" t="s">
        <v>262</v>
      </c>
    </row>
    <row r="933" spans="1:19" ht="15.75" customHeight="1">
      <c r="A933" s="666" t="s">
        <v>557</v>
      </c>
      <c r="B933" s="672" t="s">
        <v>272</v>
      </c>
      <c r="C933" s="670">
        <f>'Cél.por tricoma'!EF156</f>
        <v>16</v>
      </c>
      <c r="D933" s="670" t="s">
        <v>550</v>
      </c>
      <c r="E933" s="670"/>
      <c r="F933" s="666" t="s">
        <v>557</v>
      </c>
      <c r="G933" s="672" t="s">
        <v>272</v>
      </c>
      <c r="H933" s="670">
        <f>'Cél.por tricoma'!EF160</f>
        <v>36</v>
      </c>
      <c r="I933" s="670" t="s">
        <v>190</v>
      </c>
      <c r="J933" s="667"/>
      <c r="K933" s="666" t="s">
        <v>557</v>
      </c>
      <c r="L933" s="672" t="s">
        <v>272</v>
      </c>
      <c r="M933" s="670">
        <f>'Cél.por tricoma'!EF172</f>
        <v>14</v>
      </c>
      <c r="N933" s="670" t="s">
        <v>204</v>
      </c>
      <c r="O933" s="670"/>
      <c r="P933" s="666" t="s">
        <v>557</v>
      </c>
      <c r="Q933" s="672" t="s">
        <v>272</v>
      </c>
      <c r="R933" s="670">
        <f>'Cél.por tricoma'!EF173</f>
        <v>27</v>
      </c>
      <c r="S933" s="670" t="s">
        <v>262</v>
      </c>
    </row>
    <row r="934" spans="1:19" ht="15.75" customHeight="1">
      <c r="A934" s="666" t="s">
        <v>557</v>
      </c>
      <c r="B934" s="672" t="s">
        <v>272</v>
      </c>
      <c r="C934" s="670">
        <f>'Cél.por tricoma'!EG156</f>
        <v>18</v>
      </c>
      <c r="D934" s="670" t="s">
        <v>550</v>
      </c>
      <c r="E934" s="670"/>
      <c r="F934" s="666" t="s">
        <v>557</v>
      </c>
      <c r="G934" s="672" t="s">
        <v>272</v>
      </c>
      <c r="H934" s="670">
        <f>'Cél.por tricoma'!EG160</f>
        <v>24</v>
      </c>
      <c r="I934" s="670" t="s">
        <v>190</v>
      </c>
      <c r="J934" s="667"/>
      <c r="K934" s="666" t="s">
        <v>557</v>
      </c>
      <c r="L934" s="672" t="s">
        <v>272</v>
      </c>
      <c r="M934" s="670">
        <f>'Cél.por tricoma'!EG172</f>
        <v>9</v>
      </c>
      <c r="N934" s="670" t="s">
        <v>204</v>
      </c>
      <c r="O934" s="670"/>
      <c r="P934" s="666" t="s">
        <v>557</v>
      </c>
      <c r="Q934" s="672" t="s">
        <v>272</v>
      </c>
      <c r="R934" s="670">
        <f>'Cél.por tricoma'!EG173</f>
        <v>17</v>
      </c>
      <c r="S934" s="670" t="s">
        <v>262</v>
      </c>
    </row>
    <row r="935" spans="1:19" ht="15.75" customHeight="1">
      <c r="A935" s="666" t="s">
        <v>557</v>
      </c>
      <c r="B935" s="672" t="s">
        <v>272</v>
      </c>
      <c r="C935" s="670">
        <f>'Cél.por tricoma'!EH156</f>
        <v>18</v>
      </c>
      <c r="D935" s="670" t="s">
        <v>550</v>
      </c>
      <c r="E935" s="670"/>
      <c r="F935" s="666" t="s">
        <v>557</v>
      </c>
      <c r="G935" s="672" t="s">
        <v>272</v>
      </c>
      <c r="H935" s="670">
        <f>'Cél.por tricoma'!EH160</f>
        <v>41</v>
      </c>
      <c r="I935" s="670" t="s">
        <v>190</v>
      </c>
      <c r="J935" s="667"/>
      <c r="K935" s="666" t="s">
        <v>557</v>
      </c>
      <c r="L935" s="672" t="s">
        <v>272</v>
      </c>
      <c r="M935" s="670">
        <f>'Cél.por tricoma'!EH172</f>
        <v>44</v>
      </c>
      <c r="N935" s="670" t="s">
        <v>204</v>
      </c>
      <c r="O935" s="670"/>
      <c r="P935" s="666" t="s">
        <v>557</v>
      </c>
      <c r="Q935" s="672" t="s">
        <v>272</v>
      </c>
      <c r="R935" s="670">
        <f>'Cél.por tricoma'!EH173</f>
        <v>6</v>
      </c>
      <c r="S935" s="670" t="s">
        <v>262</v>
      </c>
    </row>
    <row r="936" spans="1:19" ht="15.75" customHeight="1">
      <c r="A936" s="666" t="s">
        <v>557</v>
      </c>
      <c r="B936" s="672" t="s">
        <v>272</v>
      </c>
      <c r="C936" s="670">
        <f>'Cél.por tricoma'!EI156</f>
        <v>13</v>
      </c>
      <c r="D936" s="670" t="s">
        <v>550</v>
      </c>
      <c r="E936" s="670"/>
      <c r="F936" s="666" t="s">
        <v>557</v>
      </c>
      <c r="G936" s="672" t="s">
        <v>272</v>
      </c>
      <c r="H936" s="670">
        <f>'Cél.por tricoma'!EI160</f>
        <v>3</v>
      </c>
      <c r="I936" s="670" t="s">
        <v>190</v>
      </c>
      <c r="J936" s="667"/>
      <c r="K936" s="666" t="s">
        <v>557</v>
      </c>
      <c r="L936" s="672" t="s">
        <v>272</v>
      </c>
      <c r="M936" s="670">
        <f>'Cél.por tricoma'!EI172</f>
        <v>86</v>
      </c>
      <c r="N936" s="670" t="s">
        <v>204</v>
      </c>
      <c r="O936" s="670"/>
      <c r="P936" s="666" t="s">
        <v>557</v>
      </c>
      <c r="Q936" s="672" t="s">
        <v>272</v>
      </c>
      <c r="R936" s="670">
        <f>'Cél.por tricoma'!EI173</f>
        <v>12</v>
      </c>
      <c r="S936" s="670" t="s">
        <v>262</v>
      </c>
    </row>
    <row r="937" spans="1:19" ht="15.75" customHeight="1">
      <c r="A937" s="666" t="s">
        <v>557</v>
      </c>
      <c r="B937" s="672" t="s">
        <v>272</v>
      </c>
      <c r="C937" s="670">
        <f>'Cél.por tricoma'!EJ156</f>
        <v>13</v>
      </c>
      <c r="D937" s="670" t="s">
        <v>550</v>
      </c>
      <c r="E937" s="670"/>
      <c r="F937" s="666" t="s">
        <v>557</v>
      </c>
      <c r="G937" s="672" t="s">
        <v>272</v>
      </c>
      <c r="H937" s="670">
        <f>'Cél.por tricoma'!EJ160</f>
        <v>25</v>
      </c>
      <c r="I937" s="670" t="s">
        <v>190</v>
      </c>
      <c r="J937" s="667"/>
      <c r="K937" s="666" t="s">
        <v>557</v>
      </c>
      <c r="L937" s="672" t="s">
        <v>272</v>
      </c>
      <c r="M937" s="670">
        <f>'Cél.por tricoma'!EJ172</f>
        <v>120</v>
      </c>
      <c r="N937" s="670" t="s">
        <v>204</v>
      </c>
      <c r="O937" s="670"/>
      <c r="P937" s="666" t="s">
        <v>557</v>
      </c>
      <c r="Q937" s="672" t="s">
        <v>272</v>
      </c>
      <c r="R937" s="670">
        <f>'Cél.por tricoma'!EJ173</f>
        <v>25</v>
      </c>
      <c r="S937" s="670" t="s">
        <v>262</v>
      </c>
    </row>
    <row r="938" spans="1:19" ht="15.75" customHeight="1">
      <c r="A938" s="666" t="s">
        <v>557</v>
      </c>
      <c r="B938" s="672" t="s">
        <v>272</v>
      </c>
      <c r="C938" s="670">
        <f>'Cél.por tricoma'!EK156</f>
        <v>16</v>
      </c>
      <c r="D938" s="670" t="s">
        <v>550</v>
      </c>
      <c r="E938" s="670"/>
      <c r="F938" s="666" t="s">
        <v>557</v>
      </c>
      <c r="G938" s="672" t="s">
        <v>272</v>
      </c>
      <c r="H938" s="670">
        <f>'Cél.por tricoma'!EK160</f>
        <v>3</v>
      </c>
      <c r="I938" s="670" t="s">
        <v>190</v>
      </c>
      <c r="J938" s="667"/>
      <c r="K938" s="666" t="s">
        <v>557</v>
      </c>
      <c r="L938" s="672" t="s">
        <v>272</v>
      </c>
      <c r="M938" s="670">
        <f>'Cél.por tricoma'!EK172</f>
        <v>49</v>
      </c>
      <c r="N938" s="670" t="s">
        <v>204</v>
      </c>
      <c r="O938" s="670"/>
      <c r="P938" s="666" t="s">
        <v>557</v>
      </c>
      <c r="Q938" s="672" t="s">
        <v>272</v>
      </c>
      <c r="R938" s="670">
        <f>'Cél.por tricoma'!EK173</f>
        <v>21</v>
      </c>
      <c r="S938" s="670" t="s">
        <v>262</v>
      </c>
    </row>
    <row r="939" spans="1:19" ht="15.75" customHeight="1">
      <c r="A939" s="666" t="s">
        <v>557</v>
      </c>
      <c r="B939" s="672" t="s">
        <v>272</v>
      </c>
      <c r="C939" s="670">
        <f>'Cél.por tricoma'!EL156</f>
        <v>11</v>
      </c>
      <c r="D939" s="670" t="s">
        <v>550</v>
      </c>
      <c r="E939" s="670"/>
      <c r="F939" s="666" t="s">
        <v>557</v>
      </c>
      <c r="G939" s="672" t="s">
        <v>272</v>
      </c>
      <c r="H939" s="670">
        <f>'Cél.por tricoma'!EL160</f>
        <v>44</v>
      </c>
      <c r="I939" s="670" t="s">
        <v>190</v>
      </c>
      <c r="J939" s="667"/>
      <c r="K939" s="666" t="s">
        <v>557</v>
      </c>
      <c r="L939" s="672" t="s">
        <v>272</v>
      </c>
      <c r="M939" s="670">
        <f>'Cél.por tricoma'!EL172</f>
        <v>31</v>
      </c>
      <c r="N939" s="670" t="s">
        <v>204</v>
      </c>
      <c r="O939" s="670"/>
      <c r="P939" s="666" t="s">
        <v>557</v>
      </c>
      <c r="Q939" s="672" t="s">
        <v>272</v>
      </c>
      <c r="R939" s="670">
        <f>'Cél.por tricoma'!EL173</f>
        <v>25</v>
      </c>
      <c r="S939" s="670" t="s">
        <v>262</v>
      </c>
    </row>
    <row r="940" spans="1:19" ht="15.75" customHeight="1">
      <c r="A940" s="666" t="s">
        <v>557</v>
      </c>
      <c r="B940" s="672" t="s">
        <v>272</v>
      </c>
      <c r="C940" s="670">
        <f>'Cél.por tricoma'!EM156</f>
        <v>21</v>
      </c>
      <c r="D940" s="670" t="s">
        <v>550</v>
      </c>
      <c r="E940" s="670"/>
      <c r="F940" s="666" t="s">
        <v>557</v>
      </c>
      <c r="G940" s="672" t="s">
        <v>272</v>
      </c>
      <c r="H940" s="670">
        <f>'Cél.por tricoma'!EM160</f>
        <v>49</v>
      </c>
      <c r="I940" s="670" t="s">
        <v>190</v>
      </c>
      <c r="J940" s="667"/>
      <c r="K940" s="666" t="s">
        <v>557</v>
      </c>
      <c r="L940" s="672" t="s">
        <v>272</v>
      </c>
      <c r="M940" s="670">
        <f>'Cél.por tricoma'!EM172</f>
        <v>24</v>
      </c>
      <c r="N940" s="670" t="s">
        <v>204</v>
      </c>
      <c r="O940" s="670"/>
      <c r="P940" s="666" t="s">
        <v>557</v>
      </c>
      <c r="Q940" s="672" t="s">
        <v>272</v>
      </c>
      <c r="R940" s="670">
        <f>'Cél.por tricoma'!EM173</f>
        <v>27</v>
      </c>
      <c r="S940" s="670" t="s">
        <v>262</v>
      </c>
    </row>
    <row r="941" spans="1:19" ht="15.75" customHeight="1">
      <c r="A941" s="666" t="s">
        <v>557</v>
      </c>
      <c r="B941" s="672" t="s">
        <v>272</v>
      </c>
      <c r="C941" s="670">
        <f>'Cél.por tricoma'!EN156</f>
        <v>16</v>
      </c>
      <c r="D941" s="670" t="s">
        <v>550</v>
      </c>
      <c r="E941" s="670"/>
      <c r="F941" s="666" t="s">
        <v>557</v>
      </c>
      <c r="G941" s="672" t="s">
        <v>272</v>
      </c>
      <c r="H941" s="670">
        <f>'Cél.por tricoma'!EN160</f>
        <v>20</v>
      </c>
      <c r="I941" s="670" t="s">
        <v>190</v>
      </c>
      <c r="J941" s="667"/>
      <c r="K941" s="666" t="s">
        <v>557</v>
      </c>
      <c r="L941" s="672" t="s">
        <v>272</v>
      </c>
      <c r="M941" s="670">
        <f>'Cél.por tricoma'!EN172</f>
        <v>21</v>
      </c>
      <c r="N941" s="670" t="s">
        <v>204</v>
      </c>
      <c r="O941" s="670"/>
      <c r="P941" s="666" t="s">
        <v>557</v>
      </c>
      <c r="Q941" s="672" t="s">
        <v>272</v>
      </c>
      <c r="R941" s="670">
        <f>'Cél.por tricoma'!EN173</f>
        <v>28</v>
      </c>
      <c r="S941" s="670" t="s">
        <v>262</v>
      </c>
    </row>
    <row r="942" spans="1:19" ht="15.75" customHeight="1">
      <c r="A942" s="666" t="s">
        <v>557</v>
      </c>
      <c r="B942" s="672" t="s">
        <v>272</v>
      </c>
      <c r="C942" s="670">
        <f>'Cél.por tricoma'!EO156</f>
        <v>12</v>
      </c>
      <c r="D942" s="670" t="s">
        <v>550</v>
      </c>
      <c r="E942" s="670"/>
      <c r="F942" s="666" t="s">
        <v>557</v>
      </c>
      <c r="G942" s="672" t="s">
        <v>272</v>
      </c>
      <c r="H942" s="670">
        <f>'Cél.por tricoma'!EO160</f>
        <v>32</v>
      </c>
      <c r="I942" s="670" t="s">
        <v>190</v>
      </c>
      <c r="J942" s="667"/>
      <c r="K942" s="666" t="s">
        <v>557</v>
      </c>
      <c r="L942" s="672" t="s">
        <v>272</v>
      </c>
      <c r="M942" s="670">
        <f>'Cél.por tricoma'!EO172</f>
        <v>14</v>
      </c>
      <c r="N942" s="670" t="s">
        <v>204</v>
      </c>
      <c r="O942" s="670"/>
      <c r="P942" s="666" t="s">
        <v>557</v>
      </c>
      <c r="Q942" s="672" t="s">
        <v>272</v>
      </c>
      <c r="R942" s="670">
        <f>'Cél.por tricoma'!EO173</f>
        <v>30</v>
      </c>
      <c r="S942" s="670" t="s">
        <v>262</v>
      </c>
    </row>
    <row r="943" spans="1:19" ht="15.75" customHeight="1">
      <c r="A943" s="666" t="s">
        <v>557</v>
      </c>
      <c r="B943" s="672" t="s">
        <v>272</v>
      </c>
      <c r="C943" s="670">
        <f>'Cél.por tricoma'!EP156</f>
        <v>16</v>
      </c>
      <c r="D943" s="670" t="s">
        <v>550</v>
      </c>
      <c r="E943" s="670"/>
      <c r="F943" s="666" t="s">
        <v>557</v>
      </c>
      <c r="G943" s="672" t="s">
        <v>272</v>
      </c>
      <c r="H943" s="670">
        <f>'Cél.por tricoma'!EP160</f>
        <v>41</v>
      </c>
      <c r="I943" s="670" t="s">
        <v>190</v>
      </c>
      <c r="J943" s="667"/>
      <c r="K943" s="666" t="s">
        <v>557</v>
      </c>
      <c r="L943" s="672" t="s">
        <v>272</v>
      </c>
      <c r="M943" s="670">
        <f>'Cél.por tricoma'!EP172</f>
        <v>111</v>
      </c>
      <c r="N943" s="670" t="s">
        <v>204</v>
      </c>
      <c r="O943" s="670"/>
      <c r="P943" s="666" t="s">
        <v>557</v>
      </c>
      <c r="Q943" s="672" t="s">
        <v>272</v>
      </c>
      <c r="R943" s="670">
        <f>'Cél.por tricoma'!EP173</f>
        <v>23</v>
      </c>
      <c r="S943" s="670" t="s">
        <v>262</v>
      </c>
    </row>
    <row r="944" spans="1:19" ht="15.75" customHeight="1">
      <c r="A944" s="666" t="s">
        <v>557</v>
      </c>
      <c r="B944" s="672" t="s">
        <v>272</v>
      </c>
      <c r="C944" s="670">
        <f>'Cél.por tricoma'!EQ156</f>
        <v>7</v>
      </c>
      <c r="D944" s="670" t="s">
        <v>550</v>
      </c>
      <c r="E944" s="670"/>
      <c r="F944" s="666" t="s">
        <v>557</v>
      </c>
      <c r="G944" s="672" t="s">
        <v>272</v>
      </c>
      <c r="H944" s="670">
        <f>'Cél.por tricoma'!EQ160</f>
        <v>37</v>
      </c>
      <c r="I944" s="670" t="s">
        <v>190</v>
      </c>
      <c r="J944" s="667"/>
      <c r="K944" s="666" t="s">
        <v>557</v>
      </c>
      <c r="L944" s="672" t="s">
        <v>272</v>
      </c>
      <c r="M944" s="670">
        <f>'Cél.por tricoma'!EQ172</f>
        <v>75</v>
      </c>
      <c r="N944" s="670" t="s">
        <v>204</v>
      </c>
      <c r="O944" s="670"/>
      <c r="P944" s="666" t="s">
        <v>557</v>
      </c>
      <c r="Q944" s="672" t="s">
        <v>272</v>
      </c>
      <c r="R944" s="670">
        <f>'Cél.por tricoma'!EQ173</f>
        <v>13</v>
      </c>
      <c r="S944" s="670" t="s">
        <v>262</v>
      </c>
    </row>
    <row r="945" spans="1:19" ht="15.75" customHeight="1">
      <c r="A945" s="666" t="s">
        <v>557</v>
      </c>
      <c r="B945" s="672" t="s">
        <v>272</v>
      </c>
      <c r="C945" s="670">
        <f>'Cél.por tricoma'!ER156</f>
        <v>12</v>
      </c>
      <c r="D945" s="670" t="s">
        <v>550</v>
      </c>
      <c r="E945" s="670"/>
      <c r="F945" s="666" t="s">
        <v>557</v>
      </c>
      <c r="G945" s="672" t="s">
        <v>272</v>
      </c>
      <c r="H945" s="670">
        <f>'Cél.por tricoma'!ER160</f>
        <v>8</v>
      </c>
      <c r="I945" s="670" t="s">
        <v>190</v>
      </c>
      <c r="J945" s="667"/>
      <c r="K945" s="666" t="s">
        <v>557</v>
      </c>
      <c r="L945" s="672" t="s">
        <v>272</v>
      </c>
      <c r="M945" s="670">
        <f>'Cél.por tricoma'!ER172</f>
        <v>7</v>
      </c>
      <c r="N945" s="670" t="s">
        <v>204</v>
      </c>
      <c r="O945" s="670"/>
      <c r="P945" s="666" t="s">
        <v>557</v>
      </c>
      <c r="Q945" s="672" t="s">
        <v>272</v>
      </c>
      <c r="R945" s="670">
        <f>'Cél.por tricoma'!ER173</f>
        <v>9</v>
      </c>
      <c r="S945" s="670" t="s">
        <v>262</v>
      </c>
    </row>
    <row r="946" spans="1:19" ht="15.75" customHeight="1">
      <c r="A946" s="666" t="s">
        <v>557</v>
      </c>
      <c r="B946" s="672" t="s">
        <v>272</v>
      </c>
      <c r="C946" s="670">
        <f>'Cél.por tricoma'!ES156</f>
        <v>15</v>
      </c>
      <c r="D946" s="670" t="s">
        <v>550</v>
      </c>
      <c r="E946" s="670"/>
      <c r="F946" s="666" t="s">
        <v>557</v>
      </c>
      <c r="G946" s="672" t="s">
        <v>272</v>
      </c>
      <c r="H946" s="670">
        <f>'Cél.por tricoma'!ES160</f>
        <v>39</v>
      </c>
      <c r="I946" s="670" t="s">
        <v>190</v>
      </c>
      <c r="J946" s="667"/>
      <c r="K946" s="666" t="s">
        <v>557</v>
      </c>
      <c r="L946" s="672" t="s">
        <v>272</v>
      </c>
      <c r="M946" s="670">
        <f>'Cél.por tricoma'!ES172</f>
        <v>37</v>
      </c>
      <c r="N946" s="670" t="s">
        <v>204</v>
      </c>
      <c r="O946" s="670"/>
      <c r="P946" s="666" t="s">
        <v>557</v>
      </c>
      <c r="Q946" s="672" t="s">
        <v>272</v>
      </c>
      <c r="R946" s="670">
        <f>'Cél.por tricoma'!ES173</f>
        <v>14</v>
      </c>
      <c r="S946" s="670" t="s">
        <v>262</v>
      </c>
    </row>
    <row r="947" spans="1:19" ht="15.75" customHeight="1">
      <c r="A947" s="666" t="s">
        <v>557</v>
      </c>
      <c r="B947" s="672" t="s">
        <v>272</v>
      </c>
      <c r="C947" s="670">
        <f>'Cél.por tricoma'!ET156</f>
        <v>14</v>
      </c>
      <c r="D947" s="670" t="s">
        <v>550</v>
      </c>
      <c r="E947" s="670"/>
      <c r="F947" s="666" t="s">
        <v>557</v>
      </c>
      <c r="G947" s="672" t="s">
        <v>272</v>
      </c>
      <c r="H947" s="670">
        <f>'Cél.por tricoma'!ET160</f>
        <v>5</v>
      </c>
      <c r="I947" s="670" t="s">
        <v>190</v>
      </c>
      <c r="J947" s="667"/>
      <c r="K947" s="666" t="s">
        <v>557</v>
      </c>
      <c r="L947" s="672" t="s">
        <v>272</v>
      </c>
      <c r="M947" s="670">
        <f>'Cél.por tricoma'!ET172</f>
        <v>81</v>
      </c>
      <c r="N947" s="670" t="s">
        <v>204</v>
      </c>
      <c r="O947" s="670"/>
      <c r="P947" s="666" t="s">
        <v>557</v>
      </c>
      <c r="Q947" s="672" t="s">
        <v>272</v>
      </c>
      <c r="R947" s="670">
        <f>'Cél.por tricoma'!ET173</f>
        <v>15</v>
      </c>
      <c r="S947" s="670" t="s">
        <v>262</v>
      </c>
    </row>
    <row r="948" spans="1:19" ht="15.75" customHeight="1">
      <c r="A948" s="666" t="s">
        <v>557</v>
      </c>
      <c r="B948" s="672" t="s">
        <v>272</v>
      </c>
      <c r="C948" s="670">
        <f>'Cél.por tricoma'!EU156</f>
        <v>13</v>
      </c>
      <c r="D948" s="670" t="s">
        <v>550</v>
      </c>
      <c r="E948" s="670"/>
      <c r="F948" s="666" t="s">
        <v>557</v>
      </c>
      <c r="G948" s="672" t="s">
        <v>272</v>
      </c>
      <c r="H948" s="670">
        <f>'Cél.por tricoma'!EU160</f>
        <v>7</v>
      </c>
      <c r="I948" s="670" t="s">
        <v>190</v>
      </c>
      <c r="J948" s="667"/>
      <c r="K948" s="666" t="s">
        <v>557</v>
      </c>
      <c r="L948" s="672" t="s">
        <v>272</v>
      </c>
      <c r="M948" s="670">
        <f>'Cél.por tricoma'!EU172</f>
        <v>38</v>
      </c>
      <c r="N948" s="670" t="s">
        <v>204</v>
      </c>
      <c r="O948" s="670"/>
      <c r="P948" s="666" t="s">
        <v>557</v>
      </c>
      <c r="Q948" s="672" t="s">
        <v>272</v>
      </c>
      <c r="R948" s="670">
        <f>'Cél.por tricoma'!EU173</f>
        <v>11</v>
      </c>
      <c r="S948" s="670" t="s">
        <v>262</v>
      </c>
    </row>
    <row r="949" spans="1:19" ht="15.75" customHeight="1">
      <c r="A949" s="666" t="s">
        <v>557</v>
      </c>
      <c r="B949" s="672" t="s">
        <v>272</v>
      </c>
      <c r="C949" s="670">
        <f>'Cél.por tricoma'!EV156</f>
        <v>12</v>
      </c>
      <c r="D949" s="670" t="s">
        <v>550</v>
      </c>
      <c r="E949" s="670"/>
      <c r="F949" s="666" t="s">
        <v>557</v>
      </c>
      <c r="G949" s="672" t="s">
        <v>272</v>
      </c>
      <c r="H949" s="670">
        <f>'Cél.por tricoma'!EV160</f>
        <v>77</v>
      </c>
      <c r="I949" s="670" t="s">
        <v>190</v>
      </c>
      <c r="J949" s="667"/>
      <c r="K949" s="666" t="s">
        <v>557</v>
      </c>
      <c r="L949" s="672" t="s">
        <v>272</v>
      </c>
      <c r="M949" s="670">
        <f>'Cél.por tricoma'!EV172</f>
        <v>8</v>
      </c>
      <c r="N949" s="670" t="s">
        <v>204</v>
      </c>
      <c r="O949" s="670"/>
      <c r="P949" s="666" t="s">
        <v>557</v>
      </c>
      <c r="Q949" s="672" t="s">
        <v>272</v>
      </c>
      <c r="R949" s="670">
        <f>'Cél.por tricoma'!EV173</f>
        <v>11</v>
      </c>
      <c r="S949" s="670" t="s">
        <v>262</v>
      </c>
    </row>
    <row r="950" spans="1:19" ht="15.75" customHeight="1">
      <c r="A950" s="666" t="s">
        <v>557</v>
      </c>
      <c r="B950" s="672" t="s">
        <v>272</v>
      </c>
      <c r="C950" s="670">
        <f>'Cél.por tricoma'!EW156</f>
        <v>18</v>
      </c>
      <c r="D950" s="670" t="s">
        <v>550</v>
      </c>
      <c r="E950" s="670"/>
      <c r="F950" s="666" t="s">
        <v>557</v>
      </c>
      <c r="G950" s="672" t="s">
        <v>272</v>
      </c>
      <c r="H950" s="670">
        <f>'Cél.por tricoma'!EW160</f>
        <v>25</v>
      </c>
      <c r="I950" s="670" t="s">
        <v>190</v>
      </c>
      <c r="J950" s="667"/>
      <c r="K950" s="666" t="s">
        <v>557</v>
      </c>
      <c r="L950" s="672" t="s">
        <v>272</v>
      </c>
      <c r="M950" s="670">
        <f>'Cél.por tricoma'!EW172</f>
        <v>64</v>
      </c>
      <c r="N950" s="670" t="s">
        <v>204</v>
      </c>
      <c r="O950" s="670"/>
      <c r="P950" s="666" t="s">
        <v>557</v>
      </c>
      <c r="Q950" s="672" t="s">
        <v>272</v>
      </c>
      <c r="R950" s="670">
        <f>'Cél.por tricoma'!EW173</f>
        <v>20</v>
      </c>
      <c r="S950" s="670" t="s">
        <v>262</v>
      </c>
    </row>
    <row r="951" spans="1:19" ht="15.75" customHeight="1">
      <c r="A951" s="666" t="s">
        <v>557</v>
      </c>
      <c r="B951" s="672" t="s">
        <v>272</v>
      </c>
      <c r="C951" s="670">
        <f>'Cél.por tricoma'!EX156</f>
        <v>13</v>
      </c>
      <c r="D951" s="670" t="s">
        <v>550</v>
      </c>
      <c r="E951" s="670"/>
      <c r="F951" s="666" t="s">
        <v>557</v>
      </c>
      <c r="G951" s="672" t="s">
        <v>272</v>
      </c>
      <c r="H951" s="670">
        <f>'Cél.por tricoma'!EX160</f>
        <v>14</v>
      </c>
      <c r="I951" s="670" t="s">
        <v>190</v>
      </c>
      <c r="J951" s="667"/>
      <c r="K951" s="666" t="s">
        <v>557</v>
      </c>
      <c r="L951" s="672" t="s">
        <v>272</v>
      </c>
      <c r="M951" s="670">
        <f>'Cél.por tricoma'!EX172</f>
        <v>112</v>
      </c>
      <c r="N951" s="670" t="s">
        <v>204</v>
      </c>
      <c r="O951" s="670"/>
      <c r="P951" s="666" t="s">
        <v>557</v>
      </c>
      <c r="Q951" s="672" t="s">
        <v>272</v>
      </c>
      <c r="R951" s="670">
        <f>'Cél.por tricoma'!EX173</f>
        <v>8</v>
      </c>
      <c r="S951" s="670" t="s">
        <v>262</v>
      </c>
    </row>
    <row r="952" spans="1:19" ht="15.75" customHeight="1">
      <c r="A952" s="666" t="s">
        <v>557</v>
      </c>
      <c r="B952" s="672" t="s">
        <v>272</v>
      </c>
      <c r="C952" s="670">
        <f>'Cél.por tricoma'!EY156</f>
        <v>15</v>
      </c>
      <c r="D952" s="670" t="s">
        <v>550</v>
      </c>
      <c r="E952" s="670"/>
      <c r="F952" s="666" t="s">
        <v>557</v>
      </c>
      <c r="G952" s="672" t="s">
        <v>272</v>
      </c>
      <c r="H952" s="670">
        <f>'Cél.por tricoma'!EY160</f>
        <v>6</v>
      </c>
      <c r="I952" s="670" t="s">
        <v>190</v>
      </c>
      <c r="J952" s="667"/>
      <c r="K952" s="666" t="s">
        <v>557</v>
      </c>
      <c r="L952" s="672" t="s">
        <v>272</v>
      </c>
      <c r="M952" s="670">
        <f>'Cél.por tricoma'!EY172</f>
        <v>87</v>
      </c>
      <c r="N952" s="670" t="s">
        <v>204</v>
      </c>
      <c r="O952" s="670"/>
      <c r="P952" s="666" t="s">
        <v>557</v>
      </c>
      <c r="Q952" s="672" t="s">
        <v>272</v>
      </c>
      <c r="R952" s="670">
        <f>'Cél.por tricoma'!EY173</f>
        <v>10</v>
      </c>
      <c r="S952" s="670" t="s">
        <v>262</v>
      </c>
    </row>
    <row r="953" spans="1:19" ht="15.75" customHeight="1">
      <c r="A953" s="666" t="s">
        <v>557</v>
      </c>
      <c r="B953" s="672" t="s">
        <v>272</v>
      </c>
      <c r="C953" s="670">
        <f>'Cél.por tricoma'!EZ156</f>
        <v>13</v>
      </c>
      <c r="D953" s="670" t="s">
        <v>550</v>
      </c>
      <c r="E953" s="670"/>
      <c r="F953" s="666" t="s">
        <v>557</v>
      </c>
      <c r="G953" s="672" t="s">
        <v>272</v>
      </c>
      <c r="H953" s="670">
        <f>'Cél.por tricoma'!EZ160</f>
        <v>46</v>
      </c>
      <c r="I953" s="670" t="s">
        <v>190</v>
      </c>
      <c r="J953" s="667"/>
      <c r="K953" s="666" t="s">
        <v>557</v>
      </c>
      <c r="L953" s="672" t="s">
        <v>272</v>
      </c>
      <c r="M953" s="670">
        <f>'Cél.por tricoma'!EZ172</f>
        <v>30</v>
      </c>
      <c r="N953" s="670" t="s">
        <v>204</v>
      </c>
      <c r="O953" s="670"/>
      <c r="P953" s="666" t="s">
        <v>557</v>
      </c>
      <c r="Q953" s="672" t="s">
        <v>272</v>
      </c>
      <c r="R953" s="670">
        <f>'Cél.por tricoma'!EZ173</f>
        <v>10</v>
      </c>
      <c r="S953" s="670" t="s">
        <v>262</v>
      </c>
    </row>
    <row r="954" spans="1:19" ht="15.75" customHeight="1">
      <c r="A954" s="666" t="s">
        <v>557</v>
      </c>
      <c r="B954" s="672" t="s">
        <v>272</v>
      </c>
      <c r="C954" s="670">
        <f>'Cél.por tricoma'!FA156</f>
        <v>17</v>
      </c>
      <c r="D954" s="670" t="s">
        <v>550</v>
      </c>
      <c r="E954" s="670"/>
      <c r="F954" s="666" t="s">
        <v>557</v>
      </c>
      <c r="G954" s="672" t="s">
        <v>272</v>
      </c>
      <c r="H954" s="670">
        <f>'Cél.por tricoma'!FA160</f>
        <v>81</v>
      </c>
      <c r="I954" s="670" t="s">
        <v>190</v>
      </c>
      <c r="J954" s="667"/>
      <c r="K954" s="666" t="s">
        <v>557</v>
      </c>
      <c r="L954" s="672" t="s">
        <v>272</v>
      </c>
      <c r="M954" s="670">
        <f>'Cél.por tricoma'!FA172</f>
        <v>145</v>
      </c>
      <c r="N954" s="670" t="s">
        <v>204</v>
      </c>
      <c r="O954" s="670"/>
      <c r="P954" s="666" t="s">
        <v>557</v>
      </c>
      <c r="Q954" s="672" t="s">
        <v>272</v>
      </c>
      <c r="R954" s="670">
        <f>'Cél.por tricoma'!FA173</f>
        <v>18</v>
      </c>
      <c r="S954" s="670" t="s">
        <v>262</v>
      </c>
    </row>
    <row r="955" spans="1:19" ht="15.75" customHeight="1">
      <c r="A955" s="666" t="s">
        <v>557</v>
      </c>
      <c r="B955" s="672" t="s">
        <v>272</v>
      </c>
      <c r="C955" s="670">
        <f>'Cél.por tricoma'!FB156</f>
        <v>15</v>
      </c>
      <c r="D955" s="670" t="s">
        <v>550</v>
      </c>
      <c r="E955" s="670"/>
      <c r="F955" s="666" t="s">
        <v>557</v>
      </c>
      <c r="G955" s="672" t="s">
        <v>272</v>
      </c>
      <c r="H955" s="670">
        <f>'Cél.por tricoma'!FB160</f>
        <v>37</v>
      </c>
      <c r="I955" s="670" t="s">
        <v>190</v>
      </c>
      <c r="J955" s="667"/>
      <c r="K955" s="666" t="s">
        <v>557</v>
      </c>
      <c r="L955" s="672" t="s">
        <v>272</v>
      </c>
      <c r="M955" s="670">
        <f>'Cél.por tricoma'!FB172</f>
        <v>51</v>
      </c>
      <c r="N955" s="670" t="s">
        <v>204</v>
      </c>
      <c r="O955" s="670"/>
      <c r="P955" s="666" t="s">
        <v>557</v>
      </c>
      <c r="Q955" s="672" t="s">
        <v>272</v>
      </c>
      <c r="R955" s="670">
        <f>'Cél.por tricoma'!FB173</f>
        <v>8</v>
      </c>
      <c r="S955" s="670" t="s">
        <v>262</v>
      </c>
    </row>
    <row r="956" spans="1:19" ht="15.75" customHeight="1">
      <c r="A956" s="666" t="s">
        <v>557</v>
      </c>
      <c r="B956" s="672" t="s">
        <v>272</v>
      </c>
      <c r="C956" s="670">
        <f>'Cél.por tricoma'!FC156</f>
        <v>27</v>
      </c>
      <c r="D956" s="670" t="s">
        <v>550</v>
      </c>
      <c r="E956" s="670"/>
      <c r="F956" s="666" t="s">
        <v>557</v>
      </c>
      <c r="G956" s="672" t="s">
        <v>272</v>
      </c>
      <c r="H956" s="670">
        <f>'Cél.por tricoma'!FC160</f>
        <v>30</v>
      </c>
      <c r="I956" s="670" t="s">
        <v>190</v>
      </c>
      <c r="J956" s="667"/>
      <c r="K956" s="666" t="s">
        <v>557</v>
      </c>
      <c r="L956" s="672" t="s">
        <v>272</v>
      </c>
      <c r="M956" s="670">
        <f>'Cél.por tricoma'!FC172</f>
        <v>188</v>
      </c>
      <c r="N956" s="670" t="s">
        <v>204</v>
      </c>
      <c r="O956" s="670"/>
      <c r="P956" s="666" t="s">
        <v>557</v>
      </c>
      <c r="Q956" s="672" t="s">
        <v>272</v>
      </c>
      <c r="R956" s="670">
        <f>'Cél.por tricoma'!FC173</f>
        <v>9</v>
      </c>
      <c r="S956" s="670" t="s">
        <v>262</v>
      </c>
    </row>
    <row r="957" spans="1:19" ht="15.75" customHeight="1">
      <c r="A957" s="666" t="s">
        <v>557</v>
      </c>
      <c r="B957" s="672" t="s">
        <v>272</v>
      </c>
      <c r="C957" s="670">
        <f>'Cél.por tricoma'!FD156</f>
        <v>18</v>
      </c>
      <c r="D957" s="670" t="s">
        <v>550</v>
      </c>
      <c r="E957" s="670"/>
      <c r="F957" s="666" t="s">
        <v>557</v>
      </c>
      <c r="G957" s="672" t="s">
        <v>272</v>
      </c>
      <c r="H957" s="670">
        <f>'Cél.por tricoma'!FD160</f>
        <v>46</v>
      </c>
      <c r="I957" s="670" t="s">
        <v>190</v>
      </c>
      <c r="J957" s="667"/>
      <c r="K957" s="666" t="s">
        <v>557</v>
      </c>
      <c r="L957" s="672" t="s">
        <v>272</v>
      </c>
      <c r="M957" s="670">
        <f>'Cél.por tricoma'!FD172</f>
        <v>26</v>
      </c>
      <c r="N957" s="670" t="s">
        <v>204</v>
      </c>
      <c r="O957" s="670"/>
      <c r="P957" s="666" t="s">
        <v>557</v>
      </c>
      <c r="Q957" s="672" t="s">
        <v>272</v>
      </c>
      <c r="R957" s="670">
        <f>'Cél.por tricoma'!FD173</f>
        <v>22</v>
      </c>
      <c r="S957" s="670" t="s">
        <v>262</v>
      </c>
    </row>
    <row r="958" spans="1:19" ht="15.75" customHeight="1">
      <c r="A958" s="666" t="s">
        <v>557</v>
      </c>
      <c r="B958" s="672" t="s">
        <v>272</v>
      </c>
      <c r="C958" s="670">
        <f>'Cél.por tricoma'!FE156</f>
        <v>18</v>
      </c>
      <c r="D958" s="670" t="s">
        <v>550</v>
      </c>
      <c r="E958" s="670"/>
      <c r="F958" s="666" t="s">
        <v>557</v>
      </c>
      <c r="G958" s="672" t="s">
        <v>272</v>
      </c>
      <c r="H958" s="670">
        <f>'Cél.por tricoma'!FE160</f>
        <v>62</v>
      </c>
      <c r="I958" s="670" t="s">
        <v>190</v>
      </c>
      <c r="J958" s="667"/>
      <c r="K958" s="666" t="s">
        <v>557</v>
      </c>
      <c r="L958" s="672" t="s">
        <v>272</v>
      </c>
      <c r="M958" s="670">
        <f>'Cél.por tricoma'!FE172</f>
        <v>15</v>
      </c>
      <c r="N958" s="670" t="s">
        <v>204</v>
      </c>
      <c r="O958" s="670"/>
      <c r="P958" s="666" t="s">
        <v>557</v>
      </c>
      <c r="Q958" s="672" t="s">
        <v>272</v>
      </c>
      <c r="R958" s="670">
        <f>'Cél.por tricoma'!FE173</f>
        <v>42</v>
      </c>
      <c r="S958" s="670" t="s">
        <v>262</v>
      </c>
    </row>
    <row r="959" spans="1:19" ht="15.75" customHeight="1">
      <c r="A959" s="666" t="s">
        <v>557</v>
      </c>
      <c r="B959" s="672" t="s">
        <v>272</v>
      </c>
      <c r="C959" s="670">
        <f>'Cél.por tricoma'!FF156</f>
        <v>11</v>
      </c>
      <c r="D959" s="670" t="s">
        <v>550</v>
      </c>
      <c r="E959" s="670"/>
      <c r="F959" s="666" t="s">
        <v>557</v>
      </c>
      <c r="G959" s="672" t="s">
        <v>272</v>
      </c>
      <c r="H959" s="670">
        <f>'Cél.por tricoma'!FF160</f>
        <v>79</v>
      </c>
      <c r="I959" s="670" t="s">
        <v>190</v>
      </c>
      <c r="J959" s="667"/>
      <c r="K959" s="666" t="s">
        <v>557</v>
      </c>
      <c r="L959" s="672" t="s">
        <v>272</v>
      </c>
      <c r="M959" s="670">
        <f>'Cél.por tricoma'!FF172</f>
        <v>83</v>
      </c>
      <c r="N959" s="670" t="s">
        <v>204</v>
      </c>
      <c r="O959" s="670"/>
      <c r="P959" s="666" t="s">
        <v>557</v>
      </c>
      <c r="Q959" s="672" t="s">
        <v>272</v>
      </c>
      <c r="R959" s="670">
        <f>'Cél.por tricoma'!FF173</f>
        <v>32</v>
      </c>
      <c r="S959" s="670" t="s">
        <v>262</v>
      </c>
    </row>
    <row r="960" spans="1:19" ht="15.75" customHeight="1">
      <c r="A960" s="666" t="s">
        <v>557</v>
      </c>
      <c r="B960" s="672" t="s">
        <v>272</v>
      </c>
      <c r="C960" s="670">
        <f>'Cél.por tricoma'!FG156</f>
        <v>9</v>
      </c>
      <c r="D960" s="670" t="s">
        <v>550</v>
      </c>
      <c r="E960" s="670"/>
      <c r="F960" s="666" t="s">
        <v>557</v>
      </c>
      <c r="G960" s="672" t="s">
        <v>272</v>
      </c>
      <c r="H960" s="670">
        <f>'Cél.por tricoma'!FG160</f>
        <v>10</v>
      </c>
      <c r="I960" s="670" t="s">
        <v>190</v>
      </c>
      <c r="J960" s="667"/>
      <c r="K960" s="666" t="s">
        <v>557</v>
      </c>
      <c r="L960" s="672" t="s">
        <v>272</v>
      </c>
      <c r="M960" s="670">
        <f>'Cél.por tricoma'!FG172</f>
        <v>95</v>
      </c>
      <c r="N960" s="670" t="s">
        <v>204</v>
      </c>
      <c r="O960" s="670"/>
      <c r="P960" s="666" t="s">
        <v>557</v>
      </c>
      <c r="Q960" s="672" t="s">
        <v>272</v>
      </c>
      <c r="R960" s="670">
        <f>'Cél.por tricoma'!FG173</f>
        <v>18</v>
      </c>
      <c r="S960" s="670" t="s">
        <v>262</v>
      </c>
    </row>
    <row r="961" spans="1:19" ht="15.75" customHeight="1">
      <c r="A961" s="666" t="s">
        <v>557</v>
      </c>
      <c r="B961" s="672" t="s">
        <v>272</v>
      </c>
      <c r="C961" s="670">
        <f>'Cél.por tricoma'!FH156</f>
        <v>19</v>
      </c>
      <c r="D961" s="670" t="s">
        <v>550</v>
      </c>
      <c r="E961" s="670"/>
      <c r="F961" s="666" t="s">
        <v>557</v>
      </c>
      <c r="G961" s="672" t="s">
        <v>272</v>
      </c>
      <c r="H961" s="670">
        <f>'Cél.por tricoma'!FH160</f>
        <v>5</v>
      </c>
      <c r="I961" s="670" t="s">
        <v>190</v>
      </c>
      <c r="J961" s="667"/>
      <c r="K961" s="666" t="s">
        <v>557</v>
      </c>
      <c r="L961" s="672" t="s">
        <v>272</v>
      </c>
      <c r="M961" s="670">
        <f>'Cél.por tricoma'!FH172</f>
        <v>130</v>
      </c>
      <c r="N961" s="670" t="s">
        <v>204</v>
      </c>
      <c r="O961" s="670"/>
      <c r="P961" s="666" t="s">
        <v>557</v>
      </c>
      <c r="Q961" s="672" t="s">
        <v>272</v>
      </c>
      <c r="R961" s="670">
        <f>'Cél.por tricoma'!FH173</f>
        <v>13</v>
      </c>
      <c r="S961" s="670" t="s">
        <v>262</v>
      </c>
    </row>
    <row r="962" spans="1:19" ht="15.75" customHeight="1">
      <c r="A962" s="666" t="s">
        <v>557</v>
      </c>
      <c r="B962" s="672" t="s">
        <v>273</v>
      </c>
      <c r="C962" s="670">
        <f>'Cél.por tricoma'!EE202</f>
        <v>16</v>
      </c>
      <c r="D962" s="670" t="s">
        <v>550</v>
      </c>
      <c r="E962" s="670"/>
      <c r="F962" s="666" t="s">
        <v>557</v>
      </c>
      <c r="G962" s="672" t="s">
        <v>273</v>
      </c>
      <c r="H962" s="670">
        <f>'Cél.por tricoma'!EE206</f>
        <v>21</v>
      </c>
      <c r="I962" s="670" t="s">
        <v>190</v>
      </c>
      <c r="J962" s="667"/>
      <c r="K962" s="666" t="s">
        <v>557</v>
      </c>
      <c r="L962" s="672" t="s">
        <v>273</v>
      </c>
      <c r="M962" s="670">
        <f>'Cél.por tricoma'!EE218</f>
        <v>115</v>
      </c>
      <c r="N962" s="670" t="s">
        <v>204</v>
      </c>
      <c r="O962" s="670"/>
      <c r="P962" s="666" t="s">
        <v>557</v>
      </c>
      <c r="Q962" s="672" t="s">
        <v>273</v>
      </c>
      <c r="R962" s="670">
        <f>'Cél.por tricoma'!EE219</f>
        <v>7</v>
      </c>
      <c r="S962" s="670" t="s">
        <v>262</v>
      </c>
    </row>
    <row r="963" spans="1:19" ht="15.75" customHeight="1">
      <c r="A963" s="666" t="s">
        <v>557</v>
      </c>
      <c r="B963" s="672" t="s">
        <v>273</v>
      </c>
      <c r="C963" s="670">
        <f>'Cél.por tricoma'!EF202</f>
        <v>17</v>
      </c>
      <c r="D963" s="670" t="s">
        <v>550</v>
      </c>
      <c r="E963" s="670"/>
      <c r="F963" s="666" t="s">
        <v>557</v>
      </c>
      <c r="G963" s="672" t="s">
        <v>273</v>
      </c>
      <c r="H963" s="670">
        <f>'Cél.por tricoma'!EF206</f>
        <v>10</v>
      </c>
      <c r="I963" s="670" t="s">
        <v>190</v>
      </c>
      <c r="J963" s="667"/>
      <c r="K963" s="666" t="s">
        <v>557</v>
      </c>
      <c r="L963" s="672" t="s">
        <v>273</v>
      </c>
      <c r="M963" s="670">
        <f>'Cél.por tricoma'!EF218</f>
        <v>9</v>
      </c>
      <c r="N963" s="670" t="s">
        <v>204</v>
      </c>
      <c r="O963" s="670"/>
      <c r="P963" s="666" t="s">
        <v>557</v>
      </c>
      <c r="Q963" s="672" t="s">
        <v>273</v>
      </c>
      <c r="R963" s="670">
        <f>'Cél.por tricoma'!EF219</f>
        <v>7</v>
      </c>
      <c r="S963" s="670" t="s">
        <v>262</v>
      </c>
    </row>
    <row r="964" spans="1:19" ht="15.75" customHeight="1">
      <c r="A964" s="666" t="s">
        <v>557</v>
      </c>
      <c r="B964" s="672" t="s">
        <v>273</v>
      </c>
      <c r="C964" s="670">
        <f>'Cél.por tricoma'!EG202</f>
        <v>16</v>
      </c>
      <c r="D964" s="670" t="s">
        <v>550</v>
      </c>
      <c r="E964" s="670"/>
      <c r="F964" s="666" t="s">
        <v>557</v>
      </c>
      <c r="G964" s="672" t="s">
        <v>273</v>
      </c>
      <c r="H964" s="670">
        <f>'Cél.por tricoma'!EG206</f>
        <v>15</v>
      </c>
      <c r="I964" s="670" t="s">
        <v>190</v>
      </c>
      <c r="J964" s="667"/>
      <c r="K964" s="666" t="s">
        <v>557</v>
      </c>
      <c r="L964" s="672" t="s">
        <v>273</v>
      </c>
      <c r="M964" s="670">
        <f>'Cél.por tricoma'!EG218</f>
        <v>14</v>
      </c>
      <c r="N964" s="670" t="s">
        <v>204</v>
      </c>
      <c r="O964" s="670"/>
      <c r="P964" s="666" t="s">
        <v>557</v>
      </c>
      <c r="Q964" s="672" t="s">
        <v>273</v>
      </c>
      <c r="R964" s="670">
        <f>'Cél.por tricoma'!EG219</f>
        <v>9</v>
      </c>
      <c r="S964" s="670" t="s">
        <v>262</v>
      </c>
    </row>
    <row r="965" spans="1:19" ht="15.75" customHeight="1">
      <c r="A965" s="666" t="s">
        <v>557</v>
      </c>
      <c r="B965" s="672" t="s">
        <v>273</v>
      </c>
      <c r="C965" s="670">
        <f>'Cél.por tricoma'!EH202</f>
        <v>12</v>
      </c>
      <c r="D965" s="670" t="s">
        <v>550</v>
      </c>
      <c r="E965" s="670"/>
      <c r="F965" s="666" t="s">
        <v>557</v>
      </c>
      <c r="G965" s="672" t="s">
        <v>273</v>
      </c>
      <c r="H965" s="670">
        <f>'Cél.por tricoma'!EH206</f>
        <v>7</v>
      </c>
      <c r="I965" s="670" t="s">
        <v>190</v>
      </c>
      <c r="J965" s="667"/>
      <c r="K965" s="666" t="s">
        <v>557</v>
      </c>
      <c r="L965" s="672" t="s">
        <v>273</v>
      </c>
      <c r="M965" s="670">
        <f>'Cél.por tricoma'!EH218</f>
        <v>99</v>
      </c>
      <c r="N965" s="670" t="s">
        <v>204</v>
      </c>
      <c r="O965" s="670"/>
      <c r="P965" s="666" t="s">
        <v>557</v>
      </c>
      <c r="Q965" s="672" t="s">
        <v>273</v>
      </c>
      <c r="R965" s="670">
        <f>'Cél.por tricoma'!EH219</f>
        <v>3</v>
      </c>
      <c r="S965" s="670" t="s">
        <v>262</v>
      </c>
    </row>
    <row r="966" spans="1:19" ht="15.75" customHeight="1">
      <c r="A966" s="666" t="s">
        <v>557</v>
      </c>
      <c r="B966" s="672" t="s">
        <v>273</v>
      </c>
      <c r="C966" s="670">
        <f>'Cél.por tricoma'!EI202</f>
        <v>18</v>
      </c>
      <c r="D966" s="670" t="s">
        <v>550</v>
      </c>
      <c r="E966" s="670"/>
      <c r="F966" s="666" t="s">
        <v>557</v>
      </c>
      <c r="G966" s="672" t="s">
        <v>273</v>
      </c>
      <c r="H966" s="670">
        <f>'Cél.por tricoma'!EI206</f>
        <v>11</v>
      </c>
      <c r="I966" s="670" t="s">
        <v>190</v>
      </c>
      <c r="J966" s="667"/>
      <c r="K966" s="666" t="s">
        <v>557</v>
      </c>
      <c r="L966" s="672" t="s">
        <v>273</v>
      </c>
      <c r="M966" s="670">
        <f>'Cél.por tricoma'!EI218</f>
        <v>57</v>
      </c>
      <c r="N966" s="670" t="s">
        <v>204</v>
      </c>
      <c r="O966" s="670"/>
      <c r="P966" s="666" t="s">
        <v>557</v>
      </c>
      <c r="Q966" s="672" t="s">
        <v>273</v>
      </c>
      <c r="R966" s="670">
        <f>'Cél.por tricoma'!EI219</f>
        <v>6</v>
      </c>
      <c r="S966" s="670" t="s">
        <v>262</v>
      </c>
    </row>
    <row r="967" spans="1:19" ht="15.75" customHeight="1">
      <c r="A967" s="666" t="s">
        <v>557</v>
      </c>
      <c r="B967" s="672" t="s">
        <v>273</v>
      </c>
      <c r="C967" s="670">
        <f>'Cél.por tricoma'!EJ202</f>
        <v>10</v>
      </c>
      <c r="D967" s="670" t="s">
        <v>550</v>
      </c>
      <c r="E967" s="670"/>
      <c r="F967" s="666" t="s">
        <v>557</v>
      </c>
      <c r="G967" s="672" t="s">
        <v>273</v>
      </c>
      <c r="H967" s="670">
        <f>'Cél.por tricoma'!EJ206</f>
        <v>7</v>
      </c>
      <c r="I967" s="670" t="s">
        <v>190</v>
      </c>
      <c r="J967" s="667"/>
      <c r="K967" s="666" t="s">
        <v>557</v>
      </c>
      <c r="L967" s="672" t="s">
        <v>273</v>
      </c>
      <c r="M967" s="670">
        <f>'Cél.por tricoma'!EJ218</f>
        <v>174</v>
      </c>
      <c r="N967" s="670" t="s">
        <v>204</v>
      </c>
      <c r="O967" s="670"/>
      <c r="P967" s="666" t="s">
        <v>557</v>
      </c>
      <c r="Q967" s="672" t="s">
        <v>273</v>
      </c>
      <c r="R967" s="670">
        <f>'Cél.por tricoma'!EJ219</f>
        <v>13</v>
      </c>
      <c r="S967" s="670" t="s">
        <v>262</v>
      </c>
    </row>
    <row r="968" spans="1:19" ht="15.75" customHeight="1">
      <c r="A968" s="666" t="s">
        <v>557</v>
      </c>
      <c r="B968" s="672" t="s">
        <v>273</v>
      </c>
      <c r="C968" s="670">
        <f>'Cél.por tricoma'!EK202</f>
        <v>10</v>
      </c>
      <c r="D968" s="670" t="s">
        <v>550</v>
      </c>
      <c r="E968" s="670"/>
      <c r="F968" s="666" t="s">
        <v>557</v>
      </c>
      <c r="G968" s="672" t="s">
        <v>273</v>
      </c>
      <c r="H968" s="670">
        <f>'Cél.por tricoma'!EK206</f>
        <v>29</v>
      </c>
      <c r="I968" s="670" t="s">
        <v>190</v>
      </c>
      <c r="J968" s="667"/>
      <c r="K968" s="666" t="s">
        <v>557</v>
      </c>
      <c r="L968" s="672" t="s">
        <v>273</v>
      </c>
      <c r="M968" s="670">
        <f>'Cél.por tricoma'!EK218</f>
        <v>59</v>
      </c>
      <c r="N968" s="670" t="s">
        <v>204</v>
      </c>
      <c r="O968" s="670"/>
      <c r="P968" s="666" t="s">
        <v>557</v>
      </c>
      <c r="Q968" s="672" t="s">
        <v>273</v>
      </c>
      <c r="R968" s="670">
        <f>'Cél.por tricoma'!EK219</f>
        <v>31</v>
      </c>
      <c r="S968" s="670" t="s">
        <v>262</v>
      </c>
    </row>
    <row r="969" spans="1:19" ht="15.75" customHeight="1">
      <c r="A969" s="666" t="s">
        <v>557</v>
      </c>
      <c r="B969" s="672" t="s">
        <v>273</v>
      </c>
      <c r="C969" s="670">
        <f>'Cél.por tricoma'!EL202</f>
        <v>12</v>
      </c>
      <c r="D969" s="670" t="s">
        <v>550</v>
      </c>
      <c r="E969" s="670"/>
      <c r="F969" s="666" t="s">
        <v>557</v>
      </c>
      <c r="G969" s="672" t="s">
        <v>273</v>
      </c>
      <c r="H969" s="670">
        <f>'Cél.por tricoma'!EL206</f>
        <v>23</v>
      </c>
      <c r="I969" s="670" t="s">
        <v>190</v>
      </c>
      <c r="J969" s="667"/>
      <c r="K969" s="666" t="s">
        <v>557</v>
      </c>
      <c r="L969" s="672" t="s">
        <v>273</v>
      </c>
      <c r="M969" s="670">
        <f>'Cél.por tricoma'!EL218</f>
        <v>94</v>
      </c>
      <c r="N969" s="670" t="s">
        <v>204</v>
      </c>
      <c r="O969" s="670"/>
      <c r="P969" s="666" t="s">
        <v>557</v>
      </c>
      <c r="Q969" s="672" t="s">
        <v>273</v>
      </c>
      <c r="R969" s="670">
        <f>'Cél.por tricoma'!EL219</f>
        <v>13</v>
      </c>
      <c r="S969" s="670" t="s">
        <v>262</v>
      </c>
    </row>
    <row r="970" spans="1:19" ht="15.75" customHeight="1">
      <c r="A970" s="666" t="s">
        <v>557</v>
      </c>
      <c r="B970" s="672" t="s">
        <v>273</v>
      </c>
      <c r="C970" s="670">
        <f>'Cél.por tricoma'!EM202</f>
        <v>15</v>
      </c>
      <c r="D970" s="670" t="s">
        <v>550</v>
      </c>
      <c r="E970" s="670"/>
      <c r="F970" s="666" t="s">
        <v>557</v>
      </c>
      <c r="G970" s="672" t="s">
        <v>273</v>
      </c>
      <c r="H970" s="670">
        <f>'Cél.por tricoma'!EM206</f>
        <v>4</v>
      </c>
      <c r="I970" s="670" t="s">
        <v>190</v>
      </c>
      <c r="J970" s="667"/>
      <c r="K970" s="666" t="s">
        <v>557</v>
      </c>
      <c r="L970" s="672" t="s">
        <v>273</v>
      </c>
      <c r="M970" s="670">
        <f>'Cél.por tricoma'!EM218</f>
        <v>104</v>
      </c>
      <c r="N970" s="670" t="s">
        <v>204</v>
      </c>
      <c r="O970" s="670"/>
      <c r="P970" s="666" t="s">
        <v>557</v>
      </c>
      <c r="Q970" s="672" t="s">
        <v>273</v>
      </c>
      <c r="R970" s="670">
        <f>'Cél.por tricoma'!EM219</f>
        <v>8</v>
      </c>
      <c r="S970" s="670" t="s">
        <v>262</v>
      </c>
    </row>
    <row r="971" spans="1:19" ht="15.75" customHeight="1">
      <c r="A971" s="666" t="s">
        <v>557</v>
      </c>
      <c r="B971" s="672" t="s">
        <v>273</v>
      </c>
      <c r="C971" s="670">
        <f>'Cél.por tricoma'!EN202</f>
        <v>13</v>
      </c>
      <c r="D971" s="670" t="s">
        <v>550</v>
      </c>
      <c r="E971" s="670"/>
      <c r="F971" s="666" t="s">
        <v>557</v>
      </c>
      <c r="G971" s="672" t="s">
        <v>273</v>
      </c>
      <c r="H971" s="670">
        <f>'Cél.por tricoma'!EN206</f>
        <v>56</v>
      </c>
      <c r="I971" s="670" t="s">
        <v>190</v>
      </c>
      <c r="J971" s="667"/>
      <c r="K971" s="666" t="s">
        <v>557</v>
      </c>
      <c r="L971" s="672" t="s">
        <v>273</v>
      </c>
      <c r="M971" s="670">
        <f>'Cél.por tricoma'!EN218</f>
        <v>33</v>
      </c>
      <c r="N971" s="670" t="s">
        <v>204</v>
      </c>
      <c r="O971" s="670"/>
      <c r="P971" s="666" t="s">
        <v>557</v>
      </c>
      <c r="Q971" s="672" t="s">
        <v>273</v>
      </c>
      <c r="R971" s="670">
        <f>'Cél.por tricoma'!EN219</f>
        <v>12</v>
      </c>
      <c r="S971" s="670" t="s">
        <v>262</v>
      </c>
    </row>
    <row r="972" spans="1:19" ht="15.75" customHeight="1">
      <c r="A972" s="666" t="s">
        <v>557</v>
      </c>
      <c r="B972" s="672" t="s">
        <v>273</v>
      </c>
      <c r="C972" s="670">
        <f>'Cél.por tricoma'!EO202</f>
        <v>14</v>
      </c>
      <c r="D972" s="670" t="s">
        <v>550</v>
      </c>
      <c r="E972" s="670"/>
      <c r="F972" s="666" t="s">
        <v>557</v>
      </c>
      <c r="G972" s="672" t="s">
        <v>273</v>
      </c>
      <c r="H972" s="670">
        <f>'Cél.por tricoma'!EO206</f>
        <v>13</v>
      </c>
      <c r="I972" s="670" t="s">
        <v>190</v>
      </c>
      <c r="J972" s="667"/>
      <c r="K972" s="666" t="s">
        <v>557</v>
      </c>
      <c r="L972" s="672" t="s">
        <v>273</v>
      </c>
      <c r="M972" s="670">
        <f>'Cél.por tricoma'!EO218</f>
        <v>8</v>
      </c>
      <c r="N972" s="670" t="s">
        <v>204</v>
      </c>
      <c r="O972" s="670"/>
      <c r="P972" s="666" t="s">
        <v>557</v>
      </c>
      <c r="Q972" s="672" t="s">
        <v>273</v>
      </c>
      <c r="R972" s="670">
        <f>'Cél.por tricoma'!EO219</f>
        <v>12</v>
      </c>
      <c r="S972" s="670" t="s">
        <v>262</v>
      </c>
    </row>
    <row r="973" spans="1:19" ht="15.75" customHeight="1">
      <c r="A973" s="666" t="s">
        <v>557</v>
      </c>
      <c r="B973" s="672" t="s">
        <v>273</v>
      </c>
      <c r="C973" s="670">
        <f>'Cél.por tricoma'!EP202</f>
        <v>13</v>
      </c>
      <c r="D973" s="670" t="s">
        <v>550</v>
      </c>
      <c r="E973" s="670"/>
      <c r="F973" s="666" t="s">
        <v>557</v>
      </c>
      <c r="G973" s="672" t="s">
        <v>273</v>
      </c>
      <c r="H973" s="670">
        <f>'Cél.por tricoma'!EP206</f>
        <v>15</v>
      </c>
      <c r="I973" s="670" t="s">
        <v>190</v>
      </c>
      <c r="J973" s="667"/>
      <c r="K973" s="666" t="s">
        <v>557</v>
      </c>
      <c r="L973" s="672" t="s">
        <v>273</v>
      </c>
      <c r="M973" s="670">
        <f>'Cél.por tricoma'!EP218</f>
        <v>27</v>
      </c>
      <c r="N973" s="670" t="s">
        <v>204</v>
      </c>
      <c r="O973" s="670"/>
      <c r="P973" s="666" t="s">
        <v>557</v>
      </c>
      <c r="Q973" s="672" t="s">
        <v>273</v>
      </c>
      <c r="R973" s="670">
        <f>'Cél.por tricoma'!EP219</f>
        <v>9</v>
      </c>
      <c r="S973" s="670" t="s">
        <v>262</v>
      </c>
    </row>
    <row r="974" spans="1:19" ht="15.75" customHeight="1">
      <c r="A974" s="666" t="s">
        <v>557</v>
      </c>
      <c r="B974" s="672" t="s">
        <v>273</v>
      </c>
      <c r="C974" s="670">
        <f>'Cél.por tricoma'!EQ202</f>
        <v>17</v>
      </c>
      <c r="D974" s="670" t="s">
        <v>550</v>
      </c>
      <c r="E974" s="670"/>
      <c r="F974" s="666" t="s">
        <v>557</v>
      </c>
      <c r="G974" s="672" t="s">
        <v>273</v>
      </c>
      <c r="H974" s="670">
        <f>'Cél.por tricoma'!EQ206</f>
        <v>2</v>
      </c>
      <c r="I974" s="670" t="s">
        <v>190</v>
      </c>
      <c r="J974" s="667"/>
      <c r="K974" s="666" t="s">
        <v>557</v>
      </c>
      <c r="L974" s="672" t="s">
        <v>273</v>
      </c>
      <c r="M974" s="670">
        <f>'Cél.por tricoma'!EQ218</f>
        <v>63</v>
      </c>
      <c r="N974" s="670" t="s">
        <v>204</v>
      </c>
      <c r="O974" s="670"/>
      <c r="P974" s="666" t="s">
        <v>557</v>
      </c>
      <c r="Q974" s="672" t="s">
        <v>273</v>
      </c>
      <c r="R974" s="670">
        <f>'Cél.por tricoma'!EQ219</f>
        <v>18</v>
      </c>
      <c r="S974" s="670" t="s">
        <v>262</v>
      </c>
    </row>
    <row r="975" spans="1:19" ht="15.75" customHeight="1">
      <c r="A975" s="666" t="s">
        <v>557</v>
      </c>
      <c r="B975" s="672" t="s">
        <v>273</v>
      </c>
      <c r="C975" s="670">
        <f>'Cél.por tricoma'!ER202</f>
        <v>11</v>
      </c>
      <c r="D975" s="670" t="s">
        <v>550</v>
      </c>
      <c r="E975" s="670"/>
      <c r="F975" s="666" t="s">
        <v>557</v>
      </c>
      <c r="G975" s="672" t="s">
        <v>273</v>
      </c>
      <c r="H975" s="670">
        <f>'Cél.por tricoma'!ER206</f>
        <v>5</v>
      </c>
      <c r="I975" s="670" t="s">
        <v>190</v>
      </c>
      <c r="J975" s="667"/>
      <c r="K975" s="666" t="s">
        <v>557</v>
      </c>
      <c r="L975" s="672" t="s">
        <v>273</v>
      </c>
      <c r="M975" s="670">
        <f>'Cél.por tricoma'!ER218</f>
        <v>79</v>
      </c>
      <c r="N975" s="670" t="s">
        <v>204</v>
      </c>
      <c r="O975" s="670"/>
      <c r="P975" s="666" t="s">
        <v>557</v>
      </c>
      <c r="Q975" s="672" t="s">
        <v>273</v>
      </c>
      <c r="R975" s="670">
        <f>'Cél.por tricoma'!ER219</f>
        <v>7</v>
      </c>
      <c r="S975" s="670" t="s">
        <v>262</v>
      </c>
    </row>
    <row r="976" spans="1:19" ht="15.75" customHeight="1">
      <c r="A976" s="666" t="s">
        <v>557</v>
      </c>
      <c r="B976" s="672" t="s">
        <v>273</v>
      </c>
      <c r="C976" s="670">
        <f>'Cél.por tricoma'!ES202</f>
        <v>10</v>
      </c>
      <c r="D976" s="670" t="s">
        <v>550</v>
      </c>
      <c r="E976" s="670"/>
      <c r="F976" s="666" t="s">
        <v>557</v>
      </c>
      <c r="G976" s="672" t="s">
        <v>273</v>
      </c>
      <c r="H976" s="670">
        <f>'Cél.por tricoma'!ES206</f>
        <v>6</v>
      </c>
      <c r="I976" s="670" t="s">
        <v>190</v>
      </c>
      <c r="J976" s="667"/>
      <c r="K976" s="666" t="s">
        <v>557</v>
      </c>
      <c r="L976" s="672" t="s">
        <v>273</v>
      </c>
      <c r="M976" s="670">
        <f>'Cél.por tricoma'!ES218</f>
        <v>77</v>
      </c>
      <c r="N976" s="670" t="s">
        <v>204</v>
      </c>
      <c r="O976" s="670"/>
      <c r="P976" s="666" t="s">
        <v>557</v>
      </c>
      <c r="Q976" s="672" t="s">
        <v>273</v>
      </c>
      <c r="R976" s="670">
        <f>'Cél.por tricoma'!ES219</f>
        <v>6</v>
      </c>
      <c r="S976" s="670" t="s">
        <v>262</v>
      </c>
    </row>
    <row r="977" spans="1:19" ht="15.75" customHeight="1">
      <c r="A977" s="666" t="s">
        <v>557</v>
      </c>
      <c r="B977" s="672" t="s">
        <v>273</v>
      </c>
      <c r="C977" s="670">
        <f>'Cél.por tricoma'!ET202</f>
        <v>13</v>
      </c>
      <c r="D977" s="670" t="s">
        <v>550</v>
      </c>
      <c r="E977" s="670"/>
      <c r="F977" s="666" t="s">
        <v>557</v>
      </c>
      <c r="G977" s="672" t="s">
        <v>273</v>
      </c>
      <c r="H977" s="670">
        <f>'Cél.por tricoma'!ET206</f>
        <v>9</v>
      </c>
      <c r="I977" s="670" t="s">
        <v>190</v>
      </c>
      <c r="J977" s="667"/>
      <c r="K977" s="666" t="s">
        <v>557</v>
      </c>
      <c r="L977" s="672" t="s">
        <v>273</v>
      </c>
      <c r="M977" s="670">
        <f>'Cél.por tricoma'!ET218</f>
        <v>6</v>
      </c>
      <c r="N977" s="670" t="s">
        <v>204</v>
      </c>
      <c r="O977" s="670"/>
      <c r="P977" s="666" t="s">
        <v>557</v>
      </c>
      <c r="Q977" s="672" t="s">
        <v>273</v>
      </c>
      <c r="R977" s="670">
        <f>'Cél.por tricoma'!ET219</f>
        <v>19</v>
      </c>
      <c r="S977" s="670" t="s">
        <v>262</v>
      </c>
    </row>
    <row r="978" spans="1:19" ht="15.75" customHeight="1">
      <c r="A978" s="666" t="s">
        <v>557</v>
      </c>
      <c r="B978" s="672" t="s">
        <v>273</v>
      </c>
      <c r="C978" s="670">
        <f>'Cél.por tricoma'!EU202</f>
        <v>17</v>
      </c>
      <c r="D978" s="670" t="s">
        <v>550</v>
      </c>
      <c r="E978" s="670"/>
      <c r="F978" s="666" t="s">
        <v>557</v>
      </c>
      <c r="G978" s="672" t="s">
        <v>273</v>
      </c>
      <c r="H978" s="670">
        <f>'Cél.por tricoma'!EU206</f>
        <v>9</v>
      </c>
      <c r="I978" s="670" t="s">
        <v>190</v>
      </c>
      <c r="J978" s="667"/>
      <c r="K978" s="666" t="s">
        <v>557</v>
      </c>
      <c r="L978" s="672" t="s">
        <v>273</v>
      </c>
      <c r="M978" s="670">
        <f>'Cél.por tricoma'!EU218</f>
        <v>42</v>
      </c>
      <c r="N978" s="670" t="s">
        <v>204</v>
      </c>
      <c r="O978" s="670"/>
      <c r="P978" s="666" t="s">
        <v>557</v>
      </c>
      <c r="Q978" s="672" t="s">
        <v>273</v>
      </c>
      <c r="R978" s="670">
        <f>'Cél.por tricoma'!EU219</f>
        <v>13</v>
      </c>
      <c r="S978" s="670" t="s">
        <v>262</v>
      </c>
    </row>
    <row r="979" spans="1:19" ht="15.75" customHeight="1">
      <c r="A979" s="666" t="s">
        <v>557</v>
      </c>
      <c r="B979" s="672" t="s">
        <v>273</v>
      </c>
      <c r="C979" s="670">
        <f>'Cél.por tricoma'!EV202</f>
        <v>23</v>
      </c>
      <c r="D979" s="670" t="s">
        <v>550</v>
      </c>
      <c r="E979" s="670"/>
      <c r="F979" s="666" t="s">
        <v>557</v>
      </c>
      <c r="G979" s="672" t="s">
        <v>273</v>
      </c>
      <c r="H979" s="670">
        <f>'Cél.por tricoma'!EV206</f>
        <v>7</v>
      </c>
      <c r="I979" s="670" t="s">
        <v>190</v>
      </c>
      <c r="J979" s="667"/>
      <c r="K979" s="666" t="s">
        <v>557</v>
      </c>
      <c r="L979" s="672" t="s">
        <v>273</v>
      </c>
      <c r="M979" s="670">
        <f>'Cél.por tricoma'!EV218</f>
        <v>4</v>
      </c>
      <c r="N979" s="670" t="s">
        <v>204</v>
      </c>
      <c r="O979" s="670"/>
      <c r="P979" s="666" t="s">
        <v>557</v>
      </c>
      <c r="Q979" s="672" t="s">
        <v>273</v>
      </c>
      <c r="R979" s="670">
        <f>'Cél.por tricoma'!EV219</f>
        <v>10</v>
      </c>
      <c r="S979" s="670" t="s">
        <v>262</v>
      </c>
    </row>
    <row r="980" spans="1:19" ht="15.75" customHeight="1">
      <c r="A980" s="666" t="s">
        <v>557</v>
      </c>
      <c r="B980" s="672" t="s">
        <v>273</v>
      </c>
      <c r="C980" s="670">
        <f>'Cél.por tricoma'!EW202</f>
        <v>8</v>
      </c>
      <c r="D980" s="670" t="s">
        <v>550</v>
      </c>
      <c r="E980" s="670"/>
      <c r="F980" s="666" t="s">
        <v>557</v>
      </c>
      <c r="G980" s="672" t="s">
        <v>273</v>
      </c>
      <c r="H980" s="670">
        <f>'Cél.por tricoma'!EW206</f>
        <v>60</v>
      </c>
      <c r="I980" s="670" t="s">
        <v>190</v>
      </c>
      <c r="J980" s="667"/>
      <c r="K980" s="666" t="s">
        <v>557</v>
      </c>
      <c r="L980" s="672" t="s">
        <v>273</v>
      </c>
      <c r="M980" s="670">
        <f>'Cél.por tricoma'!EW218</f>
        <v>105</v>
      </c>
      <c r="N980" s="670" t="s">
        <v>204</v>
      </c>
      <c r="O980" s="670"/>
      <c r="P980" s="666" t="s">
        <v>557</v>
      </c>
      <c r="Q980" s="672" t="s">
        <v>273</v>
      </c>
      <c r="R980" s="670">
        <f>'Cél.por tricoma'!EW219</f>
        <v>7</v>
      </c>
      <c r="S980" s="670" t="s">
        <v>262</v>
      </c>
    </row>
    <row r="981" spans="1:19" ht="15.75" customHeight="1">
      <c r="A981" s="666" t="s">
        <v>557</v>
      </c>
      <c r="B981" s="672" t="s">
        <v>273</v>
      </c>
      <c r="C981" s="670">
        <f>'Cél.por tricoma'!EX202</f>
        <v>11</v>
      </c>
      <c r="D981" s="670" t="s">
        <v>550</v>
      </c>
      <c r="E981" s="670"/>
      <c r="F981" s="666" t="s">
        <v>557</v>
      </c>
      <c r="G981" s="672" t="s">
        <v>273</v>
      </c>
      <c r="H981" s="670">
        <f>'Cél.por tricoma'!EX206</f>
        <v>25</v>
      </c>
      <c r="I981" s="670" t="s">
        <v>190</v>
      </c>
      <c r="J981" s="667"/>
      <c r="K981" s="666" t="s">
        <v>557</v>
      </c>
      <c r="L981" s="672" t="s">
        <v>273</v>
      </c>
      <c r="M981" s="670">
        <f>'Cél.por tricoma'!EX218</f>
        <v>85</v>
      </c>
      <c r="N981" s="670" t="s">
        <v>204</v>
      </c>
      <c r="O981" s="670"/>
      <c r="P981" s="666" t="s">
        <v>557</v>
      </c>
      <c r="Q981" s="672" t="s">
        <v>273</v>
      </c>
      <c r="R981" s="670">
        <f>'Cél.por tricoma'!EX219</f>
        <v>18</v>
      </c>
      <c r="S981" s="670" t="s">
        <v>262</v>
      </c>
    </row>
    <row r="982" spans="1:19" ht="15.75" customHeight="1">
      <c r="A982" s="666" t="s">
        <v>557</v>
      </c>
      <c r="B982" s="672" t="s">
        <v>273</v>
      </c>
      <c r="C982" s="670">
        <f>'Cél.por tricoma'!EY202</f>
        <v>8</v>
      </c>
      <c r="D982" s="670" t="s">
        <v>550</v>
      </c>
      <c r="E982" s="670"/>
      <c r="F982" s="666" t="s">
        <v>557</v>
      </c>
      <c r="G982" s="672" t="s">
        <v>273</v>
      </c>
      <c r="H982" s="670">
        <f>'Cél.por tricoma'!EY206</f>
        <v>6</v>
      </c>
      <c r="I982" s="670" t="s">
        <v>190</v>
      </c>
      <c r="J982" s="667"/>
      <c r="K982" s="666" t="s">
        <v>557</v>
      </c>
      <c r="L982" s="672" t="s">
        <v>273</v>
      </c>
      <c r="M982" s="670">
        <f>'Cél.por tricoma'!EY218</f>
        <v>98</v>
      </c>
      <c r="N982" s="670" t="s">
        <v>204</v>
      </c>
      <c r="O982" s="670"/>
      <c r="P982" s="666" t="s">
        <v>557</v>
      </c>
      <c r="Q982" s="672" t="s">
        <v>273</v>
      </c>
      <c r="R982" s="670">
        <f>'Cél.por tricoma'!EY219</f>
        <v>13</v>
      </c>
      <c r="S982" s="670" t="s">
        <v>262</v>
      </c>
    </row>
    <row r="983" spans="1:19" ht="15.75" customHeight="1">
      <c r="A983" s="666" t="s">
        <v>557</v>
      </c>
      <c r="B983" s="672" t="s">
        <v>273</v>
      </c>
      <c r="C983" s="670">
        <f>'Cél.por tricoma'!EZ202</f>
        <v>9</v>
      </c>
      <c r="D983" s="670" t="s">
        <v>550</v>
      </c>
      <c r="E983" s="670"/>
      <c r="F983" s="666" t="s">
        <v>557</v>
      </c>
      <c r="G983" s="672" t="s">
        <v>273</v>
      </c>
      <c r="H983" s="670">
        <f>'Cél.por tricoma'!EZ206</f>
        <v>49</v>
      </c>
      <c r="I983" s="670" t="s">
        <v>190</v>
      </c>
      <c r="J983" s="667"/>
      <c r="K983" s="666" t="s">
        <v>557</v>
      </c>
      <c r="L983" s="672" t="s">
        <v>273</v>
      </c>
      <c r="M983" s="670">
        <f>'Cél.por tricoma'!EZ218</f>
        <v>33</v>
      </c>
      <c r="N983" s="670" t="s">
        <v>204</v>
      </c>
      <c r="O983" s="670"/>
      <c r="P983" s="666" t="s">
        <v>557</v>
      </c>
      <c r="Q983" s="672" t="s">
        <v>273</v>
      </c>
      <c r="R983" s="670">
        <f>'Cél.por tricoma'!EZ219</f>
        <v>9</v>
      </c>
      <c r="S983" s="670" t="s">
        <v>262</v>
      </c>
    </row>
    <row r="984" spans="1:19" ht="15.75" customHeight="1">
      <c r="A984" s="666" t="s">
        <v>557</v>
      </c>
      <c r="B984" s="672" t="s">
        <v>273</v>
      </c>
      <c r="C984" s="670">
        <f>'Cél.por tricoma'!FA202</f>
        <v>11</v>
      </c>
      <c r="D984" s="670" t="s">
        <v>550</v>
      </c>
      <c r="E984" s="670"/>
      <c r="F984" s="666" t="s">
        <v>557</v>
      </c>
      <c r="G984" s="672" t="s">
        <v>273</v>
      </c>
      <c r="H984" s="670">
        <f>'Cél.por tricoma'!FA206</f>
        <v>9</v>
      </c>
      <c r="I984" s="670" t="s">
        <v>190</v>
      </c>
      <c r="J984" s="667"/>
      <c r="K984" s="666" t="s">
        <v>557</v>
      </c>
      <c r="L984" s="672" t="s">
        <v>273</v>
      </c>
      <c r="M984" s="670">
        <f>'Cél.por tricoma'!FA218</f>
        <v>26</v>
      </c>
      <c r="N984" s="670" t="s">
        <v>204</v>
      </c>
      <c r="O984" s="670"/>
      <c r="P984" s="666" t="s">
        <v>557</v>
      </c>
      <c r="Q984" s="672" t="s">
        <v>273</v>
      </c>
      <c r="R984" s="670">
        <f>'Cél.por tricoma'!FA219</f>
        <v>23</v>
      </c>
      <c r="S984" s="670" t="s">
        <v>262</v>
      </c>
    </row>
    <row r="985" spans="1:19" ht="15.75" customHeight="1">
      <c r="A985" s="666" t="s">
        <v>557</v>
      </c>
      <c r="B985" s="672" t="s">
        <v>273</v>
      </c>
      <c r="C985" s="670">
        <f>'Cél.por tricoma'!FB202</f>
        <v>14</v>
      </c>
      <c r="D985" s="670" t="s">
        <v>550</v>
      </c>
      <c r="E985" s="670"/>
      <c r="F985" s="666" t="s">
        <v>557</v>
      </c>
      <c r="G985" s="672" t="s">
        <v>273</v>
      </c>
      <c r="H985" s="670">
        <f>'Cél.por tricoma'!FB206</f>
        <v>23</v>
      </c>
      <c r="I985" s="670" t="s">
        <v>190</v>
      </c>
      <c r="J985" s="667"/>
      <c r="K985" s="666" t="s">
        <v>557</v>
      </c>
      <c r="L985" s="672" t="s">
        <v>273</v>
      </c>
      <c r="M985" s="670">
        <f>'Cél.por tricoma'!FB218</f>
        <v>18</v>
      </c>
      <c r="N985" s="670" t="s">
        <v>204</v>
      </c>
      <c r="O985" s="670"/>
      <c r="P985" s="666" t="s">
        <v>557</v>
      </c>
      <c r="Q985" s="672" t="s">
        <v>273</v>
      </c>
      <c r="R985" s="670">
        <f>'Cél.por tricoma'!FB219</f>
        <v>12</v>
      </c>
      <c r="S985" s="670" t="s">
        <v>262</v>
      </c>
    </row>
    <row r="986" spans="1:19" ht="15.75" customHeight="1">
      <c r="A986" s="666" t="s">
        <v>557</v>
      </c>
      <c r="B986" s="672" t="s">
        <v>273</v>
      </c>
      <c r="C986" s="670">
        <f>'Cél.por tricoma'!FC202</f>
        <v>9</v>
      </c>
      <c r="D986" s="670" t="s">
        <v>550</v>
      </c>
      <c r="E986" s="670"/>
      <c r="F986" s="666" t="s">
        <v>557</v>
      </c>
      <c r="G986" s="672" t="s">
        <v>273</v>
      </c>
      <c r="H986" s="670">
        <f>'Cél.por tricoma'!FC206</f>
        <v>35</v>
      </c>
      <c r="I986" s="670" t="s">
        <v>190</v>
      </c>
      <c r="J986" s="667"/>
      <c r="K986" s="666" t="s">
        <v>557</v>
      </c>
      <c r="L986" s="672" t="s">
        <v>273</v>
      </c>
      <c r="M986" s="670">
        <f>'Cél.por tricoma'!FC218</f>
        <v>53</v>
      </c>
      <c r="N986" s="670" t="s">
        <v>204</v>
      </c>
      <c r="O986" s="670"/>
      <c r="P986" s="666" t="s">
        <v>557</v>
      </c>
      <c r="Q986" s="672" t="s">
        <v>273</v>
      </c>
      <c r="R986" s="670">
        <f>'Cél.por tricoma'!FC219</f>
        <v>5</v>
      </c>
      <c r="S986" s="670" t="s">
        <v>262</v>
      </c>
    </row>
    <row r="987" spans="1:19" ht="15.75" customHeight="1">
      <c r="A987" s="666" t="s">
        <v>557</v>
      </c>
      <c r="B987" s="672" t="s">
        <v>273</v>
      </c>
      <c r="C987" s="670">
        <f>'Cél.por tricoma'!FD202</f>
        <v>13</v>
      </c>
      <c r="D987" s="670" t="s">
        <v>550</v>
      </c>
      <c r="E987" s="670"/>
      <c r="F987" s="666" t="s">
        <v>557</v>
      </c>
      <c r="G987" s="672" t="s">
        <v>273</v>
      </c>
      <c r="H987" s="670">
        <f>'Cél.por tricoma'!FD206</f>
        <v>25</v>
      </c>
      <c r="I987" s="670" t="s">
        <v>190</v>
      </c>
      <c r="J987" s="667"/>
      <c r="K987" s="666" t="s">
        <v>557</v>
      </c>
      <c r="L987" s="672" t="s">
        <v>273</v>
      </c>
      <c r="M987" s="670">
        <f>'Cél.por tricoma'!FD218</f>
        <v>40</v>
      </c>
      <c r="N987" s="670" t="s">
        <v>204</v>
      </c>
      <c r="O987" s="670"/>
      <c r="P987" s="666" t="s">
        <v>557</v>
      </c>
      <c r="Q987" s="672" t="s">
        <v>273</v>
      </c>
      <c r="R987" s="670">
        <f>'Cél.por tricoma'!FD219</f>
        <v>8</v>
      </c>
      <c r="S987" s="670" t="s">
        <v>262</v>
      </c>
    </row>
    <row r="988" spans="1:19" ht="15.75" customHeight="1">
      <c r="A988" s="666" t="s">
        <v>557</v>
      </c>
      <c r="B988" s="672" t="s">
        <v>273</v>
      </c>
      <c r="C988" s="670">
        <f>'Cél.por tricoma'!FE202</f>
        <v>15</v>
      </c>
      <c r="D988" s="670" t="s">
        <v>550</v>
      </c>
      <c r="E988" s="670"/>
      <c r="F988" s="666" t="s">
        <v>557</v>
      </c>
      <c r="G988" s="672" t="s">
        <v>273</v>
      </c>
      <c r="H988" s="670">
        <f>'Cél.por tricoma'!FE206</f>
        <v>27</v>
      </c>
      <c r="I988" s="670" t="s">
        <v>190</v>
      </c>
      <c r="J988" s="667"/>
      <c r="K988" s="666" t="s">
        <v>557</v>
      </c>
      <c r="L988" s="672" t="s">
        <v>273</v>
      </c>
      <c r="M988" s="670">
        <f>'Cél.por tricoma'!FE218</f>
        <v>16</v>
      </c>
      <c r="N988" s="670" t="s">
        <v>204</v>
      </c>
      <c r="O988" s="670"/>
      <c r="P988" s="666" t="s">
        <v>557</v>
      </c>
      <c r="Q988" s="672" t="s">
        <v>273</v>
      </c>
      <c r="R988" s="670">
        <f>'Cél.por tricoma'!FE219</f>
        <v>4</v>
      </c>
      <c r="S988" s="670" t="s">
        <v>262</v>
      </c>
    </row>
    <row r="989" spans="1:19" ht="15.75" customHeight="1">
      <c r="A989" s="666" t="s">
        <v>557</v>
      </c>
      <c r="B989" s="672" t="s">
        <v>273</v>
      </c>
      <c r="C989" s="670">
        <f>'Cél.por tricoma'!FF202</f>
        <v>15</v>
      </c>
      <c r="D989" s="670" t="s">
        <v>550</v>
      </c>
      <c r="E989" s="670"/>
      <c r="F989" s="666" t="s">
        <v>557</v>
      </c>
      <c r="G989" s="672" t="s">
        <v>273</v>
      </c>
      <c r="H989" s="670">
        <f>'Cél.por tricoma'!FF206</f>
        <v>6</v>
      </c>
      <c r="I989" s="670" t="s">
        <v>190</v>
      </c>
      <c r="J989" s="667"/>
      <c r="K989" s="666" t="s">
        <v>557</v>
      </c>
      <c r="L989" s="672" t="s">
        <v>273</v>
      </c>
      <c r="M989" s="670">
        <f>'Cél.por tricoma'!FF218</f>
        <v>68</v>
      </c>
      <c r="N989" s="670" t="s">
        <v>204</v>
      </c>
      <c r="O989" s="670"/>
      <c r="P989" s="666" t="s">
        <v>557</v>
      </c>
      <c r="Q989" s="672" t="s">
        <v>273</v>
      </c>
      <c r="R989" s="670">
        <f>'Cél.por tricoma'!FF219</f>
        <v>15</v>
      </c>
      <c r="S989" s="670" t="s">
        <v>262</v>
      </c>
    </row>
    <row r="990" spans="1:19" ht="15.75" customHeight="1">
      <c r="A990" s="666" t="s">
        <v>557</v>
      </c>
      <c r="B990" s="672" t="s">
        <v>273</v>
      </c>
      <c r="C990" s="670">
        <f>'Cél.por tricoma'!FG202</f>
        <v>12</v>
      </c>
      <c r="D990" s="670" t="s">
        <v>550</v>
      </c>
      <c r="E990" s="670"/>
      <c r="F990" s="666" t="s">
        <v>557</v>
      </c>
      <c r="G990" s="672" t="s">
        <v>273</v>
      </c>
      <c r="H990" s="670">
        <f>'Cél.por tricoma'!FG206</f>
        <v>3</v>
      </c>
      <c r="I990" s="670" t="s">
        <v>190</v>
      </c>
      <c r="J990" s="667"/>
      <c r="K990" s="666" t="s">
        <v>557</v>
      </c>
      <c r="L990" s="672" t="s">
        <v>273</v>
      </c>
      <c r="M990" s="670">
        <f>'Cél.por tricoma'!FG218</f>
        <v>69</v>
      </c>
      <c r="N990" s="670" t="s">
        <v>204</v>
      </c>
      <c r="O990" s="670"/>
      <c r="P990" s="666" t="s">
        <v>557</v>
      </c>
      <c r="Q990" s="672" t="s">
        <v>273</v>
      </c>
      <c r="R990" s="670">
        <f>'Cél.por tricoma'!FG219</f>
        <v>34</v>
      </c>
      <c r="S990" s="670" t="s">
        <v>262</v>
      </c>
    </row>
    <row r="991" spans="1:19" ht="15.75" customHeight="1">
      <c r="A991" s="666" t="s">
        <v>557</v>
      </c>
      <c r="B991" s="672" t="s">
        <v>273</v>
      </c>
      <c r="C991" s="670">
        <f>'Cél.por tricoma'!FH202</f>
        <v>9</v>
      </c>
      <c r="D991" s="670" t="s">
        <v>550</v>
      </c>
      <c r="E991" s="670"/>
      <c r="F991" s="666" t="s">
        <v>557</v>
      </c>
      <c r="G991" s="672" t="s">
        <v>273</v>
      </c>
      <c r="H991" s="670">
        <f>'Cél.por tricoma'!FH206</f>
        <v>15</v>
      </c>
      <c r="I991" s="670" t="s">
        <v>190</v>
      </c>
      <c r="J991" s="667"/>
      <c r="K991" s="666" t="s">
        <v>557</v>
      </c>
      <c r="L991" s="672" t="s">
        <v>273</v>
      </c>
      <c r="M991" s="670">
        <f>'Cél.por tricoma'!FH218</f>
        <v>74</v>
      </c>
      <c r="N991" s="670" t="s">
        <v>204</v>
      </c>
      <c r="O991" s="670"/>
      <c r="P991" s="666" t="s">
        <v>557</v>
      </c>
      <c r="Q991" s="672" t="s">
        <v>273</v>
      </c>
      <c r="R991" s="670">
        <f>'Cél.por tricoma'!FH219</f>
        <v>13</v>
      </c>
      <c r="S991" s="670" t="s">
        <v>262</v>
      </c>
    </row>
    <row r="992" spans="1:19" ht="15.75" customHeight="1">
      <c r="A992" s="666" t="s">
        <v>557</v>
      </c>
      <c r="B992" s="672" t="s">
        <v>327</v>
      </c>
      <c r="C992" s="670">
        <f>'Cél.por tricoma'!EE248</f>
        <v>15</v>
      </c>
      <c r="D992" s="670" t="s">
        <v>550</v>
      </c>
      <c r="E992" s="670"/>
      <c r="F992" s="666" t="s">
        <v>557</v>
      </c>
      <c r="G992" s="672" t="s">
        <v>327</v>
      </c>
      <c r="H992" s="670">
        <f>'Cél.por tricoma'!EE252</f>
        <v>25</v>
      </c>
      <c r="I992" s="670" t="s">
        <v>190</v>
      </c>
      <c r="J992" s="667"/>
      <c r="K992" s="666" t="s">
        <v>557</v>
      </c>
      <c r="L992" s="672" t="s">
        <v>327</v>
      </c>
      <c r="M992" s="670">
        <f>'Cél.por tricoma'!EE264</f>
        <v>18</v>
      </c>
      <c r="N992" s="670" t="s">
        <v>204</v>
      </c>
      <c r="O992" s="670"/>
      <c r="P992" s="666" t="s">
        <v>557</v>
      </c>
      <c r="Q992" s="672" t="s">
        <v>327</v>
      </c>
      <c r="R992" s="670">
        <f>'Cél.por tricoma'!EE265</f>
        <v>9</v>
      </c>
      <c r="S992" s="670" t="s">
        <v>262</v>
      </c>
    </row>
    <row r="993" spans="1:19" ht="15.75" customHeight="1">
      <c r="A993" s="666" t="s">
        <v>557</v>
      </c>
      <c r="B993" s="672" t="s">
        <v>327</v>
      </c>
      <c r="C993" s="670">
        <f>'Cél.por tricoma'!EF248</f>
        <v>17</v>
      </c>
      <c r="D993" s="670" t="s">
        <v>550</v>
      </c>
      <c r="E993" s="670"/>
      <c r="F993" s="666" t="s">
        <v>557</v>
      </c>
      <c r="G993" s="672" t="s">
        <v>327</v>
      </c>
      <c r="H993" s="670">
        <f>'Cél.por tricoma'!EF252</f>
        <v>9</v>
      </c>
      <c r="I993" s="670" t="s">
        <v>190</v>
      </c>
      <c r="J993" s="667"/>
      <c r="K993" s="666" t="s">
        <v>557</v>
      </c>
      <c r="L993" s="672" t="s">
        <v>327</v>
      </c>
      <c r="M993" s="670">
        <f>'Cél.por tricoma'!EF264</f>
        <v>42</v>
      </c>
      <c r="N993" s="670" t="s">
        <v>204</v>
      </c>
      <c r="O993" s="670"/>
      <c r="P993" s="666" t="s">
        <v>557</v>
      </c>
      <c r="Q993" s="672" t="s">
        <v>327</v>
      </c>
      <c r="R993" s="670">
        <f>'Cél.por tricoma'!EF265</f>
        <v>11</v>
      </c>
      <c r="S993" s="670" t="s">
        <v>262</v>
      </c>
    </row>
    <row r="994" spans="1:19" ht="15.75" customHeight="1">
      <c r="A994" s="666" t="s">
        <v>557</v>
      </c>
      <c r="B994" s="672" t="s">
        <v>327</v>
      </c>
      <c r="C994" s="670">
        <f>'Cél.por tricoma'!EG248</f>
        <v>18</v>
      </c>
      <c r="D994" s="670" t="s">
        <v>550</v>
      </c>
      <c r="E994" s="670"/>
      <c r="F994" s="666" t="s">
        <v>557</v>
      </c>
      <c r="G994" s="672" t="s">
        <v>327</v>
      </c>
      <c r="H994" s="670">
        <f>'Cél.por tricoma'!EG252</f>
        <v>22</v>
      </c>
      <c r="I994" s="670" t="s">
        <v>190</v>
      </c>
      <c r="J994" s="667"/>
      <c r="K994" s="666" t="s">
        <v>557</v>
      </c>
      <c r="L994" s="672" t="s">
        <v>327</v>
      </c>
      <c r="M994" s="670">
        <f>'Cél.por tricoma'!EG264</f>
        <v>28</v>
      </c>
      <c r="N994" s="670" t="s">
        <v>204</v>
      </c>
      <c r="O994" s="670"/>
      <c r="P994" s="666" t="s">
        <v>557</v>
      </c>
      <c r="Q994" s="672" t="s">
        <v>327</v>
      </c>
      <c r="R994" s="670">
        <f>'Cél.por tricoma'!EG265</f>
        <v>16</v>
      </c>
      <c r="S994" s="670" t="s">
        <v>262</v>
      </c>
    </row>
    <row r="995" spans="1:19" ht="15.75" customHeight="1">
      <c r="A995" s="666" t="s">
        <v>557</v>
      </c>
      <c r="B995" s="672" t="s">
        <v>327</v>
      </c>
      <c r="C995" s="670">
        <f>'Cél.por tricoma'!EH248</f>
        <v>16</v>
      </c>
      <c r="D995" s="670" t="s">
        <v>550</v>
      </c>
      <c r="E995" s="670"/>
      <c r="F995" s="666" t="s">
        <v>557</v>
      </c>
      <c r="G995" s="672" t="s">
        <v>327</v>
      </c>
      <c r="H995" s="670">
        <f>'Cél.por tricoma'!EH252</f>
        <v>16</v>
      </c>
      <c r="I995" s="670" t="s">
        <v>190</v>
      </c>
      <c r="J995" s="667"/>
      <c r="K995" s="666" t="s">
        <v>557</v>
      </c>
      <c r="L995" s="672" t="s">
        <v>327</v>
      </c>
      <c r="M995" s="670">
        <f>'Cél.por tricoma'!EH264</f>
        <v>75</v>
      </c>
      <c r="N995" s="670" t="s">
        <v>204</v>
      </c>
      <c r="O995" s="670"/>
      <c r="P995" s="666" t="s">
        <v>557</v>
      </c>
      <c r="Q995" s="672" t="s">
        <v>327</v>
      </c>
      <c r="R995" s="670">
        <f>'Cél.por tricoma'!EH265</f>
        <v>7</v>
      </c>
      <c r="S995" s="670" t="s">
        <v>262</v>
      </c>
    </row>
    <row r="996" spans="1:19" ht="15.75" customHeight="1">
      <c r="A996" s="666" t="s">
        <v>557</v>
      </c>
      <c r="B996" s="672" t="s">
        <v>327</v>
      </c>
      <c r="C996" s="670">
        <f>'Cél.por tricoma'!EI248</f>
        <v>7</v>
      </c>
      <c r="D996" s="670" t="s">
        <v>550</v>
      </c>
      <c r="E996" s="670"/>
      <c r="F996" s="666" t="s">
        <v>557</v>
      </c>
      <c r="G996" s="672" t="s">
        <v>327</v>
      </c>
      <c r="H996" s="670">
        <f>'Cél.por tricoma'!EI252</f>
        <v>40</v>
      </c>
      <c r="I996" s="670" t="s">
        <v>190</v>
      </c>
      <c r="J996" s="667"/>
      <c r="K996" s="666" t="s">
        <v>557</v>
      </c>
      <c r="L996" s="672" t="s">
        <v>327</v>
      </c>
      <c r="M996" s="670">
        <f>'Cél.por tricoma'!EI264</f>
        <v>30</v>
      </c>
      <c r="N996" s="670" t="s">
        <v>204</v>
      </c>
      <c r="O996" s="670"/>
      <c r="P996" s="666" t="s">
        <v>557</v>
      </c>
      <c r="Q996" s="672" t="s">
        <v>327</v>
      </c>
      <c r="R996" s="670">
        <f>'Cél.por tricoma'!EI265</f>
        <v>10</v>
      </c>
      <c r="S996" s="670" t="s">
        <v>262</v>
      </c>
    </row>
    <row r="997" spans="1:19" ht="15.75" customHeight="1">
      <c r="A997" s="666" t="s">
        <v>557</v>
      </c>
      <c r="B997" s="672" t="s">
        <v>327</v>
      </c>
      <c r="C997" s="670">
        <f>'Cél.por tricoma'!EJ248</f>
        <v>10</v>
      </c>
      <c r="D997" s="670" t="s">
        <v>550</v>
      </c>
      <c r="E997" s="670"/>
      <c r="F997" s="666" t="s">
        <v>557</v>
      </c>
      <c r="G997" s="672" t="s">
        <v>327</v>
      </c>
      <c r="H997" s="670">
        <f>'Cél.por tricoma'!EJ252</f>
        <v>19</v>
      </c>
      <c r="I997" s="670" t="s">
        <v>190</v>
      </c>
      <c r="J997" s="667"/>
      <c r="K997" s="666" t="s">
        <v>557</v>
      </c>
      <c r="L997" s="672" t="s">
        <v>327</v>
      </c>
      <c r="M997" s="670">
        <f>'Cél.por tricoma'!EJ264</f>
        <v>109</v>
      </c>
      <c r="N997" s="670" t="s">
        <v>204</v>
      </c>
      <c r="O997" s="670"/>
      <c r="P997" s="666" t="s">
        <v>557</v>
      </c>
      <c r="Q997" s="672" t="s">
        <v>327</v>
      </c>
      <c r="R997" s="670">
        <f>'Cél.por tricoma'!EJ265</f>
        <v>35</v>
      </c>
      <c r="S997" s="670" t="s">
        <v>262</v>
      </c>
    </row>
    <row r="998" spans="1:19" ht="15.75" customHeight="1">
      <c r="A998" s="666" t="s">
        <v>557</v>
      </c>
      <c r="B998" s="672" t="s">
        <v>327</v>
      </c>
      <c r="C998" s="670">
        <f>'Cél.por tricoma'!EK248</f>
        <v>10</v>
      </c>
      <c r="D998" s="670" t="s">
        <v>550</v>
      </c>
      <c r="E998" s="670"/>
      <c r="F998" s="666" t="s">
        <v>557</v>
      </c>
      <c r="G998" s="672" t="s">
        <v>327</v>
      </c>
      <c r="H998" s="670">
        <f>'Cél.por tricoma'!EK252</f>
        <v>26</v>
      </c>
      <c r="I998" s="670" t="s">
        <v>190</v>
      </c>
      <c r="J998" s="667"/>
      <c r="K998" s="666" t="s">
        <v>557</v>
      </c>
      <c r="L998" s="672" t="s">
        <v>327</v>
      </c>
      <c r="M998" s="670">
        <f>'Cél.por tricoma'!EK264</f>
        <v>7</v>
      </c>
      <c r="N998" s="670" t="s">
        <v>204</v>
      </c>
      <c r="O998" s="670"/>
      <c r="P998" s="666" t="s">
        <v>557</v>
      </c>
      <c r="Q998" s="672" t="s">
        <v>327</v>
      </c>
      <c r="R998" s="670">
        <f>'Cél.por tricoma'!EK265</f>
        <v>24</v>
      </c>
      <c r="S998" s="670" t="s">
        <v>262</v>
      </c>
    </row>
    <row r="999" spans="1:19" ht="15.75" customHeight="1">
      <c r="A999" s="666" t="s">
        <v>557</v>
      </c>
      <c r="B999" s="672" t="s">
        <v>327</v>
      </c>
      <c r="C999" s="670">
        <f>'Cél.por tricoma'!EL248</f>
        <v>10</v>
      </c>
      <c r="D999" s="670" t="s">
        <v>550</v>
      </c>
      <c r="E999" s="670"/>
      <c r="F999" s="666" t="s">
        <v>557</v>
      </c>
      <c r="G999" s="672" t="s">
        <v>327</v>
      </c>
      <c r="H999" s="670">
        <f>'Cél.por tricoma'!EL252</f>
        <v>13</v>
      </c>
      <c r="I999" s="670" t="s">
        <v>190</v>
      </c>
      <c r="J999" s="667"/>
      <c r="K999" s="666" t="s">
        <v>557</v>
      </c>
      <c r="L999" s="672" t="s">
        <v>327</v>
      </c>
      <c r="M999" s="670">
        <f>'Cél.por tricoma'!EL264</f>
        <v>106</v>
      </c>
      <c r="N999" s="670" t="s">
        <v>204</v>
      </c>
      <c r="O999" s="670"/>
      <c r="P999" s="666" t="s">
        <v>557</v>
      </c>
      <c r="Q999" s="672" t="s">
        <v>327</v>
      </c>
      <c r="R999" s="670">
        <f>'Cél.por tricoma'!EL265</f>
        <v>7</v>
      </c>
      <c r="S999" s="670" t="s">
        <v>262</v>
      </c>
    </row>
    <row r="1000" spans="1:19" ht="15.75" customHeight="1">
      <c r="A1000" s="666" t="s">
        <v>557</v>
      </c>
      <c r="B1000" s="672" t="s">
        <v>327</v>
      </c>
      <c r="C1000" s="670">
        <f>'Cél.por tricoma'!EM248</f>
        <v>19</v>
      </c>
      <c r="D1000" s="670" t="s">
        <v>550</v>
      </c>
      <c r="E1000" s="670"/>
      <c r="F1000" s="666" t="s">
        <v>557</v>
      </c>
      <c r="G1000" s="672" t="s">
        <v>327</v>
      </c>
      <c r="H1000" s="670">
        <f>'Cél.por tricoma'!EM252</f>
        <v>49</v>
      </c>
      <c r="I1000" s="670" t="s">
        <v>190</v>
      </c>
      <c r="J1000" s="667"/>
      <c r="K1000" s="666" t="s">
        <v>557</v>
      </c>
      <c r="L1000" s="672" t="s">
        <v>327</v>
      </c>
      <c r="M1000" s="670">
        <f>'Cél.por tricoma'!EM264</f>
        <v>38</v>
      </c>
      <c r="N1000" s="670" t="s">
        <v>204</v>
      </c>
      <c r="O1000" s="670"/>
      <c r="P1000" s="666" t="s">
        <v>557</v>
      </c>
      <c r="Q1000" s="672" t="s">
        <v>327</v>
      </c>
      <c r="R1000" s="670">
        <f>'Cél.por tricoma'!EM265</f>
        <v>10</v>
      </c>
      <c r="S1000" s="670" t="s">
        <v>262</v>
      </c>
    </row>
    <row r="1001" spans="1:19" ht="15.75" customHeight="1">
      <c r="A1001" s="666" t="s">
        <v>557</v>
      </c>
      <c r="B1001" s="672" t="s">
        <v>327</v>
      </c>
      <c r="C1001" s="670">
        <f>'Cél.por tricoma'!EN248</f>
        <v>11</v>
      </c>
      <c r="D1001" s="670" t="s">
        <v>550</v>
      </c>
      <c r="E1001" s="670"/>
      <c r="F1001" s="666" t="s">
        <v>557</v>
      </c>
      <c r="G1001" s="672" t="s">
        <v>327</v>
      </c>
      <c r="H1001" s="670">
        <f>'Cél.por tricoma'!EN252</f>
        <v>18</v>
      </c>
      <c r="I1001" s="670" t="s">
        <v>190</v>
      </c>
      <c r="J1001" s="667"/>
      <c r="K1001" s="666" t="s">
        <v>557</v>
      </c>
      <c r="L1001" s="672" t="s">
        <v>327</v>
      </c>
      <c r="M1001" s="670">
        <f>'Cél.por tricoma'!EN264</f>
        <v>54</v>
      </c>
      <c r="N1001" s="670" t="s">
        <v>204</v>
      </c>
      <c r="O1001" s="670"/>
      <c r="P1001" s="666" t="s">
        <v>557</v>
      </c>
      <c r="Q1001" s="672" t="s">
        <v>327</v>
      </c>
      <c r="R1001" s="670">
        <f>'Cél.por tricoma'!EN265</f>
        <v>17</v>
      </c>
      <c r="S1001" s="670" t="s">
        <v>262</v>
      </c>
    </row>
    <row r="1002" spans="1:19" ht="15.75" customHeight="1">
      <c r="A1002" s="666" t="s">
        <v>557</v>
      </c>
      <c r="B1002" s="672" t="s">
        <v>327</v>
      </c>
      <c r="C1002" s="670">
        <f>'Cél.por tricoma'!EO248</f>
        <v>19</v>
      </c>
      <c r="D1002" s="670" t="s">
        <v>550</v>
      </c>
      <c r="E1002" s="670"/>
      <c r="F1002" s="666" t="s">
        <v>557</v>
      </c>
      <c r="G1002" s="672" t="s">
        <v>327</v>
      </c>
      <c r="H1002" s="670">
        <f>'Cél.por tricoma'!EO252</f>
        <v>62</v>
      </c>
      <c r="I1002" s="670" t="s">
        <v>190</v>
      </c>
      <c r="J1002" s="667"/>
      <c r="K1002" s="666" t="s">
        <v>557</v>
      </c>
      <c r="L1002" s="672" t="s">
        <v>327</v>
      </c>
      <c r="M1002" s="670">
        <f>'Cél.por tricoma'!EO264</f>
        <v>60</v>
      </c>
      <c r="N1002" s="670" t="s">
        <v>204</v>
      </c>
      <c r="O1002" s="670"/>
      <c r="P1002" s="666" t="s">
        <v>557</v>
      </c>
      <c r="Q1002" s="672" t="s">
        <v>327</v>
      </c>
      <c r="R1002" s="670">
        <f>'Cél.por tricoma'!EO265</f>
        <v>15</v>
      </c>
      <c r="S1002" s="670" t="s">
        <v>262</v>
      </c>
    </row>
    <row r="1003" spans="1:19" ht="15.75" customHeight="1">
      <c r="A1003" s="666" t="s">
        <v>557</v>
      </c>
      <c r="B1003" s="672" t="s">
        <v>327</v>
      </c>
      <c r="C1003" s="670">
        <f>'Cél.por tricoma'!EP248</f>
        <v>10</v>
      </c>
      <c r="D1003" s="670" t="s">
        <v>550</v>
      </c>
      <c r="E1003" s="670"/>
      <c r="F1003" s="666" t="s">
        <v>557</v>
      </c>
      <c r="G1003" s="672" t="s">
        <v>327</v>
      </c>
      <c r="H1003" s="670">
        <f>'Cél.por tricoma'!EP252</f>
        <v>61</v>
      </c>
      <c r="I1003" s="670" t="s">
        <v>190</v>
      </c>
      <c r="J1003" s="667"/>
      <c r="K1003" s="666" t="s">
        <v>557</v>
      </c>
      <c r="L1003" s="672" t="s">
        <v>327</v>
      </c>
      <c r="M1003" s="670">
        <f>'Cél.por tricoma'!EP264</f>
        <v>24</v>
      </c>
      <c r="N1003" s="670" t="s">
        <v>204</v>
      </c>
      <c r="O1003" s="670"/>
      <c r="P1003" s="666" t="s">
        <v>557</v>
      </c>
      <c r="Q1003" s="672" t="s">
        <v>327</v>
      </c>
      <c r="R1003" s="670">
        <f>'Cél.por tricoma'!EP265</f>
        <v>49</v>
      </c>
      <c r="S1003" s="670" t="s">
        <v>262</v>
      </c>
    </row>
    <row r="1004" spans="1:19" ht="15.75" customHeight="1">
      <c r="A1004" s="666" t="s">
        <v>557</v>
      </c>
      <c r="B1004" s="672" t="s">
        <v>327</v>
      </c>
      <c r="C1004" s="670">
        <f>'Cél.por tricoma'!EQ248</f>
        <v>8</v>
      </c>
      <c r="D1004" s="670" t="s">
        <v>550</v>
      </c>
      <c r="E1004" s="670"/>
      <c r="F1004" s="666" t="s">
        <v>557</v>
      </c>
      <c r="G1004" s="672" t="s">
        <v>327</v>
      </c>
      <c r="H1004" s="670">
        <f>'Cél.por tricoma'!EQ252</f>
        <v>17</v>
      </c>
      <c r="I1004" s="670" t="s">
        <v>190</v>
      </c>
      <c r="J1004" s="667"/>
      <c r="K1004" s="666" t="s">
        <v>557</v>
      </c>
      <c r="L1004" s="672" t="s">
        <v>327</v>
      </c>
      <c r="M1004" s="670">
        <f>'Cél.por tricoma'!EQ264</f>
        <v>20</v>
      </c>
      <c r="N1004" s="670" t="s">
        <v>204</v>
      </c>
      <c r="O1004" s="670"/>
      <c r="P1004" s="666" t="s">
        <v>557</v>
      </c>
      <c r="Q1004" s="672" t="s">
        <v>327</v>
      </c>
      <c r="R1004" s="670">
        <f>'Cél.por tricoma'!EQ265</f>
        <v>30</v>
      </c>
      <c r="S1004" s="670" t="s">
        <v>262</v>
      </c>
    </row>
    <row r="1005" spans="1:19" ht="15.75" customHeight="1">
      <c r="A1005" s="666" t="s">
        <v>557</v>
      </c>
      <c r="B1005" s="672" t="s">
        <v>327</v>
      </c>
      <c r="C1005" s="670">
        <f>'Cél.por tricoma'!ER248</f>
        <v>19</v>
      </c>
      <c r="D1005" s="670" t="s">
        <v>550</v>
      </c>
      <c r="E1005" s="670"/>
      <c r="F1005" s="666" t="s">
        <v>557</v>
      </c>
      <c r="G1005" s="672" t="s">
        <v>327</v>
      </c>
      <c r="H1005" s="670">
        <f>'Cél.por tricoma'!ER252</f>
        <v>45</v>
      </c>
      <c r="I1005" s="670" t="s">
        <v>190</v>
      </c>
      <c r="J1005" s="667"/>
      <c r="K1005" s="666" t="s">
        <v>557</v>
      </c>
      <c r="L1005" s="672" t="s">
        <v>327</v>
      </c>
      <c r="M1005" s="670">
        <f>'Cél.por tricoma'!ER264</f>
        <v>70</v>
      </c>
      <c r="N1005" s="670" t="s">
        <v>204</v>
      </c>
      <c r="O1005" s="670"/>
      <c r="P1005" s="666" t="s">
        <v>557</v>
      </c>
      <c r="Q1005" s="672" t="s">
        <v>327</v>
      </c>
      <c r="R1005" s="670">
        <f>'Cél.por tricoma'!ER265</f>
        <v>9</v>
      </c>
      <c r="S1005" s="670" t="s">
        <v>262</v>
      </c>
    </row>
    <row r="1006" spans="1:19" ht="15.75" customHeight="1">
      <c r="A1006" s="666" t="s">
        <v>557</v>
      </c>
      <c r="B1006" s="672" t="s">
        <v>327</v>
      </c>
      <c r="C1006" s="670">
        <f>'Cél.por tricoma'!ES248</f>
        <v>9</v>
      </c>
      <c r="D1006" s="670" t="s">
        <v>550</v>
      </c>
      <c r="E1006" s="670"/>
      <c r="F1006" s="666" t="s">
        <v>557</v>
      </c>
      <c r="G1006" s="672" t="s">
        <v>327</v>
      </c>
      <c r="H1006" s="670">
        <f>'Cél.por tricoma'!ES252</f>
        <v>5</v>
      </c>
      <c r="I1006" s="670" t="s">
        <v>190</v>
      </c>
      <c r="J1006" s="667"/>
      <c r="K1006" s="666" t="s">
        <v>557</v>
      </c>
      <c r="L1006" s="672" t="s">
        <v>327</v>
      </c>
      <c r="M1006" s="670">
        <f>'Cél.por tricoma'!ES264</f>
        <v>47</v>
      </c>
      <c r="N1006" s="670" t="s">
        <v>204</v>
      </c>
      <c r="O1006" s="670"/>
      <c r="P1006" s="666" t="s">
        <v>557</v>
      </c>
      <c r="Q1006" s="672" t="s">
        <v>327</v>
      </c>
      <c r="R1006" s="670">
        <f>'Cél.por tricoma'!ES265</f>
        <v>12</v>
      </c>
      <c r="S1006" s="670" t="s">
        <v>262</v>
      </c>
    </row>
    <row r="1007" spans="1:19" ht="15.75" customHeight="1">
      <c r="A1007" s="666" t="s">
        <v>557</v>
      </c>
      <c r="B1007" s="672" t="s">
        <v>327</v>
      </c>
      <c r="C1007" s="670">
        <f>'Cél.por tricoma'!ET248</f>
        <v>11</v>
      </c>
      <c r="D1007" s="670" t="s">
        <v>550</v>
      </c>
      <c r="E1007" s="670"/>
      <c r="F1007" s="666" t="s">
        <v>557</v>
      </c>
      <c r="G1007" s="672" t="s">
        <v>327</v>
      </c>
      <c r="H1007" s="670">
        <f>'Cél.por tricoma'!ET252</f>
        <v>4</v>
      </c>
      <c r="I1007" s="670" t="s">
        <v>190</v>
      </c>
      <c r="J1007" s="667"/>
      <c r="K1007" s="666" t="s">
        <v>557</v>
      </c>
      <c r="L1007" s="672" t="s">
        <v>327</v>
      </c>
      <c r="M1007" s="670">
        <f>'Cél.por tricoma'!ET264</f>
        <v>93</v>
      </c>
      <c r="N1007" s="670" t="s">
        <v>204</v>
      </c>
      <c r="O1007" s="670"/>
      <c r="P1007" s="666" t="s">
        <v>557</v>
      </c>
      <c r="Q1007" s="672" t="s">
        <v>327</v>
      </c>
      <c r="R1007" s="670">
        <f>'Cél.por tricoma'!ET265</f>
        <v>9</v>
      </c>
      <c r="S1007" s="670" t="s">
        <v>262</v>
      </c>
    </row>
    <row r="1008" spans="1:19" ht="15.75" customHeight="1">
      <c r="A1008" s="666" t="s">
        <v>557</v>
      </c>
      <c r="B1008" s="672" t="s">
        <v>327</v>
      </c>
      <c r="C1008" s="670">
        <f>'Cél.por tricoma'!EU248</f>
        <v>12</v>
      </c>
      <c r="D1008" s="670" t="s">
        <v>550</v>
      </c>
      <c r="E1008" s="670"/>
      <c r="F1008" s="666" t="s">
        <v>557</v>
      </c>
      <c r="G1008" s="672" t="s">
        <v>327</v>
      </c>
      <c r="H1008" s="670">
        <f>'Cél.por tricoma'!EU252</f>
        <v>10</v>
      </c>
      <c r="I1008" s="670" t="s">
        <v>190</v>
      </c>
      <c r="J1008" s="667"/>
      <c r="K1008" s="666" t="s">
        <v>557</v>
      </c>
      <c r="L1008" s="672" t="s">
        <v>327</v>
      </c>
      <c r="M1008" s="670">
        <f>'Cél.por tricoma'!EU264</f>
        <v>30</v>
      </c>
      <c r="N1008" s="670" t="s">
        <v>204</v>
      </c>
      <c r="O1008" s="670"/>
      <c r="P1008" s="666" t="s">
        <v>557</v>
      </c>
      <c r="Q1008" s="672" t="s">
        <v>327</v>
      </c>
      <c r="R1008" s="670">
        <f>'Cél.por tricoma'!EU265</f>
        <v>8</v>
      </c>
      <c r="S1008" s="670" t="s">
        <v>262</v>
      </c>
    </row>
    <row r="1009" spans="1:19" ht="15.75" customHeight="1">
      <c r="A1009" s="666" t="s">
        <v>557</v>
      </c>
      <c r="B1009" s="672" t="s">
        <v>327</v>
      </c>
      <c r="C1009" s="670">
        <f>'Cél.por tricoma'!EV248</f>
        <v>12</v>
      </c>
      <c r="D1009" s="670" t="s">
        <v>550</v>
      </c>
      <c r="E1009" s="670"/>
      <c r="F1009" s="666" t="s">
        <v>557</v>
      </c>
      <c r="G1009" s="672" t="s">
        <v>327</v>
      </c>
      <c r="H1009" s="670">
        <f>'Cél.por tricoma'!EV252</f>
        <v>93</v>
      </c>
      <c r="I1009" s="670" t="s">
        <v>190</v>
      </c>
      <c r="J1009" s="667"/>
      <c r="K1009" s="666" t="s">
        <v>557</v>
      </c>
      <c r="L1009" s="672" t="s">
        <v>327</v>
      </c>
      <c r="M1009" s="670">
        <f>'Cél.por tricoma'!EV264</f>
        <v>12</v>
      </c>
      <c r="N1009" s="670" t="s">
        <v>204</v>
      </c>
      <c r="O1009" s="670"/>
      <c r="P1009" s="666" t="s">
        <v>557</v>
      </c>
      <c r="Q1009" s="672" t="s">
        <v>327</v>
      </c>
      <c r="R1009" s="670">
        <f>'Cél.por tricoma'!EV265</f>
        <v>8</v>
      </c>
      <c r="S1009" s="670" t="s">
        <v>262</v>
      </c>
    </row>
    <row r="1010" spans="1:19" ht="15.75" customHeight="1">
      <c r="A1010" s="666" t="s">
        <v>557</v>
      </c>
      <c r="B1010" s="672" t="s">
        <v>327</v>
      </c>
      <c r="C1010" s="670">
        <f>'Cél.por tricoma'!EW248</f>
        <v>10</v>
      </c>
      <c r="D1010" s="670" t="s">
        <v>550</v>
      </c>
      <c r="E1010" s="670"/>
      <c r="F1010" s="666" t="s">
        <v>557</v>
      </c>
      <c r="G1010" s="672" t="s">
        <v>327</v>
      </c>
      <c r="H1010" s="670">
        <f>'Cél.por tricoma'!EW252</f>
        <v>37</v>
      </c>
      <c r="I1010" s="670" t="s">
        <v>190</v>
      </c>
      <c r="J1010" s="667"/>
      <c r="K1010" s="666" t="s">
        <v>557</v>
      </c>
      <c r="L1010" s="672" t="s">
        <v>327</v>
      </c>
      <c r="M1010" s="670">
        <f>'Cél.por tricoma'!EW264</f>
        <v>19</v>
      </c>
      <c r="N1010" s="670" t="s">
        <v>204</v>
      </c>
      <c r="O1010" s="670"/>
      <c r="P1010" s="666" t="s">
        <v>557</v>
      </c>
      <c r="Q1010" s="672" t="s">
        <v>327</v>
      </c>
      <c r="R1010" s="670">
        <f>'Cél.por tricoma'!EW265</f>
        <v>14</v>
      </c>
      <c r="S1010" s="670" t="s">
        <v>262</v>
      </c>
    </row>
    <row r="1011" spans="1:19" ht="15.75" customHeight="1">
      <c r="A1011" s="666" t="s">
        <v>557</v>
      </c>
      <c r="B1011" s="672" t="s">
        <v>327</v>
      </c>
      <c r="C1011" s="670">
        <f>'Cél.por tricoma'!EX248</f>
        <v>20</v>
      </c>
      <c r="D1011" s="670" t="s">
        <v>550</v>
      </c>
      <c r="E1011" s="670"/>
      <c r="F1011" s="666" t="s">
        <v>557</v>
      </c>
      <c r="G1011" s="672" t="s">
        <v>327</v>
      </c>
      <c r="H1011" s="670">
        <f>'Cél.por tricoma'!EX252</f>
        <v>14</v>
      </c>
      <c r="I1011" s="670" t="s">
        <v>190</v>
      </c>
      <c r="J1011" s="667"/>
      <c r="K1011" s="666" t="s">
        <v>557</v>
      </c>
      <c r="L1011" s="672" t="s">
        <v>327</v>
      </c>
      <c r="M1011" s="670">
        <f>'Cél.por tricoma'!EX264</f>
        <v>45</v>
      </c>
      <c r="N1011" s="670" t="s">
        <v>204</v>
      </c>
      <c r="O1011" s="670"/>
      <c r="P1011" s="666" t="s">
        <v>557</v>
      </c>
      <c r="Q1011" s="672" t="s">
        <v>327</v>
      </c>
      <c r="R1011" s="670">
        <f>'Cél.por tricoma'!EX265</f>
        <v>9</v>
      </c>
      <c r="S1011" s="670" t="s">
        <v>262</v>
      </c>
    </row>
    <row r="1012" spans="1:19" ht="15.75" customHeight="1">
      <c r="A1012" s="666" t="s">
        <v>557</v>
      </c>
      <c r="B1012" s="672" t="s">
        <v>327</v>
      </c>
      <c r="C1012" s="670">
        <f>'Cél.por tricoma'!EY248</f>
        <v>17</v>
      </c>
      <c r="D1012" s="670" t="s">
        <v>550</v>
      </c>
      <c r="E1012" s="670"/>
      <c r="F1012" s="666" t="s">
        <v>557</v>
      </c>
      <c r="G1012" s="672" t="s">
        <v>327</v>
      </c>
      <c r="H1012" s="670">
        <f>'Cél.por tricoma'!EY252</f>
        <v>41</v>
      </c>
      <c r="I1012" s="670" t="s">
        <v>190</v>
      </c>
      <c r="J1012" s="667"/>
      <c r="K1012" s="666" t="s">
        <v>557</v>
      </c>
      <c r="L1012" s="672" t="s">
        <v>327</v>
      </c>
      <c r="M1012" s="670">
        <f>'Cél.por tricoma'!EY264</f>
        <v>7</v>
      </c>
      <c r="N1012" s="670" t="s">
        <v>204</v>
      </c>
      <c r="O1012" s="670"/>
      <c r="P1012" s="666" t="s">
        <v>557</v>
      </c>
      <c r="Q1012" s="672" t="s">
        <v>327</v>
      </c>
      <c r="R1012" s="670">
        <f>'Cél.por tricoma'!EY265</f>
        <v>12</v>
      </c>
      <c r="S1012" s="670" t="s">
        <v>262</v>
      </c>
    </row>
    <row r="1013" spans="1:19" ht="15.75" customHeight="1">
      <c r="A1013" s="666" t="s">
        <v>557</v>
      </c>
      <c r="B1013" s="672" t="s">
        <v>327</v>
      </c>
      <c r="C1013" s="670">
        <f>'Cél.por tricoma'!EZ248</f>
        <v>21</v>
      </c>
      <c r="D1013" s="670" t="s">
        <v>550</v>
      </c>
      <c r="E1013" s="670"/>
      <c r="F1013" s="666" t="s">
        <v>557</v>
      </c>
      <c r="G1013" s="672" t="s">
        <v>327</v>
      </c>
      <c r="H1013" s="670">
        <f>'Cél.por tricoma'!EZ252</f>
        <v>31</v>
      </c>
      <c r="I1013" s="670" t="s">
        <v>190</v>
      </c>
      <c r="J1013" s="667"/>
      <c r="K1013" s="666" t="s">
        <v>557</v>
      </c>
      <c r="L1013" s="672" t="s">
        <v>327</v>
      </c>
      <c r="M1013" s="670">
        <f>'Cél.por tricoma'!EZ264</f>
        <v>80</v>
      </c>
      <c r="N1013" s="670" t="s">
        <v>204</v>
      </c>
      <c r="O1013" s="670"/>
      <c r="P1013" s="666" t="s">
        <v>557</v>
      </c>
      <c r="Q1013" s="672" t="s">
        <v>327</v>
      </c>
      <c r="R1013" s="670">
        <f>'Cél.por tricoma'!EZ265</f>
        <v>8</v>
      </c>
      <c r="S1013" s="670" t="s">
        <v>262</v>
      </c>
    </row>
    <row r="1014" spans="1:19" ht="15.75" customHeight="1">
      <c r="A1014" s="666" t="s">
        <v>557</v>
      </c>
      <c r="B1014" s="672" t="s">
        <v>327</v>
      </c>
      <c r="C1014" s="670">
        <f>'Cél.por tricoma'!FA248</f>
        <v>17</v>
      </c>
      <c r="D1014" s="670" t="s">
        <v>550</v>
      </c>
      <c r="E1014" s="670"/>
      <c r="F1014" s="666" t="s">
        <v>557</v>
      </c>
      <c r="G1014" s="672" t="s">
        <v>327</v>
      </c>
      <c r="H1014" s="670">
        <f>'Cél.por tricoma'!FA252</f>
        <v>15</v>
      </c>
      <c r="I1014" s="670" t="s">
        <v>190</v>
      </c>
      <c r="J1014" s="667"/>
      <c r="K1014" s="666" t="s">
        <v>557</v>
      </c>
      <c r="L1014" s="672" t="s">
        <v>327</v>
      </c>
      <c r="M1014" s="670">
        <f>'Cél.por tricoma'!FA264</f>
        <v>103</v>
      </c>
      <c r="N1014" s="670" t="s">
        <v>204</v>
      </c>
      <c r="O1014" s="670"/>
      <c r="P1014" s="666" t="s">
        <v>557</v>
      </c>
      <c r="Q1014" s="672" t="s">
        <v>327</v>
      </c>
      <c r="R1014" s="670">
        <f>'Cél.por tricoma'!FA265</f>
        <v>10</v>
      </c>
      <c r="S1014" s="670" t="s">
        <v>262</v>
      </c>
    </row>
    <row r="1015" spans="1:19" ht="15.75" customHeight="1">
      <c r="A1015" s="666" t="s">
        <v>557</v>
      </c>
      <c r="B1015" s="672" t="s">
        <v>327</v>
      </c>
      <c r="C1015" s="670">
        <f>'Cél.por tricoma'!FB248</f>
        <v>9</v>
      </c>
      <c r="D1015" s="670" t="s">
        <v>550</v>
      </c>
      <c r="E1015" s="670"/>
      <c r="F1015" s="666" t="s">
        <v>557</v>
      </c>
      <c r="G1015" s="672" t="s">
        <v>327</v>
      </c>
      <c r="H1015" s="670">
        <f>'Cél.por tricoma'!FB252</f>
        <v>9</v>
      </c>
      <c r="I1015" s="670" t="s">
        <v>190</v>
      </c>
      <c r="J1015" s="667"/>
      <c r="K1015" s="666" t="s">
        <v>557</v>
      </c>
      <c r="L1015" s="672" t="s">
        <v>327</v>
      </c>
      <c r="M1015" s="670">
        <f>'Cél.por tricoma'!FB264</f>
        <v>13</v>
      </c>
      <c r="N1015" s="670" t="s">
        <v>204</v>
      </c>
      <c r="O1015" s="670"/>
      <c r="P1015" s="666" t="s">
        <v>557</v>
      </c>
      <c r="Q1015" s="672" t="s">
        <v>327</v>
      </c>
      <c r="R1015" s="670">
        <f>'Cél.por tricoma'!FB265</f>
        <v>14</v>
      </c>
      <c r="S1015" s="670" t="s">
        <v>262</v>
      </c>
    </row>
    <row r="1016" spans="1:19" ht="15.75" customHeight="1">
      <c r="A1016" s="666" t="s">
        <v>557</v>
      </c>
      <c r="B1016" s="672" t="s">
        <v>327</v>
      </c>
      <c r="C1016" s="670">
        <f>'Cél.por tricoma'!FC248</f>
        <v>27</v>
      </c>
      <c r="D1016" s="670" t="s">
        <v>550</v>
      </c>
      <c r="E1016" s="670"/>
      <c r="F1016" s="666" t="s">
        <v>557</v>
      </c>
      <c r="G1016" s="672" t="s">
        <v>327</v>
      </c>
      <c r="H1016" s="670">
        <f>'Cél.por tricoma'!FC252</f>
        <v>36</v>
      </c>
      <c r="I1016" s="670" t="s">
        <v>190</v>
      </c>
      <c r="J1016" s="667"/>
      <c r="K1016" s="666" t="s">
        <v>557</v>
      </c>
      <c r="L1016" s="672" t="s">
        <v>327</v>
      </c>
      <c r="M1016" s="670">
        <f>'Cél.por tricoma'!FC264</f>
        <v>27</v>
      </c>
      <c r="N1016" s="670" t="s">
        <v>204</v>
      </c>
      <c r="O1016" s="670"/>
      <c r="P1016" s="666" t="s">
        <v>557</v>
      </c>
      <c r="Q1016" s="672" t="s">
        <v>327</v>
      </c>
      <c r="R1016" s="670">
        <f>'Cél.por tricoma'!FC265</f>
        <v>11</v>
      </c>
      <c r="S1016" s="670" t="s">
        <v>262</v>
      </c>
    </row>
    <row r="1017" spans="1:19" ht="15.75" customHeight="1">
      <c r="A1017" s="666" t="s">
        <v>557</v>
      </c>
      <c r="B1017" s="672" t="s">
        <v>327</v>
      </c>
      <c r="C1017" s="670">
        <f>'Cél.por tricoma'!FD248</f>
        <v>11</v>
      </c>
      <c r="D1017" s="670" t="s">
        <v>550</v>
      </c>
      <c r="E1017" s="670"/>
      <c r="F1017" s="666" t="s">
        <v>557</v>
      </c>
      <c r="G1017" s="672" t="s">
        <v>327</v>
      </c>
      <c r="H1017" s="670">
        <f>'Cél.por tricoma'!FD252</f>
        <v>43</v>
      </c>
      <c r="I1017" s="670" t="s">
        <v>190</v>
      </c>
      <c r="J1017" s="667"/>
      <c r="K1017" s="666" t="s">
        <v>557</v>
      </c>
      <c r="L1017" s="672" t="s">
        <v>327</v>
      </c>
      <c r="M1017" s="670">
        <f>'Cél.por tricoma'!FD264</f>
        <v>90</v>
      </c>
      <c r="N1017" s="670" t="s">
        <v>204</v>
      </c>
      <c r="O1017" s="670"/>
      <c r="P1017" s="666" t="s">
        <v>557</v>
      </c>
      <c r="Q1017" s="672" t="s">
        <v>327</v>
      </c>
      <c r="R1017" s="670">
        <f>'Cél.por tricoma'!FD265</f>
        <v>31</v>
      </c>
      <c r="S1017" s="670" t="s">
        <v>262</v>
      </c>
    </row>
    <row r="1018" spans="1:19" ht="15.75" customHeight="1">
      <c r="A1018" s="666" t="s">
        <v>557</v>
      </c>
      <c r="B1018" s="672" t="s">
        <v>327</v>
      </c>
      <c r="C1018" s="670">
        <f>'Cél.por tricoma'!FE248</f>
        <v>15</v>
      </c>
      <c r="D1018" s="670" t="s">
        <v>550</v>
      </c>
      <c r="E1018" s="670"/>
      <c r="F1018" s="666" t="s">
        <v>557</v>
      </c>
      <c r="G1018" s="672" t="s">
        <v>327</v>
      </c>
      <c r="H1018" s="670">
        <f>'Cél.por tricoma'!FE252</f>
        <v>21</v>
      </c>
      <c r="I1018" s="670" t="s">
        <v>190</v>
      </c>
      <c r="J1018" s="667"/>
      <c r="K1018" s="666" t="s">
        <v>557</v>
      </c>
      <c r="L1018" s="672" t="s">
        <v>327</v>
      </c>
      <c r="M1018" s="670">
        <f>'Cél.por tricoma'!FE264</f>
        <v>50</v>
      </c>
      <c r="N1018" s="670" t="s">
        <v>204</v>
      </c>
      <c r="O1018" s="670"/>
      <c r="P1018" s="666" t="s">
        <v>557</v>
      </c>
      <c r="Q1018" s="672" t="s">
        <v>327</v>
      </c>
      <c r="R1018" s="670">
        <f>'Cél.por tricoma'!FE265</f>
        <v>14</v>
      </c>
      <c r="S1018" s="670" t="s">
        <v>262</v>
      </c>
    </row>
    <row r="1019" spans="1:19" ht="15.75" customHeight="1">
      <c r="A1019" s="666" t="s">
        <v>557</v>
      </c>
      <c r="B1019" s="672" t="s">
        <v>327</v>
      </c>
      <c r="C1019" s="670">
        <f>'Cél.por tricoma'!FF248</f>
        <v>16</v>
      </c>
      <c r="D1019" s="670" t="s">
        <v>550</v>
      </c>
      <c r="E1019" s="670"/>
      <c r="F1019" s="666" t="s">
        <v>557</v>
      </c>
      <c r="G1019" s="672" t="s">
        <v>327</v>
      </c>
      <c r="H1019" s="670">
        <f>'Cél.por tricoma'!FF252</f>
        <v>32</v>
      </c>
      <c r="I1019" s="670" t="s">
        <v>190</v>
      </c>
      <c r="J1019" s="667"/>
      <c r="K1019" s="666" t="s">
        <v>557</v>
      </c>
      <c r="L1019" s="672" t="s">
        <v>327</v>
      </c>
      <c r="M1019" s="670">
        <f>'Cél.por tricoma'!FF264</f>
        <v>75</v>
      </c>
      <c r="N1019" s="670" t="s">
        <v>204</v>
      </c>
      <c r="O1019" s="670"/>
      <c r="P1019" s="666" t="s">
        <v>557</v>
      </c>
      <c r="Q1019" s="672" t="s">
        <v>327</v>
      </c>
      <c r="R1019" s="670">
        <f>'Cél.por tricoma'!FF265</f>
        <v>27</v>
      </c>
      <c r="S1019" s="670" t="s">
        <v>262</v>
      </c>
    </row>
    <row r="1020" spans="1:19" ht="15.75" customHeight="1">
      <c r="A1020" s="666" t="s">
        <v>557</v>
      </c>
      <c r="B1020" s="672" t="s">
        <v>327</v>
      </c>
      <c r="C1020" s="670">
        <f>'Cél.por tricoma'!FG248</f>
        <v>17</v>
      </c>
      <c r="D1020" s="670" t="s">
        <v>550</v>
      </c>
      <c r="E1020" s="670"/>
      <c r="F1020" s="666" t="s">
        <v>557</v>
      </c>
      <c r="G1020" s="672" t="s">
        <v>327</v>
      </c>
      <c r="H1020" s="670">
        <f>'Cél.por tricoma'!FG252</f>
        <v>20</v>
      </c>
      <c r="I1020" s="670" t="s">
        <v>190</v>
      </c>
      <c r="J1020" s="667"/>
      <c r="K1020" s="666" t="s">
        <v>557</v>
      </c>
      <c r="L1020" s="672" t="s">
        <v>327</v>
      </c>
      <c r="M1020" s="670">
        <f>'Cél.por tricoma'!FG264</f>
        <v>13</v>
      </c>
      <c r="N1020" s="670" t="s">
        <v>204</v>
      </c>
      <c r="O1020" s="670"/>
      <c r="P1020" s="666" t="s">
        <v>557</v>
      </c>
      <c r="Q1020" s="672" t="s">
        <v>327</v>
      </c>
      <c r="R1020" s="670">
        <f>'Cél.por tricoma'!FG265</f>
        <v>8</v>
      </c>
      <c r="S1020" s="670" t="s">
        <v>262</v>
      </c>
    </row>
    <row r="1021" spans="1:19" ht="15.75" customHeight="1">
      <c r="A1021" s="666" t="s">
        <v>557</v>
      </c>
      <c r="B1021" s="672" t="s">
        <v>327</v>
      </c>
      <c r="C1021" s="670">
        <f>'Cél.por tricoma'!FH248</f>
        <v>9</v>
      </c>
      <c r="D1021" s="670" t="s">
        <v>550</v>
      </c>
      <c r="E1021" s="670"/>
      <c r="F1021" s="666" t="s">
        <v>557</v>
      </c>
      <c r="G1021" s="672" t="s">
        <v>327</v>
      </c>
      <c r="H1021" s="670">
        <f>'Cél.por tricoma'!FH252</f>
        <v>30</v>
      </c>
      <c r="I1021" s="670" t="s">
        <v>190</v>
      </c>
      <c r="J1021" s="667"/>
      <c r="K1021" s="666" t="s">
        <v>557</v>
      </c>
      <c r="L1021" s="672" t="s">
        <v>327</v>
      </c>
      <c r="M1021" s="670">
        <f>'Cél.por tricoma'!FH264</f>
        <v>18</v>
      </c>
      <c r="N1021" s="670" t="s">
        <v>204</v>
      </c>
      <c r="O1021" s="670"/>
      <c r="P1021" s="666" t="s">
        <v>557</v>
      </c>
      <c r="Q1021" s="672" t="s">
        <v>327</v>
      </c>
      <c r="R1021" s="670">
        <f>'Cél.por tricoma'!FH265</f>
        <v>16</v>
      </c>
      <c r="S1021" s="670" t="s">
        <v>262</v>
      </c>
    </row>
    <row r="1022" spans="1:19" ht="15.75" customHeight="1">
      <c r="A1022" s="666" t="s">
        <v>557</v>
      </c>
      <c r="B1022" s="672" t="s">
        <v>553</v>
      </c>
      <c r="C1022" s="670">
        <f>'Cél.por tricoma'!EE294</f>
        <v>12</v>
      </c>
      <c r="D1022" s="670" t="s">
        <v>550</v>
      </c>
      <c r="E1022" s="670"/>
      <c r="F1022" s="666" t="s">
        <v>557</v>
      </c>
      <c r="G1022" s="672" t="s">
        <v>553</v>
      </c>
      <c r="H1022" s="670">
        <f>'Cél.por tricoma'!EE298</f>
        <v>45</v>
      </c>
      <c r="I1022" s="670" t="s">
        <v>190</v>
      </c>
      <c r="J1022" s="667"/>
      <c r="K1022" s="666" t="s">
        <v>557</v>
      </c>
      <c r="L1022" s="672" t="s">
        <v>553</v>
      </c>
      <c r="M1022" s="670">
        <f>'Cél.por tricoma'!EE310</f>
        <v>60</v>
      </c>
      <c r="N1022" s="670" t="s">
        <v>204</v>
      </c>
      <c r="O1022" s="670"/>
      <c r="P1022" s="666" t="s">
        <v>557</v>
      </c>
      <c r="Q1022" s="672" t="s">
        <v>553</v>
      </c>
      <c r="R1022" s="670">
        <f>'Cél.por tricoma'!EE311</f>
        <v>9</v>
      </c>
      <c r="S1022" s="670" t="s">
        <v>262</v>
      </c>
    </row>
    <row r="1023" spans="1:19" ht="15.75" customHeight="1">
      <c r="A1023" s="666" t="s">
        <v>557</v>
      </c>
      <c r="B1023" s="672" t="s">
        <v>553</v>
      </c>
      <c r="C1023" s="670">
        <f>'Cél.por tricoma'!EF294</f>
        <v>18</v>
      </c>
      <c r="D1023" s="670" t="s">
        <v>550</v>
      </c>
      <c r="E1023" s="670"/>
      <c r="F1023" s="666" t="s">
        <v>557</v>
      </c>
      <c r="G1023" s="672" t="s">
        <v>553</v>
      </c>
      <c r="H1023" s="670">
        <f>'Cél.por tricoma'!EF298</f>
        <v>17</v>
      </c>
      <c r="I1023" s="670" t="s">
        <v>190</v>
      </c>
      <c r="J1023" s="667"/>
      <c r="K1023" s="666" t="s">
        <v>557</v>
      </c>
      <c r="L1023" s="672" t="s">
        <v>553</v>
      </c>
      <c r="M1023" s="670">
        <f>'Cél.por tricoma'!EF310</f>
        <v>29</v>
      </c>
      <c r="N1023" s="670" t="s">
        <v>204</v>
      </c>
      <c r="O1023" s="670"/>
      <c r="P1023" s="666" t="s">
        <v>557</v>
      </c>
      <c r="Q1023" s="672" t="s">
        <v>553</v>
      </c>
      <c r="R1023" s="670">
        <f>'Cél.por tricoma'!EF311</f>
        <v>10</v>
      </c>
      <c r="S1023" s="670" t="s">
        <v>262</v>
      </c>
    </row>
    <row r="1024" spans="1:19" ht="15.75" customHeight="1">
      <c r="A1024" s="666" t="s">
        <v>557</v>
      </c>
      <c r="B1024" s="672" t="s">
        <v>553</v>
      </c>
      <c r="C1024" s="670">
        <f>'Cél.por tricoma'!EG294</f>
        <v>8</v>
      </c>
      <c r="D1024" s="670" t="s">
        <v>550</v>
      </c>
      <c r="E1024" s="670"/>
      <c r="F1024" s="666" t="s">
        <v>557</v>
      </c>
      <c r="G1024" s="672" t="s">
        <v>553</v>
      </c>
      <c r="H1024" s="670">
        <f>'Cél.por tricoma'!EG298</f>
        <v>5</v>
      </c>
      <c r="I1024" s="670" t="s">
        <v>190</v>
      </c>
      <c r="J1024" s="667"/>
      <c r="K1024" s="666" t="s">
        <v>557</v>
      </c>
      <c r="L1024" s="672" t="s">
        <v>553</v>
      </c>
      <c r="M1024" s="670">
        <f>'Cél.por tricoma'!EG310</f>
        <v>24</v>
      </c>
      <c r="N1024" s="670" t="s">
        <v>204</v>
      </c>
      <c r="O1024" s="670"/>
      <c r="P1024" s="666" t="s">
        <v>557</v>
      </c>
      <c r="Q1024" s="672" t="s">
        <v>553</v>
      </c>
      <c r="R1024" s="670">
        <f>'Cél.por tricoma'!EG311</f>
        <v>15</v>
      </c>
      <c r="S1024" s="670" t="s">
        <v>262</v>
      </c>
    </row>
    <row r="1025" spans="1:19" ht="15.75" customHeight="1">
      <c r="A1025" s="666" t="s">
        <v>557</v>
      </c>
      <c r="B1025" s="672" t="s">
        <v>553</v>
      </c>
      <c r="C1025" s="670">
        <f>'Cél.por tricoma'!EH294</f>
        <v>17</v>
      </c>
      <c r="D1025" s="670" t="s">
        <v>550</v>
      </c>
      <c r="E1025" s="670"/>
      <c r="F1025" s="666" t="s">
        <v>557</v>
      </c>
      <c r="G1025" s="672" t="s">
        <v>553</v>
      </c>
      <c r="H1025" s="670">
        <f>'Cél.por tricoma'!EH298</f>
        <v>18</v>
      </c>
      <c r="I1025" s="670" t="s">
        <v>190</v>
      </c>
      <c r="J1025" s="667"/>
      <c r="K1025" s="666" t="s">
        <v>557</v>
      </c>
      <c r="L1025" s="672" t="s">
        <v>553</v>
      </c>
      <c r="M1025" s="670">
        <f>'Cél.por tricoma'!EH310</f>
        <v>21</v>
      </c>
      <c r="N1025" s="670" t="s">
        <v>204</v>
      </c>
      <c r="O1025" s="670"/>
      <c r="P1025" s="666" t="s">
        <v>557</v>
      </c>
      <c r="Q1025" s="672" t="s">
        <v>553</v>
      </c>
      <c r="R1025" s="670">
        <f>'Cél.por tricoma'!EH311</f>
        <v>10</v>
      </c>
      <c r="S1025" s="670" t="s">
        <v>262</v>
      </c>
    </row>
    <row r="1026" spans="1:19" ht="15.75" customHeight="1">
      <c r="A1026" s="666" t="s">
        <v>557</v>
      </c>
      <c r="B1026" s="672" t="s">
        <v>553</v>
      </c>
      <c r="C1026" s="670">
        <f>'Cél.por tricoma'!EI294</f>
        <v>14</v>
      </c>
      <c r="D1026" s="670" t="s">
        <v>550</v>
      </c>
      <c r="E1026" s="670"/>
      <c r="F1026" s="666" t="s">
        <v>557</v>
      </c>
      <c r="G1026" s="672" t="s">
        <v>553</v>
      </c>
      <c r="H1026" s="670">
        <f>'Cél.por tricoma'!EI298</f>
        <v>8</v>
      </c>
      <c r="I1026" s="670" t="s">
        <v>190</v>
      </c>
      <c r="J1026" s="667"/>
      <c r="K1026" s="666" t="s">
        <v>557</v>
      </c>
      <c r="L1026" s="672" t="s">
        <v>553</v>
      </c>
      <c r="M1026" s="670">
        <f>'Cél.por tricoma'!EI310</f>
        <v>63</v>
      </c>
      <c r="N1026" s="670" t="s">
        <v>204</v>
      </c>
      <c r="O1026" s="670"/>
      <c r="P1026" s="666" t="s">
        <v>557</v>
      </c>
      <c r="Q1026" s="672" t="s">
        <v>553</v>
      </c>
      <c r="R1026" s="670">
        <f>'Cél.por tricoma'!EI311</f>
        <v>9</v>
      </c>
      <c r="S1026" s="670" t="s">
        <v>262</v>
      </c>
    </row>
    <row r="1027" spans="1:19" ht="15.75" customHeight="1">
      <c r="A1027" s="666" t="s">
        <v>557</v>
      </c>
      <c r="B1027" s="672" t="s">
        <v>553</v>
      </c>
      <c r="C1027" s="670">
        <f>'Cél.por tricoma'!EJ294</f>
        <v>12</v>
      </c>
      <c r="D1027" s="670" t="s">
        <v>550</v>
      </c>
      <c r="E1027" s="670"/>
      <c r="F1027" s="666" t="s">
        <v>557</v>
      </c>
      <c r="G1027" s="672" t="s">
        <v>553</v>
      </c>
      <c r="H1027" s="670">
        <f>'Cél.por tricoma'!EJ298</f>
        <v>8</v>
      </c>
      <c r="I1027" s="670" t="s">
        <v>190</v>
      </c>
      <c r="J1027" s="667"/>
      <c r="K1027" s="666" t="s">
        <v>557</v>
      </c>
      <c r="L1027" s="672" t="s">
        <v>553</v>
      </c>
      <c r="M1027" s="670">
        <f>'Cél.por tricoma'!EJ310</f>
        <v>72</v>
      </c>
      <c r="N1027" s="670" t="s">
        <v>204</v>
      </c>
      <c r="O1027" s="670"/>
      <c r="P1027" s="666" t="s">
        <v>557</v>
      </c>
      <c r="Q1027" s="672" t="s">
        <v>553</v>
      </c>
      <c r="R1027" s="670">
        <f>'Cél.por tricoma'!EJ311</f>
        <v>8</v>
      </c>
      <c r="S1027" s="670" t="s">
        <v>262</v>
      </c>
    </row>
    <row r="1028" spans="1:19" ht="15.75" customHeight="1">
      <c r="A1028" s="666" t="s">
        <v>557</v>
      </c>
      <c r="B1028" s="672" t="s">
        <v>553</v>
      </c>
      <c r="C1028" s="670">
        <f>'Cél.por tricoma'!EK294</f>
        <v>12</v>
      </c>
      <c r="D1028" s="670" t="s">
        <v>550</v>
      </c>
      <c r="E1028" s="670"/>
      <c r="F1028" s="666" t="s">
        <v>557</v>
      </c>
      <c r="G1028" s="672" t="s">
        <v>553</v>
      </c>
      <c r="H1028" s="670">
        <f>'Cél.por tricoma'!EK298</f>
        <v>4</v>
      </c>
      <c r="I1028" s="670" t="s">
        <v>190</v>
      </c>
      <c r="J1028" s="667"/>
      <c r="K1028" s="666" t="s">
        <v>557</v>
      </c>
      <c r="L1028" s="672" t="s">
        <v>553</v>
      </c>
      <c r="M1028" s="670">
        <f>'Cél.por tricoma'!EK310</f>
        <v>22</v>
      </c>
      <c r="N1028" s="670" t="s">
        <v>204</v>
      </c>
      <c r="O1028" s="670"/>
      <c r="P1028" s="666" t="s">
        <v>557</v>
      </c>
      <c r="Q1028" s="672" t="s">
        <v>553</v>
      </c>
      <c r="R1028" s="670">
        <f>'Cél.por tricoma'!EK311</f>
        <v>7</v>
      </c>
      <c r="S1028" s="670" t="s">
        <v>262</v>
      </c>
    </row>
    <row r="1029" spans="1:19" ht="15.75" customHeight="1">
      <c r="A1029" s="666" t="s">
        <v>557</v>
      </c>
      <c r="B1029" s="672" t="s">
        <v>553</v>
      </c>
      <c r="C1029" s="670">
        <f>'Cél.por tricoma'!EL294</f>
        <v>11</v>
      </c>
      <c r="D1029" s="670" t="s">
        <v>550</v>
      </c>
      <c r="E1029" s="670"/>
      <c r="F1029" s="666" t="s">
        <v>557</v>
      </c>
      <c r="G1029" s="672" t="s">
        <v>553</v>
      </c>
      <c r="H1029" s="670">
        <f>'Cél.por tricoma'!EL298</f>
        <v>4</v>
      </c>
      <c r="I1029" s="670" t="s">
        <v>190</v>
      </c>
      <c r="J1029" s="667"/>
      <c r="K1029" s="666" t="s">
        <v>557</v>
      </c>
      <c r="L1029" s="672" t="s">
        <v>553</v>
      </c>
      <c r="M1029" s="670">
        <f>'Cél.por tricoma'!EL310</f>
        <v>65</v>
      </c>
      <c r="N1029" s="670" t="s">
        <v>204</v>
      </c>
      <c r="O1029" s="670"/>
      <c r="P1029" s="666" t="s">
        <v>557</v>
      </c>
      <c r="Q1029" s="672" t="s">
        <v>553</v>
      </c>
      <c r="R1029" s="670">
        <f>'Cél.por tricoma'!EL311</f>
        <v>4</v>
      </c>
      <c r="S1029" s="670" t="s">
        <v>262</v>
      </c>
    </row>
    <row r="1030" spans="1:19" ht="15.75" customHeight="1">
      <c r="A1030" s="666" t="s">
        <v>557</v>
      </c>
      <c r="B1030" s="672" t="s">
        <v>553</v>
      </c>
      <c r="C1030" s="670">
        <f>'Cél.por tricoma'!EM294</f>
        <v>9</v>
      </c>
      <c r="D1030" s="670" t="s">
        <v>550</v>
      </c>
      <c r="E1030" s="670"/>
      <c r="F1030" s="666" t="s">
        <v>557</v>
      </c>
      <c r="G1030" s="672" t="s">
        <v>553</v>
      </c>
      <c r="H1030" s="670">
        <f>'Cél.por tricoma'!EM298</f>
        <v>9</v>
      </c>
      <c r="I1030" s="670" t="s">
        <v>190</v>
      </c>
      <c r="J1030" s="667"/>
      <c r="K1030" s="666" t="s">
        <v>557</v>
      </c>
      <c r="L1030" s="672" t="s">
        <v>553</v>
      </c>
      <c r="M1030" s="670">
        <f>'Cél.por tricoma'!EM310</f>
        <v>29</v>
      </c>
      <c r="N1030" s="670" t="s">
        <v>204</v>
      </c>
      <c r="O1030" s="670"/>
      <c r="P1030" s="666" t="s">
        <v>557</v>
      </c>
      <c r="Q1030" s="672" t="s">
        <v>553</v>
      </c>
      <c r="R1030" s="670">
        <f>'Cél.por tricoma'!EM311</f>
        <v>19</v>
      </c>
      <c r="S1030" s="670" t="s">
        <v>262</v>
      </c>
    </row>
    <row r="1031" spans="1:19" ht="15.75" customHeight="1">
      <c r="A1031" s="666" t="s">
        <v>557</v>
      </c>
      <c r="B1031" s="672" t="s">
        <v>553</v>
      </c>
      <c r="C1031" s="670">
        <f>'Cél.por tricoma'!EN294</f>
        <v>10</v>
      </c>
      <c r="D1031" s="670" t="s">
        <v>550</v>
      </c>
      <c r="E1031" s="670"/>
      <c r="F1031" s="666" t="s">
        <v>557</v>
      </c>
      <c r="G1031" s="672" t="s">
        <v>553</v>
      </c>
      <c r="H1031" s="670">
        <f>'Cél.por tricoma'!EN298</f>
        <v>4</v>
      </c>
      <c r="I1031" s="670" t="s">
        <v>190</v>
      </c>
      <c r="J1031" s="667"/>
      <c r="K1031" s="666" t="s">
        <v>557</v>
      </c>
      <c r="L1031" s="672" t="s">
        <v>553</v>
      </c>
      <c r="M1031" s="670">
        <f>'Cél.por tricoma'!EN310</f>
        <v>79</v>
      </c>
      <c r="N1031" s="670" t="s">
        <v>204</v>
      </c>
      <c r="O1031" s="670"/>
      <c r="P1031" s="666" t="s">
        <v>557</v>
      </c>
      <c r="Q1031" s="672" t="s">
        <v>553</v>
      </c>
      <c r="R1031" s="670">
        <f>'Cél.por tricoma'!EN311</f>
        <v>12</v>
      </c>
      <c r="S1031" s="670" t="s">
        <v>262</v>
      </c>
    </row>
    <row r="1032" spans="1:19" ht="15.75" customHeight="1">
      <c r="A1032" s="666" t="s">
        <v>557</v>
      </c>
      <c r="B1032" s="672" t="s">
        <v>553</v>
      </c>
      <c r="C1032" s="670">
        <f>'Cél.por tricoma'!EO294</f>
        <v>6</v>
      </c>
      <c r="D1032" s="670" t="s">
        <v>550</v>
      </c>
      <c r="E1032" s="670"/>
      <c r="F1032" s="666" t="s">
        <v>557</v>
      </c>
      <c r="G1032" s="672" t="s">
        <v>553</v>
      </c>
      <c r="H1032" s="670">
        <f>'Cél.por tricoma'!EO298</f>
        <v>19</v>
      </c>
      <c r="I1032" s="670" t="s">
        <v>190</v>
      </c>
      <c r="J1032" s="667"/>
      <c r="K1032" s="666" t="s">
        <v>557</v>
      </c>
      <c r="L1032" s="672" t="s">
        <v>553</v>
      </c>
      <c r="M1032" s="670">
        <f>'Cél.por tricoma'!EO310</f>
        <v>64</v>
      </c>
      <c r="N1032" s="670" t="s">
        <v>204</v>
      </c>
      <c r="O1032" s="670"/>
      <c r="P1032" s="666" t="s">
        <v>557</v>
      </c>
      <c r="Q1032" s="672" t="s">
        <v>553</v>
      </c>
      <c r="R1032" s="670">
        <f>'Cél.por tricoma'!EO311</f>
        <v>12</v>
      </c>
      <c r="S1032" s="670" t="s">
        <v>262</v>
      </c>
    </row>
    <row r="1033" spans="1:19" ht="15.75" customHeight="1">
      <c r="A1033" s="666" t="s">
        <v>557</v>
      </c>
      <c r="B1033" s="672" t="s">
        <v>553</v>
      </c>
      <c r="C1033" s="670">
        <f>'Cél.por tricoma'!EP294</f>
        <v>11</v>
      </c>
      <c r="D1033" s="670" t="s">
        <v>550</v>
      </c>
      <c r="E1033" s="670"/>
      <c r="F1033" s="666" t="s">
        <v>557</v>
      </c>
      <c r="G1033" s="672" t="s">
        <v>553</v>
      </c>
      <c r="H1033" s="670">
        <f>'Cél.por tricoma'!EP298</f>
        <v>3</v>
      </c>
      <c r="I1033" s="670" t="s">
        <v>190</v>
      </c>
      <c r="J1033" s="667"/>
      <c r="K1033" s="666" t="s">
        <v>557</v>
      </c>
      <c r="L1033" s="672" t="s">
        <v>553</v>
      </c>
      <c r="M1033" s="670">
        <f>'Cél.por tricoma'!EP310</f>
        <v>89</v>
      </c>
      <c r="N1033" s="670" t="s">
        <v>204</v>
      </c>
      <c r="O1033" s="670"/>
      <c r="P1033" s="666" t="s">
        <v>557</v>
      </c>
      <c r="Q1033" s="672" t="s">
        <v>553</v>
      </c>
      <c r="R1033" s="670">
        <f>'Cél.por tricoma'!EP311</f>
        <v>9</v>
      </c>
      <c r="S1033" s="670" t="s">
        <v>262</v>
      </c>
    </row>
    <row r="1034" spans="1:19" ht="15.75" customHeight="1">
      <c r="A1034" s="666" t="s">
        <v>557</v>
      </c>
      <c r="B1034" s="672" t="s">
        <v>553</v>
      </c>
      <c r="C1034" s="670">
        <f>'Cél.por tricoma'!EQ294</f>
        <v>5</v>
      </c>
      <c r="D1034" s="670" t="s">
        <v>550</v>
      </c>
      <c r="E1034" s="670"/>
      <c r="F1034" s="666" t="s">
        <v>557</v>
      </c>
      <c r="G1034" s="672" t="s">
        <v>553</v>
      </c>
      <c r="H1034" s="670">
        <f>'Cél.por tricoma'!EQ298</f>
        <v>10</v>
      </c>
      <c r="I1034" s="670" t="s">
        <v>190</v>
      </c>
      <c r="J1034" s="667"/>
      <c r="K1034" s="666" t="s">
        <v>557</v>
      </c>
      <c r="L1034" s="672" t="s">
        <v>553</v>
      </c>
      <c r="M1034" s="670">
        <f>'Cél.por tricoma'!EQ310</f>
        <v>37</v>
      </c>
      <c r="N1034" s="670" t="s">
        <v>204</v>
      </c>
      <c r="O1034" s="670"/>
      <c r="P1034" s="666" t="s">
        <v>557</v>
      </c>
      <c r="Q1034" s="672" t="s">
        <v>553</v>
      </c>
      <c r="R1034" s="670">
        <f>'Cél.por tricoma'!EQ311</f>
        <v>14</v>
      </c>
      <c r="S1034" s="670" t="s">
        <v>262</v>
      </c>
    </row>
    <row r="1035" spans="1:19" ht="15.75" customHeight="1">
      <c r="A1035" s="666" t="s">
        <v>557</v>
      </c>
      <c r="B1035" s="672" t="s">
        <v>553</v>
      </c>
      <c r="C1035" s="670">
        <f>'Cél.por tricoma'!ER294</f>
        <v>18</v>
      </c>
      <c r="D1035" s="670" t="s">
        <v>550</v>
      </c>
      <c r="E1035" s="670"/>
      <c r="F1035" s="666" t="s">
        <v>557</v>
      </c>
      <c r="G1035" s="672" t="s">
        <v>553</v>
      </c>
      <c r="H1035" s="670">
        <f>'Cél.por tricoma'!ER298</f>
        <v>6</v>
      </c>
      <c r="I1035" s="670" t="s">
        <v>190</v>
      </c>
      <c r="J1035" s="667"/>
      <c r="K1035" s="666" t="s">
        <v>557</v>
      </c>
      <c r="L1035" s="672" t="s">
        <v>553</v>
      </c>
      <c r="M1035" s="670">
        <f>'Cél.por tricoma'!ER310</f>
        <v>124</v>
      </c>
      <c r="N1035" s="670" t="s">
        <v>204</v>
      </c>
      <c r="O1035" s="670"/>
      <c r="P1035" s="666" t="s">
        <v>557</v>
      </c>
      <c r="Q1035" s="672" t="s">
        <v>553</v>
      </c>
      <c r="R1035" s="670">
        <f>'Cél.por tricoma'!ER311</f>
        <v>8</v>
      </c>
      <c r="S1035" s="670" t="s">
        <v>262</v>
      </c>
    </row>
    <row r="1036" spans="1:19" ht="15.75" customHeight="1">
      <c r="A1036" s="666" t="s">
        <v>557</v>
      </c>
      <c r="B1036" s="672" t="s">
        <v>553</v>
      </c>
      <c r="C1036" s="670">
        <f>'Cél.por tricoma'!ES294</f>
        <v>14</v>
      </c>
      <c r="D1036" s="670" t="s">
        <v>550</v>
      </c>
      <c r="E1036" s="670"/>
      <c r="F1036" s="666" t="s">
        <v>557</v>
      </c>
      <c r="G1036" s="672" t="s">
        <v>553</v>
      </c>
      <c r="H1036" s="670">
        <f>'Cél.por tricoma'!ES298</f>
        <v>11</v>
      </c>
      <c r="I1036" s="670" t="s">
        <v>190</v>
      </c>
      <c r="J1036" s="667"/>
      <c r="K1036" s="666" t="s">
        <v>557</v>
      </c>
      <c r="L1036" s="672" t="s">
        <v>553</v>
      </c>
      <c r="M1036" s="670">
        <f>'Cél.por tricoma'!ES310</f>
        <v>19</v>
      </c>
      <c r="N1036" s="670" t="s">
        <v>204</v>
      </c>
      <c r="O1036" s="670"/>
      <c r="P1036" s="666" t="s">
        <v>557</v>
      </c>
      <c r="Q1036" s="672" t="s">
        <v>553</v>
      </c>
      <c r="R1036" s="670">
        <f>'Cél.por tricoma'!ES311</f>
        <v>3</v>
      </c>
      <c r="S1036" s="670" t="s">
        <v>262</v>
      </c>
    </row>
    <row r="1037" spans="1:19" ht="15.75" customHeight="1">
      <c r="A1037" s="666" t="s">
        <v>557</v>
      </c>
      <c r="B1037" s="672" t="s">
        <v>553</v>
      </c>
      <c r="C1037" s="670">
        <f>'Cél.por tricoma'!ET294</f>
        <v>13</v>
      </c>
      <c r="D1037" s="670" t="s">
        <v>550</v>
      </c>
      <c r="E1037" s="670"/>
      <c r="F1037" s="666" t="s">
        <v>557</v>
      </c>
      <c r="G1037" s="672" t="s">
        <v>553</v>
      </c>
      <c r="H1037" s="670">
        <f>'Cél.por tricoma'!ET298</f>
        <v>5</v>
      </c>
      <c r="I1037" s="670" t="s">
        <v>190</v>
      </c>
      <c r="J1037" s="667"/>
      <c r="K1037" s="666" t="s">
        <v>557</v>
      </c>
      <c r="L1037" s="672" t="s">
        <v>553</v>
      </c>
      <c r="M1037" s="670">
        <f>'Cél.por tricoma'!ET310</f>
        <v>64</v>
      </c>
      <c r="N1037" s="670" t="s">
        <v>204</v>
      </c>
      <c r="O1037" s="670"/>
      <c r="P1037" s="666" t="s">
        <v>557</v>
      </c>
      <c r="Q1037" s="672" t="s">
        <v>553</v>
      </c>
      <c r="R1037" s="670">
        <f>'Cél.por tricoma'!ET311</f>
        <v>2</v>
      </c>
      <c r="S1037" s="670" t="s">
        <v>262</v>
      </c>
    </row>
    <row r="1038" spans="1:19" ht="15.75" customHeight="1">
      <c r="A1038" s="666" t="s">
        <v>557</v>
      </c>
      <c r="B1038" s="672" t="s">
        <v>553</v>
      </c>
      <c r="C1038" s="670">
        <f>'Cél.por tricoma'!EU294</f>
        <v>12</v>
      </c>
      <c r="D1038" s="670" t="s">
        <v>550</v>
      </c>
      <c r="E1038" s="670"/>
      <c r="F1038" s="666" t="s">
        <v>557</v>
      </c>
      <c r="G1038" s="672" t="s">
        <v>553</v>
      </c>
      <c r="H1038" s="670">
        <f>'Cél.por tricoma'!EU298</f>
        <v>10</v>
      </c>
      <c r="I1038" s="670" t="s">
        <v>190</v>
      </c>
      <c r="J1038" s="667"/>
      <c r="K1038" s="666" t="s">
        <v>557</v>
      </c>
      <c r="L1038" s="672" t="s">
        <v>553</v>
      </c>
      <c r="M1038" s="670">
        <f>'Cél.por tricoma'!EU310</f>
        <v>14</v>
      </c>
      <c r="N1038" s="670" t="s">
        <v>204</v>
      </c>
      <c r="O1038" s="670"/>
      <c r="P1038" s="666" t="s">
        <v>557</v>
      </c>
      <c r="Q1038" s="672" t="s">
        <v>553</v>
      </c>
      <c r="R1038" s="670">
        <f>'Cél.por tricoma'!EU311</f>
        <v>9</v>
      </c>
      <c r="S1038" s="670" t="s">
        <v>262</v>
      </c>
    </row>
    <row r="1039" spans="1:19" ht="15.75" customHeight="1">
      <c r="A1039" s="666" t="s">
        <v>557</v>
      </c>
      <c r="B1039" s="672" t="s">
        <v>553</v>
      </c>
      <c r="C1039" s="670">
        <f>'Cél.por tricoma'!EV294</f>
        <v>15</v>
      </c>
      <c r="D1039" s="670" t="s">
        <v>550</v>
      </c>
      <c r="E1039" s="670"/>
      <c r="F1039" s="666" t="s">
        <v>557</v>
      </c>
      <c r="G1039" s="672" t="s">
        <v>553</v>
      </c>
      <c r="H1039" s="670">
        <f>'Cél.por tricoma'!EV298</f>
        <v>45</v>
      </c>
      <c r="I1039" s="670" t="s">
        <v>190</v>
      </c>
      <c r="J1039" s="667"/>
      <c r="K1039" s="666" t="s">
        <v>557</v>
      </c>
      <c r="L1039" s="672" t="s">
        <v>553</v>
      </c>
      <c r="M1039" s="670">
        <f>'Cél.por tricoma'!EV310</f>
        <v>119</v>
      </c>
      <c r="N1039" s="670" t="s">
        <v>204</v>
      </c>
      <c r="O1039" s="670"/>
      <c r="P1039" s="666" t="s">
        <v>557</v>
      </c>
      <c r="Q1039" s="672" t="s">
        <v>553</v>
      </c>
      <c r="R1039" s="670">
        <f>'Cél.por tricoma'!EV311</f>
        <v>14</v>
      </c>
      <c r="S1039" s="670" t="s">
        <v>262</v>
      </c>
    </row>
    <row r="1040" spans="1:19" ht="15.75" customHeight="1">
      <c r="A1040" s="666" t="s">
        <v>557</v>
      </c>
      <c r="B1040" s="672" t="s">
        <v>553</v>
      </c>
      <c r="C1040" s="670">
        <f>'Cél.por tricoma'!EW294</f>
        <v>16</v>
      </c>
      <c r="D1040" s="670" t="s">
        <v>550</v>
      </c>
      <c r="E1040" s="670"/>
      <c r="F1040" s="666" t="s">
        <v>557</v>
      </c>
      <c r="G1040" s="672" t="s">
        <v>553</v>
      </c>
      <c r="H1040" s="670">
        <f>'Cél.por tricoma'!EW298</f>
        <v>38</v>
      </c>
      <c r="I1040" s="670" t="s">
        <v>190</v>
      </c>
      <c r="J1040" s="667"/>
      <c r="K1040" s="666" t="s">
        <v>557</v>
      </c>
      <c r="L1040" s="672" t="s">
        <v>553</v>
      </c>
      <c r="M1040" s="670">
        <f>'Cél.por tricoma'!EW310</f>
        <v>27</v>
      </c>
      <c r="N1040" s="670" t="s">
        <v>204</v>
      </c>
      <c r="O1040" s="670"/>
      <c r="P1040" s="666" t="s">
        <v>557</v>
      </c>
      <c r="Q1040" s="672" t="s">
        <v>553</v>
      </c>
      <c r="R1040" s="670">
        <f>'Cél.por tricoma'!EW311</f>
        <v>22</v>
      </c>
      <c r="S1040" s="670" t="s">
        <v>262</v>
      </c>
    </row>
    <row r="1041" spans="1:19" ht="15.75" customHeight="1">
      <c r="A1041" s="666" t="s">
        <v>557</v>
      </c>
      <c r="B1041" s="672" t="s">
        <v>553</v>
      </c>
      <c r="C1041" s="670">
        <f>'Cél.por tricoma'!EX294</f>
        <v>17</v>
      </c>
      <c r="D1041" s="670" t="s">
        <v>550</v>
      </c>
      <c r="E1041" s="670"/>
      <c r="F1041" s="666" t="s">
        <v>557</v>
      </c>
      <c r="G1041" s="672" t="s">
        <v>553</v>
      </c>
      <c r="H1041" s="670">
        <f>'Cél.por tricoma'!EX298</f>
        <v>9</v>
      </c>
      <c r="I1041" s="670" t="s">
        <v>190</v>
      </c>
      <c r="J1041" s="667"/>
      <c r="K1041" s="666" t="s">
        <v>557</v>
      </c>
      <c r="L1041" s="672" t="s">
        <v>553</v>
      </c>
      <c r="M1041" s="670">
        <f>'Cél.por tricoma'!EX310</f>
        <v>78</v>
      </c>
      <c r="N1041" s="670" t="s">
        <v>204</v>
      </c>
      <c r="O1041" s="670"/>
      <c r="P1041" s="666" t="s">
        <v>557</v>
      </c>
      <c r="Q1041" s="672" t="s">
        <v>553</v>
      </c>
      <c r="R1041" s="670">
        <f>'Cél.por tricoma'!EX311</f>
        <v>6</v>
      </c>
      <c r="S1041" s="670" t="s">
        <v>262</v>
      </c>
    </row>
    <row r="1042" spans="1:19" ht="15.75" customHeight="1">
      <c r="A1042" s="666" t="s">
        <v>557</v>
      </c>
      <c r="B1042" s="672" t="s">
        <v>553</v>
      </c>
      <c r="C1042" s="670">
        <f>'Cél.por tricoma'!EY294</f>
        <v>10</v>
      </c>
      <c r="D1042" s="670" t="s">
        <v>550</v>
      </c>
      <c r="E1042" s="670"/>
      <c r="F1042" s="666" t="s">
        <v>557</v>
      </c>
      <c r="G1042" s="672" t="s">
        <v>553</v>
      </c>
      <c r="H1042" s="670">
        <f>'Cél.por tricoma'!EY298</f>
        <v>5</v>
      </c>
      <c r="I1042" s="670" t="s">
        <v>190</v>
      </c>
      <c r="J1042" s="667"/>
      <c r="K1042" s="666" t="s">
        <v>557</v>
      </c>
      <c r="L1042" s="672" t="s">
        <v>553</v>
      </c>
      <c r="M1042" s="670">
        <f>'Cél.por tricoma'!EY310</f>
        <v>37</v>
      </c>
      <c r="N1042" s="670" t="s">
        <v>204</v>
      </c>
      <c r="O1042" s="670"/>
      <c r="P1042" s="666" t="s">
        <v>557</v>
      </c>
      <c r="Q1042" s="672" t="s">
        <v>553</v>
      </c>
      <c r="R1042" s="670">
        <f>'Cél.por tricoma'!EY311</f>
        <v>12</v>
      </c>
      <c r="S1042" s="670" t="s">
        <v>262</v>
      </c>
    </row>
    <row r="1043" spans="1:19" ht="15.75" customHeight="1">
      <c r="A1043" s="666" t="s">
        <v>557</v>
      </c>
      <c r="B1043" s="672" t="s">
        <v>553</v>
      </c>
      <c r="C1043" s="670">
        <f>'Cél.por tricoma'!EZ294</f>
        <v>9</v>
      </c>
      <c r="D1043" s="670" t="s">
        <v>550</v>
      </c>
      <c r="E1043" s="670"/>
      <c r="F1043" s="666" t="s">
        <v>557</v>
      </c>
      <c r="G1043" s="672" t="s">
        <v>553</v>
      </c>
      <c r="H1043" s="670">
        <f>'Cél.por tricoma'!EZ298</f>
        <v>9</v>
      </c>
      <c r="I1043" s="670" t="s">
        <v>190</v>
      </c>
      <c r="J1043" s="667"/>
      <c r="K1043" s="666" t="s">
        <v>557</v>
      </c>
      <c r="L1043" s="672" t="s">
        <v>553</v>
      </c>
      <c r="M1043" s="670">
        <f>'Cél.por tricoma'!EZ310</f>
        <v>83</v>
      </c>
      <c r="N1043" s="670" t="s">
        <v>204</v>
      </c>
      <c r="O1043" s="670"/>
      <c r="P1043" s="666" t="s">
        <v>557</v>
      </c>
      <c r="Q1043" s="672" t="s">
        <v>553</v>
      </c>
      <c r="R1043" s="670">
        <f>'Cél.por tricoma'!EZ311</f>
        <v>10</v>
      </c>
      <c r="S1043" s="670" t="s">
        <v>262</v>
      </c>
    </row>
    <row r="1044" spans="1:19" ht="15.75" customHeight="1">
      <c r="A1044" s="666" t="s">
        <v>557</v>
      </c>
      <c r="B1044" s="672" t="s">
        <v>553</v>
      </c>
      <c r="C1044" s="670">
        <f>'Cél.por tricoma'!FA294</f>
        <v>11</v>
      </c>
      <c r="D1044" s="670" t="s">
        <v>550</v>
      </c>
      <c r="E1044" s="670"/>
      <c r="F1044" s="666" t="s">
        <v>557</v>
      </c>
      <c r="G1044" s="672" t="s">
        <v>553</v>
      </c>
      <c r="H1044" s="670">
        <f>'Cél.por tricoma'!FA298</f>
        <v>43</v>
      </c>
      <c r="I1044" s="670" t="s">
        <v>190</v>
      </c>
      <c r="J1044" s="667"/>
      <c r="K1044" s="666" t="s">
        <v>557</v>
      </c>
      <c r="L1044" s="672" t="s">
        <v>553</v>
      </c>
      <c r="M1044" s="670">
        <f>'Cél.por tricoma'!FA310</f>
        <v>24</v>
      </c>
      <c r="N1044" s="670" t="s">
        <v>204</v>
      </c>
      <c r="O1044" s="670"/>
      <c r="P1044" s="666" t="s">
        <v>557</v>
      </c>
      <c r="Q1044" s="672" t="s">
        <v>553</v>
      </c>
      <c r="R1044" s="670">
        <f>'Cél.por tricoma'!FA311</f>
        <v>25</v>
      </c>
      <c r="S1044" s="670" t="s">
        <v>262</v>
      </c>
    </row>
    <row r="1045" spans="1:19" ht="15.75" customHeight="1">
      <c r="A1045" s="666" t="s">
        <v>557</v>
      </c>
      <c r="B1045" s="672" t="s">
        <v>553</v>
      </c>
      <c r="C1045" s="670">
        <f>'Cél.por tricoma'!FB294</f>
        <v>8</v>
      </c>
      <c r="D1045" s="670" t="s">
        <v>550</v>
      </c>
      <c r="E1045" s="670"/>
      <c r="F1045" s="666" t="s">
        <v>557</v>
      </c>
      <c r="G1045" s="672" t="s">
        <v>553</v>
      </c>
      <c r="H1045" s="670">
        <f>'Cél.por tricoma'!FB298</f>
        <v>15</v>
      </c>
      <c r="I1045" s="670" t="s">
        <v>190</v>
      </c>
      <c r="J1045" s="667"/>
      <c r="K1045" s="666" t="s">
        <v>557</v>
      </c>
      <c r="L1045" s="672" t="s">
        <v>553</v>
      </c>
      <c r="M1045" s="670">
        <f>'Cél.por tricoma'!FB310</f>
        <v>124</v>
      </c>
      <c r="N1045" s="670" t="s">
        <v>204</v>
      </c>
      <c r="O1045" s="670"/>
      <c r="P1045" s="666" t="s">
        <v>557</v>
      </c>
      <c r="Q1045" s="672" t="s">
        <v>553</v>
      </c>
      <c r="R1045" s="670">
        <f>'Cél.por tricoma'!FB311</f>
        <v>11</v>
      </c>
      <c r="S1045" s="670" t="s">
        <v>262</v>
      </c>
    </row>
    <row r="1046" spans="1:19" ht="15.75" customHeight="1">
      <c r="A1046" s="666" t="s">
        <v>557</v>
      </c>
      <c r="B1046" s="672" t="s">
        <v>553</v>
      </c>
      <c r="C1046" s="670">
        <f>'Cél.por tricoma'!FC294</f>
        <v>8</v>
      </c>
      <c r="D1046" s="670" t="s">
        <v>550</v>
      </c>
      <c r="E1046" s="670"/>
      <c r="F1046" s="666" t="s">
        <v>557</v>
      </c>
      <c r="G1046" s="672" t="s">
        <v>553</v>
      </c>
      <c r="H1046" s="670">
        <f>'Cél.por tricoma'!FC298</f>
        <v>18</v>
      </c>
      <c r="I1046" s="670" t="s">
        <v>190</v>
      </c>
      <c r="J1046" s="667"/>
      <c r="K1046" s="666" t="s">
        <v>557</v>
      </c>
      <c r="L1046" s="672" t="s">
        <v>553</v>
      </c>
      <c r="M1046" s="670">
        <f>'Cél.por tricoma'!FC310</f>
        <v>25</v>
      </c>
      <c r="N1046" s="670" t="s">
        <v>204</v>
      </c>
      <c r="O1046" s="670"/>
      <c r="P1046" s="666" t="s">
        <v>557</v>
      </c>
      <c r="Q1046" s="672" t="s">
        <v>553</v>
      </c>
      <c r="R1046" s="670">
        <f>'Cél.por tricoma'!FC311</f>
        <v>7</v>
      </c>
      <c r="S1046" s="670" t="s">
        <v>262</v>
      </c>
    </row>
    <row r="1047" spans="1:19" ht="15.75" customHeight="1">
      <c r="A1047" s="666" t="s">
        <v>557</v>
      </c>
      <c r="B1047" s="672" t="s">
        <v>553</v>
      </c>
      <c r="C1047" s="670">
        <f>'Cél.por tricoma'!FD294</f>
        <v>15</v>
      </c>
      <c r="D1047" s="670" t="s">
        <v>550</v>
      </c>
      <c r="E1047" s="670"/>
      <c r="F1047" s="666" t="s">
        <v>557</v>
      </c>
      <c r="G1047" s="672" t="s">
        <v>553</v>
      </c>
      <c r="H1047" s="670">
        <f>'Cél.por tricoma'!FD298</f>
        <v>19</v>
      </c>
      <c r="I1047" s="670" t="s">
        <v>190</v>
      </c>
      <c r="J1047" s="667"/>
      <c r="K1047" s="666" t="s">
        <v>557</v>
      </c>
      <c r="L1047" s="672" t="s">
        <v>553</v>
      </c>
      <c r="M1047" s="670">
        <f>'Cél.por tricoma'!FD310</f>
        <v>53</v>
      </c>
      <c r="N1047" s="670" t="s">
        <v>204</v>
      </c>
      <c r="O1047" s="670"/>
      <c r="P1047" s="666" t="s">
        <v>557</v>
      </c>
      <c r="Q1047" s="672" t="s">
        <v>553</v>
      </c>
      <c r="R1047" s="670">
        <f>'Cél.por tricoma'!FD311</f>
        <v>21</v>
      </c>
      <c r="S1047" s="670" t="s">
        <v>262</v>
      </c>
    </row>
    <row r="1048" spans="1:19" ht="15.75" customHeight="1">
      <c r="A1048" s="666" t="s">
        <v>557</v>
      </c>
      <c r="B1048" s="672" t="s">
        <v>553</v>
      </c>
      <c r="C1048" s="670">
        <f>'Cél.por tricoma'!FE294</f>
        <v>19</v>
      </c>
      <c r="D1048" s="670" t="s">
        <v>550</v>
      </c>
      <c r="E1048" s="670"/>
      <c r="F1048" s="666" t="s">
        <v>557</v>
      </c>
      <c r="G1048" s="672" t="s">
        <v>553</v>
      </c>
      <c r="H1048" s="670">
        <f>'Cél.por tricoma'!FE298</f>
        <v>5</v>
      </c>
      <c r="I1048" s="670" t="s">
        <v>190</v>
      </c>
      <c r="J1048" s="667"/>
      <c r="K1048" s="666" t="s">
        <v>557</v>
      </c>
      <c r="L1048" s="672" t="s">
        <v>553</v>
      </c>
      <c r="M1048" s="670">
        <f>'Cél.por tricoma'!FE310</f>
        <v>24</v>
      </c>
      <c r="N1048" s="670" t="s">
        <v>204</v>
      </c>
      <c r="O1048" s="670"/>
      <c r="P1048" s="666" t="s">
        <v>557</v>
      </c>
      <c r="Q1048" s="672" t="s">
        <v>553</v>
      </c>
      <c r="R1048" s="670">
        <f>'Cél.por tricoma'!FE311</f>
        <v>13</v>
      </c>
      <c r="S1048" s="670" t="s">
        <v>262</v>
      </c>
    </row>
    <row r="1049" spans="1:19" ht="15.75" customHeight="1">
      <c r="A1049" s="666" t="s">
        <v>557</v>
      </c>
      <c r="B1049" s="672" t="s">
        <v>553</v>
      </c>
      <c r="C1049" s="670">
        <f>'Cél.por tricoma'!FF294</f>
        <v>11</v>
      </c>
      <c r="D1049" s="670" t="s">
        <v>550</v>
      </c>
      <c r="E1049" s="670"/>
      <c r="F1049" s="666" t="s">
        <v>557</v>
      </c>
      <c r="G1049" s="672" t="s">
        <v>553</v>
      </c>
      <c r="H1049" s="670">
        <f>'Cél.por tricoma'!FF298</f>
        <v>7</v>
      </c>
      <c r="I1049" s="670" t="s">
        <v>190</v>
      </c>
      <c r="J1049" s="667"/>
      <c r="K1049" s="666" t="s">
        <v>557</v>
      </c>
      <c r="L1049" s="672" t="s">
        <v>553</v>
      </c>
      <c r="M1049" s="670">
        <f>'Cél.por tricoma'!FF310</f>
        <v>67</v>
      </c>
      <c r="N1049" s="670" t="s">
        <v>204</v>
      </c>
      <c r="O1049" s="670"/>
      <c r="P1049" s="666" t="s">
        <v>557</v>
      </c>
      <c r="Q1049" s="672" t="s">
        <v>553</v>
      </c>
      <c r="R1049" s="670">
        <f>'Cél.por tricoma'!FF311</f>
        <v>8</v>
      </c>
      <c r="S1049" s="670" t="s">
        <v>262</v>
      </c>
    </row>
    <row r="1050" spans="1:19" ht="15.75" customHeight="1">
      <c r="A1050" s="666" t="s">
        <v>557</v>
      </c>
      <c r="B1050" s="672" t="s">
        <v>553</v>
      </c>
      <c r="C1050" s="670">
        <f>'Cél.por tricoma'!FG294</f>
        <v>14</v>
      </c>
      <c r="D1050" s="670" t="s">
        <v>550</v>
      </c>
      <c r="E1050" s="670"/>
      <c r="F1050" s="666" t="s">
        <v>557</v>
      </c>
      <c r="G1050" s="672" t="s">
        <v>553</v>
      </c>
      <c r="H1050" s="670">
        <f>'Cél.por tricoma'!FG298</f>
        <v>46</v>
      </c>
      <c r="I1050" s="670" t="s">
        <v>190</v>
      </c>
      <c r="J1050" s="667"/>
      <c r="K1050" s="666" t="s">
        <v>557</v>
      </c>
      <c r="L1050" s="672" t="s">
        <v>553</v>
      </c>
      <c r="M1050" s="670">
        <f>'Cél.por tricoma'!FG310</f>
        <v>87</v>
      </c>
      <c r="N1050" s="670" t="s">
        <v>204</v>
      </c>
      <c r="O1050" s="670"/>
      <c r="P1050" s="666" t="s">
        <v>557</v>
      </c>
      <c r="Q1050" s="672" t="s">
        <v>553</v>
      </c>
      <c r="R1050" s="670">
        <f>'Cél.por tricoma'!FG311</f>
        <v>13</v>
      </c>
      <c r="S1050" s="670" t="s">
        <v>262</v>
      </c>
    </row>
    <row r="1051" spans="1:19" ht="15.75" customHeight="1">
      <c r="A1051" s="666" t="s">
        <v>557</v>
      </c>
      <c r="B1051" s="672" t="s">
        <v>553</v>
      </c>
      <c r="C1051" s="670">
        <f>'Cél.por tricoma'!FH294</f>
        <v>13</v>
      </c>
      <c r="D1051" s="670" t="s">
        <v>550</v>
      </c>
      <c r="E1051" s="670"/>
      <c r="F1051" s="666" t="s">
        <v>557</v>
      </c>
      <c r="G1051" s="672" t="s">
        <v>553</v>
      </c>
      <c r="H1051" s="670">
        <f>'Cél.por tricoma'!FH298</f>
        <v>38</v>
      </c>
      <c r="I1051" s="670" t="s">
        <v>190</v>
      </c>
      <c r="J1051" s="667"/>
      <c r="K1051" s="666" t="s">
        <v>557</v>
      </c>
      <c r="L1051" s="672" t="s">
        <v>553</v>
      </c>
      <c r="M1051" s="670">
        <f>'Cél.por tricoma'!FH310</f>
        <v>62</v>
      </c>
      <c r="N1051" s="670" t="s">
        <v>204</v>
      </c>
      <c r="O1051" s="670"/>
      <c r="P1051" s="666" t="s">
        <v>557</v>
      </c>
      <c r="Q1051" s="672" t="s">
        <v>553</v>
      </c>
      <c r="R1051" s="670">
        <f>'Cél.por tricoma'!FH311</f>
        <v>9</v>
      </c>
      <c r="S1051" s="670" t="s">
        <v>262</v>
      </c>
    </row>
    <row r="1052" spans="1:19" ht="15.75" customHeight="1">
      <c r="A1052" s="666" t="s">
        <v>558</v>
      </c>
      <c r="B1052" s="672" t="s">
        <v>549</v>
      </c>
      <c r="C1052" s="670">
        <f>'Cél.por tricoma'!FL18</f>
        <v>8</v>
      </c>
      <c r="D1052" s="670" t="s">
        <v>550</v>
      </c>
      <c r="E1052" s="670"/>
      <c r="F1052" s="666" t="s">
        <v>558</v>
      </c>
      <c r="G1052" s="672" t="s">
        <v>549</v>
      </c>
      <c r="H1052" s="670">
        <f>'Cél.por tricoma'!FL22</f>
        <v>9</v>
      </c>
      <c r="I1052" s="670" t="s">
        <v>190</v>
      </c>
      <c r="J1052" s="667"/>
      <c r="K1052" s="666" t="s">
        <v>558</v>
      </c>
      <c r="L1052" s="672" t="s">
        <v>549</v>
      </c>
      <c r="M1052" s="670">
        <f>'Cél.por tricoma'!FL34</f>
        <v>88</v>
      </c>
      <c r="N1052" s="670" t="s">
        <v>204</v>
      </c>
      <c r="O1052" s="670"/>
      <c r="P1052" s="666" t="s">
        <v>558</v>
      </c>
      <c r="Q1052" s="672" t="s">
        <v>549</v>
      </c>
      <c r="R1052" s="670">
        <f>'Cél.por tricoma'!FL35</f>
        <v>13</v>
      </c>
      <c r="S1052" s="670" t="s">
        <v>262</v>
      </c>
    </row>
    <row r="1053" spans="1:19" ht="15.75" customHeight="1">
      <c r="A1053" s="666" t="s">
        <v>558</v>
      </c>
      <c r="B1053" s="672" t="s">
        <v>549</v>
      </c>
      <c r="C1053" s="670">
        <f>'Cél.por tricoma'!FM18</f>
        <v>8</v>
      </c>
      <c r="D1053" s="670" t="s">
        <v>550</v>
      </c>
      <c r="E1053" s="670"/>
      <c r="F1053" s="666" t="s">
        <v>558</v>
      </c>
      <c r="G1053" s="672" t="s">
        <v>549</v>
      </c>
      <c r="H1053" s="670">
        <f>'Cél.por tricoma'!FM22</f>
        <v>19</v>
      </c>
      <c r="I1053" s="670" t="s">
        <v>190</v>
      </c>
      <c r="J1053" s="667"/>
      <c r="K1053" s="666" t="s">
        <v>558</v>
      </c>
      <c r="L1053" s="672" t="s">
        <v>549</v>
      </c>
      <c r="M1053" s="670">
        <f>'Cél.por tricoma'!FM34</f>
        <v>67</v>
      </c>
      <c r="N1053" s="670" t="s">
        <v>204</v>
      </c>
      <c r="O1053" s="670"/>
      <c r="P1053" s="666" t="s">
        <v>558</v>
      </c>
      <c r="Q1053" s="672" t="s">
        <v>549</v>
      </c>
      <c r="R1053" s="670">
        <f>'Cél.por tricoma'!FM35</f>
        <v>9</v>
      </c>
      <c r="S1053" s="670" t="s">
        <v>262</v>
      </c>
    </row>
    <row r="1054" spans="1:19" ht="15.75" customHeight="1">
      <c r="A1054" s="666" t="s">
        <v>558</v>
      </c>
      <c r="B1054" s="672" t="s">
        <v>549</v>
      </c>
      <c r="C1054" s="670">
        <f>'Cél.por tricoma'!FN18</f>
        <v>21</v>
      </c>
      <c r="D1054" s="670" t="s">
        <v>550</v>
      </c>
      <c r="E1054" s="670"/>
      <c r="F1054" s="666" t="s">
        <v>558</v>
      </c>
      <c r="G1054" s="672" t="s">
        <v>549</v>
      </c>
      <c r="H1054" s="670">
        <f>'Cél.por tricoma'!FN22</f>
        <v>7</v>
      </c>
      <c r="I1054" s="670" t="s">
        <v>190</v>
      </c>
      <c r="J1054" s="667"/>
      <c r="K1054" s="666" t="s">
        <v>558</v>
      </c>
      <c r="L1054" s="672" t="s">
        <v>549</v>
      </c>
      <c r="M1054" s="670">
        <f>'Cél.por tricoma'!FN34</f>
        <v>74</v>
      </c>
      <c r="N1054" s="670" t="s">
        <v>204</v>
      </c>
      <c r="O1054" s="670"/>
      <c r="P1054" s="666" t="s">
        <v>558</v>
      </c>
      <c r="Q1054" s="672" t="s">
        <v>549</v>
      </c>
      <c r="R1054" s="670">
        <f>'Cél.por tricoma'!FN35</f>
        <v>11</v>
      </c>
      <c r="S1054" s="670" t="s">
        <v>262</v>
      </c>
    </row>
    <row r="1055" spans="1:19" ht="15.75" customHeight="1">
      <c r="A1055" s="666" t="s">
        <v>558</v>
      </c>
      <c r="B1055" s="672" t="s">
        <v>549</v>
      </c>
      <c r="C1055" s="670">
        <f>'Cél.por tricoma'!FO18</f>
        <v>9</v>
      </c>
      <c r="D1055" s="670" t="s">
        <v>550</v>
      </c>
      <c r="E1055" s="670"/>
      <c r="F1055" s="666" t="s">
        <v>558</v>
      </c>
      <c r="G1055" s="672" t="s">
        <v>549</v>
      </c>
      <c r="H1055" s="670">
        <f>'Cél.por tricoma'!FO22</f>
        <v>5</v>
      </c>
      <c r="I1055" s="670" t="s">
        <v>190</v>
      </c>
      <c r="J1055" s="667"/>
      <c r="K1055" s="666" t="s">
        <v>558</v>
      </c>
      <c r="L1055" s="672" t="s">
        <v>549</v>
      </c>
      <c r="M1055" s="670">
        <f>'Cél.por tricoma'!FO34</f>
        <v>66</v>
      </c>
      <c r="N1055" s="670" t="s">
        <v>204</v>
      </c>
      <c r="O1055" s="670"/>
      <c r="P1055" s="666" t="s">
        <v>558</v>
      </c>
      <c r="Q1055" s="672" t="s">
        <v>549</v>
      </c>
      <c r="R1055" s="670">
        <f>'Cél.por tricoma'!FO35</f>
        <v>12</v>
      </c>
      <c r="S1055" s="670" t="s">
        <v>262</v>
      </c>
    </row>
    <row r="1056" spans="1:19" ht="15.75" customHeight="1">
      <c r="A1056" s="666" t="s">
        <v>558</v>
      </c>
      <c r="B1056" s="672" t="s">
        <v>549</v>
      </c>
      <c r="C1056" s="670">
        <f>'Cél.por tricoma'!FP18</f>
        <v>13</v>
      </c>
      <c r="D1056" s="670" t="s">
        <v>550</v>
      </c>
      <c r="E1056" s="670"/>
      <c r="F1056" s="666" t="s">
        <v>558</v>
      </c>
      <c r="G1056" s="672" t="s">
        <v>549</v>
      </c>
      <c r="H1056" s="670">
        <f>'Cél.por tricoma'!FP22</f>
        <v>4</v>
      </c>
      <c r="I1056" s="670" t="s">
        <v>190</v>
      </c>
      <c r="J1056" s="667"/>
      <c r="K1056" s="666" t="s">
        <v>558</v>
      </c>
      <c r="L1056" s="672" t="s">
        <v>549</v>
      </c>
      <c r="M1056" s="670">
        <f>'Cél.por tricoma'!FP34</f>
        <v>70</v>
      </c>
      <c r="N1056" s="670" t="s">
        <v>204</v>
      </c>
      <c r="O1056" s="670"/>
      <c r="P1056" s="666" t="s">
        <v>558</v>
      </c>
      <c r="Q1056" s="672" t="s">
        <v>549</v>
      </c>
      <c r="R1056" s="670">
        <f>'Cél.por tricoma'!FP35</f>
        <v>11</v>
      </c>
      <c r="S1056" s="670" t="s">
        <v>262</v>
      </c>
    </row>
    <row r="1057" spans="1:19" ht="15.75" customHeight="1">
      <c r="A1057" s="666" t="s">
        <v>558</v>
      </c>
      <c r="B1057" s="672" t="s">
        <v>549</v>
      </c>
      <c r="C1057" s="670">
        <f>'Cél.por tricoma'!FQ18</f>
        <v>20</v>
      </c>
      <c r="D1057" s="670" t="s">
        <v>550</v>
      </c>
      <c r="E1057" s="670"/>
      <c r="F1057" s="666" t="s">
        <v>558</v>
      </c>
      <c r="G1057" s="672" t="s">
        <v>549</v>
      </c>
      <c r="H1057" s="670">
        <f>'Cél.por tricoma'!FQ22</f>
        <v>4</v>
      </c>
      <c r="I1057" s="670" t="s">
        <v>190</v>
      </c>
      <c r="J1057" s="667"/>
      <c r="K1057" s="666" t="s">
        <v>558</v>
      </c>
      <c r="L1057" s="672" t="s">
        <v>549</v>
      </c>
      <c r="M1057" s="670">
        <f>'Cél.por tricoma'!FQ34</f>
        <v>14</v>
      </c>
      <c r="N1057" s="670" t="s">
        <v>204</v>
      </c>
      <c r="O1057" s="670"/>
      <c r="P1057" s="666" t="s">
        <v>558</v>
      </c>
      <c r="Q1057" s="672" t="s">
        <v>549</v>
      </c>
      <c r="R1057" s="670">
        <f>'Cél.por tricoma'!FQ35</f>
        <v>13</v>
      </c>
      <c r="S1057" s="670" t="s">
        <v>262</v>
      </c>
    </row>
    <row r="1058" spans="1:19" ht="15.75" customHeight="1">
      <c r="A1058" s="666" t="s">
        <v>558</v>
      </c>
      <c r="B1058" s="672" t="s">
        <v>549</v>
      </c>
      <c r="C1058" s="670">
        <f>'Cél.por tricoma'!FR18</f>
        <v>21</v>
      </c>
      <c r="D1058" s="670" t="s">
        <v>550</v>
      </c>
      <c r="E1058" s="670"/>
      <c r="F1058" s="666" t="s">
        <v>558</v>
      </c>
      <c r="G1058" s="672" t="s">
        <v>549</v>
      </c>
      <c r="H1058" s="670">
        <f>'Cél.por tricoma'!FR22</f>
        <v>2</v>
      </c>
      <c r="I1058" s="670" t="s">
        <v>190</v>
      </c>
      <c r="J1058" s="667"/>
      <c r="K1058" s="666" t="s">
        <v>558</v>
      </c>
      <c r="L1058" s="672" t="s">
        <v>549</v>
      </c>
      <c r="M1058" s="670">
        <f>'Cél.por tricoma'!FR34</f>
        <v>62</v>
      </c>
      <c r="N1058" s="670" t="s">
        <v>204</v>
      </c>
      <c r="O1058" s="670"/>
      <c r="P1058" s="666" t="s">
        <v>558</v>
      </c>
      <c r="Q1058" s="672" t="s">
        <v>549</v>
      </c>
      <c r="R1058" s="670">
        <f>'Cél.por tricoma'!FR35</f>
        <v>8</v>
      </c>
      <c r="S1058" s="670" t="s">
        <v>262</v>
      </c>
    </row>
    <row r="1059" spans="1:19" ht="15.75" customHeight="1">
      <c r="A1059" s="666" t="s">
        <v>558</v>
      </c>
      <c r="B1059" s="672" t="s">
        <v>549</v>
      </c>
      <c r="C1059" s="670">
        <f>'Cél.por tricoma'!FS18</f>
        <v>8</v>
      </c>
      <c r="D1059" s="670" t="s">
        <v>550</v>
      </c>
      <c r="E1059" s="670"/>
      <c r="F1059" s="666" t="s">
        <v>558</v>
      </c>
      <c r="G1059" s="672" t="s">
        <v>549</v>
      </c>
      <c r="H1059" s="670">
        <f>'Cél.por tricoma'!FS22</f>
        <v>2</v>
      </c>
      <c r="I1059" s="670" t="s">
        <v>190</v>
      </c>
      <c r="J1059" s="667"/>
      <c r="K1059" s="666" t="s">
        <v>558</v>
      </c>
      <c r="L1059" s="672" t="s">
        <v>549</v>
      </c>
      <c r="M1059" s="670">
        <f>'Cél.por tricoma'!FS34</f>
        <v>60</v>
      </c>
      <c r="N1059" s="670" t="s">
        <v>204</v>
      </c>
      <c r="O1059" s="670"/>
      <c r="P1059" s="666" t="s">
        <v>558</v>
      </c>
      <c r="Q1059" s="672" t="s">
        <v>549</v>
      </c>
      <c r="R1059" s="670">
        <f>'Cél.por tricoma'!FS35</f>
        <v>24</v>
      </c>
      <c r="S1059" s="670" t="s">
        <v>262</v>
      </c>
    </row>
    <row r="1060" spans="1:19" ht="15.75" customHeight="1">
      <c r="A1060" s="666" t="s">
        <v>558</v>
      </c>
      <c r="B1060" s="672" t="s">
        <v>549</v>
      </c>
      <c r="C1060" s="670">
        <f>'Cél.por tricoma'!FT18</f>
        <v>16</v>
      </c>
      <c r="D1060" s="670" t="s">
        <v>550</v>
      </c>
      <c r="E1060" s="670"/>
      <c r="F1060" s="666" t="s">
        <v>558</v>
      </c>
      <c r="G1060" s="672" t="s">
        <v>549</v>
      </c>
      <c r="H1060" s="670">
        <f>'Cél.por tricoma'!FT22</f>
        <v>60</v>
      </c>
      <c r="I1060" s="670" t="s">
        <v>190</v>
      </c>
      <c r="J1060" s="667"/>
      <c r="K1060" s="666" t="s">
        <v>558</v>
      </c>
      <c r="L1060" s="672" t="s">
        <v>549</v>
      </c>
      <c r="M1060" s="670">
        <f>'Cél.por tricoma'!FT34</f>
        <v>52</v>
      </c>
      <c r="N1060" s="670" t="s">
        <v>204</v>
      </c>
      <c r="O1060" s="670"/>
      <c r="P1060" s="666" t="s">
        <v>558</v>
      </c>
      <c r="Q1060" s="672" t="s">
        <v>549</v>
      </c>
      <c r="R1060" s="670">
        <f>'Cél.por tricoma'!FT35</f>
        <v>10</v>
      </c>
      <c r="S1060" s="670" t="s">
        <v>262</v>
      </c>
    </row>
    <row r="1061" spans="1:19" ht="15.75" customHeight="1">
      <c r="A1061" s="666" t="s">
        <v>558</v>
      </c>
      <c r="B1061" s="672" t="s">
        <v>549</v>
      </c>
      <c r="C1061" s="670">
        <f>'Cél.por tricoma'!FU18</f>
        <v>13</v>
      </c>
      <c r="D1061" s="670" t="s">
        <v>550</v>
      </c>
      <c r="E1061" s="670"/>
      <c r="F1061" s="666" t="s">
        <v>558</v>
      </c>
      <c r="G1061" s="672" t="s">
        <v>549</v>
      </c>
      <c r="H1061" s="670">
        <f>'Cél.por tricoma'!FU22</f>
        <v>41</v>
      </c>
      <c r="I1061" s="670" t="s">
        <v>190</v>
      </c>
      <c r="J1061" s="667"/>
      <c r="K1061" s="666" t="s">
        <v>558</v>
      </c>
      <c r="L1061" s="672" t="s">
        <v>549</v>
      </c>
      <c r="M1061" s="670">
        <f>'Cél.por tricoma'!FU34</f>
        <v>29</v>
      </c>
      <c r="N1061" s="670" t="s">
        <v>204</v>
      </c>
      <c r="O1061" s="670"/>
      <c r="P1061" s="666" t="s">
        <v>558</v>
      </c>
      <c r="Q1061" s="672" t="s">
        <v>549</v>
      </c>
      <c r="R1061" s="670">
        <f>'Cél.por tricoma'!FU35</f>
        <v>11</v>
      </c>
      <c r="S1061" s="670" t="s">
        <v>262</v>
      </c>
    </row>
    <row r="1062" spans="1:19" ht="15.75" customHeight="1">
      <c r="A1062" s="666" t="s">
        <v>558</v>
      </c>
      <c r="B1062" s="672" t="s">
        <v>549</v>
      </c>
      <c r="C1062" s="670">
        <f>'Cél.por tricoma'!FV18</f>
        <v>11</v>
      </c>
      <c r="D1062" s="670" t="s">
        <v>550</v>
      </c>
      <c r="E1062" s="670"/>
      <c r="F1062" s="666" t="s">
        <v>558</v>
      </c>
      <c r="G1062" s="672" t="s">
        <v>549</v>
      </c>
      <c r="H1062" s="670">
        <f>'Cél.por tricoma'!FV22</f>
        <v>6</v>
      </c>
      <c r="I1062" s="670" t="s">
        <v>190</v>
      </c>
      <c r="J1062" s="667"/>
      <c r="K1062" s="666" t="s">
        <v>558</v>
      </c>
      <c r="L1062" s="672" t="s">
        <v>549</v>
      </c>
      <c r="M1062" s="670">
        <f>'Cél.por tricoma'!FV34</f>
        <v>68</v>
      </c>
      <c r="N1062" s="670" t="s">
        <v>204</v>
      </c>
      <c r="O1062" s="670"/>
      <c r="P1062" s="666" t="s">
        <v>558</v>
      </c>
      <c r="Q1062" s="672" t="s">
        <v>549</v>
      </c>
      <c r="R1062" s="670">
        <f>'Cél.por tricoma'!FV35</f>
        <v>16</v>
      </c>
      <c r="S1062" s="670" t="s">
        <v>262</v>
      </c>
    </row>
    <row r="1063" spans="1:19" ht="15.75" customHeight="1">
      <c r="A1063" s="666" t="s">
        <v>558</v>
      </c>
      <c r="B1063" s="672" t="s">
        <v>549</v>
      </c>
      <c r="C1063" s="670">
        <f>'Cél.por tricoma'!FW18</f>
        <v>13</v>
      </c>
      <c r="D1063" s="670" t="s">
        <v>550</v>
      </c>
      <c r="E1063" s="670"/>
      <c r="F1063" s="666" t="s">
        <v>558</v>
      </c>
      <c r="G1063" s="672" t="s">
        <v>549</v>
      </c>
      <c r="H1063" s="670">
        <f>'Cél.por tricoma'!FW22</f>
        <v>36</v>
      </c>
      <c r="I1063" s="670" t="s">
        <v>190</v>
      </c>
      <c r="J1063" s="667"/>
      <c r="K1063" s="666" t="s">
        <v>558</v>
      </c>
      <c r="L1063" s="672" t="s">
        <v>549</v>
      </c>
      <c r="M1063" s="670">
        <f>'Cél.por tricoma'!FW34</f>
        <v>25</v>
      </c>
      <c r="N1063" s="670" t="s">
        <v>204</v>
      </c>
      <c r="O1063" s="670"/>
      <c r="P1063" s="666" t="s">
        <v>558</v>
      </c>
      <c r="Q1063" s="672" t="s">
        <v>549</v>
      </c>
      <c r="R1063" s="670">
        <f>'Cél.por tricoma'!FW35</f>
        <v>15</v>
      </c>
      <c r="S1063" s="670" t="s">
        <v>262</v>
      </c>
    </row>
    <row r="1064" spans="1:19" ht="15.75" customHeight="1">
      <c r="A1064" s="666" t="s">
        <v>558</v>
      </c>
      <c r="B1064" s="672" t="s">
        <v>549</v>
      </c>
      <c r="C1064" s="670">
        <f>'Cél.por tricoma'!FX18</f>
        <v>22</v>
      </c>
      <c r="D1064" s="670" t="s">
        <v>550</v>
      </c>
      <c r="E1064" s="670"/>
      <c r="F1064" s="666" t="s">
        <v>558</v>
      </c>
      <c r="G1064" s="672" t="s">
        <v>549</v>
      </c>
      <c r="H1064" s="670">
        <f>'Cél.por tricoma'!FX22</f>
        <v>12</v>
      </c>
      <c r="I1064" s="670" t="s">
        <v>190</v>
      </c>
      <c r="J1064" s="667"/>
      <c r="K1064" s="666" t="s">
        <v>558</v>
      </c>
      <c r="L1064" s="672" t="s">
        <v>549</v>
      </c>
      <c r="M1064" s="670">
        <f>'Cél.por tricoma'!FX34</f>
        <v>49</v>
      </c>
      <c r="N1064" s="670" t="s">
        <v>204</v>
      </c>
      <c r="O1064" s="670"/>
      <c r="P1064" s="666" t="s">
        <v>558</v>
      </c>
      <c r="Q1064" s="672" t="s">
        <v>549</v>
      </c>
      <c r="R1064" s="670">
        <f>'Cél.por tricoma'!FX35</f>
        <v>6</v>
      </c>
      <c r="S1064" s="670" t="s">
        <v>262</v>
      </c>
    </row>
    <row r="1065" spans="1:19" ht="15.75" customHeight="1">
      <c r="A1065" s="666" t="s">
        <v>558</v>
      </c>
      <c r="B1065" s="672" t="s">
        <v>549</v>
      </c>
      <c r="C1065" s="670">
        <f>'Cél.por tricoma'!FY18</f>
        <v>14</v>
      </c>
      <c r="D1065" s="670" t="s">
        <v>550</v>
      </c>
      <c r="E1065" s="670"/>
      <c r="F1065" s="666" t="s">
        <v>558</v>
      </c>
      <c r="G1065" s="672" t="s">
        <v>549</v>
      </c>
      <c r="H1065" s="670">
        <f>'Cél.por tricoma'!FY22</f>
        <v>15</v>
      </c>
      <c r="I1065" s="670" t="s">
        <v>190</v>
      </c>
      <c r="J1065" s="667"/>
      <c r="K1065" s="666" t="s">
        <v>558</v>
      </c>
      <c r="L1065" s="672" t="s">
        <v>549</v>
      </c>
      <c r="M1065" s="670">
        <f>'Cél.por tricoma'!FY34</f>
        <v>28</v>
      </c>
      <c r="N1065" s="670" t="s">
        <v>204</v>
      </c>
      <c r="O1065" s="670"/>
      <c r="P1065" s="666" t="s">
        <v>558</v>
      </c>
      <c r="Q1065" s="672" t="s">
        <v>549</v>
      </c>
      <c r="R1065" s="670">
        <f>'Cél.por tricoma'!FY35</f>
        <v>24</v>
      </c>
      <c r="S1065" s="670" t="s">
        <v>262</v>
      </c>
    </row>
    <row r="1066" spans="1:19" ht="15.75" customHeight="1">
      <c r="A1066" s="666" t="s">
        <v>558</v>
      </c>
      <c r="B1066" s="672" t="s">
        <v>549</v>
      </c>
      <c r="C1066" s="670">
        <f>'Cél.por tricoma'!FZ18</f>
        <v>11</v>
      </c>
      <c r="D1066" s="670" t="s">
        <v>550</v>
      </c>
      <c r="E1066" s="670"/>
      <c r="F1066" s="666" t="s">
        <v>558</v>
      </c>
      <c r="G1066" s="672" t="s">
        <v>549</v>
      </c>
      <c r="H1066" s="670">
        <f>'Cél.por tricoma'!FZ22</f>
        <v>34</v>
      </c>
      <c r="I1066" s="670" t="s">
        <v>190</v>
      </c>
      <c r="J1066" s="667"/>
      <c r="K1066" s="666" t="s">
        <v>558</v>
      </c>
      <c r="L1066" s="672" t="s">
        <v>549</v>
      </c>
      <c r="M1066" s="670">
        <f>'Cél.por tricoma'!FZ34</f>
        <v>11</v>
      </c>
      <c r="N1066" s="670" t="s">
        <v>204</v>
      </c>
      <c r="O1066" s="670"/>
      <c r="P1066" s="666" t="s">
        <v>558</v>
      </c>
      <c r="Q1066" s="672" t="s">
        <v>549</v>
      </c>
      <c r="R1066" s="670">
        <f>'Cél.por tricoma'!FZ35</f>
        <v>5</v>
      </c>
      <c r="S1066" s="670" t="s">
        <v>262</v>
      </c>
    </row>
    <row r="1067" spans="1:19" ht="15.75" customHeight="1">
      <c r="A1067" s="666" t="s">
        <v>558</v>
      </c>
      <c r="B1067" s="672" t="s">
        <v>549</v>
      </c>
      <c r="C1067" s="670">
        <f>'Cél.por tricoma'!GA18</f>
        <v>7</v>
      </c>
      <c r="D1067" s="670" t="s">
        <v>550</v>
      </c>
      <c r="E1067" s="670"/>
      <c r="F1067" s="666" t="s">
        <v>558</v>
      </c>
      <c r="G1067" s="672" t="s">
        <v>549</v>
      </c>
      <c r="H1067" s="670">
        <f>'Cél.por tricoma'!GA22</f>
        <v>4</v>
      </c>
      <c r="I1067" s="670" t="s">
        <v>190</v>
      </c>
      <c r="J1067" s="667"/>
      <c r="K1067" s="666" t="s">
        <v>558</v>
      </c>
      <c r="L1067" s="672" t="s">
        <v>549</v>
      </c>
      <c r="M1067" s="670">
        <f>'Cél.por tricoma'!GA34</f>
        <v>79</v>
      </c>
      <c r="N1067" s="670" t="s">
        <v>204</v>
      </c>
      <c r="O1067" s="670"/>
      <c r="P1067" s="666" t="s">
        <v>558</v>
      </c>
      <c r="Q1067" s="672" t="s">
        <v>549</v>
      </c>
      <c r="R1067" s="670">
        <f>'Cél.por tricoma'!GA35</f>
        <v>19</v>
      </c>
      <c r="S1067" s="670" t="s">
        <v>262</v>
      </c>
    </row>
    <row r="1068" spans="1:19" ht="15.75" customHeight="1">
      <c r="A1068" s="666" t="s">
        <v>558</v>
      </c>
      <c r="B1068" s="672" t="s">
        <v>549</v>
      </c>
      <c r="C1068" s="670">
        <f>'Cél.por tricoma'!GB18</f>
        <v>6</v>
      </c>
      <c r="D1068" s="670" t="s">
        <v>550</v>
      </c>
      <c r="E1068" s="670"/>
      <c r="F1068" s="666" t="s">
        <v>558</v>
      </c>
      <c r="G1068" s="672" t="s">
        <v>549</v>
      </c>
      <c r="H1068" s="670">
        <f>'Cél.por tricoma'!GB22</f>
        <v>13</v>
      </c>
      <c r="I1068" s="670" t="s">
        <v>190</v>
      </c>
      <c r="J1068" s="667"/>
      <c r="K1068" s="666" t="s">
        <v>558</v>
      </c>
      <c r="L1068" s="672" t="s">
        <v>549</v>
      </c>
      <c r="M1068" s="670">
        <f>'Cél.por tricoma'!GB34</f>
        <v>41</v>
      </c>
      <c r="N1068" s="670" t="s">
        <v>204</v>
      </c>
      <c r="O1068" s="670"/>
      <c r="P1068" s="666" t="s">
        <v>558</v>
      </c>
      <c r="Q1068" s="672" t="s">
        <v>549</v>
      </c>
      <c r="R1068" s="670">
        <f>'Cél.por tricoma'!GB35</f>
        <v>9</v>
      </c>
      <c r="S1068" s="670" t="s">
        <v>262</v>
      </c>
    </row>
    <row r="1069" spans="1:19" ht="15.75" customHeight="1">
      <c r="A1069" s="666" t="s">
        <v>558</v>
      </c>
      <c r="B1069" s="672" t="s">
        <v>549</v>
      </c>
      <c r="C1069" s="670">
        <f>'Cél.por tricoma'!GC18</f>
        <v>9</v>
      </c>
      <c r="D1069" s="670" t="s">
        <v>550</v>
      </c>
      <c r="E1069" s="670"/>
      <c r="F1069" s="666" t="s">
        <v>558</v>
      </c>
      <c r="G1069" s="672" t="s">
        <v>549</v>
      </c>
      <c r="H1069" s="670">
        <f>'Cél.por tricoma'!GC22</f>
        <v>14</v>
      </c>
      <c r="I1069" s="670" t="s">
        <v>190</v>
      </c>
      <c r="J1069" s="667"/>
      <c r="K1069" s="666" t="s">
        <v>558</v>
      </c>
      <c r="L1069" s="672" t="s">
        <v>549</v>
      </c>
      <c r="M1069" s="670">
        <f>'Cél.por tricoma'!GC34</f>
        <v>30</v>
      </c>
      <c r="N1069" s="670" t="s">
        <v>204</v>
      </c>
      <c r="O1069" s="670"/>
      <c r="P1069" s="666" t="s">
        <v>558</v>
      </c>
      <c r="Q1069" s="672" t="s">
        <v>549</v>
      </c>
      <c r="R1069" s="670">
        <f>'Cél.por tricoma'!GC35</f>
        <v>9</v>
      </c>
      <c r="S1069" s="670" t="s">
        <v>262</v>
      </c>
    </row>
    <row r="1070" spans="1:19" ht="15.75" customHeight="1">
      <c r="A1070" s="666" t="s">
        <v>558</v>
      </c>
      <c r="B1070" s="672" t="s">
        <v>549</v>
      </c>
      <c r="C1070" s="670">
        <f>'Cél.por tricoma'!GD18</f>
        <v>5</v>
      </c>
      <c r="D1070" s="670" t="s">
        <v>550</v>
      </c>
      <c r="E1070" s="670"/>
      <c r="F1070" s="666" t="s">
        <v>558</v>
      </c>
      <c r="G1070" s="672" t="s">
        <v>549</v>
      </c>
      <c r="H1070" s="670">
        <f>'Cél.por tricoma'!GD22</f>
        <v>16</v>
      </c>
      <c r="I1070" s="670" t="s">
        <v>190</v>
      </c>
      <c r="J1070" s="667"/>
      <c r="K1070" s="666" t="s">
        <v>558</v>
      </c>
      <c r="L1070" s="672" t="s">
        <v>549</v>
      </c>
      <c r="M1070" s="670">
        <f>'Cél.por tricoma'!GD34</f>
        <v>114</v>
      </c>
      <c r="N1070" s="670" t="s">
        <v>204</v>
      </c>
      <c r="O1070" s="670"/>
      <c r="P1070" s="666" t="s">
        <v>558</v>
      </c>
      <c r="Q1070" s="672" t="s">
        <v>549</v>
      </c>
      <c r="R1070" s="670">
        <f>'Cél.por tricoma'!GD35</f>
        <v>6</v>
      </c>
      <c r="S1070" s="670" t="s">
        <v>262</v>
      </c>
    </row>
    <row r="1071" spans="1:19" ht="15.75" customHeight="1">
      <c r="A1071" s="666" t="s">
        <v>558</v>
      </c>
      <c r="B1071" s="672" t="s">
        <v>549</v>
      </c>
      <c r="C1071" s="670">
        <f>'Cél.por tricoma'!GE18</f>
        <v>10</v>
      </c>
      <c r="D1071" s="670" t="s">
        <v>550</v>
      </c>
      <c r="E1071" s="670"/>
      <c r="F1071" s="666" t="s">
        <v>558</v>
      </c>
      <c r="G1071" s="672" t="s">
        <v>549</v>
      </c>
      <c r="H1071" s="670">
        <f>'Cél.por tricoma'!GE22</f>
        <v>10</v>
      </c>
      <c r="I1071" s="670" t="s">
        <v>190</v>
      </c>
      <c r="J1071" s="667"/>
      <c r="K1071" s="666" t="s">
        <v>558</v>
      </c>
      <c r="L1071" s="672" t="s">
        <v>549</v>
      </c>
      <c r="M1071" s="670">
        <f>'Cél.por tricoma'!GE34</f>
        <v>104</v>
      </c>
      <c r="N1071" s="670" t="s">
        <v>204</v>
      </c>
      <c r="O1071" s="670"/>
      <c r="P1071" s="666" t="s">
        <v>558</v>
      </c>
      <c r="Q1071" s="672" t="s">
        <v>549</v>
      </c>
      <c r="R1071" s="670">
        <f>'Cél.por tricoma'!GE35</f>
        <v>6</v>
      </c>
      <c r="S1071" s="670" t="s">
        <v>262</v>
      </c>
    </row>
    <row r="1072" spans="1:19" ht="15.75" customHeight="1">
      <c r="A1072" s="666" t="s">
        <v>558</v>
      </c>
      <c r="B1072" s="672" t="s">
        <v>549</v>
      </c>
      <c r="C1072" s="670">
        <f>'Cél.por tricoma'!GF18</f>
        <v>11</v>
      </c>
      <c r="D1072" s="670" t="s">
        <v>550</v>
      </c>
      <c r="E1072" s="670"/>
      <c r="F1072" s="666" t="s">
        <v>558</v>
      </c>
      <c r="G1072" s="672" t="s">
        <v>549</v>
      </c>
      <c r="H1072" s="670">
        <f>'Cél.por tricoma'!GF22</f>
        <v>11</v>
      </c>
      <c r="I1072" s="670" t="s">
        <v>190</v>
      </c>
      <c r="J1072" s="667"/>
      <c r="K1072" s="666" t="s">
        <v>558</v>
      </c>
      <c r="L1072" s="672" t="s">
        <v>549</v>
      </c>
      <c r="M1072" s="670">
        <f>'Cél.por tricoma'!GF34</f>
        <v>12</v>
      </c>
      <c r="N1072" s="670" t="s">
        <v>204</v>
      </c>
      <c r="O1072" s="670"/>
      <c r="P1072" s="666" t="s">
        <v>558</v>
      </c>
      <c r="Q1072" s="672" t="s">
        <v>549</v>
      </c>
      <c r="R1072" s="670">
        <f>'Cél.por tricoma'!GF35</f>
        <v>13</v>
      </c>
      <c r="S1072" s="670" t="s">
        <v>262</v>
      </c>
    </row>
    <row r="1073" spans="1:19" ht="15.75" customHeight="1">
      <c r="A1073" s="666" t="s">
        <v>558</v>
      </c>
      <c r="B1073" s="672" t="s">
        <v>549</v>
      </c>
      <c r="C1073" s="670">
        <f>'Cél.por tricoma'!GG18</f>
        <v>13</v>
      </c>
      <c r="D1073" s="670" t="s">
        <v>550</v>
      </c>
      <c r="E1073" s="670"/>
      <c r="F1073" s="666" t="s">
        <v>558</v>
      </c>
      <c r="G1073" s="672" t="s">
        <v>549</v>
      </c>
      <c r="H1073" s="670">
        <f>'Cél.por tricoma'!GG22</f>
        <v>6</v>
      </c>
      <c r="I1073" s="670" t="s">
        <v>190</v>
      </c>
      <c r="J1073" s="667"/>
      <c r="K1073" s="666" t="s">
        <v>558</v>
      </c>
      <c r="L1073" s="672" t="s">
        <v>549</v>
      </c>
      <c r="M1073" s="670">
        <f>'Cél.por tricoma'!GG34</f>
        <v>121</v>
      </c>
      <c r="N1073" s="670" t="s">
        <v>204</v>
      </c>
      <c r="O1073" s="670"/>
      <c r="P1073" s="666" t="s">
        <v>558</v>
      </c>
      <c r="Q1073" s="672" t="s">
        <v>549</v>
      </c>
      <c r="R1073" s="670">
        <f>'Cél.por tricoma'!GG35</f>
        <v>12</v>
      </c>
      <c r="S1073" s="670" t="s">
        <v>262</v>
      </c>
    </row>
    <row r="1074" spans="1:19" ht="15.75" customHeight="1">
      <c r="A1074" s="666" t="s">
        <v>558</v>
      </c>
      <c r="B1074" s="672" t="s">
        <v>549</v>
      </c>
      <c r="C1074" s="670">
        <f>'Cél.por tricoma'!GH18</f>
        <v>5</v>
      </c>
      <c r="D1074" s="670" t="s">
        <v>550</v>
      </c>
      <c r="E1074" s="670"/>
      <c r="F1074" s="666" t="s">
        <v>558</v>
      </c>
      <c r="G1074" s="672" t="s">
        <v>549</v>
      </c>
      <c r="H1074" s="670">
        <f>'Cél.por tricoma'!GH22</f>
        <v>27</v>
      </c>
      <c r="I1074" s="670" t="s">
        <v>190</v>
      </c>
      <c r="J1074" s="667"/>
      <c r="K1074" s="666" t="s">
        <v>558</v>
      </c>
      <c r="L1074" s="672" t="s">
        <v>549</v>
      </c>
      <c r="M1074" s="670">
        <f>'Cél.por tricoma'!GH34</f>
        <v>82</v>
      </c>
      <c r="N1074" s="670" t="s">
        <v>204</v>
      </c>
      <c r="O1074" s="670"/>
      <c r="P1074" s="666" t="s">
        <v>558</v>
      </c>
      <c r="Q1074" s="672" t="s">
        <v>549</v>
      </c>
      <c r="R1074" s="670">
        <f>'Cél.por tricoma'!GH35</f>
        <v>24</v>
      </c>
      <c r="S1074" s="670" t="s">
        <v>262</v>
      </c>
    </row>
    <row r="1075" spans="1:19" ht="15.75" customHeight="1">
      <c r="A1075" s="666" t="s">
        <v>558</v>
      </c>
      <c r="B1075" s="672" t="s">
        <v>549</v>
      </c>
      <c r="C1075" s="670">
        <f>'Cél.por tricoma'!GI18</f>
        <v>10</v>
      </c>
      <c r="D1075" s="670" t="s">
        <v>550</v>
      </c>
      <c r="E1075" s="670"/>
      <c r="F1075" s="666" t="s">
        <v>558</v>
      </c>
      <c r="G1075" s="672" t="s">
        <v>549</v>
      </c>
      <c r="H1075" s="670">
        <f>'Cél.por tricoma'!GI22</f>
        <v>3</v>
      </c>
      <c r="I1075" s="670" t="s">
        <v>190</v>
      </c>
      <c r="J1075" s="667"/>
      <c r="K1075" s="666" t="s">
        <v>558</v>
      </c>
      <c r="L1075" s="672" t="s">
        <v>549</v>
      </c>
      <c r="M1075" s="670">
        <f>'Cél.por tricoma'!GI34</f>
        <v>92</v>
      </c>
      <c r="N1075" s="670" t="s">
        <v>204</v>
      </c>
      <c r="O1075" s="670"/>
      <c r="P1075" s="666" t="s">
        <v>558</v>
      </c>
      <c r="Q1075" s="672" t="s">
        <v>549</v>
      </c>
      <c r="R1075" s="670">
        <f>'Cél.por tricoma'!GI35</f>
        <v>4</v>
      </c>
      <c r="S1075" s="670" t="s">
        <v>262</v>
      </c>
    </row>
    <row r="1076" spans="1:19" ht="15.75" customHeight="1">
      <c r="A1076" s="666" t="s">
        <v>558</v>
      </c>
      <c r="B1076" s="672" t="s">
        <v>549</v>
      </c>
      <c r="C1076" s="670">
        <f>'Cél.por tricoma'!GJ18</f>
        <v>11</v>
      </c>
      <c r="D1076" s="670" t="s">
        <v>550</v>
      </c>
      <c r="E1076" s="670"/>
      <c r="F1076" s="666" t="s">
        <v>558</v>
      </c>
      <c r="G1076" s="672" t="s">
        <v>549</v>
      </c>
      <c r="H1076" s="670">
        <f>'Cél.por tricoma'!GJ22</f>
        <v>3</v>
      </c>
      <c r="I1076" s="670" t="s">
        <v>190</v>
      </c>
      <c r="J1076" s="667"/>
      <c r="K1076" s="666" t="s">
        <v>558</v>
      </c>
      <c r="L1076" s="672" t="s">
        <v>549</v>
      </c>
      <c r="M1076" s="670">
        <f>'Cél.por tricoma'!GJ34</f>
        <v>17</v>
      </c>
      <c r="N1076" s="670" t="s">
        <v>204</v>
      </c>
      <c r="O1076" s="670"/>
      <c r="P1076" s="666" t="s">
        <v>558</v>
      </c>
      <c r="Q1076" s="672" t="s">
        <v>549</v>
      </c>
      <c r="R1076" s="670">
        <f>'Cél.por tricoma'!GJ35</f>
        <v>8</v>
      </c>
      <c r="S1076" s="670" t="s">
        <v>262</v>
      </c>
    </row>
    <row r="1077" spans="1:19" ht="15.75" customHeight="1">
      <c r="A1077" s="666" t="s">
        <v>558</v>
      </c>
      <c r="B1077" s="672" t="s">
        <v>549</v>
      </c>
      <c r="C1077" s="670">
        <f>'Cél.por tricoma'!GK18</f>
        <v>8</v>
      </c>
      <c r="D1077" s="670" t="s">
        <v>550</v>
      </c>
      <c r="E1077" s="670"/>
      <c r="F1077" s="666" t="s">
        <v>558</v>
      </c>
      <c r="G1077" s="672" t="s">
        <v>549</v>
      </c>
      <c r="H1077" s="670">
        <f>'Cél.por tricoma'!GK22</f>
        <v>4</v>
      </c>
      <c r="I1077" s="670" t="s">
        <v>190</v>
      </c>
      <c r="J1077" s="667"/>
      <c r="K1077" s="666" t="s">
        <v>558</v>
      </c>
      <c r="L1077" s="672" t="s">
        <v>549</v>
      </c>
      <c r="M1077" s="670">
        <f>'Cél.por tricoma'!GK34</f>
        <v>45</v>
      </c>
      <c r="N1077" s="670" t="s">
        <v>204</v>
      </c>
      <c r="O1077" s="670"/>
      <c r="P1077" s="666" t="s">
        <v>558</v>
      </c>
      <c r="Q1077" s="672" t="s">
        <v>549</v>
      </c>
      <c r="R1077" s="670">
        <f>'Cél.por tricoma'!GK35</f>
        <v>7</v>
      </c>
      <c r="S1077" s="670" t="s">
        <v>262</v>
      </c>
    </row>
    <row r="1078" spans="1:19" ht="15.75" customHeight="1">
      <c r="A1078" s="666" t="s">
        <v>558</v>
      </c>
      <c r="B1078" s="672" t="s">
        <v>549</v>
      </c>
      <c r="C1078" s="670">
        <f>'Cél.por tricoma'!GL18</f>
        <v>15</v>
      </c>
      <c r="D1078" s="670" t="s">
        <v>550</v>
      </c>
      <c r="E1078" s="670"/>
      <c r="F1078" s="666" t="s">
        <v>558</v>
      </c>
      <c r="G1078" s="672" t="s">
        <v>549</v>
      </c>
      <c r="H1078" s="670">
        <f>'Cél.por tricoma'!GL22</f>
        <v>23</v>
      </c>
      <c r="I1078" s="670" t="s">
        <v>190</v>
      </c>
      <c r="J1078" s="667"/>
      <c r="K1078" s="666" t="s">
        <v>558</v>
      </c>
      <c r="L1078" s="672" t="s">
        <v>549</v>
      </c>
      <c r="M1078" s="670">
        <f>'Cél.por tricoma'!GL34</f>
        <v>103</v>
      </c>
      <c r="N1078" s="670" t="s">
        <v>204</v>
      </c>
      <c r="O1078" s="670"/>
      <c r="P1078" s="666" t="s">
        <v>558</v>
      </c>
      <c r="Q1078" s="672" t="s">
        <v>549</v>
      </c>
      <c r="R1078" s="670">
        <f>'Cél.por tricoma'!GL35</f>
        <v>41</v>
      </c>
      <c r="S1078" s="670" t="s">
        <v>262</v>
      </c>
    </row>
    <row r="1079" spans="1:19" ht="15.75" customHeight="1">
      <c r="A1079" s="666" t="s">
        <v>558</v>
      </c>
      <c r="B1079" s="672" t="s">
        <v>549</v>
      </c>
      <c r="C1079" s="670">
        <f>'Cél.por tricoma'!GM18</f>
        <v>9</v>
      </c>
      <c r="D1079" s="670" t="s">
        <v>550</v>
      </c>
      <c r="E1079" s="670"/>
      <c r="F1079" s="666" t="s">
        <v>558</v>
      </c>
      <c r="G1079" s="672" t="s">
        <v>549</v>
      </c>
      <c r="H1079" s="670">
        <f>'Cél.por tricoma'!GM22</f>
        <v>27</v>
      </c>
      <c r="I1079" s="670" t="s">
        <v>190</v>
      </c>
      <c r="J1079" s="667"/>
      <c r="K1079" s="666" t="s">
        <v>558</v>
      </c>
      <c r="L1079" s="672" t="s">
        <v>549</v>
      </c>
      <c r="M1079" s="670">
        <f>'Cél.por tricoma'!GM34</f>
        <v>49</v>
      </c>
      <c r="N1079" s="670" t="s">
        <v>204</v>
      </c>
      <c r="O1079" s="670"/>
      <c r="P1079" s="666" t="s">
        <v>558</v>
      </c>
      <c r="Q1079" s="672" t="s">
        <v>549</v>
      </c>
      <c r="R1079" s="670">
        <f>'Cél.por tricoma'!GM35</f>
        <v>18</v>
      </c>
      <c r="S1079" s="670" t="s">
        <v>262</v>
      </c>
    </row>
    <row r="1080" spans="1:19" ht="15.75" customHeight="1">
      <c r="A1080" s="666" t="s">
        <v>558</v>
      </c>
      <c r="B1080" s="672" t="s">
        <v>549</v>
      </c>
      <c r="C1080" s="670">
        <f>'Cél.por tricoma'!GN18</f>
        <v>9</v>
      </c>
      <c r="D1080" s="670" t="s">
        <v>550</v>
      </c>
      <c r="E1080" s="670"/>
      <c r="F1080" s="666" t="s">
        <v>558</v>
      </c>
      <c r="G1080" s="672" t="s">
        <v>549</v>
      </c>
      <c r="H1080" s="670">
        <f>'Cél.por tricoma'!GN22</f>
        <v>13</v>
      </c>
      <c r="I1080" s="670" t="s">
        <v>190</v>
      </c>
      <c r="J1080" s="667"/>
      <c r="K1080" s="666" t="s">
        <v>558</v>
      </c>
      <c r="L1080" s="672" t="s">
        <v>549</v>
      </c>
      <c r="M1080" s="670">
        <f>'Cél.por tricoma'!GN34</f>
        <v>88</v>
      </c>
      <c r="N1080" s="670" t="s">
        <v>204</v>
      </c>
      <c r="O1080" s="670"/>
      <c r="P1080" s="666" t="s">
        <v>558</v>
      </c>
      <c r="Q1080" s="672" t="s">
        <v>549</v>
      </c>
      <c r="R1080" s="670">
        <f>'Cél.por tricoma'!GN35</f>
        <v>4</v>
      </c>
      <c r="S1080" s="670" t="s">
        <v>262</v>
      </c>
    </row>
    <row r="1081" spans="1:19" ht="15.75" customHeight="1">
      <c r="A1081" s="666" t="s">
        <v>558</v>
      </c>
      <c r="B1081" s="672" t="s">
        <v>549</v>
      </c>
      <c r="C1081" s="670">
        <f>'Cél.por tricoma'!GO18</f>
        <v>8</v>
      </c>
      <c r="D1081" s="670" t="s">
        <v>550</v>
      </c>
      <c r="E1081" s="670"/>
      <c r="F1081" s="666" t="s">
        <v>558</v>
      </c>
      <c r="G1081" s="672" t="s">
        <v>549</v>
      </c>
      <c r="H1081" s="670">
        <f>'Cél.por tricoma'!GO22</f>
        <v>21</v>
      </c>
      <c r="I1081" s="670" t="s">
        <v>190</v>
      </c>
      <c r="J1081" s="667"/>
      <c r="K1081" s="666" t="s">
        <v>558</v>
      </c>
      <c r="L1081" s="672" t="s">
        <v>549</v>
      </c>
      <c r="M1081" s="670">
        <f>'Cél.por tricoma'!GO34</f>
        <v>72</v>
      </c>
      <c r="N1081" s="670" t="s">
        <v>204</v>
      </c>
      <c r="O1081" s="670"/>
      <c r="P1081" s="666" t="s">
        <v>558</v>
      </c>
      <c r="Q1081" s="672" t="s">
        <v>549</v>
      </c>
      <c r="R1081" s="670">
        <f>'Cél.por tricoma'!GO35</f>
        <v>17</v>
      </c>
      <c r="S1081" s="670" t="s">
        <v>262</v>
      </c>
    </row>
    <row r="1082" spans="1:19" ht="15.75" customHeight="1">
      <c r="A1082" s="666" t="s">
        <v>558</v>
      </c>
      <c r="B1082" s="672" t="s">
        <v>551</v>
      </c>
      <c r="C1082" s="670">
        <f>'Cél.por tricoma'!FL64</f>
        <v>13</v>
      </c>
      <c r="D1082" s="670" t="s">
        <v>550</v>
      </c>
      <c r="E1082" s="670"/>
      <c r="F1082" s="666" t="s">
        <v>558</v>
      </c>
      <c r="G1082" s="672" t="s">
        <v>551</v>
      </c>
      <c r="H1082" s="670">
        <f>'Cél.por tricoma'!FL68</f>
        <v>24</v>
      </c>
      <c r="I1082" s="670" t="s">
        <v>190</v>
      </c>
      <c r="J1082" s="667"/>
      <c r="K1082" s="666" t="s">
        <v>558</v>
      </c>
      <c r="L1082" s="672" t="s">
        <v>551</v>
      </c>
      <c r="M1082" s="670">
        <f>'Cél.por tricoma'!FL80</f>
        <v>114</v>
      </c>
      <c r="N1082" s="670" t="s">
        <v>204</v>
      </c>
      <c r="O1082" s="670"/>
      <c r="P1082" s="666" t="s">
        <v>558</v>
      </c>
      <c r="Q1082" s="672" t="s">
        <v>551</v>
      </c>
      <c r="R1082" s="670">
        <f>'Cél.por tricoma'!FL81</f>
        <v>5</v>
      </c>
      <c r="S1082" s="670" t="s">
        <v>262</v>
      </c>
    </row>
    <row r="1083" spans="1:19" ht="15.75" customHeight="1">
      <c r="A1083" s="666" t="s">
        <v>558</v>
      </c>
      <c r="B1083" s="672" t="s">
        <v>551</v>
      </c>
      <c r="C1083" s="670">
        <f>'Cél.por tricoma'!FM64</f>
        <v>19</v>
      </c>
      <c r="D1083" s="670" t="s">
        <v>550</v>
      </c>
      <c r="E1083" s="670"/>
      <c r="F1083" s="666" t="s">
        <v>558</v>
      </c>
      <c r="G1083" s="672" t="s">
        <v>551</v>
      </c>
      <c r="H1083" s="670">
        <f>'Cél.por tricoma'!FM68</f>
        <v>38</v>
      </c>
      <c r="I1083" s="670" t="s">
        <v>190</v>
      </c>
      <c r="J1083" s="667"/>
      <c r="K1083" s="666" t="s">
        <v>558</v>
      </c>
      <c r="L1083" s="672" t="s">
        <v>551</v>
      </c>
      <c r="M1083" s="670">
        <f>'Cél.por tricoma'!FM80</f>
        <v>68</v>
      </c>
      <c r="N1083" s="670" t="s">
        <v>204</v>
      </c>
      <c r="O1083" s="670"/>
      <c r="P1083" s="666" t="s">
        <v>558</v>
      </c>
      <c r="Q1083" s="672" t="s">
        <v>551</v>
      </c>
      <c r="R1083" s="670">
        <f>'Cél.por tricoma'!FM81</f>
        <v>31</v>
      </c>
      <c r="S1083" s="670" t="s">
        <v>262</v>
      </c>
    </row>
    <row r="1084" spans="1:19" ht="15.75" customHeight="1">
      <c r="A1084" s="666" t="s">
        <v>558</v>
      </c>
      <c r="B1084" s="672" t="s">
        <v>551</v>
      </c>
      <c r="C1084" s="670">
        <f>'Cél.por tricoma'!FN64</f>
        <v>20</v>
      </c>
      <c r="D1084" s="670" t="s">
        <v>550</v>
      </c>
      <c r="E1084" s="670"/>
      <c r="F1084" s="666" t="s">
        <v>558</v>
      </c>
      <c r="G1084" s="672" t="s">
        <v>551</v>
      </c>
      <c r="H1084" s="670">
        <f>'Cél.por tricoma'!FN68</f>
        <v>50</v>
      </c>
      <c r="I1084" s="670" t="s">
        <v>190</v>
      </c>
      <c r="J1084" s="667"/>
      <c r="K1084" s="666" t="s">
        <v>558</v>
      </c>
      <c r="L1084" s="672" t="s">
        <v>551</v>
      </c>
      <c r="M1084" s="670">
        <f>'Cél.por tricoma'!FN80</f>
        <v>28</v>
      </c>
      <c r="N1084" s="670" t="s">
        <v>204</v>
      </c>
      <c r="O1084" s="670"/>
      <c r="P1084" s="666" t="s">
        <v>558</v>
      </c>
      <c r="Q1084" s="672" t="s">
        <v>551</v>
      </c>
      <c r="R1084" s="670">
        <f>'Cél.por tricoma'!FN81</f>
        <v>8</v>
      </c>
      <c r="S1084" s="670" t="s">
        <v>262</v>
      </c>
    </row>
    <row r="1085" spans="1:19" ht="15.75" customHeight="1">
      <c r="A1085" s="666" t="s">
        <v>558</v>
      </c>
      <c r="B1085" s="672" t="s">
        <v>551</v>
      </c>
      <c r="C1085" s="670">
        <f>'Cél.por tricoma'!FO64</f>
        <v>15</v>
      </c>
      <c r="D1085" s="670" t="s">
        <v>550</v>
      </c>
      <c r="E1085" s="670"/>
      <c r="F1085" s="666" t="s">
        <v>558</v>
      </c>
      <c r="G1085" s="672" t="s">
        <v>551</v>
      </c>
      <c r="H1085" s="670">
        <f>'Cél.por tricoma'!FO68</f>
        <v>17</v>
      </c>
      <c r="I1085" s="670" t="s">
        <v>190</v>
      </c>
      <c r="J1085" s="667"/>
      <c r="K1085" s="666" t="s">
        <v>558</v>
      </c>
      <c r="L1085" s="672" t="s">
        <v>551</v>
      </c>
      <c r="M1085" s="670">
        <f>'Cél.por tricoma'!FO80</f>
        <v>21</v>
      </c>
      <c r="N1085" s="670" t="s">
        <v>204</v>
      </c>
      <c r="O1085" s="670"/>
      <c r="P1085" s="666" t="s">
        <v>558</v>
      </c>
      <c r="Q1085" s="672" t="s">
        <v>551</v>
      </c>
      <c r="R1085" s="670">
        <f>'Cél.por tricoma'!FO81</f>
        <v>19</v>
      </c>
      <c r="S1085" s="670" t="s">
        <v>262</v>
      </c>
    </row>
    <row r="1086" spans="1:19" ht="15.75" customHeight="1">
      <c r="A1086" s="666" t="s">
        <v>558</v>
      </c>
      <c r="B1086" s="672" t="s">
        <v>551</v>
      </c>
      <c r="C1086" s="670">
        <f>'Cél.por tricoma'!FP64</f>
        <v>15</v>
      </c>
      <c r="D1086" s="670" t="s">
        <v>550</v>
      </c>
      <c r="E1086" s="670"/>
      <c r="F1086" s="666" t="s">
        <v>558</v>
      </c>
      <c r="G1086" s="672" t="s">
        <v>551</v>
      </c>
      <c r="H1086" s="670">
        <f>'Cél.por tricoma'!FP68</f>
        <v>27</v>
      </c>
      <c r="I1086" s="670" t="s">
        <v>190</v>
      </c>
      <c r="J1086" s="667"/>
      <c r="K1086" s="666" t="s">
        <v>558</v>
      </c>
      <c r="L1086" s="672" t="s">
        <v>551</v>
      </c>
      <c r="M1086" s="670">
        <f>'Cél.por tricoma'!FP80</f>
        <v>36</v>
      </c>
      <c r="N1086" s="670" t="s">
        <v>204</v>
      </c>
      <c r="O1086" s="670"/>
      <c r="P1086" s="666" t="s">
        <v>558</v>
      </c>
      <c r="Q1086" s="672" t="s">
        <v>551</v>
      </c>
      <c r="R1086" s="670">
        <f>'Cél.por tricoma'!FP81</f>
        <v>13</v>
      </c>
      <c r="S1086" s="670" t="s">
        <v>262</v>
      </c>
    </row>
    <row r="1087" spans="1:19" ht="15.75" customHeight="1">
      <c r="A1087" s="666" t="s">
        <v>558</v>
      </c>
      <c r="B1087" s="672" t="s">
        <v>551</v>
      </c>
      <c r="C1087" s="670">
        <f>'Cél.por tricoma'!FQ64</f>
        <v>12</v>
      </c>
      <c r="D1087" s="670" t="s">
        <v>550</v>
      </c>
      <c r="E1087" s="670"/>
      <c r="F1087" s="666" t="s">
        <v>558</v>
      </c>
      <c r="G1087" s="672" t="s">
        <v>551</v>
      </c>
      <c r="H1087" s="670">
        <f>'Cél.por tricoma'!FQ68</f>
        <v>12</v>
      </c>
      <c r="I1087" s="670" t="s">
        <v>190</v>
      </c>
      <c r="J1087" s="667"/>
      <c r="K1087" s="666" t="s">
        <v>558</v>
      </c>
      <c r="L1087" s="672" t="s">
        <v>551</v>
      </c>
      <c r="M1087" s="670">
        <f>'Cél.por tricoma'!FQ80</f>
        <v>6</v>
      </c>
      <c r="N1087" s="670" t="s">
        <v>204</v>
      </c>
      <c r="O1087" s="670"/>
      <c r="P1087" s="666" t="s">
        <v>558</v>
      </c>
      <c r="Q1087" s="672" t="s">
        <v>551</v>
      </c>
      <c r="R1087" s="670">
        <f>'Cél.por tricoma'!FQ81</f>
        <v>15</v>
      </c>
      <c r="S1087" s="670" t="s">
        <v>262</v>
      </c>
    </row>
    <row r="1088" spans="1:19" ht="15.75" customHeight="1">
      <c r="A1088" s="666" t="s">
        <v>558</v>
      </c>
      <c r="B1088" s="672" t="s">
        <v>551</v>
      </c>
      <c r="C1088" s="670">
        <f>'Cél.por tricoma'!FR64</f>
        <v>25</v>
      </c>
      <c r="D1088" s="670" t="s">
        <v>550</v>
      </c>
      <c r="E1088" s="670"/>
      <c r="F1088" s="666" t="s">
        <v>558</v>
      </c>
      <c r="G1088" s="672" t="s">
        <v>551</v>
      </c>
      <c r="H1088" s="670">
        <f>'Cél.por tricoma'!FR68</f>
        <v>21</v>
      </c>
      <c r="I1088" s="670" t="s">
        <v>190</v>
      </c>
      <c r="J1088" s="667"/>
      <c r="K1088" s="666" t="s">
        <v>558</v>
      </c>
      <c r="L1088" s="672" t="s">
        <v>551</v>
      </c>
      <c r="M1088" s="670">
        <f>'Cél.por tricoma'!FR80</f>
        <v>9</v>
      </c>
      <c r="N1088" s="670" t="s">
        <v>204</v>
      </c>
      <c r="O1088" s="670"/>
      <c r="P1088" s="666" t="s">
        <v>558</v>
      </c>
      <c r="Q1088" s="672" t="s">
        <v>551</v>
      </c>
      <c r="R1088" s="670">
        <f>'Cél.por tricoma'!FR81</f>
        <v>24</v>
      </c>
      <c r="S1088" s="670" t="s">
        <v>262</v>
      </c>
    </row>
    <row r="1089" spans="1:19" ht="15.75" customHeight="1">
      <c r="A1089" s="666" t="s">
        <v>558</v>
      </c>
      <c r="B1089" s="672" t="s">
        <v>551</v>
      </c>
      <c r="C1089" s="670">
        <f>'Cél.por tricoma'!FS64</f>
        <v>23</v>
      </c>
      <c r="D1089" s="670" t="s">
        <v>550</v>
      </c>
      <c r="E1089" s="670"/>
      <c r="F1089" s="666" t="s">
        <v>558</v>
      </c>
      <c r="G1089" s="672" t="s">
        <v>551</v>
      </c>
      <c r="H1089" s="670">
        <f>'Cél.por tricoma'!FS68</f>
        <v>33</v>
      </c>
      <c r="I1089" s="670" t="s">
        <v>190</v>
      </c>
      <c r="J1089" s="667"/>
      <c r="K1089" s="666" t="s">
        <v>558</v>
      </c>
      <c r="L1089" s="672" t="s">
        <v>551</v>
      </c>
      <c r="M1089" s="670">
        <f>'Cél.por tricoma'!FS80</f>
        <v>55</v>
      </c>
      <c r="N1089" s="670" t="s">
        <v>204</v>
      </c>
      <c r="O1089" s="670"/>
      <c r="P1089" s="666" t="s">
        <v>558</v>
      </c>
      <c r="Q1089" s="672" t="s">
        <v>551</v>
      </c>
      <c r="R1089" s="670">
        <f>'Cél.por tricoma'!FS81</f>
        <v>12</v>
      </c>
      <c r="S1089" s="670" t="s">
        <v>262</v>
      </c>
    </row>
    <row r="1090" spans="1:19" ht="15.75" customHeight="1">
      <c r="A1090" s="666" t="s">
        <v>558</v>
      </c>
      <c r="B1090" s="672" t="s">
        <v>551</v>
      </c>
      <c r="C1090" s="670">
        <f>'Cél.por tricoma'!FT64</f>
        <v>13</v>
      </c>
      <c r="D1090" s="670" t="s">
        <v>550</v>
      </c>
      <c r="E1090" s="670"/>
      <c r="F1090" s="666" t="s">
        <v>558</v>
      </c>
      <c r="G1090" s="672" t="s">
        <v>551</v>
      </c>
      <c r="H1090" s="670">
        <f>'Cél.por tricoma'!FT68</f>
        <v>80</v>
      </c>
      <c r="I1090" s="670" t="s">
        <v>190</v>
      </c>
      <c r="J1090" s="667"/>
      <c r="K1090" s="666" t="s">
        <v>558</v>
      </c>
      <c r="L1090" s="672" t="s">
        <v>551</v>
      </c>
      <c r="M1090" s="670">
        <f>'Cél.por tricoma'!FT80</f>
        <v>14</v>
      </c>
      <c r="N1090" s="670" t="s">
        <v>204</v>
      </c>
      <c r="O1090" s="670"/>
      <c r="P1090" s="666" t="s">
        <v>558</v>
      </c>
      <c r="Q1090" s="672" t="s">
        <v>551</v>
      </c>
      <c r="R1090" s="670">
        <f>'Cél.por tricoma'!FT81</f>
        <v>10</v>
      </c>
      <c r="S1090" s="670" t="s">
        <v>262</v>
      </c>
    </row>
    <row r="1091" spans="1:19" ht="15.75" customHeight="1">
      <c r="A1091" s="666" t="s">
        <v>558</v>
      </c>
      <c r="B1091" s="672" t="s">
        <v>551</v>
      </c>
      <c r="C1091" s="670">
        <f>'Cél.por tricoma'!FU64</f>
        <v>21</v>
      </c>
      <c r="D1091" s="670" t="s">
        <v>550</v>
      </c>
      <c r="E1091" s="670"/>
      <c r="F1091" s="666" t="s">
        <v>558</v>
      </c>
      <c r="G1091" s="672" t="s">
        <v>551</v>
      </c>
      <c r="H1091" s="670">
        <f>'Cél.por tricoma'!FU68</f>
        <v>2</v>
      </c>
      <c r="I1091" s="670" t="s">
        <v>190</v>
      </c>
      <c r="J1091" s="667"/>
      <c r="K1091" s="666" t="s">
        <v>558</v>
      </c>
      <c r="L1091" s="672" t="s">
        <v>551</v>
      </c>
      <c r="M1091" s="670">
        <f>'Cél.por tricoma'!FU80</f>
        <v>79</v>
      </c>
      <c r="N1091" s="670" t="s">
        <v>204</v>
      </c>
      <c r="O1091" s="670"/>
      <c r="P1091" s="666" t="s">
        <v>558</v>
      </c>
      <c r="Q1091" s="672" t="s">
        <v>551</v>
      </c>
      <c r="R1091" s="670">
        <f>'Cél.por tricoma'!FU81</f>
        <v>9</v>
      </c>
      <c r="S1091" s="670" t="s">
        <v>262</v>
      </c>
    </row>
    <row r="1092" spans="1:19" ht="15.75" customHeight="1">
      <c r="A1092" s="666" t="s">
        <v>558</v>
      </c>
      <c r="B1092" s="672" t="s">
        <v>551</v>
      </c>
      <c r="C1092" s="670">
        <f>'Cél.por tricoma'!FV64</f>
        <v>14</v>
      </c>
      <c r="D1092" s="670" t="s">
        <v>550</v>
      </c>
      <c r="E1092" s="670"/>
      <c r="F1092" s="666" t="s">
        <v>558</v>
      </c>
      <c r="G1092" s="672" t="s">
        <v>551</v>
      </c>
      <c r="H1092" s="670">
        <f>'Cél.por tricoma'!FV68</f>
        <v>98</v>
      </c>
      <c r="I1092" s="670" t="s">
        <v>190</v>
      </c>
      <c r="J1092" s="667"/>
      <c r="K1092" s="666" t="s">
        <v>558</v>
      </c>
      <c r="L1092" s="672" t="s">
        <v>551</v>
      </c>
      <c r="M1092" s="670">
        <f>'Cél.por tricoma'!FV80</f>
        <v>32</v>
      </c>
      <c r="N1092" s="670" t="s">
        <v>204</v>
      </c>
      <c r="O1092" s="670"/>
      <c r="P1092" s="666" t="s">
        <v>558</v>
      </c>
      <c r="Q1092" s="672" t="s">
        <v>551</v>
      </c>
      <c r="R1092" s="670">
        <f>'Cél.por tricoma'!FV81</f>
        <v>15</v>
      </c>
      <c r="S1092" s="670" t="s">
        <v>262</v>
      </c>
    </row>
    <row r="1093" spans="1:19" ht="15.75" customHeight="1">
      <c r="A1093" s="666" t="s">
        <v>558</v>
      </c>
      <c r="B1093" s="672" t="s">
        <v>551</v>
      </c>
      <c r="C1093" s="670">
        <f>'Cél.por tricoma'!FW64</f>
        <v>16</v>
      </c>
      <c r="D1093" s="670" t="s">
        <v>550</v>
      </c>
      <c r="E1093" s="670"/>
      <c r="F1093" s="666" t="s">
        <v>558</v>
      </c>
      <c r="G1093" s="672" t="s">
        <v>551</v>
      </c>
      <c r="H1093" s="670">
        <f>'Cél.por tricoma'!FW68</f>
        <v>11</v>
      </c>
      <c r="I1093" s="670" t="s">
        <v>190</v>
      </c>
      <c r="J1093" s="667"/>
      <c r="K1093" s="666" t="s">
        <v>558</v>
      </c>
      <c r="L1093" s="672" t="s">
        <v>551</v>
      </c>
      <c r="M1093" s="670">
        <f>'Cél.por tricoma'!FW80</f>
        <v>69</v>
      </c>
      <c r="N1093" s="670" t="s">
        <v>204</v>
      </c>
      <c r="O1093" s="670"/>
      <c r="P1093" s="666" t="s">
        <v>558</v>
      </c>
      <c r="Q1093" s="672" t="s">
        <v>551</v>
      </c>
      <c r="R1093" s="670">
        <f>'Cél.por tricoma'!FW81</f>
        <v>21</v>
      </c>
      <c r="S1093" s="670" t="s">
        <v>262</v>
      </c>
    </row>
    <row r="1094" spans="1:19" ht="15.75" customHeight="1">
      <c r="A1094" s="666" t="s">
        <v>558</v>
      </c>
      <c r="B1094" s="672" t="s">
        <v>551</v>
      </c>
      <c r="C1094" s="670">
        <f>'Cél.por tricoma'!FX64</f>
        <v>17</v>
      </c>
      <c r="D1094" s="670" t="s">
        <v>550</v>
      </c>
      <c r="E1094" s="670"/>
      <c r="F1094" s="666" t="s">
        <v>558</v>
      </c>
      <c r="G1094" s="672" t="s">
        <v>551</v>
      </c>
      <c r="H1094" s="670">
        <f>'Cél.por tricoma'!FX68</f>
        <v>18</v>
      </c>
      <c r="I1094" s="670" t="s">
        <v>190</v>
      </c>
      <c r="J1094" s="667"/>
      <c r="K1094" s="666" t="s">
        <v>558</v>
      </c>
      <c r="L1094" s="672" t="s">
        <v>551</v>
      </c>
      <c r="M1094" s="670">
        <f>'Cél.por tricoma'!FX80</f>
        <v>6</v>
      </c>
      <c r="N1094" s="670" t="s">
        <v>204</v>
      </c>
      <c r="O1094" s="670"/>
      <c r="P1094" s="666" t="s">
        <v>558</v>
      </c>
      <c r="Q1094" s="672" t="s">
        <v>551</v>
      </c>
      <c r="R1094" s="670">
        <f>'Cél.por tricoma'!FX81</f>
        <v>12</v>
      </c>
      <c r="S1094" s="670" t="s">
        <v>262</v>
      </c>
    </row>
    <row r="1095" spans="1:19" ht="15.75" customHeight="1">
      <c r="A1095" s="666" t="s">
        <v>558</v>
      </c>
      <c r="B1095" s="672" t="s">
        <v>551</v>
      </c>
      <c r="C1095" s="670">
        <f>'Cél.por tricoma'!FY64</f>
        <v>8</v>
      </c>
      <c r="D1095" s="670" t="s">
        <v>550</v>
      </c>
      <c r="E1095" s="670"/>
      <c r="F1095" s="666" t="s">
        <v>558</v>
      </c>
      <c r="G1095" s="672" t="s">
        <v>551</v>
      </c>
      <c r="H1095" s="670">
        <f>'Cél.por tricoma'!FY68</f>
        <v>42</v>
      </c>
      <c r="I1095" s="670" t="s">
        <v>190</v>
      </c>
      <c r="J1095" s="667"/>
      <c r="K1095" s="666" t="s">
        <v>558</v>
      </c>
      <c r="L1095" s="672" t="s">
        <v>551</v>
      </c>
      <c r="M1095" s="670">
        <f>'Cél.por tricoma'!FY80</f>
        <v>29</v>
      </c>
      <c r="N1095" s="670" t="s">
        <v>204</v>
      </c>
      <c r="O1095" s="670"/>
      <c r="P1095" s="666" t="s">
        <v>558</v>
      </c>
      <c r="Q1095" s="672" t="s">
        <v>551</v>
      </c>
      <c r="R1095" s="670">
        <f>'Cél.por tricoma'!FY81</f>
        <v>9</v>
      </c>
      <c r="S1095" s="670" t="s">
        <v>262</v>
      </c>
    </row>
    <row r="1096" spans="1:19" ht="15.75" customHeight="1">
      <c r="A1096" s="666" t="s">
        <v>558</v>
      </c>
      <c r="B1096" s="672" t="s">
        <v>551</v>
      </c>
      <c r="C1096" s="670">
        <f>'Cél.por tricoma'!FZ64</f>
        <v>3</v>
      </c>
      <c r="D1096" s="670" t="s">
        <v>550</v>
      </c>
      <c r="E1096" s="670"/>
      <c r="F1096" s="666" t="s">
        <v>558</v>
      </c>
      <c r="G1096" s="672" t="s">
        <v>551</v>
      </c>
      <c r="H1096" s="670">
        <f>'Cél.por tricoma'!FZ68</f>
        <v>24</v>
      </c>
      <c r="I1096" s="670" t="s">
        <v>190</v>
      </c>
      <c r="J1096" s="667"/>
      <c r="K1096" s="666" t="s">
        <v>558</v>
      </c>
      <c r="L1096" s="672" t="s">
        <v>551</v>
      </c>
      <c r="M1096" s="670">
        <f>'Cél.por tricoma'!FZ80</f>
        <v>37</v>
      </c>
      <c r="N1096" s="670" t="s">
        <v>204</v>
      </c>
      <c r="O1096" s="670"/>
      <c r="P1096" s="666" t="s">
        <v>558</v>
      </c>
      <c r="Q1096" s="672" t="s">
        <v>551</v>
      </c>
      <c r="R1096" s="670">
        <f>'Cél.por tricoma'!FZ81</f>
        <v>13</v>
      </c>
      <c r="S1096" s="670" t="s">
        <v>262</v>
      </c>
    </row>
    <row r="1097" spans="1:19" ht="15.75" customHeight="1">
      <c r="A1097" s="666" t="s">
        <v>558</v>
      </c>
      <c r="B1097" s="672" t="s">
        <v>551</v>
      </c>
      <c r="C1097" s="670">
        <f>'Cél.por tricoma'!GA64</f>
        <v>15</v>
      </c>
      <c r="D1097" s="670" t="s">
        <v>550</v>
      </c>
      <c r="E1097" s="670"/>
      <c r="F1097" s="666" t="s">
        <v>558</v>
      </c>
      <c r="G1097" s="672" t="s">
        <v>551</v>
      </c>
      <c r="H1097" s="670">
        <f>'Cél.por tricoma'!GA68</f>
        <v>5</v>
      </c>
      <c r="I1097" s="670" t="s">
        <v>190</v>
      </c>
      <c r="J1097" s="667"/>
      <c r="K1097" s="666" t="s">
        <v>558</v>
      </c>
      <c r="L1097" s="672" t="s">
        <v>551</v>
      </c>
      <c r="M1097" s="670">
        <f>'Cél.por tricoma'!GA80</f>
        <v>151</v>
      </c>
      <c r="N1097" s="670" t="s">
        <v>204</v>
      </c>
      <c r="O1097" s="670"/>
      <c r="P1097" s="666" t="s">
        <v>558</v>
      </c>
      <c r="Q1097" s="672" t="s">
        <v>551</v>
      </c>
      <c r="R1097" s="670">
        <f>'Cél.por tricoma'!GA81</f>
        <v>18</v>
      </c>
      <c r="S1097" s="670" t="s">
        <v>262</v>
      </c>
    </row>
    <row r="1098" spans="1:19" ht="15.75" customHeight="1">
      <c r="A1098" s="666" t="s">
        <v>558</v>
      </c>
      <c r="B1098" s="672" t="s">
        <v>551</v>
      </c>
      <c r="C1098" s="670">
        <f>'Cél.por tricoma'!GB64</f>
        <v>8</v>
      </c>
      <c r="D1098" s="670" t="s">
        <v>550</v>
      </c>
      <c r="E1098" s="670"/>
      <c r="F1098" s="666" t="s">
        <v>558</v>
      </c>
      <c r="G1098" s="672" t="s">
        <v>551</v>
      </c>
      <c r="H1098" s="670">
        <f>'Cél.por tricoma'!GB68</f>
        <v>12</v>
      </c>
      <c r="I1098" s="670" t="s">
        <v>190</v>
      </c>
      <c r="J1098" s="667"/>
      <c r="K1098" s="666" t="s">
        <v>558</v>
      </c>
      <c r="L1098" s="672" t="s">
        <v>551</v>
      </c>
      <c r="M1098" s="670">
        <f>'Cél.por tricoma'!GB80</f>
        <v>128</v>
      </c>
      <c r="N1098" s="670" t="s">
        <v>204</v>
      </c>
      <c r="O1098" s="670"/>
      <c r="P1098" s="666" t="s">
        <v>558</v>
      </c>
      <c r="Q1098" s="672" t="s">
        <v>551</v>
      </c>
      <c r="R1098" s="670">
        <f>'Cél.por tricoma'!GB81</f>
        <v>19</v>
      </c>
      <c r="S1098" s="670" t="s">
        <v>262</v>
      </c>
    </row>
    <row r="1099" spans="1:19" ht="15.75" customHeight="1">
      <c r="A1099" s="666" t="s">
        <v>558</v>
      </c>
      <c r="B1099" s="672" t="s">
        <v>551</v>
      </c>
      <c r="C1099" s="670">
        <f>'Cél.por tricoma'!GC64</f>
        <v>9</v>
      </c>
      <c r="D1099" s="670" t="s">
        <v>550</v>
      </c>
      <c r="E1099" s="670"/>
      <c r="F1099" s="666" t="s">
        <v>558</v>
      </c>
      <c r="G1099" s="672" t="s">
        <v>551</v>
      </c>
      <c r="H1099" s="670">
        <f>'Cél.por tricoma'!GC68</f>
        <v>9</v>
      </c>
      <c r="I1099" s="670" t="s">
        <v>190</v>
      </c>
      <c r="J1099" s="667"/>
      <c r="K1099" s="666" t="s">
        <v>558</v>
      </c>
      <c r="L1099" s="672" t="s">
        <v>551</v>
      </c>
      <c r="M1099" s="670">
        <f>'Cél.por tricoma'!GC80</f>
        <v>31</v>
      </c>
      <c r="N1099" s="670" t="s">
        <v>204</v>
      </c>
      <c r="O1099" s="670"/>
      <c r="P1099" s="666" t="s">
        <v>558</v>
      </c>
      <c r="Q1099" s="672" t="s">
        <v>551</v>
      </c>
      <c r="R1099" s="670">
        <f>'Cél.por tricoma'!GC81</f>
        <v>11</v>
      </c>
      <c r="S1099" s="670" t="s">
        <v>262</v>
      </c>
    </row>
    <row r="1100" spans="1:19" ht="15.75" customHeight="1">
      <c r="A1100" s="666" t="s">
        <v>558</v>
      </c>
      <c r="B1100" s="672" t="s">
        <v>551</v>
      </c>
      <c r="C1100" s="670">
        <f>'Cél.por tricoma'!GD64</f>
        <v>23</v>
      </c>
      <c r="D1100" s="670" t="s">
        <v>550</v>
      </c>
      <c r="E1100" s="670"/>
      <c r="F1100" s="666" t="s">
        <v>558</v>
      </c>
      <c r="G1100" s="672" t="s">
        <v>551</v>
      </c>
      <c r="H1100" s="670">
        <f>'Cél.por tricoma'!GD68</f>
        <v>45</v>
      </c>
      <c r="I1100" s="670" t="s">
        <v>190</v>
      </c>
      <c r="J1100" s="667"/>
      <c r="K1100" s="666" t="s">
        <v>558</v>
      </c>
      <c r="L1100" s="672" t="s">
        <v>551</v>
      </c>
      <c r="M1100" s="670">
        <f>'Cél.por tricoma'!GD80</f>
        <v>5</v>
      </c>
      <c r="N1100" s="670" t="s">
        <v>204</v>
      </c>
      <c r="O1100" s="670"/>
      <c r="P1100" s="666" t="s">
        <v>558</v>
      </c>
      <c r="Q1100" s="672" t="s">
        <v>551</v>
      </c>
      <c r="R1100" s="670">
        <f>'Cél.por tricoma'!GD81</f>
        <v>18</v>
      </c>
      <c r="S1100" s="670" t="s">
        <v>262</v>
      </c>
    </row>
    <row r="1101" spans="1:19" ht="15.75" customHeight="1">
      <c r="A1101" s="666" t="s">
        <v>558</v>
      </c>
      <c r="B1101" s="672" t="s">
        <v>551</v>
      </c>
      <c r="C1101" s="670">
        <f>'Cél.por tricoma'!GE64</f>
        <v>11</v>
      </c>
      <c r="D1101" s="670" t="s">
        <v>550</v>
      </c>
      <c r="E1101" s="670"/>
      <c r="F1101" s="666" t="s">
        <v>558</v>
      </c>
      <c r="G1101" s="672" t="s">
        <v>551</v>
      </c>
      <c r="H1101" s="670">
        <f>'Cél.por tricoma'!GE68</f>
        <v>16</v>
      </c>
      <c r="I1101" s="670" t="s">
        <v>190</v>
      </c>
      <c r="J1101" s="667"/>
      <c r="K1101" s="666" t="s">
        <v>558</v>
      </c>
      <c r="L1101" s="672" t="s">
        <v>551</v>
      </c>
      <c r="M1101" s="670">
        <f>'Cél.por tricoma'!GE80</f>
        <v>90</v>
      </c>
      <c r="N1101" s="670" t="s">
        <v>204</v>
      </c>
      <c r="O1101" s="670"/>
      <c r="P1101" s="666" t="s">
        <v>558</v>
      </c>
      <c r="Q1101" s="672" t="s">
        <v>551</v>
      </c>
      <c r="R1101" s="670">
        <f>'Cél.por tricoma'!GE81</f>
        <v>11</v>
      </c>
      <c r="S1101" s="670" t="s">
        <v>262</v>
      </c>
    </row>
    <row r="1102" spans="1:19" ht="15.75" customHeight="1">
      <c r="A1102" s="666" t="s">
        <v>558</v>
      </c>
      <c r="B1102" s="672" t="s">
        <v>551</v>
      </c>
      <c r="C1102" s="670">
        <f>'Cél.por tricoma'!GF64</f>
        <v>20</v>
      </c>
      <c r="D1102" s="670" t="s">
        <v>550</v>
      </c>
      <c r="E1102" s="670"/>
      <c r="F1102" s="666" t="s">
        <v>558</v>
      </c>
      <c r="G1102" s="672" t="s">
        <v>551</v>
      </c>
      <c r="H1102" s="670">
        <f>'Cél.por tricoma'!GF68</f>
        <v>20</v>
      </c>
      <c r="I1102" s="670" t="s">
        <v>190</v>
      </c>
      <c r="J1102" s="667"/>
      <c r="K1102" s="666" t="s">
        <v>558</v>
      </c>
      <c r="L1102" s="672" t="s">
        <v>551</v>
      </c>
      <c r="M1102" s="670">
        <f>'Cél.por tricoma'!GF80</f>
        <v>99</v>
      </c>
      <c r="N1102" s="670" t="s">
        <v>204</v>
      </c>
      <c r="O1102" s="670"/>
      <c r="P1102" s="666" t="s">
        <v>558</v>
      </c>
      <c r="Q1102" s="672" t="s">
        <v>551</v>
      </c>
      <c r="R1102" s="670">
        <f>'Cél.por tricoma'!GF81</f>
        <v>8</v>
      </c>
      <c r="S1102" s="670" t="s">
        <v>262</v>
      </c>
    </row>
    <row r="1103" spans="1:19" ht="15.75" customHeight="1">
      <c r="A1103" s="666" t="s">
        <v>558</v>
      </c>
      <c r="B1103" s="672" t="s">
        <v>551</v>
      </c>
      <c r="C1103" s="670">
        <f>'Cél.por tricoma'!GG64</f>
        <v>3</v>
      </c>
      <c r="D1103" s="670" t="s">
        <v>550</v>
      </c>
      <c r="E1103" s="670"/>
      <c r="F1103" s="666" t="s">
        <v>558</v>
      </c>
      <c r="G1103" s="672" t="s">
        <v>551</v>
      </c>
      <c r="H1103" s="670">
        <f>'Cél.por tricoma'!GG68</f>
        <v>24</v>
      </c>
      <c r="I1103" s="670" t="s">
        <v>190</v>
      </c>
      <c r="J1103" s="667"/>
      <c r="K1103" s="666" t="s">
        <v>558</v>
      </c>
      <c r="L1103" s="672" t="s">
        <v>551</v>
      </c>
      <c r="M1103" s="670">
        <f>'Cél.por tricoma'!GG80</f>
        <v>48</v>
      </c>
      <c r="N1103" s="670" t="s">
        <v>204</v>
      </c>
      <c r="O1103" s="670"/>
      <c r="P1103" s="666" t="s">
        <v>558</v>
      </c>
      <c r="Q1103" s="672" t="s">
        <v>551</v>
      </c>
      <c r="R1103" s="670">
        <f>'Cél.por tricoma'!GG81</f>
        <v>11</v>
      </c>
      <c r="S1103" s="670" t="s">
        <v>262</v>
      </c>
    </row>
    <row r="1104" spans="1:19" ht="15.75" customHeight="1">
      <c r="A1104" s="666" t="s">
        <v>558</v>
      </c>
      <c r="B1104" s="672" t="s">
        <v>551</v>
      </c>
      <c r="C1104" s="670">
        <f>'Cél.por tricoma'!GH64</f>
        <v>14</v>
      </c>
      <c r="D1104" s="670" t="s">
        <v>550</v>
      </c>
      <c r="E1104" s="670"/>
      <c r="F1104" s="666" t="s">
        <v>558</v>
      </c>
      <c r="G1104" s="672" t="s">
        <v>551</v>
      </c>
      <c r="H1104" s="670">
        <f>'Cél.por tricoma'!GH68</f>
        <v>4</v>
      </c>
      <c r="I1104" s="670" t="s">
        <v>190</v>
      </c>
      <c r="J1104" s="667"/>
      <c r="K1104" s="666" t="s">
        <v>558</v>
      </c>
      <c r="L1104" s="672" t="s">
        <v>551</v>
      </c>
      <c r="M1104" s="670">
        <f>'Cél.por tricoma'!GH80</f>
        <v>73</v>
      </c>
      <c r="N1104" s="670" t="s">
        <v>204</v>
      </c>
      <c r="O1104" s="670"/>
      <c r="P1104" s="666" t="s">
        <v>558</v>
      </c>
      <c r="Q1104" s="672" t="s">
        <v>551</v>
      </c>
      <c r="R1104" s="670">
        <f>'Cél.por tricoma'!GH81</f>
        <v>22</v>
      </c>
      <c r="S1104" s="670" t="s">
        <v>262</v>
      </c>
    </row>
    <row r="1105" spans="1:19" ht="15.75" customHeight="1">
      <c r="A1105" s="666" t="s">
        <v>558</v>
      </c>
      <c r="B1105" s="672" t="s">
        <v>551</v>
      </c>
      <c r="C1105" s="670">
        <f>'Cél.por tricoma'!GI64</f>
        <v>32</v>
      </c>
      <c r="D1105" s="670" t="s">
        <v>550</v>
      </c>
      <c r="E1105" s="670"/>
      <c r="F1105" s="666" t="s">
        <v>558</v>
      </c>
      <c r="G1105" s="672" t="s">
        <v>551</v>
      </c>
      <c r="H1105" s="670">
        <f>'Cél.por tricoma'!GI68</f>
        <v>33</v>
      </c>
      <c r="I1105" s="670" t="s">
        <v>190</v>
      </c>
      <c r="J1105" s="667"/>
      <c r="K1105" s="666" t="s">
        <v>558</v>
      </c>
      <c r="L1105" s="672" t="s">
        <v>551</v>
      </c>
      <c r="M1105" s="670">
        <f>'Cél.por tricoma'!GI80</f>
        <v>52</v>
      </c>
      <c r="N1105" s="670" t="s">
        <v>204</v>
      </c>
      <c r="O1105" s="670"/>
      <c r="P1105" s="666" t="s">
        <v>558</v>
      </c>
      <c r="Q1105" s="672" t="s">
        <v>551</v>
      </c>
      <c r="R1105" s="670">
        <f>'Cél.por tricoma'!GI81</f>
        <v>22</v>
      </c>
      <c r="S1105" s="670" t="s">
        <v>262</v>
      </c>
    </row>
    <row r="1106" spans="1:19" ht="15.75" customHeight="1">
      <c r="A1106" s="666" t="s">
        <v>558</v>
      </c>
      <c r="B1106" s="672" t="s">
        <v>551</v>
      </c>
      <c r="C1106" s="670">
        <f>'Cél.por tricoma'!GJ64</f>
        <v>8</v>
      </c>
      <c r="D1106" s="670" t="s">
        <v>550</v>
      </c>
      <c r="E1106" s="670"/>
      <c r="F1106" s="666" t="s">
        <v>558</v>
      </c>
      <c r="G1106" s="672" t="s">
        <v>551</v>
      </c>
      <c r="H1106" s="670">
        <f>'Cél.por tricoma'!GJ68</f>
        <v>7</v>
      </c>
      <c r="I1106" s="670" t="s">
        <v>190</v>
      </c>
      <c r="J1106" s="667"/>
      <c r="K1106" s="666" t="s">
        <v>558</v>
      </c>
      <c r="L1106" s="672" t="s">
        <v>551</v>
      </c>
      <c r="M1106" s="670">
        <f>'Cél.por tricoma'!GJ80</f>
        <v>8</v>
      </c>
      <c r="N1106" s="670" t="s">
        <v>204</v>
      </c>
      <c r="O1106" s="670"/>
      <c r="P1106" s="666" t="s">
        <v>558</v>
      </c>
      <c r="Q1106" s="672" t="s">
        <v>551</v>
      </c>
      <c r="R1106" s="670">
        <f>'Cél.por tricoma'!GJ81</f>
        <v>8</v>
      </c>
      <c r="S1106" s="670" t="s">
        <v>262</v>
      </c>
    </row>
    <row r="1107" spans="1:19" ht="15.75" customHeight="1">
      <c r="A1107" s="666" t="s">
        <v>558</v>
      </c>
      <c r="B1107" s="672" t="s">
        <v>551</v>
      </c>
      <c r="C1107" s="670">
        <f>'Cél.por tricoma'!GK64</f>
        <v>16</v>
      </c>
      <c r="D1107" s="670" t="s">
        <v>550</v>
      </c>
      <c r="E1107" s="670"/>
      <c r="F1107" s="666" t="s">
        <v>558</v>
      </c>
      <c r="G1107" s="672" t="s">
        <v>551</v>
      </c>
      <c r="H1107" s="670">
        <f>'Cél.por tricoma'!GK68</f>
        <v>19</v>
      </c>
      <c r="I1107" s="670" t="s">
        <v>190</v>
      </c>
      <c r="J1107" s="667"/>
      <c r="K1107" s="666" t="s">
        <v>558</v>
      </c>
      <c r="L1107" s="672" t="s">
        <v>551</v>
      </c>
      <c r="M1107" s="670">
        <f>'Cél.por tricoma'!GK80</f>
        <v>82</v>
      </c>
      <c r="N1107" s="670" t="s">
        <v>204</v>
      </c>
      <c r="O1107" s="670"/>
      <c r="P1107" s="666" t="s">
        <v>558</v>
      </c>
      <c r="Q1107" s="672" t="s">
        <v>551</v>
      </c>
      <c r="R1107" s="670">
        <f>'Cél.por tricoma'!GK81</f>
        <v>9</v>
      </c>
      <c r="S1107" s="670" t="s">
        <v>262</v>
      </c>
    </row>
    <row r="1108" spans="1:19" ht="15.75" customHeight="1">
      <c r="A1108" s="666" t="s">
        <v>558</v>
      </c>
      <c r="B1108" s="672" t="s">
        <v>551</v>
      </c>
      <c r="C1108" s="670">
        <f>'Cél.por tricoma'!GL64</f>
        <v>10</v>
      </c>
      <c r="D1108" s="670" t="s">
        <v>550</v>
      </c>
      <c r="E1108" s="670"/>
      <c r="F1108" s="666" t="s">
        <v>558</v>
      </c>
      <c r="G1108" s="672" t="s">
        <v>551</v>
      </c>
      <c r="H1108" s="670">
        <f>'Cél.por tricoma'!GL68</f>
        <v>15</v>
      </c>
      <c r="I1108" s="670" t="s">
        <v>190</v>
      </c>
      <c r="J1108" s="667"/>
      <c r="K1108" s="666" t="s">
        <v>558</v>
      </c>
      <c r="L1108" s="672" t="s">
        <v>551</v>
      </c>
      <c r="M1108" s="670">
        <f>'Cél.por tricoma'!GL80</f>
        <v>136</v>
      </c>
      <c r="N1108" s="670" t="s">
        <v>204</v>
      </c>
      <c r="O1108" s="670"/>
      <c r="P1108" s="666" t="s">
        <v>558</v>
      </c>
      <c r="Q1108" s="672" t="s">
        <v>551</v>
      </c>
      <c r="R1108" s="670">
        <f>'Cél.por tricoma'!GL81</f>
        <v>13</v>
      </c>
      <c r="S1108" s="670" t="s">
        <v>262</v>
      </c>
    </row>
    <row r="1109" spans="1:19" ht="15.75" customHeight="1">
      <c r="A1109" s="666" t="s">
        <v>558</v>
      </c>
      <c r="B1109" s="672" t="s">
        <v>551</v>
      </c>
      <c r="C1109" s="670">
        <f>'Cél.por tricoma'!GM64</f>
        <v>9</v>
      </c>
      <c r="D1109" s="670" t="s">
        <v>550</v>
      </c>
      <c r="E1109" s="670"/>
      <c r="F1109" s="666" t="s">
        <v>558</v>
      </c>
      <c r="G1109" s="672" t="s">
        <v>551</v>
      </c>
      <c r="H1109" s="670">
        <f>'Cél.por tricoma'!GM68</f>
        <v>14</v>
      </c>
      <c r="I1109" s="670" t="s">
        <v>190</v>
      </c>
      <c r="J1109" s="667"/>
      <c r="K1109" s="666" t="s">
        <v>558</v>
      </c>
      <c r="L1109" s="672" t="s">
        <v>551</v>
      </c>
      <c r="M1109" s="670">
        <f>'Cél.por tricoma'!GM80</f>
        <v>21</v>
      </c>
      <c r="N1109" s="670" t="s">
        <v>204</v>
      </c>
      <c r="O1109" s="670"/>
      <c r="P1109" s="666" t="s">
        <v>558</v>
      </c>
      <c r="Q1109" s="672" t="s">
        <v>551</v>
      </c>
      <c r="R1109" s="670">
        <f>'Cél.por tricoma'!GM81</f>
        <v>9</v>
      </c>
      <c r="S1109" s="670" t="s">
        <v>262</v>
      </c>
    </row>
    <row r="1110" spans="1:19" ht="15.75" customHeight="1">
      <c r="A1110" s="666" t="s">
        <v>558</v>
      </c>
      <c r="B1110" s="672" t="s">
        <v>551</v>
      </c>
      <c r="C1110" s="670">
        <f>'Cél.por tricoma'!GN64</f>
        <v>22</v>
      </c>
      <c r="D1110" s="670" t="s">
        <v>550</v>
      </c>
      <c r="E1110" s="670"/>
      <c r="F1110" s="666" t="s">
        <v>558</v>
      </c>
      <c r="G1110" s="672" t="s">
        <v>551</v>
      </c>
      <c r="H1110" s="670">
        <f>'Cél.por tricoma'!GN68</f>
        <v>13</v>
      </c>
      <c r="I1110" s="670" t="s">
        <v>190</v>
      </c>
      <c r="J1110" s="667"/>
      <c r="K1110" s="666" t="s">
        <v>558</v>
      </c>
      <c r="L1110" s="672" t="s">
        <v>551</v>
      </c>
      <c r="M1110" s="670">
        <f>'Cél.por tricoma'!GN80</f>
        <v>14</v>
      </c>
      <c r="N1110" s="670" t="s">
        <v>204</v>
      </c>
      <c r="O1110" s="670"/>
      <c r="P1110" s="666" t="s">
        <v>558</v>
      </c>
      <c r="Q1110" s="672" t="s">
        <v>551</v>
      </c>
      <c r="R1110" s="670">
        <f>'Cél.por tricoma'!GN81</f>
        <v>13</v>
      </c>
      <c r="S1110" s="670" t="s">
        <v>262</v>
      </c>
    </row>
    <row r="1111" spans="1:19" ht="15.75" customHeight="1">
      <c r="A1111" s="666" t="s">
        <v>558</v>
      </c>
      <c r="B1111" s="672" t="s">
        <v>551</v>
      </c>
      <c r="C1111" s="670">
        <f>'Cél.por tricoma'!GO64</f>
        <v>18</v>
      </c>
      <c r="D1111" s="670" t="s">
        <v>550</v>
      </c>
      <c r="E1111" s="670"/>
      <c r="F1111" s="666" t="s">
        <v>558</v>
      </c>
      <c r="G1111" s="672" t="s">
        <v>551</v>
      </c>
      <c r="H1111" s="670">
        <f>'Cél.por tricoma'!GO68</f>
        <v>16</v>
      </c>
      <c r="I1111" s="670" t="s">
        <v>190</v>
      </c>
      <c r="J1111" s="667"/>
      <c r="K1111" s="666" t="s">
        <v>558</v>
      </c>
      <c r="L1111" s="672" t="s">
        <v>551</v>
      </c>
      <c r="M1111" s="670">
        <f>'Cél.por tricoma'!GO80</f>
        <v>20</v>
      </c>
      <c r="N1111" s="670" t="s">
        <v>204</v>
      </c>
      <c r="O1111" s="670"/>
      <c r="P1111" s="666" t="s">
        <v>558</v>
      </c>
      <c r="Q1111" s="672" t="s">
        <v>551</v>
      </c>
      <c r="R1111" s="670">
        <f>'Cél.por tricoma'!GO81</f>
        <v>9</v>
      </c>
      <c r="S1111" s="670" t="s">
        <v>262</v>
      </c>
    </row>
    <row r="1112" spans="1:19" ht="15.75" customHeight="1">
      <c r="A1112" s="666" t="s">
        <v>558</v>
      </c>
      <c r="B1112" s="672" t="s">
        <v>552</v>
      </c>
      <c r="C1112" s="670">
        <f>'Cél.por tricoma'!FL110</f>
        <v>9</v>
      </c>
      <c r="D1112" s="670" t="s">
        <v>550</v>
      </c>
      <c r="E1112" s="670"/>
      <c r="F1112" s="666" t="s">
        <v>558</v>
      </c>
      <c r="G1112" s="672" t="s">
        <v>552</v>
      </c>
      <c r="H1112" s="670">
        <f>'Cél.por tricoma'!FL114</f>
        <v>29</v>
      </c>
      <c r="I1112" s="670" t="s">
        <v>190</v>
      </c>
      <c r="J1112" s="667"/>
      <c r="K1112" s="666" t="s">
        <v>558</v>
      </c>
      <c r="L1112" s="672" t="s">
        <v>552</v>
      </c>
      <c r="M1112" s="670">
        <f>'Cél.por tricoma'!FL126</f>
        <v>80</v>
      </c>
      <c r="N1112" s="670" t="s">
        <v>204</v>
      </c>
      <c r="O1112" s="670"/>
      <c r="P1112" s="666" t="s">
        <v>558</v>
      </c>
      <c r="Q1112" s="672" t="s">
        <v>552</v>
      </c>
      <c r="R1112" s="670">
        <f>'Cél.por tricoma'!FL127</f>
        <v>4</v>
      </c>
      <c r="S1112" s="670" t="s">
        <v>262</v>
      </c>
    </row>
    <row r="1113" spans="1:19" ht="15.75" customHeight="1">
      <c r="A1113" s="666" t="s">
        <v>558</v>
      </c>
      <c r="B1113" s="672" t="s">
        <v>552</v>
      </c>
      <c r="C1113" s="670">
        <f>'Cél.por tricoma'!FM110</f>
        <v>17</v>
      </c>
      <c r="D1113" s="670" t="s">
        <v>550</v>
      </c>
      <c r="E1113" s="670"/>
      <c r="F1113" s="666" t="s">
        <v>558</v>
      </c>
      <c r="G1113" s="672" t="s">
        <v>552</v>
      </c>
      <c r="H1113" s="670">
        <f>'Cél.por tricoma'!FM114</f>
        <v>40</v>
      </c>
      <c r="I1113" s="670" t="s">
        <v>190</v>
      </c>
      <c r="J1113" s="667"/>
      <c r="K1113" s="666" t="s">
        <v>558</v>
      </c>
      <c r="L1113" s="672" t="s">
        <v>552</v>
      </c>
      <c r="M1113" s="670">
        <f>'Cél.por tricoma'!FM126</f>
        <v>58</v>
      </c>
      <c r="N1113" s="670" t="s">
        <v>204</v>
      </c>
      <c r="O1113" s="670"/>
      <c r="P1113" s="666" t="s">
        <v>558</v>
      </c>
      <c r="Q1113" s="672" t="s">
        <v>552</v>
      </c>
      <c r="R1113" s="670">
        <f>'Cél.por tricoma'!FM127</f>
        <v>5</v>
      </c>
      <c r="S1113" s="670" t="s">
        <v>262</v>
      </c>
    </row>
    <row r="1114" spans="1:19" ht="15.75" customHeight="1">
      <c r="A1114" s="666" t="s">
        <v>558</v>
      </c>
      <c r="B1114" s="672" t="s">
        <v>552</v>
      </c>
      <c r="C1114" s="670">
        <f>'Cél.por tricoma'!FN110</f>
        <v>15</v>
      </c>
      <c r="D1114" s="670" t="s">
        <v>550</v>
      </c>
      <c r="E1114" s="670"/>
      <c r="F1114" s="666" t="s">
        <v>558</v>
      </c>
      <c r="G1114" s="672" t="s">
        <v>552</v>
      </c>
      <c r="H1114" s="670">
        <f>'Cél.por tricoma'!FN114</f>
        <v>12</v>
      </c>
      <c r="I1114" s="670" t="s">
        <v>190</v>
      </c>
      <c r="J1114" s="667"/>
      <c r="K1114" s="666" t="s">
        <v>558</v>
      </c>
      <c r="L1114" s="672" t="s">
        <v>552</v>
      </c>
      <c r="M1114" s="670">
        <f>'Cél.por tricoma'!FN126</f>
        <v>14</v>
      </c>
      <c r="N1114" s="670" t="s">
        <v>204</v>
      </c>
      <c r="O1114" s="670"/>
      <c r="P1114" s="666" t="s">
        <v>558</v>
      </c>
      <c r="Q1114" s="672" t="s">
        <v>552</v>
      </c>
      <c r="R1114" s="670">
        <f>'Cél.por tricoma'!FN127</f>
        <v>6</v>
      </c>
      <c r="S1114" s="670" t="s">
        <v>262</v>
      </c>
    </row>
    <row r="1115" spans="1:19" ht="15.75" customHeight="1">
      <c r="A1115" s="666" t="s">
        <v>558</v>
      </c>
      <c r="B1115" s="672" t="s">
        <v>552</v>
      </c>
      <c r="C1115" s="670">
        <f>'Cél.por tricoma'!FO110</f>
        <v>19</v>
      </c>
      <c r="D1115" s="670" t="s">
        <v>550</v>
      </c>
      <c r="E1115" s="670"/>
      <c r="F1115" s="666" t="s">
        <v>558</v>
      </c>
      <c r="G1115" s="672" t="s">
        <v>552</v>
      </c>
      <c r="H1115" s="670">
        <f>'Cél.por tricoma'!FO114</f>
        <v>15</v>
      </c>
      <c r="I1115" s="670" t="s">
        <v>190</v>
      </c>
      <c r="J1115" s="667"/>
      <c r="K1115" s="666" t="s">
        <v>558</v>
      </c>
      <c r="L1115" s="672" t="s">
        <v>552</v>
      </c>
      <c r="M1115" s="670">
        <f>'Cél.por tricoma'!FO126</f>
        <v>96</v>
      </c>
      <c r="N1115" s="670" t="s">
        <v>204</v>
      </c>
      <c r="O1115" s="670"/>
      <c r="P1115" s="666" t="s">
        <v>558</v>
      </c>
      <c r="Q1115" s="672" t="s">
        <v>552</v>
      </c>
      <c r="R1115" s="670">
        <f>'Cél.por tricoma'!FO127</f>
        <v>4</v>
      </c>
      <c r="S1115" s="670" t="s">
        <v>262</v>
      </c>
    </row>
    <row r="1116" spans="1:19" ht="15.75" customHeight="1">
      <c r="A1116" s="666" t="s">
        <v>558</v>
      </c>
      <c r="B1116" s="672" t="s">
        <v>552</v>
      </c>
      <c r="C1116" s="670">
        <f>'Cél.por tricoma'!FP110</f>
        <v>15</v>
      </c>
      <c r="D1116" s="670" t="s">
        <v>550</v>
      </c>
      <c r="E1116" s="670"/>
      <c r="F1116" s="666" t="s">
        <v>558</v>
      </c>
      <c r="G1116" s="672" t="s">
        <v>552</v>
      </c>
      <c r="H1116" s="670">
        <f>'Cél.por tricoma'!FP114</f>
        <v>6</v>
      </c>
      <c r="I1116" s="670" t="s">
        <v>190</v>
      </c>
      <c r="J1116" s="667"/>
      <c r="K1116" s="666" t="s">
        <v>558</v>
      </c>
      <c r="L1116" s="672" t="s">
        <v>552</v>
      </c>
      <c r="M1116" s="670">
        <f>'Cél.por tricoma'!FP126</f>
        <v>103</v>
      </c>
      <c r="N1116" s="670" t="s">
        <v>204</v>
      </c>
      <c r="O1116" s="670"/>
      <c r="P1116" s="666" t="s">
        <v>558</v>
      </c>
      <c r="Q1116" s="672" t="s">
        <v>552</v>
      </c>
      <c r="R1116" s="670">
        <f>'Cél.por tricoma'!FP127</f>
        <v>16</v>
      </c>
      <c r="S1116" s="670" t="s">
        <v>262</v>
      </c>
    </row>
    <row r="1117" spans="1:19" ht="15.75" customHeight="1">
      <c r="A1117" s="666" t="s">
        <v>558</v>
      </c>
      <c r="B1117" s="672" t="s">
        <v>552</v>
      </c>
      <c r="C1117" s="670">
        <f>'Cél.por tricoma'!FQ110</f>
        <v>13</v>
      </c>
      <c r="D1117" s="670" t="s">
        <v>550</v>
      </c>
      <c r="E1117" s="670"/>
      <c r="F1117" s="666" t="s">
        <v>558</v>
      </c>
      <c r="G1117" s="672" t="s">
        <v>552</v>
      </c>
      <c r="H1117" s="670">
        <f>'Cél.por tricoma'!FQ114</f>
        <v>9</v>
      </c>
      <c r="I1117" s="670" t="s">
        <v>190</v>
      </c>
      <c r="J1117" s="667"/>
      <c r="K1117" s="666" t="s">
        <v>558</v>
      </c>
      <c r="L1117" s="672" t="s">
        <v>552</v>
      </c>
      <c r="M1117" s="670">
        <f>'Cél.por tricoma'!FQ126</f>
        <v>44</v>
      </c>
      <c r="N1117" s="670" t="s">
        <v>204</v>
      </c>
      <c r="O1117" s="670"/>
      <c r="P1117" s="666" t="s">
        <v>558</v>
      </c>
      <c r="Q1117" s="672" t="s">
        <v>552</v>
      </c>
      <c r="R1117" s="670">
        <f>'Cél.por tricoma'!FQ127</f>
        <v>33</v>
      </c>
      <c r="S1117" s="670" t="s">
        <v>262</v>
      </c>
    </row>
    <row r="1118" spans="1:19" ht="15.75" customHeight="1">
      <c r="A1118" s="666" t="s">
        <v>558</v>
      </c>
      <c r="B1118" s="672" t="s">
        <v>552</v>
      </c>
      <c r="C1118" s="670">
        <f>'Cél.por tricoma'!FR110</f>
        <v>19</v>
      </c>
      <c r="D1118" s="670" t="s">
        <v>550</v>
      </c>
      <c r="E1118" s="670"/>
      <c r="F1118" s="666" t="s">
        <v>558</v>
      </c>
      <c r="G1118" s="672" t="s">
        <v>552</v>
      </c>
      <c r="H1118" s="670">
        <f>'Cél.por tricoma'!FR114</f>
        <v>10</v>
      </c>
      <c r="I1118" s="670" t="s">
        <v>190</v>
      </c>
      <c r="J1118" s="667"/>
      <c r="K1118" s="666" t="s">
        <v>558</v>
      </c>
      <c r="L1118" s="672" t="s">
        <v>552</v>
      </c>
      <c r="M1118" s="670">
        <f>'Cél.por tricoma'!FR126</f>
        <v>20</v>
      </c>
      <c r="N1118" s="670" t="s">
        <v>204</v>
      </c>
      <c r="O1118" s="670"/>
      <c r="P1118" s="666" t="s">
        <v>558</v>
      </c>
      <c r="Q1118" s="672" t="s">
        <v>552</v>
      </c>
      <c r="R1118" s="670">
        <f>'Cél.por tricoma'!FR127</f>
        <v>28</v>
      </c>
      <c r="S1118" s="670" t="s">
        <v>262</v>
      </c>
    </row>
    <row r="1119" spans="1:19" ht="15.75" customHeight="1">
      <c r="A1119" s="666" t="s">
        <v>558</v>
      </c>
      <c r="B1119" s="672" t="s">
        <v>552</v>
      </c>
      <c r="C1119" s="670">
        <f>'Cél.por tricoma'!FS110</f>
        <v>15</v>
      </c>
      <c r="D1119" s="670" t="s">
        <v>550</v>
      </c>
      <c r="E1119" s="670"/>
      <c r="F1119" s="666" t="s">
        <v>558</v>
      </c>
      <c r="G1119" s="672" t="s">
        <v>552</v>
      </c>
      <c r="H1119" s="670">
        <f>'Cél.por tricoma'!FS114</f>
        <v>5</v>
      </c>
      <c r="I1119" s="670" t="s">
        <v>190</v>
      </c>
      <c r="J1119" s="667"/>
      <c r="K1119" s="666" t="s">
        <v>558</v>
      </c>
      <c r="L1119" s="672" t="s">
        <v>552</v>
      </c>
      <c r="M1119" s="670">
        <f>'Cél.por tricoma'!FS126</f>
        <v>52</v>
      </c>
      <c r="N1119" s="670" t="s">
        <v>204</v>
      </c>
      <c r="O1119" s="670"/>
      <c r="P1119" s="666" t="s">
        <v>558</v>
      </c>
      <c r="Q1119" s="672" t="s">
        <v>552</v>
      </c>
      <c r="R1119" s="670">
        <f>'Cél.por tricoma'!FS127</f>
        <v>15</v>
      </c>
      <c r="S1119" s="670" t="s">
        <v>262</v>
      </c>
    </row>
    <row r="1120" spans="1:19" ht="15.75" customHeight="1">
      <c r="A1120" s="666" t="s">
        <v>558</v>
      </c>
      <c r="B1120" s="672" t="s">
        <v>552</v>
      </c>
      <c r="C1120" s="670">
        <f>'Cél.por tricoma'!FT110</f>
        <v>17</v>
      </c>
      <c r="D1120" s="670" t="s">
        <v>550</v>
      </c>
      <c r="E1120" s="670"/>
      <c r="F1120" s="666" t="s">
        <v>558</v>
      </c>
      <c r="G1120" s="672" t="s">
        <v>552</v>
      </c>
      <c r="H1120" s="670">
        <f>'Cél.por tricoma'!FT114</f>
        <v>6</v>
      </c>
      <c r="I1120" s="670" t="s">
        <v>190</v>
      </c>
      <c r="J1120" s="667"/>
      <c r="K1120" s="666" t="s">
        <v>558</v>
      </c>
      <c r="L1120" s="672" t="s">
        <v>552</v>
      </c>
      <c r="M1120" s="670">
        <f>'Cél.por tricoma'!FT126</f>
        <v>103</v>
      </c>
      <c r="N1120" s="670" t="s">
        <v>204</v>
      </c>
      <c r="O1120" s="670"/>
      <c r="P1120" s="666" t="s">
        <v>558</v>
      </c>
      <c r="Q1120" s="672" t="s">
        <v>552</v>
      </c>
      <c r="R1120" s="670">
        <f>'Cél.por tricoma'!FT127</f>
        <v>11</v>
      </c>
      <c r="S1120" s="670" t="s">
        <v>262</v>
      </c>
    </row>
    <row r="1121" spans="1:19" ht="15.75" customHeight="1">
      <c r="A1121" s="666" t="s">
        <v>558</v>
      </c>
      <c r="B1121" s="672" t="s">
        <v>552</v>
      </c>
      <c r="C1121" s="670">
        <f>'Cél.por tricoma'!FU110</f>
        <v>19</v>
      </c>
      <c r="D1121" s="670" t="s">
        <v>550</v>
      </c>
      <c r="E1121" s="670"/>
      <c r="F1121" s="666" t="s">
        <v>558</v>
      </c>
      <c r="G1121" s="672" t="s">
        <v>552</v>
      </c>
      <c r="H1121" s="670">
        <f>'Cél.por tricoma'!FU114</f>
        <v>3</v>
      </c>
      <c r="I1121" s="670" t="s">
        <v>190</v>
      </c>
      <c r="J1121" s="667"/>
      <c r="K1121" s="666" t="s">
        <v>558</v>
      </c>
      <c r="L1121" s="672" t="s">
        <v>552</v>
      </c>
      <c r="M1121" s="670">
        <f>'Cél.por tricoma'!FU126</f>
        <v>27</v>
      </c>
      <c r="N1121" s="670" t="s">
        <v>204</v>
      </c>
      <c r="O1121" s="670"/>
      <c r="P1121" s="666" t="s">
        <v>558</v>
      </c>
      <c r="Q1121" s="672" t="s">
        <v>552</v>
      </c>
      <c r="R1121" s="670">
        <f>'Cél.por tricoma'!FU127</f>
        <v>7</v>
      </c>
      <c r="S1121" s="670" t="s">
        <v>262</v>
      </c>
    </row>
    <row r="1122" spans="1:19" ht="15.75" customHeight="1">
      <c r="A1122" s="666" t="s">
        <v>558</v>
      </c>
      <c r="B1122" s="672" t="s">
        <v>552</v>
      </c>
      <c r="C1122" s="670">
        <f>'Cél.por tricoma'!FV110</f>
        <v>15</v>
      </c>
      <c r="D1122" s="670" t="s">
        <v>550</v>
      </c>
      <c r="E1122" s="670"/>
      <c r="F1122" s="666" t="s">
        <v>558</v>
      </c>
      <c r="G1122" s="672" t="s">
        <v>552</v>
      </c>
      <c r="H1122" s="670">
        <f>'Cél.por tricoma'!FV114</f>
        <v>13</v>
      </c>
      <c r="I1122" s="670" t="s">
        <v>190</v>
      </c>
      <c r="J1122" s="667"/>
      <c r="K1122" s="666" t="s">
        <v>558</v>
      </c>
      <c r="L1122" s="672" t="s">
        <v>552</v>
      </c>
      <c r="M1122" s="670">
        <f>'Cél.por tricoma'!FV126</f>
        <v>38</v>
      </c>
      <c r="N1122" s="670" t="s">
        <v>204</v>
      </c>
      <c r="O1122" s="670"/>
      <c r="P1122" s="666" t="s">
        <v>558</v>
      </c>
      <c r="Q1122" s="672" t="s">
        <v>552</v>
      </c>
      <c r="R1122" s="670">
        <f>'Cél.por tricoma'!FV127</f>
        <v>10</v>
      </c>
      <c r="S1122" s="670" t="s">
        <v>262</v>
      </c>
    </row>
    <row r="1123" spans="1:19" ht="15.75" customHeight="1">
      <c r="A1123" s="666" t="s">
        <v>558</v>
      </c>
      <c r="B1123" s="672" t="s">
        <v>552</v>
      </c>
      <c r="C1123" s="670">
        <f>'Cél.por tricoma'!FW110</f>
        <v>9</v>
      </c>
      <c r="D1123" s="670" t="s">
        <v>550</v>
      </c>
      <c r="E1123" s="670"/>
      <c r="F1123" s="666" t="s">
        <v>558</v>
      </c>
      <c r="G1123" s="672" t="s">
        <v>552</v>
      </c>
      <c r="H1123" s="670">
        <f>'Cél.por tricoma'!FW114</f>
        <v>28</v>
      </c>
      <c r="I1123" s="670" t="s">
        <v>190</v>
      </c>
      <c r="J1123" s="667"/>
      <c r="K1123" s="666" t="s">
        <v>558</v>
      </c>
      <c r="L1123" s="672" t="s">
        <v>552</v>
      </c>
      <c r="M1123" s="670">
        <f>'Cél.por tricoma'!FW126</f>
        <v>20</v>
      </c>
      <c r="N1123" s="670" t="s">
        <v>204</v>
      </c>
      <c r="O1123" s="670"/>
      <c r="P1123" s="666" t="s">
        <v>558</v>
      </c>
      <c r="Q1123" s="672" t="s">
        <v>552</v>
      </c>
      <c r="R1123" s="670">
        <f>'Cél.por tricoma'!FW127</f>
        <v>4</v>
      </c>
      <c r="S1123" s="670" t="s">
        <v>262</v>
      </c>
    </row>
    <row r="1124" spans="1:19" ht="15.75" customHeight="1">
      <c r="A1124" s="666" t="s">
        <v>558</v>
      </c>
      <c r="B1124" s="672" t="s">
        <v>552</v>
      </c>
      <c r="C1124" s="670">
        <f>'Cél.por tricoma'!FX110</f>
        <v>10</v>
      </c>
      <c r="D1124" s="670" t="s">
        <v>550</v>
      </c>
      <c r="E1124" s="670"/>
      <c r="F1124" s="666" t="s">
        <v>558</v>
      </c>
      <c r="G1124" s="672" t="s">
        <v>552</v>
      </c>
      <c r="H1124" s="670">
        <f>'Cél.por tricoma'!FX114</f>
        <v>37</v>
      </c>
      <c r="I1124" s="670" t="s">
        <v>190</v>
      </c>
      <c r="J1124" s="667"/>
      <c r="K1124" s="666" t="s">
        <v>558</v>
      </c>
      <c r="L1124" s="672" t="s">
        <v>552</v>
      </c>
      <c r="M1124" s="670">
        <f>'Cél.por tricoma'!FX126</f>
        <v>18</v>
      </c>
      <c r="N1124" s="670" t="s">
        <v>204</v>
      </c>
      <c r="O1124" s="670"/>
      <c r="P1124" s="666" t="s">
        <v>558</v>
      </c>
      <c r="Q1124" s="672" t="s">
        <v>552</v>
      </c>
      <c r="R1124" s="670">
        <f>'Cél.por tricoma'!FX127</f>
        <v>10</v>
      </c>
      <c r="S1124" s="670" t="s">
        <v>262</v>
      </c>
    </row>
    <row r="1125" spans="1:19" ht="15.75" customHeight="1">
      <c r="A1125" s="666" t="s">
        <v>558</v>
      </c>
      <c r="B1125" s="672" t="s">
        <v>552</v>
      </c>
      <c r="C1125" s="670">
        <f>'Cél.por tricoma'!FY110</f>
        <v>10</v>
      </c>
      <c r="D1125" s="670" t="s">
        <v>550</v>
      </c>
      <c r="E1125" s="670"/>
      <c r="F1125" s="666" t="s">
        <v>558</v>
      </c>
      <c r="G1125" s="672" t="s">
        <v>552</v>
      </c>
      <c r="H1125" s="670">
        <f>'Cél.por tricoma'!FY114</f>
        <v>8</v>
      </c>
      <c r="I1125" s="670" t="s">
        <v>190</v>
      </c>
      <c r="J1125" s="667"/>
      <c r="K1125" s="666" t="s">
        <v>558</v>
      </c>
      <c r="L1125" s="672" t="s">
        <v>552</v>
      </c>
      <c r="M1125" s="670">
        <f>'Cél.por tricoma'!FY126</f>
        <v>116</v>
      </c>
      <c r="N1125" s="670" t="s">
        <v>204</v>
      </c>
      <c r="O1125" s="670"/>
      <c r="P1125" s="666" t="s">
        <v>558</v>
      </c>
      <c r="Q1125" s="672" t="s">
        <v>552</v>
      </c>
      <c r="R1125" s="670">
        <f>'Cél.por tricoma'!FY127</f>
        <v>16</v>
      </c>
      <c r="S1125" s="670" t="s">
        <v>262</v>
      </c>
    </row>
    <row r="1126" spans="1:19" ht="15.75" customHeight="1">
      <c r="A1126" s="666" t="s">
        <v>558</v>
      </c>
      <c r="B1126" s="672" t="s">
        <v>552</v>
      </c>
      <c r="C1126" s="670">
        <f>'Cél.por tricoma'!FZ110</f>
        <v>15</v>
      </c>
      <c r="D1126" s="670" t="s">
        <v>550</v>
      </c>
      <c r="E1126" s="670"/>
      <c r="F1126" s="666" t="s">
        <v>558</v>
      </c>
      <c r="G1126" s="672" t="s">
        <v>552</v>
      </c>
      <c r="H1126" s="670">
        <f>'Cél.por tricoma'!FZ114</f>
        <v>16</v>
      </c>
      <c r="I1126" s="670" t="s">
        <v>190</v>
      </c>
      <c r="J1126" s="667"/>
      <c r="K1126" s="666" t="s">
        <v>558</v>
      </c>
      <c r="L1126" s="672" t="s">
        <v>552</v>
      </c>
      <c r="M1126" s="670">
        <f>'Cél.por tricoma'!FZ126</f>
        <v>30</v>
      </c>
      <c r="N1126" s="670" t="s">
        <v>204</v>
      </c>
      <c r="O1126" s="670"/>
      <c r="P1126" s="666" t="s">
        <v>558</v>
      </c>
      <c r="Q1126" s="672" t="s">
        <v>552</v>
      </c>
      <c r="R1126" s="670">
        <f>'Cél.por tricoma'!FZ127</f>
        <v>10</v>
      </c>
      <c r="S1126" s="670" t="s">
        <v>262</v>
      </c>
    </row>
    <row r="1127" spans="1:19" ht="15.75" customHeight="1">
      <c r="A1127" s="666" t="s">
        <v>558</v>
      </c>
      <c r="B1127" s="672" t="s">
        <v>552</v>
      </c>
      <c r="C1127" s="670">
        <f>'Cél.por tricoma'!GA110</f>
        <v>8</v>
      </c>
      <c r="D1127" s="670" t="s">
        <v>550</v>
      </c>
      <c r="E1127" s="670"/>
      <c r="F1127" s="666" t="s">
        <v>558</v>
      </c>
      <c r="G1127" s="672" t="s">
        <v>552</v>
      </c>
      <c r="H1127" s="670">
        <f>'Cél.por tricoma'!GA114</f>
        <v>74</v>
      </c>
      <c r="I1127" s="670" t="s">
        <v>190</v>
      </c>
      <c r="J1127" s="667"/>
      <c r="K1127" s="666" t="s">
        <v>558</v>
      </c>
      <c r="L1127" s="672" t="s">
        <v>552</v>
      </c>
      <c r="M1127" s="670">
        <f>'Cél.por tricoma'!GA126</f>
        <v>15</v>
      </c>
      <c r="N1127" s="670" t="s">
        <v>204</v>
      </c>
      <c r="O1127" s="670"/>
      <c r="P1127" s="666" t="s">
        <v>558</v>
      </c>
      <c r="Q1127" s="672" t="s">
        <v>552</v>
      </c>
      <c r="R1127" s="670">
        <f>'Cél.por tricoma'!GA127</f>
        <v>8</v>
      </c>
      <c r="S1127" s="670" t="s">
        <v>262</v>
      </c>
    </row>
    <row r="1128" spans="1:19" ht="15.75" customHeight="1">
      <c r="A1128" s="666" t="s">
        <v>558</v>
      </c>
      <c r="B1128" s="672" t="s">
        <v>552</v>
      </c>
      <c r="C1128" s="670">
        <f>'Cél.por tricoma'!GB110</f>
        <v>7</v>
      </c>
      <c r="D1128" s="670" t="s">
        <v>550</v>
      </c>
      <c r="E1128" s="670"/>
      <c r="F1128" s="666" t="s">
        <v>558</v>
      </c>
      <c r="G1128" s="672" t="s">
        <v>552</v>
      </c>
      <c r="H1128" s="670">
        <f>'Cél.por tricoma'!GB114</f>
        <v>15</v>
      </c>
      <c r="I1128" s="670" t="s">
        <v>190</v>
      </c>
      <c r="J1128" s="667"/>
      <c r="K1128" s="666" t="s">
        <v>558</v>
      </c>
      <c r="L1128" s="672" t="s">
        <v>552</v>
      </c>
      <c r="M1128" s="670">
        <f>'Cél.por tricoma'!GB126</f>
        <v>141</v>
      </c>
      <c r="N1128" s="670" t="s">
        <v>204</v>
      </c>
      <c r="O1128" s="670"/>
      <c r="P1128" s="666" t="s">
        <v>558</v>
      </c>
      <c r="Q1128" s="672" t="s">
        <v>552</v>
      </c>
      <c r="R1128" s="670">
        <f>'Cél.por tricoma'!GB127</f>
        <v>9</v>
      </c>
      <c r="S1128" s="670" t="s">
        <v>262</v>
      </c>
    </row>
    <row r="1129" spans="1:19" ht="15.75" customHeight="1">
      <c r="A1129" s="666" t="s">
        <v>558</v>
      </c>
      <c r="B1129" s="672" t="s">
        <v>552</v>
      </c>
      <c r="C1129" s="670">
        <f>'Cél.por tricoma'!GC110</f>
        <v>25</v>
      </c>
      <c r="D1129" s="670" t="s">
        <v>550</v>
      </c>
      <c r="E1129" s="670"/>
      <c r="F1129" s="666" t="s">
        <v>558</v>
      </c>
      <c r="G1129" s="672" t="s">
        <v>552</v>
      </c>
      <c r="H1129" s="670">
        <f>'Cél.por tricoma'!GC114</f>
        <v>16</v>
      </c>
      <c r="I1129" s="670" t="s">
        <v>190</v>
      </c>
      <c r="J1129" s="667"/>
      <c r="K1129" s="666" t="s">
        <v>558</v>
      </c>
      <c r="L1129" s="672" t="s">
        <v>552</v>
      </c>
      <c r="M1129" s="670">
        <f>'Cél.por tricoma'!GC126</f>
        <v>45</v>
      </c>
      <c r="N1129" s="670" t="s">
        <v>204</v>
      </c>
      <c r="O1129" s="670"/>
      <c r="P1129" s="666" t="s">
        <v>558</v>
      </c>
      <c r="Q1129" s="672" t="s">
        <v>552</v>
      </c>
      <c r="R1129" s="670">
        <f>'Cél.por tricoma'!GC127</f>
        <v>9</v>
      </c>
      <c r="S1129" s="670" t="s">
        <v>262</v>
      </c>
    </row>
    <row r="1130" spans="1:19" ht="15.75" customHeight="1">
      <c r="A1130" s="666" t="s">
        <v>558</v>
      </c>
      <c r="B1130" s="672" t="s">
        <v>552</v>
      </c>
      <c r="C1130" s="670">
        <f>'Cél.por tricoma'!GD110</f>
        <v>21</v>
      </c>
      <c r="D1130" s="670" t="s">
        <v>550</v>
      </c>
      <c r="E1130" s="670"/>
      <c r="F1130" s="666" t="s">
        <v>558</v>
      </c>
      <c r="G1130" s="672" t="s">
        <v>552</v>
      </c>
      <c r="H1130" s="670">
        <f>'Cél.por tricoma'!GD114</f>
        <v>5</v>
      </c>
      <c r="I1130" s="670" t="s">
        <v>190</v>
      </c>
      <c r="J1130" s="667"/>
      <c r="K1130" s="666" t="s">
        <v>558</v>
      </c>
      <c r="L1130" s="672" t="s">
        <v>552</v>
      </c>
      <c r="M1130" s="670">
        <f>'Cél.por tricoma'!GD126</f>
        <v>85</v>
      </c>
      <c r="N1130" s="670" t="s">
        <v>204</v>
      </c>
      <c r="O1130" s="670"/>
      <c r="P1130" s="666" t="s">
        <v>558</v>
      </c>
      <c r="Q1130" s="672" t="s">
        <v>552</v>
      </c>
      <c r="R1130" s="670">
        <f>'Cél.por tricoma'!GD127</f>
        <v>8</v>
      </c>
      <c r="S1130" s="670" t="s">
        <v>262</v>
      </c>
    </row>
    <row r="1131" spans="1:19" ht="15.75" customHeight="1">
      <c r="A1131" s="666" t="s">
        <v>558</v>
      </c>
      <c r="B1131" s="672" t="s">
        <v>552</v>
      </c>
      <c r="C1131" s="670">
        <f>'Cél.por tricoma'!GE110</f>
        <v>17</v>
      </c>
      <c r="D1131" s="670" t="s">
        <v>550</v>
      </c>
      <c r="E1131" s="670"/>
      <c r="F1131" s="666" t="s">
        <v>558</v>
      </c>
      <c r="G1131" s="672" t="s">
        <v>552</v>
      </c>
      <c r="H1131" s="670">
        <f>'Cél.por tricoma'!GE114</f>
        <v>12</v>
      </c>
      <c r="I1131" s="670" t="s">
        <v>190</v>
      </c>
      <c r="J1131" s="667"/>
      <c r="K1131" s="666" t="s">
        <v>558</v>
      </c>
      <c r="L1131" s="672" t="s">
        <v>552</v>
      </c>
      <c r="M1131" s="670">
        <f>'Cél.por tricoma'!GE126</f>
        <v>53</v>
      </c>
      <c r="N1131" s="670" t="s">
        <v>204</v>
      </c>
      <c r="O1131" s="670"/>
      <c r="P1131" s="666" t="s">
        <v>558</v>
      </c>
      <c r="Q1131" s="672" t="s">
        <v>552</v>
      </c>
      <c r="R1131" s="670">
        <f>'Cél.por tricoma'!GE127</f>
        <v>12</v>
      </c>
      <c r="S1131" s="670" t="s">
        <v>262</v>
      </c>
    </row>
    <row r="1132" spans="1:19" ht="15.75" customHeight="1">
      <c r="A1132" s="666" t="s">
        <v>558</v>
      </c>
      <c r="B1132" s="672" t="s">
        <v>552</v>
      </c>
      <c r="C1132" s="670">
        <f>'Cél.por tricoma'!GF110</f>
        <v>16</v>
      </c>
      <c r="D1132" s="670" t="s">
        <v>550</v>
      </c>
      <c r="E1132" s="670"/>
      <c r="F1132" s="666" t="s">
        <v>558</v>
      </c>
      <c r="G1132" s="672" t="s">
        <v>552</v>
      </c>
      <c r="H1132" s="670">
        <f>'Cél.por tricoma'!GF114</f>
        <v>37</v>
      </c>
      <c r="I1132" s="670" t="s">
        <v>190</v>
      </c>
      <c r="J1132" s="667"/>
      <c r="K1132" s="666" t="s">
        <v>558</v>
      </c>
      <c r="L1132" s="672" t="s">
        <v>552</v>
      </c>
      <c r="M1132" s="670">
        <f>'Cél.por tricoma'!GF126</f>
        <v>12</v>
      </c>
      <c r="N1132" s="670" t="s">
        <v>204</v>
      </c>
      <c r="O1132" s="670"/>
      <c r="P1132" s="666" t="s">
        <v>558</v>
      </c>
      <c r="Q1132" s="672" t="s">
        <v>552</v>
      </c>
      <c r="R1132" s="670">
        <f>'Cél.por tricoma'!GF127</f>
        <v>10</v>
      </c>
      <c r="S1132" s="670" t="s">
        <v>262</v>
      </c>
    </row>
    <row r="1133" spans="1:19" ht="15.75" customHeight="1">
      <c r="A1133" s="666" t="s">
        <v>558</v>
      </c>
      <c r="B1133" s="672" t="s">
        <v>552</v>
      </c>
      <c r="C1133" s="670">
        <f>'Cél.por tricoma'!GG110</f>
        <v>10</v>
      </c>
      <c r="D1133" s="670" t="s">
        <v>550</v>
      </c>
      <c r="E1133" s="670"/>
      <c r="F1133" s="666" t="s">
        <v>558</v>
      </c>
      <c r="G1133" s="672" t="s">
        <v>552</v>
      </c>
      <c r="H1133" s="670">
        <f>'Cél.por tricoma'!GG114</f>
        <v>16</v>
      </c>
      <c r="I1133" s="670" t="s">
        <v>190</v>
      </c>
      <c r="J1133" s="667"/>
      <c r="K1133" s="666" t="s">
        <v>558</v>
      </c>
      <c r="L1133" s="672" t="s">
        <v>552</v>
      </c>
      <c r="M1133" s="670">
        <f>'Cél.por tricoma'!GG126</f>
        <v>23</v>
      </c>
      <c r="N1133" s="670" t="s">
        <v>204</v>
      </c>
      <c r="O1133" s="670"/>
      <c r="P1133" s="666" t="s">
        <v>558</v>
      </c>
      <c r="Q1133" s="672" t="s">
        <v>552</v>
      </c>
      <c r="R1133" s="670">
        <f>'Cél.por tricoma'!GG127</f>
        <v>24</v>
      </c>
      <c r="S1133" s="670" t="s">
        <v>262</v>
      </c>
    </row>
    <row r="1134" spans="1:19" ht="15.75" customHeight="1">
      <c r="A1134" s="666" t="s">
        <v>558</v>
      </c>
      <c r="B1134" s="672" t="s">
        <v>552</v>
      </c>
      <c r="C1134" s="670">
        <f>'Cél.por tricoma'!GH110</f>
        <v>25</v>
      </c>
      <c r="D1134" s="670" t="s">
        <v>550</v>
      </c>
      <c r="E1134" s="670"/>
      <c r="F1134" s="666" t="s">
        <v>558</v>
      </c>
      <c r="G1134" s="672" t="s">
        <v>552</v>
      </c>
      <c r="H1134" s="670">
        <f>'Cél.por tricoma'!GH114</f>
        <v>6</v>
      </c>
      <c r="I1134" s="670" t="s">
        <v>190</v>
      </c>
      <c r="J1134" s="667"/>
      <c r="K1134" s="666" t="s">
        <v>558</v>
      </c>
      <c r="L1134" s="672" t="s">
        <v>552</v>
      </c>
      <c r="M1134" s="670">
        <f>'Cél.por tricoma'!GH126</f>
        <v>54</v>
      </c>
      <c r="N1134" s="670" t="s">
        <v>204</v>
      </c>
      <c r="O1134" s="670"/>
      <c r="P1134" s="666" t="s">
        <v>558</v>
      </c>
      <c r="Q1134" s="672" t="s">
        <v>552</v>
      </c>
      <c r="R1134" s="670">
        <f>'Cél.por tricoma'!GH127</f>
        <v>8</v>
      </c>
      <c r="S1134" s="670" t="s">
        <v>262</v>
      </c>
    </row>
    <row r="1135" spans="1:19" ht="15.75" customHeight="1">
      <c r="A1135" s="666" t="s">
        <v>558</v>
      </c>
      <c r="B1135" s="672" t="s">
        <v>552</v>
      </c>
      <c r="C1135" s="670">
        <f>'Cél.por tricoma'!GI110</f>
        <v>9</v>
      </c>
      <c r="D1135" s="670" t="s">
        <v>550</v>
      </c>
      <c r="E1135" s="670"/>
      <c r="F1135" s="666" t="s">
        <v>558</v>
      </c>
      <c r="G1135" s="672" t="s">
        <v>552</v>
      </c>
      <c r="H1135" s="670">
        <f>'Cél.por tricoma'!GI114</f>
        <v>62</v>
      </c>
      <c r="I1135" s="670" t="s">
        <v>190</v>
      </c>
      <c r="J1135" s="667"/>
      <c r="K1135" s="666" t="s">
        <v>558</v>
      </c>
      <c r="L1135" s="672" t="s">
        <v>552</v>
      </c>
      <c r="M1135" s="670">
        <f>'Cél.por tricoma'!GI126</f>
        <v>15</v>
      </c>
      <c r="N1135" s="670" t="s">
        <v>204</v>
      </c>
      <c r="O1135" s="670"/>
      <c r="P1135" s="666" t="s">
        <v>558</v>
      </c>
      <c r="Q1135" s="672" t="s">
        <v>552</v>
      </c>
      <c r="R1135" s="670">
        <f>'Cél.por tricoma'!GI127</f>
        <v>25</v>
      </c>
      <c r="S1135" s="670" t="s">
        <v>262</v>
      </c>
    </row>
    <row r="1136" spans="1:19" ht="15.75" customHeight="1">
      <c r="A1136" s="666" t="s">
        <v>558</v>
      </c>
      <c r="B1136" s="672" t="s">
        <v>552</v>
      </c>
      <c r="C1136" s="670">
        <f>'Cél.por tricoma'!GJ110</f>
        <v>41</v>
      </c>
      <c r="D1136" s="670" t="s">
        <v>550</v>
      </c>
      <c r="E1136" s="670"/>
      <c r="F1136" s="666" t="s">
        <v>558</v>
      </c>
      <c r="G1136" s="672" t="s">
        <v>552</v>
      </c>
      <c r="H1136" s="670">
        <f>'Cél.por tricoma'!GJ114</f>
        <v>37</v>
      </c>
      <c r="I1136" s="670" t="s">
        <v>190</v>
      </c>
      <c r="J1136" s="667"/>
      <c r="K1136" s="666" t="s">
        <v>558</v>
      </c>
      <c r="L1136" s="672" t="s">
        <v>552</v>
      </c>
      <c r="M1136" s="670">
        <f>'Cél.por tricoma'!GJ126</f>
        <v>53</v>
      </c>
      <c r="N1136" s="670" t="s">
        <v>204</v>
      </c>
      <c r="O1136" s="670"/>
      <c r="P1136" s="666" t="s">
        <v>558</v>
      </c>
      <c r="Q1136" s="672" t="s">
        <v>552</v>
      </c>
      <c r="R1136" s="670">
        <f>'Cél.por tricoma'!GJ127</f>
        <v>4</v>
      </c>
      <c r="S1136" s="670" t="s">
        <v>262</v>
      </c>
    </row>
    <row r="1137" spans="1:19" ht="15.75" customHeight="1">
      <c r="A1137" s="666" t="s">
        <v>558</v>
      </c>
      <c r="B1137" s="672" t="s">
        <v>552</v>
      </c>
      <c r="C1137" s="670">
        <f>'Cél.por tricoma'!GK110</f>
        <v>12</v>
      </c>
      <c r="D1137" s="670" t="s">
        <v>550</v>
      </c>
      <c r="E1137" s="670"/>
      <c r="F1137" s="666" t="s">
        <v>558</v>
      </c>
      <c r="G1137" s="672" t="s">
        <v>552</v>
      </c>
      <c r="H1137" s="670">
        <f>'Cél.por tricoma'!GK114</f>
        <v>26</v>
      </c>
      <c r="I1137" s="670" t="s">
        <v>190</v>
      </c>
      <c r="J1137" s="667"/>
      <c r="K1137" s="666" t="s">
        <v>558</v>
      </c>
      <c r="L1137" s="672" t="s">
        <v>552</v>
      </c>
      <c r="M1137" s="670">
        <f>'Cél.por tricoma'!GK126</f>
        <v>89</v>
      </c>
      <c r="N1137" s="670" t="s">
        <v>204</v>
      </c>
      <c r="O1137" s="670"/>
      <c r="P1137" s="666" t="s">
        <v>558</v>
      </c>
      <c r="Q1137" s="672" t="s">
        <v>552</v>
      </c>
      <c r="R1137" s="670">
        <f>'Cél.por tricoma'!GK127</f>
        <v>10</v>
      </c>
      <c r="S1137" s="670" t="s">
        <v>262</v>
      </c>
    </row>
    <row r="1138" spans="1:19" ht="15.75" customHeight="1">
      <c r="A1138" s="666" t="s">
        <v>558</v>
      </c>
      <c r="B1138" s="672" t="s">
        <v>552</v>
      </c>
      <c r="C1138" s="670">
        <f>'Cél.por tricoma'!GL110</f>
        <v>16</v>
      </c>
      <c r="D1138" s="670" t="s">
        <v>550</v>
      </c>
      <c r="E1138" s="670"/>
      <c r="F1138" s="666" t="s">
        <v>558</v>
      </c>
      <c r="G1138" s="672" t="s">
        <v>552</v>
      </c>
      <c r="H1138" s="670">
        <f>'Cél.por tricoma'!GL114</f>
        <v>9</v>
      </c>
      <c r="I1138" s="670" t="s">
        <v>190</v>
      </c>
      <c r="J1138" s="667"/>
      <c r="K1138" s="666" t="s">
        <v>558</v>
      </c>
      <c r="L1138" s="672" t="s">
        <v>552</v>
      </c>
      <c r="M1138" s="670">
        <f>'Cél.por tricoma'!GL126</f>
        <v>44</v>
      </c>
      <c r="N1138" s="670" t="s">
        <v>204</v>
      </c>
      <c r="O1138" s="670"/>
      <c r="P1138" s="666" t="s">
        <v>558</v>
      </c>
      <c r="Q1138" s="672" t="s">
        <v>552</v>
      </c>
      <c r="R1138" s="670">
        <f>'Cél.por tricoma'!GL127</f>
        <v>12</v>
      </c>
      <c r="S1138" s="670" t="s">
        <v>262</v>
      </c>
    </row>
    <row r="1139" spans="1:19" ht="15.75" customHeight="1">
      <c r="A1139" s="666" t="s">
        <v>558</v>
      </c>
      <c r="B1139" s="672" t="s">
        <v>552</v>
      </c>
      <c r="C1139" s="670">
        <f>'Cél.por tricoma'!GM110</f>
        <v>26</v>
      </c>
      <c r="D1139" s="670" t="s">
        <v>550</v>
      </c>
      <c r="E1139" s="670"/>
      <c r="F1139" s="666" t="s">
        <v>558</v>
      </c>
      <c r="G1139" s="672" t="s">
        <v>552</v>
      </c>
      <c r="H1139" s="670">
        <f>'Cél.por tricoma'!GM114</f>
        <v>5</v>
      </c>
      <c r="I1139" s="670" t="s">
        <v>190</v>
      </c>
      <c r="J1139" s="667"/>
      <c r="K1139" s="666" t="s">
        <v>558</v>
      </c>
      <c r="L1139" s="672" t="s">
        <v>552</v>
      </c>
      <c r="M1139" s="670">
        <f>'Cél.por tricoma'!GM126</f>
        <v>13</v>
      </c>
      <c r="N1139" s="670" t="s">
        <v>204</v>
      </c>
      <c r="O1139" s="670"/>
      <c r="P1139" s="666" t="s">
        <v>558</v>
      </c>
      <c r="Q1139" s="672" t="s">
        <v>552</v>
      </c>
      <c r="R1139" s="670">
        <f>'Cél.por tricoma'!GM127</f>
        <v>20</v>
      </c>
      <c r="S1139" s="670" t="s">
        <v>262</v>
      </c>
    </row>
    <row r="1140" spans="1:19" ht="15.75" customHeight="1">
      <c r="A1140" s="666" t="s">
        <v>558</v>
      </c>
      <c r="B1140" s="672" t="s">
        <v>552</v>
      </c>
      <c r="C1140" s="670">
        <f>'Cél.por tricoma'!GN110</f>
        <v>14</v>
      </c>
      <c r="D1140" s="670" t="s">
        <v>550</v>
      </c>
      <c r="E1140" s="670"/>
      <c r="F1140" s="666" t="s">
        <v>558</v>
      </c>
      <c r="G1140" s="672" t="s">
        <v>552</v>
      </c>
      <c r="H1140" s="670">
        <f>'Cél.por tricoma'!GN114</f>
        <v>8</v>
      </c>
      <c r="I1140" s="670" t="s">
        <v>190</v>
      </c>
      <c r="J1140" s="667"/>
      <c r="K1140" s="666" t="s">
        <v>558</v>
      </c>
      <c r="L1140" s="672" t="s">
        <v>552</v>
      </c>
      <c r="M1140" s="670">
        <f>'Cél.por tricoma'!GN126</f>
        <v>174</v>
      </c>
      <c r="N1140" s="670" t="s">
        <v>204</v>
      </c>
      <c r="O1140" s="670"/>
      <c r="P1140" s="666" t="s">
        <v>558</v>
      </c>
      <c r="Q1140" s="672" t="s">
        <v>552</v>
      </c>
      <c r="R1140" s="670">
        <f>'Cél.por tricoma'!GN127</f>
        <v>20</v>
      </c>
      <c r="S1140" s="670" t="s">
        <v>262</v>
      </c>
    </row>
    <row r="1141" spans="1:19" ht="15.75" customHeight="1">
      <c r="A1141" s="666" t="s">
        <v>558</v>
      </c>
      <c r="B1141" s="672" t="s">
        <v>552</v>
      </c>
      <c r="C1141" s="670">
        <f>'Cél.por tricoma'!GO110</f>
        <v>16</v>
      </c>
      <c r="D1141" s="670" t="s">
        <v>550</v>
      </c>
      <c r="E1141" s="670"/>
      <c r="F1141" s="666" t="s">
        <v>558</v>
      </c>
      <c r="G1141" s="672" t="s">
        <v>552</v>
      </c>
      <c r="H1141" s="670">
        <f>'Cél.por tricoma'!GO114</f>
        <v>59</v>
      </c>
      <c r="I1141" s="670" t="s">
        <v>190</v>
      </c>
      <c r="J1141" s="667"/>
      <c r="K1141" s="666" t="s">
        <v>558</v>
      </c>
      <c r="L1141" s="672" t="s">
        <v>552</v>
      </c>
      <c r="M1141" s="670">
        <f>'Cél.por tricoma'!GO126</f>
        <v>55</v>
      </c>
      <c r="N1141" s="670" t="s">
        <v>204</v>
      </c>
      <c r="O1141" s="670"/>
      <c r="P1141" s="666" t="s">
        <v>558</v>
      </c>
      <c r="Q1141" s="672" t="s">
        <v>552</v>
      </c>
      <c r="R1141" s="670">
        <f>'Cél.por tricoma'!GO127</f>
        <v>6</v>
      </c>
      <c r="S1141" s="670" t="s">
        <v>262</v>
      </c>
    </row>
    <row r="1142" spans="1:19" ht="15.75" customHeight="1">
      <c r="A1142" s="666" t="s">
        <v>558</v>
      </c>
      <c r="B1142" s="672" t="s">
        <v>272</v>
      </c>
      <c r="C1142" s="670">
        <f>'Cél.por tricoma'!FL156</f>
        <v>17</v>
      </c>
      <c r="D1142" s="670" t="s">
        <v>550</v>
      </c>
      <c r="E1142" s="670"/>
      <c r="F1142" s="666" t="s">
        <v>558</v>
      </c>
      <c r="G1142" s="672" t="s">
        <v>272</v>
      </c>
      <c r="H1142" s="670">
        <f>'Cél.por tricoma'!FL160</f>
        <v>23</v>
      </c>
      <c r="I1142" s="670" t="s">
        <v>190</v>
      </c>
      <c r="J1142" s="667"/>
      <c r="K1142" s="666" t="s">
        <v>558</v>
      </c>
      <c r="L1142" s="672" t="s">
        <v>272</v>
      </c>
      <c r="M1142" s="670">
        <f>'Cél.por tricoma'!FL172</f>
        <v>70</v>
      </c>
      <c r="N1142" s="670" t="s">
        <v>204</v>
      </c>
      <c r="O1142" s="670"/>
      <c r="P1142" s="666" t="s">
        <v>558</v>
      </c>
      <c r="Q1142" s="672" t="s">
        <v>272</v>
      </c>
      <c r="R1142" s="670">
        <f>'Cél.por tricoma'!FL173</f>
        <v>7</v>
      </c>
      <c r="S1142" s="670" t="s">
        <v>262</v>
      </c>
    </row>
    <row r="1143" spans="1:19" ht="15.75" customHeight="1">
      <c r="A1143" s="666" t="s">
        <v>558</v>
      </c>
      <c r="B1143" s="672" t="s">
        <v>272</v>
      </c>
      <c r="C1143" s="670">
        <f>'Cél.por tricoma'!FM156</f>
        <v>21</v>
      </c>
      <c r="D1143" s="670" t="s">
        <v>550</v>
      </c>
      <c r="E1143" s="670"/>
      <c r="F1143" s="666" t="s">
        <v>558</v>
      </c>
      <c r="G1143" s="672" t="s">
        <v>272</v>
      </c>
      <c r="H1143" s="670">
        <f>'Cél.por tricoma'!FM160</f>
        <v>8</v>
      </c>
      <c r="I1143" s="670" t="s">
        <v>190</v>
      </c>
      <c r="J1143" s="667"/>
      <c r="K1143" s="666" t="s">
        <v>558</v>
      </c>
      <c r="L1143" s="672" t="s">
        <v>272</v>
      </c>
      <c r="M1143" s="670">
        <f>'Cél.por tricoma'!FM172</f>
        <v>31</v>
      </c>
      <c r="N1143" s="670" t="s">
        <v>204</v>
      </c>
      <c r="O1143" s="670"/>
      <c r="P1143" s="666" t="s">
        <v>558</v>
      </c>
      <c r="Q1143" s="672" t="s">
        <v>272</v>
      </c>
      <c r="R1143" s="670">
        <f>'Cél.por tricoma'!FM173</f>
        <v>11</v>
      </c>
      <c r="S1143" s="670" t="s">
        <v>262</v>
      </c>
    </row>
    <row r="1144" spans="1:19" ht="15.75" customHeight="1">
      <c r="A1144" s="666" t="s">
        <v>558</v>
      </c>
      <c r="B1144" s="672" t="s">
        <v>272</v>
      </c>
      <c r="C1144" s="670">
        <f>'Cél.por tricoma'!FN156</f>
        <v>20</v>
      </c>
      <c r="D1144" s="670" t="s">
        <v>550</v>
      </c>
      <c r="E1144" s="670"/>
      <c r="F1144" s="666" t="s">
        <v>558</v>
      </c>
      <c r="G1144" s="672" t="s">
        <v>272</v>
      </c>
      <c r="H1144" s="670">
        <f>'Cél.por tricoma'!FN160</f>
        <v>6</v>
      </c>
      <c r="I1144" s="670" t="s">
        <v>190</v>
      </c>
      <c r="J1144" s="667"/>
      <c r="K1144" s="666" t="s">
        <v>558</v>
      </c>
      <c r="L1144" s="672" t="s">
        <v>272</v>
      </c>
      <c r="M1144" s="670">
        <f>'Cél.por tricoma'!FN172</f>
        <v>23</v>
      </c>
      <c r="N1144" s="670" t="s">
        <v>204</v>
      </c>
      <c r="O1144" s="670"/>
      <c r="P1144" s="666" t="s">
        <v>558</v>
      </c>
      <c r="Q1144" s="672" t="s">
        <v>272</v>
      </c>
      <c r="R1144" s="670">
        <f>'Cél.por tricoma'!FN173</f>
        <v>4</v>
      </c>
      <c r="S1144" s="670" t="s">
        <v>262</v>
      </c>
    </row>
    <row r="1145" spans="1:19" ht="15.75" customHeight="1">
      <c r="A1145" s="666" t="s">
        <v>558</v>
      </c>
      <c r="B1145" s="672" t="s">
        <v>272</v>
      </c>
      <c r="C1145" s="670">
        <f>'Cél.por tricoma'!FO156</f>
        <v>6</v>
      </c>
      <c r="D1145" s="670" t="s">
        <v>550</v>
      </c>
      <c r="E1145" s="670"/>
      <c r="F1145" s="666" t="s">
        <v>558</v>
      </c>
      <c r="G1145" s="672" t="s">
        <v>272</v>
      </c>
      <c r="H1145" s="670">
        <f>'Cél.por tricoma'!FO160</f>
        <v>8</v>
      </c>
      <c r="I1145" s="670" t="s">
        <v>190</v>
      </c>
      <c r="J1145" s="667"/>
      <c r="K1145" s="666" t="s">
        <v>558</v>
      </c>
      <c r="L1145" s="672" t="s">
        <v>272</v>
      </c>
      <c r="M1145" s="670">
        <f>'Cél.por tricoma'!FO172</f>
        <v>18</v>
      </c>
      <c r="N1145" s="670" t="s">
        <v>204</v>
      </c>
      <c r="O1145" s="670"/>
      <c r="P1145" s="666" t="s">
        <v>558</v>
      </c>
      <c r="Q1145" s="672" t="s">
        <v>272</v>
      </c>
      <c r="R1145" s="670">
        <f>'Cél.por tricoma'!FO173</f>
        <v>15</v>
      </c>
      <c r="S1145" s="670" t="s">
        <v>262</v>
      </c>
    </row>
    <row r="1146" spans="1:19" ht="15.75" customHeight="1">
      <c r="A1146" s="666" t="s">
        <v>558</v>
      </c>
      <c r="B1146" s="672" t="s">
        <v>272</v>
      </c>
      <c r="C1146" s="670">
        <f>'Cél.por tricoma'!FP156</f>
        <v>13</v>
      </c>
      <c r="D1146" s="670" t="s">
        <v>550</v>
      </c>
      <c r="E1146" s="670"/>
      <c r="F1146" s="666" t="s">
        <v>558</v>
      </c>
      <c r="G1146" s="672" t="s">
        <v>272</v>
      </c>
      <c r="H1146" s="670">
        <f>'Cél.por tricoma'!FP160</f>
        <v>9</v>
      </c>
      <c r="I1146" s="670" t="s">
        <v>190</v>
      </c>
      <c r="J1146" s="667"/>
      <c r="K1146" s="666" t="s">
        <v>558</v>
      </c>
      <c r="L1146" s="672" t="s">
        <v>272</v>
      </c>
      <c r="M1146" s="670">
        <f>'Cél.por tricoma'!FP172</f>
        <v>19</v>
      </c>
      <c r="N1146" s="670" t="s">
        <v>204</v>
      </c>
      <c r="O1146" s="670"/>
      <c r="P1146" s="666" t="s">
        <v>558</v>
      </c>
      <c r="Q1146" s="672" t="s">
        <v>272</v>
      </c>
      <c r="R1146" s="670">
        <f>'Cél.por tricoma'!FP173</f>
        <v>8</v>
      </c>
      <c r="S1146" s="670" t="s">
        <v>262</v>
      </c>
    </row>
    <row r="1147" spans="1:19" ht="15.75" customHeight="1">
      <c r="A1147" s="666" t="s">
        <v>558</v>
      </c>
      <c r="B1147" s="672" t="s">
        <v>272</v>
      </c>
      <c r="C1147" s="670">
        <f>'Cél.por tricoma'!FQ156</f>
        <v>9</v>
      </c>
      <c r="D1147" s="670" t="s">
        <v>550</v>
      </c>
      <c r="E1147" s="670"/>
      <c r="F1147" s="666" t="s">
        <v>558</v>
      </c>
      <c r="G1147" s="672" t="s">
        <v>272</v>
      </c>
      <c r="H1147" s="670">
        <f>'Cél.por tricoma'!FQ160</f>
        <v>18</v>
      </c>
      <c r="I1147" s="670" t="s">
        <v>190</v>
      </c>
      <c r="J1147" s="667"/>
      <c r="K1147" s="666" t="s">
        <v>558</v>
      </c>
      <c r="L1147" s="672" t="s">
        <v>272</v>
      </c>
      <c r="M1147" s="670">
        <f>'Cél.por tricoma'!FQ172</f>
        <v>8</v>
      </c>
      <c r="N1147" s="670" t="s">
        <v>204</v>
      </c>
      <c r="O1147" s="670"/>
      <c r="P1147" s="666" t="s">
        <v>558</v>
      </c>
      <c r="Q1147" s="672" t="s">
        <v>272</v>
      </c>
      <c r="R1147" s="670">
        <f>'Cél.por tricoma'!FQ173</f>
        <v>10</v>
      </c>
      <c r="S1147" s="670" t="s">
        <v>262</v>
      </c>
    </row>
    <row r="1148" spans="1:19" ht="15.75" customHeight="1">
      <c r="A1148" s="666" t="s">
        <v>558</v>
      </c>
      <c r="B1148" s="672" t="s">
        <v>272</v>
      </c>
      <c r="C1148" s="670">
        <f>'Cél.por tricoma'!FR156</f>
        <v>24</v>
      </c>
      <c r="D1148" s="670" t="s">
        <v>550</v>
      </c>
      <c r="E1148" s="670"/>
      <c r="F1148" s="666" t="s">
        <v>558</v>
      </c>
      <c r="G1148" s="672" t="s">
        <v>272</v>
      </c>
      <c r="H1148" s="670">
        <f>'Cél.por tricoma'!FR160</f>
        <v>10</v>
      </c>
      <c r="I1148" s="670" t="s">
        <v>190</v>
      </c>
      <c r="J1148" s="667"/>
      <c r="K1148" s="666" t="s">
        <v>558</v>
      </c>
      <c r="L1148" s="672" t="s">
        <v>272</v>
      </c>
      <c r="M1148" s="670">
        <f>'Cél.por tricoma'!FR172</f>
        <v>11</v>
      </c>
      <c r="N1148" s="670" t="s">
        <v>204</v>
      </c>
      <c r="O1148" s="670"/>
      <c r="P1148" s="666" t="s">
        <v>558</v>
      </c>
      <c r="Q1148" s="672" t="s">
        <v>272</v>
      </c>
      <c r="R1148" s="670">
        <f>'Cél.por tricoma'!FR173</f>
        <v>23</v>
      </c>
      <c r="S1148" s="670" t="s">
        <v>262</v>
      </c>
    </row>
    <row r="1149" spans="1:19" ht="15.75" customHeight="1">
      <c r="A1149" s="666" t="s">
        <v>558</v>
      </c>
      <c r="B1149" s="672" t="s">
        <v>272</v>
      </c>
      <c r="C1149" s="670">
        <f>'Cél.por tricoma'!FS156</f>
        <v>12</v>
      </c>
      <c r="D1149" s="670" t="s">
        <v>550</v>
      </c>
      <c r="E1149" s="670"/>
      <c r="F1149" s="666" t="s">
        <v>558</v>
      </c>
      <c r="G1149" s="672" t="s">
        <v>272</v>
      </c>
      <c r="H1149" s="670">
        <f>'Cél.por tricoma'!FS160</f>
        <v>23</v>
      </c>
      <c r="I1149" s="670" t="s">
        <v>190</v>
      </c>
      <c r="J1149" s="667"/>
      <c r="K1149" s="666" t="s">
        <v>558</v>
      </c>
      <c r="L1149" s="672" t="s">
        <v>272</v>
      </c>
      <c r="M1149" s="670">
        <f>'Cél.por tricoma'!FS172</f>
        <v>4</v>
      </c>
      <c r="N1149" s="670" t="s">
        <v>204</v>
      </c>
      <c r="O1149" s="670"/>
      <c r="P1149" s="666" t="s">
        <v>558</v>
      </c>
      <c r="Q1149" s="672" t="s">
        <v>272</v>
      </c>
      <c r="R1149" s="670">
        <f>'Cél.por tricoma'!FS173</f>
        <v>7</v>
      </c>
      <c r="S1149" s="670" t="s">
        <v>262</v>
      </c>
    </row>
    <row r="1150" spans="1:19" ht="15.75" customHeight="1">
      <c r="A1150" s="666" t="s">
        <v>558</v>
      </c>
      <c r="B1150" s="672" t="s">
        <v>272</v>
      </c>
      <c r="C1150" s="670">
        <f>'Cél.por tricoma'!FT156</f>
        <v>12</v>
      </c>
      <c r="D1150" s="670" t="s">
        <v>550</v>
      </c>
      <c r="E1150" s="670"/>
      <c r="F1150" s="666" t="s">
        <v>558</v>
      </c>
      <c r="G1150" s="672" t="s">
        <v>272</v>
      </c>
      <c r="H1150" s="670">
        <f>'Cél.por tricoma'!FT160</f>
        <v>26</v>
      </c>
      <c r="I1150" s="670" t="s">
        <v>190</v>
      </c>
      <c r="J1150" s="667"/>
      <c r="K1150" s="666" t="s">
        <v>558</v>
      </c>
      <c r="L1150" s="672" t="s">
        <v>272</v>
      </c>
      <c r="M1150" s="670">
        <f>'Cél.por tricoma'!FT172</f>
        <v>22</v>
      </c>
      <c r="N1150" s="670" t="s">
        <v>204</v>
      </c>
      <c r="O1150" s="670"/>
      <c r="P1150" s="666" t="s">
        <v>558</v>
      </c>
      <c r="Q1150" s="672" t="s">
        <v>272</v>
      </c>
      <c r="R1150" s="670">
        <f>'Cél.por tricoma'!FT173</f>
        <v>21</v>
      </c>
      <c r="S1150" s="670" t="s">
        <v>262</v>
      </c>
    </row>
    <row r="1151" spans="1:19" ht="15.75" customHeight="1">
      <c r="A1151" s="666" t="s">
        <v>558</v>
      </c>
      <c r="B1151" s="672" t="s">
        <v>272</v>
      </c>
      <c r="C1151" s="670">
        <f>'Cél.por tricoma'!FU156</f>
        <v>10</v>
      </c>
      <c r="D1151" s="670" t="s">
        <v>550</v>
      </c>
      <c r="E1151" s="670"/>
      <c r="F1151" s="666" t="s">
        <v>558</v>
      </c>
      <c r="G1151" s="672" t="s">
        <v>272</v>
      </c>
      <c r="H1151" s="670">
        <f>'Cél.por tricoma'!FU160</f>
        <v>10</v>
      </c>
      <c r="I1151" s="670" t="s">
        <v>190</v>
      </c>
      <c r="J1151" s="667"/>
      <c r="K1151" s="666" t="s">
        <v>558</v>
      </c>
      <c r="L1151" s="672" t="s">
        <v>272</v>
      </c>
      <c r="M1151" s="670">
        <f>'Cél.por tricoma'!FU172</f>
        <v>7</v>
      </c>
      <c r="N1151" s="670" t="s">
        <v>204</v>
      </c>
      <c r="O1151" s="670"/>
      <c r="P1151" s="666" t="s">
        <v>558</v>
      </c>
      <c r="Q1151" s="672" t="s">
        <v>272</v>
      </c>
      <c r="R1151" s="670">
        <f>'Cél.por tricoma'!FU173</f>
        <v>15</v>
      </c>
      <c r="S1151" s="670" t="s">
        <v>262</v>
      </c>
    </row>
    <row r="1152" spans="1:19" ht="15.75" customHeight="1">
      <c r="A1152" s="666" t="s">
        <v>558</v>
      </c>
      <c r="B1152" s="672" t="s">
        <v>272</v>
      </c>
      <c r="C1152" s="670">
        <f>'Cél.por tricoma'!FV156</f>
        <v>22</v>
      </c>
      <c r="D1152" s="670" t="s">
        <v>550</v>
      </c>
      <c r="E1152" s="670"/>
      <c r="F1152" s="666" t="s">
        <v>558</v>
      </c>
      <c r="G1152" s="672" t="s">
        <v>272</v>
      </c>
      <c r="H1152" s="670">
        <f>'Cél.por tricoma'!FV160</f>
        <v>16</v>
      </c>
      <c r="I1152" s="670" t="s">
        <v>190</v>
      </c>
      <c r="J1152" s="667"/>
      <c r="K1152" s="666" t="s">
        <v>558</v>
      </c>
      <c r="L1152" s="672" t="s">
        <v>272</v>
      </c>
      <c r="M1152" s="670">
        <f>'Cél.por tricoma'!FV172</f>
        <v>93</v>
      </c>
      <c r="N1152" s="670" t="s">
        <v>204</v>
      </c>
      <c r="O1152" s="670"/>
      <c r="P1152" s="666" t="s">
        <v>558</v>
      </c>
      <c r="Q1152" s="672" t="s">
        <v>272</v>
      </c>
      <c r="R1152" s="670">
        <f>'Cél.por tricoma'!FV173</f>
        <v>5</v>
      </c>
      <c r="S1152" s="670" t="s">
        <v>262</v>
      </c>
    </row>
    <row r="1153" spans="1:19" ht="15.75" customHeight="1">
      <c r="A1153" s="666" t="s">
        <v>558</v>
      </c>
      <c r="B1153" s="672" t="s">
        <v>272</v>
      </c>
      <c r="C1153" s="670">
        <f>'Cél.por tricoma'!FW156</f>
        <v>27</v>
      </c>
      <c r="D1153" s="670" t="s">
        <v>550</v>
      </c>
      <c r="E1153" s="670"/>
      <c r="F1153" s="666" t="s">
        <v>558</v>
      </c>
      <c r="G1153" s="672" t="s">
        <v>272</v>
      </c>
      <c r="H1153" s="670">
        <f>'Cél.por tricoma'!FW160</f>
        <v>12</v>
      </c>
      <c r="I1153" s="670" t="s">
        <v>190</v>
      </c>
      <c r="J1153" s="667"/>
      <c r="K1153" s="666" t="s">
        <v>558</v>
      </c>
      <c r="L1153" s="672" t="s">
        <v>272</v>
      </c>
      <c r="M1153" s="670">
        <f>'Cél.por tricoma'!FW172</f>
        <v>98</v>
      </c>
      <c r="N1153" s="670" t="s">
        <v>204</v>
      </c>
      <c r="O1153" s="670"/>
      <c r="P1153" s="666" t="s">
        <v>558</v>
      </c>
      <c r="Q1153" s="672" t="s">
        <v>272</v>
      </c>
      <c r="R1153" s="670">
        <f>'Cél.por tricoma'!FW173</f>
        <v>9</v>
      </c>
      <c r="S1153" s="670" t="s">
        <v>262</v>
      </c>
    </row>
    <row r="1154" spans="1:19" ht="15.75" customHeight="1">
      <c r="A1154" s="666" t="s">
        <v>558</v>
      </c>
      <c r="B1154" s="672" t="s">
        <v>272</v>
      </c>
      <c r="C1154" s="670">
        <f>'Cél.por tricoma'!FX156</f>
        <v>13</v>
      </c>
      <c r="D1154" s="670" t="s">
        <v>550</v>
      </c>
      <c r="E1154" s="670"/>
      <c r="F1154" s="666" t="s">
        <v>558</v>
      </c>
      <c r="G1154" s="672" t="s">
        <v>272</v>
      </c>
      <c r="H1154" s="670">
        <f>'Cél.por tricoma'!FX160</f>
        <v>40</v>
      </c>
      <c r="I1154" s="670" t="s">
        <v>190</v>
      </c>
      <c r="J1154" s="667"/>
      <c r="K1154" s="666" t="s">
        <v>558</v>
      </c>
      <c r="L1154" s="672" t="s">
        <v>272</v>
      </c>
      <c r="M1154" s="670">
        <f>'Cél.por tricoma'!FX172</f>
        <v>50</v>
      </c>
      <c r="N1154" s="670" t="s">
        <v>204</v>
      </c>
      <c r="O1154" s="670"/>
      <c r="P1154" s="666" t="s">
        <v>558</v>
      </c>
      <c r="Q1154" s="672" t="s">
        <v>272</v>
      </c>
      <c r="R1154" s="670">
        <f>'Cél.por tricoma'!FX173</f>
        <v>6</v>
      </c>
      <c r="S1154" s="670" t="s">
        <v>262</v>
      </c>
    </row>
    <row r="1155" spans="1:19" ht="15.75" customHeight="1">
      <c r="A1155" s="666" t="s">
        <v>558</v>
      </c>
      <c r="B1155" s="672" t="s">
        <v>272</v>
      </c>
      <c r="C1155" s="670">
        <f>'Cél.por tricoma'!FY156</f>
        <v>32</v>
      </c>
      <c r="D1155" s="670" t="s">
        <v>550</v>
      </c>
      <c r="E1155" s="670"/>
      <c r="F1155" s="666" t="s">
        <v>558</v>
      </c>
      <c r="G1155" s="672" t="s">
        <v>272</v>
      </c>
      <c r="H1155" s="670">
        <f>'Cél.por tricoma'!FY160</f>
        <v>39</v>
      </c>
      <c r="I1155" s="670" t="s">
        <v>190</v>
      </c>
      <c r="J1155" s="667"/>
      <c r="K1155" s="666" t="s">
        <v>558</v>
      </c>
      <c r="L1155" s="672" t="s">
        <v>272</v>
      </c>
      <c r="M1155" s="670">
        <f>'Cél.por tricoma'!FY172</f>
        <v>9</v>
      </c>
      <c r="N1155" s="670" t="s">
        <v>204</v>
      </c>
      <c r="O1155" s="670"/>
      <c r="P1155" s="666" t="s">
        <v>558</v>
      </c>
      <c r="Q1155" s="672" t="s">
        <v>272</v>
      </c>
      <c r="R1155" s="670">
        <f>'Cél.por tricoma'!FY173</f>
        <v>6</v>
      </c>
      <c r="S1155" s="670" t="s">
        <v>262</v>
      </c>
    </row>
    <row r="1156" spans="1:19" ht="15.75" customHeight="1">
      <c r="A1156" s="666" t="s">
        <v>558</v>
      </c>
      <c r="B1156" s="672" t="s">
        <v>272</v>
      </c>
      <c r="C1156" s="670">
        <f>'Cél.por tricoma'!FZ156</f>
        <v>11</v>
      </c>
      <c r="D1156" s="670" t="s">
        <v>550</v>
      </c>
      <c r="E1156" s="670"/>
      <c r="F1156" s="666" t="s">
        <v>558</v>
      </c>
      <c r="G1156" s="672" t="s">
        <v>272</v>
      </c>
      <c r="H1156" s="670">
        <f>'Cél.por tricoma'!FZ160</f>
        <v>17</v>
      </c>
      <c r="I1156" s="670" t="s">
        <v>190</v>
      </c>
      <c r="J1156" s="667"/>
      <c r="K1156" s="666" t="s">
        <v>558</v>
      </c>
      <c r="L1156" s="672" t="s">
        <v>272</v>
      </c>
      <c r="M1156" s="670">
        <f>'Cél.por tricoma'!FZ172</f>
        <v>67</v>
      </c>
      <c r="N1156" s="670" t="s">
        <v>204</v>
      </c>
      <c r="O1156" s="670"/>
      <c r="P1156" s="666" t="s">
        <v>558</v>
      </c>
      <c r="Q1156" s="672" t="s">
        <v>272</v>
      </c>
      <c r="R1156" s="670">
        <f>'Cél.por tricoma'!FZ173</f>
        <v>19</v>
      </c>
      <c r="S1156" s="670" t="s">
        <v>262</v>
      </c>
    </row>
    <row r="1157" spans="1:19" ht="15.75" customHeight="1">
      <c r="A1157" s="666" t="s">
        <v>558</v>
      </c>
      <c r="B1157" s="672" t="s">
        <v>272</v>
      </c>
      <c r="C1157" s="670">
        <f>'Cél.por tricoma'!GA156</f>
        <v>11</v>
      </c>
      <c r="D1157" s="670" t="s">
        <v>550</v>
      </c>
      <c r="E1157" s="670"/>
      <c r="F1157" s="666" t="s">
        <v>558</v>
      </c>
      <c r="G1157" s="672" t="s">
        <v>272</v>
      </c>
      <c r="H1157" s="670">
        <f>'Cél.por tricoma'!GA160</f>
        <v>98</v>
      </c>
      <c r="I1157" s="670" t="s">
        <v>190</v>
      </c>
      <c r="J1157" s="667"/>
      <c r="K1157" s="666" t="s">
        <v>558</v>
      </c>
      <c r="L1157" s="672" t="s">
        <v>272</v>
      </c>
      <c r="M1157" s="670">
        <f>'Cél.por tricoma'!GA172</f>
        <v>64</v>
      </c>
      <c r="N1157" s="670" t="s">
        <v>204</v>
      </c>
      <c r="O1157" s="670"/>
      <c r="P1157" s="666" t="s">
        <v>558</v>
      </c>
      <c r="Q1157" s="672" t="s">
        <v>272</v>
      </c>
      <c r="R1157" s="670">
        <f>'Cél.por tricoma'!GA173</f>
        <v>35</v>
      </c>
      <c r="S1157" s="670" t="s">
        <v>262</v>
      </c>
    </row>
    <row r="1158" spans="1:19" ht="15.75" customHeight="1">
      <c r="A1158" s="666" t="s">
        <v>558</v>
      </c>
      <c r="B1158" s="672" t="s">
        <v>272</v>
      </c>
      <c r="C1158" s="670">
        <f>'Cél.por tricoma'!GB156</f>
        <v>14</v>
      </c>
      <c r="D1158" s="670" t="s">
        <v>550</v>
      </c>
      <c r="E1158" s="670"/>
      <c r="F1158" s="666" t="s">
        <v>558</v>
      </c>
      <c r="G1158" s="672" t="s">
        <v>272</v>
      </c>
      <c r="H1158" s="670">
        <f>'Cél.por tricoma'!GB160</f>
        <v>9</v>
      </c>
      <c r="I1158" s="670" t="s">
        <v>190</v>
      </c>
      <c r="J1158" s="667"/>
      <c r="K1158" s="666" t="s">
        <v>558</v>
      </c>
      <c r="L1158" s="672" t="s">
        <v>272</v>
      </c>
      <c r="M1158" s="670">
        <f>'Cél.por tricoma'!GB172</f>
        <v>23</v>
      </c>
      <c r="N1158" s="670" t="s">
        <v>204</v>
      </c>
      <c r="O1158" s="670"/>
      <c r="P1158" s="666" t="s">
        <v>558</v>
      </c>
      <c r="Q1158" s="672" t="s">
        <v>272</v>
      </c>
      <c r="R1158" s="670">
        <f>'Cél.por tricoma'!GB173</f>
        <v>36</v>
      </c>
      <c r="S1158" s="670" t="s">
        <v>262</v>
      </c>
    </row>
    <row r="1159" spans="1:19" ht="15.75" customHeight="1">
      <c r="A1159" s="666" t="s">
        <v>558</v>
      </c>
      <c r="B1159" s="672" t="s">
        <v>272</v>
      </c>
      <c r="C1159" s="670">
        <f>'Cél.por tricoma'!GC156</f>
        <v>10</v>
      </c>
      <c r="D1159" s="670" t="s">
        <v>550</v>
      </c>
      <c r="E1159" s="670"/>
      <c r="F1159" s="666" t="s">
        <v>558</v>
      </c>
      <c r="G1159" s="672" t="s">
        <v>272</v>
      </c>
      <c r="H1159" s="670">
        <f>'Cél.por tricoma'!GC160</f>
        <v>9</v>
      </c>
      <c r="I1159" s="670" t="s">
        <v>190</v>
      </c>
      <c r="J1159" s="667"/>
      <c r="K1159" s="666" t="s">
        <v>558</v>
      </c>
      <c r="L1159" s="672" t="s">
        <v>272</v>
      </c>
      <c r="M1159" s="670">
        <f>'Cél.por tricoma'!GC172</f>
        <v>69</v>
      </c>
      <c r="N1159" s="670" t="s">
        <v>204</v>
      </c>
      <c r="O1159" s="670"/>
      <c r="P1159" s="666" t="s">
        <v>558</v>
      </c>
      <c r="Q1159" s="672" t="s">
        <v>272</v>
      </c>
      <c r="R1159" s="670">
        <f>'Cél.por tricoma'!GC173</f>
        <v>8</v>
      </c>
      <c r="S1159" s="670" t="s">
        <v>262</v>
      </c>
    </row>
    <row r="1160" spans="1:19" ht="15.75" customHeight="1">
      <c r="A1160" s="666" t="s">
        <v>558</v>
      </c>
      <c r="B1160" s="672" t="s">
        <v>272</v>
      </c>
      <c r="C1160" s="670">
        <f>'Cél.por tricoma'!GD156</f>
        <v>10</v>
      </c>
      <c r="D1160" s="670" t="s">
        <v>550</v>
      </c>
      <c r="E1160" s="670"/>
      <c r="F1160" s="666" t="s">
        <v>558</v>
      </c>
      <c r="G1160" s="672" t="s">
        <v>272</v>
      </c>
      <c r="H1160" s="670">
        <f>'Cél.por tricoma'!GD160</f>
        <v>26</v>
      </c>
      <c r="I1160" s="670" t="s">
        <v>190</v>
      </c>
      <c r="J1160" s="667"/>
      <c r="K1160" s="666" t="s">
        <v>558</v>
      </c>
      <c r="L1160" s="672" t="s">
        <v>272</v>
      </c>
      <c r="M1160" s="670">
        <f>'Cél.por tricoma'!GD172</f>
        <v>77</v>
      </c>
      <c r="N1160" s="670" t="s">
        <v>204</v>
      </c>
      <c r="O1160" s="670"/>
      <c r="P1160" s="666" t="s">
        <v>558</v>
      </c>
      <c r="Q1160" s="672" t="s">
        <v>272</v>
      </c>
      <c r="R1160" s="670">
        <f>'Cél.por tricoma'!GD173</f>
        <v>17</v>
      </c>
      <c r="S1160" s="670" t="s">
        <v>262</v>
      </c>
    </row>
    <row r="1161" spans="1:19" ht="15.75" customHeight="1">
      <c r="A1161" s="666" t="s">
        <v>558</v>
      </c>
      <c r="B1161" s="672" t="s">
        <v>272</v>
      </c>
      <c r="C1161" s="670">
        <f>'Cél.por tricoma'!GE156</f>
        <v>14</v>
      </c>
      <c r="D1161" s="670" t="s">
        <v>550</v>
      </c>
      <c r="E1161" s="670"/>
      <c r="F1161" s="666" t="s">
        <v>558</v>
      </c>
      <c r="G1161" s="672" t="s">
        <v>272</v>
      </c>
      <c r="H1161" s="670">
        <f>'Cél.por tricoma'!GE160</f>
        <v>4</v>
      </c>
      <c r="I1161" s="670" t="s">
        <v>190</v>
      </c>
      <c r="J1161" s="667"/>
      <c r="K1161" s="666" t="s">
        <v>558</v>
      </c>
      <c r="L1161" s="672" t="s">
        <v>272</v>
      </c>
      <c r="M1161" s="670">
        <f>'Cél.por tricoma'!GE172</f>
        <v>30</v>
      </c>
      <c r="N1161" s="670" t="s">
        <v>204</v>
      </c>
      <c r="O1161" s="670"/>
      <c r="P1161" s="666" t="s">
        <v>558</v>
      </c>
      <c r="Q1161" s="672" t="s">
        <v>272</v>
      </c>
      <c r="R1161" s="670">
        <f>'Cél.por tricoma'!GE173</f>
        <v>32</v>
      </c>
      <c r="S1161" s="670" t="s">
        <v>262</v>
      </c>
    </row>
    <row r="1162" spans="1:19" ht="15.75" customHeight="1">
      <c r="A1162" s="666" t="s">
        <v>558</v>
      </c>
      <c r="B1162" s="672" t="s">
        <v>272</v>
      </c>
      <c r="C1162" s="670">
        <f>'Cél.por tricoma'!GF156</f>
        <v>9</v>
      </c>
      <c r="D1162" s="670" t="s">
        <v>550</v>
      </c>
      <c r="E1162" s="670"/>
      <c r="F1162" s="666" t="s">
        <v>558</v>
      </c>
      <c r="G1162" s="672" t="s">
        <v>272</v>
      </c>
      <c r="H1162" s="670">
        <f>'Cél.por tricoma'!GF160</f>
        <v>31</v>
      </c>
      <c r="I1162" s="670" t="s">
        <v>190</v>
      </c>
      <c r="J1162" s="667"/>
      <c r="K1162" s="666" t="s">
        <v>558</v>
      </c>
      <c r="L1162" s="672" t="s">
        <v>272</v>
      </c>
      <c r="M1162" s="670">
        <f>'Cél.por tricoma'!GF172</f>
        <v>52</v>
      </c>
      <c r="N1162" s="670" t="s">
        <v>204</v>
      </c>
      <c r="O1162" s="670"/>
      <c r="P1162" s="666" t="s">
        <v>558</v>
      </c>
      <c r="Q1162" s="672" t="s">
        <v>272</v>
      </c>
      <c r="R1162" s="670">
        <f>'Cél.por tricoma'!GF173</f>
        <v>6</v>
      </c>
      <c r="S1162" s="670" t="s">
        <v>262</v>
      </c>
    </row>
    <row r="1163" spans="1:19" ht="15.75" customHeight="1">
      <c r="A1163" s="666" t="s">
        <v>558</v>
      </c>
      <c r="B1163" s="672" t="s">
        <v>272</v>
      </c>
      <c r="C1163" s="670">
        <f>'Cél.por tricoma'!GG156</f>
        <v>18</v>
      </c>
      <c r="D1163" s="670" t="s">
        <v>550</v>
      </c>
      <c r="E1163" s="670"/>
      <c r="F1163" s="666" t="s">
        <v>558</v>
      </c>
      <c r="G1163" s="672" t="s">
        <v>272</v>
      </c>
      <c r="H1163" s="670">
        <f>'Cél.por tricoma'!GG160</f>
        <v>15</v>
      </c>
      <c r="I1163" s="670" t="s">
        <v>190</v>
      </c>
      <c r="J1163" s="667"/>
      <c r="K1163" s="666" t="s">
        <v>558</v>
      </c>
      <c r="L1163" s="672" t="s">
        <v>272</v>
      </c>
      <c r="M1163" s="670">
        <f>'Cél.por tricoma'!GG172</f>
        <v>34</v>
      </c>
      <c r="N1163" s="670" t="s">
        <v>204</v>
      </c>
      <c r="O1163" s="670"/>
      <c r="P1163" s="666" t="s">
        <v>558</v>
      </c>
      <c r="Q1163" s="672" t="s">
        <v>272</v>
      </c>
      <c r="R1163" s="670">
        <f>'Cél.por tricoma'!GG173</f>
        <v>10</v>
      </c>
      <c r="S1163" s="670" t="s">
        <v>262</v>
      </c>
    </row>
    <row r="1164" spans="1:19" ht="15.75" customHeight="1">
      <c r="A1164" s="666" t="s">
        <v>558</v>
      </c>
      <c r="B1164" s="672" t="s">
        <v>272</v>
      </c>
      <c r="C1164" s="670">
        <f>'Cél.por tricoma'!GH156</f>
        <v>14</v>
      </c>
      <c r="D1164" s="670" t="s">
        <v>550</v>
      </c>
      <c r="E1164" s="670"/>
      <c r="F1164" s="666" t="s">
        <v>558</v>
      </c>
      <c r="G1164" s="672" t="s">
        <v>272</v>
      </c>
      <c r="H1164" s="670">
        <f>'Cél.por tricoma'!GH160</f>
        <v>27</v>
      </c>
      <c r="I1164" s="670" t="s">
        <v>190</v>
      </c>
      <c r="J1164" s="667"/>
      <c r="K1164" s="666" t="s">
        <v>558</v>
      </c>
      <c r="L1164" s="672" t="s">
        <v>272</v>
      </c>
      <c r="M1164" s="670">
        <f>'Cél.por tricoma'!GH172</f>
        <v>26</v>
      </c>
      <c r="N1164" s="670" t="s">
        <v>204</v>
      </c>
      <c r="O1164" s="670"/>
      <c r="P1164" s="666" t="s">
        <v>558</v>
      </c>
      <c r="Q1164" s="672" t="s">
        <v>272</v>
      </c>
      <c r="R1164" s="670">
        <f>'Cél.por tricoma'!GH173</f>
        <v>13</v>
      </c>
      <c r="S1164" s="670" t="s">
        <v>262</v>
      </c>
    </row>
    <row r="1165" spans="1:19" ht="15.75" customHeight="1">
      <c r="A1165" s="666" t="s">
        <v>558</v>
      </c>
      <c r="B1165" s="672" t="s">
        <v>272</v>
      </c>
      <c r="C1165" s="670">
        <f>'Cél.por tricoma'!GI156</f>
        <v>6</v>
      </c>
      <c r="D1165" s="670" t="s">
        <v>550</v>
      </c>
      <c r="E1165" s="670"/>
      <c r="F1165" s="666" t="s">
        <v>558</v>
      </c>
      <c r="G1165" s="672" t="s">
        <v>272</v>
      </c>
      <c r="H1165" s="670">
        <f>'Cél.por tricoma'!GI160</f>
        <v>37</v>
      </c>
      <c r="I1165" s="670" t="s">
        <v>190</v>
      </c>
      <c r="J1165" s="667"/>
      <c r="K1165" s="666" t="s">
        <v>558</v>
      </c>
      <c r="L1165" s="672" t="s">
        <v>272</v>
      </c>
      <c r="M1165" s="670">
        <f>'Cél.por tricoma'!GI172</f>
        <v>57</v>
      </c>
      <c r="N1165" s="670" t="s">
        <v>204</v>
      </c>
      <c r="O1165" s="670"/>
      <c r="P1165" s="666" t="s">
        <v>558</v>
      </c>
      <c r="Q1165" s="672" t="s">
        <v>272</v>
      </c>
      <c r="R1165" s="670">
        <f>'Cél.por tricoma'!GI173</f>
        <v>12</v>
      </c>
      <c r="S1165" s="670" t="s">
        <v>262</v>
      </c>
    </row>
    <row r="1166" spans="1:19" ht="15.75" customHeight="1">
      <c r="A1166" s="666" t="s">
        <v>558</v>
      </c>
      <c r="B1166" s="672" t="s">
        <v>272</v>
      </c>
      <c r="C1166" s="670">
        <f>'Cél.por tricoma'!GJ156</f>
        <v>18</v>
      </c>
      <c r="D1166" s="670" t="s">
        <v>550</v>
      </c>
      <c r="E1166" s="670"/>
      <c r="F1166" s="666" t="s">
        <v>558</v>
      </c>
      <c r="G1166" s="672" t="s">
        <v>272</v>
      </c>
      <c r="H1166" s="670">
        <f>'Cél.por tricoma'!GJ160</f>
        <v>53</v>
      </c>
      <c r="I1166" s="670" t="s">
        <v>190</v>
      </c>
      <c r="J1166" s="667"/>
      <c r="K1166" s="666" t="s">
        <v>558</v>
      </c>
      <c r="L1166" s="672" t="s">
        <v>272</v>
      </c>
      <c r="M1166" s="670">
        <f>'Cél.por tricoma'!GJ172</f>
        <v>42</v>
      </c>
      <c r="N1166" s="670" t="s">
        <v>204</v>
      </c>
      <c r="O1166" s="670"/>
      <c r="P1166" s="666" t="s">
        <v>558</v>
      </c>
      <c r="Q1166" s="672" t="s">
        <v>272</v>
      </c>
      <c r="R1166" s="670">
        <f>'Cél.por tricoma'!GJ173</f>
        <v>10</v>
      </c>
      <c r="S1166" s="670" t="s">
        <v>262</v>
      </c>
    </row>
    <row r="1167" spans="1:19" ht="15.75" customHeight="1">
      <c r="A1167" s="666" t="s">
        <v>558</v>
      </c>
      <c r="B1167" s="672" t="s">
        <v>272</v>
      </c>
      <c r="C1167" s="670">
        <f>'Cél.por tricoma'!GK156</f>
        <v>13</v>
      </c>
      <c r="D1167" s="670" t="s">
        <v>550</v>
      </c>
      <c r="E1167" s="670"/>
      <c r="F1167" s="666" t="s">
        <v>558</v>
      </c>
      <c r="G1167" s="672" t="s">
        <v>272</v>
      </c>
      <c r="H1167" s="670">
        <f>'Cél.por tricoma'!GK160</f>
        <v>9</v>
      </c>
      <c r="I1167" s="670" t="s">
        <v>190</v>
      </c>
      <c r="J1167" s="667"/>
      <c r="K1167" s="666" t="s">
        <v>558</v>
      </c>
      <c r="L1167" s="672" t="s">
        <v>272</v>
      </c>
      <c r="M1167" s="670">
        <f>'Cél.por tricoma'!GK172</f>
        <v>54</v>
      </c>
      <c r="N1167" s="670" t="s">
        <v>204</v>
      </c>
      <c r="O1167" s="670"/>
      <c r="P1167" s="666" t="s">
        <v>558</v>
      </c>
      <c r="Q1167" s="672" t="s">
        <v>272</v>
      </c>
      <c r="R1167" s="670">
        <f>'Cél.por tricoma'!GK173</f>
        <v>14</v>
      </c>
      <c r="S1167" s="670" t="s">
        <v>262</v>
      </c>
    </row>
    <row r="1168" spans="1:19" ht="15.75" customHeight="1">
      <c r="A1168" s="666" t="s">
        <v>558</v>
      </c>
      <c r="B1168" s="672" t="s">
        <v>272</v>
      </c>
      <c r="C1168" s="670">
        <f>'Cél.por tricoma'!GL156</f>
        <v>14</v>
      </c>
      <c r="D1168" s="670" t="s">
        <v>550</v>
      </c>
      <c r="E1168" s="670"/>
      <c r="F1168" s="666" t="s">
        <v>558</v>
      </c>
      <c r="G1168" s="672" t="s">
        <v>272</v>
      </c>
      <c r="H1168" s="670">
        <f>'Cél.por tricoma'!GL160</f>
        <v>19</v>
      </c>
      <c r="I1168" s="670" t="s">
        <v>190</v>
      </c>
      <c r="J1168" s="667"/>
      <c r="K1168" s="666" t="s">
        <v>558</v>
      </c>
      <c r="L1168" s="672" t="s">
        <v>272</v>
      </c>
      <c r="M1168" s="670">
        <f>'Cél.por tricoma'!GL172</f>
        <v>15</v>
      </c>
      <c r="N1168" s="670" t="s">
        <v>204</v>
      </c>
      <c r="O1168" s="670"/>
      <c r="P1168" s="666" t="s">
        <v>558</v>
      </c>
      <c r="Q1168" s="672" t="s">
        <v>272</v>
      </c>
      <c r="R1168" s="670">
        <f>'Cél.por tricoma'!GL173</f>
        <v>7</v>
      </c>
      <c r="S1168" s="670" t="s">
        <v>262</v>
      </c>
    </row>
    <row r="1169" spans="1:19" ht="15.75" customHeight="1">
      <c r="A1169" s="666" t="s">
        <v>558</v>
      </c>
      <c r="B1169" s="672" t="s">
        <v>272</v>
      </c>
      <c r="C1169" s="670">
        <f>'Cél.por tricoma'!GM156</f>
        <v>18</v>
      </c>
      <c r="D1169" s="670" t="s">
        <v>550</v>
      </c>
      <c r="E1169" s="670"/>
      <c r="F1169" s="666" t="s">
        <v>558</v>
      </c>
      <c r="G1169" s="672" t="s">
        <v>272</v>
      </c>
      <c r="H1169" s="670">
        <f>'Cél.por tricoma'!GM160</f>
        <v>16</v>
      </c>
      <c r="I1169" s="670" t="s">
        <v>190</v>
      </c>
      <c r="J1169" s="667"/>
      <c r="K1169" s="666" t="s">
        <v>558</v>
      </c>
      <c r="L1169" s="672" t="s">
        <v>272</v>
      </c>
      <c r="M1169" s="670">
        <f>'Cél.por tricoma'!GM172</f>
        <v>29</v>
      </c>
      <c r="N1169" s="670" t="s">
        <v>204</v>
      </c>
      <c r="O1169" s="670"/>
      <c r="P1169" s="666" t="s">
        <v>558</v>
      </c>
      <c r="Q1169" s="672" t="s">
        <v>272</v>
      </c>
      <c r="R1169" s="670">
        <f>'Cél.por tricoma'!GM173</f>
        <v>7</v>
      </c>
      <c r="S1169" s="670" t="s">
        <v>262</v>
      </c>
    </row>
    <row r="1170" spans="1:19" ht="15.75" customHeight="1">
      <c r="A1170" s="666" t="s">
        <v>558</v>
      </c>
      <c r="B1170" s="672" t="s">
        <v>272</v>
      </c>
      <c r="C1170" s="670">
        <f>'Cél.por tricoma'!GN156</f>
        <v>11</v>
      </c>
      <c r="D1170" s="670" t="s">
        <v>550</v>
      </c>
      <c r="E1170" s="670"/>
      <c r="F1170" s="666" t="s">
        <v>558</v>
      </c>
      <c r="G1170" s="672" t="s">
        <v>272</v>
      </c>
      <c r="H1170" s="670">
        <f>'Cél.por tricoma'!GN160</f>
        <v>23</v>
      </c>
      <c r="I1170" s="670" t="s">
        <v>190</v>
      </c>
      <c r="J1170" s="667"/>
      <c r="K1170" s="666" t="s">
        <v>558</v>
      </c>
      <c r="L1170" s="672" t="s">
        <v>272</v>
      </c>
      <c r="M1170" s="670">
        <f>'Cél.por tricoma'!GN172</f>
        <v>51</v>
      </c>
      <c r="N1170" s="670" t="s">
        <v>204</v>
      </c>
      <c r="O1170" s="670"/>
      <c r="P1170" s="666" t="s">
        <v>558</v>
      </c>
      <c r="Q1170" s="672" t="s">
        <v>272</v>
      </c>
      <c r="R1170" s="670">
        <f>'Cél.por tricoma'!GN173</f>
        <v>15</v>
      </c>
      <c r="S1170" s="670" t="s">
        <v>262</v>
      </c>
    </row>
    <row r="1171" spans="1:19" ht="15.75" customHeight="1">
      <c r="A1171" s="666" t="s">
        <v>558</v>
      </c>
      <c r="B1171" s="672" t="s">
        <v>272</v>
      </c>
      <c r="C1171" s="670">
        <f>'Cél.por tricoma'!GO156</f>
        <v>30</v>
      </c>
      <c r="D1171" s="670" t="s">
        <v>550</v>
      </c>
      <c r="E1171" s="670"/>
      <c r="F1171" s="666" t="s">
        <v>558</v>
      </c>
      <c r="G1171" s="672" t="s">
        <v>272</v>
      </c>
      <c r="H1171" s="670">
        <f>'Cél.por tricoma'!GO160</f>
        <v>22</v>
      </c>
      <c r="I1171" s="670" t="s">
        <v>190</v>
      </c>
      <c r="J1171" s="667"/>
      <c r="K1171" s="666" t="s">
        <v>558</v>
      </c>
      <c r="L1171" s="672" t="s">
        <v>272</v>
      </c>
      <c r="M1171" s="670">
        <f>'Cél.por tricoma'!GO172</f>
        <v>78</v>
      </c>
      <c r="N1171" s="670" t="s">
        <v>204</v>
      </c>
      <c r="O1171" s="670"/>
      <c r="P1171" s="666" t="s">
        <v>558</v>
      </c>
      <c r="Q1171" s="672" t="s">
        <v>272</v>
      </c>
      <c r="R1171" s="670">
        <f>'Cél.por tricoma'!GO173</f>
        <v>15</v>
      </c>
      <c r="S1171" s="670" t="s">
        <v>262</v>
      </c>
    </row>
    <row r="1172" spans="1:19" ht="15.75" customHeight="1">
      <c r="A1172" s="666" t="s">
        <v>558</v>
      </c>
      <c r="B1172" s="672" t="s">
        <v>273</v>
      </c>
      <c r="C1172" s="670">
        <f>'Cél.por tricoma'!FL202</f>
        <v>8</v>
      </c>
      <c r="D1172" s="670" t="s">
        <v>550</v>
      </c>
      <c r="E1172" s="670"/>
      <c r="F1172" s="666" t="s">
        <v>558</v>
      </c>
      <c r="G1172" s="672" t="s">
        <v>273</v>
      </c>
      <c r="H1172" s="670">
        <f>'Cél.por tricoma'!FL206</f>
        <v>3</v>
      </c>
      <c r="I1172" s="670" t="s">
        <v>190</v>
      </c>
      <c r="J1172" s="667"/>
      <c r="K1172" s="666" t="s">
        <v>558</v>
      </c>
      <c r="L1172" s="672" t="s">
        <v>273</v>
      </c>
      <c r="M1172" s="670">
        <f>'Cél.por tricoma'!FL218</f>
        <v>49</v>
      </c>
      <c r="N1172" s="670" t="s">
        <v>204</v>
      </c>
      <c r="O1172" s="670"/>
      <c r="P1172" s="666" t="s">
        <v>558</v>
      </c>
      <c r="Q1172" s="672" t="s">
        <v>273</v>
      </c>
      <c r="R1172" s="670">
        <f>'Cél.por tricoma'!FL219</f>
        <v>7</v>
      </c>
      <c r="S1172" s="670" t="s">
        <v>262</v>
      </c>
    </row>
    <row r="1173" spans="1:19" ht="15.75" customHeight="1">
      <c r="A1173" s="666" t="s">
        <v>558</v>
      </c>
      <c r="B1173" s="672" t="s">
        <v>273</v>
      </c>
      <c r="C1173" s="670">
        <f>'Cél.por tricoma'!FM202</f>
        <v>13</v>
      </c>
      <c r="D1173" s="670" t="s">
        <v>550</v>
      </c>
      <c r="E1173" s="670"/>
      <c r="F1173" s="666" t="s">
        <v>558</v>
      </c>
      <c r="G1173" s="672" t="s">
        <v>273</v>
      </c>
      <c r="H1173" s="670">
        <f>'Cél.por tricoma'!FM206</f>
        <v>78</v>
      </c>
      <c r="I1173" s="670" t="s">
        <v>190</v>
      </c>
      <c r="J1173" s="667"/>
      <c r="K1173" s="666" t="s">
        <v>558</v>
      </c>
      <c r="L1173" s="672" t="s">
        <v>273</v>
      </c>
      <c r="M1173" s="670">
        <f>'Cél.por tricoma'!FM218</f>
        <v>72</v>
      </c>
      <c r="N1173" s="670" t="s">
        <v>204</v>
      </c>
      <c r="O1173" s="670"/>
      <c r="P1173" s="666" t="s">
        <v>558</v>
      </c>
      <c r="Q1173" s="672" t="s">
        <v>273</v>
      </c>
      <c r="R1173" s="670">
        <f>'Cél.por tricoma'!FM219</f>
        <v>26</v>
      </c>
      <c r="S1173" s="670" t="s">
        <v>262</v>
      </c>
    </row>
    <row r="1174" spans="1:19" ht="15.75" customHeight="1">
      <c r="A1174" s="666" t="s">
        <v>558</v>
      </c>
      <c r="B1174" s="672" t="s">
        <v>273</v>
      </c>
      <c r="C1174" s="670">
        <f>'Cél.por tricoma'!FN202</f>
        <v>19</v>
      </c>
      <c r="D1174" s="670" t="s">
        <v>550</v>
      </c>
      <c r="E1174" s="670"/>
      <c r="F1174" s="666" t="s">
        <v>558</v>
      </c>
      <c r="G1174" s="672" t="s">
        <v>273</v>
      </c>
      <c r="H1174" s="670">
        <f>'Cél.por tricoma'!FN206</f>
        <v>25</v>
      </c>
      <c r="I1174" s="670" t="s">
        <v>190</v>
      </c>
      <c r="J1174" s="667"/>
      <c r="K1174" s="666" t="s">
        <v>558</v>
      </c>
      <c r="L1174" s="672" t="s">
        <v>273</v>
      </c>
      <c r="M1174" s="670">
        <f>'Cél.por tricoma'!FN218</f>
        <v>203</v>
      </c>
      <c r="N1174" s="670" t="s">
        <v>204</v>
      </c>
      <c r="O1174" s="670"/>
      <c r="P1174" s="666" t="s">
        <v>558</v>
      </c>
      <c r="Q1174" s="672" t="s">
        <v>273</v>
      </c>
      <c r="R1174" s="670">
        <f>'Cél.por tricoma'!FN219</f>
        <v>17</v>
      </c>
      <c r="S1174" s="670" t="s">
        <v>262</v>
      </c>
    </row>
    <row r="1175" spans="1:19" ht="15.75" customHeight="1">
      <c r="A1175" s="666" t="s">
        <v>558</v>
      </c>
      <c r="B1175" s="672" t="s">
        <v>273</v>
      </c>
      <c r="C1175" s="670">
        <f>'Cél.por tricoma'!FO202</f>
        <v>8</v>
      </c>
      <c r="D1175" s="670" t="s">
        <v>550</v>
      </c>
      <c r="E1175" s="670"/>
      <c r="F1175" s="666" t="s">
        <v>558</v>
      </c>
      <c r="G1175" s="672" t="s">
        <v>273</v>
      </c>
      <c r="H1175" s="670">
        <f>'Cél.por tricoma'!FO206</f>
        <v>7</v>
      </c>
      <c r="I1175" s="670" t="s">
        <v>190</v>
      </c>
      <c r="J1175" s="667"/>
      <c r="K1175" s="666" t="s">
        <v>558</v>
      </c>
      <c r="L1175" s="672" t="s">
        <v>273</v>
      </c>
      <c r="M1175" s="670">
        <f>'Cél.por tricoma'!FO218</f>
        <v>79</v>
      </c>
      <c r="N1175" s="670" t="s">
        <v>204</v>
      </c>
      <c r="O1175" s="670"/>
      <c r="P1175" s="666" t="s">
        <v>558</v>
      </c>
      <c r="Q1175" s="672" t="s">
        <v>273</v>
      </c>
      <c r="R1175" s="670">
        <f>'Cél.por tricoma'!FO219</f>
        <v>3</v>
      </c>
      <c r="S1175" s="670" t="s">
        <v>262</v>
      </c>
    </row>
    <row r="1176" spans="1:19" ht="15.75" customHeight="1">
      <c r="A1176" s="666" t="s">
        <v>558</v>
      </c>
      <c r="B1176" s="672" t="s">
        <v>273</v>
      </c>
      <c r="C1176" s="670">
        <f>'Cél.por tricoma'!FP202</f>
        <v>15</v>
      </c>
      <c r="D1176" s="670" t="s">
        <v>550</v>
      </c>
      <c r="E1176" s="670"/>
      <c r="F1176" s="666" t="s">
        <v>558</v>
      </c>
      <c r="G1176" s="672" t="s">
        <v>273</v>
      </c>
      <c r="H1176" s="670">
        <f>'Cél.por tricoma'!FP206</f>
        <v>6</v>
      </c>
      <c r="I1176" s="670" t="s">
        <v>190</v>
      </c>
      <c r="J1176" s="667"/>
      <c r="K1176" s="666" t="s">
        <v>558</v>
      </c>
      <c r="L1176" s="672" t="s">
        <v>273</v>
      </c>
      <c r="M1176" s="670">
        <f>'Cél.por tricoma'!FP218</f>
        <v>69</v>
      </c>
      <c r="N1176" s="670" t="s">
        <v>204</v>
      </c>
      <c r="O1176" s="670"/>
      <c r="P1176" s="666" t="s">
        <v>558</v>
      </c>
      <c r="Q1176" s="672" t="s">
        <v>273</v>
      </c>
      <c r="R1176" s="670">
        <f>'Cél.por tricoma'!FP219</f>
        <v>7</v>
      </c>
      <c r="S1176" s="670" t="s">
        <v>262</v>
      </c>
    </row>
    <row r="1177" spans="1:19" ht="15.75" customHeight="1">
      <c r="A1177" s="666" t="s">
        <v>558</v>
      </c>
      <c r="B1177" s="672" t="s">
        <v>273</v>
      </c>
      <c r="C1177" s="670">
        <f>'Cél.por tricoma'!FQ202</f>
        <v>15</v>
      </c>
      <c r="D1177" s="670" t="s">
        <v>550</v>
      </c>
      <c r="E1177" s="670"/>
      <c r="F1177" s="666" t="s">
        <v>558</v>
      </c>
      <c r="G1177" s="672" t="s">
        <v>273</v>
      </c>
      <c r="H1177" s="670">
        <f>'Cél.por tricoma'!FQ206</f>
        <v>4</v>
      </c>
      <c r="I1177" s="670" t="s">
        <v>190</v>
      </c>
      <c r="J1177" s="667"/>
      <c r="K1177" s="666" t="s">
        <v>558</v>
      </c>
      <c r="L1177" s="672" t="s">
        <v>273</v>
      </c>
      <c r="M1177" s="670">
        <f>'Cél.por tricoma'!FQ218</f>
        <v>27</v>
      </c>
      <c r="N1177" s="670" t="s">
        <v>204</v>
      </c>
      <c r="O1177" s="670"/>
      <c r="P1177" s="666" t="s">
        <v>558</v>
      </c>
      <c r="Q1177" s="672" t="s">
        <v>273</v>
      </c>
      <c r="R1177" s="670">
        <f>'Cél.por tricoma'!FQ219</f>
        <v>6</v>
      </c>
      <c r="S1177" s="670" t="s">
        <v>262</v>
      </c>
    </row>
    <row r="1178" spans="1:19" ht="15.75" customHeight="1">
      <c r="A1178" s="666" t="s">
        <v>558</v>
      </c>
      <c r="B1178" s="672" t="s">
        <v>273</v>
      </c>
      <c r="C1178" s="670">
        <f>'Cél.por tricoma'!FR202</f>
        <v>12</v>
      </c>
      <c r="D1178" s="670" t="s">
        <v>550</v>
      </c>
      <c r="E1178" s="670"/>
      <c r="F1178" s="666" t="s">
        <v>558</v>
      </c>
      <c r="G1178" s="672" t="s">
        <v>273</v>
      </c>
      <c r="H1178" s="670">
        <f>'Cél.por tricoma'!FR206</f>
        <v>18</v>
      </c>
      <c r="I1178" s="670" t="s">
        <v>190</v>
      </c>
      <c r="J1178" s="667"/>
      <c r="K1178" s="666" t="s">
        <v>558</v>
      </c>
      <c r="L1178" s="672" t="s">
        <v>273</v>
      </c>
      <c r="M1178" s="670">
        <f>'Cél.por tricoma'!FR218</f>
        <v>48</v>
      </c>
      <c r="N1178" s="670" t="s">
        <v>204</v>
      </c>
      <c r="O1178" s="670"/>
      <c r="P1178" s="666" t="s">
        <v>558</v>
      </c>
      <c r="Q1178" s="672" t="s">
        <v>273</v>
      </c>
      <c r="R1178" s="670">
        <f>'Cél.por tricoma'!FR219</f>
        <v>5</v>
      </c>
      <c r="S1178" s="670" t="s">
        <v>262</v>
      </c>
    </row>
    <row r="1179" spans="1:19" ht="15.75" customHeight="1">
      <c r="A1179" s="666" t="s">
        <v>558</v>
      </c>
      <c r="B1179" s="672" t="s">
        <v>273</v>
      </c>
      <c r="C1179" s="670">
        <f>'Cél.por tricoma'!FS202</f>
        <v>17</v>
      </c>
      <c r="D1179" s="670" t="s">
        <v>550</v>
      </c>
      <c r="E1179" s="670"/>
      <c r="F1179" s="666" t="s">
        <v>558</v>
      </c>
      <c r="G1179" s="672" t="s">
        <v>273</v>
      </c>
      <c r="H1179" s="670">
        <f>'Cél.por tricoma'!FS206</f>
        <v>10</v>
      </c>
      <c r="I1179" s="670" t="s">
        <v>190</v>
      </c>
      <c r="J1179" s="667"/>
      <c r="K1179" s="666" t="s">
        <v>558</v>
      </c>
      <c r="L1179" s="672" t="s">
        <v>273</v>
      </c>
      <c r="M1179" s="670">
        <f>'Cél.por tricoma'!FS218</f>
        <v>13</v>
      </c>
      <c r="N1179" s="670" t="s">
        <v>204</v>
      </c>
      <c r="O1179" s="670"/>
      <c r="P1179" s="666" t="s">
        <v>558</v>
      </c>
      <c r="Q1179" s="672" t="s">
        <v>273</v>
      </c>
      <c r="R1179" s="670">
        <f>'Cél.por tricoma'!FS219</f>
        <v>18</v>
      </c>
      <c r="S1179" s="670" t="s">
        <v>262</v>
      </c>
    </row>
    <row r="1180" spans="1:19" ht="15.75" customHeight="1">
      <c r="A1180" s="666" t="s">
        <v>558</v>
      </c>
      <c r="B1180" s="672" t="s">
        <v>273</v>
      </c>
      <c r="C1180" s="670">
        <f>'Cél.por tricoma'!FT202</f>
        <v>11</v>
      </c>
      <c r="D1180" s="670" t="s">
        <v>550</v>
      </c>
      <c r="E1180" s="670"/>
      <c r="F1180" s="666" t="s">
        <v>558</v>
      </c>
      <c r="G1180" s="672" t="s">
        <v>273</v>
      </c>
      <c r="H1180" s="670">
        <f>'Cél.por tricoma'!FT206</f>
        <v>16</v>
      </c>
      <c r="I1180" s="670" t="s">
        <v>190</v>
      </c>
      <c r="J1180" s="667"/>
      <c r="K1180" s="666" t="s">
        <v>558</v>
      </c>
      <c r="L1180" s="672" t="s">
        <v>273</v>
      </c>
      <c r="M1180" s="670">
        <f>'Cél.por tricoma'!FT218</f>
        <v>6</v>
      </c>
      <c r="N1180" s="670" t="s">
        <v>204</v>
      </c>
      <c r="O1180" s="670"/>
      <c r="P1180" s="666" t="s">
        <v>558</v>
      </c>
      <c r="Q1180" s="672" t="s">
        <v>273</v>
      </c>
      <c r="R1180" s="670">
        <f>'Cél.por tricoma'!FT219</f>
        <v>101</v>
      </c>
      <c r="S1180" s="670" t="s">
        <v>262</v>
      </c>
    </row>
    <row r="1181" spans="1:19" ht="15.75" customHeight="1">
      <c r="A1181" s="666" t="s">
        <v>558</v>
      </c>
      <c r="B1181" s="672" t="s">
        <v>273</v>
      </c>
      <c r="C1181" s="670">
        <f>'Cél.por tricoma'!FU202</f>
        <v>12</v>
      </c>
      <c r="D1181" s="670" t="s">
        <v>550</v>
      </c>
      <c r="E1181" s="670"/>
      <c r="F1181" s="666" t="s">
        <v>558</v>
      </c>
      <c r="G1181" s="672" t="s">
        <v>273</v>
      </c>
      <c r="H1181" s="670">
        <f>'Cél.por tricoma'!FU206</f>
        <v>30</v>
      </c>
      <c r="I1181" s="670" t="s">
        <v>190</v>
      </c>
      <c r="J1181" s="667"/>
      <c r="K1181" s="666" t="s">
        <v>558</v>
      </c>
      <c r="L1181" s="672" t="s">
        <v>273</v>
      </c>
      <c r="M1181" s="670">
        <f>'Cél.por tricoma'!FU218</f>
        <v>31</v>
      </c>
      <c r="N1181" s="670" t="s">
        <v>204</v>
      </c>
      <c r="O1181" s="670"/>
      <c r="P1181" s="666" t="s">
        <v>558</v>
      </c>
      <c r="Q1181" s="672" t="s">
        <v>273</v>
      </c>
      <c r="R1181" s="670">
        <f>'Cél.por tricoma'!FU219</f>
        <v>6</v>
      </c>
      <c r="S1181" s="670" t="s">
        <v>262</v>
      </c>
    </row>
    <row r="1182" spans="1:19" ht="15.75" customHeight="1">
      <c r="A1182" s="666" t="s">
        <v>558</v>
      </c>
      <c r="B1182" s="672" t="s">
        <v>273</v>
      </c>
      <c r="C1182" s="670">
        <f>'Cél.por tricoma'!FV202</f>
        <v>7</v>
      </c>
      <c r="D1182" s="670" t="s">
        <v>550</v>
      </c>
      <c r="E1182" s="670"/>
      <c r="F1182" s="666" t="s">
        <v>558</v>
      </c>
      <c r="G1182" s="672" t="s">
        <v>273</v>
      </c>
      <c r="H1182" s="670">
        <f>'Cél.por tricoma'!FV206</f>
        <v>23</v>
      </c>
      <c r="I1182" s="670" t="s">
        <v>190</v>
      </c>
      <c r="J1182" s="667"/>
      <c r="K1182" s="666" t="s">
        <v>558</v>
      </c>
      <c r="L1182" s="672" t="s">
        <v>273</v>
      </c>
      <c r="M1182" s="670">
        <f>'Cél.por tricoma'!FV218</f>
        <v>5</v>
      </c>
      <c r="N1182" s="670" t="s">
        <v>204</v>
      </c>
      <c r="O1182" s="670"/>
      <c r="P1182" s="666" t="s">
        <v>558</v>
      </c>
      <c r="Q1182" s="672" t="s">
        <v>273</v>
      </c>
      <c r="R1182" s="670">
        <f>'Cél.por tricoma'!FV219</f>
        <v>18</v>
      </c>
      <c r="S1182" s="670" t="s">
        <v>262</v>
      </c>
    </row>
    <row r="1183" spans="1:19" ht="15.75" customHeight="1">
      <c r="A1183" s="666" t="s">
        <v>558</v>
      </c>
      <c r="B1183" s="672" t="s">
        <v>273</v>
      </c>
      <c r="C1183" s="670">
        <f>'Cél.por tricoma'!FW202</f>
        <v>10</v>
      </c>
      <c r="D1183" s="670" t="s">
        <v>550</v>
      </c>
      <c r="E1183" s="670"/>
      <c r="F1183" s="666" t="s">
        <v>558</v>
      </c>
      <c r="G1183" s="672" t="s">
        <v>273</v>
      </c>
      <c r="H1183" s="670">
        <f>'Cél.por tricoma'!FW206</f>
        <v>11</v>
      </c>
      <c r="I1183" s="670" t="s">
        <v>190</v>
      </c>
      <c r="J1183" s="667"/>
      <c r="K1183" s="666" t="s">
        <v>558</v>
      </c>
      <c r="L1183" s="672" t="s">
        <v>273</v>
      </c>
      <c r="M1183" s="670">
        <f>'Cél.por tricoma'!FW218</f>
        <v>12</v>
      </c>
      <c r="N1183" s="670" t="s">
        <v>204</v>
      </c>
      <c r="O1183" s="670"/>
      <c r="P1183" s="666" t="s">
        <v>558</v>
      </c>
      <c r="Q1183" s="672" t="s">
        <v>273</v>
      </c>
      <c r="R1183" s="670">
        <f>'Cél.por tricoma'!FW219</f>
        <v>14</v>
      </c>
      <c r="S1183" s="670" t="s">
        <v>262</v>
      </c>
    </row>
    <row r="1184" spans="1:19" ht="15.75" customHeight="1">
      <c r="A1184" s="666" t="s">
        <v>558</v>
      </c>
      <c r="B1184" s="672" t="s">
        <v>273</v>
      </c>
      <c r="C1184" s="670">
        <f>'Cél.por tricoma'!FX202</f>
        <v>15</v>
      </c>
      <c r="D1184" s="670" t="s">
        <v>550</v>
      </c>
      <c r="E1184" s="670"/>
      <c r="F1184" s="666" t="s">
        <v>558</v>
      </c>
      <c r="G1184" s="672" t="s">
        <v>273</v>
      </c>
      <c r="H1184" s="670">
        <f>'Cél.por tricoma'!FX206</f>
        <v>46</v>
      </c>
      <c r="I1184" s="670" t="s">
        <v>190</v>
      </c>
      <c r="J1184" s="667"/>
      <c r="K1184" s="666" t="s">
        <v>558</v>
      </c>
      <c r="L1184" s="672" t="s">
        <v>273</v>
      </c>
      <c r="M1184" s="670">
        <f>'Cél.por tricoma'!FX218</f>
        <v>8</v>
      </c>
      <c r="N1184" s="670" t="s">
        <v>204</v>
      </c>
      <c r="O1184" s="670"/>
      <c r="P1184" s="666" t="s">
        <v>558</v>
      </c>
      <c r="Q1184" s="672" t="s">
        <v>273</v>
      </c>
      <c r="R1184" s="670">
        <f>'Cél.por tricoma'!FX219</f>
        <v>4</v>
      </c>
      <c r="S1184" s="670" t="s">
        <v>262</v>
      </c>
    </row>
    <row r="1185" spans="1:19" ht="15.75" customHeight="1">
      <c r="A1185" s="666" t="s">
        <v>558</v>
      </c>
      <c r="B1185" s="672" t="s">
        <v>273</v>
      </c>
      <c r="C1185" s="670">
        <f>'Cél.por tricoma'!FY202</f>
        <v>16</v>
      </c>
      <c r="D1185" s="670" t="s">
        <v>550</v>
      </c>
      <c r="E1185" s="670"/>
      <c r="F1185" s="666" t="s">
        <v>558</v>
      </c>
      <c r="G1185" s="672" t="s">
        <v>273</v>
      </c>
      <c r="H1185" s="670">
        <f>'Cél.por tricoma'!FY206</f>
        <v>12</v>
      </c>
      <c r="I1185" s="670" t="s">
        <v>190</v>
      </c>
      <c r="J1185" s="667"/>
      <c r="K1185" s="666" t="s">
        <v>558</v>
      </c>
      <c r="L1185" s="672" t="s">
        <v>273</v>
      </c>
      <c r="M1185" s="670">
        <f>'Cél.por tricoma'!FY218</f>
        <v>10</v>
      </c>
      <c r="N1185" s="670" t="s">
        <v>204</v>
      </c>
      <c r="O1185" s="670"/>
      <c r="P1185" s="666" t="s">
        <v>558</v>
      </c>
      <c r="Q1185" s="672" t="s">
        <v>273</v>
      </c>
      <c r="R1185" s="670">
        <f>'Cél.por tricoma'!FY219</f>
        <v>11</v>
      </c>
      <c r="S1185" s="670" t="s">
        <v>262</v>
      </c>
    </row>
    <row r="1186" spans="1:19" ht="15.75" customHeight="1">
      <c r="A1186" s="666" t="s">
        <v>558</v>
      </c>
      <c r="B1186" s="672" t="s">
        <v>273</v>
      </c>
      <c r="C1186" s="670">
        <f>'Cél.por tricoma'!FZ202</f>
        <v>8</v>
      </c>
      <c r="D1186" s="670" t="s">
        <v>550</v>
      </c>
      <c r="E1186" s="670"/>
      <c r="F1186" s="666" t="s">
        <v>558</v>
      </c>
      <c r="G1186" s="672" t="s">
        <v>273</v>
      </c>
      <c r="H1186" s="670">
        <f>'Cél.por tricoma'!FZ206</f>
        <v>29</v>
      </c>
      <c r="I1186" s="670" t="s">
        <v>190</v>
      </c>
      <c r="J1186" s="667"/>
      <c r="K1186" s="666" t="s">
        <v>558</v>
      </c>
      <c r="L1186" s="672" t="s">
        <v>273</v>
      </c>
      <c r="M1186" s="670">
        <f>'Cél.por tricoma'!FZ218</f>
        <v>68</v>
      </c>
      <c r="N1186" s="670" t="s">
        <v>204</v>
      </c>
      <c r="O1186" s="670"/>
      <c r="P1186" s="666" t="s">
        <v>558</v>
      </c>
      <c r="Q1186" s="672" t="s">
        <v>273</v>
      </c>
      <c r="R1186" s="670">
        <f>'Cél.por tricoma'!FZ219</f>
        <v>11</v>
      </c>
      <c r="S1186" s="670" t="s">
        <v>262</v>
      </c>
    </row>
    <row r="1187" spans="1:19" ht="15.75" customHeight="1">
      <c r="A1187" s="666" t="s">
        <v>558</v>
      </c>
      <c r="B1187" s="672" t="s">
        <v>273</v>
      </c>
      <c r="C1187" s="670">
        <f>'Cél.por tricoma'!GA202</f>
        <v>14</v>
      </c>
      <c r="D1187" s="670" t="s">
        <v>550</v>
      </c>
      <c r="E1187" s="670"/>
      <c r="F1187" s="666" t="s">
        <v>558</v>
      </c>
      <c r="G1187" s="672" t="s">
        <v>273</v>
      </c>
      <c r="H1187" s="670">
        <f>'Cél.por tricoma'!GA206</f>
        <v>22</v>
      </c>
      <c r="I1187" s="670" t="s">
        <v>190</v>
      </c>
      <c r="J1187" s="667"/>
      <c r="K1187" s="666" t="s">
        <v>558</v>
      </c>
      <c r="L1187" s="672" t="s">
        <v>273</v>
      </c>
      <c r="M1187" s="670">
        <f>'Cél.por tricoma'!GA218</f>
        <v>14</v>
      </c>
      <c r="N1187" s="670" t="s">
        <v>204</v>
      </c>
      <c r="O1187" s="670"/>
      <c r="P1187" s="666" t="s">
        <v>558</v>
      </c>
      <c r="Q1187" s="672" t="s">
        <v>273</v>
      </c>
      <c r="R1187" s="670">
        <f>'Cél.por tricoma'!GA219</f>
        <v>7</v>
      </c>
      <c r="S1187" s="670" t="s">
        <v>262</v>
      </c>
    </row>
    <row r="1188" spans="1:19" ht="15.75" customHeight="1">
      <c r="A1188" s="666" t="s">
        <v>558</v>
      </c>
      <c r="B1188" s="672" t="s">
        <v>273</v>
      </c>
      <c r="C1188" s="670">
        <f>'Cél.por tricoma'!GB202</f>
        <v>17</v>
      </c>
      <c r="D1188" s="670" t="s">
        <v>550</v>
      </c>
      <c r="E1188" s="670"/>
      <c r="F1188" s="666" t="s">
        <v>558</v>
      </c>
      <c r="G1188" s="672" t="s">
        <v>273</v>
      </c>
      <c r="H1188" s="670">
        <f>'Cél.por tricoma'!GB206</f>
        <v>7</v>
      </c>
      <c r="I1188" s="670" t="s">
        <v>190</v>
      </c>
      <c r="J1188" s="667"/>
      <c r="K1188" s="666" t="s">
        <v>558</v>
      </c>
      <c r="L1188" s="672" t="s">
        <v>273</v>
      </c>
      <c r="M1188" s="670">
        <f>'Cél.por tricoma'!GB218</f>
        <v>105</v>
      </c>
      <c r="N1188" s="670" t="s">
        <v>204</v>
      </c>
      <c r="O1188" s="670"/>
      <c r="P1188" s="666" t="s">
        <v>558</v>
      </c>
      <c r="Q1188" s="672" t="s">
        <v>273</v>
      </c>
      <c r="R1188" s="670">
        <f>'Cél.por tricoma'!GB219</f>
        <v>14</v>
      </c>
      <c r="S1188" s="670" t="s">
        <v>262</v>
      </c>
    </row>
    <row r="1189" spans="1:19" ht="15.75" customHeight="1">
      <c r="A1189" s="666" t="s">
        <v>558</v>
      </c>
      <c r="B1189" s="672" t="s">
        <v>273</v>
      </c>
      <c r="C1189" s="670">
        <f>'Cél.por tricoma'!GC202</f>
        <v>9</v>
      </c>
      <c r="D1189" s="670" t="s">
        <v>550</v>
      </c>
      <c r="E1189" s="670"/>
      <c r="F1189" s="666" t="s">
        <v>558</v>
      </c>
      <c r="G1189" s="672" t="s">
        <v>273</v>
      </c>
      <c r="H1189" s="670">
        <f>'Cél.por tricoma'!GC206</f>
        <v>6</v>
      </c>
      <c r="I1189" s="670" t="s">
        <v>190</v>
      </c>
      <c r="J1189" s="667"/>
      <c r="K1189" s="666" t="s">
        <v>558</v>
      </c>
      <c r="L1189" s="672" t="s">
        <v>273</v>
      </c>
      <c r="M1189" s="670">
        <f>'Cél.por tricoma'!GC218</f>
        <v>64</v>
      </c>
      <c r="N1189" s="670" t="s">
        <v>204</v>
      </c>
      <c r="O1189" s="670"/>
      <c r="P1189" s="666" t="s">
        <v>558</v>
      </c>
      <c r="Q1189" s="672" t="s">
        <v>273</v>
      </c>
      <c r="R1189" s="670">
        <f>'Cél.por tricoma'!GC219</f>
        <v>13</v>
      </c>
      <c r="S1189" s="670" t="s">
        <v>262</v>
      </c>
    </row>
    <row r="1190" spans="1:19" ht="15.75" customHeight="1">
      <c r="A1190" s="666" t="s">
        <v>558</v>
      </c>
      <c r="B1190" s="672" t="s">
        <v>273</v>
      </c>
      <c r="C1190" s="670">
        <f>'Cél.por tricoma'!GD202</f>
        <v>13</v>
      </c>
      <c r="D1190" s="670" t="s">
        <v>550</v>
      </c>
      <c r="E1190" s="670"/>
      <c r="F1190" s="666" t="s">
        <v>558</v>
      </c>
      <c r="G1190" s="672" t="s">
        <v>273</v>
      </c>
      <c r="H1190" s="670">
        <f>'Cél.por tricoma'!GD206</f>
        <v>27</v>
      </c>
      <c r="I1190" s="670" t="s">
        <v>190</v>
      </c>
      <c r="J1190" s="667"/>
      <c r="K1190" s="666" t="s">
        <v>558</v>
      </c>
      <c r="L1190" s="672" t="s">
        <v>273</v>
      </c>
      <c r="M1190" s="670">
        <f>'Cél.por tricoma'!GD218</f>
        <v>21</v>
      </c>
      <c r="N1190" s="670" t="s">
        <v>204</v>
      </c>
      <c r="O1190" s="670"/>
      <c r="P1190" s="666" t="s">
        <v>558</v>
      </c>
      <c r="Q1190" s="672" t="s">
        <v>273</v>
      </c>
      <c r="R1190" s="670">
        <f>'Cél.por tricoma'!GD219</f>
        <v>10</v>
      </c>
      <c r="S1190" s="670" t="s">
        <v>262</v>
      </c>
    </row>
    <row r="1191" spans="1:19" ht="15.75" customHeight="1">
      <c r="A1191" s="666" t="s">
        <v>558</v>
      </c>
      <c r="B1191" s="672" t="s">
        <v>273</v>
      </c>
      <c r="C1191" s="670">
        <f>'Cél.por tricoma'!GE202</f>
        <v>10</v>
      </c>
      <c r="D1191" s="670" t="s">
        <v>550</v>
      </c>
      <c r="E1191" s="670"/>
      <c r="F1191" s="666" t="s">
        <v>558</v>
      </c>
      <c r="G1191" s="672" t="s">
        <v>273</v>
      </c>
      <c r="H1191" s="670">
        <f>'Cél.por tricoma'!GE206</f>
        <v>19</v>
      </c>
      <c r="I1191" s="670" t="s">
        <v>190</v>
      </c>
      <c r="J1191" s="667"/>
      <c r="K1191" s="666" t="s">
        <v>558</v>
      </c>
      <c r="L1191" s="672" t="s">
        <v>273</v>
      </c>
      <c r="M1191" s="670">
        <f>'Cél.por tricoma'!GE218</f>
        <v>73</v>
      </c>
      <c r="N1191" s="670" t="s">
        <v>204</v>
      </c>
      <c r="O1191" s="670"/>
      <c r="P1191" s="666" t="s">
        <v>558</v>
      </c>
      <c r="Q1191" s="672" t="s">
        <v>273</v>
      </c>
      <c r="R1191" s="670">
        <f>'Cél.por tricoma'!GE219</f>
        <v>9</v>
      </c>
      <c r="S1191" s="670" t="s">
        <v>262</v>
      </c>
    </row>
    <row r="1192" spans="1:19" ht="15.75" customHeight="1">
      <c r="A1192" s="666" t="s">
        <v>558</v>
      </c>
      <c r="B1192" s="672" t="s">
        <v>273</v>
      </c>
      <c r="C1192" s="670">
        <f>'Cél.por tricoma'!GF202</f>
        <v>10</v>
      </c>
      <c r="D1192" s="670" t="s">
        <v>550</v>
      </c>
      <c r="E1192" s="670"/>
      <c r="F1192" s="666" t="s">
        <v>558</v>
      </c>
      <c r="G1192" s="672" t="s">
        <v>273</v>
      </c>
      <c r="H1192" s="670">
        <f>'Cél.por tricoma'!GF206</f>
        <v>6</v>
      </c>
      <c r="I1192" s="670" t="s">
        <v>190</v>
      </c>
      <c r="J1192" s="667"/>
      <c r="K1192" s="666" t="s">
        <v>558</v>
      </c>
      <c r="L1192" s="672" t="s">
        <v>273</v>
      </c>
      <c r="M1192" s="670">
        <f>'Cél.por tricoma'!GF218</f>
        <v>30</v>
      </c>
      <c r="N1192" s="670" t="s">
        <v>204</v>
      </c>
      <c r="O1192" s="670"/>
      <c r="P1192" s="666" t="s">
        <v>558</v>
      </c>
      <c r="Q1192" s="672" t="s">
        <v>273</v>
      </c>
      <c r="R1192" s="670">
        <f>'Cél.por tricoma'!GF219</f>
        <v>7</v>
      </c>
      <c r="S1192" s="670" t="s">
        <v>262</v>
      </c>
    </row>
    <row r="1193" spans="1:19" ht="15.75" customHeight="1">
      <c r="A1193" s="666" t="s">
        <v>558</v>
      </c>
      <c r="B1193" s="672" t="s">
        <v>273</v>
      </c>
      <c r="C1193" s="670">
        <f>'Cél.por tricoma'!GG202</f>
        <v>6</v>
      </c>
      <c r="D1193" s="670" t="s">
        <v>550</v>
      </c>
      <c r="E1193" s="670"/>
      <c r="F1193" s="666" t="s">
        <v>558</v>
      </c>
      <c r="G1193" s="672" t="s">
        <v>273</v>
      </c>
      <c r="H1193" s="670">
        <f>'Cél.por tricoma'!GG206</f>
        <v>10</v>
      </c>
      <c r="I1193" s="670" t="s">
        <v>190</v>
      </c>
      <c r="J1193" s="667"/>
      <c r="K1193" s="666" t="s">
        <v>558</v>
      </c>
      <c r="L1193" s="672" t="s">
        <v>273</v>
      </c>
      <c r="M1193" s="670">
        <f>'Cél.por tricoma'!GG218</f>
        <v>90</v>
      </c>
      <c r="N1193" s="670" t="s">
        <v>204</v>
      </c>
      <c r="O1193" s="670"/>
      <c r="P1193" s="666" t="s">
        <v>558</v>
      </c>
      <c r="Q1193" s="672" t="s">
        <v>273</v>
      </c>
      <c r="R1193" s="670">
        <f>'Cél.por tricoma'!GG219</f>
        <v>12</v>
      </c>
      <c r="S1193" s="670" t="s">
        <v>262</v>
      </c>
    </row>
    <row r="1194" spans="1:19" ht="15.75" customHeight="1">
      <c r="A1194" s="666" t="s">
        <v>558</v>
      </c>
      <c r="B1194" s="672" t="s">
        <v>273</v>
      </c>
      <c r="C1194" s="670">
        <f>'Cél.por tricoma'!GH202</f>
        <v>10</v>
      </c>
      <c r="D1194" s="670" t="s">
        <v>550</v>
      </c>
      <c r="E1194" s="670"/>
      <c r="F1194" s="666" t="s">
        <v>558</v>
      </c>
      <c r="G1194" s="672" t="s">
        <v>273</v>
      </c>
      <c r="H1194" s="670">
        <f>'Cél.por tricoma'!GH206</f>
        <v>5</v>
      </c>
      <c r="I1194" s="670" t="s">
        <v>190</v>
      </c>
      <c r="J1194" s="667"/>
      <c r="K1194" s="666" t="s">
        <v>558</v>
      </c>
      <c r="L1194" s="672" t="s">
        <v>273</v>
      </c>
      <c r="M1194" s="670">
        <f>'Cél.por tricoma'!GH218</f>
        <v>49</v>
      </c>
      <c r="N1194" s="670" t="s">
        <v>204</v>
      </c>
      <c r="O1194" s="670"/>
      <c r="P1194" s="666" t="s">
        <v>558</v>
      </c>
      <c r="Q1194" s="672" t="s">
        <v>273</v>
      </c>
      <c r="R1194" s="670">
        <f>'Cél.por tricoma'!GH219</f>
        <v>4</v>
      </c>
      <c r="S1194" s="670" t="s">
        <v>262</v>
      </c>
    </row>
    <row r="1195" spans="1:19" ht="15.75" customHeight="1">
      <c r="A1195" s="666" t="s">
        <v>558</v>
      </c>
      <c r="B1195" s="672" t="s">
        <v>273</v>
      </c>
      <c r="C1195" s="670">
        <f>'Cél.por tricoma'!GI202</f>
        <v>17</v>
      </c>
      <c r="D1195" s="670" t="s">
        <v>550</v>
      </c>
      <c r="E1195" s="670"/>
      <c r="F1195" s="666" t="s">
        <v>558</v>
      </c>
      <c r="G1195" s="672" t="s">
        <v>273</v>
      </c>
      <c r="H1195" s="670">
        <f>'Cél.por tricoma'!GI206</f>
        <v>9</v>
      </c>
      <c r="I1195" s="670" t="s">
        <v>190</v>
      </c>
      <c r="J1195" s="667"/>
      <c r="K1195" s="666" t="s">
        <v>558</v>
      </c>
      <c r="L1195" s="672" t="s">
        <v>273</v>
      </c>
      <c r="M1195" s="670">
        <f>'Cél.por tricoma'!GI218</f>
        <v>13</v>
      </c>
      <c r="N1195" s="670" t="s">
        <v>204</v>
      </c>
      <c r="O1195" s="670"/>
      <c r="P1195" s="666" t="s">
        <v>558</v>
      </c>
      <c r="Q1195" s="672" t="s">
        <v>273</v>
      </c>
      <c r="R1195" s="670">
        <f>'Cél.por tricoma'!GI219</f>
        <v>12</v>
      </c>
      <c r="S1195" s="670" t="s">
        <v>262</v>
      </c>
    </row>
    <row r="1196" spans="1:19" ht="15.75" customHeight="1">
      <c r="A1196" s="666" t="s">
        <v>558</v>
      </c>
      <c r="B1196" s="672" t="s">
        <v>273</v>
      </c>
      <c r="C1196" s="670">
        <f>'Cél.por tricoma'!GJ202</f>
        <v>10</v>
      </c>
      <c r="D1196" s="670" t="s">
        <v>550</v>
      </c>
      <c r="E1196" s="670"/>
      <c r="F1196" s="666" t="s">
        <v>558</v>
      </c>
      <c r="G1196" s="672" t="s">
        <v>273</v>
      </c>
      <c r="H1196" s="670">
        <f>'Cél.por tricoma'!GJ206</f>
        <v>17</v>
      </c>
      <c r="I1196" s="670" t="s">
        <v>190</v>
      </c>
      <c r="J1196" s="667"/>
      <c r="K1196" s="666" t="s">
        <v>558</v>
      </c>
      <c r="L1196" s="672" t="s">
        <v>273</v>
      </c>
      <c r="M1196" s="670">
        <f>'Cél.por tricoma'!GJ218</f>
        <v>53</v>
      </c>
      <c r="N1196" s="670" t="s">
        <v>204</v>
      </c>
      <c r="O1196" s="670"/>
      <c r="P1196" s="666" t="s">
        <v>558</v>
      </c>
      <c r="Q1196" s="672" t="s">
        <v>273</v>
      </c>
      <c r="R1196" s="670">
        <f>'Cél.por tricoma'!GJ219</f>
        <v>4</v>
      </c>
      <c r="S1196" s="670" t="s">
        <v>262</v>
      </c>
    </row>
    <row r="1197" spans="1:19" ht="15.75" customHeight="1">
      <c r="A1197" s="666" t="s">
        <v>558</v>
      </c>
      <c r="B1197" s="672" t="s">
        <v>273</v>
      </c>
      <c r="C1197" s="670">
        <f>'Cél.por tricoma'!GK202</f>
        <v>4</v>
      </c>
      <c r="D1197" s="670" t="s">
        <v>550</v>
      </c>
      <c r="E1197" s="670"/>
      <c r="F1197" s="666" t="s">
        <v>558</v>
      </c>
      <c r="G1197" s="672" t="s">
        <v>273</v>
      </c>
      <c r="H1197" s="670">
        <f>'Cél.por tricoma'!GK206</f>
        <v>36</v>
      </c>
      <c r="I1197" s="670" t="s">
        <v>190</v>
      </c>
      <c r="J1197" s="667"/>
      <c r="K1197" s="666" t="s">
        <v>558</v>
      </c>
      <c r="L1197" s="672" t="s">
        <v>273</v>
      </c>
      <c r="M1197" s="670">
        <f>'Cél.por tricoma'!GK218</f>
        <v>60</v>
      </c>
      <c r="N1197" s="670" t="s">
        <v>204</v>
      </c>
      <c r="O1197" s="670"/>
      <c r="P1197" s="666" t="s">
        <v>558</v>
      </c>
      <c r="Q1197" s="672" t="s">
        <v>273</v>
      </c>
      <c r="R1197" s="670">
        <f>'Cél.por tricoma'!GK219</f>
        <v>15</v>
      </c>
      <c r="S1197" s="670" t="s">
        <v>262</v>
      </c>
    </row>
    <row r="1198" spans="1:19" ht="15.75" customHeight="1">
      <c r="A1198" s="666" t="s">
        <v>558</v>
      </c>
      <c r="B1198" s="672" t="s">
        <v>273</v>
      </c>
      <c r="C1198" s="670">
        <f>'Cél.por tricoma'!GL202</f>
        <v>15</v>
      </c>
      <c r="D1198" s="670" t="s">
        <v>550</v>
      </c>
      <c r="E1198" s="670"/>
      <c r="F1198" s="666" t="s">
        <v>558</v>
      </c>
      <c r="G1198" s="672" t="s">
        <v>273</v>
      </c>
      <c r="H1198" s="670">
        <f>'Cél.por tricoma'!GL206</f>
        <v>12</v>
      </c>
      <c r="I1198" s="670" t="s">
        <v>190</v>
      </c>
      <c r="J1198" s="667"/>
      <c r="K1198" s="666" t="s">
        <v>558</v>
      </c>
      <c r="L1198" s="672" t="s">
        <v>273</v>
      </c>
      <c r="M1198" s="670">
        <f>'Cél.por tricoma'!GL218</f>
        <v>169</v>
      </c>
      <c r="N1198" s="670" t="s">
        <v>204</v>
      </c>
      <c r="O1198" s="670"/>
      <c r="P1198" s="666" t="s">
        <v>558</v>
      </c>
      <c r="Q1198" s="672" t="s">
        <v>273</v>
      </c>
      <c r="R1198" s="670">
        <f>'Cél.por tricoma'!GL219</f>
        <v>18</v>
      </c>
      <c r="S1198" s="670" t="s">
        <v>262</v>
      </c>
    </row>
    <row r="1199" spans="1:19" ht="15.75" customHeight="1">
      <c r="A1199" s="666" t="s">
        <v>558</v>
      </c>
      <c r="B1199" s="672" t="s">
        <v>273</v>
      </c>
      <c r="C1199" s="670">
        <f>'Cél.por tricoma'!GM202</f>
        <v>20</v>
      </c>
      <c r="D1199" s="670" t="s">
        <v>550</v>
      </c>
      <c r="E1199" s="670"/>
      <c r="F1199" s="666" t="s">
        <v>558</v>
      </c>
      <c r="G1199" s="672" t="s">
        <v>273</v>
      </c>
      <c r="H1199" s="670">
        <f>'Cél.por tricoma'!GM206</f>
        <v>17</v>
      </c>
      <c r="I1199" s="670" t="s">
        <v>190</v>
      </c>
      <c r="J1199" s="667"/>
      <c r="K1199" s="666" t="s">
        <v>558</v>
      </c>
      <c r="L1199" s="672" t="s">
        <v>273</v>
      </c>
      <c r="M1199" s="670">
        <f>'Cél.por tricoma'!GM218</f>
        <v>27</v>
      </c>
      <c r="N1199" s="670" t="s">
        <v>204</v>
      </c>
      <c r="O1199" s="670"/>
      <c r="P1199" s="666" t="s">
        <v>558</v>
      </c>
      <c r="Q1199" s="672" t="s">
        <v>273</v>
      </c>
      <c r="R1199" s="670">
        <f>'Cél.por tricoma'!GM219</f>
        <v>4</v>
      </c>
      <c r="S1199" s="670" t="s">
        <v>262</v>
      </c>
    </row>
    <row r="1200" spans="1:19" ht="15.75" customHeight="1">
      <c r="A1200" s="666" t="s">
        <v>558</v>
      </c>
      <c r="B1200" s="672" t="s">
        <v>273</v>
      </c>
      <c r="C1200" s="670">
        <f>'Cél.por tricoma'!GN202</f>
        <v>10</v>
      </c>
      <c r="D1200" s="670" t="s">
        <v>550</v>
      </c>
      <c r="E1200" s="670"/>
      <c r="F1200" s="666" t="s">
        <v>558</v>
      </c>
      <c r="G1200" s="672" t="s">
        <v>273</v>
      </c>
      <c r="H1200" s="670">
        <f>'Cél.por tricoma'!GN206</f>
        <v>16</v>
      </c>
      <c r="I1200" s="670" t="s">
        <v>190</v>
      </c>
      <c r="J1200" s="667"/>
      <c r="K1200" s="666" t="s">
        <v>558</v>
      </c>
      <c r="L1200" s="672" t="s">
        <v>273</v>
      </c>
      <c r="M1200" s="670">
        <f>'Cél.por tricoma'!GN218</f>
        <v>48</v>
      </c>
      <c r="N1200" s="670" t="s">
        <v>204</v>
      </c>
      <c r="O1200" s="670"/>
      <c r="P1200" s="666" t="s">
        <v>558</v>
      </c>
      <c r="Q1200" s="672" t="s">
        <v>273</v>
      </c>
      <c r="R1200" s="670">
        <f>'Cél.por tricoma'!GN219</f>
        <v>9</v>
      </c>
      <c r="S1200" s="670" t="s">
        <v>262</v>
      </c>
    </row>
    <row r="1201" spans="1:19" ht="15.75" customHeight="1">
      <c r="A1201" s="666" t="s">
        <v>558</v>
      </c>
      <c r="B1201" s="672" t="s">
        <v>273</v>
      </c>
      <c r="C1201" s="670">
        <f>'Cél.por tricoma'!GO202</f>
        <v>12</v>
      </c>
      <c r="D1201" s="670" t="s">
        <v>550</v>
      </c>
      <c r="E1201" s="670"/>
      <c r="F1201" s="666" t="s">
        <v>558</v>
      </c>
      <c r="G1201" s="672" t="s">
        <v>273</v>
      </c>
      <c r="H1201" s="670">
        <f>'Cél.por tricoma'!GO206</f>
        <v>30</v>
      </c>
      <c r="I1201" s="670" t="s">
        <v>190</v>
      </c>
      <c r="J1201" s="667"/>
      <c r="K1201" s="666" t="s">
        <v>558</v>
      </c>
      <c r="L1201" s="672" t="s">
        <v>273</v>
      </c>
      <c r="M1201" s="670">
        <f>'Cél.por tricoma'!GO218</f>
        <v>12</v>
      </c>
      <c r="N1201" s="670" t="s">
        <v>204</v>
      </c>
      <c r="O1201" s="670"/>
      <c r="P1201" s="666" t="s">
        <v>558</v>
      </c>
      <c r="Q1201" s="672" t="s">
        <v>273</v>
      </c>
      <c r="R1201" s="670">
        <f>'Cél.por tricoma'!GO219</f>
        <v>7</v>
      </c>
      <c r="S1201" s="670" t="s">
        <v>262</v>
      </c>
    </row>
    <row r="1202" spans="1:19" ht="15.75" customHeight="1">
      <c r="A1202" s="666" t="s">
        <v>558</v>
      </c>
      <c r="B1202" s="672" t="s">
        <v>327</v>
      </c>
      <c r="C1202" s="670">
        <f>'Cél.por tricoma'!FL248</f>
        <v>14</v>
      </c>
      <c r="D1202" s="670" t="s">
        <v>550</v>
      </c>
      <c r="E1202" s="670"/>
      <c r="F1202" s="666" t="s">
        <v>558</v>
      </c>
      <c r="G1202" s="672" t="s">
        <v>327</v>
      </c>
      <c r="H1202" s="670">
        <f>'Cél.por tricoma'!FL252</f>
        <v>10</v>
      </c>
      <c r="I1202" s="670" t="s">
        <v>190</v>
      </c>
      <c r="J1202" s="667"/>
      <c r="K1202" s="666" t="s">
        <v>558</v>
      </c>
      <c r="L1202" s="672" t="s">
        <v>327</v>
      </c>
      <c r="M1202" s="670">
        <f>'Cél.por tricoma'!FL264</f>
        <v>53</v>
      </c>
      <c r="N1202" s="670" t="s">
        <v>204</v>
      </c>
      <c r="O1202" s="670"/>
      <c r="P1202" s="666" t="s">
        <v>558</v>
      </c>
      <c r="Q1202" s="672" t="s">
        <v>327</v>
      </c>
      <c r="R1202" s="670">
        <f>'Cél.por tricoma'!FL265</f>
        <v>32</v>
      </c>
      <c r="S1202" s="670" t="s">
        <v>262</v>
      </c>
    </row>
    <row r="1203" spans="1:19" ht="15.75" customHeight="1">
      <c r="A1203" s="666" t="s">
        <v>558</v>
      </c>
      <c r="B1203" s="672" t="s">
        <v>327</v>
      </c>
      <c r="C1203" s="670">
        <f>'Cél.por tricoma'!FM248</f>
        <v>20</v>
      </c>
      <c r="D1203" s="670" t="s">
        <v>550</v>
      </c>
      <c r="E1203" s="670"/>
      <c r="F1203" s="666" t="s">
        <v>558</v>
      </c>
      <c r="G1203" s="672" t="s">
        <v>327</v>
      </c>
      <c r="H1203" s="670">
        <f>'Cél.por tricoma'!FM252</f>
        <v>122</v>
      </c>
      <c r="I1203" s="670" t="s">
        <v>190</v>
      </c>
      <c r="J1203" s="667"/>
      <c r="K1203" s="666" t="s">
        <v>558</v>
      </c>
      <c r="L1203" s="672" t="s">
        <v>327</v>
      </c>
      <c r="M1203" s="670">
        <f>'Cél.por tricoma'!FM264</f>
        <v>113</v>
      </c>
      <c r="N1203" s="670" t="s">
        <v>204</v>
      </c>
      <c r="O1203" s="670"/>
      <c r="P1203" s="666" t="s">
        <v>558</v>
      </c>
      <c r="Q1203" s="672" t="s">
        <v>327</v>
      </c>
      <c r="R1203" s="670">
        <f>'Cél.por tricoma'!FM265</f>
        <v>38</v>
      </c>
      <c r="S1203" s="670" t="s">
        <v>262</v>
      </c>
    </row>
    <row r="1204" spans="1:19" ht="15.75" customHeight="1">
      <c r="A1204" s="666" t="s">
        <v>558</v>
      </c>
      <c r="B1204" s="672" t="s">
        <v>327</v>
      </c>
      <c r="C1204" s="670">
        <f>'Cél.por tricoma'!FN248</f>
        <v>13</v>
      </c>
      <c r="D1204" s="670" t="s">
        <v>550</v>
      </c>
      <c r="E1204" s="670"/>
      <c r="F1204" s="666" t="s">
        <v>558</v>
      </c>
      <c r="G1204" s="672" t="s">
        <v>327</v>
      </c>
      <c r="H1204" s="670">
        <f>'Cél.por tricoma'!FN252</f>
        <v>34</v>
      </c>
      <c r="I1204" s="670" t="s">
        <v>190</v>
      </c>
      <c r="J1204" s="667"/>
      <c r="K1204" s="666" t="s">
        <v>558</v>
      </c>
      <c r="L1204" s="672" t="s">
        <v>327</v>
      </c>
      <c r="M1204" s="670">
        <f>'Cél.por tricoma'!FN264</f>
        <v>25</v>
      </c>
      <c r="N1204" s="670" t="s">
        <v>204</v>
      </c>
      <c r="O1204" s="670"/>
      <c r="P1204" s="666" t="s">
        <v>558</v>
      </c>
      <c r="Q1204" s="672" t="s">
        <v>327</v>
      </c>
      <c r="R1204" s="670">
        <f>'Cél.por tricoma'!FN265</f>
        <v>7</v>
      </c>
      <c r="S1204" s="670" t="s">
        <v>262</v>
      </c>
    </row>
    <row r="1205" spans="1:19" ht="15.75" customHeight="1">
      <c r="A1205" s="666" t="s">
        <v>558</v>
      </c>
      <c r="B1205" s="672" t="s">
        <v>327</v>
      </c>
      <c r="C1205" s="670">
        <f>'Cél.por tricoma'!FO248</f>
        <v>14</v>
      </c>
      <c r="D1205" s="670" t="s">
        <v>550</v>
      </c>
      <c r="E1205" s="670"/>
      <c r="F1205" s="666" t="s">
        <v>558</v>
      </c>
      <c r="G1205" s="672" t="s">
        <v>327</v>
      </c>
      <c r="H1205" s="670">
        <f>'Cél.por tricoma'!FO252</f>
        <v>10</v>
      </c>
      <c r="I1205" s="670" t="s">
        <v>190</v>
      </c>
      <c r="J1205" s="667"/>
      <c r="K1205" s="666" t="s">
        <v>558</v>
      </c>
      <c r="L1205" s="672" t="s">
        <v>327</v>
      </c>
      <c r="M1205" s="670">
        <f>'Cél.por tricoma'!FO264</f>
        <v>139</v>
      </c>
      <c r="N1205" s="670" t="s">
        <v>204</v>
      </c>
      <c r="O1205" s="670"/>
      <c r="P1205" s="666" t="s">
        <v>558</v>
      </c>
      <c r="Q1205" s="672" t="s">
        <v>327</v>
      </c>
      <c r="R1205" s="670">
        <f>'Cél.por tricoma'!FO265</f>
        <v>14</v>
      </c>
      <c r="S1205" s="670" t="s">
        <v>262</v>
      </c>
    </row>
    <row r="1206" spans="1:19" ht="15.75" customHeight="1">
      <c r="A1206" s="666" t="s">
        <v>558</v>
      </c>
      <c r="B1206" s="672" t="s">
        <v>327</v>
      </c>
      <c r="C1206" s="670">
        <f>'Cél.por tricoma'!FP248</f>
        <v>12</v>
      </c>
      <c r="D1206" s="670" t="s">
        <v>550</v>
      </c>
      <c r="E1206" s="670"/>
      <c r="F1206" s="666" t="s">
        <v>558</v>
      </c>
      <c r="G1206" s="672" t="s">
        <v>327</v>
      </c>
      <c r="H1206" s="670">
        <f>'Cél.por tricoma'!FP252</f>
        <v>31</v>
      </c>
      <c r="I1206" s="670" t="s">
        <v>190</v>
      </c>
      <c r="J1206" s="667"/>
      <c r="K1206" s="666" t="s">
        <v>558</v>
      </c>
      <c r="L1206" s="672" t="s">
        <v>327</v>
      </c>
      <c r="M1206" s="670">
        <f>'Cél.por tricoma'!FP264</f>
        <v>72</v>
      </c>
      <c r="N1206" s="670" t="s">
        <v>204</v>
      </c>
      <c r="O1206" s="670"/>
      <c r="P1206" s="666" t="s">
        <v>558</v>
      </c>
      <c r="Q1206" s="672" t="s">
        <v>327</v>
      </c>
      <c r="R1206" s="670">
        <f>'Cél.por tricoma'!FP265</f>
        <v>39</v>
      </c>
      <c r="S1206" s="670" t="s">
        <v>262</v>
      </c>
    </row>
    <row r="1207" spans="1:19" ht="15.75" customHeight="1">
      <c r="A1207" s="666" t="s">
        <v>558</v>
      </c>
      <c r="B1207" s="672" t="s">
        <v>327</v>
      </c>
      <c r="C1207" s="670">
        <f>'Cél.por tricoma'!FQ248</f>
        <v>11</v>
      </c>
      <c r="D1207" s="670" t="s">
        <v>550</v>
      </c>
      <c r="E1207" s="670"/>
      <c r="F1207" s="666" t="s">
        <v>558</v>
      </c>
      <c r="G1207" s="672" t="s">
        <v>327</v>
      </c>
      <c r="H1207" s="670">
        <f>'Cél.por tricoma'!FQ252</f>
        <v>11</v>
      </c>
      <c r="I1207" s="670" t="s">
        <v>190</v>
      </c>
      <c r="J1207" s="667"/>
      <c r="K1207" s="666" t="s">
        <v>558</v>
      </c>
      <c r="L1207" s="672" t="s">
        <v>327</v>
      </c>
      <c r="M1207" s="670">
        <f>'Cél.por tricoma'!FQ264</f>
        <v>56</v>
      </c>
      <c r="N1207" s="670" t="s">
        <v>204</v>
      </c>
      <c r="O1207" s="670"/>
      <c r="P1207" s="666" t="s">
        <v>558</v>
      </c>
      <c r="Q1207" s="672" t="s">
        <v>327</v>
      </c>
      <c r="R1207" s="670">
        <f>'Cél.por tricoma'!FQ265</f>
        <v>18</v>
      </c>
      <c r="S1207" s="670" t="s">
        <v>262</v>
      </c>
    </row>
    <row r="1208" spans="1:19" ht="15.75" customHeight="1">
      <c r="A1208" s="666" t="s">
        <v>558</v>
      </c>
      <c r="B1208" s="672" t="s">
        <v>327</v>
      </c>
      <c r="C1208" s="670">
        <f>'Cél.por tricoma'!FR248</f>
        <v>14</v>
      </c>
      <c r="D1208" s="670" t="s">
        <v>550</v>
      </c>
      <c r="E1208" s="670"/>
      <c r="F1208" s="666" t="s">
        <v>558</v>
      </c>
      <c r="G1208" s="672" t="s">
        <v>327</v>
      </c>
      <c r="H1208" s="670">
        <f>'Cél.por tricoma'!FR252</f>
        <v>34</v>
      </c>
      <c r="I1208" s="670" t="s">
        <v>190</v>
      </c>
      <c r="J1208" s="667"/>
      <c r="K1208" s="666" t="s">
        <v>558</v>
      </c>
      <c r="L1208" s="672" t="s">
        <v>327</v>
      </c>
      <c r="M1208" s="670">
        <f>'Cél.por tricoma'!FR264</f>
        <v>66</v>
      </c>
      <c r="N1208" s="670" t="s">
        <v>204</v>
      </c>
      <c r="O1208" s="670"/>
      <c r="P1208" s="666" t="s">
        <v>558</v>
      </c>
      <c r="Q1208" s="672" t="s">
        <v>327</v>
      </c>
      <c r="R1208" s="670">
        <f>'Cél.por tricoma'!FR265</f>
        <v>12</v>
      </c>
      <c r="S1208" s="670" t="s">
        <v>262</v>
      </c>
    </row>
    <row r="1209" spans="1:19" ht="15.75" customHeight="1">
      <c r="A1209" s="666" t="s">
        <v>558</v>
      </c>
      <c r="B1209" s="672" t="s">
        <v>327</v>
      </c>
      <c r="C1209" s="670">
        <f>'Cél.por tricoma'!FS248</f>
        <v>7</v>
      </c>
      <c r="D1209" s="670" t="s">
        <v>550</v>
      </c>
      <c r="E1209" s="670"/>
      <c r="F1209" s="666" t="s">
        <v>558</v>
      </c>
      <c r="G1209" s="672" t="s">
        <v>327</v>
      </c>
      <c r="H1209" s="670">
        <f>'Cél.por tricoma'!FS252</f>
        <v>25</v>
      </c>
      <c r="I1209" s="670" t="s">
        <v>190</v>
      </c>
      <c r="J1209" s="667"/>
      <c r="K1209" s="666" t="s">
        <v>558</v>
      </c>
      <c r="L1209" s="672" t="s">
        <v>327</v>
      </c>
      <c r="M1209" s="670">
        <f>'Cél.por tricoma'!FS264</f>
        <v>38</v>
      </c>
      <c r="N1209" s="670" t="s">
        <v>204</v>
      </c>
      <c r="O1209" s="670"/>
      <c r="P1209" s="666" t="s">
        <v>558</v>
      </c>
      <c r="Q1209" s="672" t="s">
        <v>327</v>
      </c>
      <c r="R1209" s="670">
        <f>'Cél.por tricoma'!FS265</f>
        <v>18</v>
      </c>
      <c r="S1209" s="670" t="s">
        <v>262</v>
      </c>
    </row>
    <row r="1210" spans="1:19" ht="15.75" customHeight="1">
      <c r="A1210" s="666" t="s">
        <v>558</v>
      </c>
      <c r="B1210" s="672" t="s">
        <v>327</v>
      </c>
      <c r="C1210" s="670">
        <f>'Cél.por tricoma'!FT248</f>
        <v>5</v>
      </c>
      <c r="D1210" s="670" t="s">
        <v>550</v>
      </c>
      <c r="E1210" s="670"/>
      <c r="F1210" s="666" t="s">
        <v>558</v>
      </c>
      <c r="G1210" s="672" t="s">
        <v>327</v>
      </c>
      <c r="H1210" s="670">
        <f>'Cél.por tricoma'!FT252</f>
        <v>13</v>
      </c>
      <c r="I1210" s="670" t="s">
        <v>190</v>
      </c>
      <c r="J1210" s="667"/>
      <c r="K1210" s="666" t="s">
        <v>558</v>
      </c>
      <c r="L1210" s="672" t="s">
        <v>327</v>
      </c>
      <c r="M1210" s="670">
        <f>'Cél.por tricoma'!FT264</f>
        <v>64</v>
      </c>
      <c r="N1210" s="670" t="s">
        <v>204</v>
      </c>
      <c r="O1210" s="670"/>
      <c r="P1210" s="666" t="s">
        <v>558</v>
      </c>
      <c r="Q1210" s="672" t="s">
        <v>327</v>
      </c>
      <c r="R1210" s="670">
        <f>'Cél.por tricoma'!FT265</f>
        <v>5</v>
      </c>
      <c r="S1210" s="670" t="s">
        <v>262</v>
      </c>
    </row>
    <row r="1211" spans="1:19" ht="15.75" customHeight="1">
      <c r="A1211" s="666" t="s">
        <v>558</v>
      </c>
      <c r="B1211" s="672" t="s">
        <v>327</v>
      </c>
      <c r="C1211" s="670">
        <f>'Cél.por tricoma'!FU248</f>
        <v>22</v>
      </c>
      <c r="D1211" s="670" t="s">
        <v>550</v>
      </c>
      <c r="E1211" s="670"/>
      <c r="F1211" s="666" t="s">
        <v>558</v>
      </c>
      <c r="G1211" s="672" t="s">
        <v>327</v>
      </c>
      <c r="H1211" s="670">
        <f>'Cél.por tricoma'!FU252</f>
        <v>6</v>
      </c>
      <c r="I1211" s="670" t="s">
        <v>190</v>
      </c>
      <c r="J1211" s="667"/>
      <c r="K1211" s="666" t="s">
        <v>558</v>
      </c>
      <c r="L1211" s="672" t="s">
        <v>327</v>
      </c>
      <c r="M1211" s="670">
        <f>'Cél.por tricoma'!FU264</f>
        <v>97</v>
      </c>
      <c r="N1211" s="670" t="s">
        <v>204</v>
      </c>
      <c r="O1211" s="670"/>
      <c r="P1211" s="666" t="s">
        <v>558</v>
      </c>
      <c r="Q1211" s="672" t="s">
        <v>327</v>
      </c>
      <c r="R1211" s="670">
        <f>'Cél.por tricoma'!FU265</f>
        <v>13</v>
      </c>
      <c r="S1211" s="670" t="s">
        <v>262</v>
      </c>
    </row>
    <row r="1212" spans="1:19" ht="15.75" customHeight="1">
      <c r="A1212" s="666" t="s">
        <v>558</v>
      </c>
      <c r="B1212" s="672" t="s">
        <v>327</v>
      </c>
      <c r="C1212" s="670">
        <f>'Cél.por tricoma'!FV248</f>
        <v>24</v>
      </c>
      <c r="D1212" s="670" t="s">
        <v>550</v>
      </c>
      <c r="E1212" s="670"/>
      <c r="F1212" s="666" t="s">
        <v>558</v>
      </c>
      <c r="G1212" s="672" t="s">
        <v>327</v>
      </c>
      <c r="H1212" s="670">
        <f>'Cél.por tricoma'!FV252</f>
        <v>23</v>
      </c>
      <c r="I1212" s="670" t="s">
        <v>190</v>
      </c>
      <c r="J1212" s="667"/>
      <c r="K1212" s="666" t="s">
        <v>558</v>
      </c>
      <c r="L1212" s="672" t="s">
        <v>327</v>
      </c>
      <c r="M1212" s="670">
        <f>'Cél.por tricoma'!FV264</f>
        <v>35</v>
      </c>
      <c r="N1212" s="670" t="s">
        <v>204</v>
      </c>
      <c r="O1212" s="670"/>
      <c r="P1212" s="666" t="s">
        <v>558</v>
      </c>
      <c r="Q1212" s="672" t="s">
        <v>327</v>
      </c>
      <c r="R1212" s="670">
        <f>'Cél.por tricoma'!FV265</f>
        <v>16</v>
      </c>
      <c r="S1212" s="670" t="s">
        <v>262</v>
      </c>
    </row>
    <row r="1213" spans="1:19" ht="15.75" customHeight="1">
      <c r="A1213" s="666" t="s">
        <v>558</v>
      </c>
      <c r="B1213" s="672" t="s">
        <v>327</v>
      </c>
      <c r="C1213" s="670">
        <f>'Cél.por tricoma'!FW248</f>
        <v>13</v>
      </c>
      <c r="D1213" s="670" t="s">
        <v>550</v>
      </c>
      <c r="E1213" s="670"/>
      <c r="F1213" s="666" t="s">
        <v>558</v>
      </c>
      <c r="G1213" s="672" t="s">
        <v>327</v>
      </c>
      <c r="H1213" s="670">
        <f>'Cél.por tricoma'!FW252</f>
        <v>20</v>
      </c>
      <c r="I1213" s="670" t="s">
        <v>190</v>
      </c>
      <c r="J1213" s="667"/>
      <c r="K1213" s="666" t="s">
        <v>558</v>
      </c>
      <c r="L1213" s="672" t="s">
        <v>327</v>
      </c>
      <c r="M1213" s="670">
        <f>'Cél.por tricoma'!FW264</f>
        <v>88</v>
      </c>
      <c r="N1213" s="670" t="s">
        <v>204</v>
      </c>
      <c r="O1213" s="670"/>
      <c r="P1213" s="666" t="s">
        <v>558</v>
      </c>
      <c r="Q1213" s="672" t="s">
        <v>327</v>
      </c>
      <c r="R1213" s="670">
        <f>'Cél.por tricoma'!FW265</f>
        <v>4</v>
      </c>
      <c r="S1213" s="670" t="s">
        <v>262</v>
      </c>
    </row>
    <row r="1214" spans="1:19" ht="15.75" customHeight="1">
      <c r="A1214" s="666" t="s">
        <v>558</v>
      </c>
      <c r="B1214" s="672" t="s">
        <v>327</v>
      </c>
      <c r="C1214" s="670">
        <f>'Cél.por tricoma'!FX248</f>
        <v>14</v>
      </c>
      <c r="D1214" s="670" t="s">
        <v>550</v>
      </c>
      <c r="E1214" s="670"/>
      <c r="F1214" s="666" t="s">
        <v>558</v>
      </c>
      <c r="G1214" s="672" t="s">
        <v>327</v>
      </c>
      <c r="H1214" s="670">
        <f>'Cél.por tricoma'!FX252</f>
        <v>11</v>
      </c>
      <c r="I1214" s="670" t="s">
        <v>190</v>
      </c>
      <c r="J1214" s="667"/>
      <c r="K1214" s="666" t="s">
        <v>558</v>
      </c>
      <c r="L1214" s="672" t="s">
        <v>327</v>
      </c>
      <c r="M1214" s="670">
        <f>'Cél.por tricoma'!FX264</f>
        <v>40</v>
      </c>
      <c r="N1214" s="670" t="s">
        <v>204</v>
      </c>
      <c r="O1214" s="670"/>
      <c r="P1214" s="666" t="s">
        <v>558</v>
      </c>
      <c r="Q1214" s="672" t="s">
        <v>327</v>
      </c>
      <c r="R1214" s="670">
        <f>'Cél.por tricoma'!FX265</f>
        <v>2</v>
      </c>
      <c r="S1214" s="670" t="s">
        <v>262</v>
      </c>
    </row>
    <row r="1215" spans="1:19" ht="15.75" customHeight="1">
      <c r="A1215" s="666" t="s">
        <v>558</v>
      </c>
      <c r="B1215" s="672" t="s">
        <v>327</v>
      </c>
      <c r="C1215" s="670">
        <f>'Cél.por tricoma'!FY248</f>
        <v>18</v>
      </c>
      <c r="D1215" s="670" t="s">
        <v>550</v>
      </c>
      <c r="E1215" s="670"/>
      <c r="F1215" s="666" t="s">
        <v>558</v>
      </c>
      <c r="G1215" s="672" t="s">
        <v>327</v>
      </c>
      <c r="H1215" s="670">
        <f>'Cél.por tricoma'!FY252</f>
        <v>8</v>
      </c>
      <c r="I1215" s="670" t="s">
        <v>190</v>
      </c>
      <c r="J1215" s="667"/>
      <c r="K1215" s="666" t="s">
        <v>558</v>
      </c>
      <c r="L1215" s="672" t="s">
        <v>327</v>
      </c>
      <c r="M1215" s="670">
        <f>'Cél.por tricoma'!FY264</f>
        <v>13</v>
      </c>
      <c r="N1215" s="670" t="s">
        <v>204</v>
      </c>
      <c r="O1215" s="670"/>
      <c r="P1215" s="666" t="s">
        <v>558</v>
      </c>
      <c r="Q1215" s="672" t="s">
        <v>327</v>
      </c>
      <c r="R1215" s="670">
        <f>'Cél.por tricoma'!FY265</f>
        <v>19</v>
      </c>
      <c r="S1215" s="670" t="s">
        <v>262</v>
      </c>
    </row>
    <row r="1216" spans="1:19" ht="15.75" customHeight="1">
      <c r="A1216" s="666" t="s">
        <v>558</v>
      </c>
      <c r="B1216" s="672" t="s">
        <v>327</v>
      </c>
      <c r="C1216" s="670">
        <f>'Cél.por tricoma'!FZ248</f>
        <v>3</v>
      </c>
      <c r="D1216" s="670" t="s">
        <v>550</v>
      </c>
      <c r="E1216" s="670"/>
      <c r="F1216" s="666" t="s">
        <v>558</v>
      </c>
      <c r="G1216" s="672" t="s">
        <v>327</v>
      </c>
      <c r="H1216" s="670">
        <f>'Cél.por tricoma'!FZ252</f>
        <v>8</v>
      </c>
      <c r="I1216" s="670" t="s">
        <v>190</v>
      </c>
      <c r="J1216" s="667"/>
      <c r="K1216" s="666" t="s">
        <v>558</v>
      </c>
      <c r="L1216" s="672" t="s">
        <v>327</v>
      </c>
      <c r="M1216" s="670">
        <f>'Cél.por tricoma'!FZ264</f>
        <v>153</v>
      </c>
      <c r="N1216" s="670" t="s">
        <v>204</v>
      </c>
      <c r="O1216" s="670"/>
      <c r="P1216" s="666" t="s">
        <v>558</v>
      </c>
      <c r="Q1216" s="672" t="s">
        <v>327</v>
      </c>
      <c r="R1216" s="670">
        <f>'Cél.por tricoma'!FZ265</f>
        <v>12</v>
      </c>
      <c r="S1216" s="670" t="s">
        <v>262</v>
      </c>
    </row>
    <row r="1217" spans="1:19" ht="15.75" customHeight="1">
      <c r="A1217" s="666" t="s">
        <v>558</v>
      </c>
      <c r="B1217" s="672" t="s">
        <v>327</v>
      </c>
      <c r="C1217" s="670">
        <f>'Cél.por tricoma'!GA248</f>
        <v>12</v>
      </c>
      <c r="D1217" s="670" t="s">
        <v>550</v>
      </c>
      <c r="E1217" s="670"/>
      <c r="F1217" s="666" t="s">
        <v>558</v>
      </c>
      <c r="G1217" s="672" t="s">
        <v>327</v>
      </c>
      <c r="H1217" s="670">
        <f>'Cél.por tricoma'!GA252</f>
        <v>13</v>
      </c>
      <c r="I1217" s="670" t="s">
        <v>190</v>
      </c>
      <c r="J1217" s="667"/>
      <c r="K1217" s="666" t="s">
        <v>558</v>
      </c>
      <c r="L1217" s="672" t="s">
        <v>327</v>
      </c>
      <c r="M1217" s="670">
        <f>'Cél.por tricoma'!GA264</f>
        <v>68</v>
      </c>
      <c r="N1217" s="670" t="s">
        <v>204</v>
      </c>
      <c r="O1217" s="670"/>
      <c r="P1217" s="666" t="s">
        <v>558</v>
      </c>
      <c r="Q1217" s="672" t="s">
        <v>327</v>
      </c>
      <c r="R1217" s="670">
        <f>'Cél.por tricoma'!GA265</f>
        <v>13</v>
      </c>
      <c r="S1217" s="670" t="s">
        <v>262</v>
      </c>
    </row>
    <row r="1218" spans="1:19" ht="15.75" customHeight="1">
      <c r="A1218" s="666" t="s">
        <v>558</v>
      </c>
      <c r="B1218" s="672" t="s">
        <v>327</v>
      </c>
      <c r="C1218" s="670">
        <f>'Cél.por tricoma'!GB248</f>
        <v>13</v>
      </c>
      <c r="D1218" s="670" t="s">
        <v>550</v>
      </c>
      <c r="E1218" s="670"/>
      <c r="F1218" s="666" t="s">
        <v>558</v>
      </c>
      <c r="G1218" s="672" t="s">
        <v>327</v>
      </c>
      <c r="H1218" s="670">
        <f>'Cél.por tricoma'!GB252</f>
        <v>7</v>
      </c>
      <c r="I1218" s="670" t="s">
        <v>190</v>
      </c>
      <c r="J1218" s="667"/>
      <c r="K1218" s="666" t="s">
        <v>558</v>
      </c>
      <c r="L1218" s="672" t="s">
        <v>327</v>
      </c>
      <c r="M1218" s="670">
        <f>'Cél.por tricoma'!GB264</f>
        <v>51</v>
      </c>
      <c r="N1218" s="670" t="s">
        <v>204</v>
      </c>
      <c r="O1218" s="670"/>
      <c r="P1218" s="666" t="s">
        <v>558</v>
      </c>
      <c r="Q1218" s="672" t="s">
        <v>327</v>
      </c>
      <c r="R1218" s="670">
        <f>'Cél.por tricoma'!GB265</f>
        <v>6</v>
      </c>
      <c r="S1218" s="670" t="s">
        <v>262</v>
      </c>
    </row>
    <row r="1219" spans="1:19" ht="15.75" customHeight="1">
      <c r="A1219" s="666" t="s">
        <v>558</v>
      </c>
      <c r="B1219" s="672" t="s">
        <v>327</v>
      </c>
      <c r="C1219" s="670">
        <f>'Cél.por tricoma'!GC248</f>
        <v>16</v>
      </c>
      <c r="D1219" s="670" t="s">
        <v>550</v>
      </c>
      <c r="E1219" s="670"/>
      <c r="F1219" s="666" t="s">
        <v>558</v>
      </c>
      <c r="G1219" s="672" t="s">
        <v>327</v>
      </c>
      <c r="H1219" s="670">
        <f>'Cél.por tricoma'!GC252</f>
        <v>22</v>
      </c>
      <c r="I1219" s="670" t="s">
        <v>190</v>
      </c>
      <c r="J1219" s="667"/>
      <c r="K1219" s="666" t="s">
        <v>558</v>
      </c>
      <c r="L1219" s="672" t="s">
        <v>327</v>
      </c>
      <c r="M1219" s="670">
        <f>'Cél.por tricoma'!GC264</f>
        <v>22</v>
      </c>
      <c r="N1219" s="670" t="s">
        <v>204</v>
      </c>
      <c r="O1219" s="670"/>
      <c r="P1219" s="666" t="s">
        <v>558</v>
      </c>
      <c r="Q1219" s="672" t="s">
        <v>327</v>
      </c>
      <c r="R1219" s="670">
        <f>'Cél.por tricoma'!GC265</f>
        <v>14</v>
      </c>
      <c r="S1219" s="670" t="s">
        <v>262</v>
      </c>
    </row>
    <row r="1220" spans="1:19" ht="15.75" customHeight="1">
      <c r="A1220" s="666" t="s">
        <v>558</v>
      </c>
      <c r="B1220" s="672" t="s">
        <v>327</v>
      </c>
      <c r="C1220" s="670">
        <f>'Cél.por tricoma'!GD248</f>
        <v>21</v>
      </c>
      <c r="D1220" s="670" t="s">
        <v>550</v>
      </c>
      <c r="E1220" s="670"/>
      <c r="F1220" s="666" t="s">
        <v>558</v>
      </c>
      <c r="G1220" s="672" t="s">
        <v>327</v>
      </c>
      <c r="H1220" s="670">
        <f>'Cél.por tricoma'!GD252</f>
        <v>7</v>
      </c>
      <c r="I1220" s="670" t="s">
        <v>190</v>
      </c>
      <c r="J1220" s="667"/>
      <c r="K1220" s="666" t="s">
        <v>558</v>
      </c>
      <c r="L1220" s="672" t="s">
        <v>327</v>
      </c>
      <c r="M1220" s="670">
        <f>'Cél.por tricoma'!GD264</f>
        <v>50</v>
      </c>
      <c r="N1220" s="670" t="s">
        <v>204</v>
      </c>
      <c r="O1220" s="670"/>
      <c r="P1220" s="666" t="s">
        <v>558</v>
      </c>
      <c r="Q1220" s="672" t="s">
        <v>327</v>
      </c>
      <c r="R1220" s="670">
        <f>'Cél.por tricoma'!GD265</f>
        <v>8</v>
      </c>
      <c r="S1220" s="670" t="s">
        <v>262</v>
      </c>
    </row>
    <row r="1221" spans="1:19" ht="15.75" customHeight="1">
      <c r="A1221" s="666" t="s">
        <v>558</v>
      </c>
      <c r="B1221" s="672" t="s">
        <v>327</v>
      </c>
      <c r="C1221" s="670">
        <f>'Cél.por tricoma'!GE248</f>
        <v>20</v>
      </c>
      <c r="D1221" s="670" t="s">
        <v>550</v>
      </c>
      <c r="E1221" s="670"/>
      <c r="F1221" s="666" t="s">
        <v>558</v>
      </c>
      <c r="G1221" s="672" t="s">
        <v>327</v>
      </c>
      <c r="H1221" s="670">
        <f>'Cél.por tricoma'!GE252</f>
        <v>11</v>
      </c>
      <c r="I1221" s="670" t="s">
        <v>190</v>
      </c>
      <c r="J1221" s="667"/>
      <c r="K1221" s="666" t="s">
        <v>558</v>
      </c>
      <c r="L1221" s="672" t="s">
        <v>327</v>
      </c>
      <c r="M1221" s="670">
        <f>'Cél.por tricoma'!GE264</f>
        <v>74</v>
      </c>
      <c r="N1221" s="670" t="s">
        <v>204</v>
      </c>
      <c r="O1221" s="670"/>
      <c r="P1221" s="666" t="s">
        <v>558</v>
      </c>
      <c r="Q1221" s="672" t="s">
        <v>327</v>
      </c>
      <c r="R1221" s="670">
        <f>'Cél.por tricoma'!GE265</f>
        <v>36</v>
      </c>
      <c r="S1221" s="670" t="s">
        <v>262</v>
      </c>
    </row>
    <row r="1222" spans="1:19" ht="15.75" customHeight="1">
      <c r="A1222" s="666" t="s">
        <v>558</v>
      </c>
      <c r="B1222" s="672" t="s">
        <v>327</v>
      </c>
      <c r="C1222" s="670">
        <f>'Cél.por tricoma'!GF248</f>
        <v>16</v>
      </c>
      <c r="D1222" s="670" t="s">
        <v>550</v>
      </c>
      <c r="E1222" s="670"/>
      <c r="F1222" s="666" t="s">
        <v>558</v>
      </c>
      <c r="G1222" s="672" t="s">
        <v>327</v>
      </c>
      <c r="H1222" s="670">
        <f>'Cél.por tricoma'!GF252</f>
        <v>24</v>
      </c>
      <c r="I1222" s="670" t="s">
        <v>190</v>
      </c>
      <c r="J1222" s="667"/>
      <c r="K1222" s="666" t="s">
        <v>558</v>
      </c>
      <c r="L1222" s="672" t="s">
        <v>327</v>
      </c>
      <c r="M1222" s="670">
        <f>'Cél.por tricoma'!GF264</f>
        <v>42</v>
      </c>
      <c r="N1222" s="670" t="s">
        <v>204</v>
      </c>
      <c r="O1222" s="670"/>
      <c r="P1222" s="666" t="s">
        <v>558</v>
      </c>
      <c r="Q1222" s="672" t="s">
        <v>327</v>
      </c>
      <c r="R1222" s="670">
        <f>'Cél.por tricoma'!GF265</f>
        <v>31</v>
      </c>
      <c r="S1222" s="670" t="s">
        <v>262</v>
      </c>
    </row>
    <row r="1223" spans="1:19" ht="15.75" customHeight="1">
      <c r="A1223" s="666" t="s">
        <v>558</v>
      </c>
      <c r="B1223" s="672" t="s">
        <v>327</v>
      </c>
      <c r="C1223" s="670">
        <f>'Cél.por tricoma'!GG248</f>
        <v>21</v>
      </c>
      <c r="D1223" s="670" t="s">
        <v>550</v>
      </c>
      <c r="E1223" s="670"/>
      <c r="F1223" s="666" t="s">
        <v>558</v>
      </c>
      <c r="G1223" s="672" t="s">
        <v>327</v>
      </c>
      <c r="H1223" s="670">
        <f>'Cél.por tricoma'!GG252</f>
        <v>14</v>
      </c>
      <c r="I1223" s="670" t="s">
        <v>190</v>
      </c>
      <c r="J1223" s="667"/>
      <c r="K1223" s="666" t="s">
        <v>558</v>
      </c>
      <c r="L1223" s="672" t="s">
        <v>327</v>
      </c>
      <c r="M1223" s="670">
        <f>'Cél.por tricoma'!GG264</f>
        <v>33</v>
      </c>
      <c r="N1223" s="670" t="s">
        <v>204</v>
      </c>
      <c r="O1223" s="670"/>
      <c r="P1223" s="666" t="s">
        <v>558</v>
      </c>
      <c r="Q1223" s="672" t="s">
        <v>327</v>
      </c>
      <c r="R1223" s="670">
        <f>'Cél.por tricoma'!GG265</f>
        <v>20</v>
      </c>
      <c r="S1223" s="670" t="s">
        <v>262</v>
      </c>
    </row>
    <row r="1224" spans="1:19" ht="15.75" customHeight="1">
      <c r="A1224" s="666" t="s">
        <v>558</v>
      </c>
      <c r="B1224" s="672" t="s">
        <v>327</v>
      </c>
      <c r="C1224" s="670">
        <f>'Cél.por tricoma'!GH248</f>
        <v>10</v>
      </c>
      <c r="D1224" s="670" t="s">
        <v>550</v>
      </c>
      <c r="E1224" s="670"/>
      <c r="F1224" s="666" t="s">
        <v>558</v>
      </c>
      <c r="G1224" s="672" t="s">
        <v>327</v>
      </c>
      <c r="H1224" s="670">
        <f>'Cél.por tricoma'!GH252</f>
        <v>31</v>
      </c>
      <c r="I1224" s="670" t="s">
        <v>190</v>
      </c>
      <c r="J1224" s="667"/>
      <c r="K1224" s="666" t="s">
        <v>558</v>
      </c>
      <c r="L1224" s="672" t="s">
        <v>327</v>
      </c>
      <c r="M1224" s="670">
        <f>'Cél.por tricoma'!GH264</f>
        <v>66</v>
      </c>
      <c r="N1224" s="670" t="s">
        <v>204</v>
      </c>
      <c r="O1224" s="670"/>
      <c r="P1224" s="666" t="s">
        <v>558</v>
      </c>
      <c r="Q1224" s="672" t="s">
        <v>327</v>
      </c>
      <c r="R1224" s="670">
        <f>'Cél.por tricoma'!GH265</f>
        <v>6</v>
      </c>
      <c r="S1224" s="670" t="s">
        <v>262</v>
      </c>
    </row>
    <row r="1225" spans="1:19" ht="15.75" customHeight="1">
      <c r="A1225" s="666" t="s">
        <v>558</v>
      </c>
      <c r="B1225" s="672" t="s">
        <v>327</v>
      </c>
      <c r="C1225" s="670">
        <f>'Cél.por tricoma'!GI248</f>
        <v>18</v>
      </c>
      <c r="D1225" s="670" t="s">
        <v>550</v>
      </c>
      <c r="E1225" s="670"/>
      <c r="F1225" s="666" t="s">
        <v>558</v>
      </c>
      <c r="G1225" s="672" t="s">
        <v>327</v>
      </c>
      <c r="H1225" s="670">
        <f>'Cél.por tricoma'!GI252</f>
        <v>18</v>
      </c>
      <c r="I1225" s="670" t="s">
        <v>190</v>
      </c>
      <c r="J1225" s="667"/>
      <c r="K1225" s="666" t="s">
        <v>558</v>
      </c>
      <c r="L1225" s="672" t="s">
        <v>327</v>
      </c>
      <c r="M1225" s="670">
        <f>'Cél.por tricoma'!GI264</f>
        <v>72</v>
      </c>
      <c r="N1225" s="670" t="s">
        <v>204</v>
      </c>
      <c r="O1225" s="670"/>
      <c r="P1225" s="666" t="s">
        <v>558</v>
      </c>
      <c r="Q1225" s="672" t="s">
        <v>327</v>
      </c>
      <c r="R1225" s="670">
        <f>'Cél.por tricoma'!GI265</f>
        <v>12</v>
      </c>
      <c r="S1225" s="670" t="s">
        <v>262</v>
      </c>
    </row>
    <row r="1226" spans="1:19" ht="15.75" customHeight="1">
      <c r="A1226" s="666" t="s">
        <v>558</v>
      </c>
      <c r="B1226" s="672" t="s">
        <v>327</v>
      </c>
      <c r="C1226" s="670">
        <f>'Cél.por tricoma'!GJ248</f>
        <v>21</v>
      </c>
      <c r="D1226" s="670" t="s">
        <v>550</v>
      </c>
      <c r="E1226" s="670"/>
      <c r="F1226" s="666" t="s">
        <v>558</v>
      </c>
      <c r="G1226" s="672" t="s">
        <v>327</v>
      </c>
      <c r="H1226" s="670">
        <f>'Cél.por tricoma'!GJ252</f>
        <v>9</v>
      </c>
      <c r="I1226" s="670" t="s">
        <v>190</v>
      </c>
      <c r="J1226" s="667"/>
      <c r="K1226" s="666" t="s">
        <v>558</v>
      </c>
      <c r="L1226" s="672" t="s">
        <v>327</v>
      </c>
      <c r="M1226" s="670">
        <f>'Cél.por tricoma'!GJ264</f>
        <v>44</v>
      </c>
      <c r="N1226" s="670" t="s">
        <v>204</v>
      </c>
      <c r="O1226" s="670"/>
      <c r="P1226" s="666" t="s">
        <v>558</v>
      </c>
      <c r="Q1226" s="672" t="s">
        <v>327</v>
      </c>
      <c r="R1226" s="670">
        <f>'Cél.por tricoma'!GJ265</f>
        <v>11</v>
      </c>
      <c r="S1226" s="670" t="s">
        <v>262</v>
      </c>
    </row>
    <row r="1227" spans="1:19" ht="15.75" customHeight="1">
      <c r="A1227" s="666" t="s">
        <v>558</v>
      </c>
      <c r="B1227" s="672" t="s">
        <v>327</v>
      </c>
      <c r="C1227" s="670">
        <f>'Cél.por tricoma'!GK248</f>
        <v>12</v>
      </c>
      <c r="D1227" s="670" t="s">
        <v>550</v>
      </c>
      <c r="E1227" s="670"/>
      <c r="F1227" s="666" t="s">
        <v>558</v>
      </c>
      <c r="G1227" s="672" t="s">
        <v>327</v>
      </c>
      <c r="H1227" s="670">
        <f>'Cél.por tricoma'!GK252</f>
        <v>18</v>
      </c>
      <c r="I1227" s="670" t="s">
        <v>190</v>
      </c>
      <c r="J1227" s="667"/>
      <c r="K1227" s="666" t="s">
        <v>558</v>
      </c>
      <c r="L1227" s="672" t="s">
        <v>327</v>
      </c>
      <c r="M1227" s="670">
        <f>'Cél.por tricoma'!GK264</f>
        <v>8</v>
      </c>
      <c r="N1227" s="670" t="s">
        <v>204</v>
      </c>
      <c r="O1227" s="670"/>
      <c r="P1227" s="666" t="s">
        <v>558</v>
      </c>
      <c r="Q1227" s="672" t="s">
        <v>327</v>
      </c>
      <c r="R1227" s="670">
        <f>'Cél.por tricoma'!GK265</f>
        <v>16</v>
      </c>
      <c r="S1227" s="670" t="s">
        <v>262</v>
      </c>
    </row>
    <row r="1228" spans="1:19" ht="15.75" customHeight="1">
      <c r="A1228" s="666" t="s">
        <v>558</v>
      </c>
      <c r="B1228" s="672" t="s">
        <v>327</v>
      </c>
      <c r="C1228" s="670">
        <f>'Cél.por tricoma'!GL248</f>
        <v>22</v>
      </c>
      <c r="D1228" s="670" t="s">
        <v>550</v>
      </c>
      <c r="E1228" s="670"/>
      <c r="F1228" s="666" t="s">
        <v>558</v>
      </c>
      <c r="G1228" s="672" t="s">
        <v>327</v>
      </c>
      <c r="H1228" s="670">
        <f>'Cél.por tricoma'!GL252</f>
        <v>36</v>
      </c>
      <c r="I1228" s="670" t="s">
        <v>190</v>
      </c>
      <c r="J1228" s="667"/>
      <c r="K1228" s="666" t="s">
        <v>558</v>
      </c>
      <c r="L1228" s="672" t="s">
        <v>327</v>
      </c>
      <c r="M1228" s="670">
        <f>'Cél.por tricoma'!GL264</f>
        <v>39</v>
      </c>
      <c r="N1228" s="670" t="s">
        <v>204</v>
      </c>
      <c r="O1228" s="670"/>
      <c r="P1228" s="666" t="s">
        <v>558</v>
      </c>
      <c r="Q1228" s="672" t="s">
        <v>327</v>
      </c>
      <c r="R1228" s="670">
        <f>'Cél.por tricoma'!GL265</f>
        <v>18</v>
      </c>
      <c r="S1228" s="670" t="s">
        <v>262</v>
      </c>
    </row>
    <row r="1229" spans="1:19" ht="15.75" customHeight="1">
      <c r="A1229" s="666" t="s">
        <v>558</v>
      </c>
      <c r="B1229" s="672" t="s">
        <v>327</v>
      </c>
      <c r="C1229" s="670">
        <f>'Cél.por tricoma'!GM248</f>
        <v>34</v>
      </c>
      <c r="D1229" s="670" t="s">
        <v>550</v>
      </c>
      <c r="E1229" s="670"/>
      <c r="F1229" s="666" t="s">
        <v>558</v>
      </c>
      <c r="G1229" s="672" t="s">
        <v>327</v>
      </c>
      <c r="H1229" s="670">
        <f>'Cél.por tricoma'!GM252</f>
        <v>29</v>
      </c>
      <c r="I1229" s="670" t="s">
        <v>190</v>
      </c>
      <c r="J1229" s="667"/>
      <c r="K1229" s="666" t="s">
        <v>558</v>
      </c>
      <c r="L1229" s="672" t="s">
        <v>327</v>
      </c>
      <c r="M1229" s="670">
        <f>'Cél.por tricoma'!GM264</f>
        <v>117</v>
      </c>
      <c r="N1229" s="670" t="s">
        <v>204</v>
      </c>
      <c r="O1229" s="670"/>
      <c r="P1229" s="666" t="s">
        <v>558</v>
      </c>
      <c r="Q1229" s="672" t="s">
        <v>327</v>
      </c>
      <c r="R1229" s="670">
        <f>'Cél.por tricoma'!GM265</f>
        <v>18</v>
      </c>
      <c r="S1229" s="670" t="s">
        <v>262</v>
      </c>
    </row>
    <row r="1230" spans="1:19" ht="15.75" customHeight="1">
      <c r="A1230" s="666" t="s">
        <v>558</v>
      </c>
      <c r="B1230" s="672" t="s">
        <v>327</v>
      </c>
      <c r="C1230" s="670" t="e">
        <f>#REF!</f>
        <v>#REF!</v>
      </c>
      <c r="D1230" s="670" t="s">
        <v>550</v>
      </c>
      <c r="E1230" s="670"/>
      <c r="F1230" s="666" t="s">
        <v>558</v>
      </c>
      <c r="G1230" s="672" t="s">
        <v>327</v>
      </c>
      <c r="H1230" s="670">
        <f>'Cél.por tricoma'!GN252</f>
        <v>5</v>
      </c>
      <c r="I1230" s="670" t="s">
        <v>190</v>
      </c>
      <c r="J1230" s="667"/>
      <c r="K1230" s="666" t="s">
        <v>558</v>
      </c>
      <c r="L1230" s="672" t="s">
        <v>327</v>
      </c>
      <c r="M1230" s="670">
        <f>'Cél.por tricoma'!GN264</f>
        <v>81</v>
      </c>
      <c r="N1230" s="670" t="s">
        <v>204</v>
      </c>
      <c r="O1230" s="670"/>
      <c r="P1230" s="666" t="s">
        <v>558</v>
      </c>
      <c r="Q1230" s="672" t="s">
        <v>327</v>
      </c>
      <c r="R1230" s="670">
        <f>'Cél.por tricoma'!GN265</f>
        <v>30</v>
      </c>
      <c r="S1230" s="670" t="s">
        <v>262</v>
      </c>
    </row>
    <row r="1231" spans="1:19" ht="15.75" customHeight="1">
      <c r="A1231" s="666" t="s">
        <v>558</v>
      </c>
      <c r="B1231" s="672" t="s">
        <v>327</v>
      </c>
      <c r="C1231" s="670">
        <f>'Cél.por tricoma'!GN248</f>
        <v>14</v>
      </c>
      <c r="D1231" s="670" t="s">
        <v>550</v>
      </c>
      <c r="E1231" s="670"/>
      <c r="F1231" s="666" t="s">
        <v>558</v>
      </c>
      <c r="G1231" s="672" t="s">
        <v>327</v>
      </c>
      <c r="H1231" s="670">
        <f>'Cél.por tricoma'!GO252</f>
        <v>38</v>
      </c>
      <c r="I1231" s="670" t="s">
        <v>190</v>
      </c>
      <c r="J1231" s="667"/>
      <c r="K1231" s="666" t="s">
        <v>558</v>
      </c>
      <c r="L1231" s="672" t="s">
        <v>327</v>
      </c>
      <c r="M1231" s="670">
        <f>'Cél.por tricoma'!GO264</f>
        <v>61</v>
      </c>
      <c r="N1231" s="670" t="s">
        <v>204</v>
      </c>
      <c r="O1231" s="670"/>
      <c r="P1231" s="666" t="s">
        <v>558</v>
      </c>
      <c r="Q1231" s="672" t="s">
        <v>327</v>
      </c>
      <c r="R1231" s="670">
        <f>'Cél.por tricoma'!GO265</f>
        <v>29</v>
      </c>
      <c r="S1231" s="670" t="s">
        <v>262</v>
      </c>
    </row>
    <row r="1232" spans="1:19" ht="15.75" customHeight="1">
      <c r="A1232" s="666" t="s">
        <v>558</v>
      </c>
      <c r="B1232" s="672" t="s">
        <v>553</v>
      </c>
      <c r="C1232" s="670">
        <f>'Cél.por tricoma'!FL294</f>
        <v>13</v>
      </c>
      <c r="D1232" s="670" t="s">
        <v>550</v>
      </c>
      <c r="E1232" s="670"/>
      <c r="F1232" s="666" t="s">
        <v>558</v>
      </c>
      <c r="G1232" s="672" t="s">
        <v>553</v>
      </c>
      <c r="H1232" s="670">
        <f>'Cél.por tricoma'!FL298</f>
        <v>5</v>
      </c>
      <c r="I1232" s="670" t="s">
        <v>190</v>
      </c>
      <c r="J1232" s="667"/>
      <c r="K1232" s="666" t="s">
        <v>558</v>
      </c>
      <c r="L1232" s="672" t="s">
        <v>553</v>
      </c>
      <c r="M1232" s="670">
        <f>'Cél.por tricoma'!FL310</f>
        <v>7</v>
      </c>
      <c r="N1232" s="670" t="s">
        <v>204</v>
      </c>
      <c r="O1232" s="670"/>
      <c r="P1232" s="666" t="s">
        <v>558</v>
      </c>
      <c r="Q1232" s="672" t="s">
        <v>553</v>
      </c>
      <c r="R1232" s="670">
        <f>'Cél.por tricoma'!FL311</f>
        <v>17</v>
      </c>
      <c r="S1232" s="670" t="s">
        <v>262</v>
      </c>
    </row>
    <row r="1233" spans="1:19" ht="15.75" customHeight="1">
      <c r="A1233" s="666" t="s">
        <v>558</v>
      </c>
      <c r="B1233" s="672" t="s">
        <v>553</v>
      </c>
      <c r="C1233" s="670">
        <f>'Cél.por tricoma'!FM294</f>
        <v>12</v>
      </c>
      <c r="D1233" s="670" t="s">
        <v>550</v>
      </c>
      <c r="E1233" s="670"/>
      <c r="F1233" s="666" t="s">
        <v>558</v>
      </c>
      <c r="G1233" s="672" t="s">
        <v>553</v>
      </c>
      <c r="H1233" s="670">
        <f>'Cél.por tricoma'!FM298</f>
        <v>10</v>
      </c>
      <c r="I1233" s="670" t="s">
        <v>190</v>
      </c>
      <c r="J1233" s="667"/>
      <c r="K1233" s="666" t="s">
        <v>558</v>
      </c>
      <c r="L1233" s="672" t="s">
        <v>553</v>
      </c>
      <c r="M1233" s="670">
        <f>'Cél.por tricoma'!FM310</f>
        <v>26</v>
      </c>
      <c r="N1233" s="670" t="s">
        <v>204</v>
      </c>
      <c r="O1233" s="670"/>
      <c r="P1233" s="666" t="s">
        <v>558</v>
      </c>
      <c r="Q1233" s="672" t="s">
        <v>553</v>
      </c>
      <c r="R1233" s="670">
        <f>'Cél.por tricoma'!FM311</f>
        <v>8</v>
      </c>
      <c r="S1233" s="670" t="s">
        <v>262</v>
      </c>
    </row>
    <row r="1234" spans="1:19" ht="15.75" customHeight="1">
      <c r="A1234" s="666" t="s">
        <v>558</v>
      </c>
      <c r="B1234" s="672" t="s">
        <v>553</v>
      </c>
      <c r="C1234" s="670">
        <f>'Cél.por tricoma'!FN294</f>
        <v>9</v>
      </c>
      <c r="D1234" s="670" t="s">
        <v>550</v>
      </c>
      <c r="E1234" s="670"/>
      <c r="F1234" s="666" t="s">
        <v>558</v>
      </c>
      <c r="G1234" s="672" t="s">
        <v>553</v>
      </c>
      <c r="H1234" s="670">
        <f>'Cél.por tricoma'!FN298</f>
        <v>7</v>
      </c>
      <c r="I1234" s="670" t="s">
        <v>190</v>
      </c>
      <c r="J1234" s="667"/>
      <c r="K1234" s="666" t="s">
        <v>558</v>
      </c>
      <c r="L1234" s="672" t="s">
        <v>553</v>
      </c>
      <c r="M1234" s="670">
        <f>'Cél.por tricoma'!FN310</f>
        <v>19</v>
      </c>
      <c r="N1234" s="670" t="s">
        <v>204</v>
      </c>
      <c r="O1234" s="670"/>
      <c r="P1234" s="666" t="s">
        <v>558</v>
      </c>
      <c r="Q1234" s="672" t="s">
        <v>553</v>
      </c>
      <c r="R1234" s="670">
        <f>'Cél.por tricoma'!FN311</f>
        <v>13</v>
      </c>
      <c r="S1234" s="670" t="s">
        <v>262</v>
      </c>
    </row>
    <row r="1235" spans="1:19" ht="15.75" customHeight="1">
      <c r="A1235" s="666" t="s">
        <v>558</v>
      </c>
      <c r="B1235" s="672" t="s">
        <v>553</v>
      </c>
      <c r="C1235" s="670">
        <f>'Cél.por tricoma'!FO294</f>
        <v>13</v>
      </c>
      <c r="D1235" s="670" t="s">
        <v>550</v>
      </c>
      <c r="E1235" s="670"/>
      <c r="F1235" s="666" t="s">
        <v>558</v>
      </c>
      <c r="G1235" s="672" t="s">
        <v>553</v>
      </c>
      <c r="H1235" s="670">
        <f>'Cél.por tricoma'!FO298</f>
        <v>15</v>
      </c>
      <c r="I1235" s="670" t="s">
        <v>190</v>
      </c>
      <c r="J1235" s="667"/>
      <c r="K1235" s="666" t="s">
        <v>558</v>
      </c>
      <c r="L1235" s="672" t="s">
        <v>553</v>
      </c>
      <c r="M1235" s="670">
        <f>'Cél.por tricoma'!FO310</f>
        <v>7</v>
      </c>
      <c r="N1235" s="670" t="s">
        <v>204</v>
      </c>
      <c r="O1235" s="670"/>
      <c r="P1235" s="666" t="s">
        <v>558</v>
      </c>
      <c r="Q1235" s="672" t="s">
        <v>553</v>
      </c>
      <c r="R1235" s="670">
        <f>'Cél.por tricoma'!FO311</f>
        <v>21</v>
      </c>
      <c r="S1235" s="670" t="s">
        <v>262</v>
      </c>
    </row>
    <row r="1236" spans="1:19" ht="15.75" customHeight="1">
      <c r="A1236" s="666" t="s">
        <v>558</v>
      </c>
      <c r="B1236" s="672" t="s">
        <v>553</v>
      </c>
      <c r="C1236" s="670">
        <f>'Cél.por tricoma'!FP294</f>
        <v>8</v>
      </c>
      <c r="D1236" s="670" t="s">
        <v>550</v>
      </c>
      <c r="E1236" s="670"/>
      <c r="F1236" s="666" t="s">
        <v>558</v>
      </c>
      <c r="G1236" s="672" t="s">
        <v>553</v>
      </c>
      <c r="H1236" s="670">
        <f>'Cél.por tricoma'!FP298</f>
        <v>14</v>
      </c>
      <c r="I1236" s="670" t="s">
        <v>190</v>
      </c>
      <c r="J1236" s="667"/>
      <c r="K1236" s="666" t="s">
        <v>558</v>
      </c>
      <c r="L1236" s="672" t="s">
        <v>553</v>
      </c>
      <c r="M1236" s="670">
        <f>'Cél.por tricoma'!FP310</f>
        <v>25</v>
      </c>
      <c r="N1236" s="670" t="s">
        <v>204</v>
      </c>
      <c r="O1236" s="670"/>
      <c r="P1236" s="666" t="s">
        <v>558</v>
      </c>
      <c r="Q1236" s="672" t="s">
        <v>553</v>
      </c>
      <c r="R1236" s="670">
        <f>'Cél.por tricoma'!FP311</f>
        <v>24</v>
      </c>
      <c r="S1236" s="670" t="s">
        <v>262</v>
      </c>
    </row>
    <row r="1237" spans="1:19" ht="15.75" customHeight="1">
      <c r="A1237" s="666" t="s">
        <v>558</v>
      </c>
      <c r="B1237" s="672" t="s">
        <v>553</v>
      </c>
      <c r="C1237" s="670">
        <f>'Cél.por tricoma'!FQ294</f>
        <v>9</v>
      </c>
      <c r="D1237" s="670" t="s">
        <v>550</v>
      </c>
      <c r="E1237" s="670"/>
      <c r="F1237" s="666" t="s">
        <v>558</v>
      </c>
      <c r="G1237" s="672" t="s">
        <v>553</v>
      </c>
      <c r="H1237" s="670">
        <f>'Cél.por tricoma'!FQ298</f>
        <v>49</v>
      </c>
      <c r="I1237" s="670" t="s">
        <v>190</v>
      </c>
      <c r="J1237" s="667"/>
      <c r="K1237" s="666" t="s">
        <v>558</v>
      </c>
      <c r="L1237" s="672" t="s">
        <v>553</v>
      </c>
      <c r="M1237" s="670">
        <f>'Cél.por tricoma'!FQ310</f>
        <v>4</v>
      </c>
      <c r="N1237" s="670" t="s">
        <v>204</v>
      </c>
      <c r="O1237" s="670"/>
      <c r="P1237" s="666" t="s">
        <v>558</v>
      </c>
      <c r="Q1237" s="672" t="s">
        <v>553</v>
      </c>
      <c r="R1237" s="670">
        <f>'Cél.por tricoma'!FQ311</f>
        <v>8</v>
      </c>
      <c r="S1237" s="670" t="s">
        <v>262</v>
      </c>
    </row>
    <row r="1238" spans="1:19" ht="15.75" customHeight="1">
      <c r="A1238" s="666" t="s">
        <v>558</v>
      </c>
      <c r="B1238" s="672" t="s">
        <v>553</v>
      </c>
      <c r="C1238" s="670">
        <f>'Cél.por tricoma'!FR294</f>
        <v>10</v>
      </c>
      <c r="D1238" s="670" t="s">
        <v>550</v>
      </c>
      <c r="E1238" s="670"/>
      <c r="F1238" s="666" t="s">
        <v>558</v>
      </c>
      <c r="G1238" s="672" t="s">
        <v>553</v>
      </c>
      <c r="H1238" s="670">
        <f>'Cél.por tricoma'!FR298</f>
        <v>21</v>
      </c>
      <c r="I1238" s="670" t="s">
        <v>190</v>
      </c>
      <c r="J1238" s="667"/>
      <c r="K1238" s="666" t="s">
        <v>558</v>
      </c>
      <c r="L1238" s="672" t="s">
        <v>553</v>
      </c>
      <c r="M1238" s="670">
        <f>'Cél.por tricoma'!FR310</f>
        <v>10</v>
      </c>
      <c r="N1238" s="670" t="s">
        <v>204</v>
      </c>
      <c r="O1238" s="670"/>
      <c r="P1238" s="666" t="s">
        <v>558</v>
      </c>
      <c r="Q1238" s="672" t="s">
        <v>553</v>
      </c>
      <c r="R1238" s="670">
        <f>'Cél.por tricoma'!FR311</f>
        <v>5</v>
      </c>
      <c r="S1238" s="670" t="s">
        <v>262</v>
      </c>
    </row>
    <row r="1239" spans="1:19" ht="15.75" customHeight="1">
      <c r="A1239" s="666" t="s">
        <v>558</v>
      </c>
      <c r="B1239" s="672" t="s">
        <v>553</v>
      </c>
      <c r="C1239" s="670">
        <f>'Cél.por tricoma'!FS294</f>
        <v>10</v>
      </c>
      <c r="D1239" s="670" t="s">
        <v>550</v>
      </c>
      <c r="E1239" s="670"/>
      <c r="F1239" s="666" t="s">
        <v>558</v>
      </c>
      <c r="G1239" s="672" t="s">
        <v>553</v>
      </c>
      <c r="H1239" s="670">
        <f>'Cél.por tricoma'!FS298</f>
        <v>4</v>
      </c>
      <c r="I1239" s="670" t="s">
        <v>190</v>
      </c>
      <c r="J1239" s="667"/>
      <c r="K1239" s="666" t="s">
        <v>558</v>
      </c>
      <c r="L1239" s="672" t="s">
        <v>553</v>
      </c>
      <c r="M1239" s="670">
        <f>'Cél.por tricoma'!FS310</f>
        <v>36</v>
      </c>
      <c r="N1239" s="670" t="s">
        <v>204</v>
      </c>
      <c r="O1239" s="670"/>
      <c r="P1239" s="666" t="s">
        <v>558</v>
      </c>
      <c r="Q1239" s="672" t="s">
        <v>553</v>
      </c>
      <c r="R1239" s="670">
        <f>'Cél.por tricoma'!FS311</f>
        <v>12</v>
      </c>
      <c r="S1239" s="670" t="s">
        <v>262</v>
      </c>
    </row>
    <row r="1240" spans="1:19" ht="15.75" customHeight="1">
      <c r="A1240" s="666" t="s">
        <v>558</v>
      </c>
      <c r="B1240" s="672" t="s">
        <v>553</v>
      </c>
      <c r="C1240" s="670">
        <f>'Cél.por tricoma'!FT294</f>
        <v>18</v>
      </c>
      <c r="D1240" s="670" t="s">
        <v>550</v>
      </c>
      <c r="E1240" s="670"/>
      <c r="F1240" s="666" t="s">
        <v>558</v>
      </c>
      <c r="G1240" s="672" t="s">
        <v>553</v>
      </c>
      <c r="H1240" s="670">
        <f>'Cél.por tricoma'!FT298</f>
        <v>14</v>
      </c>
      <c r="I1240" s="670" t="s">
        <v>190</v>
      </c>
      <c r="J1240" s="667"/>
      <c r="K1240" s="666" t="s">
        <v>558</v>
      </c>
      <c r="L1240" s="672" t="s">
        <v>553</v>
      </c>
      <c r="M1240" s="670">
        <f>'Cél.por tricoma'!FT310</f>
        <v>103</v>
      </c>
      <c r="N1240" s="670" t="s">
        <v>204</v>
      </c>
      <c r="O1240" s="670"/>
      <c r="P1240" s="666" t="s">
        <v>558</v>
      </c>
      <c r="Q1240" s="672" t="s">
        <v>553</v>
      </c>
      <c r="R1240" s="670">
        <f>'Cél.por tricoma'!FT311</f>
        <v>6</v>
      </c>
      <c r="S1240" s="670" t="s">
        <v>262</v>
      </c>
    </row>
    <row r="1241" spans="1:19" ht="15.75" customHeight="1">
      <c r="A1241" s="666" t="s">
        <v>558</v>
      </c>
      <c r="B1241" s="672" t="s">
        <v>553</v>
      </c>
      <c r="C1241" s="670">
        <f>'Cél.por tricoma'!FU294</f>
        <v>7</v>
      </c>
      <c r="D1241" s="670" t="s">
        <v>550</v>
      </c>
      <c r="E1241" s="670"/>
      <c r="F1241" s="666" t="s">
        <v>558</v>
      </c>
      <c r="G1241" s="672" t="s">
        <v>553</v>
      </c>
      <c r="H1241" s="670">
        <f>'Cél.por tricoma'!FU298</f>
        <v>7</v>
      </c>
      <c r="I1241" s="670" t="s">
        <v>190</v>
      </c>
      <c r="J1241" s="667"/>
      <c r="K1241" s="666" t="s">
        <v>558</v>
      </c>
      <c r="L1241" s="672" t="s">
        <v>553</v>
      </c>
      <c r="M1241" s="670">
        <f>'Cél.por tricoma'!FU310</f>
        <v>10</v>
      </c>
      <c r="N1241" s="670" t="s">
        <v>204</v>
      </c>
      <c r="O1241" s="670"/>
      <c r="P1241" s="666" t="s">
        <v>558</v>
      </c>
      <c r="Q1241" s="672" t="s">
        <v>553</v>
      </c>
      <c r="R1241" s="670">
        <f>'Cél.por tricoma'!FU311</f>
        <v>4</v>
      </c>
      <c r="S1241" s="670" t="s">
        <v>262</v>
      </c>
    </row>
    <row r="1242" spans="1:19" ht="15.75" customHeight="1">
      <c r="A1242" s="666" t="s">
        <v>558</v>
      </c>
      <c r="B1242" s="672" t="s">
        <v>553</v>
      </c>
      <c r="C1242" s="670">
        <f>'Cél.por tricoma'!FV294</f>
        <v>12</v>
      </c>
      <c r="D1242" s="670" t="s">
        <v>550</v>
      </c>
      <c r="E1242" s="670"/>
      <c r="F1242" s="666" t="s">
        <v>558</v>
      </c>
      <c r="G1242" s="672" t="s">
        <v>553</v>
      </c>
      <c r="H1242" s="670">
        <f>'Cél.por tricoma'!FV298</f>
        <v>14</v>
      </c>
      <c r="I1242" s="670" t="s">
        <v>190</v>
      </c>
      <c r="J1242" s="667"/>
      <c r="K1242" s="666" t="s">
        <v>558</v>
      </c>
      <c r="L1242" s="672" t="s">
        <v>553</v>
      </c>
      <c r="M1242" s="670">
        <f>'Cél.por tricoma'!FV310</f>
        <v>67</v>
      </c>
      <c r="N1242" s="670" t="s">
        <v>204</v>
      </c>
      <c r="O1242" s="670"/>
      <c r="P1242" s="666" t="s">
        <v>558</v>
      </c>
      <c r="Q1242" s="672" t="s">
        <v>553</v>
      </c>
      <c r="R1242" s="670">
        <f>'Cél.por tricoma'!FV311</f>
        <v>16</v>
      </c>
      <c r="S1242" s="670" t="s">
        <v>262</v>
      </c>
    </row>
    <row r="1243" spans="1:19" ht="15.75" customHeight="1">
      <c r="A1243" s="666" t="s">
        <v>558</v>
      </c>
      <c r="B1243" s="672" t="s">
        <v>553</v>
      </c>
      <c r="C1243" s="670">
        <f>'Cél.por tricoma'!FW294</f>
        <v>11</v>
      </c>
      <c r="D1243" s="670" t="s">
        <v>550</v>
      </c>
      <c r="E1243" s="670"/>
      <c r="F1243" s="666" t="s">
        <v>558</v>
      </c>
      <c r="G1243" s="672" t="s">
        <v>553</v>
      </c>
      <c r="H1243" s="670">
        <f>'Cél.por tricoma'!FW298</f>
        <v>4</v>
      </c>
      <c r="I1243" s="670" t="s">
        <v>190</v>
      </c>
      <c r="J1243" s="667"/>
      <c r="K1243" s="666" t="s">
        <v>558</v>
      </c>
      <c r="L1243" s="672" t="s">
        <v>553</v>
      </c>
      <c r="M1243" s="670">
        <f>'Cél.por tricoma'!FW310</f>
        <v>75</v>
      </c>
      <c r="N1243" s="670" t="s">
        <v>204</v>
      </c>
      <c r="O1243" s="670"/>
      <c r="P1243" s="666" t="s">
        <v>558</v>
      </c>
      <c r="Q1243" s="672" t="s">
        <v>553</v>
      </c>
      <c r="R1243" s="670">
        <f>'Cél.por tricoma'!FW311</f>
        <v>13</v>
      </c>
      <c r="S1243" s="670" t="s">
        <v>262</v>
      </c>
    </row>
    <row r="1244" spans="1:19" ht="15.75" customHeight="1">
      <c r="A1244" s="666" t="s">
        <v>558</v>
      </c>
      <c r="B1244" s="672" t="s">
        <v>553</v>
      </c>
      <c r="C1244" s="670">
        <f>'Cél.por tricoma'!FX294</f>
        <v>10</v>
      </c>
      <c r="D1244" s="670" t="s">
        <v>550</v>
      </c>
      <c r="E1244" s="670"/>
      <c r="F1244" s="666" t="s">
        <v>558</v>
      </c>
      <c r="G1244" s="672" t="s">
        <v>553</v>
      </c>
      <c r="H1244" s="670">
        <f>'Cél.por tricoma'!FX298</f>
        <v>44</v>
      </c>
      <c r="I1244" s="670" t="s">
        <v>190</v>
      </c>
      <c r="J1244" s="667"/>
      <c r="K1244" s="666" t="s">
        <v>558</v>
      </c>
      <c r="L1244" s="672" t="s">
        <v>553</v>
      </c>
      <c r="M1244" s="670">
        <f>'Cél.por tricoma'!FX310</f>
        <v>37</v>
      </c>
      <c r="N1244" s="670" t="s">
        <v>204</v>
      </c>
      <c r="O1244" s="670"/>
      <c r="P1244" s="666" t="s">
        <v>558</v>
      </c>
      <c r="Q1244" s="672" t="s">
        <v>553</v>
      </c>
      <c r="R1244" s="670">
        <f>'Cél.por tricoma'!FX311</f>
        <v>4</v>
      </c>
      <c r="S1244" s="670" t="s">
        <v>262</v>
      </c>
    </row>
    <row r="1245" spans="1:19" ht="15.75" customHeight="1">
      <c r="A1245" s="666" t="s">
        <v>558</v>
      </c>
      <c r="B1245" s="672" t="s">
        <v>553</v>
      </c>
      <c r="C1245" s="670">
        <f>'Cél.por tricoma'!FY294</f>
        <v>9</v>
      </c>
      <c r="D1245" s="670" t="s">
        <v>550</v>
      </c>
      <c r="E1245" s="670"/>
      <c r="F1245" s="666" t="s">
        <v>558</v>
      </c>
      <c r="G1245" s="672" t="s">
        <v>553</v>
      </c>
      <c r="H1245" s="670">
        <f>'Cél.por tricoma'!FY298</f>
        <v>11</v>
      </c>
      <c r="I1245" s="670" t="s">
        <v>190</v>
      </c>
      <c r="J1245" s="667"/>
      <c r="K1245" s="666" t="s">
        <v>558</v>
      </c>
      <c r="L1245" s="672" t="s">
        <v>553</v>
      </c>
      <c r="M1245" s="670">
        <f>'Cél.por tricoma'!FY310</f>
        <v>114</v>
      </c>
      <c r="N1245" s="670" t="s">
        <v>204</v>
      </c>
      <c r="O1245" s="670"/>
      <c r="P1245" s="666" t="s">
        <v>558</v>
      </c>
      <c r="Q1245" s="672" t="s">
        <v>553</v>
      </c>
      <c r="R1245" s="670">
        <f>'Cél.por tricoma'!FY311</f>
        <v>28</v>
      </c>
      <c r="S1245" s="670" t="s">
        <v>262</v>
      </c>
    </row>
    <row r="1246" spans="1:19" ht="15.75" customHeight="1">
      <c r="A1246" s="666" t="s">
        <v>558</v>
      </c>
      <c r="B1246" s="672" t="s">
        <v>553</v>
      </c>
      <c r="C1246" s="670">
        <f>'Cél.por tricoma'!FZ294</f>
        <v>9</v>
      </c>
      <c r="D1246" s="670" t="s">
        <v>550</v>
      </c>
      <c r="E1246" s="670"/>
      <c r="F1246" s="666" t="s">
        <v>558</v>
      </c>
      <c r="G1246" s="672" t="s">
        <v>553</v>
      </c>
      <c r="H1246" s="670">
        <f>'Cél.por tricoma'!FZ298</f>
        <v>16</v>
      </c>
      <c r="I1246" s="670" t="s">
        <v>190</v>
      </c>
      <c r="J1246" s="667"/>
      <c r="K1246" s="666" t="s">
        <v>558</v>
      </c>
      <c r="L1246" s="672" t="s">
        <v>553</v>
      </c>
      <c r="M1246" s="670">
        <f>'Cél.por tricoma'!FZ310</f>
        <v>6</v>
      </c>
      <c r="N1246" s="670" t="s">
        <v>204</v>
      </c>
      <c r="O1246" s="670"/>
      <c r="P1246" s="666" t="s">
        <v>558</v>
      </c>
      <c r="Q1246" s="672" t="s">
        <v>553</v>
      </c>
      <c r="R1246" s="670">
        <f>'Cél.por tricoma'!FZ311</f>
        <v>6</v>
      </c>
      <c r="S1246" s="670" t="s">
        <v>262</v>
      </c>
    </row>
    <row r="1247" spans="1:19" ht="15.75" customHeight="1">
      <c r="A1247" s="666" t="s">
        <v>558</v>
      </c>
      <c r="B1247" s="672" t="s">
        <v>553</v>
      </c>
      <c r="C1247" s="670">
        <f>'Cél.por tricoma'!GA294</f>
        <v>19</v>
      </c>
      <c r="D1247" s="670" t="s">
        <v>550</v>
      </c>
      <c r="E1247" s="670"/>
      <c r="F1247" s="666" t="s">
        <v>558</v>
      </c>
      <c r="G1247" s="672" t="s">
        <v>553</v>
      </c>
      <c r="H1247" s="670">
        <f>'Cél.por tricoma'!GA298</f>
        <v>13</v>
      </c>
      <c r="I1247" s="670" t="s">
        <v>190</v>
      </c>
      <c r="J1247" s="667"/>
      <c r="K1247" s="666" t="s">
        <v>558</v>
      </c>
      <c r="L1247" s="672" t="s">
        <v>553</v>
      </c>
      <c r="M1247" s="670">
        <f>'Cél.por tricoma'!GA310</f>
        <v>75</v>
      </c>
      <c r="N1247" s="670" t="s">
        <v>204</v>
      </c>
      <c r="O1247" s="670"/>
      <c r="P1247" s="666" t="s">
        <v>558</v>
      </c>
      <c r="Q1247" s="672" t="s">
        <v>553</v>
      </c>
      <c r="R1247" s="670">
        <f>'Cél.por tricoma'!GA311</f>
        <v>19</v>
      </c>
      <c r="S1247" s="670" t="s">
        <v>262</v>
      </c>
    </row>
    <row r="1248" spans="1:19" ht="15.75" customHeight="1">
      <c r="A1248" s="666" t="s">
        <v>558</v>
      </c>
      <c r="B1248" s="672" t="s">
        <v>553</v>
      </c>
      <c r="C1248" s="670">
        <f>'Cél.por tricoma'!GB294</f>
        <v>18</v>
      </c>
      <c r="D1248" s="670" t="s">
        <v>550</v>
      </c>
      <c r="E1248" s="670"/>
      <c r="F1248" s="666" t="s">
        <v>558</v>
      </c>
      <c r="G1248" s="672" t="s">
        <v>553</v>
      </c>
      <c r="H1248" s="670">
        <f>'Cél.por tricoma'!GB298</f>
        <v>5</v>
      </c>
      <c r="I1248" s="670" t="s">
        <v>190</v>
      </c>
      <c r="J1248" s="667"/>
      <c r="K1248" s="666" t="s">
        <v>558</v>
      </c>
      <c r="L1248" s="672" t="s">
        <v>553</v>
      </c>
      <c r="M1248" s="670">
        <f>'Cél.por tricoma'!GB310</f>
        <v>72</v>
      </c>
      <c r="N1248" s="670" t="s">
        <v>204</v>
      </c>
      <c r="O1248" s="670"/>
      <c r="P1248" s="666" t="s">
        <v>558</v>
      </c>
      <c r="Q1248" s="672" t="s">
        <v>553</v>
      </c>
      <c r="R1248" s="670">
        <f>'Cél.por tricoma'!GB311</f>
        <v>22</v>
      </c>
      <c r="S1248" s="670" t="s">
        <v>262</v>
      </c>
    </row>
    <row r="1249" spans="1:19" ht="15.75" customHeight="1">
      <c r="A1249" s="666" t="s">
        <v>558</v>
      </c>
      <c r="B1249" s="672" t="s">
        <v>553</v>
      </c>
      <c r="C1249" s="670">
        <f>'Cél.por tricoma'!GC294</f>
        <v>9</v>
      </c>
      <c r="D1249" s="670" t="s">
        <v>550</v>
      </c>
      <c r="E1249" s="670"/>
      <c r="F1249" s="666" t="s">
        <v>558</v>
      </c>
      <c r="G1249" s="672" t="s">
        <v>553</v>
      </c>
      <c r="H1249" s="670">
        <f>'Cél.por tricoma'!GC298</f>
        <v>10</v>
      </c>
      <c r="I1249" s="670" t="s">
        <v>190</v>
      </c>
      <c r="J1249" s="667"/>
      <c r="K1249" s="666" t="s">
        <v>558</v>
      </c>
      <c r="L1249" s="672" t="s">
        <v>553</v>
      </c>
      <c r="M1249" s="670">
        <f>'Cél.por tricoma'!GC310</f>
        <v>26</v>
      </c>
      <c r="N1249" s="670" t="s">
        <v>204</v>
      </c>
      <c r="O1249" s="670"/>
      <c r="P1249" s="666" t="s">
        <v>558</v>
      </c>
      <c r="Q1249" s="672" t="s">
        <v>553</v>
      </c>
      <c r="R1249" s="670">
        <f>'Cél.por tricoma'!GC311</f>
        <v>9</v>
      </c>
      <c r="S1249" s="670" t="s">
        <v>262</v>
      </c>
    </row>
    <row r="1250" spans="1:19" ht="15.75" customHeight="1">
      <c r="A1250" s="666" t="s">
        <v>558</v>
      </c>
      <c r="B1250" s="672" t="s">
        <v>553</v>
      </c>
      <c r="C1250" s="670">
        <f>'Cél.por tricoma'!GD294</f>
        <v>12</v>
      </c>
      <c r="D1250" s="670" t="s">
        <v>550</v>
      </c>
      <c r="E1250" s="670"/>
      <c r="F1250" s="666" t="s">
        <v>558</v>
      </c>
      <c r="G1250" s="672" t="s">
        <v>553</v>
      </c>
      <c r="H1250" s="670">
        <f>'Cél.por tricoma'!GD298</f>
        <v>27</v>
      </c>
      <c r="I1250" s="670" t="s">
        <v>190</v>
      </c>
      <c r="J1250" s="667"/>
      <c r="K1250" s="666" t="s">
        <v>558</v>
      </c>
      <c r="L1250" s="672" t="s">
        <v>553</v>
      </c>
      <c r="M1250" s="670">
        <f>'Cél.por tricoma'!GD310</f>
        <v>42</v>
      </c>
      <c r="N1250" s="670" t="s">
        <v>204</v>
      </c>
      <c r="O1250" s="670"/>
      <c r="P1250" s="666" t="s">
        <v>558</v>
      </c>
      <c r="Q1250" s="672" t="s">
        <v>553</v>
      </c>
      <c r="R1250" s="670">
        <f>'Cél.por tricoma'!GD311</f>
        <v>5</v>
      </c>
      <c r="S1250" s="670" t="s">
        <v>262</v>
      </c>
    </row>
    <row r="1251" spans="1:19" ht="15.75" customHeight="1">
      <c r="A1251" s="666" t="s">
        <v>558</v>
      </c>
      <c r="B1251" s="672" t="s">
        <v>553</v>
      </c>
      <c r="C1251" s="670">
        <f>'Cél.por tricoma'!GE294</f>
        <v>14</v>
      </c>
      <c r="D1251" s="670" t="s">
        <v>550</v>
      </c>
      <c r="E1251" s="670"/>
      <c r="F1251" s="666" t="s">
        <v>558</v>
      </c>
      <c r="G1251" s="672" t="s">
        <v>553</v>
      </c>
      <c r="H1251" s="670">
        <f>'Cél.por tricoma'!GE298</f>
        <v>21</v>
      </c>
      <c r="I1251" s="670" t="s">
        <v>190</v>
      </c>
      <c r="J1251" s="667"/>
      <c r="K1251" s="666" t="s">
        <v>558</v>
      </c>
      <c r="L1251" s="672" t="s">
        <v>553</v>
      </c>
      <c r="M1251" s="670">
        <f>'Cél.por tricoma'!GE310</f>
        <v>21</v>
      </c>
      <c r="N1251" s="670" t="s">
        <v>204</v>
      </c>
      <c r="O1251" s="670"/>
      <c r="P1251" s="666" t="s">
        <v>558</v>
      </c>
      <c r="Q1251" s="672" t="s">
        <v>553</v>
      </c>
      <c r="R1251" s="670">
        <f>'Cél.por tricoma'!GE311</f>
        <v>9</v>
      </c>
      <c r="S1251" s="670" t="s">
        <v>262</v>
      </c>
    </row>
    <row r="1252" spans="1:19" ht="15.75" customHeight="1">
      <c r="A1252" s="666" t="s">
        <v>558</v>
      </c>
      <c r="B1252" s="672" t="s">
        <v>553</v>
      </c>
      <c r="C1252" s="670">
        <f>'Cél.por tricoma'!GF294</f>
        <v>10</v>
      </c>
      <c r="D1252" s="670" t="s">
        <v>550</v>
      </c>
      <c r="E1252" s="670"/>
      <c r="F1252" s="666" t="s">
        <v>558</v>
      </c>
      <c r="G1252" s="672" t="s">
        <v>553</v>
      </c>
      <c r="H1252" s="670">
        <f>'Cél.por tricoma'!GF298</f>
        <v>11</v>
      </c>
      <c r="I1252" s="670" t="s">
        <v>190</v>
      </c>
      <c r="J1252" s="667"/>
      <c r="K1252" s="666" t="s">
        <v>558</v>
      </c>
      <c r="L1252" s="672" t="s">
        <v>553</v>
      </c>
      <c r="M1252" s="670">
        <f>'Cél.por tricoma'!GF310</f>
        <v>77</v>
      </c>
      <c r="N1252" s="670" t="s">
        <v>204</v>
      </c>
      <c r="O1252" s="670"/>
      <c r="P1252" s="666" t="s">
        <v>558</v>
      </c>
      <c r="Q1252" s="672" t="s">
        <v>553</v>
      </c>
      <c r="R1252" s="670">
        <f>'Cél.por tricoma'!GF311</f>
        <v>18</v>
      </c>
      <c r="S1252" s="670" t="s">
        <v>262</v>
      </c>
    </row>
    <row r="1253" spans="1:19" ht="15.75" customHeight="1">
      <c r="A1253" s="666" t="s">
        <v>558</v>
      </c>
      <c r="B1253" s="672" t="s">
        <v>553</v>
      </c>
      <c r="C1253" s="670">
        <f>'Cél.por tricoma'!GG294</f>
        <v>26</v>
      </c>
      <c r="D1253" s="670" t="s">
        <v>550</v>
      </c>
      <c r="E1253" s="670"/>
      <c r="F1253" s="666" t="s">
        <v>558</v>
      </c>
      <c r="G1253" s="672" t="s">
        <v>553</v>
      </c>
      <c r="H1253" s="670">
        <f>'Cél.por tricoma'!GG298</f>
        <v>6</v>
      </c>
      <c r="I1253" s="670" t="s">
        <v>190</v>
      </c>
      <c r="J1253" s="667"/>
      <c r="K1253" s="666" t="s">
        <v>558</v>
      </c>
      <c r="L1253" s="672" t="s">
        <v>553</v>
      </c>
      <c r="M1253" s="670">
        <f>'Cél.por tricoma'!GG310</f>
        <v>119</v>
      </c>
      <c r="N1253" s="670" t="s">
        <v>204</v>
      </c>
      <c r="O1253" s="670"/>
      <c r="P1253" s="666" t="s">
        <v>558</v>
      </c>
      <c r="Q1253" s="672" t="s">
        <v>553</v>
      </c>
      <c r="R1253" s="670">
        <f>'Cél.por tricoma'!GG311</f>
        <v>7</v>
      </c>
      <c r="S1253" s="670" t="s">
        <v>262</v>
      </c>
    </row>
    <row r="1254" spans="1:19" ht="15.75" customHeight="1">
      <c r="A1254" s="666" t="s">
        <v>558</v>
      </c>
      <c r="B1254" s="672" t="s">
        <v>553</v>
      </c>
      <c r="C1254" s="670">
        <f>'Cél.por tricoma'!GH294</f>
        <v>9</v>
      </c>
      <c r="D1254" s="670" t="s">
        <v>550</v>
      </c>
      <c r="E1254" s="670"/>
      <c r="F1254" s="666" t="s">
        <v>558</v>
      </c>
      <c r="G1254" s="672" t="s">
        <v>553</v>
      </c>
      <c r="H1254" s="670">
        <f>'Cél.por tricoma'!GH298</f>
        <v>75</v>
      </c>
      <c r="I1254" s="670" t="s">
        <v>190</v>
      </c>
      <c r="J1254" s="667"/>
      <c r="K1254" s="666" t="s">
        <v>558</v>
      </c>
      <c r="L1254" s="672" t="s">
        <v>553</v>
      </c>
      <c r="M1254" s="670">
        <f>'Cél.por tricoma'!GH310</f>
        <v>41</v>
      </c>
      <c r="N1254" s="670" t="s">
        <v>204</v>
      </c>
      <c r="O1254" s="670"/>
      <c r="P1254" s="666" t="s">
        <v>558</v>
      </c>
      <c r="Q1254" s="672" t="s">
        <v>553</v>
      </c>
      <c r="R1254" s="670">
        <f>'Cél.por tricoma'!GH311</f>
        <v>5</v>
      </c>
      <c r="S1254" s="670" t="s">
        <v>262</v>
      </c>
    </row>
    <row r="1255" spans="1:19" ht="15.75" customHeight="1">
      <c r="A1255" s="666" t="s">
        <v>558</v>
      </c>
      <c r="B1255" s="672" t="s">
        <v>553</v>
      </c>
      <c r="C1255" s="670">
        <f>'Cél.por tricoma'!GI294</f>
        <v>14</v>
      </c>
      <c r="D1255" s="670" t="s">
        <v>550</v>
      </c>
      <c r="E1255" s="670"/>
      <c r="F1255" s="666" t="s">
        <v>558</v>
      </c>
      <c r="G1255" s="672" t="s">
        <v>553</v>
      </c>
      <c r="H1255" s="670">
        <f>'Cél.por tricoma'!GI298</f>
        <v>12</v>
      </c>
      <c r="I1255" s="670" t="s">
        <v>190</v>
      </c>
      <c r="J1255" s="667"/>
      <c r="K1255" s="666" t="s">
        <v>558</v>
      </c>
      <c r="L1255" s="672" t="s">
        <v>553</v>
      </c>
      <c r="M1255" s="670">
        <f>'Cél.por tricoma'!GI310</f>
        <v>18</v>
      </c>
      <c r="N1255" s="670" t="s">
        <v>204</v>
      </c>
      <c r="O1255" s="670"/>
      <c r="P1255" s="666" t="s">
        <v>558</v>
      </c>
      <c r="Q1255" s="672" t="s">
        <v>553</v>
      </c>
      <c r="R1255" s="670">
        <f>'Cél.por tricoma'!GI311</f>
        <v>4</v>
      </c>
      <c r="S1255" s="670" t="s">
        <v>262</v>
      </c>
    </row>
    <row r="1256" spans="1:19" ht="15.75" customHeight="1">
      <c r="A1256" s="666" t="s">
        <v>558</v>
      </c>
      <c r="B1256" s="672" t="s">
        <v>553</v>
      </c>
      <c r="C1256" s="670">
        <f>'Cél.por tricoma'!GJ294</f>
        <v>9</v>
      </c>
      <c r="D1256" s="670" t="s">
        <v>550</v>
      </c>
      <c r="E1256" s="670"/>
      <c r="F1256" s="666" t="s">
        <v>558</v>
      </c>
      <c r="G1256" s="672" t="s">
        <v>553</v>
      </c>
      <c r="H1256" s="670">
        <f>'Cél.por tricoma'!GJ298</f>
        <v>12</v>
      </c>
      <c r="I1256" s="670" t="s">
        <v>190</v>
      </c>
      <c r="J1256" s="667"/>
      <c r="K1256" s="666" t="s">
        <v>558</v>
      </c>
      <c r="L1256" s="672" t="s">
        <v>553</v>
      </c>
      <c r="M1256" s="670">
        <f>'Cél.por tricoma'!GJ310</f>
        <v>41</v>
      </c>
      <c r="N1256" s="670" t="s">
        <v>204</v>
      </c>
      <c r="O1256" s="670"/>
      <c r="P1256" s="666" t="s">
        <v>558</v>
      </c>
      <c r="Q1256" s="672" t="s">
        <v>553</v>
      </c>
      <c r="R1256" s="670">
        <f>'Cél.por tricoma'!GJ311</f>
        <v>15</v>
      </c>
      <c r="S1256" s="670" t="s">
        <v>262</v>
      </c>
    </row>
    <row r="1257" spans="1:19" ht="15.75" customHeight="1">
      <c r="A1257" s="666" t="s">
        <v>558</v>
      </c>
      <c r="B1257" s="672" t="s">
        <v>553</v>
      </c>
      <c r="C1257" s="670">
        <f>'Cél.por tricoma'!GK294</f>
        <v>8</v>
      </c>
      <c r="D1257" s="670" t="s">
        <v>550</v>
      </c>
      <c r="E1257" s="670"/>
      <c r="F1257" s="666" t="s">
        <v>558</v>
      </c>
      <c r="G1257" s="672" t="s">
        <v>553</v>
      </c>
      <c r="H1257" s="670">
        <f>'Cél.por tricoma'!GK298</f>
        <v>14</v>
      </c>
      <c r="I1257" s="670" t="s">
        <v>190</v>
      </c>
      <c r="J1257" s="667"/>
      <c r="K1257" s="666" t="s">
        <v>558</v>
      </c>
      <c r="L1257" s="672" t="s">
        <v>553</v>
      </c>
      <c r="M1257" s="670">
        <f>'Cél.por tricoma'!GK310</f>
        <v>141</v>
      </c>
      <c r="N1257" s="670" t="s">
        <v>204</v>
      </c>
      <c r="O1257" s="670"/>
      <c r="P1257" s="666" t="s">
        <v>558</v>
      </c>
      <c r="Q1257" s="672" t="s">
        <v>553</v>
      </c>
      <c r="R1257" s="670">
        <f>'Cél.por tricoma'!GK311</f>
        <v>6</v>
      </c>
      <c r="S1257" s="670" t="s">
        <v>262</v>
      </c>
    </row>
    <row r="1258" spans="1:19" ht="15.75" customHeight="1">
      <c r="A1258" s="666" t="s">
        <v>558</v>
      </c>
      <c r="B1258" s="672" t="s">
        <v>553</v>
      </c>
      <c r="C1258" s="670">
        <f>'Cél.por tricoma'!GL294</f>
        <v>13</v>
      </c>
      <c r="D1258" s="670" t="s">
        <v>550</v>
      </c>
      <c r="E1258" s="670"/>
      <c r="F1258" s="666" t="s">
        <v>558</v>
      </c>
      <c r="G1258" s="672" t="s">
        <v>553</v>
      </c>
      <c r="H1258" s="670">
        <f>'Cél.por tricoma'!GL298</f>
        <v>32</v>
      </c>
      <c r="I1258" s="670" t="s">
        <v>190</v>
      </c>
      <c r="J1258" s="667"/>
      <c r="K1258" s="666" t="s">
        <v>558</v>
      </c>
      <c r="L1258" s="672" t="s">
        <v>553</v>
      </c>
      <c r="M1258" s="670">
        <f>'Cél.por tricoma'!GL310</f>
        <v>30</v>
      </c>
      <c r="N1258" s="670" t="s">
        <v>204</v>
      </c>
      <c r="O1258" s="670"/>
      <c r="P1258" s="666" t="s">
        <v>558</v>
      </c>
      <c r="Q1258" s="672" t="s">
        <v>553</v>
      </c>
      <c r="R1258" s="670">
        <f>'Cél.por tricoma'!GL311</f>
        <v>12</v>
      </c>
      <c r="S1258" s="670" t="s">
        <v>262</v>
      </c>
    </row>
    <row r="1259" spans="1:19" ht="15.75" customHeight="1">
      <c r="A1259" s="666" t="s">
        <v>558</v>
      </c>
      <c r="B1259" s="672" t="s">
        <v>553</v>
      </c>
      <c r="C1259" s="670">
        <f>'Cél.por tricoma'!GM294</f>
        <v>8</v>
      </c>
      <c r="D1259" s="670" t="s">
        <v>550</v>
      </c>
      <c r="E1259" s="670"/>
      <c r="F1259" s="666" t="s">
        <v>558</v>
      </c>
      <c r="G1259" s="672" t="s">
        <v>553</v>
      </c>
      <c r="H1259" s="670">
        <f>'Cél.por tricoma'!GM298</f>
        <v>49</v>
      </c>
      <c r="I1259" s="670" t="s">
        <v>190</v>
      </c>
      <c r="J1259" s="667"/>
      <c r="K1259" s="666" t="s">
        <v>558</v>
      </c>
      <c r="L1259" s="672" t="s">
        <v>553</v>
      </c>
      <c r="M1259" s="670">
        <f>'Cél.por tricoma'!GM310</f>
        <v>53</v>
      </c>
      <c r="N1259" s="670" t="s">
        <v>204</v>
      </c>
      <c r="O1259" s="670"/>
      <c r="P1259" s="666" t="s">
        <v>558</v>
      </c>
      <c r="Q1259" s="672" t="s">
        <v>553</v>
      </c>
      <c r="R1259" s="670">
        <f>'Cél.por tricoma'!GM311</f>
        <v>10</v>
      </c>
      <c r="S1259" s="670" t="s">
        <v>262</v>
      </c>
    </row>
    <row r="1260" spans="1:19" ht="15.75" customHeight="1">
      <c r="A1260" s="666" t="s">
        <v>558</v>
      </c>
      <c r="B1260" s="672" t="s">
        <v>553</v>
      </c>
      <c r="C1260" s="670">
        <f>'Cél.por tricoma'!GN294</f>
        <v>11</v>
      </c>
      <c r="D1260" s="670" t="s">
        <v>550</v>
      </c>
      <c r="E1260" s="670"/>
      <c r="F1260" s="666" t="s">
        <v>558</v>
      </c>
      <c r="G1260" s="672" t="s">
        <v>553</v>
      </c>
      <c r="H1260" s="670">
        <f>'Cél.por tricoma'!GN298</f>
        <v>32</v>
      </c>
      <c r="I1260" s="670" t="s">
        <v>190</v>
      </c>
      <c r="J1260" s="667"/>
      <c r="K1260" s="666" t="s">
        <v>558</v>
      </c>
      <c r="L1260" s="672" t="s">
        <v>553</v>
      </c>
      <c r="M1260" s="670">
        <f>'Cél.por tricoma'!GN310</f>
        <v>83</v>
      </c>
      <c r="N1260" s="670" t="s">
        <v>204</v>
      </c>
      <c r="O1260" s="670"/>
      <c r="P1260" s="666" t="s">
        <v>558</v>
      </c>
      <c r="Q1260" s="672" t="s">
        <v>553</v>
      </c>
      <c r="R1260" s="670">
        <f>'Cél.por tricoma'!GN311</f>
        <v>7</v>
      </c>
      <c r="S1260" s="670" t="s">
        <v>262</v>
      </c>
    </row>
    <row r="1261" spans="1:19" ht="15.75" customHeight="1">
      <c r="A1261" s="666" t="s">
        <v>558</v>
      </c>
      <c r="B1261" s="672" t="s">
        <v>553</v>
      </c>
      <c r="C1261" s="670">
        <f>'Cél.por tricoma'!GO294</f>
        <v>16</v>
      </c>
      <c r="D1261" s="670" t="s">
        <v>550</v>
      </c>
      <c r="E1261" s="670"/>
      <c r="F1261" s="666" t="s">
        <v>558</v>
      </c>
      <c r="G1261" s="672" t="s">
        <v>553</v>
      </c>
      <c r="H1261" s="670">
        <f>'Cél.por tricoma'!GO298</f>
        <v>31</v>
      </c>
      <c r="I1261" s="670" t="s">
        <v>190</v>
      </c>
      <c r="J1261" s="667"/>
      <c r="K1261" s="666" t="s">
        <v>558</v>
      </c>
      <c r="L1261" s="672" t="s">
        <v>553</v>
      </c>
      <c r="M1261" s="670">
        <f>'Cél.por tricoma'!GO310</f>
        <v>25</v>
      </c>
      <c r="N1261" s="670" t="s">
        <v>204</v>
      </c>
      <c r="O1261" s="670"/>
      <c r="P1261" s="666" t="s">
        <v>558</v>
      </c>
      <c r="Q1261" s="672" t="s">
        <v>553</v>
      </c>
      <c r="R1261" s="670">
        <f>'Cél.por tricoma'!GO311</f>
        <v>31</v>
      </c>
      <c r="S1261" s="670" t="s">
        <v>262</v>
      </c>
    </row>
  </sheetData>
  <pageMargins left="0.511811024" right="0.511811024" top="0.78740157499999996" bottom="0.78740157499999996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1:A1000"/>
  <sheetViews>
    <sheetView workbookViewId="0"/>
  </sheetViews>
  <sheetFormatPr defaultColWidth="12.59765625" defaultRowHeight="15" customHeight="1"/>
  <cols>
    <col min="1" max="26" width="7.59765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Resumo Densidades</vt:lpstr>
      <vt:lpstr>Densidade celular</vt:lpstr>
      <vt:lpstr>Cél.por tricoma</vt:lpstr>
      <vt:lpstr>Médias dens por dia</vt:lpstr>
      <vt:lpstr>densidade</vt:lpstr>
      <vt:lpstr>índices de Diversidade</vt:lpstr>
      <vt:lpstr>Gráficos Densidades</vt:lpstr>
      <vt:lpstr>Gráfico de Remoção</vt:lpstr>
      <vt:lpstr>Calibração</vt:lpstr>
      <vt:lpstr>Concentração amostra - Densidad</vt:lpstr>
      <vt:lpstr>Biovolume - Considerações</vt:lpstr>
      <vt:lpstr>Comp. Largura Tricomas</vt:lpstr>
      <vt:lpstr>DATASET TRICOMAS CYANO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Samylla</dc:creator>
  <cp:lastModifiedBy>User</cp:lastModifiedBy>
  <dcterms:created xsi:type="dcterms:W3CDTF">2019-10-22T13:27:26Z</dcterms:created>
  <dcterms:modified xsi:type="dcterms:W3CDTF">2020-12-28T12:47:21Z</dcterms:modified>
</cp:coreProperties>
</file>